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updateLinks="always" hidePivotFieldList="1" defaultThemeVersion="166925"/>
  <mc:AlternateContent xmlns:mc="http://schemas.openxmlformats.org/markup-compatibility/2006">
    <mc:Choice Requires="x15">
      <x15ac:absPath xmlns:x15ac="http://schemas.microsoft.com/office/spreadsheetml/2010/11/ac" url="https://jsw-my.sharepoint.com/personal/kunal_jani_jsw_in/Documents/Private Label_JSW One TMT/Presentations/47. AOP_FY 27/"/>
    </mc:Choice>
  </mc:AlternateContent>
  <xr:revisionPtr revIDLastSave="0" documentId="8_{B1254F7C-7F6B-4829-B2D8-5E9A0767177E}" xr6:coauthVersionLast="47" xr6:coauthVersionMax="47" xr10:uidLastSave="{00000000-0000-0000-0000-000000000000}"/>
  <bookViews>
    <workbookView xWindow="-110" yWindow="-110" windowWidth="19420" windowHeight="10300" firstSheet="29" activeTab="17" xr2:uid="{00000000-000D-0000-FFFF-FFFF00000000}"/>
  </bookViews>
  <sheets>
    <sheet name="Minutes of Meeting" sheetId="50" r:id="rId1"/>
    <sheet name="Sheet4" sheetId="45" r:id="rId2"/>
    <sheet name="Jan Actuals-P&amp;L-Output" sheetId="47" r:id="rId3"/>
    <sheet name="P&amp;L-month wise (One TMT)" sheetId="33" r:id="rId4"/>
    <sheet name="MOu calculation" sheetId="44" r:id="rId5"/>
    <sheet name="Steelmint prices for last 36m" sheetId="37" r:id="rId6"/>
    <sheet name="Plant wise prices" sheetId="38" r:id="rId7"/>
    <sheet name="Wt average prices" sheetId="40" r:id="rId8"/>
    <sheet name="Sales price" sheetId="39" r:id="rId9"/>
    <sheet name="QD from CM" sheetId="36" r:id="rId10"/>
    <sheet name="Sheet5" sheetId="35" r:id="rId11"/>
    <sheet name="Summary_State wise" sheetId="57" r:id="rId12"/>
    <sheet name="Summary" sheetId="29" r:id="rId13"/>
    <sheet name="Retail_zone-wise" sheetId="9" r:id="rId14"/>
    <sheet name="Retail_state-wise(rough)" sheetId="2" r:id="rId15"/>
    <sheet name="Retail_state-wise" sheetId="18" r:id="rId16"/>
    <sheet name="Retail_distributor-wise" sheetId="1" r:id="rId17"/>
    <sheet name="Sheet8" sheetId="61" r:id="rId18"/>
    <sheet name="# new dealers" sheetId="60" r:id="rId19"/>
    <sheet name="Sheet7" sheetId="52" r:id="rId20"/>
    <sheet name="Prices_state-wise" sheetId="48" r:id="rId21"/>
    <sheet name="Distributor_state-wise" sheetId="4" r:id="rId22"/>
    <sheet name="Distributor_projects" sheetId="3" r:id="rId23"/>
    <sheet name="Projects_state-wise" sheetId="5" r:id="rId24"/>
    <sheet name="Credit sales_Ret. + Dist. Proj." sheetId="34" r:id="rId25"/>
    <sheet name="Credit program_details" sheetId="28" r:id="rId26"/>
    <sheet name="Distributor profiling" sheetId="22" r:id="rId27"/>
    <sheet name="Supply plan" sheetId="19" r:id="rId28"/>
    <sheet name="Supply plan_distributor-wise" sheetId="20" r:id="rId29"/>
    <sheet name="Statewise-Plant Mix" sheetId="56" r:id="rId30"/>
    <sheet name="UP Marketing Plan" sheetId="53" r:id="rId31"/>
    <sheet name="Sheet1" sheetId="17" state="hidden" r:id="rId32"/>
    <sheet name="Market share - comparison Y-o-Y" sheetId="12" r:id="rId33"/>
    <sheet name="Market share_vis-a-vis Big 4" sheetId="16" r:id="rId34"/>
    <sheet name="MS_vis-a-vis Big 4_V2" sheetId="58" r:id="rId35"/>
    <sheet name="Retail sales manpower_#s" sheetId="24" r:id="rId36"/>
    <sheet name="Retail_hiring plan" sheetId="23" r:id="rId37"/>
    <sheet name="Project sales_hiring plan" sheetId="25" r:id="rId38"/>
    <sheet name="Operations_hiring plan" sheetId="46" r:id="rId39"/>
    <sheet name="HO Manpower" sheetId="26" r:id="rId40"/>
    <sheet name="Backup sheets" sheetId="6" r:id="rId41"/>
    <sheet name="TMT market size" sheetId="11" r:id="rId42"/>
    <sheet name="District-wise_Big 4 sales comp." sheetId="15" r:id="rId43"/>
    <sheet name="District Data_Live" sheetId="59" r:id="rId44"/>
    <sheet name="MoU proposal" sheetId="49" r:id="rId45"/>
    <sheet name="Retail_MOU- FY26(Backup)" sheetId="7" r:id="rId46"/>
    <sheet name="Validations" sheetId="21" r:id="rId47"/>
    <sheet name="Ops" sheetId="43" r:id="rId48"/>
    <sheet name="Rough #s" sheetId="8" r:id="rId49"/>
    <sheet name="Sheet3" sheetId="32" r:id="rId50"/>
    <sheet name="Sheet2" sheetId="27" r:id="rId51"/>
    <sheet name="Sheet6" sheetId="51" r:id="rId52"/>
  </sheets>
  <externalReferences>
    <externalReference r:id="rId53"/>
    <externalReference r:id="rId54"/>
    <externalReference r:id="rId55"/>
    <externalReference r:id="rId56"/>
    <externalReference r:id="rId57"/>
  </externalReferences>
  <definedNames>
    <definedName name="_xlnm._FilterDatabase" localSheetId="25" hidden="1">'Credit program_details'!$A$3:$K$3</definedName>
    <definedName name="_xlnm._FilterDatabase" localSheetId="26" hidden="1">'Distributor profiling'!$A$3:$R$3</definedName>
    <definedName name="_xlnm._FilterDatabase" localSheetId="22" hidden="1">Distributor_projects!$A$4:$DL$4</definedName>
    <definedName name="_xlnm._FilterDatabase" localSheetId="42" hidden="1">'District-wise_Big 4 sales comp.'!$A$3:$AL$3</definedName>
    <definedName name="_xlnm._FilterDatabase" localSheetId="39" hidden="1">'HO Manpower'!$A$1:$R$29</definedName>
    <definedName name="_xlnm._FilterDatabase" localSheetId="35" hidden="1">'Retail sales manpower_#s'!$A$3:$Q$3</definedName>
    <definedName name="_xlnm._FilterDatabase" localSheetId="16" hidden="1">'Retail_distributor-wise'!$A$4:$LI$79</definedName>
    <definedName name="_xlnm._FilterDatabase" localSheetId="5" hidden="1">'Steelmint prices for last 36m'!$A$29:$L$29</definedName>
    <definedName name="_xlnm._FilterDatabase" localSheetId="28" hidden="1">'Supply plan_distributor-wise'!$A$2:$EK$2</definedName>
    <definedName name="_xlnm._FilterDatabase" localSheetId="18" hidden="1">'# new dealers'!$A$4:$NE$79</definedName>
    <definedName name="_xlnm._FilterDatabase" localSheetId="36" hidden="1">'Retail_hiring plan'!$A$3:$T$167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61" l="1"/>
  <c r="N13" i="61"/>
  <c r="N12" i="61"/>
  <c r="N6" i="61"/>
  <c r="O13" i="61"/>
  <c r="O12" i="61"/>
  <c r="H21" i="61"/>
  <c r="H20" i="61"/>
  <c r="H19" i="61"/>
  <c r="H18" i="61"/>
  <c r="H11" i="61"/>
  <c r="A14" i="61"/>
  <c r="A15" i="61"/>
  <c r="A16" i="61"/>
  <c r="A17" i="61"/>
  <c r="A18" i="61"/>
  <c r="A19" i="61"/>
  <c r="A20" i="61"/>
  <c r="A21" i="61"/>
  <c r="A4" i="61"/>
  <c r="A5" i="61" s="1"/>
  <c r="A6" i="61" s="1"/>
  <c r="A7" i="61" s="1"/>
  <c r="A8" i="61" s="1"/>
  <c r="A9" i="61" s="1"/>
  <c r="A10" i="61" s="1"/>
  <c r="A11" i="61" s="1"/>
  <c r="A12" i="61" s="1"/>
  <c r="A13" i="61" s="1"/>
  <c r="H14" i="60"/>
  <c r="H19" i="60"/>
  <c r="H21" i="60"/>
  <c r="H26" i="60"/>
  <c r="H31" i="60"/>
  <c r="H33" i="60"/>
  <c r="H38" i="60"/>
  <c r="H40" i="60"/>
  <c r="H44" i="60"/>
  <c r="H45" i="60"/>
  <c r="H46" i="60"/>
  <c r="H48" i="60"/>
  <c r="H50" i="60"/>
  <c r="H55" i="60"/>
  <c r="H62" i="60"/>
  <c r="H66" i="60"/>
  <c r="H67" i="60"/>
  <c r="H68" i="60"/>
  <c r="H69" i="60"/>
  <c r="H70" i="60"/>
  <c r="H71" i="60"/>
  <c r="H72" i="60"/>
  <c r="H73" i="60"/>
  <c r="H74" i="60"/>
  <c r="H75" i="60"/>
  <c r="H76" i="60"/>
  <c r="H77" i="60"/>
  <c r="H78" i="60"/>
  <c r="G14" i="60"/>
  <c r="G19" i="60"/>
  <c r="G21" i="60"/>
  <c r="G26" i="60"/>
  <c r="G31" i="60"/>
  <c r="G33" i="60"/>
  <c r="G38" i="60"/>
  <c r="G40" i="60"/>
  <c r="G44" i="60"/>
  <c r="G45" i="60"/>
  <c r="G46" i="60"/>
  <c r="G48" i="60"/>
  <c r="G50" i="60"/>
  <c r="G55" i="60"/>
  <c r="G62" i="60"/>
  <c r="G66" i="60"/>
  <c r="G67" i="60"/>
  <c r="G68" i="60"/>
  <c r="G69" i="60"/>
  <c r="G70" i="60"/>
  <c r="G71" i="60"/>
  <c r="G72" i="60"/>
  <c r="G73" i="60"/>
  <c r="G74" i="60"/>
  <c r="G75" i="60"/>
  <c r="G76" i="60"/>
  <c r="G77" i="60"/>
  <c r="G78" i="60"/>
  <c r="F14" i="60"/>
  <c r="F19" i="60"/>
  <c r="F21" i="60"/>
  <c r="F26" i="60"/>
  <c r="F31" i="60"/>
  <c r="F33" i="60"/>
  <c r="F38" i="60"/>
  <c r="F40" i="60"/>
  <c r="F44" i="60"/>
  <c r="F45" i="60"/>
  <c r="F46" i="60"/>
  <c r="F48" i="60"/>
  <c r="F50" i="60"/>
  <c r="F55" i="60"/>
  <c r="F62" i="60"/>
  <c r="F66" i="60"/>
  <c r="F67" i="60"/>
  <c r="F68" i="60"/>
  <c r="F69" i="60"/>
  <c r="F70" i="60"/>
  <c r="F71" i="60"/>
  <c r="F72" i="60"/>
  <c r="F73" i="60"/>
  <c r="F74" i="60"/>
  <c r="F75" i="60"/>
  <c r="F76" i="60"/>
  <c r="F77" i="60"/>
  <c r="F78" i="60"/>
  <c r="F86" i="60"/>
  <c r="A87" i="60"/>
  <c r="F87" i="60"/>
  <c r="A88" i="60"/>
  <c r="F88" i="60"/>
  <c r="A89" i="60"/>
  <c r="F89" i="60"/>
  <c r="A90" i="60"/>
  <c r="F90" i="60"/>
  <c r="A91" i="60"/>
  <c r="F91" i="60"/>
  <c r="A92" i="60"/>
  <c r="F92" i="60"/>
  <c r="A93" i="60"/>
  <c r="F93" i="60"/>
  <c r="A94" i="60"/>
  <c r="F94" i="60"/>
  <c r="A95" i="60"/>
  <c r="F95" i="60"/>
  <c r="A96" i="60"/>
  <c r="F96" i="60"/>
  <c r="A97" i="60"/>
  <c r="F97" i="60"/>
  <c r="A98" i="60"/>
  <c r="F98" i="60"/>
  <c r="A99" i="60"/>
  <c r="F99" i="60"/>
  <c r="A100" i="60"/>
  <c r="F100" i="60"/>
  <c r="A101" i="60"/>
  <c r="F101" i="60"/>
  <c r="A102" i="60"/>
  <c r="F102" i="60"/>
  <c r="A103" i="60"/>
  <c r="F103" i="60"/>
  <c r="A104" i="60"/>
  <c r="F104" i="60"/>
  <c r="A105" i="60"/>
  <c r="F105" i="60"/>
  <c r="A6" i="60"/>
  <c r="A7" i="60"/>
  <c r="A8" i="60"/>
  <c r="A9" i="60"/>
  <c r="A10" i="60"/>
  <c r="A11" i="60"/>
  <c r="A12" i="60"/>
  <c r="A13" i="60"/>
  <c r="A15" i="60"/>
  <c r="A16" i="60"/>
  <c r="A17" i="60"/>
  <c r="A18" i="60"/>
  <c r="A20" i="60"/>
  <c r="A22" i="60"/>
  <c r="A23" i="60"/>
  <c r="A24" i="60"/>
  <c r="A25" i="60"/>
  <c r="A27" i="60"/>
  <c r="A28" i="60"/>
  <c r="A29" i="60"/>
  <c r="A30" i="60"/>
  <c r="A32" i="60"/>
  <c r="A34" i="60"/>
  <c r="A35" i="60"/>
  <c r="A36" i="60"/>
  <c r="A42" i="60"/>
  <c r="A43" i="60"/>
  <c r="A45" i="60"/>
  <c r="A46" i="60"/>
  <c r="A47" i="60"/>
  <c r="A49" i="60"/>
  <c r="A51" i="60"/>
  <c r="A52" i="60"/>
  <c r="A53" i="60"/>
  <c r="A54" i="60"/>
  <c r="A56" i="60"/>
  <c r="A57" i="60"/>
  <c r="A58" i="60"/>
  <c r="A59" i="60"/>
  <c r="A60" i="60"/>
  <c r="A61" i="60"/>
  <c r="A63" i="60"/>
  <c r="A64" i="60"/>
  <c r="A65" i="60"/>
  <c r="T2" i="15"/>
  <c r="I2" i="15"/>
  <c r="T4" i="15"/>
  <c r="J4" i="15"/>
  <c r="J467" i="15"/>
  <c r="J466" i="15"/>
  <c r="J465" i="15"/>
  <c r="J464" i="15"/>
  <c r="J463" i="15"/>
  <c r="J462" i="15"/>
  <c r="J461" i="15"/>
  <c r="J460" i="15"/>
  <c r="J459" i="15"/>
  <c r="J458" i="15"/>
  <c r="J457" i="15"/>
  <c r="J456" i="15"/>
  <c r="J455" i="15"/>
  <c r="J454" i="15"/>
  <c r="J453" i="15"/>
  <c r="J452" i="15"/>
  <c r="J451" i="15"/>
  <c r="J450" i="15"/>
  <c r="J449" i="15"/>
  <c r="J448" i="15"/>
  <c r="J447" i="15"/>
  <c r="J446" i="15"/>
  <c r="J445" i="15"/>
  <c r="J444" i="15"/>
  <c r="J443" i="15"/>
  <c r="J442" i="15"/>
  <c r="J441" i="15"/>
  <c r="J440" i="15"/>
  <c r="J439" i="15"/>
  <c r="J438" i="15"/>
  <c r="J437" i="15"/>
  <c r="J436" i="15"/>
  <c r="J435" i="15"/>
  <c r="J434" i="15"/>
  <c r="J433" i="15"/>
  <c r="J432" i="15"/>
  <c r="J431" i="15"/>
  <c r="J430" i="15"/>
  <c r="J429" i="15"/>
  <c r="J428" i="15"/>
  <c r="J427" i="15"/>
  <c r="J426" i="15"/>
  <c r="J425" i="15"/>
  <c r="J424" i="15"/>
  <c r="J423" i="15"/>
  <c r="J422" i="15"/>
  <c r="J421" i="15"/>
  <c r="J420" i="15"/>
  <c r="J419" i="15"/>
  <c r="J418" i="15"/>
  <c r="J417" i="15"/>
  <c r="J416" i="15"/>
  <c r="J415" i="15"/>
  <c r="J414" i="15"/>
  <c r="J413" i="15"/>
  <c r="J412" i="15"/>
  <c r="J411" i="15"/>
  <c r="J410" i="15"/>
  <c r="J409" i="15"/>
  <c r="J408" i="15"/>
  <c r="J407" i="15"/>
  <c r="J406" i="15"/>
  <c r="J405" i="15"/>
  <c r="J404" i="15"/>
  <c r="J403" i="15"/>
  <c r="J402" i="15"/>
  <c r="J401" i="15"/>
  <c r="J400" i="15"/>
  <c r="J399" i="15"/>
  <c r="J398" i="15"/>
  <c r="J397" i="15"/>
  <c r="J396" i="15"/>
  <c r="J395" i="15"/>
  <c r="J394" i="15"/>
  <c r="J393" i="15"/>
  <c r="J392" i="15"/>
  <c r="J391" i="15"/>
  <c r="J390" i="15"/>
  <c r="J389" i="15"/>
  <c r="J388" i="15"/>
  <c r="J387" i="15"/>
  <c r="J386" i="15"/>
  <c r="J385" i="15"/>
  <c r="J384" i="15"/>
  <c r="J383" i="15"/>
  <c r="J382" i="15"/>
  <c r="J381" i="15"/>
  <c r="J380" i="15"/>
  <c r="J379" i="15"/>
  <c r="J378" i="15"/>
  <c r="J377" i="15"/>
  <c r="J376" i="15"/>
  <c r="J375" i="15"/>
  <c r="J374" i="15"/>
  <c r="J373" i="15"/>
  <c r="J372" i="15"/>
  <c r="J371" i="15"/>
  <c r="J370" i="15"/>
  <c r="J369" i="15"/>
  <c r="J368" i="15"/>
  <c r="J367" i="15"/>
  <c r="J366" i="15"/>
  <c r="J365" i="15"/>
  <c r="J364" i="15"/>
  <c r="J363" i="15"/>
  <c r="J362" i="15"/>
  <c r="J361" i="15"/>
  <c r="J360" i="15"/>
  <c r="J359" i="15"/>
  <c r="J358" i="15"/>
  <c r="J357" i="15"/>
  <c r="J356" i="15"/>
  <c r="J355" i="15"/>
  <c r="J354" i="15"/>
  <c r="J353" i="15"/>
  <c r="J352" i="15"/>
  <c r="J351" i="15"/>
  <c r="J350" i="15"/>
  <c r="J349" i="15"/>
  <c r="J348" i="15"/>
  <c r="J347" i="15"/>
  <c r="J346" i="15"/>
  <c r="J345" i="15"/>
  <c r="J344" i="15"/>
  <c r="J343" i="15"/>
  <c r="J342" i="15"/>
  <c r="J341" i="15"/>
  <c r="J340" i="15"/>
  <c r="J339" i="15"/>
  <c r="J338" i="15"/>
  <c r="J337" i="15"/>
  <c r="J336" i="15"/>
  <c r="J335" i="15"/>
  <c r="J334" i="15"/>
  <c r="J333" i="15"/>
  <c r="J332" i="15"/>
  <c r="J331" i="15"/>
  <c r="J330" i="15"/>
  <c r="J329" i="15"/>
  <c r="J328" i="15"/>
  <c r="J327" i="15"/>
  <c r="J326" i="15"/>
  <c r="J325" i="15"/>
  <c r="J324" i="15"/>
  <c r="J323" i="15"/>
  <c r="J322" i="15"/>
  <c r="J321" i="15"/>
  <c r="J320" i="15"/>
  <c r="J319" i="15"/>
  <c r="J318" i="15"/>
  <c r="J317" i="15"/>
  <c r="J316" i="15"/>
  <c r="J315" i="15"/>
  <c r="J314" i="15"/>
  <c r="J313" i="15"/>
  <c r="J312" i="15"/>
  <c r="J311" i="15"/>
  <c r="J310" i="15"/>
  <c r="J309" i="15"/>
  <c r="J308" i="15"/>
  <c r="J307" i="15"/>
  <c r="J306" i="15"/>
  <c r="J305" i="15"/>
  <c r="J304" i="15"/>
  <c r="J303" i="15"/>
  <c r="J302" i="15"/>
  <c r="J301" i="15"/>
  <c r="J300" i="15"/>
  <c r="J299" i="15"/>
  <c r="J298" i="15"/>
  <c r="J297" i="15"/>
  <c r="J296" i="15"/>
  <c r="J295" i="15"/>
  <c r="J294" i="15"/>
  <c r="J293" i="15"/>
  <c r="J292" i="15"/>
  <c r="J291" i="15"/>
  <c r="J290" i="15"/>
  <c r="J289" i="15"/>
  <c r="J288" i="15"/>
  <c r="J287" i="15"/>
  <c r="J286" i="15"/>
  <c r="J285" i="15"/>
  <c r="J284" i="15"/>
  <c r="J283" i="15"/>
  <c r="J282" i="15"/>
  <c r="J281" i="15"/>
  <c r="J280" i="15"/>
  <c r="J279" i="15"/>
  <c r="J278" i="15"/>
  <c r="J277" i="15"/>
  <c r="J276" i="15"/>
  <c r="J275" i="15"/>
  <c r="J274" i="15"/>
  <c r="J273" i="15"/>
  <c r="J272" i="15"/>
  <c r="J271" i="15"/>
  <c r="J270" i="15"/>
  <c r="J269" i="15"/>
  <c r="J268" i="15"/>
  <c r="J267" i="15"/>
  <c r="J266" i="15"/>
  <c r="J265" i="15"/>
  <c r="J264" i="15"/>
  <c r="J263" i="15"/>
  <c r="J262" i="15"/>
  <c r="J261" i="15"/>
  <c r="J260" i="15"/>
  <c r="J259" i="15"/>
  <c r="J258" i="15"/>
  <c r="J257" i="15"/>
  <c r="J256" i="15"/>
  <c r="J255" i="15"/>
  <c r="J254" i="15"/>
  <c r="J253" i="15"/>
  <c r="J252" i="15"/>
  <c r="J251" i="15"/>
  <c r="J250" i="15"/>
  <c r="J249" i="15"/>
  <c r="J248" i="15"/>
  <c r="J247" i="15"/>
  <c r="J246" i="15"/>
  <c r="J245" i="15"/>
  <c r="J244" i="15"/>
  <c r="J243" i="15"/>
  <c r="J242" i="15"/>
  <c r="J241" i="15"/>
  <c r="J240" i="15"/>
  <c r="J239" i="15"/>
  <c r="J238" i="15"/>
  <c r="J237" i="15"/>
  <c r="J236" i="15"/>
  <c r="J235" i="15"/>
  <c r="J234" i="15"/>
  <c r="J233" i="15"/>
  <c r="J232" i="15"/>
  <c r="J231" i="15"/>
  <c r="J230" i="15"/>
  <c r="J229" i="15"/>
  <c r="J228" i="15"/>
  <c r="J227" i="15"/>
  <c r="J226" i="15"/>
  <c r="J225" i="15"/>
  <c r="J224" i="15"/>
  <c r="J223" i="15"/>
  <c r="J222" i="15"/>
  <c r="J221" i="15"/>
  <c r="J220" i="15"/>
  <c r="J219" i="15"/>
  <c r="J218" i="15"/>
  <c r="J217" i="15"/>
  <c r="J216" i="15"/>
  <c r="J215" i="15"/>
  <c r="J214" i="15"/>
  <c r="J213" i="15"/>
  <c r="J212" i="15"/>
  <c r="J211" i="15"/>
  <c r="J210" i="15"/>
  <c r="J209" i="15"/>
  <c r="J208" i="15"/>
  <c r="J207" i="15"/>
  <c r="J206" i="15"/>
  <c r="J205" i="15"/>
  <c r="J204" i="15"/>
  <c r="J203" i="15"/>
  <c r="J202" i="15"/>
  <c r="J201" i="15"/>
  <c r="J200" i="15"/>
  <c r="J199" i="15"/>
  <c r="J198" i="15"/>
  <c r="J197" i="15"/>
  <c r="J196" i="15"/>
  <c r="J195" i="15"/>
  <c r="J194" i="15"/>
  <c r="J193" i="15"/>
  <c r="J192" i="15"/>
  <c r="J191" i="15"/>
  <c r="J190" i="15"/>
  <c r="J189" i="15"/>
  <c r="J188" i="15"/>
  <c r="J187" i="15"/>
  <c r="J186" i="15"/>
  <c r="J185" i="15"/>
  <c r="J184" i="15"/>
  <c r="J183" i="15"/>
  <c r="J182" i="15"/>
  <c r="J181" i="15"/>
  <c r="J180" i="15"/>
  <c r="J179" i="15"/>
  <c r="J178" i="15"/>
  <c r="J177" i="15"/>
  <c r="J176" i="15"/>
  <c r="J175" i="15"/>
  <c r="J174" i="15"/>
  <c r="J173" i="15"/>
  <c r="J172" i="15"/>
  <c r="J171" i="15"/>
  <c r="J170" i="15"/>
  <c r="J169" i="15"/>
  <c r="J168" i="15"/>
  <c r="J167" i="15"/>
  <c r="J166" i="15"/>
  <c r="J165" i="15"/>
  <c r="J164" i="15"/>
  <c r="J163" i="15"/>
  <c r="J162" i="15"/>
  <c r="J161" i="15"/>
  <c r="J160" i="15"/>
  <c r="J159" i="15"/>
  <c r="J158" i="15"/>
  <c r="J157" i="15"/>
  <c r="J156" i="15"/>
  <c r="J155" i="15"/>
  <c r="J154" i="15"/>
  <c r="J153" i="15"/>
  <c r="J152" i="15"/>
  <c r="J151" i="15"/>
  <c r="J150" i="15"/>
  <c r="J149" i="15"/>
  <c r="J148" i="15"/>
  <c r="J147" i="15"/>
  <c r="J146" i="15"/>
  <c r="J145" i="15"/>
  <c r="J144" i="15"/>
  <c r="J143" i="15"/>
  <c r="J142" i="15"/>
  <c r="J141" i="15"/>
  <c r="J140" i="15"/>
  <c r="J139" i="15"/>
  <c r="J138" i="15"/>
  <c r="J137" i="15"/>
  <c r="J136" i="15"/>
  <c r="J135" i="15"/>
  <c r="J134" i="15"/>
  <c r="J133" i="15"/>
  <c r="J132" i="15"/>
  <c r="J131" i="15"/>
  <c r="J130" i="15"/>
  <c r="J129" i="15"/>
  <c r="J128" i="15"/>
  <c r="J127" i="15"/>
  <c r="J126" i="15"/>
  <c r="J125" i="15"/>
  <c r="J124" i="15"/>
  <c r="J123" i="15"/>
  <c r="J122" i="15"/>
  <c r="J121" i="15"/>
  <c r="J120" i="15"/>
  <c r="J119" i="15"/>
  <c r="J118" i="15"/>
  <c r="J117" i="15"/>
  <c r="J116" i="15"/>
  <c r="J115" i="15"/>
  <c r="J114" i="15"/>
  <c r="J113" i="15"/>
  <c r="J112" i="15"/>
  <c r="J111" i="15"/>
  <c r="J110" i="15"/>
  <c r="J109" i="15"/>
  <c r="J108" i="15"/>
  <c r="J107" i="15"/>
  <c r="J106" i="15"/>
  <c r="J105" i="15"/>
  <c r="J104" i="15"/>
  <c r="J103" i="15"/>
  <c r="J102" i="15"/>
  <c r="J101" i="15"/>
  <c r="J100" i="15"/>
  <c r="J99" i="15"/>
  <c r="J98" i="15"/>
  <c r="J97" i="15"/>
  <c r="J96" i="15"/>
  <c r="J95" i="15"/>
  <c r="J94" i="15"/>
  <c r="J93" i="15"/>
  <c r="J92" i="15"/>
  <c r="J91" i="15"/>
  <c r="J90" i="15"/>
  <c r="J89" i="15"/>
  <c r="J88" i="15"/>
  <c r="J87" i="15"/>
  <c r="J86" i="15"/>
  <c r="J85" i="15"/>
  <c r="J84" i="15"/>
  <c r="J83" i="15"/>
  <c r="J82" i="15"/>
  <c r="J81" i="15"/>
  <c r="J80" i="15"/>
  <c r="J79" i="15"/>
  <c r="J78" i="15"/>
  <c r="J77" i="15"/>
  <c r="J76" i="15"/>
  <c r="J75" i="15"/>
  <c r="J74" i="15"/>
  <c r="J73" i="15"/>
  <c r="J72" i="15"/>
  <c r="J71" i="15"/>
  <c r="J70" i="15"/>
  <c r="J69" i="15"/>
  <c r="J68" i="15"/>
  <c r="J67" i="15"/>
  <c r="J66" i="15"/>
  <c r="J65" i="15"/>
  <c r="J64" i="15"/>
  <c r="J63" i="15"/>
  <c r="J62" i="15"/>
  <c r="J61" i="15"/>
  <c r="J60" i="15"/>
  <c r="J59" i="15"/>
  <c r="J58" i="15"/>
  <c r="J57" i="15"/>
  <c r="J56" i="15"/>
  <c r="J55" i="15"/>
  <c r="J54" i="15"/>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J11" i="15"/>
  <c r="J10" i="15"/>
  <c r="J9" i="15"/>
  <c r="J8" i="15"/>
  <c r="J7" i="15"/>
  <c r="J6" i="15"/>
  <c r="J5" i="15"/>
  <c r="Q12" i="58"/>
  <c r="R12" i="58" s="1"/>
  <c r="Q15" i="58"/>
  <c r="R15" i="58" s="1"/>
  <c r="Q21" i="58"/>
  <c r="R21" i="58" s="1"/>
  <c r="Q25" i="58"/>
  <c r="Q26" i="58"/>
  <c r="R26" i="58" s="1"/>
  <c r="Q27" i="58"/>
  <c r="Q30" i="58"/>
  <c r="Q31" i="58"/>
  <c r="X5" i="15"/>
  <c r="Y5" i="15"/>
  <c r="Z5" i="15"/>
  <c r="X6" i="15"/>
  <c r="Y6" i="15"/>
  <c r="Z6" i="15"/>
  <c r="X7" i="15"/>
  <c r="Y7" i="15"/>
  <c r="Z7" i="15"/>
  <c r="X8" i="15"/>
  <c r="Y8" i="15"/>
  <c r="Z8" i="15"/>
  <c r="X9" i="15"/>
  <c r="Y9" i="15"/>
  <c r="Z9" i="15"/>
  <c r="X10" i="15"/>
  <c r="Y10" i="15"/>
  <c r="Z10" i="15"/>
  <c r="X11" i="15"/>
  <c r="Y11" i="15"/>
  <c r="Z11" i="15"/>
  <c r="X12" i="15"/>
  <c r="Y12" i="15"/>
  <c r="Z12" i="15"/>
  <c r="X13" i="15"/>
  <c r="Y13" i="15"/>
  <c r="Z13" i="15"/>
  <c r="X14" i="15"/>
  <c r="Y14" i="15"/>
  <c r="Z14" i="15"/>
  <c r="X15" i="15"/>
  <c r="Y15" i="15"/>
  <c r="Z15" i="15"/>
  <c r="X16" i="15"/>
  <c r="Y16" i="15"/>
  <c r="Z16" i="15"/>
  <c r="X17" i="15"/>
  <c r="Y17" i="15"/>
  <c r="Z17" i="15"/>
  <c r="X18" i="15"/>
  <c r="Y18" i="15"/>
  <c r="Z18" i="15"/>
  <c r="X19" i="15"/>
  <c r="Y19" i="15"/>
  <c r="Z19" i="15"/>
  <c r="X20" i="15"/>
  <c r="Y20" i="15"/>
  <c r="Z20" i="15"/>
  <c r="X21" i="15"/>
  <c r="Y21" i="15"/>
  <c r="Z21" i="15"/>
  <c r="X22" i="15"/>
  <c r="Y22" i="15"/>
  <c r="Z22" i="15"/>
  <c r="X23" i="15"/>
  <c r="Y23" i="15"/>
  <c r="Z23" i="15"/>
  <c r="X24" i="15"/>
  <c r="Y24" i="15"/>
  <c r="Z24" i="15"/>
  <c r="X25" i="15"/>
  <c r="Y25" i="15"/>
  <c r="Z25" i="15"/>
  <c r="X26" i="15"/>
  <c r="Y26" i="15"/>
  <c r="Z26" i="15"/>
  <c r="X27" i="15"/>
  <c r="Y27" i="15"/>
  <c r="Z27" i="15"/>
  <c r="X28" i="15"/>
  <c r="Y28" i="15"/>
  <c r="Z28" i="15"/>
  <c r="X29" i="15"/>
  <c r="Y29" i="15"/>
  <c r="Z29" i="15"/>
  <c r="X30" i="15"/>
  <c r="Y30" i="15"/>
  <c r="Z30" i="15"/>
  <c r="X31" i="15"/>
  <c r="Y31" i="15"/>
  <c r="Z31" i="15"/>
  <c r="X32" i="15"/>
  <c r="Y32" i="15"/>
  <c r="Z32" i="15"/>
  <c r="X33" i="15"/>
  <c r="Y33" i="15"/>
  <c r="Z33" i="15"/>
  <c r="X34" i="15"/>
  <c r="Y34" i="15"/>
  <c r="Z34" i="15"/>
  <c r="X35" i="15"/>
  <c r="Y35" i="15"/>
  <c r="Z35" i="15"/>
  <c r="X36" i="15"/>
  <c r="Y36" i="15"/>
  <c r="Z36" i="15"/>
  <c r="X37" i="15"/>
  <c r="Y37" i="15"/>
  <c r="Z37" i="15"/>
  <c r="X38" i="15"/>
  <c r="Y38" i="15"/>
  <c r="Z38" i="15"/>
  <c r="X39" i="15"/>
  <c r="Y39" i="15"/>
  <c r="Z39" i="15"/>
  <c r="X40" i="15"/>
  <c r="Y40" i="15"/>
  <c r="Z40" i="15"/>
  <c r="X41" i="15"/>
  <c r="Y41" i="15"/>
  <c r="Z41" i="15"/>
  <c r="X42" i="15"/>
  <c r="Y42" i="15"/>
  <c r="Z42" i="15"/>
  <c r="X43" i="15"/>
  <c r="Y43" i="15"/>
  <c r="Z43" i="15"/>
  <c r="X44" i="15"/>
  <c r="Y44" i="15"/>
  <c r="Z44" i="15"/>
  <c r="X45" i="15"/>
  <c r="Y45" i="15"/>
  <c r="Z45" i="15"/>
  <c r="X46" i="15"/>
  <c r="Y46" i="15"/>
  <c r="Z46" i="15"/>
  <c r="X47" i="15"/>
  <c r="Y47" i="15"/>
  <c r="Z47" i="15"/>
  <c r="X48" i="15"/>
  <c r="Y48" i="15"/>
  <c r="Z48" i="15"/>
  <c r="X49" i="15"/>
  <c r="Y49" i="15"/>
  <c r="Z49" i="15"/>
  <c r="X50" i="15"/>
  <c r="Y50" i="15"/>
  <c r="Z50" i="15"/>
  <c r="X51" i="15"/>
  <c r="Y51" i="15"/>
  <c r="Z51" i="15"/>
  <c r="X52" i="15"/>
  <c r="Y52" i="15"/>
  <c r="Z52" i="15"/>
  <c r="X53" i="15"/>
  <c r="Y53" i="15"/>
  <c r="Z53" i="15"/>
  <c r="X54" i="15"/>
  <c r="Y54" i="15"/>
  <c r="Z54" i="15"/>
  <c r="X55" i="15"/>
  <c r="Y55" i="15"/>
  <c r="Z55" i="15"/>
  <c r="X56" i="15"/>
  <c r="Y56" i="15"/>
  <c r="Z56" i="15"/>
  <c r="X57" i="15"/>
  <c r="Y57" i="15"/>
  <c r="Z57" i="15"/>
  <c r="X58" i="15"/>
  <c r="Y58" i="15"/>
  <c r="Z58" i="15"/>
  <c r="X59" i="15"/>
  <c r="Y59" i="15"/>
  <c r="Z59" i="15"/>
  <c r="X60" i="15"/>
  <c r="Y60" i="15"/>
  <c r="Z60" i="15"/>
  <c r="X61" i="15"/>
  <c r="Y61" i="15"/>
  <c r="Z61" i="15"/>
  <c r="X62" i="15"/>
  <c r="Y62" i="15"/>
  <c r="Z62" i="15"/>
  <c r="X63" i="15"/>
  <c r="Y63" i="15"/>
  <c r="Z63" i="15"/>
  <c r="X64" i="15"/>
  <c r="Y64" i="15"/>
  <c r="Z64" i="15"/>
  <c r="X65" i="15"/>
  <c r="Y65" i="15"/>
  <c r="Z65" i="15"/>
  <c r="X66" i="15"/>
  <c r="Y66" i="15"/>
  <c r="Z66" i="15"/>
  <c r="X67" i="15"/>
  <c r="Y67" i="15"/>
  <c r="Z67" i="15"/>
  <c r="X68" i="15"/>
  <c r="Y68" i="15"/>
  <c r="Z68" i="15"/>
  <c r="X69" i="15"/>
  <c r="Y69" i="15"/>
  <c r="Z69" i="15"/>
  <c r="X70" i="15"/>
  <c r="Y70" i="15"/>
  <c r="Z70" i="15"/>
  <c r="X71" i="15"/>
  <c r="Y71" i="15"/>
  <c r="Z71" i="15"/>
  <c r="X72" i="15"/>
  <c r="Y72" i="15"/>
  <c r="Z72" i="15"/>
  <c r="X73" i="15"/>
  <c r="Y73" i="15"/>
  <c r="Z73" i="15"/>
  <c r="X74" i="15"/>
  <c r="Y74" i="15"/>
  <c r="Z74" i="15"/>
  <c r="X75" i="15"/>
  <c r="Y75" i="15"/>
  <c r="Z75" i="15"/>
  <c r="X76" i="15"/>
  <c r="Y76" i="15"/>
  <c r="Z76" i="15"/>
  <c r="X77" i="15"/>
  <c r="Y77" i="15"/>
  <c r="Z77" i="15"/>
  <c r="X78" i="15"/>
  <c r="Y78" i="15"/>
  <c r="Z78" i="15"/>
  <c r="X79" i="15"/>
  <c r="Y79" i="15"/>
  <c r="Z79" i="15"/>
  <c r="X80" i="15"/>
  <c r="Y80" i="15"/>
  <c r="Z80" i="15"/>
  <c r="X81" i="15"/>
  <c r="Y81" i="15"/>
  <c r="Z81" i="15"/>
  <c r="X82" i="15"/>
  <c r="Y82" i="15"/>
  <c r="Z82" i="15"/>
  <c r="X83" i="15"/>
  <c r="Y83" i="15"/>
  <c r="Z83" i="15"/>
  <c r="X84" i="15"/>
  <c r="Y84" i="15"/>
  <c r="Z84" i="15"/>
  <c r="X85" i="15"/>
  <c r="Y85" i="15"/>
  <c r="Z85" i="15"/>
  <c r="X86" i="15"/>
  <c r="Y86" i="15"/>
  <c r="Z86" i="15"/>
  <c r="X87" i="15"/>
  <c r="Y87" i="15"/>
  <c r="Z87" i="15"/>
  <c r="X88" i="15"/>
  <c r="Y88" i="15"/>
  <c r="Z88" i="15"/>
  <c r="X89" i="15"/>
  <c r="Y89" i="15"/>
  <c r="Z89" i="15"/>
  <c r="X90" i="15"/>
  <c r="Y90" i="15"/>
  <c r="Z90" i="15"/>
  <c r="X91" i="15"/>
  <c r="Y91" i="15"/>
  <c r="Z91" i="15"/>
  <c r="X92" i="15"/>
  <c r="Y92" i="15"/>
  <c r="Z92" i="15"/>
  <c r="X93" i="15"/>
  <c r="Y93" i="15"/>
  <c r="Z93" i="15"/>
  <c r="X94" i="15"/>
  <c r="Y94" i="15"/>
  <c r="Z94" i="15"/>
  <c r="X95" i="15"/>
  <c r="Y95" i="15"/>
  <c r="Z95" i="15"/>
  <c r="X96" i="15"/>
  <c r="Y96" i="15"/>
  <c r="Z96" i="15"/>
  <c r="X97" i="15"/>
  <c r="Y97" i="15"/>
  <c r="Z97" i="15"/>
  <c r="X98" i="15"/>
  <c r="Y98" i="15"/>
  <c r="Z98" i="15"/>
  <c r="X99" i="15"/>
  <c r="Y99" i="15"/>
  <c r="Z99" i="15"/>
  <c r="X100" i="15"/>
  <c r="Y100" i="15"/>
  <c r="Z100" i="15"/>
  <c r="X101" i="15"/>
  <c r="Y101" i="15"/>
  <c r="Z101" i="15"/>
  <c r="X102" i="15"/>
  <c r="Y102" i="15"/>
  <c r="Z102" i="15"/>
  <c r="X103" i="15"/>
  <c r="Y103" i="15"/>
  <c r="Z103" i="15"/>
  <c r="X104" i="15"/>
  <c r="Y104" i="15"/>
  <c r="Z104" i="15"/>
  <c r="X105" i="15"/>
  <c r="Y105" i="15"/>
  <c r="Z105" i="15"/>
  <c r="X106" i="15"/>
  <c r="Y106" i="15"/>
  <c r="Z106" i="15"/>
  <c r="X107" i="15"/>
  <c r="Y107" i="15"/>
  <c r="Z107" i="15"/>
  <c r="X108" i="15"/>
  <c r="Y108" i="15"/>
  <c r="Z108" i="15"/>
  <c r="X109" i="15"/>
  <c r="Y109" i="15"/>
  <c r="Z109" i="15"/>
  <c r="X110" i="15"/>
  <c r="Y110" i="15"/>
  <c r="Z110" i="15"/>
  <c r="X111" i="15"/>
  <c r="Y111" i="15"/>
  <c r="Z111" i="15"/>
  <c r="X112" i="15"/>
  <c r="Y112" i="15"/>
  <c r="Z112" i="15"/>
  <c r="X113" i="15"/>
  <c r="Y113" i="15"/>
  <c r="Z113" i="15"/>
  <c r="X114" i="15"/>
  <c r="Y114" i="15"/>
  <c r="Z114" i="15"/>
  <c r="X115" i="15"/>
  <c r="Y115" i="15"/>
  <c r="Z115" i="15"/>
  <c r="X116" i="15"/>
  <c r="Y116" i="15"/>
  <c r="Z116" i="15"/>
  <c r="X117" i="15"/>
  <c r="Y117" i="15"/>
  <c r="Z117" i="15"/>
  <c r="X118" i="15"/>
  <c r="Y118" i="15"/>
  <c r="Z118" i="15"/>
  <c r="X119" i="15"/>
  <c r="Y119" i="15"/>
  <c r="Z119" i="15"/>
  <c r="X120" i="15"/>
  <c r="Y120" i="15"/>
  <c r="Z120" i="15"/>
  <c r="X121" i="15"/>
  <c r="Y121" i="15"/>
  <c r="Z121" i="15"/>
  <c r="X122" i="15"/>
  <c r="Y122" i="15"/>
  <c r="Z122" i="15"/>
  <c r="X123" i="15"/>
  <c r="Y123" i="15"/>
  <c r="Z123" i="15"/>
  <c r="X124" i="15"/>
  <c r="Y124" i="15"/>
  <c r="Z124" i="15"/>
  <c r="X125" i="15"/>
  <c r="Y125" i="15"/>
  <c r="Z125" i="15"/>
  <c r="X126" i="15"/>
  <c r="Y126" i="15"/>
  <c r="Z126" i="15"/>
  <c r="X127" i="15"/>
  <c r="Y127" i="15"/>
  <c r="Z127" i="15"/>
  <c r="X128" i="15"/>
  <c r="Y128" i="15"/>
  <c r="Z128" i="15"/>
  <c r="X129" i="15"/>
  <c r="Y129" i="15"/>
  <c r="Z129" i="15"/>
  <c r="X130" i="15"/>
  <c r="Y130" i="15"/>
  <c r="Z130" i="15"/>
  <c r="X131" i="15"/>
  <c r="Y131" i="15"/>
  <c r="Z131" i="15"/>
  <c r="X132" i="15"/>
  <c r="Y132" i="15"/>
  <c r="Z132" i="15"/>
  <c r="X133" i="15"/>
  <c r="Y133" i="15"/>
  <c r="Z133" i="15"/>
  <c r="X134" i="15"/>
  <c r="Y134" i="15"/>
  <c r="Z134" i="15"/>
  <c r="X135" i="15"/>
  <c r="Y135" i="15"/>
  <c r="Z135" i="15"/>
  <c r="X136" i="15"/>
  <c r="Y136" i="15"/>
  <c r="Z136" i="15"/>
  <c r="X137" i="15"/>
  <c r="Y137" i="15"/>
  <c r="Z137" i="15"/>
  <c r="X138" i="15"/>
  <c r="Y138" i="15"/>
  <c r="Z138" i="15"/>
  <c r="X139" i="15"/>
  <c r="Y139" i="15"/>
  <c r="Z139" i="15"/>
  <c r="X140" i="15"/>
  <c r="Y140" i="15"/>
  <c r="Z140" i="15"/>
  <c r="X141" i="15"/>
  <c r="Y141" i="15"/>
  <c r="Z141" i="15"/>
  <c r="X142" i="15"/>
  <c r="Y142" i="15"/>
  <c r="Z142" i="15"/>
  <c r="X143" i="15"/>
  <c r="Y143" i="15"/>
  <c r="Z143" i="15"/>
  <c r="X144" i="15"/>
  <c r="Y144" i="15"/>
  <c r="Z144" i="15"/>
  <c r="X145" i="15"/>
  <c r="Y145" i="15"/>
  <c r="Z145" i="15"/>
  <c r="X146" i="15"/>
  <c r="Y146" i="15"/>
  <c r="Z146" i="15"/>
  <c r="X147" i="15"/>
  <c r="Y147" i="15"/>
  <c r="Z147" i="15"/>
  <c r="X148" i="15"/>
  <c r="Y148" i="15"/>
  <c r="Z148" i="15"/>
  <c r="X149" i="15"/>
  <c r="Y149" i="15"/>
  <c r="Z149" i="15"/>
  <c r="X150" i="15"/>
  <c r="Y150" i="15"/>
  <c r="Z150" i="15"/>
  <c r="X151" i="15"/>
  <c r="Y151" i="15"/>
  <c r="Z151" i="15"/>
  <c r="X152" i="15"/>
  <c r="Y152" i="15"/>
  <c r="Z152" i="15"/>
  <c r="X153" i="15"/>
  <c r="Y153" i="15"/>
  <c r="Z153" i="15"/>
  <c r="X154" i="15"/>
  <c r="Y154" i="15"/>
  <c r="Z154" i="15"/>
  <c r="X155" i="15"/>
  <c r="Y155" i="15"/>
  <c r="Z155" i="15"/>
  <c r="X156" i="15"/>
  <c r="Y156" i="15"/>
  <c r="Z156" i="15"/>
  <c r="X157" i="15"/>
  <c r="Y157" i="15"/>
  <c r="Z157" i="15"/>
  <c r="X158" i="15"/>
  <c r="Y158" i="15"/>
  <c r="Z158" i="15"/>
  <c r="X159" i="15"/>
  <c r="Y159" i="15"/>
  <c r="Z159" i="15"/>
  <c r="X160" i="15"/>
  <c r="Y160" i="15"/>
  <c r="Z160" i="15"/>
  <c r="X161" i="15"/>
  <c r="Y161" i="15"/>
  <c r="Z161" i="15"/>
  <c r="X162" i="15"/>
  <c r="Y162" i="15"/>
  <c r="Z162" i="15"/>
  <c r="X163" i="15"/>
  <c r="Y163" i="15"/>
  <c r="Z163" i="15"/>
  <c r="X164" i="15"/>
  <c r="Y164" i="15"/>
  <c r="Z164" i="15"/>
  <c r="X165" i="15"/>
  <c r="Y165" i="15"/>
  <c r="Z165" i="15"/>
  <c r="X166" i="15"/>
  <c r="Y166" i="15"/>
  <c r="Z166" i="15"/>
  <c r="X167" i="15"/>
  <c r="Y167" i="15"/>
  <c r="Z167" i="15"/>
  <c r="X168" i="15"/>
  <c r="Y168" i="15"/>
  <c r="Z168" i="15"/>
  <c r="X169" i="15"/>
  <c r="Y169" i="15"/>
  <c r="Z169" i="15"/>
  <c r="X170" i="15"/>
  <c r="Y170" i="15"/>
  <c r="Z170" i="15"/>
  <c r="X171" i="15"/>
  <c r="Y171" i="15"/>
  <c r="Z171" i="15"/>
  <c r="X172" i="15"/>
  <c r="Y172" i="15"/>
  <c r="Z172" i="15"/>
  <c r="X173" i="15"/>
  <c r="Y173" i="15"/>
  <c r="Z173" i="15"/>
  <c r="X174" i="15"/>
  <c r="Y174" i="15"/>
  <c r="Z174" i="15"/>
  <c r="X175" i="15"/>
  <c r="Y175" i="15"/>
  <c r="Z175" i="15"/>
  <c r="X176" i="15"/>
  <c r="Y176" i="15"/>
  <c r="Z176" i="15"/>
  <c r="X177" i="15"/>
  <c r="Y177" i="15"/>
  <c r="Z177" i="15"/>
  <c r="X178" i="15"/>
  <c r="Y178" i="15"/>
  <c r="Z178" i="15"/>
  <c r="X179" i="15"/>
  <c r="Y179" i="15"/>
  <c r="Z179" i="15"/>
  <c r="X180" i="15"/>
  <c r="Y180" i="15"/>
  <c r="Z180" i="15"/>
  <c r="X181" i="15"/>
  <c r="Y181" i="15"/>
  <c r="Z181" i="15"/>
  <c r="X182" i="15"/>
  <c r="Y182" i="15"/>
  <c r="Z182" i="15"/>
  <c r="X183" i="15"/>
  <c r="Y183" i="15"/>
  <c r="Z183" i="15"/>
  <c r="X184" i="15"/>
  <c r="Y184" i="15"/>
  <c r="Z184" i="15"/>
  <c r="X185" i="15"/>
  <c r="Y185" i="15"/>
  <c r="Z185" i="15"/>
  <c r="X186" i="15"/>
  <c r="Y186" i="15"/>
  <c r="Z186" i="15"/>
  <c r="X187" i="15"/>
  <c r="Y187" i="15"/>
  <c r="Z187" i="15"/>
  <c r="X188" i="15"/>
  <c r="Y188" i="15"/>
  <c r="Z188" i="15"/>
  <c r="X189" i="15"/>
  <c r="Y189" i="15"/>
  <c r="Z189" i="15"/>
  <c r="X190" i="15"/>
  <c r="Y190" i="15"/>
  <c r="Z190" i="15"/>
  <c r="X191" i="15"/>
  <c r="Y191" i="15"/>
  <c r="Z191" i="15"/>
  <c r="X192" i="15"/>
  <c r="Y192" i="15"/>
  <c r="Z192" i="15"/>
  <c r="X193" i="15"/>
  <c r="Y193" i="15"/>
  <c r="Z193" i="15"/>
  <c r="X194" i="15"/>
  <c r="Y194" i="15"/>
  <c r="Z194" i="15"/>
  <c r="X195" i="15"/>
  <c r="Y195" i="15"/>
  <c r="Z195" i="15"/>
  <c r="X196" i="15"/>
  <c r="Y196" i="15"/>
  <c r="Z196" i="15"/>
  <c r="X197" i="15"/>
  <c r="Y197" i="15"/>
  <c r="Z197" i="15"/>
  <c r="X198" i="15"/>
  <c r="Y198" i="15"/>
  <c r="Z198" i="15"/>
  <c r="X199" i="15"/>
  <c r="Y199" i="15"/>
  <c r="Z199" i="15"/>
  <c r="X200" i="15"/>
  <c r="Y200" i="15"/>
  <c r="Z200" i="15"/>
  <c r="X201" i="15"/>
  <c r="Y201" i="15"/>
  <c r="Z201" i="15"/>
  <c r="X202" i="15"/>
  <c r="Y202" i="15"/>
  <c r="Z202" i="15"/>
  <c r="X203" i="15"/>
  <c r="Y203" i="15"/>
  <c r="Z203" i="15"/>
  <c r="X204" i="15"/>
  <c r="Y204" i="15"/>
  <c r="Z204" i="15"/>
  <c r="X205" i="15"/>
  <c r="Y205" i="15"/>
  <c r="Z205" i="15"/>
  <c r="X206" i="15"/>
  <c r="Y206" i="15"/>
  <c r="Z206" i="15"/>
  <c r="X207" i="15"/>
  <c r="Y207" i="15"/>
  <c r="Z207" i="15"/>
  <c r="X208" i="15"/>
  <c r="Y208" i="15"/>
  <c r="Z208" i="15"/>
  <c r="X209" i="15"/>
  <c r="Y209" i="15"/>
  <c r="Z209" i="15"/>
  <c r="X210" i="15"/>
  <c r="Y210" i="15"/>
  <c r="Z210" i="15"/>
  <c r="X211" i="15"/>
  <c r="Y211" i="15"/>
  <c r="Z211" i="15"/>
  <c r="X212" i="15"/>
  <c r="Y212" i="15"/>
  <c r="Z212" i="15"/>
  <c r="X213" i="15"/>
  <c r="Y213" i="15"/>
  <c r="Z213" i="15"/>
  <c r="X214" i="15"/>
  <c r="Y214" i="15"/>
  <c r="Z214" i="15"/>
  <c r="X215" i="15"/>
  <c r="Y215" i="15"/>
  <c r="Z215" i="15"/>
  <c r="X216" i="15"/>
  <c r="Y216" i="15"/>
  <c r="Z216" i="15"/>
  <c r="X217" i="15"/>
  <c r="Y217" i="15"/>
  <c r="Z217" i="15"/>
  <c r="X218" i="15"/>
  <c r="Y218" i="15"/>
  <c r="Z218" i="15"/>
  <c r="X219" i="15"/>
  <c r="Y219" i="15"/>
  <c r="Z219" i="15"/>
  <c r="X220" i="15"/>
  <c r="Y220" i="15"/>
  <c r="Z220" i="15"/>
  <c r="X221" i="15"/>
  <c r="Y221" i="15"/>
  <c r="Z221" i="15"/>
  <c r="X222" i="15"/>
  <c r="Y222" i="15"/>
  <c r="Z222" i="15"/>
  <c r="X223" i="15"/>
  <c r="Y223" i="15"/>
  <c r="Z223" i="15"/>
  <c r="X224" i="15"/>
  <c r="Y224" i="15"/>
  <c r="Z224" i="15"/>
  <c r="X225" i="15"/>
  <c r="Y225" i="15"/>
  <c r="Z225" i="15"/>
  <c r="X226" i="15"/>
  <c r="Y226" i="15"/>
  <c r="Z226" i="15"/>
  <c r="X227" i="15"/>
  <c r="Y227" i="15"/>
  <c r="Z227" i="15"/>
  <c r="X228" i="15"/>
  <c r="Y228" i="15"/>
  <c r="Z228" i="15"/>
  <c r="X229" i="15"/>
  <c r="Y229" i="15"/>
  <c r="Z229" i="15"/>
  <c r="X230" i="15"/>
  <c r="Y230" i="15"/>
  <c r="Z230" i="15"/>
  <c r="X231" i="15"/>
  <c r="Y231" i="15"/>
  <c r="Z231" i="15"/>
  <c r="X232" i="15"/>
  <c r="Y232" i="15"/>
  <c r="Z232" i="15"/>
  <c r="X233" i="15"/>
  <c r="Y233" i="15"/>
  <c r="Z233" i="15"/>
  <c r="X234" i="15"/>
  <c r="Y234" i="15"/>
  <c r="Z234" i="15"/>
  <c r="X235" i="15"/>
  <c r="Y235" i="15"/>
  <c r="Z235" i="15"/>
  <c r="X236" i="15"/>
  <c r="Y236" i="15"/>
  <c r="Z236" i="15"/>
  <c r="X237" i="15"/>
  <c r="Y237" i="15"/>
  <c r="Z237" i="15"/>
  <c r="X238" i="15"/>
  <c r="Y238" i="15"/>
  <c r="Z238" i="15"/>
  <c r="X239" i="15"/>
  <c r="Y239" i="15"/>
  <c r="Z239" i="15"/>
  <c r="X240" i="15"/>
  <c r="Y240" i="15"/>
  <c r="Z240" i="15"/>
  <c r="X241" i="15"/>
  <c r="Y241" i="15"/>
  <c r="Z241" i="15"/>
  <c r="X242" i="15"/>
  <c r="Y242" i="15"/>
  <c r="Z242" i="15"/>
  <c r="X243" i="15"/>
  <c r="Y243" i="15"/>
  <c r="Z243" i="15"/>
  <c r="X244" i="15"/>
  <c r="Y244" i="15"/>
  <c r="Z244" i="15"/>
  <c r="X245" i="15"/>
  <c r="Y245" i="15"/>
  <c r="Z245" i="15"/>
  <c r="X246" i="15"/>
  <c r="Y246" i="15"/>
  <c r="Z246" i="15"/>
  <c r="X247" i="15"/>
  <c r="Y247" i="15"/>
  <c r="Z247" i="15"/>
  <c r="X248" i="15"/>
  <c r="Y248" i="15"/>
  <c r="Z248" i="15"/>
  <c r="X249" i="15"/>
  <c r="Y249" i="15"/>
  <c r="Z249" i="15"/>
  <c r="X250" i="15"/>
  <c r="Y250" i="15"/>
  <c r="Z250" i="15"/>
  <c r="X251" i="15"/>
  <c r="Y251" i="15"/>
  <c r="Z251" i="15"/>
  <c r="X252" i="15"/>
  <c r="Y252" i="15"/>
  <c r="Z252" i="15"/>
  <c r="X253" i="15"/>
  <c r="Y253" i="15"/>
  <c r="Z253" i="15"/>
  <c r="X254" i="15"/>
  <c r="Y254" i="15"/>
  <c r="Z254" i="15"/>
  <c r="X255" i="15"/>
  <c r="Y255" i="15"/>
  <c r="Z255" i="15"/>
  <c r="X256" i="15"/>
  <c r="Y256" i="15"/>
  <c r="Z256" i="15"/>
  <c r="X257" i="15"/>
  <c r="Y257" i="15"/>
  <c r="Z257" i="15"/>
  <c r="X258" i="15"/>
  <c r="Y258" i="15"/>
  <c r="Z258" i="15"/>
  <c r="X259" i="15"/>
  <c r="Y259" i="15"/>
  <c r="Z259" i="15"/>
  <c r="X260" i="15"/>
  <c r="Y260" i="15"/>
  <c r="Z260" i="15"/>
  <c r="X261" i="15"/>
  <c r="Y261" i="15"/>
  <c r="Z261" i="15"/>
  <c r="X262" i="15"/>
  <c r="Y262" i="15"/>
  <c r="Z262" i="15"/>
  <c r="X263" i="15"/>
  <c r="Y263" i="15"/>
  <c r="Z263" i="15"/>
  <c r="X264" i="15"/>
  <c r="Y264" i="15"/>
  <c r="Z264" i="15"/>
  <c r="X265" i="15"/>
  <c r="Y265" i="15"/>
  <c r="Z265" i="15"/>
  <c r="X266" i="15"/>
  <c r="Y266" i="15"/>
  <c r="Z266" i="15"/>
  <c r="X267" i="15"/>
  <c r="Y267" i="15"/>
  <c r="Z267" i="15"/>
  <c r="X268" i="15"/>
  <c r="Y268" i="15"/>
  <c r="Z268" i="15"/>
  <c r="X269" i="15"/>
  <c r="Y269" i="15"/>
  <c r="Z269" i="15"/>
  <c r="X270" i="15"/>
  <c r="Y270" i="15"/>
  <c r="Z270" i="15"/>
  <c r="X271" i="15"/>
  <c r="Y271" i="15"/>
  <c r="Z271" i="15"/>
  <c r="X272" i="15"/>
  <c r="Y272" i="15"/>
  <c r="Z272" i="15"/>
  <c r="X273" i="15"/>
  <c r="Y273" i="15"/>
  <c r="Z273" i="15"/>
  <c r="X274" i="15"/>
  <c r="Y274" i="15"/>
  <c r="Z274" i="15"/>
  <c r="X275" i="15"/>
  <c r="Y275" i="15"/>
  <c r="Z275" i="15"/>
  <c r="X276" i="15"/>
  <c r="Y276" i="15"/>
  <c r="Z276" i="15"/>
  <c r="X277" i="15"/>
  <c r="Y277" i="15"/>
  <c r="Z277" i="15"/>
  <c r="X278" i="15"/>
  <c r="Y278" i="15"/>
  <c r="Z278" i="15"/>
  <c r="X279" i="15"/>
  <c r="Y279" i="15"/>
  <c r="Z279" i="15"/>
  <c r="X280" i="15"/>
  <c r="Y280" i="15"/>
  <c r="Z280" i="15"/>
  <c r="X281" i="15"/>
  <c r="Y281" i="15"/>
  <c r="Z281" i="15"/>
  <c r="X282" i="15"/>
  <c r="Y282" i="15"/>
  <c r="Z282" i="15"/>
  <c r="X283" i="15"/>
  <c r="Y283" i="15"/>
  <c r="Z283" i="15"/>
  <c r="X284" i="15"/>
  <c r="Y284" i="15"/>
  <c r="Z284" i="15"/>
  <c r="X285" i="15"/>
  <c r="Y285" i="15"/>
  <c r="Z285" i="15"/>
  <c r="X286" i="15"/>
  <c r="Y286" i="15"/>
  <c r="Z286" i="15"/>
  <c r="X287" i="15"/>
  <c r="Y287" i="15"/>
  <c r="Z287" i="15"/>
  <c r="X288" i="15"/>
  <c r="Y288" i="15"/>
  <c r="Z288" i="15"/>
  <c r="X289" i="15"/>
  <c r="Y289" i="15"/>
  <c r="Z289" i="15"/>
  <c r="X290" i="15"/>
  <c r="Y290" i="15"/>
  <c r="Z290" i="15"/>
  <c r="X291" i="15"/>
  <c r="Y291" i="15"/>
  <c r="Z291" i="15"/>
  <c r="X292" i="15"/>
  <c r="Y292" i="15"/>
  <c r="Z292" i="15"/>
  <c r="X293" i="15"/>
  <c r="Y293" i="15"/>
  <c r="Z293" i="15"/>
  <c r="X294" i="15"/>
  <c r="Y294" i="15"/>
  <c r="Z294" i="15"/>
  <c r="X295" i="15"/>
  <c r="Y295" i="15"/>
  <c r="Z295" i="15"/>
  <c r="X296" i="15"/>
  <c r="Y296" i="15"/>
  <c r="Z296" i="15"/>
  <c r="X297" i="15"/>
  <c r="Y297" i="15"/>
  <c r="Z297" i="15"/>
  <c r="X298" i="15"/>
  <c r="Y298" i="15"/>
  <c r="Z298" i="15"/>
  <c r="X299" i="15"/>
  <c r="Y299" i="15"/>
  <c r="Z299" i="15"/>
  <c r="X300" i="15"/>
  <c r="Y300" i="15"/>
  <c r="Z300" i="15"/>
  <c r="X301" i="15"/>
  <c r="Y301" i="15"/>
  <c r="Z301" i="15"/>
  <c r="X302" i="15"/>
  <c r="Y302" i="15"/>
  <c r="Z302" i="15"/>
  <c r="X303" i="15"/>
  <c r="Y303" i="15"/>
  <c r="Z303" i="15"/>
  <c r="X304" i="15"/>
  <c r="Y304" i="15"/>
  <c r="Z304" i="15"/>
  <c r="X305" i="15"/>
  <c r="Y305" i="15"/>
  <c r="Z305" i="15"/>
  <c r="X306" i="15"/>
  <c r="Y306" i="15"/>
  <c r="Z306" i="15"/>
  <c r="X307" i="15"/>
  <c r="Y307" i="15"/>
  <c r="Z307" i="15"/>
  <c r="X308" i="15"/>
  <c r="Y308" i="15"/>
  <c r="Z308" i="15"/>
  <c r="X309" i="15"/>
  <c r="Y309" i="15"/>
  <c r="Z309" i="15"/>
  <c r="X310" i="15"/>
  <c r="Y310" i="15"/>
  <c r="Z310" i="15"/>
  <c r="X311" i="15"/>
  <c r="Y311" i="15"/>
  <c r="Z311" i="15"/>
  <c r="X312" i="15"/>
  <c r="Y312" i="15"/>
  <c r="Z312" i="15"/>
  <c r="X313" i="15"/>
  <c r="Y313" i="15"/>
  <c r="Z313" i="15"/>
  <c r="X314" i="15"/>
  <c r="Y314" i="15"/>
  <c r="Z314" i="15"/>
  <c r="X315" i="15"/>
  <c r="Y315" i="15"/>
  <c r="Z315" i="15"/>
  <c r="X316" i="15"/>
  <c r="Y316" i="15"/>
  <c r="Z316" i="15"/>
  <c r="X317" i="15"/>
  <c r="Y317" i="15"/>
  <c r="Z317" i="15"/>
  <c r="X318" i="15"/>
  <c r="Y318" i="15"/>
  <c r="Z318" i="15"/>
  <c r="X319" i="15"/>
  <c r="Y319" i="15"/>
  <c r="Z319" i="15"/>
  <c r="X320" i="15"/>
  <c r="Y320" i="15"/>
  <c r="Z320" i="15"/>
  <c r="X321" i="15"/>
  <c r="Y321" i="15"/>
  <c r="Z321" i="15"/>
  <c r="X322" i="15"/>
  <c r="Y322" i="15"/>
  <c r="Z322" i="15"/>
  <c r="X323" i="15"/>
  <c r="Y323" i="15"/>
  <c r="Z323" i="15"/>
  <c r="X324" i="15"/>
  <c r="Y324" i="15"/>
  <c r="Z324" i="15"/>
  <c r="X325" i="15"/>
  <c r="Y325" i="15"/>
  <c r="Z325" i="15"/>
  <c r="X326" i="15"/>
  <c r="Y326" i="15"/>
  <c r="Z326" i="15"/>
  <c r="X327" i="15"/>
  <c r="Y327" i="15"/>
  <c r="Z327" i="15"/>
  <c r="X328" i="15"/>
  <c r="Y328" i="15"/>
  <c r="Z328" i="15"/>
  <c r="X329" i="15"/>
  <c r="Y329" i="15"/>
  <c r="Z329" i="15"/>
  <c r="X330" i="15"/>
  <c r="Y330" i="15"/>
  <c r="Z330" i="15"/>
  <c r="X331" i="15"/>
  <c r="Y331" i="15"/>
  <c r="Z331" i="15"/>
  <c r="X332" i="15"/>
  <c r="Y332" i="15"/>
  <c r="Z332" i="15"/>
  <c r="X333" i="15"/>
  <c r="Y333" i="15"/>
  <c r="Z333" i="15"/>
  <c r="X334" i="15"/>
  <c r="Y334" i="15"/>
  <c r="Z334" i="15"/>
  <c r="X335" i="15"/>
  <c r="Y335" i="15"/>
  <c r="Z335" i="15"/>
  <c r="X336" i="15"/>
  <c r="Y336" i="15"/>
  <c r="Z336" i="15"/>
  <c r="X337" i="15"/>
  <c r="Y337" i="15"/>
  <c r="Z337" i="15"/>
  <c r="X338" i="15"/>
  <c r="Y338" i="15"/>
  <c r="Z338" i="15"/>
  <c r="X339" i="15"/>
  <c r="Y339" i="15"/>
  <c r="Z339" i="15"/>
  <c r="X340" i="15"/>
  <c r="Y340" i="15"/>
  <c r="Z340" i="15"/>
  <c r="X341" i="15"/>
  <c r="Y341" i="15"/>
  <c r="Z341" i="15"/>
  <c r="X342" i="15"/>
  <c r="Y342" i="15"/>
  <c r="Z342" i="15"/>
  <c r="X343" i="15"/>
  <c r="Y343" i="15"/>
  <c r="Z343" i="15"/>
  <c r="X344" i="15"/>
  <c r="Y344" i="15"/>
  <c r="Z344" i="15"/>
  <c r="X345" i="15"/>
  <c r="Y345" i="15"/>
  <c r="Z345" i="15"/>
  <c r="X346" i="15"/>
  <c r="Y346" i="15"/>
  <c r="Z346" i="15"/>
  <c r="X347" i="15"/>
  <c r="Y347" i="15"/>
  <c r="Z347" i="15"/>
  <c r="X348" i="15"/>
  <c r="Y348" i="15"/>
  <c r="Z348" i="15"/>
  <c r="X349" i="15"/>
  <c r="Y349" i="15"/>
  <c r="Z349" i="15"/>
  <c r="X350" i="15"/>
  <c r="Y350" i="15"/>
  <c r="Z350" i="15"/>
  <c r="X351" i="15"/>
  <c r="Y351" i="15"/>
  <c r="Z351" i="15"/>
  <c r="X352" i="15"/>
  <c r="Y352" i="15"/>
  <c r="Z352" i="15"/>
  <c r="X353" i="15"/>
  <c r="Y353" i="15"/>
  <c r="Z353" i="15"/>
  <c r="X354" i="15"/>
  <c r="Y354" i="15"/>
  <c r="Z354" i="15"/>
  <c r="X355" i="15"/>
  <c r="Y355" i="15"/>
  <c r="Z355" i="15"/>
  <c r="X356" i="15"/>
  <c r="Y356" i="15"/>
  <c r="Z356" i="15"/>
  <c r="X357" i="15"/>
  <c r="Y357" i="15"/>
  <c r="Z357" i="15"/>
  <c r="X358" i="15"/>
  <c r="Y358" i="15"/>
  <c r="Z358" i="15"/>
  <c r="X359" i="15"/>
  <c r="Y359" i="15"/>
  <c r="Z359" i="15"/>
  <c r="X360" i="15"/>
  <c r="Y360" i="15"/>
  <c r="Z360" i="15"/>
  <c r="X361" i="15"/>
  <c r="Y361" i="15"/>
  <c r="Z361" i="15"/>
  <c r="X362" i="15"/>
  <c r="Y362" i="15"/>
  <c r="Z362" i="15"/>
  <c r="X363" i="15"/>
  <c r="Y363" i="15"/>
  <c r="Z363" i="15"/>
  <c r="X364" i="15"/>
  <c r="Y364" i="15"/>
  <c r="Z364" i="15"/>
  <c r="X365" i="15"/>
  <c r="Y365" i="15"/>
  <c r="Z365" i="15"/>
  <c r="X366" i="15"/>
  <c r="Y366" i="15"/>
  <c r="Z366" i="15"/>
  <c r="X367" i="15"/>
  <c r="Y367" i="15"/>
  <c r="Z367" i="15"/>
  <c r="X368" i="15"/>
  <c r="Y368" i="15"/>
  <c r="Z368" i="15"/>
  <c r="X369" i="15"/>
  <c r="Y369" i="15"/>
  <c r="Z369" i="15"/>
  <c r="X370" i="15"/>
  <c r="Y370" i="15"/>
  <c r="Z370" i="15"/>
  <c r="X371" i="15"/>
  <c r="Y371" i="15"/>
  <c r="Z371" i="15"/>
  <c r="X372" i="15"/>
  <c r="Y372" i="15"/>
  <c r="Z372" i="15"/>
  <c r="X373" i="15"/>
  <c r="Y373" i="15"/>
  <c r="Z373" i="15"/>
  <c r="X374" i="15"/>
  <c r="Y374" i="15"/>
  <c r="Z374" i="15"/>
  <c r="X375" i="15"/>
  <c r="Y375" i="15"/>
  <c r="Z375" i="15"/>
  <c r="X376" i="15"/>
  <c r="Y376" i="15"/>
  <c r="Z376" i="15"/>
  <c r="X377" i="15"/>
  <c r="Y377" i="15"/>
  <c r="Z377" i="15"/>
  <c r="X378" i="15"/>
  <c r="Y378" i="15"/>
  <c r="Z378" i="15"/>
  <c r="X379" i="15"/>
  <c r="Y379" i="15"/>
  <c r="Z379" i="15"/>
  <c r="X380" i="15"/>
  <c r="Y380" i="15"/>
  <c r="Z380" i="15"/>
  <c r="X381" i="15"/>
  <c r="Y381" i="15"/>
  <c r="Z381" i="15"/>
  <c r="X382" i="15"/>
  <c r="Y382" i="15"/>
  <c r="Z382" i="15"/>
  <c r="X383" i="15"/>
  <c r="Y383" i="15"/>
  <c r="Z383" i="15"/>
  <c r="X384" i="15"/>
  <c r="Y384" i="15"/>
  <c r="Z384" i="15"/>
  <c r="X385" i="15"/>
  <c r="Y385" i="15"/>
  <c r="Z385" i="15"/>
  <c r="X386" i="15"/>
  <c r="Y386" i="15"/>
  <c r="Z386" i="15"/>
  <c r="X387" i="15"/>
  <c r="Y387" i="15"/>
  <c r="Z387" i="15"/>
  <c r="X388" i="15"/>
  <c r="Y388" i="15"/>
  <c r="Z388" i="15"/>
  <c r="X389" i="15"/>
  <c r="Y389" i="15"/>
  <c r="Z389" i="15"/>
  <c r="X390" i="15"/>
  <c r="Y390" i="15"/>
  <c r="Z390" i="15"/>
  <c r="X391" i="15"/>
  <c r="Y391" i="15"/>
  <c r="Z391" i="15"/>
  <c r="X392" i="15"/>
  <c r="Y392" i="15"/>
  <c r="Z392" i="15"/>
  <c r="X393" i="15"/>
  <c r="Y393" i="15"/>
  <c r="Z393" i="15"/>
  <c r="X394" i="15"/>
  <c r="Y394" i="15"/>
  <c r="Z394" i="15"/>
  <c r="X395" i="15"/>
  <c r="Y395" i="15"/>
  <c r="Z395" i="15"/>
  <c r="X396" i="15"/>
  <c r="Y396" i="15"/>
  <c r="Z396" i="15"/>
  <c r="X397" i="15"/>
  <c r="Y397" i="15"/>
  <c r="Z397" i="15"/>
  <c r="X398" i="15"/>
  <c r="Y398" i="15"/>
  <c r="Z398" i="15"/>
  <c r="X399" i="15"/>
  <c r="Y399" i="15"/>
  <c r="Z399" i="15"/>
  <c r="X400" i="15"/>
  <c r="Y400" i="15"/>
  <c r="Z400" i="15"/>
  <c r="X401" i="15"/>
  <c r="Y401" i="15"/>
  <c r="Z401" i="15"/>
  <c r="X402" i="15"/>
  <c r="Y402" i="15"/>
  <c r="Z402" i="15"/>
  <c r="X403" i="15"/>
  <c r="Y403" i="15"/>
  <c r="Z403" i="15"/>
  <c r="X404" i="15"/>
  <c r="Y404" i="15"/>
  <c r="Z404" i="15"/>
  <c r="X405" i="15"/>
  <c r="Y405" i="15"/>
  <c r="Z405" i="15"/>
  <c r="X406" i="15"/>
  <c r="Y406" i="15"/>
  <c r="Z406" i="15"/>
  <c r="X407" i="15"/>
  <c r="Y407" i="15"/>
  <c r="Z407" i="15"/>
  <c r="X408" i="15"/>
  <c r="Y408" i="15"/>
  <c r="Z408" i="15"/>
  <c r="X409" i="15"/>
  <c r="Y409" i="15"/>
  <c r="Z409" i="15"/>
  <c r="X410" i="15"/>
  <c r="Y410" i="15"/>
  <c r="Z410" i="15"/>
  <c r="X411" i="15"/>
  <c r="Y411" i="15"/>
  <c r="Z411" i="15"/>
  <c r="X412" i="15"/>
  <c r="Y412" i="15"/>
  <c r="Z412" i="15"/>
  <c r="X413" i="15"/>
  <c r="Y413" i="15"/>
  <c r="Z413" i="15"/>
  <c r="X414" i="15"/>
  <c r="Y414" i="15"/>
  <c r="Z414" i="15"/>
  <c r="X415" i="15"/>
  <c r="Y415" i="15"/>
  <c r="Z415" i="15"/>
  <c r="X416" i="15"/>
  <c r="Y416" i="15"/>
  <c r="Z416" i="15"/>
  <c r="X417" i="15"/>
  <c r="Y417" i="15"/>
  <c r="Z417" i="15"/>
  <c r="X418" i="15"/>
  <c r="Y418" i="15"/>
  <c r="Z418" i="15"/>
  <c r="X419" i="15"/>
  <c r="Y419" i="15"/>
  <c r="Z419" i="15"/>
  <c r="X420" i="15"/>
  <c r="Y420" i="15"/>
  <c r="Z420" i="15"/>
  <c r="X421" i="15"/>
  <c r="Y421" i="15"/>
  <c r="Z421" i="15"/>
  <c r="X422" i="15"/>
  <c r="Y422" i="15"/>
  <c r="Z422" i="15"/>
  <c r="X423" i="15"/>
  <c r="Y423" i="15"/>
  <c r="Z423" i="15"/>
  <c r="X424" i="15"/>
  <c r="Y424" i="15"/>
  <c r="Z424" i="15"/>
  <c r="X425" i="15"/>
  <c r="Y425" i="15"/>
  <c r="Z425" i="15"/>
  <c r="X426" i="15"/>
  <c r="Y426" i="15"/>
  <c r="Z426" i="15"/>
  <c r="X427" i="15"/>
  <c r="Y427" i="15"/>
  <c r="Z427" i="15"/>
  <c r="X428" i="15"/>
  <c r="Y428" i="15"/>
  <c r="Z428" i="15"/>
  <c r="X429" i="15"/>
  <c r="Y429" i="15"/>
  <c r="Z429" i="15"/>
  <c r="X430" i="15"/>
  <c r="Y430" i="15"/>
  <c r="Z430" i="15"/>
  <c r="X431" i="15"/>
  <c r="Y431" i="15"/>
  <c r="Z431" i="15"/>
  <c r="X432" i="15"/>
  <c r="Y432" i="15"/>
  <c r="Z432" i="15"/>
  <c r="X433" i="15"/>
  <c r="Y433" i="15"/>
  <c r="Z433" i="15"/>
  <c r="X434" i="15"/>
  <c r="Y434" i="15"/>
  <c r="Z434" i="15"/>
  <c r="X435" i="15"/>
  <c r="Y435" i="15"/>
  <c r="Z435" i="15"/>
  <c r="X436" i="15"/>
  <c r="Y436" i="15"/>
  <c r="Z436" i="15"/>
  <c r="X437" i="15"/>
  <c r="Y437" i="15"/>
  <c r="Z437" i="15"/>
  <c r="X438" i="15"/>
  <c r="Y438" i="15"/>
  <c r="Z438" i="15"/>
  <c r="X439" i="15"/>
  <c r="Y439" i="15"/>
  <c r="Z439" i="15"/>
  <c r="X440" i="15"/>
  <c r="Y440" i="15"/>
  <c r="Z440" i="15"/>
  <c r="X441" i="15"/>
  <c r="Y441" i="15"/>
  <c r="Z441" i="15"/>
  <c r="X442" i="15"/>
  <c r="Y442" i="15"/>
  <c r="Z442" i="15"/>
  <c r="X443" i="15"/>
  <c r="Y443" i="15"/>
  <c r="Z443" i="15"/>
  <c r="X444" i="15"/>
  <c r="Y444" i="15"/>
  <c r="Z444" i="15"/>
  <c r="X445" i="15"/>
  <c r="Y445" i="15"/>
  <c r="Z445" i="15"/>
  <c r="X446" i="15"/>
  <c r="Y446" i="15"/>
  <c r="Z446" i="15"/>
  <c r="X447" i="15"/>
  <c r="Y447" i="15"/>
  <c r="Z447" i="15"/>
  <c r="X448" i="15"/>
  <c r="Y448" i="15"/>
  <c r="Z448" i="15"/>
  <c r="X449" i="15"/>
  <c r="Y449" i="15"/>
  <c r="Z449" i="15"/>
  <c r="X450" i="15"/>
  <c r="Y450" i="15"/>
  <c r="Z450" i="15"/>
  <c r="X451" i="15"/>
  <c r="Y451" i="15"/>
  <c r="Z451" i="15"/>
  <c r="X452" i="15"/>
  <c r="Y452" i="15"/>
  <c r="Z452" i="15"/>
  <c r="X453" i="15"/>
  <c r="Y453" i="15"/>
  <c r="Z453" i="15"/>
  <c r="X454" i="15"/>
  <c r="Y454" i="15"/>
  <c r="Z454" i="15"/>
  <c r="X455" i="15"/>
  <c r="Y455" i="15"/>
  <c r="Z455" i="15"/>
  <c r="X456" i="15"/>
  <c r="Y456" i="15"/>
  <c r="Z456" i="15"/>
  <c r="X457" i="15"/>
  <c r="Y457" i="15"/>
  <c r="Z457" i="15"/>
  <c r="X458" i="15"/>
  <c r="Y458" i="15"/>
  <c r="Z458" i="15"/>
  <c r="X459" i="15"/>
  <c r="Y459" i="15"/>
  <c r="Z459" i="15"/>
  <c r="X460" i="15"/>
  <c r="Y460" i="15"/>
  <c r="Z460" i="15"/>
  <c r="X461" i="15"/>
  <c r="Y461" i="15"/>
  <c r="Z461" i="15"/>
  <c r="X462" i="15"/>
  <c r="Y462" i="15"/>
  <c r="Z462" i="15"/>
  <c r="X463" i="15"/>
  <c r="Y463" i="15"/>
  <c r="Z463" i="15"/>
  <c r="X464" i="15"/>
  <c r="Y464" i="15"/>
  <c r="Z464" i="15"/>
  <c r="X465" i="15"/>
  <c r="Y465" i="15"/>
  <c r="Z465" i="15"/>
  <c r="X466" i="15"/>
  <c r="Y466" i="15"/>
  <c r="Z466" i="15"/>
  <c r="X467" i="15"/>
  <c r="Y467" i="15"/>
  <c r="Z467" i="15"/>
  <c r="P12" i="58"/>
  <c r="P15" i="58"/>
  <c r="P20" i="58"/>
  <c r="P21" i="58"/>
  <c r="P23" i="58"/>
  <c r="P26" i="58"/>
  <c r="A1" i="59" a="1"/>
  <c r="AG5" i="60" s="1"/>
  <c r="A1" i="59"/>
  <c r="N12" i="58"/>
  <c r="O12" i="58" s="1"/>
  <c r="N15" i="58"/>
  <c r="O15" i="58" s="1"/>
  <c r="N21" i="58"/>
  <c r="O21" i="58" s="1"/>
  <c r="N25" i="58"/>
  <c r="N26" i="58"/>
  <c r="O26" i="58" s="1"/>
  <c r="N27" i="58"/>
  <c r="N30" i="58"/>
  <c r="N31" i="58"/>
  <c r="J27" i="58"/>
  <c r="J30" i="58"/>
  <c r="J31" i="58"/>
  <c r="J25" i="58"/>
  <c r="X4" i="15"/>
  <c r="Y4" i="15" s="1"/>
  <c r="Z4" i="15" s="1"/>
  <c r="E27" i="58"/>
  <c r="H27" i="58"/>
  <c r="V27" i="58"/>
  <c r="W27" i="58"/>
  <c r="X27" i="58"/>
  <c r="Y27" i="58"/>
  <c r="Z27" i="58"/>
  <c r="AA27" i="58"/>
  <c r="E28" i="58"/>
  <c r="V28" i="58"/>
  <c r="W28" i="58"/>
  <c r="X28" i="58"/>
  <c r="Y28" i="58"/>
  <c r="Z28" i="58"/>
  <c r="AA28" i="58"/>
  <c r="E29" i="58"/>
  <c r="V29" i="58"/>
  <c r="W29" i="58"/>
  <c r="X29" i="58"/>
  <c r="Y29" i="58"/>
  <c r="Z29" i="58"/>
  <c r="AA29" i="58"/>
  <c r="E30" i="58"/>
  <c r="H30" i="58"/>
  <c r="V30" i="58"/>
  <c r="W30" i="58"/>
  <c r="X30" i="58"/>
  <c r="Y30" i="58"/>
  <c r="Z30" i="58"/>
  <c r="AA30" i="58"/>
  <c r="E31" i="58"/>
  <c r="H31" i="58"/>
  <c r="V31" i="58"/>
  <c r="W31" i="58"/>
  <c r="X31" i="58"/>
  <c r="Y31" i="58"/>
  <c r="Z31" i="58"/>
  <c r="AA31" i="58"/>
  <c r="E22" i="58"/>
  <c r="V22" i="58"/>
  <c r="W22" i="58"/>
  <c r="X22" i="58"/>
  <c r="Y22" i="58"/>
  <c r="Z22" i="58"/>
  <c r="AA22" i="58"/>
  <c r="E23" i="58"/>
  <c r="M23" i="58" s="1"/>
  <c r="G23" i="58"/>
  <c r="Z23" i="58"/>
  <c r="AA23" i="58"/>
  <c r="E24" i="58"/>
  <c r="V24" i="58"/>
  <c r="W24" i="58"/>
  <c r="X24" i="58"/>
  <c r="Y24" i="58"/>
  <c r="Z24" i="58"/>
  <c r="AA24" i="58"/>
  <c r="E25" i="58"/>
  <c r="H25" i="58"/>
  <c r="V25" i="58"/>
  <c r="W25" i="58"/>
  <c r="X25" i="58"/>
  <c r="Y25" i="58"/>
  <c r="Z25" i="58"/>
  <c r="AA25" i="58"/>
  <c r="E16" i="58"/>
  <c r="V16" i="58"/>
  <c r="W16" i="58"/>
  <c r="X16" i="58"/>
  <c r="Y16" i="58"/>
  <c r="Z16" i="58"/>
  <c r="AA16" i="58"/>
  <c r="E17" i="58"/>
  <c r="V17" i="58"/>
  <c r="W17" i="58"/>
  <c r="X17" i="58"/>
  <c r="Y17" i="58"/>
  <c r="Z17" i="58"/>
  <c r="AA17" i="58"/>
  <c r="E18" i="58"/>
  <c r="V18" i="58"/>
  <c r="W18" i="58"/>
  <c r="X18" i="58"/>
  <c r="Y18" i="58"/>
  <c r="Z18" i="58"/>
  <c r="AA18" i="58"/>
  <c r="E19" i="58"/>
  <c r="V19" i="58"/>
  <c r="W19" i="58"/>
  <c r="X19" i="58"/>
  <c r="Y19" i="58"/>
  <c r="Z19" i="58"/>
  <c r="AA19" i="58"/>
  <c r="E20" i="58"/>
  <c r="M20" i="58" s="1"/>
  <c r="G20" i="58"/>
  <c r="Z20" i="58"/>
  <c r="AA20" i="58"/>
  <c r="E13" i="58"/>
  <c r="V13" i="58"/>
  <c r="W13" i="58"/>
  <c r="X13" i="58"/>
  <c r="Y13" i="58"/>
  <c r="Z13" i="58"/>
  <c r="AA13" i="58"/>
  <c r="E14" i="58"/>
  <c r="V14" i="58"/>
  <c r="W14" i="58"/>
  <c r="X14" i="58"/>
  <c r="Y14" i="58"/>
  <c r="Z14" i="58"/>
  <c r="AA14" i="58"/>
  <c r="F3" i="58"/>
  <c r="E5" i="58"/>
  <c r="F5" i="58"/>
  <c r="G5" i="58"/>
  <c r="V5" i="58"/>
  <c r="W5" i="58"/>
  <c r="X5" i="58"/>
  <c r="Y5" i="58"/>
  <c r="Z5" i="58"/>
  <c r="AA5" i="58"/>
  <c r="E6" i="58"/>
  <c r="F6" i="58"/>
  <c r="G6" i="58"/>
  <c r="V6" i="58"/>
  <c r="W6" i="58"/>
  <c r="X6" i="58"/>
  <c r="Y6" i="58"/>
  <c r="Z6" i="58"/>
  <c r="AA6" i="58"/>
  <c r="E7" i="58"/>
  <c r="F7" i="58"/>
  <c r="G7" i="58"/>
  <c r="V7" i="58"/>
  <c r="W7" i="58"/>
  <c r="X7" i="58"/>
  <c r="Y7" i="58"/>
  <c r="Z7" i="58"/>
  <c r="AA7" i="58"/>
  <c r="E8" i="58"/>
  <c r="F8" i="58"/>
  <c r="G8" i="58"/>
  <c r="V8" i="58"/>
  <c r="W8" i="58"/>
  <c r="X8" i="58"/>
  <c r="Y8" i="58"/>
  <c r="Z8" i="58"/>
  <c r="AA8" i="58"/>
  <c r="E9" i="58"/>
  <c r="F9" i="58"/>
  <c r="G9" i="58"/>
  <c r="V9" i="58"/>
  <c r="W9" i="58"/>
  <c r="X9" i="58"/>
  <c r="Y9" i="58"/>
  <c r="Z9" i="58"/>
  <c r="AA9" i="58"/>
  <c r="E10" i="58"/>
  <c r="F10" i="58"/>
  <c r="G10" i="58"/>
  <c r="V10" i="58"/>
  <c r="W10" i="58"/>
  <c r="X10" i="58"/>
  <c r="Y10" i="58"/>
  <c r="Z10" i="58"/>
  <c r="AA10" i="58"/>
  <c r="E11" i="58"/>
  <c r="F11" i="58"/>
  <c r="G11" i="58"/>
  <c r="V11" i="58"/>
  <c r="W11" i="58"/>
  <c r="X11" i="58"/>
  <c r="Y11" i="58"/>
  <c r="Z11" i="58"/>
  <c r="AA11" i="58"/>
  <c r="CM52" i="1"/>
  <c r="CN52" i="1"/>
  <c r="CO52" i="1"/>
  <c r="CP52" i="1"/>
  <c r="CQ52" i="1"/>
  <c r="CR52" i="1"/>
  <c r="CS52" i="1"/>
  <c r="CT52" i="1"/>
  <c r="CU52" i="1"/>
  <c r="CV52" i="1"/>
  <c r="CW52" i="1"/>
  <c r="CX52" i="1"/>
  <c r="CM53" i="1"/>
  <c r="CN53" i="1"/>
  <c r="CO53" i="1"/>
  <c r="CP53" i="1"/>
  <c r="CQ53" i="1"/>
  <c r="CR53" i="1"/>
  <c r="CS53" i="1"/>
  <c r="CT53" i="1"/>
  <c r="CU53" i="1"/>
  <c r="CV53" i="1"/>
  <c r="CW53" i="1"/>
  <c r="CX53" i="1"/>
  <c r="CM54" i="1"/>
  <c r="CN54" i="1"/>
  <c r="CO54" i="1"/>
  <c r="CP54" i="1"/>
  <c r="CQ54" i="1"/>
  <c r="CR54" i="1"/>
  <c r="CS54" i="1"/>
  <c r="CT54" i="1"/>
  <c r="CU54" i="1"/>
  <c r="CV54" i="1"/>
  <c r="CW54" i="1"/>
  <c r="CX54" i="1"/>
  <c r="CX51" i="1"/>
  <c r="CW51" i="1"/>
  <c r="CV51" i="1"/>
  <c r="CU51" i="1"/>
  <c r="CT51" i="1"/>
  <c r="CS51" i="1"/>
  <c r="CR51" i="1"/>
  <c r="CQ51" i="1"/>
  <c r="CP51" i="1"/>
  <c r="CO51" i="1"/>
  <c r="CN51" i="1"/>
  <c r="CM51" i="1"/>
  <c r="CM43" i="1"/>
  <c r="CN43" i="1"/>
  <c r="CO43" i="1"/>
  <c r="CP43" i="1"/>
  <c r="CQ43" i="1"/>
  <c r="CR43" i="1"/>
  <c r="CS43" i="1"/>
  <c r="CT43" i="1"/>
  <c r="CU43" i="1"/>
  <c r="CV43" i="1"/>
  <c r="CW43" i="1"/>
  <c r="CX43" i="1"/>
  <c r="CX42" i="1"/>
  <c r="CW42" i="1"/>
  <c r="CV42" i="1"/>
  <c r="CU42" i="1"/>
  <c r="CT42" i="1"/>
  <c r="CS42" i="1"/>
  <c r="CR42" i="1"/>
  <c r="CQ42" i="1"/>
  <c r="CP42" i="1"/>
  <c r="CO42" i="1"/>
  <c r="CN42" i="1"/>
  <c r="CM42" i="1"/>
  <c r="CM23" i="1"/>
  <c r="CN23" i="1"/>
  <c r="CO23" i="1"/>
  <c r="CP23" i="1"/>
  <c r="CQ23" i="1"/>
  <c r="CR23" i="1"/>
  <c r="CS23" i="1"/>
  <c r="CT23" i="1"/>
  <c r="CU23" i="1"/>
  <c r="CV23" i="1"/>
  <c r="CW23" i="1"/>
  <c r="CX23" i="1"/>
  <c r="CM24" i="1"/>
  <c r="CN24" i="1"/>
  <c r="CO24" i="1"/>
  <c r="CP24" i="1"/>
  <c r="CQ24" i="1"/>
  <c r="CR24" i="1"/>
  <c r="CS24" i="1"/>
  <c r="CT24" i="1"/>
  <c r="CU24" i="1"/>
  <c r="CV24" i="1"/>
  <c r="CW24" i="1"/>
  <c r="CX24" i="1"/>
  <c r="CM25" i="1"/>
  <c r="CN25" i="1"/>
  <c r="CO25" i="1"/>
  <c r="CP25" i="1"/>
  <c r="CQ25" i="1"/>
  <c r="CR25" i="1"/>
  <c r="CS25" i="1"/>
  <c r="CT25" i="1"/>
  <c r="CU25" i="1"/>
  <c r="CV25" i="1"/>
  <c r="CW25" i="1"/>
  <c r="CX25" i="1"/>
  <c r="CX22" i="1"/>
  <c r="CW22" i="1"/>
  <c r="CV22" i="1"/>
  <c r="CU22" i="1"/>
  <c r="CT22" i="1"/>
  <c r="CS22" i="1"/>
  <c r="CR22" i="1"/>
  <c r="CQ22" i="1"/>
  <c r="CP22" i="1"/>
  <c r="CO22" i="1"/>
  <c r="CN22" i="1"/>
  <c r="CM22" i="1"/>
  <c r="CX20" i="1"/>
  <c r="CW20" i="1"/>
  <c r="CV20" i="1"/>
  <c r="CU20" i="1"/>
  <c r="CT20" i="1"/>
  <c r="CS20" i="1"/>
  <c r="CR20" i="1"/>
  <c r="CQ20" i="1"/>
  <c r="CP20" i="1"/>
  <c r="CO20" i="1"/>
  <c r="CN20" i="1"/>
  <c r="CM20" i="1"/>
  <c r="CM16" i="1"/>
  <c r="CN16" i="1"/>
  <c r="CO16" i="1"/>
  <c r="CP16" i="1"/>
  <c r="CQ16" i="1"/>
  <c r="CR16" i="1"/>
  <c r="CS16" i="1"/>
  <c r="CT16" i="1"/>
  <c r="CU16" i="1"/>
  <c r="CV16" i="1"/>
  <c r="CW16" i="1"/>
  <c r="CX16" i="1"/>
  <c r="CM17" i="1"/>
  <c r="CN17" i="1"/>
  <c r="CO17" i="1"/>
  <c r="CP17" i="1"/>
  <c r="CQ17" i="1"/>
  <c r="CR17" i="1"/>
  <c r="CS17" i="1"/>
  <c r="CT17" i="1"/>
  <c r="CU17" i="1"/>
  <c r="CV17" i="1"/>
  <c r="CW17" i="1"/>
  <c r="CX17" i="1"/>
  <c r="CM18" i="1"/>
  <c r="CN18" i="1"/>
  <c r="CO18" i="1"/>
  <c r="CP18" i="1"/>
  <c r="CQ18" i="1"/>
  <c r="CR18" i="1"/>
  <c r="CS18" i="1"/>
  <c r="CT18" i="1"/>
  <c r="CU18" i="1"/>
  <c r="CV18" i="1"/>
  <c r="CW18" i="1"/>
  <c r="CX18" i="1"/>
  <c r="CX15" i="1"/>
  <c r="CW15" i="1"/>
  <c r="CV15" i="1"/>
  <c r="CU15" i="1"/>
  <c r="CT15" i="1"/>
  <c r="CS15" i="1"/>
  <c r="CR15" i="1"/>
  <c r="CQ15" i="1"/>
  <c r="CP15" i="1"/>
  <c r="CO15" i="1"/>
  <c r="CN15" i="1"/>
  <c r="CM15" i="1"/>
  <c r="CM6" i="1"/>
  <c r="CN6" i="1"/>
  <c r="CO6" i="1"/>
  <c r="CP6" i="1"/>
  <c r="CQ6" i="1"/>
  <c r="CR6" i="1"/>
  <c r="CS6" i="1"/>
  <c r="CT6" i="1"/>
  <c r="CU6" i="1"/>
  <c r="CV6" i="1"/>
  <c r="CW6" i="1"/>
  <c r="CX6" i="1"/>
  <c r="CM7" i="1"/>
  <c r="CN7" i="1"/>
  <c r="CO7" i="1"/>
  <c r="CP7" i="1"/>
  <c r="CQ7" i="1"/>
  <c r="CR7" i="1"/>
  <c r="CS7" i="1"/>
  <c r="CT7" i="1"/>
  <c r="CU7" i="1"/>
  <c r="CV7" i="1"/>
  <c r="CW7" i="1"/>
  <c r="CX7" i="1"/>
  <c r="CM8" i="1"/>
  <c r="CN8" i="1"/>
  <c r="CO8" i="1"/>
  <c r="CP8" i="1"/>
  <c r="CQ8" i="1"/>
  <c r="CR8" i="1"/>
  <c r="CS8" i="1"/>
  <c r="CT8" i="1"/>
  <c r="CU8" i="1"/>
  <c r="CV8" i="1"/>
  <c r="CW8" i="1"/>
  <c r="CX8" i="1"/>
  <c r="CM9" i="1"/>
  <c r="CN9" i="1"/>
  <c r="CO9" i="1"/>
  <c r="CP9" i="1"/>
  <c r="CQ9" i="1"/>
  <c r="CR9" i="1"/>
  <c r="CS9" i="1"/>
  <c r="CT9" i="1"/>
  <c r="CU9" i="1"/>
  <c r="CV9" i="1"/>
  <c r="CW9" i="1"/>
  <c r="CX9" i="1"/>
  <c r="CM10" i="1"/>
  <c r="CN10" i="1"/>
  <c r="CO10" i="1"/>
  <c r="CP10" i="1"/>
  <c r="CQ10" i="1"/>
  <c r="CR10" i="1"/>
  <c r="CS10" i="1"/>
  <c r="CT10" i="1"/>
  <c r="CU10" i="1"/>
  <c r="CV10" i="1"/>
  <c r="CW10" i="1"/>
  <c r="CX10" i="1"/>
  <c r="CM11" i="1"/>
  <c r="CN11" i="1"/>
  <c r="CO11" i="1"/>
  <c r="CP11" i="1"/>
  <c r="CQ11" i="1"/>
  <c r="CR11" i="1"/>
  <c r="CS11" i="1"/>
  <c r="CT11" i="1"/>
  <c r="CU11" i="1"/>
  <c r="CV11" i="1"/>
  <c r="CW11" i="1"/>
  <c r="CX11" i="1"/>
  <c r="CM12" i="1"/>
  <c r="CN12" i="1"/>
  <c r="CO12" i="1"/>
  <c r="CP12" i="1"/>
  <c r="CQ12" i="1"/>
  <c r="CR12" i="1"/>
  <c r="CS12" i="1"/>
  <c r="CT12" i="1"/>
  <c r="CU12" i="1"/>
  <c r="CV12" i="1"/>
  <c r="CW12" i="1"/>
  <c r="CX12" i="1"/>
  <c r="CM13" i="1"/>
  <c r="CN13" i="1"/>
  <c r="CO13" i="1"/>
  <c r="CP13" i="1"/>
  <c r="CQ13" i="1"/>
  <c r="CR13" i="1"/>
  <c r="CS13" i="1"/>
  <c r="CT13" i="1"/>
  <c r="CU13" i="1"/>
  <c r="CV13" i="1"/>
  <c r="CW13" i="1"/>
  <c r="CX13" i="1"/>
  <c r="CS5" i="1"/>
  <c r="CT5" i="1"/>
  <c r="CU5" i="1"/>
  <c r="CV5" i="1"/>
  <c r="CW5" i="1"/>
  <c r="CX5" i="1"/>
  <c r="T236" i="15"/>
  <c r="CF51" i="20"/>
  <c r="CG51" i="20"/>
  <c r="CH51" i="20"/>
  <c r="CI51" i="20"/>
  <c r="CJ51" i="20"/>
  <c r="CK51" i="20"/>
  <c r="CL51" i="20"/>
  <c r="CM51" i="20"/>
  <c r="CN51" i="20"/>
  <c r="CO51" i="20"/>
  <c r="CE51" i="20"/>
  <c r="EB51" i="20"/>
  <c r="EC51" i="20"/>
  <c r="ED51" i="20"/>
  <c r="EE51" i="20"/>
  <c r="EF51" i="20"/>
  <c r="EG51" i="20"/>
  <c r="EH51" i="20"/>
  <c r="EI51" i="20"/>
  <c r="EJ51" i="20"/>
  <c r="EK51" i="20"/>
  <c r="EB52" i="20"/>
  <c r="EC52" i="20"/>
  <c r="ED52" i="20"/>
  <c r="EE52" i="20"/>
  <c r="EF52" i="20"/>
  <c r="EG52" i="20"/>
  <c r="EH52" i="20"/>
  <c r="EI52" i="20"/>
  <c r="EJ52" i="20"/>
  <c r="EK52" i="20"/>
  <c r="EA52" i="20"/>
  <c r="EA51" i="20"/>
  <c r="DD55" i="20"/>
  <c r="DE55" i="20" s="1"/>
  <c r="DF55" i="20" s="1"/>
  <c r="DG55" i="20" s="1"/>
  <c r="DH55" i="20" s="1"/>
  <c r="DI55" i="20" s="1"/>
  <c r="DJ55" i="20" s="1"/>
  <c r="DK55" i="20" s="1"/>
  <c r="DL55" i="20" s="1"/>
  <c r="DM55" i="20" s="1"/>
  <c r="DD54" i="20"/>
  <c r="DE54" i="20" s="1"/>
  <c r="DF54" i="20" s="1"/>
  <c r="DG54" i="20" s="1"/>
  <c r="DH54" i="20" s="1"/>
  <c r="DI54" i="20" s="1"/>
  <c r="DJ54" i="20" s="1"/>
  <c r="DK54" i="20" s="1"/>
  <c r="DL54" i="20" s="1"/>
  <c r="DM54" i="20" s="1"/>
  <c r="DC55" i="20"/>
  <c r="DC54" i="20"/>
  <c r="EB63" i="20"/>
  <c r="EC63" i="20"/>
  <c r="ED63" i="20"/>
  <c r="EE63" i="20"/>
  <c r="EF63" i="20"/>
  <c r="EG63" i="20"/>
  <c r="EH63" i="20"/>
  <c r="EI63" i="20"/>
  <c r="EJ63" i="20"/>
  <c r="EK63" i="20"/>
  <c r="EB64" i="20"/>
  <c r="EC64" i="20"/>
  <c r="ED64" i="20"/>
  <c r="EE64" i="20"/>
  <c r="EF64" i="20"/>
  <c r="EG64" i="20"/>
  <c r="EH64" i="20"/>
  <c r="EI64" i="20"/>
  <c r="EJ64" i="20"/>
  <c r="EK64" i="20"/>
  <c r="EB65" i="20"/>
  <c r="EC65" i="20"/>
  <c r="ED65" i="20"/>
  <c r="EE65" i="20"/>
  <c r="EF65" i="20"/>
  <c r="EG65" i="20"/>
  <c r="EH65" i="20"/>
  <c r="EI65" i="20"/>
  <c r="EJ65" i="20"/>
  <c r="EK65" i="20"/>
  <c r="EB66" i="20"/>
  <c r="EC66" i="20"/>
  <c r="ED66" i="20"/>
  <c r="EE66" i="20"/>
  <c r="EF66" i="20"/>
  <c r="EG66" i="20"/>
  <c r="EH66" i="20"/>
  <c r="EI66" i="20"/>
  <c r="EJ66" i="20"/>
  <c r="EK66" i="20"/>
  <c r="EA66" i="20"/>
  <c r="EA65" i="20"/>
  <c r="EA64" i="20"/>
  <c r="EA63" i="20"/>
  <c r="ED4" i="20"/>
  <c r="EE4" i="20"/>
  <c r="EF4" i="20"/>
  <c r="EG4" i="20"/>
  <c r="EH4" i="20"/>
  <c r="EI4" i="20"/>
  <c r="EJ4" i="20"/>
  <c r="EK4" i="20"/>
  <c r="ED5" i="20"/>
  <c r="EE5" i="20"/>
  <c r="EF5" i="20"/>
  <c r="EG5" i="20"/>
  <c r="EH5" i="20"/>
  <c r="EI5" i="20"/>
  <c r="EJ5" i="20"/>
  <c r="EK5" i="20"/>
  <c r="ED9" i="20"/>
  <c r="EE9" i="20"/>
  <c r="EF9" i="20"/>
  <c r="EG9" i="20"/>
  <c r="EH9" i="20"/>
  <c r="EI9" i="20"/>
  <c r="EJ9" i="20"/>
  <c r="EK9" i="20"/>
  <c r="EC77" i="20"/>
  <c r="ED77" i="20"/>
  <c r="EE77" i="20"/>
  <c r="EF77" i="20"/>
  <c r="EG77" i="20"/>
  <c r="EH77" i="20"/>
  <c r="EI77" i="20"/>
  <c r="EJ77" i="20"/>
  <c r="EK77" i="20"/>
  <c r="EB77" i="20"/>
  <c r="EC67" i="20"/>
  <c r="ED67" i="20"/>
  <c r="EE67" i="20"/>
  <c r="EF67" i="20"/>
  <c r="EG67" i="20"/>
  <c r="EH67" i="20"/>
  <c r="EI67" i="20"/>
  <c r="EJ67" i="20"/>
  <c r="EK67" i="20"/>
  <c r="EB67" i="20"/>
  <c r="DF4" i="20"/>
  <c r="DG4" i="20"/>
  <c r="DH4" i="20"/>
  <c r="DI4" i="20"/>
  <c r="DJ4" i="20"/>
  <c r="DK4" i="20"/>
  <c r="DL4" i="20"/>
  <c r="DM4" i="20"/>
  <c r="DF5" i="20"/>
  <c r="DG5" i="20"/>
  <c r="DH5" i="20"/>
  <c r="DI5" i="20"/>
  <c r="DJ5" i="20"/>
  <c r="DK5" i="20"/>
  <c r="DL5" i="20"/>
  <c r="DM5" i="20"/>
  <c r="DF9" i="20"/>
  <c r="DG9" i="20"/>
  <c r="DH9" i="20"/>
  <c r="DI9" i="20"/>
  <c r="DJ9" i="20"/>
  <c r="DK9" i="20"/>
  <c r="DL9" i="20"/>
  <c r="DM9" i="20"/>
  <c r="DE27" i="20"/>
  <c r="DF27" i="20"/>
  <c r="DG27" i="20"/>
  <c r="DH27" i="20"/>
  <c r="DI27" i="20"/>
  <c r="DJ27" i="20"/>
  <c r="DK27" i="20"/>
  <c r="DL27" i="20"/>
  <c r="DM27" i="20"/>
  <c r="DE28" i="20"/>
  <c r="DF28" i="20"/>
  <c r="DG28" i="20"/>
  <c r="DH28" i="20"/>
  <c r="DI28" i="20"/>
  <c r="DJ28" i="20"/>
  <c r="DK28" i="20"/>
  <c r="DL28" i="20"/>
  <c r="DM28" i="20"/>
  <c r="DE29" i="20"/>
  <c r="DF29" i="20"/>
  <c r="DG29" i="20"/>
  <c r="DH29" i="20"/>
  <c r="DI29" i="20"/>
  <c r="DJ29" i="20"/>
  <c r="DK29" i="20"/>
  <c r="DL29" i="20"/>
  <c r="DM29" i="20"/>
  <c r="B318" i="56"/>
  <c r="B317" i="56"/>
  <c r="B316" i="56"/>
  <c r="B315" i="56"/>
  <c r="B314" i="56"/>
  <c r="B10" i="56"/>
  <c r="B11" i="56"/>
  <c r="B12" i="56"/>
  <c r="B13" i="56"/>
  <c r="B14" i="56"/>
  <c r="B16" i="56"/>
  <c r="B17" i="56"/>
  <c r="B18" i="56"/>
  <c r="B19" i="56"/>
  <c r="B20" i="56"/>
  <c r="B22" i="56"/>
  <c r="B23" i="56"/>
  <c r="B24" i="56"/>
  <c r="B25" i="56"/>
  <c r="B26" i="56"/>
  <c r="B28" i="56"/>
  <c r="B29" i="56"/>
  <c r="B30" i="56"/>
  <c r="B31" i="56"/>
  <c r="B32" i="56"/>
  <c r="B34" i="56"/>
  <c r="B35" i="56"/>
  <c r="B36" i="56"/>
  <c r="B37" i="56"/>
  <c r="B38" i="56"/>
  <c r="B40" i="56"/>
  <c r="B41" i="56"/>
  <c r="B42" i="56"/>
  <c r="B43" i="56"/>
  <c r="B44" i="56"/>
  <c r="B46" i="56"/>
  <c r="B47" i="56"/>
  <c r="B48" i="56"/>
  <c r="B49" i="56"/>
  <c r="B50" i="56"/>
  <c r="B52" i="56"/>
  <c r="B53" i="56"/>
  <c r="B54" i="56"/>
  <c r="B55" i="56"/>
  <c r="B56" i="56"/>
  <c r="B58" i="56"/>
  <c r="B59" i="56"/>
  <c r="B60" i="56"/>
  <c r="B61" i="56"/>
  <c r="B62" i="56"/>
  <c r="B64" i="56"/>
  <c r="B65" i="56"/>
  <c r="B66" i="56"/>
  <c r="B67" i="56"/>
  <c r="B68" i="56"/>
  <c r="B70" i="56"/>
  <c r="B71" i="56"/>
  <c r="B72" i="56"/>
  <c r="B73" i="56"/>
  <c r="B74" i="56"/>
  <c r="B76" i="56"/>
  <c r="B77" i="56"/>
  <c r="B78" i="56"/>
  <c r="B79" i="56"/>
  <c r="B80" i="56"/>
  <c r="B82" i="56"/>
  <c r="B83" i="56"/>
  <c r="B84" i="56"/>
  <c r="B85" i="56"/>
  <c r="B86" i="56"/>
  <c r="B88" i="56"/>
  <c r="B89" i="56"/>
  <c r="B90" i="56"/>
  <c r="B91" i="56"/>
  <c r="B92" i="56"/>
  <c r="B94" i="56"/>
  <c r="B95" i="56"/>
  <c r="B96" i="56"/>
  <c r="B97" i="56"/>
  <c r="B98" i="56"/>
  <c r="B100" i="56"/>
  <c r="B101" i="56"/>
  <c r="B102" i="56"/>
  <c r="B103" i="56"/>
  <c r="B104" i="56"/>
  <c r="B106" i="56"/>
  <c r="B107" i="56"/>
  <c r="B108" i="56"/>
  <c r="B109" i="56"/>
  <c r="B110" i="56"/>
  <c r="B112" i="56"/>
  <c r="B113" i="56"/>
  <c r="B114" i="56"/>
  <c r="B115" i="56"/>
  <c r="B116" i="56"/>
  <c r="B9" i="56"/>
  <c r="B15" i="56" s="1"/>
  <c r="B21" i="56" s="1"/>
  <c r="B27" i="56" s="1"/>
  <c r="B33" i="56" s="1"/>
  <c r="B39" i="56" s="1"/>
  <c r="B45" i="56" s="1"/>
  <c r="B51" i="56" s="1"/>
  <c r="B57" i="56" s="1"/>
  <c r="B63" i="56" s="1"/>
  <c r="B69" i="56" s="1"/>
  <c r="B75" i="56" s="1"/>
  <c r="B81" i="56" s="1"/>
  <c r="B87" i="56" s="1"/>
  <c r="B93" i="56" s="1"/>
  <c r="B99" i="56" s="1"/>
  <c r="B105" i="56" s="1"/>
  <c r="B111" i="56" s="1"/>
  <c r="A3" i="56" a="1"/>
  <c r="A3" i="56"/>
  <c r="M6" i="57"/>
  <c r="L6" i="57"/>
  <c r="K6" i="57"/>
  <c r="J6" i="57"/>
  <c r="I6" i="57"/>
  <c r="H6" i="57"/>
  <c r="G6" i="57"/>
  <c r="F6" i="57"/>
  <c r="E6" i="57"/>
  <c r="D6" i="57"/>
  <c r="C6" i="57"/>
  <c r="B6" i="57"/>
  <c r="N6" i="57"/>
  <c r="BX6" i="5"/>
  <c r="BX7" i="5"/>
  <c r="BX8" i="5"/>
  <c r="BX11" i="5"/>
  <c r="BX12" i="5"/>
  <c r="BX13" i="5"/>
  <c r="BX14" i="5"/>
  <c r="BX15" i="5"/>
  <c r="BX16" i="5"/>
  <c r="BX17" i="5"/>
  <c r="BX18" i="5"/>
  <c r="BX19" i="5"/>
  <c r="BX20" i="5"/>
  <c r="BX21" i="5"/>
  <c r="BX22" i="5"/>
  <c r="BX23" i="5"/>
  <c r="BX24" i="5"/>
  <c r="BX25" i="5"/>
  <c r="BX26" i="5"/>
  <c r="BX27" i="5"/>
  <c r="BX28" i="5"/>
  <c r="BX5" i="5"/>
  <c r="B6" i="29"/>
  <c r="T64" i="5"/>
  <c r="S64" i="5"/>
  <c r="R64" i="5"/>
  <c r="Q64" i="5"/>
  <c r="P64" i="5"/>
  <c r="O64" i="5"/>
  <c r="N64" i="5"/>
  <c r="M64" i="5"/>
  <c r="L64" i="5"/>
  <c r="K64" i="5"/>
  <c r="J64" i="5"/>
  <c r="I64" i="5"/>
  <c r="H64" i="5"/>
  <c r="T62" i="5"/>
  <c r="T61" i="5"/>
  <c r="BV60" i="5"/>
  <c r="BU60" i="5"/>
  <c r="BT60" i="5"/>
  <c r="BS60" i="5"/>
  <c r="BR60" i="5"/>
  <c r="BQ60" i="5"/>
  <c r="BP60" i="5"/>
  <c r="BO60" i="5"/>
  <c r="BN60" i="5"/>
  <c r="BM60" i="5"/>
  <c r="BL60" i="5"/>
  <c r="BK60" i="5"/>
  <c r="BJ60" i="5"/>
  <c r="BI60" i="5"/>
  <c r="BH60" i="5"/>
  <c r="BG60" i="5"/>
  <c r="BF60" i="5"/>
  <c r="BE60" i="5"/>
  <c r="BD60" i="5"/>
  <c r="BC60" i="5"/>
  <c r="BB60" i="5"/>
  <c r="BA60" i="5"/>
  <c r="AZ60" i="5"/>
  <c r="AY60" i="5"/>
  <c r="AX60" i="5"/>
  <c r="AW60" i="5"/>
  <c r="AV60" i="5"/>
  <c r="AU60" i="5"/>
  <c r="AT60" i="5"/>
  <c r="AS60" i="5"/>
  <c r="AR60" i="5"/>
  <c r="AQ60" i="5"/>
  <c r="AP60" i="5"/>
  <c r="AO60" i="5"/>
  <c r="AN60" i="5"/>
  <c r="AM60" i="5"/>
  <c r="AL60" i="5"/>
  <c r="AK60" i="5"/>
  <c r="AJ60" i="5"/>
  <c r="AI60" i="5"/>
  <c r="AH60" i="5"/>
  <c r="AG60" i="5"/>
  <c r="AF60" i="5"/>
  <c r="AE60" i="5"/>
  <c r="AD60" i="5"/>
  <c r="AC60" i="5"/>
  <c r="AB60" i="5"/>
  <c r="AA60" i="5"/>
  <c r="Z60" i="5"/>
  <c r="Y60" i="5"/>
  <c r="X60" i="5"/>
  <c r="W60" i="5"/>
  <c r="V60" i="5"/>
  <c r="U60" i="5"/>
  <c r="T60" i="5"/>
  <c r="S60" i="5"/>
  <c r="R60" i="5"/>
  <c r="Q60" i="5"/>
  <c r="P60" i="5"/>
  <c r="O60" i="5"/>
  <c r="N60" i="5"/>
  <c r="M60" i="5"/>
  <c r="L60" i="5"/>
  <c r="K60" i="5"/>
  <c r="J60" i="5"/>
  <c r="I60" i="5"/>
  <c r="H60" i="5"/>
  <c r="BU32" i="5"/>
  <c r="BT32" i="5"/>
  <c r="BS32" i="5"/>
  <c r="BR32" i="5"/>
  <c r="BQ32" i="5"/>
  <c r="BP32" i="5"/>
  <c r="BO32" i="5"/>
  <c r="BN32" i="5"/>
  <c r="BM32" i="5"/>
  <c r="BK32" i="5"/>
  <c r="BJ32" i="5"/>
  <c r="BI32" i="5"/>
  <c r="BG32" i="5"/>
  <c r="BF32" i="5"/>
  <c r="BE32" i="5"/>
  <c r="BD32" i="5"/>
  <c r="BC32" i="5"/>
  <c r="BB32" i="5"/>
  <c r="BA32" i="5"/>
  <c r="AZ32" i="5"/>
  <c r="AY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S32" i="5"/>
  <c r="R32" i="5"/>
  <c r="Q32" i="5"/>
  <c r="P32" i="5"/>
  <c r="O32" i="5"/>
  <c r="N32" i="5"/>
  <c r="M32" i="5"/>
  <c r="L32" i="5"/>
  <c r="K32" i="5"/>
  <c r="I32" i="5"/>
  <c r="H32" i="5"/>
  <c r="D35" i="5"/>
  <c r="F35" i="5"/>
  <c r="G35" i="5"/>
  <c r="H35" i="5"/>
  <c r="I35" i="5"/>
  <c r="J35" i="5"/>
  <c r="K35" i="5"/>
  <c r="L35" i="5"/>
  <c r="M35" i="5"/>
  <c r="N35" i="5"/>
  <c r="O35" i="5"/>
  <c r="P35" i="5"/>
  <c r="Q35" i="5"/>
  <c r="R35" i="5"/>
  <c r="S35" i="5"/>
  <c r="U35" i="5"/>
  <c r="V35" i="5"/>
  <c r="W35" i="5"/>
  <c r="X35" i="5"/>
  <c r="Y35" i="5"/>
  <c r="Z35" i="5"/>
  <c r="AA35" i="5"/>
  <c r="AB35" i="5"/>
  <c r="AC35" i="5"/>
  <c r="AD35" i="5"/>
  <c r="AE35" i="5"/>
  <c r="AF35" i="5"/>
  <c r="AG35" i="5"/>
  <c r="AH35" i="5"/>
  <c r="AI35" i="5"/>
  <c r="AJ35" i="5"/>
  <c r="AK35" i="5"/>
  <c r="AL35" i="5"/>
  <c r="AM35" i="5"/>
  <c r="AN35" i="5"/>
  <c r="AO35" i="5"/>
  <c r="AP35" i="5"/>
  <c r="AQ35" i="5"/>
  <c r="AR35" i="5"/>
  <c r="AS35" i="5"/>
  <c r="AT35" i="5"/>
  <c r="AU35" i="5"/>
  <c r="AV35" i="5"/>
  <c r="AW35" i="5"/>
  <c r="AY35" i="5"/>
  <c r="AZ35" i="5"/>
  <c r="BA35" i="5"/>
  <c r="BB35" i="5"/>
  <c r="BC35" i="5"/>
  <c r="BD35" i="5"/>
  <c r="BE35" i="5"/>
  <c r="BF35" i="5"/>
  <c r="BG35" i="5"/>
  <c r="BI35" i="5"/>
  <c r="BJ35" i="5"/>
  <c r="BK35" i="5"/>
  <c r="BM35" i="5"/>
  <c r="BN35" i="5"/>
  <c r="BO35" i="5"/>
  <c r="BP35" i="5"/>
  <c r="BQ35" i="5"/>
  <c r="BR35" i="5"/>
  <c r="BS35" i="5"/>
  <c r="BT35" i="5"/>
  <c r="BU35" i="5"/>
  <c r="D36" i="5"/>
  <c r="E36" i="5"/>
  <c r="F36" i="5"/>
  <c r="G36" i="5"/>
  <c r="H36" i="5"/>
  <c r="I36" i="5"/>
  <c r="J36" i="5"/>
  <c r="K36" i="5"/>
  <c r="L36" i="5"/>
  <c r="M36" i="5"/>
  <c r="N36" i="5"/>
  <c r="O36" i="5"/>
  <c r="P36" i="5"/>
  <c r="Q36" i="5"/>
  <c r="R36" i="5"/>
  <c r="S36" i="5"/>
  <c r="T36" i="5"/>
  <c r="U36" i="5"/>
  <c r="V36" i="5"/>
  <c r="W36" i="5"/>
  <c r="X36" i="5"/>
  <c r="Y36" i="5"/>
  <c r="Z36" i="5"/>
  <c r="AA36" i="5"/>
  <c r="AB36" i="5"/>
  <c r="AC36" i="5"/>
  <c r="AD36" i="5"/>
  <c r="AE36" i="5"/>
  <c r="AF36" i="5"/>
  <c r="AG36" i="5"/>
  <c r="AH36" i="5"/>
  <c r="AI36" i="5"/>
  <c r="AJ36" i="5"/>
  <c r="AK36" i="5"/>
  <c r="AL36" i="5"/>
  <c r="AM36" i="5"/>
  <c r="AN36" i="5"/>
  <c r="AO36" i="5"/>
  <c r="AP36" i="5"/>
  <c r="AQ36" i="5"/>
  <c r="AR36" i="5"/>
  <c r="AS36" i="5"/>
  <c r="AT36" i="5"/>
  <c r="AU36" i="5"/>
  <c r="AV36" i="5"/>
  <c r="AW36" i="5"/>
  <c r="AX36" i="5"/>
  <c r="AY36" i="5"/>
  <c r="AZ36" i="5"/>
  <c r="BA36" i="5"/>
  <c r="BB36" i="5"/>
  <c r="BC36" i="5"/>
  <c r="BD36" i="5"/>
  <c r="BE36" i="5"/>
  <c r="BF36" i="5"/>
  <c r="BG36" i="5"/>
  <c r="BH36" i="5"/>
  <c r="BI36" i="5"/>
  <c r="BJ36" i="5"/>
  <c r="BK36" i="5"/>
  <c r="BL36" i="5"/>
  <c r="BM36" i="5"/>
  <c r="BN36" i="5"/>
  <c r="BO36" i="5"/>
  <c r="BP36" i="5"/>
  <c r="BQ36" i="5"/>
  <c r="BR36" i="5"/>
  <c r="BS36" i="5"/>
  <c r="BT36" i="5"/>
  <c r="BU36" i="5"/>
  <c r="BV36" i="5"/>
  <c r="D37" i="5"/>
  <c r="E37" i="5"/>
  <c r="F37" i="5"/>
  <c r="G37" i="5"/>
  <c r="H37" i="5"/>
  <c r="I37" i="5"/>
  <c r="J37" i="5"/>
  <c r="K37" i="5"/>
  <c r="L37" i="5"/>
  <c r="M37" i="5"/>
  <c r="N37" i="5"/>
  <c r="O37" i="5"/>
  <c r="P37" i="5"/>
  <c r="Q37" i="5"/>
  <c r="R37" i="5"/>
  <c r="S37" i="5"/>
  <c r="T37" i="5"/>
  <c r="U37" i="5"/>
  <c r="V37" i="5"/>
  <c r="W37" i="5"/>
  <c r="X37" i="5"/>
  <c r="Y37" i="5"/>
  <c r="Z37" i="5"/>
  <c r="AA37" i="5"/>
  <c r="AB37" i="5"/>
  <c r="AC37" i="5"/>
  <c r="AD37" i="5"/>
  <c r="AE37" i="5"/>
  <c r="AF37" i="5"/>
  <c r="AG37" i="5"/>
  <c r="AH37" i="5"/>
  <c r="AI37" i="5"/>
  <c r="AJ37" i="5"/>
  <c r="AK37" i="5"/>
  <c r="AL37" i="5"/>
  <c r="AM37" i="5"/>
  <c r="AN37" i="5"/>
  <c r="AO37" i="5"/>
  <c r="AP37" i="5"/>
  <c r="AQ37" i="5"/>
  <c r="AR37" i="5"/>
  <c r="AS37" i="5"/>
  <c r="AT37" i="5"/>
  <c r="AU37" i="5"/>
  <c r="AV37" i="5"/>
  <c r="AW37" i="5"/>
  <c r="AX37" i="5"/>
  <c r="AY37" i="5"/>
  <c r="AZ37" i="5"/>
  <c r="BA37" i="5"/>
  <c r="BB37" i="5"/>
  <c r="BC37" i="5"/>
  <c r="BD37" i="5"/>
  <c r="BE37" i="5"/>
  <c r="BF37" i="5"/>
  <c r="BG37" i="5"/>
  <c r="BH37" i="5"/>
  <c r="BI37" i="5"/>
  <c r="BJ37" i="5"/>
  <c r="BK37" i="5"/>
  <c r="BL37" i="5"/>
  <c r="BM37" i="5"/>
  <c r="BN37" i="5"/>
  <c r="BO37" i="5"/>
  <c r="BP37" i="5"/>
  <c r="BQ37" i="5"/>
  <c r="BR37" i="5"/>
  <c r="BS37" i="5"/>
  <c r="BT37" i="5"/>
  <c r="BU37" i="5"/>
  <c r="BV37" i="5"/>
  <c r="D38" i="5"/>
  <c r="E38" i="5"/>
  <c r="F38" i="5"/>
  <c r="G38" i="5"/>
  <c r="H38" i="5"/>
  <c r="I38" i="5"/>
  <c r="J38" i="5"/>
  <c r="K38" i="5"/>
  <c r="L38" i="5"/>
  <c r="M38" i="5"/>
  <c r="N38" i="5"/>
  <c r="O38" i="5"/>
  <c r="P38" i="5"/>
  <c r="Q38" i="5"/>
  <c r="R38" i="5"/>
  <c r="S38" i="5"/>
  <c r="T38" i="5"/>
  <c r="U38" i="5"/>
  <c r="V38" i="5"/>
  <c r="W38" i="5"/>
  <c r="X38" i="5"/>
  <c r="Y38" i="5"/>
  <c r="Z38" i="5"/>
  <c r="AA38" i="5"/>
  <c r="AB38" i="5"/>
  <c r="AC38" i="5"/>
  <c r="AD38" i="5"/>
  <c r="AE38" i="5"/>
  <c r="AF38" i="5"/>
  <c r="AG38" i="5"/>
  <c r="AH38" i="5"/>
  <c r="AI38" i="5"/>
  <c r="AJ38" i="5"/>
  <c r="AK38" i="5"/>
  <c r="AL38" i="5"/>
  <c r="AM38" i="5"/>
  <c r="AN38" i="5"/>
  <c r="AO38" i="5"/>
  <c r="AP38" i="5"/>
  <c r="AQ38" i="5"/>
  <c r="AR38" i="5"/>
  <c r="AS38" i="5"/>
  <c r="AT38" i="5"/>
  <c r="AU38" i="5"/>
  <c r="AV38" i="5"/>
  <c r="AW38" i="5"/>
  <c r="AX38" i="5"/>
  <c r="AY38" i="5"/>
  <c r="AZ38" i="5"/>
  <c r="BA38" i="5"/>
  <c r="BB38" i="5"/>
  <c r="BC38" i="5"/>
  <c r="BD38" i="5"/>
  <c r="BE38" i="5"/>
  <c r="BF38" i="5"/>
  <c r="BG38" i="5"/>
  <c r="BH38" i="5"/>
  <c r="BI38" i="5"/>
  <c r="BJ38" i="5"/>
  <c r="BK38" i="5"/>
  <c r="BL38" i="5"/>
  <c r="BM38" i="5"/>
  <c r="BN38" i="5"/>
  <c r="BO38" i="5"/>
  <c r="BP38" i="5"/>
  <c r="BQ38" i="5"/>
  <c r="BR38" i="5"/>
  <c r="BS38" i="5"/>
  <c r="BT38" i="5"/>
  <c r="BU38" i="5"/>
  <c r="BV38" i="5"/>
  <c r="D39" i="5"/>
  <c r="E39" i="5"/>
  <c r="F39" i="5"/>
  <c r="G39" i="5"/>
  <c r="H39" i="5"/>
  <c r="I39" i="5"/>
  <c r="J39" i="5"/>
  <c r="K39" i="5"/>
  <c r="L39" i="5"/>
  <c r="M39" i="5"/>
  <c r="N39" i="5"/>
  <c r="O39" i="5"/>
  <c r="P39" i="5"/>
  <c r="Q39" i="5"/>
  <c r="R39" i="5"/>
  <c r="S39" i="5"/>
  <c r="T39" i="5"/>
  <c r="U39" i="5"/>
  <c r="V39" i="5"/>
  <c r="W39" i="5"/>
  <c r="X39" i="5"/>
  <c r="Y39" i="5"/>
  <c r="Z39" i="5"/>
  <c r="AA39" i="5"/>
  <c r="AB39" i="5"/>
  <c r="AC39" i="5"/>
  <c r="AD39" i="5"/>
  <c r="AE39" i="5"/>
  <c r="AF39" i="5"/>
  <c r="AG39" i="5"/>
  <c r="AH39" i="5"/>
  <c r="AI39" i="5"/>
  <c r="AJ39" i="5"/>
  <c r="AK39" i="5"/>
  <c r="AL39" i="5"/>
  <c r="AM39" i="5"/>
  <c r="AN39" i="5"/>
  <c r="AO39" i="5"/>
  <c r="AP39" i="5"/>
  <c r="AQ39" i="5"/>
  <c r="AR39" i="5"/>
  <c r="AS39" i="5"/>
  <c r="AT39" i="5"/>
  <c r="AU39" i="5"/>
  <c r="AV39" i="5"/>
  <c r="AW39" i="5"/>
  <c r="AX39" i="5"/>
  <c r="AY39" i="5"/>
  <c r="AZ39" i="5"/>
  <c r="BA39" i="5"/>
  <c r="BB39" i="5"/>
  <c r="BC39" i="5"/>
  <c r="BD39" i="5"/>
  <c r="BE39" i="5"/>
  <c r="BF39" i="5"/>
  <c r="BG39" i="5"/>
  <c r="BH39" i="5"/>
  <c r="BI39" i="5"/>
  <c r="BJ39" i="5"/>
  <c r="BK39" i="5"/>
  <c r="BL39" i="5"/>
  <c r="BM39" i="5"/>
  <c r="BN39" i="5"/>
  <c r="BO39" i="5"/>
  <c r="BP39" i="5"/>
  <c r="BQ39" i="5"/>
  <c r="BR39" i="5"/>
  <c r="BS39" i="5"/>
  <c r="BT39" i="5"/>
  <c r="BU39" i="5"/>
  <c r="BV39" i="5"/>
  <c r="D40" i="5"/>
  <c r="E40" i="5"/>
  <c r="F40" i="5"/>
  <c r="G40" i="5"/>
  <c r="H40" i="5"/>
  <c r="I40" i="5"/>
  <c r="J40" i="5"/>
  <c r="K40" i="5"/>
  <c r="L40" i="5"/>
  <c r="M40" i="5"/>
  <c r="N40" i="5"/>
  <c r="O40" i="5"/>
  <c r="P40" i="5"/>
  <c r="Q40" i="5"/>
  <c r="R40" i="5"/>
  <c r="S40" i="5"/>
  <c r="T40" i="5"/>
  <c r="U40" i="5"/>
  <c r="V40" i="5"/>
  <c r="W40" i="5"/>
  <c r="X40" i="5"/>
  <c r="Y40" i="5"/>
  <c r="Z40" i="5"/>
  <c r="AA40" i="5"/>
  <c r="AB40" i="5"/>
  <c r="AC40" i="5"/>
  <c r="AD40" i="5"/>
  <c r="AE40" i="5"/>
  <c r="AF40" i="5"/>
  <c r="AG40" i="5"/>
  <c r="AH40" i="5"/>
  <c r="AI40" i="5"/>
  <c r="AJ40" i="5"/>
  <c r="AK40" i="5"/>
  <c r="AL40" i="5"/>
  <c r="AM40" i="5"/>
  <c r="AN40" i="5"/>
  <c r="AO40" i="5"/>
  <c r="AP40" i="5"/>
  <c r="AQ40" i="5"/>
  <c r="AR40" i="5"/>
  <c r="AS40" i="5"/>
  <c r="AT40" i="5"/>
  <c r="AU40" i="5"/>
  <c r="AV40" i="5"/>
  <c r="AW40" i="5"/>
  <c r="AX40" i="5"/>
  <c r="AY40" i="5"/>
  <c r="AZ40" i="5"/>
  <c r="BA40" i="5"/>
  <c r="BB40" i="5"/>
  <c r="BC40" i="5"/>
  <c r="BD40" i="5"/>
  <c r="BE40" i="5"/>
  <c r="BF40" i="5"/>
  <c r="BG40" i="5"/>
  <c r="BH40" i="5"/>
  <c r="BI40" i="5"/>
  <c r="BJ40" i="5"/>
  <c r="BK40" i="5"/>
  <c r="BL40" i="5"/>
  <c r="BM40" i="5"/>
  <c r="BN40" i="5"/>
  <c r="BO40" i="5"/>
  <c r="BP40" i="5"/>
  <c r="BQ40" i="5"/>
  <c r="BR40" i="5"/>
  <c r="BS40" i="5"/>
  <c r="BT40" i="5"/>
  <c r="BU40" i="5"/>
  <c r="BV40" i="5"/>
  <c r="D41" i="5"/>
  <c r="E41" i="5"/>
  <c r="F41" i="5"/>
  <c r="G41" i="5"/>
  <c r="H41" i="5"/>
  <c r="I41" i="5"/>
  <c r="J41" i="5"/>
  <c r="K41" i="5"/>
  <c r="L41" i="5"/>
  <c r="M41" i="5"/>
  <c r="N41" i="5"/>
  <c r="O41" i="5"/>
  <c r="P41" i="5"/>
  <c r="Q41" i="5"/>
  <c r="R41" i="5"/>
  <c r="S41" i="5"/>
  <c r="T41" i="5"/>
  <c r="U41" i="5"/>
  <c r="V41" i="5"/>
  <c r="W41" i="5"/>
  <c r="X41" i="5"/>
  <c r="Y41" i="5"/>
  <c r="Z41" i="5"/>
  <c r="AA41" i="5"/>
  <c r="AB41" i="5"/>
  <c r="AC41" i="5"/>
  <c r="AD41" i="5"/>
  <c r="AE41" i="5"/>
  <c r="AF41" i="5"/>
  <c r="AG41" i="5"/>
  <c r="AH41" i="5"/>
  <c r="AI41" i="5"/>
  <c r="AJ41" i="5"/>
  <c r="AK41" i="5"/>
  <c r="AL41" i="5"/>
  <c r="AM41" i="5"/>
  <c r="AN41" i="5"/>
  <c r="AO41" i="5"/>
  <c r="AP41" i="5"/>
  <c r="AQ41" i="5"/>
  <c r="AR41" i="5"/>
  <c r="AS41" i="5"/>
  <c r="AT41" i="5"/>
  <c r="AU41" i="5"/>
  <c r="AV41" i="5"/>
  <c r="AW41" i="5"/>
  <c r="AX41" i="5"/>
  <c r="AY41" i="5"/>
  <c r="AZ41" i="5"/>
  <c r="BA41" i="5"/>
  <c r="BB41" i="5"/>
  <c r="BC41" i="5"/>
  <c r="BD41" i="5"/>
  <c r="BE41" i="5"/>
  <c r="BF41" i="5"/>
  <c r="BG41" i="5"/>
  <c r="BH41" i="5"/>
  <c r="BI41" i="5"/>
  <c r="BJ41" i="5"/>
  <c r="BK41" i="5"/>
  <c r="BL41" i="5"/>
  <c r="BM41" i="5"/>
  <c r="BN41" i="5"/>
  <c r="BO41" i="5"/>
  <c r="BP41" i="5"/>
  <c r="BQ41" i="5"/>
  <c r="BR41" i="5"/>
  <c r="BS41" i="5"/>
  <c r="BT41" i="5"/>
  <c r="BU41" i="5"/>
  <c r="BV41" i="5"/>
  <c r="D42" i="5"/>
  <c r="E42" i="5"/>
  <c r="F42" i="5"/>
  <c r="G42" i="5"/>
  <c r="H42" i="5"/>
  <c r="I42" i="5"/>
  <c r="J42" i="5"/>
  <c r="K42" i="5"/>
  <c r="L42" i="5"/>
  <c r="M42" i="5"/>
  <c r="N42" i="5"/>
  <c r="O42" i="5"/>
  <c r="P42" i="5"/>
  <c r="Q42" i="5"/>
  <c r="R42" i="5"/>
  <c r="S42" i="5"/>
  <c r="T42" i="5"/>
  <c r="U42" i="5"/>
  <c r="V42" i="5"/>
  <c r="W42" i="5"/>
  <c r="X42" i="5"/>
  <c r="Y42" i="5"/>
  <c r="Z42" i="5"/>
  <c r="AA42" i="5"/>
  <c r="AB42" i="5"/>
  <c r="AC42" i="5"/>
  <c r="AD42" i="5"/>
  <c r="AE42" i="5"/>
  <c r="AF42" i="5"/>
  <c r="AG42" i="5"/>
  <c r="AH42" i="5"/>
  <c r="AI42" i="5"/>
  <c r="AJ42" i="5"/>
  <c r="AK42" i="5"/>
  <c r="AL42" i="5"/>
  <c r="AM42" i="5"/>
  <c r="AN42" i="5"/>
  <c r="AO42" i="5"/>
  <c r="AP42" i="5"/>
  <c r="AQ42" i="5"/>
  <c r="AR42" i="5"/>
  <c r="AS42" i="5"/>
  <c r="AT42" i="5"/>
  <c r="AU42" i="5"/>
  <c r="AV42" i="5"/>
  <c r="AW42" i="5"/>
  <c r="AX42" i="5"/>
  <c r="AY42" i="5"/>
  <c r="AZ42" i="5"/>
  <c r="BA42" i="5"/>
  <c r="BB42" i="5"/>
  <c r="BC42" i="5"/>
  <c r="BD42" i="5"/>
  <c r="BE42" i="5"/>
  <c r="BF42" i="5"/>
  <c r="BG42" i="5"/>
  <c r="BH42" i="5"/>
  <c r="BI42" i="5"/>
  <c r="BJ42" i="5"/>
  <c r="BK42" i="5"/>
  <c r="BL42" i="5"/>
  <c r="BM42" i="5"/>
  <c r="BN42" i="5"/>
  <c r="BO42" i="5"/>
  <c r="BP42" i="5"/>
  <c r="BQ42" i="5"/>
  <c r="BR42" i="5"/>
  <c r="BS42" i="5"/>
  <c r="BT42" i="5"/>
  <c r="BU42" i="5"/>
  <c r="BV42" i="5"/>
  <c r="D43" i="5"/>
  <c r="F43" i="5"/>
  <c r="G43" i="5"/>
  <c r="H43" i="5"/>
  <c r="I43" i="5"/>
  <c r="K43" i="5"/>
  <c r="L43" i="5"/>
  <c r="M43" i="5"/>
  <c r="N43" i="5"/>
  <c r="O43" i="5"/>
  <c r="P43" i="5"/>
  <c r="Q43" i="5"/>
  <c r="R43" i="5"/>
  <c r="S43" i="5"/>
  <c r="U43" i="5"/>
  <c r="V43" i="5"/>
  <c r="W43" i="5"/>
  <c r="X43" i="5"/>
  <c r="Y43" i="5"/>
  <c r="Z43" i="5"/>
  <c r="AA43" i="5"/>
  <c r="AB43" i="5"/>
  <c r="AC43" i="5"/>
  <c r="AD43" i="5"/>
  <c r="AE43" i="5"/>
  <c r="AF43" i="5"/>
  <c r="AG43" i="5"/>
  <c r="AH43" i="5"/>
  <c r="AI43" i="5"/>
  <c r="AJ43" i="5"/>
  <c r="AK43" i="5"/>
  <c r="AL43" i="5"/>
  <c r="AM43" i="5"/>
  <c r="AN43" i="5"/>
  <c r="AO43" i="5"/>
  <c r="AP43" i="5"/>
  <c r="AQ43" i="5"/>
  <c r="AR43" i="5"/>
  <c r="AS43" i="5"/>
  <c r="AT43" i="5"/>
  <c r="AU43" i="5"/>
  <c r="AV43" i="5"/>
  <c r="AW43" i="5"/>
  <c r="AY43" i="5"/>
  <c r="AZ43" i="5"/>
  <c r="BA43" i="5"/>
  <c r="BB43" i="5"/>
  <c r="BC43" i="5"/>
  <c r="BD43" i="5"/>
  <c r="BE43" i="5"/>
  <c r="BF43" i="5"/>
  <c r="BG43" i="5"/>
  <c r="BI43" i="5"/>
  <c r="BJ43" i="5"/>
  <c r="BK43" i="5"/>
  <c r="BM43" i="5"/>
  <c r="BN43" i="5"/>
  <c r="BO43" i="5"/>
  <c r="BP43" i="5"/>
  <c r="BQ43" i="5"/>
  <c r="BR43" i="5"/>
  <c r="BS43" i="5"/>
  <c r="BT43" i="5"/>
  <c r="BU43" i="5"/>
  <c r="D44" i="5"/>
  <c r="E44" i="5"/>
  <c r="F44" i="5"/>
  <c r="G44" i="5"/>
  <c r="H44" i="5"/>
  <c r="I44" i="5"/>
  <c r="J44" i="5"/>
  <c r="K44" i="5"/>
  <c r="L44" i="5"/>
  <c r="M44" i="5"/>
  <c r="N44" i="5"/>
  <c r="O44" i="5"/>
  <c r="P44" i="5"/>
  <c r="Q44" i="5"/>
  <c r="R44" i="5"/>
  <c r="S44" i="5"/>
  <c r="T44" i="5"/>
  <c r="U44" i="5"/>
  <c r="V44" i="5"/>
  <c r="W44" i="5"/>
  <c r="X44" i="5"/>
  <c r="Y44" i="5"/>
  <c r="Z44" i="5"/>
  <c r="AA44" i="5"/>
  <c r="AB44" i="5"/>
  <c r="AC44" i="5"/>
  <c r="AD44" i="5"/>
  <c r="AE44" i="5"/>
  <c r="AF44" i="5"/>
  <c r="AG44" i="5"/>
  <c r="AH44" i="5"/>
  <c r="AI44" i="5"/>
  <c r="AJ44" i="5"/>
  <c r="AK44" i="5"/>
  <c r="AL44" i="5"/>
  <c r="AM44" i="5"/>
  <c r="AN44" i="5"/>
  <c r="AO44" i="5"/>
  <c r="AP44" i="5"/>
  <c r="AQ44" i="5"/>
  <c r="AR44" i="5"/>
  <c r="AS44" i="5"/>
  <c r="AT44" i="5"/>
  <c r="AU44" i="5"/>
  <c r="AV44" i="5"/>
  <c r="AW44" i="5"/>
  <c r="AX44" i="5"/>
  <c r="AY44" i="5"/>
  <c r="AZ44" i="5"/>
  <c r="BA44" i="5"/>
  <c r="BB44" i="5"/>
  <c r="BC44" i="5"/>
  <c r="BD44" i="5"/>
  <c r="BE44" i="5"/>
  <c r="BF44" i="5"/>
  <c r="BG44" i="5"/>
  <c r="BH44" i="5"/>
  <c r="BI44" i="5"/>
  <c r="BJ44" i="5"/>
  <c r="BK44" i="5"/>
  <c r="BL44" i="5"/>
  <c r="BM44" i="5"/>
  <c r="BN44" i="5"/>
  <c r="BO44" i="5"/>
  <c r="BP44" i="5"/>
  <c r="BQ44" i="5"/>
  <c r="BR44" i="5"/>
  <c r="BS44" i="5"/>
  <c r="BT44" i="5"/>
  <c r="BU44" i="5"/>
  <c r="BV44" i="5"/>
  <c r="D45" i="5"/>
  <c r="E45" i="5"/>
  <c r="F45" i="5"/>
  <c r="G45" i="5"/>
  <c r="H45" i="5"/>
  <c r="I45" i="5"/>
  <c r="J45" i="5"/>
  <c r="K45" i="5"/>
  <c r="L45" i="5"/>
  <c r="M45" i="5"/>
  <c r="N45" i="5"/>
  <c r="O45" i="5"/>
  <c r="P45" i="5"/>
  <c r="Q45" i="5"/>
  <c r="R45" i="5"/>
  <c r="S45" i="5"/>
  <c r="T45" i="5"/>
  <c r="U45" i="5"/>
  <c r="V45" i="5"/>
  <c r="W45" i="5"/>
  <c r="X45" i="5"/>
  <c r="Y45" i="5"/>
  <c r="Z45" i="5"/>
  <c r="AA45" i="5"/>
  <c r="AB45" i="5"/>
  <c r="AC45" i="5"/>
  <c r="AD45" i="5"/>
  <c r="AE45" i="5"/>
  <c r="AF45" i="5"/>
  <c r="AG45" i="5"/>
  <c r="AH45" i="5"/>
  <c r="AI45" i="5"/>
  <c r="AJ45" i="5"/>
  <c r="AK45" i="5"/>
  <c r="AL45" i="5"/>
  <c r="AM45" i="5"/>
  <c r="AN45" i="5"/>
  <c r="AO45" i="5"/>
  <c r="AP45" i="5"/>
  <c r="AQ45" i="5"/>
  <c r="AR45" i="5"/>
  <c r="AS45" i="5"/>
  <c r="AT45" i="5"/>
  <c r="AU45" i="5"/>
  <c r="AV45" i="5"/>
  <c r="AW45" i="5"/>
  <c r="AX45" i="5"/>
  <c r="AY45" i="5"/>
  <c r="AZ45" i="5"/>
  <c r="BA45" i="5"/>
  <c r="BB45" i="5"/>
  <c r="BC45" i="5"/>
  <c r="BD45" i="5"/>
  <c r="BE45" i="5"/>
  <c r="BF45" i="5"/>
  <c r="BG45" i="5"/>
  <c r="BH45" i="5"/>
  <c r="BI45" i="5"/>
  <c r="BJ45" i="5"/>
  <c r="BK45" i="5"/>
  <c r="BL45" i="5"/>
  <c r="BM45" i="5"/>
  <c r="BN45" i="5"/>
  <c r="BO45" i="5"/>
  <c r="BP45" i="5"/>
  <c r="BQ45" i="5"/>
  <c r="BR45" i="5"/>
  <c r="BS45" i="5"/>
  <c r="BT45" i="5"/>
  <c r="BU45" i="5"/>
  <c r="BV45" i="5"/>
  <c r="D46" i="5"/>
  <c r="E46" i="5"/>
  <c r="F46" i="5"/>
  <c r="G46" i="5"/>
  <c r="H46" i="5"/>
  <c r="I46" i="5"/>
  <c r="J46" i="5"/>
  <c r="K46" i="5"/>
  <c r="L46" i="5"/>
  <c r="M46" i="5"/>
  <c r="N46" i="5"/>
  <c r="O46" i="5"/>
  <c r="P46" i="5"/>
  <c r="Q46" i="5"/>
  <c r="R46" i="5"/>
  <c r="S46" i="5"/>
  <c r="T46" i="5"/>
  <c r="U46" i="5"/>
  <c r="V46" i="5"/>
  <c r="W46" i="5"/>
  <c r="X46" i="5"/>
  <c r="Y46" i="5"/>
  <c r="Z46" i="5"/>
  <c r="AA46" i="5"/>
  <c r="AB46" i="5"/>
  <c r="AC46" i="5"/>
  <c r="AD46" i="5"/>
  <c r="AE46" i="5"/>
  <c r="AF46" i="5"/>
  <c r="AG46" i="5"/>
  <c r="AH46" i="5"/>
  <c r="AI46" i="5"/>
  <c r="AJ46" i="5"/>
  <c r="AK46" i="5"/>
  <c r="AL46" i="5"/>
  <c r="AM46" i="5"/>
  <c r="AN46" i="5"/>
  <c r="AO46" i="5"/>
  <c r="AP46" i="5"/>
  <c r="AQ46" i="5"/>
  <c r="AR46" i="5"/>
  <c r="AS46" i="5"/>
  <c r="AT46" i="5"/>
  <c r="AU46" i="5"/>
  <c r="AV46" i="5"/>
  <c r="AW46" i="5"/>
  <c r="AX46" i="5"/>
  <c r="AY46" i="5"/>
  <c r="AZ46" i="5"/>
  <c r="BA46" i="5"/>
  <c r="BB46" i="5"/>
  <c r="BC46" i="5"/>
  <c r="BD46" i="5"/>
  <c r="BE46" i="5"/>
  <c r="BF46" i="5"/>
  <c r="BG46" i="5"/>
  <c r="BH46" i="5"/>
  <c r="BI46" i="5"/>
  <c r="BJ46" i="5"/>
  <c r="BK46" i="5"/>
  <c r="BL46" i="5"/>
  <c r="BM46" i="5"/>
  <c r="BN46" i="5"/>
  <c r="BO46" i="5"/>
  <c r="BP46" i="5"/>
  <c r="BQ46" i="5"/>
  <c r="BR46" i="5"/>
  <c r="BS46" i="5"/>
  <c r="BT46" i="5"/>
  <c r="BU46" i="5"/>
  <c r="BV46" i="5"/>
  <c r="D47" i="5"/>
  <c r="E47" i="5"/>
  <c r="F47" i="5"/>
  <c r="G47" i="5"/>
  <c r="H47" i="5"/>
  <c r="I47" i="5"/>
  <c r="J47" i="5"/>
  <c r="K47" i="5"/>
  <c r="L47" i="5"/>
  <c r="M47" i="5"/>
  <c r="N47" i="5"/>
  <c r="O47" i="5"/>
  <c r="P47" i="5"/>
  <c r="Q47" i="5"/>
  <c r="R47" i="5"/>
  <c r="S47" i="5"/>
  <c r="T47" i="5"/>
  <c r="U47" i="5"/>
  <c r="V47" i="5"/>
  <c r="W47" i="5"/>
  <c r="X47" i="5"/>
  <c r="Y47" i="5"/>
  <c r="Z47" i="5"/>
  <c r="AA47" i="5"/>
  <c r="AB47" i="5"/>
  <c r="AC47" i="5"/>
  <c r="AD47" i="5"/>
  <c r="AE47" i="5"/>
  <c r="AF47" i="5"/>
  <c r="AG47" i="5"/>
  <c r="AH47" i="5"/>
  <c r="AI47" i="5"/>
  <c r="AJ47" i="5"/>
  <c r="AK47" i="5"/>
  <c r="AL47" i="5"/>
  <c r="AM47" i="5"/>
  <c r="AN47" i="5"/>
  <c r="AO47" i="5"/>
  <c r="AP47" i="5"/>
  <c r="AQ47" i="5"/>
  <c r="AR47" i="5"/>
  <c r="AS47" i="5"/>
  <c r="AT47" i="5"/>
  <c r="AU47" i="5"/>
  <c r="AV47" i="5"/>
  <c r="AW47" i="5"/>
  <c r="AX47" i="5"/>
  <c r="AY47" i="5"/>
  <c r="AZ47" i="5"/>
  <c r="BA47" i="5"/>
  <c r="BB47" i="5"/>
  <c r="BC47" i="5"/>
  <c r="BD47" i="5"/>
  <c r="BE47" i="5"/>
  <c r="BF47" i="5"/>
  <c r="BG47" i="5"/>
  <c r="BH47" i="5"/>
  <c r="BI47" i="5"/>
  <c r="BJ47" i="5"/>
  <c r="BK47" i="5"/>
  <c r="BL47" i="5"/>
  <c r="BM47" i="5"/>
  <c r="BN47" i="5"/>
  <c r="BO47" i="5"/>
  <c r="BP47" i="5"/>
  <c r="BQ47" i="5"/>
  <c r="BR47" i="5"/>
  <c r="BS47" i="5"/>
  <c r="BT47" i="5"/>
  <c r="BU47" i="5"/>
  <c r="BV47" i="5"/>
  <c r="D48" i="5"/>
  <c r="E48" i="5"/>
  <c r="F48" i="5"/>
  <c r="G48" i="5"/>
  <c r="H48" i="5"/>
  <c r="I48" i="5"/>
  <c r="J48" i="5"/>
  <c r="K48" i="5"/>
  <c r="L48" i="5"/>
  <c r="M48" i="5"/>
  <c r="N48" i="5"/>
  <c r="O48" i="5"/>
  <c r="P48" i="5"/>
  <c r="Q48" i="5"/>
  <c r="R48" i="5"/>
  <c r="S48" i="5"/>
  <c r="T48" i="5"/>
  <c r="U48" i="5"/>
  <c r="V48" i="5"/>
  <c r="W48" i="5"/>
  <c r="X48" i="5"/>
  <c r="Y48" i="5"/>
  <c r="Z48" i="5"/>
  <c r="AA48" i="5"/>
  <c r="AB48" i="5"/>
  <c r="AC48" i="5"/>
  <c r="AD48" i="5"/>
  <c r="AE48" i="5"/>
  <c r="AF48" i="5"/>
  <c r="AG48" i="5"/>
  <c r="AH48" i="5"/>
  <c r="AI48" i="5"/>
  <c r="AJ48" i="5"/>
  <c r="AK48" i="5"/>
  <c r="AL48" i="5"/>
  <c r="AM48" i="5"/>
  <c r="AN48" i="5"/>
  <c r="AO48" i="5"/>
  <c r="AP48" i="5"/>
  <c r="AQ48" i="5"/>
  <c r="AR48" i="5"/>
  <c r="AS48" i="5"/>
  <c r="AT48" i="5"/>
  <c r="AU48" i="5"/>
  <c r="AV48" i="5"/>
  <c r="AW48" i="5"/>
  <c r="AX48" i="5"/>
  <c r="AY48" i="5"/>
  <c r="AZ48" i="5"/>
  <c r="BA48" i="5"/>
  <c r="BB48" i="5"/>
  <c r="BC48" i="5"/>
  <c r="BD48" i="5"/>
  <c r="BE48" i="5"/>
  <c r="BF48" i="5"/>
  <c r="BG48" i="5"/>
  <c r="BH48" i="5"/>
  <c r="BI48" i="5"/>
  <c r="BJ48" i="5"/>
  <c r="BK48" i="5"/>
  <c r="BL48" i="5"/>
  <c r="BM48" i="5"/>
  <c r="BN48" i="5"/>
  <c r="BO48" i="5"/>
  <c r="BP48" i="5"/>
  <c r="BQ48" i="5"/>
  <c r="BR48" i="5"/>
  <c r="BS48" i="5"/>
  <c r="BT48" i="5"/>
  <c r="BU48" i="5"/>
  <c r="BV48" i="5"/>
  <c r="D49" i="5"/>
  <c r="E49" i="5"/>
  <c r="F49" i="5"/>
  <c r="G49" i="5"/>
  <c r="H49" i="5"/>
  <c r="I49" i="5"/>
  <c r="J49" i="5"/>
  <c r="K49" i="5"/>
  <c r="L49" i="5"/>
  <c r="M49" i="5"/>
  <c r="N49" i="5"/>
  <c r="O49" i="5"/>
  <c r="P49" i="5"/>
  <c r="Q49" i="5"/>
  <c r="R49" i="5"/>
  <c r="S49" i="5"/>
  <c r="T49" i="5"/>
  <c r="U49" i="5"/>
  <c r="V49" i="5"/>
  <c r="W49" i="5"/>
  <c r="X49" i="5"/>
  <c r="Y49" i="5"/>
  <c r="Z49" i="5"/>
  <c r="AA49" i="5"/>
  <c r="AB49" i="5"/>
  <c r="AC49" i="5"/>
  <c r="AD49" i="5"/>
  <c r="AE49" i="5"/>
  <c r="AF49" i="5"/>
  <c r="AG49" i="5"/>
  <c r="AH49" i="5"/>
  <c r="AI49" i="5"/>
  <c r="AJ49" i="5"/>
  <c r="AK49" i="5"/>
  <c r="AL49" i="5"/>
  <c r="AM49" i="5"/>
  <c r="AN49" i="5"/>
  <c r="AO49" i="5"/>
  <c r="AP49" i="5"/>
  <c r="AQ49" i="5"/>
  <c r="AR49" i="5"/>
  <c r="AS49" i="5"/>
  <c r="AT49" i="5"/>
  <c r="AU49" i="5"/>
  <c r="AV49" i="5"/>
  <c r="AW49" i="5"/>
  <c r="AX49" i="5"/>
  <c r="AY49" i="5"/>
  <c r="AZ49" i="5"/>
  <c r="BA49" i="5"/>
  <c r="BB49" i="5"/>
  <c r="BC49" i="5"/>
  <c r="BD49" i="5"/>
  <c r="BE49" i="5"/>
  <c r="BF49" i="5"/>
  <c r="BG49" i="5"/>
  <c r="BH49" i="5"/>
  <c r="BI49" i="5"/>
  <c r="BJ49" i="5"/>
  <c r="BK49" i="5"/>
  <c r="BL49" i="5"/>
  <c r="BM49" i="5"/>
  <c r="BN49" i="5"/>
  <c r="BO49" i="5"/>
  <c r="BP49" i="5"/>
  <c r="BQ49" i="5"/>
  <c r="BR49" i="5"/>
  <c r="BS49" i="5"/>
  <c r="BT49" i="5"/>
  <c r="BU49" i="5"/>
  <c r="BV49" i="5"/>
  <c r="D50" i="5"/>
  <c r="E50" i="5"/>
  <c r="F50" i="5"/>
  <c r="G50" i="5"/>
  <c r="H50" i="5"/>
  <c r="I50" i="5"/>
  <c r="J50" i="5"/>
  <c r="K50" i="5"/>
  <c r="L50" i="5"/>
  <c r="M50" i="5"/>
  <c r="N50" i="5"/>
  <c r="O50" i="5"/>
  <c r="P50" i="5"/>
  <c r="Q50" i="5"/>
  <c r="R50" i="5"/>
  <c r="S50" i="5"/>
  <c r="T50" i="5"/>
  <c r="U50" i="5"/>
  <c r="V50" i="5"/>
  <c r="W50" i="5"/>
  <c r="X50" i="5"/>
  <c r="Y50" i="5"/>
  <c r="Z50" i="5"/>
  <c r="AA50" i="5"/>
  <c r="AB50" i="5"/>
  <c r="AC50" i="5"/>
  <c r="AD50" i="5"/>
  <c r="AE50" i="5"/>
  <c r="AF50" i="5"/>
  <c r="AG50" i="5"/>
  <c r="AH50" i="5"/>
  <c r="AI50" i="5"/>
  <c r="AJ50" i="5"/>
  <c r="AK50" i="5"/>
  <c r="AL50" i="5"/>
  <c r="AM50" i="5"/>
  <c r="AN50" i="5"/>
  <c r="AO50" i="5"/>
  <c r="AP50" i="5"/>
  <c r="AQ50" i="5"/>
  <c r="AR50" i="5"/>
  <c r="AS50" i="5"/>
  <c r="AT50" i="5"/>
  <c r="AU50" i="5"/>
  <c r="AV50" i="5"/>
  <c r="AW50" i="5"/>
  <c r="AX50" i="5"/>
  <c r="AY50" i="5"/>
  <c r="AZ50" i="5"/>
  <c r="BA50" i="5"/>
  <c r="BB50" i="5"/>
  <c r="BC50" i="5"/>
  <c r="BD50" i="5"/>
  <c r="BE50" i="5"/>
  <c r="BF50" i="5"/>
  <c r="BG50" i="5"/>
  <c r="BH50" i="5"/>
  <c r="BI50" i="5"/>
  <c r="BJ50" i="5"/>
  <c r="BK50" i="5"/>
  <c r="BL50" i="5"/>
  <c r="BM50" i="5"/>
  <c r="BN50" i="5"/>
  <c r="BO50" i="5"/>
  <c r="BP50" i="5"/>
  <c r="BQ50" i="5"/>
  <c r="BR50" i="5"/>
  <c r="BS50" i="5"/>
  <c r="BT50" i="5"/>
  <c r="BU50" i="5"/>
  <c r="BV50" i="5"/>
  <c r="D51" i="5"/>
  <c r="E51" i="5"/>
  <c r="F51" i="5"/>
  <c r="G51" i="5"/>
  <c r="H51" i="5"/>
  <c r="I51" i="5"/>
  <c r="J51" i="5"/>
  <c r="K51" i="5"/>
  <c r="L51" i="5"/>
  <c r="M51" i="5"/>
  <c r="N51" i="5"/>
  <c r="O51" i="5"/>
  <c r="P51" i="5"/>
  <c r="Q51" i="5"/>
  <c r="R51" i="5"/>
  <c r="S51" i="5"/>
  <c r="T51" i="5"/>
  <c r="U51" i="5"/>
  <c r="V51" i="5"/>
  <c r="W51" i="5"/>
  <c r="X51" i="5"/>
  <c r="Y51" i="5"/>
  <c r="Z51" i="5"/>
  <c r="AA51" i="5"/>
  <c r="AB51" i="5"/>
  <c r="AC51" i="5"/>
  <c r="AD51" i="5"/>
  <c r="AE51" i="5"/>
  <c r="AF51" i="5"/>
  <c r="AG51" i="5"/>
  <c r="AH51" i="5"/>
  <c r="AI51" i="5"/>
  <c r="AJ51" i="5"/>
  <c r="AK51" i="5"/>
  <c r="AL51" i="5"/>
  <c r="AM51" i="5"/>
  <c r="AN51" i="5"/>
  <c r="AO51" i="5"/>
  <c r="AP51" i="5"/>
  <c r="AQ51" i="5"/>
  <c r="AR51" i="5"/>
  <c r="AS51" i="5"/>
  <c r="AT51" i="5"/>
  <c r="AU51" i="5"/>
  <c r="AV51" i="5"/>
  <c r="AW51" i="5"/>
  <c r="AX51" i="5"/>
  <c r="AY51" i="5"/>
  <c r="AZ51" i="5"/>
  <c r="BA51" i="5"/>
  <c r="BB51" i="5"/>
  <c r="BC51" i="5"/>
  <c r="BD51" i="5"/>
  <c r="BE51" i="5"/>
  <c r="BF51" i="5"/>
  <c r="BG51" i="5"/>
  <c r="BH51" i="5"/>
  <c r="BI51" i="5"/>
  <c r="BJ51" i="5"/>
  <c r="BK51" i="5"/>
  <c r="BL51" i="5"/>
  <c r="BM51" i="5"/>
  <c r="BN51" i="5"/>
  <c r="BO51" i="5"/>
  <c r="BP51" i="5"/>
  <c r="BQ51" i="5"/>
  <c r="BR51" i="5"/>
  <c r="BS51" i="5"/>
  <c r="BT51" i="5"/>
  <c r="BU51" i="5"/>
  <c r="BV51" i="5"/>
  <c r="D52" i="5"/>
  <c r="E52" i="5"/>
  <c r="F52" i="5"/>
  <c r="G52" i="5"/>
  <c r="H52" i="5"/>
  <c r="I52" i="5"/>
  <c r="J52" i="5"/>
  <c r="K52" i="5"/>
  <c r="L52" i="5"/>
  <c r="M52" i="5"/>
  <c r="N52" i="5"/>
  <c r="O52" i="5"/>
  <c r="P52" i="5"/>
  <c r="Q52" i="5"/>
  <c r="R52" i="5"/>
  <c r="S52" i="5"/>
  <c r="T52" i="5"/>
  <c r="U52" i="5"/>
  <c r="V52" i="5"/>
  <c r="W52" i="5"/>
  <c r="X52" i="5"/>
  <c r="Y52" i="5"/>
  <c r="Z52" i="5"/>
  <c r="AA52" i="5"/>
  <c r="AB52" i="5"/>
  <c r="AC52" i="5"/>
  <c r="AD52" i="5"/>
  <c r="AE52" i="5"/>
  <c r="AF52" i="5"/>
  <c r="AG52" i="5"/>
  <c r="AH52" i="5"/>
  <c r="AI52" i="5"/>
  <c r="AJ52" i="5"/>
  <c r="AK52" i="5"/>
  <c r="AL52" i="5"/>
  <c r="AM52" i="5"/>
  <c r="AN52" i="5"/>
  <c r="AO52" i="5"/>
  <c r="AP52" i="5"/>
  <c r="AQ52" i="5"/>
  <c r="AR52" i="5"/>
  <c r="AS52" i="5"/>
  <c r="AT52" i="5"/>
  <c r="AU52" i="5"/>
  <c r="AV52" i="5"/>
  <c r="AW52" i="5"/>
  <c r="AX52" i="5"/>
  <c r="AY52" i="5"/>
  <c r="AZ52" i="5"/>
  <c r="BA52" i="5"/>
  <c r="BB52" i="5"/>
  <c r="BC52" i="5"/>
  <c r="BD52" i="5"/>
  <c r="BE52" i="5"/>
  <c r="BF52" i="5"/>
  <c r="BG52" i="5"/>
  <c r="BH52" i="5"/>
  <c r="BI52" i="5"/>
  <c r="BJ52" i="5"/>
  <c r="BK52" i="5"/>
  <c r="BL52" i="5"/>
  <c r="BM52" i="5"/>
  <c r="BN52" i="5"/>
  <c r="BO52" i="5"/>
  <c r="BP52" i="5"/>
  <c r="BQ52" i="5"/>
  <c r="BR52" i="5"/>
  <c r="BS52" i="5"/>
  <c r="BT52" i="5"/>
  <c r="BU52" i="5"/>
  <c r="BV52" i="5"/>
  <c r="D53" i="5"/>
  <c r="E53" i="5"/>
  <c r="F53" i="5"/>
  <c r="G53" i="5"/>
  <c r="H53" i="5"/>
  <c r="I53" i="5"/>
  <c r="J53" i="5"/>
  <c r="K53" i="5"/>
  <c r="L53" i="5"/>
  <c r="M53" i="5"/>
  <c r="N53" i="5"/>
  <c r="O53" i="5"/>
  <c r="P53" i="5"/>
  <c r="Q53" i="5"/>
  <c r="R53" i="5"/>
  <c r="S53" i="5"/>
  <c r="T53" i="5"/>
  <c r="U53" i="5"/>
  <c r="V53" i="5"/>
  <c r="W53" i="5"/>
  <c r="X53" i="5"/>
  <c r="Y53" i="5"/>
  <c r="Z53" i="5"/>
  <c r="AA53" i="5"/>
  <c r="AB53" i="5"/>
  <c r="AC53" i="5"/>
  <c r="AD53" i="5"/>
  <c r="AE53" i="5"/>
  <c r="AF53" i="5"/>
  <c r="AG53" i="5"/>
  <c r="AH53" i="5"/>
  <c r="AI53" i="5"/>
  <c r="AJ53" i="5"/>
  <c r="AK53" i="5"/>
  <c r="AL53" i="5"/>
  <c r="AM53" i="5"/>
  <c r="AN53" i="5"/>
  <c r="AO53" i="5"/>
  <c r="AP53" i="5"/>
  <c r="AQ53" i="5"/>
  <c r="AR53" i="5"/>
  <c r="AS53" i="5"/>
  <c r="AT53" i="5"/>
  <c r="AU53" i="5"/>
  <c r="AV53" i="5"/>
  <c r="AW53" i="5"/>
  <c r="AX53" i="5"/>
  <c r="AY53" i="5"/>
  <c r="AZ53" i="5"/>
  <c r="BA53" i="5"/>
  <c r="BB53" i="5"/>
  <c r="BC53" i="5"/>
  <c r="BD53" i="5"/>
  <c r="BE53" i="5"/>
  <c r="BF53" i="5"/>
  <c r="BG53" i="5"/>
  <c r="BH53" i="5"/>
  <c r="BI53" i="5"/>
  <c r="BJ53" i="5"/>
  <c r="BK53" i="5"/>
  <c r="BL53" i="5"/>
  <c r="BM53" i="5"/>
  <c r="BN53" i="5"/>
  <c r="BO53" i="5"/>
  <c r="BP53" i="5"/>
  <c r="BQ53" i="5"/>
  <c r="BR53" i="5"/>
  <c r="BS53" i="5"/>
  <c r="BT53" i="5"/>
  <c r="BU53" i="5"/>
  <c r="BV53" i="5"/>
  <c r="D54" i="5"/>
  <c r="E54" i="5"/>
  <c r="F54" i="5"/>
  <c r="G54" i="5"/>
  <c r="H54" i="5"/>
  <c r="I54"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BQ54" i="5"/>
  <c r="BR54" i="5"/>
  <c r="BS54" i="5"/>
  <c r="BT54" i="5"/>
  <c r="BU54" i="5"/>
  <c r="BV54" i="5"/>
  <c r="D55" i="5"/>
  <c r="E55" i="5"/>
  <c r="F55" i="5"/>
  <c r="G55" i="5"/>
  <c r="H55" i="5"/>
  <c r="I55"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BQ55" i="5"/>
  <c r="BR55" i="5"/>
  <c r="BS55" i="5"/>
  <c r="BT55" i="5"/>
  <c r="BU55" i="5"/>
  <c r="BV55" i="5"/>
  <c r="D56" i="5"/>
  <c r="E56" i="5"/>
  <c r="F56" i="5"/>
  <c r="G56" i="5"/>
  <c r="H56" i="5"/>
  <c r="I56"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BQ56" i="5"/>
  <c r="BR56" i="5"/>
  <c r="BS56" i="5"/>
  <c r="BT56" i="5"/>
  <c r="BU56" i="5"/>
  <c r="BV56" i="5"/>
  <c r="D57" i="5"/>
  <c r="E57" i="5"/>
  <c r="F57" i="5"/>
  <c r="G57" i="5"/>
  <c r="H57" i="5"/>
  <c r="I57" i="5"/>
  <c r="K57" i="5"/>
  <c r="L57" i="5"/>
  <c r="M57" i="5"/>
  <c r="N57" i="5"/>
  <c r="O57" i="5"/>
  <c r="P57" i="5"/>
  <c r="Q57" i="5"/>
  <c r="R57" i="5"/>
  <c r="S57" i="5"/>
  <c r="U57" i="5"/>
  <c r="V57" i="5"/>
  <c r="W57" i="5"/>
  <c r="X57" i="5"/>
  <c r="Y57" i="5"/>
  <c r="Z57" i="5"/>
  <c r="AA57" i="5"/>
  <c r="AB57" i="5"/>
  <c r="AC57" i="5"/>
  <c r="AD57" i="5"/>
  <c r="AE57" i="5"/>
  <c r="AF57" i="5"/>
  <c r="AG57" i="5"/>
  <c r="AH57" i="5"/>
  <c r="AI57" i="5"/>
  <c r="AJ57" i="5"/>
  <c r="AK57" i="5"/>
  <c r="AL57" i="5"/>
  <c r="AM57" i="5"/>
  <c r="AN57" i="5"/>
  <c r="AO57" i="5"/>
  <c r="AP57" i="5"/>
  <c r="AQ57" i="5"/>
  <c r="AR57" i="5"/>
  <c r="AS57" i="5"/>
  <c r="AT57" i="5"/>
  <c r="AU57" i="5"/>
  <c r="AV57" i="5"/>
  <c r="AW57" i="5"/>
  <c r="AY57" i="5"/>
  <c r="AZ57" i="5"/>
  <c r="BA57" i="5"/>
  <c r="BB57" i="5"/>
  <c r="BC57" i="5"/>
  <c r="BD57" i="5"/>
  <c r="BE57" i="5"/>
  <c r="BF57" i="5"/>
  <c r="BG57" i="5"/>
  <c r="BI57" i="5"/>
  <c r="BJ57" i="5"/>
  <c r="BK57" i="5"/>
  <c r="BM57" i="5"/>
  <c r="BN57" i="5"/>
  <c r="BO57" i="5"/>
  <c r="BP57" i="5"/>
  <c r="BQ57" i="5"/>
  <c r="BR57" i="5"/>
  <c r="BS57" i="5"/>
  <c r="BT57" i="5"/>
  <c r="BU57" i="5"/>
  <c r="BV34" i="5"/>
  <c r="BU34" i="5"/>
  <c r="BT34" i="5"/>
  <c r="BS34" i="5"/>
  <c r="BR34" i="5"/>
  <c r="BQ34" i="5"/>
  <c r="BP34" i="5"/>
  <c r="BO34" i="5"/>
  <c r="BN34" i="5"/>
  <c r="BM34" i="5"/>
  <c r="BL34" i="5"/>
  <c r="BK34" i="5"/>
  <c r="BJ34" i="5"/>
  <c r="BI34" i="5"/>
  <c r="BH34" i="5"/>
  <c r="BG34" i="5"/>
  <c r="BF34" i="5"/>
  <c r="BE34" i="5"/>
  <c r="BD34" i="5"/>
  <c r="BC34" i="5"/>
  <c r="BB34" i="5"/>
  <c r="BA34" i="5"/>
  <c r="AZ34" i="5"/>
  <c r="AY34" i="5"/>
  <c r="AX34" i="5"/>
  <c r="AW34"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A35" i="5"/>
  <c r="A36" i="5" s="1"/>
  <c r="A37" i="5" s="1"/>
  <c r="A38" i="5" s="1"/>
  <c r="A39" i="5" s="1"/>
  <c r="A40" i="5" s="1"/>
  <c r="A41" i="5" s="1"/>
  <c r="A42" i="5" s="1"/>
  <c r="A44" i="5" s="1"/>
  <c r="A45" i="5" s="1"/>
  <c r="A46" i="5" s="1"/>
  <c r="A48" i="5" s="1"/>
  <c r="A49" i="5" s="1"/>
  <c r="A50" i="5" s="1"/>
  <c r="A52" i="5" s="1"/>
  <c r="A53" i="5" s="1"/>
  <c r="A55" i="5" s="1"/>
  <c r="F3" i="3"/>
  <c r="A3" i="53"/>
  <c r="A4" i="53" s="1"/>
  <c r="A5" i="53" s="1"/>
  <c r="A6" i="53" s="1"/>
  <c r="A7" i="53" s="1"/>
  <c r="A8" i="53" s="1"/>
  <c r="MW76" i="1"/>
  <c r="MV76" i="1"/>
  <c r="MU76" i="1"/>
  <c r="MT76" i="1"/>
  <c r="MS76" i="1"/>
  <c r="MR76" i="1"/>
  <c r="MQ76" i="1"/>
  <c r="MP76" i="1"/>
  <c r="MO76" i="1"/>
  <c r="MN76" i="1"/>
  <c r="MM76" i="1"/>
  <c r="ML76" i="1"/>
  <c r="MW74" i="1"/>
  <c r="MV74" i="1"/>
  <c r="MU74" i="1"/>
  <c r="MT74" i="1"/>
  <c r="MS74" i="1"/>
  <c r="MR74" i="1"/>
  <c r="MQ74" i="1"/>
  <c r="MP74" i="1"/>
  <c r="MO74" i="1"/>
  <c r="MN74" i="1"/>
  <c r="MM74" i="1"/>
  <c r="ML74" i="1"/>
  <c r="MW72" i="1"/>
  <c r="MV72" i="1"/>
  <c r="MU72" i="1"/>
  <c r="MT72" i="1"/>
  <c r="MS72" i="1"/>
  <c r="MR72" i="1"/>
  <c r="MQ72" i="1"/>
  <c r="MP72" i="1"/>
  <c r="MO72" i="1"/>
  <c r="MN72" i="1"/>
  <c r="MM72" i="1"/>
  <c r="ML72" i="1"/>
  <c r="MW69" i="1"/>
  <c r="MV69" i="1"/>
  <c r="MU69" i="1"/>
  <c r="MT69" i="1"/>
  <c r="MS69" i="1"/>
  <c r="MR69" i="1"/>
  <c r="MQ69" i="1"/>
  <c r="MP69" i="1"/>
  <c r="MO69" i="1"/>
  <c r="MN69" i="1"/>
  <c r="MM69" i="1"/>
  <c r="ML69" i="1"/>
  <c r="MW66" i="1"/>
  <c r="MV66" i="1"/>
  <c r="MU66" i="1"/>
  <c r="MT66" i="1"/>
  <c r="MS66" i="1"/>
  <c r="MR66" i="1"/>
  <c r="MQ66" i="1"/>
  <c r="MP66" i="1"/>
  <c r="MO66" i="1"/>
  <c r="MN66" i="1"/>
  <c r="MM66" i="1"/>
  <c r="ML66" i="1"/>
  <c r="MW62" i="1"/>
  <c r="MV62" i="1"/>
  <c r="MU62" i="1"/>
  <c r="MT62" i="1"/>
  <c r="MS62" i="1"/>
  <c r="MR62" i="1"/>
  <c r="MQ62" i="1"/>
  <c r="MP62" i="1"/>
  <c r="MO62" i="1"/>
  <c r="MN62" i="1"/>
  <c r="MM62" i="1"/>
  <c r="ML62" i="1"/>
  <c r="MW55" i="1"/>
  <c r="MV55" i="1"/>
  <c r="MU55" i="1"/>
  <c r="MT55" i="1"/>
  <c r="MS55" i="1"/>
  <c r="MR55" i="1"/>
  <c r="MQ55" i="1"/>
  <c r="MP55" i="1"/>
  <c r="MO55" i="1"/>
  <c r="MN55" i="1"/>
  <c r="MM55" i="1"/>
  <c r="ML55" i="1"/>
  <c r="MW50" i="1"/>
  <c r="MV50" i="1"/>
  <c r="MU50" i="1"/>
  <c r="MT50" i="1"/>
  <c r="MS50" i="1"/>
  <c r="MR50" i="1"/>
  <c r="MQ50" i="1"/>
  <c r="MP50" i="1"/>
  <c r="MO50" i="1"/>
  <c r="MN50" i="1"/>
  <c r="MM50" i="1"/>
  <c r="ML50" i="1"/>
  <c r="MW48" i="1"/>
  <c r="MV48" i="1"/>
  <c r="MU48" i="1"/>
  <c r="MT48" i="1"/>
  <c r="MS48" i="1"/>
  <c r="MR48" i="1"/>
  <c r="MQ48" i="1"/>
  <c r="MP48" i="1"/>
  <c r="MO48" i="1"/>
  <c r="MN48" i="1"/>
  <c r="MM48" i="1"/>
  <c r="ML48" i="1"/>
  <c r="MW44" i="1"/>
  <c r="MV44" i="1"/>
  <c r="MU44" i="1"/>
  <c r="MT44" i="1"/>
  <c r="MS44" i="1"/>
  <c r="MR44" i="1"/>
  <c r="MQ44" i="1"/>
  <c r="MP44" i="1"/>
  <c r="MO44" i="1"/>
  <c r="MN44" i="1"/>
  <c r="MM44" i="1"/>
  <c r="ML44" i="1"/>
  <c r="MW40" i="1"/>
  <c r="MV40" i="1"/>
  <c r="MU40" i="1"/>
  <c r="MT40" i="1"/>
  <c r="MS40" i="1"/>
  <c r="MR40" i="1"/>
  <c r="MQ40" i="1"/>
  <c r="MP40" i="1"/>
  <c r="MO40" i="1"/>
  <c r="MN40" i="1"/>
  <c r="MM40" i="1"/>
  <c r="ML40" i="1"/>
  <c r="MW38" i="1"/>
  <c r="MV38" i="1"/>
  <c r="MU38" i="1"/>
  <c r="MT38" i="1"/>
  <c r="MS38" i="1"/>
  <c r="MR38" i="1"/>
  <c r="MQ38" i="1"/>
  <c r="MP38" i="1"/>
  <c r="MO38" i="1"/>
  <c r="MN38" i="1"/>
  <c r="MM38" i="1"/>
  <c r="ML38" i="1"/>
  <c r="MW33" i="1"/>
  <c r="MV33" i="1"/>
  <c r="MU33" i="1"/>
  <c r="MT33" i="1"/>
  <c r="MS33" i="1"/>
  <c r="MR33" i="1"/>
  <c r="MQ33" i="1"/>
  <c r="MP33" i="1"/>
  <c r="MO33" i="1"/>
  <c r="MN33" i="1"/>
  <c r="MM33" i="1"/>
  <c r="ML33" i="1"/>
  <c r="MW31" i="1"/>
  <c r="MV31" i="1"/>
  <c r="MU31" i="1"/>
  <c r="MT31" i="1"/>
  <c r="MS31" i="1"/>
  <c r="MR31" i="1"/>
  <c r="MQ31" i="1"/>
  <c r="MP31" i="1"/>
  <c r="MO31" i="1"/>
  <c r="MN31" i="1"/>
  <c r="MM31" i="1"/>
  <c r="ML31" i="1"/>
  <c r="MW26" i="1"/>
  <c r="MV26" i="1"/>
  <c r="MU26" i="1"/>
  <c r="MT26" i="1"/>
  <c r="MS26" i="1"/>
  <c r="MR26" i="1"/>
  <c r="MQ26" i="1"/>
  <c r="MP26" i="1"/>
  <c r="MO26" i="1"/>
  <c r="MN26" i="1"/>
  <c r="MM26" i="1"/>
  <c r="ML26" i="1"/>
  <c r="MW21" i="1"/>
  <c r="MV21" i="1"/>
  <c r="MU21" i="1"/>
  <c r="MT21" i="1"/>
  <c r="MS21" i="1"/>
  <c r="MR21" i="1"/>
  <c r="MQ21" i="1"/>
  <c r="MP21" i="1"/>
  <c r="MO21" i="1"/>
  <c r="MN21" i="1"/>
  <c r="MM21" i="1"/>
  <c r="ML21" i="1"/>
  <c r="MW19" i="1"/>
  <c r="MV19" i="1"/>
  <c r="MU19" i="1"/>
  <c r="MT19" i="1"/>
  <c r="MS19" i="1"/>
  <c r="MR19" i="1"/>
  <c r="MQ19" i="1"/>
  <c r="MP19" i="1"/>
  <c r="MO19" i="1"/>
  <c r="MN19" i="1"/>
  <c r="MM19" i="1"/>
  <c r="ML19" i="1"/>
  <c r="MW14" i="1"/>
  <c r="MV14" i="1"/>
  <c r="MU14" i="1"/>
  <c r="MT14" i="1"/>
  <c r="MS14" i="1"/>
  <c r="MR14" i="1"/>
  <c r="MQ14" i="1"/>
  <c r="MP14" i="1"/>
  <c r="MO14" i="1"/>
  <c r="MN14" i="1"/>
  <c r="MM14" i="1"/>
  <c r="ML14" i="1"/>
  <c r="MJ76" i="1"/>
  <c r="MI76" i="1"/>
  <c r="MH76" i="1"/>
  <c r="MG76" i="1"/>
  <c r="MF76" i="1"/>
  <c r="ME76" i="1"/>
  <c r="MD76" i="1"/>
  <c r="MC76" i="1"/>
  <c r="MB76" i="1"/>
  <c r="MA76" i="1"/>
  <c r="LZ76" i="1"/>
  <c r="LY76" i="1"/>
  <c r="MJ74" i="1"/>
  <c r="MI74" i="1"/>
  <c r="MH74" i="1"/>
  <c r="MG74" i="1"/>
  <c r="MF74" i="1"/>
  <c r="ME74" i="1"/>
  <c r="MD74" i="1"/>
  <c r="MC74" i="1"/>
  <c r="MB74" i="1"/>
  <c r="MA74" i="1"/>
  <c r="LZ74" i="1"/>
  <c r="LY74" i="1"/>
  <c r="MJ72" i="1"/>
  <c r="MI72" i="1"/>
  <c r="MH72" i="1"/>
  <c r="MG72" i="1"/>
  <c r="MF72" i="1"/>
  <c r="ME72" i="1"/>
  <c r="MD72" i="1"/>
  <c r="MC72" i="1"/>
  <c r="MB72" i="1"/>
  <c r="MA72" i="1"/>
  <c r="LZ72" i="1"/>
  <c r="LY72" i="1"/>
  <c r="MJ69" i="1"/>
  <c r="MI69" i="1"/>
  <c r="MH69" i="1"/>
  <c r="MG69" i="1"/>
  <c r="MF69" i="1"/>
  <c r="ME69" i="1"/>
  <c r="MD69" i="1"/>
  <c r="MC69" i="1"/>
  <c r="MB69" i="1"/>
  <c r="MA69" i="1"/>
  <c r="LZ69" i="1"/>
  <c r="LY69" i="1"/>
  <c r="MJ66" i="1"/>
  <c r="MI66" i="1"/>
  <c r="MH66" i="1"/>
  <c r="MG66" i="1"/>
  <c r="MF66" i="1"/>
  <c r="ME66" i="1"/>
  <c r="MD66" i="1"/>
  <c r="MC66" i="1"/>
  <c r="MB66" i="1"/>
  <c r="MA66" i="1"/>
  <c r="LZ66" i="1"/>
  <c r="LY66" i="1"/>
  <c r="MJ62" i="1"/>
  <c r="MI62" i="1"/>
  <c r="MH62" i="1"/>
  <c r="MG62" i="1"/>
  <c r="MF62" i="1"/>
  <c r="ME62" i="1"/>
  <c r="MD62" i="1"/>
  <c r="MC62" i="1"/>
  <c r="MB62" i="1"/>
  <c r="MA62" i="1"/>
  <c r="LZ62" i="1"/>
  <c r="LY62" i="1"/>
  <c r="MJ55" i="1"/>
  <c r="MI55" i="1"/>
  <c r="MH55" i="1"/>
  <c r="MG55" i="1"/>
  <c r="MF55" i="1"/>
  <c r="ME55" i="1"/>
  <c r="MD55" i="1"/>
  <c r="MC55" i="1"/>
  <c r="MB55" i="1"/>
  <c r="MA55" i="1"/>
  <c r="LZ55" i="1"/>
  <c r="LY55" i="1"/>
  <c r="MJ50" i="1"/>
  <c r="MI50" i="1"/>
  <c r="MH50" i="1"/>
  <c r="MG50" i="1"/>
  <c r="MF50" i="1"/>
  <c r="ME50" i="1"/>
  <c r="MD50" i="1"/>
  <c r="MC50" i="1"/>
  <c r="MB50" i="1"/>
  <c r="MA50" i="1"/>
  <c r="LZ50" i="1"/>
  <c r="LY50" i="1"/>
  <c r="MJ48" i="1"/>
  <c r="MI48" i="1"/>
  <c r="MH48" i="1"/>
  <c r="MG48" i="1"/>
  <c r="MF48" i="1"/>
  <c r="ME48" i="1"/>
  <c r="MD48" i="1"/>
  <c r="MC48" i="1"/>
  <c r="MB48" i="1"/>
  <c r="MA48" i="1"/>
  <c r="LZ48" i="1"/>
  <c r="LY48" i="1"/>
  <c r="MJ44" i="1"/>
  <c r="MI44" i="1"/>
  <c r="MH44" i="1"/>
  <c r="MG44" i="1"/>
  <c r="MF44" i="1"/>
  <c r="ME44" i="1"/>
  <c r="MD44" i="1"/>
  <c r="MC44" i="1"/>
  <c r="MB44" i="1"/>
  <c r="MA44" i="1"/>
  <c r="LZ44" i="1"/>
  <c r="LY44" i="1"/>
  <c r="MJ40" i="1"/>
  <c r="MI40" i="1"/>
  <c r="MH40" i="1"/>
  <c r="MG40" i="1"/>
  <c r="MF40" i="1"/>
  <c r="ME40" i="1"/>
  <c r="MD40" i="1"/>
  <c r="MC40" i="1"/>
  <c r="MB40" i="1"/>
  <c r="MA40" i="1"/>
  <c r="LZ40" i="1"/>
  <c r="LY40" i="1"/>
  <c r="MJ38" i="1"/>
  <c r="MI38" i="1"/>
  <c r="MH38" i="1"/>
  <c r="MG38" i="1"/>
  <c r="MF38" i="1"/>
  <c r="ME38" i="1"/>
  <c r="MD38" i="1"/>
  <c r="MC38" i="1"/>
  <c r="MB38" i="1"/>
  <c r="MA38" i="1"/>
  <c r="LZ38" i="1"/>
  <c r="LY38" i="1"/>
  <c r="MJ33" i="1"/>
  <c r="MI33" i="1"/>
  <c r="MH33" i="1"/>
  <c r="MG33" i="1"/>
  <c r="MF33" i="1"/>
  <c r="ME33" i="1"/>
  <c r="MD33" i="1"/>
  <c r="MC33" i="1"/>
  <c r="MB33" i="1"/>
  <c r="MA33" i="1"/>
  <c r="LZ33" i="1"/>
  <c r="LY33" i="1"/>
  <c r="MJ31" i="1"/>
  <c r="MI31" i="1"/>
  <c r="MH31" i="1"/>
  <c r="MG31" i="1"/>
  <c r="MF31" i="1"/>
  <c r="ME31" i="1"/>
  <c r="MD31" i="1"/>
  <c r="MC31" i="1"/>
  <c r="MB31" i="1"/>
  <c r="MA31" i="1"/>
  <c r="LZ31" i="1"/>
  <c r="LY31" i="1"/>
  <c r="MJ26" i="1"/>
  <c r="MI26" i="1"/>
  <c r="MH26" i="1"/>
  <c r="MG26" i="1"/>
  <c r="MF26" i="1"/>
  <c r="ME26" i="1"/>
  <c r="MD26" i="1"/>
  <c r="MC26" i="1"/>
  <c r="MB26" i="1"/>
  <c r="MA26" i="1"/>
  <c r="LZ26" i="1"/>
  <c r="LY26" i="1"/>
  <c r="MJ21" i="1"/>
  <c r="MI21" i="1"/>
  <c r="MH21" i="1"/>
  <c r="MG21" i="1"/>
  <c r="MF21" i="1"/>
  <c r="ME21" i="1"/>
  <c r="MD21" i="1"/>
  <c r="MC21" i="1"/>
  <c r="MB21" i="1"/>
  <c r="MA21" i="1"/>
  <c r="LZ21" i="1"/>
  <c r="LY21" i="1"/>
  <c r="MJ19" i="1"/>
  <c r="MI19" i="1"/>
  <c r="MH19" i="1"/>
  <c r="MG19" i="1"/>
  <c r="MF19" i="1"/>
  <c r="ME19" i="1"/>
  <c r="MD19" i="1"/>
  <c r="MC19" i="1"/>
  <c r="MB19" i="1"/>
  <c r="MA19" i="1"/>
  <c r="LZ19" i="1"/>
  <c r="LY19" i="1"/>
  <c r="MJ14" i="1"/>
  <c r="MI14" i="1"/>
  <c r="MH14" i="1"/>
  <c r="MG14" i="1"/>
  <c r="MF14" i="1"/>
  <c r="ME14" i="1"/>
  <c r="MD14" i="1"/>
  <c r="MC14" i="1"/>
  <c r="MB14" i="1"/>
  <c r="MA14" i="1"/>
  <c r="LZ14" i="1"/>
  <c r="LY14" i="1"/>
  <c r="B23" i="50"/>
  <c r="B24" i="50"/>
  <c r="B25" i="50"/>
  <c r="B3" i="50"/>
  <c r="B4" i="50" s="1"/>
  <c r="I87" i="3"/>
  <c r="J87" i="3"/>
  <c r="K87" i="3"/>
  <c r="L87" i="3"/>
  <c r="M87" i="3"/>
  <c r="N87" i="3"/>
  <c r="O87" i="3"/>
  <c r="P87" i="3"/>
  <c r="Q87" i="3"/>
  <c r="R87" i="3"/>
  <c r="S87" i="3"/>
  <c r="T87" i="3"/>
  <c r="I88" i="3"/>
  <c r="J88" i="3"/>
  <c r="K88" i="3"/>
  <c r="L88" i="3"/>
  <c r="M88" i="3"/>
  <c r="N88" i="3"/>
  <c r="O88" i="3"/>
  <c r="P88" i="3"/>
  <c r="Q88" i="3"/>
  <c r="R88" i="3"/>
  <c r="S88" i="3"/>
  <c r="T88" i="3"/>
  <c r="I89" i="3"/>
  <c r="J89" i="3"/>
  <c r="K89" i="3"/>
  <c r="L89" i="3"/>
  <c r="M89" i="3"/>
  <c r="N89" i="3"/>
  <c r="O89" i="3"/>
  <c r="P89" i="3"/>
  <c r="Q89" i="3"/>
  <c r="R89" i="3"/>
  <c r="S89" i="3"/>
  <c r="T89" i="3"/>
  <c r="I90" i="3"/>
  <c r="J90" i="3"/>
  <c r="K90" i="3"/>
  <c r="L90" i="3"/>
  <c r="M90" i="3"/>
  <c r="N90" i="3"/>
  <c r="O90" i="3"/>
  <c r="P90" i="3"/>
  <c r="Q90" i="3"/>
  <c r="R90" i="3"/>
  <c r="S90" i="3"/>
  <c r="T90" i="3"/>
  <c r="U87" i="3"/>
  <c r="V87" i="3"/>
  <c r="W87" i="3"/>
  <c r="X87" i="3"/>
  <c r="U88" i="3"/>
  <c r="V88" i="3"/>
  <c r="W88" i="3"/>
  <c r="X88" i="3"/>
  <c r="U89" i="3"/>
  <c r="V89" i="3"/>
  <c r="W89" i="3"/>
  <c r="X89" i="3"/>
  <c r="U90" i="3"/>
  <c r="V90" i="3"/>
  <c r="W90" i="3"/>
  <c r="X90" i="3"/>
  <c r="T86" i="3"/>
  <c r="S86" i="3"/>
  <c r="R86" i="3"/>
  <c r="Q86" i="3"/>
  <c r="P86" i="3"/>
  <c r="O86" i="3"/>
  <c r="N86" i="3"/>
  <c r="M86" i="3"/>
  <c r="L86" i="3"/>
  <c r="K86" i="3"/>
  <c r="J86" i="3"/>
  <c r="I86" i="3"/>
  <c r="X86" i="3"/>
  <c r="W86" i="3"/>
  <c r="V86" i="3"/>
  <c r="U86" i="3"/>
  <c r="F87" i="3"/>
  <c r="F88" i="3"/>
  <c r="F89" i="3"/>
  <c r="F90" i="3"/>
  <c r="F86" i="3"/>
  <c r="E87" i="3"/>
  <c r="E88" i="3"/>
  <c r="E89" i="3"/>
  <c r="E90" i="3"/>
  <c r="E86" i="3"/>
  <c r="E57" i="3"/>
  <c r="E47" i="3"/>
  <c r="E46" i="3"/>
  <c r="E45" i="3"/>
  <c r="E43" i="3"/>
  <c r="E25" i="3"/>
  <c r="E24" i="3"/>
  <c r="E23" i="3"/>
  <c r="E22" i="3"/>
  <c r="E20" i="3"/>
  <c r="E12" i="3"/>
  <c r="E10" i="3"/>
  <c r="E9" i="3"/>
  <c r="E8" i="3"/>
  <c r="E7" i="3"/>
  <c r="E49" i="3"/>
  <c r="E42" i="3"/>
  <c r="E5" i="3"/>
  <c r="E3" i="3"/>
  <c r="E52" i="3"/>
  <c r="E16" i="3"/>
  <c r="E15" i="3"/>
  <c r="E32" i="3"/>
  <c r="E18" i="3"/>
  <c r="E65" i="3"/>
  <c r="E64" i="3"/>
  <c r="E39" i="3"/>
  <c r="BF62" i="34"/>
  <c r="BE62" i="34"/>
  <c r="BD62" i="34"/>
  <c r="BC62" i="34"/>
  <c r="BB62" i="34"/>
  <c r="BA62" i="34"/>
  <c r="AZ62" i="34"/>
  <c r="AY62" i="34"/>
  <c r="AX62" i="34"/>
  <c r="AW62" i="34"/>
  <c r="AV62" i="34"/>
  <c r="AU62" i="34"/>
  <c r="BG62" i="34" s="1"/>
  <c r="BF55" i="34"/>
  <c r="BE55" i="34"/>
  <c r="BD55" i="34"/>
  <c r="BC55" i="34"/>
  <c r="BB55" i="34"/>
  <c r="BA55" i="34"/>
  <c r="AZ55" i="34"/>
  <c r="AY55" i="34"/>
  <c r="AX55" i="34"/>
  <c r="AW55" i="34"/>
  <c r="AV55" i="34"/>
  <c r="AU55" i="34"/>
  <c r="BG55" i="34" s="1"/>
  <c r="BF50" i="34"/>
  <c r="BE50" i="34"/>
  <c r="BD50" i="34"/>
  <c r="BC50" i="34"/>
  <c r="BB50" i="34"/>
  <c r="BA50" i="34"/>
  <c r="AZ50" i="34"/>
  <c r="AY50" i="34"/>
  <c r="AX50" i="34"/>
  <c r="AW50" i="34"/>
  <c r="AV50" i="34"/>
  <c r="AU50" i="34"/>
  <c r="BG50" i="34" s="1"/>
  <c r="BF48" i="34"/>
  <c r="BE48" i="34"/>
  <c r="BD48" i="34"/>
  <c r="BC48" i="34"/>
  <c r="BB48" i="34"/>
  <c r="BA48" i="34"/>
  <c r="AZ48" i="34"/>
  <c r="AY48" i="34"/>
  <c r="AX48" i="34"/>
  <c r="AW48" i="34"/>
  <c r="AV48" i="34"/>
  <c r="AU48" i="34"/>
  <c r="BG48" i="34" s="1"/>
  <c r="BF44" i="34"/>
  <c r="BE44" i="34"/>
  <c r="BD44" i="34"/>
  <c r="BC44" i="34"/>
  <c r="BB44" i="34"/>
  <c r="BA44" i="34"/>
  <c r="AZ44" i="34"/>
  <c r="AY44" i="34"/>
  <c r="AX44" i="34"/>
  <c r="AW44" i="34"/>
  <c r="AV44" i="34"/>
  <c r="AU44" i="34"/>
  <c r="BG44" i="34" s="1"/>
  <c r="BF40" i="34"/>
  <c r="BE40" i="34"/>
  <c r="BD40" i="34"/>
  <c r="BC40" i="34"/>
  <c r="BB40" i="34"/>
  <c r="BA40" i="34"/>
  <c r="AZ40" i="34"/>
  <c r="AY40" i="34"/>
  <c r="AX40" i="34"/>
  <c r="AW40" i="34"/>
  <c r="AV40" i="34"/>
  <c r="AU40" i="34"/>
  <c r="BG40" i="34" s="1"/>
  <c r="BF38" i="34"/>
  <c r="BE38" i="34"/>
  <c r="BD38" i="34"/>
  <c r="BC38" i="34"/>
  <c r="BB38" i="34"/>
  <c r="BA38" i="34"/>
  <c r="AZ38" i="34"/>
  <c r="AY38" i="34"/>
  <c r="AX38" i="34"/>
  <c r="AW38" i="34"/>
  <c r="AV38" i="34"/>
  <c r="AU38" i="34"/>
  <c r="BG38" i="34" s="1"/>
  <c r="BF33" i="34"/>
  <c r="BE33" i="34"/>
  <c r="BD33" i="34"/>
  <c r="BC33" i="34"/>
  <c r="BB33" i="34"/>
  <c r="BA33" i="34"/>
  <c r="AZ33" i="34"/>
  <c r="AY33" i="34"/>
  <c r="AX33" i="34"/>
  <c r="AW33" i="34"/>
  <c r="AV33" i="34"/>
  <c r="AU33" i="34"/>
  <c r="BG33" i="34" s="1"/>
  <c r="BF31" i="34"/>
  <c r="BE31" i="34"/>
  <c r="BD31" i="34"/>
  <c r="BC31" i="34"/>
  <c r="BB31" i="34"/>
  <c r="BA31" i="34"/>
  <c r="AZ31" i="34"/>
  <c r="AY31" i="34"/>
  <c r="AX31" i="34"/>
  <c r="AW31" i="34"/>
  <c r="AV31" i="34"/>
  <c r="AU31" i="34"/>
  <c r="BG31" i="34" s="1"/>
  <c r="BF27" i="34"/>
  <c r="BE27" i="34"/>
  <c r="BD27" i="34"/>
  <c r="BC27" i="34"/>
  <c r="BB27" i="34"/>
  <c r="BA27" i="34"/>
  <c r="AZ27" i="34"/>
  <c r="AY27" i="34"/>
  <c r="AX27" i="34"/>
  <c r="AW27" i="34"/>
  <c r="AV27" i="34"/>
  <c r="AU27" i="34"/>
  <c r="BG27" i="34" s="1"/>
  <c r="BF21" i="34"/>
  <c r="BE21" i="34"/>
  <c r="BD21" i="34"/>
  <c r="BC21" i="34"/>
  <c r="BB21" i="34"/>
  <c r="BA21" i="34"/>
  <c r="AZ21" i="34"/>
  <c r="AY21" i="34"/>
  <c r="AX21" i="34"/>
  <c r="AW21" i="34"/>
  <c r="AV21" i="34"/>
  <c r="AU21" i="34"/>
  <c r="BG21" i="34" s="1"/>
  <c r="BF19" i="34"/>
  <c r="BE19" i="34"/>
  <c r="BD19" i="34"/>
  <c r="BC19" i="34"/>
  <c r="BB19" i="34"/>
  <c r="BA19" i="34"/>
  <c r="AZ19" i="34"/>
  <c r="AY19" i="34"/>
  <c r="AX19" i="34"/>
  <c r="AW19" i="34"/>
  <c r="AV19" i="34"/>
  <c r="AU19" i="34"/>
  <c r="BG19" i="34" s="1"/>
  <c r="BF14" i="34"/>
  <c r="BE14" i="34"/>
  <c r="BD14" i="34"/>
  <c r="BC14" i="34"/>
  <c r="BB14" i="34"/>
  <c r="BA14" i="34"/>
  <c r="AZ14" i="34"/>
  <c r="AY14" i="34"/>
  <c r="AX14" i="34"/>
  <c r="AW14" i="34"/>
  <c r="AV14" i="34"/>
  <c r="AU14" i="34"/>
  <c r="BG14" i="34" s="1"/>
  <c r="CH77" i="34"/>
  <c r="CG77" i="34"/>
  <c r="CF77" i="34"/>
  <c r="CE77" i="34"/>
  <c r="CD77" i="34"/>
  <c r="CC77" i="34"/>
  <c r="CB77" i="34"/>
  <c r="CA77" i="34"/>
  <c r="BZ77" i="34"/>
  <c r="BY77" i="34"/>
  <c r="BX77" i="34"/>
  <c r="BW77" i="34"/>
  <c r="CI77" i="34" s="1"/>
  <c r="CH76" i="34"/>
  <c r="CG76" i="34"/>
  <c r="CF76" i="34"/>
  <c r="CE76" i="34"/>
  <c r="CD76" i="34"/>
  <c r="CC76" i="34"/>
  <c r="CB76" i="34"/>
  <c r="CA76" i="34"/>
  <c r="BZ76" i="34"/>
  <c r="BY76" i="34"/>
  <c r="BX76" i="34"/>
  <c r="BW76" i="34"/>
  <c r="CI76" i="34" s="1"/>
  <c r="CH75" i="34"/>
  <c r="CG75" i="34"/>
  <c r="CF75" i="34"/>
  <c r="CE75" i="34"/>
  <c r="CD75" i="34"/>
  <c r="CC75" i="34"/>
  <c r="CB75" i="34"/>
  <c r="CA75" i="34"/>
  <c r="BZ75" i="34"/>
  <c r="BY75" i="34"/>
  <c r="BX75" i="34"/>
  <c r="BW75" i="34"/>
  <c r="CI75" i="34" s="1"/>
  <c r="CH74" i="34"/>
  <c r="CG74" i="34"/>
  <c r="CF74" i="34"/>
  <c r="CE74" i="34"/>
  <c r="CD74" i="34"/>
  <c r="CC74" i="34"/>
  <c r="CB74" i="34"/>
  <c r="CA74" i="34"/>
  <c r="BZ74" i="34"/>
  <c r="BY74" i="34"/>
  <c r="BX74" i="34"/>
  <c r="BW74" i="34"/>
  <c r="CI74" i="34" s="1"/>
  <c r="CH73" i="34"/>
  <c r="CG73" i="34"/>
  <c r="CF73" i="34"/>
  <c r="CE73" i="34"/>
  <c r="CD73" i="34"/>
  <c r="CC73" i="34"/>
  <c r="CB73" i="34"/>
  <c r="CA73" i="34"/>
  <c r="BZ73" i="34"/>
  <c r="BY73" i="34"/>
  <c r="BX73" i="34"/>
  <c r="BW73" i="34"/>
  <c r="CI73" i="34" s="1"/>
  <c r="CH72" i="34"/>
  <c r="CG72" i="34"/>
  <c r="CF72" i="34"/>
  <c r="CE72" i="34"/>
  <c r="CD72" i="34"/>
  <c r="CC72" i="34"/>
  <c r="CB72" i="34"/>
  <c r="CA72" i="34"/>
  <c r="BZ72" i="34"/>
  <c r="BY72" i="34"/>
  <c r="BX72" i="34"/>
  <c r="BW72" i="34"/>
  <c r="CI72" i="34" s="1"/>
  <c r="CH71" i="34"/>
  <c r="CG71" i="34"/>
  <c r="CF71" i="34"/>
  <c r="CE71" i="34"/>
  <c r="CD71" i="34"/>
  <c r="CC71" i="34"/>
  <c r="CB71" i="34"/>
  <c r="CA71" i="34"/>
  <c r="BZ71" i="34"/>
  <c r="BY71" i="34"/>
  <c r="BX71" i="34"/>
  <c r="BW71" i="34"/>
  <c r="CI71" i="34" s="1"/>
  <c r="CH70" i="34"/>
  <c r="CG70" i="34"/>
  <c r="CF70" i="34"/>
  <c r="CE70" i="34"/>
  <c r="CD70" i="34"/>
  <c r="CC70" i="34"/>
  <c r="CB70" i="34"/>
  <c r="CA70" i="34"/>
  <c r="BZ70" i="34"/>
  <c r="BY70" i="34"/>
  <c r="BX70" i="34"/>
  <c r="BW70" i="34"/>
  <c r="CI70" i="34" s="1"/>
  <c r="CH69" i="34"/>
  <c r="CG69" i="34"/>
  <c r="CF69" i="34"/>
  <c r="CE69" i="34"/>
  <c r="CD69" i="34"/>
  <c r="CC69" i="34"/>
  <c r="CB69" i="34"/>
  <c r="CA69" i="34"/>
  <c r="BZ69" i="34"/>
  <c r="BY69" i="34"/>
  <c r="BX69" i="34"/>
  <c r="BW69" i="34"/>
  <c r="CI69" i="34" s="1"/>
  <c r="CH68" i="34"/>
  <c r="CG68" i="34"/>
  <c r="CF68" i="34"/>
  <c r="CE68" i="34"/>
  <c r="CD68" i="34"/>
  <c r="CC68" i="34"/>
  <c r="CB68" i="34"/>
  <c r="CA68" i="34"/>
  <c r="BZ68" i="34"/>
  <c r="BY68" i="34"/>
  <c r="BX68" i="34"/>
  <c r="BW68" i="34"/>
  <c r="CI68" i="34" s="1"/>
  <c r="CH67" i="34"/>
  <c r="CG67" i="34"/>
  <c r="CF67" i="34"/>
  <c r="CE67" i="34"/>
  <c r="CD67" i="34"/>
  <c r="CC67" i="34"/>
  <c r="CB67" i="34"/>
  <c r="CA67" i="34"/>
  <c r="BZ67" i="34"/>
  <c r="BY67" i="34"/>
  <c r="BX67" i="34"/>
  <c r="BW67" i="34"/>
  <c r="CI67" i="34" s="1"/>
  <c r="CH66" i="34"/>
  <c r="CG66" i="34"/>
  <c r="CF66" i="34"/>
  <c r="CE66" i="34"/>
  <c r="CD66" i="34"/>
  <c r="CC66" i="34"/>
  <c r="CB66" i="34"/>
  <c r="CA66" i="34"/>
  <c r="BZ66" i="34"/>
  <c r="BY66" i="34"/>
  <c r="BX66" i="34"/>
  <c r="BW66" i="34"/>
  <c r="CI66" i="34" s="1"/>
  <c r="CH65" i="34"/>
  <c r="CG65" i="34"/>
  <c r="CF65" i="34"/>
  <c r="CE65" i="34"/>
  <c r="CD65" i="34"/>
  <c r="CC65" i="34"/>
  <c r="CB65" i="34"/>
  <c r="CA65" i="34"/>
  <c r="BZ65" i="34"/>
  <c r="BY65" i="34"/>
  <c r="BX65" i="34"/>
  <c r="BW65" i="34"/>
  <c r="CI65" i="34" s="1"/>
  <c r="CH64" i="34"/>
  <c r="CG64" i="34"/>
  <c r="CF64" i="34"/>
  <c r="CE64" i="34"/>
  <c r="CD64" i="34"/>
  <c r="CC64" i="34"/>
  <c r="CB64" i="34"/>
  <c r="CA64" i="34"/>
  <c r="BZ64" i="34"/>
  <c r="BY64" i="34"/>
  <c r="BX64" i="34"/>
  <c r="BW64" i="34"/>
  <c r="CI64" i="34" s="1"/>
  <c r="CH63" i="34"/>
  <c r="CG63" i="34"/>
  <c r="CF63" i="34"/>
  <c r="CE63" i="34"/>
  <c r="CD63" i="34"/>
  <c r="CC63" i="34"/>
  <c r="CB63" i="34"/>
  <c r="CA63" i="34"/>
  <c r="BZ63" i="34"/>
  <c r="BY63" i="34"/>
  <c r="BX63" i="34"/>
  <c r="BW63" i="34"/>
  <c r="CI63" i="34" s="1"/>
  <c r="CH62" i="34"/>
  <c r="CG62" i="34"/>
  <c r="CF62" i="34"/>
  <c r="CE62" i="34"/>
  <c r="CD62" i="34"/>
  <c r="CC62" i="34"/>
  <c r="CB62" i="34"/>
  <c r="CA62" i="34"/>
  <c r="BZ62" i="34"/>
  <c r="BY62" i="34"/>
  <c r="BX62" i="34"/>
  <c r="BW62" i="34"/>
  <c r="CI62" i="34" s="1"/>
  <c r="CH61" i="34"/>
  <c r="CG61" i="34"/>
  <c r="CF61" i="34"/>
  <c r="CE61" i="34"/>
  <c r="CD61" i="34"/>
  <c r="CC61" i="34"/>
  <c r="CB61" i="34"/>
  <c r="CA61" i="34"/>
  <c r="BZ61" i="34"/>
  <c r="BY61" i="34"/>
  <c r="BX61" i="34"/>
  <c r="BW61" i="34"/>
  <c r="CI61" i="34" s="1"/>
  <c r="CH60" i="34"/>
  <c r="CG60" i="34"/>
  <c r="CF60" i="34"/>
  <c r="CE60" i="34"/>
  <c r="CD60" i="34"/>
  <c r="CC60" i="34"/>
  <c r="CB60" i="34"/>
  <c r="CA60" i="34"/>
  <c r="BZ60" i="34"/>
  <c r="BY60" i="34"/>
  <c r="BX60" i="34"/>
  <c r="BW60" i="34"/>
  <c r="CI60" i="34" s="1"/>
  <c r="CH59" i="34"/>
  <c r="CG59" i="34"/>
  <c r="CF59" i="34"/>
  <c r="CE59" i="34"/>
  <c r="CD59" i="34"/>
  <c r="CC59" i="34"/>
  <c r="CB59" i="34"/>
  <c r="CA59" i="34"/>
  <c r="BZ59" i="34"/>
  <c r="BY59" i="34"/>
  <c r="BX59" i="34"/>
  <c r="BW59" i="34"/>
  <c r="CI59" i="34" s="1"/>
  <c r="CH58" i="34"/>
  <c r="CG58" i="34"/>
  <c r="CF58" i="34"/>
  <c r="CE58" i="34"/>
  <c r="CD58" i="34"/>
  <c r="CC58" i="34"/>
  <c r="CB58" i="34"/>
  <c r="CA58" i="34"/>
  <c r="BZ58" i="34"/>
  <c r="BY58" i="34"/>
  <c r="BX58" i="34"/>
  <c r="BW58" i="34"/>
  <c r="CI58" i="34" s="1"/>
  <c r="CH57" i="34"/>
  <c r="CG57" i="34"/>
  <c r="CF57" i="34"/>
  <c r="CE57" i="34"/>
  <c r="CD57" i="34"/>
  <c r="CC57" i="34"/>
  <c r="CB57" i="34"/>
  <c r="CA57" i="34"/>
  <c r="BZ57" i="34"/>
  <c r="BY57" i="34"/>
  <c r="BX57" i="34"/>
  <c r="BW57" i="34"/>
  <c r="CI57" i="34" s="1"/>
  <c r="CH56" i="34"/>
  <c r="CG56" i="34"/>
  <c r="CF56" i="34"/>
  <c r="CE56" i="34"/>
  <c r="CD56" i="34"/>
  <c r="CC56" i="34"/>
  <c r="CB56" i="34"/>
  <c r="CA56" i="34"/>
  <c r="BZ56" i="34"/>
  <c r="BY56" i="34"/>
  <c r="BX56" i="34"/>
  <c r="BW56" i="34"/>
  <c r="CI56" i="34" s="1"/>
  <c r="CH55" i="34"/>
  <c r="CG55" i="34"/>
  <c r="CF55" i="34"/>
  <c r="CE55" i="34"/>
  <c r="CD55" i="34"/>
  <c r="CC55" i="34"/>
  <c r="CB55" i="34"/>
  <c r="CA55" i="34"/>
  <c r="BZ55" i="34"/>
  <c r="BY55" i="34"/>
  <c r="BX55" i="34"/>
  <c r="BW55" i="34"/>
  <c r="CI55" i="34" s="1"/>
  <c r="CH54" i="34"/>
  <c r="CG54" i="34"/>
  <c r="CF54" i="34"/>
  <c r="CE54" i="34"/>
  <c r="CD54" i="34"/>
  <c r="CC54" i="34"/>
  <c r="CB54" i="34"/>
  <c r="CA54" i="34"/>
  <c r="BZ54" i="34"/>
  <c r="BY54" i="34"/>
  <c r="BX54" i="34"/>
  <c r="BW54" i="34"/>
  <c r="CI54" i="34" s="1"/>
  <c r="CH53" i="34"/>
  <c r="CG53" i="34"/>
  <c r="CF53" i="34"/>
  <c r="CE53" i="34"/>
  <c r="CD53" i="34"/>
  <c r="CC53" i="34"/>
  <c r="CB53" i="34"/>
  <c r="CA53" i="34"/>
  <c r="BZ53" i="34"/>
  <c r="BY53" i="34"/>
  <c r="BX53" i="34"/>
  <c r="BW53" i="34"/>
  <c r="CI53" i="34" s="1"/>
  <c r="CH52" i="34"/>
  <c r="CG52" i="34"/>
  <c r="CF52" i="34"/>
  <c r="CE52" i="34"/>
  <c r="CD52" i="34"/>
  <c r="CC52" i="34"/>
  <c r="CB52" i="34"/>
  <c r="CA52" i="34"/>
  <c r="BZ52" i="34"/>
  <c r="BY52" i="34"/>
  <c r="BX52" i="34"/>
  <c r="BW52" i="34"/>
  <c r="CI52" i="34" s="1"/>
  <c r="CH51" i="34"/>
  <c r="CG51" i="34"/>
  <c r="CF51" i="34"/>
  <c r="CE51" i="34"/>
  <c r="CD51" i="34"/>
  <c r="CC51" i="34"/>
  <c r="CB51" i="34"/>
  <c r="CA51" i="34"/>
  <c r="BZ51" i="34"/>
  <c r="BY51" i="34"/>
  <c r="BX51" i="34"/>
  <c r="BW51" i="34"/>
  <c r="CI51" i="34" s="1"/>
  <c r="CH50" i="34"/>
  <c r="CG50" i="34"/>
  <c r="CF50" i="34"/>
  <c r="CE50" i="34"/>
  <c r="CD50" i="34"/>
  <c r="CC50" i="34"/>
  <c r="CB50" i="34"/>
  <c r="CA50" i="34"/>
  <c r="BZ50" i="34"/>
  <c r="BY50" i="34"/>
  <c r="BX50" i="34"/>
  <c r="BW50" i="34"/>
  <c r="CI50" i="34" s="1"/>
  <c r="CH49" i="34"/>
  <c r="CG49" i="34"/>
  <c r="CF49" i="34"/>
  <c r="CE49" i="34"/>
  <c r="CD49" i="34"/>
  <c r="CC49" i="34"/>
  <c r="CB49" i="34"/>
  <c r="CA49" i="34"/>
  <c r="BZ49" i="34"/>
  <c r="BY49" i="34"/>
  <c r="BX49" i="34"/>
  <c r="BW49" i="34"/>
  <c r="CI49" i="34" s="1"/>
  <c r="CH48" i="34"/>
  <c r="CG48" i="34"/>
  <c r="CF48" i="34"/>
  <c r="CE48" i="34"/>
  <c r="CD48" i="34"/>
  <c r="CC48" i="34"/>
  <c r="CB48" i="34"/>
  <c r="CA48" i="34"/>
  <c r="BZ48" i="34"/>
  <c r="BY48" i="34"/>
  <c r="BX48" i="34"/>
  <c r="BW48" i="34"/>
  <c r="CI48" i="34" s="1"/>
  <c r="CH47" i="34"/>
  <c r="CG47" i="34"/>
  <c r="CF47" i="34"/>
  <c r="CE47" i="34"/>
  <c r="CD47" i="34"/>
  <c r="CC47" i="34"/>
  <c r="CB47" i="34"/>
  <c r="CA47" i="34"/>
  <c r="BZ47" i="34"/>
  <c r="BY47" i="34"/>
  <c r="BX47" i="34"/>
  <c r="BW47" i="34"/>
  <c r="CI47" i="34" s="1"/>
  <c r="CH46" i="34"/>
  <c r="CG46" i="34"/>
  <c r="CF46" i="34"/>
  <c r="CE46" i="34"/>
  <c r="CD46" i="34"/>
  <c r="CC46" i="34"/>
  <c r="CB46" i="34"/>
  <c r="CA46" i="34"/>
  <c r="BZ46" i="34"/>
  <c r="BY46" i="34"/>
  <c r="BX46" i="34"/>
  <c r="BW46" i="34"/>
  <c r="CI46" i="34" s="1"/>
  <c r="CH45" i="34"/>
  <c r="CG45" i="34"/>
  <c r="CF45" i="34"/>
  <c r="CE45" i="34"/>
  <c r="CD45" i="34"/>
  <c r="CC45" i="34"/>
  <c r="CB45" i="34"/>
  <c r="CA45" i="34"/>
  <c r="BZ45" i="34"/>
  <c r="BY45" i="34"/>
  <c r="BX45" i="34"/>
  <c r="BW45" i="34"/>
  <c r="CI45" i="34" s="1"/>
  <c r="CH44" i="34"/>
  <c r="CG44" i="34"/>
  <c r="CF44" i="34"/>
  <c r="CE44" i="34"/>
  <c r="CD44" i="34"/>
  <c r="CC44" i="34"/>
  <c r="CB44" i="34"/>
  <c r="CA44" i="34"/>
  <c r="BZ44" i="34"/>
  <c r="BY44" i="34"/>
  <c r="BX44" i="34"/>
  <c r="BW44" i="34"/>
  <c r="CI44" i="34" s="1"/>
  <c r="CH43" i="34"/>
  <c r="CG43" i="34"/>
  <c r="CF43" i="34"/>
  <c r="CE43" i="34"/>
  <c r="CD43" i="34"/>
  <c r="CC43" i="34"/>
  <c r="CB43" i="34"/>
  <c r="CA43" i="34"/>
  <c r="BZ43" i="34"/>
  <c r="BY43" i="34"/>
  <c r="BX43" i="34"/>
  <c r="BW43" i="34"/>
  <c r="CI43" i="34" s="1"/>
  <c r="CH42" i="34"/>
  <c r="CG42" i="34"/>
  <c r="CF42" i="34"/>
  <c r="CE42" i="34"/>
  <c r="CD42" i="34"/>
  <c r="CC42" i="34"/>
  <c r="CB42" i="34"/>
  <c r="CA42" i="34"/>
  <c r="BZ42" i="34"/>
  <c r="BY42" i="34"/>
  <c r="BX42" i="34"/>
  <c r="BW42" i="34"/>
  <c r="CI42" i="34" s="1"/>
  <c r="CH41" i="34"/>
  <c r="CG41" i="34"/>
  <c r="CF41" i="34"/>
  <c r="CE41" i="34"/>
  <c r="CD41" i="34"/>
  <c r="CC41" i="34"/>
  <c r="CB41" i="34"/>
  <c r="CA41" i="34"/>
  <c r="BZ41" i="34"/>
  <c r="BY41" i="34"/>
  <c r="BX41" i="34"/>
  <c r="BW41" i="34"/>
  <c r="CI41" i="34" s="1"/>
  <c r="CH40" i="34"/>
  <c r="CG40" i="34"/>
  <c r="CF40" i="34"/>
  <c r="CE40" i="34"/>
  <c r="CD40" i="34"/>
  <c r="CC40" i="34"/>
  <c r="CB40" i="34"/>
  <c r="CA40" i="34"/>
  <c r="BZ40" i="34"/>
  <c r="BY40" i="34"/>
  <c r="BX40" i="34"/>
  <c r="BW40" i="34"/>
  <c r="CI40" i="34" s="1"/>
  <c r="CH39" i="34"/>
  <c r="CG39" i="34"/>
  <c r="CF39" i="34"/>
  <c r="CE39" i="34"/>
  <c r="CD39" i="34"/>
  <c r="CC39" i="34"/>
  <c r="CB39" i="34"/>
  <c r="CA39" i="34"/>
  <c r="BZ39" i="34"/>
  <c r="BY39" i="34"/>
  <c r="BX39" i="34"/>
  <c r="BW39" i="34"/>
  <c r="CI39" i="34" s="1"/>
  <c r="CH38" i="34"/>
  <c r="CG38" i="34"/>
  <c r="CF38" i="34"/>
  <c r="CE38" i="34"/>
  <c r="CD38" i="34"/>
  <c r="CC38" i="34"/>
  <c r="CB38" i="34"/>
  <c r="CA38" i="34"/>
  <c r="BZ38" i="34"/>
  <c r="BY38" i="34"/>
  <c r="BX38" i="34"/>
  <c r="BW38" i="34"/>
  <c r="CI38" i="34" s="1"/>
  <c r="CH37" i="34"/>
  <c r="CG37" i="34"/>
  <c r="CF37" i="34"/>
  <c r="CE37" i="34"/>
  <c r="CD37" i="34"/>
  <c r="CC37" i="34"/>
  <c r="CB37" i="34"/>
  <c r="CA37" i="34"/>
  <c r="BZ37" i="34"/>
  <c r="BY37" i="34"/>
  <c r="BX37" i="34"/>
  <c r="BW37" i="34"/>
  <c r="CI37" i="34" s="1"/>
  <c r="CH36" i="34"/>
  <c r="CG36" i="34"/>
  <c r="CF36" i="34"/>
  <c r="CE36" i="34"/>
  <c r="CD36" i="34"/>
  <c r="CC36" i="34"/>
  <c r="CB36" i="34"/>
  <c r="CA36" i="34"/>
  <c r="BZ36" i="34"/>
  <c r="BY36" i="34"/>
  <c r="BX36" i="34"/>
  <c r="BW36" i="34"/>
  <c r="CI36" i="34" s="1"/>
  <c r="CH35" i="34"/>
  <c r="CG35" i="34"/>
  <c r="CF35" i="34"/>
  <c r="CE35" i="34"/>
  <c r="CD35" i="34"/>
  <c r="CC35" i="34"/>
  <c r="CB35" i="34"/>
  <c r="CA35" i="34"/>
  <c r="BZ35" i="34"/>
  <c r="BY35" i="34"/>
  <c r="BX35" i="34"/>
  <c r="BW35" i="34"/>
  <c r="CI35" i="34" s="1"/>
  <c r="CH34" i="34"/>
  <c r="CG34" i="34"/>
  <c r="CF34" i="34"/>
  <c r="CE34" i="34"/>
  <c r="CD34" i="34"/>
  <c r="CC34" i="34"/>
  <c r="CB34" i="34"/>
  <c r="CA34" i="34"/>
  <c r="BZ34" i="34"/>
  <c r="BY34" i="34"/>
  <c r="BX34" i="34"/>
  <c r="BW34" i="34"/>
  <c r="CI34" i="34" s="1"/>
  <c r="CH33" i="34"/>
  <c r="CG33" i="34"/>
  <c r="CF33" i="34"/>
  <c r="CE33" i="34"/>
  <c r="CD33" i="34"/>
  <c r="CC33" i="34"/>
  <c r="CB33" i="34"/>
  <c r="CA33" i="34"/>
  <c r="BZ33" i="34"/>
  <c r="BY33" i="34"/>
  <c r="BX33" i="34"/>
  <c r="BW33" i="34"/>
  <c r="CI33" i="34" s="1"/>
  <c r="CH32" i="34"/>
  <c r="CG32" i="34"/>
  <c r="CF32" i="34"/>
  <c r="CE32" i="34"/>
  <c r="CD32" i="34"/>
  <c r="CC32" i="34"/>
  <c r="CB32" i="34"/>
  <c r="CA32" i="34"/>
  <c r="BZ32" i="34"/>
  <c r="BY32" i="34"/>
  <c r="BX32" i="34"/>
  <c r="BW32" i="34"/>
  <c r="CI32" i="34" s="1"/>
  <c r="CH31" i="34"/>
  <c r="CG31" i="34"/>
  <c r="CF31" i="34"/>
  <c r="CE31" i="34"/>
  <c r="CD31" i="34"/>
  <c r="CC31" i="34"/>
  <c r="CB31" i="34"/>
  <c r="CA31" i="34"/>
  <c r="BZ31" i="34"/>
  <c r="BY31" i="34"/>
  <c r="BX31" i="34"/>
  <c r="BW31" i="34"/>
  <c r="CI31" i="34" s="1"/>
  <c r="CH30" i="34"/>
  <c r="CG30" i="34"/>
  <c r="CF30" i="34"/>
  <c r="CE30" i="34"/>
  <c r="CD30" i="34"/>
  <c r="CC30" i="34"/>
  <c r="CB30" i="34"/>
  <c r="CA30" i="34"/>
  <c r="BZ30" i="34"/>
  <c r="BY30" i="34"/>
  <c r="BX30" i="34"/>
  <c r="BW30" i="34"/>
  <c r="CI30" i="34" s="1"/>
  <c r="CH29" i="34"/>
  <c r="CG29" i="34"/>
  <c r="CF29" i="34"/>
  <c r="CE29" i="34"/>
  <c r="CD29" i="34"/>
  <c r="CC29" i="34"/>
  <c r="CB29" i="34"/>
  <c r="CA29" i="34"/>
  <c r="BZ29" i="34"/>
  <c r="BY29" i="34"/>
  <c r="BX29" i="34"/>
  <c r="BW29" i="34"/>
  <c r="CI29" i="34" s="1"/>
  <c r="CH28" i="34"/>
  <c r="CG28" i="34"/>
  <c r="CF28" i="34"/>
  <c r="CE28" i="34"/>
  <c r="CD28" i="34"/>
  <c r="CC28" i="34"/>
  <c r="CB28" i="34"/>
  <c r="CA28" i="34"/>
  <c r="BZ28" i="34"/>
  <c r="BY28" i="34"/>
  <c r="BX28" i="34"/>
  <c r="BW28" i="34"/>
  <c r="CI28" i="34" s="1"/>
  <c r="CH27" i="34"/>
  <c r="CG27" i="34"/>
  <c r="CF27" i="34"/>
  <c r="CE27" i="34"/>
  <c r="CD27" i="34"/>
  <c r="CC27" i="34"/>
  <c r="CB27" i="34"/>
  <c r="CA27" i="34"/>
  <c r="BZ27" i="34"/>
  <c r="BY27" i="34"/>
  <c r="BX27" i="34"/>
  <c r="BW27" i="34"/>
  <c r="CI27" i="34" s="1"/>
  <c r="CH26" i="34"/>
  <c r="CG26" i="34"/>
  <c r="CF26" i="34"/>
  <c r="CE26" i="34"/>
  <c r="CD26" i="34"/>
  <c r="CC26" i="34"/>
  <c r="CB26" i="34"/>
  <c r="CA26" i="34"/>
  <c r="BZ26" i="34"/>
  <c r="BY26" i="34"/>
  <c r="BX26" i="34"/>
  <c r="BW26" i="34"/>
  <c r="CI26" i="34" s="1"/>
  <c r="CH25" i="34"/>
  <c r="CG25" i="34"/>
  <c r="CF25" i="34"/>
  <c r="CE25" i="34"/>
  <c r="CD25" i="34"/>
  <c r="CC25" i="34"/>
  <c r="CB25" i="34"/>
  <c r="CA25" i="34"/>
  <c r="BZ25" i="34"/>
  <c r="BY25" i="34"/>
  <c r="BX25" i="34"/>
  <c r="BW25" i="34"/>
  <c r="CI25" i="34" s="1"/>
  <c r="CH24" i="34"/>
  <c r="CG24" i="34"/>
  <c r="CF24" i="34"/>
  <c r="CE24" i="34"/>
  <c r="CD24" i="34"/>
  <c r="CC24" i="34"/>
  <c r="CB24" i="34"/>
  <c r="CA24" i="34"/>
  <c r="BZ24" i="34"/>
  <c r="BY24" i="34"/>
  <c r="BX24" i="34"/>
  <c r="BW24" i="34"/>
  <c r="CI24" i="34" s="1"/>
  <c r="CH23" i="34"/>
  <c r="CG23" i="34"/>
  <c r="CF23" i="34"/>
  <c r="CE23" i="34"/>
  <c r="CD23" i="34"/>
  <c r="CC23" i="34"/>
  <c r="CB23" i="34"/>
  <c r="CA23" i="34"/>
  <c r="BZ23" i="34"/>
  <c r="BY23" i="34"/>
  <c r="BX23" i="34"/>
  <c r="BW23" i="34"/>
  <c r="CI23" i="34" s="1"/>
  <c r="CH22" i="34"/>
  <c r="CG22" i="34"/>
  <c r="CF22" i="34"/>
  <c r="CE22" i="34"/>
  <c r="CD22" i="34"/>
  <c r="CC22" i="34"/>
  <c r="CB22" i="34"/>
  <c r="CA22" i="34"/>
  <c r="BZ22" i="34"/>
  <c r="BY22" i="34"/>
  <c r="BX22" i="34"/>
  <c r="BW22" i="34"/>
  <c r="CI22" i="34" s="1"/>
  <c r="CH21" i="34"/>
  <c r="CG21" i="34"/>
  <c r="CF21" i="34"/>
  <c r="CE21" i="34"/>
  <c r="CD21" i="34"/>
  <c r="CC21" i="34"/>
  <c r="CB21" i="34"/>
  <c r="CA21" i="34"/>
  <c r="BZ21" i="34"/>
  <c r="BY21" i="34"/>
  <c r="BX21" i="34"/>
  <c r="BW21" i="34"/>
  <c r="CI21" i="34" s="1"/>
  <c r="CH20" i="34"/>
  <c r="CG20" i="34"/>
  <c r="CF20" i="34"/>
  <c r="CE20" i="34"/>
  <c r="CD20" i="34"/>
  <c r="CC20" i="34"/>
  <c r="CB20" i="34"/>
  <c r="CA20" i="34"/>
  <c r="BZ20" i="34"/>
  <c r="BY20" i="34"/>
  <c r="BX20" i="34"/>
  <c r="BW20" i="34"/>
  <c r="CI20" i="34" s="1"/>
  <c r="CH19" i="34"/>
  <c r="CG19" i="34"/>
  <c r="CF19" i="34"/>
  <c r="CE19" i="34"/>
  <c r="CD19" i="34"/>
  <c r="CC19" i="34"/>
  <c r="CB19" i="34"/>
  <c r="CA19" i="34"/>
  <c r="BZ19" i="34"/>
  <c r="BY19" i="34"/>
  <c r="BX19" i="34"/>
  <c r="BW19" i="34"/>
  <c r="CI19" i="34" s="1"/>
  <c r="CH18" i="34"/>
  <c r="CG18" i="34"/>
  <c r="CF18" i="34"/>
  <c r="CE18" i="34"/>
  <c r="CD18" i="34"/>
  <c r="CC18" i="34"/>
  <c r="CB18" i="34"/>
  <c r="CA18" i="34"/>
  <c r="BZ18" i="34"/>
  <c r="BY18" i="34"/>
  <c r="BX18" i="34"/>
  <c r="BW18" i="34"/>
  <c r="CH17" i="34"/>
  <c r="CG17" i="34"/>
  <c r="CF17" i="34"/>
  <c r="CE17" i="34"/>
  <c r="CD17" i="34"/>
  <c r="CC17" i="34"/>
  <c r="CB17" i="34"/>
  <c r="CA17" i="34"/>
  <c r="BZ17" i="34"/>
  <c r="BY17" i="34"/>
  <c r="BX17" i="34"/>
  <c r="BW17" i="34"/>
  <c r="CH16" i="34"/>
  <c r="CG16" i="34"/>
  <c r="CF16" i="34"/>
  <c r="CE16" i="34"/>
  <c r="CD16" i="34"/>
  <c r="CC16" i="34"/>
  <c r="CB16" i="34"/>
  <c r="CA16" i="34"/>
  <c r="BZ16" i="34"/>
  <c r="BY16" i="34"/>
  <c r="BX16" i="34"/>
  <c r="BW16" i="34"/>
  <c r="CH15" i="34"/>
  <c r="CG15" i="34"/>
  <c r="CF15" i="34"/>
  <c r="CE15" i="34"/>
  <c r="CD15" i="34"/>
  <c r="CC15" i="34"/>
  <c r="CB15" i="34"/>
  <c r="CA15" i="34"/>
  <c r="BZ15" i="34"/>
  <c r="BY15" i="34"/>
  <c r="BX15" i="34"/>
  <c r="BW15" i="34"/>
  <c r="CH14" i="34"/>
  <c r="CG14" i="34"/>
  <c r="CF14" i="34"/>
  <c r="CE14" i="34"/>
  <c r="CD14" i="34"/>
  <c r="CC14" i="34"/>
  <c r="CB14" i="34"/>
  <c r="CA14" i="34"/>
  <c r="BZ14" i="34"/>
  <c r="BY14" i="34"/>
  <c r="BX14" i="34"/>
  <c r="BW14" i="34"/>
  <c r="CH13" i="34"/>
  <c r="CG13" i="34"/>
  <c r="CF13" i="34"/>
  <c r="CE13" i="34"/>
  <c r="CD13" i="34"/>
  <c r="CC13" i="34"/>
  <c r="CB13" i="34"/>
  <c r="CA13" i="34"/>
  <c r="BZ13" i="34"/>
  <c r="BY13" i="34"/>
  <c r="BX13" i="34"/>
  <c r="BW13" i="34"/>
  <c r="CH12" i="34"/>
  <c r="CG12" i="34"/>
  <c r="CF12" i="34"/>
  <c r="CE12" i="34"/>
  <c r="CD12" i="34"/>
  <c r="CC12" i="34"/>
  <c r="CB12" i="34"/>
  <c r="CA12" i="34"/>
  <c r="BZ12" i="34"/>
  <c r="BY12" i="34"/>
  <c r="BX12" i="34"/>
  <c r="BW12" i="34"/>
  <c r="CH11" i="34"/>
  <c r="CG11" i="34"/>
  <c r="CF11" i="34"/>
  <c r="CE11" i="34"/>
  <c r="CD11" i="34"/>
  <c r="CC11" i="34"/>
  <c r="CB11" i="34"/>
  <c r="CA11" i="34"/>
  <c r="BZ11" i="34"/>
  <c r="BY11" i="34"/>
  <c r="BX11" i="34"/>
  <c r="BW11" i="34"/>
  <c r="CH10" i="34"/>
  <c r="CG10" i="34"/>
  <c r="CF10" i="34"/>
  <c r="CE10" i="34"/>
  <c r="CD10" i="34"/>
  <c r="CC10" i="34"/>
  <c r="CB10" i="34"/>
  <c r="CA10" i="34"/>
  <c r="BZ10" i="34"/>
  <c r="BY10" i="34"/>
  <c r="BX10" i="34"/>
  <c r="BW10" i="34"/>
  <c r="CH9" i="34"/>
  <c r="CG9" i="34"/>
  <c r="CF9" i="34"/>
  <c r="CE9" i="34"/>
  <c r="CD9" i="34"/>
  <c r="CC9" i="34"/>
  <c r="CB9" i="34"/>
  <c r="CA9" i="34"/>
  <c r="BZ9" i="34"/>
  <c r="BY9" i="34"/>
  <c r="BX9" i="34"/>
  <c r="BW9" i="34"/>
  <c r="CH8" i="34"/>
  <c r="CG8" i="34"/>
  <c r="CF8" i="34"/>
  <c r="CE8" i="34"/>
  <c r="CD8" i="34"/>
  <c r="CC8" i="34"/>
  <c r="CB8" i="34"/>
  <c r="CA8" i="34"/>
  <c r="BZ8" i="34"/>
  <c r="BY8" i="34"/>
  <c r="BX8" i="34"/>
  <c r="BW8" i="34"/>
  <c r="CH7" i="34"/>
  <c r="CG7" i="34"/>
  <c r="CF7" i="34"/>
  <c r="CE7" i="34"/>
  <c r="CD7" i="34"/>
  <c r="CC7" i="34"/>
  <c r="CB7" i="34"/>
  <c r="CA7" i="34"/>
  <c r="BZ7" i="34"/>
  <c r="BY7" i="34"/>
  <c r="BX7" i="34"/>
  <c r="BW7" i="34"/>
  <c r="CH6" i="34"/>
  <c r="CG6" i="34"/>
  <c r="CF6" i="34"/>
  <c r="CE6" i="34"/>
  <c r="CD6" i="34"/>
  <c r="CC6" i="34"/>
  <c r="CB6" i="34"/>
  <c r="CA6" i="34"/>
  <c r="BZ6" i="34"/>
  <c r="BY6" i="34"/>
  <c r="BX6" i="34"/>
  <c r="BW6" i="34"/>
  <c r="CH5" i="34"/>
  <c r="CG5" i="34"/>
  <c r="CF5" i="34"/>
  <c r="CE5" i="34"/>
  <c r="CD5" i="34"/>
  <c r="CC5" i="34"/>
  <c r="CB5" i="34"/>
  <c r="CA5" i="34"/>
  <c r="BZ5" i="34"/>
  <c r="BY5" i="34"/>
  <c r="BX5" i="34"/>
  <c r="BW5" i="34"/>
  <c r="CH3" i="34"/>
  <c r="CG3" i="34"/>
  <c r="CF3" i="34"/>
  <c r="CE3" i="34"/>
  <c r="CD3" i="34"/>
  <c r="CC3" i="34"/>
  <c r="CB3" i="34"/>
  <c r="CA3" i="34"/>
  <c r="BZ3" i="34"/>
  <c r="BY3" i="34"/>
  <c r="BX3" i="34"/>
  <c r="BW3" i="34"/>
  <c r="DK78" i="3"/>
  <c r="DJ78" i="3"/>
  <c r="DI78" i="3"/>
  <c r="DH78" i="3"/>
  <c r="DG78" i="3"/>
  <c r="DF78" i="3"/>
  <c r="DE78" i="3"/>
  <c r="DD78" i="3"/>
  <c r="DC78" i="3"/>
  <c r="DB78" i="3"/>
  <c r="DA78" i="3"/>
  <c r="CZ78" i="3"/>
  <c r="DL78" i="3" s="1"/>
  <c r="DK77" i="3"/>
  <c r="DJ77" i="3"/>
  <c r="DI77" i="3"/>
  <c r="DH77" i="3"/>
  <c r="DG77" i="3"/>
  <c r="DF77" i="3"/>
  <c r="DE77" i="3"/>
  <c r="DD77" i="3"/>
  <c r="DC77" i="3"/>
  <c r="DB77" i="3"/>
  <c r="DA77" i="3"/>
  <c r="CZ77" i="3"/>
  <c r="DL77" i="3" s="1"/>
  <c r="DK76" i="3"/>
  <c r="DJ76" i="3"/>
  <c r="DI76" i="3"/>
  <c r="DH76" i="3"/>
  <c r="DG76" i="3"/>
  <c r="DF76" i="3"/>
  <c r="DE76" i="3"/>
  <c r="DD76" i="3"/>
  <c r="DC76" i="3"/>
  <c r="DB76" i="3"/>
  <c r="DA76" i="3"/>
  <c r="CZ76" i="3"/>
  <c r="DL76" i="3" s="1"/>
  <c r="DK75" i="3"/>
  <c r="DJ75" i="3"/>
  <c r="DI75" i="3"/>
  <c r="DH75" i="3"/>
  <c r="DG75" i="3"/>
  <c r="DF75" i="3"/>
  <c r="DE75" i="3"/>
  <c r="DD75" i="3"/>
  <c r="DC75" i="3"/>
  <c r="DB75" i="3"/>
  <c r="DA75" i="3"/>
  <c r="CZ75" i="3"/>
  <c r="DL75" i="3" s="1"/>
  <c r="DK74" i="3"/>
  <c r="DJ74" i="3"/>
  <c r="DI74" i="3"/>
  <c r="DH74" i="3"/>
  <c r="DG74" i="3"/>
  <c r="DF74" i="3"/>
  <c r="DE74" i="3"/>
  <c r="DD74" i="3"/>
  <c r="DC74" i="3"/>
  <c r="DB74" i="3"/>
  <c r="DA74" i="3"/>
  <c r="CZ74" i="3"/>
  <c r="DL74" i="3" s="1"/>
  <c r="DK73" i="3"/>
  <c r="DJ73" i="3"/>
  <c r="DI73" i="3"/>
  <c r="DH73" i="3"/>
  <c r="DG73" i="3"/>
  <c r="DF73" i="3"/>
  <c r="DE73" i="3"/>
  <c r="DD73" i="3"/>
  <c r="DC73" i="3"/>
  <c r="DB73" i="3"/>
  <c r="DA73" i="3"/>
  <c r="CZ73" i="3"/>
  <c r="DL73" i="3" s="1"/>
  <c r="DK72" i="3"/>
  <c r="DJ72" i="3"/>
  <c r="DI72" i="3"/>
  <c r="DH72" i="3"/>
  <c r="DG72" i="3"/>
  <c r="DF72" i="3"/>
  <c r="DE72" i="3"/>
  <c r="DD72" i="3"/>
  <c r="DC72" i="3"/>
  <c r="DB72" i="3"/>
  <c r="DA72" i="3"/>
  <c r="CZ72" i="3"/>
  <c r="DL72" i="3" s="1"/>
  <c r="DK71" i="3"/>
  <c r="DJ71" i="3"/>
  <c r="DI71" i="3"/>
  <c r="DH71" i="3"/>
  <c r="DG71" i="3"/>
  <c r="DF71" i="3"/>
  <c r="DE71" i="3"/>
  <c r="DD71" i="3"/>
  <c r="DC71" i="3"/>
  <c r="DB71" i="3"/>
  <c r="DA71" i="3"/>
  <c r="CZ71" i="3"/>
  <c r="DL71" i="3" s="1"/>
  <c r="DK70" i="3"/>
  <c r="DJ70" i="3"/>
  <c r="DI70" i="3"/>
  <c r="DH70" i="3"/>
  <c r="DG70" i="3"/>
  <c r="DF70" i="3"/>
  <c r="DE70" i="3"/>
  <c r="DD70" i="3"/>
  <c r="DC70" i="3"/>
  <c r="DB70" i="3"/>
  <c r="DA70" i="3"/>
  <c r="CZ70" i="3"/>
  <c r="DL70" i="3" s="1"/>
  <c r="DK69" i="3"/>
  <c r="DJ69" i="3"/>
  <c r="DI69" i="3"/>
  <c r="DH69" i="3"/>
  <c r="DG69" i="3"/>
  <c r="DF69" i="3"/>
  <c r="DE69" i="3"/>
  <c r="DD69" i="3"/>
  <c r="DC69" i="3"/>
  <c r="DB69" i="3"/>
  <c r="DA69" i="3"/>
  <c r="CZ69" i="3"/>
  <c r="DL69" i="3" s="1"/>
  <c r="DK68" i="3"/>
  <c r="DJ68" i="3"/>
  <c r="DI68" i="3"/>
  <c r="DH68" i="3"/>
  <c r="DG68" i="3"/>
  <c r="DF68" i="3"/>
  <c r="DE68" i="3"/>
  <c r="DD68" i="3"/>
  <c r="DC68" i="3"/>
  <c r="DB68" i="3"/>
  <c r="DA68" i="3"/>
  <c r="CZ68" i="3"/>
  <c r="DL68" i="3" s="1"/>
  <c r="DK67" i="3"/>
  <c r="DJ67" i="3"/>
  <c r="DI67" i="3"/>
  <c r="DH67" i="3"/>
  <c r="DG67" i="3"/>
  <c r="DF67" i="3"/>
  <c r="DE67" i="3"/>
  <c r="DD67" i="3"/>
  <c r="DC67" i="3"/>
  <c r="DB67" i="3"/>
  <c r="DA67" i="3"/>
  <c r="CZ67" i="3"/>
  <c r="DL67" i="3" s="1"/>
  <c r="DK66" i="3"/>
  <c r="DJ66" i="3"/>
  <c r="DI66" i="3"/>
  <c r="DH66" i="3"/>
  <c r="DG66" i="3"/>
  <c r="DF66" i="3"/>
  <c r="DE66" i="3"/>
  <c r="DD66" i="3"/>
  <c r="DC66" i="3"/>
  <c r="DB66" i="3"/>
  <c r="DA66" i="3"/>
  <c r="CZ66" i="3"/>
  <c r="DL66" i="3" s="1"/>
  <c r="DK65" i="3"/>
  <c r="DJ65" i="3"/>
  <c r="DI65" i="3"/>
  <c r="DH65" i="3"/>
  <c r="DG65" i="3"/>
  <c r="DF65" i="3"/>
  <c r="DE65" i="3"/>
  <c r="DD65" i="3"/>
  <c r="DC65" i="3"/>
  <c r="DB65" i="3"/>
  <c r="DA65" i="3"/>
  <c r="CZ65" i="3"/>
  <c r="DL65" i="3" s="1"/>
  <c r="DK64" i="3"/>
  <c r="DJ64" i="3"/>
  <c r="DI64" i="3"/>
  <c r="DH64" i="3"/>
  <c r="DG64" i="3"/>
  <c r="DF64" i="3"/>
  <c r="DE64" i="3"/>
  <c r="DD64" i="3"/>
  <c r="DC64" i="3"/>
  <c r="DB64" i="3"/>
  <c r="DA64" i="3"/>
  <c r="CZ64" i="3"/>
  <c r="DL64" i="3" s="1"/>
  <c r="DK63" i="3"/>
  <c r="DJ63" i="3"/>
  <c r="DI63" i="3"/>
  <c r="DH63" i="3"/>
  <c r="DG63" i="3"/>
  <c r="DF63" i="3"/>
  <c r="DE63" i="3"/>
  <c r="DD63" i="3"/>
  <c r="DC63" i="3"/>
  <c r="DB63" i="3"/>
  <c r="DA63" i="3"/>
  <c r="CZ63" i="3"/>
  <c r="DL63" i="3" s="1"/>
  <c r="DK62" i="3"/>
  <c r="DJ62" i="3"/>
  <c r="DI62" i="3"/>
  <c r="DH62" i="3"/>
  <c r="DG62" i="3"/>
  <c r="DF62" i="3"/>
  <c r="DE62" i="3"/>
  <c r="DD62" i="3"/>
  <c r="DC62" i="3"/>
  <c r="DB62" i="3"/>
  <c r="DA62" i="3"/>
  <c r="CZ62" i="3"/>
  <c r="DL62" i="3" s="1"/>
  <c r="DK61" i="3"/>
  <c r="DJ61" i="3"/>
  <c r="DI61" i="3"/>
  <c r="DH61" i="3"/>
  <c r="DG61" i="3"/>
  <c r="DF61" i="3"/>
  <c r="DE61" i="3"/>
  <c r="DD61" i="3"/>
  <c r="DC61" i="3"/>
  <c r="DB61" i="3"/>
  <c r="DA61" i="3"/>
  <c r="CZ61" i="3"/>
  <c r="DL61" i="3" s="1"/>
  <c r="DK60" i="3"/>
  <c r="DJ60" i="3"/>
  <c r="DI60" i="3"/>
  <c r="DH60" i="3"/>
  <c r="DG60" i="3"/>
  <c r="DF60" i="3"/>
  <c r="DE60" i="3"/>
  <c r="DD60" i="3"/>
  <c r="DC60" i="3"/>
  <c r="DB60" i="3"/>
  <c r="DA60" i="3"/>
  <c r="CZ60" i="3"/>
  <c r="DL60" i="3" s="1"/>
  <c r="DK59" i="3"/>
  <c r="DJ59" i="3"/>
  <c r="DI59" i="3"/>
  <c r="DH59" i="3"/>
  <c r="DG59" i="3"/>
  <c r="DF59" i="3"/>
  <c r="DE59" i="3"/>
  <c r="DD59" i="3"/>
  <c r="DC59" i="3"/>
  <c r="DB59" i="3"/>
  <c r="DA59" i="3"/>
  <c r="CZ59" i="3"/>
  <c r="DL59" i="3" s="1"/>
  <c r="DK58" i="3"/>
  <c r="DJ58" i="3"/>
  <c r="DI58" i="3"/>
  <c r="DH58" i="3"/>
  <c r="DG58" i="3"/>
  <c r="DF58" i="3"/>
  <c r="DE58" i="3"/>
  <c r="DD58" i="3"/>
  <c r="DC58" i="3"/>
  <c r="DB58" i="3"/>
  <c r="DA58" i="3"/>
  <c r="CZ58" i="3"/>
  <c r="DL58" i="3" s="1"/>
  <c r="DK57" i="3"/>
  <c r="DJ57" i="3"/>
  <c r="DI57" i="3"/>
  <c r="DH57" i="3"/>
  <c r="DG57" i="3"/>
  <c r="DF57" i="3"/>
  <c r="DE57" i="3"/>
  <c r="DD57" i="3"/>
  <c r="DC57" i="3"/>
  <c r="DB57" i="3"/>
  <c r="DA57" i="3"/>
  <c r="CZ57" i="3"/>
  <c r="DL57" i="3" s="1"/>
  <c r="DK56" i="3"/>
  <c r="DJ56" i="3"/>
  <c r="DI56" i="3"/>
  <c r="DH56" i="3"/>
  <c r="DG56" i="3"/>
  <c r="DF56" i="3"/>
  <c r="DE56" i="3"/>
  <c r="DD56" i="3"/>
  <c r="DC56" i="3"/>
  <c r="DB56" i="3"/>
  <c r="DA56" i="3"/>
  <c r="CZ56" i="3"/>
  <c r="DL56" i="3" s="1"/>
  <c r="DK55" i="3"/>
  <c r="DJ55" i="3"/>
  <c r="DI55" i="3"/>
  <c r="DH55" i="3"/>
  <c r="DG55" i="3"/>
  <c r="DF55" i="3"/>
  <c r="DE55" i="3"/>
  <c r="DD55" i="3"/>
  <c r="DC55" i="3"/>
  <c r="DB55" i="3"/>
  <c r="DA55" i="3"/>
  <c r="CZ55" i="3"/>
  <c r="DL55" i="3" s="1"/>
  <c r="DK54" i="3"/>
  <c r="DJ54" i="3"/>
  <c r="DI54" i="3"/>
  <c r="DH54" i="3"/>
  <c r="DG54" i="3"/>
  <c r="DF54" i="3"/>
  <c r="DE54" i="3"/>
  <c r="DD54" i="3"/>
  <c r="DC54" i="3"/>
  <c r="DB54" i="3"/>
  <c r="DA54" i="3"/>
  <c r="CZ54" i="3"/>
  <c r="DL54" i="3" s="1"/>
  <c r="DK53" i="3"/>
  <c r="DJ53" i="3"/>
  <c r="DI53" i="3"/>
  <c r="DH53" i="3"/>
  <c r="DG53" i="3"/>
  <c r="DF53" i="3"/>
  <c r="DE53" i="3"/>
  <c r="DD53" i="3"/>
  <c r="DC53" i="3"/>
  <c r="DB53" i="3"/>
  <c r="DA53" i="3"/>
  <c r="CZ53" i="3"/>
  <c r="DL53" i="3" s="1"/>
  <c r="DK52" i="3"/>
  <c r="DJ52" i="3"/>
  <c r="DI52" i="3"/>
  <c r="DH52" i="3"/>
  <c r="DG52" i="3"/>
  <c r="DF52" i="3"/>
  <c r="DE52" i="3"/>
  <c r="DD52" i="3"/>
  <c r="DC52" i="3"/>
  <c r="DB52" i="3"/>
  <c r="DA52" i="3"/>
  <c r="CZ52" i="3"/>
  <c r="DL52" i="3" s="1"/>
  <c r="DK51" i="3"/>
  <c r="DJ51" i="3"/>
  <c r="DI51" i="3"/>
  <c r="DH51" i="3"/>
  <c r="DG51" i="3"/>
  <c r="DF51" i="3"/>
  <c r="DE51" i="3"/>
  <c r="DD51" i="3"/>
  <c r="DC51" i="3"/>
  <c r="DB51" i="3"/>
  <c r="DA51" i="3"/>
  <c r="CZ51" i="3"/>
  <c r="DL51" i="3" s="1"/>
  <c r="DK50" i="3"/>
  <c r="DJ50" i="3"/>
  <c r="DI50" i="3"/>
  <c r="DH50" i="3"/>
  <c r="DG50" i="3"/>
  <c r="DF50" i="3"/>
  <c r="DE50" i="3"/>
  <c r="DD50" i="3"/>
  <c r="DC50" i="3"/>
  <c r="DB50" i="3"/>
  <c r="DA50" i="3"/>
  <c r="CZ50" i="3"/>
  <c r="DL50" i="3" s="1"/>
  <c r="DK49" i="3"/>
  <c r="DJ49" i="3"/>
  <c r="DI49" i="3"/>
  <c r="DH49" i="3"/>
  <c r="DG49" i="3"/>
  <c r="DF49" i="3"/>
  <c r="DE49" i="3"/>
  <c r="DD49" i="3"/>
  <c r="DC49" i="3"/>
  <c r="DB49" i="3"/>
  <c r="DA49" i="3"/>
  <c r="CZ49" i="3"/>
  <c r="DL49" i="3" s="1"/>
  <c r="DK48" i="3"/>
  <c r="DJ48" i="3"/>
  <c r="DI48" i="3"/>
  <c r="DH48" i="3"/>
  <c r="DG48" i="3"/>
  <c r="DF48" i="3"/>
  <c r="DE48" i="3"/>
  <c r="DD48" i="3"/>
  <c r="DC48" i="3"/>
  <c r="DB48" i="3"/>
  <c r="DA48" i="3"/>
  <c r="CZ48" i="3"/>
  <c r="DL48" i="3" s="1"/>
  <c r="DK47" i="3"/>
  <c r="DJ47" i="3"/>
  <c r="DI47" i="3"/>
  <c r="DH47" i="3"/>
  <c r="DG47" i="3"/>
  <c r="DF47" i="3"/>
  <c r="DE47" i="3"/>
  <c r="DD47" i="3"/>
  <c r="DC47" i="3"/>
  <c r="DB47" i="3"/>
  <c r="DA47" i="3"/>
  <c r="CZ47" i="3"/>
  <c r="DL47" i="3" s="1"/>
  <c r="DK46" i="3"/>
  <c r="DJ46" i="3"/>
  <c r="DI46" i="3"/>
  <c r="DH46" i="3"/>
  <c r="DG46" i="3"/>
  <c r="DF46" i="3"/>
  <c r="DE46" i="3"/>
  <c r="DD46" i="3"/>
  <c r="DC46" i="3"/>
  <c r="DB46" i="3"/>
  <c r="DA46" i="3"/>
  <c r="CZ46" i="3"/>
  <c r="DL46" i="3" s="1"/>
  <c r="DK45" i="3"/>
  <c r="DJ45" i="3"/>
  <c r="DI45" i="3"/>
  <c r="DH45" i="3"/>
  <c r="DG45" i="3"/>
  <c r="DF45" i="3"/>
  <c r="DE45" i="3"/>
  <c r="DD45" i="3"/>
  <c r="DC45" i="3"/>
  <c r="DB45" i="3"/>
  <c r="DA45" i="3"/>
  <c r="CZ45" i="3"/>
  <c r="DL45" i="3" s="1"/>
  <c r="DK44" i="3"/>
  <c r="DJ44" i="3"/>
  <c r="DI44" i="3"/>
  <c r="DH44" i="3"/>
  <c r="DG44" i="3"/>
  <c r="DF44" i="3"/>
  <c r="DE44" i="3"/>
  <c r="DD44" i="3"/>
  <c r="DC44" i="3"/>
  <c r="DB44" i="3"/>
  <c r="DA44" i="3"/>
  <c r="CZ44" i="3"/>
  <c r="DL44" i="3" s="1"/>
  <c r="DK43" i="3"/>
  <c r="DJ43" i="3"/>
  <c r="DI43" i="3"/>
  <c r="DH43" i="3"/>
  <c r="DG43" i="3"/>
  <c r="DF43" i="3"/>
  <c r="DE43" i="3"/>
  <c r="DD43" i="3"/>
  <c r="DC43" i="3"/>
  <c r="DB43" i="3"/>
  <c r="DA43" i="3"/>
  <c r="CZ43" i="3"/>
  <c r="DL43" i="3" s="1"/>
  <c r="DK42" i="3"/>
  <c r="DJ42" i="3"/>
  <c r="DI42" i="3"/>
  <c r="DH42" i="3"/>
  <c r="DG42" i="3"/>
  <c r="DF42" i="3"/>
  <c r="DE42" i="3"/>
  <c r="DD42" i="3"/>
  <c r="DC42" i="3"/>
  <c r="DB42" i="3"/>
  <c r="DA42" i="3"/>
  <c r="CZ42" i="3"/>
  <c r="DL42" i="3" s="1"/>
  <c r="DK41" i="3"/>
  <c r="DJ41" i="3"/>
  <c r="DI41" i="3"/>
  <c r="DH41" i="3"/>
  <c r="DG41" i="3"/>
  <c r="DF41" i="3"/>
  <c r="DE41" i="3"/>
  <c r="DD41" i="3"/>
  <c r="DC41" i="3"/>
  <c r="DB41" i="3"/>
  <c r="DA41" i="3"/>
  <c r="CZ41" i="3"/>
  <c r="DL41" i="3" s="1"/>
  <c r="DK40" i="3"/>
  <c r="DJ40" i="3"/>
  <c r="DI40" i="3"/>
  <c r="DH40" i="3"/>
  <c r="DG40" i="3"/>
  <c r="DF40" i="3"/>
  <c r="DE40" i="3"/>
  <c r="DD40" i="3"/>
  <c r="DC40" i="3"/>
  <c r="DB40" i="3"/>
  <c r="DA40" i="3"/>
  <c r="CZ40" i="3"/>
  <c r="DL40" i="3" s="1"/>
  <c r="DK39" i="3"/>
  <c r="DJ39" i="3"/>
  <c r="DI39" i="3"/>
  <c r="DH39" i="3"/>
  <c r="DG39" i="3"/>
  <c r="DF39" i="3"/>
  <c r="DE39" i="3"/>
  <c r="DD39" i="3"/>
  <c r="DC39" i="3"/>
  <c r="DB39" i="3"/>
  <c r="DA39" i="3"/>
  <c r="CZ39" i="3"/>
  <c r="DL39" i="3" s="1"/>
  <c r="DK38" i="3"/>
  <c r="DJ38" i="3"/>
  <c r="DI38" i="3"/>
  <c r="DH38" i="3"/>
  <c r="DG38" i="3"/>
  <c r="DF38" i="3"/>
  <c r="DE38" i="3"/>
  <c r="DD38" i="3"/>
  <c r="DC38" i="3"/>
  <c r="DB38" i="3"/>
  <c r="DA38" i="3"/>
  <c r="CZ38" i="3"/>
  <c r="DL38" i="3" s="1"/>
  <c r="DK37" i="3"/>
  <c r="DJ37" i="3"/>
  <c r="DI37" i="3"/>
  <c r="DH37" i="3"/>
  <c r="DG37" i="3"/>
  <c r="DF37" i="3"/>
  <c r="DE37" i="3"/>
  <c r="DD37" i="3"/>
  <c r="DC37" i="3"/>
  <c r="DB37" i="3"/>
  <c r="DA37" i="3"/>
  <c r="CZ37" i="3"/>
  <c r="DL37" i="3" s="1"/>
  <c r="DK36" i="3"/>
  <c r="DJ36" i="3"/>
  <c r="DI36" i="3"/>
  <c r="DH36" i="3"/>
  <c r="DG36" i="3"/>
  <c r="DF36" i="3"/>
  <c r="DE36" i="3"/>
  <c r="DD36" i="3"/>
  <c r="DC36" i="3"/>
  <c r="DB36" i="3"/>
  <c r="DA36" i="3"/>
  <c r="CZ36" i="3"/>
  <c r="DL36" i="3" s="1"/>
  <c r="DK35" i="3"/>
  <c r="DJ35" i="3"/>
  <c r="DI35" i="3"/>
  <c r="DH35" i="3"/>
  <c r="DG35" i="3"/>
  <c r="DF35" i="3"/>
  <c r="DE35" i="3"/>
  <c r="DD35" i="3"/>
  <c r="DC35" i="3"/>
  <c r="DB35" i="3"/>
  <c r="DA35" i="3"/>
  <c r="CZ35" i="3"/>
  <c r="DL35" i="3" s="1"/>
  <c r="DK34" i="3"/>
  <c r="DJ34" i="3"/>
  <c r="DI34" i="3"/>
  <c r="DH34" i="3"/>
  <c r="DG34" i="3"/>
  <c r="DF34" i="3"/>
  <c r="DE34" i="3"/>
  <c r="DD34" i="3"/>
  <c r="DC34" i="3"/>
  <c r="DB34" i="3"/>
  <c r="DA34" i="3"/>
  <c r="CZ34" i="3"/>
  <c r="DL34" i="3" s="1"/>
  <c r="DK33" i="3"/>
  <c r="DJ33" i="3"/>
  <c r="DI33" i="3"/>
  <c r="DH33" i="3"/>
  <c r="DG33" i="3"/>
  <c r="DF33" i="3"/>
  <c r="DE33" i="3"/>
  <c r="DD33" i="3"/>
  <c r="DC33" i="3"/>
  <c r="DB33" i="3"/>
  <c r="DA33" i="3"/>
  <c r="CZ33" i="3"/>
  <c r="DL33" i="3" s="1"/>
  <c r="DK32" i="3"/>
  <c r="DJ32" i="3"/>
  <c r="DI32" i="3"/>
  <c r="DH32" i="3"/>
  <c r="DG32" i="3"/>
  <c r="DF32" i="3"/>
  <c r="DE32" i="3"/>
  <c r="DD32" i="3"/>
  <c r="DC32" i="3"/>
  <c r="DB32" i="3"/>
  <c r="DA32" i="3"/>
  <c r="CZ32" i="3"/>
  <c r="DL32" i="3" s="1"/>
  <c r="DK31" i="3"/>
  <c r="DJ31" i="3"/>
  <c r="DI31" i="3"/>
  <c r="DH31" i="3"/>
  <c r="DG31" i="3"/>
  <c r="DF31" i="3"/>
  <c r="DE31" i="3"/>
  <c r="DD31" i="3"/>
  <c r="DC31" i="3"/>
  <c r="DB31" i="3"/>
  <c r="DA31" i="3"/>
  <c r="CZ31" i="3"/>
  <c r="DL31" i="3" s="1"/>
  <c r="DK30" i="3"/>
  <c r="DJ30" i="3"/>
  <c r="DI30" i="3"/>
  <c r="DH30" i="3"/>
  <c r="DG30" i="3"/>
  <c r="DF30" i="3"/>
  <c r="DE30" i="3"/>
  <c r="DD30" i="3"/>
  <c r="DC30" i="3"/>
  <c r="DB30" i="3"/>
  <c r="DA30" i="3"/>
  <c r="CZ30" i="3"/>
  <c r="DL30" i="3" s="1"/>
  <c r="DK29" i="3"/>
  <c r="DJ29" i="3"/>
  <c r="DI29" i="3"/>
  <c r="DH29" i="3"/>
  <c r="DG29" i="3"/>
  <c r="DF29" i="3"/>
  <c r="DE29" i="3"/>
  <c r="DD29" i="3"/>
  <c r="DC29" i="3"/>
  <c r="DB29" i="3"/>
  <c r="DA29" i="3"/>
  <c r="CZ29" i="3"/>
  <c r="DL29" i="3" s="1"/>
  <c r="DK28" i="3"/>
  <c r="DJ28" i="3"/>
  <c r="DI28" i="3"/>
  <c r="DH28" i="3"/>
  <c r="DG28" i="3"/>
  <c r="DF28" i="3"/>
  <c r="DE28" i="3"/>
  <c r="DD28" i="3"/>
  <c r="DC28" i="3"/>
  <c r="DB28" i="3"/>
  <c r="DA28" i="3"/>
  <c r="CZ28" i="3"/>
  <c r="DL28" i="3" s="1"/>
  <c r="DK27" i="3"/>
  <c r="DJ27" i="3"/>
  <c r="DI27" i="3"/>
  <c r="DH27" i="3"/>
  <c r="DG27" i="3"/>
  <c r="DF27" i="3"/>
  <c r="DE27" i="3"/>
  <c r="DD27" i="3"/>
  <c r="DC27" i="3"/>
  <c r="DB27" i="3"/>
  <c r="DA27" i="3"/>
  <c r="CZ27" i="3"/>
  <c r="DL27" i="3" s="1"/>
  <c r="DK26" i="3"/>
  <c r="DJ26" i="3"/>
  <c r="DI26" i="3"/>
  <c r="DH26" i="3"/>
  <c r="DG26" i="3"/>
  <c r="DF26" i="3"/>
  <c r="DE26" i="3"/>
  <c r="DD26" i="3"/>
  <c r="DC26" i="3"/>
  <c r="DB26" i="3"/>
  <c r="DA26" i="3"/>
  <c r="CZ26" i="3"/>
  <c r="DL26" i="3" s="1"/>
  <c r="DK25" i="3"/>
  <c r="DJ25" i="3"/>
  <c r="DI25" i="3"/>
  <c r="DH25" i="3"/>
  <c r="DG25" i="3"/>
  <c r="DF25" i="3"/>
  <c r="DE25" i="3"/>
  <c r="DD25" i="3"/>
  <c r="DC25" i="3"/>
  <c r="DB25" i="3"/>
  <c r="DA25" i="3"/>
  <c r="CZ25" i="3"/>
  <c r="DL25" i="3" s="1"/>
  <c r="DK24" i="3"/>
  <c r="DJ24" i="3"/>
  <c r="DI24" i="3"/>
  <c r="DH24" i="3"/>
  <c r="DG24" i="3"/>
  <c r="DF24" i="3"/>
  <c r="DE24" i="3"/>
  <c r="DD24" i="3"/>
  <c r="DC24" i="3"/>
  <c r="DB24" i="3"/>
  <c r="DA24" i="3"/>
  <c r="CZ24" i="3"/>
  <c r="DL24" i="3" s="1"/>
  <c r="DK23" i="3"/>
  <c r="DJ23" i="3"/>
  <c r="DI23" i="3"/>
  <c r="DH23" i="3"/>
  <c r="DG23" i="3"/>
  <c r="DF23" i="3"/>
  <c r="DE23" i="3"/>
  <c r="DD23" i="3"/>
  <c r="DC23" i="3"/>
  <c r="DB23" i="3"/>
  <c r="DA23" i="3"/>
  <c r="CZ23" i="3"/>
  <c r="DL23" i="3" s="1"/>
  <c r="DK22" i="3"/>
  <c r="DJ22" i="3"/>
  <c r="DI22" i="3"/>
  <c r="DH22" i="3"/>
  <c r="DG22" i="3"/>
  <c r="DF22" i="3"/>
  <c r="DE22" i="3"/>
  <c r="DD22" i="3"/>
  <c r="DC22" i="3"/>
  <c r="DB22" i="3"/>
  <c r="DA22" i="3"/>
  <c r="CZ22" i="3"/>
  <c r="DL22" i="3" s="1"/>
  <c r="DK21" i="3"/>
  <c r="DJ21" i="3"/>
  <c r="DI21" i="3"/>
  <c r="DH21" i="3"/>
  <c r="DG21" i="3"/>
  <c r="DF21" i="3"/>
  <c r="DE21" i="3"/>
  <c r="DD21" i="3"/>
  <c r="DC21" i="3"/>
  <c r="DB21" i="3"/>
  <c r="DA21" i="3"/>
  <c r="CZ21" i="3"/>
  <c r="DL21" i="3" s="1"/>
  <c r="DK20" i="3"/>
  <c r="DJ20" i="3"/>
  <c r="DI20" i="3"/>
  <c r="DH20" i="3"/>
  <c r="DG20" i="3"/>
  <c r="DF20" i="3"/>
  <c r="DE20" i="3"/>
  <c r="DD20" i="3"/>
  <c r="DC20" i="3"/>
  <c r="DB20" i="3"/>
  <c r="DA20" i="3"/>
  <c r="CZ20" i="3"/>
  <c r="DL20" i="3" s="1"/>
  <c r="DK19" i="3"/>
  <c r="DJ19" i="3"/>
  <c r="DI19" i="3"/>
  <c r="DH19" i="3"/>
  <c r="DG19" i="3"/>
  <c r="DF19" i="3"/>
  <c r="DE19" i="3"/>
  <c r="DD19" i="3"/>
  <c r="DC19" i="3"/>
  <c r="DB19" i="3"/>
  <c r="DA19" i="3"/>
  <c r="CZ19" i="3"/>
  <c r="DL19" i="3" s="1"/>
  <c r="DK18" i="3"/>
  <c r="DJ18" i="3"/>
  <c r="DI18" i="3"/>
  <c r="DH18" i="3"/>
  <c r="DG18" i="3"/>
  <c r="DF18" i="3"/>
  <c r="DE18" i="3"/>
  <c r="DD18" i="3"/>
  <c r="DC18" i="3"/>
  <c r="DB18" i="3"/>
  <c r="DA18" i="3"/>
  <c r="CZ18" i="3"/>
  <c r="DL18" i="3" s="1"/>
  <c r="DK17" i="3"/>
  <c r="DJ17" i="3"/>
  <c r="DI17" i="3"/>
  <c r="DH17" i="3"/>
  <c r="DG17" i="3"/>
  <c r="DF17" i="3"/>
  <c r="DE17" i="3"/>
  <c r="DD17" i="3"/>
  <c r="DC17" i="3"/>
  <c r="DB17" i="3"/>
  <c r="DA17" i="3"/>
  <c r="CZ17" i="3"/>
  <c r="DL17" i="3" s="1"/>
  <c r="DK16" i="3"/>
  <c r="DJ16" i="3"/>
  <c r="DI16" i="3"/>
  <c r="DH16" i="3"/>
  <c r="DG16" i="3"/>
  <c r="DF16" i="3"/>
  <c r="DE16" i="3"/>
  <c r="DD16" i="3"/>
  <c r="DC16" i="3"/>
  <c r="DB16" i="3"/>
  <c r="DA16" i="3"/>
  <c r="CZ16" i="3"/>
  <c r="DL16" i="3" s="1"/>
  <c r="DK15" i="3"/>
  <c r="DJ15" i="3"/>
  <c r="DI15" i="3"/>
  <c r="DH15" i="3"/>
  <c r="DG15" i="3"/>
  <c r="DF15" i="3"/>
  <c r="DE15" i="3"/>
  <c r="DD15" i="3"/>
  <c r="DC15" i="3"/>
  <c r="DB15" i="3"/>
  <c r="DA15" i="3"/>
  <c r="CZ15" i="3"/>
  <c r="DL15" i="3" s="1"/>
  <c r="DK14" i="3"/>
  <c r="DJ14" i="3"/>
  <c r="DI14" i="3"/>
  <c r="DH14" i="3"/>
  <c r="DG14" i="3"/>
  <c r="DF14" i="3"/>
  <c r="DE14" i="3"/>
  <c r="DD14" i="3"/>
  <c r="DC14" i="3"/>
  <c r="DB14" i="3"/>
  <c r="DA14" i="3"/>
  <c r="CZ14" i="3"/>
  <c r="DL14" i="3" s="1"/>
  <c r="DK13" i="3"/>
  <c r="DJ13" i="3"/>
  <c r="DI13" i="3"/>
  <c r="DH13" i="3"/>
  <c r="DG13" i="3"/>
  <c r="DF13" i="3"/>
  <c r="DE13" i="3"/>
  <c r="DD13" i="3"/>
  <c r="DC13" i="3"/>
  <c r="DB13" i="3"/>
  <c r="DA13" i="3"/>
  <c r="CZ13" i="3"/>
  <c r="DL13" i="3" s="1"/>
  <c r="DK12" i="3"/>
  <c r="DJ12" i="3"/>
  <c r="DI12" i="3"/>
  <c r="DH12" i="3"/>
  <c r="DG12" i="3"/>
  <c r="DF12" i="3"/>
  <c r="DE12" i="3"/>
  <c r="DD12" i="3"/>
  <c r="DC12" i="3"/>
  <c r="DB12" i="3"/>
  <c r="DA12" i="3"/>
  <c r="CZ12" i="3"/>
  <c r="DL12" i="3" s="1"/>
  <c r="DK11" i="3"/>
  <c r="DJ11" i="3"/>
  <c r="DI11" i="3"/>
  <c r="DH11" i="3"/>
  <c r="DG11" i="3"/>
  <c r="DF11" i="3"/>
  <c r="DE11" i="3"/>
  <c r="DD11" i="3"/>
  <c r="DC11" i="3"/>
  <c r="DB11" i="3"/>
  <c r="DA11" i="3"/>
  <c r="CZ11" i="3"/>
  <c r="DL11" i="3" s="1"/>
  <c r="DK10" i="3"/>
  <c r="DJ10" i="3"/>
  <c r="DI10" i="3"/>
  <c r="DH10" i="3"/>
  <c r="DG10" i="3"/>
  <c r="DF10" i="3"/>
  <c r="DE10" i="3"/>
  <c r="DD10" i="3"/>
  <c r="DC10" i="3"/>
  <c r="DB10" i="3"/>
  <c r="DA10" i="3"/>
  <c r="CZ10" i="3"/>
  <c r="DL10" i="3" s="1"/>
  <c r="DK9" i="3"/>
  <c r="DJ9" i="3"/>
  <c r="DI9" i="3"/>
  <c r="DH9" i="3"/>
  <c r="DG9" i="3"/>
  <c r="DF9" i="3"/>
  <c r="DE9" i="3"/>
  <c r="DD9" i="3"/>
  <c r="DC9" i="3"/>
  <c r="DB9" i="3"/>
  <c r="DA9" i="3"/>
  <c r="CZ9" i="3"/>
  <c r="DL9" i="3" s="1"/>
  <c r="DK8" i="3"/>
  <c r="DJ8" i="3"/>
  <c r="DI8" i="3"/>
  <c r="DH8" i="3"/>
  <c r="DG8" i="3"/>
  <c r="DF8" i="3"/>
  <c r="DE8" i="3"/>
  <c r="DD8" i="3"/>
  <c r="DC8" i="3"/>
  <c r="DB8" i="3"/>
  <c r="DA8" i="3"/>
  <c r="CZ8" i="3"/>
  <c r="DL8" i="3" s="1"/>
  <c r="DK7" i="3"/>
  <c r="DJ7" i="3"/>
  <c r="DI7" i="3"/>
  <c r="DH7" i="3"/>
  <c r="DG7" i="3"/>
  <c r="DF7" i="3"/>
  <c r="DE7" i="3"/>
  <c r="DD7" i="3"/>
  <c r="DC7" i="3"/>
  <c r="DB7" i="3"/>
  <c r="DA7" i="3"/>
  <c r="CZ7" i="3"/>
  <c r="DL7" i="3" s="1"/>
  <c r="DK6" i="3"/>
  <c r="DJ6" i="3"/>
  <c r="DI6" i="3"/>
  <c r="DH6" i="3"/>
  <c r="DG6" i="3"/>
  <c r="DF6" i="3"/>
  <c r="DE6" i="3"/>
  <c r="DD6" i="3"/>
  <c r="DC6" i="3"/>
  <c r="DB6" i="3"/>
  <c r="DA6" i="3"/>
  <c r="CZ6" i="3"/>
  <c r="DL6" i="3" s="1"/>
  <c r="DL5" i="3"/>
  <c r="DK5" i="3"/>
  <c r="DJ5" i="3"/>
  <c r="DI5" i="3"/>
  <c r="DH5" i="3"/>
  <c r="DG5" i="3"/>
  <c r="DF5" i="3"/>
  <c r="DE5" i="3"/>
  <c r="DD5" i="3"/>
  <c r="DC5" i="3"/>
  <c r="DB5" i="3"/>
  <c r="DA5" i="3"/>
  <c r="CZ5" i="3"/>
  <c r="DL3" i="3"/>
  <c r="DK3" i="3"/>
  <c r="DJ3" i="3"/>
  <c r="DI3" i="3"/>
  <c r="DH3" i="3"/>
  <c r="DG3" i="3"/>
  <c r="DF3" i="3"/>
  <c r="DE3" i="3"/>
  <c r="DD3" i="3"/>
  <c r="DC3" i="3"/>
  <c r="DB3" i="3"/>
  <c r="DA3" i="3"/>
  <c r="CZ3" i="3"/>
  <c r="A3" i="49" a="1"/>
  <c r="A3" i="49"/>
  <c r="KG78" i="1"/>
  <c r="KF78" i="1"/>
  <c r="KE78" i="1"/>
  <c r="KD78" i="1"/>
  <c r="KC78" i="1"/>
  <c r="KB78" i="1"/>
  <c r="KA78" i="1"/>
  <c r="JZ78" i="1"/>
  <c r="JY78" i="1"/>
  <c r="JX78" i="1"/>
  <c r="JW78" i="1"/>
  <c r="JV78" i="1"/>
  <c r="KG77" i="1"/>
  <c r="KF77" i="1"/>
  <c r="KE77" i="1"/>
  <c r="KD77" i="1"/>
  <c r="KC77" i="1"/>
  <c r="KB77" i="1"/>
  <c r="KA77" i="1"/>
  <c r="JZ77" i="1"/>
  <c r="JY77" i="1"/>
  <c r="JX77" i="1"/>
  <c r="JW77" i="1"/>
  <c r="JV77" i="1"/>
  <c r="KG39" i="1"/>
  <c r="KF39" i="1"/>
  <c r="KE39" i="1"/>
  <c r="KD39" i="1"/>
  <c r="KC39" i="1"/>
  <c r="KB39" i="1"/>
  <c r="KA39" i="1"/>
  <c r="JZ39" i="1"/>
  <c r="JY39" i="1"/>
  <c r="JX39" i="1"/>
  <c r="JW39" i="1"/>
  <c r="JV39" i="1"/>
  <c r="KG37" i="1"/>
  <c r="KF37" i="1"/>
  <c r="KE37" i="1"/>
  <c r="KD37" i="1"/>
  <c r="KC37" i="1"/>
  <c r="KB37" i="1"/>
  <c r="KA37" i="1"/>
  <c r="JZ37" i="1"/>
  <c r="JY37" i="1"/>
  <c r="JX37" i="1"/>
  <c r="JW37" i="1"/>
  <c r="JV37" i="1"/>
  <c r="KG36" i="1"/>
  <c r="KF36" i="1"/>
  <c r="KE36" i="1"/>
  <c r="KD36" i="1"/>
  <c r="KC36" i="1"/>
  <c r="KB36" i="1"/>
  <c r="KA36" i="1"/>
  <c r="JZ36" i="1"/>
  <c r="JY36" i="1"/>
  <c r="JX36" i="1"/>
  <c r="JW36" i="1"/>
  <c r="JV36" i="1"/>
  <c r="KG35" i="1"/>
  <c r="KF35" i="1"/>
  <c r="KE35" i="1"/>
  <c r="KD35" i="1"/>
  <c r="KC35" i="1"/>
  <c r="KB35" i="1"/>
  <c r="KA35" i="1"/>
  <c r="JZ35" i="1"/>
  <c r="JY35" i="1"/>
  <c r="JX35" i="1"/>
  <c r="JW35" i="1"/>
  <c r="JV35" i="1"/>
  <c r="KG34" i="1"/>
  <c r="KF34" i="1"/>
  <c r="KE34" i="1"/>
  <c r="KD34" i="1"/>
  <c r="KC34" i="1"/>
  <c r="KB34" i="1"/>
  <c r="KA34" i="1"/>
  <c r="JZ34" i="1"/>
  <c r="JY34" i="1"/>
  <c r="JX34" i="1"/>
  <c r="JW34" i="1"/>
  <c r="JV34" i="1"/>
  <c r="KG32" i="1"/>
  <c r="KF32" i="1"/>
  <c r="KE32" i="1"/>
  <c r="KD32" i="1"/>
  <c r="KC32" i="1"/>
  <c r="KB32" i="1"/>
  <c r="KA32" i="1"/>
  <c r="JZ32" i="1"/>
  <c r="JY32" i="1"/>
  <c r="JX32" i="1"/>
  <c r="JW32" i="1"/>
  <c r="JV32" i="1"/>
  <c r="KG30" i="1"/>
  <c r="KF30" i="1"/>
  <c r="KE30" i="1"/>
  <c r="KD30" i="1"/>
  <c r="KC30" i="1"/>
  <c r="KB30" i="1"/>
  <c r="KA30" i="1"/>
  <c r="JZ30" i="1"/>
  <c r="JY30" i="1"/>
  <c r="JX30" i="1"/>
  <c r="JW30" i="1"/>
  <c r="JV30" i="1"/>
  <c r="KG29" i="1"/>
  <c r="KF29" i="1"/>
  <c r="KE29" i="1"/>
  <c r="KD29" i="1"/>
  <c r="KC29" i="1"/>
  <c r="KB29" i="1"/>
  <c r="KA29" i="1"/>
  <c r="JZ29" i="1"/>
  <c r="JY29" i="1"/>
  <c r="JX29" i="1"/>
  <c r="JW29" i="1"/>
  <c r="JV29" i="1"/>
  <c r="KG28" i="1"/>
  <c r="KF28" i="1"/>
  <c r="KE28" i="1"/>
  <c r="KD28" i="1"/>
  <c r="KC28" i="1"/>
  <c r="KB28" i="1"/>
  <c r="KA28" i="1"/>
  <c r="JZ28" i="1"/>
  <c r="JY28" i="1"/>
  <c r="JX28" i="1"/>
  <c r="JW28" i="1"/>
  <c r="JV28" i="1"/>
  <c r="KG27" i="1"/>
  <c r="KF27" i="1"/>
  <c r="KE27" i="1"/>
  <c r="KD27" i="1"/>
  <c r="KC27" i="1"/>
  <c r="KB27" i="1"/>
  <c r="KA27" i="1"/>
  <c r="JZ27" i="1"/>
  <c r="JY27" i="1"/>
  <c r="JX27" i="1"/>
  <c r="JW27" i="1"/>
  <c r="JV27" i="1"/>
  <c r="KG25" i="1"/>
  <c r="KF25" i="1"/>
  <c r="KE25" i="1"/>
  <c r="KD25" i="1"/>
  <c r="KC25" i="1"/>
  <c r="KB25" i="1"/>
  <c r="KA25" i="1"/>
  <c r="JZ25" i="1"/>
  <c r="JY25" i="1"/>
  <c r="JX25" i="1"/>
  <c r="JW25" i="1"/>
  <c r="JV25" i="1"/>
  <c r="KG24" i="1"/>
  <c r="KF24" i="1"/>
  <c r="KE24" i="1"/>
  <c r="KD24" i="1"/>
  <c r="KC24" i="1"/>
  <c r="KB24" i="1"/>
  <c r="KA24" i="1"/>
  <c r="JZ24" i="1"/>
  <c r="JY24" i="1"/>
  <c r="JX24" i="1"/>
  <c r="JW24" i="1"/>
  <c r="JV24" i="1"/>
  <c r="KG23" i="1"/>
  <c r="KF23" i="1"/>
  <c r="KE23" i="1"/>
  <c r="KD23" i="1"/>
  <c r="KC23" i="1"/>
  <c r="KB23" i="1"/>
  <c r="KA23" i="1"/>
  <c r="JZ23" i="1"/>
  <c r="JY23" i="1"/>
  <c r="JX23" i="1"/>
  <c r="JW23" i="1"/>
  <c r="JV23" i="1"/>
  <c r="KG22" i="1"/>
  <c r="KF22" i="1"/>
  <c r="KE22" i="1"/>
  <c r="KD22" i="1"/>
  <c r="KC22" i="1"/>
  <c r="KB22" i="1"/>
  <c r="KA22" i="1"/>
  <c r="JZ22" i="1"/>
  <c r="JY22" i="1"/>
  <c r="JX22" i="1"/>
  <c r="JW22" i="1"/>
  <c r="JV22" i="1"/>
  <c r="KG20" i="1"/>
  <c r="KF20" i="1"/>
  <c r="KE20" i="1"/>
  <c r="KD20" i="1"/>
  <c r="KC20" i="1"/>
  <c r="KB20" i="1"/>
  <c r="KA20" i="1"/>
  <c r="JZ20" i="1"/>
  <c r="JY20" i="1"/>
  <c r="JX20" i="1"/>
  <c r="JW20" i="1"/>
  <c r="JV20" i="1"/>
  <c r="KG18" i="1"/>
  <c r="KF18" i="1"/>
  <c r="KE18" i="1"/>
  <c r="KD18" i="1"/>
  <c r="KC18" i="1"/>
  <c r="KB18" i="1"/>
  <c r="KA18" i="1"/>
  <c r="JZ18" i="1"/>
  <c r="JY18" i="1"/>
  <c r="JX18" i="1"/>
  <c r="JW18" i="1"/>
  <c r="JV18" i="1"/>
  <c r="KG17" i="1"/>
  <c r="KF17" i="1"/>
  <c r="KE17" i="1"/>
  <c r="KD17" i="1"/>
  <c r="KC17" i="1"/>
  <c r="KB17" i="1"/>
  <c r="KA17" i="1"/>
  <c r="JZ17" i="1"/>
  <c r="JY17" i="1"/>
  <c r="JX17" i="1"/>
  <c r="JW17" i="1"/>
  <c r="JV17" i="1"/>
  <c r="KG16" i="1"/>
  <c r="KF16" i="1"/>
  <c r="KE16" i="1"/>
  <c r="KD16" i="1"/>
  <c r="KC16" i="1"/>
  <c r="KB16" i="1"/>
  <c r="KA16" i="1"/>
  <c r="JZ16" i="1"/>
  <c r="JY16" i="1"/>
  <c r="JX16" i="1"/>
  <c r="JW16" i="1"/>
  <c r="JV16" i="1"/>
  <c r="KG15" i="1"/>
  <c r="KF15" i="1"/>
  <c r="KE15" i="1"/>
  <c r="KD15" i="1"/>
  <c r="KC15" i="1"/>
  <c r="KB15" i="1"/>
  <c r="KA15" i="1"/>
  <c r="JZ15" i="1"/>
  <c r="JY15" i="1"/>
  <c r="JX15" i="1"/>
  <c r="JW15" i="1"/>
  <c r="JV15" i="1"/>
  <c r="IE78" i="1"/>
  <c r="ID78" i="1"/>
  <c r="IC78" i="1"/>
  <c r="IB78" i="1"/>
  <c r="IA78" i="1"/>
  <c r="HZ78" i="1"/>
  <c r="HY78" i="1"/>
  <c r="HX78" i="1"/>
  <c r="HW78" i="1"/>
  <c r="HV78" i="1"/>
  <c r="HU78" i="1"/>
  <c r="HT78" i="1"/>
  <c r="IE77" i="1"/>
  <c r="ID77" i="1"/>
  <c r="IC77" i="1"/>
  <c r="IB77" i="1"/>
  <c r="IA77" i="1"/>
  <c r="HZ77" i="1"/>
  <c r="HY77" i="1"/>
  <c r="HX77" i="1"/>
  <c r="HW77" i="1"/>
  <c r="HV77" i="1"/>
  <c r="HU77" i="1"/>
  <c r="HT77" i="1"/>
  <c r="IE39" i="1"/>
  <c r="ID39" i="1"/>
  <c r="IC39" i="1"/>
  <c r="IB39" i="1"/>
  <c r="IA39" i="1"/>
  <c r="HZ39" i="1"/>
  <c r="HY39" i="1"/>
  <c r="HX39" i="1"/>
  <c r="HW39" i="1"/>
  <c r="HV39" i="1"/>
  <c r="HU39" i="1"/>
  <c r="HT39" i="1"/>
  <c r="IE37" i="1"/>
  <c r="ID37" i="1"/>
  <c r="IC37" i="1"/>
  <c r="IB37" i="1"/>
  <c r="IA37" i="1"/>
  <c r="HZ37" i="1"/>
  <c r="HY37" i="1"/>
  <c r="HX37" i="1"/>
  <c r="HW37" i="1"/>
  <c r="HV37" i="1"/>
  <c r="HU37" i="1"/>
  <c r="HT37" i="1"/>
  <c r="IE36" i="1"/>
  <c r="ID36" i="1"/>
  <c r="IC36" i="1"/>
  <c r="IB36" i="1"/>
  <c r="IA36" i="1"/>
  <c r="HZ36" i="1"/>
  <c r="HY36" i="1"/>
  <c r="HX36" i="1"/>
  <c r="HW36" i="1"/>
  <c r="HV36" i="1"/>
  <c r="HU36" i="1"/>
  <c r="HT36" i="1"/>
  <c r="IE35" i="1"/>
  <c r="ID35" i="1"/>
  <c r="IC35" i="1"/>
  <c r="IB35" i="1"/>
  <c r="IA35" i="1"/>
  <c r="HZ35" i="1"/>
  <c r="HY35" i="1"/>
  <c r="HX35" i="1"/>
  <c r="HW35" i="1"/>
  <c r="HV35" i="1"/>
  <c r="HU35" i="1"/>
  <c r="HT35" i="1"/>
  <c r="IE34" i="1"/>
  <c r="ID34" i="1"/>
  <c r="IC34" i="1"/>
  <c r="IB34" i="1"/>
  <c r="IA34" i="1"/>
  <c r="HZ34" i="1"/>
  <c r="HY34" i="1"/>
  <c r="HX34" i="1"/>
  <c r="HW34" i="1"/>
  <c r="HV34" i="1"/>
  <c r="HU34" i="1"/>
  <c r="HT34" i="1"/>
  <c r="IE32" i="1"/>
  <c r="ID32" i="1"/>
  <c r="IC32" i="1"/>
  <c r="IB32" i="1"/>
  <c r="IA32" i="1"/>
  <c r="HZ32" i="1"/>
  <c r="HY32" i="1"/>
  <c r="HX32" i="1"/>
  <c r="HW32" i="1"/>
  <c r="HV32" i="1"/>
  <c r="HU32" i="1"/>
  <c r="HT32" i="1"/>
  <c r="IE30" i="1"/>
  <c r="ID30" i="1"/>
  <c r="IC30" i="1"/>
  <c r="IB30" i="1"/>
  <c r="IA30" i="1"/>
  <c r="HZ30" i="1"/>
  <c r="HY30" i="1"/>
  <c r="HX30" i="1"/>
  <c r="HW30" i="1"/>
  <c r="HV30" i="1"/>
  <c r="HU30" i="1"/>
  <c r="HT30" i="1"/>
  <c r="IE29" i="1"/>
  <c r="ID29" i="1"/>
  <c r="IC29" i="1"/>
  <c r="IB29" i="1"/>
  <c r="IA29" i="1"/>
  <c r="HZ29" i="1"/>
  <c r="HY29" i="1"/>
  <c r="HX29" i="1"/>
  <c r="HW29" i="1"/>
  <c r="HV29" i="1"/>
  <c r="HU29" i="1"/>
  <c r="HT29" i="1"/>
  <c r="IE28" i="1"/>
  <c r="ID28" i="1"/>
  <c r="IC28" i="1"/>
  <c r="IB28" i="1"/>
  <c r="IA28" i="1"/>
  <c r="HZ28" i="1"/>
  <c r="HY28" i="1"/>
  <c r="HX28" i="1"/>
  <c r="HW28" i="1"/>
  <c r="HV28" i="1"/>
  <c r="HU28" i="1"/>
  <c r="HT28" i="1"/>
  <c r="IE27" i="1"/>
  <c r="ID27" i="1"/>
  <c r="IC27" i="1"/>
  <c r="IB27" i="1"/>
  <c r="IA27" i="1"/>
  <c r="HZ27" i="1"/>
  <c r="HY27" i="1"/>
  <c r="HX27" i="1"/>
  <c r="HW27" i="1"/>
  <c r="HV27" i="1"/>
  <c r="HU27" i="1"/>
  <c r="HT27" i="1"/>
  <c r="IE25" i="1"/>
  <c r="ID25" i="1"/>
  <c r="IC25" i="1"/>
  <c r="IB25" i="1"/>
  <c r="IA25" i="1"/>
  <c r="HZ25" i="1"/>
  <c r="HY25" i="1"/>
  <c r="HX25" i="1"/>
  <c r="HW25" i="1"/>
  <c r="HV25" i="1"/>
  <c r="HU25" i="1"/>
  <c r="HT25" i="1"/>
  <c r="IE24" i="1"/>
  <c r="ID24" i="1"/>
  <c r="IC24" i="1"/>
  <c r="IB24" i="1"/>
  <c r="IA24" i="1"/>
  <c r="HZ24" i="1"/>
  <c r="HY24" i="1"/>
  <c r="HX24" i="1"/>
  <c r="HW24" i="1"/>
  <c r="HV24" i="1"/>
  <c r="HU24" i="1"/>
  <c r="HT24" i="1"/>
  <c r="IE23" i="1"/>
  <c r="ID23" i="1"/>
  <c r="IC23" i="1"/>
  <c r="IB23" i="1"/>
  <c r="IA23" i="1"/>
  <c r="HZ23" i="1"/>
  <c r="HY23" i="1"/>
  <c r="HX23" i="1"/>
  <c r="HW23" i="1"/>
  <c r="HV23" i="1"/>
  <c r="HU23" i="1"/>
  <c r="HT23" i="1"/>
  <c r="IE22" i="1"/>
  <c r="ID22" i="1"/>
  <c r="IC22" i="1"/>
  <c r="IB22" i="1"/>
  <c r="IA22" i="1"/>
  <c r="HZ22" i="1"/>
  <c r="HY22" i="1"/>
  <c r="HX22" i="1"/>
  <c r="HW22" i="1"/>
  <c r="HV22" i="1"/>
  <c r="HU22" i="1"/>
  <c r="HT22" i="1"/>
  <c r="IE20" i="1"/>
  <c r="ID20" i="1"/>
  <c r="IC20" i="1"/>
  <c r="IB20" i="1"/>
  <c r="IA20" i="1"/>
  <c r="HZ20" i="1"/>
  <c r="HY20" i="1"/>
  <c r="HX20" i="1"/>
  <c r="HW20" i="1"/>
  <c r="HV20" i="1"/>
  <c r="HU20" i="1"/>
  <c r="HT20" i="1"/>
  <c r="IE18" i="1"/>
  <c r="ID18" i="1"/>
  <c r="IC18" i="1"/>
  <c r="IB18" i="1"/>
  <c r="IA18" i="1"/>
  <c r="HZ18" i="1"/>
  <c r="HY18" i="1"/>
  <c r="HX18" i="1"/>
  <c r="HW18" i="1"/>
  <c r="HV18" i="1"/>
  <c r="HU18" i="1"/>
  <c r="HT18" i="1"/>
  <c r="IE17" i="1"/>
  <c r="ID17" i="1"/>
  <c r="IC17" i="1"/>
  <c r="IB17" i="1"/>
  <c r="IA17" i="1"/>
  <c r="HZ17" i="1"/>
  <c r="HY17" i="1"/>
  <c r="HX17" i="1"/>
  <c r="HW17" i="1"/>
  <c r="HV17" i="1"/>
  <c r="HU17" i="1"/>
  <c r="HT17" i="1"/>
  <c r="IE16" i="1"/>
  <c r="ID16" i="1"/>
  <c r="IC16" i="1"/>
  <c r="IB16" i="1"/>
  <c r="IA16" i="1"/>
  <c r="HZ16" i="1"/>
  <c r="HY16" i="1"/>
  <c r="HX16" i="1"/>
  <c r="HW16" i="1"/>
  <c r="HV16" i="1"/>
  <c r="HU16" i="1"/>
  <c r="HT16" i="1"/>
  <c r="IE15" i="1"/>
  <c r="ID15" i="1"/>
  <c r="IC15" i="1"/>
  <c r="IB15" i="1"/>
  <c r="IA15" i="1"/>
  <c r="HZ15" i="1"/>
  <c r="HY15" i="1"/>
  <c r="HX15" i="1"/>
  <c r="HW15" i="1"/>
  <c r="HV15" i="1"/>
  <c r="HU15" i="1"/>
  <c r="HT15" i="1"/>
  <c r="BA12" i="48"/>
  <c r="AZ12" i="48"/>
  <c r="AY12" i="48"/>
  <c r="AX12" i="48"/>
  <c r="AW12" i="48"/>
  <c r="AV12" i="48"/>
  <c r="AU12" i="48"/>
  <c r="AT12" i="48"/>
  <c r="AS12" i="48"/>
  <c r="AR12" i="48"/>
  <c r="AQ12" i="48"/>
  <c r="AP12" i="48"/>
  <c r="AN12" i="48"/>
  <c r="AM12" i="48"/>
  <c r="AL12" i="48"/>
  <c r="AK12" i="48"/>
  <c r="AJ12" i="48"/>
  <c r="AI12" i="48"/>
  <c r="AH12" i="48"/>
  <c r="AG12" i="48"/>
  <c r="AF12" i="48"/>
  <c r="AE12" i="48"/>
  <c r="AD12" i="48"/>
  <c r="AC12" i="48"/>
  <c r="AA12" i="48"/>
  <c r="Z12" i="48"/>
  <c r="Y12" i="48"/>
  <c r="X12" i="48"/>
  <c r="W12" i="48"/>
  <c r="V12" i="48"/>
  <c r="U12" i="48"/>
  <c r="T12" i="48"/>
  <c r="S12" i="48"/>
  <c r="R12" i="48"/>
  <c r="Q12" i="48"/>
  <c r="P12" i="48"/>
  <c r="BA11" i="48"/>
  <c r="AZ11" i="48"/>
  <c r="AY11" i="48"/>
  <c r="AX11" i="48"/>
  <c r="AW11" i="48"/>
  <c r="AV11" i="48"/>
  <c r="AU11" i="48"/>
  <c r="AT11" i="48"/>
  <c r="AS11" i="48"/>
  <c r="AR11" i="48"/>
  <c r="AQ11" i="48"/>
  <c r="AP11" i="48"/>
  <c r="AN11" i="48"/>
  <c r="AM11" i="48"/>
  <c r="AL11" i="48"/>
  <c r="AK11" i="48"/>
  <c r="AJ11" i="48"/>
  <c r="AI11" i="48"/>
  <c r="AH11" i="48"/>
  <c r="AG11" i="48"/>
  <c r="AF11" i="48"/>
  <c r="AE11" i="48"/>
  <c r="AD11" i="48"/>
  <c r="AC11" i="48"/>
  <c r="AA11" i="48"/>
  <c r="Z11" i="48"/>
  <c r="Y11" i="48"/>
  <c r="X11" i="48"/>
  <c r="W11" i="48"/>
  <c r="V11" i="48"/>
  <c r="U11" i="48"/>
  <c r="T11" i="48"/>
  <c r="S11" i="48"/>
  <c r="R11" i="48"/>
  <c r="Q11" i="48"/>
  <c r="P11" i="48"/>
  <c r="BA10" i="48"/>
  <c r="AZ10" i="48"/>
  <c r="AY10" i="48"/>
  <c r="AX10" i="48"/>
  <c r="AW10" i="48"/>
  <c r="AV10" i="48"/>
  <c r="AU10" i="48"/>
  <c r="AT10" i="48"/>
  <c r="AS10" i="48"/>
  <c r="AR10" i="48"/>
  <c r="AQ10" i="48"/>
  <c r="AP10" i="48"/>
  <c r="AN10" i="48"/>
  <c r="AM10" i="48"/>
  <c r="AL10" i="48"/>
  <c r="AK10" i="48"/>
  <c r="AJ10" i="48"/>
  <c r="AI10" i="48"/>
  <c r="AH10" i="48"/>
  <c r="AG10" i="48"/>
  <c r="AF10" i="48"/>
  <c r="AE10" i="48"/>
  <c r="AD10" i="48"/>
  <c r="AC10" i="48"/>
  <c r="AA10" i="48"/>
  <c r="Z10" i="48"/>
  <c r="Y10" i="48"/>
  <c r="X10" i="48"/>
  <c r="W10" i="48"/>
  <c r="V10" i="48"/>
  <c r="U10" i="48"/>
  <c r="T10" i="48"/>
  <c r="S10" i="48"/>
  <c r="R10" i="48"/>
  <c r="Q10" i="48"/>
  <c r="P10" i="48"/>
  <c r="BA9" i="48"/>
  <c r="AZ9" i="48"/>
  <c r="AY9" i="48"/>
  <c r="AX9" i="48"/>
  <c r="AW9" i="48"/>
  <c r="AV9" i="48"/>
  <c r="AU9" i="48"/>
  <c r="AT9" i="48"/>
  <c r="AS9" i="48"/>
  <c r="AR9" i="48"/>
  <c r="AQ9" i="48"/>
  <c r="AP9" i="48"/>
  <c r="AN9" i="48"/>
  <c r="AM9" i="48"/>
  <c r="AL9" i="48"/>
  <c r="AK9" i="48"/>
  <c r="AJ9" i="48"/>
  <c r="AI9" i="48"/>
  <c r="AH9" i="48"/>
  <c r="AG9" i="48"/>
  <c r="AF9" i="48"/>
  <c r="AE9" i="48"/>
  <c r="AD9" i="48"/>
  <c r="AC9" i="48"/>
  <c r="AA9" i="48"/>
  <c r="Z9" i="48"/>
  <c r="Y9" i="48"/>
  <c r="X9" i="48"/>
  <c r="W9" i="48"/>
  <c r="V9" i="48"/>
  <c r="U9" i="48"/>
  <c r="T9" i="48"/>
  <c r="S9" i="48"/>
  <c r="R9" i="48"/>
  <c r="Q9" i="48"/>
  <c r="P9" i="48"/>
  <c r="BA8" i="48"/>
  <c r="AZ8" i="48"/>
  <c r="AY8" i="48"/>
  <c r="AX8" i="48"/>
  <c r="AW8" i="48"/>
  <c r="AV8" i="48"/>
  <c r="AU8" i="48"/>
  <c r="AT8" i="48"/>
  <c r="AS8" i="48"/>
  <c r="AR8" i="48"/>
  <c r="AQ8" i="48"/>
  <c r="AP8" i="48"/>
  <c r="AN8" i="48"/>
  <c r="AM8" i="48"/>
  <c r="AL8" i="48"/>
  <c r="AK8" i="48"/>
  <c r="AJ8" i="48"/>
  <c r="AI8" i="48"/>
  <c r="AH8" i="48"/>
  <c r="AG8" i="48"/>
  <c r="AF8" i="48"/>
  <c r="AE8" i="48"/>
  <c r="AD8" i="48"/>
  <c r="AC8" i="48"/>
  <c r="AA8" i="48"/>
  <c r="Z8" i="48"/>
  <c r="Y8" i="48"/>
  <c r="X8" i="48"/>
  <c r="W8" i="48"/>
  <c r="V8" i="48"/>
  <c r="U8" i="48"/>
  <c r="T8" i="48"/>
  <c r="S8" i="48"/>
  <c r="R8" i="48"/>
  <c r="Q8" i="48"/>
  <c r="P8" i="48"/>
  <c r="BA7" i="48"/>
  <c r="AZ7" i="48"/>
  <c r="AY7" i="48"/>
  <c r="AX7" i="48"/>
  <c r="AW7" i="48"/>
  <c r="AV7" i="48"/>
  <c r="AU7" i="48"/>
  <c r="AT7" i="48"/>
  <c r="AS7" i="48"/>
  <c r="AR7" i="48"/>
  <c r="AQ7" i="48"/>
  <c r="AP7" i="48"/>
  <c r="AN7" i="48"/>
  <c r="AM7" i="48"/>
  <c r="AL7" i="48"/>
  <c r="AK7" i="48"/>
  <c r="AJ7" i="48"/>
  <c r="AI7" i="48"/>
  <c r="AH7" i="48"/>
  <c r="AG7" i="48"/>
  <c r="AF7" i="48"/>
  <c r="AE7" i="48"/>
  <c r="AD7" i="48"/>
  <c r="AC7" i="48"/>
  <c r="AA7" i="48"/>
  <c r="Z7" i="48"/>
  <c r="Y7" i="48"/>
  <c r="X7" i="48"/>
  <c r="W7" i="48"/>
  <c r="V7" i="48"/>
  <c r="U7" i="48"/>
  <c r="T7" i="48"/>
  <c r="S7" i="48"/>
  <c r="R7" i="48"/>
  <c r="Q7" i="48"/>
  <c r="P7" i="48"/>
  <c r="BA6" i="48"/>
  <c r="AZ6" i="48"/>
  <c r="AY6" i="48"/>
  <c r="AX6" i="48"/>
  <c r="AW6" i="48"/>
  <c r="AV6" i="48"/>
  <c r="AU6" i="48"/>
  <c r="AT6" i="48"/>
  <c r="AS6" i="48"/>
  <c r="AR6" i="48"/>
  <c r="AQ6" i="48"/>
  <c r="AP6" i="48"/>
  <c r="AN6" i="48"/>
  <c r="AM6" i="48"/>
  <c r="AL6" i="48"/>
  <c r="AK6" i="48"/>
  <c r="AJ6" i="48"/>
  <c r="AI6" i="48"/>
  <c r="AH6" i="48"/>
  <c r="AG6" i="48"/>
  <c r="AF6" i="48"/>
  <c r="AE6" i="48"/>
  <c r="AD6" i="48"/>
  <c r="AC6" i="48"/>
  <c r="AA6" i="48"/>
  <c r="Z6" i="48"/>
  <c r="Y6" i="48"/>
  <c r="X6" i="48"/>
  <c r="W6" i="48"/>
  <c r="V6" i="48"/>
  <c r="U6" i="48"/>
  <c r="T6" i="48"/>
  <c r="S6" i="48"/>
  <c r="R6" i="48"/>
  <c r="Q6" i="48"/>
  <c r="P6" i="48"/>
  <c r="BA5" i="48"/>
  <c r="AZ5" i="48"/>
  <c r="AY5" i="48"/>
  <c r="AX5" i="48"/>
  <c r="AW5" i="48"/>
  <c r="AV5" i="48"/>
  <c r="AU5" i="48"/>
  <c r="AT5" i="48"/>
  <c r="AS5" i="48"/>
  <c r="AR5" i="48"/>
  <c r="AQ5" i="48"/>
  <c r="AP5" i="48"/>
  <c r="AN5" i="48"/>
  <c r="AM5" i="48"/>
  <c r="AL5" i="48"/>
  <c r="AK5" i="48"/>
  <c r="AJ5" i="48"/>
  <c r="AI5" i="48"/>
  <c r="AH5" i="48"/>
  <c r="AG5" i="48"/>
  <c r="AF5" i="48"/>
  <c r="AE5" i="48"/>
  <c r="AD5" i="48"/>
  <c r="AC5" i="48"/>
  <c r="AA5" i="48"/>
  <c r="Z5" i="48"/>
  <c r="Y5" i="48"/>
  <c r="X5" i="48"/>
  <c r="W5" i="48"/>
  <c r="V5" i="48"/>
  <c r="U5" i="48"/>
  <c r="T5" i="48"/>
  <c r="S5" i="48"/>
  <c r="R5" i="48"/>
  <c r="Q5" i="48"/>
  <c r="P5" i="48"/>
  <c r="N4" i="48"/>
  <c r="M4" i="48"/>
  <c r="L4" i="48"/>
  <c r="K4" i="48"/>
  <c r="J4" i="48"/>
  <c r="I4" i="48"/>
  <c r="H4" i="48"/>
  <c r="G4" i="48"/>
  <c r="F4" i="48"/>
  <c r="E4" i="48"/>
  <c r="D4" i="48"/>
  <c r="C4" i="48"/>
  <c r="Q87" i="45"/>
  <c r="P87" i="45"/>
  <c r="O87" i="45"/>
  <c r="N87" i="45"/>
  <c r="M87" i="45"/>
  <c r="L87" i="45"/>
  <c r="K87" i="45"/>
  <c r="J87" i="45"/>
  <c r="I87" i="45"/>
  <c r="H87" i="45"/>
  <c r="G87" i="45"/>
  <c r="F87" i="45"/>
  <c r="E87" i="45"/>
  <c r="Q86" i="45"/>
  <c r="P86" i="45"/>
  <c r="O86" i="45"/>
  <c r="N86" i="45"/>
  <c r="M86" i="45"/>
  <c r="L86" i="45"/>
  <c r="K86" i="45"/>
  <c r="J86" i="45"/>
  <c r="I86" i="45"/>
  <c r="H86" i="45"/>
  <c r="G86" i="45"/>
  <c r="F86" i="45"/>
  <c r="E86" i="45"/>
  <c r="Q85" i="45"/>
  <c r="P85" i="45"/>
  <c r="O85" i="45"/>
  <c r="N85" i="45"/>
  <c r="M85" i="45"/>
  <c r="L85" i="45"/>
  <c r="K85" i="45"/>
  <c r="J85" i="45"/>
  <c r="I85" i="45"/>
  <c r="H85" i="45"/>
  <c r="G85" i="45"/>
  <c r="F85" i="45"/>
  <c r="E85" i="45"/>
  <c r="Q83" i="45"/>
  <c r="P83" i="45"/>
  <c r="O83" i="45"/>
  <c r="N83" i="45"/>
  <c r="M83" i="45"/>
  <c r="L83" i="45"/>
  <c r="K83" i="45"/>
  <c r="J83" i="45"/>
  <c r="I83" i="45"/>
  <c r="H83" i="45"/>
  <c r="G83" i="45"/>
  <c r="F83" i="45"/>
  <c r="E83" i="45"/>
  <c r="Q82" i="45"/>
  <c r="P82" i="45"/>
  <c r="O82" i="45"/>
  <c r="N82" i="45"/>
  <c r="M82" i="45"/>
  <c r="L82" i="45"/>
  <c r="K82" i="45"/>
  <c r="J82" i="45"/>
  <c r="I82" i="45"/>
  <c r="H82" i="45"/>
  <c r="G82" i="45"/>
  <c r="F82" i="45"/>
  <c r="E82" i="45"/>
  <c r="Q81" i="45"/>
  <c r="P81" i="45"/>
  <c r="O81" i="45"/>
  <c r="N81" i="45"/>
  <c r="M81" i="45"/>
  <c r="L81" i="45"/>
  <c r="K81" i="45"/>
  <c r="J81" i="45"/>
  <c r="I81" i="45"/>
  <c r="H81" i="45"/>
  <c r="G81" i="45"/>
  <c r="F81" i="45"/>
  <c r="E81" i="45"/>
  <c r="Q79" i="45"/>
  <c r="P79" i="45"/>
  <c r="O79" i="45"/>
  <c r="N79" i="45"/>
  <c r="M79" i="45"/>
  <c r="L79" i="45"/>
  <c r="K79" i="45"/>
  <c r="J79" i="45"/>
  <c r="I79" i="45"/>
  <c r="H79" i="45"/>
  <c r="G79" i="45"/>
  <c r="F79" i="45"/>
  <c r="E79" i="45"/>
  <c r="Q78" i="45"/>
  <c r="P78" i="45"/>
  <c r="O78" i="45"/>
  <c r="N78" i="45"/>
  <c r="M78" i="45"/>
  <c r="L78" i="45"/>
  <c r="K78" i="45"/>
  <c r="J78" i="45"/>
  <c r="I78" i="45"/>
  <c r="H78" i="45"/>
  <c r="G78" i="45"/>
  <c r="F78" i="45"/>
  <c r="E78" i="45"/>
  <c r="Q77" i="45"/>
  <c r="P77" i="45"/>
  <c r="O77" i="45"/>
  <c r="N77" i="45"/>
  <c r="M77" i="45"/>
  <c r="L77" i="45"/>
  <c r="K77" i="45"/>
  <c r="J77" i="45"/>
  <c r="I77" i="45"/>
  <c r="H77" i="45"/>
  <c r="G77" i="45"/>
  <c r="F77" i="45"/>
  <c r="E77" i="45"/>
  <c r="Q75" i="45"/>
  <c r="P75" i="45"/>
  <c r="O75" i="45"/>
  <c r="N75" i="45"/>
  <c r="M75" i="45"/>
  <c r="L75" i="45"/>
  <c r="K75" i="45"/>
  <c r="J75" i="45"/>
  <c r="I75" i="45"/>
  <c r="H75" i="45"/>
  <c r="G75" i="45"/>
  <c r="F75" i="45"/>
  <c r="E75" i="45"/>
  <c r="Q74" i="45"/>
  <c r="P74" i="45"/>
  <c r="O74" i="45"/>
  <c r="N74" i="45"/>
  <c r="M74" i="45"/>
  <c r="L74" i="45"/>
  <c r="K74" i="45"/>
  <c r="J74" i="45"/>
  <c r="I74" i="45"/>
  <c r="H74" i="45"/>
  <c r="G74" i="45"/>
  <c r="F74" i="45"/>
  <c r="E74" i="45"/>
  <c r="Q73" i="45"/>
  <c r="P73" i="45"/>
  <c r="O73" i="45"/>
  <c r="N73" i="45"/>
  <c r="M73" i="45"/>
  <c r="L73" i="45"/>
  <c r="K73" i="45"/>
  <c r="J73" i="45"/>
  <c r="I73" i="45"/>
  <c r="H73" i="45"/>
  <c r="G73" i="45"/>
  <c r="F73" i="45"/>
  <c r="E73" i="45"/>
  <c r="Q71" i="45"/>
  <c r="P71" i="45"/>
  <c r="O71" i="45"/>
  <c r="N71" i="45"/>
  <c r="M71" i="45"/>
  <c r="L71" i="45"/>
  <c r="K71" i="45"/>
  <c r="J71" i="45"/>
  <c r="I71" i="45"/>
  <c r="H71" i="45"/>
  <c r="G71" i="45"/>
  <c r="F71" i="45"/>
  <c r="E71" i="45"/>
  <c r="Q70" i="45"/>
  <c r="P70" i="45"/>
  <c r="O70" i="45"/>
  <c r="N70" i="45"/>
  <c r="M70" i="45"/>
  <c r="L70" i="45"/>
  <c r="K70" i="45"/>
  <c r="J70" i="45"/>
  <c r="I70" i="45"/>
  <c r="H70" i="45"/>
  <c r="G70" i="45"/>
  <c r="F70" i="45"/>
  <c r="E70" i="45"/>
  <c r="P69" i="45"/>
  <c r="O69" i="45"/>
  <c r="N69" i="45"/>
  <c r="M69" i="45"/>
  <c r="L69" i="45"/>
  <c r="K69" i="45"/>
  <c r="J69" i="45"/>
  <c r="I69" i="45"/>
  <c r="H69" i="45"/>
  <c r="G69" i="45"/>
  <c r="F69" i="45"/>
  <c r="E69" i="45"/>
  <c r="Q66" i="45"/>
  <c r="P66" i="45"/>
  <c r="O66" i="45"/>
  <c r="N66" i="45"/>
  <c r="M66" i="45"/>
  <c r="L66" i="45"/>
  <c r="K66" i="45"/>
  <c r="J66" i="45"/>
  <c r="I66" i="45"/>
  <c r="H66" i="45"/>
  <c r="G66" i="45"/>
  <c r="F66" i="45"/>
  <c r="E66" i="45"/>
  <c r="Q65" i="45"/>
  <c r="P65" i="45"/>
  <c r="O65" i="45"/>
  <c r="N65" i="45"/>
  <c r="M65" i="45"/>
  <c r="L65" i="45"/>
  <c r="K65" i="45"/>
  <c r="J65" i="45"/>
  <c r="I65" i="45"/>
  <c r="H65" i="45"/>
  <c r="G65" i="45"/>
  <c r="F65" i="45"/>
  <c r="E65" i="45"/>
  <c r="Q61" i="45"/>
  <c r="P61" i="45"/>
  <c r="O61" i="45"/>
  <c r="N61" i="45"/>
  <c r="M61" i="45"/>
  <c r="L61" i="45"/>
  <c r="K61" i="45"/>
  <c r="J61" i="45"/>
  <c r="I61" i="45"/>
  <c r="H61" i="45"/>
  <c r="G61" i="45"/>
  <c r="F61" i="45"/>
  <c r="P60" i="45"/>
  <c r="O60" i="45"/>
  <c r="N60" i="45"/>
  <c r="M60" i="45"/>
  <c r="L60" i="45"/>
  <c r="K60" i="45"/>
  <c r="J60" i="45"/>
  <c r="I60" i="45"/>
  <c r="H60" i="45"/>
  <c r="G60" i="45"/>
  <c r="F60" i="45"/>
  <c r="E60" i="45"/>
  <c r="P55" i="45"/>
  <c r="O55" i="45"/>
  <c r="N55" i="45"/>
  <c r="P56" i="45"/>
  <c r="O56" i="45"/>
  <c r="N56" i="45"/>
  <c r="Q4" i="45"/>
  <c r="D5" i="45"/>
  <c r="O5" i="45"/>
  <c r="P5" i="45"/>
  <c r="Q7" i="45"/>
  <c r="P14" i="45"/>
  <c r="E11" i="45"/>
  <c r="F11" i="45"/>
  <c r="G11" i="45"/>
  <c r="H11" i="45"/>
  <c r="I11" i="45"/>
  <c r="J11" i="45"/>
  <c r="K11" i="45"/>
  <c r="L11" i="45"/>
  <c r="M11" i="45"/>
  <c r="O11" i="45"/>
  <c r="P11" i="45"/>
  <c r="N14" i="45"/>
  <c r="O14" i="45"/>
  <c r="F17" i="45"/>
  <c r="G17" i="45" s="1"/>
  <c r="H17" i="45" s="1"/>
  <c r="I17" i="45" s="1"/>
  <c r="J17" i="45" s="1"/>
  <c r="K17" i="45" s="1"/>
  <c r="L17" i="45" s="1"/>
  <c r="M17" i="45" s="1"/>
  <c r="N17" i="45" s="1"/>
  <c r="O17" i="45" s="1"/>
  <c r="P17" i="45" s="1"/>
  <c r="A18" i="45"/>
  <c r="E22" i="45"/>
  <c r="F22" i="45"/>
  <c r="G22" i="45"/>
  <c r="G40" i="45" s="1"/>
  <c r="H22" i="45"/>
  <c r="H40" i="45" s="1"/>
  <c r="I22" i="45"/>
  <c r="I40" i="45" s="1"/>
  <c r="J22" i="45"/>
  <c r="J40" i="45" s="1"/>
  <c r="K22" i="45"/>
  <c r="L22" i="45"/>
  <c r="M22" i="45"/>
  <c r="N22" i="45"/>
  <c r="O22" i="45"/>
  <c r="P22" i="45"/>
  <c r="Q22" i="45"/>
  <c r="E27" i="45"/>
  <c r="F27" i="45"/>
  <c r="F45" i="45" s="1"/>
  <c r="G27" i="45"/>
  <c r="G45" i="45" s="1"/>
  <c r="H27" i="45"/>
  <c r="I27" i="45"/>
  <c r="J27" i="45"/>
  <c r="K27" i="45"/>
  <c r="L27" i="45"/>
  <c r="M27" i="45"/>
  <c r="N27" i="45"/>
  <c r="O27" i="45"/>
  <c r="P27" i="45"/>
  <c r="P45" i="45" s="1"/>
  <c r="Q27" i="45"/>
  <c r="E29" i="45"/>
  <c r="F29" i="45"/>
  <c r="F33" i="45" s="1"/>
  <c r="G29" i="45"/>
  <c r="H29" i="45"/>
  <c r="H33" i="45" s="1"/>
  <c r="I29" i="45"/>
  <c r="J29" i="45"/>
  <c r="J33" i="45" s="1"/>
  <c r="K29" i="45"/>
  <c r="K33" i="45" s="1"/>
  <c r="L29" i="45"/>
  <c r="L33" i="45" s="1"/>
  <c r="M29" i="45"/>
  <c r="M33" i="45" s="1"/>
  <c r="N29" i="45"/>
  <c r="N33" i="45" s="1"/>
  <c r="O29" i="45"/>
  <c r="O33" i="45" s="1"/>
  <c r="P29" i="45"/>
  <c r="P33" i="45" s="1"/>
  <c r="Q29" i="45"/>
  <c r="Q33" i="45" s="1"/>
  <c r="E33" i="45"/>
  <c r="G33" i="45"/>
  <c r="I33" i="45"/>
  <c r="A38" i="45"/>
  <c r="E38" i="45"/>
  <c r="F38" i="45"/>
  <c r="G38" i="45"/>
  <c r="K38" i="45"/>
  <c r="K40" i="45" s="1"/>
  <c r="L38" i="45"/>
  <c r="L40" i="45" s="1"/>
  <c r="L47" i="45" s="1"/>
  <c r="M38" i="45"/>
  <c r="N38" i="45"/>
  <c r="O38" i="45"/>
  <c r="P38" i="45"/>
  <c r="A39" i="45"/>
  <c r="Q39" i="45"/>
  <c r="M40" i="45"/>
  <c r="N40" i="45"/>
  <c r="O40" i="45"/>
  <c r="A43" i="45"/>
  <c r="Q43" i="45"/>
  <c r="A44" i="45"/>
  <c r="E44" i="45"/>
  <c r="F44" i="45"/>
  <c r="G44" i="45"/>
  <c r="H44" i="45"/>
  <c r="I44" i="45"/>
  <c r="J44" i="45"/>
  <c r="J45" i="45" s="1"/>
  <c r="K44" i="45"/>
  <c r="K45" i="45" s="1"/>
  <c r="L44" i="45"/>
  <c r="L45" i="45" s="1"/>
  <c r="M44" i="45"/>
  <c r="N44" i="45"/>
  <c r="O44" i="45"/>
  <c r="P44" i="45"/>
  <c r="E49" i="45"/>
  <c r="F49" i="45"/>
  <c r="H49" i="45"/>
  <c r="I49" i="45"/>
  <c r="J49" i="45"/>
  <c r="AS48" i="19"/>
  <c r="AS49" i="19"/>
  <c r="AS50" i="19"/>
  <c r="AS51" i="19"/>
  <c r="AS52" i="19"/>
  <c r="AS53" i="19"/>
  <c r="AS54" i="19"/>
  <c r="AS55" i="19"/>
  <c r="AS56" i="19"/>
  <c r="AS57" i="19"/>
  <c r="AS58" i="19"/>
  <c r="AQ59" i="19"/>
  <c r="AR59" i="19"/>
  <c r="AS33" i="19"/>
  <c r="AS34" i="19"/>
  <c r="AS35" i="19"/>
  <c r="AS36" i="19"/>
  <c r="AS37" i="19"/>
  <c r="AS38" i="19"/>
  <c r="AS39" i="19"/>
  <c r="AS40" i="19"/>
  <c r="AS41" i="19"/>
  <c r="AS42" i="19"/>
  <c r="AS43" i="19"/>
  <c r="AQ44" i="19"/>
  <c r="AR44" i="19"/>
  <c r="AS19" i="19"/>
  <c r="AS20" i="19"/>
  <c r="AS21" i="19"/>
  <c r="AS22" i="19"/>
  <c r="AS23" i="19"/>
  <c r="AS24" i="19"/>
  <c r="AS25" i="19"/>
  <c r="AS26" i="19"/>
  <c r="AS27" i="19"/>
  <c r="AS28" i="19"/>
  <c r="AS18" i="19"/>
  <c r="AS29" i="19" s="1"/>
  <c r="AQ29" i="19"/>
  <c r="AR29" i="19"/>
  <c r="AR14" i="19"/>
  <c r="AQ14" i="19"/>
  <c r="AS4" i="19"/>
  <c r="AS5" i="19"/>
  <c r="AS6" i="19"/>
  <c r="AS7" i="19"/>
  <c r="AS8" i="19"/>
  <c r="AS9" i="19"/>
  <c r="AS10" i="19"/>
  <c r="AS11" i="19"/>
  <c r="AS12" i="19"/>
  <c r="AS13" i="19"/>
  <c r="AS3" i="19"/>
  <c r="T170" i="23"/>
  <c r="T175" i="23" s="1"/>
  <c r="T171" i="23"/>
  <c r="T172" i="23"/>
  <c r="T173" i="23"/>
  <c r="T174" i="23"/>
  <c r="T169" i="23"/>
  <c r="Q175" i="23"/>
  <c r="N175" i="23"/>
  <c r="K175" i="23"/>
  <c r="Q170" i="23"/>
  <c r="Q171" i="23"/>
  <c r="Q172" i="23"/>
  <c r="Q173" i="23"/>
  <c r="Q174" i="23"/>
  <c r="Q169" i="23"/>
  <c r="N170" i="23"/>
  <c r="N171" i="23"/>
  <c r="N172" i="23"/>
  <c r="N173" i="23"/>
  <c r="N174" i="23"/>
  <c r="N169" i="23"/>
  <c r="K170" i="23"/>
  <c r="K171" i="23"/>
  <c r="K172" i="23"/>
  <c r="K173" i="23"/>
  <c r="K174" i="23"/>
  <c r="K169" i="23"/>
  <c r="I2" i="23"/>
  <c r="J2" i="23"/>
  <c r="K2" i="23"/>
  <c r="L2" i="23"/>
  <c r="M2" i="23"/>
  <c r="N2" i="23"/>
  <c r="O2" i="23"/>
  <c r="P2" i="23"/>
  <c r="Q2" i="23"/>
  <c r="R2" i="23"/>
  <c r="S2" i="23"/>
  <c r="T2" i="23"/>
  <c r="H2" i="23"/>
  <c r="H175" i="23"/>
  <c r="H169" i="23"/>
  <c r="H171" i="23"/>
  <c r="H172" i="23"/>
  <c r="H173" i="23"/>
  <c r="H174" i="23"/>
  <c r="H170" i="23"/>
  <c r="E5" i="60" l="1"/>
  <c r="E7" i="60"/>
  <c r="E8" i="60"/>
  <c r="E9" i="60"/>
  <c r="E10" i="60"/>
  <c r="E11" i="60"/>
  <c r="E12" i="60"/>
  <c r="E13" i="60"/>
  <c r="E15" i="60"/>
  <c r="E16" i="60"/>
  <c r="E17" i="60"/>
  <c r="E18" i="60"/>
  <c r="E20" i="60"/>
  <c r="E22" i="60"/>
  <c r="E23" i="60"/>
  <c r="E24" i="60"/>
  <c r="E25" i="60"/>
  <c r="E27" i="60"/>
  <c r="E28" i="60"/>
  <c r="E29" i="60"/>
  <c r="E30" i="60"/>
  <c r="E32" i="60"/>
  <c r="E34" i="60"/>
  <c r="E35" i="60"/>
  <c r="E36" i="60"/>
  <c r="E37" i="60"/>
  <c r="E39" i="60"/>
  <c r="E41" i="60"/>
  <c r="E42" i="60"/>
  <c r="E43" i="60"/>
  <c r="E45" i="60"/>
  <c r="E46" i="60"/>
  <c r="E47" i="60"/>
  <c r="E49" i="60"/>
  <c r="E51" i="60"/>
  <c r="E52" i="60"/>
  <c r="E53" i="60"/>
  <c r="E54" i="60"/>
  <c r="E56" i="60"/>
  <c r="E57" i="60"/>
  <c r="E58" i="60"/>
  <c r="E59" i="60"/>
  <c r="E60" i="60"/>
  <c r="E61" i="60"/>
  <c r="E63" i="60"/>
  <c r="E64" i="60"/>
  <c r="E65" i="60"/>
  <c r="E67" i="60"/>
  <c r="E68" i="60"/>
  <c r="E70" i="60"/>
  <c r="E71" i="60"/>
  <c r="E73" i="60"/>
  <c r="E75" i="60"/>
  <c r="E77" i="60"/>
  <c r="E78" i="60"/>
  <c r="I6" i="60"/>
  <c r="Q6" i="60"/>
  <c r="R6" i="60"/>
  <c r="S6" i="60"/>
  <c r="T6" i="60"/>
  <c r="X6" i="60" s="1"/>
  <c r="Q7" i="60"/>
  <c r="R7" i="60"/>
  <c r="S7" i="60"/>
  <c r="T7" i="60"/>
  <c r="X7" i="60" s="1"/>
  <c r="Q8" i="60"/>
  <c r="R8" i="60"/>
  <c r="S8" i="60"/>
  <c r="T8" i="60"/>
  <c r="X8" i="60" s="1"/>
  <c r="Q9" i="60"/>
  <c r="R9" i="60"/>
  <c r="S9" i="60"/>
  <c r="T9" i="60"/>
  <c r="X9" i="60" s="1"/>
  <c r="Q10" i="60"/>
  <c r="R10" i="60"/>
  <c r="S10" i="60"/>
  <c r="T10" i="60"/>
  <c r="X10" i="60" s="1"/>
  <c r="Q11" i="60"/>
  <c r="R11" i="60"/>
  <c r="S11" i="60"/>
  <c r="T11" i="60"/>
  <c r="X11" i="60" s="1"/>
  <c r="Q12" i="60"/>
  <c r="R12" i="60"/>
  <c r="S12" i="60"/>
  <c r="T12" i="60"/>
  <c r="X12" i="60" s="1"/>
  <c r="Q13" i="60"/>
  <c r="R13" i="60"/>
  <c r="S13" i="60"/>
  <c r="T13" i="60"/>
  <c r="X13" i="60" s="1"/>
  <c r="Q14" i="60"/>
  <c r="R14" i="60"/>
  <c r="S14" i="60"/>
  <c r="T14" i="60"/>
  <c r="X14" i="60" s="1"/>
  <c r="Q15" i="60"/>
  <c r="R15" i="60"/>
  <c r="S15" i="60"/>
  <c r="T15" i="60"/>
  <c r="X15" i="60" s="1"/>
  <c r="Q16" i="60"/>
  <c r="R16" i="60"/>
  <c r="S16" i="60"/>
  <c r="T16" i="60"/>
  <c r="X16" i="60" s="1"/>
  <c r="Q17" i="60"/>
  <c r="R17" i="60"/>
  <c r="S17" i="60"/>
  <c r="T17" i="60"/>
  <c r="X17" i="60" s="1"/>
  <c r="Q18" i="60"/>
  <c r="R18" i="60"/>
  <c r="S18" i="60"/>
  <c r="T18" i="60"/>
  <c r="X18" i="60" s="1"/>
  <c r="Q19" i="60"/>
  <c r="R19" i="60"/>
  <c r="S19" i="60"/>
  <c r="T19" i="60"/>
  <c r="X19" i="60" s="1"/>
  <c r="Q20" i="60"/>
  <c r="R20" i="60"/>
  <c r="S20" i="60"/>
  <c r="T20" i="60"/>
  <c r="X20" i="60" s="1"/>
  <c r="Q21" i="60"/>
  <c r="R21" i="60"/>
  <c r="S21" i="60"/>
  <c r="T21" i="60"/>
  <c r="X21" i="60" s="1"/>
  <c r="Q22" i="60"/>
  <c r="R22" i="60"/>
  <c r="S22" i="60"/>
  <c r="T22" i="60"/>
  <c r="X22" i="60" s="1"/>
  <c r="Q23" i="60"/>
  <c r="R23" i="60"/>
  <c r="S23" i="60"/>
  <c r="T23" i="60"/>
  <c r="X23" i="60" s="1"/>
  <c r="Q24" i="60"/>
  <c r="R24" i="60"/>
  <c r="S24" i="60"/>
  <c r="T24" i="60"/>
  <c r="X24" i="60" s="1"/>
  <c r="Q25" i="60"/>
  <c r="R25" i="60"/>
  <c r="S25" i="60"/>
  <c r="T25" i="60"/>
  <c r="X25" i="60" s="1"/>
  <c r="Q26" i="60"/>
  <c r="R26" i="60"/>
  <c r="S26" i="60"/>
  <c r="T26" i="60"/>
  <c r="X26" i="60" s="1"/>
  <c r="Q27" i="60"/>
  <c r="R27" i="60"/>
  <c r="S27" i="60"/>
  <c r="T27" i="60"/>
  <c r="X27" i="60" s="1"/>
  <c r="Q28" i="60"/>
  <c r="R28" i="60"/>
  <c r="S28" i="60"/>
  <c r="T28" i="60"/>
  <c r="X28" i="60" s="1"/>
  <c r="Q29" i="60"/>
  <c r="R29" i="60"/>
  <c r="S29" i="60"/>
  <c r="T29" i="60"/>
  <c r="X29" i="60" s="1"/>
  <c r="Q30" i="60"/>
  <c r="R30" i="60"/>
  <c r="S30" i="60"/>
  <c r="T30" i="60"/>
  <c r="X30" i="60" s="1"/>
  <c r="Q31" i="60"/>
  <c r="R31" i="60"/>
  <c r="S31" i="60"/>
  <c r="T31" i="60"/>
  <c r="X31" i="60" s="1"/>
  <c r="Q32" i="60"/>
  <c r="R32" i="60"/>
  <c r="S32" i="60"/>
  <c r="T32" i="60"/>
  <c r="X32" i="60" s="1"/>
  <c r="Q33" i="60"/>
  <c r="R33" i="60"/>
  <c r="S33" i="60"/>
  <c r="T33" i="60"/>
  <c r="X33" i="60" s="1"/>
  <c r="Q34" i="60"/>
  <c r="R34" i="60"/>
  <c r="S34" i="60"/>
  <c r="T34" i="60"/>
  <c r="X34" i="60" s="1"/>
  <c r="Q35" i="60"/>
  <c r="R35" i="60"/>
  <c r="S35" i="60"/>
  <c r="T35" i="60"/>
  <c r="X35" i="60" s="1"/>
  <c r="Q36" i="60"/>
  <c r="R36" i="60"/>
  <c r="S36" i="60"/>
  <c r="T36" i="60"/>
  <c r="X36" i="60" s="1"/>
  <c r="Q37" i="60"/>
  <c r="R37" i="60"/>
  <c r="S37" i="60"/>
  <c r="T37" i="60"/>
  <c r="X37" i="60" s="1"/>
  <c r="Q38" i="60"/>
  <c r="R38" i="60"/>
  <c r="S38" i="60"/>
  <c r="T38" i="60"/>
  <c r="X38" i="60" s="1"/>
  <c r="Q39" i="60"/>
  <c r="R39" i="60"/>
  <c r="S39" i="60"/>
  <c r="T39" i="60"/>
  <c r="X39" i="60" s="1"/>
  <c r="Q40" i="60"/>
  <c r="R40" i="60"/>
  <c r="S40" i="60"/>
  <c r="T40" i="60"/>
  <c r="X40" i="60" s="1"/>
  <c r="Q41" i="60"/>
  <c r="R41" i="60"/>
  <c r="S41" i="60"/>
  <c r="T41" i="60"/>
  <c r="X41" i="60" s="1"/>
  <c r="Q42" i="60"/>
  <c r="R42" i="60"/>
  <c r="S42" i="60"/>
  <c r="T42" i="60"/>
  <c r="X42" i="60" s="1"/>
  <c r="Q43" i="60"/>
  <c r="R43" i="60"/>
  <c r="S43" i="60"/>
  <c r="T43" i="60"/>
  <c r="X43" i="60" s="1"/>
  <c r="Q44" i="60"/>
  <c r="R44" i="60"/>
  <c r="S44" i="60"/>
  <c r="T44" i="60"/>
  <c r="X44" i="60" s="1"/>
  <c r="Q45" i="60"/>
  <c r="R45" i="60"/>
  <c r="S45" i="60"/>
  <c r="T45" i="60"/>
  <c r="X45" i="60" s="1"/>
  <c r="Q46" i="60"/>
  <c r="R46" i="60"/>
  <c r="S46" i="60"/>
  <c r="T46" i="60"/>
  <c r="X46" i="60" s="1"/>
  <c r="Q47" i="60"/>
  <c r="R47" i="60"/>
  <c r="S47" i="60"/>
  <c r="T47" i="60"/>
  <c r="X47" i="60" s="1"/>
  <c r="Q48" i="60"/>
  <c r="R48" i="60"/>
  <c r="S48" i="60"/>
  <c r="T48" i="60"/>
  <c r="X48" i="60" s="1"/>
  <c r="Q49" i="60"/>
  <c r="R49" i="60"/>
  <c r="S49" i="60"/>
  <c r="T49" i="60"/>
  <c r="X49" i="60" s="1"/>
  <c r="Q50" i="60"/>
  <c r="R50" i="60"/>
  <c r="S50" i="60"/>
  <c r="T50" i="60"/>
  <c r="X50" i="60" s="1"/>
  <c r="Q51" i="60"/>
  <c r="R51" i="60"/>
  <c r="S51" i="60"/>
  <c r="T51" i="60"/>
  <c r="X51" i="60" s="1"/>
  <c r="Q52" i="60"/>
  <c r="R52" i="60"/>
  <c r="S52" i="60"/>
  <c r="T52" i="60"/>
  <c r="X52" i="60" s="1"/>
  <c r="Q53" i="60"/>
  <c r="R53" i="60"/>
  <c r="S53" i="60"/>
  <c r="T53" i="60"/>
  <c r="X53" i="60" s="1"/>
  <c r="Q54" i="60"/>
  <c r="R54" i="60"/>
  <c r="S54" i="60"/>
  <c r="T54" i="60"/>
  <c r="X54" i="60" s="1"/>
  <c r="Q55" i="60"/>
  <c r="R55" i="60"/>
  <c r="S55" i="60"/>
  <c r="T55" i="60"/>
  <c r="X55" i="60" s="1"/>
  <c r="Q56" i="60"/>
  <c r="R56" i="60"/>
  <c r="S56" i="60"/>
  <c r="T56" i="60"/>
  <c r="X56" i="60" s="1"/>
  <c r="Q57" i="60"/>
  <c r="R57" i="60"/>
  <c r="S57" i="60"/>
  <c r="T57" i="60"/>
  <c r="X57" i="60" s="1"/>
  <c r="Q58" i="60"/>
  <c r="R58" i="60"/>
  <c r="S58" i="60"/>
  <c r="T58" i="60"/>
  <c r="X58" i="60" s="1"/>
  <c r="Q59" i="60"/>
  <c r="R59" i="60"/>
  <c r="S59" i="60"/>
  <c r="T59" i="60"/>
  <c r="X59" i="60" s="1"/>
  <c r="Q60" i="60"/>
  <c r="R60" i="60"/>
  <c r="S60" i="60"/>
  <c r="T60" i="60"/>
  <c r="X60" i="60" s="1"/>
  <c r="Q61" i="60"/>
  <c r="R61" i="60"/>
  <c r="S61" i="60"/>
  <c r="T61" i="60"/>
  <c r="X61" i="60" s="1"/>
  <c r="Q62" i="60"/>
  <c r="R62" i="60"/>
  <c r="S62" i="60"/>
  <c r="T62" i="60"/>
  <c r="X62" i="60" s="1"/>
  <c r="Q63" i="60"/>
  <c r="R63" i="60"/>
  <c r="S63" i="60"/>
  <c r="T63" i="60"/>
  <c r="X63" i="60" s="1"/>
  <c r="Q64" i="60"/>
  <c r="R64" i="60"/>
  <c r="S64" i="60"/>
  <c r="T64" i="60"/>
  <c r="X64" i="60" s="1"/>
  <c r="Q65" i="60"/>
  <c r="R65" i="60"/>
  <c r="S65" i="60"/>
  <c r="T65" i="60"/>
  <c r="X65" i="60" s="1"/>
  <c r="Q66" i="60"/>
  <c r="R66" i="60"/>
  <c r="S66" i="60"/>
  <c r="T66" i="60"/>
  <c r="X66" i="60" s="1"/>
  <c r="Q67" i="60"/>
  <c r="R67" i="60"/>
  <c r="S67" i="60"/>
  <c r="T67" i="60"/>
  <c r="X67" i="60" s="1"/>
  <c r="Q68" i="60"/>
  <c r="R68" i="60"/>
  <c r="S68" i="60"/>
  <c r="T68" i="60"/>
  <c r="X68" i="60" s="1"/>
  <c r="Q69" i="60"/>
  <c r="R69" i="60"/>
  <c r="S69" i="60"/>
  <c r="T69" i="60"/>
  <c r="X69" i="60" s="1"/>
  <c r="Q70" i="60"/>
  <c r="R70" i="60"/>
  <c r="S70" i="60"/>
  <c r="T70" i="60"/>
  <c r="X70" i="60" s="1"/>
  <c r="Q71" i="60"/>
  <c r="R71" i="60"/>
  <c r="S71" i="60"/>
  <c r="T71" i="60"/>
  <c r="X71" i="60" s="1"/>
  <c r="Q72" i="60"/>
  <c r="R72" i="60"/>
  <c r="S72" i="60"/>
  <c r="T72" i="60"/>
  <c r="X72" i="60" s="1"/>
  <c r="Q73" i="60"/>
  <c r="R73" i="60"/>
  <c r="S73" i="60"/>
  <c r="T73" i="60"/>
  <c r="X73" i="60" s="1"/>
  <c r="Q74" i="60"/>
  <c r="R74" i="60"/>
  <c r="S74" i="60"/>
  <c r="T74" i="60"/>
  <c r="X74" i="60" s="1"/>
  <c r="Q75" i="60"/>
  <c r="R75" i="60"/>
  <c r="S75" i="60"/>
  <c r="T75" i="60"/>
  <c r="X75" i="60" s="1"/>
  <c r="Q76" i="60"/>
  <c r="R76" i="60"/>
  <c r="S76" i="60"/>
  <c r="T76" i="60"/>
  <c r="X76" i="60" s="1"/>
  <c r="Q77" i="60"/>
  <c r="R77" i="60"/>
  <c r="S77" i="60"/>
  <c r="T77" i="60"/>
  <c r="X77" i="60" s="1"/>
  <c r="Q78" i="60"/>
  <c r="R78" i="60"/>
  <c r="S78" i="60"/>
  <c r="T78" i="60"/>
  <c r="X78" i="60" s="1"/>
  <c r="Q79" i="60"/>
  <c r="R79" i="60"/>
  <c r="S79" i="60"/>
  <c r="T79" i="60"/>
  <c r="X79" i="60" s="1"/>
  <c r="T5" i="60"/>
  <c r="S5" i="60"/>
  <c r="R5" i="60"/>
  <c r="Q5" i="60"/>
  <c r="W6" i="60"/>
  <c r="V6" i="60"/>
  <c r="U6" i="60"/>
  <c r="M6" i="60"/>
  <c r="N6" i="60"/>
  <c r="O6" i="60"/>
  <c r="P6" i="60"/>
  <c r="M7" i="60"/>
  <c r="N7" i="60"/>
  <c r="O7" i="60"/>
  <c r="P7" i="60"/>
  <c r="M8" i="60"/>
  <c r="N8" i="60"/>
  <c r="O8" i="60"/>
  <c r="P8" i="60"/>
  <c r="M9" i="60"/>
  <c r="N9" i="60"/>
  <c r="O9" i="60"/>
  <c r="P9" i="60"/>
  <c r="M10" i="60"/>
  <c r="N10" i="60"/>
  <c r="O10" i="60"/>
  <c r="P10" i="60"/>
  <c r="M11" i="60"/>
  <c r="N11" i="60"/>
  <c r="O11" i="60"/>
  <c r="P11" i="60"/>
  <c r="M12" i="60"/>
  <c r="N12" i="60"/>
  <c r="O12" i="60"/>
  <c r="P12" i="60"/>
  <c r="M13" i="60"/>
  <c r="N13" i="60"/>
  <c r="O13" i="60"/>
  <c r="P13" i="60"/>
  <c r="M14" i="60"/>
  <c r="N14" i="60"/>
  <c r="O14" i="60"/>
  <c r="P14" i="60"/>
  <c r="M15" i="60"/>
  <c r="N15" i="60"/>
  <c r="O15" i="60"/>
  <c r="P15" i="60"/>
  <c r="M16" i="60"/>
  <c r="N16" i="60"/>
  <c r="O16" i="60"/>
  <c r="P16" i="60"/>
  <c r="M17" i="60"/>
  <c r="N17" i="60"/>
  <c r="O17" i="60"/>
  <c r="P17" i="60"/>
  <c r="M18" i="60"/>
  <c r="N18" i="60"/>
  <c r="O18" i="60"/>
  <c r="P18" i="60"/>
  <c r="M19" i="60"/>
  <c r="N19" i="60"/>
  <c r="O19" i="60"/>
  <c r="P19" i="60"/>
  <c r="M20" i="60"/>
  <c r="N20" i="60"/>
  <c r="O20" i="60"/>
  <c r="P20" i="60"/>
  <c r="M21" i="60"/>
  <c r="N21" i="60"/>
  <c r="O21" i="60"/>
  <c r="P21" i="60"/>
  <c r="M22" i="60"/>
  <c r="N22" i="60"/>
  <c r="O22" i="60"/>
  <c r="P22" i="60"/>
  <c r="M23" i="60"/>
  <c r="N23" i="60"/>
  <c r="O23" i="60"/>
  <c r="P23" i="60"/>
  <c r="M24" i="60"/>
  <c r="N24" i="60"/>
  <c r="O24" i="60"/>
  <c r="P24" i="60"/>
  <c r="M25" i="60"/>
  <c r="N25" i="60"/>
  <c r="O25" i="60"/>
  <c r="P25" i="60"/>
  <c r="M26" i="60"/>
  <c r="N26" i="60"/>
  <c r="O26" i="60"/>
  <c r="P26" i="60"/>
  <c r="M27" i="60"/>
  <c r="N27" i="60"/>
  <c r="O27" i="60"/>
  <c r="P27" i="60"/>
  <c r="M28" i="60"/>
  <c r="N28" i="60"/>
  <c r="O28" i="60"/>
  <c r="P28" i="60"/>
  <c r="M29" i="60"/>
  <c r="N29" i="60"/>
  <c r="O29" i="60"/>
  <c r="P29" i="60"/>
  <c r="M30" i="60"/>
  <c r="N30" i="60"/>
  <c r="O30" i="60"/>
  <c r="P30" i="60"/>
  <c r="M31" i="60"/>
  <c r="N31" i="60"/>
  <c r="O31" i="60"/>
  <c r="P31" i="60"/>
  <c r="M32" i="60"/>
  <c r="N32" i="60"/>
  <c r="O32" i="60"/>
  <c r="P32" i="60"/>
  <c r="M33" i="60"/>
  <c r="N33" i="60"/>
  <c r="O33" i="60"/>
  <c r="P33" i="60"/>
  <c r="M34" i="60"/>
  <c r="N34" i="60"/>
  <c r="O34" i="60"/>
  <c r="P34" i="60"/>
  <c r="M35" i="60"/>
  <c r="N35" i="60"/>
  <c r="O35" i="60"/>
  <c r="P35" i="60"/>
  <c r="M36" i="60"/>
  <c r="N36" i="60"/>
  <c r="O36" i="60"/>
  <c r="P36" i="60"/>
  <c r="M37" i="60"/>
  <c r="N37" i="60"/>
  <c r="O37" i="60"/>
  <c r="P37" i="60"/>
  <c r="M38" i="60"/>
  <c r="N38" i="60"/>
  <c r="O38" i="60"/>
  <c r="P38" i="60"/>
  <c r="M39" i="60"/>
  <c r="N39" i="60"/>
  <c r="O39" i="60"/>
  <c r="P39" i="60"/>
  <c r="M40" i="60"/>
  <c r="N40" i="60"/>
  <c r="O40" i="60"/>
  <c r="P40" i="60"/>
  <c r="M41" i="60"/>
  <c r="N41" i="60"/>
  <c r="O41" i="60"/>
  <c r="P41" i="60"/>
  <c r="M42" i="60"/>
  <c r="N42" i="60"/>
  <c r="O42" i="60"/>
  <c r="P42" i="60"/>
  <c r="M43" i="60"/>
  <c r="N43" i="60"/>
  <c r="O43" i="60"/>
  <c r="P43" i="60"/>
  <c r="M44" i="60"/>
  <c r="N44" i="60"/>
  <c r="O44" i="60"/>
  <c r="P44" i="60"/>
  <c r="M45" i="60"/>
  <c r="N45" i="60"/>
  <c r="O45" i="60"/>
  <c r="P45" i="60"/>
  <c r="M46" i="60"/>
  <c r="N46" i="60"/>
  <c r="O46" i="60"/>
  <c r="P46" i="60"/>
  <c r="M47" i="60"/>
  <c r="N47" i="60"/>
  <c r="O47" i="60"/>
  <c r="P47" i="60"/>
  <c r="M48" i="60"/>
  <c r="N48" i="60"/>
  <c r="O48" i="60"/>
  <c r="P48" i="60"/>
  <c r="M49" i="60"/>
  <c r="N49" i="60"/>
  <c r="O49" i="60"/>
  <c r="P49" i="60"/>
  <c r="M50" i="60"/>
  <c r="N50" i="60"/>
  <c r="O50" i="60"/>
  <c r="P50" i="60"/>
  <c r="M51" i="60"/>
  <c r="N51" i="60"/>
  <c r="O51" i="60"/>
  <c r="P51" i="60"/>
  <c r="M52" i="60"/>
  <c r="N52" i="60"/>
  <c r="O52" i="60"/>
  <c r="P52" i="60"/>
  <c r="M53" i="60"/>
  <c r="N53" i="60"/>
  <c r="O53" i="60"/>
  <c r="P53" i="60"/>
  <c r="M54" i="60"/>
  <c r="N54" i="60"/>
  <c r="O54" i="60"/>
  <c r="P54" i="60"/>
  <c r="M55" i="60"/>
  <c r="N55" i="60"/>
  <c r="O55" i="60"/>
  <c r="P55" i="60"/>
  <c r="M56" i="60"/>
  <c r="N56" i="60"/>
  <c r="O56" i="60"/>
  <c r="P56" i="60"/>
  <c r="M57" i="60"/>
  <c r="N57" i="60"/>
  <c r="O57" i="60"/>
  <c r="P57" i="60"/>
  <c r="M58" i="60"/>
  <c r="N58" i="60"/>
  <c r="O58" i="60"/>
  <c r="P58" i="60"/>
  <c r="M59" i="60"/>
  <c r="N59" i="60"/>
  <c r="O59" i="60"/>
  <c r="P59" i="60"/>
  <c r="M60" i="60"/>
  <c r="N60" i="60"/>
  <c r="O60" i="60"/>
  <c r="P60" i="60"/>
  <c r="M61" i="60"/>
  <c r="N61" i="60"/>
  <c r="O61" i="60"/>
  <c r="P61" i="60"/>
  <c r="M62" i="60"/>
  <c r="N62" i="60"/>
  <c r="O62" i="60"/>
  <c r="P62" i="60"/>
  <c r="M63" i="60"/>
  <c r="N63" i="60"/>
  <c r="O63" i="60"/>
  <c r="P63" i="60"/>
  <c r="M64" i="60"/>
  <c r="N64" i="60"/>
  <c r="O64" i="60"/>
  <c r="P64" i="60"/>
  <c r="M65" i="60"/>
  <c r="N65" i="60"/>
  <c r="O65" i="60"/>
  <c r="P65" i="60"/>
  <c r="M66" i="60"/>
  <c r="N66" i="60"/>
  <c r="O66" i="60"/>
  <c r="P66" i="60"/>
  <c r="M67" i="60"/>
  <c r="N67" i="60"/>
  <c r="O67" i="60"/>
  <c r="P67" i="60"/>
  <c r="M68" i="60"/>
  <c r="N68" i="60"/>
  <c r="O68" i="60"/>
  <c r="P68" i="60"/>
  <c r="M69" i="60"/>
  <c r="N69" i="60"/>
  <c r="O69" i="60"/>
  <c r="P69" i="60"/>
  <c r="M70" i="60"/>
  <c r="N70" i="60"/>
  <c r="O70" i="60"/>
  <c r="P70" i="60"/>
  <c r="M71" i="60"/>
  <c r="N71" i="60"/>
  <c r="O71" i="60"/>
  <c r="P71" i="60"/>
  <c r="M72" i="60"/>
  <c r="N72" i="60"/>
  <c r="O72" i="60"/>
  <c r="P72" i="60"/>
  <c r="M73" i="60"/>
  <c r="N73" i="60"/>
  <c r="O73" i="60"/>
  <c r="P73" i="60"/>
  <c r="M74" i="60"/>
  <c r="N74" i="60"/>
  <c r="O74" i="60"/>
  <c r="P74" i="60"/>
  <c r="M75" i="60"/>
  <c r="N75" i="60"/>
  <c r="O75" i="60"/>
  <c r="P75" i="60"/>
  <c r="M76" i="60"/>
  <c r="N76" i="60"/>
  <c r="O76" i="60"/>
  <c r="P76" i="60"/>
  <c r="M77" i="60"/>
  <c r="N77" i="60"/>
  <c r="O77" i="60"/>
  <c r="P77" i="60"/>
  <c r="M78" i="60"/>
  <c r="N78" i="60"/>
  <c r="O78" i="60"/>
  <c r="P78" i="60"/>
  <c r="M79" i="60"/>
  <c r="N79" i="60"/>
  <c r="O79" i="60"/>
  <c r="P79" i="60"/>
  <c r="P5" i="60"/>
  <c r="P3" i="60" s="1"/>
  <c r="O5" i="60"/>
  <c r="O3" i="60" s="1"/>
  <c r="N5" i="60"/>
  <c r="N3" i="60" s="1"/>
  <c r="M5" i="60"/>
  <c r="M3" i="60" s="1"/>
  <c r="J6" i="60"/>
  <c r="K6" i="60"/>
  <c r="L6" i="60"/>
  <c r="I7" i="60"/>
  <c r="J7" i="60"/>
  <c r="K7" i="60"/>
  <c r="L7" i="60"/>
  <c r="I8" i="60"/>
  <c r="J8" i="60"/>
  <c r="K8" i="60"/>
  <c r="L8" i="60"/>
  <c r="I9" i="60"/>
  <c r="J9" i="60"/>
  <c r="K9" i="60"/>
  <c r="L9" i="60"/>
  <c r="I10" i="60"/>
  <c r="J10" i="60"/>
  <c r="K10" i="60"/>
  <c r="L10" i="60"/>
  <c r="I11" i="60"/>
  <c r="J11" i="60"/>
  <c r="K11" i="60"/>
  <c r="L11" i="60"/>
  <c r="I12" i="60"/>
  <c r="J12" i="60"/>
  <c r="K12" i="60"/>
  <c r="L12" i="60"/>
  <c r="I13" i="60"/>
  <c r="J13" i="60"/>
  <c r="K13" i="60"/>
  <c r="L13" i="60"/>
  <c r="I14" i="60"/>
  <c r="J14" i="60"/>
  <c r="K14" i="60"/>
  <c r="L14" i="60"/>
  <c r="I15" i="60"/>
  <c r="J15" i="60"/>
  <c r="K15" i="60"/>
  <c r="L15" i="60"/>
  <c r="I16" i="60"/>
  <c r="J16" i="60"/>
  <c r="K16" i="60"/>
  <c r="L16" i="60"/>
  <c r="I17" i="60"/>
  <c r="J17" i="60"/>
  <c r="K17" i="60"/>
  <c r="L17" i="60"/>
  <c r="I18" i="60"/>
  <c r="J18" i="60"/>
  <c r="K18" i="60"/>
  <c r="L18" i="60"/>
  <c r="I19" i="60"/>
  <c r="J19" i="60"/>
  <c r="K19" i="60"/>
  <c r="L19" i="60"/>
  <c r="I20" i="60"/>
  <c r="J20" i="60"/>
  <c r="K20" i="60"/>
  <c r="L20" i="60"/>
  <c r="I21" i="60"/>
  <c r="J21" i="60"/>
  <c r="K21" i="60"/>
  <c r="L21" i="60"/>
  <c r="I22" i="60"/>
  <c r="J22" i="60"/>
  <c r="K22" i="60"/>
  <c r="L22" i="60"/>
  <c r="I23" i="60"/>
  <c r="J23" i="60"/>
  <c r="K23" i="60"/>
  <c r="L23" i="60"/>
  <c r="I24" i="60"/>
  <c r="J24" i="60"/>
  <c r="K24" i="60"/>
  <c r="L24" i="60"/>
  <c r="I25" i="60"/>
  <c r="J25" i="60"/>
  <c r="K25" i="60"/>
  <c r="L25" i="60"/>
  <c r="I26" i="60"/>
  <c r="J26" i="60"/>
  <c r="K26" i="60"/>
  <c r="L26" i="60"/>
  <c r="I27" i="60"/>
  <c r="J27" i="60"/>
  <c r="K27" i="60"/>
  <c r="L27" i="60"/>
  <c r="I28" i="60"/>
  <c r="J28" i="60"/>
  <c r="K28" i="60"/>
  <c r="L28" i="60"/>
  <c r="I29" i="60"/>
  <c r="J29" i="60"/>
  <c r="K29" i="60"/>
  <c r="L29" i="60"/>
  <c r="I30" i="60"/>
  <c r="J30" i="60"/>
  <c r="K30" i="60"/>
  <c r="L30" i="60"/>
  <c r="I31" i="60"/>
  <c r="J31" i="60"/>
  <c r="K31" i="60"/>
  <c r="L31" i="60"/>
  <c r="I32" i="60"/>
  <c r="J32" i="60"/>
  <c r="K32" i="60"/>
  <c r="L32" i="60"/>
  <c r="I33" i="60"/>
  <c r="J33" i="60"/>
  <c r="K33" i="60"/>
  <c r="L33" i="60"/>
  <c r="I34" i="60"/>
  <c r="J34" i="60"/>
  <c r="K34" i="60"/>
  <c r="L34" i="60"/>
  <c r="I35" i="60"/>
  <c r="J35" i="60"/>
  <c r="K35" i="60"/>
  <c r="L35" i="60"/>
  <c r="I36" i="60"/>
  <c r="J36" i="60"/>
  <c r="K36" i="60"/>
  <c r="L36" i="60"/>
  <c r="I37" i="60"/>
  <c r="J37" i="60"/>
  <c r="K37" i="60"/>
  <c r="L37" i="60"/>
  <c r="I38" i="60"/>
  <c r="J38" i="60"/>
  <c r="K38" i="60"/>
  <c r="L38" i="60"/>
  <c r="I39" i="60"/>
  <c r="J39" i="60"/>
  <c r="K39" i="60"/>
  <c r="L39" i="60"/>
  <c r="I40" i="60"/>
  <c r="J40" i="60"/>
  <c r="K40" i="60"/>
  <c r="L40" i="60"/>
  <c r="I41" i="60"/>
  <c r="J41" i="60"/>
  <c r="K41" i="60"/>
  <c r="L41" i="60"/>
  <c r="I42" i="60"/>
  <c r="J42" i="60"/>
  <c r="K42" i="60"/>
  <c r="L42" i="60"/>
  <c r="I43" i="60"/>
  <c r="J43" i="60"/>
  <c r="K43" i="60"/>
  <c r="L43" i="60"/>
  <c r="I44" i="60"/>
  <c r="J44" i="60"/>
  <c r="K44" i="60"/>
  <c r="L44" i="60"/>
  <c r="I45" i="60"/>
  <c r="J45" i="60"/>
  <c r="K45" i="60"/>
  <c r="L45" i="60"/>
  <c r="I46" i="60"/>
  <c r="J46" i="60"/>
  <c r="K46" i="60"/>
  <c r="L46" i="60"/>
  <c r="I47" i="60"/>
  <c r="J47" i="60"/>
  <c r="K47" i="60"/>
  <c r="L47" i="60"/>
  <c r="I48" i="60"/>
  <c r="J48" i="60"/>
  <c r="K48" i="60"/>
  <c r="L48" i="60"/>
  <c r="I49" i="60"/>
  <c r="J49" i="60"/>
  <c r="K49" i="60"/>
  <c r="L49" i="60"/>
  <c r="I50" i="60"/>
  <c r="J50" i="60"/>
  <c r="K50" i="60"/>
  <c r="L50" i="60"/>
  <c r="I51" i="60"/>
  <c r="J51" i="60"/>
  <c r="K51" i="60"/>
  <c r="L51" i="60"/>
  <c r="I52" i="60"/>
  <c r="J52" i="60"/>
  <c r="K52" i="60"/>
  <c r="L52" i="60"/>
  <c r="I53" i="60"/>
  <c r="J53" i="60"/>
  <c r="K53" i="60"/>
  <c r="L53" i="60"/>
  <c r="I54" i="60"/>
  <c r="J54" i="60"/>
  <c r="K54" i="60"/>
  <c r="L54" i="60"/>
  <c r="I55" i="60"/>
  <c r="J55" i="60"/>
  <c r="K55" i="60"/>
  <c r="L55" i="60"/>
  <c r="I56" i="60"/>
  <c r="J56" i="60"/>
  <c r="K56" i="60"/>
  <c r="L56" i="60"/>
  <c r="I57" i="60"/>
  <c r="J57" i="60"/>
  <c r="K57" i="60"/>
  <c r="L57" i="60"/>
  <c r="I58" i="60"/>
  <c r="J58" i="60"/>
  <c r="K58" i="60"/>
  <c r="L58" i="60"/>
  <c r="I59" i="60"/>
  <c r="J59" i="60"/>
  <c r="K59" i="60"/>
  <c r="L59" i="60"/>
  <c r="I60" i="60"/>
  <c r="J60" i="60"/>
  <c r="K60" i="60"/>
  <c r="L60" i="60"/>
  <c r="I61" i="60"/>
  <c r="J61" i="60"/>
  <c r="K61" i="60"/>
  <c r="L61" i="60"/>
  <c r="I62" i="60"/>
  <c r="J62" i="60"/>
  <c r="K62" i="60"/>
  <c r="L62" i="60"/>
  <c r="I63" i="60"/>
  <c r="J63" i="60"/>
  <c r="K63" i="60"/>
  <c r="L63" i="60"/>
  <c r="I64" i="60"/>
  <c r="J64" i="60"/>
  <c r="K64" i="60"/>
  <c r="L64" i="60"/>
  <c r="I65" i="60"/>
  <c r="J65" i="60"/>
  <c r="K65" i="60"/>
  <c r="L65" i="60"/>
  <c r="I66" i="60"/>
  <c r="J66" i="60"/>
  <c r="K66" i="60"/>
  <c r="L66" i="60"/>
  <c r="I67" i="60"/>
  <c r="J67" i="60"/>
  <c r="K67" i="60"/>
  <c r="L67" i="60"/>
  <c r="I68" i="60"/>
  <c r="J68" i="60"/>
  <c r="K68" i="60"/>
  <c r="L68" i="60"/>
  <c r="I69" i="60"/>
  <c r="J69" i="60"/>
  <c r="K69" i="60"/>
  <c r="L69" i="60"/>
  <c r="I70" i="60"/>
  <c r="J70" i="60"/>
  <c r="K70" i="60"/>
  <c r="L70" i="60"/>
  <c r="I71" i="60"/>
  <c r="J71" i="60"/>
  <c r="K71" i="60"/>
  <c r="L71" i="60"/>
  <c r="I72" i="60"/>
  <c r="J72" i="60"/>
  <c r="K72" i="60"/>
  <c r="L72" i="60"/>
  <c r="I73" i="60"/>
  <c r="J73" i="60"/>
  <c r="K73" i="60"/>
  <c r="L73" i="60"/>
  <c r="I74" i="60"/>
  <c r="J74" i="60"/>
  <c r="K74" i="60"/>
  <c r="L74" i="60"/>
  <c r="I75" i="60"/>
  <c r="J75" i="60"/>
  <c r="K75" i="60"/>
  <c r="L75" i="60"/>
  <c r="I76" i="60"/>
  <c r="J76" i="60"/>
  <c r="K76" i="60"/>
  <c r="L76" i="60"/>
  <c r="I77" i="60"/>
  <c r="J77" i="60"/>
  <c r="K77" i="60"/>
  <c r="L77" i="60"/>
  <c r="I78" i="60"/>
  <c r="J78" i="60"/>
  <c r="K78" i="60"/>
  <c r="L78" i="60"/>
  <c r="I79" i="60"/>
  <c r="J79" i="60"/>
  <c r="K79" i="60"/>
  <c r="L79" i="60"/>
  <c r="L5" i="60"/>
  <c r="K5" i="60"/>
  <c r="J5" i="60"/>
  <c r="I5" i="60"/>
  <c r="E3" i="60"/>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 i="15"/>
  <c r="AB5" i="15"/>
  <c r="AB6" i="15"/>
  <c r="AB7" i="15"/>
  <c r="AB8" i="15"/>
  <c r="AB9" i="15"/>
  <c r="AB10" i="15"/>
  <c r="AB11" i="15"/>
  <c r="AB12" i="15"/>
  <c r="AB13" i="15"/>
  <c r="AB14" i="15"/>
  <c r="AB15" i="15"/>
  <c r="AB16" i="15"/>
  <c r="AB17" i="15"/>
  <c r="AB18" i="15"/>
  <c r="AB19" i="15"/>
  <c r="AB20" i="15"/>
  <c r="AB21" i="15"/>
  <c r="AB22" i="15"/>
  <c r="AB23" i="15"/>
  <c r="AB24" i="15"/>
  <c r="AB25" i="15"/>
  <c r="AB26" i="15"/>
  <c r="AB27" i="15"/>
  <c r="AB28" i="15"/>
  <c r="AB29" i="15"/>
  <c r="AB30" i="15"/>
  <c r="AB31" i="15"/>
  <c r="AB32" i="15"/>
  <c r="AB33" i="15"/>
  <c r="AB34" i="15"/>
  <c r="AB35" i="15"/>
  <c r="AB36" i="15"/>
  <c r="AB37" i="15"/>
  <c r="AB38" i="15"/>
  <c r="AB39" i="15"/>
  <c r="AB40" i="15"/>
  <c r="AB41" i="15"/>
  <c r="AB42" i="15"/>
  <c r="AB43" i="15"/>
  <c r="AB44" i="15"/>
  <c r="AB45" i="15"/>
  <c r="AB46" i="15"/>
  <c r="AB47" i="15"/>
  <c r="AB48" i="15"/>
  <c r="AB49" i="15"/>
  <c r="AB50" i="15"/>
  <c r="AB51" i="15"/>
  <c r="AB52" i="15"/>
  <c r="AB53" i="15"/>
  <c r="AB54" i="15"/>
  <c r="AB55" i="15"/>
  <c r="AB56" i="15"/>
  <c r="AB57" i="15"/>
  <c r="AB58" i="15"/>
  <c r="AB59" i="15"/>
  <c r="AB60" i="15"/>
  <c r="AB61" i="15"/>
  <c r="AB62" i="15"/>
  <c r="AB63" i="15"/>
  <c r="AB64" i="15"/>
  <c r="AB65" i="15"/>
  <c r="AB66" i="15"/>
  <c r="AB67" i="15"/>
  <c r="AB68" i="15"/>
  <c r="AB69" i="15"/>
  <c r="AB70" i="15"/>
  <c r="AB71" i="15"/>
  <c r="AB72" i="15"/>
  <c r="AB73" i="15"/>
  <c r="AB74" i="15"/>
  <c r="AB75" i="15"/>
  <c r="AB76" i="15"/>
  <c r="AB77" i="15"/>
  <c r="AB78" i="15"/>
  <c r="AB79" i="15"/>
  <c r="AB80" i="15"/>
  <c r="AB81" i="15"/>
  <c r="AB82" i="15"/>
  <c r="AB83" i="15"/>
  <c r="AB84" i="15"/>
  <c r="AB85" i="15"/>
  <c r="AB86" i="15"/>
  <c r="AB87" i="15"/>
  <c r="AB88" i="15"/>
  <c r="AB89" i="15"/>
  <c r="AB90" i="15"/>
  <c r="AB91" i="15"/>
  <c r="AB92" i="15"/>
  <c r="AB93" i="15"/>
  <c r="AB94" i="15"/>
  <c r="AB95" i="15"/>
  <c r="AB96" i="15"/>
  <c r="AB97" i="15"/>
  <c r="AB98" i="15"/>
  <c r="AB99" i="15"/>
  <c r="AB100" i="15"/>
  <c r="AB101" i="15"/>
  <c r="AB102" i="15"/>
  <c r="AB103" i="15"/>
  <c r="AB104" i="15"/>
  <c r="AB105" i="15"/>
  <c r="AB106" i="15"/>
  <c r="AB107" i="15"/>
  <c r="AB108" i="15"/>
  <c r="AB109" i="15"/>
  <c r="AB110" i="15"/>
  <c r="AB111" i="15"/>
  <c r="AB112" i="15"/>
  <c r="AB113" i="15"/>
  <c r="AB114" i="15"/>
  <c r="AB115" i="15"/>
  <c r="AB116" i="15"/>
  <c r="AB117" i="15"/>
  <c r="AB118" i="15"/>
  <c r="AB119" i="15"/>
  <c r="AB120" i="15"/>
  <c r="AB121" i="15"/>
  <c r="AB122" i="15"/>
  <c r="AB123" i="15"/>
  <c r="AB124" i="15"/>
  <c r="AB125" i="15"/>
  <c r="AB126" i="15"/>
  <c r="AB127" i="15"/>
  <c r="AB128" i="15"/>
  <c r="AB129" i="15"/>
  <c r="AB130" i="15"/>
  <c r="AB131" i="15"/>
  <c r="AB132" i="15"/>
  <c r="AB133" i="15"/>
  <c r="AB134" i="15"/>
  <c r="AB135" i="15"/>
  <c r="AB136" i="15"/>
  <c r="AB137" i="15"/>
  <c r="AB138" i="15"/>
  <c r="AB139" i="15"/>
  <c r="AB140" i="15"/>
  <c r="AB141" i="15"/>
  <c r="AB142" i="15"/>
  <c r="AB143" i="15"/>
  <c r="AB144" i="15"/>
  <c r="AB145" i="15"/>
  <c r="AB146" i="15"/>
  <c r="AB147" i="15"/>
  <c r="AB148" i="15"/>
  <c r="AB149" i="15"/>
  <c r="AB150" i="15"/>
  <c r="AB151" i="15"/>
  <c r="AB152" i="15"/>
  <c r="AB153" i="15"/>
  <c r="AB154" i="15"/>
  <c r="AB155" i="15"/>
  <c r="AB156" i="15"/>
  <c r="AB157" i="15"/>
  <c r="AB158" i="15"/>
  <c r="AB159" i="15"/>
  <c r="AB160" i="15"/>
  <c r="AB161" i="15"/>
  <c r="AB162" i="15"/>
  <c r="AB163" i="15"/>
  <c r="AB164" i="15"/>
  <c r="AB165" i="15"/>
  <c r="AB166" i="15"/>
  <c r="AB167" i="15"/>
  <c r="AB168" i="15"/>
  <c r="AB169" i="15"/>
  <c r="AB170" i="15"/>
  <c r="AB171" i="15"/>
  <c r="AB172" i="15"/>
  <c r="AB173" i="15"/>
  <c r="AB174" i="15"/>
  <c r="AB175" i="15"/>
  <c r="AB176" i="15"/>
  <c r="AB177" i="15"/>
  <c r="AB178" i="15"/>
  <c r="AB179" i="15"/>
  <c r="AB180" i="15"/>
  <c r="AB181" i="15"/>
  <c r="AB182" i="15"/>
  <c r="AB183" i="15"/>
  <c r="AB184" i="15"/>
  <c r="AB185" i="15"/>
  <c r="AB186" i="15"/>
  <c r="AB187" i="15"/>
  <c r="AB188" i="15"/>
  <c r="AB189" i="15"/>
  <c r="AB190" i="15"/>
  <c r="AB191" i="15"/>
  <c r="AB192" i="15"/>
  <c r="AB193" i="15"/>
  <c r="AB194" i="15"/>
  <c r="AB195" i="15"/>
  <c r="AB196" i="15"/>
  <c r="AB197" i="15"/>
  <c r="AB198" i="15"/>
  <c r="AB199" i="15"/>
  <c r="AB200" i="15"/>
  <c r="AB201" i="15"/>
  <c r="AB202" i="15"/>
  <c r="AB203" i="15"/>
  <c r="AB204" i="15"/>
  <c r="AB205" i="15"/>
  <c r="AB206" i="15"/>
  <c r="AB207" i="15"/>
  <c r="AB208" i="15"/>
  <c r="AB209" i="15"/>
  <c r="AB210" i="15"/>
  <c r="AB211" i="15"/>
  <c r="AB212" i="15"/>
  <c r="AB213" i="15"/>
  <c r="AB214" i="15"/>
  <c r="AB215" i="15"/>
  <c r="AB216" i="15"/>
  <c r="AB217" i="15"/>
  <c r="AB218" i="15"/>
  <c r="AB219" i="15"/>
  <c r="AB220" i="15"/>
  <c r="AB221" i="15"/>
  <c r="AB222" i="15"/>
  <c r="AB223" i="15"/>
  <c r="AB224" i="15"/>
  <c r="AB225" i="15"/>
  <c r="AB226" i="15"/>
  <c r="AB227" i="15"/>
  <c r="AB228" i="15"/>
  <c r="AB229" i="15"/>
  <c r="AB230" i="15"/>
  <c r="AB231" i="15"/>
  <c r="AB232" i="15"/>
  <c r="AB233" i="15"/>
  <c r="AB234" i="15"/>
  <c r="AB235" i="15"/>
  <c r="AB236" i="15"/>
  <c r="AB237" i="15"/>
  <c r="AB238" i="15"/>
  <c r="AB239" i="15"/>
  <c r="AB240" i="15"/>
  <c r="AB241" i="15"/>
  <c r="AB242" i="15"/>
  <c r="AB243" i="15"/>
  <c r="AB244" i="15"/>
  <c r="AB245" i="15"/>
  <c r="AB246" i="15"/>
  <c r="AB247" i="15"/>
  <c r="AB248" i="15"/>
  <c r="AB249" i="15"/>
  <c r="AB250" i="15"/>
  <c r="AB251" i="15"/>
  <c r="AB252" i="15"/>
  <c r="AB253" i="15"/>
  <c r="AB254" i="15"/>
  <c r="AB255" i="15"/>
  <c r="AB256" i="15"/>
  <c r="AB257" i="15"/>
  <c r="AB258" i="15"/>
  <c r="AB259" i="15"/>
  <c r="AB260" i="15"/>
  <c r="AB261" i="15"/>
  <c r="AB262" i="15"/>
  <c r="AB263" i="15"/>
  <c r="AB264" i="15"/>
  <c r="AB265" i="15"/>
  <c r="AB266" i="15"/>
  <c r="AB267" i="15"/>
  <c r="AB268" i="15"/>
  <c r="AB269" i="15"/>
  <c r="AB270" i="15"/>
  <c r="AB271" i="15"/>
  <c r="AB272" i="15"/>
  <c r="AB273" i="15"/>
  <c r="AB274" i="15"/>
  <c r="AB275" i="15"/>
  <c r="AB276" i="15"/>
  <c r="AB277" i="15"/>
  <c r="AB278" i="15"/>
  <c r="AB279" i="15"/>
  <c r="AB280" i="15"/>
  <c r="AB281" i="15"/>
  <c r="AB282" i="15"/>
  <c r="AB283" i="15"/>
  <c r="AB284" i="15"/>
  <c r="AB285" i="15"/>
  <c r="AB286" i="15"/>
  <c r="AB287" i="15"/>
  <c r="AB288" i="15"/>
  <c r="AB289" i="15"/>
  <c r="AB290" i="15"/>
  <c r="AB291" i="15"/>
  <c r="AB292" i="15"/>
  <c r="AB293" i="15"/>
  <c r="AB294" i="15"/>
  <c r="AB295" i="15"/>
  <c r="AB296" i="15"/>
  <c r="AB297" i="15"/>
  <c r="AB298" i="15"/>
  <c r="AB299" i="15"/>
  <c r="AB300" i="15"/>
  <c r="AB301" i="15"/>
  <c r="AB302" i="15"/>
  <c r="AB303" i="15"/>
  <c r="AB304" i="15"/>
  <c r="AB305" i="15"/>
  <c r="AB306" i="15"/>
  <c r="AB307" i="15"/>
  <c r="AB308" i="15"/>
  <c r="AB309" i="15"/>
  <c r="AB310" i="15"/>
  <c r="AB311" i="15"/>
  <c r="AB312" i="15"/>
  <c r="AB313" i="15"/>
  <c r="AB314" i="15"/>
  <c r="AB315" i="15"/>
  <c r="AB316" i="15"/>
  <c r="AB317" i="15"/>
  <c r="AB318" i="15"/>
  <c r="AB319" i="15"/>
  <c r="AB320" i="15"/>
  <c r="AB321" i="15"/>
  <c r="AB322" i="15"/>
  <c r="AB323" i="15"/>
  <c r="AB324" i="15"/>
  <c r="AB325" i="15"/>
  <c r="AB326" i="15"/>
  <c r="AB327" i="15"/>
  <c r="AB328" i="15"/>
  <c r="AB329" i="15"/>
  <c r="AB330" i="15"/>
  <c r="AB331" i="15"/>
  <c r="AB332" i="15"/>
  <c r="AB333" i="15"/>
  <c r="AB334" i="15"/>
  <c r="AB335" i="15"/>
  <c r="AB336" i="15"/>
  <c r="AB337" i="15"/>
  <c r="AB338" i="15"/>
  <c r="AB339" i="15"/>
  <c r="AB340" i="15"/>
  <c r="AB341" i="15"/>
  <c r="AB342" i="15"/>
  <c r="AB343" i="15"/>
  <c r="AB344" i="15"/>
  <c r="AB345" i="15"/>
  <c r="AB346" i="15"/>
  <c r="AB347" i="15"/>
  <c r="AB348" i="15"/>
  <c r="AB349" i="15"/>
  <c r="AB350" i="15"/>
  <c r="AB351" i="15"/>
  <c r="AB352" i="15"/>
  <c r="AB353" i="15"/>
  <c r="AB354" i="15"/>
  <c r="AB355" i="15"/>
  <c r="AB356" i="15"/>
  <c r="AB357" i="15"/>
  <c r="AB358" i="15"/>
  <c r="AB359" i="15"/>
  <c r="AB360" i="15"/>
  <c r="AB361" i="15"/>
  <c r="AB362" i="15"/>
  <c r="AB363" i="15"/>
  <c r="AB364" i="15"/>
  <c r="AB365" i="15"/>
  <c r="AB366" i="15"/>
  <c r="AB367" i="15"/>
  <c r="AB368" i="15"/>
  <c r="AB369" i="15"/>
  <c r="AB370" i="15"/>
  <c r="AB371" i="15"/>
  <c r="AB372" i="15"/>
  <c r="AB373" i="15"/>
  <c r="AB374" i="15"/>
  <c r="AB375" i="15"/>
  <c r="AB376" i="15"/>
  <c r="AB377" i="15"/>
  <c r="AB378" i="15"/>
  <c r="AB379" i="15"/>
  <c r="AB380" i="15"/>
  <c r="AB381" i="15"/>
  <c r="AB382" i="15"/>
  <c r="AB383" i="15"/>
  <c r="AB384" i="15"/>
  <c r="AB385" i="15"/>
  <c r="AB386" i="15"/>
  <c r="AB387" i="15"/>
  <c r="AB388" i="15"/>
  <c r="AB389" i="15"/>
  <c r="AB390" i="15"/>
  <c r="AB391" i="15"/>
  <c r="AB392" i="15"/>
  <c r="AB393" i="15"/>
  <c r="AB394" i="15"/>
  <c r="AB395" i="15"/>
  <c r="AB396" i="15"/>
  <c r="AB397" i="15"/>
  <c r="AB398" i="15"/>
  <c r="AB399" i="15"/>
  <c r="AB400" i="15"/>
  <c r="AB401" i="15"/>
  <c r="AB402" i="15"/>
  <c r="AB403" i="15"/>
  <c r="AB404" i="15"/>
  <c r="AB405" i="15"/>
  <c r="AB406" i="15"/>
  <c r="AB407" i="15"/>
  <c r="AB408" i="15"/>
  <c r="AB409" i="15"/>
  <c r="AB410" i="15"/>
  <c r="AB411" i="15"/>
  <c r="AB412" i="15"/>
  <c r="AB413" i="15"/>
  <c r="AB414" i="15"/>
  <c r="AB415" i="15"/>
  <c r="AB416" i="15"/>
  <c r="AB417" i="15"/>
  <c r="AB418" i="15"/>
  <c r="AB419" i="15"/>
  <c r="AB420" i="15"/>
  <c r="AB421" i="15"/>
  <c r="AB422" i="15"/>
  <c r="AB423" i="15"/>
  <c r="AB424" i="15"/>
  <c r="AB425" i="15"/>
  <c r="AB426" i="15"/>
  <c r="AB427" i="15"/>
  <c r="AB428" i="15"/>
  <c r="AB429" i="15"/>
  <c r="AB430" i="15"/>
  <c r="AB431" i="15"/>
  <c r="AB432" i="15"/>
  <c r="AB433" i="15"/>
  <c r="AB434" i="15"/>
  <c r="AB435" i="15"/>
  <c r="AB436" i="15"/>
  <c r="AB437" i="15"/>
  <c r="AB438" i="15"/>
  <c r="AB439" i="15"/>
  <c r="AB440" i="15"/>
  <c r="AB441" i="15"/>
  <c r="AB442" i="15"/>
  <c r="AB443" i="15"/>
  <c r="AB444" i="15"/>
  <c r="AB445" i="15"/>
  <c r="AB446" i="15"/>
  <c r="AB447" i="15"/>
  <c r="AB448" i="15"/>
  <c r="AB449" i="15"/>
  <c r="AB450" i="15"/>
  <c r="AB451" i="15"/>
  <c r="AB452" i="15"/>
  <c r="AB453" i="15"/>
  <c r="AB454" i="15"/>
  <c r="AB455" i="15"/>
  <c r="AB456" i="15"/>
  <c r="AB457" i="15"/>
  <c r="AB458" i="15"/>
  <c r="AB459" i="15"/>
  <c r="AB460" i="15"/>
  <c r="AB461" i="15"/>
  <c r="AB462" i="15"/>
  <c r="AB463" i="15"/>
  <c r="AB464" i="15"/>
  <c r="AB465" i="15"/>
  <c r="AB466" i="15"/>
  <c r="AB467" i="15"/>
  <c r="AB4" i="15"/>
  <c r="AA5" i="15"/>
  <c r="AC5" i="15" s="1"/>
  <c r="AD5" i="15" s="1"/>
  <c r="AA6" i="15"/>
  <c r="AC6" i="15" s="1"/>
  <c r="AD6" i="15" s="1"/>
  <c r="AA7" i="15"/>
  <c r="AC7" i="15" s="1"/>
  <c r="AD7" i="15" s="1"/>
  <c r="AA8" i="15"/>
  <c r="AC8" i="15" s="1"/>
  <c r="AD8" i="15" s="1"/>
  <c r="AA9" i="15"/>
  <c r="AC9" i="15" s="1"/>
  <c r="AD9" i="15" s="1"/>
  <c r="AA10" i="15"/>
  <c r="AC10" i="15" s="1"/>
  <c r="AD10" i="15" s="1"/>
  <c r="AA11" i="15"/>
  <c r="AC11" i="15" s="1"/>
  <c r="AD11" i="15" s="1"/>
  <c r="AA12" i="15"/>
  <c r="AC12" i="15" s="1"/>
  <c r="AD12" i="15" s="1"/>
  <c r="AA13" i="15"/>
  <c r="AC13" i="15" s="1"/>
  <c r="AD13" i="15" s="1"/>
  <c r="AA14" i="15"/>
  <c r="AC14" i="15" s="1"/>
  <c r="AD14" i="15" s="1"/>
  <c r="AA15" i="15"/>
  <c r="AC15" i="15" s="1"/>
  <c r="AD15" i="15" s="1"/>
  <c r="AA16" i="15"/>
  <c r="AC16" i="15" s="1"/>
  <c r="AD16" i="15" s="1"/>
  <c r="AA17" i="15"/>
  <c r="AC17" i="15" s="1"/>
  <c r="AD17" i="15" s="1"/>
  <c r="AA18" i="15"/>
  <c r="AC18" i="15" s="1"/>
  <c r="AD18" i="15" s="1"/>
  <c r="AA19" i="15"/>
  <c r="AC19" i="15" s="1"/>
  <c r="AD19" i="15" s="1"/>
  <c r="AA20" i="15"/>
  <c r="AC20" i="15" s="1"/>
  <c r="AD20" i="15" s="1"/>
  <c r="AA21" i="15"/>
  <c r="AC21" i="15" s="1"/>
  <c r="AD21" i="15" s="1"/>
  <c r="AA22" i="15"/>
  <c r="AC22" i="15" s="1"/>
  <c r="AD22" i="15" s="1"/>
  <c r="AA23" i="15"/>
  <c r="AC23" i="15" s="1"/>
  <c r="AD23" i="15" s="1"/>
  <c r="AA24" i="15"/>
  <c r="AC24" i="15" s="1"/>
  <c r="AD24" i="15" s="1"/>
  <c r="AA25" i="15"/>
  <c r="AC25" i="15" s="1"/>
  <c r="AD25" i="15" s="1"/>
  <c r="AA26" i="15"/>
  <c r="AC26" i="15" s="1"/>
  <c r="AD26" i="15" s="1"/>
  <c r="AA27" i="15"/>
  <c r="AC27" i="15" s="1"/>
  <c r="AD27" i="15" s="1"/>
  <c r="AA28" i="15"/>
  <c r="AC28" i="15" s="1"/>
  <c r="AD28" i="15" s="1"/>
  <c r="AA29" i="15"/>
  <c r="AC29" i="15" s="1"/>
  <c r="AD29" i="15" s="1"/>
  <c r="AA30" i="15"/>
  <c r="AC30" i="15" s="1"/>
  <c r="AD30" i="15" s="1"/>
  <c r="AA31" i="15"/>
  <c r="AC31" i="15" s="1"/>
  <c r="AD31" i="15" s="1"/>
  <c r="AA32" i="15"/>
  <c r="AC32" i="15" s="1"/>
  <c r="AD32" i="15" s="1"/>
  <c r="AA33" i="15"/>
  <c r="AC33" i="15" s="1"/>
  <c r="AD33" i="15" s="1"/>
  <c r="AA34" i="15"/>
  <c r="AC34" i="15" s="1"/>
  <c r="AD34" i="15" s="1"/>
  <c r="AA35" i="15"/>
  <c r="AC35" i="15" s="1"/>
  <c r="AD35" i="15" s="1"/>
  <c r="AA36" i="15"/>
  <c r="AC36" i="15" s="1"/>
  <c r="AD36" i="15" s="1"/>
  <c r="AA37" i="15"/>
  <c r="AC37" i="15" s="1"/>
  <c r="AD37" i="15" s="1"/>
  <c r="AA38" i="15"/>
  <c r="AC38" i="15" s="1"/>
  <c r="AD38" i="15" s="1"/>
  <c r="AA39" i="15"/>
  <c r="AC39" i="15" s="1"/>
  <c r="AD39" i="15" s="1"/>
  <c r="AA40" i="15"/>
  <c r="AC40" i="15" s="1"/>
  <c r="AD40" i="15" s="1"/>
  <c r="AA41" i="15"/>
  <c r="AC41" i="15" s="1"/>
  <c r="AD41" i="15" s="1"/>
  <c r="AA42" i="15"/>
  <c r="AC42" i="15" s="1"/>
  <c r="AD42" i="15" s="1"/>
  <c r="AA43" i="15"/>
  <c r="AC43" i="15" s="1"/>
  <c r="AD43" i="15" s="1"/>
  <c r="AA44" i="15"/>
  <c r="AC44" i="15" s="1"/>
  <c r="AD44" i="15" s="1"/>
  <c r="AA45" i="15"/>
  <c r="AC45" i="15" s="1"/>
  <c r="AD45" i="15" s="1"/>
  <c r="AA46" i="15"/>
  <c r="AC46" i="15" s="1"/>
  <c r="AD46" i="15" s="1"/>
  <c r="AA47" i="15"/>
  <c r="AC47" i="15" s="1"/>
  <c r="AD47" i="15" s="1"/>
  <c r="AA48" i="15"/>
  <c r="AC48" i="15" s="1"/>
  <c r="AD48" i="15" s="1"/>
  <c r="AA49" i="15"/>
  <c r="AC49" i="15" s="1"/>
  <c r="AD49" i="15" s="1"/>
  <c r="AA50" i="15"/>
  <c r="AC50" i="15" s="1"/>
  <c r="AD50" i="15" s="1"/>
  <c r="AA51" i="15"/>
  <c r="AC51" i="15" s="1"/>
  <c r="AD51" i="15" s="1"/>
  <c r="AA52" i="15"/>
  <c r="AC52" i="15" s="1"/>
  <c r="AD52" i="15" s="1"/>
  <c r="AA53" i="15"/>
  <c r="AC53" i="15" s="1"/>
  <c r="AD53" i="15" s="1"/>
  <c r="AA54" i="15"/>
  <c r="AC54" i="15" s="1"/>
  <c r="AD54" i="15" s="1"/>
  <c r="AA55" i="15"/>
  <c r="AC55" i="15" s="1"/>
  <c r="AD55" i="15" s="1"/>
  <c r="AA56" i="15"/>
  <c r="AC56" i="15" s="1"/>
  <c r="AD56" i="15" s="1"/>
  <c r="AA57" i="15"/>
  <c r="AC57" i="15" s="1"/>
  <c r="AD57" i="15" s="1"/>
  <c r="AA58" i="15"/>
  <c r="AC58" i="15" s="1"/>
  <c r="AD58" i="15" s="1"/>
  <c r="AA59" i="15"/>
  <c r="AC59" i="15" s="1"/>
  <c r="AD59" i="15" s="1"/>
  <c r="AA60" i="15"/>
  <c r="AC60" i="15" s="1"/>
  <c r="AD60" i="15" s="1"/>
  <c r="AA61" i="15"/>
  <c r="AC61" i="15" s="1"/>
  <c r="AD61" i="15" s="1"/>
  <c r="AA62" i="15"/>
  <c r="AC62" i="15" s="1"/>
  <c r="AD62" i="15" s="1"/>
  <c r="AA63" i="15"/>
  <c r="AC63" i="15" s="1"/>
  <c r="AD63" i="15" s="1"/>
  <c r="AA64" i="15"/>
  <c r="AC64" i="15" s="1"/>
  <c r="AD64" i="15" s="1"/>
  <c r="AA65" i="15"/>
  <c r="AC65" i="15" s="1"/>
  <c r="AD65" i="15" s="1"/>
  <c r="AA66" i="15"/>
  <c r="AC66" i="15" s="1"/>
  <c r="AD66" i="15" s="1"/>
  <c r="AA67" i="15"/>
  <c r="AC67" i="15" s="1"/>
  <c r="AD67" i="15" s="1"/>
  <c r="AA68" i="15"/>
  <c r="AC68" i="15" s="1"/>
  <c r="AD68" i="15" s="1"/>
  <c r="AA69" i="15"/>
  <c r="AC69" i="15" s="1"/>
  <c r="AD69" i="15" s="1"/>
  <c r="AA70" i="15"/>
  <c r="AC70" i="15" s="1"/>
  <c r="AD70" i="15" s="1"/>
  <c r="AA71" i="15"/>
  <c r="AC71" i="15" s="1"/>
  <c r="AD71" i="15" s="1"/>
  <c r="AA72" i="15"/>
  <c r="AC72" i="15" s="1"/>
  <c r="AD72" i="15" s="1"/>
  <c r="AA73" i="15"/>
  <c r="AC73" i="15" s="1"/>
  <c r="AD73" i="15" s="1"/>
  <c r="AA74" i="15"/>
  <c r="AC74" i="15" s="1"/>
  <c r="AD74" i="15" s="1"/>
  <c r="AA75" i="15"/>
  <c r="AC75" i="15" s="1"/>
  <c r="AD75" i="15" s="1"/>
  <c r="AA76" i="15"/>
  <c r="AC76" i="15" s="1"/>
  <c r="AD76" i="15" s="1"/>
  <c r="AA77" i="15"/>
  <c r="AC77" i="15" s="1"/>
  <c r="AD77" i="15" s="1"/>
  <c r="AA78" i="15"/>
  <c r="AC78" i="15" s="1"/>
  <c r="AD78" i="15" s="1"/>
  <c r="AA79" i="15"/>
  <c r="AC79" i="15" s="1"/>
  <c r="AD79" i="15" s="1"/>
  <c r="AA80" i="15"/>
  <c r="AC80" i="15" s="1"/>
  <c r="AD80" i="15" s="1"/>
  <c r="AA81" i="15"/>
  <c r="AC81" i="15" s="1"/>
  <c r="AD81" i="15" s="1"/>
  <c r="AA82" i="15"/>
  <c r="AC82" i="15" s="1"/>
  <c r="AD82" i="15" s="1"/>
  <c r="AA83" i="15"/>
  <c r="AC83" i="15" s="1"/>
  <c r="AD83" i="15" s="1"/>
  <c r="AA84" i="15"/>
  <c r="AC84" i="15" s="1"/>
  <c r="AD84" i="15" s="1"/>
  <c r="AA85" i="15"/>
  <c r="AC85" i="15" s="1"/>
  <c r="AD85" i="15" s="1"/>
  <c r="AA86" i="15"/>
  <c r="AC86" i="15" s="1"/>
  <c r="AD86" i="15" s="1"/>
  <c r="AA87" i="15"/>
  <c r="AC87" i="15" s="1"/>
  <c r="AD87" i="15" s="1"/>
  <c r="AA88" i="15"/>
  <c r="AC88" i="15" s="1"/>
  <c r="AD88" i="15" s="1"/>
  <c r="AA89" i="15"/>
  <c r="AC89" i="15" s="1"/>
  <c r="AD89" i="15" s="1"/>
  <c r="AA90" i="15"/>
  <c r="AC90" i="15" s="1"/>
  <c r="AD90" i="15" s="1"/>
  <c r="AA91" i="15"/>
  <c r="AC91" i="15" s="1"/>
  <c r="AD91" i="15" s="1"/>
  <c r="AA92" i="15"/>
  <c r="AC92" i="15" s="1"/>
  <c r="AD92" i="15" s="1"/>
  <c r="AA93" i="15"/>
  <c r="AC93" i="15" s="1"/>
  <c r="AD93" i="15" s="1"/>
  <c r="AA94" i="15"/>
  <c r="AC94" i="15" s="1"/>
  <c r="AD94" i="15" s="1"/>
  <c r="AA95" i="15"/>
  <c r="AC95" i="15" s="1"/>
  <c r="AD95" i="15" s="1"/>
  <c r="AA96" i="15"/>
  <c r="AC96" i="15" s="1"/>
  <c r="AD96" i="15" s="1"/>
  <c r="AA97" i="15"/>
  <c r="AC97" i="15" s="1"/>
  <c r="AD97" i="15" s="1"/>
  <c r="AA98" i="15"/>
  <c r="AC98" i="15" s="1"/>
  <c r="AD98" i="15" s="1"/>
  <c r="AA99" i="15"/>
  <c r="AC99" i="15" s="1"/>
  <c r="AD99" i="15" s="1"/>
  <c r="AA100" i="15"/>
  <c r="AC100" i="15" s="1"/>
  <c r="AD100" i="15" s="1"/>
  <c r="AA101" i="15"/>
  <c r="AC101" i="15" s="1"/>
  <c r="AD101" i="15" s="1"/>
  <c r="AA102" i="15"/>
  <c r="AC102" i="15" s="1"/>
  <c r="AD102" i="15" s="1"/>
  <c r="AA103" i="15"/>
  <c r="AC103" i="15" s="1"/>
  <c r="AD103" i="15" s="1"/>
  <c r="AA104" i="15"/>
  <c r="AC104" i="15" s="1"/>
  <c r="AD104" i="15" s="1"/>
  <c r="AA105" i="15"/>
  <c r="AC105" i="15" s="1"/>
  <c r="AD105" i="15" s="1"/>
  <c r="AA106" i="15"/>
  <c r="AC106" i="15" s="1"/>
  <c r="AD106" i="15" s="1"/>
  <c r="AA107" i="15"/>
  <c r="AC107" i="15" s="1"/>
  <c r="AD107" i="15" s="1"/>
  <c r="AA108" i="15"/>
  <c r="AC108" i="15" s="1"/>
  <c r="AD108" i="15" s="1"/>
  <c r="AA109" i="15"/>
  <c r="AC109" i="15" s="1"/>
  <c r="AD109" i="15" s="1"/>
  <c r="AA110" i="15"/>
  <c r="AC110" i="15" s="1"/>
  <c r="AD110" i="15" s="1"/>
  <c r="AA111" i="15"/>
  <c r="AC111" i="15" s="1"/>
  <c r="AD111" i="15" s="1"/>
  <c r="AA112" i="15"/>
  <c r="AC112" i="15" s="1"/>
  <c r="AD112" i="15" s="1"/>
  <c r="AA113" i="15"/>
  <c r="AC113" i="15" s="1"/>
  <c r="AD113" i="15" s="1"/>
  <c r="AA114" i="15"/>
  <c r="AC114" i="15" s="1"/>
  <c r="AD114" i="15" s="1"/>
  <c r="AA115" i="15"/>
  <c r="AC115" i="15" s="1"/>
  <c r="AD115" i="15" s="1"/>
  <c r="AA116" i="15"/>
  <c r="AC116" i="15" s="1"/>
  <c r="AD116" i="15" s="1"/>
  <c r="AA117" i="15"/>
  <c r="AC117" i="15" s="1"/>
  <c r="AD117" i="15" s="1"/>
  <c r="AA118" i="15"/>
  <c r="AC118" i="15" s="1"/>
  <c r="AD118" i="15" s="1"/>
  <c r="AA119" i="15"/>
  <c r="AC119" i="15" s="1"/>
  <c r="AD119" i="15" s="1"/>
  <c r="AA120" i="15"/>
  <c r="AC120" i="15" s="1"/>
  <c r="AD120" i="15" s="1"/>
  <c r="AA121" i="15"/>
  <c r="AC121" i="15" s="1"/>
  <c r="AD121" i="15" s="1"/>
  <c r="AA122" i="15"/>
  <c r="AC122" i="15" s="1"/>
  <c r="AD122" i="15" s="1"/>
  <c r="AA123" i="15"/>
  <c r="AC123" i="15" s="1"/>
  <c r="AD123" i="15" s="1"/>
  <c r="AA124" i="15"/>
  <c r="AC124" i="15" s="1"/>
  <c r="AD124" i="15" s="1"/>
  <c r="AA125" i="15"/>
  <c r="AC125" i="15" s="1"/>
  <c r="AD125" i="15" s="1"/>
  <c r="AA126" i="15"/>
  <c r="AC126" i="15" s="1"/>
  <c r="AD126" i="15" s="1"/>
  <c r="AA127" i="15"/>
  <c r="AC127" i="15" s="1"/>
  <c r="AD127" i="15" s="1"/>
  <c r="AA128" i="15"/>
  <c r="AC128" i="15" s="1"/>
  <c r="AD128" i="15" s="1"/>
  <c r="AA129" i="15"/>
  <c r="AC129" i="15" s="1"/>
  <c r="AD129" i="15" s="1"/>
  <c r="AA130" i="15"/>
  <c r="AC130" i="15" s="1"/>
  <c r="AD130" i="15" s="1"/>
  <c r="AA131" i="15"/>
  <c r="AC131" i="15" s="1"/>
  <c r="AD131" i="15" s="1"/>
  <c r="AA132" i="15"/>
  <c r="AC132" i="15" s="1"/>
  <c r="AD132" i="15" s="1"/>
  <c r="AA133" i="15"/>
  <c r="AC133" i="15" s="1"/>
  <c r="AD133" i="15" s="1"/>
  <c r="AA134" i="15"/>
  <c r="AC134" i="15" s="1"/>
  <c r="AD134" i="15" s="1"/>
  <c r="AA135" i="15"/>
  <c r="AC135" i="15" s="1"/>
  <c r="AD135" i="15" s="1"/>
  <c r="AA136" i="15"/>
  <c r="AC136" i="15" s="1"/>
  <c r="AD136" i="15" s="1"/>
  <c r="AA137" i="15"/>
  <c r="AC137" i="15" s="1"/>
  <c r="AD137" i="15" s="1"/>
  <c r="AA138" i="15"/>
  <c r="AC138" i="15" s="1"/>
  <c r="AD138" i="15" s="1"/>
  <c r="AA139" i="15"/>
  <c r="AC139" i="15" s="1"/>
  <c r="AD139" i="15" s="1"/>
  <c r="AA140" i="15"/>
  <c r="AC140" i="15" s="1"/>
  <c r="AD140" i="15" s="1"/>
  <c r="AA141" i="15"/>
  <c r="AC141" i="15" s="1"/>
  <c r="AD141" i="15" s="1"/>
  <c r="AA142" i="15"/>
  <c r="AC142" i="15" s="1"/>
  <c r="AD142" i="15" s="1"/>
  <c r="AA143" i="15"/>
  <c r="AC143" i="15" s="1"/>
  <c r="AD143" i="15" s="1"/>
  <c r="AA144" i="15"/>
  <c r="AC144" i="15" s="1"/>
  <c r="AD144" i="15" s="1"/>
  <c r="AA145" i="15"/>
  <c r="AC145" i="15" s="1"/>
  <c r="AD145" i="15" s="1"/>
  <c r="AA146" i="15"/>
  <c r="AC146" i="15" s="1"/>
  <c r="AD146" i="15" s="1"/>
  <c r="AA147" i="15"/>
  <c r="AC147" i="15" s="1"/>
  <c r="AD147" i="15" s="1"/>
  <c r="AA148" i="15"/>
  <c r="AC148" i="15" s="1"/>
  <c r="AD148" i="15" s="1"/>
  <c r="AA149" i="15"/>
  <c r="AC149" i="15" s="1"/>
  <c r="AD149" i="15" s="1"/>
  <c r="AA150" i="15"/>
  <c r="AC150" i="15" s="1"/>
  <c r="AD150" i="15" s="1"/>
  <c r="AA151" i="15"/>
  <c r="AC151" i="15" s="1"/>
  <c r="AD151" i="15" s="1"/>
  <c r="AA152" i="15"/>
  <c r="AC152" i="15" s="1"/>
  <c r="AD152" i="15" s="1"/>
  <c r="AA153" i="15"/>
  <c r="AC153" i="15" s="1"/>
  <c r="AD153" i="15" s="1"/>
  <c r="AA154" i="15"/>
  <c r="AC154" i="15" s="1"/>
  <c r="AD154" i="15" s="1"/>
  <c r="AA155" i="15"/>
  <c r="AC155" i="15" s="1"/>
  <c r="AD155" i="15" s="1"/>
  <c r="AA156" i="15"/>
  <c r="AC156" i="15" s="1"/>
  <c r="AD156" i="15" s="1"/>
  <c r="AA157" i="15"/>
  <c r="AC157" i="15" s="1"/>
  <c r="AD157" i="15" s="1"/>
  <c r="AA158" i="15"/>
  <c r="AC158" i="15" s="1"/>
  <c r="AD158" i="15" s="1"/>
  <c r="AA159" i="15"/>
  <c r="AC159" i="15" s="1"/>
  <c r="AD159" i="15" s="1"/>
  <c r="AA160" i="15"/>
  <c r="AC160" i="15" s="1"/>
  <c r="AD160" i="15" s="1"/>
  <c r="AA161" i="15"/>
  <c r="AC161" i="15" s="1"/>
  <c r="AD161" i="15" s="1"/>
  <c r="AA162" i="15"/>
  <c r="AC162" i="15" s="1"/>
  <c r="AD162" i="15" s="1"/>
  <c r="AA163" i="15"/>
  <c r="AC163" i="15" s="1"/>
  <c r="AD163" i="15" s="1"/>
  <c r="AA164" i="15"/>
  <c r="AC164" i="15" s="1"/>
  <c r="AD164" i="15" s="1"/>
  <c r="AA165" i="15"/>
  <c r="AC165" i="15" s="1"/>
  <c r="AD165" i="15" s="1"/>
  <c r="AA166" i="15"/>
  <c r="AC166" i="15" s="1"/>
  <c r="AD166" i="15" s="1"/>
  <c r="AA167" i="15"/>
  <c r="AC167" i="15" s="1"/>
  <c r="AD167" i="15" s="1"/>
  <c r="AA168" i="15"/>
  <c r="AC168" i="15" s="1"/>
  <c r="AD168" i="15" s="1"/>
  <c r="AA169" i="15"/>
  <c r="AC169" i="15" s="1"/>
  <c r="AD169" i="15" s="1"/>
  <c r="AA170" i="15"/>
  <c r="AC170" i="15" s="1"/>
  <c r="AD170" i="15" s="1"/>
  <c r="AA171" i="15"/>
  <c r="AC171" i="15" s="1"/>
  <c r="AD171" i="15" s="1"/>
  <c r="AA172" i="15"/>
  <c r="AC172" i="15" s="1"/>
  <c r="AD172" i="15" s="1"/>
  <c r="AA173" i="15"/>
  <c r="AC173" i="15" s="1"/>
  <c r="AD173" i="15" s="1"/>
  <c r="AA174" i="15"/>
  <c r="AC174" i="15" s="1"/>
  <c r="AD174" i="15" s="1"/>
  <c r="AA175" i="15"/>
  <c r="AC175" i="15" s="1"/>
  <c r="AD175" i="15" s="1"/>
  <c r="AA176" i="15"/>
  <c r="AC176" i="15" s="1"/>
  <c r="AD176" i="15" s="1"/>
  <c r="AA177" i="15"/>
  <c r="AC177" i="15" s="1"/>
  <c r="AD177" i="15" s="1"/>
  <c r="AA178" i="15"/>
  <c r="AC178" i="15" s="1"/>
  <c r="AD178" i="15" s="1"/>
  <c r="AA179" i="15"/>
  <c r="AC179" i="15" s="1"/>
  <c r="AD179" i="15" s="1"/>
  <c r="AA180" i="15"/>
  <c r="AC180" i="15" s="1"/>
  <c r="AD180" i="15" s="1"/>
  <c r="AA181" i="15"/>
  <c r="AC181" i="15" s="1"/>
  <c r="AD181" i="15" s="1"/>
  <c r="AA182" i="15"/>
  <c r="AC182" i="15" s="1"/>
  <c r="AD182" i="15" s="1"/>
  <c r="AA183" i="15"/>
  <c r="AC183" i="15" s="1"/>
  <c r="AD183" i="15" s="1"/>
  <c r="AA184" i="15"/>
  <c r="AC184" i="15" s="1"/>
  <c r="AD184" i="15" s="1"/>
  <c r="AA185" i="15"/>
  <c r="AC185" i="15" s="1"/>
  <c r="AD185" i="15" s="1"/>
  <c r="AA186" i="15"/>
  <c r="AC186" i="15" s="1"/>
  <c r="AD186" i="15" s="1"/>
  <c r="AA187" i="15"/>
  <c r="AC187" i="15" s="1"/>
  <c r="AD187" i="15" s="1"/>
  <c r="AA188" i="15"/>
  <c r="AC188" i="15" s="1"/>
  <c r="AD188" i="15" s="1"/>
  <c r="AA189" i="15"/>
  <c r="AC189" i="15" s="1"/>
  <c r="AD189" i="15" s="1"/>
  <c r="AA190" i="15"/>
  <c r="AC190" i="15" s="1"/>
  <c r="AD190" i="15" s="1"/>
  <c r="AA191" i="15"/>
  <c r="AC191" i="15" s="1"/>
  <c r="AD191" i="15" s="1"/>
  <c r="AA192" i="15"/>
  <c r="AC192" i="15" s="1"/>
  <c r="AD192" i="15" s="1"/>
  <c r="AA193" i="15"/>
  <c r="AC193" i="15" s="1"/>
  <c r="AD193" i="15" s="1"/>
  <c r="AA194" i="15"/>
  <c r="AC194" i="15" s="1"/>
  <c r="AD194" i="15" s="1"/>
  <c r="AA195" i="15"/>
  <c r="AC195" i="15" s="1"/>
  <c r="AD195" i="15" s="1"/>
  <c r="AA196" i="15"/>
  <c r="AC196" i="15" s="1"/>
  <c r="AD196" i="15" s="1"/>
  <c r="AA197" i="15"/>
  <c r="AC197" i="15" s="1"/>
  <c r="AD197" i="15" s="1"/>
  <c r="AA198" i="15"/>
  <c r="AC198" i="15" s="1"/>
  <c r="AD198" i="15" s="1"/>
  <c r="AA199" i="15"/>
  <c r="AC199" i="15" s="1"/>
  <c r="AD199" i="15" s="1"/>
  <c r="AA200" i="15"/>
  <c r="AC200" i="15" s="1"/>
  <c r="AD200" i="15" s="1"/>
  <c r="AA201" i="15"/>
  <c r="AC201" i="15" s="1"/>
  <c r="AD201" i="15" s="1"/>
  <c r="AA202" i="15"/>
  <c r="AC202" i="15" s="1"/>
  <c r="AD202" i="15" s="1"/>
  <c r="AA203" i="15"/>
  <c r="AC203" i="15" s="1"/>
  <c r="AD203" i="15" s="1"/>
  <c r="AA204" i="15"/>
  <c r="AC204" i="15" s="1"/>
  <c r="AD204" i="15" s="1"/>
  <c r="AA205" i="15"/>
  <c r="AC205" i="15" s="1"/>
  <c r="AD205" i="15" s="1"/>
  <c r="AA206" i="15"/>
  <c r="AC206" i="15" s="1"/>
  <c r="AD206" i="15" s="1"/>
  <c r="AA207" i="15"/>
  <c r="AC207" i="15" s="1"/>
  <c r="AD207" i="15" s="1"/>
  <c r="AA208" i="15"/>
  <c r="AC208" i="15" s="1"/>
  <c r="AD208" i="15" s="1"/>
  <c r="AA209" i="15"/>
  <c r="AC209" i="15" s="1"/>
  <c r="AD209" i="15" s="1"/>
  <c r="AA210" i="15"/>
  <c r="AC210" i="15" s="1"/>
  <c r="AD210" i="15" s="1"/>
  <c r="AA211" i="15"/>
  <c r="AC211" i="15" s="1"/>
  <c r="AD211" i="15" s="1"/>
  <c r="AA212" i="15"/>
  <c r="AC212" i="15" s="1"/>
  <c r="AD212" i="15" s="1"/>
  <c r="AA213" i="15"/>
  <c r="AC213" i="15" s="1"/>
  <c r="AD213" i="15" s="1"/>
  <c r="AA214" i="15"/>
  <c r="AC214" i="15" s="1"/>
  <c r="AD214" i="15" s="1"/>
  <c r="AA215" i="15"/>
  <c r="AC215" i="15" s="1"/>
  <c r="AD215" i="15" s="1"/>
  <c r="AA216" i="15"/>
  <c r="AC216" i="15" s="1"/>
  <c r="AD216" i="15" s="1"/>
  <c r="AA217" i="15"/>
  <c r="AC217" i="15" s="1"/>
  <c r="AD217" i="15" s="1"/>
  <c r="AA218" i="15"/>
  <c r="AC218" i="15" s="1"/>
  <c r="AD218" i="15" s="1"/>
  <c r="AA219" i="15"/>
  <c r="AC219" i="15" s="1"/>
  <c r="AD219" i="15" s="1"/>
  <c r="AA220" i="15"/>
  <c r="AC220" i="15" s="1"/>
  <c r="AD220" i="15" s="1"/>
  <c r="AA221" i="15"/>
  <c r="AC221" i="15" s="1"/>
  <c r="AD221" i="15" s="1"/>
  <c r="AA222" i="15"/>
  <c r="AC222" i="15" s="1"/>
  <c r="AD222" i="15" s="1"/>
  <c r="AA223" i="15"/>
  <c r="AC223" i="15" s="1"/>
  <c r="AD223" i="15" s="1"/>
  <c r="AA224" i="15"/>
  <c r="AC224" i="15" s="1"/>
  <c r="AD224" i="15" s="1"/>
  <c r="AA225" i="15"/>
  <c r="AC225" i="15" s="1"/>
  <c r="AD225" i="15" s="1"/>
  <c r="AA226" i="15"/>
  <c r="AC226" i="15" s="1"/>
  <c r="AD226" i="15" s="1"/>
  <c r="AA227" i="15"/>
  <c r="AC227" i="15" s="1"/>
  <c r="AD227" i="15" s="1"/>
  <c r="AA228" i="15"/>
  <c r="AC228" i="15" s="1"/>
  <c r="AD228" i="15" s="1"/>
  <c r="AA229" i="15"/>
  <c r="AC229" i="15" s="1"/>
  <c r="AD229" i="15" s="1"/>
  <c r="AA230" i="15"/>
  <c r="AC230" i="15" s="1"/>
  <c r="AD230" i="15" s="1"/>
  <c r="AA231" i="15"/>
  <c r="AC231" i="15" s="1"/>
  <c r="AD231" i="15" s="1"/>
  <c r="AA232" i="15"/>
  <c r="AC232" i="15" s="1"/>
  <c r="AD232" i="15" s="1"/>
  <c r="AA233" i="15"/>
  <c r="AC233" i="15" s="1"/>
  <c r="AD233" i="15" s="1"/>
  <c r="AA234" i="15"/>
  <c r="AC234" i="15" s="1"/>
  <c r="AD234" i="15" s="1"/>
  <c r="AA235" i="15"/>
  <c r="AC235" i="15" s="1"/>
  <c r="AD235" i="15" s="1"/>
  <c r="AA236" i="15"/>
  <c r="AC236" i="15" s="1"/>
  <c r="AD236" i="15" s="1"/>
  <c r="AA237" i="15"/>
  <c r="AC237" i="15" s="1"/>
  <c r="AD237" i="15" s="1"/>
  <c r="AA238" i="15"/>
  <c r="AC238" i="15" s="1"/>
  <c r="AD238" i="15" s="1"/>
  <c r="AA239" i="15"/>
  <c r="AC239" i="15" s="1"/>
  <c r="AD239" i="15" s="1"/>
  <c r="AA240" i="15"/>
  <c r="AC240" i="15" s="1"/>
  <c r="AD240" i="15" s="1"/>
  <c r="AA241" i="15"/>
  <c r="AC241" i="15" s="1"/>
  <c r="AD241" i="15" s="1"/>
  <c r="AA242" i="15"/>
  <c r="AC242" i="15" s="1"/>
  <c r="AD242" i="15" s="1"/>
  <c r="AA243" i="15"/>
  <c r="AC243" i="15" s="1"/>
  <c r="AD243" i="15" s="1"/>
  <c r="AA244" i="15"/>
  <c r="AC244" i="15" s="1"/>
  <c r="AD244" i="15" s="1"/>
  <c r="AA245" i="15"/>
  <c r="AC245" i="15" s="1"/>
  <c r="AD245" i="15" s="1"/>
  <c r="AA246" i="15"/>
  <c r="AC246" i="15" s="1"/>
  <c r="AD246" i="15" s="1"/>
  <c r="AA247" i="15"/>
  <c r="AC247" i="15" s="1"/>
  <c r="AD247" i="15" s="1"/>
  <c r="AA248" i="15"/>
  <c r="AC248" i="15" s="1"/>
  <c r="AD248" i="15" s="1"/>
  <c r="AA249" i="15"/>
  <c r="AC249" i="15" s="1"/>
  <c r="AD249" i="15" s="1"/>
  <c r="AA250" i="15"/>
  <c r="AC250" i="15" s="1"/>
  <c r="AD250" i="15" s="1"/>
  <c r="AA251" i="15"/>
  <c r="AC251" i="15" s="1"/>
  <c r="AD251" i="15" s="1"/>
  <c r="AA252" i="15"/>
  <c r="AC252" i="15" s="1"/>
  <c r="AD252" i="15" s="1"/>
  <c r="AA253" i="15"/>
  <c r="AC253" i="15" s="1"/>
  <c r="AD253" i="15" s="1"/>
  <c r="AA254" i="15"/>
  <c r="AC254" i="15" s="1"/>
  <c r="AD254" i="15" s="1"/>
  <c r="AA255" i="15"/>
  <c r="AC255" i="15" s="1"/>
  <c r="AD255" i="15" s="1"/>
  <c r="AA256" i="15"/>
  <c r="AC256" i="15" s="1"/>
  <c r="AD256" i="15" s="1"/>
  <c r="AA257" i="15"/>
  <c r="AC257" i="15" s="1"/>
  <c r="AD257" i="15" s="1"/>
  <c r="AA258" i="15"/>
  <c r="AC258" i="15" s="1"/>
  <c r="AD258" i="15" s="1"/>
  <c r="AA259" i="15"/>
  <c r="AC259" i="15" s="1"/>
  <c r="AD259" i="15" s="1"/>
  <c r="AA260" i="15"/>
  <c r="AC260" i="15" s="1"/>
  <c r="AD260" i="15" s="1"/>
  <c r="AA261" i="15"/>
  <c r="AC261" i="15" s="1"/>
  <c r="AD261" i="15" s="1"/>
  <c r="AA262" i="15"/>
  <c r="AC262" i="15" s="1"/>
  <c r="AD262" i="15" s="1"/>
  <c r="AA263" i="15"/>
  <c r="AC263" i="15" s="1"/>
  <c r="AD263" i="15" s="1"/>
  <c r="AA264" i="15"/>
  <c r="AC264" i="15" s="1"/>
  <c r="AD264" i="15" s="1"/>
  <c r="AA265" i="15"/>
  <c r="AC265" i="15" s="1"/>
  <c r="AD265" i="15" s="1"/>
  <c r="AA266" i="15"/>
  <c r="AC266" i="15" s="1"/>
  <c r="AD266" i="15" s="1"/>
  <c r="AA267" i="15"/>
  <c r="AC267" i="15" s="1"/>
  <c r="AD267" i="15" s="1"/>
  <c r="AA268" i="15"/>
  <c r="AC268" i="15" s="1"/>
  <c r="AD268" i="15" s="1"/>
  <c r="AA269" i="15"/>
  <c r="AC269" i="15" s="1"/>
  <c r="AD269" i="15" s="1"/>
  <c r="AA270" i="15"/>
  <c r="AC270" i="15" s="1"/>
  <c r="AD270" i="15" s="1"/>
  <c r="AA271" i="15"/>
  <c r="AC271" i="15" s="1"/>
  <c r="AD271" i="15" s="1"/>
  <c r="AA272" i="15"/>
  <c r="AC272" i="15" s="1"/>
  <c r="AD272" i="15" s="1"/>
  <c r="AA273" i="15"/>
  <c r="AC273" i="15" s="1"/>
  <c r="AD273" i="15" s="1"/>
  <c r="AA274" i="15"/>
  <c r="AC274" i="15" s="1"/>
  <c r="AD274" i="15" s="1"/>
  <c r="AA275" i="15"/>
  <c r="AC275" i="15" s="1"/>
  <c r="AD275" i="15" s="1"/>
  <c r="AA276" i="15"/>
  <c r="AC276" i="15" s="1"/>
  <c r="AD276" i="15" s="1"/>
  <c r="AA277" i="15"/>
  <c r="AC277" i="15" s="1"/>
  <c r="AD277" i="15" s="1"/>
  <c r="AA278" i="15"/>
  <c r="AC278" i="15" s="1"/>
  <c r="AD278" i="15" s="1"/>
  <c r="AA279" i="15"/>
  <c r="AC279" i="15" s="1"/>
  <c r="AD279" i="15" s="1"/>
  <c r="AA280" i="15"/>
  <c r="AC280" i="15" s="1"/>
  <c r="AD280" i="15" s="1"/>
  <c r="AA281" i="15"/>
  <c r="AC281" i="15" s="1"/>
  <c r="AD281" i="15" s="1"/>
  <c r="AA282" i="15"/>
  <c r="AC282" i="15" s="1"/>
  <c r="AD282" i="15" s="1"/>
  <c r="AA283" i="15"/>
  <c r="AC283" i="15" s="1"/>
  <c r="AD283" i="15" s="1"/>
  <c r="AA284" i="15"/>
  <c r="AC284" i="15" s="1"/>
  <c r="AD284" i="15" s="1"/>
  <c r="AA285" i="15"/>
  <c r="AC285" i="15" s="1"/>
  <c r="AD285" i="15" s="1"/>
  <c r="AA286" i="15"/>
  <c r="AC286" i="15" s="1"/>
  <c r="AD286" i="15" s="1"/>
  <c r="AA287" i="15"/>
  <c r="AC287" i="15" s="1"/>
  <c r="AD287" i="15" s="1"/>
  <c r="AA288" i="15"/>
  <c r="AC288" i="15" s="1"/>
  <c r="AD288" i="15" s="1"/>
  <c r="AA289" i="15"/>
  <c r="AC289" i="15" s="1"/>
  <c r="AD289" i="15" s="1"/>
  <c r="AA290" i="15"/>
  <c r="AC290" i="15" s="1"/>
  <c r="AD290" i="15" s="1"/>
  <c r="AA291" i="15"/>
  <c r="AC291" i="15" s="1"/>
  <c r="AD291" i="15" s="1"/>
  <c r="AA292" i="15"/>
  <c r="AC292" i="15" s="1"/>
  <c r="AD292" i="15" s="1"/>
  <c r="AA293" i="15"/>
  <c r="AC293" i="15" s="1"/>
  <c r="AD293" i="15" s="1"/>
  <c r="AA294" i="15"/>
  <c r="AC294" i="15" s="1"/>
  <c r="AD294" i="15" s="1"/>
  <c r="AA295" i="15"/>
  <c r="AC295" i="15" s="1"/>
  <c r="AD295" i="15" s="1"/>
  <c r="AA296" i="15"/>
  <c r="AC296" i="15" s="1"/>
  <c r="AD296" i="15" s="1"/>
  <c r="AA297" i="15"/>
  <c r="AC297" i="15" s="1"/>
  <c r="AD297" i="15" s="1"/>
  <c r="AA298" i="15"/>
  <c r="AC298" i="15" s="1"/>
  <c r="AD298" i="15" s="1"/>
  <c r="AA299" i="15"/>
  <c r="AC299" i="15" s="1"/>
  <c r="AD299" i="15" s="1"/>
  <c r="AA300" i="15"/>
  <c r="AC300" i="15" s="1"/>
  <c r="AD300" i="15" s="1"/>
  <c r="AA301" i="15"/>
  <c r="AC301" i="15" s="1"/>
  <c r="AD301" i="15" s="1"/>
  <c r="AA302" i="15"/>
  <c r="AC302" i="15" s="1"/>
  <c r="AD302" i="15" s="1"/>
  <c r="AA303" i="15"/>
  <c r="AC303" i="15" s="1"/>
  <c r="AD303" i="15" s="1"/>
  <c r="AA304" i="15"/>
  <c r="AC304" i="15" s="1"/>
  <c r="AD304" i="15" s="1"/>
  <c r="AA305" i="15"/>
  <c r="AC305" i="15" s="1"/>
  <c r="AD305" i="15" s="1"/>
  <c r="AA306" i="15"/>
  <c r="AC306" i="15" s="1"/>
  <c r="AD306" i="15" s="1"/>
  <c r="AA307" i="15"/>
  <c r="AC307" i="15" s="1"/>
  <c r="AD307" i="15" s="1"/>
  <c r="AA308" i="15"/>
  <c r="AC308" i="15" s="1"/>
  <c r="AD308" i="15" s="1"/>
  <c r="AA309" i="15"/>
  <c r="AC309" i="15" s="1"/>
  <c r="AD309" i="15" s="1"/>
  <c r="AA310" i="15"/>
  <c r="AC310" i="15" s="1"/>
  <c r="AD310" i="15" s="1"/>
  <c r="AA311" i="15"/>
  <c r="AC311" i="15" s="1"/>
  <c r="AD311" i="15" s="1"/>
  <c r="AA312" i="15"/>
  <c r="AC312" i="15" s="1"/>
  <c r="AD312" i="15" s="1"/>
  <c r="AA313" i="15"/>
  <c r="AC313" i="15" s="1"/>
  <c r="AD313" i="15" s="1"/>
  <c r="AA314" i="15"/>
  <c r="AC314" i="15" s="1"/>
  <c r="AD314" i="15" s="1"/>
  <c r="AA315" i="15"/>
  <c r="AC315" i="15" s="1"/>
  <c r="AD315" i="15" s="1"/>
  <c r="AA316" i="15"/>
  <c r="AC316" i="15" s="1"/>
  <c r="AD316" i="15" s="1"/>
  <c r="AA317" i="15"/>
  <c r="AC317" i="15" s="1"/>
  <c r="AD317" i="15" s="1"/>
  <c r="AA318" i="15"/>
  <c r="AC318" i="15" s="1"/>
  <c r="AD318" i="15" s="1"/>
  <c r="AA319" i="15"/>
  <c r="AC319" i="15" s="1"/>
  <c r="AD319" i="15" s="1"/>
  <c r="AA320" i="15"/>
  <c r="AC320" i="15" s="1"/>
  <c r="AD320" i="15" s="1"/>
  <c r="AA321" i="15"/>
  <c r="AC321" i="15" s="1"/>
  <c r="AD321" i="15" s="1"/>
  <c r="AA322" i="15"/>
  <c r="AC322" i="15" s="1"/>
  <c r="AD322" i="15" s="1"/>
  <c r="AA323" i="15"/>
  <c r="AC323" i="15" s="1"/>
  <c r="AD323" i="15" s="1"/>
  <c r="AA324" i="15"/>
  <c r="AC324" i="15" s="1"/>
  <c r="AD324" i="15" s="1"/>
  <c r="AA325" i="15"/>
  <c r="AC325" i="15" s="1"/>
  <c r="AD325" i="15" s="1"/>
  <c r="AA326" i="15"/>
  <c r="AC326" i="15" s="1"/>
  <c r="AD326" i="15" s="1"/>
  <c r="AA327" i="15"/>
  <c r="AC327" i="15" s="1"/>
  <c r="AD327" i="15" s="1"/>
  <c r="AA328" i="15"/>
  <c r="AC328" i="15" s="1"/>
  <c r="AD328" i="15" s="1"/>
  <c r="AA329" i="15"/>
  <c r="AC329" i="15" s="1"/>
  <c r="AD329" i="15" s="1"/>
  <c r="AA330" i="15"/>
  <c r="AC330" i="15" s="1"/>
  <c r="AD330" i="15" s="1"/>
  <c r="AA331" i="15"/>
  <c r="AC331" i="15" s="1"/>
  <c r="AD331" i="15" s="1"/>
  <c r="AA332" i="15"/>
  <c r="AC332" i="15" s="1"/>
  <c r="AD332" i="15" s="1"/>
  <c r="AA333" i="15"/>
  <c r="AC333" i="15" s="1"/>
  <c r="AD333" i="15" s="1"/>
  <c r="AA334" i="15"/>
  <c r="AC334" i="15" s="1"/>
  <c r="AD334" i="15" s="1"/>
  <c r="AA335" i="15"/>
  <c r="AC335" i="15" s="1"/>
  <c r="AD335" i="15" s="1"/>
  <c r="AA336" i="15"/>
  <c r="AC336" i="15" s="1"/>
  <c r="AD336" i="15" s="1"/>
  <c r="AA337" i="15"/>
  <c r="AC337" i="15" s="1"/>
  <c r="AD337" i="15" s="1"/>
  <c r="AA338" i="15"/>
  <c r="AC338" i="15" s="1"/>
  <c r="AD338" i="15" s="1"/>
  <c r="AA339" i="15"/>
  <c r="AC339" i="15" s="1"/>
  <c r="AD339" i="15" s="1"/>
  <c r="AA340" i="15"/>
  <c r="AC340" i="15" s="1"/>
  <c r="AD340" i="15" s="1"/>
  <c r="AA341" i="15"/>
  <c r="AC341" i="15" s="1"/>
  <c r="AD341" i="15" s="1"/>
  <c r="AA342" i="15"/>
  <c r="AC342" i="15" s="1"/>
  <c r="AD342" i="15" s="1"/>
  <c r="AA343" i="15"/>
  <c r="AC343" i="15" s="1"/>
  <c r="AD343" i="15" s="1"/>
  <c r="AA344" i="15"/>
  <c r="AC344" i="15" s="1"/>
  <c r="AD344" i="15" s="1"/>
  <c r="AA345" i="15"/>
  <c r="AC345" i="15" s="1"/>
  <c r="AD345" i="15" s="1"/>
  <c r="AA346" i="15"/>
  <c r="AC346" i="15" s="1"/>
  <c r="AD346" i="15" s="1"/>
  <c r="AA347" i="15"/>
  <c r="AC347" i="15" s="1"/>
  <c r="AD347" i="15" s="1"/>
  <c r="AA348" i="15"/>
  <c r="AC348" i="15" s="1"/>
  <c r="AD348" i="15" s="1"/>
  <c r="AA349" i="15"/>
  <c r="AC349" i="15" s="1"/>
  <c r="AD349" i="15" s="1"/>
  <c r="AA350" i="15"/>
  <c r="AC350" i="15" s="1"/>
  <c r="AD350" i="15" s="1"/>
  <c r="AA351" i="15"/>
  <c r="AC351" i="15" s="1"/>
  <c r="AD351" i="15" s="1"/>
  <c r="AA352" i="15"/>
  <c r="AC352" i="15" s="1"/>
  <c r="AD352" i="15" s="1"/>
  <c r="AA353" i="15"/>
  <c r="AC353" i="15" s="1"/>
  <c r="AD353" i="15" s="1"/>
  <c r="AA354" i="15"/>
  <c r="AC354" i="15" s="1"/>
  <c r="AD354" i="15" s="1"/>
  <c r="AA355" i="15"/>
  <c r="AC355" i="15" s="1"/>
  <c r="AD355" i="15" s="1"/>
  <c r="AA356" i="15"/>
  <c r="AC356" i="15" s="1"/>
  <c r="AD356" i="15" s="1"/>
  <c r="AA357" i="15"/>
  <c r="AC357" i="15" s="1"/>
  <c r="AD357" i="15" s="1"/>
  <c r="AA358" i="15"/>
  <c r="AC358" i="15" s="1"/>
  <c r="AD358" i="15" s="1"/>
  <c r="AA359" i="15"/>
  <c r="AC359" i="15" s="1"/>
  <c r="AD359" i="15" s="1"/>
  <c r="AA360" i="15"/>
  <c r="AC360" i="15" s="1"/>
  <c r="AD360" i="15" s="1"/>
  <c r="AA361" i="15"/>
  <c r="AC361" i="15" s="1"/>
  <c r="AD361" i="15" s="1"/>
  <c r="AA362" i="15"/>
  <c r="AC362" i="15" s="1"/>
  <c r="AD362" i="15" s="1"/>
  <c r="AA363" i="15"/>
  <c r="AC363" i="15" s="1"/>
  <c r="AD363" i="15" s="1"/>
  <c r="AA364" i="15"/>
  <c r="AC364" i="15" s="1"/>
  <c r="AD364" i="15" s="1"/>
  <c r="AA365" i="15"/>
  <c r="AC365" i="15" s="1"/>
  <c r="AD365" i="15" s="1"/>
  <c r="AA366" i="15"/>
  <c r="AC366" i="15" s="1"/>
  <c r="AD366" i="15" s="1"/>
  <c r="AA367" i="15"/>
  <c r="AC367" i="15" s="1"/>
  <c r="AD367" i="15" s="1"/>
  <c r="AA368" i="15"/>
  <c r="AC368" i="15" s="1"/>
  <c r="AD368" i="15" s="1"/>
  <c r="AA369" i="15"/>
  <c r="AC369" i="15" s="1"/>
  <c r="AD369" i="15" s="1"/>
  <c r="AA370" i="15"/>
  <c r="AC370" i="15" s="1"/>
  <c r="AD370" i="15" s="1"/>
  <c r="AA371" i="15"/>
  <c r="AC371" i="15" s="1"/>
  <c r="AD371" i="15" s="1"/>
  <c r="AA372" i="15"/>
  <c r="AC372" i="15" s="1"/>
  <c r="AD372" i="15" s="1"/>
  <c r="AA373" i="15"/>
  <c r="AC373" i="15" s="1"/>
  <c r="AD373" i="15" s="1"/>
  <c r="AA374" i="15"/>
  <c r="AC374" i="15" s="1"/>
  <c r="AD374" i="15" s="1"/>
  <c r="AA375" i="15"/>
  <c r="AC375" i="15" s="1"/>
  <c r="AD375" i="15" s="1"/>
  <c r="AA376" i="15"/>
  <c r="AC376" i="15" s="1"/>
  <c r="AD376" i="15" s="1"/>
  <c r="AA377" i="15"/>
  <c r="AC377" i="15" s="1"/>
  <c r="AD377" i="15" s="1"/>
  <c r="AA378" i="15"/>
  <c r="AC378" i="15" s="1"/>
  <c r="AD378" i="15" s="1"/>
  <c r="AA379" i="15"/>
  <c r="AC379" i="15" s="1"/>
  <c r="AD379" i="15" s="1"/>
  <c r="AA380" i="15"/>
  <c r="AC380" i="15" s="1"/>
  <c r="AD380" i="15" s="1"/>
  <c r="AA381" i="15"/>
  <c r="AC381" i="15" s="1"/>
  <c r="AD381" i="15" s="1"/>
  <c r="AA382" i="15"/>
  <c r="AC382" i="15" s="1"/>
  <c r="AD382" i="15" s="1"/>
  <c r="AA383" i="15"/>
  <c r="AC383" i="15" s="1"/>
  <c r="AD383" i="15" s="1"/>
  <c r="AA384" i="15"/>
  <c r="AC384" i="15" s="1"/>
  <c r="AD384" i="15" s="1"/>
  <c r="AA385" i="15"/>
  <c r="AC385" i="15" s="1"/>
  <c r="AD385" i="15" s="1"/>
  <c r="AA386" i="15"/>
  <c r="AC386" i="15" s="1"/>
  <c r="AD386" i="15" s="1"/>
  <c r="AA387" i="15"/>
  <c r="AC387" i="15" s="1"/>
  <c r="AD387" i="15" s="1"/>
  <c r="AA388" i="15"/>
  <c r="AC388" i="15" s="1"/>
  <c r="AD388" i="15" s="1"/>
  <c r="AA389" i="15"/>
  <c r="AC389" i="15" s="1"/>
  <c r="AD389" i="15" s="1"/>
  <c r="AA390" i="15"/>
  <c r="AC390" i="15" s="1"/>
  <c r="AD390" i="15" s="1"/>
  <c r="AA391" i="15"/>
  <c r="AC391" i="15" s="1"/>
  <c r="AD391" i="15" s="1"/>
  <c r="AA392" i="15"/>
  <c r="AC392" i="15" s="1"/>
  <c r="AD392" i="15" s="1"/>
  <c r="AA393" i="15"/>
  <c r="AC393" i="15" s="1"/>
  <c r="AD393" i="15" s="1"/>
  <c r="AA394" i="15"/>
  <c r="AC394" i="15" s="1"/>
  <c r="AD394" i="15" s="1"/>
  <c r="AA395" i="15"/>
  <c r="AC395" i="15" s="1"/>
  <c r="AD395" i="15" s="1"/>
  <c r="AA396" i="15"/>
  <c r="AC396" i="15" s="1"/>
  <c r="AD396" i="15" s="1"/>
  <c r="AA397" i="15"/>
  <c r="AC397" i="15" s="1"/>
  <c r="AD397" i="15" s="1"/>
  <c r="AA398" i="15"/>
  <c r="AC398" i="15" s="1"/>
  <c r="AD398" i="15" s="1"/>
  <c r="AA399" i="15"/>
  <c r="AC399" i="15" s="1"/>
  <c r="AD399" i="15" s="1"/>
  <c r="AA400" i="15"/>
  <c r="AC400" i="15" s="1"/>
  <c r="AD400" i="15" s="1"/>
  <c r="AA401" i="15"/>
  <c r="AC401" i="15" s="1"/>
  <c r="AD401" i="15" s="1"/>
  <c r="AA402" i="15"/>
  <c r="AC402" i="15" s="1"/>
  <c r="AD402" i="15" s="1"/>
  <c r="AA403" i="15"/>
  <c r="AC403" i="15" s="1"/>
  <c r="AD403" i="15" s="1"/>
  <c r="AA404" i="15"/>
  <c r="AC404" i="15" s="1"/>
  <c r="AD404" i="15" s="1"/>
  <c r="AA405" i="15"/>
  <c r="AC405" i="15" s="1"/>
  <c r="AD405" i="15" s="1"/>
  <c r="AA406" i="15"/>
  <c r="AC406" i="15" s="1"/>
  <c r="AD406" i="15" s="1"/>
  <c r="AA407" i="15"/>
  <c r="AC407" i="15" s="1"/>
  <c r="AD407" i="15" s="1"/>
  <c r="AA408" i="15"/>
  <c r="AC408" i="15" s="1"/>
  <c r="AD408" i="15" s="1"/>
  <c r="AA409" i="15"/>
  <c r="AC409" i="15" s="1"/>
  <c r="AD409" i="15" s="1"/>
  <c r="AA410" i="15"/>
  <c r="AC410" i="15" s="1"/>
  <c r="AD410" i="15" s="1"/>
  <c r="AA411" i="15"/>
  <c r="AC411" i="15" s="1"/>
  <c r="AD411" i="15" s="1"/>
  <c r="AA412" i="15"/>
  <c r="AC412" i="15" s="1"/>
  <c r="AD412" i="15" s="1"/>
  <c r="AA413" i="15"/>
  <c r="AC413" i="15" s="1"/>
  <c r="AD413" i="15" s="1"/>
  <c r="AA414" i="15"/>
  <c r="AC414" i="15" s="1"/>
  <c r="AD414" i="15" s="1"/>
  <c r="AA415" i="15"/>
  <c r="AC415" i="15" s="1"/>
  <c r="AD415" i="15" s="1"/>
  <c r="AA416" i="15"/>
  <c r="AC416" i="15" s="1"/>
  <c r="AD416" i="15" s="1"/>
  <c r="AA417" i="15"/>
  <c r="AC417" i="15" s="1"/>
  <c r="AD417" i="15" s="1"/>
  <c r="AA418" i="15"/>
  <c r="AC418" i="15" s="1"/>
  <c r="AD418" i="15" s="1"/>
  <c r="AA419" i="15"/>
  <c r="AC419" i="15" s="1"/>
  <c r="AD419" i="15" s="1"/>
  <c r="AA420" i="15"/>
  <c r="AC420" i="15" s="1"/>
  <c r="AD420" i="15" s="1"/>
  <c r="AA421" i="15"/>
  <c r="AC421" i="15" s="1"/>
  <c r="AD421" i="15" s="1"/>
  <c r="AA422" i="15"/>
  <c r="AC422" i="15" s="1"/>
  <c r="AD422" i="15" s="1"/>
  <c r="AA423" i="15"/>
  <c r="AC423" i="15" s="1"/>
  <c r="AD423" i="15" s="1"/>
  <c r="AA424" i="15"/>
  <c r="AC424" i="15" s="1"/>
  <c r="AD424" i="15" s="1"/>
  <c r="AA425" i="15"/>
  <c r="AC425" i="15" s="1"/>
  <c r="AD425" i="15" s="1"/>
  <c r="AA426" i="15"/>
  <c r="AC426" i="15" s="1"/>
  <c r="AD426" i="15" s="1"/>
  <c r="AA427" i="15"/>
  <c r="AC427" i="15" s="1"/>
  <c r="AD427" i="15" s="1"/>
  <c r="AA428" i="15"/>
  <c r="AC428" i="15" s="1"/>
  <c r="AD428" i="15" s="1"/>
  <c r="AA429" i="15"/>
  <c r="AC429" i="15" s="1"/>
  <c r="AD429" i="15" s="1"/>
  <c r="AA430" i="15"/>
  <c r="AC430" i="15" s="1"/>
  <c r="AD430" i="15" s="1"/>
  <c r="AA431" i="15"/>
  <c r="AC431" i="15" s="1"/>
  <c r="AD431" i="15" s="1"/>
  <c r="AA432" i="15"/>
  <c r="AC432" i="15" s="1"/>
  <c r="AD432" i="15" s="1"/>
  <c r="AA433" i="15"/>
  <c r="AC433" i="15" s="1"/>
  <c r="AD433" i="15" s="1"/>
  <c r="AA434" i="15"/>
  <c r="AC434" i="15" s="1"/>
  <c r="AD434" i="15" s="1"/>
  <c r="AA435" i="15"/>
  <c r="AC435" i="15" s="1"/>
  <c r="AD435" i="15" s="1"/>
  <c r="AA436" i="15"/>
  <c r="AC436" i="15" s="1"/>
  <c r="AD436" i="15" s="1"/>
  <c r="AA437" i="15"/>
  <c r="AC437" i="15" s="1"/>
  <c r="AD437" i="15" s="1"/>
  <c r="AA438" i="15"/>
  <c r="AC438" i="15" s="1"/>
  <c r="AD438" i="15" s="1"/>
  <c r="AA439" i="15"/>
  <c r="AC439" i="15" s="1"/>
  <c r="AD439" i="15" s="1"/>
  <c r="AA440" i="15"/>
  <c r="AC440" i="15" s="1"/>
  <c r="AD440" i="15" s="1"/>
  <c r="AA441" i="15"/>
  <c r="AC441" i="15" s="1"/>
  <c r="AD441" i="15" s="1"/>
  <c r="AA442" i="15"/>
  <c r="AC442" i="15" s="1"/>
  <c r="AD442" i="15" s="1"/>
  <c r="AA443" i="15"/>
  <c r="AC443" i="15" s="1"/>
  <c r="AD443" i="15" s="1"/>
  <c r="AA444" i="15"/>
  <c r="AC444" i="15" s="1"/>
  <c r="AD444" i="15" s="1"/>
  <c r="AA445" i="15"/>
  <c r="AC445" i="15" s="1"/>
  <c r="AD445" i="15" s="1"/>
  <c r="AA446" i="15"/>
  <c r="AC446" i="15" s="1"/>
  <c r="AD446" i="15" s="1"/>
  <c r="AA447" i="15"/>
  <c r="AC447" i="15" s="1"/>
  <c r="AD447" i="15" s="1"/>
  <c r="AA448" i="15"/>
  <c r="AC448" i="15" s="1"/>
  <c r="AD448" i="15" s="1"/>
  <c r="AA449" i="15"/>
  <c r="AC449" i="15" s="1"/>
  <c r="AD449" i="15" s="1"/>
  <c r="AA450" i="15"/>
  <c r="AC450" i="15" s="1"/>
  <c r="AD450" i="15" s="1"/>
  <c r="AA451" i="15"/>
  <c r="AC451" i="15" s="1"/>
  <c r="AD451" i="15" s="1"/>
  <c r="AA452" i="15"/>
  <c r="AC452" i="15" s="1"/>
  <c r="AD452" i="15" s="1"/>
  <c r="AA453" i="15"/>
  <c r="AC453" i="15" s="1"/>
  <c r="AD453" i="15" s="1"/>
  <c r="AA454" i="15"/>
  <c r="AC454" i="15" s="1"/>
  <c r="AD454" i="15" s="1"/>
  <c r="AA455" i="15"/>
  <c r="AC455" i="15" s="1"/>
  <c r="AD455" i="15" s="1"/>
  <c r="AA456" i="15"/>
  <c r="AC456" i="15" s="1"/>
  <c r="AD456" i="15" s="1"/>
  <c r="AA457" i="15"/>
  <c r="AC457" i="15" s="1"/>
  <c r="AD457" i="15" s="1"/>
  <c r="AA458" i="15"/>
  <c r="AC458" i="15" s="1"/>
  <c r="AD458" i="15" s="1"/>
  <c r="AA459" i="15"/>
  <c r="AC459" i="15" s="1"/>
  <c r="AD459" i="15" s="1"/>
  <c r="AA460" i="15"/>
  <c r="AC460" i="15" s="1"/>
  <c r="AD460" i="15" s="1"/>
  <c r="AA461" i="15"/>
  <c r="AC461" i="15" s="1"/>
  <c r="AD461" i="15" s="1"/>
  <c r="AA462" i="15"/>
  <c r="AC462" i="15" s="1"/>
  <c r="AD462" i="15" s="1"/>
  <c r="AA463" i="15"/>
  <c r="AC463" i="15" s="1"/>
  <c r="AD463" i="15" s="1"/>
  <c r="AA464" i="15"/>
  <c r="AC464" i="15" s="1"/>
  <c r="AD464" i="15" s="1"/>
  <c r="AA465" i="15"/>
  <c r="AC465" i="15" s="1"/>
  <c r="AD465" i="15" s="1"/>
  <c r="AA466" i="15"/>
  <c r="AC466" i="15" s="1"/>
  <c r="AD466" i="15" s="1"/>
  <c r="AA467" i="15"/>
  <c r="AC467" i="15" s="1"/>
  <c r="AD467" i="15" s="1"/>
  <c r="AA4" i="15"/>
  <c r="AC4" i="15" s="1"/>
  <c r="AD4" i="15" s="1"/>
  <c r="M11" i="58"/>
  <c r="P11" i="58" s="1"/>
  <c r="M10" i="58"/>
  <c r="P10" i="58" s="1"/>
  <c r="M9" i="58"/>
  <c r="P9" i="58" s="1"/>
  <c r="M8" i="58"/>
  <c r="P8" i="58" s="1"/>
  <c r="M7" i="58"/>
  <c r="P7" i="58" s="1"/>
  <c r="M6" i="58"/>
  <c r="P6" i="58" s="1"/>
  <c r="M5" i="58"/>
  <c r="P5" i="58" s="1"/>
  <c r="AA3" i="58"/>
  <c r="Z3" i="58"/>
  <c r="Y3" i="58"/>
  <c r="X3" i="58"/>
  <c r="W3" i="58"/>
  <c r="V3" i="58"/>
  <c r="E32" i="58"/>
  <c r="F27" i="58"/>
  <c r="M27" i="58" s="1"/>
  <c r="F28" i="58"/>
  <c r="M28" i="58" s="1"/>
  <c r="P28" i="58" s="1"/>
  <c r="F29" i="58"/>
  <c r="M29" i="58" s="1"/>
  <c r="P29" i="58" s="1"/>
  <c r="F30" i="58"/>
  <c r="M30" i="58" s="1"/>
  <c r="F31" i="58"/>
  <c r="M31" i="58" s="1"/>
  <c r="F22" i="58"/>
  <c r="M22" i="58" s="1"/>
  <c r="P22" i="58" s="1"/>
  <c r="F24" i="58"/>
  <c r="M24" i="58" s="1"/>
  <c r="P24" i="58" s="1"/>
  <c r="F25" i="58"/>
  <c r="M25" i="58" s="1"/>
  <c r="F16" i="58"/>
  <c r="M16" i="58" s="1"/>
  <c r="P16" i="58" s="1"/>
  <c r="F17" i="58"/>
  <c r="M17" i="58" s="1"/>
  <c r="P17" i="58" s="1"/>
  <c r="F18" i="58"/>
  <c r="M18" i="58" s="1"/>
  <c r="P18" i="58" s="1"/>
  <c r="F19" i="58"/>
  <c r="M19" i="58" s="1"/>
  <c r="P19" i="58" s="1"/>
  <c r="F13" i="58"/>
  <c r="M13" i="58" s="1"/>
  <c r="P13" i="58" s="1"/>
  <c r="F14" i="58"/>
  <c r="M14" i="58" s="1"/>
  <c r="P14" i="58" s="1"/>
  <c r="D7" i="56"/>
  <c r="E7" i="56"/>
  <c r="F7" i="56"/>
  <c r="G7" i="56"/>
  <c r="H7" i="56"/>
  <c r="I7" i="56"/>
  <c r="J7" i="56"/>
  <c r="K7" i="56"/>
  <c r="L7" i="56"/>
  <c r="M7" i="56"/>
  <c r="N7" i="56"/>
  <c r="C7" i="56"/>
  <c r="D6" i="56"/>
  <c r="E6" i="56"/>
  <c r="F6" i="56"/>
  <c r="G6" i="56"/>
  <c r="H6" i="56"/>
  <c r="I6" i="56"/>
  <c r="J6" i="56"/>
  <c r="K6" i="56"/>
  <c r="L6" i="56"/>
  <c r="M6" i="56"/>
  <c r="N6" i="56"/>
  <c r="C6" i="56"/>
  <c r="D114" i="56"/>
  <c r="E114" i="56"/>
  <c r="F114" i="56"/>
  <c r="G114" i="56"/>
  <c r="H114" i="56"/>
  <c r="I114" i="56"/>
  <c r="J114" i="56"/>
  <c r="K114" i="56"/>
  <c r="L114" i="56"/>
  <c r="M114" i="56"/>
  <c r="N114" i="56"/>
  <c r="D115" i="56"/>
  <c r="E115" i="56"/>
  <c r="F115" i="56"/>
  <c r="G115" i="56"/>
  <c r="H115" i="56"/>
  <c r="I115" i="56"/>
  <c r="J115" i="56"/>
  <c r="K115" i="56"/>
  <c r="L115" i="56"/>
  <c r="M115" i="56"/>
  <c r="N115" i="56"/>
  <c r="C115" i="56"/>
  <c r="C114" i="56"/>
  <c r="D106" i="56"/>
  <c r="E106" i="56"/>
  <c r="F106" i="56"/>
  <c r="G106" i="56"/>
  <c r="H106" i="56"/>
  <c r="I106" i="56"/>
  <c r="J106" i="56"/>
  <c r="K106" i="56"/>
  <c r="L106" i="56"/>
  <c r="M106" i="56"/>
  <c r="N106" i="56"/>
  <c r="D107" i="56"/>
  <c r="E107" i="56"/>
  <c r="F107" i="56"/>
  <c r="G107" i="56"/>
  <c r="H107" i="56"/>
  <c r="I107" i="56"/>
  <c r="J107" i="56"/>
  <c r="K107" i="56"/>
  <c r="L107" i="56"/>
  <c r="M107" i="56"/>
  <c r="N107" i="56"/>
  <c r="D108" i="56"/>
  <c r="E108" i="56"/>
  <c r="F108" i="56"/>
  <c r="G108" i="56"/>
  <c r="H108" i="56"/>
  <c r="I108" i="56"/>
  <c r="J108" i="56"/>
  <c r="K108" i="56"/>
  <c r="L108" i="56"/>
  <c r="M108" i="56"/>
  <c r="N108" i="56"/>
  <c r="D109" i="56"/>
  <c r="E109" i="56"/>
  <c r="F109" i="56"/>
  <c r="G109" i="56"/>
  <c r="H109" i="56"/>
  <c r="I109" i="56"/>
  <c r="J109" i="56"/>
  <c r="K109" i="56"/>
  <c r="L109" i="56"/>
  <c r="M109" i="56"/>
  <c r="N109" i="56"/>
  <c r="C109" i="56"/>
  <c r="C108" i="56"/>
  <c r="C107" i="56"/>
  <c r="C106" i="56"/>
  <c r="D100" i="56"/>
  <c r="E100" i="56"/>
  <c r="F100" i="56"/>
  <c r="G100" i="56"/>
  <c r="H100" i="56"/>
  <c r="I100" i="56"/>
  <c r="J100" i="56"/>
  <c r="K100" i="56"/>
  <c r="L100" i="56"/>
  <c r="M100" i="56"/>
  <c r="N100" i="56"/>
  <c r="D101" i="56"/>
  <c r="E101" i="56"/>
  <c r="F101" i="56"/>
  <c r="G101" i="56"/>
  <c r="H101" i="56"/>
  <c r="I101" i="56"/>
  <c r="J101" i="56"/>
  <c r="K101" i="56"/>
  <c r="L101" i="56"/>
  <c r="M101" i="56"/>
  <c r="N101" i="56"/>
  <c r="D102" i="56"/>
  <c r="E102" i="56"/>
  <c r="F102" i="56"/>
  <c r="G102" i="56"/>
  <c r="H102" i="56"/>
  <c r="I102" i="56"/>
  <c r="J102" i="56"/>
  <c r="K102" i="56"/>
  <c r="L102" i="56"/>
  <c r="M102" i="56"/>
  <c r="N102" i="56"/>
  <c r="D103" i="56"/>
  <c r="E103" i="56"/>
  <c r="F103" i="56"/>
  <c r="G103" i="56"/>
  <c r="H103" i="56"/>
  <c r="I103" i="56"/>
  <c r="J103" i="56"/>
  <c r="K103" i="56"/>
  <c r="L103" i="56"/>
  <c r="M103" i="56"/>
  <c r="N103" i="56"/>
  <c r="C103" i="56"/>
  <c r="C102" i="56"/>
  <c r="C101" i="56"/>
  <c r="C100" i="56"/>
  <c r="D94" i="56"/>
  <c r="E94" i="56"/>
  <c r="F94" i="56"/>
  <c r="G94" i="56"/>
  <c r="H94" i="56"/>
  <c r="I94" i="56"/>
  <c r="J94" i="56"/>
  <c r="K94" i="56"/>
  <c r="L94" i="56"/>
  <c r="M94" i="56"/>
  <c r="N94" i="56"/>
  <c r="D96" i="56"/>
  <c r="E96" i="56"/>
  <c r="F96" i="56"/>
  <c r="G96" i="56"/>
  <c r="H96" i="56"/>
  <c r="I96" i="56"/>
  <c r="J96" i="56"/>
  <c r="K96" i="56"/>
  <c r="L96" i="56"/>
  <c r="M96" i="56"/>
  <c r="N96" i="56"/>
  <c r="D97" i="56"/>
  <c r="E97" i="56"/>
  <c r="F97" i="56"/>
  <c r="G97" i="56"/>
  <c r="H97" i="56"/>
  <c r="I97" i="56"/>
  <c r="J97" i="56"/>
  <c r="K97" i="56"/>
  <c r="L97" i="56"/>
  <c r="M97" i="56"/>
  <c r="N97" i="56"/>
  <c r="C97" i="56"/>
  <c r="C96" i="56"/>
  <c r="C94" i="56"/>
  <c r="D90" i="56"/>
  <c r="E90" i="56"/>
  <c r="F90" i="56"/>
  <c r="G90" i="56"/>
  <c r="H90" i="56"/>
  <c r="I90" i="56"/>
  <c r="J90" i="56"/>
  <c r="K90" i="56"/>
  <c r="L90" i="56"/>
  <c r="M90" i="56"/>
  <c r="N90" i="56"/>
  <c r="D91" i="56"/>
  <c r="E91" i="56"/>
  <c r="F91" i="56"/>
  <c r="G91" i="56"/>
  <c r="H91" i="56"/>
  <c r="I91" i="56"/>
  <c r="J91" i="56"/>
  <c r="K91" i="56"/>
  <c r="L91" i="56"/>
  <c r="M91" i="56"/>
  <c r="N91" i="56"/>
  <c r="C91" i="56"/>
  <c r="C90" i="56"/>
  <c r="D82" i="56"/>
  <c r="E82" i="56"/>
  <c r="F82" i="56"/>
  <c r="G82" i="56"/>
  <c r="H82" i="56"/>
  <c r="I82" i="56"/>
  <c r="J82" i="56"/>
  <c r="K82" i="56"/>
  <c r="L82" i="56"/>
  <c r="M82" i="56"/>
  <c r="N82" i="56"/>
  <c r="F83" i="56"/>
  <c r="G83" i="56"/>
  <c r="H83" i="56"/>
  <c r="I83" i="56"/>
  <c r="J83" i="56"/>
  <c r="K83" i="56"/>
  <c r="L83" i="56"/>
  <c r="M83" i="56"/>
  <c r="N83" i="56"/>
  <c r="D84" i="56"/>
  <c r="E84" i="56"/>
  <c r="F84" i="56"/>
  <c r="G84" i="56"/>
  <c r="H84" i="56"/>
  <c r="I84" i="56"/>
  <c r="J84" i="56"/>
  <c r="K84" i="56"/>
  <c r="L84" i="56"/>
  <c r="M84" i="56"/>
  <c r="N84" i="56"/>
  <c r="D85" i="56"/>
  <c r="E85" i="56"/>
  <c r="F85" i="56"/>
  <c r="G85" i="56"/>
  <c r="H85" i="56"/>
  <c r="I85" i="56"/>
  <c r="J85" i="56"/>
  <c r="K85" i="56"/>
  <c r="L85" i="56"/>
  <c r="M85" i="56"/>
  <c r="N85" i="56"/>
  <c r="C85" i="56"/>
  <c r="C84" i="56"/>
  <c r="C82" i="56"/>
  <c r="D76" i="56"/>
  <c r="E76" i="56"/>
  <c r="F76" i="56"/>
  <c r="G76" i="56"/>
  <c r="H76" i="56"/>
  <c r="I76" i="56"/>
  <c r="J76" i="56"/>
  <c r="K76" i="56"/>
  <c r="L76" i="56"/>
  <c r="M76" i="56"/>
  <c r="N76" i="56"/>
  <c r="D77" i="56"/>
  <c r="E77" i="56"/>
  <c r="F77" i="56"/>
  <c r="G77" i="56"/>
  <c r="H77" i="56"/>
  <c r="I77" i="56"/>
  <c r="J77" i="56"/>
  <c r="K77" i="56"/>
  <c r="L77" i="56"/>
  <c r="M77" i="56"/>
  <c r="N77" i="56"/>
  <c r="D78" i="56"/>
  <c r="E78" i="56"/>
  <c r="F78" i="56"/>
  <c r="G78" i="56"/>
  <c r="H78" i="56"/>
  <c r="I78" i="56"/>
  <c r="J78" i="56"/>
  <c r="K78" i="56"/>
  <c r="L78" i="56"/>
  <c r="M78" i="56"/>
  <c r="N78" i="56"/>
  <c r="D79" i="56"/>
  <c r="E79" i="56"/>
  <c r="F79" i="56"/>
  <c r="G79" i="56"/>
  <c r="H79" i="56"/>
  <c r="I79" i="56"/>
  <c r="J79" i="56"/>
  <c r="K79" i="56"/>
  <c r="L79" i="56"/>
  <c r="M79" i="56"/>
  <c r="N79" i="56"/>
  <c r="C79" i="56"/>
  <c r="C78" i="56"/>
  <c r="C77" i="56"/>
  <c r="C76" i="56"/>
  <c r="D70" i="56"/>
  <c r="E70" i="56"/>
  <c r="F70" i="56"/>
  <c r="G70" i="56"/>
  <c r="H70" i="56"/>
  <c r="I70" i="56"/>
  <c r="J70" i="56"/>
  <c r="K70" i="56"/>
  <c r="L70" i="56"/>
  <c r="M70" i="56"/>
  <c r="N70" i="56"/>
  <c r="F71" i="56"/>
  <c r="G71" i="56"/>
  <c r="H71" i="56"/>
  <c r="I71" i="56"/>
  <c r="J71" i="56"/>
  <c r="K71" i="56"/>
  <c r="L71" i="56"/>
  <c r="M71" i="56"/>
  <c r="N71" i="56"/>
  <c r="D72" i="56"/>
  <c r="E72" i="56"/>
  <c r="F72" i="56"/>
  <c r="G72" i="56"/>
  <c r="H72" i="56"/>
  <c r="I72" i="56"/>
  <c r="J72" i="56"/>
  <c r="K72" i="56"/>
  <c r="L72" i="56"/>
  <c r="M72" i="56"/>
  <c r="N72" i="56"/>
  <c r="D73" i="56"/>
  <c r="E73" i="56"/>
  <c r="F73" i="56"/>
  <c r="G73" i="56"/>
  <c r="H73" i="56"/>
  <c r="I73" i="56"/>
  <c r="J73" i="56"/>
  <c r="K73" i="56"/>
  <c r="L73" i="56"/>
  <c r="M73" i="56"/>
  <c r="N73" i="56"/>
  <c r="C73" i="56"/>
  <c r="C72" i="56"/>
  <c r="C70" i="56"/>
  <c r="D66" i="56"/>
  <c r="E66" i="56"/>
  <c r="F66" i="56"/>
  <c r="G66" i="56"/>
  <c r="H66" i="56"/>
  <c r="I66" i="56"/>
  <c r="J66" i="56"/>
  <c r="K66" i="56"/>
  <c r="L66" i="56"/>
  <c r="M66" i="56"/>
  <c r="N66" i="56"/>
  <c r="D67" i="56"/>
  <c r="E67" i="56"/>
  <c r="F67" i="56"/>
  <c r="G67" i="56"/>
  <c r="H67" i="56"/>
  <c r="I67" i="56"/>
  <c r="J67" i="56"/>
  <c r="K67" i="56"/>
  <c r="L67" i="56"/>
  <c r="M67" i="56"/>
  <c r="N67" i="56"/>
  <c r="C67" i="56"/>
  <c r="C66" i="56"/>
  <c r="D60" i="56"/>
  <c r="E60" i="56"/>
  <c r="F60" i="56"/>
  <c r="G60" i="56"/>
  <c r="H60" i="56"/>
  <c r="I60" i="56"/>
  <c r="J60" i="56"/>
  <c r="K60" i="56"/>
  <c r="L60" i="56"/>
  <c r="M60" i="56"/>
  <c r="N60" i="56"/>
  <c r="D61" i="56"/>
  <c r="E61" i="56"/>
  <c r="F61" i="56"/>
  <c r="G61" i="56"/>
  <c r="H61" i="56"/>
  <c r="I61" i="56"/>
  <c r="J61" i="56"/>
  <c r="K61" i="56"/>
  <c r="L61" i="56"/>
  <c r="M61" i="56"/>
  <c r="N61" i="56"/>
  <c r="C61" i="56"/>
  <c r="C60" i="56"/>
  <c r="D54" i="56"/>
  <c r="E54" i="56"/>
  <c r="F54" i="56"/>
  <c r="G54" i="56"/>
  <c r="H54" i="56"/>
  <c r="I54" i="56"/>
  <c r="J54" i="56"/>
  <c r="K54" i="56"/>
  <c r="L54" i="56"/>
  <c r="M54" i="56"/>
  <c r="N54" i="56"/>
  <c r="D55" i="56"/>
  <c r="E55" i="56"/>
  <c r="F55" i="56"/>
  <c r="G55" i="56"/>
  <c r="H55" i="56"/>
  <c r="I55" i="56"/>
  <c r="J55" i="56"/>
  <c r="K55" i="56"/>
  <c r="L55" i="56"/>
  <c r="M55" i="56"/>
  <c r="N55" i="56"/>
  <c r="C55" i="56"/>
  <c r="C54" i="56"/>
  <c r="D46" i="56"/>
  <c r="E46" i="56"/>
  <c r="F46" i="56"/>
  <c r="G46" i="56"/>
  <c r="H46" i="56"/>
  <c r="I46" i="56"/>
  <c r="J46" i="56"/>
  <c r="K46" i="56"/>
  <c r="L46" i="56"/>
  <c r="M46" i="56"/>
  <c r="N46" i="56"/>
  <c r="D47" i="56"/>
  <c r="E47" i="56"/>
  <c r="F47" i="56"/>
  <c r="G47" i="56"/>
  <c r="H47" i="56"/>
  <c r="I47" i="56"/>
  <c r="J47" i="56"/>
  <c r="K47" i="56"/>
  <c r="L47" i="56"/>
  <c r="M47" i="56"/>
  <c r="N47" i="56"/>
  <c r="D48" i="56"/>
  <c r="E48" i="56"/>
  <c r="F48" i="56"/>
  <c r="G48" i="56"/>
  <c r="H48" i="56"/>
  <c r="I48" i="56"/>
  <c r="J48" i="56"/>
  <c r="K48" i="56"/>
  <c r="L48" i="56"/>
  <c r="M48" i="56"/>
  <c r="N48" i="56"/>
  <c r="D49" i="56"/>
  <c r="E49" i="56"/>
  <c r="F49" i="56"/>
  <c r="G49" i="56"/>
  <c r="H49" i="56"/>
  <c r="I49" i="56"/>
  <c r="J49" i="56"/>
  <c r="K49" i="56"/>
  <c r="L49" i="56"/>
  <c r="M49" i="56"/>
  <c r="N49" i="56"/>
  <c r="C49" i="56"/>
  <c r="C48" i="56"/>
  <c r="C47" i="56"/>
  <c r="C46" i="56"/>
  <c r="D40" i="56"/>
  <c r="E40" i="56"/>
  <c r="F40" i="56"/>
  <c r="G40" i="56"/>
  <c r="H40" i="56"/>
  <c r="I40" i="56"/>
  <c r="J40" i="56"/>
  <c r="K40" i="56"/>
  <c r="L40" i="56"/>
  <c r="M40" i="56"/>
  <c r="N40" i="56"/>
  <c r="D41" i="56"/>
  <c r="E41" i="56"/>
  <c r="F41" i="56"/>
  <c r="G41" i="56"/>
  <c r="H41" i="56"/>
  <c r="I41" i="56"/>
  <c r="J41" i="56"/>
  <c r="K41" i="56"/>
  <c r="L41" i="56"/>
  <c r="M41" i="56"/>
  <c r="N41" i="56"/>
  <c r="D42" i="56"/>
  <c r="E42" i="56"/>
  <c r="F42" i="56"/>
  <c r="G42" i="56"/>
  <c r="H42" i="56"/>
  <c r="I42" i="56"/>
  <c r="J42" i="56"/>
  <c r="K42" i="56"/>
  <c r="L42" i="56"/>
  <c r="M42" i="56"/>
  <c r="N42" i="56"/>
  <c r="D43" i="56"/>
  <c r="E43" i="56"/>
  <c r="F43" i="56"/>
  <c r="G43" i="56"/>
  <c r="H43" i="56"/>
  <c r="I43" i="56"/>
  <c r="J43" i="56"/>
  <c r="K43" i="56"/>
  <c r="L43" i="56"/>
  <c r="M43" i="56"/>
  <c r="N43" i="56"/>
  <c r="C43" i="56"/>
  <c r="C42" i="56"/>
  <c r="C41" i="56"/>
  <c r="C40" i="56"/>
  <c r="D36" i="56"/>
  <c r="E36" i="56"/>
  <c r="F36" i="56"/>
  <c r="G36" i="56"/>
  <c r="H36" i="56"/>
  <c r="I36" i="56"/>
  <c r="J36" i="56"/>
  <c r="K36" i="56"/>
  <c r="L36" i="56"/>
  <c r="M36" i="56"/>
  <c r="N36" i="56"/>
  <c r="D37" i="56"/>
  <c r="E37" i="56"/>
  <c r="F37" i="56"/>
  <c r="G37" i="56"/>
  <c r="H37" i="56"/>
  <c r="I37" i="56"/>
  <c r="J37" i="56"/>
  <c r="K37" i="56"/>
  <c r="L37" i="56"/>
  <c r="M37" i="56"/>
  <c r="N37" i="56"/>
  <c r="C37" i="56"/>
  <c r="C36" i="56"/>
  <c r="D28" i="56"/>
  <c r="E28" i="56"/>
  <c r="F28" i="56"/>
  <c r="G28" i="56"/>
  <c r="H28" i="56"/>
  <c r="I28" i="56"/>
  <c r="J28" i="56"/>
  <c r="K28" i="56"/>
  <c r="L28" i="56"/>
  <c r="M28" i="56"/>
  <c r="N28" i="56"/>
  <c r="D29" i="56"/>
  <c r="E29" i="56"/>
  <c r="F29" i="56"/>
  <c r="G29" i="56"/>
  <c r="H29" i="56"/>
  <c r="I29" i="56"/>
  <c r="J29" i="56"/>
  <c r="K29" i="56"/>
  <c r="L29" i="56"/>
  <c r="M29" i="56"/>
  <c r="N29" i="56"/>
  <c r="D30" i="56"/>
  <c r="E30" i="56"/>
  <c r="F30" i="56"/>
  <c r="G30" i="56"/>
  <c r="H30" i="56"/>
  <c r="I30" i="56"/>
  <c r="J30" i="56"/>
  <c r="K30" i="56"/>
  <c r="L30" i="56"/>
  <c r="M30" i="56"/>
  <c r="N30" i="56"/>
  <c r="D31" i="56"/>
  <c r="E31" i="56"/>
  <c r="F31" i="56"/>
  <c r="G31" i="56"/>
  <c r="H31" i="56"/>
  <c r="I31" i="56"/>
  <c r="J31" i="56"/>
  <c r="K31" i="56"/>
  <c r="L31" i="56"/>
  <c r="M31" i="56"/>
  <c r="N31" i="56"/>
  <c r="C31" i="56"/>
  <c r="C30" i="56"/>
  <c r="C29" i="56"/>
  <c r="C28" i="56"/>
  <c r="C27" i="56"/>
  <c r="C32" i="56" s="1"/>
  <c r="D24" i="56"/>
  <c r="E24" i="56"/>
  <c r="F24" i="56"/>
  <c r="G24" i="56"/>
  <c r="H24" i="56"/>
  <c r="I24" i="56"/>
  <c r="J24" i="56"/>
  <c r="K24" i="56"/>
  <c r="L24" i="56"/>
  <c r="M24" i="56"/>
  <c r="N24" i="56"/>
  <c r="D25" i="56"/>
  <c r="E25" i="56"/>
  <c r="F25" i="56"/>
  <c r="G25" i="56"/>
  <c r="H25" i="56"/>
  <c r="I25" i="56"/>
  <c r="J25" i="56"/>
  <c r="K25" i="56"/>
  <c r="L25" i="56"/>
  <c r="M25" i="56"/>
  <c r="N25" i="56"/>
  <c r="C25" i="56"/>
  <c r="C24" i="56"/>
  <c r="D19" i="56"/>
  <c r="E19" i="56"/>
  <c r="F19" i="56"/>
  <c r="G19" i="56"/>
  <c r="H19" i="56"/>
  <c r="I19" i="56"/>
  <c r="J19" i="56"/>
  <c r="K19" i="56"/>
  <c r="L19" i="56"/>
  <c r="M19" i="56"/>
  <c r="N19" i="56"/>
  <c r="C19" i="56"/>
  <c r="D18" i="56"/>
  <c r="E18" i="56"/>
  <c r="F18" i="56"/>
  <c r="G18" i="56"/>
  <c r="H18" i="56"/>
  <c r="I18" i="56"/>
  <c r="J18" i="56"/>
  <c r="K18" i="56"/>
  <c r="L18" i="56"/>
  <c r="M18" i="56"/>
  <c r="N18" i="56"/>
  <c r="C18" i="56"/>
  <c r="C13" i="56"/>
  <c r="D13" i="56"/>
  <c r="E13" i="56"/>
  <c r="F13" i="56"/>
  <c r="G13" i="56"/>
  <c r="H13" i="56"/>
  <c r="I13" i="56"/>
  <c r="J13" i="56"/>
  <c r="K13" i="56"/>
  <c r="L13" i="56"/>
  <c r="M13" i="56"/>
  <c r="N13" i="56"/>
  <c r="D12" i="56"/>
  <c r="E12" i="56"/>
  <c r="F12" i="56"/>
  <c r="G12" i="56"/>
  <c r="H12" i="56"/>
  <c r="I12" i="56"/>
  <c r="J12" i="56"/>
  <c r="K12" i="56"/>
  <c r="L12" i="56"/>
  <c r="M12" i="56"/>
  <c r="N12" i="56"/>
  <c r="C12" i="56"/>
  <c r="I317" i="56" a="1"/>
  <c r="I317" i="56" s="1"/>
  <c r="N111" i="56"/>
  <c r="M111" i="56"/>
  <c r="L111" i="56"/>
  <c r="K111" i="56"/>
  <c r="J111" i="56"/>
  <c r="I111" i="56"/>
  <c r="H111" i="56"/>
  <c r="G111" i="56"/>
  <c r="F111" i="56"/>
  <c r="E111" i="56"/>
  <c r="D111" i="56"/>
  <c r="C111" i="56"/>
  <c r="N105" i="56"/>
  <c r="M105" i="56"/>
  <c r="L105" i="56"/>
  <c r="K105" i="56"/>
  <c r="J105" i="56"/>
  <c r="I105" i="56"/>
  <c r="H105" i="56"/>
  <c r="G105" i="56"/>
  <c r="F105" i="56"/>
  <c r="E105" i="56"/>
  <c r="D105" i="56"/>
  <c r="C105" i="56"/>
  <c r="N99" i="56"/>
  <c r="M99" i="56"/>
  <c r="L99" i="56"/>
  <c r="K99" i="56"/>
  <c r="J99" i="56"/>
  <c r="I99" i="56"/>
  <c r="H99" i="56"/>
  <c r="G99" i="56"/>
  <c r="F99" i="56"/>
  <c r="E99" i="56"/>
  <c r="D99" i="56"/>
  <c r="C99" i="56"/>
  <c r="N93" i="56"/>
  <c r="M93" i="56"/>
  <c r="L93" i="56"/>
  <c r="K93" i="56"/>
  <c r="J93" i="56"/>
  <c r="I93" i="56"/>
  <c r="H93" i="56"/>
  <c r="G93" i="56"/>
  <c r="F93" i="56"/>
  <c r="E93" i="56"/>
  <c r="D93" i="56"/>
  <c r="C93" i="56"/>
  <c r="N87" i="56"/>
  <c r="M87" i="56"/>
  <c r="L87" i="56"/>
  <c r="K87" i="56"/>
  <c r="J87" i="56"/>
  <c r="I87" i="56"/>
  <c r="H87" i="56"/>
  <c r="G87" i="56"/>
  <c r="F87" i="56"/>
  <c r="E87" i="56"/>
  <c r="D87" i="56"/>
  <c r="C87" i="56"/>
  <c r="N81" i="56"/>
  <c r="M81" i="56"/>
  <c r="M86" i="56" s="1"/>
  <c r="L81" i="56"/>
  <c r="K81" i="56"/>
  <c r="J81" i="56"/>
  <c r="J86" i="56" s="1"/>
  <c r="I81" i="56"/>
  <c r="H81" i="56"/>
  <c r="G81" i="56"/>
  <c r="G86" i="56" s="1"/>
  <c r="F81" i="56"/>
  <c r="E81" i="56"/>
  <c r="D81" i="56"/>
  <c r="C81" i="56"/>
  <c r="N75" i="56"/>
  <c r="M75" i="56"/>
  <c r="L75" i="56"/>
  <c r="K75" i="56"/>
  <c r="J75" i="56"/>
  <c r="I75" i="56"/>
  <c r="H75" i="56"/>
  <c r="G75" i="56"/>
  <c r="F75" i="56"/>
  <c r="E75" i="56"/>
  <c r="D75" i="56"/>
  <c r="C75" i="56"/>
  <c r="N69" i="56"/>
  <c r="M69" i="56"/>
  <c r="M74" i="56" s="1"/>
  <c r="L69" i="56"/>
  <c r="K69" i="56"/>
  <c r="J69" i="56"/>
  <c r="J74" i="56" s="1"/>
  <c r="I69" i="56"/>
  <c r="H69" i="56"/>
  <c r="G69" i="56"/>
  <c r="G74" i="56" s="1"/>
  <c r="F69" i="56"/>
  <c r="E69" i="56"/>
  <c r="D69" i="56"/>
  <c r="C69" i="56"/>
  <c r="N51" i="56"/>
  <c r="M51" i="56"/>
  <c r="L51" i="56"/>
  <c r="K51" i="56"/>
  <c r="J51" i="56"/>
  <c r="I51" i="56"/>
  <c r="H51" i="56"/>
  <c r="G51" i="56"/>
  <c r="F51" i="56"/>
  <c r="E51" i="56"/>
  <c r="D51" i="56"/>
  <c r="C51" i="56"/>
  <c r="N45" i="56"/>
  <c r="M45" i="56"/>
  <c r="L45" i="56"/>
  <c r="K45" i="56"/>
  <c r="J45" i="56"/>
  <c r="I45" i="56"/>
  <c r="H45" i="56"/>
  <c r="G45" i="56"/>
  <c r="F45" i="56"/>
  <c r="E45" i="56"/>
  <c r="D45" i="56"/>
  <c r="C45" i="56"/>
  <c r="N39" i="56"/>
  <c r="M39" i="56"/>
  <c r="L39" i="56"/>
  <c r="K39" i="56"/>
  <c r="J39" i="56"/>
  <c r="I39" i="56"/>
  <c r="H39" i="56"/>
  <c r="G39" i="56"/>
  <c r="F39" i="56"/>
  <c r="E39" i="56"/>
  <c r="D39" i="56"/>
  <c r="C39" i="56"/>
  <c r="N27" i="56"/>
  <c r="M27" i="56"/>
  <c r="L27" i="56"/>
  <c r="K27" i="56"/>
  <c r="J27" i="56"/>
  <c r="I27" i="56"/>
  <c r="H27" i="56"/>
  <c r="G27" i="56"/>
  <c r="F27" i="56"/>
  <c r="E27" i="56"/>
  <c r="D27" i="56"/>
  <c r="M7" i="57"/>
  <c r="L7" i="57"/>
  <c r="K7" i="57"/>
  <c r="J7" i="57"/>
  <c r="I7" i="57"/>
  <c r="H7" i="57"/>
  <c r="G7" i="57"/>
  <c r="F7" i="57"/>
  <c r="E7" i="57"/>
  <c r="D7" i="57"/>
  <c r="C7" i="57"/>
  <c r="B7" i="57"/>
  <c r="N7" i="57" s="1"/>
  <c r="E58" i="1"/>
  <c r="E77" i="1"/>
  <c r="E78" i="1"/>
  <c r="E75" i="1"/>
  <c r="E73" i="1"/>
  <c r="E70" i="1"/>
  <c r="E71" i="1"/>
  <c r="E67" i="1"/>
  <c r="E68" i="1"/>
  <c r="E63" i="1"/>
  <c r="E64" i="1"/>
  <c r="E65" i="1"/>
  <c r="E56" i="1"/>
  <c r="E57" i="1"/>
  <c r="E59" i="1"/>
  <c r="E60" i="1"/>
  <c r="E61" i="1"/>
  <c r="E51" i="1"/>
  <c r="E52" i="1"/>
  <c r="E53" i="1"/>
  <c r="E54" i="1"/>
  <c r="E49" i="1"/>
  <c r="E45" i="1"/>
  <c r="E46" i="1"/>
  <c r="E47" i="1"/>
  <c r="E41" i="1"/>
  <c r="E42" i="1"/>
  <c r="E43" i="1"/>
  <c r="E39" i="1"/>
  <c r="E34" i="1"/>
  <c r="E35" i="1"/>
  <c r="E36" i="1"/>
  <c r="E37" i="1"/>
  <c r="E32" i="1"/>
  <c r="E27" i="1"/>
  <c r="E28" i="1"/>
  <c r="E29" i="1"/>
  <c r="E30" i="1"/>
  <c r="E22" i="1"/>
  <c r="E23" i="1"/>
  <c r="E24" i="1"/>
  <c r="E25" i="1"/>
  <c r="E20" i="1"/>
  <c r="E15" i="1"/>
  <c r="E16" i="1"/>
  <c r="E17" i="1"/>
  <c r="E18" i="1"/>
  <c r="E6" i="1"/>
  <c r="E7" i="1"/>
  <c r="E8" i="1"/>
  <c r="E9" i="1"/>
  <c r="E10" i="1"/>
  <c r="E11" i="1"/>
  <c r="E12" i="1"/>
  <c r="E13" i="1"/>
  <c r="E5" i="1"/>
  <c r="B5" i="50"/>
  <c r="B6" i="50" s="1"/>
  <c r="B7" i="50" s="1"/>
  <c r="B8" i="50" s="1"/>
  <c r="B9" i="50" s="1"/>
  <c r="AS59" i="19"/>
  <c r="CI5" i="34"/>
  <c r="CI6" i="34"/>
  <c r="CI7" i="34"/>
  <c r="CI8" i="34"/>
  <c r="CI9" i="34"/>
  <c r="CI10" i="34"/>
  <c r="CI11" i="34"/>
  <c r="CI12" i="34"/>
  <c r="CI13" i="34"/>
  <c r="CI14" i="34"/>
  <c r="CI15" i="34"/>
  <c r="CI16" i="34"/>
  <c r="CI17" i="34"/>
  <c r="CI18" i="34"/>
  <c r="CI3" i="34"/>
  <c r="C23" i="48"/>
  <c r="C22" i="48"/>
  <c r="C21" i="48"/>
  <c r="C20" i="48"/>
  <c r="C19" i="48"/>
  <c r="C18" i="48"/>
  <c r="C17" i="48"/>
  <c r="C16" i="48"/>
  <c r="C15" i="48"/>
  <c r="C14" i="48"/>
  <c r="C13" i="48"/>
  <c r="AP4" i="48"/>
  <c r="AC4" i="48"/>
  <c r="IU5" i="1" s="1"/>
  <c r="P4" i="48"/>
  <c r="D23" i="48"/>
  <c r="D22" i="48"/>
  <c r="D21" i="48"/>
  <c r="D20" i="48"/>
  <c r="D19" i="48"/>
  <c r="D18" i="48"/>
  <c r="D17" i="48"/>
  <c r="D16" i="48"/>
  <c r="D15" i="48"/>
  <c r="D14" i="48"/>
  <c r="D13" i="48"/>
  <c r="AQ4" i="48"/>
  <c r="AD4" i="48"/>
  <c r="IV5" i="1" s="1"/>
  <c r="Q4" i="48"/>
  <c r="E23" i="48"/>
  <c r="E22" i="48"/>
  <c r="E21" i="48"/>
  <c r="E20" i="48"/>
  <c r="E19" i="48"/>
  <c r="E18" i="48"/>
  <c r="E17" i="48"/>
  <c r="E16" i="48"/>
  <c r="E15" i="48"/>
  <c r="E14" i="48"/>
  <c r="E13" i="48"/>
  <c r="AR4" i="48"/>
  <c r="AE4" i="48"/>
  <c r="IW5" i="1" s="1"/>
  <c r="R4" i="48"/>
  <c r="F23" i="48"/>
  <c r="F22" i="48"/>
  <c r="F21" i="48"/>
  <c r="F20" i="48"/>
  <c r="F19" i="48"/>
  <c r="F18" i="48"/>
  <c r="F17" i="48"/>
  <c r="F16" i="48"/>
  <c r="F15" i="48"/>
  <c r="F14" i="48"/>
  <c r="F13" i="48"/>
  <c r="AS4" i="48"/>
  <c r="AF4" i="48"/>
  <c r="IX5" i="1" s="1"/>
  <c r="S4" i="48"/>
  <c r="G23" i="48"/>
  <c r="G22" i="48"/>
  <c r="G21" i="48"/>
  <c r="G20" i="48"/>
  <c r="G19" i="48"/>
  <c r="G18" i="48"/>
  <c r="G17" i="48"/>
  <c r="G16" i="48"/>
  <c r="G15" i="48"/>
  <c r="G14" i="48"/>
  <c r="G13" i="48"/>
  <c r="AT4" i="48"/>
  <c r="AG4" i="48"/>
  <c r="IY5" i="1" s="1"/>
  <c r="T4" i="48"/>
  <c r="H23" i="48"/>
  <c r="H22" i="48"/>
  <c r="H21" i="48"/>
  <c r="H20" i="48"/>
  <c r="H19" i="48"/>
  <c r="H18" i="48"/>
  <c r="H17" i="48"/>
  <c r="H16" i="48"/>
  <c r="H15" i="48"/>
  <c r="H14" i="48"/>
  <c r="H13" i="48"/>
  <c r="AU4" i="48"/>
  <c r="AH4" i="48"/>
  <c r="IZ5" i="1" s="1"/>
  <c r="U4" i="48"/>
  <c r="I23" i="48"/>
  <c r="I22" i="48"/>
  <c r="I21" i="48"/>
  <c r="I20" i="48"/>
  <c r="I19" i="48"/>
  <c r="I18" i="48"/>
  <c r="I17" i="48"/>
  <c r="I16" i="48"/>
  <c r="I15" i="48"/>
  <c r="I14" i="48"/>
  <c r="I13" i="48"/>
  <c r="AV4" i="48"/>
  <c r="AI4" i="48"/>
  <c r="JA5" i="1" s="1"/>
  <c r="V4" i="48"/>
  <c r="J23" i="48"/>
  <c r="J22" i="48"/>
  <c r="J21" i="48"/>
  <c r="J20" i="48"/>
  <c r="J19" i="48"/>
  <c r="J18" i="48"/>
  <c r="J17" i="48"/>
  <c r="J16" i="48"/>
  <c r="J15" i="48"/>
  <c r="J14" i="48"/>
  <c r="J13" i="48"/>
  <c r="AW4" i="48"/>
  <c r="AJ4" i="48"/>
  <c r="JB5" i="1" s="1"/>
  <c r="W4" i="48"/>
  <c r="K23" i="48"/>
  <c r="K22" i="48"/>
  <c r="K21" i="48"/>
  <c r="K20" i="48"/>
  <c r="K19" i="48"/>
  <c r="K18" i="48"/>
  <c r="K17" i="48"/>
  <c r="K16" i="48"/>
  <c r="K15" i="48"/>
  <c r="K14" i="48"/>
  <c r="K13" i="48"/>
  <c r="AX4" i="48"/>
  <c r="AK4" i="48"/>
  <c r="JC5" i="1" s="1"/>
  <c r="X4" i="48"/>
  <c r="L23" i="48"/>
  <c r="L22" i="48"/>
  <c r="L21" i="48"/>
  <c r="L20" i="48"/>
  <c r="L19" i="48"/>
  <c r="L18" i="48"/>
  <c r="L17" i="48"/>
  <c r="L16" i="48"/>
  <c r="L15" i="48"/>
  <c r="L14" i="48"/>
  <c r="L13" i="48"/>
  <c r="AY4" i="48"/>
  <c r="AL4" i="48"/>
  <c r="JD5" i="1" s="1"/>
  <c r="Y4" i="48"/>
  <c r="M23" i="48"/>
  <c r="M22" i="48"/>
  <c r="M21" i="48"/>
  <c r="M20" i="48"/>
  <c r="M19" i="48"/>
  <c r="M18" i="48"/>
  <c r="M17" i="48"/>
  <c r="M16" i="48"/>
  <c r="M15" i="48"/>
  <c r="M14" i="48"/>
  <c r="M13" i="48"/>
  <c r="AZ4" i="48"/>
  <c r="AM4" i="48"/>
  <c r="JE5" i="1" s="1"/>
  <c r="Z4" i="48"/>
  <c r="N23" i="48"/>
  <c r="N22" i="48"/>
  <c r="N21" i="48"/>
  <c r="N20" i="48"/>
  <c r="N19" i="48"/>
  <c r="N18" i="48"/>
  <c r="N17" i="48"/>
  <c r="N16" i="48"/>
  <c r="N15" i="48"/>
  <c r="N14" i="48"/>
  <c r="N13" i="48"/>
  <c r="BA4" i="48"/>
  <c r="AN4" i="48"/>
  <c r="JF5" i="1" s="1"/>
  <c r="AA4" i="48"/>
  <c r="K47" i="45"/>
  <c r="K51" i="45" s="1"/>
  <c r="Q49" i="45"/>
  <c r="P40" i="45"/>
  <c r="Q5" i="45"/>
  <c r="E45" i="45"/>
  <c r="E47" i="45" s="1"/>
  <c r="E51" i="45" s="1"/>
  <c r="I45" i="45"/>
  <c r="Q38" i="45"/>
  <c r="Q40" i="45" s="1"/>
  <c r="O45" i="45"/>
  <c r="N45" i="45"/>
  <c r="N47" i="45" s="1"/>
  <c r="N51" i="45" s="1"/>
  <c r="M45" i="45"/>
  <c r="M47" i="45" s="1"/>
  <c r="M51" i="45" s="1"/>
  <c r="J47" i="45"/>
  <c r="J51" i="45" s="1"/>
  <c r="H45" i="45"/>
  <c r="H47" i="45" s="1"/>
  <c r="H51" i="45" s="1"/>
  <c r="Q44" i="45"/>
  <c r="Q45" i="45" s="1"/>
  <c r="E40" i="45"/>
  <c r="F40" i="45"/>
  <c r="F47" i="45" s="1"/>
  <c r="F51" i="45" s="1"/>
  <c r="P47" i="45"/>
  <c r="P51" i="45" s="1"/>
  <c r="L51" i="45"/>
  <c r="I47" i="45"/>
  <c r="I51" i="45" s="1"/>
  <c r="O47" i="45"/>
  <c r="O51" i="45" s="1"/>
  <c r="G47" i="45"/>
  <c r="G51" i="45" s="1"/>
  <c r="AS44" i="19"/>
  <c r="AS14" i="19"/>
  <c r="F32" i="56" l="1"/>
  <c r="I32" i="56"/>
  <c r="L32" i="56"/>
  <c r="E44" i="56"/>
  <c r="H44" i="56"/>
  <c r="K44" i="56"/>
  <c r="N44" i="56"/>
  <c r="E50" i="56"/>
  <c r="H50" i="56"/>
  <c r="K50" i="56"/>
  <c r="N50" i="56"/>
  <c r="H74" i="56"/>
  <c r="K74" i="56"/>
  <c r="N74" i="56"/>
  <c r="E80" i="56"/>
  <c r="H80" i="56"/>
  <c r="K80" i="56"/>
  <c r="N80" i="56"/>
  <c r="H86" i="56"/>
  <c r="K86" i="56"/>
  <c r="N86" i="56"/>
  <c r="E104" i="56"/>
  <c r="H104" i="56"/>
  <c r="K104" i="56"/>
  <c r="N104" i="56"/>
  <c r="E110" i="56"/>
  <c r="H110" i="56"/>
  <c r="K110" i="56"/>
  <c r="N110" i="56"/>
  <c r="G32" i="56"/>
  <c r="C44" i="56"/>
  <c r="I44" i="56"/>
  <c r="C50" i="56"/>
  <c r="I50" i="56"/>
  <c r="L50" i="56"/>
  <c r="I74" i="56"/>
  <c r="L74" i="56"/>
  <c r="C80" i="56"/>
  <c r="F80" i="56"/>
  <c r="I80" i="56"/>
  <c r="L80" i="56"/>
  <c r="F86" i="56"/>
  <c r="I86" i="56"/>
  <c r="C104" i="56"/>
  <c r="F104" i="56"/>
  <c r="I104" i="56"/>
  <c r="L104" i="56"/>
  <c r="C110" i="56"/>
  <c r="F110" i="56"/>
  <c r="I110" i="56"/>
  <c r="L110" i="56"/>
  <c r="D32" i="56"/>
  <c r="J32" i="56"/>
  <c r="M32" i="56"/>
  <c r="F44" i="56"/>
  <c r="L44" i="56"/>
  <c r="F50" i="56"/>
  <c r="F74" i="56"/>
  <c r="L86" i="56"/>
  <c r="E32" i="56"/>
  <c r="H32" i="56"/>
  <c r="K32" i="56"/>
  <c r="N32" i="56"/>
  <c r="D44" i="56"/>
  <c r="G44" i="56"/>
  <c r="J44" i="56"/>
  <c r="M44" i="56"/>
  <c r="D50" i="56"/>
  <c r="G50" i="56"/>
  <c r="J50" i="56"/>
  <c r="M50" i="56"/>
  <c r="D80" i="56"/>
  <c r="G80" i="56"/>
  <c r="J80" i="56"/>
  <c r="M80" i="56"/>
  <c r="D104" i="56"/>
  <c r="G104" i="56"/>
  <c r="J104" i="56"/>
  <c r="M104" i="56"/>
  <c r="D110" i="56"/>
  <c r="G110" i="56"/>
  <c r="J110" i="56"/>
  <c r="M110" i="56"/>
  <c r="U5" i="60"/>
  <c r="Q3" i="60"/>
  <c r="V5" i="60"/>
  <c r="R3" i="60"/>
  <c r="W5" i="60"/>
  <c r="S3" i="60"/>
  <c r="X5" i="60"/>
  <c r="T3" i="60"/>
  <c r="W79" i="60"/>
  <c r="V79" i="60"/>
  <c r="U79" i="60"/>
  <c r="W78" i="60"/>
  <c r="V78" i="60"/>
  <c r="U78" i="60"/>
  <c r="W77" i="60"/>
  <c r="V77" i="60"/>
  <c r="U77" i="60"/>
  <c r="W76" i="60"/>
  <c r="V76" i="60"/>
  <c r="U76" i="60"/>
  <c r="W75" i="60"/>
  <c r="V75" i="60"/>
  <c r="U75" i="60"/>
  <c r="W74" i="60"/>
  <c r="V74" i="60"/>
  <c r="U74" i="60"/>
  <c r="W73" i="60"/>
  <c r="V73" i="60"/>
  <c r="U73" i="60"/>
  <c r="W72" i="60"/>
  <c r="V72" i="60"/>
  <c r="U72" i="60"/>
  <c r="W71" i="60"/>
  <c r="V71" i="60"/>
  <c r="U71" i="60"/>
  <c r="W70" i="60"/>
  <c r="V70" i="60"/>
  <c r="U70" i="60"/>
  <c r="W69" i="60"/>
  <c r="V69" i="60"/>
  <c r="U69" i="60"/>
  <c r="W68" i="60"/>
  <c r="V68" i="60"/>
  <c r="U68" i="60"/>
  <c r="W67" i="60"/>
  <c r="V67" i="60"/>
  <c r="U67" i="60"/>
  <c r="W66" i="60"/>
  <c r="V66" i="60"/>
  <c r="U66" i="60"/>
  <c r="W65" i="60"/>
  <c r="V65" i="60"/>
  <c r="U65" i="60"/>
  <c r="W64" i="60"/>
  <c r="V64" i="60"/>
  <c r="U64" i="60"/>
  <c r="W63" i="60"/>
  <c r="V63" i="60"/>
  <c r="U63" i="60"/>
  <c r="W62" i="60"/>
  <c r="V62" i="60"/>
  <c r="U62" i="60"/>
  <c r="W61" i="60"/>
  <c r="V61" i="60"/>
  <c r="U61" i="60"/>
  <c r="W60" i="60"/>
  <c r="V60" i="60"/>
  <c r="U60" i="60"/>
  <c r="W59" i="60"/>
  <c r="V59" i="60"/>
  <c r="U59" i="60"/>
  <c r="W58" i="60"/>
  <c r="V58" i="60"/>
  <c r="U58" i="60"/>
  <c r="W57" i="60"/>
  <c r="V57" i="60"/>
  <c r="U57" i="60"/>
  <c r="W56" i="60"/>
  <c r="V56" i="60"/>
  <c r="U56" i="60"/>
  <c r="W55" i="60"/>
  <c r="V55" i="60"/>
  <c r="U55" i="60"/>
  <c r="W54" i="60"/>
  <c r="V54" i="60"/>
  <c r="U54" i="60"/>
  <c r="W53" i="60"/>
  <c r="V53" i="60"/>
  <c r="U53" i="60"/>
  <c r="W52" i="60"/>
  <c r="V52" i="60"/>
  <c r="U52" i="60"/>
  <c r="W51" i="60"/>
  <c r="V51" i="60"/>
  <c r="U51" i="60"/>
  <c r="W50" i="60"/>
  <c r="V50" i="60"/>
  <c r="U50" i="60"/>
  <c r="W49" i="60"/>
  <c r="V49" i="60"/>
  <c r="U49" i="60"/>
  <c r="W48" i="60"/>
  <c r="V48" i="60"/>
  <c r="U48" i="60"/>
  <c r="W47" i="60"/>
  <c r="V47" i="60"/>
  <c r="U47" i="60"/>
  <c r="W46" i="60"/>
  <c r="V46" i="60"/>
  <c r="U46" i="60"/>
  <c r="W45" i="60"/>
  <c r="V45" i="60"/>
  <c r="U45" i="60"/>
  <c r="W44" i="60"/>
  <c r="V44" i="60"/>
  <c r="U44" i="60"/>
  <c r="W43" i="60"/>
  <c r="V43" i="60"/>
  <c r="U43" i="60"/>
  <c r="W42" i="60"/>
  <c r="V42" i="60"/>
  <c r="U42" i="60"/>
  <c r="W41" i="60"/>
  <c r="V41" i="60"/>
  <c r="U41" i="60"/>
  <c r="W40" i="60"/>
  <c r="V40" i="60"/>
  <c r="U40" i="60"/>
  <c r="W39" i="60"/>
  <c r="V39" i="60"/>
  <c r="U39" i="60"/>
  <c r="W38" i="60"/>
  <c r="V38" i="60"/>
  <c r="U38" i="60"/>
  <c r="W37" i="60"/>
  <c r="V37" i="60"/>
  <c r="U37" i="60"/>
  <c r="W36" i="60"/>
  <c r="V36" i="60"/>
  <c r="U36" i="60"/>
  <c r="W35" i="60"/>
  <c r="V35" i="60"/>
  <c r="U35" i="60"/>
  <c r="W34" i="60"/>
  <c r="V34" i="60"/>
  <c r="U34" i="60"/>
  <c r="W33" i="60"/>
  <c r="V33" i="60"/>
  <c r="U33" i="60"/>
  <c r="W32" i="60"/>
  <c r="V32" i="60"/>
  <c r="U32" i="60"/>
  <c r="W31" i="60"/>
  <c r="V31" i="60"/>
  <c r="U31" i="60"/>
  <c r="W30" i="60"/>
  <c r="V30" i="60"/>
  <c r="U30" i="60"/>
  <c r="W29" i="60"/>
  <c r="V29" i="60"/>
  <c r="U29" i="60"/>
  <c r="W28" i="60"/>
  <c r="V28" i="60"/>
  <c r="U28" i="60"/>
  <c r="W27" i="60"/>
  <c r="V27" i="60"/>
  <c r="U27" i="60"/>
  <c r="W26" i="60"/>
  <c r="V26" i="60"/>
  <c r="U26" i="60"/>
  <c r="W25" i="60"/>
  <c r="V25" i="60"/>
  <c r="U25" i="60"/>
  <c r="W24" i="60"/>
  <c r="V24" i="60"/>
  <c r="U24" i="60"/>
  <c r="W23" i="60"/>
  <c r="V23" i="60"/>
  <c r="U23" i="60"/>
  <c r="W22" i="60"/>
  <c r="V22" i="60"/>
  <c r="U22" i="60"/>
  <c r="W21" i="60"/>
  <c r="V21" i="60"/>
  <c r="U21" i="60"/>
  <c r="W20" i="60"/>
  <c r="V20" i="60"/>
  <c r="U20" i="60"/>
  <c r="W19" i="60"/>
  <c r="V19" i="60"/>
  <c r="U19" i="60"/>
  <c r="W18" i="60"/>
  <c r="V18" i="60"/>
  <c r="U18" i="60"/>
  <c r="W17" i="60"/>
  <c r="V17" i="60"/>
  <c r="U17" i="60"/>
  <c r="W16" i="60"/>
  <c r="V16" i="60"/>
  <c r="U16" i="60"/>
  <c r="W15" i="60"/>
  <c r="V15" i="60"/>
  <c r="U15" i="60"/>
  <c r="W14" i="60"/>
  <c r="V14" i="60"/>
  <c r="U14" i="60"/>
  <c r="W13" i="60"/>
  <c r="V13" i="60"/>
  <c r="U13" i="60"/>
  <c r="W12" i="60"/>
  <c r="V12" i="60"/>
  <c r="U12" i="60"/>
  <c r="W11" i="60"/>
  <c r="V11" i="60"/>
  <c r="U11" i="60"/>
  <c r="W10" i="60"/>
  <c r="V10" i="60"/>
  <c r="U10" i="60"/>
  <c r="W9" i="60"/>
  <c r="V9" i="60"/>
  <c r="U9" i="60"/>
  <c r="W8" i="60"/>
  <c r="V8" i="60"/>
  <c r="U8" i="60"/>
  <c r="W7" i="60"/>
  <c r="V7" i="60"/>
  <c r="U7" i="60"/>
  <c r="I3" i="60"/>
  <c r="L3" i="60"/>
  <c r="J3" i="60"/>
  <c r="K3" i="60"/>
  <c r="Q2" i="15"/>
  <c r="O25" i="58"/>
  <c r="P25" i="58"/>
  <c r="R25" i="58" s="1"/>
  <c r="O31" i="58"/>
  <c r="P31" i="58"/>
  <c r="R31" i="58" s="1"/>
  <c r="O30" i="58"/>
  <c r="P30" i="58"/>
  <c r="R30" i="58" s="1"/>
  <c r="O27" i="58"/>
  <c r="P27" i="58"/>
  <c r="R27" i="58" s="1"/>
  <c r="P32" i="58"/>
  <c r="M32" i="58"/>
  <c r="G14" i="58"/>
  <c r="G13" i="58"/>
  <c r="F32" i="58"/>
  <c r="G19" i="58"/>
  <c r="G18" i="58"/>
  <c r="G17" i="58"/>
  <c r="G16" i="58"/>
  <c r="G25" i="58"/>
  <c r="I25" i="58"/>
  <c r="K25" i="58"/>
  <c r="G24" i="58"/>
  <c r="G22" i="58"/>
  <c r="G31" i="58"/>
  <c r="I31" i="58"/>
  <c r="K31" i="58"/>
  <c r="G30" i="58"/>
  <c r="I30" i="58"/>
  <c r="K30" i="58"/>
  <c r="G29" i="58"/>
  <c r="G28" i="58"/>
  <c r="G27" i="58"/>
  <c r="I27" i="58"/>
  <c r="K27" i="58"/>
  <c r="C318" i="56" a="1"/>
  <c r="C318" i="56" s="1"/>
  <c r="N318" i="56" a="1"/>
  <c r="N318" i="56" s="1"/>
  <c r="M318" i="56" a="1"/>
  <c r="M318" i="56" s="1"/>
  <c r="L318" i="56" a="1"/>
  <c r="L318" i="56" s="1"/>
  <c r="K318" i="56" a="1"/>
  <c r="K318" i="56" s="1"/>
  <c r="J318" i="56" a="1"/>
  <c r="J318" i="56" s="1"/>
  <c r="I318" i="56" a="1"/>
  <c r="I318" i="56" s="1"/>
  <c r="H318" i="56" a="1"/>
  <c r="H318" i="56" s="1"/>
  <c r="G318" i="56" a="1"/>
  <c r="G318" i="56" s="1"/>
  <c r="F318" i="56" a="1"/>
  <c r="F318" i="56" s="1"/>
  <c r="E318" i="56" a="1"/>
  <c r="E318" i="56" s="1"/>
  <c r="D318" i="56" a="1"/>
  <c r="D318" i="56" s="1"/>
  <c r="B10" i="50"/>
  <c r="B11" i="50" s="1"/>
  <c r="B12" i="50" s="1"/>
  <c r="B13" i="50" s="1"/>
  <c r="KG13" i="1"/>
  <c r="KG12" i="1"/>
  <c r="KG11" i="1"/>
  <c r="KG10" i="1"/>
  <c r="KG9" i="1"/>
  <c r="KG8" i="1"/>
  <c r="KG7" i="1"/>
  <c r="KG6" i="1"/>
  <c r="KG5" i="1"/>
  <c r="KF13" i="1"/>
  <c r="KF12" i="1"/>
  <c r="KF11" i="1"/>
  <c r="KF10" i="1"/>
  <c r="KF9" i="1"/>
  <c r="KF8" i="1"/>
  <c r="KF7" i="1"/>
  <c r="KF6" i="1"/>
  <c r="KF5" i="1"/>
  <c r="KE13" i="1"/>
  <c r="KE12" i="1"/>
  <c r="KE11" i="1"/>
  <c r="KE10" i="1"/>
  <c r="KE9" i="1"/>
  <c r="KE8" i="1"/>
  <c r="KE7" i="1"/>
  <c r="KE6" i="1"/>
  <c r="KE5" i="1"/>
  <c r="KD13" i="1"/>
  <c r="KD12" i="1"/>
  <c r="KD11" i="1"/>
  <c r="KD10" i="1"/>
  <c r="KD9" i="1"/>
  <c r="KD8" i="1"/>
  <c r="KD7" i="1"/>
  <c r="KD6" i="1"/>
  <c r="KD5" i="1"/>
  <c r="KC13" i="1"/>
  <c r="KC12" i="1"/>
  <c r="KC11" i="1"/>
  <c r="KC10" i="1"/>
  <c r="KC9" i="1"/>
  <c r="KC8" i="1"/>
  <c r="KC7" i="1"/>
  <c r="KC6" i="1"/>
  <c r="KC5" i="1"/>
  <c r="KB13" i="1"/>
  <c r="KB12" i="1"/>
  <c r="KB11" i="1"/>
  <c r="KB10" i="1"/>
  <c r="KB9" i="1"/>
  <c r="KB8" i="1"/>
  <c r="KB7" i="1"/>
  <c r="KB6" i="1"/>
  <c r="KB5" i="1"/>
  <c r="KA13" i="1"/>
  <c r="KA12" i="1"/>
  <c r="KA11" i="1"/>
  <c r="KA10" i="1"/>
  <c r="KA9" i="1"/>
  <c r="KA8" i="1"/>
  <c r="KA7" i="1"/>
  <c r="KA6" i="1"/>
  <c r="KA5" i="1"/>
  <c r="JZ13" i="1"/>
  <c r="JZ12" i="1"/>
  <c r="JZ11" i="1"/>
  <c r="JZ10" i="1"/>
  <c r="JZ9" i="1"/>
  <c r="JZ8" i="1"/>
  <c r="JZ7" i="1"/>
  <c r="JZ6" i="1"/>
  <c r="JZ5" i="1"/>
  <c r="JY13" i="1"/>
  <c r="JY12" i="1"/>
  <c r="JY11" i="1"/>
  <c r="JY10" i="1"/>
  <c r="JY9" i="1"/>
  <c r="JY8" i="1"/>
  <c r="JY7" i="1"/>
  <c r="JY6" i="1"/>
  <c r="JY5" i="1"/>
  <c r="JX13" i="1"/>
  <c r="JX12" i="1"/>
  <c r="JX11" i="1"/>
  <c r="JX10" i="1"/>
  <c r="JX9" i="1"/>
  <c r="JX8" i="1"/>
  <c r="JX7" i="1"/>
  <c r="JX6" i="1"/>
  <c r="JX5" i="1"/>
  <c r="JW13" i="1"/>
  <c r="JW12" i="1"/>
  <c r="JW11" i="1"/>
  <c r="JW10" i="1"/>
  <c r="JW9" i="1"/>
  <c r="JW8" i="1"/>
  <c r="JW7" i="1"/>
  <c r="JW6" i="1"/>
  <c r="JW5" i="1"/>
  <c r="JV13" i="1"/>
  <c r="JV12" i="1"/>
  <c r="JV11" i="1"/>
  <c r="JV10" i="1"/>
  <c r="JV9" i="1"/>
  <c r="JV8" i="1"/>
  <c r="JV7" i="1"/>
  <c r="JV6" i="1"/>
  <c r="JV5" i="1"/>
  <c r="IE13" i="1"/>
  <c r="IE12" i="1"/>
  <c r="IE11" i="1"/>
  <c r="IE10" i="1"/>
  <c r="IE9" i="1"/>
  <c r="IE8" i="1"/>
  <c r="IE7" i="1"/>
  <c r="IE6" i="1"/>
  <c r="IE5" i="1"/>
  <c r="ID13" i="1"/>
  <c r="ID12" i="1"/>
  <c r="ID11" i="1"/>
  <c r="ID10" i="1"/>
  <c r="ID9" i="1"/>
  <c r="ID8" i="1"/>
  <c r="ID7" i="1"/>
  <c r="ID6" i="1"/>
  <c r="ID5" i="1"/>
  <c r="IC13" i="1"/>
  <c r="IC12" i="1"/>
  <c r="IC11" i="1"/>
  <c r="IC10" i="1"/>
  <c r="IC9" i="1"/>
  <c r="IC8" i="1"/>
  <c r="IC7" i="1"/>
  <c r="IC6" i="1"/>
  <c r="IC5" i="1"/>
  <c r="IB13" i="1"/>
  <c r="IB12" i="1"/>
  <c r="IB11" i="1"/>
  <c r="IB10" i="1"/>
  <c r="IB9" i="1"/>
  <c r="IB8" i="1"/>
  <c r="IB7" i="1"/>
  <c r="IB6" i="1"/>
  <c r="IB5" i="1"/>
  <c r="IA13" i="1"/>
  <c r="IA12" i="1"/>
  <c r="IA11" i="1"/>
  <c r="IA10" i="1"/>
  <c r="IA9" i="1"/>
  <c r="IA8" i="1"/>
  <c r="IA7" i="1"/>
  <c r="IA6" i="1"/>
  <c r="IA5" i="1"/>
  <c r="HZ13" i="1"/>
  <c r="HZ12" i="1"/>
  <c r="HZ11" i="1"/>
  <c r="HZ10" i="1"/>
  <c r="HZ9" i="1"/>
  <c r="HZ8" i="1"/>
  <c r="HZ7" i="1"/>
  <c r="HZ6" i="1"/>
  <c r="HZ5" i="1"/>
  <c r="HY13" i="1"/>
  <c r="HY12" i="1"/>
  <c r="HY11" i="1"/>
  <c r="HY10" i="1"/>
  <c r="HY9" i="1"/>
  <c r="HY8" i="1"/>
  <c r="HY7" i="1"/>
  <c r="HY6" i="1"/>
  <c r="HY5" i="1"/>
  <c r="HX13" i="1"/>
  <c r="HX12" i="1"/>
  <c r="HX11" i="1"/>
  <c r="HX10" i="1"/>
  <c r="HX9" i="1"/>
  <c r="HX8" i="1"/>
  <c r="HX7" i="1"/>
  <c r="HX6" i="1"/>
  <c r="HX5" i="1"/>
  <c r="HW13" i="1"/>
  <c r="HW12" i="1"/>
  <c r="HW11" i="1"/>
  <c r="HW10" i="1"/>
  <c r="HW9" i="1"/>
  <c r="HW8" i="1"/>
  <c r="HW7" i="1"/>
  <c r="HW6" i="1"/>
  <c r="HW5" i="1"/>
  <c r="HV13" i="1"/>
  <c r="HV12" i="1"/>
  <c r="HV11" i="1"/>
  <c r="HV10" i="1"/>
  <c r="HV9" i="1"/>
  <c r="HV8" i="1"/>
  <c r="HV7" i="1"/>
  <c r="HV6" i="1"/>
  <c r="HV5" i="1"/>
  <c r="HU13" i="1"/>
  <c r="HU12" i="1"/>
  <c r="HU11" i="1"/>
  <c r="HU10" i="1"/>
  <c r="HU9" i="1"/>
  <c r="HU8" i="1"/>
  <c r="HU7" i="1"/>
  <c r="HU6" i="1"/>
  <c r="HU5" i="1"/>
  <c r="HT13" i="1"/>
  <c r="HT12" i="1"/>
  <c r="HT11" i="1"/>
  <c r="HT10" i="1"/>
  <c r="HT9" i="1"/>
  <c r="HT8" i="1"/>
  <c r="HT7" i="1"/>
  <c r="HT6" i="1"/>
  <c r="HT5" i="1"/>
  <c r="BA13" i="48"/>
  <c r="AN13" i="48"/>
  <c r="AA13" i="48"/>
  <c r="BA14" i="48"/>
  <c r="AN14" i="48"/>
  <c r="AA14" i="48"/>
  <c r="BA15" i="48"/>
  <c r="AN15" i="48"/>
  <c r="AA15" i="48"/>
  <c r="BA16" i="48"/>
  <c r="KG49" i="1" s="1"/>
  <c r="AN16" i="48"/>
  <c r="AA16" i="48"/>
  <c r="IE49" i="1" s="1"/>
  <c r="BA17" i="48"/>
  <c r="AN17" i="48"/>
  <c r="AA17" i="48"/>
  <c r="BA18" i="48"/>
  <c r="AN18" i="48"/>
  <c r="AA18" i="48"/>
  <c r="BA19" i="48"/>
  <c r="AN19" i="48"/>
  <c r="AA19" i="48"/>
  <c r="BA20" i="48"/>
  <c r="AN20" i="48"/>
  <c r="AA20" i="48"/>
  <c r="BA21" i="48"/>
  <c r="AN21" i="48"/>
  <c r="AA21" i="48"/>
  <c r="BA22" i="48"/>
  <c r="KG73" i="1" s="1"/>
  <c r="AN22" i="48"/>
  <c r="AA22" i="48"/>
  <c r="IE73" i="1" s="1"/>
  <c r="BA23" i="48"/>
  <c r="KG75" i="1" s="1"/>
  <c r="AN23" i="48"/>
  <c r="AA23" i="48"/>
  <c r="IE75" i="1" s="1"/>
  <c r="AZ13" i="48"/>
  <c r="AM13" i="48"/>
  <c r="Z13" i="48"/>
  <c r="AZ14" i="48"/>
  <c r="AM14" i="48"/>
  <c r="Z14" i="48"/>
  <c r="AZ15" i="48"/>
  <c r="AM15" i="48"/>
  <c r="Z15" i="48"/>
  <c r="AZ16" i="48"/>
  <c r="KF49" i="1" s="1"/>
  <c r="AM16" i="48"/>
  <c r="Z16" i="48"/>
  <c r="ID49" i="1" s="1"/>
  <c r="AZ17" i="48"/>
  <c r="AM17" i="48"/>
  <c r="Z17" i="48"/>
  <c r="AZ18" i="48"/>
  <c r="AM18" i="48"/>
  <c r="Z18" i="48"/>
  <c r="AZ19" i="48"/>
  <c r="AM19" i="48"/>
  <c r="Z19" i="48"/>
  <c r="AZ20" i="48"/>
  <c r="AM20" i="48"/>
  <c r="Z20" i="48"/>
  <c r="AZ21" i="48"/>
  <c r="AM21" i="48"/>
  <c r="Z21" i="48"/>
  <c r="AZ22" i="48"/>
  <c r="KF73" i="1" s="1"/>
  <c r="AM22" i="48"/>
  <c r="Z22" i="48"/>
  <c r="ID73" i="1" s="1"/>
  <c r="AZ23" i="48"/>
  <c r="KF75" i="1" s="1"/>
  <c r="AM23" i="48"/>
  <c r="Z23" i="48"/>
  <c r="ID75" i="1" s="1"/>
  <c r="AY13" i="48"/>
  <c r="AL13" i="48"/>
  <c r="Y13" i="48"/>
  <c r="AY14" i="48"/>
  <c r="AL14" i="48"/>
  <c r="Y14" i="48"/>
  <c r="AY15" i="48"/>
  <c r="AL15" i="48"/>
  <c r="Y15" i="48"/>
  <c r="AY16" i="48"/>
  <c r="KE49" i="1" s="1"/>
  <c r="AL16" i="48"/>
  <c r="Y16" i="48"/>
  <c r="IC49" i="1" s="1"/>
  <c r="AY17" i="48"/>
  <c r="AL17" i="48"/>
  <c r="Y17" i="48"/>
  <c r="AY18" i="48"/>
  <c r="AL18" i="48"/>
  <c r="Y18" i="48"/>
  <c r="AY19" i="48"/>
  <c r="AL19" i="48"/>
  <c r="Y19" i="48"/>
  <c r="AY20" i="48"/>
  <c r="AL20" i="48"/>
  <c r="Y20" i="48"/>
  <c r="AY21" i="48"/>
  <c r="AL21" i="48"/>
  <c r="Y21" i="48"/>
  <c r="AY22" i="48"/>
  <c r="KE73" i="1" s="1"/>
  <c r="AL22" i="48"/>
  <c r="Y22" i="48"/>
  <c r="IC73" i="1" s="1"/>
  <c r="AY23" i="48"/>
  <c r="KE75" i="1" s="1"/>
  <c r="AL23" i="48"/>
  <c r="Y23" i="48"/>
  <c r="IC75" i="1" s="1"/>
  <c r="AX13" i="48"/>
  <c r="AK13" i="48"/>
  <c r="X13" i="48"/>
  <c r="AX14" i="48"/>
  <c r="AK14" i="48"/>
  <c r="X14" i="48"/>
  <c r="AX15" i="48"/>
  <c r="AK15" i="48"/>
  <c r="X15" i="48"/>
  <c r="AX16" i="48"/>
  <c r="KD49" i="1" s="1"/>
  <c r="AK16" i="48"/>
  <c r="X16" i="48"/>
  <c r="IB49" i="1" s="1"/>
  <c r="AX17" i="48"/>
  <c r="AK17" i="48"/>
  <c r="X17" i="48"/>
  <c r="AX18" i="48"/>
  <c r="AK18" i="48"/>
  <c r="X18" i="48"/>
  <c r="AX19" i="48"/>
  <c r="AK19" i="48"/>
  <c r="X19" i="48"/>
  <c r="AX20" i="48"/>
  <c r="AK20" i="48"/>
  <c r="X20" i="48"/>
  <c r="AX21" i="48"/>
  <c r="AK21" i="48"/>
  <c r="X21" i="48"/>
  <c r="AX22" i="48"/>
  <c r="KD73" i="1" s="1"/>
  <c r="AK22" i="48"/>
  <c r="X22" i="48"/>
  <c r="IB73" i="1" s="1"/>
  <c r="AX23" i="48"/>
  <c r="KD75" i="1" s="1"/>
  <c r="AK23" i="48"/>
  <c r="X23" i="48"/>
  <c r="IB75" i="1" s="1"/>
  <c r="AW13" i="48"/>
  <c r="AJ13" i="48"/>
  <c r="W13" i="48"/>
  <c r="AW14" i="48"/>
  <c r="AJ14" i="48"/>
  <c r="W14" i="48"/>
  <c r="AW15" i="48"/>
  <c r="AJ15" i="48"/>
  <c r="W15" i="48"/>
  <c r="AW16" i="48"/>
  <c r="KC49" i="1" s="1"/>
  <c r="AJ16" i="48"/>
  <c r="W16" i="48"/>
  <c r="IA49" i="1" s="1"/>
  <c r="AW17" i="48"/>
  <c r="AJ17" i="48"/>
  <c r="W17" i="48"/>
  <c r="AW18" i="48"/>
  <c r="AJ18" i="48"/>
  <c r="W18" i="48"/>
  <c r="AW19" i="48"/>
  <c r="AJ19" i="48"/>
  <c r="W19" i="48"/>
  <c r="AW20" i="48"/>
  <c r="AJ20" i="48"/>
  <c r="W20" i="48"/>
  <c r="AW21" i="48"/>
  <c r="AJ21" i="48"/>
  <c r="W21" i="48"/>
  <c r="AW22" i="48"/>
  <c r="KC73" i="1" s="1"/>
  <c r="AJ22" i="48"/>
  <c r="W22" i="48"/>
  <c r="IA73" i="1" s="1"/>
  <c r="AW23" i="48"/>
  <c r="KC75" i="1" s="1"/>
  <c r="AJ23" i="48"/>
  <c r="W23" i="48"/>
  <c r="IA75" i="1" s="1"/>
  <c r="AV13" i="48"/>
  <c r="AI13" i="48"/>
  <c r="V13" i="48"/>
  <c r="AV14" i="48"/>
  <c r="AI14" i="48"/>
  <c r="V14" i="48"/>
  <c r="AV15" i="48"/>
  <c r="AI15" i="48"/>
  <c r="V15" i="48"/>
  <c r="AV16" i="48"/>
  <c r="KB49" i="1" s="1"/>
  <c r="AI16" i="48"/>
  <c r="V16" i="48"/>
  <c r="HZ49" i="1" s="1"/>
  <c r="AV17" i="48"/>
  <c r="AI17" i="48"/>
  <c r="V17" i="48"/>
  <c r="AV18" i="48"/>
  <c r="AI18" i="48"/>
  <c r="V18" i="48"/>
  <c r="AV19" i="48"/>
  <c r="AI19" i="48"/>
  <c r="V19" i="48"/>
  <c r="AV20" i="48"/>
  <c r="AI20" i="48"/>
  <c r="V20" i="48"/>
  <c r="AV21" i="48"/>
  <c r="AI21" i="48"/>
  <c r="V21" i="48"/>
  <c r="AV22" i="48"/>
  <c r="KB73" i="1" s="1"/>
  <c r="AI22" i="48"/>
  <c r="V22" i="48"/>
  <c r="HZ73" i="1" s="1"/>
  <c r="AV23" i="48"/>
  <c r="KB75" i="1" s="1"/>
  <c r="AI23" i="48"/>
  <c r="V23" i="48"/>
  <c r="HZ75" i="1" s="1"/>
  <c r="AU13" i="48"/>
  <c r="AH13" i="48"/>
  <c r="U13" i="48"/>
  <c r="AU14" i="48"/>
  <c r="AH14" i="48"/>
  <c r="U14" i="48"/>
  <c r="AU15" i="48"/>
  <c r="AH15" i="48"/>
  <c r="U15" i="48"/>
  <c r="AU16" i="48"/>
  <c r="KA49" i="1" s="1"/>
  <c r="AH16" i="48"/>
  <c r="U16" i="48"/>
  <c r="HY49" i="1" s="1"/>
  <c r="AU17" i="48"/>
  <c r="AH17" i="48"/>
  <c r="U17" i="48"/>
  <c r="AU18" i="48"/>
  <c r="AH18" i="48"/>
  <c r="U18" i="48"/>
  <c r="AU19" i="48"/>
  <c r="AH19" i="48"/>
  <c r="U19" i="48"/>
  <c r="AU20" i="48"/>
  <c r="AH20" i="48"/>
  <c r="U20" i="48"/>
  <c r="AU21" i="48"/>
  <c r="AH21" i="48"/>
  <c r="U21" i="48"/>
  <c r="AU22" i="48"/>
  <c r="KA73" i="1" s="1"/>
  <c r="AH22" i="48"/>
  <c r="U22" i="48"/>
  <c r="HY73" i="1" s="1"/>
  <c r="AU23" i="48"/>
  <c r="KA75" i="1" s="1"/>
  <c r="AH23" i="48"/>
  <c r="U23" i="48"/>
  <c r="HY75" i="1" s="1"/>
  <c r="AT13" i="48"/>
  <c r="AG13" i="48"/>
  <c r="T13" i="48"/>
  <c r="AT14" i="48"/>
  <c r="AG14" i="48"/>
  <c r="T14" i="48"/>
  <c r="AT15" i="48"/>
  <c r="AG15" i="48"/>
  <c r="T15" i="48"/>
  <c r="AT16" i="48"/>
  <c r="JZ49" i="1" s="1"/>
  <c r="AG16" i="48"/>
  <c r="T16" i="48"/>
  <c r="HX49" i="1" s="1"/>
  <c r="AT17" i="48"/>
  <c r="AG17" i="48"/>
  <c r="T17" i="48"/>
  <c r="AT18" i="48"/>
  <c r="AG18" i="48"/>
  <c r="T18" i="48"/>
  <c r="AT19" i="48"/>
  <c r="AG19" i="48"/>
  <c r="T19" i="48"/>
  <c r="AT20" i="48"/>
  <c r="AG20" i="48"/>
  <c r="T20" i="48"/>
  <c r="AT21" i="48"/>
  <c r="AG21" i="48"/>
  <c r="T21" i="48"/>
  <c r="AT22" i="48"/>
  <c r="JZ73" i="1" s="1"/>
  <c r="AG22" i="48"/>
  <c r="T22" i="48"/>
  <c r="HX73" i="1" s="1"/>
  <c r="AT23" i="48"/>
  <c r="JZ75" i="1" s="1"/>
  <c r="AG23" i="48"/>
  <c r="T23" i="48"/>
  <c r="HX75" i="1" s="1"/>
  <c r="AS13" i="48"/>
  <c r="AF13" i="48"/>
  <c r="S13" i="48"/>
  <c r="AS14" i="48"/>
  <c r="AF14" i="48"/>
  <c r="S14" i="48"/>
  <c r="AS15" i="48"/>
  <c r="AF15" i="48"/>
  <c r="S15" i="48"/>
  <c r="AS16" i="48"/>
  <c r="JY49" i="1" s="1"/>
  <c r="AF16" i="48"/>
  <c r="S16" i="48"/>
  <c r="HW49" i="1" s="1"/>
  <c r="AS17" i="48"/>
  <c r="AF17" i="48"/>
  <c r="S17" i="48"/>
  <c r="AS18" i="48"/>
  <c r="AF18" i="48"/>
  <c r="S18" i="48"/>
  <c r="AS19" i="48"/>
  <c r="AF19" i="48"/>
  <c r="S19" i="48"/>
  <c r="AS20" i="48"/>
  <c r="AF20" i="48"/>
  <c r="S20" i="48"/>
  <c r="AS21" i="48"/>
  <c r="AF21" i="48"/>
  <c r="S21" i="48"/>
  <c r="AS22" i="48"/>
  <c r="JY73" i="1" s="1"/>
  <c r="AF22" i="48"/>
  <c r="S22" i="48"/>
  <c r="HW73" i="1" s="1"/>
  <c r="AS23" i="48"/>
  <c r="JY75" i="1" s="1"/>
  <c r="AF23" i="48"/>
  <c r="S23" i="48"/>
  <c r="HW75" i="1" s="1"/>
  <c r="AR13" i="48"/>
  <c r="AE13" i="48"/>
  <c r="R13" i="48"/>
  <c r="AR14" i="48"/>
  <c r="AE14" i="48"/>
  <c r="R14" i="48"/>
  <c r="AR15" i="48"/>
  <c r="AE15" i="48"/>
  <c r="R15" i="48"/>
  <c r="AR16" i="48"/>
  <c r="JX49" i="1" s="1"/>
  <c r="AE16" i="48"/>
  <c r="R16" i="48"/>
  <c r="HV49" i="1" s="1"/>
  <c r="AR17" i="48"/>
  <c r="AE17" i="48"/>
  <c r="R17" i="48"/>
  <c r="AR18" i="48"/>
  <c r="AE18" i="48"/>
  <c r="R18" i="48"/>
  <c r="AR19" i="48"/>
  <c r="AE19" i="48"/>
  <c r="R19" i="48"/>
  <c r="AR20" i="48"/>
  <c r="AE20" i="48"/>
  <c r="R20" i="48"/>
  <c r="AR21" i="48"/>
  <c r="AE21" i="48"/>
  <c r="R21" i="48"/>
  <c r="AR22" i="48"/>
  <c r="JX73" i="1" s="1"/>
  <c r="AE22" i="48"/>
  <c r="R22" i="48"/>
  <c r="HV73" i="1" s="1"/>
  <c r="AR23" i="48"/>
  <c r="JX75" i="1" s="1"/>
  <c r="AE23" i="48"/>
  <c r="R23" i="48"/>
  <c r="HV75" i="1" s="1"/>
  <c r="AQ13" i="48"/>
  <c r="AD13" i="48"/>
  <c r="Q13" i="48"/>
  <c r="AQ14" i="48"/>
  <c r="AD14" i="48"/>
  <c r="Q14" i="48"/>
  <c r="AQ15" i="48"/>
  <c r="AD15" i="48"/>
  <c r="Q15" i="48"/>
  <c r="AQ16" i="48"/>
  <c r="JW49" i="1" s="1"/>
  <c r="AD16" i="48"/>
  <c r="Q16" i="48"/>
  <c r="HU49" i="1" s="1"/>
  <c r="AQ17" i="48"/>
  <c r="AD17" i="48"/>
  <c r="Q17" i="48"/>
  <c r="AQ18" i="48"/>
  <c r="AD18" i="48"/>
  <c r="Q18" i="48"/>
  <c r="AQ19" i="48"/>
  <c r="AD19" i="48"/>
  <c r="Q19" i="48"/>
  <c r="AQ20" i="48"/>
  <c r="AD20" i="48"/>
  <c r="Q20" i="48"/>
  <c r="AQ21" i="48"/>
  <c r="AD21" i="48"/>
  <c r="Q21" i="48"/>
  <c r="AQ22" i="48"/>
  <c r="JW73" i="1" s="1"/>
  <c r="AD22" i="48"/>
  <c r="Q22" i="48"/>
  <c r="HU73" i="1" s="1"/>
  <c r="AQ23" i="48"/>
  <c r="JW75" i="1" s="1"/>
  <c r="AD23" i="48"/>
  <c r="Q23" i="48"/>
  <c r="HU75" i="1" s="1"/>
  <c r="AP13" i="48"/>
  <c r="AC13" i="48"/>
  <c r="P13" i="48"/>
  <c r="AP14" i="48"/>
  <c r="AC14" i="48"/>
  <c r="P14" i="48"/>
  <c r="AP15" i="48"/>
  <c r="AC15" i="48"/>
  <c r="P15" i="48"/>
  <c r="AP16" i="48"/>
  <c r="JV49" i="1" s="1"/>
  <c r="AC16" i="48"/>
  <c r="P16" i="48"/>
  <c r="HT49" i="1" s="1"/>
  <c r="AP17" i="48"/>
  <c r="AC17" i="48"/>
  <c r="P17" i="48"/>
  <c r="AP18" i="48"/>
  <c r="AC18" i="48"/>
  <c r="P18" i="48"/>
  <c r="AP19" i="48"/>
  <c r="AC19" i="48"/>
  <c r="P19" i="48"/>
  <c r="AP20" i="48"/>
  <c r="AC20" i="48"/>
  <c r="P20" i="48"/>
  <c r="AP21" i="48"/>
  <c r="AC21" i="48"/>
  <c r="P21" i="48"/>
  <c r="AP22" i="48"/>
  <c r="JV73" i="1" s="1"/>
  <c r="AC22" i="48"/>
  <c r="P22" i="48"/>
  <c r="HT73" i="1" s="1"/>
  <c r="AP23" i="48"/>
  <c r="JV75" i="1" s="1"/>
  <c r="AC23" i="48"/>
  <c r="P23" i="48"/>
  <c r="HT75" i="1" s="1"/>
  <c r="Q47" i="45"/>
  <c r="Q51" i="45" s="1"/>
  <c r="W3" i="60" l="1"/>
  <c r="X3" i="60"/>
  <c r="U3" i="60"/>
  <c r="V3" i="60"/>
  <c r="B14" i="50"/>
  <c r="B15" i="50" s="1"/>
  <c r="B16" i="50" s="1"/>
  <c r="B17" i="50" s="1"/>
  <c r="B18" i="50" s="1"/>
  <c r="B19" i="50" s="1"/>
  <c r="B20" i="50" s="1"/>
  <c r="B21" i="50" s="1"/>
  <c r="B22" i="50" s="1"/>
  <c r="JV71" i="1"/>
  <c r="JV70" i="1"/>
  <c r="JV68" i="1"/>
  <c r="JV67" i="1"/>
  <c r="JV65" i="1"/>
  <c r="JV64" i="1"/>
  <c r="JV63" i="1"/>
  <c r="JV61" i="1"/>
  <c r="JV60" i="1"/>
  <c r="JV59" i="1"/>
  <c r="JV58" i="1"/>
  <c r="JV57" i="1"/>
  <c r="JV56" i="1"/>
  <c r="JV54" i="1"/>
  <c r="JV53" i="1"/>
  <c r="JV52" i="1"/>
  <c r="JV51" i="1"/>
  <c r="JV47" i="1"/>
  <c r="JV46" i="1"/>
  <c r="JV45" i="1"/>
  <c r="JV43" i="1"/>
  <c r="JV42" i="1"/>
  <c r="JV41" i="1"/>
  <c r="JW71" i="1"/>
  <c r="JW70" i="1"/>
  <c r="JW68" i="1"/>
  <c r="JW67" i="1"/>
  <c r="JW65" i="1"/>
  <c r="JW64" i="1"/>
  <c r="JW63" i="1"/>
  <c r="JW61" i="1"/>
  <c r="JW60" i="1"/>
  <c r="JW59" i="1"/>
  <c r="JW58" i="1"/>
  <c r="JW57" i="1"/>
  <c r="JW56" i="1"/>
  <c r="JW54" i="1"/>
  <c r="JW53" i="1"/>
  <c r="JW52" i="1"/>
  <c r="JW51" i="1"/>
  <c r="JW47" i="1"/>
  <c r="JW46" i="1"/>
  <c r="JW45" i="1"/>
  <c r="JW43" i="1"/>
  <c r="JW42" i="1"/>
  <c r="JW41" i="1"/>
  <c r="JX71" i="1"/>
  <c r="JX70" i="1"/>
  <c r="JX68" i="1"/>
  <c r="JX67" i="1"/>
  <c r="JX65" i="1"/>
  <c r="JX64" i="1"/>
  <c r="JX63" i="1"/>
  <c r="JX61" i="1"/>
  <c r="JX60" i="1"/>
  <c r="JX59" i="1"/>
  <c r="JX58" i="1"/>
  <c r="JX57" i="1"/>
  <c r="JX56" i="1"/>
  <c r="JX54" i="1"/>
  <c r="JX53" i="1"/>
  <c r="JX52" i="1"/>
  <c r="JX51" i="1"/>
  <c r="JX47" i="1"/>
  <c r="JX46" i="1"/>
  <c r="JX45" i="1"/>
  <c r="JX43" i="1"/>
  <c r="JX42" i="1"/>
  <c r="JX41" i="1"/>
  <c r="JY71" i="1"/>
  <c r="JY70" i="1"/>
  <c r="JY68" i="1"/>
  <c r="JY67" i="1"/>
  <c r="JY65" i="1"/>
  <c r="JY64" i="1"/>
  <c r="JY63" i="1"/>
  <c r="JY61" i="1"/>
  <c r="JY60" i="1"/>
  <c r="JY59" i="1"/>
  <c r="JY58" i="1"/>
  <c r="JY57" i="1"/>
  <c r="JY56" i="1"/>
  <c r="JY54" i="1"/>
  <c r="JY53" i="1"/>
  <c r="JY52" i="1"/>
  <c r="JY51" i="1"/>
  <c r="JY47" i="1"/>
  <c r="JY46" i="1"/>
  <c r="JY45" i="1"/>
  <c r="JY43" i="1"/>
  <c r="JY42" i="1"/>
  <c r="JY41" i="1"/>
  <c r="JZ71" i="1"/>
  <c r="JZ70" i="1"/>
  <c r="JZ68" i="1"/>
  <c r="JZ67" i="1"/>
  <c r="JZ65" i="1"/>
  <c r="JZ64" i="1"/>
  <c r="JZ63" i="1"/>
  <c r="JZ61" i="1"/>
  <c r="JZ60" i="1"/>
  <c r="JZ59" i="1"/>
  <c r="JZ58" i="1"/>
  <c r="JZ57" i="1"/>
  <c r="JZ56" i="1"/>
  <c r="JZ54" i="1"/>
  <c r="JZ53" i="1"/>
  <c r="JZ52" i="1"/>
  <c r="JZ51" i="1"/>
  <c r="JZ47" i="1"/>
  <c r="JZ46" i="1"/>
  <c r="JZ45" i="1"/>
  <c r="JZ43" i="1"/>
  <c r="JZ42" i="1"/>
  <c r="JZ41" i="1"/>
  <c r="KA71" i="1"/>
  <c r="KA70" i="1"/>
  <c r="KA68" i="1"/>
  <c r="KA67" i="1"/>
  <c r="KA65" i="1"/>
  <c r="KA64" i="1"/>
  <c r="KA63" i="1"/>
  <c r="KA61" i="1"/>
  <c r="KA60" i="1"/>
  <c r="KA59" i="1"/>
  <c r="KA58" i="1"/>
  <c r="KA57" i="1"/>
  <c r="KA56" i="1"/>
  <c r="KA54" i="1"/>
  <c r="KA53" i="1"/>
  <c r="KA52" i="1"/>
  <c r="KA51" i="1"/>
  <c r="KA47" i="1"/>
  <c r="KA46" i="1"/>
  <c r="KA45" i="1"/>
  <c r="KA43" i="1"/>
  <c r="KA42" i="1"/>
  <c r="KA41" i="1"/>
  <c r="KB71" i="1"/>
  <c r="KB70" i="1"/>
  <c r="KB68" i="1"/>
  <c r="KB67" i="1"/>
  <c r="KB65" i="1"/>
  <c r="KB64" i="1"/>
  <c r="KB63" i="1"/>
  <c r="KB61" i="1"/>
  <c r="KB60" i="1"/>
  <c r="KB59" i="1"/>
  <c r="KB58" i="1"/>
  <c r="KB57" i="1"/>
  <c r="KB56" i="1"/>
  <c r="KB54" i="1"/>
  <c r="KB53" i="1"/>
  <c r="KB52" i="1"/>
  <c r="KB51" i="1"/>
  <c r="KB47" i="1"/>
  <c r="KB46" i="1"/>
  <c r="KB45" i="1"/>
  <c r="KB43" i="1"/>
  <c r="KB42" i="1"/>
  <c r="KB41" i="1"/>
  <c r="KC71" i="1"/>
  <c r="KC70" i="1"/>
  <c r="KC68" i="1"/>
  <c r="KC67" i="1"/>
  <c r="KC65" i="1"/>
  <c r="KC64" i="1"/>
  <c r="KC63" i="1"/>
  <c r="KC61" i="1"/>
  <c r="KC60" i="1"/>
  <c r="KC59" i="1"/>
  <c r="KC58" i="1"/>
  <c r="KC57" i="1"/>
  <c r="KC56" i="1"/>
  <c r="KC54" i="1"/>
  <c r="KC53" i="1"/>
  <c r="KC52" i="1"/>
  <c r="KC51" i="1"/>
  <c r="KC47" i="1"/>
  <c r="KC46" i="1"/>
  <c r="KC45" i="1"/>
  <c r="KC43" i="1"/>
  <c r="KC42" i="1"/>
  <c r="KC41" i="1"/>
  <c r="KD71" i="1"/>
  <c r="KD70" i="1"/>
  <c r="KD68" i="1"/>
  <c r="KD67" i="1"/>
  <c r="KD65" i="1"/>
  <c r="KD64" i="1"/>
  <c r="KD63" i="1"/>
  <c r="KD61" i="1"/>
  <c r="KD60" i="1"/>
  <c r="KD59" i="1"/>
  <c r="KD58" i="1"/>
  <c r="KD57" i="1"/>
  <c r="KD56" i="1"/>
  <c r="KD54" i="1"/>
  <c r="KD53" i="1"/>
  <c r="KD52" i="1"/>
  <c r="KD51" i="1"/>
  <c r="KD47" i="1"/>
  <c r="KD46" i="1"/>
  <c r="KD45" i="1"/>
  <c r="KD43" i="1"/>
  <c r="KD42" i="1"/>
  <c r="KD41" i="1"/>
  <c r="KE71" i="1"/>
  <c r="KE70" i="1"/>
  <c r="KE68" i="1"/>
  <c r="KE67" i="1"/>
  <c r="KE65" i="1"/>
  <c r="KE64" i="1"/>
  <c r="KE63" i="1"/>
  <c r="KE61" i="1"/>
  <c r="KE60" i="1"/>
  <c r="KE59" i="1"/>
  <c r="KE58" i="1"/>
  <c r="KE57" i="1"/>
  <c r="KE56" i="1"/>
  <c r="KE54" i="1"/>
  <c r="KE53" i="1"/>
  <c r="KE52" i="1"/>
  <c r="KE51" i="1"/>
  <c r="KE47" i="1"/>
  <c r="KE46" i="1"/>
  <c r="KE45" i="1"/>
  <c r="KE43" i="1"/>
  <c r="KE42" i="1"/>
  <c r="KE41" i="1"/>
  <c r="KF71" i="1"/>
  <c r="KF70" i="1"/>
  <c r="KF68" i="1"/>
  <c r="KF67" i="1"/>
  <c r="KF65" i="1"/>
  <c r="KF64" i="1"/>
  <c r="KF63" i="1"/>
  <c r="KF61" i="1"/>
  <c r="KF60" i="1"/>
  <c r="KF59" i="1"/>
  <c r="KF58" i="1"/>
  <c r="KF57" i="1"/>
  <c r="KF56" i="1"/>
  <c r="KF54" i="1"/>
  <c r="KF53" i="1"/>
  <c r="KF52" i="1"/>
  <c r="KF51" i="1"/>
  <c r="KF47" i="1"/>
  <c r="KF46" i="1"/>
  <c r="KF45" i="1"/>
  <c r="KF43" i="1"/>
  <c r="KF42" i="1"/>
  <c r="KF41" i="1"/>
  <c r="KG71" i="1"/>
  <c r="KG70" i="1"/>
  <c r="KG68" i="1"/>
  <c r="KG67" i="1"/>
  <c r="KG65" i="1"/>
  <c r="KG64" i="1"/>
  <c r="KG63" i="1"/>
  <c r="KG61" i="1"/>
  <c r="KG60" i="1"/>
  <c r="KG59" i="1"/>
  <c r="KG58" i="1"/>
  <c r="KG57" i="1"/>
  <c r="KG56" i="1"/>
  <c r="KG54" i="1"/>
  <c r="KG53" i="1"/>
  <c r="KG52" i="1"/>
  <c r="KG51" i="1"/>
  <c r="KG47" i="1"/>
  <c r="KG46" i="1"/>
  <c r="KG45" i="1"/>
  <c r="KG43" i="1"/>
  <c r="KG42" i="1"/>
  <c r="KG41" i="1"/>
  <c r="HT71" i="1"/>
  <c r="HT70" i="1"/>
  <c r="HT68" i="1"/>
  <c r="HT67" i="1"/>
  <c r="HT65" i="1"/>
  <c r="HT64" i="1"/>
  <c r="HT63" i="1"/>
  <c r="HT61" i="1"/>
  <c r="HT60" i="1"/>
  <c r="HT59" i="1"/>
  <c r="HT58" i="1"/>
  <c r="HT57" i="1"/>
  <c r="HT56" i="1"/>
  <c r="HT54" i="1"/>
  <c r="HT53" i="1"/>
  <c r="HT52" i="1"/>
  <c r="HT51" i="1"/>
  <c r="HT47" i="1"/>
  <c r="HT46" i="1"/>
  <c r="HT45" i="1"/>
  <c r="HT43" i="1"/>
  <c r="HT42" i="1"/>
  <c r="HT41" i="1"/>
  <c r="HU71" i="1"/>
  <c r="HU70" i="1"/>
  <c r="HU68" i="1"/>
  <c r="HU67" i="1"/>
  <c r="HU65" i="1"/>
  <c r="HU64" i="1"/>
  <c r="HU63" i="1"/>
  <c r="HU61" i="1"/>
  <c r="HU60" i="1"/>
  <c r="HU59" i="1"/>
  <c r="HU58" i="1"/>
  <c r="HU57" i="1"/>
  <c r="HU56" i="1"/>
  <c r="HU54" i="1"/>
  <c r="HU53" i="1"/>
  <c r="HU52" i="1"/>
  <c r="HU51" i="1"/>
  <c r="HU47" i="1"/>
  <c r="HU46" i="1"/>
  <c r="HU45" i="1"/>
  <c r="HU43" i="1"/>
  <c r="HU42" i="1"/>
  <c r="HU41" i="1"/>
  <c r="HV71" i="1"/>
  <c r="HV70" i="1"/>
  <c r="HV68" i="1"/>
  <c r="HV67" i="1"/>
  <c r="HV65" i="1"/>
  <c r="HV64" i="1"/>
  <c r="HV63" i="1"/>
  <c r="HV61" i="1"/>
  <c r="HV60" i="1"/>
  <c r="HV59" i="1"/>
  <c r="HV58" i="1"/>
  <c r="HV57" i="1"/>
  <c r="HV56" i="1"/>
  <c r="HV54" i="1"/>
  <c r="HV53" i="1"/>
  <c r="HV52" i="1"/>
  <c r="HV51" i="1"/>
  <c r="HV47" i="1"/>
  <c r="HV46" i="1"/>
  <c r="HV45" i="1"/>
  <c r="HV43" i="1"/>
  <c r="HV42" i="1"/>
  <c r="HV41" i="1"/>
  <c r="HW71" i="1"/>
  <c r="HW70" i="1"/>
  <c r="HW68" i="1"/>
  <c r="HW67" i="1"/>
  <c r="HW65" i="1"/>
  <c r="HW64" i="1"/>
  <c r="HW63" i="1"/>
  <c r="HW61" i="1"/>
  <c r="HW60" i="1"/>
  <c r="HW59" i="1"/>
  <c r="HW58" i="1"/>
  <c r="HW57" i="1"/>
  <c r="HW56" i="1"/>
  <c r="HW54" i="1"/>
  <c r="HW53" i="1"/>
  <c r="HW52" i="1"/>
  <c r="HW51" i="1"/>
  <c r="HW47" i="1"/>
  <c r="HW46" i="1"/>
  <c r="HW45" i="1"/>
  <c r="HW43" i="1"/>
  <c r="HW42" i="1"/>
  <c r="HW41" i="1"/>
  <c r="HX71" i="1"/>
  <c r="HX70" i="1"/>
  <c r="HX68" i="1"/>
  <c r="HX67" i="1"/>
  <c r="HX65" i="1"/>
  <c r="HX64" i="1"/>
  <c r="HX63" i="1"/>
  <c r="HX61" i="1"/>
  <c r="HX60" i="1"/>
  <c r="HX59" i="1"/>
  <c r="HX58" i="1"/>
  <c r="HX57" i="1"/>
  <c r="HX56" i="1"/>
  <c r="HX54" i="1"/>
  <c r="HX53" i="1"/>
  <c r="HX52" i="1"/>
  <c r="HX51" i="1"/>
  <c r="HX47" i="1"/>
  <c r="HX46" i="1"/>
  <c r="HX45" i="1"/>
  <c r="HX43" i="1"/>
  <c r="HX42" i="1"/>
  <c r="HX41" i="1"/>
  <c r="HY71" i="1"/>
  <c r="HY70" i="1"/>
  <c r="HY68" i="1"/>
  <c r="HY67" i="1"/>
  <c r="HY65" i="1"/>
  <c r="HY64" i="1"/>
  <c r="HY63" i="1"/>
  <c r="HY61" i="1"/>
  <c r="HY60" i="1"/>
  <c r="HY59" i="1"/>
  <c r="HY58" i="1"/>
  <c r="HY57" i="1"/>
  <c r="HY56" i="1"/>
  <c r="HY54" i="1"/>
  <c r="HY53" i="1"/>
  <c r="HY52" i="1"/>
  <c r="HY51" i="1"/>
  <c r="HY47" i="1"/>
  <c r="HY46" i="1"/>
  <c r="HY45" i="1"/>
  <c r="HY43" i="1"/>
  <c r="HY42" i="1"/>
  <c r="HY41" i="1"/>
  <c r="HZ71" i="1"/>
  <c r="HZ70" i="1"/>
  <c r="HZ68" i="1"/>
  <c r="HZ67" i="1"/>
  <c r="HZ65" i="1"/>
  <c r="HZ64" i="1"/>
  <c r="HZ63" i="1"/>
  <c r="HZ61" i="1"/>
  <c r="HZ60" i="1"/>
  <c r="HZ59" i="1"/>
  <c r="HZ58" i="1"/>
  <c r="HZ57" i="1"/>
  <c r="HZ56" i="1"/>
  <c r="HZ54" i="1"/>
  <c r="HZ53" i="1"/>
  <c r="HZ52" i="1"/>
  <c r="HZ51" i="1"/>
  <c r="HZ47" i="1"/>
  <c r="HZ46" i="1"/>
  <c r="HZ45" i="1"/>
  <c r="HZ43" i="1"/>
  <c r="HZ42" i="1"/>
  <c r="HZ41" i="1"/>
  <c r="IA71" i="1"/>
  <c r="IA70" i="1"/>
  <c r="IA68" i="1"/>
  <c r="IA67" i="1"/>
  <c r="IA65" i="1"/>
  <c r="IA64" i="1"/>
  <c r="IA63" i="1"/>
  <c r="IA61" i="1"/>
  <c r="IA60" i="1"/>
  <c r="IA59" i="1"/>
  <c r="IA58" i="1"/>
  <c r="IA57" i="1"/>
  <c r="IA56" i="1"/>
  <c r="IA54" i="1"/>
  <c r="IA53" i="1"/>
  <c r="IA52" i="1"/>
  <c r="IA51" i="1"/>
  <c r="IA47" i="1"/>
  <c r="IA46" i="1"/>
  <c r="IA45" i="1"/>
  <c r="IA43" i="1"/>
  <c r="IA42" i="1"/>
  <c r="IA41" i="1"/>
  <c r="IB71" i="1"/>
  <c r="IB70" i="1"/>
  <c r="IB68" i="1"/>
  <c r="IB67" i="1"/>
  <c r="IB65" i="1"/>
  <c r="IB64" i="1"/>
  <c r="IB63" i="1"/>
  <c r="IB61" i="1"/>
  <c r="IB60" i="1"/>
  <c r="IB59" i="1"/>
  <c r="IB58" i="1"/>
  <c r="IB57" i="1"/>
  <c r="IB56" i="1"/>
  <c r="IB54" i="1"/>
  <c r="IB53" i="1"/>
  <c r="IB52" i="1"/>
  <c r="IB51" i="1"/>
  <c r="IB47" i="1"/>
  <c r="IB46" i="1"/>
  <c r="IB45" i="1"/>
  <c r="IB43" i="1"/>
  <c r="IB42" i="1"/>
  <c r="IB41" i="1"/>
  <c r="IC71" i="1"/>
  <c r="IC70" i="1"/>
  <c r="IC68" i="1"/>
  <c r="IC67" i="1"/>
  <c r="IC65" i="1"/>
  <c r="IC64" i="1"/>
  <c r="IC63" i="1"/>
  <c r="IC61" i="1"/>
  <c r="IC60" i="1"/>
  <c r="IC59" i="1"/>
  <c r="IC58" i="1"/>
  <c r="IC57" i="1"/>
  <c r="IC56" i="1"/>
  <c r="IC54" i="1"/>
  <c r="IC53" i="1"/>
  <c r="IC52" i="1"/>
  <c r="IC51" i="1"/>
  <c r="IC47" i="1"/>
  <c r="IC46" i="1"/>
  <c r="IC45" i="1"/>
  <c r="IC43" i="1"/>
  <c r="IC42" i="1"/>
  <c r="IC41" i="1"/>
  <c r="ID71" i="1"/>
  <c r="ID70" i="1"/>
  <c r="ID68" i="1"/>
  <c r="ID67" i="1"/>
  <c r="ID65" i="1"/>
  <c r="ID64" i="1"/>
  <c r="ID63" i="1"/>
  <c r="ID61" i="1"/>
  <c r="ID60" i="1"/>
  <c r="ID59" i="1"/>
  <c r="ID58" i="1"/>
  <c r="ID57" i="1"/>
  <c r="ID56" i="1"/>
  <c r="ID54" i="1"/>
  <c r="ID53" i="1"/>
  <c r="ID52" i="1"/>
  <c r="ID51" i="1"/>
  <c r="ID47" i="1"/>
  <c r="ID46" i="1"/>
  <c r="ID45" i="1"/>
  <c r="ID43" i="1"/>
  <c r="ID42" i="1"/>
  <c r="ID41" i="1"/>
  <c r="IE71" i="1"/>
  <c r="IE70" i="1"/>
  <c r="IE68" i="1"/>
  <c r="IE67" i="1"/>
  <c r="IE65" i="1"/>
  <c r="IE64" i="1"/>
  <c r="IE63" i="1"/>
  <c r="IE61" i="1"/>
  <c r="IE60" i="1"/>
  <c r="IE59" i="1"/>
  <c r="IE58" i="1"/>
  <c r="IE57" i="1"/>
  <c r="IE56" i="1"/>
  <c r="IE54" i="1"/>
  <c r="IE53" i="1"/>
  <c r="IE52" i="1"/>
  <c r="IE51" i="1"/>
  <c r="IE47" i="1"/>
  <c r="IE46" i="1"/>
  <c r="IE45" i="1"/>
  <c r="IE43" i="1"/>
  <c r="IE42" i="1"/>
  <c r="IE41" i="1"/>
  <c r="T1" i="23"/>
  <c r="Q1" i="23"/>
  <c r="L10" i="47"/>
  <c r="K18" i="47"/>
  <c r="K104" i="47"/>
  <c r="K41" i="47"/>
  <c r="P2" i="46"/>
  <c r="M2" i="46"/>
  <c r="J2" i="46"/>
  <c r="G2" i="46"/>
  <c r="A29" i="26"/>
  <c r="F3" i="46"/>
  <c r="G3" i="46"/>
  <c r="H3" i="46"/>
  <c r="I3" i="46"/>
  <c r="J3" i="46"/>
  <c r="K3" i="46"/>
  <c r="L3" i="46"/>
  <c r="M3" i="46"/>
  <c r="N3" i="46"/>
  <c r="O3" i="46"/>
  <c r="P3" i="46"/>
  <c r="E3" i="46"/>
  <c r="A6" i="46"/>
  <c r="A7" i="46" s="1"/>
  <c r="A8" i="46" s="1"/>
  <c r="A9" i="46" s="1"/>
  <c r="A10" i="46" s="1"/>
  <c r="A11" i="46" s="1"/>
  <c r="A12" i="46" s="1"/>
  <c r="A13" i="46" s="1"/>
  <c r="A14" i="46" s="1"/>
  <c r="A15" i="46" s="1"/>
  <c r="A16" i="46" s="1"/>
  <c r="A17" i="46" s="1"/>
  <c r="A18" i="46" s="1"/>
  <c r="A19" i="46" s="1"/>
  <c r="A20" i="46" s="1"/>
  <c r="A21" i="46" s="1"/>
  <c r="A22" i="46" s="1"/>
  <c r="A23" i="46" s="1"/>
  <c r="A24" i="46" s="1"/>
  <c r="A25" i="46" s="1"/>
  <c r="EA19" i="20" l="1"/>
  <c r="EB19" i="20" s="1"/>
  <c r="EC19" i="20" s="1"/>
  <c r="ED19" i="20" s="1"/>
  <c r="EE19" i="20" s="1"/>
  <c r="EF19" i="20" s="1"/>
  <c r="EG19" i="20" s="1"/>
  <c r="EH19" i="20" s="1"/>
  <c r="EI19" i="20" s="1"/>
  <c r="EJ19" i="20" s="1"/>
  <c r="EK19" i="20" s="1"/>
  <c r="EA20" i="20"/>
  <c r="EB20" i="20" s="1"/>
  <c r="EC20" i="20" s="1"/>
  <c r="ED20" i="20" s="1"/>
  <c r="EE20" i="20" s="1"/>
  <c r="EF20" i="20" s="1"/>
  <c r="EG20" i="20" s="1"/>
  <c r="EH20" i="20" s="1"/>
  <c r="EI20" i="20" s="1"/>
  <c r="EJ20" i="20" s="1"/>
  <c r="EK20" i="20" s="1"/>
  <c r="EA21" i="20"/>
  <c r="EB21" i="20"/>
  <c r="EC21" i="20" s="1"/>
  <c r="ED21" i="20" s="1"/>
  <c r="EE21" i="20" s="1"/>
  <c r="EF21" i="20" s="1"/>
  <c r="EG21" i="20" s="1"/>
  <c r="EH21" i="20" s="1"/>
  <c r="EI21" i="20" s="1"/>
  <c r="EJ21" i="20" s="1"/>
  <c r="EK21" i="20" s="1"/>
  <c r="EA22" i="20"/>
  <c r="EB22" i="20"/>
  <c r="EC22" i="20"/>
  <c r="ED22" i="20" s="1"/>
  <c r="EE22" i="20" s="1"/>
  <c r="EF22" i="20" s="1"/>
  <c r="EG22" i="20" s="1"/>
  <c r="EH22" i="20" s="1"/>
  <c r="EI22" i="20" s="1"/>
  <c r="EJ22" i="20" s="1"/>
  <c r="EK22" i="20" s="1"/>
  <c r="DZ20" i="20"/>
  <c r="DZ21" i="20"/>
  <c r="DZ22" i="20"/>
  <c r="DZ19" i="20"/>
  <c r="EB47" i="20"/>
  <c r="EC47" i="20" s="1"/>
  <c r="ED47" i="20" s="1"/>
  <c r="EE47" i="20" s="1"/>
  <c r="EF47" i="20" s="1"/>
  <c r="EG47" i="20" s="1"/>
  <c r="EH47" i="20" s="1"/>
  <c r="EI47" i="20" s="1"/>
  <c r="EJ47" i="20" s="1"/>
  <c r="EK47" i="20" s="1"/>
  <c r="EB23" i="20"/>
  <c r="EC23" i="20"/>
  <c r="ED23" i="20" s="1"/>
  <c r="EE23" i="20" s="1"/>
  <c r="EF23" i="20" s="1"/>
  <c r="EG23" i="20" s="1"/>
  <c r="EH23" i="20" s="1"/>
  <c r="EI23" i="20" s="1"/>
  <c r="EJ23" i="20" s="1"/>
  <c r="EK23" i="20" s="1"/>
  <c r="EB24" i="20"/>
  <c r="EC24" i="20"/>
  <c r="ED24" i="20"/>
  <c r="EE24" i="20"/>
  <c r="EF24" i="20" s="1"/>
  <c r="EG24" i="20" s="1"/>
  <c r="EH24" i="20" s="1"/>
  <c r="EI24" i="20" s="1"/>
  <c r="EJ24" i="20" s="1"/>
  <c r="EK24" i="20" s="1"/>
  <c r="EB25" i="20"/>
  <c r="EC25" i="20"/>
  <c r="ED25" i="20"/>
  <c r="EE25" i="20"/>
  <c r="EF25" i="20"/>
  <c r="EG25" i="20"/>
  <c r="EH25" i="20" s="1"/>
  <c r="EI25" i="20" s="1"/>
  <c r="EJ25" i="20" s="1"/>
  <c r="EK25" i="20" s="1"/>
  <c r="EB26" i="20"/>
  <c r="EC26" i="20"/>
  <c r="ED26" i="20" s="1"/>
  <c r="EE26" i="20" s="1"/>
  <c r="EF26" i="20" s="1"/>
  <c r="EG26" i="20" s="1"/>
  <c r="EH26" i="20" s="1"/>
  <c r="EI26" i="20" s="1"/>
  <c r="EJ26" i="20" s="1"/>
  <c r="EK26" i="20" s="1"/>
  <c r="EA47" i="20"/>
  <c r="EA24" i="20"/>
  <c r="EA25" i="20"/>
  <c r="EA26" i="20"/>
  <c r="EA23" i="20"/>
  <c r="DC48" i="20"/>
  <c r="DD48" i="20"/>
  <c r="DE48" i="20"/>
  <c r="DF48" i="20"/>
  <c r="DG48" i="20"/>
  <c r="DH48" i="20"/>
  <c r="DI48" i="20"/>
  <c r="DJ48" i="20"/>
  <c r="DK48" i="20"/>
  <c r="DL48" i="20"/>
  <c r="DM48" i="20"/>
  <c r="DC49" i="20"/>
  <c r="DD49" i="20" s="1"/>
  <c r="DE49" i="20" s="1"/>
  <c r="DF49" i="20" s="1"/>
  <c r="DG49" i="20" s="1"/>
  <c r="DH49" i="20" s="1"/>
  <c r="DI49" i="20" s="1"/>
  <c r="DJ49" i="20" s="1"/>
  <c r="DK49" i="20" s="1"/>
  <c r="DL49" i="20" s="1"/>
  <c r="DM49" i="20" s="1"/>
  <c r="DC50" i="20"/>
  <c r="DD50" i="20"/>
  <c r="DE50" i="20" s="1"/>
  <c r="DF50" i="20" s="1"/>
  <c r="DG50" i="20" s="1"/>
  <c r="DH50" i="20" s="1"/>
  <c r="DI50" i="20" s="1"/>
  <c r="DJ50" i="20" s="1"/>
  <c r="DK50" i="20" s="1"/>
  <c r="DL50" i="20" s="1"/>
  <c r="DM50" i="20" s="1"/>
  <c r="DB49" i="20"/>
  <c r="DB50" i="20"/>
  <c r="DB48" i="20"/>
  <c r="DD24" i="20"/>
  <c r="DE24" i="20"/>
  <c r="DF24" i="20" s="1"/>
  <c r="DG24" i="20" s="1"/>
  <c r="DH24" i="20" s="1"/>
  <c r="DI24" i="20" s="1"/>
  <c r="DJ24" i="20" s="1"/>
  <c r="DK24" i="20" s="1"/>
  <c r="DL24" i="20" s="1"/>
  <c r="DM24" i="20" s="1"/>
  <c r="DC47" i="20"/>
  <c r="DD47" i="20" s="1"/>
  <c r="DE47" i="20" s="1"/>
  <c r="DF47" i="20" s="1"/>
  <c r="DG47" i="20" s="1"/>
  <c r="DH47" i="20" s="1"/>
  <c r="DI47" i="20" s="1"/>
  <c r="DJ47" i="20" s="1"/>
  <c r="DK47" i="20" s="1"/>
  <c r="DL47" i="20" s="1"/>
  <c r="DM47" i="20" s="1"/>
  <c r="DC24" i="20"/>
  <c r="DC25" i="20"/>
  <c r="DD25" i="20" s="1"/>
  <c r="DE25" i="20" s="1"/>
  <c r="DF25" i="20" s="1"/>
  <c r="DG25" i="20" s="1"/>
  <c r="DH25" i="20" s="1"/>
  <c r="DI25" i="20" s="1"/>
  <c r="DJ25" i="20" s="1"/>
  <c r="DK25" i="20" s="1"/>
  <c r="DL25" i="20" s="1"/>
  <c r="DM25" i="20" s="1"/>
  <c r="DC26" i="20"/>
  <c r="DD26" i="20" s="1"/>
  <c r="DE26" i="20" s="1"/>
  <c r="DF26" i="20" s="1"/>
  <c r="DG26" i="20" s="1"/>
  <c r="DH26" i="20" s="1"/>
  <c r="DI26" i="20" s="1"/>
  <c r="DJ26" i="20" s="1"/>
  <c r="DK26" i="20" s="1"/>
  <c r="DL26" i="20" s="1"/>
  <c r="DM26" i="20" s="1"/>
  <c r="DB47" i="20"/>
  <c r="DB24" i="20"/>
  <c r="DB25" i="20"/>
  <c r="DB26" i="20"/>
  <c r="DB20" i="20"/>
  <c r="DC20" i="20" s="1"/>
  <c r="DD20" i="20" s="1"/>
  <c r="DE20" i="20" s="1"/>
  <c r="DF20" i="20" s="1"/>
  <c r="DG20" i="20" s="1"/>
  <c r="DH20" i="20" s="1"/>
  <c r="DI20" i="20" s="1"/>
  <c r="DJ20" i="20" s="1"/>
  <c r="DK20" i="20" s="1"/>
  <c r="DL20" i="20" s="1"/>
  <c r="DM20" i="20" s="1"/>
  <c r="DB21" i="20"/>
  <c r="DC21" i="20" s="1"/>
  <c r="DD21" i="20" s="1"/>
  <c r="DE21" i="20" s="1"/>
  <c r="DF21" i="20" s="1"/>
  <c r="DG21" i="20" s="1"/>
  <c r="DH21" i="20" s="1"/>
  <c r="DI21" i="20" s="1"/>
  <c r="DJ21" i="20" s="1"/>
  <c r="DK21" i="20" s="1"/>
  <c r="DL21" i="20" s="1"/>
  <c r="DM21" i="20" s="1"/>
  <c r="DB22" i="20"/>
  <c r="DC22" i="20" s="1"/>
  <c r="DD22" i="20" s="1"/>
  <c r="DE22" i="20" s="1"/>
  <c r="DF22" i="20" s="1"/>
  <c r="DG22" i="20" s="1"/>
  <c r="DH22" i="20" s="1"/>
  <c r="DI22" i="20" s="1"/>
  <c r="DJ22" i="20" s="1"/>
  <c r="DK22" i="20" s="1"/>
  <c r="DL22" i="20" s="1"/>
  <c r="DM22" i="20" s="1"/>
  <c r="DB19" i="20"/>
  <c r="DC19" i="20" s="1"/>
  <c r="DD19" i="20" s="1"/>
  <c r="DE19" i="20" s="1"/>
  <c r="DF19" i="20" s="1"/>
  <c r="DG19" i="20" s="1"/>
  <c r="DH19" i="20" s="1"/>
  <c r="DI19" i="20" s="1"/>
  <c r="DJ19" i="20" s="1"/>
  <c r="DK19" i="20" s="1"/>
  <c r="DL19" i="20" s="1"/>
  <c r="DM19" i="20" s="1"/>
  <c r="Q34" i="40"/>
  <c r="T5" i="40"/>
  <c r="T7" i="40"/>
  <c r="A5" i="26"/>
  <c r="A6" i="26" s="1"/>
  <c r="A7" i="26" s="1"/>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Q2" i="26"/>
  <c r="P2" i="26"/>
  <c r="O2" i="26"/>
  <c r="N2" i="26"/>
  <c r="M2" i="26"/>
  <c r="L2" i="26"/>
  <c r="K2" i="26"/>
  <c r="J2" i="26"/>
  <c r="I2" i="26"/>
  <c r="H2" i="26"/>
  <c r="G2" i="26"/>
  <c r="F2" i="26"/>
  <c r="E2" i="26"/>
  <c r="A6" i="24"/>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5" i="24"/>
  <c r="Q117" i="24"/>
  <c r="P117" i="24"/>
  <c r="O117" i="24"/>
  <c r="N117" i="24"/>
  <c r="M117" i="24"/>
  <c r="L117" i="24"/>
  <c r="K117" i="24"/>
  <c r="J117" i="24"/>
  <c r="I117" i="24"/>
  <c r="H117" i="24"/>
  <c r="G117" i="24"/>
  <c r="F117" i="24"/>
  <c r="Q116" i="24"/>
  <c r="P116" i="24"/>
  <c r="O116" i="24"/>
  <c r="N116" i="24"/>
  <c r="M116" i="24"/>
  <c r="L116" i="24"/>
  <c r="K116" i="24"/>
  <c r="J116" i="24"/>
  <c r="I116" i="24"/>
  <c r="H116" i="24"/>
  <c r="G116" i="24"/>
  <c r="F116" i="24"/>
  <c r="Q115" i="24"/>
  <c r="P115" i="24"/>
  <c r="O115" i="24"/>
  <c r="N115" i="24"/>
  <c r="M115" i="24"/>
  <c r="L115" i="24"/>
  <c r="K115" i="24"/>
  <c r="J115" i="24"/>
  <c r="I115" i="24"/>
  <c r="H115" i="24"/>
  <c r="G115" i="24"/>
  <c r="F115" i="24"/>
  <c r="Q114" i="24"/>
  <c r="P114" i="24"/>
  <c r="O114" i="24"/>
  <c r="N114" i="24"/>
  <c r="M114" i="24"/>
  <c r="L114" i="24"/>
  <c r="K114" i="24"/>
  <c r="J114" i="24"/>
  <c r="I114" i="24"/>
  <c r="H114" i="24"/>
  <c r="G114" i="24"/>
  <c r="F114" i="24"/>
  <c r="Q113" i="24"/>
  <c r="P113" i="24"/>
  <c r="O113" i="24"/>
  <c r="N113" i="24"/>
  <c r="M113" i="24"/>
  <c r="L113" i="24"/>
  <c r="K113" i="24"/>
  <c r="J113" i="24"/>
  <c r="I113" i="24"/>
  <c r="H113" i="24"/>
  <c r="G113" i="24"/>
  <c r="F113" i="24"/>
  <c r="Q112" i="24"/>
  <c r="P112" i="24"/>
  <c r="O112" i="24"/>
  <c r="N112" i="24"/>
  <c r="M112" i="24"/>
  <c r="L112" i="24"/>
  <c r="K112" i="24"/>
  <c r="J112" i="24"/>
  <c r="I112" i="24"/>
  <c r="H112" i="24"/>
  <c r="G112" i="24"/>
  <c r="F112" i="24"/>
  <c r="Q111" i="24"/>
  <c r="P111" i="24"/>
  <c r="O111" i="24"/>
  <c r="N111" i="24"/>
  <c r="M111" i="24"/>
  <c r="L111" i="24"/>
  <c r="K111" i="24"/>
  <c r="J111" i="24"/>
  <c r="I111" i="24"/>
  <c r="H111" i="24"/>
  <c r="G111" i="24"/>
  <c r="F111" i="24"/>
  <c r="Q110" i="24"/>
  <c r="P110" i="24"/>
  <c r="O110" i="24"/>
  <c r="N110" i="24"/>
  <c r="M110" i="24"/>
  <c r="L110" i="24"/>
  <c r="K110" i="24"/>
  <c r="J110" i="24"/>
  <c r="I110" i="24"/>
  <c r="H110" i="24"/>
  <c r="G110" i="24"/>
  <c r="F110" i="24"/>
  <c r="Q109" i="24"/>
  <c r="P109" i="24"/>
  <c r="O109" i="24"/>
  <c r="N109" i="24"/>
  <c r="M109" i="24"/>
  <c r="L109" i="24"/>
  <c r="K109" i="24"/>
  <c r="J109" i="24"/>
  <c r="I109" i="24"/>
  <c r="H109" i="24"/>
  <c r="G109" i="24"/>
  <c r="F109" i="24"/>
  <c r="Q108" i="24"/>
  <c r="P108" i="24"/>
  <c r="O108" i="24"/>
  <c r="N108" i="24"/>
  <c r="M108" i="24"/>
  <c r="L108" i="24"/>
  <c r="K108" i="24"/>
  <c r="J108" i="24"/>
  <c r="I108" i="24"/>
  <c r="H108" i="24"/>
  <c r="G108" i="24"/>
  <c r="F108" i="24"/>
  <c r="Q107" i="24"/>
  <c r="P107" i="24"/>
  <c r="O107" i="24"/>
  <c r="N107" i="24"/>
  <c r="M107" i="24"/>
  <c r="L107" i="24"/>
  <c r="K107" i="24"/>
  <c r="J107" i="24"/>
  <c r="I107" i="24"/>
  <c r="H107" i="24"/>
  <c r="G107" i="24"/>
  <c r="F107" i="24"/>
  <c r="Q106" i="24"/>
  <c r="P106" i="24"/>
  <c r="O106" i="24"/>
  <c r="N106" i="24"/>
  <c r="M106" i="24"/>
  <c r="L106" i="24"/>
  <c r="K106" i="24"/>
  <c r="J106" i="24"/>
  <c r="I106" i="24"/>
  <c r="H106" i="24"/>
  <c r="G106" i="24"/>
  <c r="F106" i="24"/>
  <c r="Q105" i="24"/>
  <c r="P105" i="24"/>
  <c r="O105" i="24"/>
  <c r="N105" i="24"/>
  <c r="M105" i="24"/>
  <c r="L105" i="24"/>
  <c r="K105" i="24"/>
  <c r="J105" i="24"/>
  <c r="I105" i="24"/>
  <c r="H105" i="24"/>
  <c r="G105" i="24"/>
  <c r="F105" i="24"/>
  <c r="Q104" i="24"/>
  <c r="P104" i="24"/>
  <c r="O104" i="24"/>
  <c r="N104" i="24"/>
  <c r="M104" i="24"/>
  <c r="L104" i="24"/>
  <c r="K104" i="24"/>
  <c r="J104" i="24"/>
  <c r="I104" i="24"/>
  <c r="H104" i="24"/>
  <c r="G104" i="24"/>
  <c r="F104" i="24"/>
  <c r="Q103" i="24"/>
  <c r="P103" i="24"/>
  <c r="O103" i="24"/>
  <c r="N103" i="24"/>
  <c r="M103" i="24"/>
  <c r="L103" i="24"/>
  <c r="K103" i="24"/>
  <c r="J103" i="24"/>
  <c r="I103" i="24"/>
  <c r="H103" i="24"/>
  <c r="G103" i="24"/>
  <c r="F103" i="24"/>
  <c r="Q102" i="24"/>
  <c r="P102" i="24"/>
  <c r="O102" i="24"/>
  <c r="N102" i="24"/>
  <c r="M102" i="24"/>
  <c r="L102" i="24"/>
  <c r="K102" i="24"/>
  <c r="J102" i="24"/>
  <c r="I102" i="24"/>
  <c r="H102" i="24"/>
  <c r="G102" i="24"/>
  <c r="F102" i="24"/>
  <c r="Q101" i="24"/>
  <c r="P101" i="24"/>
  <c r="O101" i="24"/>
  <c r="N101" i="24"/>
  <c r="M101" i="24"/>
  <c r="L101" i="24"/>
  <c r="K101" i="24"/>
  <c r="J101" i="24"/>
  <c r="I101" i="24"/>
  <c r="H101" i="24"/>
  <c r="G101" i="24"/>
  <c r="F101" i="24"/>
  <c r="Q100" i="24"/>
  <c r="P100" i="24"/>
  <c r="O100" i="24"/>
  <c r="N100" i="24"/>
  <c r="M100" i="24"/>
  <c r="L100" i="24"/>
  <c r="K100" i="24"/>
  <c r="J100" i="24"/>
  <c r="I100" i="24"/>
  <c r="H100" i="24"/>
  <c r="G100" i="24"/>
  <c r="F100" i="24"/>
  <c r="Q99" i="24"/>
  <c r="P99" i="24"/>
  <c r="O99" i="24"/>
  <c r="N99" i="24"/>
  <c r="M99" i="24"/>
  <c r="L99" i="24"/>
  <c r="K99" i="24"/>
  <c r="J99" i="24"/>
  <c r="I99" i="24"/>
  <c r="H99" i="24"/>
  <c r="G99" i="24"/>
  <c r="F99" i="24"/>
  <c r="Q98" i="24"/>
  <c r="P98" i="24"/>
  <c r="O98" i="24"/>
  <c r="N98" i="24"/>
  <c r="M98" i="24"/>
  <c r="L98" i="24"/>
  <c r="K98" i="24"/>
  <c r="J98" i="24"/>
  <c r="I98" i="24"/>
  <c r="H98" i="24"/>
  <c r="G98" i="24"/>
  <c r="F98" i="24"/>
  <c r="Q97" i="24"/>
  <c r="P97" i="24"/>
  <c r="O97" i="24"/>
  <c r="N97" i="24"/>
  <c r="M97" i="24"/>
  <c r="L97" i="24"/>
  <c r="K97" i="24"/>
  <c r="J97" i="24"/>
  <c r="I97" i="24"/>
  <c r="H97" i="24"/>
  <c r="G97" i="24"/>
  <c r="F97" i="24"/>
  <c r="Q96" i="24"/>
  <c r="P96" i="24"/>
  <c r="O96" i="24"/>
  <c r="N96" i="24"/>
  <c r="M96" i="24"/>
  <c r="L96" i="24"/>
  <c r="K96" i="24"/>
  <c r="J96" i="24"/>
  <c r="I96" i="24"/>
  <c r="H96" i="24"/>
  <c r="G96" i="24"/>
  <c r="F96" i="24"/>
  <c r="Q95" i="24"/>
  <c r="P95" i="24"/>
  <c r="O95" i="24"/>
  <c r="N95" i="24"/>
  <c r="M95" i="24"/>
  <c r="L95" i="24"/>
  <c r="K95" i="24"/>
  <c r="J95" i="24"/>
  <c r="I95" i="24"/>
  <c r="H95" i="24"/>
  <c r="G95" i="24"/>
  <c r="F95" i="24"/>
  <c r="Q94" i="24"/>
  <c r="P94" i="24"/>
  <c r="O94" i="24"/>
  <c r="N94" i="24"/>
  <c r="M94" i="24"/>
  <c r="L94" i="24"/>
  <c r="K94" i="24"/>
  <c r="J94" i="24"/>
  <c r="I94" i="24"/>
  <c r="H94" i="24"/>
  <c r="G94" i="24"/>
  <c r="F94" i="24"/>
  <c r="Q93" i="24"/>
  <c r="P93" i="24"/>
  <c r="O93" i="24"/>
  <c r="N93" i="24"/>
  <c r="M93" i="24"/>
  <c r="L93" i="24"/>
  <c r="K93" i="24"/>
  <c r="J93" i="24"/>
  <c r="I93" i="24"/>
  <c r="H93" i="24"/>
  <c r="G93" i="24"/>
  <c r="F93" i="24"/>
  <c r="Q92" i="24"/>
  <c r="P92" i="24"/>
  <c r="O92" i="24"/>
  <c r="N92" i="24"/>
  <c r="M92" i="24"/>
  <c r="L92" i="24"/>
  <c r="K92" i="24"/>
  <c r="J92" i="24"/>
  <c r="I92" i="24"/>
  <c r="H92" i="24"/>
  <c r="G92" i="24"/>
  <c r="F92" i="24"/>
  <c r="Q91" i="24"/>
  <c r="P91" i="24"/>
  <c r="O91" i="24"/>
  <c r="N91" i="24"/>
  <c r="M91" i="24"/>
  <c r="L91" i="24"/>
  <c r="K91" i="24"/>
  <c r="J91" i="24"/>
  <c r="I91" i="24"/>
  <c r="H91" i="24"/>
  <c r="G91" i="24"/>
  <c r="F91" i="24"/>
  <c r="Q90" i="24"/>
  <c r="P90" i="24"/>
  <c r="O90" i="24"/>
  <c r="N90" i="24"/>
  <c r="M90" i="24"/>
  <c r="L90" i="24"/>
  <c r="K90" i="24"/>
  <c r="J90" i="24"/>
  <c r="I90" i="24"/>
  <c r="H90" i="24"/>
  <c r="G90" i="24"/>
  <c r="F90" i="24"/>
  <c r="Q89" i="24"/>
  <c r="P89" i="24"/>
  <c r="O89" i="24"/>
  <c r="N89" i="24"/>
  <c r="M89" i="24"/>
  <c r="L89" i="24"/>
  <c r="K89" i="24"/>
  <c r="J89" i="24"/>
  <c r="I89" i="24"/>
  <c r="H89" i="24"/>
  <c r="G89" i="24"/>
  <c r="F89" i="24"/>
  <c r="Q88" i="24"/>
  <c r="P88" i="24"/>
  <c r="O88" i="24"/>
  <c r="N88" i="24"/>
  <c r="M88" i="24"/>
  <c r="L88" i="24"/>
  <c r="K88" i="24"/>
  <c r="J88" i="24"/>
  <c r="I88" i="24"/>
  <c r="H88" i="24"/>
  <c r="G88" i="24"/>
  <c r="F88" i="24"/>
  <c r="Q87" i="24"/>
  <c r="P87" i="24"/>
  <c r="O87" i="24"/>
  <c r="N87" i="24"/>
  <c r="M87" i="24"/>
  <c r="L87" i="24"/>
  <c r="K87" i="24"/>
  <c r="J87" i="24"/>
  <c r="I87" i="24"/>
  <c r="H87" i="24"/>
  <c r="G87" i="24"/>
  <c r="F87" i="24"/>
  <c r="Q86" i="24"/>
  <c r="P86" i="24"/>
  <c r="O86" i="24"/>
  <c r="N86" i="24"/>
  <c r="M86" i="24"/>
  <c r="L86" i="24"/>
  <c r="K86" i="24"/>
  <c r="J86" i="24"/>
  <c r="I86" i="24"/>
  <c r="H86" i="24"/>
  <c r="G86" i="24"/>
  <c r="F86" i="24"/>
  <c r="Q85" i="24"/>
  <c r="P85" i="24"/>
  <c r="O85" i="24"/>
  <c r="N85" i="24"/>
  <c r="M85" i="24"/>
  <c r="L85" i="24"/>
  <c r="K85" i="24"/>
  <c r="J85" i="24"/>
  <c r="I85" i="24"/>
  <c r="H85" i="24"/>
  <c r="G85" i="24"/>
  <c r="F85" i="24"/>
  <c r="Q84" i="24"/>
  <c r="P84" i="24"/>
  <c r="O84" i="24"/>
  <c r="N84" i="24"/>
  <c r="M84" i="24"/>
  <c r="L84" i="24"/>
  <c r="K84" i="24"/>
  <c r="J84" i="24"/>
  <c r="I84" i="24"/>
  <c r="H84" i="24"/>
  <c r="G84" i="24"/>
  <c r="F84" i="24"/>
  <c r="Q83" i="24"/>
  <c r="P83" i="24"/>
  <c r="O83" i="24"/>
  <c r="N83" i="24"/>
  <c r="M83" i="24"/>
  <c r="L83" i="24"/>
  <c r="K83" i="24"/>
  <c r="J83" i="24"/>
  <c r="I83" i="24"/>
  <c r="H83" i="24"/>
  <c r="G83" i="24"/>
  <c r="F83" i="24"/>
  <c r="Q82" i="24"/>
  <c r="P82" i="24"/>
  <c r="O82" i="24"/>
  <c r="N82" i="24"/>
  <c r="M82" i="24"/>
  <c r="L82" i="24"/>
  <c r="K82" i="24"/>
  <c r="J82" i="24"/>
  <c r="I82" i="24"/>
  <c r="H82" i="24"/>
  <c r="G82" i="24"/>
  <c r="F82" i="24"/>
  <c r="Q81" i="24"/>
  <c r="P81" i="24"/>
  <c r="O81" i="24"/>
  <c r="N81" i="24"/>
  <c r="M81" i="24"/>
  <c r="L81" i="24"/>
  <c r="K81" i="24"/>
  <c r="J81" i="24"/>
  <c r="I81" i="24"/>
  <c r="H81" i="24"/>
  <c r="G81" i="24"/>
  <c r="F81" i="24"/>
  <c r="Q80" i="24"/>
  <c r="P80" i="24"/>
  <c r="O80" i="24"/>
  <c r="N80" i="24"/>
  <c r="M80" i="24"/>
  <c r="L80" i="24"/>
  <c r="K80" i="24"/>
  <c r="J80" i="24"/>
  <c r="I80" i="24"/>
  <c r="H80" i="24"/>
  <c r="G80" i="24"/>
  <c r="F80" i="24"/>
  <c r="Q79" i="24"/>
  <c r="P79" i="24"/>
  <c r="O79" i="24"/>
  <c r="N79" i="24"/>
  <c r="M79" i="24"/>
  <c r="L79" i="24"/>
  <c r="K79" i="24"/>
  <c r="J79" i="24"/>
  <c r="I79" i="24"/>
  <c r="H79" i="24"/>
  <c r="G79" i="24"/>
  <c r="F79" i="24"/>
  <c r="Q78" i="24"/>
  <c r="P78" i="24"/>
  <c r="O78" i="24"/>
  <c r="N78" i="24"/>
  <c r="M78" i="24"/>
  <c r="L78" i="24"/>
  <c r="K78" i="24"/>
  <c r="J78" i="24"/>
  <c r="I78" i="24"/>
  <c r="H78" i="24"/>
  <c r="G78" i="24"/>
  <c r="F78" i="24"/>
  <c r="Q77" i="24"/>
  <c r="P77" i="24"/>
  <c r="O77" i="24"/>
  <c r="N77" i="24"/>
  <c r="M77" i="24"/>
  <c r="L77" i="24"/>
  <c r="K77" i="24"/>
  <c r="J77" i="24"/>
  <c r="I77" i="24"/>
  <c r="H77" i="24"/>
  <c r="G77" i="24"/>
  <c r="F77" i="24"/>
  <c r="Q76" i="24"/>
  <c r="P76" i="24"/>
  <c r="O76" i="24"/>
  <c r="N76" i="24"/>
  <c r="M76" i="24"/>
  <c r="L76" i="24"/>
  <c r="K76" i="24"/>
  <c r="J76" i="24"/>
  <c r="I76" i="24"/>
  <c r="H76" i="24"/>
  <c r="G76" i="24"/>
  <c r="F76" i="24"/>
  <c r="Q75" i="24"/>
  <c r="P75" i="24"/>
  <c r="O75" i="24"/>
  <c r="N75" i="24"/>
  <c r="M75" i="24"/>
  <c r="L75" i="24"/>
  <c r="K75" i="24"/>
  <c r="J75" i="24"/>
  <c r="I75" i="24"/>
  <c r="H75" i="24"/>
  <c r="G75" i="24"/>
  <c r="F75" i="24"/>
  <c r="Q74" i="24"/>
  <c r="P74" i="24"/>
  <c r="O74" i="24"/>
  <c r="N74" i="24"/>
  <c r="M74" i="24"/>
  <c r="L74" i="24"/>
  <c r="K74" i="24"/>
  <c r="J74" i="24"/>
  <c r="I74" i="24"/>
  <c r="H74" i="24"/>
  <c r="G74" i="24"/>
  <c r="F74" i="24"/>
  <c r="Q73" i="24"/>
  <c r="P73" i="24"/>
  <c r="O73" i="24"/>
  <c r="N73" i="24"/>
  <c r="M73" i="24"/>
  <c r="L73" i="24"/>
  <c r="K73" i="24"/>
  <c r="J73" i="24"/>
  <c r="I73" i="24"/>
  <c r="H73" i="24"/>
  <c r="G73" i="24"/>
  <c r="F73" i="24"/>
  <c r="Q72" i="24"/>
  <c r="P72" i="24"/>
  <c r="O72" i="24"/>
  <c r="N72" i="24"/>
  <c r="M72" i="24"/>
  <c r="L72" i="24"/>
  <c r="K72" i="24"/>
  <c r="J72" i="24"/>
  <c r="I72" i="24"/>
  <c r="H72" i="24"/>
  <c r="G72" i="24"/>
  <c r="F72" i="24"/>
  <c r="Q71" i="24"/>
  <c r="P71" i="24"/>
  <c r="O71" i="24"/>
  <c r="N71" i="24"/>
  <c r="M71" i="24"/>
  <c r="L71" i="24"/>
  <c r="K71" i="24"/>
  <c r="J71" i="24"/>
  <c r="I71" i="24"/>
  <c r="H71" i="24"/>
  <c r="G71" i="24"/>
  <c r="F71" i="24"/>
  <c r="Q70" i="24"/>
  <c r="P70" i="24"/>
  <c r="O70" i="24"/>
  <c r="N70" i="24"/>
  <c r="M70" i="24"/>
  <c r="L70" i="24"/>
  <c r="K70" i="24"/>
  <c r="J70" i="24"/>
  <c r="I70" i="24"/>
  <c r="H70" i="24"/>
  <c r="G70" i="24"/>
  <c r="F70" i="24"/>
  <c r="Q69" i="24"/>
  <c r="P69" i="24"/>
  <c r="O69" i="24"/>
  <c r="N69" i="24"/>
  <c r="M69" i="24"/>
  <c r="L69" i="24"/>
  <c r="K69" i="24"/>
  <c r="J69" i="24"/>
  <c r="I69" i="24"/>
  <c r="H69" i="24"/>
  <c r="G69" i="24"/>
  <c r="F69" i="24"/>
  <c r="Q68" i="24"/>
  <c r="P68" i="24"/>
  <c r="O68" i="24"/>
  <c r="N68" i="24"/>
  <c r="M68" i="24"/>
  <c r="L68" i="24"/>
  <c r="K68" i="24"/>
  <c r="J68" i="24"/>
  <c r="I68" i="24"/>
  <c r="H68" i="24"/>
  <c r="G68" i="24"/>
  <c r="F68" i="24"/>
  <c r="Q67" i="24"/>
  <c r="P67" i="24"/>
  <c r="O67" i="24"/>
  <c r="N67" i="24"/>
  <c r="M67" i="24"/>
  <c r="L67" i="24"/>
  <c r="K67" i="24"/>
  <c r="J67" i="24"/>
  <c r="I67" i="24"/>
  <c r="H67" i="24"/>
  <c r="G67" i="24"/>
  <c r="F67" i="24"/>
  <c r="Q66" i="24"/>
  <c r="P66" i="24"/>
  <c r="O66" i="24"/>
  <c r="N66" i="24"/>
  <c r="M66" i="24"/>
  <c r="L66" i="24"/>
  <c r="K66" i="24"/>
  <c r="J66" i="24"/>
  <c r="I66" i="24"/>
  <c r="H66" i="24"/>
  <c r="G66" i="24"/>
  <c r="F66" i="24"/>
  <c r="Q65" i="24"/>
  <c r="P65" i="24"/>
  <c r="O65" i="24"/>
  <c r="N65" i="24"/>
  <c r="M65" i="24"/>
  <c r="L65" i="24"/>
  <c r="K65" i="24"/>
  <c r="J65" i="24"/>
  <c r="I65" i="24"/>
  <c r="H65" i="24"/>
  <c r="G65" i="24"/>
  <c r="F65" i="24"/>
  <c r="Q64" i="24"/>
  <c r="P64" i="24"/>
  <c r="O64" i="24"/>
  <c r="N64" i="24"/>
  <c r="M64" i="24"/>
  <c r="L64" i="24"/>
  <c r="K64" i="24"/>
  <c r="J64" i="24"/>
  <c r="I64" i="24"/>
  <c r="H64" i="24"/>
  <c r="G64" i="24"/>
  <c r="F64" i="24"/>
  <c r="Q63" i="24"/>
  <c r="P63" i="24"/>
  <c r="O63" i="24"/>
  <c r="N63" i="24"/>
  <c r="M63" i="24"/>
  <c r="L63" i="24"/>
  <c r="K63" i="24"/>
  <c r="J63" i="24"/>
  <c r="I63" i="24"/>
  <c r="H63" i="24"/>
  <c r="G63" i="24"/>
  <c r="F63" i="24"/>
  <c r="Q62" i="24"/>
  <c r="P62" i="24"/>
  <c r="O62" i="24"/>
  <c r="N62" i="24"/>
  <c r="M62" i="24"/>
  <c r="L62" i="24"/>
  <c r="K62" i="24"/>
  <c r="J62" i="24"/>
  <c r="I62" i="24"/>
  <c r="H62" i="24"/>
  <c r="G62" i="24"/>
  <c r="F62" i="24"/>
  <c r="Q61" i="24"/>
  <c r="P61" i="24"/>
  <c r="O61" i="24"/>
  <c r="N61" i="24"/>
  <c r="M61" i="24"/>
  <c r="L61" i="24"/>
  <c r="K61" i="24"/>
  <c r="J61" i="24"/>
  <c r="I61" i="24"/>
  <c r="H61" i="24"/>
  <c r="G61" i="24"/>
  <c r="F61" i="24"/>
  <c r="Q60" i="24"/>
  <c r="P60" i="24"/>
  <c r="O60" i="24"/>
  <c r="N60" i="24"/>
  <c r="M60" i="24"/>
  <c r="L60" i="24"/>
  <c r="K60" i="24"/>
  <c r="J60" i="24"/>
  <c r="I60" i="24"/>
  <c r="H60" i="24"/>
  <c r="G60" i="24"/>
  <c r="F60" i="24"/>
  <c r="Q59" i="24"/>
  <c r="P59" i="24"/>
  <c r="O59" i="24"/>
  <c r="N59" i="24"/>
  <c r="M59" i="24"/>
  <c r="L59" i="24"/>
  <c r="K59" i="24"/>
  <c r="J59" i="24"/>
  <c r="I59" i="24"/>
  <c r="H59" i="24"/>
  <c r="G59" i="24"/>
  <c r="F59" i="24"/>
  <c r="Q58" i="24"/>
  <c r="P58" i="24"/>
  <c r="O58" i="24"/>
  <c r="N58" i="24"/>
  <c r="M58" i="24"/>
  <c r="L58" i="24"/>
  <c r="K58" i="24"/>
  <c r="J58" i="24"/>
  <c r="I58" i="24"/>
  <c r="H58" i="24"/>
  <c r="G58" i="24"/>
  <c r="F58" i="24"/>
  <c r="Q57" i="24"/>
  <c r="P57" i="24"/>
  <c r="O57" i="24"/>
  <c r="N57" i="24"/>
  <c r="M57" i="24"/>
  <c r="L57" i="24"/>
  <c r="K57" i="24"/>
  <c r="J57" i="24"/>
  <c r="I57" i="24"/>
  <c r="H57" i="24"/>
  <c r="G57" i="24"/>
  <c r="F57" i="24"/>
  <c r="Q56" i="24"/>
  <c r="P56" i="24"/>
  <c r="O56" i="24"/>
  <c r="N56" i="24"/>
  <c r="M56" i="24"/>
  <c r="L56" i="24"/>
  <c r="K56" i="24"/>
  <c r="J56" i="24"/>
  <c r="I56" i="24"/>
  <c r="H56" i="24"/>
  <c r="G56" i="24"/>
  <c r="F56" i="24"/>
  <c r="Q55" i="24"/>
  <c r="P55" i="24"/>
  <c r="O55" i="24"/>
  <c r="N55" i="24"/>
  <c r="M55" i="24"/>
  <c r="L55" i="24"/>
  <c r="K55" i="24"/>
  <c r="J55" i="24"/>
  <c r="I55" i="24"/>
  <c r="H55" i="24"/>
  <c r="G55" i="24"/>
  <c r="F55" i="24"/>
  <c r="Q54" i="24"/>
  <c r="P54" i="24"/>
  <c r="O54" i="24"/>
  <c r="N54" i="24"/>
  <c r="M54" i="24"/>
  <c r="L54" i="24"/>
  <c r="K54" i="24"/>
  <c r="J54" i="24"/>
  <c r="I54" i="24"/>
  <c r="H54" i="24"/>
  <c r="G54" i="24"/>
  <c r="F54" i="24"/>
  <c r="Q53" i="24"/>
  <c r="P53" i="24"/>
  <c r="O53" i="24"/>
  <c r="N53" i="24"/>
  <c r="M53" i="24"/>
  <c r="L53" i="24"/>
  <c r="K53" i="24"/>
  <c r="J53" i="24"/>
  <c r="I53" i="24"/>
  <c r="H53" i="24"/>
  <c r="G53" i="24"/>
  <c r="F53" i="24"/>
  <c r="Q52" i="24"/>
  <c r="P52" i="24"/>
  <c r="O52" i="24"/>
  <c r="N52" i="24"/>
  <c r="M52" i="24"/>
  <c r="L52" i="24"/>
  <c r="K52" i="24"/>
  <c r="J52" i="24"/>
  <c r="I52" i="24"/>
  <c r="H52" i="24"/>
  <c r="G52" i="24"/>
  <c r="F52" i="24"/>
  <c r="Q51" i="24"/>
  <c r="P51" i="24"/>
  <c r="O51" i="24"/>
  <c r="N51" i="24"/>
  <c r="M51" i="24"/>
  <c r="L51" i="24"/>
  <c r="K51" i="24"/>
  <c r="J51" i="24"/>
  <c r="I51" i="24"/>
  <c r="H51" i="24"/>
  <c r="G51" i="24"/>
  <c r="F51" i="24"/>
  <c r="Q50" i="24"/>
  <c r="P50" i="24"/>
  <c r="O50" i="24"/>
  <c r="N50" i="24"/>
  <c r="M50" i="24"/>
  <c r="L50" i="24"/>
  <c r="K50" i="24"/>
  <c r="J50" i="24"/>
  <c r="I50" i="24"/>
  <c r="H50" i="24"/>
  <c r="G50" i="24"/>
  <c r="F50" i="24"/>
  <c r="Q49" i="24"/>
  <c r="P49" i="24"/>
  <c r="O49" i="24"/>
  <c r="N49" i="24"/>
  <c r="M49" i="24"/>
  <c r="L49" i="24"/>
  <c r="K49" i="24"/>
  <c r="J49" i="24"/>
  <c r="I49" i="24"/>
  <c r="H49" i="24"/>
  <c r="G49" i="24"/>
  <c r="F49" i="24"/>
  <c r="Q48" i="24"/>
  <c r="P48" i="24"/>
  <c r="O48" i="24"/>
  <c r="N48" i="24"/>
  <c r="M48" i="24"/>
  <c r="L48" i="24"/>
  <c r="K48" i="24"/>
  <c r="J48" i="24"/>
  <c r="I48" i="24"/>
  <c r="H48" i="24"/>
  <c r="G48" i="24"/>
  <c r="F48" i="24"/>
  <c r="Q47" i="24"/>
  <c r="P47" i="24"/>
  <c r="O47" i="24"/>
  <c r="N47" i="24"/>
  <c r="M47" i="24"/>
  <c r="L47" i="24"/>
  <c r="K47" i="24"/>
  <c r="J47" i="24"/>
  <c r="I47" i="24"/>
  <c r="H47" i="24"/>
  <c r="G47" i="24"/>
  <c r="F47" i="24"/>
  <c r="Q46" i="24"/>
  <c r="P46" i="24"/>
  <c r="O46" i="24"/>
  <c r="N46" i="24"/>
  <c r="M46" i="24"/>
  <c r="L46" i="24"/>
  <c r="K46" i="24"/>
  <c r="J46" i="24"/>
  <c r="I46" i="24"/>
  <c r="H46" i="24"/>
  <c r="G46" i="24"/>
  <c r="F46" i="24"/>
  <c r="Q45" i="24"/>
  <c r="P45" i="24"/>
  <c r="O45" i="24"/>
  <c r="N45" i="24"/>
  <c r="M45" i="24"/>
  <c r="L45" i="24"/>
  <c r="K45" i="24"/>
  <c r="J45" i="24"/>
  <c r="I45" i="24"/>
  <c r="H45" i="24"/>
  <c r="G45" i="24"/>
  <c r="F45" i="24"/>
  <c r="Q44" i="24"/>
  <c r="P44" i="24"/>
  <c r="O44" i="24"/>
  <c r="N44" i="24"/>
  <c r="M44" i="24"/>
  <c r="L44" i="24"/>
  <c r="K44" i="24"/>
  <c r="J44" i="24"/>
  <c r="I44" i="24"/>
  <c r="H44" i="24"/>
  <c r="G44" i="24"/>
  <c r="F44" i="24"/>
  <c r="Q43" i="24"/>
  <c r="P43" i="24"/>
  <c r="O43" i="24"/>
  <c r="N43" i="24"/>
  <c r="M43" i="24"/>
  <c r="L43" i="24"/>
  <c r="K43" i="24"/>
  <c r="J43" i="24"/>
  <c r="I43" i="24"/>
  <c r="H43" i="24"/>
  <c r="G43" i="24"/>
  <c r="F43" i="24"/>
  <c r="Q42" i="24"/>
  <c r="P42" i="24"/>
  <c r="O42" i="24"/>
  <c r="N42" i="24"/>
  <c r="M42" i="24"/>
  <c r="L42" i="24"/>
  <c r="K42" i="24"/>
  <c r="J42" i="24"/>
  <c r="I42" i="24"/>
  <c r="H42" i="24"/>
  <c r="G42" i="24"/>
  <c r="F42" i="24"/>
  <c r="Q41" i="24"/>
  <c r="P41" i="24"/>
  <c r="O41" i="24"/>
  <c r="N41" i="24"/>
  <c r="M41" i="24"/>
  <c r="L41" i="24"/>
  <c r="K41" i="24"/>
  <c r="J41" i="24"/>
  <c r="I41" i="24"/>
  <c r="H41" i="24"/>
  <c r="G41" i="24"/>
  <c r="F41" i="24"/>
  <c r="Q40" i="24"/>
  <c r="P40" i="24"/>
  <c r="O40" i="24"/>
  <c r="N40" i="24"/>
  <c r="M40" i="24"/>
  <c r="L40" i="24"/>
  <c r="K40" i="24"/>
  <c r="J40" i="24"/>
  <c r="I40" i="24"/>
  <c r="H40" i="24"/>
  <c r="G40" i="24"/>
  <c r="F40" i="24"/>
  <c r="Q39" i="24"/>
  <c r="P39" i="24"/>
  <c r="O39" i="24"/>
  <c r="N39" i="24"/>
  <c r="M39" i="24"/>
  <c r="L39" i="24"/>
  <c r="K39" i="24"/>
  <c r="J39" i="24"/>
  <c r="I39" i="24"/>
  <c r="H39" i="24"/>
  <c r="G39" i="24"/>
  <c r="F39" i="24"/>
  <c r="Q38" i="24"/>
  <c r="P38" i="24"/>
  <c r="O38" i="24"/>
  <c r="N38" i="24"/>
  <c r="M38" i="24"/>
  <c r="L38" i="24"/>
  <c r="K38" i="24"/>
  <c r="J38" i="24"/>
  <c r="I38" i="24"/>
  <c r="H38" i="24"/>
  <c r="G38" i="24"/>
  <c r="F38" i="24"/>
  <c r="Q37" i="24"/>
  <c r="P37" i="24"/>
  <c r="O37" i="24"/>
  <c r="N37" i="24"/>
  <c r="M37" i="24"/>
  <c r="L37" i="24"/>
  <c r="K37" i="24"/>
  <c r="J37" i="24"/>
  <c r="I37" i="24"/>
  <c r="H37" i="24"/>
  <c r="G37" i="24"/>
  <c r="F37" i="24"/>
  <c r="Q36" i="24"/>
  <c r="P36" i="24"/>
  <c r="O36" i="24"/>
  <c r="N36" i="24"/>
  <c r="M36" i="24"/>
  <c r="L36" i="24"/>
  <c r="K36" i="24"/>
  <c r="J36" i="24"/>
  <c r="I36" i="24"/>
  <c r="H36" i="24"/>
  <c r="G36" i="24"/>
  <c r="F36" i="24"/>
  <c r="Q35" i="24"/>
  <c r="P35" i="24"/>
  <c r="O35" i="24"/>
  <c r="N35" i="24"/>
  <c r="M35" i="24"/>
  <c r="L35" i="24"/>
  <c r="K35" i="24"/>
  <c r="J35" i="24"/>
  <c r="I35" i="24"/>
  <c r="H35" i="24"/>
  <c r="G35" i="24"/>
  <c r="F35" i="24"/>
  <c r="Q34" i="24"/>
  <c r="P34" i="24"/>
  <c r="O34" i="24"/>
  <c r="N34" i="24"/>
  <c r="M34" i="24"/>
  <c r="L34" i="24"/>
  <c r="K34" i="24"/>
  <c r="J34" i="24"/>
  <c r="I34" i="24"/>
  <c r="H34" i="24"/>
  <c r="G34" i="24"/>
  <c r="F34" i="24"/>
  <c r="Q33" i="24"/>
  <c r="P33" i="24"/>
  <c r="O33" i="24"/>
  <c r="N33" i="24"/>
  <c r="M33" i="24"/>
  <c r="L33" i="24"/>
  <c r="K33" i="24"/>
  <c r="J33" i="24"/>
  <c r="I33" i="24"/>
  <c r="H33" i="24"/>
  <c r="G33" i="24"/>
  <c r="F33" i="24"/>
  <c r="Q32" i="24"/>
  <c r="P32" i="24"/>
  <c r="O32" i="24"/>
  <c r="N32" i="24"/>
  <c r="M32" i="24"/>
  <c r="L32" i="24"/>
  <c r="K32" i="24"/>
  <c r="J32" i="24"/>
  <c r="I32" i="24"/>
  <c r="H32" i="24"/>
  <c r="G32" i="24"/>
  <c r="F32" i="24"/>
  <c r="Q31" i="24"/>
  <c r="P31" i="24"/>
  <c r="O31" i="24"/>
  <c r="N31" i="24"/>
  <c r="M31" i="24"/>
  <c r="L31" i="24"/>
  <c r="K31" i="24"/>
  <c r="J31" i="24"/>
  <c r="I31" i="24"/>
  <c r="H31" i="24"/>
  <c r="G31" i="24"/>
  <c r="F31" i="24"/>
  <c r="Q30" i="24"/>
  <c r="P30" i="24"/>
  <c r="O30" i="24"/>
  <c r="N30" i="24"/>
  <c r="M30" i="24"/>
  <c r="L30" i="24"/>
  <c r="K30" i="24"/>
  <c r="J30" i="24"/>
  <c r="I30" i="24"/>
  <c r="H30" i="24"/>
  <c r="G30" i="24"/>
  <c r="F30" i="24"/>
  <c r="Q29" i="24"/>
  <c r="P29" i="24"/>
  <c r="O29" i="24"/>
  <c r="N29" i="24"/>
  <c r="M29" i="24"/>
  <c r="L29" i="24"/>
  <c r="K29" i="24"/>
  <c r="J29" i="24"/>
  <c r="I29" i="24"/>
  <c r="H29" i="24"/>
  <c r="G29" i="24"/>
  <c r="F29" i="24"/>
  <c r="Q28" i="24"/>
  <c r="P28" i="24"/>
  <c r="O28" i="24"/>
  <c r="N28" i="24"/>
  <c r="M28" i="24"/>
  <c r="L28" i="24"/>
  <c r="K28" i="24"/>
  <c r="J28" i="24"/>
  <c r="I28" i="24"/>
  <c r="H28" i="24"/>
  <c r="G28" i="24"/>
  <c r="F28" i="24"/>
  <c r="Q27" i="24"/>
  <c r="P27" i="24"/>
  <c r="O27" i="24"/>
  <c r="N27" i="24"/>
  <c r="M27" i="24"/>
  <c r="L27" i="24"/>
  <c r="K27" i="24"/>
  <c r="J27" i="24"/>
  <c r="I27" i="24"/>
  <c r="H27" i="24"/>
  <c r="G27" i="24"/>
  <c r="F27" i="24"/>
  <c r="Q26" i="24"/>
  <c r="P26" i="24"/>
  <c r="O26" i="24"/>
  <c r="N26" i="24"/>
  <c r="M26" i="24"/>
  <c r="L26" i="24"/>
  <c r="K26" i="24"/>
  <c r="J26" i="24"/>
  <c r="I26" i="24"/>
  <c r="H26" i="24"/>
  <c r="G26" i="24"/>
  <c r="F26" i="24"/>
  <c r="Q25" i="24"/>
  <c r="P25" i="24"/>
  <c r="O25" i="24"/>
  <c r="N25" i="24"/>
  <c r="M25" i="24"/>
  <c r="L25" i="24"/>
  <c r="K25" i="24"/>
  <c r="J25" i="24"/>
  <c r="I25" i="24"/>
  <c r="H25" i="24"/>
  <c r="G25" i="24"/>
  <c r="F25" i="24"/>
  <c r="Q24" i="24"/>
  <c r="P24" i="24"/>
  <c r="O24" i="24"/>
  <c r="N24" i="24"/>
  <c r="M24" i="24"/>
  <c r="L24" i="24"/>
  <c r="K24" i="24"/>
  <c r="J24" i="24"/>
  <c r="I24" i="24"/>
  <c r="H24" i="24"/>
  <c r="G24" i="24"/>
  <c r="F24" i="24"/>
  <c r="Q23" i="24"/>
  <c r="P23" i="24"/>
  <c r="O23" i="24"/>
  <c r="N23" i="24"/>
  <c r="M23" i="24"/>
  <c r="L23" i="24"/>
  <c r="K23" i="24"/>
  <c r="J23" i="24"/>
  <c r="I23" i="24"/>
  <c r="H23" i="24"/>
  <c r="G23" i="24"/>
  <c r="F23" i="24"/>
  <c r="Q22" i="24"/>
  <c r="P22" i="24"/>
  <c r="O22" i="24"/>
  <c r="N22" i="24"/>
  <c r="M22" i="24"/>
  <c r="L22" i="24"/>
  <c r="K22" i="24"/>
  <c r="J22" i="24"/>
  <c r="I22" i="24"/>
  <c r="H22" i="24"/>
  <c r="G22" i="24"/>
  <c r="F22" i="24"/>
  <c r="Q21" i="24"/>
  <c r="P21" i="24"/>
  <c r="O21" i="24"/>
  <c r="N21" i="24"/>
  <c r="M21" i="24"/>
  <c r="L21" i="24"/>
  <c r="K21" i="24"/>
  <c r="J21" i="24"/>
  <c r="I21" i="24"/>
  <c r="H21" i="24"/>
  <c r="G21" i="24"/>
  <c r="F21" i="24"/>
  <c r="Q20" i="24"/>
  <c r="P20" i="24"/>
  <c r="O20" i="24"/>
  <c r="N20" i="24"/>
  <c r="M20" i="24"/>
  <c r="L20" i="24"/>
  <c r="K20" i="24"/>
  <c r="J20" i="24"/>
  <c r="I20" i="24"/>
  <c r="H20" i="24"/>
  <c r="G20" i="24"/>
  <c r="F20" i="24"/>
  <c r="Q19" i="24"/>
  <c r="P19" i="24"/>
  <c r="O19" i="24"/>
  <c r="N19" i="24"/>
  <c r="M19" i="24"/>
  <c r="L19" i="24"/>
  <c r="K19" i="24"/>
  <c r="J19" i="24"/>
  <c r="I19" i="24"/>
  <c r="H19" i="24"/>
  <c r="G19" i="24"/>
  <c r="F19" i="24"/>
  <c r="Q18" i="24"/>
  <c r="P18" i="24"/>
  <c r="O18" i="24"/>
  <c r="N18" i="24"/>
  <c r="M18" i="24"/>
  <c r="L18" i="24"/>
  <c r="K18" i="24"/>
  <c r="J18" i="24"/>
  <c r="I18" i="24"/>
  <c r="H18" i="24"/>
  <c r="G18" i="24"/>
  <c r="F18" i="24"/>
  <c r="Q17" i="24"/>
  <c r="P17" i="24"/>
  <c r="O17" i="24"/>
  <c r="N17" i="24"/>
  <c r="M17" i="24"/>
  <c r="L17" i="24"/>
  <c r="K17" i="24"/>
  <c r="J17" i="24"/>
  <c r="I17" i="24"/>
  <c r="H17" i="24"/>
  <c r="G17" i="24"/>
  <c r="F17" i="24"/>
  <c r="Q16" i="24"/>
  <c r="P16" i="24"/>
  <c r="O16" i="24"/>
  <c r="N16" i="24"/>
  <c r="M16" i="24"/>
  <c r="L16" i="24"/>
  <c r="K16" i="24"/>
  <c r="J16" i="24"/>
  <c r="I16" i="24"/>
  <c r="H16" i="24"/>
  <c r="G16" i="24"/>
  <c r="F16" i="24"/>
  <c r="Q15" i="24"/>
  <c r="P15" i="24"/>
  <c r="O15" i="24"/>
  <c r="N15" i="24"/>
  <c r="M15" i="24"/>
  <c r="L15" i="24"/>
  <c r="K15" i="24"/>
  <c r="J15" i="24"/>
  <c r="I15" i="24"/>
  <c r="H15" i="24"/>
  <c r="G15" i="24"/>
  <c r="F15" i="24"/>
  <c r="Q14" i="24"/>
  <c r="P14" i="24"/>
  <c r="O14" i="24"/>
  <c r="N14" i="24"/>
  <c r="M14" i="24"/>
  <c r="L14" i="24"/>
  <c r="K14" i="24"/>
  <c r="J14" i="24"/>
  <c r="I14" i="24"/>
  <c r="H14" i="24"/>
  <c r="G14" i="24"/>
  <c r="F14" i="24"/>
  <c r="Q13" i="24"/>
  <c r="P13" i="24"/>
  <c r="O13" i="24"/>
  <c r="N13" i="24"/>
  <c r="M13" i="24"/>
  <c r="L13" i="24"/>
  <c r="K13" i="24"/>
  <c r="J13" i="24"/>
  <c r="I13" i="24"/>
  <c r="H13" i="24"/>
  <c r="G13" i="24"/>
  <c r="F13" i="24"/>
  <c r="Q12" i="24"/>
  <c r="P12" i="24"/>
  <c r="O12" i="24"/>
  <c r="N12" i="24"/>
  <c r="M12" i="24"/>
  <c r="L12" i="24"/>
  <c r="K12" i="24"/>
  <c r="J12" i="24"/>
  <c r="I12" i="24"/>
  <c r="H12" i="24"/>
  <c r="G12" i="24"/>
  <c r="F12" i="24"/>
  <c r="Q11" i="24"/>
  <c r="P11" i="24"/>
  <c r="O11" i="24"/>
  <c r="N11" i="24"/>
  <c r="M11" i="24"/>
  <c r="L11" i="24"/>
  <c r="K11" i="24"/>
  <c r="J11" i="24"/>
  <c r="I11" i="24"/>
  <c r="H11" i="24"/>
  <c r="G11" i="24"/>
  <c r="F11" i="24"/>
  <c r="Q10" i="24"/>
  <c r="P10" i="24"/>
  <c r="O10" i="24"/>
  <c r="N10" i="24"/>
  <c r="M10" i="24"/>
  <c r="L10" i="24"/>
  <c r="K10" i="24"/>
  <c r="J10" i="24"/>
  <c r="I10" i="24"/>
  <c r="H10" i="24"/>
  <c r="G10" i="24"/>
  <c r="F10" i="24"/>
  <c r="Q9" i="24"/>
  <c r="P9" i="24"/>
  <c r="O9" i="24"/>
  <c r="N9" i="24"/>
  <c r="M9" i="24"/>
  <c r="L9" i="24"/>
  <c r="K9" i="24"/>
  <c r="J9" i="24"/>
  <c r="I9" i="24"/>
  <c r="H9" i="24"/>
  <c r="G9" i="24"/>
  <c r="F9" i="24"/>
  <c r="Q8" i="24"/>
  <c r="P8" i="24"/>
  <c r="O8" i="24"/>
  <c r="N8" i="24"/>
  <c r="M8" i="24"/>
  <c r="L8" i="24"/>
  <c r="K8" i="24"/>
  <c r="J8" i="24"/>
  <c r="I8" i="24"/>
  <c r="H8" i="24"/>
  <c r="G8" i="24"/>
  <c r="F8" i="24"/>
  <c r="Q7" i="24"/>
  <c r="P7" i="24"/>
  <c r="O7" i="24"/>
  <c r="N7" i="24"/>
  <c r="M7" i="24"/>
  <c r="L7" i="24"/>
  <c r="K7" i="24"/>
  <c r="J7" i="24"/>
  <c r="I7" i="24"/>
  <c r="H7" i="24"/>
  <c r="G7" i="24"/>
  <c r="F7" i="24"/>
  <c r="Q6" i="24"/>
  <c r="P6" i="24"/>
  <c r="O6" i="24"/>
  <c r="N6" i="24"/>
  <c r="M6" i="24"/>
  <c r="L6" i="24"/>
  <c r="K6" i="24"/>
  <c r="J6" i="24"/>
  <c r="I6" i="24"/>
  <c r="H6" i="24"/>
  <c r="G6" i="24"/>
  <c r="F6" i="24"/>
  <c r="Q5" i="24"/>
  <c r="P5" i="24"/>
  <c r="O5" i="24"/>
  <c r="N5" i="24"/>
  <c r="M5" i="24"/>
  <c r="L5" i="24"/>
  <c r="K5" i="24"/>
  <c r="J5" i="24"/>
  <c r="I5" i="24"/>
  <c r="H5" i="24"/>
  <c r="G5" i="24"/>
  <c r="F5" i="24"/>
  <c r="Q4" i="24"/>
  <c r="P4" i="24"/>
  <c r="O4" i="24"/>
  <c r="N4" i="24"/>
  <c r="M4" i="24"/>
  <c r="L4" i="24"/>
  <c r="K4" i="24"/>
  <c r="J4" i="24"/>
  <c r="I4" i="24"/>
  <c r="H4" i="24"/>
  <c r="G4" i="24"/>
  <c r="G2" i="24" s="1"/>
  <c r="F4" i="24"/>
  <c r="E117" i="24"/>
  <c r="E116" i="24"/>
  <c r="E115" i="24"/>
  <c r="E114" i="24"/>
  <c r="E113" i="24"/>
  <c r="E112" i="24"/>
  <c r="E111" i="24"/>
  <c r="E110" i="24"/>
  <c r="E109" i="24"/>
  <c r="E108" i="24"/>
  <c r="E107" i="24"/>
  <c r="E106" i="24"/>
  <c r="E105" i="24"/>
  <c r="E104" i="24"/>
  <c r="E103" i="24"/>
  <c r="E102" i="24"/>
  <c r="E101" i="24"/>
  <c r="E100" i="24"/>
  <c r="E99" i="24"/>
  <c r="E98" i="24"/>
  <c r="E97" i="24"/>
  <c r="E96" i="24"/>
  <c r="E95" i="24"/>
  <c r="E94" i="24"/>
  <c r="E93" i="24"/>
  <c r="E92" i="24"/>
  <c r="E91" i="24"/>
  <c r="E90" i="24"/>
  <c r="E89" i="24"/>
  <c r="E88" i="24"/>
  <c r="E87" i="24"/>
  <c r="E86" i="24"/>
  <c r="E85" i="24"/>
  <c r="E84" i="24"/>
  <c r="E83" i="24"/>
  <c r="E82" i="24"/>
  <c r="E81" i="24"/>
  <c r="E80" i="24"/>
  <c r="E79" i="24"/>
  <c r="E78" i="24"/>
  <c r="E77" i="24"/>
  <c r="E76" i="24"/>
  <c r="E75" i="24"/>
  <c r="E74" i="24"/>
  <c r="E73" i="24"/>
  <c r="E72" i="24"/>
  <c r="E71" i="24"/>
  <c r="E70" i="24"/>
  <c r="E69" i="24"/>
  <c r="E68" i="24"/>
  <c r="E67" i="24"/>
  <c r="E66" i="24"/>
  <c r="E65" i="24"/>
  <c r="E64" i="24"/>
  <c r="E63" i="24"/>
  <c r="E62" i="24"/>
  <c r="E61" i="24"/>
  <c r="E60" i="24"/>
  <c r="E59" i="24"/>
  <c r="E58" i="24"/>
  <c r="E57" i="24"/>
  <c r="E56" i="24"/>
  <c r="E55" i="24"/>
  <c r="E54" i="24"/>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E4" i="24"/>
  <c r="N1" i="23"/>
  <c r="O39" i="43"/>
  <c r="O40" i="43"/>
  <c r="O41" i="43"/>
  <c r="O42" i="43"/>
  <c r="O43" i="43"/>
  <c r="C43" i="43"/>
  <c r="D43" i="43"/>
  <c r="E43" i="43"/>
  <c r="F43" i="43"/>
  <c r="G43" i="43"/>
  <c r="H43" i="43"/>
  <c r="I43" i="43"/>
  <c r="J43" i="43"/>
  <c r="K43" i="43"/>
  <c r="L43" i="43"/>
  <c r="M43" i="43"/>
  <c r="N43" i="43"/>
  <c r="BU3" i="19"/>
  <c r="BU4" i="19"/>
  <c r="BU5" i="19"/>
  <c r="BU6" i="19"/>
  <c r="A24" i="36" s="1"/>
  <c r="A40" i="36" s="1"/>
  <c r="A55" i="36" s="1"/>
  <c r="BU7" i="19"/>
  <c r="BU8" i="19"/>
  <c r="A26" i="36" s="1"/>
  <c r="A42" i="36" s="1"/>
  <c r="A57" i="36" s="1"/>
  <c r="BU9" i="19"/>
  <c r="BU10" i="19"/>
  <c r="A28" i="36" s="1"/>
  <c r="A44" i="36" s="1"/>
  <c r="A59" i="36" s="1"/>
  <c r="BU11" i="19"/>
  <c r="BU12" i="19"/>
  <c r="A30" i="36" s="1"/>
  <c r="A46" i="36" s="1"/>
  <c r="A61" i="36" s="1"/>
  <c r="BU13" i="19"/>
  <c r="BU14" i="19"/>
  <c r="A21" i="36"/>
  <c r="A37" i="36" s="1"/>
  <c r="A52" i="36" s="1"/>
  <c r="A22" i="36"/>
  <c r="A38" i="36" s="1"/>
  <c r="A53" i="36" s="1"/>
  <c r="A23" i="36"/>
  <c r="A39" i="36" s="1"/>
  <c r="A54" i="36" s="1"/>
  <c r="A25" i="36"/>
  <c r="A41" i="36" s="1"/>
  <c r="A56" i="36" s="1"/>
  <c r="A27" i="36"/>
  <c r="A43" i="36" s="1"/>
  <c r="A58" i="36" s="1"/>
  <c r="A29" i="36"/>
  <c r="A45" i="36" s="1"/>
  <c r="A60" i="36" s="1"/>
  <c r="A31" i="36"/>
  <c r="A47" i="36" s="1"/>
  <c r="A62" i="36" s="1"/>
  <c r="A32" i="36"/>
  <c r="A48" i="36" s="1"/>
  <c r="A63" i="36" s="1"/>
  <c r="B19" i="36"/>
  <c r="C19" i="36"/>
  <c r="F19" i="36"/>
  <c r="C20" i="36"/>
  <c r="D20" i="36"/>
  <c r="E20" i="36"/>
  <c r="F20" i="36"/>
  <c r="F35" i="36" s="1"/>
  <c r="F50" i="36" s="1"/>
  <c r="G20" i="36"/>
  <c r="G35" i="36" s="1"/>
  <c r="G50" i="36" s="1"/>
  <c r="H20" i="36"/>
  <c r="H35" i="36" s="1"/>
  <c r="H50" i="36" s="1"/>
  <c r="I20" i="36"/>
  <c r="I35" i="36" s="1"/>
  <c r="I50" i="36" s="1"/>
  <c r="J20" i="36"/>
  <c r="J35" i="36" s="1"/>
  <c r="J50" i="36" s="1"/>
  <c r="K20" i="36"/>
  <c r="K35" i="36" s="1"/>
  <c r="K50" i="36" s="1"/>
  <c r="L20" i="36"/>
  <c r="L35" i="36" s="1"/>
  <c r="L50" i="36" s="1"/>
  <c r="M20" i="36"/>
  <c r="M35" i="36" s="1"/>
  <c r="M50" i="36" s="1"/>
  <c r="N20" i="36"/>
  <c r="N35" i="36" s="1"/>
  <c r="N50" i="36" s="1"/>
  <c r="O20" i="36"/>
  <c r="O35" i="36" s="1"/>
  <c r="O50" i="36" s="1"/>
  <c r="P20" i="36"/>
  <c r="P35" i="36" s="1"/>
  <c r="P50" i="36" s="1"/>
  <c r="Q20" i="36"/>
  <c r="Q35" i="36" s="1"/>
  <c r="Q50" i="36" s="1"/>
  <c r="R20" i="36"/>
  <c r="R35" i="36" s="1"/>
  <c r="A19" i="36"/>
  <c r="A35" i="36" s="1"/>
  <c r="A50" i="36" s="1"/>
  <c r="A3" i="36"/>
  <c r="AE10" i="43"/>
  <c r="AF10" i="43"/>
  <c r="AG10" i="43"/>
  <c r="AH10" i="43"/>
  <c r="AI10" i="43"/>
  <c r="AJ10" i="43"/>
  <c r="AK10" i="43"/>
  <c r="AL10" i="43"/>
  <c r="AM10" i="43"/>
  <c r="AN10" i="43"/>
  <c r="AO10" i="43"/>
  <c r="AP10" i="43"/>
  <c r="AE12" i="43"/>
  <c r="AF12" i="43"/>
  <c r="AG12" i="43"/>
  <c r="AH12" i="43"/>
  <c r="AI12" i="43"/>
  <c r="AJ12" i="43"/>
  <c r="AK12" i="43"/>
  <c r="AL12" i="43"/>
  <c r="AM12" i="43"/>
  <c r="AN12" i="43"/>
  <c r="AO12" i="43"/>
  <c r="AP12" i="43"/>
  <c r="AE13" i="43"/>
  <c r="AF13" i="43"/>
  <c r="AG13" i="43"/>
  <c r="AH13" i="43"/>
  <c r="AI13" i="43"/>
  <c r="AJ13" i="43"/>
  <c r="AK13" i="43"/>
  <c r="AL13" i="43"/>
  <c r="AM13" i="43"/>
  <c r="AN13" i="43"/>
  <c r="AO13" i="43"/>
  <c r="AP13" i="43"/>
  <c r="AE14" i="43"/>
  <c r="AF14" i="43"/>
  <c r="AG14" i="43"/>
  <c r="AH14" i="43"/>
  <c r="AI14" i="43"/>
  <c r="AJ14" i="43"/>
  <c r="AK14" i="43"/>
  <c r="AL14" i="43"/>
  <c r="AM14" i="43"/>
  <c r="AN14" i="43"/>
  <c r="AO14" i="43"/>
  <c r="AP14" i="43"/>
  <c r="AF9" i="43"/>
  <c r="AG9" i="43"/>
  <c r="AH9" i="43"/>
  <c r="AI9" i="43"/>
  <c r="AJ9" i="43"/>
  <c r="AK9" i="43"/>
  <c r="AL9" i="43"/>
  <c r="AM9" i="43"/>
  <c r="AN9" i="43"/>
  <c r="AO9" i="43"/>
  <c r="AP9" i="43"/>
  <c r="AE9" i="43"/>
  <c r="O45" i="43"/>
  <c r="O46" i="43"/>
  <c r="O47" i="43"/>
  <c r="O48" i="43"/>
  <c r="O23" i="43"/>
  <c r="O24" i="43"/>
  <c r="O25" i="43"/>
  <c r="O26" i="43"/>
  <c r="O27" i="43"/>
  <c r="O28" i="43"/>
  <c r="O29" i="43"/>
  <c r="O30" i="43"/>
  <c r="O31" i="43"/>
  <c r="O32" i="43"/>
  <c r="O33" i="43"/>
  <c r="O34" i="43"/>
  <c r="O35" i="43"/>
  <c r="O36" i="43"/>
  <c r="O37" i="43"/>
  <c r="O38" i="43"/>
  <c r="O22" i="43"/>
  <c r="D50" i="43"/>
  <c r="E50" i="43"/>
  <c r="F50" i="43"/>
  <c r="G50" i="43"/>
  <c r="H50" i="43"/>
  <c r="I50" i="43"/>
  <c r="J50" i="43"/>
  <c r="K50" i="43"/>
  <c r="L50" i="43"/>
  <c r="M50" i="43"/>
  <c r="N50" i="43"/>
  <c r="C50" i="43"/>
  <c r="A37" i="43"/>
  <c r="A34" i="43"/>
  <c r="A31" i="43"/>
  <c r="A28" i="43"/>
  <c r="A25" i="43"/>
  <c r="A22" i="43"/>
  <c r="A13" i="36"/>
  <c r="A12" i="36"/>
  <c r="A11" i="36"/>
  <c r="A10" i="36"/>
  <c r="A9" i="36"/>
  <c r="A8" i="36"/>
  <c r="A7" i="36"/>
  <c r="A6" i="36"/>
  <c r="A5" i="36"/>
  <c r="A4" i="36"/>
  <c r="N15" i="33"/>
  <c r="M15" i="33"/>
  <c r="L15" i="33"/>
  <c r="K15" i="33"/>
  <c r="J15" i="33"/>
  <c r="I15" i="33"/>
  <c r="H15" i="33"/>
  <c r="G15" i="33"/>
  <c r="F15" i="33"/>
  <c r="E15" i="33"/>
  <c r="D15" i="33"/>
  <c r="C15" i="33"/>
  <c r="B15" i="33"/>
  <c r="A13" i="44"/>
  <c r="A1" i="44"/>
  <c r="A5" i="44"/>
  <c r="A4" i="44"/>
  <c r="A3" i="44"/>
  <c r="A2" i="44"/>
  <c r="M8" i="43"/>
  <c r="M21" i="43" s="1"/>
  <c r="N8" i="43"/>
  <c r="N21" i="43" s="1"/>
  <c r="D8" i="43"/>
  <c r="D21" i="43" s="1"/>
  <c r="E8" i="43"/>
  <c r="E21" i="43" s="1"/>
  <c r="F8" i="43"/>
  <c r="F21" i="43" s="1"/>
  <c r="G8" i="43"/>
  <c r="G21" i="43" s="1"/>
  <c r="H8" i="43"/>
  <c r="V8" i="43" s="1"/>
  <c r="AJ8" i="43" s="1"/>
  <c r="AX8" i="43" s="1"/>
  <c r="I8" i="43"/>
  <c r="I21" i="43" s="1"/>
  <c r="J8" i="43"/>
  <c r="J21" i="43" s="1"/>
  <c r="K8" i="43"/>
  <c r="K21" i="43" s="1"/>
  <c r="L8" i="43"/>
  <c r="L21" i="43" s="1"/>
  <c r="C8" i="43"/>
  <c r="C21" i="43" s="1"/>
  <c r="G78" i="1"/>
  <c r="G77" i="1"/>
  <c r="G71" i="1"/>
  <c r="Q32" i="38"/>
  <c r="Q18" i="40"/>
  <c r="Q17" i="40"/>
  <c r="Q16" i="40"/>
  <c r="Q31" i="40"/>
  <c r="P31" i="40"/>
  <c r="O31" i="40"/>
  <c r="N31" i="40"/>
  <c r="M31" i="40"/>
  <c r="L31" i="40"/>
  <c r="K31" i="40"/>
  <c r="J31" i="40"/>
  <c r="I31" i="40"/>
  <c r="H31" i="40"/>
  <c r="G31" i="40"/>
  <c r="F31" i="40"/>
  <c r="E31" i="40"/>
  <c r="P52" i="38"/>
  <c r="O52" i="38"/>
  <c r="N52" i="38"/>
  <c r="M52" i="38"/>
  <c r="L52" i="38"/>
  <c r="K52" i="38"/>
  <c r="J52" i="38"/>
  <c r="I52" i="38"/>
  <c r="H52" i="38"/>
  <c r="G52" i="38"/>
  <c r="F52" i="38"/>
  <c r="E52" i="38"/>
  <c r="P51" i="38"/>
  <c r="O51" i="38"/>
  <c r="N51" i="38"/>
  <c r="M51" i="38"/>
  <c r="L51" i="38"/>
  <c r="K51" i="38"/>
  <c r="J51" i="38"/>
  <c r="I51" i="38"/>
  <c r="H51" i="38"/>
  <c r="G51" i="38"/>
  <c r="F51" i="38"/>
  <c r="E51" i="38"/>
  <c r="P40" i="38"/>
  <c r="O40" i="38"/>
  <c r="N40" i="38"/>
  <c r="M40" i="38"/>
  <c r="L40" i="38"/>
  <c r="K40" i="38"/>
  <c r="J40" i="38"/>
  <c r="I40" i="38"/>
  <c r="H40" i="38"/>
  <c r="G40" i="38"/>
  <c r="F40" i="38"/>
  <c r="E40" i="38"/>
  <c r="P39" i="38"/>
  <c r="O39" i="38"/>
  <c r="N39" i="38"/>
  <c r="M39" i="38"/>
  <c r="L39" i="38"/>
  <c r="K39" i="38"/>
  <c r="J39" i="38"/>
  <c r="I39" i="38"/>
  <c r="H39" i="38"/>
  <c r="G39" i="38"/>
  <c r="F39" i="38"/>
  <c r="E39" i="38"/>
  <c r="P38" i="38"/>
  <c r="O38" i="38"/>
  <c r="N38" i="38"/>
  <c r="M38" i="38"/>
  <c r="L38" i="38"/>
  <c r="K38" i="38"/>
  <c r="J38" i="38"/>
  <c r="I38" i="38"/>
  <c r="H38" i="38"/>
  <c r="G38" i="38"/>
  <c r="F38" i="38"/>
  <c r="P25" i="38"/>
  <c r="O25" i="38"/>
  <c r="N25" i="38"/>
  <c r="M25" i="38"/>
  <c r="L25" i="38"/>
  <c r="K25" i="38"/>
  <c r="J25" i="38"/>
  <c r="I25" i="38"/>
  <c r="H25" i="38"/>
  <c r="G25" i="38"/>
  <c r="F25" i="38"/>
  <c r="E25" i="38"/>
  <c r="P24" i="38"/>
  <c r="O24" i="38"/>
  <c r="N24" i="38"/>
  <c r="M24" i="38"/>
  <c r="L24" i="38"/>
  <c r="K24" i="38"/>
  <c r="J24" i="38"/>
  <c r="I24" i="38"/>
  <c r="H24" i="38"/>
  <c r="G24" i="38"/>
  <c r="F24" i="38"/>
  <c r="E24" i="38"/>
  <c r="P23" i="38"/>
  <c r="O23" i="38"/>
  <c r="N23" i="38"/>
  <c r="M23" i="38"/>
  <c r="L23" i="38"/>
  <c r="K23" i="38"/>
  <c r="J23" i="38"/>
  <c r="I23" i="38"/>
  <c r="H23" i="38"/>
  <c r="G23" i="38"/>
  <c r="F23" i="38"/>
  <c r="E23" i="38"/>
  <c r="P22" i="38"/>
  <c r="O22" i="38"/>
  <c r="N22" i="38"/>
  <c r="M22" i="38"/>
  <c r="L22" i="38"/>
  <c r="K22" i="38"/>
  <c r="J22" i="38"/>
  <c r="I22" i="38"/>
  <c r="H22" i="38"/>
  <c r="G22" i="38"/>
  <c r="F22" i="38"/>
  <c r="E22" i="38"/>
  <c r="P21" i="38"/>
  <c r="O21" i="38"/>
  <c r="N21" i="38"/>
  <c r="M21" i="38"/>
  <c r="L21" i="38"/>
  <c r="K21" i="38"/>
  <c r="J21" i="38"/>
  <c r="I21" i="38"/>
  <c r="H21" i="38"/>
  <c r="G21" i="38"/>
  <c r="F21" i="38"/>
  <c r="E21" i="38"/>
  <c r="P20" i="38"/>
  <c r="O20" i="38"/>
  <c r="N20" i="38"/>
  <c r="M20" i="38"/>
  <c r="L20" i="38"/>
  <c r="K20" i="38"/>
  <c r="J20" i="38"/>
  <c r="I20" i="38"/>
  <c r="H20" i="38"/>
  <c r="G20" i="38"/>
  <c r="F20" i="38"/>
  <c r="E20" i="38"/>
  <c r="P19" i="38"/>
  <c r="O19" i="38"/>
  <c r="N19" i="38"/>
  <c r="M19" i="38"/>
  <c r="L19" i="38"/>
  <c r="K19" i="38"/>
  <c r="J19" i="38"/>
  <c r="I19" i="38"/>
  <c r="H19" i="38"/>
  <c r="G19" i="38"/>
  <c r="F19" i="38"/>
  <c r="E19" i="38"/>
  <c r="P17" i="38"/>
  <c r="O17" i="38"/>
  <c r="N17" i="38"/>
  <c r="M17" i="38"/>
  <c r="L17" i="38"/>
  <c r="K17" i="38"/>
  <c r="J17" i="38"/>
  <c r="I17" i="38"/>
  <c r="H17" i="38"/>
  <c r="G17" i="38"/>
  <c r="F17" i="38"/>
  <c r="E17" i="38"/>
  <c r="P16" i="38"/>
  <c r="O16" i="38"/>
  <c r="N16" i="38"/>
  <c r="M16" i="38"/>
  <c r="L16" i="38"/>
  <c r="K16" i="38"/>
  <c r="J16" i="38"/>
  <c r="I16" i="38"/>
  <c r="H16" i="38"/>
  <c r="G16" i="38"/>
  <c r="F16" i="38"/>
  <c r="E16" i="38"/>
  <c r="P15" i="38"/>
  <c r="O15" i="38"/>
  <c r="N15" i="38"/>
  <c r="M15" i="38"/>
  <c r="L15" i="38"/>
  <c r="K15" i="38"/>
  <c r="J15" i="38"/>
  <c r="I15" i="38"/>
  <c r="H15" i="38"/>
  <c r="G15" i="38"/>
  <c r="F15" i="38"/>
  <c r="E15" i="38"/>
  <c r="P13" i="38"/>
  <c r="O13" i="38"/>
  <c r="N13" i="38"/>
  <c r="M13" i="38"/>
  <c r="L13" i="38"/>
  <c r="K13" i="38"/>
  <c r="J13" i="38"/>
  <c r="I13" i="38"/>
  <c r="H13" i="38"/>
  <c r="G13" i="38"/>
  <c r="F13" i="38"/>
  <c r="E13" i="38"/>
  <c r="P12" i="38"/>
  <c r="O12" i="38"/>
  <c r="N12" i="38"/>
  <c r="M12" i="38"/>
  <c r="L12" i="38"/>
  <c r="K12" i="38"/>
  <c r="J12" i="38"/>
  <c r="I12" i="38"/>
  <c r="H12" i="38"/>
  <c r="G12" i="38"/>
  <c r="F12" i="38"/>
  <c r="E12" i="38"/>
  <c r="P11" i="38"/>
  <c r="O11" i="38"/>
  <c r="N11" i="38"/>
  <c r="M11" i="38"/>
  <c r="L11" i="38"/>
  <c r="K11" i="38"/>
  <c r="J11" i="38"/>
  <c r="I11" i="38"/>
  <c r="H11" i="38"/>
  <c r="G11" i="38"/>
  <c r="F11" i="38"/>
  <c r="E11" i="38"/>
  <c r="P10" i="38"/>
  <c r="O10" i="38"/>
  <c r="N10" i="38"/>
  <c r="M10" i="38"/>
  <c r="L10" i="38"/>
  <c r="K10" i="38"/>
  <c r="J10" i="38"/>
  <c r="I10" i="38"/>
  <c r="H10" i="38"/>
  <c r="G10" i="38"/>
  <c r="F10" i="38"/>
  <c r="E10" i="38"/>
  <c r="P9" i="38"/>
  <c r="O9" i="38"/>
  <c r="N9" i="38"/>
  <c r="M9" i="38"/>
  <c r="L9" i="38"/>
  <c r="K9" i="38"/>
  <c r="J9" i="38"/>
  <c r="I9" i="38"/>
  <c r="H9" i="38"/>
  <c r="G9" i="38"/>
  <c r="F9" i="38"/>
  <c r="E9" i="38"/>
  <c r="P8" i="38"/>
  <c r="O8" i="38"/>
  <c r="N8" i="38"/>
  <c r="M8" i="38"/>
  <c r="L8" i="38"/>
  <c r="K8" i="38"/>
  <c r="J8" i="38"/>
  <c r="I8" i="38"/>
  <c r="H8" i="38"/>
  <c r="G8" i="38"/>
  <c r="F8" i="38"/>
  <c r="E8" i="38"/>
  <c r="P7" i="38"/>
  <c r="O7" i="38"/>
  <c r="N7" i="38"/>
  <c r="M7" i="38"/>
  <c r="L7" i="38"/>
  <c r="K7" i="38"/>
  <c r="J7" i="38"/>
  <c r="I7" i="38"/>
  <c r="H7" i="38"/>
  <c r="G7" i="38"/>
  <c r="F7" i="38"/>
  <c r="E7" i="38"/>
  <c r="P5" i="38"/>
  <c r="O5" i="38"/>
  <c r="N5" i="38"/>
  <c r="M5" i="38"/>
  <c r="L5" i="38"/>
  <c r="L6" i="38" s="1"/>
  <c r="K5" i="38"/>
  <c r="K6" i="38" s="1"/>
  <c r="J5" i="38"/>
  <c r="I5" i="38"/>
  <c r="I6" i="38" s="1"/>
  <c r="H5" i="38"/>
  <c r="G5" i="38"/>
  <c r="G6" i="38" s="1"/>
  <c r="F5" i="38"/>
  <c r="F6" i="38" s="1"/>
  <c r="E5" i="38"/>
  <c r="P4" i="38"/>
  <c r="O4" i="38"/>
  <c r="N4" i="38"/>
  <c r="M4" i="38"/>
  <c r="L4" i="38"/>
  <c r="K4" i="38"/>
  <c r="J4" i="38"/>
  <c r="I4" i="38"/>
  <c r="H4" i="38"/>
  <c r="G4" i="38"/>
  <c r="F4" i="38"/>
  <c r="E4" i="38"/>
  <c r="P3" i="38"/>
  <c r="O3" i="38"/>
  <c r="N3" i="38"/>
  <c r="M3" i="38"/>
  <c r="L3" i="38"/>
  <c r="K3" i="38"/>
  <c r="J3" i="38"/>
  <c r="I3" i="38"/>
  <c r="H3" i="38"/>
  <c r="G3" i="38"/>
  <c r="F3" i="38"/>
  <c r="E6" i="38"/>
  <c r="J6" i="38"/>
  <c r="M6" i="38"/>
  <c r="P6" i="38"/>
  <c r="H6" i="38"/>
  <c r="N6" i="38"/>
  <c r="O6" i="38"/>
  <c r="E3" i="38"/>
  <c r="P28" i="40"/>
  <c r="O28" i="40"/>
  <c r="N28" i="40"/>
  <c r="M28" i="40"/>
  <c r="L28" i="40"/>
  <c r="K28" i="40"/>
  <c r="J28" i="40"/>
  <c r="I28" i="40"/>
  <c r="H28" i="40"/>
  <c r="G28" i="40"/>
  <c r="F28" i="40"/>
  <c r="P27" i="40"/>
  <c r="O27" i="40"/>
  <c r="N27" i="40"/>
  <c r="M27" i="40"/>
  <c r="L27" i="40"/>
  <c r="K27" i="40"/>
  <c r="J27" i="40"/>
  <c r="I27" i="40"/>
  <c r="H27" i="40"/>
  <c r="G27" i="40"/>
  <c r="F27" i="40"/>
  <c r="E28" i="40"/>
  <c r="E27" i="40"/>
  <c r="P24" i="40"/>
  <c r="O24" i="40"/>
  <c r="N24" i="40"/>
  <c r="M24" i="40"/>
  <c r="L24" i="40"/>
  <c r="K24" i="40"/>
  <c r="J24" i="40"/>
  <c r="I24" i="40"/>
  <c r="H24" i="40"/>
  <c r="G24" i="40"/>
  <c r="F24" i="40"/>
  <c r="E24" i="40"/>
  <c r="P23" i="40"/>
  <c r="O23" i="40"/>
  <c r="N23" i="40"/>
  <c r="M23" i="40"/>
  <c r="L23" i="40"/>
  <c r="K23" i="40"/>
  <c r="J23" i="40"/>
  <c r="I23" i="40"/>
  <c r="H23" i="40"/>
  <c r="G23" i="40"/>
  <c r="F23" i="40"/>
  <c r="E23" i="40"/>
  <c r="P22" i="40"/>
  <c r="O22" i="40"/>
  <c r="O30" i="40" s="1"/>
  <c r="N22" i="40"/>
  <c r="N30" i="40" s="1"/>
  <c r="M22" i="40"/>
  <c r="M30" i="40" s="1"/>
  <c r="L22" i="40"/>
  <c r="K22" i="40"/>
  <c r="K30" i="40" s="1"/>
  <c r="J22" i="40"/>
  <c r="J30" i="40" s="1"/>
  <c r="I22" i="40"/>
  <c r="I30" i="40" s="1"/>
  <c r="H22" i="40"/>
  <c r="H30" i="40" s="1"/>
  <c r="G22" i="40"/>
  <c r="G30" i="40" s="1"/>
  <c r="F22" i="40"/>
  <c r="E22" i="40"/>
  <c r="E30" i="40" s="1"/>
  <c r="A5" i="23"/>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P65" i="38"/>
  <c r="O65" i="38"/>
  <c r="N65" i="38"/>
  <c r="M65" i="38"/>
  <c r="L65" i="38"/>
  <c r="K65" i="38"/>
  <c r="J65" i="38"/>
  <c r="I65" i="38"/>
  <c r="H65" i="38"/>
  <c r="G65" i="38"/>
  <c r="F65" i="38"/>
  <c r="E65" i="38"/>
  <c r="P64" i="38"/>
  <c r="O64" i="38"/>
  <c r="N64" i="38"/>
  <c r="M64" i="38"/>
  <c r="L64" i="38"/>
  <c r="K64" i="38"/>
  <c r="J64" i="38"/>
  <c r="I64" i="38"/>
  <c r="H64" i="38"/>
  <c r="G64" i="38"/>
  <c r="F64" i="38"/>
  <c r="E64" i="38"/>
  <c r="H4" i="39"/>
  <c r="G4" i="39"/>
  <c r="H3" i="39"/>
  <c r="G3" i="39"/>
  <c r="H2" i="39"/>
  <c r="G2" i="39"/>
  <c r="AK3" i="39"/>
  <c r="AK2" i="39"/>
  <c r="AF4" i="39"/>
  <c r="AF3" i="39"/>
  <c r="AF2" i="39"/>
  <c r="X3" i="39"/>
  <c r="X2" i="39"/>
  <c r="S3" i="39"/>
  <c r="S2" i="39"/>
  <c r="M3" i="39"/>
  <c r="M2" i="39"/>
  <c r="B43" i="39"/>
  <c r="C18" i="39" s="1"/>
  <c r="C19" i="39"/>
  <c r="K19" i="39" s="1"/>
  <c r="V19" i="39" s="1"/>
  <c r="AI19" i="39" s="1"/>
  <c r="P100" i="38" s="1"/>
  <c r="C17" i="39"/>
  <c r="C16" i="39"/>
  <c r="J16" i="39" s="1"/>
  <c r="U16" i="39" s="1"/>
  <c r="AH16" i="39" s="1"/>
  <c r="M99" i="38" s="1"/>
  <c r="C15" i="39"/>
  <c r="F15" i="39" s="1"/>
  <c r="C14" i="39"/>
  <c r="C13" i="39"/>
  <c r="C12" i="39"/>
  <c r="J12" i="39" s="1"/>
  <c r="U12" i="39" s="1"/>
  <c r="C11" i="39"/>
  <c r="C10" i="39"/>
  <c r="N10" i="39" s="1"/>
  <c r="Y10" i="39" s="1"/>
  <c r="C9" i="39"/>
  <c r="J9" i="39" s="1"/>
  <c r="U9" i="39" s="1"/>
  <c r="C8" i="39"/>
  <c r="C7" i="39"/>
  <c r="C6" i="39"/>
  <c r="N6" i="39" s="1"/>
  <c r="Y6" i="39" s="1"/>
  <c r="AL6" i="39" s="1"/>
  <c r="C5" i="39"/>
  <c r="AN4" i="39"/>
  <c r="AM4" i="39"/>
  <c r="AA4" i="39"/>
  <c r="Z4" i="39"/>
  <c r="L4" i="39"/>
  <c r="M4" i="39" s="1"/>
  <c r="I4" i="39"/>
  <c r="H1" i="26" l="1"/>
  <c r="K1" i="26"/>
  <c r="N1" i="26"/>
  <c r="Q1" i="26"/>
  <c r="AH9" i="39"/>
  <c r="F99" i="38" s="1"/>
  <c r="F73" i="38"/>
  <c r="AL10" i="39"/>
  <c r="G98" i="38" s="1"/>
  <c r="G72" i="38"/>
  <c r="AH12" i="39"/>
  <c r="I99" i="38" s="1"/>
  <c r="I73" i="38"/>
  <c r="R15" i="39"/>
  <c r="H15" i="39"/>
  <c r="L89" i="38" s="1"/>
  <c r="G15" i="39"/>
  <c r="L87" i="38" s="1"/>
  <c r="G73" i="1"/>
  <c r="A127" i="23"/>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H2" i="24"/>
  <c r="K1" i="23"/>
  <c r="E2" i="24"/>
  <c r="F2" i="24"/>
  <c r="N2" i="24"/>
  <c r="L2" i="24"/>
  <c r="J2" i="24"/>
  <c r="P2" i="24"/>
  <c r="K2" i="24"/>
  <c r="O2" i="24"/>
  <c r="Q2" i="24"/>
  <c r="M2" i="24"/>
  <c r="I2" i="24"/>
  <c r="Z8" i="43"/>
  <c r="AN8" i="43" s="1"/>
  <c r="BB8" i="43" s="1"/>
  <c r="AQ14" i="43"/>
  <c r="AQ13" i="43"/>
  <c r="AQ12" i="43"/>
  <c r="Y8" i="43"/>
  <c r="AM8" i="43" s="1"/>
  <c r="BA8" i="43" s="1"/>
  <c r="X8" i="43"/>
  <c r="AL8" i="43" s="1"/>
  <c r="AZ8" i="43" s="1"/>
  <c r="W8" i="43"/>
  <c r="AK8" i="43" s="1"/>
  <c r="AY8" i="43" s="1"/>
  <c r="H21" i="43"/>
  <c r="U8" i="43"/>
  <c r="AI8" i="43" s="1"/>
  <c r="AW8" i="43" s="1"/>
  <c r="T8" i="43"/>
  <c r="AH8" i="43" s="1"/>
  <c r="AV8" i="43" s="1"/>
  <c r="S8" i="43"/>
  <c r="AG8" i="43" s="1"/>
  <c r="AU8" i="43" s="1"/>
  <c r="R8" i="43"/>
  <c r="AF8" i="43" s="1"/>
  <c r="AT8" i="43" s="1"/>
  <c r="AB8" i="43"/>
  <c r="AP8" i="43" s="1"/>
  <c r="BD8" i="43" s="1"/>
  <c r="Q8" i="43"/>
  <c r="AE8" i="43" s="1"/>
  <c r="AS8" i="43" s="1"/>
  <c r="AA8" i="43"/>
  <c r="AO8" i="43" s="1"/>
  <c r="BC8" i="43" s="1"/>
  <c r="O50" i="43"/>
  <c r="P30" i="40"/>
  <c r="F30" i="40"/>
  <c r="L30" i="40"/>
  <c r="Q24" i="40"/>
  <c r="Q22" i="40"/>
  <c r="Q23" i="40"/>
  <c r="Q27" i="40"/>
  <c r="Q28" i="40"/>
  <c r="F85" i="38"/>
  <c r="I85" i="38"/>
  <c r="M73" i="38"/>
  <c r="G84" i="38"/>
  <c r="M85" i="38"/>
  <c r="L90" i="38"/>
  <c r="P74" i="38"/>
  <c r="P86" i="38"/>
  <c r="S15" i="39"/>
  <c r="L77" i="38" s="1"/>
  <c r="L14" i="39"/>
  <c r="K91" i="38" s="1"/>
  <c r="L8" i="39"/>
  <c r="E91" i="38" s="1"/>
  <c r="L6" i="39"/>
  <c r="AA15" i="39"/>
  <c r="I15" i="39"/>
  <c r="Z5" i="39"/>
  <c r="AM5" i="39" s="1"/>
  <c r="Z10" i="39"/>
  <c r="N15" i="39"/>
  <c r="Z11" i="39"/>
  <c r="Z15" i="39"/>
  <c r="J11" i="39"/>
  <c r="K11" i="39"/>
  <c r="Z17" i="39"/>
  <c r="K6" i="39"/>
  <c r="V6" i="39" s="1"/>
  <c r="AI6" i="39" s="1"/>
  <c r="L11" i="39"/>
  <c r="H91" i="38" s="1"/>
  <c r="F19" i="39"/>
  <c r="Z7" i="39"/>
  <c r="AM7" i="39" s="1"/>
  <c r="I19" i="39"/>
  <c r="J19" i="39"/>
  <c r="N8" i="39"/>
  <c r="N14" i="39"/>
  <c r="L19" i="39"/>
  <c r="P91" i="38" s="1"/>
  <c r="Z9" i="39"/>
  <c r="Z14" i="39"/>
  <c r="N18" i="39"/>
  <c r="Z18" i="39"/>
  <c r="K12" i="39"/>
  <c r="K17" i="39"/>
  <c r="F10" i="39"/>
  <c r="L12" i="39"/>
  <c r="I91" i="38" s="1"/>
  <c r="F9" i="39"/>
  <c r="I10" i="39"/>
  <c r="N12" i="39"/>
  <c r="I9" i="39"/>
  <c r="J10" i="39"/>
  <c r="I11" i="39"/>
  <c r="N11" i="39"/>
  <c r="K10" i="39"/>
  <c r="K9" i="39"/>
  <c r="L10" i="39"/>
  <c r="G91" i="38" s="1"/>
  <c r="L9" i="39"/>
  <c r="F91" i="38" s="1"/>
  <c r="N9" i="39"/>
  <c r="I8" i="39"/>
  <c r="N19" i="39"/>
  <c r="J8" i="39"/>
  <c r="Z16" i="39"/>
  <c r="Z19" i="39"/>
  <c r="Z8" i="39"/>
  <c r="J17" i="39"/>
  <c r="F7" i="39"/>
  <c r="N5" i="39"/>
  <c r="Y5" i="39" s="1"/>
  <c r="AL5" i="39" s="1"/>
  <c r="L5" i="39"/>
  <c r="F18" i="39"/>
  <c r="K7" i="39"/>
  <c r="V7" i="39" s="1"/>
  <c r="AI7" i="39" s="1"/>
  <c r="AA8" i="39"/>
  <c r="F16" i="39"/>
  <c r="J18" i="39"/>
  <c r="J5" i="39"/>
  <c r="U5" i="39" s="1"/>
  <c r="AH5" i="39" s="1"/>
  <c r="Z6" i="39"/>
  <c r="AM6" i="39" s="1"/>
  <c r="L7" i="39"/>
  <c r="K14" i="39"/>
  <c r="J14" i="39"/>
  <c r="AA14" i="39"/>
  <c r="I14" i="39"/>
  <c r="I16" i="39"/>
  <c r="K18" i="39"/>
  <c r="AA19" i="39"/>
  <c r="K5" i="39"/>
  <c r="V5" i="39" s="1"/>
  <c r="AI5" i="39" s="1"/>
  <c r="AA6" i="39"/>
  <c r="AN6" i="39" s="1"/>
  <c r="N7" i="39"/>
  <c r="Y7" i="39" s="1"/>
  <c r="AL7" i="39" s="1"/>
  <c r="F8" i="39"/>
  <c r="AA12" i="39"/>
  <c r="F14" i="39"/>
  <c r="L18" i="39"/>
  <c r="O91" i="38" s="1"/>
  <c r="J13" i="39"/>
  <c r="AA13" i="39"/>
  <c r="I13" i="39"/>
  <c r="Z13" i="39"/>
  <c r="F13" i="39"/>
  <c r="AA18" i="39"/>
  <c r="AA5" i="39"/>
  <c r="AN5" i="39" s="1"/>
  <c r="K13" i="39"/>
  <c r="I7" i="39"/>
  <c r="T7" i="39" s="1"/>
  <c r="AG7" i="39" s="1"/>
  <c r="J7" i="39"/>
  <c r="U7" i="39" s="1"/>
  <c r="AH7" i="39" s="1"/>
  <c r="N13" i="39"/>
  <c r="F6" i="39"/>
  <c r="AA11" i="39"/>
  <c r="AA7" i="39"/>
  <c r="AN7" i="39" s="1"/>
  <c r="L13" i="39"/>
  <c r="J91" i="38" s="1"/>
  <c r="AA16" i="39"/>
  <c r="F5" i="39"/>
  <c r="AA10" i="39"/>
  <c r="N16" i="39"/>
  <c r="L16" i="39"/>
  <c r="M91" i="38" s="1"/>
  <c r="K16" i="39"/>
  <c r="I18" i="39"/>
  <c r="I5" i="39"/>
  <c r="T5" i="39" s="1"/>
  <c r="AG5" i="39" s="1"/>
  <c r="AA17" i="39"/>
  <c r="N17" i="39"/>
  <c r="L17" i="39"/>
  <c r="N91" i="38" s="1"/>
  <c r="I6" i="39"/>
  <c r="T6" i="39" s="1"/>
  <c r="AG6" i="39" s="1"/>
  <c r="K8" i="39"/>
  <c r="AA9" i="39"/>
  <c r="F17" i="39"/>
  <c r="J6" i="39"/>
  <c r="U6" i="39" s="1"/>
  <c r="AH6" i="39" s="1"/>
  <c r="L15" i="39"/>
  <c r="L91" i="38" s="1"/>
  <c r="K15" i="39"/>
  <c r="J15" i="39"/>
  <c r="I17" i="39"/>
  <c r="F12" i="39"/>
  <c r="Z12" i="39"/>
  <c r="F11" i="39"/>
  <c r="I12" i="39"/>
  <c r="L78" i="37"/>
  <c r="K78" i="37"/>
  <c r="J78" i="37"/>
  <c r="L77" i="37"/>
  <c r="K77" i="37"/>
  <c r="J77" i="37"/>
  <c r="L76" i="37"/>
  <c r="K76" i="37"/>
  <c r="J76" i="37"/>
  <c r="L75" i="37"/>
  <c r="K75" i="37"/>
  <c r="J75" i="37"/>
  <c r="L74" i="37"/>
  <c r="K74" i="37"/>
  <c r="J74" i="37"/>
  <c r="L73" i="37"/>
  <c r="K73" i="37"/>
  <c r="J73" i="37"/>
  <c r="L72" i="37"/>
  <c r="K72" i="37"/>
  <c r="J72" i="37"/>
  <c r="L71" i="37"/>
  <c r="K71" i="37"/>
  <c r="J71" i="37"/>
  <c r="L70" i="37"/>
  <c r="K70" i="37"/>
  <c r="J70" i="37"/>
  <c r="L69" i="37"/>
  <c r="K69" i="37"/>
  <c r="J69" i="37"/>
  <c r="L68" i="37"/>
  <c r="L80" i="37" s="1"/>
  <c r="K68" i="37"/>
  <c r="K80" i="37" s="1"/>
  <c r="J68" i="37"/>
  <c r="J80" i="37" s="1"/>
  <c r="L67" i="37"/>
  <c r="L79" i="37" s="1"/>
  <c r="K67" i="37"/>
  <c r="K79" i="37" s="1"/>
  <c r="J67" i="37"/>
  <c r="J79" i="37" s="1"/>
  <c r="D11" i="38"/>
  <c r="P63" i="38" s="1"/>
  <c r="D10" i="38"/>
  <c r="P37" i="38" s="1"/>
  <c r="P62" i="38" s="1"/>
  <c r="D9" i="38"/>
  <c r="P36" i="38" s="1"/>
  <c r="P61" i="38" s="1"/>
  <c r="D8" i="38"/>
  <c r="P35" i="38" s="1"/>
  <c r="P60" i="38" s="1"/>
  <c r="D7" i="38"/>
  <c r="P34" i="38" s="1"/>
  <c r="P59" i="38" s="1"/>
  <c r="D5" i="38"/>
  <c r="P33" i="38" s="1"/>
  <c r="P58" i="38" s="1"/>
  <c r="D4" i="38"/>
  <c r="P31" i="38" s="1"/>
  <c r="P56" i="38" s="1"/>
  <c r="D3" i="38"/>
  <c r="P30" i="38" s="1"/>
  <c r="B25" i="38"/>
  <c r="B24" i="38"/>
  <c r="B23" i="38"/>
  <c r="B22" i="38"/>
  <c r="B21" i="38"/>
  <c r="B20" i="38"/>
  <c r="B19" i="38"/>
  <c r="B18" i="38"/>
  <c r="B17" i="38"/>
  <c r="B16" i="38"/>
  <c r="B15" i="38"/>
  <c r="D24" i="37"/>
  <c r="C24" i="37"/>
  <c r="E24" i="37" s="1"/>
  <c r="D23" i="37"/>
  <c r="C23" i="37"/>
  <c r="E23" i="37" s="1"/>
  <c r="D22" i="37"/>
  <c r="C22" i="37"/>
  <c r="D12" i="37"/>
  <c r="C12" i="37"/>
  <c r="D11" i="37"/>
  <c r="C11" i="37"/>
  <c r="E11" i="37" s="1"/>
  <c r="D10" i="37"/>
  <c r="C10" i="37"/>
  <c r="E21" i="37"/>
  <c r="E20" i="37"/>
  <c r="E19" i="37"/>
  <c r="E18" i="37"/>
  <c r="E17" i="37"/>
  <c r="E16" i="37"/>
  <c r="E15" i="37"/>
  <c r="E14" i="37"/>
  <c r="E12" i="37"/>
  <c r="E9" i="37"/>
  <c r="E8" i="37"/>
  <c r="E7" i="37"/>
  <c r="E6" i="37"/>
  <c r="E5" i="37"/>
  <c r="E4" i="37"/>
  <c r="E3" i="37"/>
  <c r="E2" i="37"/>
  <c r="B24" i="37"/>
  <c r="B23" i="37"/>
  <c r="B22" i="37"/>
  <c r="B21" i="37"/>
  <c r="B20" i="37"/>
  <c r="B19" i="37"/>
  <c r="B18" i="37"/>
  <c r="B17" i="37"/>
  <c r="B16" i="37"/>
  <c r="B15" i="37"/>
  <c r="B14" i="37"/>
  <c r="H90" i="38" l="1"/>
  <c r="H11" i="39"/>
  <c r="H89" i="38" s="1"/>
  <c r="G11" i="39"/>
  <c r="H87" i="38" s="1"/>
  <c r="I90" i="38"/>
  <c r="H12" i="39"/>
  <c r="I89" i="38" s="1"/>
  <c r="G12" i="39"/>
  <c r="I87" i="38" s="1"/>
  <c r="N90" i="38"/>
  <c r="H17" i="39"/>
  <c r="N89" i="38" s="1"/>
  <c r="G17" i="39"/>
  <c r="N87" i="38" s="1"/>
  <c r="R5" i="39"/>
  <c r="H5" i="39"/>
  <c r="G5" i="39"/>
  <c r="R6" i="39"/>
  <c r="H6" i="39"/>
  <c r="G6" i="39"/>
  <c r="J90" i="38"/>
  <c r="H13" i="39"/>
  <c r="J89" i="38" s="1"/>
  <c r="G13" i="39"/>
  <c r="J87" i="38" s="1"/>
  <c r="K90" i="38"/>
  <c r="H14" i="39"/>
  <c r="K89" i="38" s="1"/>
  <c r="G14" i="39"/>
  <c r="K87" i="38" s="1"/>
  <c r="E90" i="38"/>
  <c r="H8" i="39"/>
  <c r="E89" i="38" s="1"/>
  <c r="G8" i="39"/>
  <c r="E87" i="38" s="1"/>
  <c r="M90" i="38"/>
  <c r="H16" i="39"/>
  <c r="M89" i="38" s="1"/>
  <c r="G16" i="39"/>
  <c r="M87" i="38" s="1"/>
  <c r="O90" i="38"/>
  <c r="H18" i="39"/>
  <c r="O89" i="38" s="1"/>
  <c r="G18" i="39"/>
  <c r="O87" i="38" s="1"/>
  <c r="R7" i="39"/>
  <c r="H7" i="39"/>
  <c r="G7" i="39"/>
  <c r="F90" i="38"/>
  <c r="H9" i="39"/>
  <c r="F89" i="38" s="1"/>
  <c r="G9" i="39"/>
  <c r="F87" i="38" s="1"/>
  <c r="G90" i="38"/>
  <c r="H10" i="39"/>
  <c r="G89" i="38" s="1"/>
  <c r="G10" i="39"/>
  <c r="G87" i="38" s="1"/>
  <c r="P90" i="38"/>
  <c r="H19" i="39"/>
  <c r="P89" i="38" s="1"/>
  <c r="G19" i="39"/>
  <c r="P87" i="38" s="1"/>
  <c r="AE15" i="39"/>
  <c r="L75" i="38"/>
  <c r="Q17" i="43"/>
  <c r="R17" i="43"/>
  <c r="S17" i="43"/>
  <c r="T17" i="43"/>
  <c r="U17" i="43"/>
  <c r="V17" i="43"/>
  <c r="W17" i="43"/>
  <c r="X17" i="43"/>
  <c r="Y17" i="43"/>
  <c r="Z17" i="43"/>
  <c r="AA17" i="43"/>
  <c r="AB17" i="43"/>
  <c r="I17" i="43"/>
  <c r="J17" i="43"/>
  <c r="K17" i="43"/>
  <c r="L17" i="43"/>
  <c r="M17" i="43"/>
  <c r="N17" i="43"/>
  <c r="C17" i="43"/>
  <c r="D17" i="43"/>
  <c r="E17" i="43"/>
  <c r="F17" i="43"/>
  <c r="Q15" i="43"/>
  <c r="R15" i="43"/>
  <c r="S15" i="43"/>
  <c r="T15" i="43"/>
  <c r="U15" i="43"/>
  <c r="V15" i="43"/>
  <c r="W15" i="43"/>
  <c r="X15" i="43"/>
  <c r="Y15" i="43"/>
  <c r="Z15" i="43"/>
  <c r="AA15" i="43"/>
  <c r="AB15" i="43"/>
  <c r="Q16" i="43"/>
  <c r="R16" i="43"/>
  <c r="S16" i="43"/>
  <c r="T16" i="43"/>
  <c r="U16" i="43"/>
  <c r="V16" i="43"/>
  <c r="W16" i="43"/>
  <c r="X16" i="43"/>
  <c r="Y16" i="43"/>
  <c r="Z16" i="43"/>
  <c r="AA16" i="43"/>
  <c r="AB16" i="43"/>
  <c r="C15" i="43"/>
  <c r="D15" i="43"/>
  <c r="E15" i="43"/>
  <c r="F15" i="43"/>
  <c r="I15" i="43"/>
  <c r="J15" i="43"/>
  <c r="K15" i="43"/>
  <c r="L15" i="43"/>
  <c r="M15" i="43"/>
  <c r="N15" i="43"/>
  <c r="C16" i="43"/>
  <c r="D16" i="43"/>
  <c r="E16" i="43"/>
  <c r="F16" i="43"/>
  <c r="I16" i="43"/>
  <c r="J16" i="43"/>
  <c r="K16" i="43"/>
  <c r="L16" i="43"/>
  <c r="M16" i="43"/>
  <c r="N16" i="43"/>
  <c r="Q30" i="40"/>
  <c r="P55" i="38"/>
  <c r="H31" i="38"/>
  <c r="H56" i="38" s="1"/>
  <c r="E33" i="38"/>
  <c r="E58" i="38" s="1"/>
  <c r="E38" i="38"/>
  <c r="E63" i="38" s="1"/>
  <c r="F63" i="38"/>
  <c r="H63" i="38"/>
  <c r="F33" i="38"/>
  <c r="F58" i="38" s="1"/>
  <c r="F35" i="38"/>
  <c r="F60" i="38" s="1"/>
  <c r="E36" i="38"/>
  <c r="E61" i="38" s="1"/>
  <c r="F36" i="38"/>
  <c r="F61" i="38" s="1"/>
  <c r="H36" i="38"/>
  <c r="H61" i="38" s="1"/>
  <c r="D17" i="38"/>
  <c r="P18" i="38" s="1"/>
  <c r="P45" i="38" s="1"/>
  <c r="D21" i="38"/>
  <c r="P48" i="38" s="1"/>
  <c r="J36" i="38"/>
  <c r="J61" i="38" s="1"/>
  <c r="I36" i="38"/>
  <c r="I61" i="38" s="1"/>
  <c r="D23" i="38"/>
  <c r="P50" i="38" s="1"/>
  <c r="K36" i="38"/>
  <c r="K61" i="38" s="1"/>
  <c r="F31" i="38"/>
  <c r="F56" i="38" s="1"/>
  <c r="L36" i="38"/>
  <c r="L61" i="38" s="1"/>
  <c r="H30" i="38"/>
  <c r="M36" i="38"/>
  <c r="M61" i="38" s="1"/>
  <c r="M30" i="38"/>
  <c r="O36" i="38"/>
  <c r="O61" i="38" s="1"/>
  <c r="F30" i="38"/>
  <c r="I30" i="38"/>
  <c r="J30" i="38"/>
  <c r="K30" i="38"/>
  <c r="O30" i="38"/>
  <c r="E37" i="38"/>
  <c r="E62" i="38" s="1"/>
  <c r="P32" i="38"/>
  <c r="P57" i="38" s="1"/>
  <c r="L30" i="38"/>
  <c r="D15" i="38"/>
  <c r="M42" i="38" s="1"/>
  <c r="E31" i="38"/>
  <c r="E56" i="38" s="1"/>
  <c r="E35" i="38"/>
  <c r="E60" i="38" s="1"/>
  <c r="F37" i="38"/>
  <c r="F62" i="38" s="1"/>
  <c r="AM13" i="39"/>
  <c r="J107" i="38" s="1"/>
  <c r="J81" i="38"/>
  <c r="Y9" i="39"/>
  <c r="F84" i="38"/>
  <c r="AN10" i="39"/>
  <c r="G106" i="38" s="1"/>
  <c r="G80" i="38"/>
  <c r="AN18" i="39"/>
  <c r="O106" i="38" s="1"/>
  <c r="O80" i="38"/>
  <c r="T10" i="39"/>
  <c r="G88" i="38"/>
  <c r="T8" i="39"/>
  <c r="E88" i="38"/>
  <c r="U19" i="39"/>
  <c r="P85" i="38"/>
  <c r="V8" i="39"/>
  <c r="E86" i="38"/>
  <c r="T19" i="39"/>
  <c r="P88" i="38"/>
  <c r="T16" i="39"/>
  <c r="M88" i="38"/>
  <c r="AN15" i="39"/>
  <c r="L106" i="38" s="1"/>
  <c r="L80" i="38"/>
  <c r="AM12" i="39"/>
  <c r="I107" i="38" s="1"/>
  <c r="I81" i="38"/>
  <c r="AN11" i="39"/>
  <c r="H106" i="38" s="1"/>
  <c r="H80" i="38"/>
  <c r="U13" i="39"/>
  <c r="J85" i="38"/>
  <c r="AN14" i="39"/>
  <c r="K106" i="38" s="1"/>
  <c r="K80" i="38"/>
  <c r="V12" i="39"/>
  <c r="I86" i="38"/>
  <c r="AN17" i="39"/>
  <c r="N106" i="38" s="1"/>
  <c r="N80" i="38"/>
  <c r="T17" i="39"/>
  <c r="N88" i="38"/>
  <c r="Y13" i="39"/>
  <c r="J84" i="38"/>
  <c r="V14" i="39"/>
  <c r="K86" i="38"/>
  <c r="U17" i="39"/>
  <c r="N85" i="38"/>
  <c r="Y11" i="39"/>
  <c r="H84" i="38"/>
  <c r="AM17" i="39"/>
  <c r="N107" i="38" s="1"/>
  <c r="N81" i="38"/>
  <c r="AN12" i="39"/>
  <c r="I106" i="38" s="1"/>
  <c r="I80" i="38"/>
  <c r="AM8" i="39"/>
  <c r="E107" i="38" s="1"/>
  <c r="E81" i="38"/>
  <c r="T11" i="39"/>
  <c r="H88" i="38"/>
  <c r="V11" i="39"/>
  <c r="H86" i="38"/>
  <c r="V15" i="39"/>
  <c r="L86" i="38"/>
  <c r="AM19" i="39"/>
  <c r="P107" i="38" s="1"/>
  <c r="P81" i="38"/>
  <c r="U10" i="39"/>
  <c r="G85" i="38"/>
  <c r="AM9" i="39"/>
  <c r="F107" i="38" s="1"/>
  <c r="F81" i="38"/>
  <c r="U11" i="39"/>
  <c r="H85" i="38"/>
  <c r="Y8" i="39"/>
  <c r="E84" i="38"/>
  <c r="AN19" i="39"/>
  <c r="P106" i="38" s="1"/>
  <c r="P80" i="38"/>
  <c r="T13" i="39"/>
  <c r="J88" i="38"/>
  <c r="T15" i="39"/>
  <c r="L88" i="38"/>
  <c r="Y17" i="39"/>
  <c r="N84" i="38"/>
  <c r="V9" i="39"/>
  <c r="F86" i="38"/>
  <c r="AM18" i="39"/>
  <c r="O107" i="38" s="1"/>
  <c r="O81" i="38"/>
  <c r="U15" i="39"/>
  <c r="L85" i="38"/>
  <c r="T18" i="39"/>
  <c r="O88" i="38"/>
  <c r="AM14" i="39"/>
  <c r="K107" i="38" s="1"/>
  <c r="K81" i="38"/>
  <c r="V13" i="39"/>
  <c r="J86" i="38"/>
  <c r="AM16" i="39"/>
  <c r="M107" i="38" s="1"/>
  <c r="M81" i="38"/>
  <c r="T9" i="39"/>
  <c r="F88" i="38"/>
  <c r="AM15" i="39"/>
  <c r="L107" i="38" s="1"/>
  <c r="L81" i="38"/>
  <c r="Y19" i="39"/>
  <c r="P84" i="38"/>
  <c r="Y15" i="39"/>
  <c r="L84" i="38"/>
  <c r="AN9" i="39"/>
  <c r="F106" i="38" s="1"/>
  <c r="F80" i="38"/>
  <c r="AN8" i="39"/>
  <c r="E106" i="38" s="1"/>
  <c r="E80" i="38"/>
  <c r="AM10" i="39"/>
  <c r="G107" i="38" s="1"/>
  <c r="G81" i="38"/>
  <c r="AN16" i="39"/>
  <c r="M106" i="38" s="1"/>
  <c r="M80" i="38"/>
  <c r="V18" i="39"/>
  <c r="O86" i="38"/>
  <c r="T12" i="39"/>
  <c r="I88" i="38"/>
  <c r="AN13" i="39"/>
  <c r="J106" i="38" s="1"/>
  <c r="J80" i="38"/>
  <c r="T14" i="39"/>
  <c r="K88" i="38"/>
  <c r="V17" i="39"/>
  <c r="N86" i="38"/>
  <c r="U14" i="39"/>
  <c r="K85" i="38"/>
  <c r="V10" i="39"/>
  <c r="G86" i="38"/>
  <c r="Y18" i="39"/>
  <c r="O84" i="38"/>
  <c r="V16" i="39"/>
  <c r="M86" i="38"/>
  <c r="Y16" i="39"/>
  <c r="M84" i="38"/>
  <c r="U18" i="39"/>
  <c r="O85" i="38"/>
  <c r="U8" i="39"/>
  <c r="E85" i="38"/>
  <c r="Y12" i="39"/>
  <c r="I84" i="38"/>
  <c r="Y14" i="39"/>
  <c r="K84" i="38"/>
  <c r="AM11" i="39"/>
  <c r="H107" i="38" s="1"/>
  <c r="H81" i="38"/>
  <c r="W19" i="39"/>
  <c r="P79" i="38" s="1"/>
  <c r="M19" i="39"/>
  <c r="P83" i="38" s="1"/>
  <c r="P6" i="40" s="1"/>
  <c r="P11" i="40" s="1"/>
  <c r="W17" i="39"/>
  <c r="N79" i="38" s="1"/>
  <c r="M17" i="39"/>
  <c r="N83" i="38" s="1"/>
  <c r="N6" i="40" s="1"/>
  <c r="N11" i="40" s="1"/>
  <c r="W15" i="39"/>
  <c r="L79" i="38" s="1"/>
  <c r="M15" i="39"/>
  <c r="W13" i="39"/>
  <c r="J79" i="38" s="1"/>
  <c r="M13" i="39"/>
  <c r="W9" i="39"/>
  <c r="F79" i="38" s="1"/>
  <c r="M9" i="39"/>
  <c r="W10" i="39"/>
  <c r="G79" i="38" s="1"/>
  <c r="M10" i="39"/>
  <c r="W6" i="39"/>
  <c r="M6" i="39"/>
  <c r="AE6" i="39"/>
  <c r="AF6" i="39" s="1"/>
  <c r="S6" i="39"/>
  <c r="W18" i="39"/>
  <c r="O79" i="38" s="1"/>
  <c r="M18" i="39"/>
  <c r="AE7" i="39"/>
  <c r="AF7" i="39" s="1"/>
  <c r="S7" i="39"/>
  <c r="W8" i="39"/>
  <c r="E79" i="38" s="1"/>
  <c r="M8" i="39"/>
  <c r="W14" i="39"/>
  <c r="K79" i="38" s="1"/>
  <c r="M14" i="39"/>
  <c r="W16" i="39"/>
  <c r="M79" i="38" s="1"/>
  <c r="M16" i="39"/>
  <c r="M83" i="38" s="1"/>
  <c r="M6" i="40" s="1"/>
  <c r="M11" i="40" s="1"/>
  <c r="AE5" i="39"/>
  <c r="AF5" i="39" s="1"/>
  <c r="S5" i="39"/>
  <c r="W12" i="39"/>
  <c r="I79" i="38" s="1"/>
  <c r="M12" i="39"/>
  <c r="W5" i="39"/>
  <c r="M5" i="39"/>
  <c r="W11" i="39"/>
  <c r="H79" i="38" s="1"/>
  <c r="M11" i="39"/>
  <c r="W7" i="39"/>
  <c r="M7" i="39"/>
  <c r="R8" i="39"/>
  <c r="R18" i="39"/>
  <c r="R10" i="39"/>
  <c r="R11" i="39"/>
  <c r="R17" i="39"/>
  <c r="E17" i="39"/>
  <c r="R16" i="39"/>
  <c r="E16" i="39"/>
  <c r="R13" i="39"/>
  <c r="R9" i="39"/>
  <c r="R14" i="39"/>
  <c r="R19" i="39"/>
  <c r="R12" i="39"/>
  <c r="G30" i="38"/>
  <c r="G31" i="38"/>
  <c r="G56" i="38" s="1"/>
  <c r="G34" i="38"/>
  <c r="G59" i="38" s="1"/>
  <c r="G35" i="38"/>
  <c r="G60" i="38" s="1"/>
  <c r="G36" i="38"/>
  <c r="G61" i="38" s="1"/>
  <c r="G37" i="38"/>
  <c r="G62" i="38" s="1"/>
  <c r="G63" i="38"/>
  <c r="G48" i="38"/>
  <c r="H34" i="38"/>
  <c r="H59" i="38" s="1"/>
  <c r="H35" i="38"/>
  <c r="H60" i="38" s="1"/>
  <c r="H37" i="38"/>
  <c r="H62" i="38" s="1"/>
  <c r="I31" i="38"/>
  <c r="I56" i="38" s="1"/>
  <c r="I34" i="38"/>
  <c r="I59" i="38" s="1"/>
  <c r="I35" i="38"/>
  <c r="I60" i="38" s="1"/>
  <c r="I37" i="38"/>
  <c r="I62" i="38" s="1"/>
  <c r="I63" i="38"/>
  <c r="J31" i="38"/>
  <c r="J56" i="38" s="1"/>
  <c r="J34" i="38"/>
  <c r="J59" i="38" s="1"/>
  <c r="J35" i="38"/>
  <c r="J60" i="38" s="1"/>
  <c r="J37" i="38"/>
  <c r="J62" i="38" s="1"/>
  <c r="J63" i="38"/>
  <c r="J48" i="38"/>
  <c r="E34" i="38"/>
  <c r="E59" i="38" s="1"/>
  <c r="F34" i="38"/>
  <c r="F59" i="38" s="1"/>
  <c r="D16" i="38"/>
  <c r="K31" i="38"/>
  <c r="K56" i="38" s="1"/>
  <c r="K34" i="38"/>
  <c r="K59" i="38" s="1"/>
  <c r="K35" i="38"/>
  <c r="K60" i="38" s="1"/>
  <c r="K37" i="38"/>
  <c r="K62" i="38" s="1"/>
  <c r="K63" i="38"/>
  <c r="K48" i="38"/>
  <c r="L31" i="38"/>
  <c r="L56" i="38" s="1"/>
  <c r="L34" i="38"/>
  <c r="L59" i="38" s="1"/>
  <c r="L35" i="38"/>
  <c r="L60" i="38" s="1"/>
  <c r="L37" i="38"/>
  <c r="L62" i="38" s="1"/>
  <c r="L63" i="38"/>
  <c r="L48" i="38"/>
  <c r="D19" i="38"/>
  <c r="M31" i="38"/>
  <c r="M56" i="38" s="1"/>
  <c r="M34" i="38"/>
  <c r="M59" i="38" s="1"/>
  <c r="M35" i="38"/>
  <c r="M60" i="38" s="1"/>
  <c r="M37" i="38"/>
  <c r="M62" i="38" s="1"/>
  <c r="M63" i="38"/>
  <c r="M48" i="38"/>
  <c r="D20" i="38"/>
  <c r="N30" i="38"/>
  <c r="N31" i="38"/>
  <c r="N56" i="38" s="1"/>
  <c r="N34" i="38"/>
  <c r="N59" i="38" s="1"/>
  <c r="N35" i="38"/>
  <c r="N60" i="38" s="1"/>
  <c r="N36" i="38"/>
  <c r="N61" i="38" s="1"/>
  <c r="N37" i="38"/>
  <c r="N62" i="38" s="1"/>
  <c r="N63" i="38"/>
  <c r="O31" i="38"/>
  <c r="O56" i="38" s="1"/>
  <c r="O34" i="38"/>
  <c r="O59" i="38" s="1"/>
  <c r="O35" i="38"/>
  <c r="O60" i="38" s="1"/>
  <c r="O37" i="38"/>
  <c r="O62" i="38" s="1"/>
  <c r="O63" i="38"/>
  <c r="O48" i="38"/>
  <c r="D22" i="38"/>
  <c r="E10" i="37"/>
  <c r="E22" i="37"/>
  <c r="AF15" i="39" l="1"/>
  <c r="L103" i="38" s="1"/>
  <c r="L101" i="38"/>
  <c r="O16" i="43"/>
  <c r="O15" i="43"/>
  <c r="AC16" i="43"/>
  <c r="AC15" i="43"/>
  <c r="O17" i="43"/>
  <c r="AC17" i="43"/>
  <c r="M55" i="38"/>
  <c r="H55" i="38"/>
  <c r="L55" i="38"/>
  <c r="G55" i="38"/>
  <c r="K55" i="38"/>
  <c r="O55" i="38"/>
  <c r="J55" i="38"/>
  <c r="I55" i="38"/>
  <c r="N55" i="38"/>
  <c r="F55" i="38"/>
  <c r="F18" i="40" s="1"/>
  <c r="F16" i="40"/>
  <c r="P16" i="40"/>
  <c r="P18" i="40"/>
  <c r="N48" i="38"/>
  <c r="K50" i="38"/>
  <c r="F50" i="38"/>
  <c r="E50" i="38"/>
  <c r="H48" i="38"/>
  <c r="I48" i="38"/>
  <c r="N42" i="38"/>
  <c r="G50" i="38"/>
  <c r="E48" i="38"/>
  <c r="O42" i="38"/>
  <c r="L42" i="38"/>
  <c r="I42" i="38"/>
  <c r="K42" i="38"/>
  <c r="E32" i="38"/>
  <c r="E57" i="38" s="1"/>
  <c r="F32" i="38"/>
  <c r="F57" i="38" s="1"/>
  <c r="G18" i="38"/>
  <c r="G45" i="38" s="1"/>
  <c r="O44" i="38"/>
  <c r="E44" i="38"/>
  <c r="K44" i="38"/>
  <c r="J18" i="38"/>
  <c r="J45" i="38" s="1"/>
  <c r="F18" i="38"/>
  <c r="F45" i="38" s="1"/>
  <c r="H18" i="38"/>
  <c r="H45" i="38" s="1"/>
  <c r="L18" i="38"/>
  <c r="L45" i="38" s="1"/>
  <c r="P44" i="38"/>
  <c r="N18" i="38"/>
  <c r="N45" i="38" s="1"/>
  <c r="I18" i="38"/>
  <c r="I45" i="38" s="1"/>
  <c r="M18" i="38"/>
  <c r="M45" i="38" s="1"/>
  <c r="J50" i="38"/>
  <c r="L50" i="38"/>
  <c r="N50" i="38"/>
  <c r="M50" i="38"/>
  <c r="H33" i="38"/>
  <c r="H58" i="38" s="1"/>
  <c r="H32" i="38"/>
  <c r="H57" i="38" s="1"/>
  <c r="H50" i="38"/>
  <c r="F48" i="38"/>
  <c r="O50" i="38"/>
  <c r="I50" i="38"/>
  <c r="M33" i="38"/>
  <c r="M58" i="38" s="1"/>
  <c r="M32" i="38"/>
  <c r="M57" i="38" s="1"/>
  <c r="J42" i="38"/>
  <c r="G42" i="38"/>
  <c r="O33" i="38"/>
  <c r="O58" i="38" s="1"/>
  <c r="O32" i="38"/>
  <c r="O57" i="38" s="1"/>
  <c r="N33" i="38"/>
  <c r="N58" i="38" s="1"/>
  <c r="N32" i="38"/>
  <c r="N57" i="38" s="1"/>
  <c r="J33" i="38"/>
  <c r="J58" i="38" s="1"/>
  <c r="J32" i="38"/>
  <c r="J57" i="38" s="1"/>
  <c r="L33" i="38"/>
  <c r="L58" i="38" s="1"/>
  <c r="L32" i="38"/>
  <c r="L57" i="38" s="1"/>
  <c r="K33" i="38"/>
  <c r="K58" i="38" s="1"/>
  <c r="K32" i="38"/>
  <c r="K57" i="38" s="1"/>
  <c r="P42" i="38"/>
  <c r="P17" i="40" s="1"/>
  <c r="H42" i="38"/>
  <c r="E42" i="38"/>
  <c r="F42" i="38"/>
  <c r="G33" i="38"/>
  <c r="G58" i="38" s="1"/>
  <c r="G32" i="38"/>
  <c r="G57" i="38" s="1"/>
  <c r="I33" i="38"/>
  <c r="I58" i="38" s="1"/>
  <c r="I32" i="38"/>
  <c r="I57" i="38" s="1"/>
  <c r="AG15" i="39"/>
  <c r="L102" i="38" s="1"/>
  <c r="L76" i="38"/>
  <c r="E13" i="39"/>
  <c r="J83" i="38"/>
  <c r="J6" i="40" s="1"/>
  <c r="J11" i="40" s="1"/>
  <c r="S16" i="39"/>
  <c r="M77" i="38" s="1"/>
  <c r="M75" i="38"/>
  <c r="AI10" i="39"/>
  <c r="G100" i="38" s="1"/>
  <c r="G74" i="38"/>
  <c r="S17" i="39"/>
  <c r="N77" i="38" s="1"/>
  <c r="N75" i="38"/>
  <c r="AH14" i="39"/>
  <c r="K99" i="38" s="1"/>
  <c r="K73" i="38"/>
  <c r="AG16" i="39"/>
  <c r="M102" i="38" s="1"/>
  <c r="M76" i="38"/>
  <c r="AH18" i="39"/>
  <c r="O99" i="38" s="1"/>
  <c r="O73" i="38"/>
  <c r="AI17" i="39"/>
  <c r="N100" i="38" s="1"/>
  <c r="N74" i="38"/>
  <c r="AG9" i="39"/>
  <c r="F102" i="38" s="1"/>
  <c r="F76" i="38"/>
  <c r="AL8" i="39"/>
  <c r="E98" i="38" s="1"/>
  <c r="E72" i="38"/>
  <c r="AI11" i="39"/>
  <c r="H100" i="38" s="1"/>
  <c r="H74" i="38"/>
  <c r="AH17" i="39"/>
  <c r="N99" i="38" s="1"/>
  <c r="N73" i="38"/>
  <c r="AG19" i="39"/>
  <c r="P102" i="38" s="1"/>
  <c r="P76" i="38"/>
  <c r="E11" i="39"/>
  <c r="H83" i="38"/>
  <c r="H6" i="40" s="1"/>
  <c r="H11" i="40" s="1"/>
  <c r="AL14" i="39"/>
  <c r="K98" i="38" s="1"/>
  <c r="K72" i="38"/>
  <c r="AG12" i="39"/>
  <c r="I102" i="38" s="1"/>
  <c r="I76" i="38"/>
  <c r="AL19" i="39"/>
  <c r="P98" i="38" s="1"/>
  <c r="P72" i="38"/>
  <c r="AG13" i="39"/>
  <c r="J102" i="38" s="1"/>
  <c r="J76" i="38"/>
  <c r="AH8" i="39"/>
  <c r="E99" i="38" s="1"/>
  <c r="E73" i="38"/>
  <c r="AH15" i="39"/>
  <c r="L99" i="38" s="1"/>
  <c r="L73" i="38"/>
  <c r="AI15" i="39"/>
  <c r="L100" i="38" s="1"/>
  <c r="L74" i="38"/>
  <c r="S11" i="39"/>
  <c r="H77" i="38" s="1"/>
  <c r="H75" i="38"/>
  <c r="S12" i="39"/>
  <c r="I77" i="38" s="1"/>
  <c r="I75" i="38"/>
  <c r="E8" i="39"/>
  <c r="E83" i="38"/>
  <c r="E6" i="40" s="1"/>
  <c r="E11" i="40" s="1"/>
  <c r="S9" i="39"/>
  <c r="F77" i="38" s="1"/>
  <c r="F75" i="38"/>
  <c r="E9" i="39"/>
  <c r="F83" i="38"/>
  <c r="F6" i="40" s="1"/>
  <c r="F11" i="40" s="1"/>
  <c r="S13" i="39"/>
  <c r="J77" i="38" s="1"/>
  <c r="J75" i="38"/>
  <c r="AG17" i="39"/>
  <c r="N102" i="38" s="1"/>
  <c r="N76" i="38"/>
  <c r="AI18" i="39"/>
  <c r="O100" i="38" s="1"/>
  <c r="O74" i="38"/>
  <c r="AG10" i="39"/>
  <c r="G102" i="38" s="1"/>
  <c r="G76" i="38"/>
  <c r="E18" i="39"/>
  <c r="O83" i="38"/>
  <c r="O6" i="40" s="1"/>
  <c r="O11" i="40" s="1"/>
  <c r="AI12" i="39"/>
  <c r="I100" i="38" s="1"/>
  <c r="I74" i="38"/>
  <c r="S8" i="39"/>
  <c r="E77" i="38" s="1"/>
  <c r="E75" i="38"/>
  <c r="AG14" i="39"/>
  <c r="K102" i="38" s="1"/>
  <c r="K76" i="38"/>
  <c r="AG11" i="39"/>
  <c r="H102" i="38" s="1"/>
  <c r="H76" i="38"/>
  <c r="AI8" i="39"/>
  <c r="E100" i="38" s="1"/>
  <c r="E74" i="38"/>
  <c r="S19" i="39"/>
  <c r="P77" i="38" s="1"/>
  <c r="P75" i="38"/>
  <c r="E14" i="39"/>
  <c r="K83" i="38"/>
  <c r="K6" i="40" s="1"/>
  <c r="K11" i="40" s="1"/>
  <c r="E10" i="39"/>
  <c r="G83" i="38"/>
  <c r="G6" i="40" s="1"/>
  <c r="G11" i="40" s="1"/>
  <c r="AL18" i="39"/>
  <c r="O98" i="38" s="1"/>
  <c r="O72" i="38"/>
  <c r="AL15" i="39"/>
  <c r="L98" i="38" s="1"/>
  <c r="L72" i="38"/>
  <c r="AH10" i="39"/>
  <c r="G99" i="38" s="1"/>
  <c r="G73" i="38"/>
  <c r="AG8" i="39"/>
  <c r="E102" i="38" s="1"/>
  <c r="E76" i="38"/>
  <c r="AL12" i="39"/>
  <c r="I98" i="38" s="1"/>
  <c r="I72" i="38"/>
  <c r="AG18" i="39"/>
  <c r="O102" i="38" s="1"/>
  <c r="O76" i="38"/>
  <c r="E12" i="39"/>
  <c r="I83" i="38"/>
  <c r="I6" i="40" s="1"/>
  <c r="I11" i="40" s="1"/>
  <c r="E15" i="39"/>
  <c r="L83" i="38"/>
  <c r="L6" i="40" s="1"/>
  <c r="L11" i="40" s="1"/>
  <c r="AL11" i="39"/>
  <c r="H98" i="38" s="1"/>
  <c r="H72" i="38"/>
  <c r="S10" i="39"/>
  <c r="G77" i="38" s="1"/>
  <c r="G75" i="38"/>
  <c r="S18" i="39"/>
  <c r="O77" i="38" s="1"/>
  <c r="O75" i="38"/>
  <c r="E19" i="39"/>
  <c r="AL16" i="39"/>
  <c r="M98" i="38" s="1"/>
  <c r="M72" i="38"/>
  <c r="AI9" i="39"/>
  <c r="F100" i="38" s="1"/>
  <c r="F74" i="38"/>
  <c r="AH11" i="39"/>
  <c r="H99" i="38" s="1"/>
  <c r="H73" i="38"/>
  <c r="AI14" i="39"/>
  <c r="K100" i="38" s="1"/>
  <c r="K74" i="38"/>
  <c r="AH13" i="39"/>
  <c r="J99" i="38" s="1"/>
  <c r="J73" i="38"/>
  <c r="AL9" i="39"/>
  <c r="F98" i="38" s="1"/>
  <c r="F72" i="38"/>
  <c r="S14" i="39"/>
  <c r="K77" i="38" s="1"/>
  <c r="K75" i="38"/>
  <c r="AI16" i="39"/>
  <c r="M100" i="38" s="1"/>
  <c r="M74" i="38"/>
  <c r="AI13" i="39"/>
  <c r="J100" i="38" s="1"/>
  <c r="J74" i="38"/>
  <c r="AL17" i="39"/>
  <c r="N98" i="38" s="1"/>
  <c r="N72" i="38"/>
  <c r="AL13" i="39"/>
  <c r="J98" i="38" s="1"/>
  <c r="J72" i="38"/>
  <c r="AH19" i="39"/>
  <c r="P99" i="38" s="1"/>
  <c r="P73" i="38"/>
  <c r="AJ14" i="39"/>
  <c r="X14" i="39"/>
  <c r="AJ9" i="39"/>
  <c r="X9" i="39"/>
  <c r="AJ12" i="39"/>
  <c r="X12" i="39"/>
  <c r="I71" i="38" s="1"/>
  <c r="I5" i="40" s="1"/>
  <c r="I10" i="40" s="1"/>
  <c r="AJ7" i="39"/>
  <c r="AK7" i="39" s="1"/>
  <c r="X7" i="39"/>
  <c r="AJ10" i="39"/>
  <c r="X10" i="39"/>
  <c r="AJ11" i="39"/>
  <c r="X11" i="39"/>
  <c r="AJ8" i="39"/>
  <c r="X8" i="39"/>
  <c r="E71" i="38" s="1"/>
  <c r="E5" i="40" s="1"/>
  <c r="E10" i="40" s="1"/>
  <c r="AJ5" i="39"/>
  <c r="AK5" i="39" s="1"/>
  <c r="X5" i="39"/>
  <c r="AJ13" i="39"/>
  <c r="X13" i="39"/>
  <c r="AJ18" i="39"/>
  <c r="X18" i="39"/>
  <c r="AJ15" i="39"/>
  <c r="L105" i="38" s="1"/>
  <c r="X15" i="39"/>
  <c r="AJ17" i="39"/>
  <c r="X17" i="39"/>
  <c r="AJ16" i="39"/>
  <c r="X16" i="39"/>
  <c r="M71" i="38" s="1"/>
  <c r="M5" i="40" s="1"/>
  <c r="M10" i="40" s="1"/>
  <c r="AJ6" i="39"/>
  <c r="AK6" i="39" s="1"/>
  <c r="X6" i="39"/>
  <c r="AJ19" i="39"/>
  <c r="X19" i="39"/>
  <c r="P71" i="38" s="1"/>
  <c r="P5" i="40" s="1"/>
  <c r="P10" i="40" s="1"/>
  <c r="AE19" i="39"/>
  <c r="P101" i="38" s="1"/>
  <c r="Q19" i="39"/>
  <c r="AE12" i="39"/>
  <c r="I101" i="38" s="1"/>
  <c r="AE11" i="39"/>
  <c r="H101" i="38" s="1"/>
  <c r="AE14" i="39"/>
  <c r="K101" i="38" s="1"/>
  <c r="AE13" i="39"/>
  <c r="J101" i="38" s="1"/>
  <c r="AE8" i="39"/>
  <c r="E101" i="38" s="1"/>
  <c r="Q8" i="39"/>
  <c r="AE16" i="39"/>
  <c r="M101" i="38" s="1"/>
  <c r="Q16" i="39"/>
  <c r="AE17" i="39"/>
  <c r="N101" i="38" s="1"/>
  <c r="AE10" i="39"/>
  <c r="G101" i="38" s="1"/>
  <c r="AE9" i="39"/>
  <c r="F101" i="38" s="1"/>
  <c r="AE18" i="39"/>
  <c r="O101" i="38" s="1"/>
  <c r="P47" i="38"/>
  <c r="O47" i="38"/>
  <c r="N47" i="38"/>
  <c r="M47" i="38"/>
  <c r="F47" i="38"/>
  <c r="L47" i="38"/>
  <c r="K47" i="38"/>
  <c r="E47" i="38"/>
  <c r="J47" i="38"/>
  <c r="I47" i="38"/>
  <c r="H47" i="38"/>
  <c r="G47" i="38"/>
  <c r="P46" i="38"/>
  <c r="O46" i="38"/>
  <c r="N46" i="38"/>
  <c r="M46" i="38"/>
  <c r="L46" i="38"/>
  <c r="K46" i="38"/>
  <c r="E46" i="38"/>
  <c r="J46" i="38"/>
  <c r="F46" i="38"/>
  <c r="I46" i="38"/>
  <c r="H46" i="38"/>
  <c r="G46" i="38"/>
  <c r="P49" i="38"/>
  <c r="O49" i="38"/>
  <c r="N49" i="38"/>
  <c r="M49" i="38"/>
  <c r="L49" i="38"/>
  <c r="K49" i="38"/>
  <c r="F49" i="38"/>
  <c r="E49" i="38"/>
  <c r="J49" i="38"/>
  <c r="I49" i="38"/>
  <c r="H49" i="38"/>
  <c r="G49" i="38"/>
  <c r="P43" i="38"/>
  <c r="F43" i="38"/>
  <c r="O43" i="38"/>
  <c r="N43" i="38"/>
  <c r="M43" i="38"/>
  <c r="L43" i="38"/>
  <c r="K43" i="38"/>
  <c r="E43" i="38"/>
  <c r="J43" i="38"/>
  <c r="I43" i="38"/>
  <c r="H43" i="38"/>
  <c r="G43" i="38"/>
  <c r="AK19" i="39" l="1"/>
  <c r="P97" i="38" s="1"/>
  <c r="P105" i="38"/>
  <c r="AK16" i="39"/>
  <c r="M97" i="38" s="1"/>
  <c r="M105" i="38"/>
  <c r="AK17" i="39"/>
  <c r="N97" i="38" s="1"/>
  <c r="N105" i="38"/>
  <c r="AK18" i="39"/>
  <c r="O97" i="38" s="1"/>
  <c r="O105" i="38"/>
  <c r="AK13" i="39"/>
  <c r="J97" i="38" s="1"/>
  <c r="J105" i="38"/>
  <c r="AK8" i="39"/>
  <c r="E97" i="38" s="1"/>
  <c r="E105" i="38"/>
  <c r="AK11" i="39"/>
  <c r="H97" i="38" s="1"/>
  <c r="H105" i="38"/>
  <c r="AK10" i="39"/>
  <c r="G97" i="38" s="1"/>
  <c r="G105" i="38"/>
  <c r="AK12" i="39"/>
  <c r="I97" i="38" s="1"/>
  <c r="I105" i="38"/>
  <c r="AK9" i="39"/>
  <c r="F97" i="38" s="1"/>
  <c r="F105" i="38"/>
  <c r="AK14" i="39"/>
  <c r="K97" i="38" s="1"/>
  <c r="K105" i="38"/>
  <c r="J17" i="40"/>
  <c r="P42" i="40"/>
  <c r="P37" i="40"/>
  <c r="G17" i="40"/>
  <c r="K17" i="40"/>
  <c r="G16" i="40"/>
  <c r="O18" i="40"/>
  <c r="O16" i="40"/>
  <c r="K16" i="40"/>
  <c r="P41" i="40"/>
  <c r="P36" i="40"/>
  <c r="P46" i="40" s="1"/>
  <c r="M13" i="33" s="1"/>
  <c r="L16" i="40"/>
  <c r="N18" i="40"/>
  <c r="H16" i="40"/>
  <c r="K18" i="40"/>
  <c r="G18" i="40"/>
  <c r="N16" i="40"/>
  <c r="L18" i="40"/>
  <c r="I16" i="40"/>
  <c r="I18" i="40"/>
  <c r="H18" i="40"/>
  <c r="J16" i="40"/>
  <c r="M16" i="40"/>
  <c r="J18" i="40"/>
  <c r="M18" i="40"/>
  <c r="O18" i="38"/>
  <c r="O45" i="38" s="1"/>
  <c r="O17" i="40" s="1"/>
  <c r="K18" i="38"/>
  <c r="K45" i="38" s="1"/>
  <c r="F44" i="38"/>
  <c r="F17" i="40" s="1"/>
  <c r="H44" i="38"/>
  <c r="H17" i="40" s="1"/>
  <c r="E18" i="38"/>
  <c r="E45" i="38" s="1"/>
  <c r="E17" i="40" s="1"/>
  <c r="G44" i="38"/>
  <c r="L44" i="38"/>
  <c r="L17" i="40" s="1"/>
  <c r="I44" i="38"/>
  <c r="I17" i="40" s="1"/>
  <c r="M44" i="38"/>
  <c r="M17" i="40" s="1"/>
  <c r="N44" i="38"/>
  <c r="N17" i="40" s="1"/>
  <c r="J44" i="38"/>
  <c r="Q12" i="39"/>
  <c r="Q10" i="39"/>
  <c r="G71" i="38"/>
  <c r="G5" i="40" s="1"/>
  <c r="G10" i="40" s="1"/>
  <c r="Q11" i="39"/>
  <c r="H71" i="38"/>
  <c r="H5" i="40" s="1"/>
  <c r="H10" i="40" s="1"/>
  <c r="Q18" i="39"/>
  <c r="O71" i="38"/>
  <c r="O5" i="40" s="1"/>
  <c r="O10" i="40" s="1"/>
  <c r="Q9" i="39"/>
  <c r="F71" i="38"/>
  <c r="F5" i="40" s="1"/>
  <c r="Q14" i="39"/>
  <c r="K71" i="38"/>
  <c r="K5" i="40" s="1"/>
  <c r="K10" i="40" s="1"/>
  <c r="Q17" i="39"/>
  <c r="N71" i="38"/>
  <c r="N5" i="40" s="1"/>
  <c r="N10" i="40" s="1"/>
  <c r="Q15" i="39"/>
  <c r="L71" i="38"/>
  <c r="L5" i="40" s="1"/>
  <c r="L10" i="40" s="1"/>
  <c r="Q13" i="39"/>
  <c r="J71" i="38"/>
  <c r="J5" i="40" s="1"/>
  <c r="J10" i="40" s="1"/>
  <c r="AF17" i="39"/>
  <c r="AK15" i="39"/>
  <c r="L97" i="38" s="1"/>
  <c r="L7" i="40" s="1"/>
  <c r="AD15" i="39"/>
  <c r="AF11" i="39"/>
  <c r="AF12" i="39"/>
  <c r="AF16" i="39"/>
  <c r="AF19" i="39"/>
  <c r="AF8" i="39"/>
  <c r="AF18" i="39"/>
  <c r="AF13" i="39"/>
  <c r="AF9" i="39"/>
  <c r="AF14" i="39"/>
  <c r="AF10" i="39"/>
  <c r="B73" i="37"/>
  <c r="I78" i="37"/>
  <c r="H78" i="37"/>
  <c r="G78" i="37"/>
  <c r="F78" i="37"/>
  <c r="E78" i="37"/>
  <c r="D78" i="37"/>
  <c r="C78" i="37"/>
  <c r="I77" i="37"/>
  <c r="H77" i="37"/>
  <c r="G77" i="37"/>
  <c r="F77" i="37"/>
  <c r="E77" i="37"/>
  <c r="D77" i="37"/>
  <c r="C77" i="37"/>
  <c r="I76" i="37"/>
  <c r="H76" i="37"/>
  <c r="G76" i="37"/>
  <c r="F76" i="37"/>
  <c r="E76" i="37"/>
  <c r="D76" i="37"/>
  <c r="C76" i="37"/>
  <c r="I75" i="37"/>
  <c r="H75" i="37"/>
  <c r="G75" i="37"/>
  <c r="F75" i="37"/>
  <c r="E75" i="37"/>
  <c r="D75" i="37"/>
  <c r="C75" i="37"/>
  <c r="I74" i="37"/>
  <c r="H74" i="37"/>
  <c r="G74" i="37"/>
  <c r="F74" i="37"/>
  <c r="E74" i="37"/>
  <c r="D74" i="37"/>
  <c r="C74" i="37"/>
  <c r="I73" i="37"/>
  <c r="H73" i="37"/>
  <c r="G73" i="37"/>
  <c r="F73" i="37"/>
  <c r="E73" i="37"/>
  <c r="D73" i="37"/>
  <c r="C73" i="37"/>
  <c r="I72" i="37"/>
  <c r="H72" i="37"/>
  <c r="G72" i="37"/>
  <c r="F72" i="37"/>
  <c r="E72" i="37"/>
  <c r="D72" i="37"/>
  <c r="C72" i="37"/>
  <c r="I71" i="37"/>
  <c r="H71" i="37"/>
  <c r="G71" i="37"/>
  <c r="F71" i="37"/>
  <c r="E71" i="37"/>
  <c r="D71" i="37"/>
  <c r="C71" i="37"/>
  <c r="I70" i="37"/>
  <c r="H70" i="37"/>
  <c r="G70" i="37"/>
  <c r="F70" i="37"/>
  <c r="E70" i="37"/>
  <c r="D70" i="37"/>
  <c r="C70" i="37"/>
  <c r="I69" i="37"/>
  <c r="H69" i="37"/>
  <c r="G69" i="37"/>
  <c r="F69" i="37"/>
  <c r="E69" i="37"/>
  <c r="D69" i="37"/>
  <c r="C69" i="37"/>
  <c r="I68" i="37"/>
  <c r="I80" i="37" s="1"/>
  <c r="H68" i="37"/>
  <c r="H80" i="37" s="1"/>
  <c r="G68" i="37"/>
  <c r="G80" i="37" s="1"/>
  <c r="F68" i="37"/>
  <c r="F80" i="37" s="1"/>
  <c r="E68" i="37"/>
  <c r="E80" i="37" s="1"/>
  <c r="D68" i="37"/>
  <c r="D80" i="37" s="1"/>
  <c r="C68" i="37"/>
  <c r="C80" i="37" s="1"/>
  <c r="I67" i="37"/>
  <c r="I79" i="37" s="1"/>
  <c r="H67" i="37"/>
  <c r="H79" i="37" s="1"/>
  <c r="G67" i="37"/>
  <c r="G79" i="37" s="1"/>
  <c r="F67" i="37"/>
  <c r="F79" i="37" s="1"/>
  <c r="E67" i="37"/>
  <c r="E79" i="37" s="1"/>
  <c r="D67" i="37"/>
  <c r="D79" i="37" s="1"/>
  <c r="C67" i="37"/>
  <c r="C79" i="37" s="1"/>
  <c r="B78" i="37"/>
  <c r="B77" i="37"/>
  <c r="B76" i="37"/>
  <c r="B75" i="37"/>
  <c r="B74" i="37"/>
  <c r="B72" i="37"/>
  <c r="B71" i="37"/>
  <c r="B70" i="37"/>
  <c r="B68" i="37"/>
  <c r="B80" i="37" s="1"/>
  <c r="B67" i="37"/>
  <c r="B79" i="37" s="1"/>
  <c r="B69" i="37"/>
  <c r="AD10" i="39" l="1"/>
  <c r="G103" i="38"/>
  <c r="AD14" i="39"/>
  <c r="K103" i="38"/>
  <c r="AD9" i="39"/>
  <c r="F103" i="38"/>
  <c r="AD13" i="39"/>
  <c r="J103" i="38"/>
  <c r="AD18" i="39"/>
  <c r="O103" i="38"/>
  <c r="AD8" i="39"/>
  <c r="E103" i="38"/>
  <c r="AD19" i="39"/>
  <c r="P103" i="38"/>
  <c r="AD16" i="39"/>
  <c r="M103" i="38"/>
  <c r="AD12" i="39"/>
  <c r="I103" i="38"/>
  <c r="AD11" i="39"/>
  <c r="H103" i="38"/>
  <c r="AD17" i="39"/>
  <c r="N103" i="38"/>
  <c r="F10" i="40"/>
  <c r="F41" i="40" s="1"/>
  <c r="F36" i="40"/>
  <c r="L38" i="40"/>
  <c r="O41" i="40"/>
  <c r="G36" i="40"/>
  <c r="K7" i="40"/>
  <c r="K38" i="40" s="1"/>
  <c r="F7" i="40"/>
  <c r="F38" i="40" s="1"/>
  <c r="I7" i="40"/>
  <c r="I38" i="40" s="1"/>
  <c r="G7" i="40"/>
  <c r="G38" i="40" s="1"/>
  <c r="H7" i="40"/>
  <c r="H38" i="40" s="1"/>
  <c r="E7" i="40"/>
  <c r="J7" i="40"/>
  <c r="J38" i="40" s="1"/>
  <c r="O7" i="40"/>
  <c r="O38" i="40" s="1"/>
  <c r="N7" i="40"/>
  <c r="N38" i="40" s="1"/>
  <c r="M7" i="40"/>
  <c r="M38" i="40" s="1"/>
  <c r="P7" i="40"/>
  <c r="P38" i="40" s="1"/>
  <c r="P44" i="40"/>
  <c r="O36" i="40"/>
  <c r="E42" i="40"/>
  <c r="E37" i="40"/>
  <c r="I42" i="40"/>
  <c r="I37" i="40"/>
  <c r="L37" i="40"/>
  <c r="L42" i="40"/>
  <c r="H37" i="40"/>
  <c r="H42" i="40"/>
  <c r="F37" i="40"/>
  <c r="F42" i="40"/>
  <c r="F44" i="40" s="1"/>
  <c r="O37" i="40"/>
  <c r="O42" i="40"/>
  <c r="N37" i="40"/>
  <c r="N42" i="40"/>
  <c r="M37" i="40"/>
  <c r="M42" i="40"/>
  <c r="K37" i="40"/>
  <c r="K42" i="40"/>
  <c r="G42" i="40"/>
  <c r="G37" i="40"/>
  <c r="J37" i="40"/>
  <c r="J42" i="40"/>
  <c r="G41" i="40"/>
  <c r="M41" i="40"/>
  <c r="M36" i="40"/>
  <c r="J36" i="40"/>
  <c r="J41" i="40"/>
  <c r="H36" i="40"/>
  <c r="H41" i="40"/>
  <c r="L36" i="40"/>
  <c r="L41" i="40"/>
  <c r="L44" i="40" s="1"/>
  <c r="I36" i="40"/>
  <c r="I41" i="40"/>
  <c r="N41" i="40"/>
  <c r="N36" i="40"/>
  <c r="K36" i="40"/>
  <c r="K41" i="40"/>
  <c r="AE56" i="35"/>
  <c r="AC56" i="35"/>
  <c r="AD56" i="35" s="1"/>
  <c r="AB56" i="35"/>
  <c r="Z56" i="35"/>
  <c r="Y56" i="35"/>
  <c r="R56" i="35"/>
  <c r="AK56" i="35" s="1"/>
  <c r="I56" i="35"/>
  <c r="AO55" i="35"/>
  <c r="AN55" i="35"/>
  <c r="AE55" i="35"/>
  <c r="AD55" i="35"/>
  <c r="AC55" i="35"/>
  <c r="AB55" i="35"/>
  <c r="Z55" i="35"/>
  <c r="Y55" i="35"/>
  <c r="AQ55" i="35" s="1"/>
  <c r="R55" i="35"/>
  <c r="AK55" i="35" s="1"/>
  <c r="I55" i="35"/>
  <c r="AQ54" i="35"/>
  <c r="AN54" i="35"/>
  <c r="AE54" i="35"/>
  <c r="AD54" i="35"/>
  <c r="AC54" i="35"/>
  <c r="AB54" i="35"/>
  <c r="Z54" i="35"/>
  <c r="Y54" i="35"/>
  <c r="AO54" i="35" s="1"/>
  <c r="R54" i="35"/>
  <c r="I54" i="35"/>
  <c r="AO53" i="35"/>
  <c r="AG53" i="35"/>
  <c r="AH53" i="35" s="1"/>
  <c r="AE53" i="35"/>
  <c r="AC53" i="35"/>
  <c r="AD53" i="35" s="1"/>
  <c r="AB53" i="35"/>
  <c r="Z53" i="35"/>
  <c r="Y53" i="35"/>
  <c r="AN53" i="35" s="1"/>
  <c r="I53" i="35"/>
  <c r="R53" i="35" s="1"/>
  <c r="AK53" i="35" s="1"/>
  <c r="G53" i="35"/>
  <c r="AO52" i="35"/>
  <c r="AE52" i="35"/>
  <c r="AC52" i="35"/>
  <c r="AD52" i="35" s="1"/>
  <c r="AB52" i="35"/>
  <c r="Z52" i="35"/>
  <c r="Y52" i="35"/>
  <c r="AN52" i="35" s="1"/>
  <c r="R52" i="35"/>
  <c r="I52" i="35"/>
  <c r="AO51" i="35"/>
  <c r="AN51" i="35"/>
  <c r="AG51" i="35"/>
  <c r="AH51" i="35" s="1"/>
  <c r="AE51" i="35"/>
  <c r="AD51" i="35"/>
  <c r="AC51" i="35"/>
  <c r="AB51" i="35"/>
  <c r="Z51" i="35"/>
  <c r="Y51" i="35"/>
  <c r="AQ51" i="35" s="1"/>
  <c r="I51" i="35"/>
  <c r="R51" i="35" s="1"/>
  <c r="AK51" i="35" s="1"/>
  <c r="AN50" i="35"/>
  <c r="AE50" i="35"/>
  <c r="AD50" i="35"/>
  <c r="AC50" i="35"/>
  <c r="AB50" i="35"/>
  <c r="Z50" i="35"/>
  <c r="Y50" i="35"/>
  <c r="AQ50" i="35" s="1"/>
  <c r="I50" i="35"/>
  <c r="AE49" i="35"/>
  <c r="AD49" i="35"/>
  <c r="AC49" i="35"/>
  <c r="AB49" i="35"/>
  <c r="Z49" i="35"/>
  <c r="Y49" i="35"/>
  <c r="AQ49" i="35" s="1"/>
  <c r="G49" i="35"/>
  <c r="I49" i="35" s="1"/>
  <c r="R49" i="35" s="1"/>
  <c r="AE48" i="35"/>
  <c r="AC48" i="35"/>
  <c r="AD48" i="35" s="1"/>
  <c r="AB48" i="35"/>
  <c r="Z48" i="35"/>
  <c r="Y48" i="35"/>
  <c r="AQ48" i="35" s="1"/>
  <c r="I48" i="35"/>
  <c r="R48" i="35" s="1"/>
  <c r="AG48" i="35" s="1"/>
  <c r="AO47" i="35"/>
  <c r="AE47" i="35"/>
  <c r="AD47" i="35"/>
  <c r="AC47" i="35"/>
  <c r="AB47" i="35"/>
  <c r="Z47" i="35"/>
  <c r="Y47" i="35"/>
  <c r="AQ47" i="35" s="1"/>
  <c r="I47" i="35"/>
  <c r="R47" i="35" s="1"/>
  <c r="AS46" i="35"/>
  <c r="AO46" i="35"/>
  <c r="AE46" i="35"/>
  <c r="AC46" i="35"/>
  <c r="AD46" i="35" s="1"/>
  <c r="AB46" i="35"/>
  <c r="Z46" i="35"/>
  <c r="Y46" i="35"/>
  <c r="AQ46" i="35" s="1"/>
  <c r="I46" i="35"/>
  <c r="R46" i="35" s="1"/>
  <c r="G46" i="35"/>
  <c r="AS45" i="35"/>
  <c r="AO45" i="35"/>
  <c r="AE45" i="35"/>
  <c r="AC45" i="35"/>
  <c r="AD45" i="35" s="1"/>
  <c r="AB45" i="35"/>
  <c r="Z45" i="35"/>
  <c r="Y45" i="35"/>
  <c r="AQ45" i="35" s="1"/>
  <c r="I45" i="35"/>
  <c r="R45" i="35" s="1"/>
  <c r="AQ44" i="35"/>
  <c r="AE44" i="35"/>
  <c r="AC44" i="35"/>
  <c r="AD44" i="35" s="1"/>
  <c r="AB44" i="35"/>
  <c r="Z44" i="35"/>
  <c r="Y44" i="35"/>
  <c r="I44" i="35"/>
  <c r="AQ43" i="35"/>
  <c r="AO43" i="35"/>
  <c r="AE43" i="35"/>
  <c r="AC43" i="35"/>
  <c r="AD43" i="35" s="1"/>
  <c r="AB43" i="35"/>
  <c r="Z43" i="35"/>
  <c r="Y43" i="35"/>
  <c r="AN43" i="35" s="1"/>
  <c r="I43" i="35"/>
  <c r="R43" i="35" s="1"/>
  <c r="AE42" i="35"/>
  <c r="AC42" i="35"/>
  <c r="AD42" i="35" s="1"/>
  <c r="AB42" i="35"/>
  <c r="Z42" i="35"/>
  <c r="Y42" i="35"/>
  <c r="I42" i="35"/>
  <c r="R42" i="35" s="1"/>
  <c r="AQ41" i="35"/>
  <c r="AO41" i="35"/>
  <c r="AN41" i="35"/>
  <c r="AE41" i="35"/>
  <c r="AC41" i="35"/>
  <c r="AD41" i="35" s="1"/>
  <c r="AB41" i="35"/>
  <c r="Z41" i="35"/>
  <c r="Y41" i="35"/>
  <c r="R41" i="35"/>
  <c r="I41" i="35"/>
  <c r="AQ40" i="35"/>
  <c r="AO40" i="35"/>
  <c r="AE40" i="35"/>
  <c r="AC40" i="35"/>
  <c r="AD40" i="35" s="1"/>
  <c r="AB40" i="35"/>
  <c r="Z40" i="35"/>
  <c r="Y40" i="35"/>
  <c r="AN40" i="35" s="1"/>
  <c r="R40" i="35"/>
  <c r="S40" i="35" s="1"/>
  <c r="X40" i="35" s="1"/>
  <c r="I40" i="35"/>
  <c r="AQ39" i="35"/>
  <c r="AO39" i="35"/>
  <c r="AE39" i="35"/>
  <c r="AC39" i="35"/>
  <c r="AD39" i="35" s="1"/>
  <c r="AB39" i="35"/>
  <c r="Z39" i="35"/>
  <c r="Y39" i="35"/>
  <c r="AN39" i="35" s="1"/>
  <c r="R39" i="35"/>
  <c r="I39" i="35"/>
  <c r="AQ38" i="35"/>
  <c r="AO38" i="35"/>
  <c r="AE38" i="35"/>
  <c r="AD38" i="35"/>
  <c r="AC38" i="35"/>
  <c r="AB38" i="35"/>
  <c r="Z38" i="35"/>
  <c r="Y38" i="35"/>
  <c r="AN38" i="35" s="1"/>
  <c r="I38" i="35"/>
  <c r="R38" i="35" s="1"/>
  <c r="AK38" i="35" s="1"/>
  <c r="AQ37" i="35"/>
  <c r="AE37" i="35"/>
  <c r="AD37" i="35"/>
  <c r="AC37" i="35"/>
  <c r="AB37" i="35"/>
  <c r="Z37" i="35"/>
  <c r="Y37" i="35"/>
  <c r="G37" i="35"/>
  <c r="I37" i="35" s="1"/>
  <c r="R37" i="35" s="1"/>
  <c r="AQ36" i="35"/>
  <c r="AO36" i="35"/>
  <c r="AE36" i="35"/>
  <c r="AD36" i="35"/>
  <c r="AC36" i="35"/>
  <c r="AB36" i="35"/>
  <c r="Z36" i="35"/>
  <c r="Y36" i="35"/>
  <c r="AN36" i="35" s="1"/>
  <c r="I36" i="35"/>
  <c r="R36" i="35" s="1"/>
  <c r="G36" i="35"/>
  <c r="AQ35" i="35"/>
  <c r="AE35" i="35"/>
  <c r="AD35" i="35"/>
  <c r="AC35" i="35"/>
  <c r="AB35" i="35"/>
  <c r="Z35" i="35"/>
  <c r="Y35" i="35"/>
  <c r="AO35" i="35" s="1"/>
  <c r="R35" i="35"/>
  <c r="S35" i="35" s="1"/>
  <c r="I35" i="35"/>
  <c r="AE34" i="35"/>
  <c r="AD34" i="35"/>
  <c r="AC34" i="35"/>
  <c r="AB34" i="35"/>
  <c r="Z34" i="35"/>
  <c r="Y34" i="35"/>
  <c r="I34" i="35"/>
  <c r="AE33" i="35"/>
  <c r="AD33" i="35"/>
  <c r="AC33" i="35"/>
  <c r="AB33" i="35"/>
  <c r="Z33" i="35"/>
  <c r="Y33" i="35"/>
  <c r="AQ33" i="35" s="1"/>
  <c r="I33" i="35"/>
  <c r="R33" i="35" s="1"/>
  <c r="AE32" i="35"/>
  <c r="AD32" i="35"/>
  <c r="AC32" i="35"/>
  <c r="AB32" i="35"/>
  <c r="Z32" i="35"/>
  <c r="Y32" i="35"/>
  <c r="AO32" i="35" s="1"/>
  <c r="I32" i="35"/>
  <c r="R32" i="35" s="1"/>
  <c r="AE31" i="35"/>
  <c r="AD31" i="35"/>
  <c r="AC31" i="35"/>
  <c r="AB31" i="35"/>
  <c r="Z31" i="35"/>
  <c r="Y31" i="35"/>
  <c r="I31" i="35"/>
  <c r="R31" i="35" s="1"/>
  <c r="AE30" i="35"/>
  <c r="AD30" i="35"/>
  <c r="AC30" i="35"/>
  <c r="AB30" i="35"/>
  <c r="Z30" i="35"/>
  <c r="Y30" i="35"/>
  <c r="I30" i="35"/>
  <c r="AE29" i="35"/>
  <c r="AD29" i="35"/>
  <c r="AC29" i="35"/>
  <c r="AB29" i="35"/>
  <c r="Z29" i="35"/>
  <c r="Y29" i="35"/>
  <c r="AQ29" i="35" s="1"/>
  <c r="I29" i="35"/>
  <c r="R29" i="35" s="1"/>
  <c r="AE28" i="35"/>
  <c r="AD28" i="35"/>
  <c r="AC28" i="35"/>
  <c r="AB28" i="35"/>
  <c r="Z28" i="35"/>
  <c r="Y28" i="35"/>
  <c r="I28" i="35"/>
  <c r="R28" i="35" s="1"/>
  <c r="AE27" i="35"/>
  <c r="AD27" i="35"/>
  <c r="AC27" i="35"/>
  <c r="AB27" i="35"/>
  <c r="Z27" i="35"/>
  <c r="Y27" i="35"/>
  <c r="I27" i="35"/>
  <c r="R27" i="35" s="1"/>
  <c r="AE26" i="35"/>
  <c r="AD26" i="35"/>
  <c r="AC26" i="35"/>
  <c r="AB26" i="35"/>
  <c r="Z26" i="35"/>
  <c r="Y26" i="35"/>
  <c r="I26" i="35"/>
  <c r="R26" i="35" s="1"/>
  <c r="AE25" i="35"/>
  <c r="AD25" i="35"/>
  <c r="AC25" i="35"/>
  <c r="AB25" i="35"/>
  <c r="Z25" i="35"/>
  <c r="Y25" i="35"/>
  <c r="I25" i="35"/>
  <c r="R25" i="35" s="1"/>
  <c r="AE24" i="35"/>
  <c r="AD24" i="35"/>
  <c r="AC24" i="35"/>
  <c r="AB24" i="35"/>
  <c r="Z24" i="35"/>
  <c r="Y24" i="35"/>
  <c r="I24" i="35"/>
  <c r="R24" i="35" s="1"/>
  <c r="AE23" i="35"/>
  <c r="AD23" i="35"/>
  <c r="AC23" i="35"/>
  <c r="AB23" i="35"/>
  <c r="Z23" i="35"/>
  <c r="Y23" i="35"/>
  <c r="I23" i="35"/>
  <c r="R23" i="35" s="1"/>
  <c r="AE22" i="35"/>
  <c r="AD22" i="35"/>
  <c r="AC22" i="35"/>
  <c r="AB22" i="35"/>
  <c r="Z22" i="35"/>
  <c r="Y22" i="35"/>
  <c r="I22" i="35"/>
  <c r="R22" i="35" s="1"/>
  <c r="AE21" i="35"/>
  <c r="AC21" i="35"/>
  <c r="AD21" i="35" s="1"/>
  <c r="AB21" i="35"/>
  <c r="Z21" i="35"/>
  <c r="Y21" i="35"/>
  <c r="I21" i="35"/>
  <c r="R21" i="35" s="1"/>
  <c r="AE20" i="35"/>
  <c r="AD20" i="35"/>
  <c r="AC20" i="35"/>
  <c r="AB20" i="35"/>
  <c r="Z20" i="35"/>
  <c r="Y20" i="35"/>
  <c r="I20" i="35"/>
  <c r="R20" i="35" s="1"/>
  <c r="S20" i="35" s="1"/>
  <c r="AE19" i="35"/>
  <c r="AD19" i="35"/>
  <c r="AC19" i="35"/>
  <c r="AB19" i="35"/>
  <c r="Z19" i="35"/>
  <c r="Y19" i="35"/>
  <c r="R19" i="35"/>
  <c r="AK19" i="35" s="1"/>
  <c r="I19" i="35"/>
  <c r="AE18" i="35"/>
  <c r="AD18" i="35"/>
  <c r="AC18" i="35"/>
  <c r="AB18" i="35"/>
  <c r="Z18" i="35"/>
  <c r="Y18" i="35"/>
  <c r="I18" i="35"/>
  <c r="R18" i="35" s="1"/>
  <c r="AE17" i="35"/>
  <c r="AC17" i="35"/>
  <c r="AD17" i="35" s="1"/>
  <c r="AB17" i="35"/>
  <c r="Z17" i="35"/>
  <c r="Y17" i="35"/>
  <c r="I17" i="35"/>
  <c r="R17" i="35" s="1"/>
  <c r="AE16" i="35"/>
  <c r="AD16" i="35"/>
  <c r="AC16" i="35"/>
  <c r="AB16" i="35"/>
  <c r="Z16" i="35"/>
  <c r="Y16" i="35"/>
  <c r="I16" i="35"/>
  <c r="R16" i="35" s="1"/>
  <c r="AE15" i="35"/>
  <c r="AC15" i="35"/>
  <c r="AD15" i="35" s="1"/>
  <c r="AB15" i="35"/>
  <c r="Z15" i="35"/>
  <c r="Y15" i="35"/>
  <c r="I15" i="35"/>
  <c r="R15" i="35" s="1"/>
  <c r="AE14" i="35"/>
  <c r="AD14" i="35"/>
  <c r="AC14" i="35"/>
  <c r="AB14" i="35"/>
  <c r="Z14" i="35"/>
  <c r="Y14" i="35"/>
  <c r="I14" i="35"/>
  <c r="R14" i="35" s="1"/>
  <c r="AE13" i="35"/>
  <c r="AD13" i="35"/>
  <c r="AC13" i="35"/>
  <c r="AB13" i="35"/>
  <c r="Z13" i="35"/>
  <c r="Y13" i="35"/>
  <c r="I13" i="35"/>
  <c r="R13" i="35" s="1"/>
  <c r="AE12" i="35"/>
  <c r="AC12" i="35"/>
  <c r="AD12" i="35" s="1"/>
  <c r="AB12" i="35"/>
  <c r="Z12" i="35"/>
  <c r="Y12" i="35"/>
  <c r="R12" i="35"/>
  <c r="AO12" i="35" s="1"/>
  <c r="I12" i="35"/>
  <c r="AE11" i="35"/>
  <c r="AC11" i="35"/>
  <c r="AD11" i="35" s="1"/>
  <c r="AB11" i="35"/>
  <c r="Z11" i="35"/>
  <c r="Y11" i="35"/>
  <c r="R11" i="35"/>
  <c r="I11" i="35"/>
  <c r="AE10" i="35"/>
  <c r="AD10" i="35"/>
  <c r="AC10" i="35"/>
  <c r="AB10" i="35"/>
  <c r="Z10" i="35"/>
  <c r="Y10" i="35"/>
  <c r="R10" i="35"/>
  <c r="I10" i="35"/>
  <c r="AE9" i="35"/>
  <c r="AC9" i="35"/>
  <c r="AD9" i="35" s="1"/>
  <c r="AB9" i="35"/>
  <c r="Z9" i="35"/>
  <c r="Y9" i="35"/>
  <c r="I9" i="35"/>
  <c r="R9" i="35" s="1"/>
  <c r="AE8" i="35"/>
  <c r="AC8" i="35"/>
  <c r="AD8" i="35" s="1"/>
  <c r="AB8" i="35"/>
  <c r="Z8" i="35"/>
  <c r="Y8" i="35"/>
  <c r="I8" i="35"/>
  <c r="R8" i="35" s="1"/>
  <c r="AQ8" i="35" s="1"/>
  <c r="AE7" i="35"/>
  <c r="AC7" i="35"/>
  <c r="AD7" i="35" s="1"/>
  <c r="AB7" i="35"/>
  <c r="Z7" i="35"/>
  <c r="Y7" i="35"/>
  <c r="I7" i="35"/>
  <c r="R7" i="35" s="1"/>
  <c r="AO7" i="35" s="1"/>
  <c r="AQ6" i="35"/>
  <c r="AE6" i="35"/>
  <c r="AC6" i="35"/>
  <c r="AD6" i="35" s="1"/>
  <c r="AB6" i="35"/>
  <c r="Z6" i="35"/>
  <c r="Y6" i="35"/>
  <c r="R6" i="35"/>
  <c r="I6" i="35"/>
  <c r="AE5" i="35"/>
  <c r="AC5" i="35"/>
  <c r="AD5" i="35" s="1"/>
  <c r="AB5" i="35"/>
  <c r="Z5" i="35"/>
  <c r="Y5" i="35"/>
  <c r="I5" i="35"/>
  <c r="R5" i="35" s="1"/>
  <c r="AE4" i="35"/>
  <c r="AD4" i="35"/>
  <c r="AC4" i="35"/>
  <c r="AB4" i="35"/>
  <c r="Z4" i="35"/>
  <c r="Y4" i="35"/>
  <c r="I4" i="35"/>
  <c r="R4" i="35" s="1"/>
  <c r="AE3" i="35"/>
  <c r="AC3" i="35"/>
  <c r="AD3" i="35" s="1"/>
  <c r="AB3" i="35"/>
  <c r="Z3" i="35"/>
  <c r="Y3" i="35"/>
  <c r="I3" i="35"/>
  <c r="R3" i="35" s="1"/>
  <c r="I46" i="40" l="1"/>
  <c r="F13" i="33" s="1"/>
  <c r="G46" i="40"/>
  <c r="D13" i="33" s="1"/>
  <c r="F46" i="40"/>
  <c r="C13" i="33" s="1"/>
  <c r="O46" i="40"/>
  <c r="L13" i="33" s="1"/>
  <c r="N46" i="40"/>
  <c r="K13" i="33" s="1"/>
  <c r="H46" i="40"/>
  <c r="E13" i="33" s="1"/>
  <c r="J46" i="40"/>
  <c r="G13" i="33" s="1"/>
  <c r="M46" i="40"/>
  <c r="J13" i="33" s="1"/>
  <c r="L46" i="40"/>
  <c r="I13" i="33" s="1"/>
  <c r="K46" i="40"/>
  <c r="H13" i="33" s="1"/>
  <c r="O44" i="40"/>
  <c r="I44" i="40"/>
  <c r="N44" i="40"/>
  <c r="K44" i="40"/>
  <c r="H44" i="40"/>
  <c r="J44" i="40"/>
  <c r="M44" i="40"/>
  <c r="G44" i="40"/>
  <c r="AN20" i="35"/>
  <c r="AK48" i="35"/>
  <c r="AN12" i="35"/>
  <c r="AN7" i="35"/>
  <c r="AN31" i="35"/>
  <c r="AK31" i="35"/>
  <c r="S15" i="35"/>
  <c r="X15" i="35" s="1"/>
  <c r="AK15" i="35"/>
  <c r="AN15" i="35"/>
  <c r="AN28" i="35"/>
  <c r="AO6" i="35"/>
  <c r="AQ12" i="35"/>
  <c r="AN4" i="35"/>
  <c r="S4" i="35"/>
  <c r="AO4" i="35"/>
  <c r="AK4" i="35"/>
  <c r="AG4" i="35"/>
  <c r="AN18" i="35"/>
  <c r="S18" i="35"/>
  <c r="AO18" i="35"/>
  <c r="AK18" i="35"/>
  <c r="AG18" i="35"/>
  <c r="AH18" i="35" s="1"/>
  <c r="AO25" i="35"/>
  <c r="S25" i="35"/>
  <c r="AN25" i="35"/>
  <c r="AK25" i="35"/>
  <c r="AG25" i="35"/>
  <c r="AH25" i="35" s="1"/>
  <c r="AH4" i="35"/>
  <c r="AG11" i="35"/>
  <c r="AH11" i="35" s="1"/>
  <c r="AN11" i="35"/>
  <c r="AK11" i="35"/>
  <c r="AO11" i="35"/>
  <c r="S11" i="35"/>
  <c r="AO3" i="35"/>
  <c r="AK3" i="35"/>
  <c r="AN3" i="35"/>
  <c r="S3" i="35"/>
  <c r="AG3" i="35"/>
  <c r="AH3" i="35" s="1"/>
  <c r="AO9" i="35"/>
  <c r="AK9" i="35"/>
  <c r="S9" i="35"/>
  <c r="AG9" i="35"/>
  <c r="AH9" i="35" s="1"/>
  <c r="AG23" i="35"/>
  <c r="AH23" i="35" s="1"/>
  <c r="AO23" i="35"/>
  <c r="S23" i="35"/>
  <c r="AN23" i="35"/>
  <c r="AK23" i="35"/>
  <c r="X35" i="35"/>
  <c r="AN14" i="35"/>
  <c r="S14" i="35"/>
  <c r="AO14" i="35"/>
  <c r="AK14" i="35"/>
  <c r="AG14" i="35"/>
  <c r="AH14" i="35" s="1"/>
  <c r="S22" i="35"/>
  <c r="AN22" i="35"/>
  <c r="AO22" i="35"/>
  <c r="AG22" i="35"/>
  <c r="AH22" i="35" s="1"/>
  <c r="AK22" i="35"/>
  <c r="AO13" i="35"/>
  <c r="AN13" i="35"/>
  <c r="S13" i="35"/>
  <c r="AK13" i="35"/>
  <c r="AG13" i="35"/>
  <c r="AH13" i="35" s="1"/>
  <c r="AS27" i="35"/>
  <c r="AG27" i="35"/>
  <c r="AH27" i="35" s="1"/>
  <c r="AO27" i="35"/>
  <c r="S27" i="35"/>
  <c r="AN27" i="35"/>
  <c r="AK27" i="35"/>
  <c r="AG5" i="35"/>
  <c r="AH5" i="35" s="1"/>
  <c r="AO5" i="35"/>
  <c r="S5" i="35"/>
  <c r="AK5" i="35"/>
  <c r="AN5" i="35"/>
  <c r="X20" i="35"/>
  <c r="AN26" i="35"/>
  <c r="S26" i="35"/>
  <c r="AO26" i="35"/>
  <c r="AG26" i="35"/>
  <c r="AH26" i="35" s="1"/>
  <c r="AK26" i="35"/>
  <c r="AK24" i="35"/>
  <c r="AG24" i="35"/>
  <c r="AH24" i="35" s="1"/>
  <c r="AK16" i="35"/>
  <c r="AG16" i="35"/>
  <c r="AH16" i="35" s="1"/>
  <c r="AN16" i="35"/>
  <c r="S24" i="35"/>
  <c r="AS31" i="35"/>
  <c r="AG31" i="35"/>
  <c r="AH31" i="35" s="1"/>
  <c r="AO31" i="35"/>
  <c r="AG38" i="35"/>
  <c r="AH38" i="35" s="1"/>
  <c r="S38" i="35"/>
  <c r="S49" i="35"/>
  <c r="AK49" i="35"/>
  <c r="AG49" i="35"/>
  <c r="AH49" i="35" s="1"/>
  <c r="AO16" i="35"/>
  <c r="S31" i="35"/>
  <c r="S37" i="35"/>
  <c r="AK37" i="35"/>
  <c r="AG37" i="35"/>
  <c r="AH37" i="35" s="1"/>
  <c r="AG6" i="35"/>
  <c r="AH6" i="35" s="1"/>
  <c r="AO10" i="35"/>
  <c r="AN10" i="35"/>
  <c r="S10" i="35"/>
  <c r="AK7" i="35"/>
  <c r="AG7" i="35"/>
  <c r="AH7" i="35" s="1"/>
  <c r="S36" i="35"/>
  <c r="AK36" i="35"/>
  <c r="AG36" i="35"/>
  <c r="AH36" i="35" s="1"/>
  <c r="AQ4" i="35"/>
  <c r="AQ7" i="35"/>
  <c r="AG15" i="35"/>
  <c r="AH15" i="35" s="1"/>
  <c r="AO20" i="35"/>
  <c r="AG46" i="35"/>
  <c r="AH46" i="35" s="1"/>
  <c r="S46" i="35"/>
  <c r="AK46" i="35"/>
  <c r="S7" i="35"/>
  <c r="S8" i="35"/>
  <c r="AG8" i="35"/>
  <c r="AH8" i="35" s="1"/>
  <c r="AK8" i="35"/>
  <c r="AO21" i="35"/>
  <c r="AN21" i="35"/>
  <c r="S21" i="35"/>
  <c r="AK21" i="35"/>
  <c r="AG21" i="35"/>
  <c r="AH21" i="35" s="1"/>
  <c r="AQ24" i="35"/>
  <c r="AS32" i="35"/>
  <c r="S32" i="35"/>
  <c r="AK32" i="35"/>
  <c r="AG32" i="35"/>
  <c r="AH32" i="35" s="1"/>
  <c r="AQ32" i="35"/>
  <c r="S53" i="35"/>
  <c r="AS53" i="35"/>
  <c r="AQ56" i="35"/>
  <c r="AO56" i="35"/>
  <c r="AN56" i="35"/>
  <c r="AG10" i="35"/>
  <c r="AH10" i="35" s="1"/>
  <c r="AQ31" i="35"/>
  <c r="R34" i="35"/>
  <c r="AN24" i="35"/>
  <c r="AQ3" i="35"/>
  <c r="S6" i="35"/>
  <c r="AO19" i="35"/>
  <c r="R50" i="35"/>
  <c r="S16" i="35"/>
  <c r="AO17" i="35"/>
  <c r="AN17" i="35"/>
  <c r="S17" i="35"/>
  <c r="AK17" i="35"/>
  <c r="AG17" i="35"/>
  <c r="AH17" i="35" s="1"/>
  <c r="AQ20" i="35"/>
  <c r="AO28" i="35"/>
  <c r="AS33" i="35"/>
  <c r="AO33" i="35"/>
  <c r="AK33" i="35"/>
  <c r="AN33" i="35"/>
  <c r="S33" i="35"/>
  <c r="AG33" i="35"/>
  <c r="AH33" i="35" s="1"/>
  <c r="AQ42" i="35"/>
  <c r="AO42" i="35"/>
  <c r="AN42" i="35"/>
  <c r="AG55" i="35"/>
  <c r="AH55" i="35" s="1"/>
  <c r="AS55" i="35"/>
  <c r="S55" i="35"/>
  <c r="AQ10" i="35"/>
  <c r="S19" i="35"/>
  <c r="AO24" i="35"/>
  <c r="AQ13" i="35"/>
  <c r="S43" i="35"/>
  <c r="AK43" i="35"/>
  <c r="AG43" i="35"/>
  <c r="AH43" i="35" s="1"/>
  <c r="AO15" i="35"/>
  <c r="AQ5" i="35"/>
  <c r="AK6" i="35"/>
  <c r="AK12" i="35"/>
  <c r="AG12" i="35"/>
  <c r="AH12" i="35" s="1"/>
  <c r="AS28" i="35"/>
  <c r="S28" i="35"/>
  <c r="AK28" i="35"/>
  <c r="AG28" i="35"/>
  <c r="AQ28" i="35"/>
  <c r="AO37" i="35"/>
  <c r="AN37" i="35"/>
  <c r="S52" i="35"/>
  <c r="AK52" i="35"/>
  <c r="AG52" i="35"/>
  <c r="AH52" i="35" s="1"/>
  <c r="AS54" i="35"/>
  <c r="S54" i="35"/>
  <c r="AK54" i="35"/>
  <c r="AG54" i="35"/>
  <c r="AH54" i="35" s="1"/>
  <c r="AN19" i="35"/>
  <c r="AS35" i="35"/>
  <c r="AK35" i="35"/>
  <c r="AG35" i="35"/>
  <c r="AH35" i="35" s="1"/>
  <c r="AM35" i="35" s="1"/>
  <c r="AK10" i="35"/>
  <c r="AN6" i="35"/>
  <c r="AO8" i="35"/>
  <c r="AN8" i="35"/>
  <c r="S12" i="35"/>
  <c r="AQ16" i="35"/>
  <c r="R30" i="35"/>
  <c r="AN30" i="35" s="1"/>
  <c r="AN35" i="35"/>
  <c r="AG39" i="35"/>
  <c r="AH39" i="35" s="1"/>
  <c r="AK39" i="35"/>
  <c r="AG19" i="35"/>
  <c r="AH19" i="35" s="1"/>
  <c r="AK20" i="35"/>
  <c r="AG20" i="35"/>
  <c r="AH20" i="35" s="1"/>
  <c r="AM20" i="35" s="1"/>
  <c r="AQ30" i="35"/>
  <c r="AS43" i="35"/>
  <c r="AQ9" i="35"/>
  <c r="AH28" i="35"/>
  <c r="AS29" i="35"/>
  <c r="AO29" i="35"/>
  <c r="AK29" i="35"/>
  <c r="AN29" i="35"/>
  <c r="S29" i="35"/>
  <c r="AG29" i="35"/>
  <c r="AH29" i="35" s="1"/>
  <c r="AN32" i="35"/>
  <c r="S39" i="35"/>
  <c r="AQ15" i="35"/>
  <c r="AQ19" i="35"/>
  <c r="AQ23" i="35"/>
  <c r="AQ27" i="35"/>
  <c r="S41" i="35"/>
  <c r="R44" i="35"/>
  <c r="AG47" i="35"/>
  <c r="AH47" i="35" s="1"/>
  <c r="S47" i="35"/>
  <c r="AK47" i="35"/>
  <c r="AQ11" i="35"/>
  <c r="AN9" i="35"/>
  <c r="AK42" i="35"/>
  <c r="AG42" i="35"/>
  <c r="AH42" i="35" s="1"/>
  <c r="S48" i="35"/>
  <c r="AQ18" i="35"/>
  <c r="AQ22" i="35"/>
  <c r="AQ26" i="35"/>
  <c r="AK40" i="35"/>
  <c r="AG40" i="35"/>
  <c r="AH40" i="35" s="1"/>
  <c r="AG45" i="35"/>
  <c r="AH45" i="35" s="1"/>
  <c r="S45" i="35"/>
  <c r="AK45" i="35"/>
  <c r="S51" i="35"/>
  <c r="AK41" i="35"/>
  <c r="AG41" i="35"/>
  <c r="AH41" i="35" s="1"/>
  <c r="AQ14" i="35"/>
  <c r="AO44" i="35"/>
  <c r="AN44" i="35"/>
  <c r="AH48" i="35"/>
  <c r="AG56" i="35"/>
  <c r="AH56" i="35" s="1"/>
  <c r="AQ17" i="35"/>
  <c r="AQ21" i="35"/>
  <c r="AQ25" i="35"/>
  <c r="S42" i="35"/>
  <c r="AS42" i="35"/>
  <c r="S56" i="35"/>
  <c r="AS56" i="35"/>
  <c r="AQ52" i="35"/>
  <c r="AQ53" i="35"/>
  <c r="AN48" i="35"/>
  <c r="AN49" i="35"/>
  <c r="AO50" i="35"/>
  <c r="AN45" i="35"/>
  <c r="AN46" i="35"/>
  <c r="AN47" i="35"/>
  <c r="AO48" i="35"/>
  <c r="AO49" i="35"/>
  <c r="AM15" i="35" l="1"/>
  <c r="AM52" i="35"/>
  <c r="X52" i="35"/>
  <c r="AM9" i="35"/>
  <c r="X9" i="35"/>
  <c r="X25" i="35"/>
  <c r="AM25" i="35"/>
  <c r="AM42" i="35"/>
  <c r="X42" i="35"/>
  <c r="AM28" i="35"/>
  <c r="X28" i="35"/>
  <c r="X21" i="35"/>
  <c r="AM21" i="35"/>
  <c r="AM3" i="35"/>
  <c r="X3" i="35"/>
  <c r="AM40" i="35"/>
  <c r="AM43" i="35"/>
  <c r="X43" i="35"/>
  <c r="X46" i="35"/>
  <c r="AM46" i="35"/>
  <c r="AM36" i="35"/>
  <c r="X36" i="35"/>
  <c r="X18" i="35"/>
  <c r="AM18" i="35"/>
  <c r="X33" i="35"/>
  <c r="AM33" i="35"/>
  <c r="X17" i="35"/>
  <c r="AM17" i="35"/>
  <c r="AM39" i="35"/>
  <c r="X39" i="35"/>
  <c r="AS34" i="35"/>
  <c r="AO34" i="35"/>
  <c r="S34" i="35"/>
  <c r="AK34" i="35"/>
  <c r="AG34" i="35"/>
  <c r="AH34" i="35" s="1"/>
  <c r="AQ34" i="35"/>
  <c r="AM19" i="35"/>
  <c r="X19" i="35"/>
  <c r="X49" i="35"/>
  <c r="AM49" i="35"/>
  <c r="AM24" i="35"/>
  <c r="X24" i="35"/>
  <c r="X5" i="35"/>
  <c r="AM5" i="35"/>
  <c r="AM51" i="35"/>
  <c r="X51" i="35"/>
  <c r="X47" i="35"/>
  <c r="AM47" i="35"/>
  <c r="AM32" i="35"/>
  <c r="X32" i="35"/>
  <c r="X48" i="35"/>
  <c r="AM48" i="35"/>
  <c r="S44" i="35"/>
  <c r="AK44" i="35"/>
  <c r="AS44" i="35"/>
  <c r="AG44" i="35"/>
  <c r="AH44" i="35" s="1"/>
  <c r="X29" i="35"/>
  <c r="AM29" i="35"/>
  <c r="AS30" i="35"/>
  <c r="AO30" i="35"/>
  <c r="S30" i="35"/>
  <c r="AK30" i="35"/>
  <c r="AG30" i="35"/>
  <c r="AH30" i="35" s="1"/>
  <c r="X55" i="35"/>
  <c r="AM55" i="35"/>
  <c r="AM16" i="35"/>
  <c r="X16" i="35"/>
  <c r="AM38" i="35"/>
  <c r="X38" i="35"/>
  <c r="X11" i="35"/>
  <c r="AM11" i="35"/>
  <c r="X45" i="35"/>
  <c r="AM45" i="35"/>
  <c r="X41" i="35"/>
  <c r="AM41" i="35"/>
  <c r="AK50" i="35"/>
  <c r="S50" i="35"/>
  <c r="AG50" i="35"/>
  <c r="AH50" i="35" s="1"/>
  <c r="X8" i="35"/>
  <c r="AM8" i="35"/>
  <c r="X37" i="35"/>
  <c r="AM37" i="35"/>
  <c r="X26" i="35"/>
  <c r="AM26" i="35"/>
  <c r="X22" i="35"/>
  <c r="AM22" i="35"/>
  <c r="X4" i="35"/>
  <c r="AM4" i="35"/>
  <c r="AN34" i="35"/>
  <c r="X10" i="35"/>
  <c r="AM10" i="35"/>
  <c r="X13" i="35"/>
  <c r="AM13" i="35"/>
  <c r="X14" i="35"/>
  <c r="AM14" i="35"/>
  <c r="AM56" i="35"/>
  <c r="X56" i="35"/>
  <c r="X12" i="35"/>
  <c r="AM12" i="35"/>
  <c r="AM6" i="35"/>
  <c r="X6" i="35"/>
  <c r="X53" i="35"/>
  <c r="AM53" i="35"/>
  <c r="X54" i="35"/>
  <c r="AM54" i="35"/>
  <c r="AM7" i="35"/>
  <c r="X7" i="35"/>
  <c r="AM31" i="35"/>
  <c r="X31" i="35"/>
  <c r="X27" i="35"/>
  <c r="AM27" i="35"/>
  <c r="X23" i="35"/>
  <c r="AM23" i="35"/>
  <c r="X50" i="35" l="1"/>
  <c r="AM50" i="35"/>
  <c r="X44" i="35"/>
  <c r="AM44" i="35"/>
  <c r="AM30" i="35"/>
  <c r="X30" i="35"/>
  <c r="X34" i="35"/>
  <c r="AM34" i="35"/>
  <c r="AS41" i="35" l="1"/>
  <c r="AS15" i="35"/>
  <c r="AS16" i="35"/>
  <c r="AS14" i="35"/>
  <c r="AS52" i="35"/>
  <c r="AS39" i="35"/>
  <c r="AS26" i="35"/>
  <c r="AS22" i="35"/>
  <c r="AS24" i="35"/>
  <c r="AS25" i="35"/>
  <c r="AS21" i="35"/>
  <c r="AS9" i="35"/>
  <c r="AS19" i="35"/>
  <c r="AS20" i="35"/>
  <c r="AS23" i="35"/>
  <c r="AS50" i="35"/>
  <c r="AS36" i="35"/>
  <c r="AS47" i="35"/>
  <c r="AS13" i="35"/>
  <c r="AS12" i="35"/>
  <c r="AS18" i="35"/>
  <c r="AS11" i="35"/>
  <c r="AS37" i="35"/>
  <c r="AS48" i="35"/>
  <c r="AS40" i="35" l="1"/>
  <c r="AS5" i="35"/>
  <c r="AS7" i="35"/>
  <c r="AS51" i="35"/>
  <c r="AS17" i="35"/>
  <c r="AS10" i="35"/>
  <c r="AS8" i="35"/>
  <c r="AS49" i="35" l="1"/>
  <c r="AS4" i="35"/>
  <c r="AS38" i="35"/>
  <c r="AS6" i="35"/>
  <c r="AS3" i="35"/>
  <c r="AR43" i="35" l="1"/>
  <c r="AT43" i="35" s="1"/>
  <c r="AR46" i="35"/>
  <c r="AT46" i="35" s="1"/>
  <c r="AR18" i="35"/>
  <c r="AT18" i="35" s="1"/>
  <c r="AR38" i="35"/>
  <c r="AT38" i="35" s="1"/>
  <c r="AR12" i="35"/>
  <c r="AT12" i="35" s="1"/>
  <c r="AR45" i="35"/>
  <c r="AT45" i="35" s="1"/>
  <c r="AR26" i="35"/>
  <c r="AT26" i="35" s="1"/>
  <c r="AR49" i="35"/>
  <c r="AT49" i="35" s="1"/>
  <c r="AR35" i="35"/>
  <c r="AT35" i="35" s="1"/>
  <c r="AR6" i="35"/>
  <c r="AT6" i="35" s="1"/>
  <c r="AR51" i="35"/>
  <c r="AT51" i="35" s="1"/>
  <c r="AR13" i="35"/>
  <c r="AT13" i="35" s="1"/>
  <c r="AR20" i="35"/>
  <c r="AT20" i="35" s="1"/>
  <c r="AR41" i="35"/>
  <c r="AT41" i="35" s="1"/>
  <c r="AR32" i="35"/>
  <c r="AT32" i="35" s="1"/>
  <c r="AR22" i="35"/>
  <c r="AT22" i="35" s="1"/>
  <c r="AR24" i="35"/>
  <c r="AT24" i="35" s="1"/>
  <c r="AR37" i="35"/>
  <c r="AT37" i="35" s="1"/>
  <c r="AR15" i="35"/>
  <c r="AT15" i="35" s="1"/>
  <c r="AR40" i="35"/>
  <c r="AT40" i="35" s="1"/>
  <c r="AR25" i="35"/>
  <c r="AT25" i="35" s="1"/>
  <c r="AR3" i="35"/>
  <c r="AT3" i="35" s="1"/>
  <c r="AR11" i="35"/>
  <c r="AT11" i="35" s="1"/>
  <c r="AR42" i="35"/>
  <c r="AT42" i="35" s="1"/>
  <c r="AR27" i="35"/>
  <c r="AT27" i="35" s="1"/>
  <c r="AR7" i="35"/>
  <c r="AT7" i="35" s="1"/>
  <c r="AR21" i="35"/>
  <c r="AT21" i="35" s="1"/>
  <c r="AR48" i="35"/>
  <c r="AT48" i="35" s="1"/>
  <c r="AR56" i="35"/>
  <c r="AT56" i="35" s="1"/>
  <c r="AR4" i="35"/>
  <c r="AT4" i="35" s="1"/>
  <c r="AR9" i="35"/>
  <c r="AT9" i="35" s="1"/>
  <c r="AR36" i="35"/>
  <c r="AT36" i="35" s="1"/>
  <c r="AR33" i="35"/>
  <c r="AT33" i="35" s="1"/>
  <c r="AR29" i="35"/>
  <c r="AT29" i="35" s="1"/>
  <c r="AR16" i="35"/>
  <c r="AT16" i="35" s="1"/>
  <c r="AR55" i="35"/>
  <c r="AT55" i="35" s="1"/>
  <c r="AR39" i="35"/>
  <c r="AT39" i="35" s="1"/>
  <c r="AR14" i="35"/>
  <c r="AT14" i="35" s="1"/>
  <c r="AR53" i="35"/>
  <c r="AT53" i="35" s="1"/>
  <c r="AR52" i="35"/>
  <c r="AT52" i="35" s="1"/>
  <c r="AR19" i="35"/>
  <c r="AT19" i="35" s="1"/>
  <c r="AR17" i="35"/>
  <c r="AT17" i="35" s="1"/>
  <c r="AR28" i="35"/>
  <c r="AT28" i="35" s="1"/>
  <c r="AR23" i="35"/>
  <c r="AT23" i="35" s="1"/>
  <c r="AR5" i="35"/>
  <c r="AT5" i="35" s="1"/>
  <c r="AR31" i="35"/>
  <c r="AT31" i="35" s="1"/>
  <c r="AR10" i="35"/>
  <c r="AT10" i="35" s="1"/>
  <c r="AR8" i="35"/>
  <c r="AT8" i="35" s="1"/>
  <c r="AR54" i="35"/>
  <c r="AT54" i="35" s="1"/>
  <c r="AR47" i="35"/>
  <c r="AT47" i="35" s="1"/>
  <c r="AR50" i="35"/>
  <c r="AT50" i="35" s="1"/>
  <c r="AR34" i="35"/>
  <c r="AT34" i="35" s="1"/>
  <c r="AR30" i="35"/>
  <c r="AT30" i="35" s="1"/>
  <c r="AR44" i="35"/>
  <c r="AT44" i="35" s="1"/>
  <c r="A5" i="33" l="1"/>
  <c r="A4" i="33"/>
  <c r="N2" i="33"/>
  <c r="M2" i="33"/>
  <c r="L2" i="33"/>
  <c r="K2" i="33"/>
  <c r="J2" i="33"/>
  <c r="I2" i="33"/>
  <c r="H2" i="33"/>
  <c r="G2" i="33"/>
  <c r="F2" i="33"/>
  <c r="E2" i="33"/>
  <c r="D2" i="33"/>
  <c r="C2" i="33"/>
  <c r="B2" i="33"/>
  <c r="U28" i="34"/>
  <c r="V28" i="34"/>
  <c r="W28" i="34"/>
  <c r="X28" i="34"/>
  <c r="Y28" i="34"/>
  <c r="Z28" i="34"/>
  <c r="AA28" i="34"/>
  <c r="AB28" i="34"/>
  <c r="AC28" i="34"/>
  <c r="AD28" i="34"/>
  <c r="AE28" i="34"/>
  <c r="AF28" i="34"/>
  <c r="U29" i="34"/>
  <c r="V29" i="34"/>
  <c r="W29" i="34"/>
  <c r="X29" i="34"/>
  <c r="Y29" i="34"/>
  <c r="Z29" i="34"/>
  <c r="AA29" i="34"/>
  <c r="AB29" i="34"/>
  <c r="AC29" i="34"/>
  <c r="AD29" i="34"/>
  <c r="AE29" i="34"/>
  <c r="AF29" i="34"/>
  <c r="U30" i="34"/>
  <c r="V30" i="34"/>
  <c r="W30" i="34"/>
  <c r="X30" i="34"/>
  <c r="Y30" i="34"/>
  <c r="Z30" i="34"/>
  <c r="AA30" i="34"/>
  <c r="AB30" i="34"/>
  <c r="AC30" i="34"/>
  <c r="AD30" i="34"/>
  <c r="AE30" i="34"/>
  <c r="AF30" i="34"/>
  <c r="U32" i="34"/>
  <c r="V32" i="34"/>
  <c r="W32" i="34"/>
  <c r="X32" i="34"/>
  <c r="Y32" i="34"/>
  <c r="Z32" i="34"/>
  <c r="AA32" i="34"/>
  <c r="AB32" i="34"/>
  <c r="AC32" i="34"/>
  <c r="AD32" i="34"/>
  <c r="AE32" i="34"/>
  <c r="AF32" i="34"/>
  <c r="U34" i="34"/>
  <c r="V34" i="34"/>
  <c r="W34" i="34"/>
  <c r="X34" i="34"/>
  <c r="Y34" i="34"/>
  <c r="Z34" i="34"/>
  <c r="AA34" i="34"/>
  <c r="AB34" i="34"/>
  <c r="AC34" i="34"/>
  <c r="AD34" i="34"/>
  <c r="AE34" i="34"/>
  <c r="AF34" i="34"/>
  <c r="U35" i="34"/>
  <c r="V35" i="34"/>
  <c r="W35" i="34"/>
  <c r="X35" i="34"/>
  <c r="Y35" i="34"/>
  <c r="Z35" i="34"/>
  <c r="AA35" i="34"/>
  <c r="AB35" i="34"/>
  <c r="AC35" i="34"/>
  <c r="AD35" i="34"/>
  <c r="AE35" i="34"/>
  <c r="AF35" i="34"/>
  <c r="U36" i="34"/>
  <c r="V36" i="34"/>
  <c r="W36" i="34"/>
  <c r="X36" i="34"/>
  <c r="Y36" i="34"/>
  <c r="Z36" i="34"/>
  <c r="AA36" i="34"/>
  <c r="AB36" i="34"/>
  <c r="AC36" i="34"/>
  <c r="AD36" i="34"/>
  <c r="AE36" i="34"/>
  <c r="AF36" i="34"/>
  <c r="U37" i="34"/>
  <c r="V37" i="34"/>
  <c r="W37" i="34"/>
  <c r="X37" i="34"/>
  <c r="Y37" i="34"/>
  <c r="Z37" i="34"/>
  <c r="AA37" i="34"/>
  <c r="AB37" i="34"/>
  <c r="AC37" i="34"/>
  <c r="AD37" i="34"/>
  <c r="AE37" i="34"/>
  <c r="AF37" i="34"/>
  <c r="U39" i="34"/>
  <c r="V39" i="34"/>
  <c r="W39" i="34"/>
  <c r="X39" i="34"/>
  <c r="Y39" i="34"/>
  <c r="Z39" i="34"/>
  <c r="AA39" i="34"/>
  <c r="AB39" i="34"/>
  <c r="AC39" i="34"/>
  <c r="AD39" i="34"/>
  <c r="AE39" i="34"/>
  <c r="AF39" i="34"/>
  <c r="U41" i="34"/>
  <c r="V41" i="34"/>
  <c r="W41" i="34"/>
  <c r="X41" i="34"/>
  <c r="Y41" i="34"/>
  <c r="Z41" i="34"/>
  <c r="AA41" i="34"/>
  <c r="AB41" i="34"/>
  <c r="AC41" i="34"/>
  <c r="AD41" i="34"/>
  <c r="AE41" i="34"/>
  <c r="AF41" i="34"/>
  <c r="U42" i="34"/>
  <c r="V42" i="34"/>
  <c r="W42" i="34"/>
  <c r="X42" i="34"/>
  <c r="Y42" i="34"/>
  <c r="Z42" i="34"/>
  <c r="AA42" i="34"/>
  <c r="AB42" i="34"/>
  <c r="AC42" i="34"/>
  <c r="AD42" i="34"/>
  <c r="AE42" i="34"/>
  <c r="AF42" i="34"/>
  <c r="U43" i="34"/>
  <c r="V43" i="34"/>
  <c r="W43" i="34"/>
  <c r="X43" i="34"/>
  <c r="Y43" i="34"/>
  <c r="Z43" i="34"/>
  <c r="AA43" i="34"/>
  <c r="AB43" i="34"/>
  <c r="AC43" i="34"/>
  <c r="AD43" i="34"/>
  <c r="AE43" i="34"/>
  <c r="AF43" i="34"/>
  <c r="U45" i="34"/>
  <c r="V45" i="34"/>
  <c r="W45" i="34"/>
  <c r="X45" i="34"/>
  <c r="Y45" i="34"/>
  <c r="Z45" i="34"/>
  <c r="AA45" i="34"/>
  <c r="AB45" i="34"/>
  <c r="AC45" i="34"/>
  <c r="AD45" i="34"/>
  <c r="AE45" i="34"/>
  <c r="AF45" i="34"/>
  <c r="U46" i="34"/>
  <c r="V46" i="34"/>
  <c r="W46" i="34"/>
  <c r="X46" i="34"/>
  <c r="Y46" i="34"/>
  <c r="Z46" i="34"/>
  <c r="AA46" i="34"/>
  <c r="AB46" i="34"/>
  <c r="AC46" i="34"/>
  <c r="AD46" i="34"/>
  <c r="AE46" i="34"/>
  <c r="AF46" i="34"/>
  <c r="U47" i="34"/>
  <c r="V47" i="34"/>
  <c r="W47" i="34"/>
  <c r="X47" i="34"/>
  <c r="Y47" i="34"/>
  <c r="Z47" i="34"/>
  <c r="AA47" i="34"/>
  <c r="AB47" i="34"/>
  <c r="AC47" i="34"/>
  <c r="AD47" i="34"/>
  <c r="AE47" i="34"/>
  <c r="AF47" i="34"/>
  <c r="U49" i="34"/>
  <c r="V49" i="34"/>
  <c r="W49" i="34"/>
  <c r="X49" i="34"/>
  <c r="Y49" i="34"/>
  <c r="Z49" i="34"/>
  <c r="AA49" i="34"/>
  <c r="AB49" i="34"/>
  <c r="AC49" i="34"/>
  <c r="AD49" i="34"/>
  <c r="AE49" i="34"/>
  <c r="AF49" i="34"/>
  <c r="U51" i="34"/>
  <c r="V51" i="34"/>
  <c r="W51" i="34"/>
  <c r="X51" i="34"/>
  <c r="Y51" i="34"/>
  <c r="Z51" i="34"/>
  <c r="AA51" i="34"/>
  <c r="AB51" i="34"/>
  <c r="AC51" i="34"/>
  <c r="AD51" i="34"/>
  <c r="AE51" i="34"/>
  <c r="AF51" i="34"/>
  <c r="U52" i="34"/>
  <c r="V52" i="34"/>
  <c r="W52" i="34"/>
  <c r="X52" i="34"/>
  <c r="Y52" i="34"/>
  <c r="Z52" i="34"/>
  <c r="AA52" i="34"/>
  <c r="AB52" i="34"/>
  <c r="AC52" i="34"/>
  <c r="AD52" i="34"/>
  <c r="AE52" i="34"/>
  <c r="AF52" i="34"/>
  <c r="U53" i="34"/>
  <c r="V53" i="34"/>
  <c r="W53" i="34"/>
  <c r="X53" i="34"/>
  <c r="Y53" i="34"/>
  <c r="Z53" i="34"/>
  <c r="AA53" i="34"/>
  <c r="AB53" i="34"/>
  <c r="AC53" i="34"/>
  <c r="AD53" i="34"/>
  <c r="AE53" i="34"/>
  <c r="AF53" i="34"/>
  <c r="U54" i="34"/>
  <c r="V54" i="34"/>
  <c r="W54" i="34"/>
  <c r="X54" i="34"/>
  <c r="Y54" i="34"/>
  <c r="Z54" i="34"/>
  <c r="AA54" i="34"/>
  <c r="AB54" i="34"/>
  <c r="AC54" i="34"/>
  <c r="AD54" i="34"/>
  <c r="AE54" i="34"/>
  <c r="AF54" i="34"/>
  <c r="U56" i="34"/>
  <c r="V56" i="34"/>
  <c r="W56" i="34"/>
  <c r="X56" i="34"/>
  <c r="Y56" i="34"/>
  <c r="Z56" i="34"/>
  <c r="AA56" i="34"/>
  <c r="AB56" i="34"/>
  <c r="AC56" i="34"/>
  <c r="AD56" i="34"/>
  <c r="AE56" i="34"/>
  <c r="AF56" i="34"/>
  <c r="U57" i="34"/>
  <c r="V57" i="34"/>
  <c r="W57" i="34"/>
  <c r="X57" i="34"/>
  <c r="Y57" i="34"/>
  <c r="Z57" i="34"/>
  <c r="AA57" i="34"/>
  <c r="AB57" i="34"/>
  <c r="AC57" i="34"/>
  <c r="AD57" i="34"/>
  <c r="AE57" i="34"/>
  <c r="AF57" i="34"/>
  <c r="U58" i="34"/>
  <c r="V58" i="34"/>
  <c r="W58" i="34"/>
  <c r="X58" i="34"/>
  <c r="Y58" i="34"/>
  <c r="Z58" i="34"/>
  <c r="AA58" i="34"/>
  <c r="AB58" i="34"/>
  <c r="AC58" i="34"/>
  <c r="AD58" i="34"/>
  <c r="AE58" i="34"/>
  <c r="AF58" i="34"/>
  <c r="U59" i="34"/>
  <c r="V59" i="34"/>
  <c r="W59" i="34"/>
  <c r="X59" i="34"/>
  <c r="Y59" i="34"/>
  <c r="Z59" i="34"/>
  <c r="AA59" i="34"/>
  <c r="AB59" i="34"/>
  <c r="AC59" i="34"/>
  <c r="AD59" i="34"/>
  <c r="AE59" i="34"/>
  <c r="AF59" i="34"/>
  <c r="U60" i="34"/>
  <c r="V60" i="34"/>
  <c r="W60" i="34"/>
  <c r="X60" i="34"/>
  <c r="Y60" i="34"/>
  <c r="Z60" i="34"/>
  <c r="AA60" i="34"/>
  <c r="AB60" i="34"/>
  <c r="AC60" i="34"/>
  <c r="AD60" i="34"/>
  <c r="AE60" i="34"/>
  <c r="AF60" i="34"/>
  <c r="U61" i="34"/>
  <c r="V61" i="34"/>
  <c r="W61" i="34"/>
  <c r="X61" i="34"/>
  <c r="Y61" i="34"/>
  <c r="Z61" i="34"/>
  <c r="AA61" i="34"/>
  <c r="AB61" i="34"/>
  <c r="AC61" i="34"/>
  <c r="AD61" i="34"/>
  <c r="AE61" i="34"/>
  <c r="AF61" i="34"/>
  <c r="U63" i="34"/>
  <c r="V63" i="34"/>
  <c r="W63" i="34"/>
  <c r="X63" i="34"/>
  <c r="Y63" i="34"/>
  <c r="Z63" i="34"/>
  <c r="AA63" i="34"/>
  <c r="AB63" i="34"/>
  <c r="AC63" i="34"/>
  <c r="AD63" i="34"/>
  <c r="AE63" i="34"/>
  <c r="AF63" i="34"/>
  <c r="U64" i="34"/>
  <c r="V64" i="34"/>
  <c r="W64" i="34"/>
  <c r="X64" i="34"/>
  <c r="Y64" i="34"/>
  <c r="Z64" i="34"/>
  <c r="AA64" i="34"/>
  <c r="AB64" i="34"/>
  <c r="AC64" i="34"/>
  <c r="AD64" i="34"/>
  <c r="AE64" i="34"/>
  <c r="AF64" i="34"/>
  <c r="U65" i="34"/>
  <c r="V65" i="34"/>
  <c r="W65" i="34"/>
  <c r="X65" i="34"/>
  <c r="Y65" i="34"/>
  <c r="Z65" i="34"/>
  <c r="AA65" i="34"/>
  <c r="AB65" i="34"/>
  <c r="AC65" i="34"/>
  <c r="AD65" i="34"/>
  <c r="AE65" i="34"/>
  <c r="AF65" i="34"/>
  <c r="U67" i="34"/>
  <c r="V67" i="34"/>
  <c r="W67" i="34"/>
  <c r="X67" i="34"/>
  <c r="Y67" i="34"/>
  <c r="Z67" i="34"/>
  <c r="AA67" i="34"/>
  <c r="AB67" i="34"/>
  <c r="AC67" i="34"/>
  <c r="AD67" i="34"/>
  <c r="AE67" i="34"/>
  <c r="AF67" i="34"/>
  <c r="U68" i="34"/>
  <c r="V68" i="34"/>
  <c r="W68" i="34"/>
  <c r="X68" i="34"/>
  <c r="Y68" i="34"/>
  <c r="Z68" i="34"/>
  <c r="AA68" i="34"/>
  <c r="AB68" i="34"/>
  <c r="AC68" i="34"/>
  <c r="AD68" i="34"/>
  <c r="AE68" i="34"/>
  <c r="AF68" i="34"/>
  <c r="U70" i="34"/>
  <c r="V70" i="34"/>
  <c r="W70" i="34"/>
  <c r="X70" i="34"/>
  <c r="Y70" i="34"/>
  <c r="Z70" i="34"/>
  <c r="AA70" i="34"/>
  <c r="AB70" i="34"/>
  <c r="AC70" i="34"/>
  <c r="AD70" i="34"/>
  <c r="AE70" i="34"/>
  <c r="AF70" i="34"/>
  <c r="U71" i="34"/>
  <c r="V71" i="34"/>
  <c r="W71" i="34"/>
  <c r="X71" i="34"/>
  <c r="Y71" i="34"/>
  <c r="Z71" i="34"/>
  <c r="AA71" i="34"/>
  <c r="AB71" i="34"/>
  <c r="AC71" i="34"/>
  <c r="AD71" i="34"/>
  <c r="AE71" i="34"/>
  <c r="AF71" i="34"/>
  <c r="U72" i="34"/>
  <c r="V72" i="34"/>
  <c r="W72" i="34"/>
  <c r="X72" i="34"/>
  <c r="Y72" i="34"/>
  <c r="Z72" i="34"/>
  <c r="AA72" i="34"/>
  <c r="AB72" i="34"/>
  <c r="AC72" i="34"/>
  <c r="AD72" i="34"/>
  <c r="AE72" i="34"/>
  <c r="AF72" i="34"/>
  <c r="U74" i="34"/>
  <c r="V74" i="34"/>
  <c r="W74" i="34"/>
  <c r="X74" i="34"/>
  <c r="Y74" i="34"/>
  <c r="Z74" i="34"/>
  <c r="AA74" i="34"/>
  <c r="AB74" i="34"/>
  <c r="AC74" i="34"/>
  <c r="AD74" i="34"/>
  <c r="AE74" i="34"/>
  <c r="AF74" i="34"/>
  <c r="U76" i="34"/>
  <c r="V76" i="34"/>
  <c r="W76" i="34"/>
  <c r="X76" i="34"/>
  <c r="Y76" i="34"/>
  <c r="Z76" i="34"/>
  <c r="AA76" i="34"/>
  <c r="AB76" i="34"/>
  <c r="AC76" i="34"/>
  <c r="AD76" i="34"/>
  <c r="AE76" i="34"/>
  <c r="AF76" i="34"/>
  <c r="U77" i="34"/>
  <c r="V77" i="34"/>
  <c r="W77" i="34"/>
  <c r="X77" i="34"/>
  <c r="Y77" i="34"/>
  <c r="Z77" i="34"/>
  <c r="AA77" i="34"/>
  <c r="AB77" i="34"/>
  <c r="AC77" i="34"/>
  <c r="AD77" i="34"/>
  <c r="AE77" i="34"/>
  <c r="AF77" i="34"/>
  <c r="U26" i="34"/>
  <c r="V26" i="34"/>
  <c r="W26" i="34"/>
  <c r="X26" i="34"/>
  <c r="Y26" i="34"/>
  <c r="Z26" i="34"/>
  <c r="AA26" i="34"/>
  <c r="AB26" i="34"/>
  <c r="AC26" i="34"/>
  <c r="AD26" i="34"/>
  <c r="AE26" i="34"/>
  <c r="AF26" i="34"/>
  <c r="U25" i="34"/>
  <c r="V25" i="34"/>
  <c r="W25" i="34"/>
  <c r="X25" i="34"/>
  <c r="Y25" i="34"/>
  <c r="Z25" i="34"/>
  <c r="AA25" i="34"/>
  <c r="AB25" i="34"/>
  <c r="AC25" i="34"/>
  <c r="AD25" i="34"/>
  <c r="AE25" i="34"/>
  <c r="AF25" i="34"/>
  <c r="U24" i="34"/>
  <c r="V24" i="34"/>
  <c r="W24" i="34"/>
  <c r="X24" i="34"/>
  <c r="Y24" i="34"/>
  <c r="Z24" i="34"/>
  <c r="AA24" i="34"/>
  <c r="AB24" i="34"/>
  <c r="AC24" i="34"/>
  <c r="AD24" i="34"/>
  <c r="AE24" i="34"/>
  <c r="AF24" i="34"/>
  <c r="U23" i="34"/>
  <c r="V23" i="34"/>
  <c r="W23" i="34"/>
  <c r="X23" i="34"/>
  <c r="Y23" i="34"/>
  <c r="Z23" i="34"/>
  <c r="AA23" i="34"/>
  <c r="AB23" i="34"/>
  <c r="AC23" i="34"/>
  <c r="AD23" i="34"/>
  <c r="AE23" i="34"/>
  <c r="AF23" i="34"/>
  <c r="U22" i="34"/>
  <c r="V22" i="34"/>
  <c r="W22" i="34"/>
  <c r="X22" i="34"/>
  <c r="Y22" i="34"/>
  <c r="Z22" i="34"/>
  <c r="AA22" i="34"/>
  <c r="AB22" i="34"/>
  <c r="AC22" i="34"/>
  <c r="AD22" i="34"/>
  <c r="AE22" i="34"/>
  <c r="AF22" i="34"/>
  <c r="U20" i="34"/>
  <c r="V20" i="34"/>
  <c r="W20" i="34"/>
  <c r="X20" i="34"/>
  <c r="Y20" i="34"/>
  <c r="Z20" i="34"/>
  <c r="AA20" i="34"/>
  <c r="AB20" i="34"/>
  <c r="AC20" i="34"/>
  <c r="AD20" i="34"/>
  <c r="AE20" i="34"/>
  <c r="AF20" i="34"/>
  <c r="U18" i="34"/>
  <c r="V18" i="34"/>
  <c r="W18" i="34"/>
  <c r="X18" i="34"/>
  <c r="Y18" i="34"/>
  <c r="Z18" i="34"/>
  <c r="AA18" i="34"/>
  <c r="AB18" i="34"/>
  <c r="AC18" i="34"/>
  <c r="AD18" i="34"/>
  <c r="AE18" i="34"/>
  <c r="AF18" i="34"/>
  <c r="U17" i="34"/>
  <c r="V17" i="34"/>
  <c r="W17" i="34"/>
  <c r="X17" i="34"/>
  <c r="Y17" i="34"/>
  <c r="Z17" i="34"/>
  <c r="AA17" i="34"/>
  <c r="AB17" i="34"/>
  <c r="AC17" i="34"/>
  <c r="AD17" i="34"/>
  <c r="AE17" i="34"/>
  <c r="AF17" i="34"/>
  <c r="U16" i="34"/>
  <c r="V16" i="34"/>
  <c r="W16" i="34"/>
  <c r="X16" i="34"/>
  <c r="Y16" i="34"/>
  <c r="Z16" i="34"/>
  <c r="AA16" i="34"/>
  <c r="AB16" i="34"/>
  <c r="AC16" i="34"/>
  <c r="AD16" i="34"/>
  <c r="AE16" i="34"/>
  <c r="AF16" i="34"/>
  <c r="U15" i="34"/>
  <c r="V15" i="34"/>
  <c r="W15" i="34"/>
  <c r="X15" i="34"/>
  <c r="Y15" i="34"/>
  <c r="Z15" i="34"/>
  <c r="AA15" i="34"/>
  <c r="AB15" i="34"/>
  <c r="AC15" i="34"/>
  <c r="AD15" i="34"/>
  <c r="AE15" i="34"/>
  <c r="AF15" i="34"/>
  <c r="U13" i="34"/>
  <c r="V13" i="34"/>
  <c r="W13" i="34"/>
  <c r="X13" i="34"/>
  <c r="Y13" i="34"/>
  <c r="Z13" i="34"/>
  <c r="AA13" i="34"/>
  <c r="AB13" i="34"/>
  <c r="AC13" i="34"/>
  <c r="AD13" i="34"/>
  <c r="AE13" i="34"/>
  <c r="AF13" i="34"/>
  <c r="U12" i="34"/>
  <c r="V12" i="34"/>
  <c r="W12" i="34"/>
  <c r="X12" i="34"/>
  <c r="Y12" i="34"/>
  <c r="Z12" i="34"/>
  <c r="AA12" i="34"/>
  <c r="AB12" i="34"/>
  <c r="AC12" i="34"/>
  <c r="AD12" i="34"/>
  <c r="AE12" i="34"/>
  <c r="AF12" i="34"/>
  <c r="U11" i="34"/>
  <c r="V11" i="34"/>
  <c r="W11" i="34"/>
  <c r="X11" i="34"/>
  <c r="Y11" i="34"/>
  <c r="Z11" i="34"/>
  <c r="AA11" i="34"/>
  <c r="AB11" i="34"/>
  <c r="AC11" i="34"/>
  <c r="AD11" i="34"/>
  <c r="AE11" i="34"/>
  <c r="AF11" i="34"/>
  <c r="U10" i="34"/>
  <c r="V10" i="34"/>
  <c r="W10" i="34"/>
  <c r="X10" i="34"/>
  <c r="Y10" i="34"/>
  <c r="Z10" i="34"/>
  <c r="AA10" i="34"/>
  <c r="AB10" i="34"/>
  <c r="AC10" i="34"/>
  <c r="AD10" i="34"/>
  <c r="AE10" i="34"/>
  <c r="AF10" i="34"/>
  <c r="U9" i="34"/>
  <c r="V9" i="34"/>
  <c r="W9" i="34"/>
  <c r="X9" i="34"/>
  <c r="Y9" i="34"/>
  <c r="Z9" i="34"/>
  <c r="AA9" i="34"/>
  <c r="AB9" i="34"/>
  <c r="AC9" i="34"/>
  <c r="AD9" i="34"/>
  <c r="AE9" i="34"/>
  <c r="AF9" i="34"/>
  <c r="U8" i="34"/>
  <c r="V8" i="34"/>
  <c r="W8" i="34"/>
  <c r="X8" i="34"/>
  <c r="Y8" i="34"/>
  <c r="Z8" i="34"/>
  <c r="AA8" i="34"/>
  <c r="AB8" i="34"/>
  <c r="AC8" i="34"/>
  <c r="AD8" i="34"/>
  <c r="AE8" i="34"/>
  <c r="AF8" i="34"/>
  <c r="U7" i="34"/>
  <c r="V7" i="34"/>
  <c r="W7" i="34"/>
  <c r="X7" i="34"/>
  <c r="Y7" i="34"/>
  <c r="Z7" i="34"/>
  <c r="AA7" i="34"/>
  <c r="AB7" i="34"/>
  <c r="AC7" i="34"/>
  <c r="AD7" i="34"/>
  <c r="AE7" i="34"/>
  <c r="AF7" i="34"/>
  <c r="U6" i="34"/>
  <c r="V6" i="34"/>
  <c r="W6" i="34"/>
  <c r="X6" i="34"/>
  <c r="Y6" i="34"/>
  <c r="Z6" i="34"/>
  <c r="AA6" i="34"/>
  <c r="AB6" i="34"/>
  <c r="AC6" i="34"/>
  <c r="AD6" i="34"/>
  <c r="AE6" i="34"/>
  <c r="AF6" i="34"/>
  <c r="V5" i="34"/>
  <c r="W5" i="34"/>
  <c r="X5" i="34"/>
  <c r="Y5" i="34"/>
  <c r="Z5" i="34"/>
  <c r="AA5" i="34"/>
  <c r="AB5" i="34"/>
  <c r="AC5" i="34"/>
  <c r="AD5" i="34"/>
  <c r="AE5" i="34"/>
  <c r="AF5" i="34"/>
  <c r="U5" i="34"/>
  <c r="Q51" i="22"/>
  <c r="R51" i="22" s="1"/>
  <c r="Q52" i="22"/>
  <c r="R52" i="22" s="1"/>
  <c r="J2" i="22"/>
  <c r="M6" i="29"/>
  <c r="L6" i="29"/>
  <c r="K6" i="29"/>
  <c r="J6" i="29"/>
  <c r="I6" i="29"/>
  <c r="H6" i="29"/>
  <c r="G6" i="29"/>
  <c r="F6" i="29"/>
  <c r="E6" i="29"/>
  <c r="C6" i="29"/>
  <c r="B18" i="32"/>
  <c r="B17" i="32"/>
  <c r="B16" i="32"/>
  <c r="B15" i="32"/>
  <c r="B14" i="32"/>
  <c r="B19" i="32"/>
  <c r="E27" i="5"/>
  <c r="E25" i="5"/>
  <c r="E22" i="5"/>
  <c r="E18" i="5"/>
  <c r="H18" i="5"/>
  <c r="E15" i="5"/>
  <c r="E16" i="5"/>
  <c r="E17" i="5"/>
  <c r="E19" i="5"/>
  <c r="E20" i="5"/>
  <c r="E21" i="5"/>
  <c r="E23" i="5"/>
  <c r="E24" i="5"/>
  <c r="E26" i="5"/>
  <c r="E13" i="5"/>
  <c r="E12" i="5"/>
  <c r="E11" i="5"/>
  <c r="E10" i="5"/>
  <c r="E9" i="5"/>
  <c r="E8" i="5"/>
  <c r="E7" i="5"/>
  <c r="E6" i="5"/>
  <c r="E5" i="5"/>
  <c r="N31" i="12"/>
  <c r="N30" i="12"/>
  <c r="N27" i="12"/>
  <c r="N25" i="12"/>
  <c r="L31" i="12"/>
  <c r="L30" i="12"/>
  <c r="L27" i="12"/>
  <c r="L25" i="12"/>
  <c r="T26" i="12"/>
  <c r="T21" i="12"/>
  <c r="T15" i="12"/>
  <c r="T12" i="12"/>
  <c r="H31" i="12"/>
  <c r="H30" i="12"/>
  <c r="H27" i="12"/>
  <c r="H25" i="12"/>
  <c r="F31" i="12"/>
  <c r="R31" i="12" s="1"/>
  <c r="F30" i="12"/>
  <c r="R30" i="12" s="1"/>
  <c r="F27" i="12"/>
  <c r="R27" i="12" s="1"/>
  <c r="F25" i="12"/>
  <c r="R25" i="12" s="1"/>
  <c r="HM3" i="1"/>
  <c r="HL3" i="1"/>
  <c r="HJ76" i="1"/>
  <c r="HK76" i="1" s="1"/>
  <c r="HJ75" i="1"/>
  <c r="HK75" i="1" s="1"/>
  <c r="HJ74" i="1"/>
  <c r="HK74" i="1" s="1"/>
  <c r="HJ73" i="1"/>
  <c r="HK73" i="1" s="1"/>
  <c r="HJ72" i="1"/>
  <c r="HK72" i="1" s="1"/>
  <c r="HJ71" i="1"/>
  <c r="HK71" i="1" s="1"/>
  <c r="HJ70" i="1"/>
  <c r="HK70" i="1" s="1"/>
  <c r="HJ69" i="1"/>
  <c r="HK69" i="1" s="1"/>
  <c r="HJ68" i="1"/>
  <c r="HK68" i="1" s="1"/>
  <c r="HJ67" i="1"/>
  <c r="HK67" i="1" s="1"/>
  <c r="HJ66" i="1"/>
  <c r="HK66" i="1" s="1"/>
  <c r="HJ65" i="1"/>
  <c r="HK65" i="1" s="1"/>
  <c r="HJ64" i="1"/>
  <c r="HK64" i="1" s="1"/>
  <c r="HJ63" i="1"/>
  <c r="HK63" i="1" s="1"/>
  <c r="HJ62" i="1"/>
  <c r="HK62" i="1" s="1"/>
  <c r="HJ61" i="1"/>
  <c r="HK61" i="1" s="1"/>
  <c r="HJ60" i="1"/>
  <c r="HK60" i="1" s="1"/>
  <c r="HJ59" i="1"/>
  <c r="HK59" i="1" s="1"/>
  <c r="HJ58" i="1"/>
  <c r="HK58" i="1" s="1"/>
  <c r="HJ57" i="1"/>
  <c r="HK57" i="1" s="1"/>
  <c r="HJ56" i="1"/>
  <c r="HK56" i="1" s="1"/>
  <c r="HJ55" i="1"/>
  <c r="HK55" i="1" s="1"/>
  <c r="HJ54" i="1"/>
  <c r="HK54" i="1" s="1"/>
  <c r="HJ53" i="1"/>
  <c r="HK53" i="1" s="1"/>
  <c r="HJ52" i="1"/>
  <c r="HK52" i="1" s="1"/>
  <c r="HJ51" i="1"/>
  <c r="HK51" i="1" s="1"/>
  <c r="HJ50" i="1"/>
  <c r="HK50" i="1" s="1"/>
  <c r="HJ49" i="1"/>
  <c r="HK49" i="1" s="1"/>
  <c r="HJ48" i="1"/>
  <c r="HK48" i="1" s="1"/>
  <c r="HJ44" i="1"/>
  <c r="HK44" i="1" s="1"/>
  <c r="HJ43" i="1"/>
  <c r="HK43" i="1" s="1"/>
  <c r="HJ42" i="1"/>
  <c r="HK42" i="1" s="1"/>
  <c r="HJ41" i="1"/>
  <c r="HK41" i="1" s="1"/>
  <c r="HJ40" i="1"/>
  <c r="HK40" i="1" s="1"/>
  <c r="HJ38" i="1"/>
  <c r="HK38" i="1" s="1"/>
  <c r="HJ33" i="1"/>
  <c r="HK33" i="1" s="1"/>
  <c r="HJ32" i="1"/>
  <c r="HK32" i="1" s="1"/>
  <c r="HJ31" i="1"/>
  <c r="HK31" i="1" s="1"/>
  <c r="HJ26" i="1"/>
  <c r="HK26" i="1" s="1"/>
  <c r="HJ25" i="1"/>
  <c r="HK25" i="1" s="1"/>
  <c r="HJ24" i="1"/>
  <c r="HK24" i="1" s="1"/>
  <c r="HJ23" i="1"/>
  <c r="HK23" i="1" s="1"/>
  <c r="HJ22" i="1"/>
  <c r="HK22" i="1" s="1"/>
  <c r="HJ21" i="1"/>
  <c r="HK21" i="1" s="1"/>
  <c r="HJ20" i="1"/>
  <c r="HK20" i="1" s="1"/>
  <c r="HJ19" i="1"/>
  <c r="HK19" i="1" s="1"/>
  <c r="HJ18" i="1"/>
  <c r="HK18" i="1" s="1"/>
  <c r="HJ17" i="1"/>
  <c r="HK17" i="1" s="1"/>
  <c r="HJ16" i="1"/>
  <c r="HK16" i="1" s="1"/>
  <c r="HJ15" i="1"/>
  <c r="HK15" i="1" s="1"/>
  <c r="HJ14" i="1"/>
  <c r="HK14" i="1" s="1"/>
  <c r="HJ13" i="1"/>
  <c r="HK13" i="1" s="1"/>
  <c r="HJ12" i="1"/>
  <c r="HK12" i="1" s="1"/>
  <c r="HJ11" i="1"/>
  <c r="HK11" i="1" s="1"/>
  <c r="HJ10" i="1"/>
  <c r="HK10" i="1" s="1"/>
  <c r="HJ9" i="1"/>
  <c r="HK9" i="1" s="1"/>
  <c r="HJ8" i="1"/>
  <c r="HK8" i="1" s="1"/>
  <c r="HJ7" i="1"/>
  <c r="HK7" i="1" s="1"/>
  <c r="HJ6" i="1"/>
  <c r="HK6" i="1" s="1"/>
  <c r="HJ5" i="1"/>
  <c r="HK5" i="1" s="1"/>
  <c r="HC76" i="1"/>
  <c r="HC75" i="1"/>
  <c r="HC74" i="1"/>
  <c r="HC73" i="1"/>
  <c r="HC72" i="1"/>
  <c r="HC71" i="1"/>
  <c r="HC70" i="1"/>
  <c r="HC69" i="1"/>
  <c r="HC68" i="1"/>
  <c r="HC67" i="1"/>
  <c r="HC66" i="1"/>
  <c r="HC65" i="1"/>
  <c r="HC64" i="1"/>
  <c r="HC63" i="1"/>
  <c r="HC62" i="1"/>
  <c r="HC61" i="1"/>
  <c r="HC60" i="1"/>
  <c r="HC59" i="1"/>
  <c r="HC58" i="1"/>
  <c r="HC57" i="1"/>
  <c r="HC56" i="1"/>
  <c r="HC55" i="1"/>
  <c r="HC54" i="1"/>
  <c r="HC53" i="1"/>
  <c r="HC52" i="1"/>
  <c r="HC51" i="1"/>
  <c r="HC50" i="1"/>
  <c r="HC49" i="1"/>
  <c r="HC48" i="1"/>
  <c r="HC44" i="1"/>
  <c r="HC43" i="1"/>
  <c r="HC42" i="1"/>
  <c r="HC41" i="1"/>
  <c r="HC40" i="1"/>
  <c r="HC38" i="1"/>
  <c r="HC33" i="1"/>
  <c r="HC32" i="1"/>
  <c r="HC31" i="1"/>
  <c r="HC26" i="1"/>
  <c r="HC25" i="1"/>
  <c r="HC24" i="1"/>
  <c r="HC23" i="1"/>
  <c r="HC22" i="1"/>
  <c r="HC21" i="1"/>
  <c r="HC20" i="1"/>
  <c r="HC19" i="1"/>
  <c r="HC18" i="1"/>
  <c r="HC17" i="1"/>
  <c r="HC16" i="1"/>
  <c r="HC15" i="1"/>
  <c r="HC13" i="1"/>
  <c r="HC12" i="1"/>
  <c r="HC11" i="1"/>
  <c r="HC10" i="1"/>
  <c r="HC9" i="1"/>
  <c r="HC8" i="1"/>
  <c r="HC7" i="1"/>
  <c r="HC6" i="1"/>
  <c r="HC5" i="1"/>
  <c r="HE65" i="1"/>
  <c r="HE64" i="1"/>
  <c r="HE63" i="1"/>
  <c r="HE61" i="1"/>
  <c r="HE60" i="1"/>
  <c r="HE59" i="1"/>
  <c r="HE58" i="1"/>
  <c r="HE57" i="1"/>
  <c r="HE56" i="1"/>
  <c r="HE54" i="1"/>
  <c r="HE53" i="1"/>
  <c r="HE52" i="1"/>
  <c r="HE51" i="1"/>
  <c r="HE49" i="1"/>
  <c r="HE47" i="1"/>
  <c r="HE46" i="1"/>
  <c r="HE45" i="1"/>
  <c r="HE43" i="1"/>
  <c r="HE42" i="1"/>
  <c r="HE41" i="1"/>
  <c r="HE39" i="1"/>
  <c r="HE37" i="1"/>
  <c r="HE36" i="1"/>
  <c r="HE35" i="1"/>
  <c r="HE34" i="1"/>
  <c r="HE32" i="1"/>
  <c r="HE30" i="1"/>
  <c r="HE29" i="1"/>
  <c r="HE28" i="1"/>
  <c r="HE27" i="1"/>
  <c r="HE25" i="1"/>
  <c r="HE24" i="1"/>
  <c r="HE23" i="1"/>
  <c r="HE22" i="1"/>
  <c r="HE20" i="1"/>
  <c r="HE18" i="1"/>
  <c r="HE17" i="1"/>
  <c r="HE16" i="1"/>
  <c r="HE15" i="1"/>
  <c r="HE13" i="1"/>
  <c r="HE12" i="1"/>
  <c r="HE11" i="1"/>
  <c r="HE10" i="1"/>
  <c r="HE9" i="1"/>
  <c r="HE8" i="1"/>
  <c r="HE7" i="1"/>
  <c r="HE6" i="1"/>
  <c r="HE5" i="1"/>
  <c r="Z26" i="19"/>
  <c r="AA26" i="19"/>
  <c r="AB26" i="19"/>
  <c r="AC26" i="19"/>
  <c r="AD26" i="19"/>
  <c r="AE26" i="19"/>
  <c r="AF26" i="19"/>
  <c r="AG26" i="19"/>
  <c r="AH26" i="19"/>
  <c r="AI26" i="19"/>
  <c r="AJ26" i="19"/>
  <c r="AK26" i="19"/>
  <c r="Z25" i="19"/>
  <c r="AA25" i="19"/>
  <c r="AB25" i="19"/>
  <c r="AC25" i="19"/>
  <c r="AD25" i="19"/>
  <c r="AE25" i="19"/>
  <c r="AF25" i="19"/>
  <c r="AG25" i="19"/>
  <c r="AH25" i="19"/>
  <c r="AI25" i="19"/>
  <c r="AJ25" i="19"/>
  <c r="AK25" i="19"/>
  <c r="Z23" i="19"/>
  <c r="AA23" i="19"/>
  <c r="AB23" i="19"/>
  <c r="AC23" i="19"/>
  <c r="AD23" i="19"/>
  <c r="AE23" i="19"/>
  <c r="AF23" i="19"/>
  <c r="AG23" i="19"/>
  <c r="AH23" i="19"/>
  <c r="AI23" i="19"/>
  <c r="AJ23" i="19"/>
  <c r="AK23" i="19"/>
  <c r="Z21" i="19"/>
  <c r="AA21" i="19"/>
  <c r="AB21" i="19"/>
  <c r="AC21" i="19"/>
  <c r="AD21" i="19"/>
  <c r="AE21" i="19"/>
  <c r="AF21" i="19"/>
  <c r="AG21" i="19"/>
  <c r="AH21" i="19"/>
  <c r="AI21" i="19"/>
  <c r="AJ21" i="19"/>
  <c r="AK21" i="19"/>
  <c r="AA18" i="19"/>
  <c r="AB18" i="19"/>
  <c r="AC18" i="19"/>
  <c r="AD18" i="19"/>
  <c r="AE18" i="19"/>
  <c r="AF18" i="19"/>
  <c r="AG18" i="19"/>
  <c r="AH18" i="19"/>
  <c r="AI18" i="19"/>
  <c r="AJ18" i="19"/>
  <c r="AK18" i="19"/>
  <c r="Z18" i="19"/>
  <c r="Z43" i="19"/>
  <c r="AA43" i="19"/>
  <c r="AB43" i="19"/>
  <c r="AC43" i="19"/>
  <c r="AD43" i="19"/>
  <c r="AE43" i="19"/>
  <c r="AF43" i="19"/>
  <c r="AG43" i="19"/>
  <c r="AH43" i="19"/>
  <c r="AI43" i="19"/>
  <c r="AJ43" i="19"/>
  <c r="AK43" i="19"/>
  <c r="Z39" i="19"/>
  <c r="AA39" i="19"/>
  <c r="AB39" i="19"/>
  <c r="AC39" i="19"/>
  <c r="AD39" i="19"/>
  <c r="AE39" i="19"/>
  <c r="AF39" i="19"/>
  <c r="AG39" i="19"/>
  <c r="AH39" i="19"/>
  <c r="AI39" i="19"/>
  <c r="AJ39" i="19"/>
  <c r="AK39" i="19"/>
  <c r="Z37" i="19"/>
  <c r="AA37" i="19"/>
  <c r="AB37" i="19"/>
  <c r="AC37" i="19"/>
  <c r="AD37" i="19"/>
  <c r="AE37" i="19"/>
  <c r="AF37" i="19"/>
  <c r="AG37" i="19"/>
  <c r="AH37" i="19"/>
  <c r="AI37" i="19"/>
  <c r="AJ37" i="19"/>
  <c r="AK37" i="19"/>
  <c r="Z35" i="19"/>
  <c r="AA35" i="19"/>
  <c r="AB35" i="19"/>
  <c r="AC35" i="19"/>
  <c r="AD35" i="19"/>
  <c r="AE35" i="19"/>
  <c r="AF35" i="19"/>
  <c r="AG35" i="19"/>
  <c r="AH35" i="19"/>
  <c r="AI35" i="19"/>
  <c r="AJ35" i="19"/>
  <c r="AK35" i="19"/>
  <c r="AA33" i="19"/>
  <c r="AB33" i="19"/>
  <c r="AC33" i="19"/>
  <c r="AD33" i="19"/>
  <c r="AE33" i="19"/>
  <c r="AF33" i="19"/>
  <c r="AG33" i="19"/>
  <c r="AH33" i="19"/>
  <c r="AI33" i="19"/>
  <c r="AJ33" i="19"/>
  <c r="AK33" i="19"/>
  <c r="Z33" i="19"/>
  <c r="Q92" i="19"/>
  <c r="P92" i="19"/>
  <c r="O92" i="19"/>
  <c r="N92" i="19"/>
  <c r="M92" i="19"/>
  <c r="L92" i="19"/>
  <c r="K92" i="19"/>
  <c r="J92" i="19"/>
  <c r="I92" i="19"/>
  <c r="H92" i="19"/>
  <c r="G92" i="19"/>
  <c r="F92" i="19"/>
  <c r="Q91" i="19"/>
  <c r="P91" i="19"/>
  <c r="O91" i="19"/>
  <c r="N91" i="19"/>
  <c r="M91" i="19"/>
  <c r="L91" i="19"/>
  <c r="K91" i="19"/>
  <c r="J91" i="19"/>
  <c r="I91" i="19"/>
  <c r="H91" i="19"/>
  <c r="G91" i="19"/>
  <c r="F91" i="19"/>
  <c r="Q90" i="19"/>
  <c r="P90" i="19"/>
  <c r="O90" i="19"/>
  <c r="N90" i="19"/>
  <c r="M90" i="19"/>
  <c r="L90" i="19"/>
  <c r="K90" i="19"/>
  <c r="J90" i="19"/>
  <c r="I90" i="19"/>
  <c r="H90" i="19"/>
  <c r="G90" i="19"/>
  <c r="F90" i="19"/>
  <c r="Q86" i="19"/>
  <c r="P86" i="19"/>
  <c r="O86" i="19"/>
  <c r="N86" i="19"/>
  <c r="M86" i="19"/>
  <c r="L86" i="19"/>
  <c r="K86" i="19"/>
  <c r="J86" i="19"/>
  <c r="I86" i="19"/>
  <c r="H86" i="19"/>
  <c r="G86" i="19"/>
  <c r="F86" i="19"/>
  <c r="Q84" i="19"/>
  <c r="P84" i="19"/>
  <c r="O84" i="19"/>
  <c r="N84" i="19"/>
  <c r="M84" i="19"/>
  <c r="L84" i="19"/>
  <c r="K84" i="19"/>
  <c r="J84" i="19"/>
  <c r="I84" i="19"/>
  <c r="H84" i="19"/>
  <c r="G84" i="19"/>
  <c r="F84" i="19"/>
  <c r="Q82" i="19"/>
  <c r="P82" i="19"/>
  <c r="O82" i="19"/>
  <c r="N82" i="19"/>
  <c r="M82" i="19"/>
  <c r="L82" i="19"/>
  <c r="K82" i="19"/>
  <c r="J82" i="19"/>
  <c r="I82" i="19"/>
  <c r="H82" i="19"/>
  <c r="G82" i="19"/>
  <c r="F82" i="19"/>
  <c r="Q80" i="19"/>
  <c r="P80" i="19"/>
  <c r="O80" i="19"/>
  <c r="N80" i="19"/>
  <c r="M80" i="19"/>
  <c r="L80" i="19"/>
  <c r="K80" i="19"/>
  <c r="J80" i="19"/>
  <c r="I80" i="19"/>
  <c r="H80" i="19"/>
  <c r="G80" i="19"/>
  <c r="F80" i="19"/>
  <c r="R92" i="19"/>
  <c r="T5" i="5"/>
  <c r="T6" i="5"/>
  <c r="T35" i="5" s="1"/>
  <c r="T7" i="5"/>
  <c r="T8" i="5"/>
  <c r="T9" i="5"/>
  <c r="T10" i="5"/>
  <c r="T11" i="5"/>
  <c r="T12" i="5"/>
  <c r="T13" i="5"/>
  <c r="AT78" i="3"/>
  <c r="AS78" i="3"/>
  <c r="AR78" i="3"/>
  <c r="AQ78" i="3"/>
  <c r="AP78" i="3"/>
  <c r="AO78" i="3"/>
  <c r="AN78" i="3"/>
  <c r="AM78" i="3"/>
  <c r="AL78" i="3"/>
  <c r="AK78" i="3"/>
  <c r="AJ78" i="3"/>
  <c r="AI78" i="3"/>
  <c r="AT77" i="3"/>
  <c r="AS77" i="3"/>
  <c r="AR77" i="3"/>
  <c r="AQ77" i="3"/>
  <c r="AP77" i="3"/>
  <c r="AO77" i="3"/>
  <c r="AN77" i="3"/>
  <c r="AM77" i="3"/>
  <c r="AL77" i="3"/>
  <c r="AK77" i="3"/>
  <c r="AJ77" i="3"/>
  <c r="AI77" i="3"/>
  <c r="AT75" i="3"/>
  <c r="AS75" i="3"/>
  <c r="AR75" i="3"/>
  <c r="AQ75" i="3"/>
  <c r="AP75" i="3"/>
  <c r="AO75" i="3"/>
  <c r="AN75" i="3"/>
  <c r="AM75" i="3"/>
  <c r="AL75" i="3"/>
  <c r="AK75" i="3"/>
  <c r="AJ75" i="3"/>
  <c r="AI75" i="3"/>
  <c r="AT73" i="3"/>
  <c r="AS73" i="3"/>
  <c r="AR73" i="3"/>
  <c r="AQ73" i="3"/>
  <c r="AP73" i="3"/>
  <c r="AO73" i="3"/>
  <c r="AN73" i="3"/>
  <c r="AM73" i="3"/>
  <c r="AL73" i="3"/>
  <c r="AK73" i="3"/>
  <c r="AJ73" i="3"/>
  <c r="AI73" i="3"/>
  <c r="AT71" i="3"/>
  <c r="AS71" i="3"/>
  <c r="AR71" i="3"/>
  <c r="AQ71" i="3"/>
  <c r="AP71" i="3"/>
  <c r="AO71" i="3"/>
  <c r="AN71" i="3"/>
  <c r="AM71" i="3"/>
  <c r="AL71" i="3"/>
  <c r="AK71" i="3"/>
  <c r="AJ71" i="3"/>
  <c r="AI71" i="3"/>
  <c r="AT70" i="3"/>
  <c r="AS70" i="3"/>
  <c r="AR70" i="3"/>
  <c r="AQ70" i="3"/>
  <c r="AP70" i="3"/>
  <c r="AO70" i="3"/>
  <c r="AN70" i="3"/>
  <c r="AM70" i="3"/>
  <c r="AL70" i="3"/>
  <c r="AK70" i="3"/>
  <c r="AJ70" i="3"/>
  <c r="AI70" i="3"/>
  <c r="AT68" i="3"/>
  <c r="AS68" i="3"/>
  <c r="AR68" i="3"/>
  <c r="AQ68" i="3"/>
  <c r="AP68" i="3"/>
  <c r="AO68" i="3"/>
  <c r="AN68" i="3"/>
  <c r="AM68" i="3"/>
  <c r="AL68" i="3"/>
  <c r="AK68" i="3"/>
  <c r="AJ68" i="3"/>
  <c r="AI68" i="3"/>
  <c r="AT67" i="3"/>
  <c r="AS67" i="3"/>
  <c r="AR67" i="3"/>
  <c r="AQ67" i="3"/>
  <c r="AP67" i="3"/>
  <c r="AO67" i="3"/>
  <c r="AN67" i="3"/>
  <c r="AM67" i="3"/>
  <c r="AL67" i="3"/>
  <c r="AK67" i="3"/>
  <c r="AJ67" i="3"/>
  <c r="AI67" i="3"/>
  <c r="AT65" i="3"/>
  <c r="AS65" i="3"/>
  <c r="AR65" i="3"/>
  <c r="AQ65" i="3"/>
  <c r="AP65" i="3"/>
  <c r="AO65" i="3"/>
  <c r="AN65" i="3"/>
  <c r="AM65" i="3"/>
  <c r="AL65" i="3"/>
  <c r="AK65" i="3"/>
  <c r="AJ65" i="3"/>
  <c r="AI65" i="3"/>
  <c r="AT64" i="3"/>
  <c r="AS64" i="3"/>
  <c r="AR64" i="3"/>
  <c r="AQ64" i="3"/>
  <c r="AP64" i="3"/>
  <c r="AO64" i="3"/>
  <c r="AN64" i="3"/>
  <c r="AM64" i="3"/>
  <c r="AL64" i="3"/>
  <c r="AK64" i="3"/>
  <c r="AJ64" i="3"/>
  <c r="AI64" i="3"/>
  <c r="AT63" i="3"/>
  <c r="AS63" i="3"/>
  <c r="AR63" i="3"/>
  <c r="AQ63" i="3"/>
  <c r="AP63" i="3"/>
  <c r="AO63" i="3"/>
  <c r="AN63" i="3"/>
  <c r="AM63" i="3"/>
  <c r="AL63" i="3"/>
  <c r="AK63" i="3"/>
  <c r="AJ63" i="3"/>
  <c r="AI63" i="3"/>
  <c r="AT61" i="3"/>
  <c r="AS61" i="3"/>
  <c r="AR61" i="3"/>
  <c r="AQ61" i="3"/>
  <c r="AP61" i="3"/>
  <c r="AO61" i="3"/>
  <c r="AN61" i="3"/>
  <c r="AM61" i="3"/>
  <c r="AL61" i="3"/>
  <c r="AK61" i="3"/>
  <c r="AJ61" i="3"/>
  <c r="AI61" i="3"/>
  <c r="AT60" i="3"/>
  <c r="AS60" i="3"/>
  <c r="AR60" i="3"/>
  <c r="AQ60" i="3"/>
  <c r="AP60" i="3"/>
  <c r="AO60" i="3"/>
  <c r="AN60" i="3"/>
  <c r="AM60" i="3"/>
  <c r="AL60" i="3"/>
  <c r="AK60" i="3"/>
  <c r="AJ60" i="3"/>
  <c r="AI60" i="3"/>
  <c r="AT59" i="3"/>
  <c r="AS59" i="3"/>
  <c r="AR59" i="3"/>
  <c r="AQ59" i="3"/>
  <c r="AP59" i="3"/>
  <c r="AO59" i="3"/>
  <c r="AN59" i="3"/>
  <c r="AM59" i="3"/>
  <c r="AL59" i="3"/>
  <c r="AK59" i="3"/>
  <c r="AJ59" i="3"/>
  <c r="AI59" i="3"/>
  <c r="AT58" i="3"/>
  <c r="AS58" i="3"/>
  <c r="AR58" i="3"/>
  <c r="AQ58" i="3"/>
  <c r="AP58" i="3"/>
  <c r="AO58" i="3"/>
  <c r="AN58" i="3"/>
  <c r="AM58" i="3"/>
  <c r="AL58" i="3"/>
  <c r="AK58" i="3"/>
  <c r="AJ58" i="3"/>
  <c r="AI58" i="3"/>
  <c r="AT57" i="3"/>
  <c r="AS57" i="3"/>
  <c r="AR57" i="3"/>
  <c r="AQ57" i="3"/>
  <c r="AP57" i="3"/>
  <c r="AO57" i="3"/>
  <c r="AN57" i="3"/>
  <c r="AM57" i="3"/>
  <c r="AL57" i="3"/>
  <c r="AK57" i="3"/>
  <c r="AJ57" i="3"/>
  <c r="AI57" i="3"/>
  <c r="AT56" i="3"/>
  <c r="AS56" i="3"/>
  <c r="AR56" i="3"/>
  <c r="AQ56" i="3"/>
  <c r="AP56" i="3"/>
  <c r="AO56" i="3"/>
  <c r="AN56" i="3"/>
  <c r="AM56" i="3"/>
  <c r="AL56" i="3"/>
  <c r="AK56" i="3"/>
  <c r="AJ56" i="3"/>
  <c r="AI56" i="3"/>
  <c r="AT54" i="3"/>
  <c r="AS54" i="3"/>
  <c r="AR54" i="3"/>
  <c r="AQ54" i="3"/>
  <c r="AP54" i="3"/>
  <c r="AO54" i="3"/>
  <c r="AN54" i="3"/>
  <c r="AM54" i="3"/>
  <c r="AL54" i="3"/>
  <c r="AK54" i="3"/>
  <c r="AJ54" i="3"/>
  <c r="AI54" i="3"/>
  <c r="AT53" i="3"/>
  <c r="AS53" i="3"/>
  <c r="AR53" i="3"/>
  <c r="AQ53" i="3"/>
  <c r="AP53" i="3"/>
  <c r="AO53" i="3"/>
  <c r="AN53" i="3"/>
  <c r="AM53" i="3"/>
  <c r="AL53" i="3"/>
  <c r="AK53" i="3"/>
  <c r="AJ53" i="3"/>
  <c r="AI53" i="3"/>
  <c r="AT52" i="3"/>
  <c r="AS52" i="3"/>
  <c r="AR52" i="3"/>
  <c r="AQ52" i="3"/>
  <c r="AP52" i="3"/>
  <c r="AO52" i="3"/>
  <c r="AN52" i="3"/>
  <c r="AM52" i="3"/>
  <c r="AL52" i="3"/>
  <c r="AK52" i="3"/>
  <c r="AJ52" i="3"/>
  <c r="AI52" i="3"/>
  <c r="AT51" i="3"/>
  <c r="AS51" i="3"/>
  <c r="AR51" i="3"/>
  <c r="AQ51" i="3"/>
  <c r="AP51" i="3"/>
  <c r="AO51" i="3"/>
  <c r="AN51" i="3"/>
  <c r="AM51" i="3"/>
  <c r="AL51" i="3"/>
  <c r="AK51" i="3"/>
  <c r="AJ51" i="3"/>
  <c r="AI51" i="3"/>
  <c r="AT49" i="3"/>
  <c r="AS49" i="3"/>
  <c r="AR49" i="3"/>
  <c r="AQ49" i="3"/>
  <c r="AP49" i="3"/>
  <c r="AO49" i="3"/>
  <c r="AN49" i="3"/>
  <c r="AM49" i="3"/>
  <c r="AL49" i="3"/>
  <c r="AK49" i="3"/>
  <c r="AJ49" i="3"/>
  <c r="AI49" i="3"/>
  <c r="AT47" i="3"/>
  <c r="AS47" i="3"/>
  <c r="AR47" i="3"/>
  <c r="AQ47" i="3"/>
  <c r="AP47" i="3"/>
  <c r="AO47" i="3"/>
  <c r="AN47" i="3"/>
  <c r="AM47" i="3"/>
  <c r="AL47" i="3"/>
  <c r="AK47" i="3"/>
  <c r="AJ47" i="3"/>
  <c r="AI47" i="3"/>
  <c r="AT46" i="3"/>
  <c r="AS46" i="3"/>
  <c r="AR46" i="3"/>
  <c r="AQ46" i="3"/>
  <c r="AP46" i="3"/>
  <c r="AO46" i="3"/>
  <c r="AN46" i="3"/>
  <c r="AM46" i="3"/>
  <c r="AL46" i="3"/>
  <c r="AK46" i="3"/>
  <c r="AJ46" i="3"/>
  <c r="AI46" i="3"/>
  <c r="AT45" i="3"/>
  <c r="AS45" i="3"/>
  <c r="AR45" i="3"/>
  <c r="AQ45" i="3"/>
  <c r="AP45" i="3"/>
  <c r="AO45" i="3"/>
  <c r="AN45" i="3"/>
  <c r="AM45" i="3"/>
  <c r="AL45" i="3"/>
  <c r="AK45" i="3"/>
  <c r="AJ45" i="3"/>
  <c r="AI45" i="3"/>
  <c r="AT43" i="3"/>
  <c r="AS43" i="3"/>
  <c r="AR43" i="3"/>
  <c r="AQ43" i="3"/>
  <c r="AP43" i="3"/>
  <c r="AO43" i="3"/>
  <c r="AN43" i="3"/>
  <c r="AM43" i="3"/>
  <c r="AL43" i="3"/>
  <c r="AK43" i="3"/>
  <c r="AJ43" i="3"/>
  <c r="AI43" i="3"/>
  <c r="AT42" i="3"/>
  <c r="AS42" i="3"/>
  <c r="AR42" i="3"/>
  <c r="AQ42" i="3"/>
  <c r="AP42" i="3"/>
  <c r="AO42" i="3"/>
  <c r="AN42" i="3"/>
  <c r="AM42" i="3"/>
  <c r="AL42" i="3"/>
  <c r="AK42" i="3"/>
  <c r="AJ42" i="3"/>
  <c r="AI42" i="3"/>
  <c r="AT41" i="3"/>
  <c r="AS41" i="3"/>
  <c r="AR41" i="3"/>
  <c r="AQ41" i="3"/>
  <c r="AP41" i="3"/>
  <c r="AO41" i="3"/>
  <c r="AN41" i="3"/>
  <c r="AM41" i="3"/>
  <c r="AL41" i="3"/>
  <c r="AK41" i="3"/>
  <c r="AJ41" i="3"/>
  <c r="AI41" i="3"/>
  <c r="AT39" i="3"/>
  <c r="AS39" i="3"/>
  <c r="AR39" i="3"/>
  <c r="AQ39" i="3"/>
  <c r="AP39" i="3"/>
  <c r="AO39" i="3"/>
  <c r="AN39" i="3"/>
  <c r="AM39" i="3"/>
  <c r="AL39" i="3"/>
  <c r="AK39" i="3"/>
  <c r="AJ39" i="3"/>
  <c r="AI39" i="3"/>
  <c r="AT37" i="3"/>
  <c r="AS37" i="3"/>
  <c r="AR37" i="3"/>
  <c r="AQ37" i="3"/>
  <c r="AP37" i="3"/>
  <c r="AO37" i="3"/>
  <c r="AN37" i="3"/>
  <c r="AM37" i="3"/>
  <c r="AL37" i="3"/>
  <c r="AK37" i="3"/>
  <c r="AJ37" i="3"/>
  <c r="AI37" i="3"/>
  <c r="AT36" i="3"/>
  <c r="AS36" i="3"/>
  <c r="AR36" i="3"/>
  <c r="AQ36" i="3"/>
  <c r="AP36" i="3"/>
  <c r="AO36" i="3"/>
  <c r="AN36" i="3"/>
  <c r="AM36" i="3"/>
  <c r="AL36" i="3"/>
  <c r="AK36" i="3"/>
  <c r="AJ36" i="3"/>
  <c r="AI36" i="3"/>
  <c r="AT35" i="3"/>
  <c r="AS35" i="3"/>
  <c r="AR35" i="3"/>
  <c r="AQ35" i="3"/>
  <c r="AP35" i="3"/>
  <c r="AO35" i="3"/>
  <c r="AN35" i="3"/>
  <c r="AM35" i="3"/>
  <c r="AL35" i="3"/>
  <c r="AK35" i="3"/>
  <c r="AJ35" i="3"/>
  <c r="AI35" i="3"/>
  <c r="AT34" i="3"/>
  <c r="AS34" i="3"/>
  <c r="AR34" i="3"/>
  <c r="AQ34" i="3"/>
  <c r="AP34" i="3"/>
  <c r="AO34" i="3"/>
  <c r="AN34" i="3"/>
  <c r="AM34" i="3"/>
  <c r="AL34" i="3"/>
  <c r="AK34" i="3"/>
  <c r="AJ34" i="3"/>
  <c r="AI34" i="3"/>
  <c r="AT32" i="3"/>
  <c r="AS32" i="3"/>
  <c r="AR32" i="3"/>
  <c r="AQ32" i="3"/>
  <c r="AP32" i="3"/>
  <c r="AO32" i="3"/>
  <c r="AN32" i="3"/>
  <c r="AM32" i="3"/>
  <c r="AL32" i="3"/>
  <c r="AK32" i="3"/>
  <c r="AJ32" i="3"/>
  <c r="AI32" i="3"/>
  <c r="AT30" i="3"/>
  <c r="AS30" i="3"/>
  <c r="AR30" i="3"/>
  <c r="AQ30" i="3"/>
  <c r="AP30" i="3"/>
  <c r="AO30" i="3"/>
  <c r="AN30" i="3"/>
  <c r="AM30" i="3"/>
  <c r="AL30" i="3"/>
  <c r="AK30" i="3"/>
  <c r="AJ30" i="3"/>
  <c r="AI30" i="3"/>
  <c r="AT29" i="3"/>
  <c r="AS29" i="3"/>
  <c r="AR29" i="3"/>
  <c r="AQ29" i="3"/>
  <c r="AP29" i="3"/>
  <c r="AO29" i="3"/>
  <c r="AN29" i="3"/>
  <c r="AM29" i="3"/>
  <c r="AL29" i="3"/>
  <c r="AK29" i="3"/>
  <c r="AJ29" i="3"/>
  <c r="AI29" i="3"/>
  <c r="AT28" i="3"/>
  <c r="AS28" i="3"/>
  <c r="AR28" i="3"/>
  <c r="AQ28" i="3"/>
  <c r="AP28" i="3"/>
  <c r="AO28" i="3"/>
  <c r="AN28" i="3"/>
  <c r="AM28" i="3"/>
  <c r="AL28" i="3"/>
  <c r="AK28" i="3"/>
  <c r="AJ28" i="3"/>
  <c r="AI28" i="3"/>
  <c r="AT27" i="3"/>
  <c r="AS27" i="3"/>
  <c r="AR27" i="3"/>
  <c r="AQ27" i="3"/>
  <c r="AP27" i="3"/>
  <c r="AO27" i="3"/>
  <c r="AN27" i="3"/>
  <c r="AM27" i="3"/>
  <c r="AL27" i="3"/>
  <c r="AK27" i="3"/>
  <c r="AJ27" i="3"/>
  <c r="AI27" i="3"/>
  <c r="AT25" i="3"/>
  <c r="AS25" i="3"/>
  <c r="AR25" i="3"/>
  <c r="AQ25" i="3"/>
  <c r="AP25" i="3"/>
  <c r="AO25" i="3"/>
  <c r="AN25" i="3"/>
  <c r="AM25" i="3"/>
  <c r="AL25" i="3"/>
  <c r="AK25" i="3"/>
  <c r="AJ25" i="3"/>
  <c r="AI25" i="3"/>
  <c r="AT24" i="3"/>
  <c r="AS24" i="3"/>
  <c r="AR24" i="3"/>
  <c r="AQ24" i="3"/>
  <c r="AP24" i="3"/>
  <c r="AO24" i="3"/>
  <c r="AN24" i="3"/>
  <c r="AM24" i="3"/>
  <c r="AL24" i="3"/>
  <c r="AK24" i="3"/>
  <c r="AJ24" i="3"/>
  <c r="AI24" i="3"/>
  <c r="AT23" i="3"/>
  <c r="AS23" i="3"/>
  <c r="AR23" i="3"/>
  <c r="AQ23" i="3"/>
  <c r="AP23" i="3"/>
  <c r="AO23" i="3"/>
  <c r="AN23" i="3"/>
  <c r="AM23" i="3"/>
  <c r="AL23" i="3"/>
  <c r="AK23" i="3"/>
  <c r="AJ23" i="3"/>
  <c r="AI23" i="3"/>
  <c r="AT22" i="3"/>
  <c r="AS22" i="3"/>
  <c r="AR22" i="3"/>
  <c r="AQ22" i="3"/>
  <c r="AP22" i="3"/>
  <c r="AO22" i="3"/>
  <c r="AN22" i="3"/>
  <c r="AM22" i="3"/>
  <c r="AL22" i="3"/>
  <c r="AK22" i="3"/>
  <c r="AJ22" i="3"/>
  <c r="AI22" i="3"/>
  <c r="AT20" i="3"/>
  <c r="AS20" i="3"/>
  <c r="AR20" i="3"/>
  <c r="AQ20" i="3"/>
  <c r="AP20" i="3"/>
  <c r="AO20" i="3"/>
  <c r="AN20" i="3"/>
  <c r="AM20" i="3"/>
  <c r="AL20" i="3"/>
  <c r="AK20" i="3"/>
  <c r="AJ20" i="3"/>
  <c r="AI20" i="3"/>
  <c r="AT18" i="3"/>
  <c r="AS18" i="3"/>
  <c r="AR18" i="3"/>
  <c r="AQ18" i="3"/>
  <c r="AP18" i="3"/>
  <c r="AO18" i="3"/>
  <c r="AN18" i="3"/>
  <c r="AM18" i="3"/>
  <c r="AL18" i="3"/>
  <c r="AK18" i="3"/>
  <c r="AJ18" i="3"/>
  <c r="AI18" i="3"/>
  <c r="AT17" i="3"/>
  <c r="AS17" i="3"/>
  <c r="AR17" i="3"/>
  <c r="AQ17" i="3"/>
  <c r="AP17" i="3"/>
  <c r="AO17" i="3"/>
  <c r="AN17" i="3"/>
  <c r="AM17" i="3"/>
  <c r="AL17" i="3"/>
  <c r="AK17" i="3"/>
  <c r="AJ17" i="3"/>
  <c r="AI17" i="3"/>
  <c r="AT16" i="3"/>
  <c r="AS16" i="3"/>
  <c r="AR16" i="3"/>
  <c r="AQ16" i="3"/>
  <c r="AP16" i="3"/>
  <c r="AO16" i="3"/>
  <c r="AN16" i="3"/>
  <c r="AM16" i="3"/>
  <c r="AL16" i="3"/>
  <c r="AK16" i="3"/>
  <c r="AJ16" i="3"/>
  <c r="AI16" i="3"/>
  <c r="AT15" i="3"/>
  <c r="AS15" i="3"/>
  <c r="AR15" i="3"/>
  <c r="AQ15" i="3"/>
  <c r="AP15" i="3"/>
  <c r="AO15" i="3"/>
  <c r="AN15" i="3"/>
  <c r="AM15" i="3"/>
  <c r="AL15" i="3"/>
  <c r="AK15" i="3"/>
  <c r="AJ15" i="3"/>
  <c r="AI15" i="3"/>
  <c r="AT13" i="3"/>
  <c r="AS13" i="3"/>
  <c r="AR13" i="3"/>
  <c r="AQ13" i="3"/>
  <c r="AP13" i="3"/>
  <c r="AO13" i="3"/>
  <c r="AN13" i="3"/>
  <c r="AM13" i="3"/>
  <c r="AL13" i="3"/>
  <c r="AK13" i="3"/>
  <c r="AJ13" i="3"/>
  <c r="AI13" i="3"/>
  <c r="AT12" i="3"/>
  <c r="AS12" i="3"/>
  <c r="AR12" i="3"/>
  <c r="AQ12" i="3"/>
  <c r="AP12" i="3"/>
  <c r="AO12" i="3"/>
  <c r="AN12" i="3"/>
  <c r="AM12" i="3"/>
  <c r="AL12" i="3"/>
  <c r="AK12" i="3"/>
  <c r="AJ12" i="3"/>
  <c r="AI12" i="3"/>
  <c r="AT11" i="3"/>
  <c r="AS11" i="3"/>
  <c r="AR11" i="3"/>
  <c r="AQ11" i="3"/>
  <c r="AP11" i="3"/>
  <c r="AO11" i="3"/>
  <c r="AN11" i="3"/>
  <c r="AM11" i="3"/>
  <c r="AL11" i="3"/>
  <c r="AK11" i="3"/>
  <c r="AJ11" i="3"/>
  <c r="AI11" i="3"/>
  <c r="AT10" i="3"/>
  <c r="AS10" i="3"/>
  <c r="AR10" i="3"/>
  <c r="AQ10" i="3"/>
  <c r="AP10" i="3"/>
  <c r="AO10" i="3"/>
  <c r="AN10" i="3"/>
  <c r="AM10" i="3"/>
  <c r="AL10" i="3"/>
  <c r="AK10" i="3"/>
  <c r="AJ10" i="3"/>
  <c r="AI10" i="3"/>
  <c r="AT9" i="3"/>
  <c r="AS9" i="3"/>
  <c r="AR9" i="3"/>
  <c r="AQ9" i="3"/>
  <c r="AP9" i="3"/>
  <c r="AO9" i="3"/>
  <c r="AN9" i="3"/>
  <c r="AM9" i="3"/>
  <c r="AL9" i="3"/>
  <c r="AK9" i="3"/>
  <c r="AJ9" i="3"/>
  <c r="AI9" i="3"/>
  <c r="AT8" i="3"/>
  <c r="AS8" i="3"/>
  <c r="AR8" i="3"/>
  <c r="AQ8" i="3"/>
  <c r="AP8" i="3"/>
  <c r="AO8" i="3"/>
  <c r="AN8" i="3"/>
  <c r="AM8" i="3"/>
  <c r="AL8" i="3"/>
  <c r="AK8" i="3"/>
  <c r="AJ8" i="3"/>
  <c r="AI8" i="3"/>
  <c r="AT7" i="3"/>
  <c r="AS7" i="3"/>
  <c r="AR7" i="3"/>
  <c r="AQ7" i="3"/>
  <c r="AP7" i="3"/>
  <c r="AO7" i="3"/>
  <c r="AN7" i="3"/>
  <c r="AM7" i="3"/>
  <c r="AL7" i="3"/>
  <c r="AK7" i="3"/>
  <c r="AJ7" i="3"/>
  <c r="AI7" i="3"/>
  <c r="AT6" i="3"/>
  <c r="AS6" i="3"/>
  <c r="AR6" i="3"/>
  <c r="AQ6" i="3"/>
  <c r="AP6" i="3"/>
  <c r="AO6" i="3"/>
  <c r="AN6" i="3"/>
  <c r="AM6" i="3"/>
  <c r="AL6" i="3"/>
  <c r="AK6" i="3"/>
  <c r="AJ6" i="3"/>
  <c r="AI6" i="3"/>
  <c r="AT5" i="3"/>
  <c r="AS5" i="3"/>
  <c r="AR5" i="3"/>
  <c r="AQ5" i="3"/>
  <c r="AP5" i="3"/>
  <c r="AO5" i="3"/>
  <c r="AN5" i="3"/>
  <c r="AM5" i="3"/>
  <c r="AL5" i="3"/>
  <c r="AK5" i="3"/>
  <c r="AJ5" i="3"/>
  <c r="AI5" i="3"/>
  <c r="BZ82" i="20"/>
  <c r="BY82" i="20"/>
  <c r="BX82" i="20"/>
  <c r="BW82" i="20"/>
  <c r="BV82" i="20"/>
  <c r="BU82" i="20"/>
  <c r="BT82" i="20"/>
  <c r="BS82" i="20"/>
  <c r="BR82" i="20"/>
  <c r="BQ82" i="20"/>
  <c r="BP82" i="20"/>
  <c r="BO82" i="20"/>
  <c r="BZ81" i="20"/>
  <c r="BY81" i="20"/>
  <c r="BX81" i="20"/>
  <c r="BW81" i="20"/>
  <c r="BV81" i="20"/>
  <c r="BU81" i="20"/>
  <c r="BT81" i="20"/>
  <c r="BS81" i="20"/>
  <c r="BR81" i="20"/>
  <c r="BQ81" i="20"/>
  <c r="BP81" i="20"/>
  <c r="BO81" i="20"/>
  <c r="BZ80" i="20"/>
  <c r="BY80" i="20"/>
  <c r="BX80" i="20"/>
  <c r="BW80" i="20"/>
  <c r="BV80" i="20"/>
  <c r="BU80" i="20"/>
  <c r="BT80" i="20"/>
  <c r="BS80" i="20"/>
  <c r="BR80" i="20"/>
  <c r="BQ80" i="20"/>
  <c r="BP80" i="20"/>
  <c r="BO80" i="20"/>
  <c r="BZ79" i="20"/>
  <c r="BY79" i="20"/>
  <c r="BX79" i="20"/>
  <c r="BW79" i="20"/>
  <c r="BV79" i="20"/>
  <c r="BU79" i="20"/>
  <c r="BT79" i="20"/>
  <c r="BS79" i="20"/>
  <c r="BR79" i="20"/>
  <c r="BQ79" i="20"/>
  <c r="BP79" i="20"/>
  <c r="BO79" i="20"/>
  <c r="BZ78" i="20"/>
  <c r="BY78" i="20"/>
  <c r="BX78" i="20"/>
  <c r="BW78" i="20"/>
  <c r="BV78" i="20"/>
  <c r="BU78" i="20"/>
  <c r="BT78" i="20"/>
  <c r="BS78" i="20"/>
  <c r="BR78" i="20"/>
  <c r="BQ78" i="20"/>
  <c r="BP78" i="20"/>
  <c r="BO78" i="20"/>
  <c r="BZ74" i="20"/>
  <c r="BY74" i="20"/>
  <c r="BX74" i="20"/>
  <c r="BW74" i="20"/>
  <c r="BV74" i="20"/>
  <c r="BU74" i="20"/>
  <c r="BT74" i="20"/>
  <c r="BS74" i="20"/>
  <c r="BR74" i="20"/>
  <c r="BQ74" i="20"/>
  <c r="BP74" i="20"/>
  <c r="BO74" i="20"/>
  <c r="BZ73" i="20"/>
  <c r="BY73" i="20"/>
  <c r="BX73" i="20"/>
  <c r="BW73" i="20"/>
  <c r="BV73" i="20"/>
  <c r="BU73" i="20"/>
  <c r="BT73" i="20"/>
  <c r="BS73" i="20"/>
  <c r="BR73" i="20"/>
  <c r="BQ73" i="20"/>
  <c r="BP73" i="20"/>
  <c r="BO73" i="20"/>
  <c r="BZ72" i="20"/>
  <c r="BY72" i="20"/>
  <c r="BX72" i="20"/>
  <c r="BW72" i="20"/>
  <c r="BV72" i="20"/>
  <c r="BU72" i="20"/>
  <c r="BT72" i="20"/>
  <c r="BS72" i="20"/>
  <c r="BR72" i="20"/>
  <c r="BQ72" i="20"/>
  <c r="BP72" i="20"/>
  <c r="BO72" i="20"/>
  <c r="CA82" i="20"/>
  <c r="CA81" i="20"/>
  <c r="CA80" i="20"/>
  <c r="CA79" i="20"/>
  <c r="CA78" i="20"/>
  <c r="CA74" i="20"/>
  <c r="CA73" i="20"/>
  <c r="CA72" i="20"/>
  <c r="BK82" i="20"/>
  <c r="BJ82" i="20"/>
  <c r="BI82" i="20"/>
  <c r="BH82" i="20"/>
  <c r="BG82" i="20"/>
  <c r="BF82" i="20"/>
  <c r="BE82" i="20"/>
  <c r="BD82" i="20"/>
  <c r="BC82" i="20"/>
  <c r="BB82" i="20"/>
  <c r="BA82" i="20"/>
  <c r="AZ82" i="20"/>
  <c r="BK81" i="20"/>
  <c r="BJ81" i="20"/>
  <c r="BI81" i="20"/>
  <c r="BH81" i="20"/>
  <c r="BG81" i="20"/>
  <c r="BF81" i="20"/>
  <c r="BE81" i="20"/>
  <c r="BD81" i="20"/>
  <c r="BC81" i="20"/>
  <c r="BB81" i="20"/>
  <c r="BA81" i="20"/>
  <c r="AZ81" i="20"/>
  <c r="BK80" i="20"/>
  <c r="AK28" i="19" s="1"/>
  <c r="BJ80" i="20"/>
  <c r="AJ28" i="19" s="1"/>
  <c r="BI80" i="20"/>
  <c r="AI28" i="19" s="1"/>
  <c r="BH80" i="20"/>
  <c r="AH28" i="19" s="1"/>
  <c r="BG80" i="20"/>
  <c r="AG28" i="19" s="1"/>
  <c r="BF80" i="20"/>
  <c r="AF28" i="19" s="1"/>
  <c r="BE80" i="20"/>
  <c r="AE28" i="19" s="1"/>
  <c r="BD80" i="20"/>
  <c r="AD28" i="19" s="1"/>
  <c r="BC80" i="20"/>
  <c r="AC28" i="19" s="1"/>
  <c r="BB80" i="20"/>
  <c r="AB28" i="19" s="1"/>
  <c r="BA80" i="20"/>
  <c r="AA28" i="19" s="1"/>
  <c r="AZ80" i="20"/>
  <c r="Z28" i="19" s="1"/>
  <c r="BK79" i="20"/>
  <c r="BJ79" i="20"/>
  <c r="BI79" i="20"/>
  <c r="BH79" i="20"/>
  <c r="BG79" i="20"/>
  <c r="BF79" i="20"/>
  <c r="BE79" i="20"/>
  <c r="BD79" i="20"/>
  <c r="BC79" i="20"/>
  <c r="BB79" i="20"/>
  <c r="BA79" i="20"/>
  <c r="AZ79" i="20"/>
  <c r="BK78" i="20"/>
  <c r="BJ78" i="20"/>
  <c r="BI78" i="20"/>
  <c r="BH78" i="20"/>
  <c r="BG78" i="20"/>
  <c r="BF78" i="20"/>
  <c r="BE78" i="20"/>
  <c r="BD78" i="20"/>
  <c r="BC78" i="20"/>
  <c r="BB78" i="20"/>
  <c r="BA78" i="20"/>
  <c r="AZ78" i="20"/>
  <c r="BK74" i="20"/>
  <c r="BJ74" i="20"/>
  <c r="BI74" i="20"/>
  <c r="BH74" i="20"/>
  <c r="BG74" i="20"/>
  <c r="BF74" i="20"/>
  <c r="BE74" i="20"/>
  <c r="BD74" i="20"/>
  <c r="BC74" i="20"/>
  <c r="BB74" i="20"/>
  <c r="BA74" i="20"/>
  <c r="AZ74" i="20"/>
  <c r="BK73" i="20"/>
  <c r="BJ73" i="20"/>
  <c r="BI73" i="20"/>
  <c r="BH73" i="20"/>
  <c r="BG73" i="20"/>
  <c r="BF73" i="20"/>
  <c r="BE73" i="20"/>
  <c r="BD73" i="20"/>
  <c r="BC73" i="20"/>
  <c r="BB73" i="20"/>
  <c r="BA73" i="20"/>
  <c r="AZ73" i="20"/>
  <c r="BK72" i="20"/>
  <c r="BJ72" i="20"/>
  <c r="BI72" i="20"/>
  <c r="BH72" i="20"/>
  <c r="BG72" i="20"/>
  <c r="BF72" i="20"/>
  <c r="BE72" i="20"/>
  <c r="BD72" i="20"/>
  <c r="BC72" i="20"/>
  <c r="BB72" i="20"/>
  <c r="BA72" i="20"/>
  <c r="AZ72" i="20"/>
  <c r="BL82" i="20"/>
  <c r="BL81" i="20"/>
  <c r="BL80" i="20"/>
  <c r="BL79" i="20"/>
  <c r="BL78" i="20"/>
  <c r="BL74" i="20"/>
  <c r="BL73" i="20"/>
  <c r="BL72" i="20"/>
  <c r="BJ26" i="5"/>
  <c r="BK26" i="5"/>
  <c r="BK27" i="5" s="1"/>
  <c r="BL26" i="5"/>
  <c r="BL27" i="5" s="1"/>
  <c r="BM26" i="5"/>
  <c r="BM27" i="5" s="1"/>
  <c r="BN26" i="5"/>
  <c r="BN27" i="5" s="1"/>
  <c r="BO26" i="5"/>
  <c r="BO27" i="5" s="1"/>
  <c r="BP26" i="5"/>
  <c r="BP27" i="5" s="1"/>
  <c r="BQ26" i="5"/>
  <c r="BQ27" i="5" s="1"/>
  <c r="BR26" i="5"/>
  <c r="BR27" i="5" s="1"/>
  <c r="BS26" i="5"/>
  <c r="BS27" i="5" s="1"/>
  <c r="BT26" i="5"/>
  <c r="BT27" i="5" s="1"/>
  <c r="BU26" i="5"/>
  <c r="BU27" i="5" s="1"/>
  <c r="BJ23" i="5"/>
  <c r="BK23" i="5"/>
  <c r="BL23" i="5"/>
  <c r="BM23" i="5"/>
  <c r="BN23" i="5"/>
  <c r="BO23" i="5"/>
  <c r="BP23" i="5"/>
  <c r="BQ23" i="5"/>
  <c r="BR23" i="5"/>
  <c r="BS23" i="5"/>
  <c r="BT23" i="5"/>
  <c r="BU23" i="5"/>
  <c r="BJ24" i="5"/>
  <c r="BK24" i="5"/>
  <c r="BL24" i="5"/>
  <c r="BM24" i="5"/>
  <c r="BN24" i="5"/>
  <c r="BO24" i="5"/>
  <c r="BP24" i="5"/>
  <c r="BQ24" i="5"/>
  <c r="BR24" i="5"/>
  <c r="BS24" i="5"/>
  <c r="BT24" i="5"/>
  <c r="BU24" i="5"/>
  <c r="BJ19" i="5"/>
  <c r="BO75" i="20" s="1"/>
  <c r="BK19" i="5"/>
  <c r="BP75" i="20" s="1"/>
  <c r="BL19" i="5"/>
  <c r="BQ75" i="20" s="1"/>
  <c r="BM19" i="5"/>
  <c r="BR75" i="20" s="1"/>
  <c r="BN19" i="5"/>
  <c r="BS75" i="20" s="1"/>
  <c r="BO19" i="5"/>
  <c r="BT75" i="20" s="1"/>
  <c r="BP19" i="5"/>
  <c r="BU75" i="20" s="1"/>
  <c r="BQ19" i="5"/>
  <c r="BV75" i="20" s="1"/>
  <c r="BR19" i="5"/>
  <c r="BW75" i="20" s="1"/>
  <c r="BS19" i="5"/>
  <c r="BX75" i="20" s="1"/>
  <c r="BT19" i="5"/>
  <c r="BY75" i="20" s="1"/>
  <c r="BU19" i="5"/>
  <c r="BZ75" i="20" s="1"/>
  <c r="BJ20" i="5"/>
  <c r="BO76" i="20" s="1"/>
  <c r="BK20" i="5"/>
  <c r="BP76" i="20" s="1"/>
  <c r="BL20" i="5"/>
  <c r="BQ76" i="20" s="1"/>
  <c r="BM20" i="5"/>
  <c r="BR76" i="20" s="1"/>
  <c r="BN20" i="5"/>
  <c r="BS76" i="20" s="1"/>
  <c r="BO20" i="5"/>
  <c r="BT76" i="20" s="1"/>
  <c r="BP20" i="5"/>
  <c r="BU76" i="20" s="1"/>
  <c r="BQ20" i="5"/>
  <c r="BV76" i="20" s="1"/>
  <c r="BR20" i="5"/>
  <c r="BW76" i="20" s="1"/>
  <c r="BS20" i="5"/>
  <c r="BX76" i="20" s="1"/>
  <c r="BT20" i="5"/>
  <c r="BY76" i="20" s="1"/>
  <c r="BU20" i="5"/>
  <c r="BZ76" i="20" s="1"/>
  <c r="BJ21" i="5"/>
  <c r="BO77" i="20" s="1"/>
  <c r="BK21" i="5"/>
  <c r="BP77" i="20" s="1"/>
  <c r="BL21" i="5"/>
  <c r="BQ77" i="20" s="1"/>
  <c r="BM21" i="5"/>
  <c r="BR77" i="20" s="1"/>
  <c r="BN21" i="5"/>
  <c r="BS77" i="20" s="1"/>
  <c r="BO21" i="5"/>
  <c r="BT77" i="20" s="1"/>
  <c r="BP21" i="5"/>
  <c r="BU77" i="20" s="1"/>
  <c r="BQ21" i="5"/>
  <c r="BV77" i="20" s="1"/>
  <c r="BR21" i="5"/>
  <c r="BW77" i="20" s="1"/>
  <c r="BS21" i="5"/>
  <c r="BX77" i="20" s="1"/>
  <c r="BT21" i="5"/>
  <c r="BY77" i="20" s="1"/>
  <c r="BU21" i="5"/>
  <c r="BZ77" i="20" s="1"/>
  <c r="BJ15" i="5"/>
  <c r="BK15" i="5"/>
  <c r="BL15" i="5"/>
  <c r="BM15" i="5"/>
  <c r="BN15" i="5"/>
  <c r="BO15" i="5"/>
  <c r="BP15" i="5"/>
  <c r="BQ15" i="5"/>
  <c r="BR15" i="5"/>
  <c r="BS15" i="5"/>
  <c r="BT15" i="5"/>
  <c r="BU15" i="5"/>
  <c r="BJ16" i="5"/>
  <c r="BK16" i="5"/>
  <c r="BL16" i="5"/>
  <c r="BM16" i="5"/>
  <c r="BN16" i="5"/>
  <c r="BO16" i="5"/>
  <c r="BP16" i="5"/>
  <c r="BQ16" i="5"/>
  <c r="BR16" i="5"/>
  <c r="BS16" i="5"/>
  <c r="BT16" i="5"/>
  <c r="BU16" i="5"/>
  <c r="BJ17" i="5"/>
  <c r="BK17" i="5"/>
  <c r="BL17" i="5"/>
  <c r="BM17" i="5"/>
  <c r="BN17" i="5"/>
  <c r="BO17" i="5"/>
  <c r="BP17" i="5"/>
  <c r="BQ17" i="5"/>
  <c r="BR17" i="5"/>
  <c r="BS17" i="5"/>
  <c r="BT17" i="5"/>
  <c r="BU17" i="5"/>
  <c r="BJ6" i="5"/>
  <c r="BO64" i="20" s="1"/>
  <c r="BK6" i="5"/>
  <c r="BP64" i="20" s="1"/>
  <c r="BL6" i="5"/>
  <c r="BM6" i="5"/>
  <c r="BR64" i="20" s="1"/>
  <c r="BN6" i="5"/>
  <c r="BS64" i="20" s="1"/>
  <c r="BO6" i="5"/>
  <c r="BT64" i="20" s="1"/>
  <c r="BP6" i="5"/>
  <c r="BU64" i="20" s="1"/>
  <c r="BQ6" i="5"/>
  <c r="BV64" i="20" s="1"/>
  <c r="BR6" i="5"/>
  <c r="BW64" i="20" s="1"/>
  <c r="BS6" i="5"/>
  <c r="BX64" i="20" s="1"/>
  <c r="BT6" i="5"/>
  <c r="BY64" i="20" s="1"/>
  <c r="BU6" i="5"/>
  <c r="BZ64" i="20" s="1"/>
  <c r="BJ7" i="5"/>
  <c r="BO65" i="20" s="1"/>
  <c r="BK7" i="5"/>
  <c r="BP65" i="20" s="1"/>
  <c r="BL7" i="5"/>
  <c r="BQ65" i="20" s="1"/>
  <c r="BM7" i="5"/>
  <c r="BR65" i="20" s="1"/>
  <c r="BN7" i="5"/>
  <c r="BS65" i="20" s="1"/>
  <c r="BO7" i="5"/>
  <c r="BT65" i="20" s="1"/>
  <c r="BP7" i="5"/>
  <c r="BU65" i="20" s="1"/>
  <c r="BQ7" i="5"/>
  <c r="BV65" i="20" s="1"/>
  <c r="BR7" i="5"/>
  <c r="BW65" i="20" s="1"/>
  <c r="BS7" i="5"/>
  <c r="BX65" i="20" s="1"/>
  <c r="BT7" i="5"/>
  <c r="BY65" i="20" s="1"/>
  <c r="BU7" i="5"/>
  <c r="BZ65" i="20" s="1"/>
  <c r="BJ8" i="5"/>
  <c r="BO66" i="20" s="1"/>
  <c r="BK8" i="5"/>
  <c r="BP66" i="20" s="1"/>
  <c r="BL8" i="5"/>
  <c r="BQ66" i="20" s="1"/>
  <c r="BM8" i="5"/>
  <c r="BR66" i="20" s="1"/>
  <c r="BN8" i="5"/>
  <c r="BS66" i="20" s="1"/>
  <c r="BO8" i="5"/>
  <c r="BT66" i="20" s="1"/>
  <c r="BP8" i="5"/>
  <c r="BU66" i="20" s="1"/>
  <c r="BQ8" i="5"/>
  <c r="BV66" i="20" s="1"/>
  <c r="BR8" i="5"/>
  <c r="BW66" i="20" s="1"/>
  <c r="BS8" i="5"/>
  <c r="BX66" i="20" s="1"/>
  <c r="BT8" i="5"/>
  <c r="BY66" i="20" s="1"/>
  <c r="BU8" i="5"/>
  <c r="BZ66" i="20" s="1"/>
  <c r="BJ9" i="5"/>
  <c r="BO67" i="20" s="1"/>
  <c r="BK9" i="5"/>
  <c r="BP67" i="20" s="1"/>
  <c r="BL9" i="5"/>
  <c r="BQ67" i="20" s="1"/>
  <c r="BM9" i="5"/>
  <c r="BR67" i="20" s="1"/>
  <c r="BN9" i="5"/>
  <c r="BS67" i="20" s="1"/>
  <c r="BO9" i="5"/>
  <c r="BT67" i="20" s="1"/>
  <c r="BP9" i="5"/>
  <c r="BU67" i="20" s="1"/>
  <c r="BQ9" i="5"/>
  <c r="BV67" i="20" s="1"/>
  <c r="BR9" i="5"/>
  <c r="BW67" i="20" s="1"/>
  <c r="BS9" i="5"/>
  <c r="BX67" i="20" s="1"/>
  <c r="BT9" i="5"/>
  <c r="BY67" i="20" s="1"/>
  <c r="BU9" i="5"/>
  <c r="BZ67" i="20" s="1"/>
  <c r="BJ10" i="5"/>
  <c r="BO68" i="20" s="1"/>
  <c r="BK10" i="5"/>
  <c r="BP68" i="20" s="1"/>
  <c r="BL10" i="5"/>
  <c r="BQ68" i="20" s="1"/>
  <c r="BM10" i="5"/>
  <c r="BR68" i="20" s="1"/>
  <c r="BN10" i="5"/>
  <c r="BS68" i="20" s="1"/>
  <c r="BO10" i="5"/>
  <c r="BT68" i="20" s="1"/>
  <c r="BP10" i="5"/>
  <c r="BU68" i="20" s="1"/>
  <c r="BQ10" i="5"/>
  <c r="BV68" i="20" s="1"/>
  <c r="BR10" i="5"/>
  <c r="BW68" i="20" s="1"/>
  <c r="BS10" i="5"/>
  <c r="BX68" i="20" s="1"/>
  <c r="BT10" i="5"/>
  <c r="BY68" i="20" s="1"/>
  <c r="BU10" i="5"/>
  <c r="BZ68" i="20" s="1"/>
  <c r="BJ11" i="5"/>
  <c r="BO69" i="20" s="1"/>
  <c r="BK11" i="5"/>
  <c r="BP69" i="20" s="1"/>
  <c r="BL11" i="5"/>
  <c r="BQ69" i="20" s="1"/>
  <c r="BM11" i="5"/>
  <c r="BR69" i="20" s="1"/>
  <c r="BN11" i="5"/>
  <c r="BS69" i="20" s="1"/>
  <c r="BO11" i="5"/>
  <c r="BT69" i="20" s="1"/>
  <c r="BP11" i="5"/>
  <c r="BU69" i="20" s="1"/>
  <c r="BQ11" i="5"/>
  <c r="BV69" i="20" s="1"/>
  <c r="BR11" i="5"/>
  <c r="BW69" i="20" s="1"/>
  <c r="BS11" i="5"/>
  <c r="BX69" i="20" s="1"/>
  <c r="BT11" i="5"/>
  <c r="BY69" i="20" s="1"/>
  <c r="BU11" i="5"/>
  <c r="BZ69" i="20" s="1"/>
  <c r="BJ12" i="5"/>
  <c r="BO70" i="20" s="1"/>
  <c r="BK12" i="5"/>
  <c r="BP70" i="20" s="1"/>
  <c r="BL12" i="5"/>
  <c r="BQ70" i="20" s="1"/>
  <c r="BM12" i="5"/>
  <c r="BR70" i="20" s="1"/>
  <c r="BN12" i="5"/>
  <c r="BS70" i="20" s="1"/>
  <c r="BO12" i="5"/>
  <c r="BT70" i="20" s="1"/>
  <c r="BP12" i="5"/>
  <c r="BU70" i="20" s="1"/>
  <c r="BQ12" i="5"/>
  <c r="BV70" i="20" s="1"/>
  <c r="BR12" i="5"/>
  <c r="BW70" i="20" s="1"/>
  <c r="BS12" i="5"/>
  <c r="BX70" i="20" s="1"/>
  <c r="BT12" i="5"/>
  <c r="BY70" i="20" s="1"/>
  <c r="BU12" i="5"/>
  <c r="BZ70" i="20" s="1"/>
  <c r="BJ13" i="5"/>
  <c r="BO71" i="20" s="1"/>
  <c r="BK13" i="5"/>
  <c r="BP71" i="20" s="1"/>
  <c r="BL13" i="5"/>
  <c r="BQ71" i="20" s="1"/>
  <c r="BM13" i="5"/>
  <c r="BR71" i="20" s="1"/>
  <c r="BN13" i="5"/>
  <c r="BS71" i="20" s="1"/>
  <c r="BO13" i="5"/>
  <c r="BT71" i="20" s="1"/>
  <c r="BP13" i="5"/>
  <c r="BU71" i="20" s="1"/>
  <c r="BQ13" i="5"/>
  <c r="BV71" i="20" s="1"/>
  <c r="BR13" i="5"/>
  <c r="BW71" i="20" s="1"/>
  <c r="BS13" i="5"/>
  <c r="BX71" i="20" s="1"/>
  <c r="BT13" i="5"/>
  <c r="BY71" i="20" s="1"/>
  <c r="BU13" i="5"/>
  <c r="BZ71" i="20" s="1"/>
  <c r="BK5" i="5"/>
  <c r="BL5" i="5"/>
  <c r="BM5" i="5"/>
  <c r="BN5" i="5"/>
  <c r="BO5" i="5"/>
  <c r="BP5" i="5"/>
  <c r="BQ5" i="5"/>
  <c r="BR5" i="5"/>
  <c r="BS5" i="5"/>
  <c r="BT5" i="5"/>
  <c r="BU5" i="5"/>
  <c r="BK3" i="5"/>
  <c r="BL3" i="5"/>
  <c r="BL32" i="5" s="1"/>
  <c r="BM3" i="5"/>
  <c r="BN3" i="5"/>
  <c r="BO3" i="5"/>
  <c r="BP3" i="5"/>
  <c r="BQ3" i="5"/>
  <c r="BR3" i="5"/>
  <c r="BS3" i="5"/>
  <c r="BT3" i="5"/>
  <c r="BU3" i="5"/>
  <c r="AV26" i="5"/>
  <c r="AW26" i="5"/>
  <c r="AW27" i="5" s="1"/>
  <c r="AX26" i="5"/>
  <c r="AX27" i="5" s="1"/>
  <c r="AY26" i="5"/>
  <c r="AY27" i="5" s="1"/>
  <c r="AZ26" i="5"/>
  <c r="AZ27" i="5" s="1"/>
  <c r="BA26" i="5"/>
  <c r="BA27" i="5" s="1"/>
  <c r="BB26" i="5"/>
  <c r="BB27" i="5" s="1"/>
  <c r="BC26" i="5"/>
  <c r="BC27" i="5" s="1"/>
  <c r="BD26" i="5"/>
  <c r="BD27" i="5" s="1"/>
  <c r="BE26" i="5"/>
  <c r="BE27" i="5" s="1"/>
  <c r="BF26" i="5"/>
  <c r="BF27" i="5" s="1"/>
  <c r="BG26" i="5"/>
  <c r="BG27" i="5" s="1"/>
  <c r="V26" i="5"/>
  <c r="W26" i="5"/>
  <c r="X26" i="5"/>
  <c r="Y26" i="5"/>
  <c r="Z26" i="5"/>
  <c r="AA26" i="5"/>
  <c r="AB26" i="5"/>
  <c r="AC26" i="5"/>
  <c r="AD26" i="5"/>
  <c r="AE26" i="5"/>
  <c r="AF26" i="5"/>
  <c r="AG26" i="5"/>
  <c r="V23" i="5"/>
  <c r="AV23" i="5" s="1"/>
  <c r="W23" i="5"/>
  <c r="AW23" i="5" s="1"/>
  <c r="X23" i="5"/>
  <c r="AX23" i="5" s="1"/>
  <c r="Y23" i="5"/>
  <c r="AY23" i="5" s="1"/>
  <c r="Z23" i="5"/>
  <c r="AZ23" i="5" s="1"/>
  <c r="AA23" i="5"/>
  <c r="BA23" i="5" s="1"/>
  <c r="AB23" i="5"/>
  <c r="BB23" i="5" s="1"/>
  <c r="AC23" i="5"/>
  <c r="BC23" i="5" s="1"/>
  <c r="AD23" i="5"/>
  <c r="BD23" i="5" s="1"/>
  <c r="AE23" i="5"/>
  <c r="BE23" i="5" s="1"/>
  <c r="AF23" i="5"/>
  <c r="BF23" i="5" s="1"/>
  <c r="AG23" i="5"/>
  <c r="BG23" i="5" s="1"/>
  <c r="V24" i="5"/>
  <c r="AV24" i="5" s="1"/>
  <c r="W24" i="5"/>
  <c r="AW24" i="5" s="1"/>
  <c r="X24" i="5"/>
  <c r="AX24" i="5" s="1"/>
  <c r="Y24" i="5"/>
  <c r="AY24" i="5" s="1"/>
  <c r="Z24" i="5"/>
  <c r="AZ24" i="5" s="1"/>
  <c r="AA24" i="5"/>
  <c r="BA24" i="5" s="1"/>
  <c r="AB24" i="5"/>
  <c r="BB24" i="5" s="1"/>
  <c r="AC24" i="5"/>
  <c r="BC24" i="5" s="1"/>
  <c r="AD24" i="5"/>
  <c r="BD24" i="5" s="1"/>
  <c r="AE24" i="5"/>
  <c r="BE24" i="5" s="1"/>
  <c r="AF24" i="5"/>
  <c r="BF24" i="5" s="1"/>
  <c r="AG24" i="5"/>
  <c r="BG24" i="5" s="1"/>
  <c r="V19" i="5"/>
  <c r="AV19" i="5" s="1"/>
  <c r="AZ75" i="20" s="1"/>
  <c r="W19" i="5"/>
  <c r="AW19" i="5" s="1"/>
  <c r="BA75" i="20" s="1"/>
  <c r="X19" i="5"/>
  <c r="AX19" i="5" s="1"/>
  <c r="BB75" i="20" s="1"/>
  <c r="Y19" i="5"/>
  <c r="AY19" i="5" s="1"/>
  <c r="BC75" i="20" s="1"/>
  <c r="Z19" i="5"/>
  <c r="AZ19" i="5" s="1"/>
  <c r="BD75" i="20" s="1"/>
  <c r="AA19" i="5"/>
  <c r="BA19" i="5" s="1"/>
  <c r="BE75" i="20" s="1"/>
  <c r="AB19" i="5"/>
  <c r="BB19" i="5" s="1"/>
  <c r="BF75" i="20" s="1"/>
  <c r="AC19" i="5"/>
  <c r="BC19" i="5" s="1"/>
  <c r="BG75" i="20" s="1"/>
  <c r="AD19" i="5"/>
  <c r="BD19" i="5" s="1"/>
  <c r="BH75" i="20" s="1"/>
  <c r="AE19" i="5"/>
  <c r="BE19" i="5" s="1"/>
  <c r="BI75" i="20" s="1"/>
  <c r="AF19" i="5"/>
  <c r="BF19" i="5" s="1"/>
  <c r="BJ75" i="20" s="1"/>
  <c r="AG19" i="5"/>
  <c r="BG19" i="5" s="1"/>
  <c r="BK75" i="20" s="1"/>
  <c r="V20" i="5"/>
  <c r="AV20" i="5" s="1"/>
  <c r="AZ76" i="20" s="1"/>
  <c r="W20" i="5"/>
  <c r="AW20" i="5" s="1"/>
  <c r="BA76" i="20" s="1"/>
  <c r="X20" i="5"/>
  <c r="AX20" i="5" s="1"/>
  <c r="BB76" i="20" s="1"/>
  <c r="Y20" i="5"/>
  <c r="AY20" i="5" s="1"/>
  <c r="BC76" i="20" s="1"/>
  <c r="Z20" i="5"/>
  <c r="AZ20" i="5" s="1"/>
  <c r="BD76" i="20" s="1"/>
  <c r="AA20" i="5"/>
  <c r="BA20" i="5" s="1"/>
  <c r="BE76" i="20" s="1"/>
  <c r="AB20" i="5"/>
  <c r="BB20" i="5" s="1"/>
  <c r="BF76" i="20" s="1"/>
  <c r="AC20" i="5"/>
  <c r="BC20" i="5" s="1"/>
  <c r="BG76" i="20" s="1"/>
  <c r="AD20" i="5"/>
  <c r="BD20" i="5" s="1"/>
  <c r="BH76" i="20" s="1"/>
  <c r="AE20" i="5"/>
  <c r="BE20" i="5" s="1"/>
  <c r="BI76" i="20" s="1"/>
  <c r="AF20" i="5"/>
  <c r="BF20" i="5" s="1"/>
  <c r="BJ76" i="20" s="1"/>
  <c r="AG20" i="5"/>
  <c r="BG20" i="5" s="1"/>
  <c r="BK76" i="20" s="1"/>
  <c r="V21" i="5"/>
  <c r="AV21" i="5" s="1"/>
  <c r="AZ77" i="20" s="1"/>
  <c r="W21" i="5"/>
  <c r="AW21" i="5" s="1"/>
  <c r="BA77" i="20" s="1"/>
  <c r="X21" i="5"/>
  <c r="AX21" i="5" s="1"/>
  <c r="BB77" i="20" s="1"/>
  <c r="Y21" i="5"/>
  <c r="AY21" i="5" s="1"/>
  <c r="BC77" i="20" s="1"/>
  <c r="Z21" i="5"/>
  <c r="AZ21" i="5" s="1"/>
  <c r="BD77" i="20" s="1"/>
  <c r="AA21" i="5"/>
  <c r="BA21" i="5" s="1"/>
  <c r="BE77" i="20" s="1"/>
  <c r="AB21" i="5"/>
  <c r="BB21" i="5" s="1"/>
  <c r="BF77" i="20" s="1"/>
  <c r="AC21" i="5"/>
  <c r="BC21" i="5" s="1"/>
  <c r="BG77" i="20" s="1"/>
  <c r="AD21" i="5"/>
  <c r="BD21" i="5" s="1"/>
  <c r="BH77" i="20" s="1"/>
  <c r="AE21" i="5"/>
  <c r="BE21" i="5" s="1"/>
  <c r="BI77" i="20" s="1"/>
  <c r="AF21" i="5"/>
  <c r="BF21" i="5" s="1"/>
  <c r="BJ77" i="20" s="1"/>
  <c r="AG21" i="5"/>
  <c r="BG21" i="5" s="1"/>
  <c r="BK77" i="20" s="1"/>
  <c r="V15" i="5"/>
  <c r="AV15" i="5" s="1"/>
  <c r="W15" i="5"/>
  <c r="AW15" i="5" s="1"/>
  <c r="X15" i="5"/>
  <c r="AX15" i="5" s="1"/>
  <c r="Y15" i="5"/>
  <c r="AY15" i="5" s="1"/>
  <c r="Z15" i="5"/>
  <c r="AZ15" i="5" s="1"/>
  <c r="AA15" i="5"/>
  <c r="BA15" i="5" s="1"/>
  <c r="AB15" i="5"/>
  <c r="BB15" i="5" s="1"/>
  <c r="AC15" i="5"/>
  <c r="BC15" i="5" s="1"/>
  <c r="AD15" i="5"/>
  <c r="BD15" i="5" s="1"/>
  <c r="AE15" i="5"/>
  <c r="BE15" i="5" s="1"/>
  <c r="AF15" i="5"/>
  <c r="BF15" i="5" s="1"/>
  <c r="AG15" i="5"/>
  <c r="BG15" i="5" s="1"/>
  <c r="V16" i="5"/>
  <c r="AV16" i="5" s="1"/>
  <c r="W16" i="5"/>
  <c r="AW16" i="5" s="1"/>
  <c r="X16" i="5"/>
  <c r="AX16" i="5" s="1"/>
  <c r="Y16" i="5"/>
  <c r="AY16" i="5" s="1"/>
  <c r="Z16" i="5"/>
  <c r="AZ16" i="5" s="1"/>
  <c r="AA16" i="5"/>
  <c r="BA16" i="5" s="1"/>
  <c r="AB16" i="5"/>
  <c r="BB16" i="5" s="1"/>
  <c r="AC16" i="5"/>
  <c r="BC16" i="5" s="1"/>
  <c r="AD16" i="5"/>
  <c r="BD16" i="5" s="1"/>
  <c r="AE16" i="5"/>
  <c r="BE16" i="5" s="1"/>
  <c r="AF16" i="5"/>
  <c r="BF16" i="5" s="1"/>
  <c r="AG16" i="5"/>
  <c r="BG16" i="5" s="1"/>
  <c r="V17" i="5"/>
  <c r="AV17" i="5" s="1"/>
  <c r="W17" i="5"/>
  <c r="AW17" i="5" s="1"/>
  <c r="X17" i="5"/>
  <c r="AX17" i="5" s="1"/>
  <c r="Y17" i="5"/>
  <c r="AY17" i="5" s="1"/>
  <c r="Z17" i="5"/>
  <c r="AZ17" i="5" s="1"/>
  <c r="AA17" i="5"/>
  <c r="BA17" i="5" s="1"/>
  <c r="AB17" i="5"/>
  <c r="BB17" i="5" s="1"/>
  <c r="AC17" i="5"/>
  <c r="BC17" i="5" s="1"/>
  <c r="AD17" i="5"/>
  <c r="BD17" i="5" s="1"/>
  <c r="AE17" i="5"/>
  <c r="BE17" i="5" s="1"/>
  <c r="AF17" i="5"/>
  <c r="BF17" i="5" s="1"/>
  <c r="AG17" i="5"/>
  <c r="BG17" i="5" s="1"/>
  <c r="V6" i="5"/>
  <c r="AV6" i="5" s="1"/>
  <c r="AZ64" i="20" s="1"/>
  <c r="W6" i="5"/>
  <c r="AW6" i="5" s="1"/>
  <c r="BA64" i="20" s="1"/>
  <c r="X6" i="5"/>
  <c r="AX6" i="5" s="1"/>
  <c r="Y6" i="5"/>
  <c r="AY6" i="5" s="1"/>
  <c r="BC64" i="20" s="1"/>
  <c r="Z6" i="5"/>
  <c r="AZ6" i="5" s="1"/>
  <c r="BD64" i="20" s="1"/>
  <c r="AA6" i="5"/>
  <c r="BA6" i="5" s="1"/>
  <c r="BE64" i="20" s="1"/>
  <c r="AB6" i="5"/>
  <c r="BB6" i="5" s="1"/>
  <c r="BF64" i="20" s="1"/>
  <c r="AC6" i="5"/>
  <c r="BC6" i="5" s="1"/>
  <c r="BG64" i="20" s="1"/>
  <c r="AD6" i="5"/>
  <c r="BD6" i="5" s="1"/>
  <c r="BH64" i="20" s="1"/>
  <c r="AE6" i="5"/>
  <c r="BE6" i="5" s="1"/>
  <c r="BI64" i="20" s="1"/>
  <c r="AF6" i="5"/>
  <c r="BF6" i="5" s="1"/>
  <c r="BJ64" i="20" s="1"/>
  <c r="AG6" i="5"/>
  <c r="BG6" i="5" s="1"/>
  <c r="BK64" i="20" s="1"/>
  <c r="V7" i="5"/>
  <c r="AV7" i="5" s="1"/>
  <c r="AZ65" i="20" s="1"/>
  <c r="W7" i="5"/>
  <c r="AW7" i="5" s="1"/>
  <c r="BA65" i="20" s="1"/>
  <c r="X7" i="5"/>
  <c r="AX7" i="5" s="1"/>
  <c r="BB65" i="20" s="1"/>
  <c r="Y7" i="5"/>
  <c r="AY7" i="5" s="1"/>
  <c r="BC65" i="20" s="1"/>
  <c r="Z7" i="5"/>
  <c r="AZ7" i="5" s="1"/>
  <c r="BD65" i="20" s="1"/>
  <c r="AA7" i="5"/>
  <c r="BA7" i="5" s="1"/>
  <c r="BE65" i="20" s="1"/>
  <c r="AB7" i="5"/>
  <c r="BB7" i="5" s="1"/>
  <c r="BF65" i="20" s="1"/>
  <c r="AC7" i="5"/>
  <c r="BC7" i="5" s="1"/>
  <c r="BG65" i="20" s="1"/>
  <c r="AD7" i="5"/>
  <c r="BD7" i="5" s="1"/>
  <c r="BH65" i="20" s="1"/>
  <c r="AE7" i="5"/>
  <c r="BE7" i="5" s="1"/>
  <c r="BI65" i="20" s="1"/>
  <c r="AF7" i="5"/>
  <c r="BF7" i="5" s="1"/>
  <c r="BJ65" i="20" s="1"/>
  <c r="AG7" i="5"/>
  <c r="BG7" i="5" s="1"/>
  <c r="BK65" i="20" s="1"/>
  <c r="V8" i="5"/>
  <c r="AV8" i="5" s="1"/>
  <c r="AZ66" i="20" s="1"/>
  <c r="W8" i="5"/>
  <c r="AW8" i="5" s="1"/>
  <c r="BA66" i="20" s="1"/>
  <c r="X8" i="5"/>
  <c r="AX8" i="5" s="1"/>
  <c r="BB66" i="20" s="1"/>
  <c r="Y8" i="5"/>
  <c r="AY8" i="5" s="1"/>
  <c r="BC66" i="20" s="1"/>
  <c r="Z8" i="5"/>
  <c r="AZ8" i="5" s="1"/>
  <c r="BD66" i="20" s="1"/>
  <c r="AA8" i="5"/>
  <c r="BA8" i="5" s="1"/>
  <c r="BE66" i="20" s="1"/>
  <c r="AB8" i="5"/>
  <c r="BB8" i="5" s="1"/>
  <c r="BF66" i="20" s="1"/>
  <c r="AC8" i="5"/>
  <c r="BC8" i="5" s="1"/>
  <c r="BG66" i="20" s="1"/>
  <c r="AD8" i="5"/>
  <c r="BD8" i="5" s="1"/>
  <c r="BH66" i="20" s="1"/>
  <c r="AE8" i="5"/>
  <c r="BE8" i="5" s="1"/>
  <c r="BI66" i="20" s="1"/>
  <c r="AF8" i="5"/>
  <c r="BF8" i="5" s="1"/>
  <c r="BJ66" i="20" s="1"/>
  <c r="AG8" i="5"/>
  <c r="BG8" i="5" s="1"/>
  <c r="BK66" i="20" s="1"/>
  <c r="V9" i="5"/>
  <c r="AV9" i="5" s="1"/>
  <c r="AZ67" i="20" s="1"/>
  <c r="W9" i="5"/>
  <c r="AW9" i="5" s="1"/>
  <c r="BA67" i="20" s="1"/>
  <c r="X9" i="5"/>
  <c r="AX9" i="5" s="1"/>
  <c r="BB67" i="20" s="1"/>
  <c r="Y9" i="5"/>
  <c r="AY9" i="5" s="1"/>
  <c r="BC67" i="20" s="1"/>
  <c r="Z9" i="5"/>
  <c r="AZ9" i="5" s="1"/>
  <c r="BD67" i="20" s="1"/>
  <c r="AA9" i="5"/>
  <c r="BA9" i="5" s="1"/>
  <c r="BE67" i="20" s="1"/>
  <c r="AB9" i="5"/>
  <c r="BB9" i="5" s="1"/>
  <c r="BF67" i="20" s="1"/>
  <c r="AC9" i="5"/>
  <c r="BC9" i="5" s="1"/>
  <c r="BG67" i="20" s="1"/>
  <c r="AD9" i="5"/>
  <c r="BD9" i="5" s="1"/>
  <c r="BH67" i="20" s="1"/>
  <c r="AE9" i="5"/>
  <c r="BE9" i="5" s="1"/>
  <c r="BI67" i="20" s="1"/>
  <c r="AF9" i="5"/>
  <c r="BF9" i="5" s="1"/>
  <c r="BJ67" i="20" s="1"/>
  <c r="AG9" i="5"/>
  <c r="BG9" i="5" s="1"/>
  <c r="BK67" i="20" s="1"/>
  <c r="V10" i="5"/>
  <c r="AV10" i="5" s="1"/>
  <c r="AZ68" i="20" s="1"/>
  <c r="C317" i="56" s="1" a="1"/>
  <c r="C317" i="56" s="1"/>
  <c r="W10" i="5"/>
  <c r="AW10" i="5" s="1"/>
  <c r="BA68" i="20" s="1"/>
  <c r="D317" i="56" s="1" a="1"/>
  <c r="D317" i="56" s="1"/>
  <c r="X10" i="5"/>
  <c r="AX10" i="5" s="1"/>
  <c r="BB68" i="20" s="1"/>
  <c r="E317" i="56" s="1" a="1"/>
  <c r="E317" i="56" s="1"/>
  <c r="Y10" i="5"/>
  <c r="AY10" i="5" s="1"/>
  <c r="BC68" i="20" s="1"/>
  <c r="F317" i="56" s="1" a="1"/>
  <c r="F317" i="56" s="1"/>
  <c r="Z10" i="5"/>
  <c r="AZ10" i="5" s="1"/>
  <c r="BD68" i="20" s="1"/>
  <c r="G317" i="56" s="1" a="1"/>
  <c r="G317" i="56" s="1"/>
  <c r="AA10" i="5"/>
  <c r="BA10" i="5" s="1"/>
  <c r="BE68" i="20" s="1"/>
  <c r="H317" i="56" s="1" a="1"/>
  <c r="H317" i="56" s="1"/>
  <c r="AB10" i="5"/>
  <c r="BB10" i="5" s="1"/>
  <c r="BF68" i="20" s="1"/>
  <c r="AC10" i="5"/>
  <c r="BC10" i="5" s="1"/>
  <c r="BG68" i="20" s="1"/>
  <c r="J317" i="56" s="1" a="1"/>
  <c r="J317" i="56" s="1"/>
  <c r="AD10" i="5"/>
  <c r="BD10" i="5" s="1"/>
  <c r="BH68" i="20" s="1"/>
  <c r="K317" i="56" s="1" a="1"/>
  <c r="K317" i="56" s="1"/>
  <c r="AE10" i="5"/>
  <c r="BE10" i="5" s="1"/>
  <c r="BI68" i="20" s="1"/>
  <c r="L317" i="56" s="1" a="1"/>
  <c r="L317" i="56" s="1"/>
  <c r="AF10" i="5"/>
  <c r="BF10" i="5" s="1"/>
  <c r="BJ68" i="20" s="1"/>
  <c r="M317" i="56" s="1" a="1"/>
  <c r="M317" i="56" s="1"/>
  <c r="AG10" i="5"/>
  <c r="BG10" i="5" s="1"/>
  <c r="BK68" i="20" s="1"/>
  <c r="N317" i="56" s="1" a="1"/>
  <c r="N317" i="56" s="1"/>
  <c r="V11" i="5"/>
  <c r="AV11" i="5" s="1"/>
  <c r="AZ69" i="20" s="1"/>
  <c r="W11" i="5"/>
  <c r="AW11" i="5" s="1"/>
  <c r="BA69" i="20" s="1"/>
  <c r="X11" i="5"/>
  <c r="AX11" i="5" s="1"/>
  <c r="BB69" i="20" s="1"/>
  <c r="Y11" i="5"/>
  <c r="AY11" i="5" s="1"/>
  <c r="BC69" i="20" s="1"/>
  <c r="Z11" i="5"/>
  <c r="AZ11" i="5" s="1"/>
  <c r="BD69" i="20" s="1"/>
  <c r="AA11" i="5"/>
  <c r="BA11" i="5" s="1"/>
  <c r="BE69" i="20" s="1"/>
  <c r="AB11" i="5"/>
  <c r="BB11" i="5" s="1"/>
  <c r="BF69" i="20" s="1"/>
  <c r="AC11" i="5"/>
  <c r="BC11" i="5" s="1"/>
  <c r="BG69" i="20" s="1"/>
  <c r="AD11" i="5"/>
  <c r="BD11" i="5" s="1"/>
  <c r="BH69" i="20" s="1"/>
  <c r="AE11" i="5"/>
  <c r="BE11" i="5" s="1"/>
  <c r="BI69" i="20" s="1"/>
  <c r="AF11" i="5"/>
  <c r="BF11" i="5" s="1"/>
  <c r="BJ69" i="20" s="1"/>
  <c r="AG11" i="5"/>
  <c r="BG11" i="5" s="1"/>
  <c r="BK69" i="20" s="1"/>
  <c r="V12" i="5"/>
  <c r="AV12" i="5" s="1"/>
  <c r="AZ70" i="20" s="1"/>
  <c r="W12" i="5"/>
  <c r="AW12" i="5" s="1"/>
  <c r="BA70" i="20" s="1"/>
  <c r="X12" i="5"/>
  <c r="AX12" i="5" s="1"/>
  <c r="BB70" i="20" s="1"/>
  <c r="Y12" i="5"/>
  <c r="AY12" i="5" s="1"/>
  <c r="BC70" i="20" s="1"/>
  <c r="Z12" i="5"/>
  <c r="AZ12" i="5" s="1"/>
  <c r="BD70" i="20" s="1"/>
  <c r="AA12" i="5"/>
  <c r="BA12" i="5" s="1"/>
  <c r="BE70" i="20" s="1"/>
  <c r="AB12" i="5"/>
  <c r="BB12" i="5" s="1"/>
  <c r="BF70" i="20" s="1"/>
  <c r="AC12" i="5"/>
  <c r="BC12" i="5" s="1"/>
  <c r="BG70" i="20" s="1"/>
  <c r="AD12" i="5"/>
  <c r="BD12" i="5" s="1"/>
  <c r="BH70" i="20" s="1"/>
  <c r="AE12" i="5"/>
  <c r="BE12" i="5" s="1"/>
  <c r="BI70" i="20" s="1"/>
  <c r="AF12" i="5"/>
  <c r="BF12" i="5" s="1"/>
  <c r="BJ70" i="20" s="1"/>
  <c r="AG12" i="5"/>
  <c r="BG12" i="5" s="1"/>
  <c r="BK70" i="20" s="1"/>
  <c r="V13" i="5"/>
  <c r="AV13" i="5" s="1"/>
  <c r="AZ71" i="20" s="1"/>
  <c r="W13" i="5"/>
  <c r="AW13" i="5" s="1"/>
  <c r="BA71" i="20" s="1"/>
  <c r="X13" i="5"/>
  <c r="AX13" i="5" s="1"/>
  <c r="BB71" i="20" s="1"/>
  <c r="Y13" i="5"/>
  <c r="AY13" i="5" s="1"/>
  <c r="BC71" i="20" s="1"/>
  <c r="Z13" i="5"/>
  <c r="AZ13" i="5" s="1"/>
  <c r="BD71" i="20" s="1"/>
  <c r="AA13" i="5"/>
  <c r="BA13" i="5" s="1"/>
  <c r="BE71" i="20" s="1"/>
  <c r="AB13" i="5"/>
  <c r="BB13" i="5" s="1"/>
  <c r="BF71" i="20" s="1"/>
  <c r="AC13" i="5"/>
  <c r="BC13" i="5" s="1"/>
  <c r="BG71" i="20" s="1"/>
  <c r="AD13" i="5"/>
  <c r="BD13" i="5" s="1"/>
  <c r="BH71" i="20" s="1"/>
  <c r="AE13" i="5"/>
  <c r="BE13" i="5" s="1"/>
  <c r="BI71" i="20" s="1"/>
  <c r="AF13" i="5"/>
  <c r="BF13" i="5" s="1"/>
  <c r="BJ71" i="20" s="1"/>
  <c r="AG13" i="5"/>
  <c r="BG13" i="5" s="1"/>
  <c r="BK71" i="20" s="1"/>
  <c r="W5" i="5"/>
  <c r="AW5" i="5" s="1"/>
  <c r="BA63" i="20" s="1"/>
  <c r="X5" i="5"/>
  <c r="AX5" i="5" s="1"/>
  <c r="BB63" i="20" s="1"/>
  <c r="Y5" i="5"/>
  <c r="AY5" i="5" s="1"/>
  <c r="BC63" i="20" s="1"/>
  <c r="Z5" i="5"/>
  <c r="AZ5" i="5" s="1"/>
  <c r="BD63" i="20" s="1"/>
  <c r="AA5" i="5"/>
  <c r="BA5" i="5" s="1"/>
  <c r="BE63" i="20" s="1"/>
  <c r="AB5" i="5"/>
  <c r="BB5" i="5" s="1"/>
  <c r="BF63" i="20" s="1"/>
  <c r="AC5" i="5"/>
  <c r="BC5" i="5" s="1"/>
  <c r="BG63" i="20" s="1"/>
  <c r="AD5" i="5"/>
  <c r="BD5" i="5" s="1"/>
  <c r="BH63" i="20" s="1"/>
  <c r="AE5" i="5"/>
  <c r="BE5" i="5" s="1"/>
  <c r="BI63" i="20" s="1"/>
  <c r="AF5" i="5"/>
  <c r="BF5" i="5" s="1"/>
  <c r="BJ63" i="20" s="1"/>
  <c r="AG5" i="5"/>
  <c r="BG5" i="5" s="1"/>
  <c r="BK63" i="20" s="1"/>
  <c r="I27" i="5"/>
  <c r="J27" i="5"/>
  <c r="K27" i="5"/>
  <c r="L27" i="5"/>
  <c r="M27" i="5"/>
  <c r="N27" i="5"/>
  <c r="O27" i="5"/>
  <c r="P27" i="5"/>
  <c r="Q27" i="5"/>
  <c r="R27" i="5"/>
  <c r="S27" i="5"/>
  <c r="H27" i="5"/>
  <c r="I3" i="5"/>
  <c r="J3" i="5"/>
  <c r="K3" i="5"/>
  <c r="L3" i="5"/>
  <c r="M3" i="5"/>
  <c r="N3" i="5"/>
  <c r="O3" i="5"/>
  <c r="P3" i="5"/>
  <c r="Q3" i="5"/>
  <c r="R3" i="5"/>
  <c r="S3" i="5"/>
  <c r="H3" i="5"/>
  <c r="T26" i="5"/>
  <c r="T27" i="5" s="1"/>
  <c r="T24" i="5"/>
  <c r="T23" i="5"/>
  <c r="T25" i="5" s="1"/>
  <c r="I25" i="5"/>
  <c r="J25" i="5"/>
  <c r="K25" i="5"/>
  <c r="L25" i="5"/>
  <c r="M25" i="5"/>
  <c r="N25" i="5"/>
  <c r="O25" i="5"/>
  <c r="P25" i="5"/>
  <c r="Q25" i="5"/>
  <c r="R25" i="5"/>
  <c r="S25" i="5"/>
  <c r="H25" i="5"/>
  <c r="T19" i="5"/>
  <c r="T20" i="5"/>
  <c r="T21" i="5"/>
  <c r="I22" i="5"/>
  <c r="J22" i="5"/>
  <c r="K22" i="5"/>
  <c r="L22" i="5"/>
  <c r="M22" i="5"/>
  <c r="N22" i="5"/>
  <c r="O22" i="5"/>
  <c r="P22" i="5"/>
  <c r="Q22" i="5"/>
  <c r="R22" i="5"/>
  <c r="S22" i="5"/>
  <c r="H22" i="5"/>
  <c r="T15" i="5"/>
  <c r="T16" i="5"/>
  <c r="T17" i="5"/>
  <c r="I18" i="5"/>
  <c r="J18" i="5"/>
  <c r="K18" i="5"/>
  <c r="L18" i="5"/>
  <c r="M18" i="5"/>
  <c r="N18" i="5"/>
  <c r="O18" i="5"/>
  <c r="P18" i="5"/>
  <c r="Q18" i="5"/>
  <c r="R18" i="5"/>
  <c r="S18" i="5"/>
  <c r="T3" i="5"/>
  <c r="T32" i="5" s="1"/>
  <c r="I14" i="5"/>
  <c r="J14" i="5"/>
  <c r="J43" i="5" s="1"/>
  <c r="K14" i="5"/>
  <c r="L14" i="5"/>
  <c r="M14" i="5"/>
  <c r="N14" i="5"/>
  <c r="O14" i="5"/>
  <c r="P14" i="5"/>
  <c r="Q14" i="5"/>
  <c r="R14" i="5"/>
  <c r="S14" i="5"/>
  <c r="H14" i="5"/>
  <c r="T14" i="5" s="1"/>
  <c r="T43" i="5" s="1"/>
  <c r="A6" i="5"/>
  <c r="A7" i="5" s="1"/>
  <c r="A8" i="5" s="1"/>
  <c r="A9" i="5" s="1"/>
  <c r="A10" i="5" s="1"/>
  <c r="A11" i="5" s="1"/>
  <c r="A12" i="5" s="1"/>
  <c r="A13" i="5" s="1"/>
  <c r="A15" i="5" s="1"/>
  <c r="A16" i="5" s="1"/>
  <c r="A17" i="5" s="1"/>
  <c r="A19" i="5" s="1"/>
  <c r="A20" i="5" s="1"/>
  <c r="A21" i="5" s="1"/>
  <c r="A23" i="5" s="1"/>
  <c r="A24" i="5" s="1"/>
  <c r="A26" i="5" s="1"/>
  <c r="Q58" i="19"/>
  <c r="P58" i="19"/>
  <c r="O58" i="19"/>
  <c r="N58" i="19"/>
  <c r="M58" i="19"/>
  <c r="L58" i="19"/>
  <c r="AZ58" i="19" s="1"/>
  <c r="K58" i="19"/>
  <c r="AY58" i="19" s="1"/>
  <c r="J58" i="19"/>
  <c r="AX58" i="19" s="1"/>
  <c r="I58" i="19"/>
  <c r="AW58" i="19" s="1"/>
  <c r="H58" i="19"/>
  <c r="AV58" i="19" s="1"/>
  <c r="G58" i="19"/>
  <c r="F58" i="19"/>
  <c r="H54" i="19"/>
  <c r="AV54" i="19" s="1"/>
  <c r="BJ54" i="19" s="1"/>
  <c r="G54" i="19"/>
  <c r="F54" i="19"/>
  <c r="Q52" i="19"/>
  <c r="P52" i="19"/>
  <c r="O52" i="19"/>
  <c r="N52" i="19"/>
  <c r="M52" i="19"/>
  <c r="L52" i="19"/>
  <c r="AZ52" i="19" s="1"/>
  <c r="BN52" i="19" s="1"/>
  <c r="K52" i="19"/>
  <c r="AY52" i="19" s="1"/>
  <c r="BM52" i="19" s="1"/>
  <c r="J52" i="19"/>
  <c r="AX52" i="19" s="1"/>
  <c r="BL52" i="19" s="1"/>
  <c r="I52" i="19"/>
  <c r="AW52" i="19" s="1"/>
  <c r="BK52" i="19" s="1"/>
  <c r="H52" i="19"/>
  <c r="AV52" i="19" s="1"/>
  <c r="BJ52" i="19" s="1"/>
  <c r="G52" i="19"/>
  <c r="F52" i="19"/>
  <c r="Q50" i="19"/>
  <c r="P50" i="19"/>
  <c r="O50" i="19"/>
  <c r="N50" i="19"/>
  <c r="M50" i="19"/>
  <c r="L50" i="19"/>
  <c r="AZ50" i="19" s="1"/>
  <c r="BN50" i="19" s="1"/>
  <c r="K50" i="19"/>
  <c r="AY50" i="19" s="1"/>
  <c r="BM50" i="19" s="1"/>
  <c r="J50" i="19"/>
  <c r="AX50" i="19" s="1"/>
  <c r="BL50" i="19" s="1"/>
  <c r="I50" i="19"/>
  <c r="AW50" i="19" s="1"/>
  <c r="BK50" i="19" s="1"/>
  <c r="H50" i="19"/>
  <c r="AV50" i="19" s="1"/>
  <c r="BJ50" i="19" s="1"/>
  <c r="G50" i="19"/>
  <c r="F50" i="19"/>
  <c r="Q48" i="19"/>
  <c r="P48" i="19"/>
  <c r="O48" i="19"/>
  <c r="N48" i="19"/>
  <c r="M48" i="19"/>
  <c r="BA48" i="19" s="1"/>
  <c r="BO48" i="19" s="1"/>
  <c r="L48" i="19"/>
  <c r="AZ48" i="19" s="1"/>
  <c r="BN48" i="19" s="1"/>
  <c r="K48" i="19"/>
  <c r="AY48" i="19" s="1"/>
  <c r="BM48" i="19" s="1"/>
  <c r="J48" i="19"/>
  <c r="AX48" i="19" s="1"/>
  <c r="BL48" i="19" s="1"/>
  <c r="I48" i="19"/>
  <c r="AW48" i="19" s="1"/>
  <c r="BK48" i="19" s="1"/>
  <c r="H48" i="19"/>
  <c r="G48" i="19"/>
  <c r="F48" i="19"/>
  <c r="Q43" i="19"/>
  <c r="BE43" i="19" s="1"/>
  <c r="BS43" i="19" s="1"/>
  <c r="P43" i="19"/>
  <c r="BD43" i="19" s="1"/>
  <c r="BR43" i="19" s="1"/>
  <c r="O43" i="19"/>
  <c r="BC43" i="19" s="1"/>
  <c r="BQ43" i="19" s="1"/>
  <c r="N43" i="19"/>
  <c r="BB43" i="19" s="1"/>
  <c r="BP43" i="19" s="1"/>
  <c r="M43" i="19"/>
  <c r="BA43" i="19" s="1"/>
  <c r="BO43" i="19" s="1"/>
  <c r="L43" i="19"/>
  <c r="AZ43" i="19" s="1"/>
  <c r="BN43" i="19" s="1"/>
  <c r="K43" i="19"/>
  <c r="AY43" i="19" s="1"/>
  <c r="BM43" i="19" s="1"/>
  <c r="J43" i="19"/>
  <c r="AX43" i="19" s="1"/>
  <c r="BL43" i="19" s="1"/>
  <c r="I43" i="19"/>
  <c r="AW43" i="19" s="1"/>
  <c r="BK43" i="19" s="1"/>
  <c r="H43" i="19"/>
  <c r="AV43" i="19" s="1"/>
  <c r="BJ43" i="19" s="1"/>
  <c r="G43" i="19"/>
  <c r="AU43" i="19" s="1"/>
  <c r="BI43" i="19" s="1"/>
  <c r="F43" i="19"/>
  <c r="AT43" i="19" s="1"/>
  <c r="BH43" i="19" s="1"/>
  <c r="Q41" i="19"/>
  <c r="BE41" i="19" s="1"/>
  <c r="BS41" i="19" s="1"/>
  <c r="P41" i="19"/>
  <c r="BD41" i="19" s="1"/>
  <c r="BR41" i="19" s="1"/>
  <c r="O41" i="19"/>
  <c r="BC41" i="19" s="1"/>
  <c r="BQ41" i="19" s="1"/>
  <c r="N41" i="19"/>
  <c r="BB41" i="19" s="1"/>
  <c r="BP41" i="19" s="1"/>
  <c r="M41" i="19"/>
  <c r="BA41" i="19" s="1"/>
  <c r="BO41" i="19" s="1"/>
  <c r="L41" i="19"/>
  <c r="AZ41" i="19" s="1"/>
  <c r="BN41" i="19" s="1"/>
  <c r="K41" i="19"/>
  <c r="AY41" i="19" s="1"/>
  <c r="BM41" i="19" s="1"/>
  <c r="J41" i="19"/>
  <c r="AX41" i="19" s="1"/>
  <c r="BL41" i="19" s="1"/>
  <c r="I41" i="19"/>
  <c r="AW41" i="19" s="1"/>
  <c r="BK41" i="19" s="1"/>
  <c r="H41" i="19"/>
  <c r="AV41" i="19" s="1"/>
  <c r="BJ41" i="19" s="1"/>
  <c r="G41" i="19"/>
  <c r="AU41" i="19" s="1"/>
  <c r="BI41" i="19" s="1"/>
  <c r="F41" i="19"/>
  <c r="AT41" i="19" s="1"/>
  <c r="BH41" i="19" s="1"/>
  <c r="Q40" i="19"/>
  <c r="BE40" i="19" s="1"/>
  <c r="BS40" i="19" s="1"/>
  <c r="P40" i="19"/>
  <c r="BD40" i="19" s="1"/>
  <c r="BR40" i="19" s="1"/>
  <c r="O40" i="19"/>
  <c r="BC40" i="19" s="1"/>
  <c r="BQ40" i="19" s="1"/>
  <c r="N40" i="19"/>
  <c r="BB40" i="19" s="1"/>
  <c r="BP40" i="19" s="1"/>
  <c r="M40" i="19"/>
  <c r="BA40" i="19" s="1"/>
  <c r="BO40" i="19" s="1"/>
  <c r="L40" i="19"/>
  <c r="AZ40" i="19" s="1"/>
  <c r="BN40" i="19" s="1"/>
  <c r="K40" i="19"/>
  <c r="AY40" i="19" s="1"/>
  <c r="BM40" i="19" s="1"/>
  <c r="J40" i="19"/>
  <c r="AX40" i="19" s="1"/>
  <c r="BL40" i="19" s="1"/>
  <c r="I40" i="19"/>
  <c r="AW40" i="19" s="1"/>
  <c r="BK40" i="19" s="1"/>
  <c r="H40" i="19"/>
  <c r="AV40" i="19" s="1"/>
  <c r="BJ40" i="19" s="1"/>
  <c r="G40" i="19"/>
  <c r="AU40" i="19" s="1"/>
  <c r="BI40" i="19" s="1"/>
  <c r="F40" i="19"/>
  <c r="AT40" i="19" s="1"/>
  <c r="BH40" i="19" s="1"/>
  <c r="Q36" i="19"/>
  <c r="BE36" i="19" s="1"/>
  <c r="BS36" i="19" s="1"/>
  <c r="P36" i="19"/>
  <c r="BD36" i="19" s="1"/>
  <c r="BR36" i="19" s="1"/>
  <c r="O36" i="19"/>
  <c r="BC36" i="19" s="1"/>
  <c r="BQ36" i="19" s="1"/>
  <c r="N36" i="19"/>
  <c r="BB36" i="19" s="1"/>
  <c r="BP36" i="19" s="1"/>
  <c r="M36" i="19"/>
  <c r="BA36" i="19" s="1"/>
  <c r="BO36" i="19" s="1"/>
  <c r="L36" i="19"/>
  <c r="AZ36" i="19" s="1"/>
  <c r="BN36" i="19" s="1"/>
  <c r="K36" i="19"/>
  <c r="AY36" i="19" s="1"/>
  <c r="BM36" i="19" s="1"/>
  <c r="J36" i="19"/>
  <c r="AX36" i="19" s="1"/>
  <c r="BL36" i="19" s="1"/>
  <c r="I36" i="19"/>
  <c r="AW36" i="19" s="1"/>
  <c r="BK36" i="19" s="1"/>
  <c r="H36" i="19"/>
  <c r="AV36" i="19" s="1"/>
  <c r="BJ36" i="19" s="1"/>
  <c r="G36" i="19"/>
  <c r="AU36" i="19" s="1"/>
  <c r="BI36" i="19" s="1"/>
  <c r="F36" i="19"/>
  <c r="AT36" i="19" s="1"/>
  <c r="BH36" i="19" s="1"/>
  <c r="Q33" i="19"/>
  <c r="BE33" i="19" s="1"/>
  <c r="BS33" i="19" s="1"/>
  <c r="P33" i="19"/>
  <c r="BD33" i="19" s="1"/>
  <c r="BR33" i="19" s="1"/>
  <c r="O33" i="19"/>
  <c r="BC33" i="19" s="1"/>
  <c r="BQ33" i="19" s="1"/>
  <c r="N33" i="19"/>
  <c r="BB33" i="19" s="1"/>
  <c r="BP33" i="19" s="1"/>
  <c r="M33" i="19"/>
  <c r="BA33" i="19" s="1"/>
  <c r="BO33" i="19" s="1"/>
  <c r="L33" i="19"/>
  <c r="AZ33" i="19" s="1"/>
  <c r="BN33" i="19" s="1"/>
  <c r="K33" i="19"/>
  <c r="AY33" i="19" s="1"/>
  <c r="BM33" i="19" s="1"/>
  <c r="J33" i="19"/>
  <c r="AX33" i="19" s="1"/>
  <c r="BL33" i="19" s="1"/>
  <c r="I33" i="19"/>
  <c r="AW33" i="19" s="1"/>
  <c r="BK33" i="19" s="1"/>
  <c r="H33" i="19"/>
  <c r="AV33" i="19" s="1"/>
  <c r="BJ33" i="19" s="1"/>
  <c r="G33" i="19"/>
  <c r="AU33" i="19" s="1"/>
  <c r="BI33" i="19" s="1"/>
  <c r="F33" i="19"/>
  <c r="AT33" i="19" s="1"/>
  <c r="BH33" i="19" s="1"/>
  <c r="R52" i="20"/>
  <c r="Q52" i="20"/>
  <c r="P52" i="20"/>
  <c r="O52" i="20"/>
  <c r="N52" i="20"/>
  <c r="M52" i="20"/>
  <c r="L52" i="20"/>
  <c r="K52" i="20"/>
  <c r="J52" i="20"/>
  <c r="I52" i="20"/>
  <c r="H52" i="20"/>
  <c r="G52" i="20"/>
  <c r="R50" i="20"/>
  <c r="Q50" i="20"/>
  <c r="P50" i="20"/>
  <c r="O50" i="20"/>
  <c r="N50" i="20"/>
  <c r="M50" i="20"/>
  <c r="L50" i="20"/>
  <c r="K50" i="20"/>
  <c r="J50" i="20"/>
  <c r="I50" i="20"/>
  <c r="H50" i="20"/>
  <c r="G50" i="20"/>
  <c r="AV52" i="20"/>
  <c r="AU52" i="20"/>
  <c r="AT52" i="20"/>
  <c r="AS52" i="20"/>
  <c r="AR52" i="20"/>
  <c r="AQ52" i="20"/>
  <c r="AP52" i="20"/>
  <c r="AO52" i="20"/>
  <c r="AN52" i="20"/>
  <c r="AM52" i="20"/>
  <c r="AL52" i="20"/>
  <c r="AK52" i="20"/>
  <c r="AV50" i="20"/>
  <c r="AU50" i="20"/>
  <c r="AT50" i="20"/>
  <c r="AS50" i="20"/>
  <c r="AR50" i="20"/>
  <c r="AQ50" i="20"/>
  <c r="AP50" i="20"/>
  <c r="AO50" i="20"/>
  <c r="AN50" i="20"/>
  <c r="AM50" i="20"/>
  <c r="AL50" i="20"/>
  <c r="AK50" i="20"/>
  <c r="AG52" i="20"/>
  <c r="AF52" i="20"/>
  <c r="AE52" i="20"/>
  <c r="AD52" i="20"/>
  <c r="AC52" i="20"/>
  <c r="AB52" i="20"/>
  <c r="AA52" i="20"/>
  <c r="Z52" i="20"/>
  <c r="Y52" i="20"/>
  <c r="X52" i="20"/>
  <c r="W52" i="20"/>
  <c r="V52" i="20"/>
  <c r="AG50" i="20"/>
  <c r="AF50" i="20"/>
  <c r="AE50" i="20"/>
  <c r="AD50" i="20"/>
  <c r="AC50" i="20"/>
  <c r="AB50" i="20"/>
  <c r="AA50" i="20"/>
  <c r="Z50" i="20"/>
  <c r="Y50" i="20"/>
  <c r="X50" i="20"/>
  <c r="W50" i="20"/>
  <c r="V50" i="20"/>
  <c r="BZ52" i="20"/>
  <c r="BY52" i="20"/>
  <c r="BX52" i="20"/>
  <c r="BW52" i="20"/>
  <c r="BV52" i="20"/>
  <c r="BU52" i="20"/>
  <c r="BT52" i="20"/>
  <c r="BS52" i="20"/>
  <c r="BR52" i="20"/>
  <c r="BQ52" i="20"/>
  <c r="BP52" i="20"/>
  <c r="BO52" i="20"/>
  <c r="CA52" i="20" s="1"/>
  <c r="BZ50" i="20"/>
  <c r="BY50" i="20"/>
  <c r="BX50" i="20"/>
  <c r="BW50" i="20"/>
  <c r="BV50" i="20"/>
  <c r="BU50" i="20"/>
  <c r="BT50" i="20"/>
  <c r="BS50" i="20"/>
  <c r="BR50" i="20"/>
  <c r="BQ50" i="20"/>
  <c r="BP50" i="20"/>
  <c r="BO50" i="20"/>
  <c r="CA50" i="20" s="1"/>
  <c r="BK52" i="20"/>
  <c r="BJ52" i="20"/>
  <c r="BI52" i="20"/>
  <c r="BH52" i="20"/>
  <c r="BG52" i="20"/>
  <c r="BF52" i="20"/>
  <c r="BE52" i="20"/>
  <c r="BD52" i="20"/>
  <c r="BC52" i="20"/>
  <c r="BB52" i="20"/>
  <c r="BA52" i="20"/>
  <c r="AZ52" i="20"/>
  <c r="BL52" i="20" s="1"/>
  <c r="BK50" i="20"/>
  <c r="BJ50" i="20"/>
  <c r="BI50" i="20"/>
  <c r="BH50" i="20"/>
  <c r="BG50" i="20"/>
  <c r="BF50" i="20"/>
  <c r="BE50" i="20"/>
  <c r="BD50" i="20"/>
  <c r="BC50" i="20"/>
  <c r="BB50" i="20"/>
  <c r="BA50" i="20"/>
  <c r="AZ50" i="20"/>
  <c r="BL50" i="20" s="1"/>
  <c r="CX78" i="1"/>
  <c r="CW78" i="1"/>
  <c r="CV78" i="1"/>
  <c r="CU78" i="1"/>
  <c r="CT78" i="1"/>
  <c r="CS78" i="1"/>
  <c r="CR78" i="1"/>
  <c r="CQ78" i="1"/>
  <c r="CP78" i="1"/>
  <c r="CO78" i="1"/>
  <c r="CN78" i="1"/>
  <c r="CM78" i="1"/>
  <c r="CX77" i="1"/>
  <c r="CW77" i="1"/>
  <c r="CV77" i="1"/>
  <c r="CU77" i="1"/>
  <c r="CT77" i="1"/>
  <c r="CS77" i="1"/>
  <c r="CR77" i="1"/>
  <c r="CQ77" i="1"/>
  <c r="CP77" i="1"/>
  <c r="CO77" i="1"/>
  <c r="CN77" i="1"/>
  <c r="CM77" i="1"/>
  <c r="CX75" i="1"/>
  <c r="CW75" i="1"/>
  <c r="CV75" i="1"/>
  <c r="CU75" i="1"/>
  <c r="CT75" i="1"/>
  <c r="CS75" i="1"/>
  <c r="CR75" i="1"/>
  <c r="CQ75" i="1"/>
  <c r="CP75" i="1"/>
  <c r="CO75" i="1"/>
  <c r="CN75" i="1"/>
  <c r="CM75" i="1"/>
  <c r="CX73" i="1"/>
  <c r="CW73" i="1"/>
  <c r="CV73" i="1"/>
  <c r="CU73" i="1"/>
  <c r="CT73" i="1"/>
  <c r="CS73" i="1"/>
  <c r="CR73" i="1"/>
  <c r="CQ73" i="1"/>
  <c r="CP73" i="1"/>
  <c r="CO73" i="1"/>
  <c r="CN73" i="1"/>
  <c r="CM73" i="1"/>
  <c r="CX71" i="1"/>
  <c r="CW71" i="1"/>
  <c r="CV71" i="1"/>
  <c r="CU71" i="1"/>
  <c r="CT71" i="1"/>
  <c r="CS71" i="1"/>
  <c r="CR71" i="1"/>
  <c r="CQ71" i="1"/>
  <c r="CP71" i="1"/>
  <c r="CO71" i="1"/>
  <c r="CN71" i="1"/>
  <c r="CM71" i="1"/>
  <c r="CX70" i="1"/>
  <c r="CW70" i="1"/>
  <c r="CV70" i="1"/>
  <c r="CU70" i="1"/>
  <c r="CT70" i="1"/>
  <c r="CS70" i="1"/>
  <c r="CR70" i="1"/>
  <c r="CQ70" i="1"/>
  <c r="CP70" i="1"/>
  <c r="CO70" i="1"/>
  <c r="CN70" i="1"/>
  <c r="CM70" i="1"/>
  <c r="CX68" i="1"/>
  <c r="CW68" i="1"/>
  <c r="CV68" i="1"/>
  <c r="CU68" i="1"/>
  <c r="CT68" i="1"/>
  <c r="CS68" i="1"/>
  <c r="CR68" i="1"/>
  <c r="CQ68" i="1"/>
  <c r="CP68" i="1"/>
  <c r="CO68" i="1"/>
  <c r="CN68" i="1"/>
  <c r="CM68" i="1"/>
  <c r="CX67" i="1"/>
  <c r="CW67" i="1"/>
  <c r="CV67" i="1"/>
  <c r="CU67" i="1"/>
  <c r="CT67" i="1"/>
  <c r="CS67" i="1"/>
  <c r="CR67" i="1"/>
  <c r="CQ67" i="1"/>
  <c r="CP67" i="1"/>
  <c r="CO67" i="1"/>
  <c r="CN67" i="1"/>
  <c r="CM67" i="1"/>
  <c r="CX65" i="1"/>
  <c r="CW65" i="1"/>
  <c r="CV65" i="1"/>
  <c r="CU65" i="1"/>
  <c r="CT65" i="1"/>
  <c r="CS65" i="1"/>
  <c r="CR65" i="1"/>
  <c r="CQ65" i="1"/>
  <c r="CP65" i="1"/>
  <c r="CO65" i="1"/>
  <c r="CN65" i="1"/>
  <c r="CM65" i="1"/>
  <c r="CX64" i="1"/>
  <c r="CW64" i="1"/>
  <c r="CV64" i="1"/>
  <c r="CU64" i="1"/>
  <c r="CT64" i="1"/>
  <c r="CS64" i="1"/>
  <c r="CR64" i="1"/>
  <c r="CQ64" i="1"/>
  <c r="CP64" i="1"/>
  <c r="CO64" i="1"/>
  <c r="CN64" i="1"/>
  <c r="CM64" i="1"/>
  <c r="CX63" i="1"/>
  <c r="CW63" i="1"/>
  <c r="CV63" i="1"/>
  <c r="CU63" i="1"/>
  <c r="CT63" i="1"/>
  <c r="CS63" i="1"/>
  <c r="CR63" i="1"/>
  <c r="CQ63" i="1"/>
  <c r="CP63" i="1"/>
  <c r="CO63" i="1"/>
  <c r="CN63" i="1"/>
  <c r="CM63" i="1"/>
  <c r="CX61" i="1"/>
  <c r="CW61" i="1"/>
  <c r="CV61" i="1"/>
  <c r="CU61" i="1"/>
  <c r="CT61" i="1"/>
  <c r="CS61" i="1"/>
  <c r="CR61" i="1"/>
  <c r="CQ61" i="1"/>
  <c r="CP61" i="1"/>
  <c r="CO61" i="1"/>
  <c r="CN61" i="1"/>
  <c r="CM61" i="1"/>
  <c r="CX60" i="1"/>
  <c r="CW60" i="1"/>
  <c r="CV60" i="1"/>
  <c r="CU60" i="1"/>
  <c r="CT60" i="1"/>
  <c r="CS60" i="1"/>
  <c r="CR60" i="1"/>
  <c r="CQ60" i="1"/>
  <c r="CP60" i="1"/>
  <c r="CO60" i="1"/>
  <c r="CN60" i="1"/>
  <c r="CM60" i="1"/>
  <c r="CX59" i="1"/>
  <c r="CW59" i="1"/>
  <c r="CV59" i="1"/>
  <c r="CU59" i="1"/>
  <c r="CT59" i="1"/>
  <c r="CS59" i="1"/>
  <c r="CR59" i="1"/>
  <c r="CQ59" i="1"/>
  <c r="CP59" i="1"/>
  <c r="CO59" i="1"/>
  <c r="CN59" i="1"/>
  <c r="CM59" i="1"/>
  <c r="CX58" i="1"/>
  <c r="CW58" i="1"/>
  <c r="CV58" i="1"/>
  <c r="CU58" i="1"/>
  <c r="CT58" i="1"/>
  <c r="CS58" i="1"/>
  <c r="CR58" i="1"/>
  <c r="CQ58" i="1"/>
  <c r="CP58" i="1"/>
  <c r="CO58" i="1"/>
  <c r="CN58" i="1"/>
  <c r="CM58" i="1"/>
  <c r="CX57" i="1"/>
  <c r="CW57" i="1"/>
  <c r="CV57" i="1"/>
  <c r="CU57" i="1"/>
  <c r="CT57" i="1"/>
  <c r="CS57" i="1"/>
  <c r="CR57" i="1"/>
  <c r="CQ57" i="1"/>
  <c r="CP57" i="1"/>
  <c r="CO57" i="1"/>
  <c r="CN57" i="1"/>
  <c r="CM57" i="1"/>
  <c r="CX56" i="1"/>
  <c r="CW56" i="1"/>
  <c r="CV56" i="1"/>
  <c r="CU56" i="1"/>
  <c r="CT56" i="1"/>
  <c r="CS56" i="1"/>
  <c r="CR56" i="1"/>
  <c r="CQ56" i="1"/>
  <c r="CP56" i="1"/>
  <c r="CO56" i="1"/>
  <c r="CN56" i="1"/>
  <c r="CM56" i="1"/>
  <c r="CX49" i="1"/>
  <c r="CW49" i="1"/>
  <c r="CV49" i="1"/>
  <c r="CU49" i="1"/>
  <c r="CT49" i="1"/>
  <c r="CS49" i="1"/>
  <c r="CR49" i="1"/>
  <c r="CQ49" i="1"/>
  <c r="CP49" i="1"/>
  <c r="CO49" i="1"/>
  <c r="CN49" i="1"/>
  <c r="CM49" i="1"/>
  <c r="CX47" i="1"/>
  <c r="CW47" i="1"/>
  <c r="CV47" i="1"/>
  <c r="CU47" i="1"/>
  <c r="CT47" i="1"/>
  <c r="CS47" i="1"/>
  <c r="CR47" i="1"/>
  <c r="CQ47" i="1"/>
  <c r="CP47" i="1"/>
  <c r="CO47" i="1"/>
  <c r="CN47" i="1"/>
  <c r="CM47" i="1"/>
  <c r="CX46" i="1"/>
  <c r="CW46" i="1"/>
  <c r="CV46" i="1"/>
  <c r="CU46" i="1"/>
  <c r="CT46" i="1"/>
  <c r="CS46" i="1"/>
  <c r="CR46" i="1"/>
  <c r="CQ46" i="1"/>
  <c r="CP46" i="1"/>
  <c r="CO46" i="1"/>
  <c r="CN46" i="1"/>
  <c r="CM46" i="1"/>
  <c r="CX45" i="1"/>
  <c r="CW45" i="1"/>
  <c r="CV45" i="1"/>
  <c r="CU45" i="1"/>
  <c r="CT45" i="1"/>
  <c r="CS45" i="1"/>
  <c r="CR45" i="1"/>
  <c r="CQ45" i="1"/>
  <c r="CP45" i="1"/>
  <c r="CO45" i="1"/>
  <c r="CN45" i="1"/>
  <c r="CM45" i="1"/>
  <c r="CX41" i="1"/>
  <c r="CW41" i="1"/>
  <c r="CV41" i="1"/>
  <c r="CU41" i="1"/>
  <c r="CT41" i="1"/>
  <c r="CS41" i="1"/>
  <c r="CR41" i="1"/>
  <c r="CQ41" i="1"/>
  <c r="CP41" i="1"/>
  <c r="CO41" i="1"/>
  <c r="CN41" i="1"/>
  <c r="CM41" i="1"/>
  <c r="CX39" i="1"/>
  <c r="CW39" i="1"/>
  <c r="CV39" i="1"/>
  <c r="CU39" i="1"/>
  <c r="CT39" i="1"/>
  <c r="CS39" i="1"/>
  <c r="CR39" i="1"/>
  <c r="CQ39" i="1"/>
  <c r="CP39" i="1"/>
  <c r="CO39" i="1"/>
  <c r="CN39" i="1"/>
  <c r="CM39" i="1"/>
  <c r="CX37" i="1"/>
  <c r="CW37" i="1"/>
  <c r="CV37" i="1"/>
  <c r="CU37" i="1"/>
  <c r="CT37" i="1"/>
  <c r="CS37" i="1"/>
  <c r="CR37" i="1"/>
  <c r="CQ37" i="1"/>
  <c r="CP37" i="1"/>
  <c r="CO37" i="1"/>
  <c r="CN37" i="1"/>
  <c r="CM37" i="1"/>
  <c r="CX36" i="1"/>
  <c r="CW36" i="1"/>
  <c r="CV36" i="1"/>
  <c r="CU36" i="1"/>
  <c r="CT36" i="1"/>
  <c r="CS36" i="1"/>
  <c r="CR36" i="1"/>
  <c r="CQ36" i="1"/>
  <c r="CP36" i="1"/>
  <c r="CO36" i="1"/>
  <c r="CN36" i="1"/>
  <c r="CM36" i="1"/>
  <c r="CX35" i="1"/>
  <c r="CW35" i="1"/>
  <c r="CV35" i="1"/>
  <c r="CU35" i="1"/>
  <c r="CT35" i="1"/>
  <c r="CS35" i="1"/>
  <c r="CR35" i="1"/>
  <c r="CQ35" i="1"/>
  <c r="CP35" i="1"/>
  <c r="CO35" i="1"/>
  <c r="CN35" i="1"/>
  <c r="CM35" i="1"/>
  <c r="CX34" i="1"/>
  <c r="CW34" i="1"/>
  <c r="CV34" i="1"/>
  <c r="CU34" i="1"/>
  <c r="CT34" i="1"/>
  <c r="CS34" i="1"/>
  <c r="CR34" i="1"/>
  <c r="CQ34" i="1"/>
  <c r="CP34" i="1"/>
  <c r="CO34" i="1"/>
  <c r="CN34" i="1"/>
  <c r="CM34" i="1"/>
  <c r="CX32" i="1"/>
  <c r="CW32" i="1"/>
  <c r="CV32" i="1"/>
  <c r="CU32" i="1"/>
  <c r="CT32" i="1"/>
  <c r="CS32" i="1"/>
  <c r="CR32" i="1"/>
  <c r="CQ32" i="1"/>
  <c r="CP32" i="1"/>
  <c r="CO32" i="1"/>
  <c r="CN32" i="1"/>
  <c r="CM32" i="1"/>
  <c r="CX30" i="1"/>
  <c r="CW30" i="1"/>
  <c r="CV30" i="1"/>
  <c r="CU30" i="1"/>
  <c r="CT30" i="1"/>
  <c r="CS30" i="1"/>
  <c r="CR30" i="1"/>
  <c r="CQ30" i="1"/>
  <c r="CP30" i="1"/>
  <c r="CO30" i="1"/>
  <c r="CN30" i="1"/>
  <c r="CM30" i="1"/>
  <c r="CX29" i="1"/>
  <c r="CW29" i="1"/>
  <c r="CV29" i="1"/>
  <c r="CU29" i="1"/>
  <c r="CT29" i="1"/>
  <c r="CS29" i="1"/>
  <c r="CR29" i="1"/>
  <c r="CQ29" i="1"/>
  <c r="CP29" i="1"/>
  <c r="CO29" i="1"/>
  <c r="CN29" i="1"/>
  <c r="CM29" i="1"/>
  <c r="CX28" i="1"/>
  <c r="CW28" i="1"/>
  <c r="CV28" i="1"/>
  <c r="CU28" i="1"/>
  <c r="CT28" i="1"/>
  <c r="CS28" i="1"/>
  <c r="CR28" i="1"/>
  <c r="CQ28" i="1"/>
  <c r="CP28" i="1"/>
  <c r="CO28" i="1"/>
  <c r="CN28" i="1"/>
  <c r="CM28" i="1"/>
  <c r="CX27" i="1"/>
  <c r="CW27" i="1"/>
  <c r="CV27" i="1"/>
  <c r="CU27" i="1"/>
  <c r="CT27" i="1"/>
  <c r="CS27" i="1"/>
  <c r="CR27" i="1"/>
  <c r="CQ27" i="1"/>
  <c r="CP27" i="1"/>
  <c r="CO27" i="1"/>
  <c r="CN27" i="1"/>
  <c r="CM27" i="1"/>
  <c r="CR5" i="1"/>
  <c r="CQ5" i="1"/>
  <c r="CP5" i="1"/>
  <c r="CO5" i="1"/>
  <c r="CN5" i="1"/>
  <c r="CM5" i="1"/>
  <c r="EZ78" i="1"/>
  <c r="EY78" i="1"/>
  <c r="EX78" i="1"/>
  <c r="EW78" i="1"/>
  <c r="EV78" i="1"/>
  <c r="EU78" i="1"/>
  <c r="ET78" i="1"/>
  <c r="ES78" i="1"/>
  <c r="ER78" i="1"/>
  <c r="EQ78" i="1"/>
  <c r="EP78" i="1"/>
  <c r="EO78" i="1"/>
  <c r="EZ77" i="1"/>
  <c r="EY77" i="1"/>
  <c r="EX77" i="1"/>
  <c r="EW77" i="1"/>
  <c r="EV77" i="1"/>
  <c r="EU77" i="1"/>
  <c r="ET77" i="1"/>
  <c r="ES77" i="1"/>
  <c r="ER77" i="1"/>
  <c r="EQ77" i="1"/>
  <c r="EP77" i="1"/>
  <c r="EO77" i="1"/>
  <c r="EZ75" i="1"/>
  <c r="EY75" i="1"/>
  <c r="EX75" i="1"/>
  <c r="EW75" i="1"/>
  <c r="EV75" i="1"/>
  <c r="EU75" i="1"/>
  <c r="ET75" i="1"/>
  <c r="ES75" i="1"/>
  <c r="ER75" i="1"/>
  <c r="EQ75" i="1"/>
  <c r="EP75" i="1"/>
  <c r="EO75" i="1"/>
  <c r="EZ73" i="1"/>
  <c r="EY73" i="1"/>
  <c r="EX73" i="1"/>
  <c r="EW73" i="1"/>
  <c r="EV73" i="1"/>
  <c r="EU73" i="1"/>
  <c r="ET73" i="1"/>
  <c r="ES73" i="1"/>
  <c r="ER73" i="1"/>
  <c r="EQ73" i="1"/>
  <c r="EP73" i="1"/>
  <c r="EO73" i="1"/>
  <c r="EZ71" i="1"/>
  <c r="EY71" i="1"/>
  <c r="EX71" i="1"/>
  <c r="EW71" i="1"/>
  <c r="EV71" i="1"/>
  <c r="EU71" i="1"/>
  <c r="ET71" i="1"/>
  <c r="ES71" i="1"/>
  <c r="ER71" i="1"/>
  <c r="EQ71" i="1"/>
  <c r="EP71" i="1"/>
  <c r="EO71" i="1"/>
  <c r="EZ70" i="1"/>
  <c r="EY70" i="1"/>
  <c r="EX70" i="1"/>
  <c r="EW70" i="1"/>
  <c r="EV70" i="1"/>
  <c r="EU70" i="1"/>
  <c r="ET70" i="1"/>
  <c r="ES70" i="1"/>
  <c r="ER70" i="1"/>
  <c r="EQ70" i="1"/>
  <c r="EP70" i="1"/>
  <c r="EO70" i="1"/>
  <c r="EZ68" i="1"/>
  <c r="EY68" i="1"/>
  <c r="EX68" i="1"/>
  <c r="EW68" i="1"/>
  <c r="EV68" i="1"/>
  <c r="EU68" i="1"/>
  <c r="ET68" i="1"/>
  <c r="ES68" i="1"/>
  <c r="ER68" i="1"/>
  <c r="EQ68" i="1"/>
  <c r="EP68" i="1"/>
  <c r="EO68" i="1"/>
  <c r="EZ67" i="1"/>
  <c r="EY67" i="1"/>
  <c r="EX67" i="1"/>
  <c r="EW67" i="1"/>
  <c r="EV67" i="1"/>
  <c r="EU67" i="1"/>
  <c r="ET67" i="1"/>
  <c r="ES67" i="1"/>
  <c r="ER67" i="1"/>
  <c r="EQ67" i="1"/>
  <c r="EP67" i="1"/>
  <c r="EO67" i="1"/>
  <c r="EZ65" i="1"/>
  <c r="EY65" i="1"/>
  <c r="EX65" i="1"/>
  <c r="EW65" i="1"/>
  <c r="EV65" i="1"/>
  <c r="EU65" i="1"/>
  <c r="ET65" i="1"/>
  <c r="ES65" i="1"/>
  <c r="ER65" i="1"/>
  <c r="EQ65" i="1"/>
  <c r="EP65" i="1"/>
  <c r="EO65" i="1"/>
  <c r="EZ64" i="1"/>
  <c r="EY64" i="1"/>
  <c r="EX64" i="1"/>
  <c r="EW64" i="1"/>
  <c r="EV64" i="1"/>
  <c r="EU64" i="1"/>
  <c r="ET64" i="1"/>
  <c r="ES64" i="1"/>
  <c r="ER64" i="1"/>
  <c r="EQ64" i="1"/>
  <c r="EP64" i="1"/>
  <c r="EO64" i="1"/>
  <c r="EZ63" i="1"/>
  <c r="EY63" i="1"/>
  <c r="EX63" i="1"/>
  <c r="EW63" i="1"/>
  <c r="EV63" i="1"/>
  <c r="EU63" i="1"/>
  <c r="ET63" i="1"/>
  <c r="ES63" i="1"/>
  <c r="ER63" i="1"/>
  <c r="EQ63" i="1"/>
  <c r="EP63" i="1"/>
  <c r="EO63" i="1"/>
  <c r="EZ61" i="1"/>
  <c r="EY61" i="1"/>
  <c r="EX61" i="1"/>
  <c r="EW61" i="1"/>
  <c r="EV61" i="1"/>
  <c r="EU61" i="1"/>
  <c r="ET61" i="1"/>
  <c r="ES61" i="1"/>
  <c r="ER61" i="1"/>
  <c r="EQ61" i="1"/>
  <c r="EP61" i="1"/>
  <c r="EO61" i="1"/>
  <c r="EZ60" i="1"/>
  <c r="EY60" i="1"/>
  <c r="EX60" i="1"/>
  <c r="EW60" i="1"/>
  <c r="EV60" i="1"/>
  <c r="EU60" i="1"/>
  <c r="ET60" i="1"/>
  <c r="ES60" i="1"/>
  <c r="ER60" i="1"/>
  <c r="EQ60" i="1"/>
  <c r="EP60" i="1"/>
  <c r="EO60" i="1"/>
  <c r="EZ59" i="1"/>
  <c r="EY59" i="1"/>
  <c r="EX59" i="1"/>
  <c r="EW59" i="1"/>
  <c r="EV59" i="1"/>
  <c r="EU59" i="1"/>
  <c r="ET59" i="1"/>
  <c r="ES59" i="1"/>
  <c r="ER59" i="1"/>
  <c r="EQ59" i="1"/>
  <c r="EP59" i="1"/>
  <c r="EO59" i="1"/>
  <c r="EZ58" i="1"/>
  <c r="EY58" i="1"/>
  <c r="EX58" i="1"/>
  <c r="EW58" i="1"/>
  <c r="EV58" i="1"/>
  <c r="EU58" i="1"/>
  <c r="ET58" i="1"/>
  <c r="ES58" i="1"/>
  <c r="ER58" i="1"/>
  <c r="EQ58" i="1"/>
  <c r="EP58" i="1"/>
  <c r="EO58" i="1"/>
  <c r="EZ57" i="1"/>
  <c r="EY57" i="1"/>
  <c r="EX57" i="1"/>
  <c r="EW57" i="1"/>
  <c r="EV57" i="1"/>
  <c r="EU57" i="1"/>
  <c r="ET57" i="1"/>
  <c r="ES57" i="1"/>
  <c r="ER57" i="1"/>
  <c r="EQ57" i="1"/>
  <c r="EP57" i="1"/>
  <c r="EO57" i="1"/>
  <c r="EZ56" i="1"/>
  <c r="EY56" i="1"/>
  <c r="EX56" i="1"/>
  <c r="EW56" i="1"/>
  <c r="EV56" i="1"/>
  <c r="EU56" i="1"/>
  <c r="ET56" i="1"/>
  <c r="ES56" i="1"/>
  <c r="ER56" i="1"/>
  <c r="EQ56" i="1"/>
  <c r="EP56" i="1"/>
  <c r="EO56" i="1"/>
  <c r="EZ54" i="1"/>
  <c r="EY54" i="1"/>
  <c r="EX54" i="1"/>
  <c r="EW54" i="1"/>
  <c r="EV54" i="1"/>
  <c r="EU54" i="1"/>
  <c r="ET54" i="1"/>
  <c r="ES54" i="1"/>
  <c r="ER54" i="1"/>
  <c r="EQ54" i="1"/>
  <c r="EP54" i="1"/>
  <c r="EO54" i="1"/>
  <c r="EZ53" i="1"/>
  <c r="EY53" i="1"/>
  <c r="EX53" i="1"/>
  <c r="EW53" i="1"/>
  <c r="EV53" i="1"/>
  <c r="EU53" i="1"/>
  <c r="ET53" i="1"/>
  <c r="ES53" i="1"/>
  <c r="ER53" i="1"/>
  <c r="EQ53" i="1"/>
  <c r="EP53" i="1"/>
  <c r="EO53" i="1"/>
  <c r="EZ52" i="1"/>
  <c r="EY52" i="1"/>
  <c r="EX52" i="1"/>
  <c r="EW52" i="1"/>
  <c r="EV52" i="1"/>
  <c r="EU52" i="1"/>
  <c r="ET52" i="1"/>
  <c r="ES52" i="1"/>
  <c r="ER52" i="1"/>
  <c r="EQ52" i="1"/>
  <c r="EP52" i="1"/>
  <c r="EO52" i="1"/>
  <c r="EZ51" i="1"/>
  <c r="EY51" i="1"/>
  <c r="EX51" i="1"/>
  <c r="EW51" i="1"/>
  <c r="EV51" i="1"/>
  <c r="EU51" i="1"/>
  <c r="ET51" i="1"/>
  <c r="ES51" i="1"/>
  <c r="ER51" i="1"/>
  <c r="EQ51" i="1"/>
  <c r="EP51" i="1"/>
  <c r="EO51" i="1"/>
  <c r="EZ49" i="1"/>
  <c r="EY49" i="1"/>
  <c r="EX49" i="1"/>
  <c r="EW49" i="1"/>
  <c r="EV49" i="1"/>
  <c r="EU49" i="1"/>
  <c r="ET49" i="1"/>
  <c r="ES49" i="1"/>
  <c r="ER49" i="1"/>
  <c r="EQ49" i="1"/>
  <c r="EP49" i="1"/>
  <c r="EO49" i="1"/>
  <c r="EZ47" i="1"/>
  <c r="EY47" i="1"/>
  <c r="EX47" i="1"/>
  <c r="EW47" i="1"/>
  <c r="EV47" i="1"/>
  <c r="EU47" i="1"/>
  <c r="ET47" i="1"/>
  <c r="ES47" i="1"/>
  <c r="ER47" i="1"/>
  <c r="EQ47" i="1"/>
  <c r="EP47" i="1"/>
  <c r="EO47" i="1"/>
  <c r="EZ46" i="1"/>
  <c r="EY46" i="1"/>
  <c r="EX46" i="1"/>
  <c r="EW46" i="1"/>
  <c r="EV46" i="1"/>
  <c r="EU46" i="1"/>
  <c r="ET46" i="1"/>
  <c r="ES46" i="1"/>
  <c r="ER46" i="1"/>
  <c r="EQ46" i="1"/>
  <c r="EP46" i="1"/>
  <c r="EO46" i="1"/>
  <c r="EZ45" i="1"/>
  <c r="EY45" i="1"/>
  <c r="EX45" i="1"/>
  <c r="EW45" i="1"/>
  <c r="EV45" i="1"/>
  <c r="EU45" i="1"/>
  <c r="ET45" i="1"/>
  <c r="ES45" i="1"/>
  <c r="ER45" i="1"/>
  <c r="EQ45" i="1"/>
  <c r="EP45" i="1"/>
  <c r="EO45" i="1"/>
  <c r="EZ43" i="1"/>
  <c r="EY43" i="1"/>
  <c r="EX43" i="1"/>
  <c r="EW43" i="1"/>
  <c r="EV43" i="1"/>
  <c r="EU43" i="1"/>
  <c r="ET43" i="1"/>
  <c r="ES43" i="1"/>
  <c r="ER43" i="1"/>
  <c r="EQ43" i="1"/>
  <c r="EP43" i="1"/>
  <c r="EO43" i="1"/>
  <c r="EZ42" i="1"/>
  <c r="EY42" i="1"/>
  <c r="EX42" i="1"/>
  <c r="EW42" i="1"/>
  <c r="EV42" i="1"/>
  <c r="EU42" i="1"/>
  <c r="ET42" i="1"/>
  <c r="ES42" i="1"/>
  <c r="ER42" i="1"/>
  <c r="EQ42" i="1"/>
  <c r="EP42" i="1"/>
  <c r="EO42" i="1"/>
  <c r="EZ41" i="1"/>
  <c r="EY41" i="1"/>
  <c r="EX41" i="1"/>
  <c r="EW41" i="1"/>
  <c r="EV41" i="1"/>
  <c r="EU41" i="1"/>
  <c r="ET41" i="1"/>
  <c r="ES41" i="1"/>
  <c r="ER41" i="1"/>
  <c r="EQ41" i="1"/>
  <c r="EP41" i="1"/>
  <c r="EO41" i="1"/>
  <c r="EZ39" i="1"/>
  <c r="EY39" i="1"/>
  <c r="EX39" i="1"/>
  <c r="EW39" i="1"/>
  <c r="EV39" i="1"/>
  <c r="EU39" i="1"/>
  <c r="ET39" i="1"/>
  <c r="ES39" i="1"/>
  <c r="ER39" i="1"/>
  <c r="EQ39" i="1"/>
  <c r="EP39" i="1"/>
  <c r="EO39" i="1"/>
  <c r="EZ37" i="1"/>
  <c r="EY37" i="1"/>
  <c r="EX37" i="1"/>
  <c r="EW37" i="1"/>
  <c r="EV37" i="1"/>
  <c r="EU37" i="1"/>
  <c r="ET37" i="1"/>
  <c r="ES37" i="1"/>
  <c r="ER37" i="1"/>
  <c r="EQ37" i="1"/>
  <c r="EP37" i="1"/>
  <c r="EO37" i="1"/>
  <c r="EZ36" i="1"/>
  <c r="EY36" i="1"/>
  <c r="EX36" i="1"/>
  <c r="EW36" i="1"/>
  <c r="EV36" i="1"/>
  <c r="EU36" i="1"/>
  <c r="ET36" i="1"/>
  <c r="ES36" i="1"/>
  <c r="ER36" i="1"/>
  <c r="EQ36" i="1"/>
  <c r="EP36" i="1"/>
  <c r="EO36" i="1"/>
  <c r="EZ35" i="1"/>
  <c r="EY35" i="1"/>
  <c r="EX35" i="1"/>
  <c r="EW35" i="1"/>
  <c r="EV35" i="1"/>
  <c r="EU35" i="1"/>
  <c r="ET35" i="1"/>
  <c r="ES35" i="1"/>
  <c r="ER35" i="1"/>
  <c r="EQ35" i="1"/>
  <c r="EP35" i="1"/>
  <c r="EO35" i="1"/>
  <c r="EZ34" i="1"/>
  <c r="EY34" i="1"/>
  <c r="EX34" i="1"/>
  <c r="EW34" i="1"/>
  <c r="EV34" i="1"/>
  <c r="EU34" i="1"/>
  <c r="ET34" i="1"/>
  <c r="ES34" i="1"/>
  <c r="ER34" i="1"/>
  <c r="EQ34" i="1"/>
  <c r="EP34" i="1"/>
  <c r="EO34" i="1"/>
  <c r="EZ32" i="1"/>
  <c r="EY32" i="1"/>
  <c r="EX32" i="1"/>
  <c r="EW32" i="1"/>
  <c r="EV32" i="1"/>
  <c r="EU32" i="1"/>
  <c r="ET32" i="1"/>
  <c r="ES32" i="1"/>
  <c r="ER32" i="1"/>
  <c r="EQ32" i="1"/>
  <c r="EP32" i="1"/>
  <c r="EO32" i="1"/>
  <c r="EZ30" i="1"/>
  <c r="EY30" i="1"/>
  <c r="EX30" i="1"/>
  <c r="EW30" i="1"/>
  <c r="EV30" i="1"/>
  <c r="EU30" i="1"/>
  <c r="ET30" i="1"/>
  <c r="ES30" i="1"/>
  <c r="ER30" i="1"/>
  <c r="EQ30" i="1"/>
  <c r="EP30" i="1"/>
  <c r="EO30" i="1"/>
  <c r="EZ29" i="1"/>
  <c r="EY29" i="1"/>
  <c r="EX29" i="1"/>
  <c r="EW29" i="1"/>
  <c r="EV29" i="1"/>
  <c r="EU29" i="1"/>
  <c r="ET29" i="1"/>
  <c r="ES29" i="1"/>
  <c r="ER29" i="1"/>
  <c r="EQ29" i="1"/>
  <c r="EP29" i="1"/>
  <c r="EO29" i="1"/>
  <c r="EZ28" i="1"/>
  <c r="EY28" i="1"/>
  <c r="EX28" i="1"/>
  <c r="EW28" i="1"/>
  <c r="EV28" i="1"/>
  <c r="EU28" i="1"/>
  <c r="ET28" i="1"/>
  <c r="ES28" i="1"/>
  <c r="ER28" i="1"/>
  <c r="EQ28" i="1"/>
  <c r="EP28" i="1"/>
  <c r="EO28" i="1"/>
  <c r="EZ27" i="1"/>
  <c r="EY27" i="1"/>
  <c r="EX27" i="1"/>
  <c r="EW27" i="1"/>
  <c r="EV27" i="1"/>
  <c r="EU27" i="1"/>
  <c r="ET27" i="1"/>
  <c r="ES27" i="1"/>
  <c r="ER27" i="1"/>
  <c r="EQ27" i="1"/>
  <c r="EP27" i="1"/>
  <c r="EO27" i="1"/>
  <c r="EZ25" i="1"/>
  <c r="EY25" i="1"/>
  <c r="EX25" i="1"/>
  <c r="EW25" i="1"/>
  <c r="EV25" i="1"/>
  <c r="EU25" i="1"/>
  <c r="ET25" i="1"/>
  <c r="ES25" i="1"/>
  <c r="ER25" i="1"/>
  <c r="EQ25" i="1"/>
  <c r="EP25" i="1"/>
  <c r="EO25" i="1"/>
  <c r="EZ24" i="1"/>
  <c r="EY24" i="1"/>
  <c r="EX24" i="1"/>
  <c r="EW24" i="1"/>
  <c r="EV24" i="1"/>
  <c r="EU24" i="1"/>
  <c r="ET24" i="1"/>
  <c r="ES24" i="1"/>
  <c r="ER24" i="1"/>
  <c r="EQ24" i="1"/>
  <c r="EP24" i="1"/>
  <c r="EO24" i="1"/>
  <c r="EZ23" i="1"/>
  <c r="EY23" i="1"/>
  <c r="EX23" i="1"/>
  <c r="EW23" i="1"/>
  <c r="EV23" i="1"/>
  <c r="EU23" i="1"/>
  <c r="ET23" i="1"/>
  <c r="ES23" i="1"/>
  <c r="ER23" i="1"/>
  <c r="EQ23" i="1"/>
  <c r="EP23" i="1"/>
  <c r="EO23" i="1"/>
  <c r="EZ22" i="1"/>
  <c r="EY22" i="1"/>
  <c r="EX22" i="1"/>
  <c r="EW22" i="1"/>
  <c r="EV22" i="1"/>
  <c r="EU22" i="1"/>
  <c r="ET22" i="1"/>
  <c r="ES22" i="1"/>
  <c r="ER22" i="1"/>
  <c r="EQ22" i="1"/>
  <c r="EP22" i="1"/>
  <c r="EO22" i="1"/>
  <c r="EZ20" i="1"/>
  <c r="EY20" i="1"/>
  <c r="EX20" i="1"/>
  <c r="EW20" i="1"/>
  <c r="EV20" i="1"/>
  <c r="EU20" i="1"/>
  <c r="ET20" i="1"/>
  <c r="ES20" i="1"/>
  <c r="ER20" i="1"/>
  <c r="EQ20" i="1"/>
  <c r="EP20" i="1"/>
  <c r="EO20" i="1"/>
  <c r="EZ18" i="1"/>
  <c r="EY18" i="1"/>
  <c r="EX18" i="1"/>
  <c r="EW18" i="1"/>
  <c r="EV18" i="1"/>
  <c r="EU18" i="1"/>
  <c r="ET18" i="1"/>
  <c r="ES18" i="1"/>
  <c r="ER18" i="1"/>
  <c r="EQ18" i="1"/>
  <c r="EP18" i="1"/>
  <c r="EO18" i="1"/>
  <c r="EZ17" i="1"/>
  <c r="EY17" i="1"/>
  <c r="EX17" i="1"/>
  <c r="EW17" i="1"/>
  <c r="EV17" i="1"/>
  <c r="EU17" i="1"/>
  <c r="ET17" i="1"/>
  <c r="ES17" i="1"/>
  <c r="ER17" i="1"/>
  <c r="EQ17" i="1"/>
  <c r="EP17" i="1"/>
  <c r="EO17" i="1"/>
  <c r="EZ16" i="1"/>
  <c r="EY16" i="1"/>
  <c r="EX16" i="1"/>
  <c r="EW16" i="1"/>
  <c r="EV16" i="1"/>
  <c r="EU16" i="1"/>
  <c r="ET16" i="1"/>
  <c r="ES16" i="1"/>
  <c r="ER16" i="1"/>
  <c r="EQ16" i="1"/>
  <c r="EP16" i="1"/>
  <c r="EO16" i="1"/>
  <c r="EZ15" i="1"/>
  <c r="EY15" i="1"/>
  <c r="EX15" i="1"/>
  <c r="EW15" i="1"/>
  <c r="EV15" i="1"/>
  <c r="EU15" i="1"/>
  <c r="ET15" i="1"/>
  <c r="ES15" i="1"/>
  <c r="ER15" i="1"/>
  <c r="EQ15" i="1"/>
  <c r="EP15" i="1"/>
  <c r="EO15" i="1"/>
  <c r="EZ12" i="1"/>
  <c r="EY12" i="1"/>
  <c r="EX12" i="1"/>
  <c r="EW12" i="1"/>
  <c r="EV12" i="1"/>
  <c r="EU12" i="1"/>
  <c r="ET12" i="1"/>
  <c r="ES12" i="1"/>
  <c r="ER12" i="1"/>
  <c r="EQ12" i="1"/>
  <c r="EP12" i="1"/>
  <c r="EO12" i="1"/>
  <c r="EZ10" i="1"/>
  <c r="EY10" i="1"/>
  <c r="EX10" i="1"/>
  <c r="EW10" i="1"/>
  <c r="EV10" i="1"/>
  <c r="EU10" i="1"/>
  <c r="ET10" i="1"/>
  <c r="ES10" i="1"/>
  <c r="ER10" i="1"/>
  <c r="EQ10" i="1"/>
  <c r="EP10" i="1"/>
  <c r="EO10" i="1"/>
  <c r="EZ9" i="1"/>
  <c r="EY9" i="1"/>
  <c r="EX9" i="1"/>
  <c r="EW9" i="1"/>
  <c r="EV9" i="1"/>
  <c r="EU9" i="1"/>
  <c r="ET9" i="1"/>
  <c r="ES9" i="1"/>
  <c r="ER9" i="1"/>
  <c r="EQ9" i="1"/>
  <c r="EP9" i="1"/>
  <c r="EO9" i="1"/>
  <c r="EZ8" i="1"/>
  <c r="EY8" i="1"/>
  <c r="EX8" i="1"/>
  <c r="EW8" i="1"/>
  <c r="EV8" i="1"/>
  <c r="EU8" i="1"/>
  <c r="ET8" i="1"/>
  <c r="ES8" i="1"/>
  <c r="ER8" i="1"/>
  <c r="EQ8" i="1"/>
  <c r="EP8" i="1"/>
  <c r="EO8" i="1"/>
  <c r="EZ7" i="1"/>
  <c r="EY7" i="1"/>
  <c r="EX7" i="1"/>
  <c r="EW7" i="1"/>
  <c r="EV7" i="1"/>
  <c r="EU7" i="1"/>
  <c r="ET7" i="1"/>
  <c r="ES7" i="1"/>
  <c r="ER7" i="1"/>
  <c r="EQ7" i="1"/>
  <c r="EP7" i="1"/>
  <c r="EO7" i="1"/>
  <c r="GA76" i="1"/>
  <c r="FZ76" i="1"/>
  <c r="FY76" i="1"/>
  <c r="FX76" i="1"/>
  <c r="FW76" i="1"/>
  <c r="FV76" i="1"/>
  <c r="FU76" i="1"/>
  <c r="FT76" i="1"/>
  <c r="FS76" i="1"/>
  <c r="FR76" i="1"/>
  <c r="FQ76" i="1"/>
  <c r="FP76" i="1"/>
  <c r="GB76" i="1" s="1"/>
  <c r="GA74" i="1"/>
  <c r="FZ74" i="1"/>
  <c r="FY74" i="1"/>
  <c r="FX74" i="1"/>
  <c r="FW74" i="1"/>
  <c r="FV74" i="1"/>
  <c r="FU74" i="1"/>
  <c r="FT74" i="1"/>
  <c r="FS74" i="1"/>
  <c r="FR74" i="1"/>
  <c r="FQ74" i="1"/>
  <c r="FP74" i="1"/>
  <c r="GB74" i="1" s="1"/>
  <c r="GA72" i="1"/>
  <c r="FZ72" i="1"/>
  <c r="FY72" i="1"/>
  <c r="FX72" i="1"/>
  <c r="FW72" i="1"/>
  <c r="FV72" i="1"/>
  <c r="FU72" i="1"/>
  <c r="FT72" i="1"/>
  <c r="FS72" i="1"/>
  <c r="FR72" i="1"/>
  <c r="FQ72" i="1"/>
  <c r="FP72" i="1"/>
  <c r="GB72" i="1" s="1"/>
  <c r="GA69" i="1"/>
  <c r="FZ69" i="1"/>
  <c r="FY69" i="1"/>
  <c r="FX69" i="1"/>
  <c r="FW69" i="1"/>
  <c r="FV69" i="1"/>
  <c r="FU69" i="1"/>
  <c r="FT69" i="1"/>
  <c r="FS69" i="1"/>
  <c r="FR69" i="1"/>
  <c r="FQ69" i="1"/>
  <c r="FP69" i="1"/>
  <c r="GB69" i="1" s="1"/>
  <c r="GA66" i="1"/>
  <c r="FZ66" i="1"/>
  <c r="FY66" i="1"/>
  <c r="FX66" i="1"/>
  <c r="FW66" i="1"/>
  <c r="FV66" i="1"/>
  <c r="FU66" i="1"/>
  <c r="FT66" i="1"/>
  <c r="FS66" i="1"/>
  <c r="FR66" i="1"/>
  <c r="FQ66" i="1"/>
  <c r="FP66" i="1"/>
  <c r="GB66" i="1" s="1"/>
  <c r="GA62" i="1"/>
  <c r="FZ62" i="1"/>
  <c r="FY62" i="1"/>
  <c r="FX62" i="1"/>
  <c r="FW62" i="1"/>
  <c r="FV62" i="1"/>
  <c r="FU62" i="1"/>
  <c r="FT62" i="1"/>
  <c r="FS62" i="1"/>
  <c r="FR62" i="1"/>
  <c r="FQ62" i="1"/>
  <c r="FP62" i="1"/>
  <c r="GB62" i="1" s="1"/>
  <c r="GA55" i="1"/>
  <c r="FZ55" i="1"/>
  <c r="FY55" i="1"/>
  <c r="FX55" i="1"/>
  <c r="FW55" i="1"/>
  <c r="FV55" i="1"/>
  <c r="FU55" i="1"/>
  <c r="FT55" i="1"/>
  <c r="FS55" i="1"/>
  <c r="FR55" i="1"/>
  <c r="FQ55" i="1"/>
  <c r="FP55" i="1"/>
  <c r="GB55" i="1" s="1"/>
  <c r="GA50" i="1"/>
  <c r="FZ50" i="1"/>
  <c r="FY50" i="1"/>
  <c r="FX50" i="1"/>
  <c r="FW50" i="1"/>
  <c r="FV50" i="1"/>
  <c r="FU50" i="1"/>
  <c r="FT50" i="1"/>
  <c r="FS50" i="1"/>
  <c r="FR50" i="1"/>
  <c r="FQ50" i="1"/>
  <c r="FP50" i="1"/>
  <c r="GB50" i="1" s="1"/>
  <c r="GA48" i="1"/>
  <c r="FZ48" i="1"/>
  <c r="FY48" i="1"/>
  <c r="FX48" i="1"/>
  <c r="FW48" i="1"/>
  <c r="FV48" i="1"/>
  <c r="FU48" i="1"/>
  <c r="FT48" i="1"/>
  <c r="FS48" i="1"/>
  <c r="FR48" i="1"/>
  <c r="FQ48" i="1"/>
  <c r="FP48" i="1"/>
  <c r="GB48" i="1" s="1"/>
  <c r="GA44" i="1"/>
  <c r="FZ44" i="1"/>
  <c r="FY44" i="1"/>
  <c r="FX44" i="1"/>
  <c r="FW44" i="1"/>
  <c r="FV44" i="1"/>
  <c r="FU44" i="1"/>
  <c r="FT44" i="1"/>
  <c r="FS44" i="1"/>
  <c r="FR44" i="1"/>
  <c r="FQ44" i="1"/>
  <c r="FP44" i="1"/>
  <c r="GB44" i="1" s="1"/>
  <c r="GA40" i="1"/>
  <c r="FZ40" i="1"/>
  <c r="FY40" i="1"/>
  <c r="FX40" i="1"/>
  <c r="FW40" i="1"/>
  <c r="FV40" i="1"/>
  <c r="FU40" i="1"/>
  <c r="FT40" i="1"/>
  <c r="FS40" i="1"/>
  <c r="FR40" i="1"/>
  <c r="FQ40" i="1"/>
  <c r="FP40" i="1"/>
  <c r="GB40" i="1" s="1"/>
  <c r="GA38" i="1"/>
  <c r="FZ38" i="1"/>
  <c r="FY38" i="1"/>
  <c r="FX38" i="1"/>
  <c r="FW38" i="1"/>
  <c r="FV38" i="1"/>
  <c r="FU38" i="1"/>
  <c r="FT38" i="1"/>
  <c r="FS38" i="1"/>
  <c r="FR38" i="1"/>
  <c r="FQ38" i="1"/>
  <c r="FP38" i="1"/>
  <c r="GB38" i="1" s="1"/>
  <c r="GA33" i="1"/>
  <c r="FZ33" i="1"/>
  <c r="FY33" i="1"/>
  <c r="FX33" i="1"/>
  <c r="FW33" i="1"/>
  <c r="FV33" i="1"/>
  <c r="FU33" i="1"/>
  <c r="FT33" i="1"/>
  <c r="FS33" i="1"/>
  <c r="FR33" i="1"/>
  <c r="FQ33" i="1"/>
  <c r="FP33" i="1"/>
  <c r="GB33" i="1" s="1"/>
  <c r="GA31" i="1"/>
  <c r="FZ31" i="1"/>
  <c r="FY31" i="1"/>
  <c r="FX31" i="1"/>
  <c r="FW31" i="1"/>
  <c r="FV31" i="1"/>
  <c r="FU31" i="1"/>
  <c r="FT31" i="1"/>
  <c r="FS31" i="1"/>
  <c r="FR31" i="1"/>
  <c r="FQ31" i="1"/>
  <c r="FP31" i="1"/>
  <c r="GB31" i="1" s="1"/>
  <c r="GA26" i="1"/>
  <c r="FZ26" i="1"/>
  <c r="FY26" i="1"/>
  <c r="FX26" i="1"/>
  <c r="FW26" i="1"/>
  <c r="FV26" i="1"/>
  <c r="FU26" i="1"/>
  <c r="FT26" i="1"/>
  <c r="FS26" i="1"/>
  <c r="FR26" i="1"/>
  <c r="FQ26" i="1"/>
  <c r="FP26" i="1"/>
  <c r="GB26" i="1" s="1"/>
  <c r="GA21" i="1"/>
  <c r="FZ21" i="1"/>
  <c r="FY21" i="1"/>
  <c r="FX21" i="1"/>
  <c r="FW21" i="1"/>
  <c r="FV21" i="1"/>
  <c r="FU21" i="1"/>
  <c r="FT21" i="1"/>
  <c r="FS21" i="1"/>
  <c r="FR21" i="1"/>
  <c r="FQ21" i="1"/>
  <c r="FP21" i="1"/>
  <c r="GB21" i="1" s="1"/>
  <c r="GA19" i="1"/>
  <c r="FZ19" i="1"/>
  <c r="FY19" i="1"/>
  <c r="FX19" i="1"/>
  <c r="FW19" i="1"/>
  <c r="FV19" i="1"/>
  <c r="FU19" i="1"/>
  <c r="FT19" i="1"/>
  <c r="FS19" i="1"/>
  <c r="FR19" i="1"/>
  <c r="FQ19" i="1"/>
  <c r="FP19" i="1"/>
  <c r="GB19" i="1" s="1"/>
  <c r="GA14" i="1"/>
  <c r="FZ14" i="1"/>
  <c r="FY14" i="1"/>
  <c r="FX14" i="1"/>
  <c r="FW14" i="1"/>
  <c r="FV14" i="1"/>
  <c r="FU14" i="1"/>
  <c r="FT14" i="1"/>
  <c r="FS14" i="1"/>
  <c r="FR14" i="1"/>
  <c r="FQ14" i="1"/>
  <c r="FP14" i="1"/>
  <c r="GB14" i="1" s="1"/>
  <c r="FM76" i="1"/>
  <c r="FL76" i="1"/>
  <c r="FK76" i="1"/>
  <c r="FJ76" i="1"/>
  <c r="FI76" i="1"/>
  <c r="FH76" i="1"/>
  <c r="FG76" i="1"/>
  <c r="FF76" i="1"/>
  <c r="FE76" i="1"/>
  <c r="FD76" i="1"/>
  <c r="FC76" i="1"/>
  <c r="FB76" i="1"/>
  <c r="FM74" i="1"/>
  <c r="FL74" i="1"/>
  <c r="FK74" i="1"/>
  <c r="FJ74" i="1"/>
  <c r="FI74" i="1"/>
  <c r="FH74" i="1"/>
  <c r="FG74" i="1"/>
  <c r="FF74" i="1"/>
  <c r="FE74" i="1"/>
  <c r="FD74" i="1"/>
  <c r="FC74" i="1"/>
  <c r="FB74" i="1"/>
  <c r="FM72" i="1"/>
  <c r="FL72" i="1"/>
  <c r="FK72" i="1"/>
  <c r="FJ72" i="1"/>
  <c r="FI72" i="1"/>
  <c r="FH72" i="1"/>
  <c r="FG72" i="1"/>
  <c r="FF72" i="1"/>
  <c r="FE72" i="1"/>
  <c r="FD72" i="1"/>
  <c r="FC72" i="1"/>
  <c r="FB72" i="1"/>
  <c r="FM69" i="1"/>
  <c r="FL69" i="1"/>
  <c r="FK69" i="1"/>
  <c r="FJ69" i="1"/>
  <c r="FI69" i="1"/>
  <c r="FH69" i="1"/>
  <c r="FG69" i="1"/>
  <c r="FF69" i="1"/>
  <c r="FE69" i="1"/>
  <c r="FD69" i="1"/>
  <c r="FC69" i="1"/>
  <c r="FB69" i="1"/>
  <c r="FM66" i="1"/>
  <c r="FL66" i="1"/>
  <c r="FK66" i="1"/>
  <c r="FJ66" i="1"/>
  <c r="FI66" i="1"/>
  <c r="FH66" i="1"/>
  <c r="FG66" i="1"/>
  <c r="FF66" i="1"/>
  <c r="FE66" i="1"/>
  <c r="FD66" i="1"/>
  <c r="FC66" i="1"/>
  <c r="FB66" i="1"/>
  <c r="FM62" i="1"/>
  <c r="FL62" i="1"/>
  <c r="FK62" i="1"/>
  <c r="FJ62" i="1"/>
  <c r="FI62" i="1"/>
  <c r="FH62" i="1"/>
  <c r="FG62" i="1"/>
  <c r="FF62" i="1"/>
  <c r="FE62" i="1"/>
  <c r="FD62" i="1"/>
  <c r="FC62" i="1"/>
  <c r="FB62" i="1"/>
  <c r="FM55" i="1"/>
  <c r="FL55" i="1"/>
  <c r="FK55" i="1"/>
  <c r="FJ55" i="1"/>
  <c r="FI55" i="1"/>
  <c r="FH55" i="1"/>
  <c r="FG55" i="1"/>
  <c r="FF55" i="1"/>
  <c r="FE55" i="1"/>
  <c r="FD55" i="1"/>
  <c r="FC55" i="1"/>
  <c r="FB55" i="1"/>
  <c r="FM50" i="1"/>
  <c r="FL50" i="1"/>
  <c r="FK50" i="1"/>
  <c r="FJ50" i="1"/>
  <c r="FI50" i="1"/>
  <c r="FH50" i="1"/>
  <c r="FG50" i="1"/>
  <c r="FF50" i="1"/>
  <c r="FE50" i="1"/>
  <c r="FD50" i="1"/>
  <c r="FC50" i="1"/>
  <c r="FB50" i="1"/>
  <c r="FM48" i="1"/>
  <c r="FL48" i="1"/>
  <c r="FK48" i="1"/>
  <c r="FJ48" i="1"/>
  <c r="FI48" i="1"/>
  <c r="FH48" i="1"/>
  <c r="FG48" i="1"/>
  <c r="FF48" i="1"/>
  <c r="FE48" i="1"/>
  <c r="FD48" i="1"/>
  <c r="FC48" i="1"/>
  <c r="FB48" i="1"/>
  <c r="FM44" i="1"/>
  <c r="FL44" i="1"/>
  <c r="FK44" i="1"/>
  <c r="FJ44" i="1"/>
  <c r="FI44" i="1"/>
  <c r="FH44" i="1"/>
  <c r="FG44" i="1"/>
  <c r="FF44" i="1"/>
  <c r="FE44" i="1"/>
  <c r="FD44" i="1"/>
  <c r="FC44" i="1"/>
  <c r="FB44" i="1"/>
  <c r="FM40" i="1"/>
  <c r="FL40" i="1"/>
  <c r="FK40" i="1"/>
  <c r="FJ40" i="1"/>
  <c r="FI40" i="1"/>
  <c r="FH40" i="1"/>
  <c r="FG40" i="1"/>
  <c r="FF40" i="1"/>
  <c r="FE40" i="1"/>
  <c r="FD40" i="1"/>
  <c r="FC40" i="1"/>
  <c r="FB40" i="1"/>
  <c r="FM38" i="1"/>
  <c r="FL38" i="1"/>
  <c r="FK38" i="1"/>
  <c r="FJ38" i="1"/>
  <c r="FI38" i="1"/>
  <c r="FH38" i="1"/>
  <c r="FG38" i="1"/>
  <c r="FF38" i="1"/>
  <c r="FE38" i="1"/>
  <c r="FD38" i="1"/>
  <c r="FC38" i="1"/>
  <c r="FB38" i="1"/>
  <c r="FM33" i="1"/>
  <c r="FL33" i="1"/>
  <c r="FK33" i="1"/>
  <c r="FJ33" i="1"/>
  <c r="FI33" i="1"/>
  <c r="FH33" i="1"/>
  <c r="FG33" i="1"/>
  <c r="FF33" i="1"/>
  <c r="FE33" i="1"/>
  <c r="FD33" i="1"/>
  <c r="FC33" i="1"/>
  <c r="FB33" i="1"/>
  <c r="FM31" i="1"/>
  <c r="FL31" i="1"/>
  <c r="FK31" i="1"/>
  <c r="FJ31" i="1"/>
  <c r="FI31" i="1"/>
  <c r="FH31" i="1"/>
  <c r="FG31" i="1"/>
  <c r="FF31" i="1"/>
  <c r="FE31" i="1"/>
  <c r="FD31" i="1"/>
  <c r="FC31" i="1"/>
  <c r="FB31" i="1"/>
  <c r="FM26" i="1"/>
  <c r="FL26" i="1"/>
  <c r="FK26" i="1"/>
  <c r="FJ26" i="1"/>
  <c r="FI26" i="1"/>
  <c r="FH26" i="1"/>
  <c r="FG26" i="1"/>
  <c r="FF26" i="1"/>
  <c r="FE26" i="1"/>
  <c r="FD26" i="1"/>
  <c r="FC26" i="1"/>
  <c r="FB26" i="1"/>
  <c r="FM21" i="1"/>
  <c r="FL21" i="1"/>
  <c r="FK21" i="1"/>
  <c r="FJ21" i="1"/>
  <c r="FI21" i="1"/>
  <c r="FH21" i="1"/>
  <c r="FG21" i="1"/>
  <c r="FF21" i="1"/>
  <c r="FE21" i="1"/>
  <c r="FD21" i="1"/>
  <c r="FC21" i="1"/>
  <c r="FB21" i="1"/>
  <c r="FM19" i="1"/>
  <c r="FL19" i="1"/>
  <c r="FK19" i="1"/>
  <c r="FJ19" i="1"/>
  <c r="FI19" i="1"/>
  <c r="FH19" i="1"/>
  <c r="FG19" i="1"/>
  <c r="FF19" i="1"/>
  <c r="FE19" i="1"/>
  <c r="FD19" i="1"/>
  <c r="FC19" i="1"/>
  <c r="FB19" i="1"/>
  <c r="FM14" i="1"/>
  <c r="FL14" i="1"/>
  <c r="FK14" i="1"/>
  <c r="FJ14" i="1"/>
  <c r="FI14" i="1"/>
  <c r="FH14" i="1"/>
  <c r="FG14" i="1"/>
  <c r="FF14" i="1"/>
  <c r="FE14" i="1"/>
  <c r="FD14" i="1"/>
  <c r="FC14" i="1"/>
  <c r="FB14" i="1"/>
  <c r="FN79" i="1"/>
  <c r="FN76" i="1"/>
  <c r="FN74" i="1"/>
  <c r="FN72" i="1"/>
  <c r="FN69" i="1"/>
  <c r="FN66" i="1"/>
  <c r="FN62" i="1"/>
  <c r="FN55" i="1"/>
  <c r="FN50" i="1"/>
  <c r="FN48" i="1"/>
  <c r="FN44" i="1"/>
  <c r="FN40" i="1"/>
  <c r="FN38" i="1"/>
  <c r="FN33" i="1"/>
  <c r="FN31" i="1"/>
  <c r="FN26" i="1"/>
  <c r="FN21" i="1"/>
  <c r="FN19" i="1"/>
  <c r="FN14" i="1"/>
  <c r="EZ6" i="1"/>
  <c r="EY6" i="1"/>
  <c r="EX6" i="1"/>
  <c r="EW6" i="1"/>
  <c r="EV6" i="1"/>
  <c r="EU6" i="1"/>
  <c r="ET6" i="1"/>
  <c r="ES6" i="1"/>
  <c r="ER6" i="1"/>
  <c r="EQ6" i="1"/>
  <c r="EP6" i="1"/>
  <c r="EO6" i="1"/>
  <c r="EZ5" i="1"/>
  <c r="EY5" i="1"/>
  <c r="EX5" i="1"/>
  <c r="EW5" i="1"/>
  <c r="EV5" i="1"/>
  <c r="EU5" i="1"/>
  <c r="ET5" i="1"/>
  <c r="ES5" i="1"/>
  <c r="ER5" i="1"/>
  <c r="EQ5" i="1"/>
  <c r="EP5" i="1"/>
  <c r="EO5" i="1"/>
  <c r="A51" i="28"/>
  <c r="A52" i="28"/>
  <c r="A53" i="28"/>
  <c r="A54" i="28"/>
  <c r="A55" i="28"/>
  <c r="A56" i="28"/>
  <c r="A57" i="28"/>
  <c r="A58" i="28"/>
  <c r="A50" i="28"/>
  <c r="A5" i="28"/>
  <c r="A6" i="28" s="1"/>
  <c r="A7" i="28" s="1"/>
  <c r="A8" i="28" s="1"/>
  <c r="A9" i="28" s="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P31" i="16"/>
  <c r="O31" i="16"/>
  <c r="N31" i="16"/>
  <c r="P30" i="16"/>
  <c r="O30" i="16"/>
  <c r="N30" i="16"/>
  <c r="P29" i="16"/>
  <c r="O29" i="16"/>
  <c r="N29" i="16"/>
  <c r="P28" i="16"/>
  <c r="O28" i="16"/>
  <c r="N28" i="16"/>
  <c r="P27" i="16"/>
  <c r="O27" i="16"/>
  <c r="N27" i="16"/>
  <c r="P25" i="16"/>
  <c r="O25" i="16"/>
  <c r="N25" i="16"/>
  <c r="P24" i="16"/>
  <c r="O24" i="16"/>
  <c r="N24" i="16"/>
  <c r="P22" i="16"/>
  <c r="O22" i="16"/>
  <c r="N22" i="16"/>
  <c r="P19" i="16"/>
  <c r="O19" i="16"/>
  <c r="N19" i="16"/>
  <c r="P18" i="16"/>
  <c r="O18" i="16"/>
  <c r="N18" i="16"/>
  <c r="P17" i="16"/>
  <c r="O17" i="16"/>
  <c r="N17" i="16"/>
  <c r="P16" i="16"/>
  <c r="O16" i="16"/>
  <c r="N16" i="16"/>
  <c r="P14" i="16"/>
  <c r="O14" i="16"/>
  <c r="N14" i="16"/>
  <c r="P13" i="16"/>
  <c r="O13" i="16"/>
  <c r="N13" i="16"/>
  <c r="P11" i="16"/>
  <c r="O11" i="16"/>
  <c r="N11" i="16"/>
  <c r="P10" i="16"/>
  <c r="O10" i="16"/>
  <c r="N10" i="16"/>
  <c r="P9" i="16"/>
  <c r="O9" i="16"/>
  <c r="N9" i="16"/>
  <c r="P8" i="16"/>
  <c r="O8" i="16"/>
  <c r="N8" i="16"/>
  <c r="P7" i="16"/>
  <c r="O7" i="16"/>
  <c r="N7" i="16"/>
  <c r="P6" i="16"/>
  <c r="O6" i="16"/>
  <c r="N6" i="16"/>
  <c r="P5" i="16"/>
  <c r="P3" i="16" s="1"/>
  <c r="O5" i="16"/>
  <c r="O3" i="16" s="1"/>
  <c r="N5" i="16"/>
  <c r="N3" i="16" s="1"/>
  <c r="M31" i="16"/>
  <c r="Q31" i="16" s="1"/>
  <c r="R31" i="16" s="1"/>
  <c r="M30" i="16"/>
  <c r="Q30" i="16" s="1"/>
  <c r="R30" i="16" s="1"/>
  <c r="M29" i="16"/>
  <c r="Q29" i="16" s="1"/>
  <c r="R29" i="16" s="1"/>
  <c r="M28" i="16"/>
  <c r="Q28" i="16" s="1"/>
  <c r="R28" i="16" s="1"/>
  <c r="M27" i="16"/>
  <c r="Q27" i="16" s="1"/>
  <c r="R27" i="16" s="1"/>
  <c r="M25" i="16"/>
  <c r="M24" i="16"/>
  <c r="M22" i="16"/>
  <c r="M19" i="16"/>
  <c r="Q19" i="16" s="1"/>
  <c r="R19" i="16" s="1"/>
  <c r="M18" i="16"/>
  <c r="Q18" i="16" s="1"/>
  <c r="R18" i="16" s="1"/>
  <c r="M17" i="16"/>
  <c r="Q17" i="16" s="1"/>
  <c r="R17" i="16" s="1"/>
  <c r="M16" i="16"/>
  <c r="Q16" i="16" s="1"/>
  <c r="R16" i="16" s="1"/>
  <c r="M14" i="16"/>
  <c r="Q14" i="16" s="1"/>
  <c r="R14" i="16" s="1"/>
  <c r="M13" i="16"/>
  <c r="Q13" i="16" s="1"/>
  <c r="R13" i="16" s="1"/>
  <c r="M11" i="16"/>
  <c r="Q11" i="16" s="1"/>
  <c r="R11" i="16" s="1"/>
  <c r="M10" i="16"/>
  <c r="Q10" i="16" s="1"/>
  <c r="R10" i="16" s="1"/>
  <c r="M9" i="16"/>
  <c r="Q9" i="16" s="1"/>
  <c r="R9" i="16" s="1"/>
  <c r="M8" i="16"/>
  <c r="Q8" i="16" s="1"/>
  <c r="R8" i="16" s="1"/>
  <c r="M7" i="16"/>
  <c r="Q7" i="16" s="1"/>
  <c r="R7" i="16" s="1"/>
  <c r="M6" i="16"/>
  <c r="Q6" i="16" s="1"/>
  <c r="R6" i="16" s="1"/>
  <c r="M5" i="16"/>
  <c r="Q25" i="16"/>
  <c r="R25" i="16" s="1"/>
  <c r="Q24" i="16"/>
  <c r="R24" i="16" s="1"/>
  <c r="Q23" i="16"/>
  <c r="R23" i="16" s="1"/>
  <c r="Q22" i="16"/>
  <c r="R22" i="16" s="1"/>
  <c r="Q20" i="16"/>
  <c r="R20" i="16" s="1"/>
  <c r="H5" i="22"/>
  <c r="H6" i="22"/>
  <c r="H7" i="22"/>
  <c r="H8" i="22"/>
  <c r="H9"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 i="22"/>
  <c r="T5" i="15"/>
  <c r="T6" i="15"/>
  <c r="T7" i="15"/>
  <c r="T8" i="15"/>
  <c r="T9" i="15"/>
  <c r="T10" i="15"/>
  <c r="T11" i="15"/>
  <c r="T12"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07" i="15"/>
  <c r="T208" i="15"/>
  <c r="T209" i="15"/>
  <c r="T210" i="15"/>
  <c r="T211" i="15"/>
  <c r="T212" i="15"/>
  <c r="T213" i="15"/>
  <c r="T214" i="15"/>
  <c r="T215" i="15"/>
  <c r="T216" i="15"/>
  <c r="T217" i="15"/>
  <c r="T218" i="15"/>
  <c r="T219" i="15"/>
  <c r="T220" i="15"/>
  <c r="T221" i="15"/>
  <c r="T222" i="15"/>
  <c r="T223" i="15"/>
  <c r="T224" i="15"/>
  <c r="T225" i="15"/>
  <c r="T226" i="15"/>
  <c r="T227" i="15"/>
  <c r="T228" i="15"/>
  <c r="T229" i="15"/>
  <c r="T230" i="15"/>
  <c r="T231" i="15"/>
  <c r="T232" i="15"/>
  <c r="T233" i="15"/>
  <c r="T234" i="15"/>
  <c r="T235" i="15"/>
  <c r="T237" i="15"/>
  <c r="T238" i="15"/>
  <c r="T239" i="15"/>
  <c r="T240" i="15"/>
  <c r="T241" i="15"/>
  <c r="T242" i="15"/>
  <c r="T243" i="15"/>
  <c r="T244" i="15"/>
  <c r="T245" i="15"/>
  <c r="T246" i="15"/>
  <c r="T247" i="15"/>
  <c r="T248" i="15"/>
  <c r="T249" i="15"/>
  <c r="T250" i="15"/>
  <c r="T251" i="15"/>
  <c r="T252" i="15"/>
  <c r="T253" i="15"/>
  <c r="T254" i="15"/>
  <c r="T255" i="15"/>
  <c r="T256" i="15"/>
  <c r="T257" i="15"/>
  <c r="T258" i="15"/>
  <c r="T259" i="15"/>
  <c r="T260" i="15"/>
  <c r="T261" i="15"/>
  <c r="T262" i="15"/>
  <c r="T263" i="15"/>
  <c r="T264" i="15"/>
  <c r="T265" i="15"/>
  <c r="T266" i="15"/>
  <c r="T267" i="15"/>
  <c r="T268" i="15"/>
  <c r="T269" i="15"/>
  <c r="T270" i="15"/>
  <c r="T271" i="15"/>
  <c r="T272" i="15"/>
  <c r="T273" i="15"/>
  <c r="T274" i="15"/>
  <c r="T275" i="15"/>
  <c r="T276" i="15"/>
  <c r="T277" i="15"/>
  <c r="T278" i="15"/>
  <c r="T279" i="15"/>
  <c r="T280" i="15"/>
  <c r="T281" i="15"/>
  <c r="T282" i="15"/>
  <c r="T283" i="15"/>
  <c r="T284" i="15"/>
  <c r="T285" i="15"/>
  <c r="T286" i="15"/>
  <c r="T287" i="15"/>
  <c r="T288" i="15"/>
  <c r="T289" i="15"/>
  <c r="T290" i="15"/>
  <c r="T291" i="15"/>
  <c r="T292" i="15"/>
  <c r="T293" i="15"/>
  <c r="T294" i="15"/>
  <c r="T295" i="15"/>
  <c r="T296" i="15"/>
  <c r="T297" i="15"/>
  <c r="T298" i="15"/>
  <c r="T299" i="15"/>
  <c r="T300" i="15"/>
  <c r="T301" i="15"/>
  <c r="T302" i="15"/>
  <c r="T303" i="15"/>
  <c r="T304" i="15"/>
  <c r="T305" i="15"/>
  <c r="T306" i="15"/>
  <c r="T307" i="15"/>
  <c r="T308" i="15"/>
  <c r="T309" i="15"/>
  <c r="T310" i="15"/>
  <c r="T311" i="15"/>
  <c r="T312" i="15"/>
  <c r="T313" i="15"/>
  <c r="T314" i="15"/>
  <c r="T315" i="15"/>
  <c r="T316" i="15"/>
  <c r="T317" i="15"/>
  <c r="T318" i="15"/>
  <c r="T319" i="15"/>
  <c r="T320" i="15"/>
  <c r="T321" i="15"/>
  <c r="T322" i="15"/>
  <c r="T323" i="15"/>
  <c r="T324" i="15"/>
  <c r="T325" i="15"/>
  <c r="T326" i="15"/>
  <c r="T327" i="15"/>
  <c r="T328" i="15"/>
  <c r="T329" i="15"/>
  <c r="T330" i="15"/>
  <c r="T331" i="15"/>
  <c r="T332" i="15"/>
  <c r="T333" i="15"/>
  <c r="T334" i="15"/>
  <c r="T335" i="15"/>
  <c r="T336" i="15"/>
  <c r="T337" i="15"/>
  <c r="T338" i="15"/>
  <c r="T339" i="15"/>
  <c r="T340" i="15"/>
  <c r="T341" i="15"/>
  <c r="T342" i="15"/>
  <c r="T343" i="15"/>
  <c r="T344" i="15"/>
  <c r="T345" i="15"/>
  <c r="T346" i="15"/>
  <c r="T347" i="15"/>
  <c r="T348" i="15"/>
  <c r="T349" i="15"/>
  <c r="T350" i="15"/>
  <c r="T351" i="15"/>
  <c r="T352" i="15"/>
  <c r="T353" i="15"/>
  <c r="T354" i="15"/>
  <c r="T355" i="15"/>
  <c r="T356" i="15"/>
  <c r="T357" i="15"/>
  <c r="T358" i="15"/>
  <c r="T359" i="15"/>
  <c r="T360" i="15"/>
  <c r="T361" i="15"/>
  <c r="T362" i="15"/>
  <c r="T363" i="15"/>
  <c r="T364" i="15"/>
  <c r="T365" i="15"/>
  <c r="T366" i="15"/>
  <c r="T367" i="15"/>
  <c r="T368" i="15"/>
  <c r="T369" i="15"/>
  <c r="T370" i="15"/>
  <c r="T371" i="15"/>
  <c r="T372" i="15"/>
  <c r="T373" i="15"/>
  <c r="T374" i="15"/>
  <c r="T375" i="15"/>
  <c r="T376" i="15"/>
  <c r="T377" i="15"/>
  <c r="T378" i="15"/>
  <c r="T379" i="15"/>
  <c r="T380" i="15"/>
  <c r="T381" i="15"/>
  <c r="T382" i="15"/>
  <c r="T383" i="15"/>
  <c r="T384" i="15"/>
  <c r="T385" i="15"/>
  <c r="T386" i="15"/>
  <c r="T387" i="15"/>
  <c r="T388" i="15"/>
  <c r="T389" i="15"/>
  <c r="T390" i="15"/>
  <c r="T391" i="15"/>
  <c r="T392" i="15"/>
  <c r="T393" i="15"/>
  <c r="T394" i="15"/>
  <c r="T395" i="15"/>
  <c r="T396" i="15"/>
  <c r="T397" i="15"/>
  <c r="T398" i="15"/>
  <c r="T399" i="15"/>
  <c r="T400" i="15"/>
  <c r="T401" i="15"/>
  <c r="T402" i="15"/>
  <c r="T403" i="15"/>
  <c r="T404" i="15"/>
  <c r="T405" i="15"/>
  <c r="T406" i="15"/>
  <c r="T407" i="15"/>
  <c r="T408" i="15"/>
  <c r="T409" i="15"/>
  <c r="T410" i="15"/>
  <c r="T411" i="15"/>
  <c r="T412" i="15"/>
  <c r="T413" i="15"/>
  <c r="T414" i="15"/>
  <c r="T415" i="15"/>
  <c r="T416" i="15"/>
  <c r="T417" i="15"/>
  <c r="T418" i="15"/>
  <c r="T419" i="15"/>
  <c r="T420" i="15"/>
  <c r="T421" i="15"/>
  <c r="T422" i="15"/>
  <c r="T423" i="15"/>
  <c r="T424" i="15"/>
  <c r="T425" i="15"/>
  <c r="T426" i="15"/>
  <c r="T427" i="15"/>
  <c r="T428" i="15"/>
  <c r="T429" i="15"/>
  <c r="T430" i="15"/>
  <c r="T431" i="15"/>
  <c r="T432" i="15"/>
  <c r="T433" i="15"/>
  <c r="T434" i="15"/>
  <c r="T435" i="15"/>
  <c r="T436" i="15"/>
  <c r="T437" i="15"/>
  <c r="T438" i="15"/>
  <c r="T439" i="15"/>
  <c r="T440" i="15"/>
  <c r="T441" i="15"/>
  <c r="T442" i="15"/>
  <c r="T443" i="15"/>
  <c r="T444" i="15"/>
  <c r="T445" i="15"/>
  <c r="T446" i="15"/>
  <c r="T447" i="15"/>
  <c r="T448" i="15"/>
  <c r="T449" i="15"/>
  <c r="T450" i="15"/>
  <c r="T451" i="15"/>
  <c r="T452" i="15"/>
  <c r="T453" i="15"/>
  <c r="T454" i="15"/>
  <c r="T455" i="15"/>
  <c r="T456" i="15"/>
  <c r="T457" i="15"/>
  <c r="T458" i="15"/>
  <c r="T459" i="15"/>
  <c r="T460" i="15"/>
  <c r="T461" i="15"/>
  <c r="T462" i="15"/>
  <c r="T463" i="15"/>
  <c r="T464" i="15"/>
  <c r="T465" i="15"/>
  <c r="T466" i="15"/>
  <c r="T467" i="15"/>
  <c r="R4" i="15"/>
  <c r="M2" i="15"/>
  <c r="N2" i="15"/>
  <c r="O2" i="15"/>
  <c r="P2" i="15"/>
  <c r="A5" i="22"/>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F21" i="19"/>
  <c r="G21" i="19"/>
  <c r="H21" i="19"/>
  <c r="AV21" i="19" s="1"/>
  <c r="BJ21" i="19" s="1"/>
  <c r="I21" i="19"/>
  <c r="AW21" i="19" s="1"/>
  <c r="BK21" i="19" s="1"/>
  <c r="J21" i="19"/>
  <c r="AX21" i="19" s="1"/>
  <c r="BL21" i="19" s="1"/>
  <c r="K21" i="19"/>
  <c r="AY21" i="19" s="1"/>
  <c r="BM21" i="19" s="1"/>
  <c r="L21" i="19"/>
  <c r="AZ21" i="19" s="1"/>
  <c r="BN21" i="19" s="1"/>
  <c r="M21" i="19"/>
  <c r="BA21" i="19" s="1"/>
  <c r="BO21" i="19" s="1"/>
  <c r="N21" i="19"/>
  <c r="BB21" i="19" s="1"/>
  <c r="BP21" i="19" s="1"/>
  <c r="O21" i="19"/>
  <c r="P21" i="19"/>
  <c r="Q21" i="19"/>
  <c r="F25" i="19"/>
  <c r="G25" i="19"/>
  <c r="H25" i="19"/>
  <c r="AV25" i="19" s="1"/>
  <c r="BJ25" i="19" s="1"/>
  <c r="I25" i="19"/>
  <c r="AW25" i="19" s="1"/>
  <c r="BK25" i="19" s="1"/>
  <c r="J25" i="19"/>
  <c r="AX25" i="19" s="1"/>
  <c r="BL25" i="19" s="1"/>
  <c r="K25" i="19"/>
  <c r="AY25" i="19" s="1"/>
  <c r="BM25" i="19" s="1"/>
  <c r="L25" i="19"/>
  <c r="AZ25" i="19" s="1"/>
  <c r="BN25" i="19" s="1"/>
  <c r="M25" i="19"/>
  <c r="BA25" i="19" s="1"/>
  <c r="BO25" i="19" s="1"/>
  <c r="N25" i="19"/>
  <c r="BB25" i="19" s="1"/>
  <c r="BP25" i="19" s="1"/>
  <c r="O25" i="19"/>
  <c r="P25" i="19"/>
  <c r="Q25" i="19"/>
  <c r="F26" i="19"/>
  <c r="G26" i="19"/>
  <c r="H26" i="19"/>
  <c r="AV26" i="19" s="1"/>
  <c r="BJ26" i="19" s="1"/>
  <c r="I26" i="19"/>
  <c r="AW26" i="19" s="1"/>
  <c r="BK26" i="19" s="1"/>
  <c r="J26" i="19"/>
  <c r="AX26" i="19" s="1"/>
  <c r="BL26" i="19" s="1"/>
  <c r="K26" i="19"/>
  <c r="AY26" i="19" s="1"/>
  <c r="BM26" i="19" s="1"/>
  <c r="L26" i="19"/>
  <c r="AZ26" i="19" s="1"/>
  <c r="BN26" i="19" s="1"/>
  <c r="M26" i="19"/>
  <c r="BA26" i="19" s="1"/>
  <c r="BO26" i="19" s="1"/>
  <c r="N26" i="19"/>
  <c r="BB26" i="19" s="1"/>
  <c r="BP26" i="19" s="1"/>
  <c r="O26" i="19"/>
  <c r="P26" i="19"/>
  <c r="Q26" i="19"/>
  <c r="F28" i="19"/>
  <c r="G28" i="19"/>
  <c r="H28" i="19"/>
  <c r="AV28" i="19" s="1"/>
  <c r="BJ28" i="19" s="1"/>
  <c r="I28" i="19"/>
  <c r="AW28" i="19" s="1"/>
  <c r="BK28" i="19" s="1"/>
  <c r="J28" i="19"/>
  <c r="AX28" i="19" s="1"/>
  <c r="BL28" i="19" s="1"/>
  <c r="K28" i="19"/>
  <c r="AY28" i="19" s="1"/>
  <c r="BM28" i="19" s="1"/>
  <c r="L28" i="19"/>
  <c r="AZ28" i="19" s="1"/>
  <c r="BN28" i="19" s="1"/>
  <c r="M28" i="19"/>
  <c r="BA28" i="19" s="1"/>
  <c r="BO28" i="19" s="1"/>
  <c r="N28" i="19"/>
  <c r="BB28" i="19" s="1"/>
  <c r="BP28" i="19" s="1"/>
  <c r="O28" i="19"/>
  <c r="P28" i="19"/>
  <c r="Q28" i="19"/>
  <c r="J31" i="16"/>
  <c r="J30" i="16"/>
  <c r="J25" i="16"/>
  <c r="H31" i="16"/>
  <c r="H30" i="16"/>
  <c r="H27" i="16"/>
  <c r="H25" i="16"/>
  <c r="F6" i="4"/>
  <c r="G6" i="4"/>
  <c r="H6" i="4"/>
  <c r="I6" i="4"/>
  <c r="J6" i="4"/>
  <c r="K6" i="4"/>
  <c r="L6" i="4"/>
  <c r="M6" i="4"/>
  <c r="N6" i="4"/>
  <c r="O6" i="4"/>
  <c r="P6" i="4"/>
  <c r="Q6" i="4"/>
  <c r="F7" i="4"/>
  <c r="G7" i="4"/>
  <c r="H7" i="4"/>
  <c r="I7" i="4"/>
  <c r="J7" i="4"/>
  <c r="K7" i="4"/>
  <c r="L7" i="4"/>
  <c r="M7" i="4"/>
  <c r="N7" i="4"/>
  <c r="O7" i="4"/>
  <c r="P7" i="4"/>
  <c r="Q7" i="4"/>
  <c r="F8" i="4"/>
  <c r="G8" i="4"/>
  <c r="H8" i="4"/>
  <c r="I8" i="4"/>
  <c r="J8" i="4"/>
  <c r="K8" i="4"/>
  <c r="L8" i="4"/>
  <c r="M8" i="4"/>
  <c r="N8" i="4"/>
  <c r="O8" i="4"/>
  <c r="P8" i="4"/>
  <c r="Q8" i="4"/>
  <c r="F9" i="4"/>
  <c r="G9" i="4"/>
  <c r="H9" i="4"/>
  <c r="I9" i="4"/>
  <c r="J9" i="4"/>
  <c r="K9" i="4"/>
  <c r="L9" i="4"/>
  <c r="M9" i="4"/>
  <c r="N9" i="4"/>
  <c r="O9" i="4"/>
  <c r="P9" i="4"/>
  <c r="Q9" i="4"/>
  <c r="F10" i="4"/>
  <c r="G10" i="4"/>
  <c r="H10" i="4"/>
  <c r="I10" i="4"/>
  <c r="J10" i="4"/>
  <c r="K10" i="4"/>
  <c r="L10" i="4"/>
  <c r="M10" i="4"/>
  <c r="N10" i="4"/>
  <c r="O10" i="4"/>
  <c r="P10" i="4"/>
  <c r="Q10" i="4"/>
  <c r="F11" i="4"/>
  <c r="G11" i="4"/>
  <c r="H11" i="4"/>
  <c r="I11" i="4"/>
  <c r="J11" i="4"/>
  <c r="K11" i="4"/>
  <c r="L11" i="4"/>
  <c r="M11" i="4"/>
  <c r="N11" i="4"/>
  <c r="O11" i="4"/>
  <c r="P11" i="4"/>
  <c r="Q11" i="4"/>
  <c r="F12" i="4"/>
  <c r="G12" i="4"/>
  <c r="H12" i="4"/>
  <c r="I12" i="4"/>
  <c r="J12" i="4"/>
  <c r="K12" i="4"/>
  <c r="L12" i="4"/>
  <c r="M12" i="4"/>
  <c r="N12" i="4"/>
  <c r="O12" i="4"/>
  <c r="P12" i="4"/>
  <c r="Q12" i="4"/>
  <c r="F13" i="4"/>
  <c r="G13" i="4"/>
  <c r="H13" i="4"/>
  <c r="I13" i="4"/>
  <c r="J13" i="4"/>
  <c r="K13" i="4"/>
  <c r="L13" i="4"/>
  <c r="M13" i="4"/>
  <c r="N13" i="4"/>
  <c r="O13" i="4"/>
  <c r="P13" i="4"/>
  <c r="Q13" i="4"/>
  <c r="F14" i="4"/>
  <c r="G14" i="4"/>
  <c r="H14" i="4"/>
  <c r="I14" i="4"/>
  <c r="J14" i="4"/>
  <c r="K14" i="4"/>
  <c r="L14" i="4"/>
  <c r="M14" i="4"/>
  <c r="N14" i="4"/>
  <c r="O14" i="4"/>
  <c r="P14" i="4"/>
  <c r="Q14" i="4"/>
  <c r="F15" i="4"/>
  <c r="G15" i="4"/>
  <c r="H15" i="4"/>
  <c r="I15" i="4"/>
  <c r="J15" i="4"/>
  <c r="K15" i="4"/>
  <c r="L15" i="4"/>
  <c r="M15" i="4"/>
  <c r="N15" i="4"/>
  <c r="O15" i="4"/>
  <c r="P15" i="4"/>
  <c r="Q15" i="4"/>
  <c r="F16" i="4"/>
  <c r="G16" i="4"/>
  <c r="H16" i="4"/>
  <c r="I16" i="4"/>
  <c r="J16" i="4"/>
  <c r="K16" i="4"/>
  <c r="L16" i="4"/>
  <c r="M16" i="4"/>
  <c r="N16" i="4"/>
  <c r="O16" i="4"/>
  <c r="P16" i="4"/>
  <c r="Q16" i="4"/>
  <c r="F17" i="4"/>
  <c r="G17" i="4"/>
  <c r="H17" i="4"/>
  <c r="I17" i="4"/>
  <c r="J17" i="4"/>
  <c r="K17" i="4"/>
  <c r="L17" i="4"/>
  <c r="M17" i="4"/>
  <c r="N17" i="4"/>
  <c r="O17" i="4"/>
  <c r="P17" i="4"/>
  <c r="Q17" i="4"/>
  <c r="F18" i="4"/>
  <c r="G18" i="4"/>
  <c r="H18" i="4"/>
  <c r="I18" i="4"/>
  <c r="J18" i="4"/>
  <c r="K18" i="4"/>
  <c r="L18" i="4"/>
  <c r="M18" i="4"/>
  <c r="N18" i="4"/>
  <c r="O18" i="4"/>
  <c r="P18" i="4"/>
  <c r="Q18" i="4"/>
  <c r="F19" i="4"/>
  <c r="G19" i="4"/>
  <c r="H19" i="4"/>
  <c r="I19" i="4"/>
  <c r="J19" i="4"/>
  <c r="K19" i="4"/>
  <c r="L19" i="4"/>
  <c r="M19" i="4"/>
  <c r="N19" i="4"/>
  <c r="O19" i="4"/>
  <c r="P19" i="4"/>
  <c r="Q19" i="4"/>
  <c r="F20" i="4"/>
  <c r="G20" i="4"/>
  <c r="H20" i="4"/>
  <c r="I20" i="4"/>
  <c r="J20" i="4"/>
  <c r="K20" i="4"/>
  <c r="L20" i="4"/>
  <c r="M20" i="4"/>
  <c r="N20" i="4"/>
  <c r="O20" i="4"/>
  <c r="P20" i="4"/>
  <c r="Q20" i="4"/>
  <c r="F21" i="4"/>
  <c r="G21" i="4"/>
  <c r="H21" i="4"/>
  <c r="I21" i="4"/>
  <c r="J21" i="4"/>
  <c r="K21" i="4"/>
  <c r="L21" i="4"/>
  <c r="M21" i="4"/>
  <c r="N21" i="4"/>
  <c r="O21" i="4"/>
  <c r="P21" i="4"/>
  <c r="Q21" i="4"/>
  <c r="F22" i="4"/>
  <c r="G22" i="4"/>
  <c r="H22" i="4"/>
  <c r="I22" i="4"/>
  <c r="J22" i="4"/>
  <c r="K22" i="4"/>
  <c r="L22" i="4"/>
  <c r="M22" i="4"/>
  <c r="N22" i="4"/>
  <c r="O22" i="4"/>
  <c r="P22" i="4"/>
  <c r="Q22" i="4"/>
  <c r="F23" i="4"/>
  <c r="G23" i="4"/>
  <c r="H23" i="4"/>
  <c r="I23" i="4"/>
  <c r="J23" i="4"/>
  <c r="K23" i="4"/>
  <c r="L23" i="4"/>
  <c r="M23" i="4"/>
  <c r="N23" i="4"/>
  <c r="O23" i="4"/>
  <c r="P23" i="4"/>
  <c r="Q23" i="4"/>
  <c r="F24" i="4"/>
  <c r="G24" i="4"/>
  <c r="H24" i="4"/>
  <c r="I24" i="4"/>
  <c r="J24" i="4"/>
  <c r="K24" i="4"/>
  <c r="L24" i="4"/>
  <c r="M24" i="4"/>
  <c r="N24" i="4"/>
  <c r="O24" i="4"/>
  <c r="P24" i="4"/>
  <c r="Q24" i="4"/>
  <c r="Q5" i="4"/>
  <c r="P5" i="4"/>
  <c r="O5" i="4"/>
  <c r="N5" i="4"/>
  <c r="M5" i="4"/>
  <c r="L5" i="4"/>
  <c r="K5" i="4"/>
  <c r="J5" i="4"/>
  <c r="I5" i="4"/>
  <c r="H5" i="4"/>
  <c r="G5" i="4"/>
  <c r="F5" i="4"/>
  <c r="E5" i="4" s="1"/>
  <c r="D6" i="4"/>
  <c r="L22" i="12" s="1"/>
  <c r="D7" i="4"/>
  <c r="L10" i="12" s="1"/>
  <c r="D8" i="4"/>
  <c r="L9" i="12" s="1"/>
  <c r="D9" i="4"/>
  <c r="L8" i="12" s="1"/>
  <c r="D10" i="4"/>
  <c r="L7" i="12" s="1"/>
  <c r="D11" i="4"/>
  <c r="L5" i="12" s="1"/>
  <c r="D12" i="4"/>
  <c r="L6" i="12" s="1"/>
  <c r="D13" i="4"/>
  <c r="L13" i="12" s="1"/>
  <c r="D14" i="4"/>
  <c r="L16" i="12" s="1"/>
  <c r="D15" i="4"/>
  <c r="D16" i="4"/>
  <c r="L24" i="12" s="1"/>
  <c r="D17" i="4"/>
  <c r="L19" i="12" s="1"/>
  <c r="D18" i="4"/>
  <c r="L18" i="12" s="1"/>
  <c r="D19" i="4"/>
  <c r="L17" i="12" s="1"/>
  <c r="D20" i="4"/>
  <c r="L23" i="12" s="1"/>
  <c r="D21" i="4"/>
  <c r="L29" i="12" s="1"/>
  <c r="D22" i="4"/>
  <c r="L28" i="12" s="1"/>
  <c r="D23" i="4"/>
  <c r="L20" i="12" s="1"/>
  <c r="D24" i="4"/>
  <c r="D5" i="4"/>
  <c r="F67" i="3"/>
  <c r="F5" i="3"/>
  <c r="A6" i="18"/>
  <c r="A7" i="18"/>
  <c r="A8" i="18"/>
  <c r="A9" i="18"/>
  <c r="A10" i="18"/>
  <c r="A11" i="18"/>
  <c r="A12" i="18"/>
  <c r="A13" i="18"/>
  <c r="A14" i="18"/>
  <c r="A15" i="18"/>
  <c r="A16" i="18" s="1"/>
  <c r="A17" i="18"/>
  <c r="A18" i="18"/>
  <c r="A19" i="18"/>
  <c r="A20" i="18"/>
  <c r="A21" i="18"/>
  <c r="A22" i="18"/>
  <c r="A23" i="18"/>
  <c r="A24" i="18"/>
  <c r="T3" i="3"/>
  <c r="M10" i="33" s="1"/>
  <c r="M4" i="44" s="1"/>
  <c r="S3" i="3"/>
  <c r="L10" i="33" s="1"/>
  <c r="L4" i="44" s="1"/>
  <c r="R3" i="3"/>
  <c r="K10" i="33" s="1"/>
  <c r="K4" i="44" s="1"/>
  <c r="Q3" i="3"/>
  <c r="J10" i="33" s="1"/>
  <c r="J4" i="44" s="1"/>
  <c r="P3" i="3"/>
  <c r="I10" i="33" s="1"/>
  <c r="I4" i="44" s="1"/>
  <c r="O3" i="3"/>
  <c r="H10" i="33" s="1"/>
  <c r="H4" i="44" s="1"/>
  <c r="N3" i="3"/>
  <c r="G10" i="33" s="1"/>
  <c r="G4" i="44" s="1"/>
  <c r="M3" i="3"/>
  <c r="F10" i="33" s="1"/>
  <c r="F4" i="44" s="1"/>
  <c r="L3" i="3"/>
  <c r="E10" i="33" s="1"/>
  <c r="E4" i="44" s="1"/>
  <c r="K3" i="3"/>
  <c r="D10" i="33" s="1"/>
  <c r="D4" i="44" s="1"/>
  <c r="J3" i="3"/>
  <c r="C10" i="33" s="1"/>
  <c r="C4" i="44" s="1"/>
  <c r="I3" i="3"/>
  <c r="B10" i="33" s="1"/>
  <c r="AV6" i="3"/>
  <c r="AW6" i="3"/>
  <c r="AX6" i="3"/>
  <c r="AY6" i="3"/>
  <c r="AZ6" i="3"/>
  <c r="BA6" i="3"/>
  <c r="BB6" i="3"/>
  <c r="BC6" i="3"/>
  <c r="BD6" i="3"/>
  <c r="BE6" i="3"/>
  <c r="BF6" i="3"/>
  <c r="BG6" i="3"/>
  <c r="AV7" i="3"/>
  <c r="AW7" i="3"/>
  <c r="AX7" i="3"/>
  <c r="AY7" i="3"/>
  <c r="AZ7" i="3"/>
  <c r="BA7" i="3"/>
  <c r="BB7" i="3"/>
  <c r="BC7" i="3"/>
  <c r="BD7" i="3"/>
  <c r="BE7" i="3"/>
  <c r="BF7" i="3"/>
  <c r="BG7" i="3"/>
  <c r="AV8" i="3"/>
  <c r="AW8" i="3"/>
  <c r="AX8" i="3"/>
  <c r="AY8" i="3"/>
  <c r="AZ8" i="3"/>
  <c r="BA8" i="3"/>
  <c r="BB8" i="3"/>
  <c r="BC8" i="3"/>
  <c r="BD8" i="3"/>
  <c r="BE8" i="3"/>
  <c r="BF8" i="3"/>
  <c r="BG8" i="3"/>
  <c r="AV9" i="3"/>
  <c r="AW9" i="3"/>
  <c r="AX9" i="3"/>
  <c r="AY9" i="3"/>
  <c r="AZ9" i="3"/>
  <c r="BA9" i="3"/>
  <c r="BB9" i="3"/>
  <c r="BC9" i="3"/>
  <c r="BD9" i="3"/>
  <c r="BE9" i="3"/>
  <c r="BF9" i="3"/>
  <c r="BG9" i="3"/>
  <c r="AV10" i="3"/>
  <c r="AW10" i="3"/>
  <c r="AX10" i="3"/>
  <c r="AY10" i="3"/>
  <c r="AZ10" i="3"/>
  <c r="BA10" i="3"/>
  <c r="BB10" i="3"/>
  <c r="BC10" i="3"/>
  <c r="BD10" i="3"/>
  <c r="BE10" i="3"/>
  <c r="BF10" i="3"/>
  <c r="BG10" i="3"/>
  <c r="AV11" i="3"/>
  <c r="BX11" i="3" s="1"/>
  <c r="AW11" i="3"/>
  <c r="BY11" i="3" s="1"/>
  <c r="AX11" i="3"/>
  <c r="BZ11" i="3" s="1"/>
  <c r="AY11" i="3"/>
  <c r="CA11" i="3" s="1"/>
  <c r="AZ11" i="3"/>
  <c r="CB11" i="3" s="1"/>
  <c r="BA11" i="3"/>
  <c r="CC11" i="3" s="1"/>
  <c r="BB11" i="3"/>
  <c r="CD11" i="3" s="1"/>
  <c r="BC11" i="3"/>
  <c r="CE11" i="3" s="1"/>
  <c r="BD11" i="3"/>
  <c r="CF11" i="3" s="1"/>
  <c r="BE11" i="3"/>
  <c r="CG11" i="3" s="1"/>
  <c r="BF11" i="3"/>
  <c r="CH11" i="3" s="1"/>
  <c r="BG11" i="3"/>
  <c r="CI11" i="3" s="1"/>
  <c r="AV12" i="3"/>
  <c r="AW12" i="3"/>
  <c r="AX12" i="3"/>
  <c r="AY12" i="3"/>
  <c r="AZ12" i="3"/>
  <c r="BA12" i="3"/>
  <c r="BB12" i="3"/>
  <c r="BC12" i="3"/>
  <c r="BD12" i="3"/>
  <c r="BE12" i="3"/>
  <c r="BF12" i="3"/>
  <c r="BG12" i="3"/>
  <c r="AV13" i="3"/>
  <c r="BX13" i="3" s="1"/>
  <c r="AW13" i="3"/>
  <c r="BY13" i="3" s="1"/>
  <c r="AX13" i="3"/>
  <c r="BZ13" i="3" s="1"/>
  <c r="AY13" i="3"/>
  <c r="CA13" i="3" s="1"/>
  <c r="AZ13" i="3"/>
  <c r="CB13" i="3" s="1"/>
  <c r="BA13" i="3"/>
  <c r="CC13" i="3" s="1"/>
  <c r="BB13" i="3"/>
  <c r="CD13" i="3" s="1"/>
  <c r="BC13" i="3"/>
  <c r="CE13" i="3" s="1"/>
  <c r="BD13" i="3"/>
  <c r="CF13" i="3" s="1"/>
  <c r="BE13" i="3"/>
  <c r="CG13" i="3" s="1"/>
  <c r="BF13" i="3"/>
  <c r="CH13" i="3" s="1"/>
  <c r="BG13" i="3"/>
  <c r="CI13" i="3" s="1"/>
  <c r="AV15" i="3"/>
  <c r="AW15" i="3"/>
  <c r="AX15" i="3"/>
  <c r="AY15" i="3"/>
  <c r="AZ15" i="3"/>
  <c r="BA15" i="3"/>
  <c r="BB15" i="3"/>
  <c r="BC15" i="3"/>
  <c r="BD15" i="3"/>
  <c r="BE15" i="3"/>
  <c r="BF15" i="3"/>
  <c r="BG15" i="3"/>
  <c r="AV16" i="3"/>
  <c r="AW16" i="3"/>
  <c r="AX16" i="3"/>
  <c r="AY16" i="3"/>
  <c r="AZ16" i="3"/>
  <c r="BA16" i="3"/>
  <c r="BB16" i="3"/>
  <c r="BC16" i="3"/>
  <c r="BD16" i="3"/>
  <c r="BE16" i="3"/>
  <c r="BF16" i="3"/>
  <c r="BG16" i="3"/>
  <c r="AV17" i="3"/>
  <c r="AW17" i="3"/>
  <c r="AX17" i="3"/>
  <c r="AY17" i="3"/>
  <c r="AZ17" i="3"/>
  <c r="BA17" i="3"/>
  <c r="BB17" i="3"/>
  <c r="BC17" i="3"/>
  <c r="BD17" i="3"/>
  <c r="BE17" i="3"/>
  <c r="BF17" i="3"/>
  <c r="BG17" i="3"/>
  <c r="AV18" i="3"/>
  <c r="AW18" i="3"/>
  <c r="AX18" i="3"/>
  <c r="AY18" i="3"/>
  <c r="AZ18" i="3"/>
  <c r="BA18" i="3"/>
  <c r="BB18" i="3"/>
  <c r="BC18" i="3"/>
  <c r="BD18" i="3"/>
  <c r="BE18" i="3"/>
  <c r="BF18" i="3"/>
  <c r="BG18" i="3"/>
  <c r="AV20" i="3"/>
  <c r="AW20" i="3"/>
  <c r="AX20" i="3"/>
  <c r="AY20" i="3"/>
  <c r="AZ20" i="3"/>
  <c r="BA20" i="3"/>
  <c r="BB20" i="3"/>
  <c r="BC20" i="3"/>
  <c r="BD20" i="3"/>
  <c r="BE20" i="3"/>
  <c r="BF20" i="3"/>
  <c r="BG20" i="3"/>
  <c r="AV22" i="3"/>
  <c r="AW22" i="3"/>
  <c r="AX22" i="3"/>
  <c r="AY22" i="3"/>
  <c r="AZ22" i="3"/>
  <c r="BA22" i="3"/>
  <c r="BB22" i="3"/>
  <c r="BC22" i="3"/>
  <c r="BD22" i="3"/>
  <c r="BE22" i="3"/>
  <c r="BF22" i="3"/>
  <c r="BG22" i="3"/>
  <c r="AV23" i="3"/>
  <c r="AW23" i="3"/>
  <c r="AX23" i="3"/>
  <c r="AY23" i="3"/>
  <c r="AZ23" i="3"/>
  <c r="BA23" i="3"/>
  <c r="BB23" i="3"/>
  <c r="BC23" i="3"/>
  <c r="BD23" i="3"/>
  <c r="BE23" i="3"/>
  <c r="BF23" i="3"/>
  <c r="BG23" i="3"/>
  <c r="AV24" i="3"/>
  <c r="AW24" i="3"/>
  <c r="AX24" i="3"/>
  <c r="AY24" i="3"/>
  <c r="AZ24" i="3"/>
  <c r="BA24" i="3"/>
  <c r="BB24" i="3"/>
  <c r="BC24" i="3"/>
  <c r="BD24" i="3"/>
  <c r="BE24" i="3"/>
  <c r="BF24" i="3"/>
  <c r="BG24" i="3"/>
  <c r="AV25" i="3"/>
  <c r="AW25" i="3"/>
  <c r="AX25" i="3"/>
  <c r="AY25" i="3"/>
  <c r="AZ25" i="3"/>
  <c r="BA25" i="3"/>
  <c r="BB25" i="3"/>
  <c r="BC25" i="3"/>
  <c r="BD25" i="3"/>
  <c r="BE25" i="3"/>
  <c r="BF25" i="3"/>
  <c r="BG25" i="3"/>
  <c r="AV27" i="3"/>
  <c r="AW27" i="3"/>
  <c r="AX27" i="3"/>
  <c r="AY27" i="3"/>
  <c r="AZ27" i="3"/>
  <c r="BA27" i="3"/>
  <c r="BB27" i="3"/>
  <c r="BC27" i="3"/>
  <c r="BD27" i="3"/>
  <c r="BE27" i="3"/>
  <c r="BF27" i="3"/>
  <c r="BG27" i="3"/>
  <c r="AV28" i="3"/>
  <c r="AW28" i="3"/>
  <c r="AX28" i="3"/>
  <c r="AY28" i="3"/>
  <c r="AZ28" i="3"/>
  <c r="BA28" i="3"/>
  <c r="BB28" i="3"/>
  <c r="BC28" i="3"/>
  <c r="BD28" i="3"/>
  <c r="BE28" i="3"/>
  <c r="BF28" i="3"/>
  <c r="BG28" i="3"/>
  <c r="AV29" i="3"/>
  <c r="AW29" i="3"/>
  <c r="AX29" i="3"/>
  <c r="AY29" i="3"/>
  <c r="AZ29" i="3"/>
  <c r="BA29" i="3"/>
  <c r="BB29" i="3"/>
  <c r="BC29" i="3"/>
  <c r="BD29" i="3"/>
  <c r="BE29" i="3"/>
  <c r="BF29" i="3"/>
  <c r="BG29" i="3"/>
  <c r="AV30" i="3"/>
  <c r="AW30" i="3"/>
  <c r="AX30" i="3"/>
  <c r="AY30" i="3"/>
  <c r="AZ30" i="3"/>
  <c r="BA30" i="3"/>
  <c r="BB30" i="3"/>
  <c r="BC30" i="3"/>
  <c r="BD30" i="3"/>
  <c r="BE30" i="3"/>
  <c r="BF30" i="3"/>
  <c r="BG30" i="3"/>
  <c r="AV32" i="3"/>
  <c r="AW32" i="3"/>
  <c r="AX32" i="3"/>
  <c r="AY32" i="3"/>
  <c r="AZ32" i="3"/>
  <c r="BA32" i="3"/>
  <c r="BB32" i="3"/>
  <c r="BC32" i="3"/>
  <c r="BD32" i="3"/>
  <c r="BE32" i="3"/>
  <c r="BF32" i="3"/>
  <c r="BG32" i="3"/>
  <c r="AV34" i="3"/>
  <c r="AW34" i="3"/>
  <c r="AX34" i="3"/>
  <c r="AY34" i="3"/>
  <c r="AZ34" i="3"/>
  <c r="BA34" i="3"/>
  <c r="BB34" i="3"/>
  <c r="BC34" i="3"/>
  <c r="BD34" i="3"/>
  <c r="BE34" i="3"/>
  <c r="BF34" i="3"/>
  <c r="BG34" i="3"/>
  <c r="AV35" i="3"/>
  <c r="AW35" i="3"/>
  <c r="AX35" i="3"/>
  <c r="AY35" i="3"/>
  <c r="AZ35" i="3"/>
  <c r="BA35" i="3"/>
  <c r="BB35" i="3"/>
  <c r="BC35" i="3"/>
  <c r="BD35" i="3"/>
  <c r="BE35" i="3"/>
  <c r="BF35" i="3"/>
  <c r="BG35" i="3"/>
  <c r="AV36" i="3"/>
  <c r="BX36" i="3" s="1"/>
  <c r="AW36" i="3"/>
  <c r="BY36" i="3" s="1"/>
  <c r="AX36" i="3"/>
  <c r="BZ36" i="3" s="1"/>
  <c r="AY36" i="3"/>
  <c r="CA36" i="3" s="1"/>
  <c r="AZ36" i="3"/>
  <c r="CB36" i="3" s="1"/>
  <c r="BA36" i="3"/>
  <c r="CC36" i="3" s="1"/>
  <c r="BB36" i="3"/>
  <c r="CD36" i="3" s="1"/>
  <c r="BC36" i="3"/>
  <c r="CE36" i="3" s="1"/>
  <c r="BD36" i="3"/>
  <c r="CF36" i="3" s="1"/>
  <c r="BE36" i="3"/>
  <c r="CG36" i="3" s="1"/>
  <c r="BF36" i="3"/>
  <c r="CH36" i="3" s="1"/>
  <c r="BG36" i="3"/>
  <c r="CI36" i="3" s="1"/>
  <c r="AV37" i="3"/>
  <c r="AW37" i="3"/>
  <c r="AX37" i="3"/>
  <c r="AY37" i="3"/>
  <c r="AZ37" i="3"/>
  <c r="BA37" i="3"/>
  <c r="BB37" i="3"/>
  <c r="BC37" i="3"/>
  <c r="BD37" i="3"/>
  <c r="BE37" i="3"/>
  <c r="BF37" i="3"/>
  <c r="BG37" i="3"/>
  <c r="AV39" i="3"/>
  <c r="AW39" i="3"/>
  <c r="AX39" i="3"/>
  <c r="AY39" i="3"/>
  <c r="AZ39" i="3"/>
  <c r="BA39" i="3"/>
  <c r="BB39" i="3"/>
  <c r="BC39" i="3"/>
  <c r="BD39" i="3"/>
  <c r="BE39" i="3"/>
  <c r="BF39" i="3"/>
  <c r="BG39" i="3"/>
  <c r="AV41" i="3"/>
  <c r="AW41" i="3"/>
  <c r="AX41" i="3"/>
  <c r="AY41" i="3"/>
  <c r="AZ41" i="3"/>
  <c r="BA41" i="3"/>
  <c r="BB41" i="3"/>
  <c r="BC41" i="3"/>
  <c r="BD41" i="3"/>
  <c r="BE41" i="3"/>
  <c r="BF41" i="3"/>
  <c r="BG41" i="3"/>
  <c r="AV42" i="3"/>
  <c r="AW42" i="3"/>
  <c r="AX42" i="3"/>
  <c r="AY42" i="3"/>
  <c r="AZ42" i="3"/>
  <c r="BA42" i="3"/>
  <c r="BB42" i="3"/>
  <c r="BC42" i="3"/>
  <c r="BD42" i="3"/>
  <c r="BE42" i="3"/>
  <c r="BF42" i="3"/>
  <c r="BG42" i="3"/>
  <c r="AV43" i="3"/>
  <c r="AW43" i="3"/>
  <c r="AX43" i="3"/>
  <c r="AY43" i="3"/>
  <c r="AZ43" i="3"/>
  <c r="BA43" i="3"/>
  <c r="BB43" i="3"/>
  <c r="BC43" i="3"/>
  <c r="BD43" i="3"/>
  <c r="BE43" i="3"/>
  <c r="BF43" i="3"/>
  <c r="BG43" i="3"/>
  <c r="AV45" i="3"/>
  <c r="AW45" i="3"/>
  <c r="AX45" i="3"/>
  <c r="AY45" i="3"/>
  <c r="AZ45" i="3"/>
  <c r="BA45" i="3"/>
  <c r="BB45" i="3"/>
  <c r="BC45" i="3"/>
  <c r="BD45" i="3"/>
  <c r="BE45" i="3"/>
  <c r="BF45" i="3"/>
  <c r="BG45" i="3"/>
  <c r="AV46" i="3"/>
  <c r="AW46" i="3"/>
  <c r="AX46" i="3"/>
  <c r="AY46" i="3"/>
  <c r="AZ46" i="3"/>
  <c r="BA46" i="3"/>
  <c r="BB46" i="3"/>
  <c r="BC46" i="3"/>
  <c r="BD46" i="3"/>
  <c r="BE46" i="3"/>
  <c r="BF46" i="3"/>
  <c r="BG46" i="3"/>
  <c r="AV47" i="3"/>
  <c r="AW47" i="3"/>
  <c r="AX47" i="3"/>
  <c r="AY47" i="3"/>
  <c r="AZ47" i="3"/>
  <c r="BA47" i="3"/>
  <c r="BB47" i="3"/>
  <c r="BC47" i="3"/>
  <c r="BD47" i="3"/>
  <c r="BE47" i="3"/>
  <c r="BF47" i="3"/>
  <c r="BG47" i="3"/>
  <c r="AV49" i="3"/>
  <c r="AW49" i="3"/>
  <c r="AX49" i="3"/>
  <c r="AY49" i="3"/>
  <c r="AZ49" i="3"/>
  <c r="BA49" i="3"/>
  <c r="BB49" i="3"/>
  <c r="BC49" i="3"/>
  <c r="BD49" i="3"/>
  <c r="BE49" i="3"/>
  <c r="BF49" i="3"/>
  <c r="BG49" i="3"/>
  <c r="AV51" i="3"/>
  <c r="BX51" i="3" s="1"/>
  <c r="AW51" i="3"/>
  <c r="BY51" i="3" s="1"/>
  <c r="AX51" i="3"/>
  <c r="BZ51" i="3" s="1"/>
  <c r="AY51" i="3"/>
  <c r="CA51" i="3" s="1"/>
  <c r="AZ51" i="3"/>
  <c r="CB51" i="3" s="1"/>
  <c r="BA51" i="3"/>
  <c r="CC51" i="3" s="1"/>
  <c r="BB51" i="3"/>
  <c r="CD51" i="3" s="1"/>
  <c r="BC51" i="3"/>
  <c r="CE51" i="3" s="1"/>
  <c r="BD51" i="3"/>
  <c r="CF51" i="3" s="1"/>
  <c r="BE51" i="3"/>
  <c r="CG51" i="3" s="1"/>
  <c r="BF51" i="3"/>
  <c r="CH51" i="3" s="1"/>
  <c r="BG51" i="3"/>
  <c r="CI51" i="3" s="1"/>
  <c r="AV52" i="3"/>
  <c r="AW52" i="3"/>
  <c r="AX52" i="3"/>
  <c r="AY52" i="3"/>
  <c r="AZ52" i="3"/>
  <c r="BA52" i="3"/>
  <c r="BB52" i="3"/>
  <c r="BC52" i="3"/>
  <c r="BD52" i="3"/>
  <c r="BE52" i="3"/>
  <c r="BF52" i="3"/>
  <c r="BG52" i="3"/>
  <c r="AV53" i="3"/>
  <c r="AW53" i="3"/>
  <c r="AX53" i="3"/>
  <c r="AY53" i="3"/>
  <c r="AZ53" i="3"/>
  <c r="BA53" i="3"/>
  <c r="BB53" i="3"/>
  <c r="BC53" i="3"/>
  <c r="BD53" i="3"/>
  <c r="BE53" i="3"/>
  <c r="BF53" i="3"/>
  <c r="BG53" i="3"/>
  <c r="AV54" i="3"/>
  <c r="AW54" i="3"/>
  <c r="AX54" i="3"/>
  <c r="AY54" i="3"/>
  <c r="AZ54" i="3"/>
  <c r="BA54" i="3"/>
  <c r="BB54" i="3"/>
  <c r="BC54" i="3"/>
  <c r="BD54" i="3"/>
  <c r="BE54" i="3"/>
  <c r="BF54" i="3"/>
  <c r="BG54" i="3"/>
  <c r="AV56" i="3"/>
  <c r="BX56" i="3" s="1"/>
  <c r="AW56" i="3"/>
  <c r="BY56" i="3" s="1"/>
  <c r="AX56" i="3"/>
  <c r="BZ56" i="3" s="1"/>
  <c r="AY56" i="3"/>
  <c r="CA56" i="3" s="1"/>
  <c r="AZ56" i="3"/>
  <c r="CB56" i="3" s="1"/>
  <c r="BA56" i="3"/>
  <c r="CC56" i="3" s="1"/>
  <c r="BB56" i="3"/>
  <c r="CD56" i="3" s="1"/>
  <c r="BC56" i="3"/>
  <c r="CE56" i="3" s="1"/>
  <c r="BD56" i="3"/>
  <c r="CF56" i="3" s="1"/>
  <c r="BE56" i="3"/>
  <c r="CG56" i="3" s="1"/>
  <c r="BF56" i="3"/>
  <c r="CH56" i="3" s="1"/>
  <c r="BG56" i="3"/>
  <c r="CI56" i="3" s="1"/>
  <c r="AV57" i="3"/>
  <c r="AW57" i="3"/>
  <c r="AX57" i="3"/>
  <c r="AY57" i="3"/>
  <c r="AZ57" i="3"/>
  <c r="BA57" i="3"/>
  <c r="BB57" i="3"/>
  <c r="BC57" i="3"/>
  <c r="BD57" i="3"/>
  <c r="BE57" i="3"/>
  <c r="BF57" i="3"/>
  <c r="BG57" i="3"/>
  <c r="AV58" i="3"/>
  <c r="AW58" i="3"/>
  <c r="AX58" i="3"/>
  <c r="AY58" i="3"/>
  <c r="AZ58" i="3"/>
  <c r="BA58" i="3"/>
  <c r="BB58" i="3"/>
  <c r="BC58" i="3"/>
  <c r="BD58" i="3"/>
  <c r="BE58" i="3"/>
  <c r="BF58" i="3"/>
  <c r="BG58" i="3"/>
  <c r="AV59" i="3"/>
  <c r="AW59" i="3"/>
  <c r="AX59" i="3"/>
  <c r="AY59" i="3"/>
  <c r="AZ59" i="3"/>
  <c r="BA59" i="3"/>
  <c r="BB59" i="3"/>
  <c r="BC59" i="3"/>
  <c r="BD59" i="3"/>
  <c r="BE59" i="3"/>
  <c r="BF59" i="3"/>
  <c r="BG59" i="3"/>
  <c r="AV60" i="3"/>
  <c r="AW60" i="3"/>
  <c r="AX60" i="3"/>
  <c r="AY60" i="3"/>
  <c r="AZ60" i="3"/>
  <c r="BA60" i="3"/>
  <c r="BB60" i="3"/>
  <c r="BC60" i="3"/>
  <c r="BD60" i="3"/>
  <c r="BE60" i="3"/>
  <c r="BF60" i="3"/>
  <c r="BG60" i="3"/>
  <c r="AV61" i="3"/>
  <c r="AW61" i="3"/>
  <c r="AX61" i="3"/>
  <c r="AY61" i="3"/>
  <c r="AZ61" i="3"/>
  <c r="BA61" i="3"/>
  <c r="BB61" i="3"/>
  <c r="BC61" i="3"/>
  <c r="BD61" i="3"/>
  <c r="BE61" i="3"/>
  <c r="BF61" i="3"/>
  <c r="BG61" i="3"/>
  <c r="AV63" i="3"/>
  <c r="BX63" i="3" s="1"/>
  <c r="AW63" i="3"/>
  <c r="BY63" i="3" s="1"/>
  <c r="AX63" i="3"/>
  <c r="BZ63" i="3" s="1"/>
  <c r="AY63" i="3"/>
  <c r="CA63" i="3" s="1"/>
  <c r="AZ63" i="3"/>
  <c r="CB63" i="3" s="1"/>
  <c r="BA63" i="3"/>
  <c r="CC63" i="3" s="1"/>
  <c r="BB63" i="3"/>
  <c r="CD63" i="3" s="1"/>
  <c r="BC63" i="3"/>
  <c r="CE63" i="3" s="1"/>
  <c r="BD63" i="3"/>
  <c r="CF63" i="3" s="1"/>
  <c r="BE63" i="3"/>
  <c r="CG63" i="3" s="1"/>
  <c r="BF63" i="3"/>
  <c r="CH63" i="3" s="1"/>
  <c r="BG63" i="3"/>
  <c r="CI63" i="3" s="1"/>
  <c r="AV64" i="3"/>
  <c r="AW64" i="3"/>
  <c r="AX64" i="3"/>
  <c r="AY64" i="3"/>
  <c r="AZ64" i="3"/>
  <c r="BA64" i="3"/>
  <c r="BB64" i="3"/>
  <c r="BC64" i="3"/>
  <c r="BD64" i="3"/>
  <c r="BE64" i="3"/>
  <c r="BF64" i="3"/>
  <c r="BG64" i="3"/>
  <c r="AV65" i="3"/>
  <c r="AW65" i="3"/>
  <c r="AX65" i="3"/>
  <c r="AY65" i="3"/>
  <c r="AZ65" i="3"/>
  <c r="BA65" i="3"/>
  <c r="BB65" i="3"/>
  <c r="BC65" i="3"/>
  <c r="BD65" i="3"/>
  <c r="BE65" i="3"/>
  <c r="BF65" i="3"/>
  <c r="BG65" i="3"/>
  <c r="AV67" i="3"/>
  <c r="BX67" i="3" s="1"/>
  <c r="AW67" i="3"/>
  <c r="BY67" i="3" s="1"/>
  <c r="AX67" i="3"/>
  <c r="BZ67" i="3" s="1"/>
  <c r="AY67" i="3"/>
  <c r="CA67" i="3" s="1"/>
  <c r="AZ67" i="3"/>
  <c r="CB67" i="3" s="1"/>
  <c r="BA67" i="3"/>
  <c r="CC67" i="3" s="1"/>
  <c r="BB67" i="3"/>
  <c r="CD67" i="3" s="1"/>
  <c r="BC67" i="3"/>
  <c r="CE67" i="3" s="1"/>
  <c r="BD67" i="3"/>
  <c r="CF67" i="3" s="1"/>
  <c r="BE67" i="3"/>
  <c r="CG67" i="3" s="1"/>
  <c r="BF67" i="3"/>
  <c r="CH67" i="3" s="1"/>
  <c r="BG67" i="3"/>
  <c r="CI67" i="3" s="1"/>
  <c r="AV68" i="3"/>
  <c r="AW68" i="3"/>
  <c r="AX68" i="3"/>
  <c r="AY68" i="3"/>
  <c r="AZ68" i="3"/>
  <c r="BA68" i="3"/>
  <c r="BB68" i="3"/>
  <c r="BC68" i="3"/>
  <c r="BD68" i="3"/>
  <c r="BE68" i="3"/>
  <c r="BF68" i="3"/>
  <c r="BG68" i="3"/>
  <c r="AV70" i="3"/>
  <c r="AW70" i="3"/>
  <c r="AX70" i="3"/>
  <c r="AY70" i="3"/>
  <c r="AZ70" i="3"/>
  <c r="BA70" i="3"/>
  <c r="BB70" i="3"/>
  <c r="BC70" i="3"/>
  <c r="BD70" i="3"/>
  <c r="BE70" i="3"/>
  <c r="BF70" i="3"/>
  <c r="BG70" i="3"/>
  <c r="AV71" i="3"/>
  <c r="AW71" i="3"/>
  <c r="AX71" i="3"/>
  <c r="AY71" i="3"/>
  <c r="AZ71" i="3"/>
  <c r="BA71" i="3"/>
  <c r="BB71" i="3"/>
  <c r="BC71" i="3"/>
  <c r="BD71" i="3"/>
  <c r="BE71" i="3"/>
  <c r="BF71" i="3"/>
  <c r="BG71" i="3"/>
  <c r="AV73" i="3"/>
  <c r="AW73" i="3"/>
  <c r="AX73" i="3"/>
  <c r="AY73" i="3"/>
  <c r="AZ73" i="3"/>
  <c r="BA73" i="3"/>
  <c r="BB73" i="3"/>
  <c r="BC73" i="3"/>
  <c r="BD73" i="3"/>
  <c r="BE73" i="3"/>
  <c r="BF73" i="3"/>
  <c r="BG73" i="3"/>
  <c r="AV75" i="3"/>
  <c r="BX75" i="3" s="1"/>
  <c r="AW75" i="3"/>
  <c r="BY75" i="3" s="1"/>
  <c r="AX75" i="3"/>
  <c r="BZ75" i="3" s="1"/>
  <c r="AY75" i="3"/>
  <c r="CA75" i="3" s="1"/>
  <c r="AZ75" i="3"/>
  <c r="CB75" i="3" s="1"/>
  <c r="BA75" i="3"/>
  <c r="CC75" i="3" s="1"/>
  <c r="BB75" i="3"/>
  <c r="CD75" i="3" s="1"/>
  <c r="BC75" i="3"/>
  <c r="CE75" i="3" s="1"/>
  <c r="BD75" i="3"/>
  <c r="CF75" i="3" s="1"/>
  <c r="BE75" i="3"/>
  <c r="CG75" i="3" s="1"/>
  <c r="BF75" i="3"/>
  <c r="CH75" i="3" s="1"/>
  <c r="BG75" i="3"/>
  <c r="CI75" i="3" s="1"/>
  <c r="AV77" i="3"/>
  <c r="AW77" i="3"/>
  <c r="AX77" i="3"/>
  <c r="AY77" i="3"/>
  <c r="AZ77" i="3"/>
  <c r="BA77" i="3"/>
  <c r="BB77" i="3"/>
  <c r="BC77" i="3"/>
  <c r="BD77" i="3"/>
  <c r="BE77" i="3"/>
  <c r="BF77" i="3"/>
  <c r="BG77" i="3"/>
  <c r="AV78" i="3"/>
  <c r="AW78" i="3"/>
  <c r="AX78" i="3"/>
  <c r="AY78" i="3"/>
  <c r="AZ78" i="3"/>
  <c r="BA78" i="3"/>
  <c r="BB78" i="3"/>
  <c r="BC78" i="3"/>
  <c r="BD78" i="3"/>
  <c r="BE78" i="3"/>
  <c r="BF78" i="3"/>
  <c r="BG78" i="3"/>
  <c r="BG5" i="3"/>
  <c r="BF5" i="3"/>
  <c r="BE5" i="3"/>
  <c r="BD5" i="3"/>
  <c r="BC5" i="3"/>
  <c r="BB5" i="3"/>
  <c r="BA5" i="3"/>
  <c r="AZ5" i="3"/>
  <c r="AY5" i="3"/>
  <c r="AX5" i="3"/>
  <c r="AW5" i="3"/>
  <c r="AV5" i="3"/>
  <c r="F86" i="1"/>
  <c r="F87" i="1"/>
  <c r="F88" i="1"/>
  <c r="F89" i="1"/>
  <c r="F90" i="1"/>
  <c r="F91" i="1"/>
  <c r="F92" i="1"/>
  <c r="F93" i="1"/>
  <c r="F94" i="1"/>
  <c r="F95" i="1"/>
  <c r="F96" i="1"/>
  <c r="F97" i="1"/>
  <c r="F98" i="1"/>
  <c r="F105" i="1"/>
  <c r="F104" i="1"/>
  <c r="F100" i="1"/>
  <c r="F101" i="1"/>
  <c r="F102" i="1"/>
  <c r="F103" i="1"/>
  <c r="F99" i="1"/>
  <c r="A87" i="1"/>
  <c r="A88" i="1" s="1"/>
  <c r="A89" i="1" s="1"/>
  <c r="A90" i="1" s="1"/>
  <c r="A91" i="1" s="1"/>
  <c r="A92" i="1" s="1"/>
  <c r="A93" i="1" s="1"/>
  <c r="A94" i="1" s="1"/>
  <c r="A95" i="1" s="1"/>
  <c r="A96" i="1" s="1"/>
  <c r="A97" i="1" s="1"/>
  <c r="A98" i="1" s="1"/>
  <c r="A99" i="1" s="1"/>
  <c r="A100" i="1" s="1"/>
  <c r="A101" i="1" s="1"/>
  <c r="A102" i="1" s="1"/>
  <c r="A103" i="1" s="1"/>
  <c r="A104" i="1" s="1"/>
  <c r="A105" i="1" s="1"/>
  <c r="AL5" i="1"/>
  <c r="AM5" i="1"/>
  <c r="AN5" i="1"/>
  <c r="AO5" i="1"/>
  <c r="AP5" i="1"/>
  <c r="AQ5" i="1"/>
  <c r="AR5" i="1"/>
  <c r="AS5" i="1"/>
  <c r="AT5" i="1"/>
  <c r="AU5" i="1"/>
  <c r="AV5" i="1"/>
  <c r="AL6" i="1"/>
  <c r="AM6" i="1"/>
  <c r="AN6" i="1"/>
  <c r="AO6" i="1"/>
  <c r="AP6" i="1"/>
  <c r="AQ6" i="1"/>
  <c r="AR6" i="1"/>
  <c r="AS6" i="1"/>
  <c r="AT6" i="1"/>
  <c r="AU6" i="1"/>
  <c r="AV6" i="1"/>
  <c r="AL7" i="1"/>
  <c r="AM7" i="1"/>
  <c r="AN7" i="1"/>
  <c r="AO7" i="1"/>
  <c r="AP7" i="1"/>
  <c r="AQ7" i="1"/>
  <c r="AR7" i="1"/>
  <c r="AS7" i="1"/>
  <c r="AT7" i="1"/>
  <c r="AU7" i="1"/>
  <c r="AV7" i="1"/>
  <c r="AL8" i="1"/>
  <c r="AM8" i="1"/>
  <c r="AN8" i="1"/>
  <c r="AO8" i="1"/>
  <c r="AP8" i="1"/>
  <c r="AQ8" i="1"/>
  <c r="AR8" i="1"/>
  <c r="AS8" i="1"/>
  <c r="AT8" i="1"/>
  <c r="AU8" i="1"/>
  <c r="AV8" i="1"/>
  <c r="AL9" i="1"/>
  <c r="AM9" i="1"/>
  <c r="AN9" i="1"/>
  <c r="AO9" i="1"/>
  <c r="AP9" i="1"/>
  <c r="AQ9" i="1"/>
  <c r="AR9" i="1"/>
  <c r="AS9" i="1"/>
  <c r="AT9" i="1"/>
  <c r="AU9" i="1"/>
  <c r="AV9" i="1"/>
  <c r="AL10" i="1"/>
  <c r="AM10" i="1"/>
  <c r="AN10" i="1"/>
  <c r="AO10" i="1"/>
  <c r="AP10" i="1"/>
  <c r="AQ10" i="1"/>
  <c r="AR10" i="1"/>
  <c r="AS10" i="1"/>
  <c r="AT10" i="1"/>
  <c r="AU10" i="1"/>
  <c r="AV10" i="1"/>
  <c r="AL11" i="1"/>
  <c r="AM11" i="1"/>
  <c r="AN11" i="1"/>
  <c r="AO11" i="1"/>
  <c r="AP11" i="1"/>
  <c r="AQ11" i="1"/>
  <c r="AR11" i="1"/>
  <c r="AS11" i="1"/>
  <c r="AT11" i="1"/>
  <c r="AU11" i="1"/>
  <c r="AV11" i="1"/>
  <c r="AL12" i="1"/>
  <c r="AM12" i="1"/>
  <c r="AN12" i="1"/>
  <c r="AO12" i="1"/>
  <c r="AP12" i="1"/>
  <c r="AQ12" i="1"/>
  <c r="AR12" i="1"/>
  <c r="AS12" i="1"/>
  <c r="AT12" i="1"/>
  <c r="AU12" i="1"/>
  <c r="AV12" i="1"/>
  <c r="AL13" i="1"/>
  <c r="AM13" i="1"/>
  <c r="AN13" i="1"/>
  <c r="AO13" i="1"/>
  <c r="AP13" i="1"/>
  <c r="AQ13" i="1"/>
  <c r="AR13" i="1"/>
  <c r="AS13" i="1"/>
  <c r="AT13" i="1"/>
  <c r="AU13" i="1"/>
  <c r="AV13" i="1"/>
  <c r="BM14" i="1"/>
  <c r="BN14" i="1"/>
  <c r="BO14" i="1"/>
  <c r="BP14" i="1"/>
  <c r="BQ14" i="1"/>
  <c r="BR14" i="1"/>
  <c r="BS14" i="1"/>
  <c r="BT14" i="1"/>
  <c r="BU14" i="1"/>
  <c r="BV14" i="1"/>
  <c r="BW14" i="1"/>
  <c r="AL15" i="1"/>
  <c r="AM15" i="1"/>
  <c r="AN15" i="1"/>
  <c r="AO15" i="1"/>
  <c r="AP15" i="1"/>
  <c r="AQ15" i="1"/>
  <c r="AR15" i="1"/>
  <c r="AS15" i="1"/>
  <c r="AT15" i="1"/>
  <c r="AU15" i="1"/>
  <c r="AV15" i="1"/>
  <c r="AL16" i="1"/>
  <c r="AM16" i="1"/>
  <c r="AN16" i="1"/>
  <c r="AO16" i="1"/>
  <c r="AP16" i="1"/>
  <c r="AQ16" i="1"/>
  <c r="AR16" i="1"/>
  <c r="AS16" i="1"/>
  <c r="AT16" i="1"/>
  <c r="AU16" i="1"/>
  <c r="AV16" i="1"/>
  <c r="AL17" i="1"/>
  <c r="AM17" i="1"/>
  <c r="AN17" i="1"/>
  <c r="AO17" i="1"/>
  <c r="AP17" i="1"/>
  <c r="AQ17" i="1"/>
  <c r="AR17" i="1"/>
  <c r="AS17" i="1"/>
  <c r="AT17" i="1"/>
  <c r="AU17" i="1"/>
  <c r="AV17" i="1"/>
  <c r="AL18" i="1"/>
  <c r="AM18" i="1"/>
  <c r="AN18" i="1"/>
  <c r="AO18" i="1"/>
  <c r="AP18" i="1"/>
  <c r="AQ18" i="1"/>
  <c r="AR18" i="1"/>
  <c r="AS18" i="1"/>
  <c r="AT18" i="1"/>
  <c r="AU18" i="1"/>
  <c r="AV18" i="1"/>
  <c r="BM19" i="1"/>
  <c r="IH19" i="1" s="1"/>
  <c r="BN19" i="1"/>
  <c r="II19" i="1" s="1"/>
  <c r="BO19" i="1"/>
  <c r="IJ19" i="1" s="1"/>
  <c r="BP19" i="1"/>
  <c r="IK19" i="1" s="1"/>
  <c r="BQ19" i="1"/>
  <c r="IL19" i="1" s="1"/>
  <c r="BR19" i="1"/>
  <c r="IM19" i="1" s="1"/>
  <c r="BS19" i="1"/>
  <c r="IN19" i="1" s="1"/>
  <c r="BT19" i="1"/>
  <c r="IO19" i="1" s="1"/>
  <c r="BU19" i="1"/>
  <c r="IP19" i="1" s="1"/>
  <c r="BV19" i="1"/>
  <c r="IQ19" i="1" s="1"/>
  <c r="BW19" i="1"/>
  <c r="IR19" i="1" s="1"/>
  <c r="AL20" i="1"/>
  <c r="AM20" i="1"/>
  <c r="AN20" i="1"/>
  <c r="AO20" i="1"/>
  <c r="AP20" i="1"/>
  <c r="AQ20" i="1"/>
  <c r="AR20" i="1"/>
  <c r="AS20" i="1"/>
  <c r="AT20" i="1"/>
  <c r="AU20" i="1"/>
  <c r="AV20" i="1"/>
  <c r="BM21" i="1"/>
  <c r="IH21" i="1" s="1"/>
  <c r="BN21" i="1"/>
  <c r="II21" i="1" s="1"/>
  <c r="BO21" i="1"/>
  <c r="IJ21" i="1" s="1"/>
  <c r="BP21" i="1"/>
  <c r="IK21" i="1" s="1"/>
  <c r="BQ21" i="1"/>
  <c r="IL21" i="1" s="1"/>
  <c r="BR21" i="1"/>
  <c r="IM21" i="1" s="1"/>
  <c r="BS21" i="1"/>
  <c r="IN21" i="1" s="1"/>
  <c r="BT21" i="1"/>
  <c r="IO21" i="1" s="1"/>
  <c r="BU21" i="1"/>
  <c r="IP21" i="1" s="1"/>
  <c r="BV21" i="1"/>
  <c r="IQ21" i="1" s="1"/>
  <c r="BW21" i="1"/>
  <c r="IR21" i="1" s="1"/>
  <c r="AL22" i="1"/>
  <c r="AM22" i="1"/>
  <c r="AN22" i="1"/>
  <c r="AO22" i="1"/>
  <c r="AP22" i="1"/>
  <c r="AQ22" i="1"/>
  <c r="AR22" i="1"/>
  <c r="AS22" i="1"/>
  <c r="AT22" i="1"/>
  <c r="AU22" i="1"/>
  <c r="AV22" i="1"/>
  <c r="AL23" i="1"/>
  <c r="AM23" i="1"/>
  <c r="AN23" i="1"/>
  <c r="AO23" i="1"/>
  <c r="AP23" i="1"/>
  <c r="AQ23" i="1"/>
  <c r="AR23" i="1"/>
  <c r="AS23" i="1"/>
  <c r="AT23" i="1"/>
  <c r="AU23" i="1"/>
  <c r="AV23" i="1"/>
  <c r="AL24" i="1"/>
  <c r="AM24" i="1"/>
  <c r="AN24" i="1"/>
  <c r="AO24" i="1"/>
  <c r="AP24" i="1"/>
  <c r="AQ24" i="1"/>
  <c r="AR24" i="1"/>
  <c r="AS24" i="1"/>
  <c r="AT24" i="1"/>
  <c r="AU24" i="1"/>
  <c r="AV24" i="1"/>
  <c r="AL25" i="1"/>
  <c r="AM25" i="1"/>
  <c r="AN25" i="1"/>
  <c r="AO25" i="1"/>
  <c r="AP25" i="1"/>
  <c r="AQ25" i="1"/>
  <c r="AR25" i="1"/>
  <c r="AS25" i="1"/>
  <c r="AT25" i="1"/>
  <c r="AU25" i="1"/>
  <c r="AV25" i="1"/>
  <c r="BM26" i="1"/>
  <c r="IH26" i="1" s="1"/>
  <c r="BN26" i="1"/>
  <c r="II26" i="1" s="1"/>
  <c r="BO26" i="1"/>
  <c r="IJ26" i="1" s="1"/>
  <c r="BP26" i="1"/>
  <c r="IK26" i="1" s="1"/>
  <c r="BQ26" i="1"/>
  <c r="IL26" i="1" s="1"/>
  <c r="BR26" i="1"/>
  <c r="IM26" i="1" s="1"/>
  <c r="BS26" i="1"/>
  <c r="IN26" i="1" s="1"/>
  <c r="BT26" i="1"/>
  <c r="IO26" i="1" s="1"/>
  <c r="BU26" i="1"/>
  <c r="IP26" i="1" s="1"/>
  <c r="BV26" i="1"/>
  <c r="IQ26" i="1" s="1"/>
  <c r="BW26" i="1"/>
  <c r="IR26" i="1" s="1"/>
  <c r="AL27" i="1"/>
  <c r="AM27" i="1"/>
  <c r="AN27" i="1"/>
  <c r="AO27" i="1"/>
  <c r="AP27" i="1"/>
  <c r="AQ27" i="1"/>
  <c r="AR27" i="1"/>
  <c r="AS27" i="1"/>
  <c r="AT27" i="1"/>
  <c r="AU27" i="1"/>
  <c r="AV27" i="1"/>
  <c r="AL28" i="1"/>
  <c r="AM28" i="1"/>
  <c r="AN28" i="1"/>
  <c r="AO28" i="1"/>
  <c r="AP28" i="1"/>
  <c r="AQ28" i="1"/>
  <c r="AR28" i="1"/>
  <c r="AS28" i="1"/>
  <c r="AT28" i="1"/>
  <c r="AU28" i="1"/>
  <c r="AV28" i="1"/>
  <c r="AL29" i="1"/>
  <c r="AM29" i="1"/>
  <c r="AN29" i="1"/>
  <c r="AO29" i="1"/>
  <c r="AP29" i="1"/>
  <c r="AQ29" i="1"/>
  <c r="AR29" i="1"/>
  <c r="AS29" i="1"/>
  <c r="AT29" i="1"/>
  <c r="AU29" i="1"/>
  <c r="AV29" i="1"/>
  <c r="AL30" i="1"/>
  <c r="AM30" i="1"/>
  <c r="AN30" i="1"/>
  <c r="AO30" i="1"/>
  <c r="AP30" i="1"/>
  <c r="AQ30" i="1"/>
  <c r="AR30" i="1"/>
  <c r="AS30" i="1"/>
  <c r="AT30" i="1"/>
  <c r="AU30" i="1"/>
  <c r="AV30" i="1"/>
  <c r="BM31" i="1"/>
  <c r="IH31" i="1" s="1"/>
  <c r="BN31" i="1"/>
  <c r="II31" i="1" s="1"/>
  <c r="BO31" i="1"/>
  <c r="IJ31" i="1" s="1"/>
  <c r="BP31" i="1"/>
  <c r="IK31" i="1" s="1"/>
  <c r="BQ31" i="1"/>
  <c r="IL31" i="1" s="1"/>
  <c r="BR31" i="1"/>
  <c r="IM31" i="1" s="1"/>
  <c r="BS31" i="1"/>
  <c r="IN31" i="1" s="1"/>
  <c r="BT31" i="1"/>
  <c r="IO31" i="1" s="1"/>
  <c r="BU31" i="1"/>
  <c r="IP31" i="1" s="1"/>
  <c r="BV31" i="1"/>
  <c r="IQ31" i="1" s="1"/>
  <c r="BW31" i="1"/>
  <c r="IR31" i="1" s="1"/>
  <c r="AL32" i="1"/>
  <c r="AM32" i="1"/>
  <c r="AN32" i="1"/>
  <c r="AO32" i="1"/>
  <c r="AP32" i="1"/>
  <c r="AQ32" i="1"/>
  <c r="AR32" i="1"/>
  <c r="AS32" i="1"/>
  <c r="AT32" i="1"/>
  <c r="AU32" i="1"/>
  <c r="AV32" i="1"/>
  <c r="BM33" i="1"/>
  <c r="IH33" i="1" s="1"/>
  <c r="BN33" i="1"/>
  <c r="II33" i="1" s="1"/>
  <c r="BO33" i="1"/>
  <c r="IJ33" i="1" s="1"/>
  <c r="BP33" i="1"/>
  <c r="IK33" i="1" s="1"/>
  <c r="BQ33" i="1"/>
  <c r="IL33" i="1" s="1"/>
  <c r="BR33" i="1"/>
  <c r="IM33" i="1" s="1"/>
  <c r="BS33" i="1"/>
  <c r="IN33" i="1" s="1"/>
  <c r="BT33" i="1"/>
  <c r="IO33" i="1" s="1"/>
  <c r="BU33" i="1"/>
  <c r="IP33" i="1" s="1"/>
  <c r="BV33" i="1"/>
  <c r="IQ33" i="1" s="1"/>
  <c r="BW33" i="1"/>
  <c r="IR33" i="1" s="1"/>
  <c r="AL34" i="1"/>
  <c r="AM34" i="1"/>
  <c r="AN34" i="1"/>
  <c r="AO34" i="1"/>
  <c r="AP34" i="1"/>
  <c r="AQ34" i="1"/>
  <c r="AR34" i="1"/>
  <c r="AS34" i="1"/>
  <c r="AT34" i="1"/>
  <c r="AU34" i="1"/>
  <c r="AV34" i="1"/>
  <c r="AL35" i="1"/>
  <c r="AM35" i="1"/>
  <c r="AN35" i="1"/>
  <c r="AO35" i="1"/>
  <c r="AP35" i="1"/>
  <c r="AQ35" i="1"/>
  <c r="AR35" i="1"/>
  <c r="AS35" i="1"/>
  <c r="AT35" i="1"/>
  <c r="AU35" i="1"/>
  <c r="AV35" i="1"/>
  <c r="AL36" i="1"/>
  <c r="AM36" i="1"/>
  <c r="AN36" i="1"/>
  <c r="AO36" i="1"/>
  <c r="AP36" i="1"/>
  <c r="AQ36" i="1"/>
  <c r="AR36" i="1"/>
  <c r="AS36" i="1"/>
  <c r="AT36" i="1"/>
  <c r="AU36" i="1"/>
  <c r="AV36" i="1"/>
  <c r="AL37" i="1"/>
  <c r="AM37" i="1"/>
  <c r="AN37" i="1"/>
  <c r="AO37" i="1"/>
  <c r="AP37" i="1"/>
  <c r="AQ37" i="1"/>
  <c r="AR37" i="1"/>
  <c r="AS37" i="1"/>
  <c r="AT37" i="1"/>
  <c r="AU37" i="1"/>
  <c r="AV37" i="1"/>
  <c r="BM38" i="1"/>
  <c r="IH38" i="1" s="1"/>
  <c r="BN38" i="1"/>
  <c r="II38" i="1" s="1"/>
  <c r="BO38" i="1"/>
  <c r="IJ38" i="1" s="1"/>
  <c r="BP38" i="1"/>
  <c r="IK38" i="1" s="1"/>
  <c r="BQ38" i="1"/>
  <c r="IL38" i="1" s="1"/>
  <c r="BR38" i="1"/>
  <c r="IM38" i="1" s="1"/>
  <c r="BS38" i="1"/>
  <c r="IN38" i="1" s="1"/>
  <c r="BT38" i="1"/>
  <c r="IO38" i="1" s="1"/>
  <c r="BU38" i="1"/>
  <c r="IP38" i="1" s="1"/>
  <c r="BV38" i="1"/>
  <c r="IQ38" i="1" s="1"/>
  <c r="BW38" i="1"/>
  <c r="IR38" i="1" s="1"/>
  <c r="AL39" i="1"/>
  <c r="AM39" i="1"/>
  <c r="AN39" i="1"/>
  <c r="AO39" i="1"/>
  <c r="AP39" i="1"/>
  <c r="AQ39" i="1"/>
  <c r="AR39" i="1"/>
  <c r="AS39" i="1"/>
  <c r="AT39" i="1"/>
  <c r="AU39" i="1"/>
  <c r="AV39" i="1"/>
  <c r="BM40" i="1"/>
  <c r="IH40" i="1" s="1"/>
  <c r="BN40" i="1"/>
  <c r="II40" i="1" s="1"/>
  <c r="BO40" i="1"/>
  <c r="IJ40" i="1" s="1"/>
  <c r="BP40" i="1"/>
  <c r="IK40" i="1" s="1"/>
  <c r="BQ40" i="1"/>
  <c r="IL40" i="1" s="1"/>
  <c r="BR40" i="1"/>
  <c r="IM40" i="1" s="1"/>
  <c r="BS40" i="1"/>
  <c r="IN40" i="1" s="1"/>
  <c r="BT40" i="1"/>
  <c r="IO40" i="1" s="1"/>
  <c r="BU40" i="1"/>
  <c r="IP40" i="1" s="1"/>
  <c r="BV40" i="1"/>
  <c r="IQ40" i="1" s="1"/>
  <c r="BW40" i="1"/>
  <c r="IR40" i="1" s="1"/>
  <c r="AL41" i="1"/>
  <c r="AM41" i="1"/>
  <c r="AN41" i="1"/>
  <c r="AO41" i="1"/>
  <c r="AP41" i="1"/>
  <c r="AQ41" i="1"/>
  <c r="AR41" i="1"/>
  <c r="AS41" i="1"/>
  <c r="AT41" i="1"/>
  <c r="AU41" i="1"/>
  <c r="AV41" i="1"/>
  <c r="AL42" i="1"/>
  <c r="AM42" i="1"/>
  <c r="AN42" i="1"/>
  <c r="AO42" i="1"/>
  <c r="AP42" i="1"/>
  <c r="AQ42" i="1"/>
  <c r="AR42" i="1"/>
  <c r="AS42" i="1"/>
  <c r="AT42" i="1"/>
  <c r="AU42" i="1"/>
  <c r="AV42" i="1"/>
  <c r="AL43" i="1"/>
  <c r="AM43" i="1"/>
  <c r="AN43" i="1"/>
  <c r="AO43" i="1"/>
  <c r="AP43" i="1"/>
  <c r="AQ43" i="1"/>
  <c r="AR43" i="1"/>
  <c r="AS43" i="1"/>
  <c r="AT43" i="1"/>
  <c r="AU43" i="1"/>
  <c r="AV43" i="1"/>
  <c r="BM44" i="1"/>
  <c r="IH44" i="1" s="1"/>
  <c r="BN44" i="1"/>
  <c r="II44" i="1" s="1"/>
  <c r="BO44" i="1"/>
  <c r="IJ44" i="1" s="1"/>
  <c r="BP44" i="1"/>
  <c r="IK44" i="1" s="1"/>
  <c r="BQ44" i="1"/>
  <c r="IL44" i="1" s="1"/>
  <c r="BR44" i="1"/>
  <c r="IM44" i="1" s="1"/>
  <c r="BS44" i="1"/>
  <c r="IN44" i="1" s="1"/>
  <c r="BT44" i="1"/>
  <c r="IO44" i="1" s="1"/>
  <c r="BU44" i="1"/>
  <c r="IP44" i="1" s="1"/>
  <c r="BV44" i="1"/>
  <c r="IQ44" i="1" s="1"/>
  <c r="BW44" i="1"/>
  <c r="IR44" i="1" s="1"/>
  <c r="AL45" i="1"/>
  <c r="AM45" i="1"/>
  <c r="AN45" i="1"/>
  <c r="AO45" i="1"/>
  <c r="AP45" i="1"/>
  <c r="AQ45" i="1"/>
  <c r="AR45" i="1"/>
  <c r="AS45" i="1"/>
  <c r="AT45" i="1"/>
  <c r="AU45" i="1"/>
  <c r="AV45" i="1"/>
  <c r="AL46" i="1"/>
  <c r="AM46" i="1"/>
  <c r="AN46" i="1"/>
  <c r="AO46" i="1"/>
  <c r="AP46" i="1"/>
  <c r="AQ46" i="1"/>
  <c r="AR46" i="1"/>
  <c r="AS46" i="1"/>
  <c r="AT46" i="1"/>
  <c r="AU46" i="1"/>
  <c r="AV46" i="1"/>
  <c r="AL47" i="1"/>
  <c r="AM47" i="1"/>
  <c r="AN47" i="1"/>
  <c r="AO47" i="1"/>
  <c r="AP47" i="1"/>
  <c r="AQ47" i="1"/>
  <c r="AR47" i="1"/>
  <c r="AS47" i="1"/>
  <c r="AT47" i="1"/>
  <c r="AU47" i="1"/>
  <c r="AV47" i="1"/>
  <c r="BM48" i="1"/>
  <c r="IH48" i="1" s="1"/>
  <c r="BN48" i="1"/>
  <c r="II48" i="1" s="1"/>
  <c r="BO48" i="1"/>
  <c r="IJ48" i="1" s="1"/>
  <c r="BP48" i="1"/>
  <c r="IK48" i="1" s="1"/>
  <c r="BQ48" i="1"/>
  <c r="IL48" i="1" s="1"/>
  <c r="BR48" i="1"/>
  <c r="IM48" i="1" s="1"/>
  <c r="BS48" i="1"/>
  <c r="IN48" i="1" s="1"/>
  <c r="BT48" i="1"/>
  <c r="IO48" i="1" s="1"/>
  <c r="BU48" i="1"/>
  <c r="IP48" i="1" s="1"/>
  <c r="BV48" i="1"/>
  <c r="IQ48" i="1" s="1"/>
  <c r="BW48" i="1"/>
  <c r="IR48" i="1" s="1"/>
  <c r="BM50" i="1"/>
  <c r="IH50" i="1" s="1"/>
  <c r="BN50" i="1"/>
  <c r="II50" i="1" s="1"/>
  <c r="BO50" i="1"/>
  <c r="IJ50" i="1" s="1"/>
  <c r="BP50" i="1"/>
  <c r="IK50" i="1" s="1"/>
  <c r="BQ50" i="1"/>
  <c r="IL50" i="1" s="1"/>
  <c r="BR50" i="1"/>
  <c r="IM50" i="1" s="1"/>
  <c r="BS50" i="1"/>
  <c r="IN50" i="1" s="1"/>
  <c r="BT50" i="1"/>
  <c r="IO50" i="1" s="1"/>
  <c r="BU50" i="1"/>
  <c r="IP50" i="1" s="1"/>
  <c r="BV50" i="1"/>
  <c r="IQ50" i="1" s="1"/>
  <c r="BW50" i="1"/>
  <c r="IR50" i="1" s="1"/>
  <c r="AL51" i="1"/>
  <c r="AM51" i="1"/>
  <c r="AN51" i="1"/>
  <c r="AO51" i="1"/>
  <c r="AP51" i="1"/>
  <c r="AQ51" i="1"/>
  <c r="AR51" i="1"/>
  <c r="AS51" i="1"/>
  <c r="AT51" i="1"/>
  <c r="AU51" i="1"/>
  <c r="AV51" i="1"/>
  <c r="AL52" i="1"/>
  <c r="AM52" i="1"/>
  <c r="AN52" i="1"/>
  <c r="AO52" i="1"/>
  <c r="AP52" i="1"/>
  <c r="AQ52" i="1"/>
  <c r="AR52" i="1"/>
  <c r="AS52" i="1"/>
  <c r="AT52" i="1"/>
  <c r="AU52" i="1"/>
  <c r="AV52" i="1"/>
  <c r="AL53" i="1"/>
  <c r="AM53" i="1"/>
  <c r="AN53" i="1"/>
  <c r="AO53" i="1"/>
  <c r="AP53" i="1"/>
  <c r="AQ53" i="1"/>
  <c r="AR53" i="1"/>
  <c r="AS53" i="1"/>
  <c r="AT53" i="1"/>
  <c r="AU53" i="1"/>
  <c r="AV53" i="1"/>
  <c r="AL54" i="1"/>
  <c r="AM54" i="1"/>
  <c r="AN54" i="1"/>
  <c r="AO54" i="1"/>
  <c r="AP54" i="1"/>
  <c r="AQ54" i="1"/>
  <c r="AR54" i="1"/>
  <c r="AS54" i="1"/>
  <c r="AT54" i="1"/>
  <c r="AU54" i="1"/>
  <c r="AV54" i="1"/>
  <c r="BM55" i="1"/>
  <c r="IH55" i="1" s="1"/>
  <c r="BN55" i="1"/>
  <c r="II55" i="1" s="1"/>
  <c r="BO55" i="1"/>
  <c r="IJ55" i="1" s="1"/>
  <c r="BP55" i="1"/>
  <c r="IK55" i="1" s="1"/>
  <c r="BQ55" i="1"/>
  <c r="IL55" i="1" s="1"/>
  <c r="BR55" i="1"/>
  <c r="IM55" i="1" s="1"/>
  <c r="BS55" i="1"/>
  <c r="IN55" i="1" s="1"/>
  <c r="BT55" i="1"/>
  <c r="IO55" i="1" s="1"/>
  <c r="BU55" i="1"/>
  <c r="IP55" i="1" s="1"/>
  <c r="BV55" i="1"/>
  <c r="IQ55" i="1" s="1"/>
  <c r="BW55" i="1"/>
  <c r="IR55" i="1" s="1"/>
  <c r="AL56" i="1"/>
  <c r="AM56" i="1"/>
  <c r="AN56" i="1"/>
  <c r="AO56" i="1"/>
  <c r="AP56" i="1"/>
  <c r="AQ56" i="1"/>
  <c r="AR56" i="1"/>
  <c r="AS56" i="1"/>
  <c r="AT56" i="1"/>
  <c r="AU56" i="1"/>
  <c r="AV56" i="1"/>
  <c r="AL57" i="1"/>
  <c r="AM57" i="1"/>
  <c r="AN57" i="1"/>
  <c r="AO57" i="1"/>
  <c r="AP57" i="1"/>
  <c r="AQ57" i="1"/>
  <c r="AR57" i="1"/>
  <c r="AS57" i="1"/>
  <c r="AT57" i="1"/>
  <c r="AU57" i="1"/>
  <c r="AV57" i="1"/>
  <c r="AL58" i="1"/>
  <c r="AM58" i="1"/>
  <c r="AN58" i="1"/>
  <c r="AO58" i="1"/>
  <c r="AP58" i="1"/>
  <c r="AQ58" i="1"/>
  <c r="AR58" i="1"/>
  <c r="AS58" i="1"/>
  <c r="AT58" i="1"/>
  <c r="AU58" i="1"/>
  <c r="AV58" i="1"/>
  <c r="AL59" i="1"/>
  <c r="AM59" i="1"/>
  <c r="AN59" i="1"/>
  <c r="AO59" i="1"/>
  <c r="AP59" i="1"/>
  <c r="AQ59" i="1"/>
  <c r="AR59" i="1"/>
  <c r="AS59" i="1"/>
  <c r="AT59" i="1"/>
  <c r="AU59" i="1"/>
  <c r="AV59" i="1"/>
  <c r="AL60" i="1"/>
  <c r="AM60" i="1"/>
  <c r="AN60" i="1"/>
  <c r="AO60" i="1"/>
  <c r="AP60" i="1"/>
  <c r="AQ60" i="1"/>
  <c r="AR60" i="1"/>
  <c r="AS60" i="1"/>
  <c r="AT60" i="1"/>
  <c r="AU60" i="1"/>
  <c r="AV60" i="1"/>
  <c r="AL61" i="1"/>
  <c r="AM61" i="1"/>
  <c r="AN61" i="1"/>
  <c r="AO61" i="1"/>
  <c r="AP61" i="1"/>
  <c r="AQ61" i="1"/>
  <c r="AR61" i="1"/>
  <c r="AS61" i="1"/>
  <c r="AT61" i="1"/>
  <c r="AU61" i="1"/>
  <c r="AV61" i="1"/>
  <c r="BM62" i="1"/>
  <c r="IH62" i="1" s="1"/>
  <c r="BN62" i="1"/>
  <c r="II62" i="1" s="1"/>
  <c r="BO62" i="1"/>
  <c r="IJ62" i="1" s="1"/>
  <c r="BP62" i="1"/>
  <c r="IK62" i="1" s="1"/>
  <c r="BQ62" i="1"/>
  <c r="IL62" i="1" s="1"/>
  <c r="BR62" i="1"/>
  <c r="IM62" i="1" s="1"/>
  <c r="BS62" i="1"/>
  <c r="IN62" i="1" s="1"/>
  <c r="BT62" i="1"/>
  <c r="IO62" i="1" s="1"/>
  <c r="BU62" i="1"/>
  <c r="IP62" i="1" s="1"/>
  <c r="BV62" i="1"/>
  <c r="IQ62" i="1" s="1"/>
  <c r="BW62" i="1"/>
  <c r="IR62" i="1" s="1"/>
  <c r="AL63" i="1"/>
  <c r="AM63" i="1"/>
  <c r="AN63" i="1"/>
  <c r="AO63" i="1"/>
  <c r="AP63" i="1"/>
  <c r="AQ63" i="1"/>
  <c r="AR63" i="1"/>
  <c r="AS63" i="1"/>
  <c r="AT63" i="1"/>
  <c r="AU63" i="1"/>
  <c r="AV63" i="1"/>
  <c r="AL64" i="1"/>
  <c r="AM64" i="1"/>
  <c r="AN64" i="1"/>
  <c r="AO64" i="1"/>
  <c r="AP64" i="1"/>
  <c r="AQ64" i="1"/>
  <c r="AR64" i="1"/>
  <c r="AS64" i="1"/>
  <c r="AT64" i="1"/>
  <c r="AU64" i="1"/>
  <c r="AV64" i="1"/>
  <c r="AL65" i="1"/>
  <c r="AM65" i="1"/>
  <c r="AN65" i="1"/>
  <c r="AO65" i="1"/>
  <c r="AP65" i="1"/>
  <c r="AQ65" i="1"/>
  <c r="AR65" i="1"/>
  <c r="AS65" i="1"/>
  <c r="AT65" i="1"/>
  <c r="AU65" i="1"/>
  <c r="AV65" i="1"/>
  <c r="BM66" i="1"/>
  <c r="IH66" i="1" s="1"/>
  <c r="BN66" i="1"/>
  <c r="II66" i="1" s="1"/>
  <c r="BO66" i="1"/>
  <c r="IJ66" i="1" s="1"/>
  <c r="BP66" i="1"/>
  <c r="IK66" i="1" s="1"/>
  <c r="BQ66" i="1"/>
  <c r="IL66" i="1" s="1"/>
  <c r="BR66" i="1"/>
  <c r="IM66" i="1" s="1"/>
  <c r="BS66" i="1"/>
  <c r="IN66" i="1" s="1"/>
  <c r="BT66" i="1"/>
  <c r="IO66" i="1" s="1"/>
  <c r="BU66" i="1"/>
  <c r="IP66" i="1" s="1"/>
  <c r="BV66" i="1"/>
  <c r="IQ66" i="1" s="1"/>
  <c r="BW66" i="1"/>
  <c r="IR66" i="1" s="1"/>
  <c r="AL67" i="1"/>
  <c r="AM67" i="1"/>
  <c r="AN67" i="1"/>
  <c r="AO67" i="1"/>
  <c r="AP67" i="1"/>
  <c r="AQ67" i="1"/>
  <c r="AR67" i="1"/>
  <c r="AS67" i="1"/>
  <c r="AT67" i="1"/>
  <c r="AU67" i="1"/>
  <c r="AV67" i="1"/>
  <c r="AL68" i="1"/>
  <c r="AM68" i="1"/>
  <c r="AN68" i="1"/>
  <c r="AO68" i="1"/>
  <c r="AP68" i="1"/>
  <c r="AQ68" i="1"/>
  <c r="AR68" i="1"/>
  <c r="AS68" i="1"/>
  <c r="AT68" i="1"/>
  <c r="AU68" i="1"/>
  <c r="AV68" i="1"/>
  <c r="BM69" i="1"/>
  <c r="IH69" i="1" s="1"/>
  <c r="BN69" i="1"/>
  <c r="II69" i="1" s="1"/>
  <c r="BO69" i="1"/>
  <c r="IJ69" i="1" s="1"/>
  <c r="BP69" i="1"/>
  <c r="IK69" i="1" s="1"/>
  <c r="BQ69" i="1"/>
  <c r="IL69" i="1" s="1"/>
  <c r="BR69" i="1"/>
  <c r="IM69" i="1" s="1"/>
  <c r="BS69" i="1"/>
  <c r="IN69" i="1" s="1"/>
  <c r="BT69" i="1"/>
  <c r="IO69" i="1" s="1"/>
  <c r="BU69" i="1"/>
  <c r="IP69" i="1" s="1"/>
  <c r="BV69" i="1"/>
  <c r="IQ69" i="1" s="1"/>
  <c r="BW69" i="1"/>
  <c r="IR69" i="1" s="1"/>
  <c r="AL70" i="1"/>
  <c r="AM70" i="1"/>
  <c r="AN70" i="1"/>
  <c r="AO70" i="1"/>
  <c r="AP70" i="1"/>
  <c r="AQ70" i="1"/>
  <c r="AR70" i="1"/>
  <c r="AS70" i="1"/>
  <c r="AT70" i="1"/>
  <c r="AU70" i="1"/>
  <c r="AV70" i="1"/>
  <c r="AL71" i="1"/>
  <c r="AM71" i="1"/>
  <c r="AN71" i="1"/>
  <c r="AO71" i="1"/>
  <c r="AP71" i="1"/>
  <c r="AQ71" i="1"/>
  <c r="AR71" i="1"/>
  <c r="AS71" i="1"/>
  <c r="AT71" i="1"/>
  <c r="AU71" i="1"/>
  <c r="AV71" i="1"/>
  <c r="BM72" i="1"/>
  <c r="IH72" i="1" s="1"/>
  <c r="BN72" i="1"/>
  <c r="II72" i="1" s="1"/>
  <c r="BO72" i="1"/>
  <c r="IJ72" i="1" s="1"/>
  <c r="BP72" i="1"/>
  <c r="IK72" i="1" s="1"/>
  <c r="BQ72" i="1"/>
  <c r="IL72" i="1" s="1"/>
  <c r="BR72" i="1"/>
  <c r="IM72" i="1" s="1"/>
  <c r="BS72" i="1"/>
  <c r="IN72" i="1" s="1"/>
  <c r="BT72" i="1"/>
  <c r="IO72" i="1" s="1"/>
  <c r="BU72" i="1"/>
  <c r="IP72" i="1" s="1"/>
  <c r="BV72" i="1"/>
  <c r="IQ72" i="1" s="1"/>
  <c r="BW72" i="1"/>
  <c r="IR72" i="1" s="1"/>
  <c r="AL73" i="1"/>
  <c r="AM73" i="1"/>
  <c r="AN73" i="1"/>
  <c r="AO73" i="1"/>
  <c r="AP73" i="1"/>
  <c r="AQ73" i="1"/>
  <c r="AR73" i="1"/>
  <c r="AS73" i="1"/>
  <c r="AT73" i="1"/>
  <c r="AU73" i="1"/>
  <c r="AV73" i="1"/>
  <c r="BM74" i="1"/>
  <c r="IH74" i="1" s="1"/>
  <c r="BN74" i="1"/>
  <c r="II74" i="1" s="1"/>
  <c r="BO74" i="1"/>
  <c r="IJ74" i="1" s="1"/>
  <c r="BP74" i="1"/>
  <c r="IK74" i="1" s="1"/>
  <c r="BQ74" i="1"/>
  <c r="IL74" i="1" s="1"/>
  <c r="BR74" i="1"/>
  <c r="IM74" i="1" s="1"/>
  <c r="BS74" i="1"/>
  <c r="IN74" i="1" s="1"/>
  <c r="BT74" i="1"/>
  <c r="IO74" i="1" s="1"/>
  <c r="BU74" i="1"/>
  <c r="IP74" i="1" s="1"/>
  <c r="BV74" i="1"/>
  <c r="IQ74" i="1" s="1"/>
  <c r="BW74" i="1"/>
  <c r="IR74" i="1" s="1"/>
  <c r="AL75" i="1"/>
  <c r="AM75" i="1"/>
  <c r="AN75" i="1"/>
  <c r="AO75" i="1"/>
  <c r="AP75" i="1"/>
  <c r="AQ75" i="1"/>
  <c r="AR75" i="1"/>
  <c r="AS75" i="1"/>
  <c r="AT75" i="1"/>
  <c r="AU75" i="1"/>
  <c r="AV75" i="1"/>
  <c r="BM76" i="1"/>
  <c r="IH76" i="1" s="1"/>
  <c r="BN76" i="1"/>
  <c r="II76" i="1" s="1"/>
  <c r="BO76" i="1"/>
  <c r="IJ76" i="1" s="1"/>
  <c r="BP76" i="1"/>
  <c r="IK76" i="1" s="1"/>
  <c r="BQ76" i="1"/>
  <c r="IL76" i="1" s="1"/>
  <c r="BR76" i="1"/>
  <c r="IM76" i="1" s="1"/>
  <c r="BS76" i="1"/>
  <c r="IN76" i="1" s="1"/>
  <c r="BT76" i="1"/>
  <c r="IO76" i="1" s="1"/>
  <c r="BU76" i="1"/>
  <c r="IP76" i="1" s="1"/>
  <c r="BV76" i="1"/>
  <c r="IQ76" i="1" s="1"/>
  <c r="BW76" i="1"/>
  <c r="IR76" i="1" s="1"/>
  <c r="AL77" i="1"/>
  <c r="AM77" i="1"/>
  <c r="AN77" i="1"/>
  <c r="AO77" i="1"/>
  <c r="AP77" i="1"/>
  <c r="AQ77" i="1"/>
  <c r="AR77" i="1"/>
  <c r="AS77" i="1"/>
  <c r="AT77" i="1"/>
  <c r="AU77" i="1"/>
  <c r="AV77" i="1"/>
  <c r="AL78" i="1"/>
  <c r="AM78" i="1"/>
  <c r="AN78" i="1"/>
  <c r="AO78" i="1"/>
  <c r="AP78" i="1"/>
  <c r="AQ78" i="1"/>
  <c r="AR78" i="1"/>
  <c r="AS78" i="1"/>
  <c r="AT78" i="1"/>
  <c r="AU78" i="1"/>
  <c r="AV78" i="1"/>
  <c r="BM79" i="1"/>
  <c r="BN79" i="1"/>
  <c r="BO79" i="1"/>
  <c r="BP79" i="1"/>
  <c r="BQ79" i="1"/>
  <c r="BR79" i="1"/>
  <c r="BS79" i="1"/>
  <c r="BT79" i="1"/>
  <c r="BU79" i="1"/>
  <c r="BV79" i="1"/>
  <c r="BW79" i="1"/>
  <c r="AK6" i="1"/>
  <c r="AK7" i="1"/>
  <c r="AK8" i="1"/>
  <c r="AK9" i="1"/>
  <c r="AK10" i="1"/>
  <c r="AK11" i="1"/>
  <c r="AK12" i="1"/>
  <c r="AK13" i="1"/>
  <c r="BL14" i="1"/>
  <c r="IG14" i="1" s="1"/>
  <c r="AK15" i="1"/>
  <c r="AK16" i="1"/>
  <c r="AK17" i="1"/>
  <c r="AK18" i="1"/>
  <c r="BL19" i="1"/>
  <c r="AK20" i="1"/>
  <c r="BL21" i="1"/>
  <c r="AK22" i="1"/>
  <c r="AK23" i="1"/>
  <c r="AK24" i="1"/>
  <c r="AK25" i="1"/>
  <c r="BL26" i="1"/>
  <c r="AK27" i="1"/>
  <c r="AK28" i="1"/>
  <c r="AK29" i="1"/>
  <c r="AK30" i="1"/>
  <c r="BL31" i="1"/>
  <c r="AK32" i="1"/>
  <c r="BL33" i="1"/>
  <c r="AK34" i="1"/>
  <c r="AK35" i="1"/>
  <c r="AK36" i="1"/>
  <c r="AK37" i="1"/>
  <c r="BL38" i="1"/>
  <c r="AK39" i="1"/>
  <c r="BL40" i="1"/>
  <c r="AK41" i="1"/>
  <c r="AK42" i="1"/>
  <c r="AK43" i="1"/>
  <c r="BL44" i="1"/>
  <c r="AK45" i="1"/>
  <c r="AK46" i="1"/>
  <c r="AK47" i="1"/>
  <c r="BL48" i="1"/>
  <c r="BL50" i="1"/>
  <c r="AK51" i="1"/>
  <c r="AK52" i="1"/>
  <c r="AK53" i="1"/>
  <c r="AK54" i="1"/>
  <c r="BL55" i="1"/>
  <c r="AK56" i="1"/>
  <c r="AK57" i="1"/>
  <c r="AK58" i="1"/>
  <c r="AK59" i="1"/>
  <c r="AK60" i="1"/>
  <c r="AK61" i="1"/>
  <c r="BL62" i="1"/>
  <c r="AK63" i="1"/>
  <c r="AK64" i="1"/>
  <c r="AK65" i="1"/>
  <c r="BL66" i="1"/>
  <c r="AK67" i="1"/>
  <c r="AK68" i="1"/>
  <c r="BL69" i="1"/>
  <c r="AK70" i="1"/>
  <c r="AK71" i="1"/>
  <c r="BL72" i="1"/>
  <c r="AK73" i="1"/>
  <c r="BL74" i="1"/>
  <c r="AK75" i="1"/>
  <c r="BL76" i="1"/>
  <c r="AK77" i="1"/>
  <c r="AK78" i="1"/>
  <c r="BL79" i="1"/>
  <c r="BX79" i="1" s="1"/>
  <c r="AK5" i="1"/>
  <c r="AY14" i="1"/>
  <c r="AZ14" i="1"/>
  <c r="BA14" i="1"/>
  <c r="BB14" i="1"/>
  <c r="BC14" i="1"/>
  <c r="BD14" i="1"/>
  <c r="BE14" i="1"/>
  <c r="BF14" i="1"/>
  <c r="BG14" i="1"/>
  <c r="BH14" i="1"/>
  <c r="BI14" i="1"/>
  <c r="AY19" i="1"/>
  <c r="AZ19" i="1"/>
  <c r="BA19" i="1"/>
  <c r="BB19" i="1"/>
  <c r="BC19" i="1"/>
  <c r="BD19" i="1"/>
  <c r="BE19" i="1"/>
  <c r="BF19" i="1"/>
  <c r="BG19" i="1"/>
  <c r="BH19" i="1"/>
  <c r="BI19" i="1"/>
  <c r="AY21" i="1"/>
  <c r="AZ21" i="1"/>
  <c r="BA21" i="1"/>
  <c r="BB21" i="1"/>
  <c r="BC21" i="1"/>
  <c r="BD21" i="1"/>
  <c r="BE21" i="1"/>
  <c r="BF21" i="1"/>
  <c r="BG21" i="1"/>
  <c r="BH21" i="1"/>
  <c r="BI21" i="1"/>
  <c r="AY26" i="1"/>
  <c r="AZ26" i="1"/>
  <c r="BA26" i="1"/>
  <c r="BB26" i="1"/>
  <c r="BC26" i="1"/>
  <c r="BD26" i="1"/>
  <c r="BE26" i="1"/>
  <c r="BF26" i="1"/>
  <c r="BG26" i="1"/>
  <c r="BH26" i="1"/>
  <c r="BI26" i="1"/>
  <c r="AY31" i="1"/>
  <c r="AZ31" i="1"/>
  <c r="BA31" i="1"/>
  <c r="BB31" i="1"/>
  <c r="BC31" i="1"/>
  <c r="BD31" i="1"/>
  <c r="BE31" i="1"/>
  <c r="BF31" i="1"/>
  <c r="BG31" i="1"/>
  <c r="BH31" i="1"/>
  <c r="BI31" i="1"/>
  <c r="AY33" i="1"/>
  <c r="AZ33" i="1"/>
  <c r="BA33" i="1"/>
  <c r="BB33" i="1"/>
  <c r="BC33" i="1"/>
  <c r="BD33" i="1"/>
  <c r="BE33" i="1"/>
  <c r="BF33" i="1"/>
  <c r="BG33" i="1"/>
  <c r="BH33" i="1"/>
  <c r="BI33" i="1"/>
  <c r="AY38" i="1"/>
  <c r="AZ38" i="1"/>
  <c r="BA38" i="1"/>
  <c r="BB38" i="1"/>
  <c r="BC38" i="1"/>
  <c r="BD38" i="1"/>
  <c r="BE38" i="1"/>
  <c r="BF38" i="1"/>
  <c r="BG38" i="1"/>
  <c r="BH38" i="1"/>
  <c r="BI38" i="1"/>
  <c r="AY40" i="1"/>
  <c r="AZ40" i="1"/>
  <c r="BA40" i="1"/>
  <c r="BB40" i="1"/>
  <c r="BC40" i="1"/>
  <c r="BD40" i="1"/>
  <c r="BE40" i="1"/>
  <c r="BF40" i="1"/>
  <c r="BG40" i="1"/>
  <c r="BH40" i="1"/>
  <c r="BI40" i="1"/>
  <c r="AY44" i="1"/>
  <c r="AZ44" i="1"/>
  <c r="BA44" i="1"/>
  <c r="BB44" i="1"/>
  <c r="BC44" i="1"/>
  <c r="BD44" i="1"/>
  <c r="BE44" i="1"/>
  <c r="BF44" i="1"/>
  <c r="BG44" i="1"/>
  <c r="BH44" i="1"/>
  <c r="BI44" i="1"/>
  <c r="AY48" i="1"/>
  <c r="AZ48" i="1"/>
  <c r="BA48" i="1"/>
  <c r="BB48" i="1"/>
  <c r="BC48" i="1"/>
  <c r="BD48" i="1"/>
  <c r="BE48" i="1"/>
  <c r="BF48" i="1"/>
  <c r="BG48" i="1"/>
  <c r="BH48" i="1"/>
  <c r="BI48" i="1"/>
  <c r="AY50" i="1"/>
  <c r="AZ50" i="1"/>
  <c r="BA50" i="1"/>
  <c r="BB50" i="1"/>
  <c r="BC50" i="1"/>
  <c r="BD50" i="1"/>
  <c r="BE50" i="1"/>
  <c r="BF50" i="1"/>
  <c r="BG50" i="1"/>
  <c r="BH50" i="1"/>
  <c r="BI50" i="1"/>
  <c r="AY55" i="1"/>
  <c r="AZ55" i="1"/>
  <c r="BA55" i="1"/>
  <c r="BB55" i="1"/>
  <c r="BC55" i="1"/>
  <c r="BD55" i="1"/>
  <c r="BE55" i="1"/>
  <c r="BF55" i="1"/>
  <c r="BG55" i="1"/>
  <c r="BH55" i="1"/>
  <c r="BI55" i="1"/>
  <c r="AY62" i="1"/>
  <c r="AZ62" i="1"/>
  <c r="BA62" i="1"/>
  <c r="BB62" i="1"/>
  <c r="BC62" i="1"/>
  <c r="BD62" i="1"/>
  <c r="BE62" i="1"/>
  <c r="BF62" i="1"/>
  <c r="BG62" i="1"/>
  <c r="BH62" i="1"/>
  <c r="BI62" i="1"/>
  <c r="AY66" i="1"/>
  <c r="AZ66" i="1"/>
  <c r="BA66" i="1"/>
  <c r="BB66" i="1"/>
  <c r="BC66" i="1"/>
  <c r="BD66" i="1"/>
  <c r="BE66" i="1"/>
  <c r="BF66" i="1"/>
  <c r="BG66" i="1"/>
  <c r="BH66" i="1"/>
  <c r="BI66" i="1"/>
  <c r="AY69" i="1"/>
  <c r="AZ69" i="1"/>
  <c r="BA69" i="1"/>
  <c r="BB69" i="1"/>
  <c r="BC69" i="1"/>
  <c r="BD69" i="1"/>
  <c r="BE69" i="1"/>
  <c r="BF69" i="1"/>
  <c r="BG69" i="1"/>
  <c r="BH69" i="1"/>
  <c r="BI69" i="1"/>
  <c r="AY72" i="1"/>
  <c r="AZ72" i="1"/>
  <c r="BA72" i="1"/>
  <c r="BB72" i="1"/>
  <c r="BC72" i="1"/>
  <c r="BD72" i="1"/>
  <c r="BE72" i="1"/>
  <c r="BF72" i="1"/>
  <c r="BG72" i="1"/>
  <c r="BH72" i="1"/>
  <c r="BI72" i="1"/>
  <c r="AY74" i="1"/>
  <c r="AZ74" i="1"/>
  <c r="BA74" i="1"/>
  <c r="BB74" i="1"/>
  <c r="BC74" i="1"/>
  <c r="BD74" i="1"/>
  <c r="BE74" i="1"/>
  <c r="BF74" i="1"/>
  <c r="BG74" i="1"/>
  <c r="BH74" i="1"/>
  <c r="BI74" i="1"/>
  <c r="AY76" i="1"/>
  <c r="AZ76" i="1"/>
  <c r="BA76" i="1"/>
  <c r="BB76" i="1"/>
  <c r="BC76" i="1"/>
  <c r="BD76" i="1"/>
  <c r="BE76" i="1"/>
  <c r="BF76" i="1"/>
  <c r="BG76" i="1"/>
  <c r="BH76" i="1"/>
  <c r="BI76" i="1"/>
  <c r="AY79" i="1"/>
  <c r="AZ79" i="1"/>
  <c r="BA79" i="1"/>
  <c r="BB79" i="1"/>
  <c r="BC79" i="1"/>
  <c r="BD79" i="1"/>
  <c r="BE79" i="1"/>
  <c r="BF79" i="1"/>
  <c r="BG79" i="1"/>
  <c r="BH79" i="1"/>
  <c r="BI79" i="1"/>
  <c r="F53" i="3"/>
  <c r="AX14" i="1"/>
  <c r="AX19" i="1"/>
  <c r="AX21" i="1"/>
  <c r="AX26" i="1"/>
  <c r="AX31" i="1"/>
  <c r="AX33" i="1"/>
  <c r="AX38" i="1"/>
  <c r="AX40" i="1"/>
  <c r="AX44" i="1"/>
  <c r="AX48" i="1"/>
  <c r="AX50" i="1"/>
  <c r="AX55" i="1"/>
  <c r="AX62" i="1"/>
  <c r="AX66" i="1"/>
  <c r="AX69" i="1"/>
  <c r="AX72" i="1"/>
  <c r="AX74" i="1"/>
  <c r="AX76" i="1"/>
  <c r="AX79" i="1"/>
  <c r="BJ6" i="3"/>
  <c r="BK6" i="3"/>
  <c r="BL6" i="3"/>
  <c r="BM6" i="3"/>
  <c r="BN6" i="3"/>
  <c r="BO6" i="3"/>
  <c r="BP6" i="3"/>
  <c r="BQ6" i="3"/>
  <c r="BR6" i="3"/>
  <c r="BS6" i="3"/>
  <c r="BT6" i="3"/>
  <c r="BU6" i="3"/>
  <c r="BV6" i="3"/>
  <c r="BJ7" i="3"/>
  <c r="BK7" i="3"/>
  <c r="BL7" i="3"/>
  <c r="BM7" i="3"/>
  <c r="BN7" i="3"/>
  <c r="BO7" i="3"/>
  <c r="BP7" i="3"/>
  <c r="BQ7" i="3"/>
  <c r="BR7" i="3"/>
  <c r="BS7" i="3"/>
  <c r="BT7" i="3"/>
  <c r="BU7" i="3"/>
  <c r="BV7" i="3"/>
  <c r="BJ8" i="3"/>
  <c r="BK8" i="3"/>
  <c r="BL8" i="3"/>
  <c r="BM8" i="3"/>
  <c r="BN8" i="3"/>
  <c r="BO8" i="3"/>
  <c r="BP8" i="3"/>
  <c r="BQ8" i="3"/>
  <c r="BR8" i="3"/>
  <c r="BS8" i="3"/>
  <c r="BT8" i="3"/>
  <c r="BU8" i="3"/>
  <c r="BV8" i="3"/>
  <c r="BJ9" i="3"/>
  <c r="BK9" i="3"/>
  <c r="BL9" i="3"/>
  <c r="BM9" i="3"/>
  <c r="BN9" i="3"/>
  <c r="BO9" i="3"/>
  <c r="BP9" i="3"/>
  <c r="BQ9" i="3"/>
  <c r="BR9" i="3"/>
  <c r="BS9" i="3"/>
  <c r="BT9" i="3"/>
  <c r="BU9" i="3"/>
  <c r="BV9" i="3"/>
  <c r="BJ10" i="3"/>
  <c r="BK10" i="3"/>
  <c r="BL10" i="3"/>
  <c r="BM10" i="3"/>
  <c r="BN10" i="3"/>
  <c r="BO10" i="3"/>
  <c r="BP10" i="3"/>
  <c r="BQ10" i="3"/>
  <c r="BR10" i="3"/>
  <c r="BS10" i="3"/>
  <c r="BT10" i="3"/>
  <c r="BU10" i="3"/>
  <c r="BV10" i="3"/>
  <c r="BJ11" i="3"/>
  <c r="CL11" i="3" s="1"/>
  <c r="BK11" i="3"/>
  <c r="CM11" i="3" s="1"/>
  <c r="BL11" i="3"/>
  <c r="CN11" i="3" s="1"/>
  <c r="BM11" i="3"/>
  <c r="CO11" i="3" s="1"/>
  <c r="BN11" i="3"/>
  <c r="CP11" i="3" s="1"/>
  <c r="BO11" i="3"/>
  <c r="CQ11" i="3" s="1"/>
  <c r="BP11" i="3"/>
  <c r="CR11" i="3" s="1"/>
  <c r="BQ11" i="3"/>
  <c r="CS11" i="3" s="1"/>
  <c r="BR11" i="3"/>
  <c r="CT11" i="3" s="1"/>
  <c r="BS11" i="3"/>
  <c r="CU11" i="3" s="1"/>
  <c r="BT11" i="3"/>
  <c r="CV11" i="3" s="1"/>
  <c r="BU11" i="3"/>
  <c r="CW11" i="3" s="1"/>
  <c r="BV11" i="3"/>
  <c r="BJ12" i="3"/>
  <c r="BK12" i="3"/>
  <c r="BL12" i="3"/>
  <c r="BM12" i="3"/>
  <c r="BN12" i="3"/>
  <c r="BO12" i="3"/>
  <c r="BP12" i="3"/>
  <c r="BQ12" i="3"/>
  <c r="BR12" i="3"/>
  <c r="BS12" i="3"/>
  <c r="BT12" i="3"/>
  <c r="BU12" i="3"/>
  <c r="BV12" i="3"/>
  <c r="BJ13" i="3"/>
  <c r="CL13" i="3" s="1"/>
  <c r="BK13" i="3"/>
  <c r="CM13" i="3" s="1"/>
  <c r="BL13" i="3"/>
  <c r="CN13" i="3" s="1"/>
  <c r="BM13" i="3"/>
  <c r="CO13" i="3" s="1"/>
  <c r="BN13" i="3"/>
  <c r="CP13" i="3" s="1"/>
  <c r="BO13" i="3"/>
  <c r="CQ13" i="3" s="1"/>
  <c r="BP13" i="3"/>
  <c r="CR13" i="3" s="1"/>
  <c r="BQ13" i="3"/>
  <c r="CS13" i="3" s="1"/>
  <c r="BR13" i="3"/>
  <c r="CT13" i="3" s="1"/>
  <c r="BS13" i="3"/>
  <c r="CU13" i="3" s="1"/>
  <c r="BT13" i="3"/>
  <c r="CV13" i="3" s="1"/>
  <c r="BU13" i="3"/>
  <c r="CW13" i="3" s="1"/>
  <c r="BV13" i="3"/>
  <c r="BJ15" i="3"/>
  <c r="CL15" i="3" s="1"/>
  <c r="BK15" i="3"/>
  <c r="CM15" i="3" s="1"/>
  <c r="BL15" i="3"/>
  <c r="CN15" i="3" s="1"/>
  <c r="BM15" i="3"/>
  <c r="CO15" i="3" s="1"/>
  <c r="BN15" i="3"/>
  <c r="CP15" i="3" s="1"/>
  <c r="BO15" i="3"/>
  <c r="CQ15" i="3" s="1"/>
  <c r="BP15" i="3"/>
  <c r="CR15" i="3" s="1"/>
  <c r="BQ15" i="3"/>
  <c r="CS15" i="3" s="1"/>
  <c r="BR15" i="3"/>
  <c r="CT15" i="3" s="1"/>
  <c r="BS15" i="3"/>
  <c r="CU15" i="3" s="1"/>
  <c r="BT15" i="3"/>
  <c r="CV15" i="3" s="1"/>
  <c r="BU15" i="3"/>
  <c r="CW15" i="3" s="1"/>
  <c r="BV15" i="3"/>
  <c r="BJ16" i="3"/>
  <c r="BK16" i="3"/>
  <c r="BL16" i="3"/>
  <c r="BM16" i="3"/>
  <c r="BN16" i="3"/>
  <c r="BO16" i="3"/>
  <c r="BP16" i="3"/>
  <c r="BQ16" i="3"/>
  <c r="BR16" i="3"/>
  <c r="BS16" i="3"/>
  <c r="BT16" i="3"/>
  <c r="BU16" i="3"/>
  <c r="BV16" i="3"/>
  <c r="BJ17" i="3"/>
  <c r="BK17" i="3"/>
  <c r="BL17" i="3"/>
  <c r="BM17" i="3"/>
  <c r="BN17" i="3"/>
  <c r="BO17" i="3"/>
  <c r="BP17" i="3"/>
  <c r="BQ17" i="3"/>
  <c r="BR17" i="3"/>
  <c r="BS17" i="3"/>
  <c r="BT17" i="3"/>
  <c r="BU17" i="3"/>
  <c r="BV17" i="3"/>
  <c r="BJ18" i="3"/>
  <c r="BK18" i="3"/>
  <c r="BL18" i="3"/>
  <c r="BM18" i="3"/>
  <c r="BN18" i="3"/>
  <c r="BO18" i="3"/>
  <c r="BP18" i="3"/>
  <c r="BQ18" i="3"/>
  <c r="BR18" i="3"/>
  <c r="BS18" i="3"/>
  <c r="BT18" i="3"/>
  <c r="BU18" i="3"/>
  <c r="BV18" i="3"/>
  <c r="BJ20" i="3"/>
  <c r="CL20" i="3" s="1"/>
  <c r="BK20" i="3"/>
  <c r="CM20" i="3" s="1"/>
  <c r="BL20" i="3"/>
  <c r="CN20" i="3" s="1"/>
  <c r="BM20" i="3"/>
  <c r="CO20" i="3" s="1"/>
  <c r="BN20" i="3"/>
  <c r="CP20" i="3" s="1"/>
  <c r="BO20" i="3"/>
  <c r="CQ20" i="3" s="1"/>
  <c r="BP20" i="3"/>
  <c r="CR20" i="3" s="1"/>
  <c r="BQ20" i="3"/>
  <c r="CS20" i="3" s="1"/>
  <c r="BR20" i="3"/>
  <c r="CT20" i="3" s="1"/>
  <c r="BS20" i="3"/>
  <c r="CU20" i="3" s="1"/>
  <c r="BT20" i="3"/>
  <c r="CV20" i="3" s="1"/>
  <c r="BU20" i="3"/>
  <c r="CW20" i="3" s="1"/>
  <c r="BV20" i="3"/>
  <c r="BJ22" i="3"/>
  <c r="CL22" i="3" s="1"/>
  <c r="BK22" i="3"/>
  <c r="CM22" i="3" s="1"/>
  <c r="BL22" i="3"/>
  <c r="CN22" i="3" s="1"/>
  <c r="BM22" i="3"/>
  <c r="CO22" i="3" s="1"/>
  <c r="BN22" i="3"/>
  <c r="CP22" i="3" s="1"/>
  <c r="BO22" i="3"/>
  <c r="CQ22" i="3" s="1"/>
  <c r="BP22" i="3"/>
  <c r="CR22" i="3" s="1"/>
  <c r="BQ22" i="3"/>
  <c r="CS22" i="3" s="1"/>
  <c r="BR22" i="3"/>
  <c r="CT22" i="3" s="1"/>
  <c r="BS22" i="3"/>
  <c r="CU22" i="3" s="1"/>
  <c r="BT22" i="3"/>
  <c r="CV22" i="3" s="1"/>
  <c r="BU22" i="3"/>
  <c r="CW22" i="3" s="1"/>
  <c r="BV22" i="3"/>
  <c r="BJ23" i="3"/>
  <c r="BK23" i="3"/>
  <c r="BL23" i="3"/>
  <c r="BM23" i="3"/>
  <c r="BN23" i="3"/>
  <c r="BO23" i="3"/>
  <c r="BP23" i="3"/>
  <c r="BQ23" i="3"/>
  <c r="BR23" i="3"/>
  <c r="BS23" i="3"/>
  <c r="BT23" i="3"/>
  <c r="BU23" i="3"/>
  <c r="BV23" i="3"/>
  <c r="BJ24" i="3"/>
  <c r="BK24" i="3"/>
  <c r="BL24" i="3"/>
  <c r="BM24" i="3"/>
  <c r="BN24" i="3"/>
  <c r="BO24" i="3"/>
  <c r="BP24" i="3"/>
  <c r="BQ24" i="3"/>
  <c r="BR24" i="3"/>
  <c r="BS24" i="3"/>
  <c r="BT24" i="3"/>
  <c r="BU24" i="3"/>
  <c r="BV24" i="3"/>
  <c r="BJ25" i="3"/>
  <c r="BK25" i="3"/>
  <c r="BL25" i="3"/>
  <c r="BM25" i="3"/>
  <c r="BN25" i="3"/>
  <c r="BO25" i="3"/>
  <c r="BP25" i="3"/>
  <c r="BQ25" i="3"/>
  <c r="BR25" i="3"/>
  <c r="BS25" i="3"/>
  <c r="BT25" i="3"/>
  <c r="BU25" i="3"/>
  <c r="BV25" i="3"/>
  <c r="BJ27" i="3"/>
  <c r="CL27" i="3" s="1"/>
  <c r="BK27" i="3"/>
  <c r="CM27" i="3" s="1"/>
  <c r="BL27" i="3"/>
  <c r="CN27" i="3" s="1"/>
  <c r="BM27" i="3"/>
  <c r="CO27" i="3" s="1"/>
  <c r="BN27" i="3"/>
  <c r="CP27" i="3" s="1"/>
  <c r="BO27" i="3"/>
  <c r="CQ27" i="3" s="1"/>
  <c r="BP27" i="3"/>
  <c r="CR27" i="3" s="1"/>
  <c r="BQ27" i="3"/>
  <c r="CS27" i="3" s="1"/>
  <c r="BR27" i="3"/>
  <c r="CT27" i="3" s="1"/>
  <c r="BS27" i="3"/>
  <c r="CU27" i="3" s="1"/>
  <c r="BT27" i="3"/>
  <c r="CV27" i="3" s="1"/>
  <c r="BU27" i="3"/>
  <c r="CW27" i="3" s="1"/>
  <c r="BV27" i="3"/>
  <c r="BJ28" i="3"/>
  <c r="BK28" i="3"/>
  <c r="BL28" i="3"/>
  <c r="BM28" i="3"/>
  <c r="BN28" i="3"/>
  <c r="BO28" i="3"/>
  <c r="BP28" i="3"/>
  <c r="BQ28" i="3"/>
  <c r="BR28" i="3"/>
  <c r="BS28" i="3"/>
  <c r="BT28" i="3"/>
  <c r="BU28" i="3"/>
  <c r="BV28" i="3"/>
  <c r="BJ29" i="3"/>
  <c r="BK29" i="3"/>
  <c r="BL29" i="3"/>
  <c r="BM29" i="3"/>
  <c r="BN29" i="3"/>
  <c r="BO29" i="3"/>
  <c r="BP29" i="3"/>
  <c r="BQ29" i="3"/>
  <c r="BR29" i="3"/>
  <c r="BS29" i="3"/>
  <c r="BT29" i="3"/>
  <c r="BU29" i="3"/>
  <c r="BV29" i="3"/>
  <c r="BJ30" i="3"/>
  <c r="BK30" i="3"/>
  <c r="BL30" i="3"/>
  <c r="BM30" i="3"/>
  <c r="BN30" i="3"/>
  <c r="BO30" i="3"/>
  <c r="BP30" i="3"/>
  <c r="BQ30" i="3"/>
  <c r="BR30" i="3"/>
  <c r="BS30" i="3"/>
  <c r="BT30" i="3"/>
  <c r="BU30" i="3"/>
  <c r="BV30" i="3"/>
  <c r="BJ32" i="3"/>
  <c r="CL32" i="3" s="1"/>
  <c r="BK32" i="3"/>
  <c r="CM32" i="3" s="1"/>
  <c r="BL32" i="3"/>
  <c r="CN32" i="3" s="1"/>
  <c r="BM32" i="3"/>
  <c r="CO32" i="3" s="1"/>
  <c r="BN32" i="3"/>
  <c r="CP32" i="3" s="1"/>
  <c r="BO32" i="3"/>
  <c r="CQ32" i="3" s="1"/>
  <c r="BP32" i="3"/>
  <c r="CR32" i="3" s="1"/>
  <c r="BQ32" i="3"/>
  <c r="CS32" i="3" s="1"/>
  <c r="BR32" i="3"/>
  <c r="CT32" i="3" s="1"/>
  <c r="BS32" i="3"/>
  <c r="CU32" i="3" s="1"/>
  <c r="BT32" i="3"/>
  <c r="CV32" i="3" s="1"/>
  <c r="BU32" i="3"/>
  <c r="CW32" i="3" s="1"/>
  <c r="BV32" i="3"/>
  <c r="BJ34" i="3"/>
  <c r="CL34" i="3" s="1"/>
  <c r="BK34" i="3"/>
  <c r="CM34" i="3" s="1"/>
  <c r="BL34" i="3"/>
  <c r="CN34" i="3" s="1"/>
  <c r="BM34" i="3"/>
  <c r="CO34" i="3" s="1"/>
  <c r="BN34" i="3"/>
  <c r="CP34" i="3" s="1"/>
  <c r="BO34" i="3"/>
  <c r="CQ34" i="3" s="1"/>
  <c r="BP34" i="3"/>
  <c r="CR34" i="3" s="1"/>
  <c r="BQ34" i="3"/>
  <c r="CS34" i="3" s="1"/>
  <c r="BR34" i="3"/>
  <c r="CT34" i="3" s="1"/>
  <c r="BS34" i="3"/>
  <c r="CU34" i="3" s="1"/>
  <c r="BT34" i="3"/>
  <c r="CV34" i="3" s="1"/>
  <c r="BU34" i="3"/>
  <c r="CW34" i="3" s="1"/>
  <c r="BV34" i="3"/>
  <c r="BJ35" i="3"/>
  <c r="BK35" i="3"/>
  <c r="BL35" i="3"/>
  <c r="BM35" i="3"/>
  <c r="BN35" i="3"/>
  <c r="BO35" i="3"/>
  <c r="BP35" i="3"/>
  <c r="BQ35" i="3"/>
  <c r="BR35" i="3"/>
  <c r="BS35" i="3"/>
  <c r="BT35" i="3"/>
  <c r="BU35" i="3"/>
  <c r="BV35" i="3"/>
  <c r="BJ36" i="3"/>
  <c r="CL36" i="3" s="1"/>
  <c r="BK36" i="3"/>
  <c r="CM36" i="3" s="1"/>
  <c r="BL36" i="3"/>
  <c r="CN36" i="3" s="1"/>
  <c r="BM36" i="3"/>
  <c r="CO36" i="3" s="1"/>
  <c r="BN36" i="3"/>
  <c r="CP36" i="3" s="1"/>
  <c r="BO36" i="3"/>
  <c r="CQ36" i="3" s="1"/>
  <c r="BP36" i="3"/>
  <c r="CR36" i="3" s="1"/>
  <c r="BQ36" i="3"/>
  <c r="CS36" i="3" s="1"/>
  <c r="BR36" i="3"/>
  <c r="CT36" i="3" s="1"/>
  <c r="BS36" i="3"/>
  <c r="CU36" i="3" s="1"/>
  <c r="BT36" i="3"/>
  <c r="CV36" i="3" s="1"/>
  <c r="BU36" i="3"/>
  <c r="CW36" i="3" s="1"/>
  <c r="BV36" i="3"/>
  <c r="BJ37" i="3"/>
  <c r="BK37" i="3"/>
  <c r="BL37" i="3"/>
  <c r="BM37" i="3"/>
  <c r="BN37" i="3"/>
  <c r="BO37" i="3"/>
  <c r="BP37" i="3"/>
  <c r="BQ37" i="3"/>
  <c r="BR37" i="3"/>
  <c r="BS37" i="3"/>
  <c r="BT37" i="3"/>
  <c r="BU37" i="3"/>
  <c r="BV37" i="3"/>
  <c r="BJ39" i="3"/>
  <c r="CL39" i="3" s="1"/>
  <c r="BK39" i="3"/>
  <c r="CM39" i="3" s="1"/>
  <c r="BL39" i="3"/>
  <c r="CN39" i="3" s="1"/>
  <c r="BM39" i="3"/>
  <c r="CO39" i="3" s="1"/>
  <c r="BN39" i="3"/>
  <c r="CP39" i="3" s="1"/>
  <c r="BO39" i="3"/>
  <c r="CQ39" i="3" s="1"/>
  <c r="BP39" i="3"/>
  <c r="CR39" i="3" s="1"/>
  <c r="BQ39" i="3"/>
  <c r="CS39" i="3" s="1"/>
  <c r="BR39" i="3"/>
  <c r="CT39" i="3" s="1"/>
  <c r="BS39" i="3"/>
  <c r="CU39" i="3" s="1"/>
  <c r="BT39" i="3"/>
  <c r="CV39" i="3" s="1"/>
  <c r="BU39" i="3"/>
  <c r="CW39" i="3" s="1"/>
  <c r="BV39" i="3"/>
  <c r="BJ41" i="3"/>
  <c r="CL41" i="3" s="1"/>
  <c r="BK41" i="3"/>
  <c r="CM41" i="3" s="1"/>
  <c r="BL41" i="3"/>
  <c r="CN41" i="3" s="1"/>
  <c r="BM41" i="3"/>
  <c r="CO41" i="3" s="1"/>
  <c r="BN41" i="3"/>
  <c r="CP41" i="3" s="1"/>
  <c r="BO41" i="3"/>
  <c r="CQ41" i="3" s="1"/>
  <c r="BP41" i="3"/>
  <c r="CR41" i="3" s="1"/>
  <c r="BQ41" i="3"/>
  <c r="CS41" i="3" s="1"/>
  <c r="BR41" i="3"/>
  <c r="CT41" i="3" s="1"/>
  <c r="BS41" i="3"/>
  <c r="CU41" i="3" s="1"/>
  <c r="BT41" i="3"/>
  <c r="CV41" i="3" s="1"/>
  <c r="BU41" i="3"/>
  <c r="CW41" i="3" s="1"/>
  <c r="BV41" i="3"/>
  <c r="BJ42" i="3"/>
  <c r="BK42" i="3"/>
  <c r="BL42" i="3"/>
  <c r="BM42" i="3"/>
  <c r="BN42" i="3"/>
  <c r="BO42" i="3"/>
  <c r="BP42" i="3"/>
  <c r="BQ42" i="3"/>
  <c r="BR42" i="3"/>
  <c r="BS42" i="3"/>
  <c r="BT42" i="3"/>
  <c r="BU42" i="3"/>
  <c r="BV42" i="3"/>
  <c r="BJ43" i="3"/>
  <c r="BK43" i="3"/>
  <c r="BL43" i="3"/>
  <c r="BM43" i="3"/>
  <c r="BN43" i="3"/>
  <c r="BO43" i="3"/>
  <c r="BP43" i="3"/>
  <c r="BQ43" i="3"/>
  <c r="BR43" i="3"/>
  <c r="BS43" i="3"/>
  <c r="BT43" i="3"/>
  <c r="BU43" i="3"/>
  <c r="BV43" i="3"/>
  <c r="BJ45" i="3"/>
  <c r="CL45" i="3" s="1"/>
  <c r="BK45" i="3"/>
  <c r="CM45" i="3" s="1"/>
  <c r="BL45" i="3"/>
  <c r="CN45" i="3" s="1"/>
  <c r="BM45" i="3"/>
  <c r="CO45" i="3" s="1"/>
  <c r="BN45" i="3"/>
  <c r="CP45" i="3" s="1"/>
  <c r="BO45" i="3"/>
  <c r="CQ45" i="3" s="1"/>
  <c r="BP45" i="3"/>
  <c r="CR45" i="3" s="1"/>
  <c r="BQ45" i="3"/>
  <c r="CS45" i="3" s="1"/>
  <c r="BR45" i="3"/>
  <c r="CT45" i="3" s="1"/>
  <c r="BS45" i="3"/>
  <c r="CU45" i="3" s="1"/>
  <c r="BT45" i="3"/>
  <c r="CV45" i="3" s="1"/>
  <c r="BU45" i="3"/>
  <c r="CW45" i="3" s="1"/>
  <c r="BV45" i="3"/>
  <c r="BJ46" i="3"/>
  <c r="BK46" i="3"/>
  <c r="BL46" i="3"/>
  <c r="BM46" i="3"/>
  <c r="BN46" i="3"/>
  <c r="BO46" i="3"/>
  <c r="BP46" i="3"/>
  <c r="BQ46" i="3"/>
  <c r="BR46" i="3"/>
  <c r="BS46" i="3"/>
  <c r="BT46" i="3"/>
  <c r="BU46" i="3"/>
  <c r="BV46" i="3"/>
  <c r="BJ47" i="3"/>
  <c r="CL47" i="3" s="1"/>
  <c r="BK47" i="3"/>
  <c r="CM47" i="3" s="1"/>
  <c r="BL47" i="3"/>
  <c r="CN47" i="3" s="1"/>
  <c r="BM47" i="3"/>
  <c r="CO47" i="3" s="1"/>
  <c r="BN47" i="3"/>
  <c r="CP47" i="3" s="1"/>
  <c r="BO47" i="3"/>
  <c r="CQ47" i="3" s="1"/>
  <c r="BP47" i="3"/>
  <c r="CR47" i="3" s="1"/>
  <c r="BQ47" i="3"/>
  <c r="CS47" i="3" s="1"/>
  <c r="BR47" i="3"/>
  <c r="CT47" i="3" s="1"/>
  <c r="BS47" i="3"/>
  <c r="CU47" i="3" s="1"/>
  <c r="BT47" i="3"/>
  <c r="CV47" i="3" s="1"/>
  <c r="BU47" i="3"/>
  <c r="CW47" i="3" s="1"/>
  <c r="BV47" i="3"/>
  <c r="BJ49" i="3"/>
  <c r="CL49" i="3" s="1"/>
  <c r="BK49" i="3"/>
  <c r="CM49" i="3" s="1"/>
  <c r="BL49" i="3"/>
  <c r="CN49" i="3" s="1"/>
  <c r="BM49" i="3"/>
  <c r="CO49" i="3" s="1"/>
  <c r="BN49" i="3"/>
  <c r="CP49" i="3" s="1"/>
  <c r="BO49" i="3"/>
  <c r="CQ49" i="3" s="1"/>
  <c r="BP49" i="3"/>
  <c r="CR49" i="3" s="1"/>
  <c r="BQ49" i="3"/>
  <c r="CS49" i="3" s="1"/>
  <c r="BR49" i="3"/>
  <c r="CT49" i="3" s="1"/>
  <c r="BS49" i="3"/>
  <c r="CU49" i="3" s="1"/>
  <c r="BT49" i="3"/>
  <c r="CV49" i="3" s="1"/>
  <c r="BU49" i="3"/>
  <c r="CW49" i="3" s="1"/>
  <c r="BV49" i="3"/>
  <c r="BJ51" i="3"/>
  <c r="CL51" i="3" s="1"/>
  <c r="BK51" i="3"/>
  <c r="CM51" i="3" s="1"/>
  <c r="BL51" i="3"/>
  <c r="CN51" i="3" s="1"/>
  <c r="BM51" i="3"/>
  <c r="CO51" i="3" s="1"/>
  <c r="BN51" i="3"/>
  <c r="CP51" i="3" s="1"/>
  <c r="BO51" i="3"/>
  <c r="CQ51" i="3" s="1"/>
  <c r="BP51" i="3"/>
  <c r="CR51" i="3" s="1"/>
  <c r="BQ51" i="3"/>
  <c r="CS51" i="3" s="1"/>
  <c r="BR51" i="3"/>
  <c r="CT51" i="3" s="1"/>
  <c r="BS51" i="3"/>
  <c r="CU51" i="3" s="1"/>
  <c r="BT51" i="3"/>
  <c r="CV51" i="3" s="1"/>
  <c r="BU51" i="3"/>
  <c r="CW51" i="3" s="1"/>
  <c r="BV51" i="3"/>
  <c r="BJ52" i="3"/>
  <c r="BK52" i="3"/>
  <c r="BL52" i="3"/>
  <c r="BM52" i="3"/>
  <c r="BN52" i="3"/>
  <c r="BO52" i="3"/>
  <c r="BP52" i="3"/>
  <c r="BQ52" i="3"/>
  <c r="BR52" i="3"/>
  <c r="BS52" i="3"/>
  <c r="BT52" i="3"/>
  <c r="BU52" i="3"/>
  <c r="BV52" i="3"/>
  <c r="BJ53" i="3"/>
  <c r="BK53" i="3"/>
  <c r="BL53" i="3"/>
  <c r="BM53" i="3"/>
  <c r="BN53" i="3"/>
  <c r="BO53" i="3"/>
  <c r="BP53" i="3"/>
  <c r="BQ53" i="3"/>
  <c r="BR53" i="3"/>
  <c r="BS53" i="3"/>
  <c r="BT53" i="3"/>
  <c r="BU53" i="3"/>
  <c r="BV53" i="3"/>
  <c r="BJ54" i="3"/>
  <c r="BK54" i="3"/>
  <c r="BL54" i="3"/>
  <c r="BM54" i="3"/>
  <c r="BN54" i="3"/>
  <c r="BO54" i="3"/>
  <c r="BP54" i="3"/>
  <c r="BQ54" i="3"/>
  <c r="BR54" i="3"/>
  <c r="BS54" i="3"/>
  <c r="BT54" i="3"/>
  <c r="BU54" i="3"/>
  <c r="BV54" i="3"/>
  <c r="BJ56" i="3"/>
  <c r="CL56" i="3" s="1"/>
  <c r="BK56" i="3"/>
  <c r="CM56" i="3" s="1"/>
  <c r="BL56" i="3"/>
  <c r="CN56" i="3" s="1"/>
  <c r="BM56" i="3"/>
  <c r="CO56" i="3" s="1"/>
  <c r="BN56" i="3"/>
  <c r="CP56" i="3" s="1"/>
  <c r="BO56" i="3"/>
  <c r="CQ56" i="3" s="1"/>
  <c r="BP56" i="3"/>
  <c r="CR56" i="3" s="1"/>
  <c r="BQ56" i="3"/>
  <c r="CS56" i="3" s="1"/>
  <c r="BR56" i="3"/>
  <c r="CT56" i="3" s="1"/>
  <c r="BS56" i="3"/>
  <c r="CU56" i="3" s="1"/>
  <c r="BT56" i="3"/>
  <c r="CV56" i="3" s="1"/>
  <c r="BU56" i="3"/>
  <c r="CW56" i="3" s="1"/>
  <c r="BV56" i="3"/>
  <c r="BJ57" i="3"/>
  <c r="BK57" i="3"/>
  <c r="BL57" i="3"/>
  <c r="BM57" i="3"/>
  <c r="BN57" i="3"/>
  <c r="BO57" i="3"/>
  <c r="BP57" i="3"/>
  <c r="BQ57" i="3"/>
  <c r="BR57" i="3"/>
  <c r="BS57" i="3"/>
  <c r="BT57" i="3"/>
  <c r="BU57" i="3"/>
  <c r="BV57" i="3"/>
  <c r="BJ58" i="3"/>
  <c r="BK58" i="3"/>
  <c r="BL58" i="3"/>
  <c r="BM58" i="3"/>
  <c r="BN58" i="3"/>
  <c r="BO58" i="3"/>
  <c r="BP58" i="3"/>
  <c r="BQ58" i="3"/>
  <c r="BR58" i="3"/>
  <c r="BS58" i="3"/>
  <c r="BT58" i="3"/>
  <c r="BU58" i="3"/>
  <c r="BV58" i="3"/>
  <c r="BJ59" i="3"/>
  <c r="BK59" i="3"/>
  <c r="BL59" i="3"/>
  <c r="BM59" i="3"/>
  <c r="BN59" i="3"/>
  <c r="BO59" i="3"/>
  <c r="BP59" i="3"/>
  <c r="BQ59" i="3"/>
  <c r="BR59" i="3"/>
  <c r="BS59" i="3"/>
  <c r="BT59" i="3"/>
  <c r="BU59" i="3"/>
  <c r="BV59" i="3"/>
  <c r="BJ60" i="3"/>
  <c r="BK60" i="3"/>
  <c r="BL60" i="3"/>
  <c r="BM60" i="3"/>
  <c r="BN60" i="3"/>
  <c r="BO60" i="3"/>
  <c r="BP60" i="3"/>
  <c r="BQ60" i="3"/>
  <c r="BR60" i="3"/>
  <c r="BS60" i="3"/>
  <c r="BT60" i="3"/>
  <c r="BU60" i="3"/>
  <c r="BV60" i="3"/>
  <c r="BJ61" i="3"/>
  <c r="BK61" i="3"/>
  <c r="BL61" i="3"/>
  <c r="BM61" i="3"/>
  <c r="BN61" i="3"/>
  <c r="BO61" i="3"/>
  <c r="BP61" i="3"/>
  <c r="BQ61" i="3"/>
  <c r="BR61" i="3"/>
  <c r="BS61" i="3"/>
  <c r="BT61" i="3"/>
  <c r="BU61" i="3"/>
  <c r="BV61" i="3"/>
  <c r="BJ63" i="3"/>
  <c r="CL63" i="3" s="1"/>
  <c r="BK63" i="3"/>
  <c r="CM63" i="3" s="1"/>
  <c r="BL63" i="3"/>
  <c r="CN63" i="3" s="1"/>
  <c r="BM63" i="3"/>
  <c r="CO63" i="3" s="1"/>
  <c r="BN63" i="3"/>
  <c r="CP63" i="3" s="1"/>
  <c r="BO63" i="3"/>
  <c r="CQ63" i="3" s="1"/>
  <c r="BP63" i="3"/>
  <c r="CR63" i="3" s="1"/>
  <c r="BQ63" i="3"/>
  <c r="CS63" i="3" s="1"/>
  <c r="BR63" i="3"/>
  <c r="CT63" i="3" s="1"/>
  <c r="BS63" i="3"/>
  <c r="CU63" i="3" s="1"/>
  <c r="BT63" i="3"/>
  <c r="CV63" i="3" s="1"/>
  <c r="BU63" i="3"/>
  <c r="CW63" i="3" s="1"/>
  <c r="BV63" i="3"/>
  <c r="BJ64" i="3"/>
  <c r="BK64" i="3"/>
  <c r="BL64" i="3"/>
  <c r="BM64" i="3"/>
  <c r="BN64" i="3"/>
  <c r="BO64" i="3"/>
  <c r="BP64" i="3"/>
  <c r="BQ64" i="3"/>
  <c r="BR64" i="3"/>
  <c r="BS64" i="3"/>
  <c r="BT64" i="3"/>
  <c r="BU64" i="3"/>
  <c r="BV64" i="3"/>
  <c r="BJ65" i="3"/>
  <c r="BK65" i="3"/>
  <c r="BL65" i="3"/>
  <c r="BM65" i="3"/>
  <c r="BN65" i="3"/>
  <c r="BO65" i="3"/>
  <c r="BP65" i="3"/>
  <c r="BQ65" i="3"/>
  <c r="BR65" i="3"/>
  <c r="BS65" i="3"/>
  <c r="BT65" i="3"/>
  <c r="BU65" i="3"/>
  <c r="BV65" i="3"/>
  <c r="BJ67" i="3"/>
  <c r="CL67" i="3" s="1"/>
  <c r="BK67" i="3"/>
  <c r="CM67" i="3" s="1"/>
  <c r="BL67" i="3"/>
  <c r="CN67" i="3" s="1"/>
  <c r="BM67" i="3"/>
  <c r="CO67" i="3" s="1"/>
  <c r="BN67" i="3"/>
  <c r="CP67" i="3" s="1"/>
  <c r="BO67" i="3"/>
  <c r="CQ67" i="3" s="1"/>
  <c r="BP67" i="3"/>
  <c r="CR67" i="3" s="1"/>
  <c r="BQ67" i="3"/>
  <c r="CS67" i="3" s="1"/>
  <c r="BR67" i="3"/>
  <c r="CT67" i="3" s="1"/>
  <c r="BS67" i="3"/>
  <c r="CU67" i="3" s="1"/>
  <c r="BT67" i="3"/>
  <c r="CV67" i="3" s="1"/>
  <c r="BU67" i="3"/>
  <c r="CW67" i="3" s="1"/>
  <c r="BV67" i="3"/>
  <c r="BJ68" i="3"/>
  <c r="BK68" i="3"/>
  <c r="BL68" i="3"/>
  <c r="BM68" i="3"/>
  <c r="BN68" i="3"/>
  <c r="BO68" i="3"/>
  <c r="BP68" i="3"/>
  <c r="BQ68" i="3"/>
  <c r="BR68" i="3"/>
  <c r="BS68" i="3"/>
  <c r="BT68" i="3"/>
  <c r="BU68" i="3"/>
  <c r="BV68" i="3"/>
  <c r="BJ70" i="3"/>
  <c r="CL70" i="3" s="1"/>
  <c r="BK70" i="3"/>
  <c r="CM70" i="3" s="1"/>
  <c r="BL70" i="3"/>
  <c r="CN70" i="3" s="1"/>
  <c r="BM70" i="3"/>
  <c r="CO70" i="3" s="1"/>
  <c r="BN70" i="3"/>
  <c r="CP70" i="3" s="1"/>
  <c r="BO70" i="3"/>
  <c r="CQ70" i="3" s="1"/>
  <c r="BP70" i="3"/>
  <c r="CR70" i="3" s="1"/>
  <c r="BQ70" i="3"/>
  <c r="CS70" i="3" s="1"/>
  <c r="BR70" i="3"/>
  <c r="CT70" i="3" s="1"/>
  <c r="BS70" i="3"/>
  <c r="CU70" i="3" s="1"/>
  <c r="BT70" i="3"/>
  <c r="CV70" i="3" s="1"/>
  <c r="BU70" i="3"/>
  <c r="CW70" i="3" s="1"/>
  <c r="BV70" i="3"/>
  <c r="BJ71" i="3"/>
  <c r="BK71" i="3"/>
  <c r="BL71" i="3"/>
  <c r="BM71" i="3"/>
  <c r="BN71" i="3"/>
  <c r="BO71" i="3"/>
  <c r="BP71" i="3"/>
  <c r="BQ71" i="3"/>
  <c r="BR71" i="3"/>
  <c r="BS71" i="3"/>
  <c r="BT71" i="3"/>
  <c r="BU71" i="3"/>
  <c r="BV71" i="3"/>
  <c r="BJ73" i="3"/>
  <c r="CL73" i="3" s="1"/>
  <c r="BK73" i="3"/>
  <c r="CM73" i="3" s="1"/>
  <c r="BL73" i="3"/>
  <c r="CN73" i="3" s="1"/>
  <c r="BM73" i="3"/>
  <c r="CO73" i="3" s="1"/>
  <c r="BN73" i="3"/>
  <c r="CP73" i="3" s="1"/>
  <c r="BO73" i="3"/>
  <c r="CQ73" i="3" s="1"/>
  <c r="BP73" i="3"/>
  <c r="CR73" i="3" s="1"/>
  <c r="BQ73" i="3"/>
  <c r="CS73" i="3" s="1"/>
  <c r="BR73" i="3"/>
  <c r="CT73" i="3" s="1"/>
  <c r="BS73" i="3"/>
  <c r="CU73" i="3" s="1"/>
  <c r="BT73" i="3"/>
  <c r="CV73" i="3" s="1"/>
  <c r="BU73" i="3"/>
  <c r="CW73" i="3" s="1"/>
  <c r="BV73" i="3"/>
  <c r="BJ75" i="3"/>
  <c r="CL75" i="3" s="1"/>
  <c r="BK75" i="3"/>
  <c r="CM75" i="3" s="1"/>
  <c r="BL75" i="3"/>
  <c r="CN75" i="3" s="1"/>
  <c r="BM75" i="3"/>
  <c r="CO75" i="3" s="1"/>
  <c r="BN75" i="3"/>
  <c r="CP75" i="3" s="1"/>
  <c r="BO75" i="3"/>
  <c r="CQ75" i="3" s="1"/>
  <c r="BP75" i="3"/>
  <c r="CR75" i="3" s="1"/>
  <c r="BQ75" i="3"/>
  <c r="CS75" i="3" s="1"/>
  <c r="BR75" i="3"/>
  <c r="CT75" i="3" s="1"/>
  <c r="BS75" i="3"/>
  <c r="CU75" i="3" s="1"/>
  <c r="BT75" i="3"/>
  <c r="CV75" i="3" s="1"/>
  <c r="BU75" i="3"/>
  <c r="CW75" i="3" s="1"/>
  <c r="BV75" i="3"/>
  <c r="BJ77" i="3"/>
  <c r="CL77" i="3" s="1"/>
  <c r="BK77" i="3"/>
  <c r="CM77" i="3" s="1"/>
  <c r="BL77" i="3"/>
  <c r="CN77" i="3" s="1"/>
  <c r="BM77" i="3"/>
  <c r="CO77" i="3" s="1"/>
  <c r="BN77" i="3"/>
  <c r="CP77" i="3" s="1"/>
  <c r="BO77" i="3"/>
  <c r="CQ77" i="3" s="1"/>
  <c r="BP77" i="3"/>
  <c r="CR77" i="3" s="1"/>
  <c r="BQ77" i="3"/>
  <c r="CS77" i="3" s="1"/>
  <c r="BR77" i="3"/>
  <c r="CT77" i="3" s="1"/>
  <c r="BS77" i="3"/>
  <c r="CU77" i="3" s="1"/>
  <c r="BT77" i="3"/>
  <c r="CV77" i="3" s="1"/>
  <c r="BU77" i="3"/>
  <c r="CW77" i="3" s="1"/>
  <c r="BV77" i="3"/>
  <c r="BJ78" i="3"/>
  <c r="BK78" i="3"/>
  <c r="BL78" i="3"/>
  <c r="BM78" i="3"/>
  <c r="BN78" i="3"/>
  <c r="BO78" i="3"/>
  <c r="BP78" i="3"/>
  <c r="BQ78" i="3"/>
  <c r="BR78" i="3"/>
  <c r="BS78" i="3"/>
  <c r="BT78" i="3"/>
  <c r="BU78" i="3"/>
  <c r="BV78" i="3"/>
  <c r="BU5" i="3"/>
  <c r="CW5" i="3" s="1"/>
  <c r="BT5" i="3"/>
  <c r="CV5" i="3" s="1"/>
  <c r="BS5" i="3"/>
  <c r="CU5" i="3" s="1"/>
  <c r="BR5" i="3"/>
  <c r="CT5" i="3" s="1"/>
  <c r="BQ5" i="3"/>
  <c r="CS5" i="3" s="1"/>
  <c r="BP5" i="3"/>
  <c r="CR5" i="3" s="1"/>
  <c r="BO5" i="3"/>
  <c r="CQ5" i="3" s="1"/>
  <c r="BN5" i="3"/>
  <c r="CP5" i="3" s="1"/>
  <c r="BM5" i="3"/>
  <c r="CO5" i="3" s="1"/>
  <c r="BL5" i="3"/>
  <c r="CN5" i="3" s="1"/>
  <c r="BK5" i="3"/>
  <c r="CM5" i="3" s="1"/>
  <c r="BJ5" i="3"/>
  <c r="CL5" i="3" s="1"/>
  <c r="BH6" i="3"/>
  <c r="BH7" i="3"/>
  <c r="BH8" i="3"/>
  <c r="BH9" i="3"/>
  <c r="BH10" i="3"/>
  <c r="BH11" i="3"/>
  <c r="BH12" i="3"/>
  <c r="BH13" i="3"/>
  <c r="BH15" i="3"/>
  <c r="BH16" i="3"/>
  <c r="BH17" i="3"/>
  <c r="BH18" i="3"/>
  <c r="BH20" i="3"/>
  <c r="BH22" i="3"/>
  <c r="BH23" i="3"/>
  <c r="BH24" i="3"/>
  <c r="BH25" i="3"/>
  <c r="BH27" i="3"/>
  <c r="BH28" i="3"/>
  <c r="BH29" i="3"/>
  <c r="BH30" i="3"/>
  <c r="BH32" i="3"/>
  <c r="BH34" i="3"/>
  <c r="BH35" i="3"/>
  <c r="BH36" i="3"/>
  <c r="BH37" i="3"/>
  <c r="BH39" i="3"/>
  <c r="BH41" i="3"/>
  <c r="BH42" i="3"/>
  <c r="BH43" i="3"/>
  <c r="BH45" i="3"/>
  <c r="BH46" i="3"/>
  <c r="BH47" i="3"/>
  <c r="BH49" i="3"/>
  <c r="BH67" i="3"/>
  <c r="BH68" i="3"/>
  <c r="BH70" i="3"/>
  <c r="BH71" i="3"/>
  <c r="BH73" i="3"/>
  <c r="BH77" i="3"/>
  <c r="BH78" i="3"/>
  <c r="BH5" i="3"/>
  <c r="F56" i="3"/>
  <c r="F57" i="3"/>
  <c r="F58" i="3"/>
  <c r="F59" i="3"/>
  <c r="F60" i="3"/>
  <c r="F61" i="3"/>
  <c r="F63" i="3"/>
  <c r="F64" i="3"/>
  <c r="F65" i="3"/>
  <c r="F68" i="3"/>
  <c r="F70" i="3"/>
  <c r="F71" i="3"/>
  <c r="F73" i="3"/>
  <c r="F75" i="3"/>
  <c r="F77" i="3"/>
  <c r="F78" i="3"/>
  <c r="F6" i="3"/>
  <c r="F7" i="3"/>
  <c r="F8" i="3"/>
  <c r="F9" i="3"/>
  <c r="F10" i="3"/>
  <c r="F11" i="3"/>
  <c r="F12" i="3"/>
  <c r="F13" i="3"/>
  <c r="F15" i="3"/>
  <c r="F16" i="3"/>
  <c r="F17" i="3"/>
  <c r="F18" i="3"/>
  <c r="F20" i="3"/>
  <c r="F22" i="3"/>
  <c r="F23" i="3"/>
  <c r="F24" i="3"/>
  <c r="F25" i="3"/>
  <c r="F27" i="3"/>
  <c r="F28" i="3"/>
  <c r="F29" i="3"/>
  <c r="F30" i="3"/>
  <c r="F32" i="3"/>
  <c r="F34" i="3"/>
  <c r="F35" i="3"/>
  <c r="F36" i="3"/>
  <c r="F37" i="3"/>
  <c r="F39" i="3"/>
  <c r="F41" i="3"/>
  <c r="F42" i="3"/>
  <c r="F43" i="3"/>
  <c r="F45" i="3"/>
  <c r="F46" i="3"/>
  <c r="F47" i="3"/>
  <c r="F49" i="3"/>
  <c r="F51" i="3"/>
  <c r="F52" i="3"/>
  <c r="F54" i="3"/>
  <c r="I76" i="1"/>
  <c r="I74" i="1"/>
  <c r="I79" i="1"/>
  <c r="I72" i="1"/>
  <c r="I69" i="1"/>
  <c r="D42" i="2"/>
  <c r="D43" i="2"/>
  <c r="D44" i="2"/>
  <c r="D45" i="2"/>
  <c r="R4" i="2"/>
  <c r="T4" i="2" s="1"/>
  <c r="L11" i="15"/>
  <c r="S11" i="15" s="1"/>
  <c r="J27" i="16"/>
  <c r="F3" i="16"/>
  <c r="E27" i="16"/>
  <c r="E28" i="16"/>
  <c r="E29" i="16"/>
  <c r="E30" i="16"/>
  <c r="E31" i="16"/>
  <c r="E22" i="16"/>
  <c r="E23" i="16"/>
  <c r="E24" i="16"/>
  <c r="E25" i="16"/>
  <c r="E16" i="16"/>
  <c r="E17" i="16"/>
  <c r="E18" i="16"/>
  <c r="E19" i="16"/>
  <c r="E20" i="16"/>
  <c r="E13" i="16"/>
  <c r="E14" i="16"/>
  <c r="E5" i="16"/>
  <c r="E6" i="16"/>
  <c r="E7" i="16"/>
  <c r="E8" i="16"/>
  <c r="E9" i="16"/>
  <c r="E10" i="16"/>
  <c r="E11" i="16"/>
  <c r="R467" i="15"/>
  <c r="L467" i="15"/>
  <c r="S467" i="15" s="1"/>
  <c r="K467" i="15"/>
  <c r="R466" i="15"/>
  <c r="L466" i="15"/>
  <c r="S466" i="15" s="1"/>
  <c r="K466" i="15"/>
  <c r="R465" i="15"/>
  <c r="L465" i="15"/>
  <c r="S465" i="15" s="1"/>
  <c r="K465" i="15"/>
  <c r="R464" i="15"/>
  <c r="L464" i="15"/>
  <c r="S464" i="15" s="1"/>
  <c r="K464" i="15"/>
  <c r="R463" i="15"/>
  <c r="L463" i="15"/>
  <c r="S463" i="15" s="1"/>
  <c r="K463" i="15"/>
  <c r="R462" i="15"/>
  <c r="L462" i="15"/>
  <c r="S462" i="15" s="1"/>
  <c r="K462" i="15"/>
  <c r="R461" i="15"/>
  <c r="L461" i="15"/>
  <c r="S461" i="15" s="1"/>
  <c r="K461" i="15"/>
  <c r="R460" i="15"/>
  <c r="L460" i="15"/>
  <c r="S460" i="15" s="1"/>
  <c r="K460" i="15"/>
  <c r="R459" i="15"/>
  <c r="L459" i="15"/>
  <c r="S459" i="15" s="1"/>
  <c r="K459" i="15"/>
  <c r="R458" i="15"/>
  <c r="L458" i="15"/>
  <c r="R457" i="15"/>
  <c r="L457" i="15"/>
  <c r="S457" i="15" s="1"/>
  <c r="K457" i="15"/>
  <c r="R456" i="15"/>
  <c r="L456" i="15"/>
  <c r="S456" i="15" s="1"/>
  <c r="K456" i="15"/>
  <c r="R455" i="15"/>
  <c r="L455" i="15"/>
  <c r="R454" i="15"/>
  <c r="L454" i="15"/>
  <c r="S454" i="15" s="1"/>
  <c r="K454" i="15"/>
  <c r="R453" i="15"/>
  <c r="L453" i="15"/>
  <c r="S453" i="15" s="1"/>
  <c r="K453" i="15"/>
  <c r="R452" i="15"/>
  <c r="L452" i="15"/>
  <c r="R451" i="15"/>
  <c r="L451" i="15"/>
  <c r="R450" i="15"/>
  <c r="L450" i="15"/>
  <c r="S450" i="15" s="1"/>
  <c r="K450" i="15"/>
  <c r="R449" i="15"/>
  <c r="L449" i="15"/>
  <c r="R448" i="15"/>
  <c r="L448" i="15"/>
  <c r="R447" i="15"/>
  <c r="L447" i="15"/>
  <c r="S447" i="15" s="1"/>
  <c r="K447" i="15"/>
  <c r="R446" i="15"/>
  <c r="L446" i="15"/>
  <c r="S446" i="15" s="1"/>
  <c r="K446" i="15"/>
  <c r="R445" i="15"/>
  <c r="L445" i="15"/>
  <c r="S445" i="15" s="1"/>
  <c r="K445" i="15"/>
  <c r="R444" i="15"/>
  <c r="L444" i="15"/>
  <c r="S444" i="15" s="1"/>
  <c r="K444" i="15"/>
  <c r="R443" i="15"/>
  <c r="L443" i="15"/>
  <c r="S443" i="15" s="1"/>
  <c r="K443" i="15"/>
  <c r="R442" i="15"/>
  <c r="L442" i="15"/>
  <c r="S442" i="15" s="1"/>
  <c r="K442" i="15"/>
  <c r="R441" i="15"/>
  <c r="L441" i="15"/>
  <c r="S441" i="15" s="1"/>
  <c r="K441" i="15"/>
  <c r="R440" i="15"/>
  <c r="L440" i="15"/>
  <c r="S440" i="15" s="1"/>
  <c r="K440" i="15"/>
  <c r="R439" i="15"/>
  <c r="L439" i="15"/>
  <c r="S439" i="15" s="1"/>
  <c r="K439" i="15"/>
  <c r="R438" i="15"/>
  <c r="L438" i="15"/>
  <c r="S438" i="15" s="1"/>
  <c r="K438" i="15"/>
  <c r="R437" i="15"/>
  <c r="L437" i="15"/>
  <c r="S437" i="15" s="1"/>
  <c r="K437" i="15"/>
  <c r="R436" i="15"/>
  <c r="L436" i="15"/>
  <c r="R435" i="15"/>
  <c r="L435" i="15"/>
  <c r="S435" i="15" s="1"/>
  <c r="K435" i="15"/>
  <c r="R434" i="15"/>
  <c r="L434" i="15"/>
  <c r="R433" i="15"/>
  <c r="L433" i="15"/>
  <c r="R432" i="15"/>
  <c r="L432" i="15"/>
  <c r="S432" i="15" s="1"/>
  <c r="K432" i="15"/>
  <c r="R431" i="15"/>
  <c r="L431" i="15"/>
  <c r="R430" i="15"/>
  <c r="L430" i="15"/>
  <c r="R429" i="15"/>
  <c r="L429" i="15"/>
  <c r="S429" i="15" s="1"/>
  <c r="K429" i="15"/>
  <c r="R428" i="15"/>
  <c r="L428" i="15"/>
  <c r="R427" i="15"/>
  <c r="L427" i="15"/>
  <c r="S427" i="15" s="1"/>
  <c r="K427" i="15"/>
  <c r="R426" i="15"/>
  <c r="L426" i="15"/>
  <c r="R425" i="15"/>
  <c r="L425" i="15"/>
  <c r="R424" i="15"/>
  <c r="L424" i="15"/>
  <c r="R423" i="15"/>
  <c r="L423" i="15"/>
  <c r="S423" i="15" s="1"/>
  <c r="K423" i="15"/>
  <c r="R422" i="15"/>
  <c r="L422" i="15"/>
  <c r="R421" i="15"/>
  <c r="L421" i="15"/>
  <c r="S421" i="15" s="1"/>
  <c r="K421" i="15"/>
  <c r="R420" i="15"/>
  <c r="L420" i="15"/>
  <c r="R419" i="15"/>
  <c r="L419" i="15"/>
  <c r="R418" i="15"/>
  <c r="L418" i="15"/>
  <c r="R417" i="15"/>
  <c r="L417" i="15"/>
  <c r="S417" i="15" s="1"/>
  <c r="K417" i="15"/>
  <c r="R416" i="15"/>
  <c r="L416" i="15"/>
  <c r="R415" i="15"/>
  <c r="L415" i="15"/>
  <c r="S415" i="15" s="1"/>
  <c r="K415" i="15"/>
  <c r="R414" i="15"/>
  <c r="L414" i="15"/>
  <c r="S414" i="15" s="1"/>
  <c r="K414" i="15"/>
  <c r="R413" i="15"/>
  <c r="L413" i="15"/>
  <c r="R412" i="15"/>
  <c r="L412" i="15"/>
  <c r="S412" i="15" s="1"/>
  <c r="K412" i="15"/>
  <c r="R411" i="15"/>
  <c r="L411" i="15"/>
  <c r="R410" i="15"/>
  <c r="L410" i="15"/>
  <c r="S410" i="15" s="1"/>
  <c r="K410" i="15"/>
  <c r="R409" i="15"/>
  <c r="L409" i="15"/>
  <c r="R408" i="15"/>
  <c r="L408" i="15"/>
  <c r="S408" i="15" s="1"/>
  <c r="K408" i="15"/>
  <c r="R407" i="15"/>
  <c r="L407" i="15"/>
  <c r="S407" i="15" s="1"/>
  <c r="K407" i="15"/>
  <c r="R406" i="15"/>
  <c r="L406" i="15"/>
  <c r="R405" i="15"/>
  <c r="L405" i="15"/>
  <c r="S405" i="15" s="1"/>
  <c r="K405" i="15"/>
  <c r="R404" i="15"/>
  <c r="L404" i="15"/>
  <c r="R403" i="15"/>
  <c r="L403" i="15"/>
  <c r="R402" i="15"/>
  <c r="L402" i="15"/>
  <c r="R401" i="15"/>
  <c r="L401" i="15"/>
  <c r="R400" i="15"/>
  <c r="L400" i="15"/>
  <c r="R399" i="15"/>
  <c r="L399" i="15"/>
  <c r="R398" i="15"/>
  <c r="L398" i="15"/>
  <c r="R397" i="15"/>
  <c r="L397" i="15"/>
  <c r="R396" i="15"/>
  <c r="L396" i="15"/>
  <c r="S396" i="15" s="1"/>
  <c r="K396" i="15"/>
  <c r="R395" i="15"/>
  <c r="L395" i="15"/>
  <c r="R394" i="15"/>
  <c r="L394" i="15"/>
  <c r="S394" i="15" s="1"/>
  <c r="K394" i="15"/>
  <c r="R393" i="15"/>
  <c r="L393" i="15"/>
  <c r="R392" i="15"/>
  <c r="L392" i="15"/>
  <c r="S392" i="15" s="1"/>
  <c r="K392" i="15"/>
  <c r="R391" i="15"/>
  <c r="L391" i="15"/>
  <c r="S391" i="15" s="1"/>
  <c r="R390" i="15"/>
  <c r="L390" i="15"/>
  <c r="S390" i="15" s="1"/>
  <c r="K390" i="15"/>
  <c r="R389" i="15"/>
  <c r="L389" i="15"/>
  <c r="S389" i="15" s="1"/>
  <c r="R388" i="15"/>
  <c r="L388" i="15"/>
  <c r="S388" i="15" s="1"/>
  <c r="R387" i="15"/>
  <c r="L387" i="15"/>
  <c r="S387" i="15" s="1"/>
  <c r="K387" i="15"/>
  <c r="R386" i="15"/>
  <c r="L386" i="15"/>
  <c r="S386" i="15" s="1"/>
  <c r="K386" i="15"/>
  <c r="R385" i="15"/>
  <c r="L385" i="15"/>
  <c r="R384" i="15"/>
  <c r="L384" i="15"/>
  <c r="S384" i="15" s="1"/>
  <c r="K384" i="15"/>
  <c r="R383" i="15"/>
  <c r="L383" i="15"/>
  <c r="S383" i="15" s="1"/>
  <c r="K383" i="15"/>
  <c r="R382" i="15"/>
  <c r="L382" i="15"/>
  <c r="S382" i="15" s="1"/>
  <c r="R381" i="15"/>
  <c r="L381" i="15"/>
  <c r="S381" i="15" s="1"/>
  <c r="K381" i="15"/>
  <c r="R380" i="15"/>
  <c r="L380" i="15"/>
  <c r="S380" i="15" s="1"/>
  <c r="R379" i="15"/>
  <c r="L379" i="15"/>
  <c r="S379" i="15" s="1"/>
  <c r="R378" i="15"/>
  <c r="L378" i="15"/>
  <c r="S378" i="15" s="1"/>
  <c r="K378" i="15"/>
  <c r="R377" i="15"/>
  <c r="L377" i="15"/>
  <c r="S377" i="15" s="1"/>
  <c r="K377" i="15"/>
  <c r="R376" i="15"/>
  <c r="L376" i="15"/>
  <c r="R375" i="15"/>
  <c r="L375" i="15"/>
  <c r="S375" i="15" s="1"/>
  <c r="K375" i="15"/>
  <c r="R374" i="15"/>
  <c r="L374" i="15"/>
  <c r="S374" i="15" s="1"/>
  <c r="K374" i="15"/>
  <c r="R373" i="15"/>
  <c r="L373" i="15"/>
  <c r="S373" i="15" s="1"/>
  <c r="R372" i="15"/>
  <c r="L372" i="15"/>
  <c r="S372" i="15" s="1"/>
  <c r="K372" i="15"/>
  <c r="R371" i="15"/>
  <c r="L371" i="15"/>
  <c r="S371" i="15" s="1"/>
  <c r="R370" i="15"/>
  <c r="L370" i="15"/>
  <c r="S370" i="15" s="1"/>
  <c r="R369" i="15"/>
  <c r="L369" i="15"/>
  <c r="S369" i="15" s="1"/>
  <c r="K369" i="15"/>
  <c r="R368" i="15"/>
  <c r="L368" i="15"/>
  <c r="S368" i="15" s="1"/>
  <c r="R367" i="15"/>
  <c r="L367" i="15"/>
  <c r="R366" i="15"/>
  <c r="L366" i="15"/>
  <c r="S366" i="15" s="1"/>
  <c r="K366" i="15"/>
  <c r="R365" i="15"/>
  <c r="L365" i="15"/>
  <c r="S365" i="15" s="1"/>
  <c r="K365" i="15"/>
  <c r="R364" i="15"/>
  <c r="L364" i="15"/>
  <c r="S364" i="15" s="1"/>
  <c r="R363" i="15"/>
  <c r="L363" i="15"/>
  <c r="S363" i="15" s="1"/>
  <c r="K363" i="15"/>
  <c r="R362" i="15"/>
  <c r="L362" i="15"/>
  <c r="S362" i="15" s="1"/>
  <c r="R361" i="15"/>
  <c r="L361" i="15"/>
  <c r="S361" i="15" s="1"/>
  <c r="R360" i="15"/>
  <c r="L360" i="15"/>
  <c r="S360" i="15" s="1"/>
  <c r="K360" i="15"/>
  <c r="R359" i="15"/>
  <c r="L359" i="15"/>
  <c r="S359" i="15" s="1"/>
  <c r="K359" i="15"/>
  <c r="R358" i="15"/>
  <c r="L358" i="15"/>
  <c r="R357" i="15"/>
  <c r="L357" i="15"/>
  <c r="S357" i="15" s="1"/>
  <c r="K357" i="15"/>
  <c r="R356" i="15"/>
  <c r="L356" i="15"/>
  <c r="S356" i="15" s="1"/>
  <c r="K356" i="15"/>
  <c r="R355" i="15"/>
  <c r="L355" i="15"/>
  <c r="R354" i="15"/>
  <c r="L354" i="15"/>
  <c r="S354" i="15" s="1"/>
  <c r="K354" i="15"/>
  <c r="R353" i="15"/>
  <c r="L353" i="15"/>
  <c r="R352" i="15"/>
  <c r="L352" i="15"/>
  <c r="R351" i="15"/>
  <c r="L351" i="15"/>
  <c r="S351" i="15" s="1"/>
  <c r="K351" i="15"/>
  <c r="R350" i="15"/>
  <c r="L350" i="15"/>
  <c r="R349" i="15"/>
  <c r="L349" i="15"/>
  <c r="R348" i="15"/>
  <c r="L348" i="15"/>
  <c r="S348" i="15" s="1"/>
  <c r="K348" i="15"/>
  <c r="R347" i="15"/>
  <c r="L347" i="15"/>
  <c r="S347" i="15" s="1"/>
  <c r="K347" i="15"/>
  <c r="R346" i="15"/>
  <c r="L346" i="15"/>
  <c r="R345" i="15"/>
  <c r="L345" i="15"/>
  <c r="S345" i="15" s="1"/>
  <c r="K345" i="15"/>
  <c r="R344" i="15"/>
  <c r="L344" i="15"/>
  <c r="R343" i="15"/>
  <c r="L343" i="15"/>
  <c r="R342" i="15"/>
  <c r="L342" i="15"/>
  <c r="S342" i="15" s="1"/>
  <c r="K342" i="15"/>
  <c r="R341" i="15"/>
  <c r="L341" i="15"/>
  <c r="S341" i="15" s="1"/>
  <c r="K341" i="15"/>
  <c r="R340" i="15"/>
  <c r="L340" i="15"/>
  <c r="S340" i="15" s="1"/>
  <c r="K340" i="15"/>
  <c r="R339" i="15"/>
  <c r="L339" i="15"/>
  <c r="S339" i="15" s="1"/>
  <c r="K339" i="15"/>
  <c r="R338" i="15"/>
  <c r="L338" i="15"/>
  <c r="S338" i="15" s="1"/>
  <c r="R337" i="15"/>
  <c r="L337" i="15"/>
  <c r="S337" i="15" s="1"/>
  <c r="K337" i="15"/>
  <c r="R336" i="15"/>
  <c r="L336" i="15"/>
  <c r="S336" i="15" s="1"/>
  <c r="K336" i="15"/>
  <c r="R335" i="15"/>
  <c r="L335" i="15"/>
  <c r="R334" i="15"/>
  <c r="L334" i="15"/>
  <c r="R333" i="15"/>
  <c r="L333" i="15"/>
  <c r="S333" i="15" s="1"/>
  <c r="K333" i="15"/>
  <c r="R332" i="15"/>
  <c r="L332" i="15"/>
  <c r="R331" i="15"/>
  <c r="L331" i="15"/>
  <c r="R330" i="15"/>
  <c r="L330" i="15"/>
  <c r="S330" i="15" s="1"/>
  <c r="K330" i="15"/>
  <c r="R329" i="15"/>
  <c r="L329" i="15"/>
  <c r="S329" i="15" s="1"/>
  <c r="K329" i="15"/>
  <c r="R328" i="15"/>
  <c r="L328" i="15"/>
  <c r="S328" i="15" s="1"/>
  <c r="R327" i="15"/>
  <c r="L327" i="15"/>
  <c r="S327" i="15" s="1"/>
  <c r="K327" i="15"/>
  <c r="R326" i="15"/>
  <c r="L326" i="15"/>
  <c r="S326" i="15" s="1"/>
  <c r="K326" i="15"/>
  <c r="R325" i="15"/>
  <c r="L325" i="15"/>
  <c r="R324" i="15"/>
  <c r="L324" i="15"/>
  <c r="S324" i="15" s="1"/>
  <c r="K324" i="15"/>
  <c r="R323" i="15"/>
  <c r="L323" i="15"/>
  <c r="S323" i="15" s="1"/>
  <c r="K323" i="15"/>
  <c r="R322" i="15"/>
  <c r="L322" i="15"/>
  <c r="R321" i="15"/>
  <c r="L321" i="15"/>
  <c r="S321" i="15" s="1"/>
  <c r="K321" i="15"/>
  <c r="R320" i="15"/>
  <c r="L320" i="15"/>
  <c r="R319" i="15"/>
  <c r="L319" i="15"/>
  <c r="R318" i="15"/>
  <c r="L318" i="15"/>
  <c r="S318" i="15" s="1"/>
  <c r="K318" i="15"/>
  <c r="R317" i="15"/>
  <c r="L317" i="15"/>
  <c r="S317" i="15" s="1"/>
  <c r="K317" i="15"/>
  <c r="R316" i="15"/>
  <c r="L316" i="15"/>
  <c r="S316" i="15" s="1"/>
  <c r="R315" i="15"/>
  <c r="L315" i="15"/>
  <c r="S315" i="15" s="1"/>
  <c r="K315" i="15"/>
  <c r="R314" i="15"/>
  <c r="L314" i="15"/>
  <c r="S314" i="15" s="1"/>
  <c r="K314" i="15"/>
  <c r="R313" i="15"/>
  <c r="L313" i="15"/>
  <c r="R312" i="15"/>
  <c r="L312" i="15"/>
  <c r="S312" i="15" s="1"/>
  <c r="K312" i="15"/>
  <c r="R311" i="15"/>
  <c r="L311" i="15"/>
  <c r="S311" i="15" s="1"/>
  <c r="K311" i="15"/>
  <c r="R310" i="15"/>
  <c r="L310" i="15"/>
  <c r="R309" i="15"/>
  <c r="L309" i="15"/>
  <c r="S309" i="15" s="1"/>
  <c r="K309" i="15"/>
  <c r="R308" i="15"/>
  <c r="L308" i="15"/>
  <c r="R307" i="15"/>
  <c r="L307" i="15"/>
  <c r="R306" i="15"/>
  <c r="L306" i="15"/>
  <c r="S306" i="15" s="1"/>
  <c r="K306" i="15"/>
  <c r="R305" i="15"/>
  <c r="L305" i="15"/>
  <c r="S305" i="15" s="1"/>
  <c r="K305" i="15"/>
  <c r="R304" i="15"/>
  <c r="L304" i="15"/>
  <c r="R303" i="15"/>
  <c r="L303" i="15"/>
  <c r="S303" i="15" s="1"/>
  <c r="K303" i="15"/>
  <c r="R302" i="15"/>
  <c r="L302" i="15"/>
  <c r="S302" i="15" s="1"/>
  <c r="K302" i="15"/>
  <c r="R301" i="15"/>
  <c r="L301" i="15"/>
  <c r="R300" i="15"/>
  <c r="L300" i="15"/>
  <c r="S300" i="15" s="1"/>
  <c r="K300" i="15"/>
  <c r="R299" i="15"/>
  <c r="L299" i="15"/>
  <c r="R298" i="15"/>
  <c r="L298" i="15"/>
  <c r="S298" i="15" s="1"/>
  <c r="K298" i="15"/>
  <c r="R297" i="15"/>
  <c r="L297" i="15"/>
  <c r="R296" i="15"/>
  <c r="L296" i="15"/>
  <c r="S296" i="15" s="1"/>
  <c r="K296" i="15"/>
  <c r="R295" i="15"/>
  <c r="L295" i="15"/>
  <c r="S295" i="15" s="1"/>
  <c r="K295" i="15"/>
  <c r="R294" i="15"/>
  <c r="L294" i="15"/>
  <c r="R293" i="15"/>
  <c r="L293" i="15"/>
  <c r="S293" i="15" s="1"/>
  <c r="K293" i="15"/>
  <c r="R292" i="15"/>
  <c r="L292" i="15"/>
  <c r="S292" i="15" s="1"/>
  <c r="K292" i="15"/>
  <c r="R291" i="15"/>
  <c r="L291" i="15"/>
  <c r="S291" i="15" s="1"/>
  <c r="K291" i="15"/>
  <c r="R290" i="15"/>
  <c r="L290" i="15"/>
  <c r="R289" i="15"/>
  <c r="L289" i="15"/>
  <c r="R288" i="15"/>
  <c r="L288" i="15"/>
  <c r="S288" i="15" s="1"/>
  <c r="K288" i="15"/>
  <c r="R287" i="15"/>
  <c r="L287" i="15"/>
  <c r="R286" i="15"/>
  <c r="L286" i="15"/>
  <c r="S286" i="15" s="1"/>
  <c r="K286" i="15"/>
  <c r="R285" i="15"/>
  <c r="L285" i="15"/>
  <c r="R284" i="15"/>
  <c r="L284" i="15"/>
  <c r="R283" i="15"/>
  <c r="L283" i="15"/>
  <c r="S283" i="15" s="1"/>
  <c r="K283" i="15"/>
  <c r="R282" i="15"/>
  <c r="L282" i="15"/>
  <c r="S282" i="15" s="1"/>
  <c r="K282" i="15"/>
  <c r="R281" i="15"/>
  <c r="L281" i="15"/>
  <c r="S281" i="15" s="1"/>
  <c r="R280" i="15"/>
  <c r="L280" i="15"/>
  <c r="S280" i="15" s="1"/>
  <c r="K280" i="15"/>
  <c r="R279" i="15"/>
  <c r="L279" i="15"/>
  <c r="S279" i="15" s="1"/>
  <c r="K279" i="15"/>
  <c r="R278" i="15"/>
  <c r="L278" i="15"/>
  <c r="R277" i="15"/>
  <c r="L277" i="15"/>
  <c r="S277" i="15" s="1"/>
  <c r="K277" i="15"/>
  <c r="R276" i="15"/>
  <c r="L276" i="15"/>
  <c r="S276" i="15" s="1"/>
  <c r="K276" i="15"/>
  <c r="R275" i="15"/>
  <c r="L275" i="15"/>
  <c r="R274" i="15"/>
  <c r="L274" i="15"/>
  <c r="S274" i="15" s="1"/>
  <c r="K274" i="15"/>
  <c r="R273" i="15"/>
  <c r="L273" i="15"/>
  <c r="R272" i="15"/>
  <c r="L272" i="15"/>
  <c r="R271" i="15"/>
  <c r="L271" i="15"/>
  <c r="S271" i="15" s="1"/>
  <c r="K271" i="15"/>
  <c r="R270" i="15"/>
  <c r="L270" i="15"/>
  <c r="S270" i="15" s="1"/>
  <c r="K270" i="15"/>
  <c r="R269" i="15"/>
  <c r="L269" i="15"/>
  <c r="R268" i="15"/>
  <c r="L268" i="15"/>
  <c r="R267" i="15"/>
  <c r="L267" i="15"/>
  <c r="S267" i="15" s="1"/>
  <c r="K267" i="15"/>
  <c r="R266" i="15"/>
  <c r="L266" i="15"/>
  <c r="S266" i="15" s="1"/>
  <c r="K266" i="15"/>
  <c r="R265" i="15"/>
  <c r="L265" i="15"/>
  <c r="S265" i="15" s="1"/>
  <c r="R264" i="15"/>
  <c r="L264" i="15"/>
  <c r="S264" i="15" s="1"/>
  <c r="K264" i="15"/>
  <c r="R263" i="15"/>
  <c r="L263" i="15"/>
  <c r="R262" i="15"/>
  <c r="L262" i="15"/>
  <c r="S262" i="15" s="1"/>
  <c r="K262" i="15"/>
  <c r="R261" i="15"/>
  <c r="L261" i="15"/>
  <c r="R260" i="15"/>
  <c r="L260" i="15"/>
  <c r="S260" i="15" s="1"/>
  <c r="K260" i="15"/>
  <c r="R259" i="15"/>
  <c r="L259" i="15"/>
  <c r="R258" i="15"/>
  <c r="L258" i="15"/>
  <c r="R257" i="15"/>
  <c r="L257" i="15"/>
  <c r="S257" i="15" s="1"/>
  <c r="K257" i="15"/>
  <c r="R256" i="15"/>
  <c r="L256" i="15"/>
  <c r="S256" i="15" s="1"/>
  <c r="K256" i="15"/>
  <c r="R255" i="15"/>
  <c r="L255" i="15"/>
  <c r="R254" i="15"/>
  <c r="L254" i="15"/>
  <c r="S254" i="15" s="1"/>
  <c r="K254" i="15"/>
  <c r="R253" i="15"/>
  <c r="L253" i="15"/>
  <c r="S253" i="15" s="1"/>
  <c r="K253" i="15"/>
  <c r="R252" i="15"/>
  <c r="L252" i="15"/>
  <c r="S252" i="15" s="1"/>
  <c r="K252" i="15"/>
  <c r="R251" i="15"/>
  <c r="L251" i="15"/>
  <c r="S251" i="15" s="1"/>
  <c r="K251" i="15"/>
  <c r="R250" i="15"/>
  <c r="L250" i="15"/>
  <c r="R249" i="15"/>
  <c r="L249" i="15"/>
  <c r="S249" i="15" s="1"/>
  <c r="K249" i="15"/>
  <c r="R248" i="15"/>
  <c r="L248" i="15"/>
  <c r="R247" i="15"/>
  <c r="L247" i="15"/>
  <c r="S247" i="15" s="1"/>
  <c r="K247" i="15"/>
  <c r="R246" i="15"/>
  <c r="L246" i="15"/>
  <c r="R245" i="15"/>
  <c r="L245" i="15"/>
  <c r="S245" i="15" s="1"/>
  <c r="K245" i="15"/>
  <c r="R244" i="15"/>
  <c r="L244" i="15"/>
  <c r="R243" i="15"/>
  <c r="L243" i="15"/>
  <c r="R242" i="15"/>
  <c r="L242" i="15"/>
  <c r="S242" i="15" s="1"/>
  <c r="K242" i="15"/>
  <c r="R241" i="15"/>
  <c r="L241" i="15"/>
  <c r="S241" i="15" s="1"/>
  <c r="K241" i="15"/>
  <c r="R240" i="15"/>
  <c r="L240" i="15"/>
  <c r="R239" i="15"/>
  <c r="L239" i="15"/>
  <c r="S239" i="15" s="1"/>
  <c r="K239" i="15"/>
  <c r="R238" i="15"/>
  <c r="L238" i="15"/>
  <c r="S238" i="15" s="1"/>
  <c r="K238" i="15"/>
  <c r="R237" i="15"/>
  <c r="L237" i="15"/>
  <c r="R236" i="15"/>
  <c r="L236" i="15"/>
  <c r="S236" i="15" s="1"/>
  <c r="K236" i="15"/>
  <c r="R235" i="15"/>
  <c r="L235" i="15"/>
  <c r="S235" i="15" s="1"/>
  <c r="K235" i="15"/>
  <c r="R234" i="15"/>
  <c r="L234" i="15"/>
  <c r="R233" i="15"/>
  <c r="L233" i="15"/>
  <c r="S233" i="15" s="1"/>
  <c r="K233" i="15"/>
  <c r="R232" i="15"/>
  <c r="L232" i="15"/>
  <c r="R231" i="15"/>
  <c r="L231" i="15"/>
  <c r="R230" i="15"/>
  <c r="L230" i="15"/>
  <c r="S230" i="15" s="1"/>
  <c r="K230" i="15"/>
  <c r="R229" i="15"/>
  <c r="L229" i="15"/>
  <c r="S229" i="15" s="1"/>
  <c r="K229" i="15"/>
  <c r="R228" i="15"/>
  <c r="L228" i="15"/>
  <c r="R227" i="15"/>
  <c r="L227" i="15"/>
  <c r="S227" i="15" s="1"/>
  <c r="K227" i="15"/>
  <c r="R226" i="15"/>
  <c r="L226" i="15"/>
  <c r="S226" i="15" s="1"/>
  <c r="K226" i="15"/>
  <c r="R225" i="15"/>
  <c r="L225" i="15"/>
  <c r="R224" i="15"/>
  <c r="L224" i="15"/>
  <c r="S224" i="15" s="1"/>
  <c r="K224" i="15"/>
  <c r="R223" i="15"/>
  <c r="L223" i="15"/>
  <c r="R222" i="15"/>
  <c r="L222" i="15"/>
  <c r="R221" i="15"/>
  <c r="L221" i="15"/>
  <c r="S221" i="15" s="1"/>
  <c r="K221" i="15"/>
  <c r="R220" i="15"/>
  <c r="L220" i="15"/>
  <c r="S220" i="15" s="1"/>
  <c r="K220" i="15"/>
  <c r="R219" i="15"/>
  <c r="L219" i="15"/>
  <c r="R218" i="15"/>
  <c r="L218" i="15"/>
  <c r="R217" i="15"/>
  <c r="L217" i="15"/>
  <c r="R216" i="15"/>
  <c r="L216" i="15"/>
  <c r="R215" i="15"/>
  <c r="L215" i="15"/>
  <c r="R214" i="15"/>
  <c r="L214" i="15"/>
  <c r="R213" i="15"/>
  <c r="L213" i="15"/>
  <c r="R212" i="15"/>
  <c r="L212" i="15"/>
  <c r="R211" i="15"/>
  <c r="L211" i="15"/>
  <c r="R210" i="15"/>
  <c r="L210" i="15"/>
  <c r="S210" i="15" s="1"/>
  <c r="R209" i="15"/>
  <c r="L209" i="15"/>
  <c r="R208" i="15"/>
  <c r="L208" i="15"/>
  <c r="R207" i="15"/>
  <c r="L207" i="15"/>
  <c r="R206" i="15"/>
  <c r="L206" i="15"/>
  <c r="R205" i="15"/>
  <c r="L205" i="15"/>
  <c r="R204" i="15"/>
  <c r="L204" i="15"/>
  <c r="R203" i="15"/>
  <c r="L203" i="15"/>
  <c r="S203" i="15" s="1"/>
  <c r="K203" i="15"/>
  <c r="R202" i="15"/>
  <c r="L202" i="15"/>
  <c r="S202" i="15" s="1"/>
  <c r="K202" i="15"/>
  <c r="R201" i="15"/>
  <c r="L201" i="15"/>
  <c r="S201" i="15" s="1"/>
  <c r="K201" i="15"/>
  <c r="R200" i="15"/>
  <c r="L200" i="15"/>
  <c r="S200" i="15" s="1"/>
  <c r="K200" i="15"/>
  <c r="R199" i="15"/>
  <c r="L199" i="15"/>
  <c r="S199" i="15" s="1"/>
  <c r="R198" i="15"/>
  <c r="L198" i="15"/>
  <c r="S198" i="15" s="1"/>
  <c r="K198" i="15"/>
  <c r="R197" i="15"/>
  <c r="L197" i="15"/>
  <c r="S197" i="15" s="1"/>
  <c r="K197" i="15"/>
  <c r="R196" i="15"/>
  <c r="L196" i="15"/>
  <c r="S196" i="15" s="1"/>
  <c r="K196" i="15"/>
  <c r="R195" i="15"/>
  <c r="L195" i="15"/>
  <c r="R194" i="15"/>
  <c r="L194" i="15"/>
  <c r="R193" i="15"/>
  <c r="L193" i="15"/>
  <c r="S193" i="15" s="1"/>
  <c r="K193" i="15"/>
  <c r="R192" i="15"/>
  <c r="L192" i="15"/>
  <c r="S192" i="15" s="1"/>
  <c r="K192" i="15"/>
  <c r="R191" i="15"/>
  <c r="L191" i="15"/>
  <c r="S191" i="15" s="1"/>
  <c r="K191" i="15"/>
  <c r="R190" i="15"/>
  <c r="L190" i="15"/>
  <c r="S190" i="15" s="1"/>
  <c r="K190" i="15"/>
  <c r="R189" i="15"/>
  <c r="L189" i="15"/>
  <c r="R188" i="15"/>
  <c r="L188" i="15"/>
  <c r="S188" i="15" s="1"/>
  <c r="K188" i="15"/>
  <c r="R187" i="15"/>
  <c r="L187" i="15"/>
  <c r="S187" i="15" s="1"/>
  <c r="K187" i="15"/>
  <c r="R186" i="15"/>
  <c r="L186" i="15"/>
  <c r="R185" i="15"/>
  <c r="L185" i="15"/>
  <c r="R184" i="15"/>
  <c r="L184" i="15"/>
  <c r="S184" i="15" s="1"/>
  <c r="K184" i="15"/>
  <c r="R183" i="15"/>
  <c r="L183" i="15"/>
  <c r="S183" i="15" s="1"/>
  <c r="K183" i="15"/>
  <c r="R182" i="15"/>
  <c r="L182" i="15"/>
  <c r="S182" i="15" s="1"/>
  <c r="K182" i="15"/>
  <c r="R181" i="15"/>
  <c r="L181" i="15"/>
  <c r="S181" i="15" s="1"/>
  <c r="K181" i="15"/>
  <c r="R180" i="15"/>
  <c r="L180" i="15"/>
  <c r="R179" i="15"/>
  <c r="L179" i="15"/>
  <c r="R178" i="15"/>
  <c r="L178" i="15"/>
  <c r="S178" i="15" s="1"/>
  <c r="K178" i="15"/>
  <c r="R177" i="15"/>
  <c r="L177" i="15"/>
  <c r="S177" i="15" s="1"/>
  <c r="K177" i="15"/>
  <c r="R176" i="15"/>
  <c r="L176" i="15"/>
  <c r="S176" i="15" s="1"/>
  <c r="K176" i="15"/>
  <c r="R175" i="15"/>
  <c r="L175" i="15"/>
  <c r="S175" i="15" s="1"/>
  <c r="K175" i="15"/>
  <c r="R174" i="15"/>
  <c r="L174" i="15"/>
  <c r="S174" i="15" s="1"/>
  <c r="K174" i="15"/>
  <c r="R173" i="15"/>
  <c r="L173" i="15"/>
  <c r="S173" i="15" s="1"/>
  <c r="K173" i="15"/>
  <c r="R172" i="15"/>
  <c r="L172" i="15"/>
  <c r="R171" i="15"/>
  <c r="L171" i="15"/>
  <c r="S171" i="15" s="1"/>
  <c r="K171" i="15"/>
  <c r="R170" i="15"/>
  <c r="L170" i="15"/>
  <c r="S170" i="15" s="1"/>
  <c r="K170" i="15"/>
  <c r="R169" i="15"/>
  <c r="L169" i="15"/>
  <c r="S169" i="15" s="1"/>
  <c r="K169" i="15"/>
  <c r="R168" i="15"/>
  <c r="L168" i="15"/>
  <c r="R167" i="15"/>
  <c r="L167" i="15"/>
  <c r="S167" i="15" s="1"/>
  <c r="K167" i="15"/>
  <c r="R166" i="15"/>
  <c r="L166" i="15"/>
  <c r="S166" i="15" s="1"/>
  <c r="K166" i="15"/>
  <c r="R165" i="15"/>
  <c r="L165" i="15"/>
  <c r="S165" i="15" s="1"/>
  <c r="K165" i="15"/>
  <c r="R164" i="15"/>
  <c r="L164" i="15"/>
  <c r="R163" i="15"/>
  <c r="L163" i="15"/>
  <c r="S163" i="15" s="1"/>
  <c r="K163" i="15"/>
  <c r="R162" i="15"/>
  <c r="L162" i="15"/>
  <c r="S162" i="15" s="1"/>
  <c r="K162" i="15"/>
  <c r="R161" i="15"/>
  <c r="L161" i="15"/>
  <c r="R160" i="15"/>
  <c r="L160" i="15"/>
  <c r="R159" i="15"/>
  <c r="L159" i="15"/>
  <c r="R158" i="15"/>
  <c r="L158" i="15"/>
  <c r="R157" i="15"/>
  <c r="L157" i="15"/>
  <c r="R156" i="15"/>
  <c r="L156" i="15"/>
  <c r="S156" i="15" s="1"/>
  <c r="R155" i="15"/>
  <c r="L155" i="15"/>
  <c r="R154" i="15"/>
  <c r="L154" i="15"/>
  <c r="R153" i="15"/>
  <c r="L153" i="15"/>
  <c r="S153" i="15" s="1"/>
  <c r="K153" i="15"/>
  <c r="R152" i="15"/>
  <c r="L152" i="15"/>
  <c r="S152" i="15" s="1"/>
  <c r="K152" i="15"/>
  <c r="R151" i="15"/>
  <c r="L151" i="15"/>
  <c r="S151" i="15" s="1"/>
  <c r="K151" i="15"/>
  <c r="R150" i="15"/>
  <c r="L150" i="15"/>
  <c r="S150" i="15" s="1"/>
  <c r="K150" i="15"/>
  <c r="R149" i="15"/>
  <c r="L149" i="15"/>
  <c r="S149" i="15" s="1"/>
  <c r="K149" i="15"/>
  <c r="R148" i="15"/>
  <c r="L148" i="15"/>
  <c r="S148" i="15" s="1"/>
  <c r="K148" i="15"/>
  <c r="R147" i="15"/>
  <c r="L147" i="15"/>
  <c r="S147" i="15" s="1"/>
  <c r="K147" i="15"/>
  <c r="R146" i="15"/>
  <c r="L146" i="15"/>
  <c r="S146" i="15" s="1"/>
  <c r="K146" i="15"/>
  <c r="R145" i="15"/>
  <c r="L145" i="15"/>
  <c r="S145" i="15" s="1"/>
  <c r="K145" i="15"/>
  <c r="R144" i="15"/>
  <c r="L144" i="15"/>
  <c r="S144" i="15" s="1"/>
  <c r="K144" i="15"/>
  <c r="R143" i="15"/>
  <c r="L143" i="15"/>
  <c r="S143" i="15" s="1"/>
  <c r="K143" i="15"/>
  <c r="R142" i="15"/>
  <c r="L142" i="15"/>
  <c r="S142" i="15" s="1"/>
  <c r="K142" i="15"/>
  <c r="R141" i="15"/>
  <c r="L141" i="15"/>
  <c r="R140" i="15"/>
  <c r="L140" i="15"/>
  <c r="S140" i="15" s="1"/>
  <c r="K140" i="15"/>
  <c r="R139" i="15"/>
  <c r="L139" i="15"/>
  <c r="S139" i="15" s="1"/>
  <c r="K139" i="15"/>
  <c r="R138" i="15"/>
  <c r="L138" i="15"/>
  <c r="S138" i="15" s="1"/>
  <c r="K138" i="15"/>
  <c r="R137" i="15"/>
  <c r="L137" i="15"/>
  <c r="R136" i="15"/>
  <c r="L136" i="15"/>
  <c r="S136" i="15" s="1"/>
  <c r="K136" i="15"/>
  <c r="R135" i="15"/>
  <c r="L135" i="15"/>
  <c r="S135" i="15" s="1"/>
  <c r="K135" i="15"/>
  <c r="R134" i="15"/>
  <c r="L134" i="15"/>
  <c r="R133" i="15"/>
  <c r="L133" i="15"/>
  <c r="R132" i="15"/>
  <c r="L132" i="15"/>
  <c r="R131" i="15"/>
  <c r="L131" i="15"/>
  <c r="R130" i="15"/>
  <c r="L130" i="15"/>
  <c r="R129" i="15"/>
  <c r="L129" i="15"/>
  <c r="R128" i="15"/>
  <c r="L128" i="15"/>
  <c r="R127" i="15"/>
  <c r="L127" i="15"/>
  <c r="R126" i="15"/>
  <c r="L126" i="15"/>
  <c r="R125" i="15"/>
  <c r="L125" i="15"/>
  <c r="R124" i="15"/>
  <c r="L124" i="15"/>
  <c r="R123" i="15"/>
  <c r="L123" i="15"/>
  <c r="S123" i="15" s="1"/>
  <c r="K123" i="15"/>
  <c r="R122" i="15"/>
  <c r="L122" i="15"/>
  <c r="R121" i="15"/>
  <c r="L121" i="15"/>
  <c r="R120" i="15"/>
  <c r="L120" i="15"/>
  <c r="S120" i="15" s="1"/>
  <c r="K120" i="15"/>
  <c r="R119" i="15"/>
  <c r="L119" i="15"/>
  <c r="S119" i="15" s="1"/>
  <c r="K119" i="15"/>
  <c r="R118" i="15"/>
  <c r="L118" i="15"/>
  <c r="R117" i="15"/>
  <c r="L117" i="15"/>
  <c r="S117" i="15" s="1"/>
  <c r="R116" i="15"/>
  <c r="L116" i="15"/>
  <c r="S116" i="15" s="1"/>
  <c r="K116" i="15"/>
  <c r="R115" i="15"/>
  <c r="L115" i="15"/>
  <c r="S115" i="15" s="1"/>
  <c r="R114" i="15"/>
  <c r="L114" i="15"/>
  <c r="R113" i="15"/>
  <c r="L113" i="15"/>
  <c r="S113" i="15" s="1"/>
  <c r="K113" i="15"/>
  <c r="R112" i="15"/>
  <c r="L112" i="15"/>
  <c r="S112" i="15" s="1"/>
  <c r="K112" i="15"/>
  <c r="R111" i="15"/>
  <c r="L111" i="15"/>
  <c r="S111" i="15" s="1"/>
  <c r="K111" i="15"/>
  <c r="R110" i="15"/>
  <c r="L110" i="15"/>
  <c r="R109" i="15"/>
  <c r="L109" i="15"/>
  <c r="S109" i="15" s="1"/>
  <c r="K109" i="15"/>
  <c r="R108" i="15"/>
  <c r="L108" i="15"/>
  <c r="S108" i="15" s="1"/>
  <c r="K108" i="15"/>
  <c r="R107" i="15"/>
  <c r="L107" i="15"/>
  <c r="R106" i="15"/>
  <c r="L106" i="15"/>
  <c r="S106" i="15" s="1"/>
  <c r="R105" i="15"/>
  <c r="L105" i="15"/>
  <c r="S105" i="15" s="1"/>
  <c r="K105" i="15"/>
  <c r="R104" i="15"/>
  <c r="L104" i="15"/>
  <c r="S104" i="15" s="1"/>
  <c r="K104" i="15"/>
  <c r="R103" i="15"/>
  <c r="L103" i="15"/>
  <c r="R102" i="15"/>
  <c r="L102" i="15"/>
  <c r="S102" i="15" s="1"/>
  <c r="K102" i="15"/>
  <c r="R101" i="15"/>
  <c r="L101" i="15"/>
  <c r="S101" i="15" s="1"/>
  <c r="K101" i="15"/>
  <c r="R100" i="15"/>
  <c r="L100" i="15"/>
  <c r="S100" i="15" s="1"/>
  <c r="K100" i="15"/>
  <c r="R99" i="15"/>
  <c r="L99" i="15"/>
  <c r="R98" i="15"/>
  <c r="L98" i="15"/>
  <c r="S98" i="15" s="1"/>
  <c r="K98" i="15"/>
  <c r="R97" i="15"/>
  <c r="L97" i="15"/>
  <c r="S97" i="15" s="1"/>
  <c r="K97" i="15"/>
  <c r="R96" i="15"/>
  <c r="L96" i="15"/>
  <c r="S96" i="15" s="1"/>
  <c r="K96" i="15"/>
  <c r="R95" i="15"/>
  <c r="L95" i="15"/>
  <c r="R94" i="15"/>
  <c r="L94" i="15"/>
  <c r="R93" i="15"/>
  <c r="L93" i="15"/>
  <c r="S93" i="15" s="1"/>
  <c r="K93" i="15"/>
  <c r="R92" i="15"/>
  <c r="L92" i="15"/>
  <c r="S92" i="15" s="1"/>
  <c r="K92" i="15"/>
  <c r="R91" i="15"/>
  <c r="L91" i="15"/>
  <c r="R90" i="15"/>
  <c r="L90" i="15"/>
  <c r="S90" i="15" s="1"/>
  <c r="R89" i="15"/>
  <c r="L89" i="15"/>
  <c r="S89" i="15" s="1"/>
  <c r="K89" i="15"/>
  <c r="R88" i="15"/>
  <c r="L88" i="15"/>
  <c r="S88" i="15" s="1"/>
  <c r="R87" i="15"/>
  <c r="L87" i="15"/>
  <c r="R86" i="15"/>
  <c r="L86" i="15"/>
  <c r="S86" i="15" s="1"/>
  <c r="K86" i="15"/>
  <c r="R85" i="15"/>
  <c r="L85" i="15"/>
  <c r="S85" i="15" s="1"/>
  <c r="K85" i="15"/>
  <c r="R84" i="15"/>
  <c r="L84" i="15"/>
  <c r="S84" i="15" s="1"/>
  <c r="K84" i="15"/>
  <c r="R83" i="15"/>
  <c r="L83" i="15"/>
  <c r="R82" i="15"/>
  <c r="L82" i="15"/>
  <c r="S82" i="15" s="1"/>
  <c r="K82" i="15"/>
  <c r="R81" i="15"/>
  <c r="L81" i="15"/>
  <c r="S81" i="15" s="1"/>
  <c r="K81" i="15"/>
  <c r="R80" i="15"/>
  <c r="L80" i="15"/>
  <c r="S80" i="15" s="1"/>
  <c r="R79" i="15"/>
  <c r="L79" i="15"/>
  <c r="R78" i="15"/>
  <c r="L78" i="15"/>
  <c r="S78" i="15" s="1"/>
  <c r="K78" i="15"/>
  <c r="R77" i="15"/>
  <c r="L77" i="15"/>
  <c r="S77" i="15" s="1"/>
  <c r="K77" i="15"/>
  <c r="R76" i="15"/>
  <c r="L76" i="15"/>
  <c r="S76" i="15" s="1"/>
  <c r="K76" i="15"/>
  <c r="R75" i="15"/>
  <c r="L75" i="15"/>
  <c r="R74" i="15"/>
  <c r="L74" i="15"/>
  <c r="S74" i="15" s="1"/>
  <c r="K74" i="15"/>
  <c r="R73" i="15"/>
  <c r="L73" i="15"/>
  <c r="S73" i="15" s="1"/>
  <c r="K73" i="15"/>
  <c r="R72" i="15"/>
  <c r="L72" i="15"/>
  <c r="S72" i="15" s="1"/>
  <c r="R71" i="15"/>
  <c r="L71" i="15"/>
  <c r="R70" i="15"/>
  <c r="L70" i="15"/>
  <c r="S70" i="15" s="1"/>
  <c r="K70" i="15"/>
  <c r="R69" i="15"/>
  <c r="L69" i="15"/>
  <c r="S69" i="15" s="1"/>
  <c r="K69" i="15"/>
  <c r="R68" i="15"/>
  <c r="L68" i="15"/>
  <c r="S68" i="15" s="1"/>
  <c r="K68" i="15"/>
  <c r="R67" i="15"/>
  <c r="L67" i="15"/>
  <c r="R66" i="15"/>
  <c r="L66" i="15"/>
  <c r="S66" i="15" s="1"/>
  <c r="K66" i="15"/>
  <c r="R65" i="15"/>
  <c r="L65" i="15"/>
  <c r="S65" i="15" s="1"/>
  <c r="K65" i="15"/>
  <c r="R64" i="15"/>
  <c r="L64" i="15"/>
  <c r="S64" i="15" s="1"/>
  <c r="R63" i="15"/>
  <c r="L63" i="15"/>
  <c r="R62" i="15"/>
  <c r="L62" i="15"/>
  <c r="S62" i="15" s="1"/>
  <c r="K62" i="15"/>
  <c r="R61" i="15"/>
  <c r="L61" i="15"/>
  <c r="S61" i="15" s="1"/>
  <c r="K61" i="15"/>
  <c r="R60" i="15"/>
  <c r="L60" i="15"/>
  <c r="S60" i="15" s="1"/>
  <c r="K60" i="15"/>
  <c r="R59" i="15"/>
  <c r="L59" i="15"/>
  <c r="R58" i="15"/>
  <c r="L58" i="15"/>
  <c r="S58" i="15" s="1"/>
  <c r="K58" i="15"/>
  <c r="R57" i="15"/>
  <c r="L57" i="15"/>
  <c r="S57" i="15" s="1"/>
  <c r="K57" i="15"/>
  <c r="R56" i="15"/>
  <c r="L56" i="15"/>
  <c r="S56" i="15" s="1"/>
  <c r="R55" i="15"/>
  <c r="L55" i="15"/>
  <c r="R54" i="15"/>
  <c r="L54" i="15"/>
  <c r="S54" i="15" s="1"/>
  <c r="K54" i="15"/>
  <c r="R53" i="15"/>
  <c r="L53" i="15"/>
  <c r="S53" i="15" s="1"/>
  <c r="K53" i="15"/>
  <c r="R52" i="15"/>
  <c r="L52" i="15"/>
  <c r="S52" i="15" s="1"/>
  <c r="K52" i="15"/>
  <c r="R51" i="15"/>
  <c r="L51" i="15"/>
  <c r="R50" i="15"/>
  <c r="L50" i="15"/>
  <c r="S50" i="15" s="1"/>
  <c r="K50" i="15"/>
  <c r="R49" i="15"/>
  <c r="L49" i="15"/>
  <c r="S49" i="15" s="1"/>
  <c r="K49" i="15"/>
  <c r="R48" i="15"/>
  <c r="L48" i="15"/>
  <c r="R47" i="15"/>
  <c r="L47" i="15"/>
  <c r="R46" i="15"/>
  <c r="L46" i="15"/>
  <c r="S46" i="15" s="1"/>
  <c r="K46" i="15"/>
  <c r="R45" i="15"/>
  <c r="L45" i="15"/>
  <c r="S45" i="15" s="1"/>
  <c r="K45" i="15"/>
  <c r="R44" i="15"/>
  <c r="L44" i="15"/>
  <c r="S44" i="15" s="1"/>
  <c r="K44" i="15"/>
  <c r="R43" i="15"/>
  <c r="L43" i="15"/>
  <c r="R42" i="15"/>
  <c r="L42" i="15"/>
  <c r="S42" i="15" s="1"/>
  <c r="K42" i="15"/>
  <c r="R41" i="15"/>
  <c r="L41" i="15"/>
  <c r="S41" i="15" s="1"/>
  <c r="K41" i="15"/>
  <c r="R40" i="15"/>
  <c r="L40" i="15"/>
  <c r="S40" i="15" s="1"/>
  <c r="K40" i="15"/>
  <c r="R39" i="15"/>
  <c r="L39" i="15"/>
  <c r="S39" i="15" s="1"/>
  <c r="K39" i="15"/>
  <c r="R38" i="15"/>
  <c r="L38" i="15"/>
  <c r="S38" i="15" s="1"/>
  <c r="R37" i="15"/>
  <c r="L37" i="15"/>
  <c r="R36" i="15"/>
  <c r="L36" i="15"/>
  <c r="S36" i="15" s="1"/>
  <c r="K36" i="15"/>
  <c r="R35" i="15"/>
  <c r="L35" i="15"/>
  <c r="S35" i="15" s="1"/>
  <c r="K35" i="15"/>
  <c r="R34" i="15"/>
  <c r="L34" i="15"/>
  <c r="S34" i="15" s="1"/>
  <c r="K34" i="15"/>
  <c r="R33" i="15"/>
  <c r="L33" i="15"/>
  <c r="R32" i="15"/>
  <c r="L32" i="15"/>
  <c r="S32" i="15" s="1"/>
  <c r="K32" i="15"/>
  <c r="R31" i="15"/>
  <c r="L31" i="15"/>
  <c r="S31" i="15" s="1"/>
  <c r="K31" i="15"/>
  <c r="R30" i="15"/>
  <c r="L30" i="15"/>
  <c r="S30" i="15" s="1"/>
  <c r="R29" i="15"/>
  <c r="L29" i="15"/>
  <c r="R28" i="15"/>
  <c r="L28" i="15"/>
  <c r="S28" i="15" s="1"/>
  <c r="K28" i="15"/>
  <c r="R27" i="15"/>
  <c r="L27" i="15"/>
  <c r="S27" i="15" s="1"/>
  <c r="K27" i="15"/>
  <c r="R26" i="15"/>
  <c r="L26" i="15"/>
  <c r="R25" i="15"/>
  <c r="L25" i="15"/>
  <c r="R24" i="15"/>
  <c r="L24" i="15"/>
  <c r="R23" i="15"/>
  <c r="L23" i="15"/>
  <c r="R22" i="15"/>
  <c r="L22" i="15"/>
  <c r="R21" i="15"/>
  <c r="L21" i="15"/>
  <c r="R20" i="15"/>
  <c r="L20" i="15"/>
  <c r="R19" i="15"/>
  <c r="L19" i="15"/>
  <c r="R18" i="15"/>
  <c r="L18" i="15"/>
  <c r="R17" i="15"/>
  <c r="L17" i="15"/>
  <c r="R16" i="15"/>
  <c r="L16" i="15"/>
  <c r="R15" i="15"/>
  <c r="L15" i="15"/>
  <c r="R14" i="15"/>
  <c r="L14" i="15"/>
  <c r="R13" i="15"/>
  <c r="L13" i="15"/>
  <c r="R12" i="15"/>
  <c r="L12" i="15"/>
  <c r="R11" i="15"/>
  <c r="K11" i="15"/>
  <c r="R10" i="15"/>
  <c r="L10" i="15"/>
  <c r="R9" i="15"/>
  <c r="L9" i="15"/>
  <c r="R8" i="15"/>
  <c r="L8" i="15"/>
  <c r="R7" i="15"/>
  <c r="L7" i="15"/>
  <c r="R6" i="15"/>
  <c r="L6" i="15"/>
  <c r="R5" i="15"/>
  <c r="L5" i="15"/>
  <c r="A5" i="15"/>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A129" i="15" s="1"/>
  <c r="A130" i="15" s="1"/>
  <c r="A131" i="15" s="1"/>
  <c r="A132" i="15" s="1"/>
  <c r="A133" i="15" s="1"/>
  <c r="A134" i="15" s="1"/>
  <c r="A135" i="15" s="1"/>
  <c r="A136" i="15" s="1"/>
  <c r="A137" i="15" s="1"/>
  <c r="A138" i="15" s="1"/>
  <c r="A139" i="15" s="1"/>
  <c r="A140" i="15" s="1"/>
  <c r="A141" i="15" s="1"/>
  <c r="A142" i="15" s="1"/>
  <c r="A143" i="15" s="1"/>
  <c r="A144" i="15" s="1"/>
  <c r="A145" i="15" s="1"/>
  <c r="A146" i="15" s="1"/>
  <c r="A147" i="15" s="1"/>
  <c r="A148" i="15" s="1"/>
  <c r="A149" i="15" s="1"/>
  <c r="A150" i="15" s="1"/>
  <c r="A151" i="15" s="1"/>
  <c r="A152" i="15" s="1"/>
  <c r="A153" i="15" s="1"/>
  <c r="A154" i="15" s="1"/>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A174" i="15" s="1"/>
  <c r="A175" i="15" s="1"/>
  <c r="A176" i="15" s="1"/>
  <c r="A177" i="15" s="1"/>
  <c r="A178" i="15" s="1"/>
  <c r="A179" i="15" s="1"/>
  <c r="A180" i="15" s="1"/>
  <c r="A181" i="15" s="1"/>
  <c r="A182" i="15" s="1"/>
  <c r="A183" i="15" s="1"/>
  <c r="A184" i="15" s="1"/>
  <c r="A185" i="15" s="1"/>
  <c r="A186" i="15" s="1"/>
  <c r="A187" i="15" s="1"/>
  <c r="A188" i="15" s="1"/>
  <c r="A189" i="15" s="1"/>
  <c r="A190" i="15" s="1"/>
  <c r="A191" i="15" s="1"/>
  <c r="A192" i="15" s="1"/>
  <c r="A193" i="15" s="1"/>
  <c r="A194" i="15" s="1"/>
  <c r="A195" i="15" s="1"/>
  <c r="A196" i="15" s="1"/>
  <c r="A197" i="15" s="1"/>
  <c r="A198" i="15" s="1"/>
  <c r="A199" i="15" s="1"/>
  <c r="A200" i="15" s="1"/>
  <c r="A201" i="15" s="1"/>
  <c r="A202" i="15" s="1"/>
  <c r="A203" i="15" s="1"/>
  <c r="A204" i="15" s="1"/>
  <c r="A205" i="15" s="1"/>
  <c r="A206" i="15" s="1"/>
  <c r="A207" i="15" s="1"/>
  <c r="A208" i="15" s="1"/>
  <c r="A209" i="15" s="1"/>
  <c r="A210" i="15" s="1"/>
  <c r="A211" i="15" s="1"/>
  <c r="A212" i="15" s="1"/>
  <c r="A213" i="15" s="1"/>
  <c r="A214" i="15" s="1"/>
  <c r="A215" i="15" s="1"/>
  <c r="A216" i="15" s="1"/>
  <c r="A217" i="15" s="1"/>
  <c r="A218" i="15" s="1"/>
  <c r="A219" i="15" s="1"/>
  <c r="A220" i="15" s="1"/>
  <c r="A221" i="15" s="1"/>
  <c r="A222" i="15" s="1"/>
  <c r="A223" i="15" s="1"/>
  <c r="A224" i="15" s="1"/>
  <c r="A225" i="15" s="1"/>
  <c r="A226" i="15" s="1"/>
  <c r="A227" i="15" s="1"/>
  <c r="A228" i="15" s="1"/>
  <c r="A229" i="15" s="1"/>
  <c r="A230" i="15" s="1"/>
  <c r="A231" i="15" s="1"/>
  <c r="A232" i="15" s="1"/>
  <c r="A233" i="15" s="1"/>
  <c r="A234" i="15" s="1"/>
  <c r="A235" i="15" s="1"/>
  <c r="A236" i="15" s="1"/>
  <c r="A237" i="15" s="1"/>
  <c r="A238" i="15" s="1"/>
  <c r="A239" i="15" s="1"/>
  <c r="A240" i="15" s="1"/>
  <c r="A241" i="15" s="1"/>
  <c r="A242" i="15" s="1"/>
  <c r="A243" i="15" s="1"/>
  <c r="A244" i="15" s="1"/>
  <c r="A245" i="15" s="1"/>
  <c r="A246" i="15" s="1"/>
  <c r="A247" i="15" s="1"/>
  <c r="A248" i="15" s="1"/>
  <c r="A249" i="15" s="1"/>
  <c r="A250" i="15" s="1"/>
  <c r="A251" i="15" s="1"/>
  <c r="A252" i="15" s="1"/>
  <c r="A253" i="15" s="1"/>
  <c r="A254" i="15" s="1"/>
  <c r="A255" i="15" s="1"/>
  <c r="A256" i="15" s="1"/>
  <c r="A257" i="15" s="1"/>
  <c r="A258" i="15" s="1"/>
  <c r="A259" i="15" s="1"/>
  <c r="A260" i="15" s="1"/>
  <c r="A261" i="15" s="1"/>
  <c r="A262" i="15" s="1"/>
  <c r="A263" i="15" s="1"/>
  <c r="A264" i="15" s="1"/>
  <c r="A265" i="15" s="1"/>
  <c r="A266" i="15" s="1"/>
  <c r="A267" i="15" s="1"/>
  <c r="A268" i="15" s="1"/>
  <c r="A269" i="15" s="1"/>
  <c r="A270" i="15" s="1"/>
  <c r="A271" i="15" s="1"/>
  <c r="A272" i="15" s="1"/>
  <c r="A273" i="15" s="1"/>
  <c r="A274" i="15" s="1"/>
  <c r="A275" i="15" s="1"/>
  <c r="A276" i="15" s="1"/>
  <c r="A277" i="15" s="1"/>
  <c r="A278" i="15" s="1"/>
  <c r="A279" i="15" s="1"/>
  <c r="A280" i="15" s="1"/>
  <c r="A281" i="15" s="1"/>
  <c r="A282" i="15" s="1"/>
  <c r="A283" i="15" s="1"/>
  <c r="A284" i="15" s="1"/>
  <c r="A285" i="15" s="1"/>
  <c r="A286" i="15" s="1"/>
  <c r="A287" i="15" s="1"/>
  <c r="A288" i="15" s="1"/>
  <c r="A289" i="15" s="1"/>
  <c r="A290" i="15" s="1"/>
  <c r="A291" i="15" s="1"/>
  <c r="A292" i="15" s="1"/>
  <c r="A293" i="15" s="1"/>
  <c r="A294" i="15" s="1"/>
  <c r="A295" i="15" s="1"/>
  <c r="A296" i="15" s="1"/>
  <c r="A297" i="15" s="1"/>
  <c r="A298" i="15" s="1"/>
  <c r="A299" i="15" s="1"/>
  <c r="A300" i="15" s="1"/>
  <c r="A301" i="15" s="1"/>
  <c r="A302" i="15" s="1"/>
  <c r="A303" i="15" s="1"/>
  <c r="A304" i="15" s="1"/>
  <c r="A305" i="15" s="1"/>
  <c r="A306" i="15" s="1"/>
  <c r="A307" i="15" s="1"/>
  <c r="A308" i="15" s="1"/>
  <c r="A309" i="15" s="1"/>
  <c r="A310" i="15" s="1"/>
  <c r="A311" i="15" s="1"/>
  <c r="A312" i="15" s="1"/>
  <c r="A313" i="15" s="1"/>
  <c r="A314" i="15" s="1"/>
  <c r="A315" i="15" s="1"/>
  <c r="A316" i="15" s="1"/>
  <c r="A317" i="15" s="1"/>
  <c r="A318" i="15" s="1"/>
  <c r="A319" i="15" s="1"/>
  <c r="A320" i="15" s="1"/>
  <c r="A321" i="15" s="1"/>
  <c r="A322" i="15" s="1"/>
  <c r="A323" i="15" s="1"/>
  <c r="A324" i="15" s="1"/>
  <c r="A325" i="15" s="1"/>
  <c r="A326" i="15" s="1"/>
  <c r="A327" i="15" s="1"/>
  <c r="A328" i="15" s="1"/>
  <c r="A329" i="15" s="1"/>
  <c r="A330" i="15" s="1"/>
  <c r="A331" i="15" s="1"/>
  <c r="A332" i="15" s="1"/>
  <c r="A333" i="15" s="1"/>
  <c r="A334" i="15" s="1"/>
  <c r="A335" i="15" s="1"/>
  <c r="A336" i="15" s="1"/>
  <c r="A337" i="15" s="1"/>
  <c r="A338" i="15" s="1"/>
  <c r="A339" i="15" s="1"/>
  <c r="A340" i="15" s="1"/>
  <c r="A341" i="15" s="1"/>
  <c r="A342" i="15" s="1"/>
  <c r="A343" i="15" s="1"/>
  <c r="A344" i="15" s="1"/>
  <c r="A345" i="15" s="1"/>
  <c r="A346" i="15" s="1"/>
  <c r="A347" i="15" s="1"/>
  <c r="A348" i="15" s="1"/>
  <c r="A349" i="15" s="1"/>
  <c r="A350" i="15" s="1"/>
  <c r="A351" i="15" s="1"/>
  <c r="A352" i="15" s="1"/>
  <c r="A353" i="15" s="1"/>
  <c r="A354" i="15" s="1"/>
  <c r="A355" i="15" s="1"/>
  <c r="A356" i="15" s="1"/>
  <c r="A357" i="15" s="1"/>
  <c r="A358" i="15" s="1"/>
  <c r="A359" i="15" s="1"/>
  <c r="A360" i="15" s="1"/>
  <c r="A361" i="15" s="1"/>
  <c r="A362" i="15" s="1"/>
  <c r="A363" i="15" s="1"/>
  <c r="A364" i="15" s="1"/>
  <c r="A365" i="15" s="1"/>
  <c r="A366" i="15" s="1"/>
  <c r="A367" i="15" s="1"/>
  <c r="A368" i="15" s="1"/>
  <c r="A369" i="15" s="1"/>
  <c r="A370" i="15" s="1"/>
  <c r="A371" i="15" s="1"/>
  <c r="A372" i="15" s="1"/>
  <c r="A373" i="15" s="1"/>
  <c r="A374" i="15" s="1"/>
  <c r="A375" i="15" s="1"/>
  <c r="A376" i="15" s="1"/>
  <c r="A377" i="15" s="1"/>
  <c r="A378" i="15" s="1"/>
  <c r="A379" i="15" s="1"/>
  <c r="A380" i="15" s="1"/>
  <c r="A381" i="15" s="1"/>
  <c r="A382" i="15" s="1"/>
  <c r="A383" i="15" s="1"/>
  <c r="A384" i="15" s="1"/>
  <c r="A385" i="15" s="1"/>
  <c r="A386" i="15" s="1"/>
  <c r="A387" i="15" s="1"/>
  <c r="A388" i="15" s="1"/>
  <c r="A389" i="15" s="1"/>
  <c r="A390" i="15" s="1"/>
  <c r="A391" i="15" s="1"/>
  <c r="A392" i="15" s="1"/>
  <c r="A393" i="15" s="1"/>
  <c r="A394" i="15" s="1"/>
  <c r="A395" i="15" s="1"/>
  <c r="A396" i="15" s="1"/>
  <c r="A397" i="15" s="1"/>
  <c r="A398" i="15" s="1"/>
  <c r="A399" i="15" s="1"/>
  <c r="A400" i="15" s="1"/>
  <c r="A401" i="15" s="1"/>
  <c r="A402" i="15" s="1"/>
  <c r="A403" i="15" s="1"/>
  <c r="A404" i="15" s="1"/>
  <c r="A405" i="15" s="1"/>
  <c r="A406" i="15" s="1"/>
  <c r="A407" i="15" s="1"/>
  <c r="A408" i="15" s="1"/>
  <c r="A409" i="15" s="1"/>
  <c r="A410" i="15" s="1"/>
  <c r="A411" i="15" s="1"/>
  <c r="A412" i="15" s="1"/>
  <c r="A413" i="15" s="1"/>
  <c r="A414" i="15" s="1"/>
  <c r="A415" i="15" s="1"/>
  <c r="A416" i="15" s="1"/>
  <c r="A417" i="15" s="1"/>
  <c r="A418" i="15" s="1"/>
  <c r="A419" i="15" s="1"/>
  <c r="A420" i="15" s="1"/>
  <c r="A421" i="15" s="1"/>
  <c r="A422" i="15" s="1"/>
  <c r="A423" i="15" s="1"/>
  <c r="A424" i="15" s="1"/>
  <c r="A425" i="15" s="1"/>
  <c r="A426" i="15" s="1"/>
  <c r="A427" i="15" s="1"/>
  <c r="A428" i="15" s="1"/>
  <c r="A429" i="15" s="1"/>
  <c r="A430" i="15" s="1"/>
  <c r="A431" i="15" s="1"/>
  <c r="A432" i="15" s="1"/>
  <c r="A433" i="15" s="1"/>
  <c r="A434" i="15" s="1"/>
  <c r="A435" i="15" s="1"/>
  <c r="A436" i="15" s="1"/>
  <c r="A437" i="15" s="1"/>
  <c r="A438" i="15" s="1"/>
  <c r="A439" i="15" s="1"/>
  <c r="A440" i="15" s="1"/>
  <c r="A441" i="15" s="1"/>
  <c r="A442" i="15" s="1"/>
  <c r="A443" i="15" s="1"/>
  <c r="A444" i="15" s="1"/>
  <c r="A445" i="15" s="1"/>
  <c r="A446" i="15" s="1"/>
  <c r="A447" i="15" s="1"/>
  <c r="A448" i="15" s="1"/>
  <c r="A449" i="15" s="1"/>
  <c r="A450" i="15" s="1"/>
  <c r="A451" i="15" s="1"/>
  <c r="A452" i="15" s="1"/>
  <c r="A453" i="15" s="1"/>
  <c r="A454" i="15" s="1"/>
  <c r="A455" i="15" s="1"/>
  <c r="A456" i="15" s="1"/>
  <c r="A457" i="15" s="1"/>
  <c r="A458" i="15" s="1"/>
  <c r="A459" i="15" s="1"/>
  <c r="A460" i="15" s="1"/>
  <c r="A461" i="15" s="1"/>
  <c r="A462" i="15" s="1"/>
  <c r="A463" i="15" s="1"/>
  <c r="A464" i="15" s="1"/>
  <c r="A465" i="15" s="1"/>
  <c r="A466" i="15" s="1"/>
  <c r="A467" i="15" s="1"/>
  <c r="L4" i="15"/>
  <c r="A5" i="6"/>
  <c r="A6" i="6" s="1"/>
  <c r="A7" i="6" s="1"/>
  <c r="A8" i="6" s="1"/>
  <c r="A9" i="6" s="1"/>
  <c r="A10" i="6" s="1"/>
  <c r="A11" i="6" s="1"/>
  <c r="A12" i="6" s="1"/>
  <c r="A13" i="6" s="1"/>
  <c r="A14" i="6" s="1"/>
  <c r="A15" i="6" s="1"/>
  <c r="A16" i="6" s="1"/>
  <c r="A4" i="6"/>
  <c r="K31" i="12"/>
  <c r="K30" i="12"/>
  <c r="K29" i="12"/>
  <c r="K28" i="12"/>
  <c r="K27" i="12"/>
  <c r="K25" i="12"/>
  <c r="K24" i="12"/>
  <c r="K23" i="12"/>
  <c r="K22" i="12"/>
  <c r="K20" i="12"/>
  <c r="K19" i="12"/>
  <c r="K18" i="12"/>
  <c r="K17" i="12"/>
  <c r="K16" i="12"/>
  <c r="K14" i="12"/>
  <c r="K13" i="12"/>
  <c r="K11" i="12"/>
  <c r="K10" i="12"/>
  <c r="K9" i="12"/>
  <c r="K8" i="12"/>
  <c r="K7" i="12"/>
  <c r="K6" i="12"/>
  <c r="K5" i="12"/>
  <c r="E31" i="12"/>
  <c r="E30" i="12"/>
  <c r="E29" i="12"/>
  <c r="E28" i="12"/>
  <c r="E27" i="12"/>
  <c r="E25" i="12"/>
  <c r="E24" i="12"/>
  <c r="E23" i="12"/>
  <c r="E22" i="12"/>
  <c r="E20" i="12"/>
  <c r="E19" i="12"/>
  <c r="E18" i="12"/>
  <c r="E17" i="12"/>
  <c r="E16" i="12"/>
  <c r="E14" i="12"/>
  <c r="E13" i="12"/>
  <c r="E11" i="12"/>
  <c r="E10" i="12"/>
  <c r="E9" i="12"/>
  <c r="E8" i="12"/>
  <c r="E7" i="12"/>
  <c r="E6" i="12"/>
  <c r="E5" i="12"/>
  <c r="E32" i="12" s="1"/>
  <c r="H32" i="11"/>
  <c r="O31" i="11"/>
  <c r="K31" i="11"/>
  <c r="U31" i="11" s="1"/>
  <c r="Y31" i="11" s="1"/>
  <c r="J31" i="11"/>
  <c r="I31" i="11"/>
  <c r="O30" i="11"/>
  <c r="K30" i="11"/>
  <c r="U30" i="11" s="1"/>
  <c r="Y30" i="11" s="1"/>
  <c r="J30" i="11"/>
  <c r="I30" i="11"/>
  <c r="O29" i="11"/>
  <c r="K29" i="11"/>
  <c r="U29" i="11" s="1"/>
  <c r="Y29" i="11" s="1"/>
  <c r="J29" i="11"/>
  <c r="I29" i="11"/>
  <c r="O28" i="11"/>
  <c r="K28" i="11"/>
  <c r="U28" i="11" s="1"/>
  <c r="Y28" i="11" s="1"/>
  <c r="J28" i="11"/>
  <c r="I28" i="11"/>
  <c r="O27" i="11"/>
  <c r="K27" i="11"/>
  <c r="U27" i="11" s="1"/>
  <c r="Y27" i="11" s="1"/>
  <c r="J27" i="11"/>
  <c r="I27" i="11"/>
  <c r="K26" i="11"/>
  <c r="U26" i="11" s="1"/>
  <c r="Y26" i="11" s="1"/>
  <c r="J26" i="11"/>
  <c r="I26" i="11"/>
  <c r="O25" i="11"/>
  <c r="K25" i="11"/>
  <c r="U25" i="11" s="1"/>
  <c r="Y25" i="11" s="1"/>
  <c r="J25" i="11"/>
  <c r="I25" i="11"/>
  <c r="O24" i="11"/>
  <c r="K24" i="11"/>
  <c r="U24" i="11" s="1"/>
  <c r="Y24" i="11" s="1"/>
  <c r="J24" i="11"/>
  <c r="I24" i="11"/>
  <c r="O23" i="11"/>
  <c r="K23" i="11"/>
  <c r="U23" i="11" s="1"/>
  <c r="Y23" i="11" s="1"/>
  <c r="J23" i="11"/>
  <c r="I23" i="11"/>
  <c r="O22" i="11"/>
  <c r="K22" i="11"/>
  <c r="U22" i="11" s="1"/>
  <c r="Y22" i="11" s="1"/>
  <c r="J22" i="11"/>
  <c r="I22" i="11"/>
  <c r="K21" i="11"/>
  <c r="U21" i="11" s="1"/>
  <c r="Y21" i="11" s="1"/>
  <c r="J21" i="11"/>
  <c r="I21" i="11"/>
  <c r="O20" i="11"/>
  <c r="K20" i="11"/>
  <c r="U20" i="11" s="1"/>
  <c r="Y20" i="11" s="1"/>
  <c r="J20" i="11"/>
  <c r="I20" i="11"/>
  <c r="O19" i="11"/>
  <c r="K19" i="11"/>
  <c r="U19" i="11" s="1"/>
  <c r="Y19" i="11" s="1"/>
  <c r="J19" i="11"/>
  <c r="I19" i="11"/>
  <c r="O18" i="11"/>
  <c r="K18" i="11"/>
  <c r="U18" i="11" s="1"/>
  <c r="Y18" i="11" s="1"/>
  <c r="J18" i="11"/>
  <c r="I18" i="11"/>
  <c r="O17" i="11"/>
  <c r="K17" i="11"/>
  <c r="U17" i="11" s="1"/>
  <c r="Y17" i="11" s="1"/>
  <c r="J17" i="11"/>
  <c r="I17" i="11"/>
  <c r="O16" i="11"/>
  <c r="K16" i="11"/>
  <c r="U16" i="11" s="1"/>
  <c r="Y16" i="11" s="1"/>
  <c r="J16" i="11"/>
  <c r="I16" i="11"/>
  <c r="K15" i="11"/>
  <c r="U15" i="11" s="1"/>
  <c r="Y15" i="11" s="1"/>
  <c r="J15" i="11"/>
  <c r="I15" i="11"/>
  <c r="O14" i="11"/>
  <c r="K14" i="11"/>
  <c r="U14" i="11" s="1"/>
  <c r="Y14" i="11" s="1"/>
  <c r="J14" i="11"/>
  <c r="I14" i="11"/>
  <c r="O13" i="11"/>
  <c r="K13" i="11"/>
  <c r="U13" i="11" s="1"/>
  <c r="Y13" i="11" s="1"/>
  <c r="J13" i="11"/>
  <c r="I13" i="11"/>
  <c r="K12" i="11"/>
  <c r="U12" i="11" s="1"/>
  <c r="Y12" i="11" s="1"/>
  <c r="J12" i="11"/>
  <c r="I12" i="11"/>
  <c r="O11" i="11"/>
  <c r="K11" i="11"/>
  <c r="U11" i="11" s="1"/>
  <c r="Y11" i="11" s="1"/>
  <c r="J11" i="11"/>
  <c r="I11" i="11"/>
  <c r="O10" i="11"/>
  <c r="K10" i="11"/>
  <c r="U10" i="11" s="1"/>
  <c r="Y10" i="11" s="1"/>
  <c r="J10" i="11"/>
  <c r="I10" i="11"/>
  <c r="O9" i="11"/>
  <c r="K9" i="11"/>
  <c r="U9" i="11" s="1"/>
  <c r="Y9" i="11" s="1"/>
  <c r="J9" i="11"/>
  <c r="I9" i="11"/>
  <c r="O8" i="11"/>
  <c r="K8" i="11"/>
  <c r="U8" i="11" s="1"/>
  <c r="Y8" i="11" s="1"/>
  <c r="J8" i="11"/>
  <c r="I8" i="11"/>
  <c r="O7" i="11"/>
  <c r="K7" i="11"/>
  <c r="U7" i="11" s="1"/>
  <c r="Y7" i="11" s="1"/>
  <c r="J7" i="11"/>
  <c r="I7" i="11"/>
  <c r="O6" i="11"/>
  <c r="K6" i="11"/>
  <c r="U6" i="11" s="1"/>
  <c r="Y6" i="11" s="1"/>
  <c r="J6" i="11"/>
  <c r="I6" i="11"/>
  <c r="O5" i="11"/>
  <c r="K5" i="11"/>
  <c r="J5" i="11"/>
  <c r="I5" i="11"/>
  <c r="A9" i="9"/>
  <c r="A7" i="9"/>
  <c r="A8" i="9"/>
  <c r="A6" i="9"/>
  <c r="O5" i="8"/>
  <c r="N5" i="8"/>
  <c r="M5" i="8"/>
  <c r="L5" i="8"/>
  <c r="K5" i="8"/>
  <c r="J5" i="8"/>
  <c r="I5" i="8"/>
  <c r="H5" i="8"/>
  <c r="G5" i="8"/>
  <c r="F5" i="8"/>
  <c r="E5" i="8"/>
  <c r="D5" i="8"/>
  <c r="O4" i="8"/>
  <c r="N4" i="8"/>
  <c r="M4" i="8"/>
  <c r="L4" i="8"/>
  <c r="K4" i="8"/>
  <c r="J4" i="8"/>
  <c r="I4" i="8"/>
  <c r="H4" i="8"/>
  <c r="G4" i="8"/>
  <c r="F4" i="8"/>
  <c r="E4" i="8"/>
  <c r="D4" i="8"/>
  <c r="P11" i="8"/>
  <c r="P10" i="8"/>
  <c r="O3" i="8"/>
  <c r="N3" i="8"/>
  <c r="M3" i="8"/>
  <c r="L3" i="8"/>
  <c r="K3" i="8"/>
  <c r="J3" i="8"/>
  <c r="I3" i="8"/>
  <c r="H3" i="8"/>
  <c r="G3" i="8"/>
  <c r="F3" i="8"/>
  <c r="E3" i="8"/>
  <c r="D3" i="8"/>
  <c r="P9" i="8"/>
  <c r="O6" i="8"/>
  <c r="O12" i="8" s="1"/>
  <c r="N6" i="8"/>
  <c r="N12" i="8" s="1"/>
  <c r="M6" i="8"/>
  <c r="L6" i="8"/>
  <c r="L12" i="8" s="1"/>
  <c r="K6" i="8"/>
  <c r="K12" i="8" s="1"/>
  <c r="J6" i="8"/>
  <c r="I6" i="8"/>
  <c r="I12" i="8" s="1"/>
  <c r="H6" i="8"/>
  <c r="G6" i="8"/>
  <c r="G12" i="8" s="1"/>
  <c r="F6" i="8"/>
  <c r="F12" i="8" s="1"/>
  <c r="E6" i="8"/>
  <c r="E12" i="8" s="1"/>
  <c r="D6" i="8"/>
  <c r="C6" i="8"/>
  <c r="B6" i="8"/>
  <c r="A6" i="2"/>
  <c r="A7" i="2" s="1"/>
  <c r="A8" i="2" s="1"/>
  <c r="A9" i="2" s="1"/>
  <c r="A10" i="2" s="1"/>
  <c r="A11" i="2" s="1"/>
  <c r="A12" i="2" s="1"/>
  <c r="A13" i="2" s="1"/>
  <c r="A14" i="2" s="1"/>
  <c r="A15" i="2" s="1"/>
  <c r="A16" i="2" s="1"/>
  <c r="A17" i="2" s="1"/>
  <c r="A18" i="2" s="1"/>
  <c r="A19" i="2" s="1"/>
  <c r="A20" i="2" s="1"/>
  <c r="A21" i="2" s="1"/>
  <c r="A22" i="2" s="1"/>
  <c r="A23" i="2" s="1"/>
  <c r="A6" i="1"/>
  <c r="A7" i="1" s="1"/>
  <c r="A8" i="1" s="1"/>
  <c r="A9" i="1" s="1"/>
  <c r="A10" i="1" s="1"/>
  <c r="A11" i="1" s="1"/>
  <c r="A12" i="1" s="1"/>
  <c r="A13" i="1" s="1"/>
  <c r="A15" i="1" s="1"/>
  <c r="A16" i="1" s="1"/>
  <c r="A17" i="1" s="1"/>
  <c r="A18" i="1" s="1"/>
  <c r="A20" i="1" s="1"/>
  <c r="A22" i="1" s="1"/>
  <c r="A23" i="1" s="1"/>
  <c r="A24" i="1" s="1"/>
  <c r="A25" i="1" s="1"/>
  <c r="A27" i="1" s="1"/>
  <c r="A28" i="1" s="1"/>
  <c r="A29" i="1" s="1"/>
  <c r="A30" i="1" s="1"/>
  <c r="A32" i="1" s="1"/>
  <c r="A34" i="1" s="1"/>
  <c r="A35" i="1" s="1"/>
  <c r="A36" i="1" s="1"/>
  <c r="A42" i="1" s="1"/>
  <c r="A43" i="1" s="1"/>
  <c r="A45" i="1" s="1"/>
  <c r="A46" i="1" s="1"/>
  <c r="A1" i="7" a="1"/>
  <c r="A1" i="7" s="1"/>
  <c r="J32" i="5" l="1"/>
  <c r="D6" i="29"/>
  <c r="N6" i="29" s="1"/>
  <c r="AX35" i="5"/>
  <c r="BB64" i="20" s="1"/>
  <c r="BL35" i="5"/>
  <c r="BQ64" i="20" s="1"/>
  <c r="E35" i="5"/>
  <c r="E14" i="5"/>
  <c r="E43" i="5" s="1"/>
  <c r="K4" i="15"/>
  <c r="L2" i="15"/>
  <c r="V4" i="15"/>
  <c r="S4" i="15"/>
  <c r="K5" i="15"/>
  <c r="S5" i="15"/>
  <c r="K6" i="15"/>
  <c r="S6" i="15"/>
  <c r="K7" i="15"/>
  <c r="S7" i="15"/>
  <c r="K8" i="15"/>
  <c r="S8" i="15"/>
  <c r="K9" i="15"/>
  <c r="S9" i="15"/>
  <c r="K10" i="15"/>
  <c r="S10" i="15"/>
  <c r="K12" i="15"/>
  <c r="S12" i="15"/>
  <c r="K13" i="15"/>
  <c r="S13" i="15"/>
  <c r="K14" i="15"/>
  <c r="S14" i="15"/>
  <c r="K15" i="15"/>
  <c r="S15" i="15"/>
  <c r="K16" i="15"/>
  <c r="S16" i="15"/>
  <c r="K17" i="15"/>
  <c r="S17" i="15"/>
  <c r="K18" i="15"/>
  <c r="S18" i="15"/>
  <c r="K19" i="15"/>
  <c r="S19" i="15"/>
  <c r="K20" i="15"/>
  <c r="S20" i="15"/>
  <c r="K21" i="15"/>
  <c r="S21" i="15"/>
  <c r="K22" i="15"/>
  <c r="S22" i="15"/>
  <c r="K23" i="15"/>
  <c r="S23" i="15"/>
  <c r="K24" i="15"/>
  <c r="S24" i="15"/>
  <c r="K25" i="15"/>
  <c r="S25" i="15"/>
  <c r="K26" i="15"/>
  <c r="S26" i="15"/>
  <c r="K29" i="15"/>
  <c r="S29" i="15"/>
  <c r="K33" i="15"/>
  <c r="S33" i="15"/>
  <c r="K37" i="15"/>
  <c r="S37" i="15"/>
  <c r="K43" i="15"/>
  <c r="S43" i="15"/>
  <c r="K47" i="15"/>
  <c r="S47" i="15"/>
  <c r="K48" i="15"/>
  <c r="S48" i="15"/>
  <c r="K51" i="15"/>
  <c r="S51" i="15"/>
  <c r="K55" i="15"/>
  <c r="S55" i="15"/>
  <c r="K59" i="15"/>
  <c r="S59" i="15"/>
  <c r="K63" i="15"/>
  <c r="S63" i="15"/>
  <c r="K67" i="15"/>
  <c r="S67" i="15"/>
  <c r="K71" i="15"/>
  <c r="S71" i="15"/>
  <c r="K75" i="15"/>
  <c r="S75" i="15"/>
  <c r="K79" i="15"/>
  <c r="S79" i="15"/>
  <c r="K83" i="15"/>
  <c r="S83" i="15"/>
  <c r="K87" i="15"/>
  <c r="S87" i="15"/>
  <c r="K91" i="15"/>
  <c r="S91" i="15"/>
  <c r="K94" i="15"/>
  <c r="S94" i="15"/>
  <c r="K95" i="15"/>
  <c r="S95" i="15"/>
  <c r="K99" i="15"/>
  <c r="S99" i="15"/>
  <c r="K103" i="15"/>
  <c r="S103" i="15"/>
  <c r="K107" i="15"/>
  <c r="S107" i="15"/>
  <c r="K110" i="15"/>
  <c r="S110" i="15"/>
  <c r="K114" i="15"/>
  <c r="S114" i="15"/>
  <c r="K118" i="15"/>
  <c r="S118" i="15"/>
  <c r="K121" i="15"/>
  <c r="S121" i="15"/>
  <c r="K122" i="15"/>
  <c r="S122" i="15"/>
  <c r="K124" i="15"/>
  <c r="S124" i="15"/>
  <c r="K125" i="15"/>
  <c r="S125" i="15"/>
  <c r="K126" i="15"/>
  <c r="S126" i="15"/>
  <c r="K127" i="15"/>
  <c r="S127" i="15"/>
  <c r="K128" i="15"/>
  <c r="S128" i="15"/>
  <c r="K129" i="15"/>
  <c r="S129" i="15"/>
  <c r="K130" i="15"/>
  <c r="S130" i="15"/>
  <c r="K131" i="15"/>
  <c r="S131" i="15"/>
  <c r="K132" i="15"/>
  <c r="S132" i="15"/>
  <c r="K133" i="15"/>
  <c r="S133" i="15"/>
  <c r="K134" i="15"/>
  <c r="S134" i="15"/>
  <c r="K137" i="15"/>
  <c r="S137" i="15"/>
  <c r="K141" i="15"/>
  <c r="S141" i="15"/>
  <c r="K154" i="15"/>
  <c r="S154" i="15"/>
  <c r="K155" i="15"/>
  <c r="S155" i="15"/>
  <c r="K157" i="15"/>
  <c r="S157" i="15"/>
  <c r="K158" i="15"/>
  <c r="S158" i="15"/>
  <c r="K159" i="15"/>
  <c r="S159" i="15"/>
  <c r="K160" i="15"/>
  <c r="S160" i="15"/>
  <c r="K161" i="15"/>
  <c r="S161" i="15"/>
  <c r="K164" i="15"/>
  <c r="S164" i="15"/>
  <c r="K168" i="15"/>
  <c r="S168" i="15"/>
  <c r="K172" i="15"/>
  <c r="S172" i="15"/>
  <c r="K179" i="15"/>
  <c r="S179" i="15"/>
  <c r="K180" i="15"/>
  <c r="S180" i="15"/>
  <c r="K185" i="15"/>
  <c r="S185" i="15"/>
  <c r="K186" i="15"/>
  <c r="S186" i="15"/>
  <c r="K189" i="15"/>
  <c r="S189" i="15"/>
  <c r="K194" i="15"/>
  <c r="S194" i="15"/>
  <c r="K195" i="15"/>
  <c r="S195" i="15"/>
  <c r="K204" i="15"/>
  <c r="S204" i="15"/>
  <c r="K205" i="15"/>
  <c r="S205" i="15"/>
  <c r="K206" i="15"/>
  <c r="S206" i="15"/>
  <c r="K207" i="15"/>
  <c r="S207" i="15"/>
  <c r="K208" i="15"/>
  <c r="S208" i="15"/>
  <c r="K209" i="15"/>
  <c r="S209" i="15"/>
  <c r="K211" i="15"/>
  <c r="S211" i="15"/>
  <c r="K212" i="15"/>
  <c r="S212" i="15"/>
  <c r="K213" i="15"/>
  <c r="S213" i="15"/>
  <c r="K214" i="15"/>
  <c r="S214" i="15"/>
  <c r="K215" i="15"/>
  <c r="S215" i="15"/>
  <c r="K216" i="15"/>
  <c r="S216" i="15"/>
  <c r="K217" i="15"/>
  <c r="S217" i="15"/>
  <c r="K218" i="15"/>
  <c r="S218" i="15"/>
  <c r="K219" i="15"/>
  <c r="S219" i="15"/>
  <c r="K222" i="15"/>
  <c r="S222" i="15"/>
  <c r="K223" i="15"/>
  <c r="S223" i="15"/>
  <c r="K225" i="15"/>
  <c r="S225" i="15"/>
  <c r="K228" i="15"/>
  <c r="S228" i="15"/>
  <c r="K231" i="15"/>
  <c r="S231" i="15"/>
  <c r="K232" i="15"/>
  <c r="S232" i="15"/>
  <c r="K234" i="15"/>
  <c r="S234" i="15"/>
  <c r="K237" i="15"/>
  <c r="S237" i="15"/>
  <c r="K240" i="15"/>
  <c r="S240" i="15"/>
  <c r="K243" i="15"/>
  <c r="S243" i="15"/>
  <c r="K244" i="15"/>
  <c r="S244" i="15"/>
  <c r="K246" i="15"/>
  <c r="S246" i="15"/>
  <c r="K248" i="15"/>
  <c r="S248" i="15"/>
  <c r="K250" i="15"/>
  <c r="S250" i="15"/>
  <c r="K255" i="15"/>
  <c r="S255" i="15"/>
  <c r="K258" i="15"/>
  <c r="S258" i="15"/>
  <c r="K259" i="15"/>
  <c r="S259" i="15"/>
  <c r="K261" i="15"/>
  <c r="S261" i="15"/>
  <c r="K263" i="15"/>
  <c r="S263" i="15"/>
  <c r="K268" i="15"/>
  <c r="S268" i="15"/>
  <c r="K269" i="15"/>
  <c r="S269" i="15"/>
  <c r="K272" i="15"/>
  <c r="S272" i="15"/>
  <c r="K273" i="15"/>
  <c r="S273" i="15"/>
  <c r="K275" i="15"/>
  <c r="S275" i="15"/>
  <c r="K278" i="15"/>
  <c r="S278" i="15"/>
  <c r="K284" i="15"/>
  <c r="S284" i="15"/>
  <c r="K285" i="15"/>
  <c r="S285" i="15"/>
  <c r="K287" i="15"/>
  <c r="S287" i="15"/>
  <c r="K289" i="15"/>
  <c r="S289" i="15"/>
  <c r="K290" i="15"/>
  <c r="S290" i="15"/>
  <c r="K294" i="15"/>
  <c r="S294" i="15"/>
  <c r="K297" i="15"/>
  <c r="S297" i="15"/>
  <c r="K299" i="15"/>
  <c r="S299" i="15"/>
  <c r="K301" i="15"/>
  <c r="S301" i="15"/>
  <c r="K304" i="15"/>
  <c r="S304" i="15"/>
  <c r="K307" i="15"/>
  <c r="S307" i="15"/>
  <c r="K308" i="15"/>
  <c r="S308" i="15"/>
  <c r="K310" i="15"/>
  <c r="S310" i="15"/>
  <c r="K313" i="15"/>
  <c r="S313" i="15"/>
  <c r="K319" i="15"/>
  <c r="S319" i="15"/>
  <c r="K320" i="15"/>
  <c r="S320" i="15"/>
  <c r="K322" i="15"/>
  <c r="S322" i="15"/>
  <c r="K325" i="15"/>
  <c r="S325" i="15"/>
  <c r="K331" i="15"/>
  <c r="S331" i="15"/>
  <c r="K332" i="15"/>
  <c r="S332" i="15"/>
  <c r="K334" i="15"/>
  <c r="S334" i="15"/>
  <c r="K335" i="15"/>
  <c r="S335" i="15"/>
  <c r="K343" i="15"/>
  <c r="S343" i="15"/>
  <c r="K344" i="15"/>
  <c r="S344" i="15"/>
  <c r="K346" i="15"/>
  <c r="S346" i="15"/>
  <c r="K349" i="15"/>
  <c r="S349" i="15"/>
  <c r="K350" i="15"/>
  <c r="S350" i="15"/>
  <c r="K352" i="15"/>
  <c r="S352" i="15"/>
  <c r="K353" i="15"/>
  <c r="S353" i="15"/>
  <c r="K355" i="15"/>
  <c r="S355" i="15"/>
  <c r="K358" i="15"/>
  <c r="S358" i="15"/>
  <c r="K367" i="15"/>
  <c r="S367" i="15"/>
  <c r="K376" i="15"/>
  <c r="S376" i="15"/>
  <c r="K385" i="15"/>
  <c r="S385" i="15"/>
  <c r="K393" i="15"/>
  <c r="S393" i="15"/>
  <c r="K395" i="15"/>
  <c r="S395" i="15"/>
  <c r="K397" i="15"/>
  <c r="S397" i="15"/>
  <c r="K398" i="15"/>
  <c r="S398" i="15"/>
  <c r="K399" i="15"/>
  <c r="S399" i="15"/>
  <c r="K400" i="15"/>
  <c r="S400" i="15"/>
  <c r="K401" i="15"/>
  <c r="S401" i="15"/>
  <c r="K402" i="15"/>
  <c r="S402" i="15"/>
  <c r="K403" i="15"/>
  <c r="S403" i="15"/>
  <c r="K404" i="15"/>
  <c r="S404" i="15"/>
  <c r="K406" i="15"/>
  <c r="S406" i="15"/>
  <c r="K409" i="15"/>
  <c r="S409" i="15"/>
  <c r="K411" i="15"/>
  <c r="S411" i="15"/>
  <c r="K413" i="15"/>
  <c r="S413" i="15"/>
  <c r="K416" i="15"/>
  <c r="S416" i="15"/>
  <c r="K418" i="15"/>
  <c r="S418" i="15"/>
  <c r="K419" i="15"/>
  <c r="S419" i="15"/>
  <c r="K420" i="15"/>
  <c r="S420" i="15"/>
  <c r="K422" i="15"/>
  <c r="S422" i="15"/>
  <c r="K424" i="15"/>
  <c r="S424" i="15"/>
  <c r="K425" i="15"/>
  <c r="S425" i="15"/>
  <c r="K426" i="15"/>
  <c r="S426" i="15"/>
  <c r="K428" i="15"/>
  <c r="S428" i="15"/>
  <c r="K430" i="15"/>
  <c r="S430" i="15"/>
  <c r="K431" i="15"/>
  <c r="S431" i="15"/>
  <c r="K433" i="15"/>
  <c r="S433" i="15"/>
  <c r="K434" i="15"/>
  <c r="S434" i="15"/>
  <c r="K436" i="15"/>
  <c r="S436" i="15"/>
  <c r="K448" i="15"/>
  <c r="S448" i="15"/>
  <c r="K449" i="15"/>
  <c r="S449" i="15"/>
  <c r="K451" i="15"/>
  <c r="S451" i="15"/>
  <c r="K452" i="15"/>
  <c r="S452" i="15"/>
  <c r="K455" i="15"/>
  <c r="S455" i="15"/>
  <c r="K458" i="15"/>
  <c r="S458" i="15"/>
  <c r="S2" i="15"/>
  <c r="V467" i="15"/>
  <c r="V466" i="15"/>
  <c r="V465" i="15"/>
  <c r="V464" i="15"/>
  <c r="V463" i="15"/>
  <c r="V462" i="15"/>
  <c r="V461" i="15"/>
  <c r="V460" i="15"/>
  <c r="V459" i="15"/>
  <c r="V458" i="15"/>
  <c r="V457" i="15"/>
  <c r="V456" i="15"/>
  <c r="V455" i="15"/>
  <c r="V454" i="15"/>
  <c r="V453" i="15"/>
  <c r="V452" i="15"/>
  <c r="V451" i="15"/>
  <c r="V450" i="15"/>
  <c r="V449" i="15"/>
  <c r="V448" i="15"/>
  <c r="V447" i="15"/>
  <c r="V446" i="15"/>
  <c r="V445" i="15"/>
  <c r="V444" i="15"/>
  <c r="V443" i="15"/>
  <c r="V442" i="15"/>
  <c r="V441" i="15"/>
  <c r="V440" i="15"/>
  <c r="V439" i="15"/>
  <c r="V438" i="15"/>
  <c r="V437" i="15"/>
  <c r="V436" i="15"/>
  <c r="V435" i="15"/>
  <c r="V434" i="15"/>
  <c r="V433" i="15"/>
  <c r="V432" i="15"/>
  <c r="V431" i="15"/>
  <c r="V430" i="15"/>
  <c r="V429" i="15"/>
  <c r="V428" i="15"/>
  <c r="V427" i="15"/>
  <c r="V426" i="15"/>
  <c r="V425" i="15"/>
  <c r="V424" i="15"/>
  <c r="V423" i="15"/>
  <c r="V422" i="15"/>
  <c r="V421" i="15"/>
  <c r="V420" i="15"/>
  <c r="V419" i="15"/>
  <c r="V418" i="15"/>
  <c r="V417" i="15"/>
  <c r="V416" i="15"/>
  <c r="V415" i="15"/>
  <c r="V414" i="15"/>
  <c r="V413" i="15"/>
  <c r="V412" i="15"/>
  <c r="V411" i="15"/>
  <c r="V410" i="15"/>
  <c r="V409" i="15"/>
  <c r="V408" i="15"/>
  <c r="V407" i="15"/>
  <c r="V406" i="15"/>
  <c r="V405" i="15"/>
  <c r="V404" i="15"/>
  <c r="V403" i="15"/>
  <c r="V402" i="15"/>
  <c r="V401" i="15"/>
  <c r="V400" i="15"/>
  <c r="V399" i="15"/>
  <c r="V398" i="15"/>
  <c r="V397" i="15"/>
  <c r="V396" i="15"/>
  <c r="V395" i="15"/>
  <c r="V394" i="15"/>
  <c r="V393" i="15"/>
  <c r="V392" i="15"/>
  <c r="V391" i="15"/>
  <c r="V390" i="15"/>
  <c r="V389" i="15"/>
  <c r="V388" i="15"/>
  <c r="V387" i="15"/>
  <c r="V386" i="15"/>
  <c r="V385" i="15"/>
  <c r="V384" i="15"/>
  <c r="V383" i="15"/>
  <c r="V382" i="15"/>
  <c r="V381" i="15"/>
  <c r="V380" i="15"/>
  <c r="V379" i="15"/>
  <c r="V378" i="15"/>
  <c r="V377" i="15"/>
  <c r="V376" i="15"/>
  <c r="V375" i="15"/>
  <c r="V374" i="15"/>
  <c r="V373" i="15"/>
  <c r="V372" i="15"/>
  <c r="V371" i="15"/>
  <c r="V370" i="15"/>
  <c r="V369" i="15"/>
  <c r="V368" i="15"/>
  <c r="V367" i="15"/>
  <c r="V366" i="15"/>
  <c r="V365" i="15"/>
  <c r="V364" i="15"/>
  <c r="V363" i="15"/>
  <c r="V362" i="15"/>
  <c r="V361" i="15"/>
  <c r="V360" i="15"/>
  <c r="V359" i="15"/>
  <c r="V358" i="15"/>
  <c r="V357" i="15"/>
  <c r="V356" i="15"/>
  <c r="V355" i="15"/>
  <c r="V354" i="15"/>
  <c r="V353" i="15"/>
  <c r="V352" i="15"/>
  <c r="V351" i="15"/>
  <c r="V350" i="15"/>
  <c r="V349" i="15"/>
  <c r="V348" i="15"/>
  <c r="V347" i="15"/>
  <c r="V346" i="15"/>
  <c r="V345" i="15"/>
  <c r="V344" i="15"/>
  <c r="V343" i="15"/>
  <c r="V342" i="15"/>
  <c r="V341" i="15"/>
  <c r="V340" i="15"/>
  <c r="V339" i="15"/>
  <c r="V338" i="15"/>
  <c r="V337" i="15"/>
  <c r="V336" i="15"/>
  <c r="V335" i="15"/>
  <c r="V334" i="15"/>
  <c r="V333" i="15"/>
  <c r="V332" i="15"/>
  <c r="V331" i="15"/>
  <c r="V330" i="15"/>
  <c r="V329" i="15"/>
  <c r="V328" i="15"/>
  <c r="V327" i="15"/>
  <c r="V326" i="15"/>
  <c r="V325" i="15"/>
  <c r="V324" i="15"/>
  <c r="V323" i="15"/>
  <c r="V322" i="15"/>
  <c r="V321" i="15"/>
  <c r="V320" i="15"/>
  <c r="V319" i="15"/>
  <c r="V318" i="15"/>
  <c r="V317" i="15"/>
  <c r="V316" i="15"/>
  <c r="V315" i="15"/>
  <c r="V314" i="15"/>
  <c r="V313" i="15"/>
  <c r="V312" i="15"/>
  <c r="V311" i="15"/>
  <c r="V310" i="15"/>
  <c r="V309" i="15"/>
  <c r="V308" i="15"/>
  <c r="V307" i="15"/>
  <c r="V306" i="15"/>
  <c r="V305" i="15"/>
  <c r="V304" i="15"/>
  <c r="V303" i="15"/>
  <c r="V302" i="15"/>
  <c r="V301" i="15"/>
  <c r="V300" i="15"/>
  <c r="V299" i="15"/>
  <c r="V298" i="15"/>
  <c r="V297" i="15"/>
  <c r="V296" i="15"/>
  <c r="V295" i="15"/>
  <c r="V294" i="15"/>
  <c r="V293" i="15"/>
  <c r="V292" i="15"/>
  <c r="V291" i="15"/>
  <c r="V290" i="15"/>
  <c r="V289" i="15"/>
  <c r="V288" i="15"/>
  <c r="V287" i="15"/>
  <c r="V286" i="15"/>
  <c r="V285" i="15"/>
  <c r="V284" i="15"/>
  <c r="V283" i="15"/>
  <c r="V282" i="15"/>
  <c r="V281" i="15"/>
  <c r="V280" i="15"/>
  <c r="V279" i="15"/>
  <c r="V278" i="15"/>
  <c r="V277" i="15"/>
  <c r="V276" i="15"/>
  <c r="V275" i="15"/>
  <c r="V274" i="15"/>
  <c r="V273" i="15"/>
  <c r="V272" i="15"/>
  <c r="V271" i="15"/>
  <c r="V270" i="15"/>
  <c r="V269" i="15"/>
  <c r="V268" i="15"/>
  <c r="V267" i="15"/>
  <c r="V266" i="15"/>
  <c r="V265" i="15"/>
  <c r="V264" i="15"/>
  <c r="V263" i="15"/>
  <c r="V262" i="15"/>
  <c r="V261" i="15"/>
  <c r="V260" i="15"/>
  <c r="V259" i="15"/>
  <c r="V258" i="15"/>
  <c r="V257" i="15"/>
  <c r="V256" i="15"/>
  <c r="V255" i="15"/>
  <c r="V254" i="15"/>
  <c r="V253" i="15"/>
  <c r="V252" i="15"/>
  <c r="V251" i="15"/>
  <c r="V250" i="15"/>
  <c r="V249" i="15"/>
  <c r="V248" i="15"/>
  <c r="V247" i="15"/>
  <c r="V246" i="15"/>
  <c r="V245" i="15"/>
  <c r="V244" i="15"/>
  <c r="V243" i="15"/>
  <c r="V242" i="15"/>
  <c r="V241" i="15"/>
  <c r="V240" i="15"/>
  <c r="V239" i="15"/>
  <c r="V238" i="15"/>
  <c r="V237" i="15"/>
  <c r="V236" i="15"/>
  <c r="V235" i="15"/>
  <c r="V234" i="15"/>
  <c r="V233" i="15"/>
  <c r="V232" i="15"/>
  <c r="V231" i="15"/>
  <c r="V230" i="15"/>
  <c r="V229" i="15"/>
  <c r="V228" i="15"/>
  <c r="V227" i="15"/>
  <c r="V226" i="15"/>
  <c r="V225" i="15"/>
  <c r="V224" i="15"/>
  <c r="V223" i="15"/>
  <c r="V222" i="15"/>
  <c r="V221" i="15"/>
  <c r="V220" i="15"/>
  <c r="V219" i="15"/>
  <c r="V218" i="15"/>
  <c r="V217" i="15"/>
  <c r="V216" i="15"/>
  <c r="V215" i="15"/>
  <c r="V214" i="15"/>
  <c r="V213" i="15"/>
  <c r="V212" i="15"/>
  <c r="V211" i="15"/>
  <c r="V210" i="15"/>
  <c r="V209" i="15"/>
  <c r="V208" i="15"/>
  <c r="V207" i="15"/>
  <c r="V206" i="15"/>
  <c r="V205" i="15"/>
  <c r="V204" i="15"/>
  <c r="V203" i="15"/>
  <c r="V202" i="15"/>
  <c r="V201" i="15"/>
  <c r="V200" i="15"/>
  <c r="V199" i="15"/>
  <c r="V198" i="15"/>
  <c r="V197" i="15"/>
  <c r="V196" i="15"/>
  <c r="V195" i="15"/>
  <c r="V194" i="15"/>
  <c r="V193" i="15"/>
  <c r="V192" i="15"/>
  <c r="V191" i="15"/>
  <c r="V190" i="15"/>
  <c r="V189" i="15"/>
  <c r="V188" i="15"/>
  <c r="V187" i="15"/>
  <c r="V186" i="15"/>
  <c r="V185" i="15"/>
  <c r="V184" i="15"/>
  <c r="V183" i="15"/>
  <c r="V182" i="15"/>
  <c r="V181" i="15"/>
  <c r="V180" i="15"/>
  <c r="V179" i="15"/>
  <c r="V178" i="15"/>
  <c r="V177" i="15"/>
  <c r="V176" i="15"/>
  <c r="V175" i="15"/>
  <c r="V174" i="15"/>
  <c r="V173" i="15"/>
  <c r="V172" i="15"/>
  <c r="V171" i="15"/>
  <c r="V170" i="15"/>
  <c r="V169" i="15"/>
  <c r="V168" i="15"/>
  <c r="V167" i="15"/>
  <c r="V166" i="15"/>
  <c r="V165" i="15"/>
  <c r="V164" i="15"/>
  <c r="V163" i="15"/>
  <c r="V162" i="15"/>
  <c r="V161" i="15"/>
  <c r="V160" i="15"/>
  <c r="V159" i="15"/>
  <c r="V158" i="15"/>
  <c r="V157" i="15"/>
  <c r="V156" i="15"/>
  <c r="V155" i="15"/>
  <c r="V154" i="15"/>
  <c r="V153" i="15"/>
  <c r="V152" i="15"/>
  <c r="V151" i="15"/>
  <c r="V150" i="15"/>
  <c r="V149" i="15"/>
  <c r="V148" i="15"/>
  <c r="V147" i="15"/>
  <c r="V146" i="15"/>
  <c r="V145" i="15"/>
  <c r="V144" i="15"/>
  <c r="V143" i="15"/>
  <c r="V142" i="15"/>
  <c r="V141" i="15"/>
  <c r="V140" i="15"/>
  <c r="V139" i="15"/>
  <c r="V138" i="15"/>
  <c r="V137" i="15"/>
  <c r="V136" i="15"/>
  <c r="V135" i="15"/>
  <c r="V134" i="15"/>
  <c r="V133" i="15"/>
  <c r="V132" i="15"/>
  <c r="V131" i="15"/>
  <c r="V130" i="15"/>
  <c r="V129" i="15"/>
  <c r="V128" i="15"/>
  <c r="V127" i="15"/>
  <c r="V126" i="15"/>
  <c r="V125" i="15"/>
  <c r="V124" i="15"/>
  <c r="V123" i="15"/>
  <c r="V122" i="15"/>
  <c r="V121" i="15"/>
  <c r="V120" i="15"/>
  <c r="V119" i="15"/>
  <c r="V118" i="15"/>
  <c r="V117" i="15"/>
  <c r="V116" i="15"/>
  <c r="V115" i="15"/>
  <c r="V114" i="15"/>
  <c r="V113" i="15"/>
  <c r="V112" i="15"/>
  <c r="V111" i="15"/>
  <c r="V110" i="15"/>
  <c r="V109" i="15"/>
  <c r="V108" i="15"/>
  <c r="V107" i="15"/>
  <c r="V106" i="15"/>
  <c r="V105" i="15"/>
  <c r="V104" i="15"/>
  <c r="V103" i="15"/>
  <c r="V102" i="15"/>
  <c r="V101" i="15"/>
  <c r="V100" i="15"/>
  <c r="V99" i="15"/>
  <c r="V98" i="15"/>
  <c r="V97" i="15"/>
  <c r="V96" i="15"/>
  <c r="V95" i="15"/>
  <c r="V94" i="15"/>
  <c r="V93" i="15"/>
  <c r="V92" i="15"/>
  <c r="V91" i="15"/>
  <c r="V90" i="15"/>
  <c r="V89" i="15"/>
  <c r="V88" i="15"/>
  <c r="V87" i="15"/>
  <c r="V86" i="15"/>
  <c r="V85" i="15"/>
  <c r="V84" i="15"/>
  <c r="V83" i="15"/>
  <c r="V82" i="15"/>
  <c r="V81" i="15"/>
  <c r="V80" i="15"/>
  <c r="V79" i="15"/>
  <c r="V78" i="15"/>
  <c r="V77" i="15"/>
  <c r="V76" i="15"/>
  <c r="V75" i="15"/>
  <c r="V74" i="15"/>
  <c r="V73" i="15"/>
  <c r="V72" i="15"/>
  <c r="V71" i="15"/>
  <c r="V70" i="15"/>
  <c r="V69" i="15"/>
  <c r="V68" i="15"/>
  <c r="V67" i="15"/>
  <c r="V66" i="15"/>
  <c r="V65" i="15"/>
  <c r="V64" i="15"/>
  <c r="V63" i="15"/>
  <c r="V62" i="15"/>
  <c r="V61" i="15"/>
  <c r="V60" i="15"/>
  <c r="V59" i="15"/>
  <c r="V58" i="15"/>
  <c r="V57" i="15"/>
  <c r="V56" i="15"/>
  <c r="V55" i="15"/>
  <c r="V54" i="15"/>
  <c r="V53" i="15"/>
  <c r="V52" i="15"/>
  <c r="V51" i="15"/>
  <c r="V50" i="15"/>
  <c r="V49" i="15"/>
  <c r="V48" i="15"/>
  <c r="V47" i="15"/>
  <c r="V46" i="15"/>
  <c r="V45" i="15"/>
  <c r="V44" i="15"/>
  <c r="V43" i="15"/>
  <c r="V42" i="15"/>
  <c r="V41" i="15"/>
  <c r="V40" i="15"/>
  <c r="V39" i="15"/>
  <c r="V38" i="15"/>
  <c r="V37" i="15"/>
  <c r="V36" i="15"/>
  <c r="V35" i="15"/>
  <c r="V34" i="15"/>
  <c r="V33" i="15"/>
  <c r="V32" i="15"/>
  <c r="V31" i="15"/>
  <c r="V30" i="15"/>
  <c r="V29" i="15"/>
  <c r="V28" i="15"/>
  <c r="V27" i="15"/>
  <c r="V26" i="15"/>
  <c r="V25" i="15"/>
  <c r="V24" i="15"/>
  <c r="V23" i="15"/>
  <c r="V22" i="15"/>
  <c r="V21" i="15"/>
  <c r="V20" i="15"/>
  <c r="V19" i="15"/>
  <c r="V18" i="15"/>
  <c r="V17" i="15"/>
  <c r="V16" i="15"/>
  <c r="V15" i="15"/>
  <c r="V14" i="15"/>
  <c r="V13" i="15"/>
  <c r="V12" i="15"/>
  <c r="V11" i="15"/>
  <c r="V10" i="15"/>
  <c r="V9" i="15"/>
  <c r="V8" i="15"/>
  <c r="V7" i="15"/>
  <c r="V6" i="15"/>
  <c r="V5" i="15"/>
  <c r="M3" i="16"/>
  <c r="Q5" i="16"/>
  <c r="AE3" i="34"/>
  <c r="AD3" i="34"/>
  <c r="AA3" i="34"/>
  <c r="X3" i="34"/>
  <c r="W3" i="34"/>
  <c r="C16" i="32"/>
  <c r="D16" i="32" s="1"/>
  <c r="C15" i="32"/>
  <c r="D15" i="32" s="1"/>
  <c r="C18" i="32"/>
  <c r="D18" i="32" s="1"/>
  <c r="CX5" i="3"/>
  <c r="BZ57" i="20"/>
  <c r="CW78" i="3"/>
  <c r="BY57" i="20"/>
  <c r="CV78" i="3"/>
  <c r="BX57" i="20"/>
  <c r="CU78" i="3"/>
  <c r="BW57" i="20"/>
  <c r="CT78" i="3"/>
  <c r="BV57" i="20"/>
  <c r="CS78" i="3"/>
  <c r="BU57" i="20"/>
  <c r="CR78" i="3"/>
  <c r="BT57" i="20"/>
  <c r="CQ78" i="3"/>
  <c r="BS57" i="20"/>
  <c r="CP78" i="3"/>
  <c r="BR57" i="20"/>
  <c r="CO78" i="3"/>
  <c r="BQ57" i="20"/>
  <c r="CN78" i="3"/>
  <c r="BP57" i="20"/>
  <c r="CM78" i="3"/>
  <c r="BO57" i="20"/>
  <c r="CL78" i="3"/>
  <c r="CX78" i="3" s="1"/>
  <c r="CX77" i="3"/>
  <c r="CX75" i="3"/>
  <c r="CX73" i="3"/>
  <c r="BZ54" i="20"/>
  <c r="CW71" i="3"/>
  <c r="BY54" i="20"/>
  <c r="CV71" i="3"/>
  <c r="BX54" i="20"/>
  <c r="CU71" i="3"/>
  <c r="BW54" i="20"/>
  <c r="CT71" i="3"/>
  <c r="BV54" i="20"/>
  <c r="CS71" i="3"/>
  <c r="BU54" i="20"/>
  <c r="CR71" i="3"/>
  <c r="BT54" i="20"/>
  <c r="CQ71" i="3"/>
  <c r="BS54" i="20"/>
  <c r="CP71" i="3"/>
  <c r="BR54" i="20"/>
  <c r="CO71" i="3"/>
  <c r="BQ54" i="20"/>
  <c r="CN71" i="3"/>
  <c r="BP54" i="20"/>
  <c r="CM71" i="3"/>
  <c r="BO54" i="20"/>
  <c r="CL71" i="3"/>
  <c r="CX71" i="3" s="1"/>
  <c r="CX70" i="3"/>
  <c r="BZ49" i="20"/>
  <c r="CW68" i="3"/>
  <c r="BY49" i="20"/>
  <c r="CV68" i="3"/>
  <c r="BX49" i="20"/>
  <c r="CU68" i="3"/>
  <c r="BW49" i="20"/>
  <c r="CT68" i="3"/>
  <c r="BV49" i="20"/>
  <c r="CS68" i="3"/>
  <c r="BU49" i="20"/>
  <c r="CR68" i="3"/>
  <c r="BT49" i="20"/>
  <c r="CQ68" i="3"/>
  <c r="BS49" i="20"/>
  <c r="CP68" i="3"/>
  <c r="BR49" i="20"/>
  <c r="CO68" i="3"/>
  <c r="BQ49" i="20"/>
  <c r="CN68" i="3"/>
  <c r="BP49" i="20"/>
  <c r="CM68" i="3"/>
  <c r="BO49" i="20"/>
  <c r="CL68" i="3"/>
  <c r="CX68" i="3" s="1"/>
  <c r="CX67" i="3"/>
  <c r="BZ45" i="20"/>
  <c r="CW65" i="3"/>
  <c r="BY45" i="20"/>
  <c r="CV65" i="3"/>
  <c r="BX45" i="20"/>
  <c r="CU65" i="3"/>
  <c r="BW45" i="20"/>
  <c r="CT65" i="3"/>
  <c r="BV45" i="20"/>
  <c r="CS65" i="3"/>
  <c r="BU45" i="20"/>
  <c r="CR65" i="3"/>
  <c r="BT45" i="20"/>
  <c r="CQ65" i="3"/>
  <c r="BS45" i="20"/>
  <c r="CP65" i="3"/>
  <c r="BR45" i="20"/>
  <c r="CO65" i="3"/>
  <c r="BQ45" i="20"/>
  <c r="CN65" i="3"/>
  <c r="BP45" i="20"/>
  <c r="CM65" i="3"/>
  <c r="BO45" i="20"/>
  <c r="CL65" i="3"/>
  <c r="CX65" i="3" s="1"/>
  <c r="BZ44" i="20"/>
  <c r="CW64" i="3"/>
  <c r="BY44" i="20"/>
  <c r="CV64" i="3"/>
  <c r="BX44" i="20"/>
  <c r="CU64" i="3"/>
  <c r="BW44" i="20"/>
  <c r="CT64" i="3"/>
  <c r="BV44" i="20"/>
  <c r="CS64" i="3"/>
  <c r="BU44" i="20"/>
  <c r="CR64" i="3"/>
  <c r="BT44" i="20"/>
  <c r="CQ64" i="3"/>
  <c r="BS44" i="20"/>
  <c r="CP64" i="3"/>
  <c r="BR44" i="20"/>
  <c r="CO64" i="3"/>
  <c r="BQ44" i="20"/>
  <c r="CN64" i="3"/>
  <c r="BP44" i="20"/>
  <c r="CM64" i="3"/>
  <c r="BO44" i="20"/>
  <c r="CL64" i="3"/>
  <c r="CX64" i="3" s="1"/>
  <c r="CX63" i="3"/>
  <c r="BZ42" i="20"/>
  <c r="CW61" i="3"/>
  <c r="BY42" i="20"/>
  <c r="CV61" i="3"/>
  <c r="BX42" i="20"/>
  <c r="CU61" i="3"/>
  <c r="BW42" i="20"/>
  <c r="CT61" i="3"/>
  <c r="BV42" i="20"/>
  <c r="CS61" i="3"/>
  <c r="BU42" i="20"/>
  <c r="CR61" i="3"/>
  <c r="BT42" i="20"/>
  <c r="CQ61" i="3"/>
  <c r="BS42" i="20"/>
  <c r="CP61" i="3"/>
  <c r="BR42" i="20"/>
  <c r="CO61" i="3"/>
  <c r="BQ42" i="20"/>
  <c r="CN61" i="3"/>
  <c r="BP42" i="20"/>
  <c r="CM61" i="3"/>
  <c r="BO42" i="20"/>
  <c r="CL61" i="3"/>
  <c r="CX61" i="3" s="1"/>
  <c r="BZ41" i="20"/>
  <c r="CW60" i="3"/>
  <c r="BY41" i="20"/>
  <c r="CV60" i="3"/>
  <c r="BX41" i="20"/>
  <c r="CU60" i="3"/>
  <c r="BW41" i="20"/>
  <c r="CT60" i="3"/>
  <c r="BV41" i="20"/>
  <c r="CS60" i="3"/>
  <c r="BU41" i="20"/>
  <c r="CR60" i="3"/>
  <c r="BT41" i="20"/>
  <c r="CQ60" i="3"/>
  <c r="BS41" i="20"/>
  <c r="CP60" i="3"/>
  <c r="BR41" i="20"/>
  <c r="CO60" i="3"/>
  <c r="BQ41" i="20"/>
  <c r="CN60" i="3"/>
  <c r="BP41" i="20"/>
  <c r="CM60" i="3"/>
  <c r="BO41" i="20"/>
  <c r="CL60" i="3"/>
  <c r="CX60" i="3" s="1"/>
  <c r="BZ40" i="20"/>
  <c r="CW59" i="3"/>
  <c r="BY40" i="20"/>
  <c r="CV59" i="3"/>
  <c r="BX40" i="20"/>
  <c r="CU59" i="3"/>
  <c r="BW40" i="20"/>
  <c r="CT59" i="3"/>
  <c r="BV40" i="20"/>
  <c r="CS59" i="3"/>
  <c r="BU40" i="20"/>
  <c r="CR59" i="3"/>
  <c r="BT40" i="20"/>
  <c r="CQ59" i="3"/>
  <c r="BS40" i="20"/>
  <c r="CP59" i="3"/>
  <c r="BR40" i="20"/>
  <c r="CO59" i="3"/>
  <c r="BQ40" i="20"/>
  <c r="CN59" i="3"/>
  <c r="BP40" i="20"/>
  <c r="CM59" i="3"/>
  <c r="BO40" i="20"/>
  <c r="CL59" i="3"/>
  <c r="CX59" i="3" s="1"/>
  <c r="BZ39" i="20"/>
  <c r="CW58" i="3"/>
  <c r="BY39" i="20"/>
  <c r="CV58" i="3"/>
  <c r="BX39" i="20"/>
  <c r="CU58" i="3"/>
  <c r="BW39" i="20"/>
  <c r="CT58" i="3"/>
  <c r="BV39" i="20"/>
  <c r="CS58" i="3"/>
  <c r="BU39" i="20"/>
  <c r="CR58" i="3"/>
  <c r="BT39" i="20"/>
  <c r="CQ58" i="3"/>
  <c r="BS39" i="20"/>
  <c r="CP58" i="3"/>
  <c r="BR39" i="20"/>
  <c r="CO58" i="3"/>
  <c r="BQ39" i="20"/>
  <c r="CN58" i="3"/>
  <c r="BP39" i="20"/>
  <c r="CM58" i="3"/>
  <c r="BO39" i="20"/>
  <c r="CL58" i="3"/>
  <c r="CX58" i="3" s="1"/>
  <c r="BZ38" i="20"/>
  <c r="CW57" i="3"/>
  <c r="BY38" i="20"/>
  <c r="CV57" i="3"/>
  <c r="BX38" i="20"/>
  <c r="CU57" i="3"/>
  <c r="BW38" i="20"/>
  <c r="CT57" i="3"/>
  <c r="BV38" i="20"/>
  <c r="CS57" i="3"/>
  <c r="BU38" i="20"/>
  <c r="CR57" i="3"/>
  <c r="BT38" i="20"/>
  <c r="CQ57" i="3"/>
  <c r="BS38" i="20"/>
  <c r="CP57" i="3"/>
  <c r="BR38" i="20"/>
  <c r="CO57" i="3"/>
  <c r="BQ38" i="20"/>
  <c r="CN57" i="3"/>
  <c r="BP38" i="20"/>
  <c r="CM57" i="3"/>
  <c r="BO38" i="20"/>
  <c r="CL57" i="3"/>
  <c r="CX57" i="3" s="1"/>
  <c r="CX56" i="3"/>
  <c r="BZ36" i="20"/>
  <c r="CW54" i="3"/>
  <c r="BY36" i="20"/>
  <c r="CV54" i="3"/>
  <c r="BX36" i="20"/>
  <c r="CU54" i="3"/>
  <c r="BW36" i="20"/>
  <c r="CT54" i="3"/>
  <c r="BV36" i="20"/>
  <c r="CS54" i="3"/>
  <c r="BU36" i="20"/>
  <c r="CR54" i="3"/>
  <c r="BT36" i="20"/>
  <c r="CQ54" i="3"/>
  <c r="BS36" i="20"/>
  <c r="CP54" i="3"/>
  <c r="BR36" i="20"/>
  <c r="CO54" i="3"/>
  <c r="BQ36" i="20"/>
  <c r="CN54" i="3"/>
  <c r="BP36" i="20"/>
  <c r="CM54" i="3"/>
  <c r="BO36" i="20"/>
  <c r="CL54" i="3"/>
  <c r="CX54" i="3" s="1"/>
  <c r="BZ35" i="20"/>
  <c r="CW53" i="3"/>
  <c r="BY35" i="20"/>
  <c r="CV53" i="3"/>
  <c r="BX35" i="20"/>
  <c r="CU53" i="3"/>
  <c r="BW35" i="20"/>
  <c r="CT53" i="3"/>
  <c r="BV35" i="20"/>
  <c r="CS53" i="3"/>
  <c r="BU35" i="20"/>
  <c r="CR53" i="3"/>
  <c r="BT35" i="20"/>
  <c r="CQ53" i="3"/>
  <c r="BS35" i="20"/>
  <c r="CP53" i="3"/>
  <c r="BR35" i="20"/>
  <c r="CO53" i="3"/>
  <c r="BQ35" i="20"/>
  <c r="CN53" i="3"/>
  <c r="BP35" i="20"/>
  <c r="CM53" i="3"/>
  <c r="BO35" i="20"/>
  <c r="CL53" i="3"/>
  <c r="CX53" i="3" s="1"/>
  <c r="BZ34" i="20"/>
  <c r="CW52" i="3"/>
  <c r="BY34" i="20"/>
  <c r="CV52" i="3"/>
  <c r="BX34" i="20"/>
  <c r="CU52" i="3"/>
  <c r="BW34" i="20"/>
  <c r="CT52" i="3"/>
  <c r="BV34" i="20"/>
  <c r="CS52" i="3"/>
  <c r="BU34" i="20"/>
  <c r="CR52" i="3"/>
  <c r="BT34" i="20"/>
  <c r="CQ52" i="3"/>
  <c r="BS34" i="20"/>
  <c r="CP52" i="3"/>
  <c r="BR34" i="20"/>
  <c r="CO52" i="3"/>
  <c r="BQ34" i="20"/>
  <c r="CN52" i="3"/>
  <c r="BP34" i="20"/>
  <c r="CM52" i="3"/>
  <c r="BO34" i="20"/>
  <c r="CL52" i="3"/>
  <c r="CX52" i="3" s="1"/>
  <c r="CX51" i="3"/>
  <c r="CX49" i="3"/>
  <c r="CX47" i="3"/>
  <c r="BZ31" i="20"/>
  <c r="CW46" i="3"/>
  <c r="BY31" i="20"/>
  <c r="CV46" i="3"/>
  <c r="BX31" i="20"/>
  <c r="CU46" i="3"/>
  <c r="BW31" i="20"/>
  <c r="CT46" i="3"/>
  <c r="BV31" i="20"/>
  <c r="CS46" i="3"/>
  <c r="BU31" i="20"/>
  <c r="CR46" i="3"/>
  <c r="BT31" i="20"/>
  <c r="CQ46" i="3"/>
  <c r="BS31" i="20"/>
  <c r="CP46" i="3"/>
  <c r="BR31" i="20"/>
  <c r="CO46" i="3"/>
  <c r="BQ31" i="20"/>
  <c r="CN46" i="3"/>
  <c r="BP31" i="20"/>
  <c r="CM46" i="3"/>
  <c r="BO31" i="20"/>
  <c r="CL46" i="3"/>
  <c r="CX46" i="3" s="1"/>
  <c r="CX45" i="3"/>
  <c r="BZ29" i="20"/>
  <c r="CW43" i="3"/>
  <c r="BY29" i="20"/>
  <c r="CV43" i="3"/>
  <c r="BX29" i="20"/>
  <c r="CU43" i="3"/>
  <c r="BW29" i="20"/>
  <c r="CT43" i="3"/>
  <c r="BV29" i="20"/>
  <c r="CS43" i="3"/>
  <c r="BU29" i="20"/>
  <c r="CR43" i="3"/>
  <c r="BT29" i="20"/>
  <c r="CQ43" i="3"/>
  <c r="BS29" i="20"/>
  <c r="CP43" i="3"/>
  <c r="BR29" i="20"/>
  <c r="CO43" i="3"/>
  <c r="BQ29" i="20"/>
  <c r="CN43" i="3"/>
  <c r="BP29" i="20"/>
  <c r="CM43" i="3"/>
  <c r="BO29" i="20"/>
  <c r="CL43" i="3"/>
  <c r="CX43" i="3" s="1"/>
  <c r="BZ28" i="20"/>
  <c r="CW42" i="3"/>
  <c r="BY28" i="20"/>
  <c r="CV42" i="3"/>
  <c r="BX28" i="20"/>
  <c r="CU42" i="3"/>
  <c r="BW28" i="20"/>
  <c r="CT42" i="3"/>
  <c r="BV28" i="20"/>
  <c r="CS42" i="3"/>
  <c r="BU28" i="20"/>
  <c r="CR42" i="3"/>
  <c r="BT28" i="20"/>
  <c r="CQ42" i="3"/>
  <c r="BS28" i="20"/>
  <c r="CP42" i="3"/>
  <c r="BR28" i="20"/>
  <c r="CO42" i="3"/>
  <c r="BQ28" i="20"/>
  <c r="CN42" i="3"/>
  <c r="BP28" i="20"/>
  <c r="CM42" i="3"/>
  <c r="BO28" i="20"/>
  <c r="CL42" i="3"/>
  <c r="CX42" i="3" s="1"/>
  <c r="CX41" i="3"/>
  <c r="CX39" i="3"/>
  <c r="BZ47" i="20"/>
  <c r="CW37" i="3"/>
  <c r="BY47" i="20"/>
  <c r="CV37" i="3"/>
  <c r="BX47" i="20"/>
  <c r="CU37" i="3"/>
  <c r="BW47" i="20"/>
  <c r="CT37" i="3"/>
  <c r="BV47" i="20"/>
  <c r="CS37" i="3"/>
  <c r="BU47" i="20"/>
  <c r="CR37" i="3"/>
  <c r="BT47" i="20"/>
  <c r="CQ37" i="3"/>
  <c r="BS47" i="20"/>
  <c r="CP37" i="3"/>
  <c r="BR47" i="20"/>
  <c r="CO37" i="3"/>
  <c r="BQ47" i="20"/>
  <c r="CN37" i="3"/>
  <c r="BP47" i="20"/>
  <c r="CM37" i="3"/>
  <c r="BO47" i="20"/>
  <c r="CL37" i="3"/>
  <c r="CX37" i="3" s="1"/>
  <c r="CX36" i="3"/>
  <c r="BZ25" i="20"/>
  <c r="CW35" i="3"/>
  <c r="BY25" i="20"/>
  <c r="CV35" i="3"/>
  <c r="BX25" i="20"/>
  <c r="CU35" i="3"/>
  <c r="BW25" i="20"/>
  <c r="CT35" i="3"/>
  <c r="BV25" i="20"/>
  <c r="CS35" i="3"/>
  <c r="BU25" i="20"/>
  <c r="CR35" i="3"/>
  <c r="BT25" i="20"/>
  <c r="CQ35" i="3"/>
  <c r="BS25" i="20"/>
  <c r="CP35" i="3"/>
  <c r="BR25" i="20"/>
  <c r="CO35" i="3"/>
  <c r="BQ25" i="20"/>
  <c r="CN35" i="3"/>
  <c r="BP25" i="20"/>
  <c r="CM35" i="3"/>
  <c r="BO25" i="20"/>
  <c r="CL35" i="3"/>
  <c r="CX35" i="3" s="1"/>
  <c r="CX34" i="3"/>
  <c r="CX32" i="3"/>
  <c r="BZ22" i="20"/>
  <c r="CW30" i="3"/>
  <c r="BY22" i="20"/>
  <c r="CV30" i="3"/>
  <c r="BX22" i="20"/>
  <c r="CU30" i="3"/>
  <c r="BW22" i="20"/>
  <c r="CT30" i="3"/>
  <c r="BV22" i="20"/>
  <c r="CS30" i="3"/>
  <c r="BU22" i="20"/>
  <c r="CR30" i="3"/>
  <c r="BT22" i="20"/>
  <c r="CQ30" i="3"/>
  <c r="BS22" i="20"/>
  <c r="CP30" i="3"/>
  <c r="BR22" i="20"/>
  <c r="CO30" i="3"/>
  <c r="BQ22" i="20"/>
  <c r="CN30" i="3"/>
  <c r="BP22" i="20"/>
  <c r="CM30" i="3"/>
  <c r="BO22" i="20"/>
  <c r="CL30" i="3"/>
  <c r="CX30" i="3" s="1"/>
  <c r="BZ21" i="20"/>
  <c r="CW29" i="3"/>
  <c r="BY21" i="20"/>
  <c r="CV29" i="3"/>
  <c r="BX21" i="20"/>
  <c r="CU29" i="3"/>
  <c r="BW21" i="20"/>
  <c r="CT29" i="3"/>
  <c r="BV21" i="20"/>
  <c r="CS29" i="3"/>
  <c r="BU21" i="20"/>
  <c r="CR29" i="3"/>
  <c r="BT21" i="20"/>
  <c r="CQ29" i="3"/>
  <c r="BS21" i="20"/>
  <c r="CP29" i="3"/>
  <c r="BR21" i="20"/>
  <c r="CO29" i="3"/>
  <c r="BQ21" i="20"/>
  <c r="CN29" i="3"/>
  <c r="BP21" i="20"/>
  <c r="CM29" i="3"/>
  <c r="BO21" i="20"/>
  <c r="CL29" i="3"/>
  <c r="CX29" i="3" s="1"/>
  <c r="BZ20" i="20"/>
  <c r="CW28" i="3"/>
  <c r="BY20" i="20"/>
  <c r="CV28" i="3"/>
  <c r="BX20" i="20"/>
  <c r="CU28" i="3"/>
  <c r="BW20" i="20"/>
  <c r="CT28" i="3"/>
  <c r="BV20" i="20"/>
  <c r="CS28" i="3"/>
  <c r="BU20" i="20"/>
  <c r="CR28" i="3"/>
  <c r="BT20" i="20"/>
  <c r="CQ28" i="3"/>
  <c r="BS20" i="20"/>
  <c r="CP28" i="3"/>
  <c r="BR20" i="20"/>
  <c r="CO28" i="3"/>
  <c r="BQ20" i="20"/>
  <c r="CN28" i="3"/>
  <c r="BP20" i="20"/>
  <c r="CM28" i="3"/>
  <c r="BO20" i="20"/>
  <c r="CL28" i="3"/>
  <c r="CX28" i="3" s="1"/>
  <c r="CX27" i="3"/>
  <c r="BZ18" i="20"/>
  <c r="CW25" i="3"/>
  <c r="BY18" i="20"/>
  <c r="CV25" i="3"/>
  <c r="BX18" i="20"/>
  <c r="CU25" i="3"/>
  <c r="BW18" i="20"/>
  <c r="CT25" i="3"/>
  <c r="BV18" i="20"/>
  <c r="CS25" i="3"/>
  <c r="BU18" i="20"/>
  <c r="CR25" i="3"/>
  <c r="BT18" i="20"/>
  <c r="CQ25" i="3"/>
  <c r="BS18" i="20"/>
  <c r="CP25" i="3"/>
  <c r="BR18" i="20"/>
  <c r="CO25" i="3"/>
  <c r="BQ18" i="20"/>
  <c r="CN25" i="3"/>
  <c r="BP18" i="20"/>
  <c r="CM25" i="3"/>
  <c r="BO18" i="20"/>
  <c r="CL25" i="3"/>
  <c r="CX25" i="3" s="1"/>
  <c r="BZ17" i="20"/>
  <c r="CW24" i="3"/>
  <c r="BY17" i="20"/>
  <c r="CV24" i="3"/>
  <c r="BX17" i="20"/>
  <c r="CU24" i="3"/>
  <c r="BW17" i="20"/>
  <c r="CT24" i="3"/>
  <c r="BV17" i="20"/>
  <c r="CS24" i="3"/>
  <c r="BU17" i="20"/>
  <c r="CR24" i="3"/>
  <c r="BT17" i="20"/>
  <c r="CQ24" i="3"/>
  <c r="BS17" i="20"/>
  <c r="CP24" i="3"/>
  <c r="BR17" i="20"/>
  <c r="CO24" i="3"/>
  <c r="BQ17" i="20"/>
  <c r="CN24" i="3"/>
  <c r="BP17" i="20"/>
  <c r="CM24" i="3"/>
  <c r="BO17" i="20"/>
  <c r="CL24" i="3"/>
  <c r="CX24" i="3" s="1"/>
  <c r="BZ16" i="20"/>
  <c r="CW23" i="3"/>
  <c r="BY16" i="20"/>
  <c r="CV23" i="3"/>
  <c r="BX16" i="20"/>
  <c r="CU23" i="3"/>
  <c r="BW16" i="20"/>
  <c r="CT23" i="3"/>
  <c r="BV16" i="20"/>
  <c r="CS23" i="3"/>
  <c r="BU16" i="20"/>
  <c r="CR23" i="3"/>
  <c r="BT16" i="20"/>
  <c r="CQ23" i="3"/>
  <c r="BS16" i="20"/>
  <c r="CP23" i="3"/>
  <c r="BR16" i="20"/>
  <c r="CO23" i="3"/>
  <c r="BQ16" i="20"/>
  <c r="CN23" i="3"/>
  <c r="BP16" i="20"/>
  <c r="CM23" i="3"/>
  <c r="BO16" i="20"/>
  <c r="CL23" i="3"/>
  <c r="CX23" i="3" s="1"/>
  <c r="CX22" i="3"/>
  <c r="CX20" i="3"/>
  <c r="BZ13" i="20"/>
  <c r="CW18" i="3"/>
  <c r="BY13" i="20"/>
  <c r="CV18" i="3"/>
  <c r="BX13" i="20"/>
  <c r="CU18" i="3"/>
  <c r="BW13" i="20"/>
  <c r="CT18" i="3"/>
  <c r="BV13" i="20"/>
  <c r="CS18" i="3"/>
  <c r="BU13" i="20"/>
  <c r="CR18" i="3"/>
  <c r="BT13" i="20"/>
  <c r="CQ18" i="3"/>
  <c r="BS13" i="20"/>
  <c r="CP18" i="3"/>
  <c r="BR13" i="20"/>
  <c r="CO18" i="3"/>
  <c r="BQ13" i="20"/>
  <c r="CN18" i="3"/>
  <c r="BP13" i="20"/>
  <c r="CM18" i="3"/>
  <c r="BO13" i="20"/>
  <c r="CL18" i="3"/>
  <c r="CX18" i="3" s="1"/>
  <c r="BZ12" i="20"/>
  <c r="CW17" i="3"/>
  <c r="BY12" i="20"/>
  <c r="CV17" i="3"/>
  <c r="BX12" i="20"/>
  <c r="CU17" i="3"/>
  <c r="BW12" i="20"/>
  <c r="CT17" i="3"/>
  <c r="BV12" i="20"/>
  <c r="CS17" i="3"/>
  <c r="BU12" i="20"/>
  <c r="CR17" i="3"/>
  <c r="BT12" i="20"/>
  <c r="CQ17" i="3"/>
  <c r="BS12" i="20"/>
  <c r="CP17" i="3"/>
  <c r="BR12" i="20"/>
  <c r="CO17" i="3"/>
  <c r="BQ12" i="20"/>
  <c r="CN17" i="3"/>
  <c r="BP12" i="20"/>
  <c r="CM17" i="3"/>
  <c r="BO12" i="20"/>
  <c r="CL17" i="3"/>
  <c r="CX17" i="3" s="1"/>
  <c r="BZ11" i="20"/>
  <c r="CW16" i="3"/>
  <c r="BY11" i="20"/>
  <c r="CV16" i="3"/>
  <c r="BX11" i="20"/>
  <c r="CU16" i="3"/>
  <c r="BW11" i="20"/>
  <c r="CT16" i="3"/>
  <c r="BV11" i="20"/>
  <c r="CS16" i="3"/>
  <c r="BU11" i="20"/>
  <c r="CR16" i="3"/>
  <c r="BT11" i="20"/>
  <c r="CQ16" i="3"/>
  <c r="BS11" i="20"/>
  <c r="CP16" i="3"/>
  <c r="BR11" i="20"/>
  <c r="CO16" i="3"/>
  <c r="BQ11" i="20"/>
  <c r="CN16" i="3"/>
  <c r="BP11" i="20"/>
  <c r="CM16" i="3"/>
  <c r="BO11" i="20"/>
  <c r="CL16" i="3"/>
  <c r="CX16" i="3" s="1"/>
  <c r="CX15" i="3"/>
  <c r="CX13" i="3"/>
  <c r="BZ9" i="20"/>
  <c r="CW12" i="3"/>
  <c r="BY9" i="20"/>
  <c r="CV12" i="3"/>
  <c r="BX9" i="20"/>
  <c r="CU12" i="3"/>
  <c r="BW9" i="20"/>
  <c r="CT12" i="3"/>
  <c r="BV9" i="20"/>
  <c r="CS12" i="3"/>
  <c r="BU9" i="20"/>
  <c r="CR12" i="3"/>
  <c r="BT9" i="20"/>
  <c r="CQ12" i="3"/>
  <c r="BS9" i="20"/>
  <c r="CP12" i="3"/>
  <c r="BR9" i="20"/>
  <c r="CO12" i="3"/>
  <c r="BQ9" i="20"/>
  <c r="CN12" i="3"/>
  <c r="BP9" i="20"/>
  <c r="CM12" i="3"/>
  <c r="BO9" i="20"/>
  <c r="CL12" i="3"/>
  <c r="CX12" i="3" s="1"/>
  <c r="CX11" i="3"/>
  <c r="BZ8" i="20"/>
  <c r="CW10" i="3"/>
  <c r="BY8" i="20"/>
  <c r="CV10" i="3"/>
  <c r="BX8" i="20"/>
  <c r="CU10" i="3"/>
  <c r="BW8" i="20"/>
  <c r="CT10" i="3"/>
  <c r="BV8" i="20"/>
  <c r="CS10" i="3"/>
  <c r="BU8" i="20"/>
  <c r="CR10" i="3"/>
  <c r="BT8" i="20"/>
  <c r="CQ10" i="3"/>
  <c r="BS8" i="20"/>
  <c r="CP10" i="3"/>
  <c r="BR8" i="20"/>
  <c r="CO10" i="3"/>
  <c r="BQ8" i="20"/>
  <c r="CN10" i="3"/>
  <c r="BP8" i="20"/>
  <c r="CM10" i="3"/>
  <c r="BO8" i="20"/>
  <c r="CL10" i="3"/>
  <c r="CX10" i="3" s="1"/>
  <c r="BZ7" i="20"/>
  <c r="CW9" i="3"/>
  <c r="BY7" i="20"/>
  <c r="CV9" i="3"/>
  <c r="BX7" i="20"/>
  <c r="CU9" i="3"/>
  <c r="BW7" i="20"/>
  <c r="CT9" i="3"/>
  <c r="BV7" i="20"/>
  <c r="CS9" i="3"/>
  <c r="BU7" i="20"/>
  <c r="CR9" i="3"/>
  <c r="BT7" i="20"/>
  <c r="CQ9" i="3"/>
  <c r="BS7" i="20"/>
  <c r="CP9" i="3"/>
  <c r="BR7" i="20"/>
  <c r="CO9" i="3"/>
  <c r="BQ7" i="20"/>
  <c r="CN9" i="3"/>
  <c r="BP7" i="20"/>
  <c r="CM9" i="3"/>
  <c r="BO7" i="20"/>
  <c r="CL9" i="3"/>
  <c r="CX9" i="3" s="1"/>
  <c r="BZ6" i="20"/>
  <c r="CW8" i="3"/>
  <c r="BY6" i="20"/>
  <c r="CV8" i="3"/>
  <c r="BX6" i="20"/>
  <c r="CU8" i="3"/>
  <c r="BW6" i="20"/>
  <c r="CT8" i="3"/>
  <c r="BV6" i="20"/>
  <c r="CS8" i="3"/>
  <c r="BU6" i="20"/>
  <c r="CR8" i="3"/>
  <c r="BT6" i="20"/>
  <c r="CQ8" i="3"/>
  <c r="BS6" i="20"/>
  <c r="CP8" i="3"/>
  <c r="BR6" i="20"/>
  <c r="CO8" i="3"/>
  <c r="BQ6" i="20"/>
  <c r="CN8" i="3"/>
  <c r="BP6" i="20"/>
  <c r="CM8" i="3"/>
  <c r="BO6" i="20"/>
  <c r="CL8" i="3"/>
  <c r="CX8" i="3" s="1"/>
  <c r="BZ5" i="20"/>
  <c r="CW7" i="3"/>
  <c r="BY5" i="20"/>
  <c r="CV7" i="3"/>
  <c r="BX5" i="20"/>
  <c r="CU7" i="3"/>
  <c r="BW5" i="20"/>
  <c r="CT7" i="3"/>
  <c r="BV5" i="20"/>
  <c r="CS7" i="3"/>
  <c r="BU5" i="20"/>
  <c r="CR7" i="3"/>
  <c r="BT5" i="20"/>
  <c r="CQ7" i="3"/>
  <c r="BS5" i="20"/>
  <c r="CP7" i="3"/>
  <c r="BR5" i="20"/>
  <c r="CO7" i="3"/>
  <c r="BQ5" i="20"/>
  <c r="CN7" i="3"/>
  <c r="BP5" i="20"/>
  <c r="CM7" i="3"/>
  <c r="BO5" i="20"/>
  <c r="CL7" i="3"/>
  <c r="CX7" i="3" s="1"/>
  <c r="BZ4" i="20"/>
  <c r="CW6" i="3"/>
  <c r="CW3" i="3" s="1"/>
  <c r="BY4" i="20"/>
  <c r="CV6" i="3"/>
  <c r="CV3" i="3" s="1"/>
  <c r="BX4" i="20"/>
  <c r="CU6" i="3"/>
  <c r="CU3" i="3" s="1"/>
  <c r="BW4" i="20"/>
  <c r="CT6" i="3"/>
  <c r="CT3" i="3" s="1"/>
  <c r="BV4" i="20"/>
  <c r="CS6" i="3"/>
  <c r="CS3" i="3" s="1"/>
  <c r="BU4" i="20"/>
  <c r="CR6" i="3"/>
  <c r="CR3" i="3" s="1"/>
  <c r="BT4" i="20"/>
  <c r="CQ6" i="3"/>
  <c r="CQ3" i="3" s="1"/>
  <c r="BS4" i="20"/>
  <c r="CP6" i="3"/>
  <c r="CP3" i="3" s="1"/>
  <c r="BR4" i="20"/>
  <c r="CO6" i="3"/>
  <c r="CO3" i="3" s="1"/>
  <c r="BQ4" i="20"/>
  <c r="CN6" i="3"/>
  <c r="CN3" i="3" s="1"/>
  <c r="BP4" i="20"/>
  <c r="CM6" i="3"/>
  <c r="CM3" i="3" s="1"/>
  <c r="BO4" i="20"/>
  <c r="CL6" i="3"/>
  <c r="BX5" i="3"/>
  <c r="AZ3" i="20"/>
  <c r="T5" i="4"/>
  <c r="BY5" i="3"/>
  <c r="BA3" i="20"/>
  <c r="U5" i="4"/>
  <c r="BZ5" i="3"/>
  <c r="BB3" i="20"/>
  <c r="V5" i="4"/>
  <c r="CA5" i="3"/>
  <c r="BC3" i="20"/>
  <c r="W5" i="4"/>
  <c r="CB5" i="3"/>
  <c r="BD3" i="20"/>
  <c r="X5" i="4"/>
  <c r="CC5" i="3"/>
  <c r="BE3" i="20"/>
  <c r="Y5" i="4"/>
  <c r="CD5" i="3"/>
  <c r="BF3" i="20"/>
  <c r="Z5" i="4"/>
  <c r="CE5" i="3"/>
  <c r="BG3" i="20"/>
  <c r="AA5" i="4"/>
  <c r="CF5" i="3"/>
  <c r="BH3" i="20"/>
  <c r="AB5" i="4"/>
  <c r="CG5" i="3"/>
  <c r="BI3" i="20"/>
  <c r="AC5" i="4"/>
  <c r="CH5" i="3"/>
  <c r="BJ3" i="20"/>
  <c r="AD5" i="4"/>
  <c r="CI5" i="3"/>
  <c r="BK3" i="20"/>
  <c r="AE5" i="4"/>
  <c r="CI78" i="3"/>
  <c r="BK57" i="20"/>
  <c r="CH78" i="3"/>
  <c r="BJ57" i="20"/>
  <c r="CG78" i="3"/>
  <c r="BI57" i="20"/>
  <c r="CF78" i="3"/>
  <c r="BH57" i="20"/>
  <c r="CE78" i="3"/>
  <c r="BG57" i="20"/>
  <c r="CD78" i="3"/>
  <c r="BF57" i="20"/>
  <c r="CC78" i="3"/>
  <c r="BE57" i="20"/>
  <c r="CB78" i="3"/>
  <c r="BD57" i="20"/>
  <c r="CA78" i="3"/>
  <c r="BC57" i="20"/>
  <c r="BZ78" i="3"/>
  <c r="BB57" i="20"/>
  <c r="BY78" i="3"/>
  <c r="BA57" i="20"/>
  <c r="BX78" i="3"/>
  <c r="CJ78" i="3" s="1"/>
  <c r="AZ57" i="20"/>
  <c r="BL57" i="20" s="1"/>
  <c r="CI77" i="3"/>
  <c r="BK56" i="20"/>
  <c r="AE13" i="4"/>
  <c r="CH77" i="3"/>
  <c r="BJ56" i="20"/>
  <c r="AD13" i="4"/>
  <c r="CG77" i="3"/>
  <c r="BI56" i="20"/>
  <c r="AC13" i="4"/>
  <c r="CF77" i="3"/>
  <c r="BH56" i="20"/>
  <c r="AB13" i="4"/>
  <c r="CE77" i="3"/>
  <c r="BG56" i="20"/>
  <c r="AA13" i="4"/>
  <c r="CD77" i="3"/>
  <c r="BF56" i="20"/>
  <c r="Z13" i="4"/>
  <c r="CC77" i="3"/>
  <c r="BE56" i="20"/>
  <c r="Y13" i="4"/>
  <c r="CB77" i="3"/>
  <c r="BD56" i="20"/>
  <c r="X13" i="4"/>
  <c r="CA77" i="3"/>
  <c r="BC56" i="20"/>
  <c r="W13" i="4"/>
  <c r="BZ77" i="3"/>
  <c r="BB56" i="20"/>
  <c r="V13" i="4"/>
  <c r="BY77" i="3"/>
  <c r="BA56" i="20"/>
  <c r="U13" i="4"/>
  <c r="BX77" i="3"/>
  <c r="CJ77" i="3" s="1"/>
  <c r="AZ56" i="20"/>
  <c r="BL56" i="20" s="1"/>
  <c r="T13" i="4"/>
  <c r="S13" i="4" s="1"/>
  <c r="CJ75" i="3"/>
  <c r="CI73" i="3"/>
  <c r="BK55" i="20"/>
  <c r="AE22" i="4"/>
  <c r="CH73" i="3"/>
  <c r="BJ55" i="20"/>
  <c r="AD22" i="4"/>
  <c r="CG73" i="3"/>
  <c r="BI55" i="20"/>
  <c r="AC22" i="4"/>
  <c r="CF73" i="3"/>
  <c r="BH55" i="20"/>
  <c r="AB22" i="4"/>
  <c r="CE73" i="3"/>
  <c r="BG55" i="20"/>
  <c r="AA22" i="4"/>
  <c r="CD73" i="3"/>
  <c r="BF55" i="20"/>
  <c r="Z22" i="4"/>
  <c r="CC73" i="3"/>
  <c r="BE55" i="20"/>
  <c r="Y22" i="4"/>
  <c r="CB73" i="3"/>
  <c r="BD55" i="20"/>
  <c r="X22" i="4"/>
  <c r="CA73" i="3"/>
  <c r="BC55" i="20"/>
  <c r="W22" i="4"/>
  <c r="BZ73" i="3"/>
  <c r="BB55" i="20"/>
  <c r="V22" i="4"/>
  <c r="BY73" i="3"/>
  <c r="BA55" i="20"/>
  <c r="U22" i="4"/>
  <c r="BX73" i="3"/>
  <c r="CJ73" i="3" s="1"/>
  <c r="AZ55" i="20"/>
  <c r="BL55" i="20" s="1"/>
  <c r="T22" i="4"/>
  <c r="S22" i="4" s="1"/>
  <c r="CI71" i="3"/>
  <c r="BK54" i="20"/>
  <c r="CH71" i="3"/>
  <c r="BJ54" i="20"/>
  <c r="CG71" i="3"/>
  <c r="BI54" i="20"/>
  <c r="CF71" i="3"/>
  <c r="BH54" i="20"/>
  <c r="CE71" i="3"/>
  <c r="BG54" i="20"/>
  <c r="CD71" i="3"/>
  <c r="BF54" i="20"/>
  <c r="CC71" i="3"/>
  <c r="BE54" i="20"/>
  <c r="CB71" i="3"/>
  <c r="BD54" i="20"/>
  <c r="CA71" i="3"/>
  <c r="BC54" i="20"/>
  <c r="BZ71" i="3"/>
  <c r="BB54" i="20"/>
  <c r="BY71" i="3"/>
  <c r="BA54" i="20"/>
  <c r="BX71" i="3"/>
  <c r="CJ71" i="3" s="1"/>
  <c r="AZ54" i="20"/>
  <c r="BL54" i="20" s="1"/>
  <c r="CI70" i="3"/>
  <c r="BK51" i="20"/>
  <c r="AE21" i="4"/>
  <c r="CH70" i="3"/>
  <c r="BJ51" i="20"/>
  <c r="AD21" i="4"/>
  <c r="CG70" i="3"/>
  <c r="BI51" i="20"/>
  <c r="AC21" i="4"/>
  <c r="CF70" i="3"/>
  <c r="BH51" i="20"/>
  <c r="AB21" i="4"/>
  <c r="CE70" i="3"/>
  <c r="BG51" i="20"/>
  <c r="AA21" i="4"/>
  <c r="CD70" i="3"/>
  <c r="BF51" i="20"/>
  <c r="Z21" i="4"/>
  <c r="CC70" i="3"/>
  <c r="BE51" i="20"/>
  <c r="Y21" i="4"/>
  <c r="CB70" i="3"/>
  <c r="BD51" i="20"/>
  <c r="X21" i="4"/>
  <c r="CA70" i="3"/>
  <c r="BC51" i="20"/>
  <c r="W21" i="4"/>
  <c r="BZ70" i="3"/>
  <c r="BB51" i="20"/>
  <c r="V21" i="4"/>
  <c r="BY70" i="3"/>
  <c r="BA51" i="20"/>
  <c r="U21" i="4"/>
  <c r="BX70" i="3"/>
  <c r="CJ70" i="3" s="1"/>
  <c r="AZ51" i="20"/>
  <c r="BL51" i="20" s="1"/>
  <c r="T21" i="4"/>
  <c r="S21" i="4" s="1"/>
  <c r="CI68" i="3"/>
  <c r="BK49" i="20"/>
  <c r="CH68" i="3"/>
  <c r="BJ49" i="20"/>
  <c r="CG68" i="3"/>
  <c r="BI49" i="20"/>
  <c r="CF68" i="3"/>
  <c r="BH49" i="20"/>
  <c r="CE68" i="3"/>
  <c r="BG49" i="20"/>
  <c r="CD68" i="3"/>
  <c r="BF49" i="20"/>
  <c r="CC68" i="3"/>
  <c r="BE49" i="20"/>
  <c r="CB68" i="3"/>
  <c r="BD49" i="20"/>
  <c r="CA68" i="3"/>
  <c r="BC49" i="20"/>
  <c r="BZ68" i="3"/>
  <c r="BB49" i="20"/>
  <c r="BY68" i="3"/>
  <c r="BA49" i="20"/>
  <c r="BX68" i="3"/>
  <c r="CJ68" i="3" s="1"/>
  <c r="AZ49" i="20"/>
  <c r="BL49" i="20" s="1"/>
  <c r="CJ67" i="3"/>
  <c r="BK45" i="20"/>
  <c r="CI65" i="3"/>
  <c r="BJ45" i="20"/>
  <c r="CH65" i="3"/>
  <c r="BI45" i="20"/>
  <c r="CG65" i="3"/>
  <c r="BH45" i="20"/>
  <c r="CF65" i="3"/>
  <c r="BG45" i="20"/>
  <c r="CE65" i="3"/>
  <c r="BF45" i="20"/>
  <c r="CD65" i="3"/>
  <c r="BE45" i="20"/>
  <c r="CC65" i="3"/>
  <c r="BD45" i="20"/>
  <c r="CB65" i="3"/>
  <c r="BC45" i="20"/>
  <c r="CA65" i="3"/>
  <c r="BB45" i="20"/>
  <c r="BZ65" i="3"/>
  <c r="BA45" i="20"/>
  <c r="BY65" i="3"/>
  <c r="AZ45" i="20"/>
  <c r="BX65" i="3"/>
  <c r="CJ65" i="3" s="1"/>
  <c r="BK44" i="20"/>
  <c r="CI64" i="3"/>
  <c r="BJ44" i="20"/>
  <c r="CH64" i="3"/>
  <c r="BI44" i="20"/>
  <c r="CG64" i="3"/>
  <c r="BH44" i="20"/>
  <c r="CF64" i="3"/>
  <c r="BG44" i="20"/>
  <c r="CE64" i="3"/>
  <c r="BF44" i="20"/>
  <c r="CD64" i="3"/>
  <c r="BE44" i="20"/>
  <c r="CC64" i="3"/>
  <c r="BD44" i="20"/>
  <c r="CB64" i="3"/>
  <c r="BC44" i="20"/>
  <c r="CA64" i="3"/>
  <c r="BB44" i="20"/>
  <c r="BZ64" i="3"/>
  <c r="BA44" i="20"/>
  <c r="BY64" i="3"/>
  <c r="AZ44" i="20"/>
  <c r="BX64" i="3"/>
  <c r="CJ64" i="3" s="1"/>
  <c r="CJ63" i="3"/>
  <c r="BK42" i="20"/>
  <c r="CI61" i="3"/>
  <c r="BJ42" i="20"/>
  <c r="CH61" i="3"/>
  <c r="BI42" i="20"/>
  <c r="CG61" i="3"/>
  <c r="BH42" i="20"/>
  <c r="CF61" i="3"/>
  <c r="BG42" i="20"/>
  <c r="CE61" i="3"/>
  <c r="BF42" i="20"/>
  <c r="CD61" i="3"/>
  <c r="BE42" i="20"/>
  <c r="CC61" i="3"/>
  <c r="BD42" i="20"/>
  <c r="CB61" i="3"/>
  <c r="BC42" i="20"/>
  <c r="CA61" i="3"/>
  <c r="BB42" i="20"/>
  <c r="BZ61" i="3"/>
  <c r="BA42" i="20"/>
  <c r="BY61" i="3"/>
  <c r="AZ42" i="20"/>
  <c r="BX61" i="3"/>
  <c r="CJ61" i="3" s="1"/>
  <c r="BK41" i="20"/>
  <c r="CI60" i="3"/>
  <c r="BJ41" i="20"/>
  <c r="CH60" i="3"/>
  <c r="BI41" i="20"/>
  <c r="CG60" i="3"/>
  <c r="BH41" i="20"/>
  <c r="CF60" i="3"/>
  <c r="BG41" i="20"/>
  <c r="CE60" i="3"/>
  <c r="BF41" i="20"/>
  <c r="CD60" i="3"/>
  <c r="BE41" i="20"/>
  <c r="CC60" i="3"/>
  <c r="BD41" i="20"/>
  <c r="CB60" i="3"/>
  <c r="BC41" i="20"/>
  <c r="CA60" i="3"/>
  <c r="BB41" i="20"/>
  <c r="BZ60" i="3"/>
  <c r="BA41" i="20"/>
  <c r="BY60" i="3"/>
  <c r="AZ41" i="20"/>
  <c r="BX60" i="3"/>
  <c r="CJ60" i="3" s="1"/>
  <c r="BK40" i="20"/>
  <c r="CI59" i="3"/>
  <c r="BJ40" i="20"/>
  <c r="CH59" i="3"/>
  <c r="BI40" i="20"/>
  <c r="CG59" i="3"/>
  <c r="BH40" i="20"/>
  <c r="CF59" i="3"/>
  <c r="BG40" i="20"/>
  <c r="CE59" i="3"/>
  <c r="BF40" i="20"/>
  <c r="CD59" i="3"/>
  <c r="BE40" i="20"/>
  <c r="CC59" i="3"/>
  <c r="BD40" i="20"/>
  <c r="CB59" i="3"/>
  <c r="BC40" i="20"/>
  <c r="CA59" i="3"/>
  <c r="BB40" i="20"/>
  <c r="BZ59" i="3"/>
  <c r="BA40" i="20"/>
  <c r="BY59" i="3"/>
  <c r="AZ40" i="20"/>
  <c r="BX59" i="3"/>
  <c r="CJ59" i="3" s="1"/>
  <c r="BK39" i="20"/>
  <c r="CI58" i="3"/>
  <c r="BJ39" i="20"/>
  <c r="CH58" i="3"/>
  <c r="BI39" i="20"/>
  <c r="CG58" i="3"/>
  <c r="BH39" i="20"/>
  <c r="CF58" i="3"/>
  <c r="BG39" i="20"/>
  <c r="CE58" i="3"/>
  <c r="BF39" i="20"/>
  <c r="CD58" i="3"/>
  <c r="BE39" i="20"/>
  <c r="CC58" i="3"/>
  <c r="BD39" i="20"/>
  <c r="CB58" i="3"/>
  <c r="BC39" i="20"/>
  <c r="CA58" i="3"/>
  <c r="BB39" i="20"/>
  <c r="BZ58" i="3"/>
  <c r="BA39" i="20"/>
  <c r="BY58" i="3"/>
  <c r="AZ39" i="20"/>
  <c r="BX58" i="3"/>
  <c r="CJ58" i="3" s="1"/>
  <c r="BK38" i="20"/>
  <c r="CI57" i="3"/>
  <c r="BJ38" i="20"/>
  <c r="CH57" i="3"/>
  <c r="BI38" i="20"/>
  <c r="CG57" i="3"/>
  <c r="BH38" i="20"/>
  <c r="CF57" i="3"/>
  <c r="BG38" i="20"/>
  <c r="CE57" i="3"/>
  <c r="BF38" i="20"/>
  <c r="CD57" i="3"/>
  <c r="BE38" i="20"/>
  <c r="CC57" i="3"/>
  <c r="BD38" i="20"/>
  <c r="CB57" i="3"/>
  <c r="BC38" i="20"/>
  <c r="CA57" i="3"/>
  <c r="BB38" i="20"/>
  <c r="BZ57" i="3"/>
  <c r="BA38" i="20"/>
  <c r="BY57" i="3"/>
  <c r="AZ38" i="20"/>
  <c r="BX57" i="3"/>
  <c r="CJ57" i="3" s="1"/>
  <c r="CJ56" i="3"/>
  <c r="BK36" i="20"/>
  <c r="CI54" i="3"/>
  <c r="BJ36" i="20"/>
  <c r="CH54" i="3"/>
  <c r="BI36" i="20"/>
  <c r="CG54" i="3"/>
  <c r="BH36" i="20"/>
  <c r="CF54" i="3"/>
  <c r="BG36" i="20"/>
  <c r="CE54" i="3"/>
  <c r="BF36" i="20"/>
  <c r="CD54" i="3"/>
  <c r="BE36" i="20"/>
  <c r="CC54" i="3"/>
  <c r="BD36" i="20"/>
  <c r="CB54" i="3"/>
  <c r="BC36" i="20"/>
  <c r="CA54" i="3"/>
  <c r="BB36" i="20"/>
  <c r="BZ54" i="3"/>
  <c r="BA36" i="20"/>
  <c r="BY54" i="3"/>
  <c r="AZ36" i="20"/>
  <c r="BX54" i="3"/>
  <c r="CJ54" i="3" s="1"/>
  <c r="BK35" i="20"/>
  <c r="CI53" i="3"/>
  <c r="BJ35" i="20"/>
  <c r="CH53" i="3"/>
  <c r="BI35" i="20"/>
  <c r="CG53" i="3"/>
  <c r="BH35" i="20"/>
  <c r="CF53" i="3"/>
  <c r="BG35" i="20"/>
  <c r="CE53" i="3"/>
  <c r="BF35" i="20"/>
  <c r="CD53" i="3"/>
  <c r="BE35" i="20"/>
  <c r="CC53" i="3"/>
  <c r="BD35" i="20"/>
  <c r="CB53" i="3"/>
  <c r="BC35" i="20"/>
  <c r="CA53" i="3"/>
  <c r="BB35" i="20"/>
  <c r="BZ53" i="3"/>
  <c r="BA35" i="20"/>
  <c r="BY53" i="3"/>
  <c r="AZ35" i="20"/>
  <c r="BX53" i="3"/>
  <c r="CJ53" i="3" s="1"/>
  <c r="BK34" i="20"/>
  <c r="CI52" i="3"/>
  <c r="BJ34" i="20"/>
  <c r="CH52" i="3"/>
  <c r="BI34" i="20"/>
  <c r="CG52" i="3"/>
  <c r="BH34" i="20"/>
  <c r="CF52" i="3"/>
  <c r="BG34" i="20"/>
  <c r="CE52" i="3"/>
  <c r="BF34" i="20"/>
  <c r="CD52" i="3"/>
  <c r="BE34" i="20"/>
  <c r="CC52" i="3"/>
  <c r="BD34" i="20"/>
  <c r="CB52" i="3"/>
  <c r="BC34" i="20"/>
  <c r="CA52" i="3"/>
  <c r="BB34" i="20"/>
  <c r="BZ52" i="3"/>
  <c r="BA34" i="20"/>
  <c r="BY52" i="3"/>
  <c r="AZ34" i="20"/>
  <c r="BX52" i="3"/>
  <c r="CJ52" i="3" s="1"/>
  <c r="CJ51" i="3"/>
  <c r="CI49" i="3"/>
  <c r="BK32" i="20"/>
  <c r="AE16" i="4"/>
  <c r="CH49" i="3"/>
  <c r="BJ32" i="20"/>
  <c r="AD16" i="4"/>
  <c r="CG49" i="3"/>
  <c r="BI32" i="20"/>
  <c r="AC16" i="4"/>
  <c r="CF49" i="3"/>
  <c r="BH32" i="20"/>
  <c r="AB16" i="4"/>
  <c r="CE49" i="3"/>
  <c r="BG32" i="20"/>
  <c r="AA16" i="4"/>
  <c r="CD49" i="3"/>
  <c r="BF32" i="20"/>
  <c r="Z16" i="4"/>
  <c r="CC49" i="3"/>
  <c r="BE32" i="20"/>
  <c r="Y16" i="4"/>
  <c r="CB49" i="3"/>
  <c r="BD32" i="20"/>
  <c r="X16" i="4"/>
  <c r="CA49" i="3"/>
  <c r="BC32" i="20"/>
  <c r="W16" i="4"/>
  <c r="BZ49" i="3"/>
  <c r="BB32" i="20"/>
  <c r="V16" i="4"/>
  <c r="BY49" i="3"/>
  <c r="BA32" i="20"/>
  <c r="U16" i="4"/>
  <c r="BX49" i="3"/>
  <c r="CJ49" i="3" s="1"/>
  <c r="AZ32" i="20"/>
  <c r="BL32" i="20" s="1"/>
  <c r="T16" i="4"/>
  <c r="S16" i="4" s="1"/>
  <c r="CI47" i="3"/>
  <c r="BK46" i="20"/>
  <c r="AE24" i="4"/>
  <c r="CH47" i="3"/>
  <c r="BJ46" i="20"/>
  <c r="AD24" i="4"/>
  <c r="CG47" i="3"/>
  <c r="BI46" i="20"/>
  <c r="AC24" i="4"/>
  <c r="CF47" i="3"/>
  <c r="BH46" i="20"/>
  <c r="AB24" i="4"/>
  <c r="CE47" i="3"/>
  <c r="BG46" i="20"/>
  <c r="AA24" i="4"/>
  <c r="CD47" i="3"/>
  <c r="BF46" i="20"/>
  <c r="Z24" i="4"/>
  <c r="CC47" i="3"/>
  <c r="BE46" i="20"/>
  <c r="Y24" i="4"/>
  <c r="CB47" i="3"/>
  <c r="BD46" i="20"/>
  <c r="X24" i="4"/>
  <c r="CA47" i="3"/>
  <c r="BC46" i="20"/>
  <c r="W24" i="4"/>
  <c r="BZ47" i="3"/>
  <c r="BB46" i="20"/>
  <c r="V24" i="4"/>
  <c r="BY47" i="3"/>
  <c r="BA46" i="20"/>
  <c r="U24" i="4"/>
  <c r="BX47" i="3"/>
  <c r="CJ47" i="3" s="1"/>
  <c r="AZ46" i="20"/>
  <c r="BL46" i="20" s="1"/>
  <c r="T24" i="4"/>
  <c r="CI46" i="3"/>
  <c r="BK31" i="20"/>
  <c r="CH46" i="3"/>
  <c r="BJ31" i="20"/>
  <c r="CG46" i="3"/>
  <c r="BI31" i="20"/>
  <c r="CF46" i="3"/>
  <c r="BH31" i="20"/>
  <c r="CE46" i="3"/>
  <c r="BG31" i="20"/>
  <c r="CD46" i="3"/>
  <c r="BF31" i="20"/>
  <c r="CC46" i="3"/>
  <c r="BE31" i="20"/>
  <c r="CB46" i="3"/>
  <c r="BD31" i="20"/>
  <c r="CA46" i="3"/>
  <c r="BC31" i="20"/>
  <c r="BZ46" i="3"/>
  <c r="BB31" i="20"/>
  <c r="BY46" i="3"/>
  <c r="BA31" i="20"/>
  <c r="BX46" i="3"/>
  <c r="CJ46" i="3" s="1"/>
  <c r="AZ31" i="20"/>
  <c r="BL31" i="20" s="1"/>
  <c r="CI45" i="3"/>
  <c r="BK30" i="20"/>
  <c r="AE15" i="4"/>
  <c r="CH45" i="3"/>
  <c r="BJ30" i="20"/>
  <c r="AD15" i="4"/>
  <c r="CG45" i="3"/>
  <c r="BI30" i="20"/>
  <c r="AC15" i="4"/>
  <c r="CF45" i="3"/>
  <c r="BH30" i="20"/>
  <c r="AB15" i="4"/>
  <c r="CE45" i="3"/>
  <c r="BG30" i="20"/>
  <c r="AA15" i="4"/>
  <c r="CD45" i="3"/>
  <c r="BF30" i="20"/>
  <c r="Z15" i="4"/>
  <c r="CC45" i="3"/>
  <c r="BE30" i="20"/>
  <c r="Y15" i="4"/>
  <c r="CB45" i="3"/>
  <c r="BD30" i="20"/>
  <c r="X15" i="4"/>
  <c r="CA45" i="3"/>
  <c r="BC30" i="20"/>
  <c r="W15" i="4"/>
  <c r="BZ45" i="3"/>
  <c r="BB30" i="20"/>
  <c r="V15" i="4"/>
  <c r="BY45" i="3"/>
  <c r="BA30" i="20"/>
  <c r="U15" i="4"/>
  <c r="BX45" i="3"/>
  <c r="CJ45" i="3" s="1"/>
  <c r="AZ30" i="20"/>
  <c r="T15" i="4"/>
  <c r="S15" i="4" s="1"/>
  <c r="CI43" i="3"/>
  <c r="BK29" i="20"/>
  <c r="CH43" i="3"/>
  <c r="BJ29" i="20"/>
  <c r="CG43" i="3"/>
  <c r="BI29" i="20"/>
  <c r="CF43" i="3"/>
  <c r="BH29" i="20"/>
  <c r="CE43" i="3"/>
  <c r="BG29" i="20"/>
  <c r="CD43" i="3"/>
  <c r="BF29" i="20"/>
  <c r="CC43" i="3"/>
  <c r="BE29" i="20"/>
  <c r="CB43" i="3"/>
  <c r="BD29" i="20"/>
  <c r="CA43" i="3"/>
  <c r="BC29" i="20"/>
  <c r="BZ43" i="3"/>
  <c r="BB29" i="20"/>
  <c r="BY43" i="3"/>
  <c r="BA29" i="20"/>
  <c r="BX43" i="3"/>
  <c r="CJ43" i="3" s="1"/>
  <c r="AZ29" i="20"/>
  <c r="BL29" i="20" s="1"/>
  <c r="CI42" i="3"/>
  <c r="BK28" i="20"/>
  <c r="CH42" i="3"/>
  <c r="BJ28" i="20"/>
  <c r="CG42" i="3"/>
  <c r="BI28" i="20"/>
  <c r="CF42" i="3"/>
  <c r="BH28" i="20"/>
  <c r="CE42" i="3"/>
  <c r="BG28" i="20"/>
  <c r="CD42" i="3"/>
  <c r="BF28" i="20"/>
  <c r="CC42" i="3"/>
  <c r="BE28" i="20"/>
  <c r="CB42" i="3"/>
  <c r="BD28" i="20"/>
  <c r="CA42" i="3"/>
  <c r="BC28" i="20"/>
  <c r="BZ42" i="3"/>
  <c r="BB28" i="20"/>
  <c r="BY42" i="3"/>
  <c r="BA28" i="20"/>
  <c r="BX42" i="3"/>
  <c r="CJ42" i="3" s="1"/>
  <c r="AZ28" i="20"/>
  <c r="BL28" i="20" s="1"/>
  <c r="CI41" i="3"/>
  <c r="BK27" i="20"/>
  <c r="AE14" i="4"/>
  <c r="CH41" i="3"/>
  <c r="BJ27" i="20"/>
  <c r="AD14" i="4"/>
  <c r="CG41" i="3"/>
  <c r="BI27" i="20"/>
  <c r="AC14" i="4"/>
  <c r="CF41" i="3"/>
  <c r="BH27" i="20"/>
  <c r="AB14" i="4"/>
  <c r="CE41" i="3"/>
  <c r="BG27" i="20"/>
  <c r="AA14" i="4"/>
  <c r="CD41" i="3"/>
  <c r="BF27" i="20"/>
  <c r="Z14" i="4"/>
  <c r="CC41" i="3"/>
  <c r="BE27" i="20"/>
  <c r="Y14" i="4"/>
  <c r="CB41" i="3"/>
  <c r="BD27" i="20"/>
  <c r="X14" i="4"/>
  <c r="CA41" i="3"/>
  <c r="BC27" i="20"/>
  <c r="W14" i="4"/>
  <c r="BZ41" i="3"/>
  <c r="BB27" i="20"/>
  <c r="V14" i="4"/>
  <c r="BY41" i="3"/>
  <c r="BA27" i="20"/>
  <c r="U14" i="4"/>
  <c r="BX41" i="3"/>
  <c r="CJ41" i="3" s="1"/>
  <c r="AZ27" i="20"/>
  <c r="BL27" i="20" s="1"/>
  <c r="T14" i="4"/>
  <c r="S14" i="4" s="1"/>
  <c r="CI39" i="3"/>
  <c r="BK26" i="20"/>
  <c r="AE12" i="4"/>
  <c r="CH39" i="3"/>
  <c r="BJ26" i="20"/>
  <c r="AD12" i="4"/>
  <c r="CG39" i="3"/>
  <c r="BI26" i="20"/>
  <c r="AC12" i="4"/>
  <c r="CF39" i="3"/>
  <c r="BH26" i="20"/>
  <c r="AB12" i="4"/>
  <c r="CE39" i="3"/>
  <c r="BG26" i="20"/>
  <c r="AA12" i="4"/>
  <c r="CD39" i="3"/>
  <c r="BF26" i="20"/>
  <c r="Z12" i="4"/>
  <c r="CC39" i="3"/>
  <c r="BE26" i="20"/>
  <c r="Y12" i="4"/>
  <c r="CB39" i="3"/>
  <c r="BD26" i="20"/>
  <c r="X12" i="4"/>
  <c r="CA39" i="3"/>
  <c r="BC26" i="20"/>
  <c r="W12" i="4"/>
  <c r="BZ39" i="3"/>
  <c r="BB26" i="20"/>
  <c r="V12" i="4"/>
  <c r="BY39" i="3"/>
  <c r="BA26" i="20"/>
  <c r="U12" i="4"/>
  <c r="BX39" i="3"/>
  <c r="CJ39" i="3" s="1"/>
  <c r="AZ26" i="20"/>
  <c r="BL26" i="20" s="1"/>
  <c r="T12" i="4"/>
  <c r="S12" i="4" s="1"/>
  <c r="CI37" i="3"/>
  <c r="BK47" i="20"/>
  <c r="CH37" i="3"/>
  <c r="BJ47" i="20"/>
  <c r="CG37" i="3"/>
  <c r="BI47" i="20"/>
  <c r="CF37" i="3"/>
  <c r="BH47" i="20"/>
  <c r="CE37" i="3"/>
  <c r="BG47" i="20"/>
  <c r="CD37" i="3"/>
  <c r="BF47" i="20"/>
  <c r="CC37" i="3"/>
  <c r="BE47" i="20"/>
  <c r="CB37" i="3"/>
  <c r="BD47" i="20"/>
  <c r="CA37" i="3"/>
  <c r="BC47" i="20"/>
  <c r="BZ37" i="3"/>
  <c r="BB47" i="20"/>
  <c r="BY37" i="3"/>
  <c r="BA47" i="20"/>
  <c r="BX37" i="3"/>
  <c r="CJ37" i="3" s="1"/>
  <c r="AZ47" i="20"/>
  <c r="BL47" i="20" s="1"/>
  <c r="CJ36" i="3"/>
  <c r="CI35" i="3"/>
  <c r="BK25" i="20"/>
  <c r="CH35" i="3"/>
  <c r="BJ25" i="20"/>
  <c r="CG35" i="3"/>
  <c r="BI25" i="20"/>
  <c r="CF35" i="3"/>
  <c r="BH25" i="20"/>
  <c r="CE35" i="3"/>
  <c r="BG25" i="20"/>
  <c r="CD35" i="3"/>
  <c r="BF25" i="20"/>
  <c r="CC35" i="3"/>
  <c r="BE25" i="20"/>
  <c r="CB35" i="3"/>
  <c r="BD25" i="20"/>
  <c r="CA35" i="3"/>
  <c r="BC25" i="20"/>
  <c r="BZ35" i="3"/>
  <c r="BB25" i="20"/>
  <c r="BY35" i="3"/>
  <c r="BA25" i="20"/>
  <c r="BX35" i="3"/>
  <c r="CJ35" i="3" s="1"/>
  <c r="AZ25" i="20"/>
  <c r="BL25" i="20" s="1"/>
  <c r="CI34" i="3"/>
  <c r="BK24" i="20"/>
  <c r="AE11" i="4"/>
  <c r="CH34" i="3"/>
  <c r="BJ24" i="20"/>
  <c r="AD11" i="4"/>
  <c r="CG34" i="3"/>
  <c r="BI24" i="20"/>
  <c r="AC11" i="4"/>
  <c r="CF34" i="3"/>
  <c r="BH24" i="20"/>
  <c r="AB11" i="4"/>
  <c r="CE34" i="3"/>
  <c r="BG24" i="20"/>
  <c r="AA11" i="4"/>
  <c r="CD34" i="3"/>
  <c r="BF24" i="20"/>
  <c r="Z11" i="4"/>
  <c r="CC34" i="3"/>
  <c r="BE24" i="20"/>
  <c r="Y11" i="4"/>
  <c r="CB34" i="3"/>
  <c r="BD24" i="20"/>
  <c r="X11" i="4"/>
  <c r="CA34" i="3"/>
  <c r="BC24" i="20"/>
  <c r="W11" i="4"/>
  <c r="BZ34" i="3"/>
  <c r="BB24" i="20"/>
  <c r="V11" i="4"/>
  <c r="BY34" i="3"/>
  <c r="BA24" i="20"/>
  <c r="U11" i="4"/>
  <c r="BX34" i="3"/>
  <c r="CJ34" i="3" s="1"/>
  <c r="AZ24" i="20"/>
  <c r="BL24" i="20" s="1"/>
  <c r="T11" i="4"/>
  <c r="S11" i="4" s="1"/>
  <c r="CI32" i="3"/>
  <c r="BK23" i="20"/>
  <c r="AE10" i="4"/>
  <c r="CH32" i="3"/>
  <c r="BJ23" i="20"/>
  <c r="AD10" i="4"/>
  <c r="CG32" i="3"/>
  <c r="BI23" i="20"/>
  <c r="AC10" i="4"/>
  <c r="CF32" i="3"/>
  <c r="BH23" i="20"/>
  <c r="AB10" i="4"/>
  <c r="CE32" i="3"/>
  <c r="BG23" i="20"/>
  <c r="AA10" i="4"/>
  <c r="CD32" i="3"/>
  <c r="BF23" i="20"/>
  <c r="Z10" i="4"/>
  <c r="CC32" i="3"/>
  <c r="BE23" i="20"/>
  <c r="Y10" i="4"/>
  <c r="CB32" i="3"/>
  <c r="BD23" i="20"/>
  <c r="X10" i="4"/>
  <c r="CA32" i="3"/>
  <c r="BC23" i="20"/>
  <c r="W10" i="4"/>
  <c r="BZ32" i="3"/>
  <c r="BB23" i="20"/>
  <c r="V10" i="4"/>
  <c r="BY32" i="3"/>
  <c r="BA23" i="20"/>
  <c r="U10" i="4"/>
  <c r="BX32" i="3"/>
  <c r="CJ32" i="3" s="1"/>
  <c r="AZ23" i="20"/>
  <c r="BL23" i="20" s="1"/>
  <c r="T10" i="4"/>
  <c r="S10" i="4" s="1"/>
  <c r="CI30" i="3"/>
  <c r="BK22" i="20"/>
  <c r="CH30" i="3"/>
  <c r="BJ22" i="20"/>
  <c r="CG30" i="3"/>
  <c r="BI22" i="20"/>
  <c r="CF30" i="3"/>
  <c r="BH22" i="20"/>
  <c r="CE30" i="3"/>
  <c r="BG22" i="20"/>
  <c r="CD30" i="3"/>
  <c r="BF22" i="20"/>
  <c r="CC30" i="3"/>
  <c r="BE22" i="20"/>
  <c r="CB30" i="3"/>
  <c r="BD22" i="20"/>
  <c r="CA30" i="3"/>
  <c r="BC22" i="20"/>
  <c r="BZ30" i="3"/>
  <c r="BB22" i="20"/>
  <c r="BY30" i="3"/>
  <c r="BA22" i="20"/>
  <c r="BX30" i="3"/>
  <c r="CJ30" i="3" s="1"/>
  <c r="AZ22" i="20"/>
  <c r="BL22" i="20" s="1"/>
  <c r="CI29" i="3"/>
  <c r="BK21" i="20"/>
  <c r="CH29" i="3"/>
  <c r="BJ21" i="20"/>
  <c r="CG29" i="3"/>
  <c r="BI21" i="20"/>
  <c r="CF29" i="3"/>
  <c r="BH21" i="20"/>
  <c r="CE29" i="3"/>
  <c r="BG21" i="20"/>
  <c r="CD29" i="3"/>
  <c r="BF21" i="20"/>
  <c r="CC29" i="3"/>
  <c r="BE21" i="20"/>
  <c r="CB29" i="3"/>
  <c r="BD21" i="20"/>
  <c r="CA29" i="3"/>
  <c r="BC21" i="20"/>
  <c r="BZ29" i="3"/>
  <c r="BB21" i="20"/>
  <c r="BY29" i="3"/>
  <c r="BA21" i="20"/>
  <c r="BX29" i="3"/>
  <c r="CJ29" i="3" s="1"/>
  <c r="AZ21" i="20"/>
  <c r="BL21" i="20" s="1"/>
  <c r="CI28" i="3"/>
  <c r="BK20" i="20"/>
  <c r="CH28" i="3"/>
  <c r="BJ20" i="20"/>
  <c r="CG28" i="3"/>
  <c r="BI20" i="20"/>
  <c r="CF28" i="3"/>
  <c r="BH20" i="20"/>
  <c r="CE28" i="3"/>
  <c r="BG20" i="20"/>
  <c r="CD28" i="3"/>
  <c r="BF20" i="20"/>
  <c r="CC28" i="3"/>
  <c r="BE20" i="20"/>
  <c r="CB28" i="3"/>
  <c r="BD20" i="20"/>
  <c r="CA28" i="3"/>
  <c r="BC20" i="20"/>
  <c r="BZ28" i="3"/>
  <c r="BB20" i="20"/>
  <c r="BY28" i="3"/>
  <c r="BA20" i="20"/>
  <c r="BX28" i="3"/>
  <c r="CJ28" i="3" s="1"/>
  <c r="AZ20" i="20"/>
  <c r="BL20" i="20" s="1"/>
  <c r="CI27" i="3"/>
  <c r="BK19" i="20"/>
  <c r="AK19" i="19" s="1"/>
  <c r="AE9" i="4"/>
  <c r="CH27" i="3"/>
  <c r="BJ19" i="20"/>
  <c r="AJ19" i="19" s="1"/>
  <c r="AD9" i="4"/>
  <c r="CG27" i="3"/>
  <c r="BI19" i="20"/>
  <c r="AI19" i="19" s="1"/>
  <c r="AC9" i="4"/>
  <c r="CF27" i="3"/>
  <c r="BH19" i="20"/>
  <c r="AH19" i="19" s="1"/>
  <c r="AB9" i="4"/>
  <c r="CE27" i="3"/>
  <c r="BG19" i="20"/>
  <c r="AG19" i="19" s="1"/>
  <c r="AA9" i="4"/>
  <c r="CD27" i="3"/>
  <c r="BF19" i="20"/>
  <c r="AF19" i="19" s="1"/>
  <c r="Z9" i="4"/>
  <c r="CC27" i="3"/>
  <c r="BE19" i="20"/>
  <c r="AE19" i="19" s="1"/>
  <c r="Y9" i="4"/>
  <c r="CB27" i="3"/>
  <c r="BD19" i="20"/>
  <c r="AD19" i="19" s="1"/>
  <c r="X9" i="4"/>
  <c r="CA27" i="3"/>
  <c r="BC19" i="20"/>
  <c r="AC19" i="19" s="1"/>
  <c r="W9" i="4"/>
  <c r="BZ27" i="3"/>
  <c r="BB19" i="20"/>
  <c r="AB19" i="19" s="1"/>
  <c r="V9" i="4"/>
  <c r="BY27" i="3"/>
  <c r="BA19" i="20"/>
  <c r="AA19" i="19" s="1"/>
  <c r="U9" i="4"/>
  <c r="BX27" i="3"/>
  <c r="CJ27" i="3" s="1"/>
  <c r="AZ19" i="20"/>
  <c r="T9" i="4"/>
  <c r="S9" i="4" s="1"/>
  <c r="CI25" i="3"/>
  <c r="BK18" i="20"/>
  <c r="CH25" i="3"/>
  <c r="BJ18" i="20"/>
  <c r="CG25" i="3"/>
  <c r="BI18" i="20"/>
  <c r="CF25" i="3"/>
  <c r="BH18" i="20"/>
  <c r="CE25" i="3"/>
  <c r="BG18" i="20"/>
  <c r="CD25" i="3"/>
  <c r="BF18" i="20"/>
  <c r="CC25" i="3"/>
  <c r="BE18" i="20"/>
  <c r="CB25" i="3"/>
  <c r="BD18" i="20"/>
  <c r="CA25" i="3"/>
  <c r="BC18" i="20"/>
  <c r="BZ25" i="3"/>
  <c r="BB18" i="20"/>
  <c r="BY25" i="3"/>
  <c r="BA18" i="20"/>
  <c r="BX25" i="3"/>
  <c r="CJ25" i="3" s="1"/>
  <c r="AZ18" i="20"/>
  <c r="BL18" i="20" s="1"/>
  <c r="CI24" i="3"/>
  <c r="BK17" i="20"/>
  <c r="CH24" i="3"/>
  <c r="BJ17" i="20"/>
  <c r="CG24" i="3"/>
  <c r="BI17" i="20"/>
  <c r="CF24" i="3"/>
  <c r="BH17" i="20"/>
  <c r="CE24" i="3"/>
  <c r="BG17" i="20"/>
  <c r="CD24" i="3"/>
  <c r="BF17" i="20"/>
  <c r="CC24" i="3"/>
  <c r="BE17" i="20"/>
  <c r="CB24" i="3"/>
  <c r="BD17" i="20"/>
  <c r="CA24" i="3"/>
  <c r="BC17" i="20"/>
  <c r="BZ24" i="3"/>
  <c r="BB17" i="20"/>
  <c r="BY24" i="3"/>
  <c r="BA17" i="20"/>
  <c r="BX24" i="3"/>
  <c r="CJ24" i="3" s="1"/>
  <c r="AZ17" i="20"/>
  <c r="BL17" i="20" s="1"/>
  <c r="CI23" i="3"/>
  <c r="BK16" i="20"/>
  <c r="CH23" i="3"/>
  <c r="BJ16" i="20"/>
  <c r="CG23" i="3"/>
  <c r="BI16" i="20"/>
  <c r="CF23" i="3"/>
  <c r="BH16" i="20"/>
  <c r="CE23" i="3"/>
  <c r="BG16" i="20"/>
  <c r="CD23" i="3"/>
  <c r="BF16" i="20"/>
  <c r="CC23" i="3"/>
  <c r="BE16" i="20"/>
  <c r="CB23" i="3"/>
  <c r="BD16" i="20"/>
  <c r="CA23" i="3"/>
  <c r="BC16" i="20"/>
  <c r="BZ23" i="3"/>
  <c r="BB16" i="20"/>
  <c r="BY23" i="3"/>
  <c r="BA16" i="20"/>
  <c r="BX23" i="3"/>
  <c r="CJ23" i="3" s="1"/>
  <c r="AZ16" i="20"/>
  <c r="BL16" i="20" s="1"/>
  <c r="CI22" i="3"/>
  <c r="BK15" i="20"/>
  <c r="AE8" i="4"/>
  <c r="CH22" i="3"/>
  <c r="BJ15" i="20"/>
  <c r="AD8" i="4"/>
  <c r="CG22" i="3"/>
  <c r="BI15" i="20"/>
  <c r="AC8" i="4"/>
  <c r="CF22" i="3"/>
  <c r="BH15" i="20"/>
  <c r="AB8" i="4"/>
  <c r="CE22" i="3"/>
  <c r="BG15" i="20"/>
  <c r="AA8" i="4"/>
  <c r="CD22" i="3"/>
  <c r="BF15" i="20"/>
  <c r="Z8" i="4"/>
  <c r="CC22" i="3"/>
  <c r="BE15" i="20"/>
  <c r="Y8" i="4"/>
  <c r="CB22" i="3"/>
  <c r="BD15" i="20"/>
  <c r="X8" i="4"/>
  <c r="CA22" i="3"/>
  <c r="BC15" i="20"/>
  <c r="W8" i="4"/>
  <c r="BZ22" i="3"/>
  <c r="BB15" i="20"/>
  <c r="V8" i="4"/>
  <c r="BY22" i="3"/>
  <c r="BA15" i="20"/>
  <c r="U8" i="4"/>
  <c r="BX22" i="3"/>
  <c r="CJ22" i="3" s="1"/>
  <c r="AZ15" i="20"/>
  <c r="BL15" i="20" s="1"/>
  <c r="T8" i="4"/>
  <c r="S8" i="4" s="1"/>
  <c r="CI20" i="3"/>
  <c r="BK14" i="20"/>
  <c r="AE7" i="4"/>
  <c r="CH20" i="3"/>
  <c r="BJ14" i="20"/>
  <c r="AD7" i="4"/>
  <c r="CG20" i="3"/>
  <c r="BI14" i="20"/>
  <c r="AC7" i="4"/>
  <c r="CF20" i="3"/>
  <c r="BH14" i="20"/>
  <c r="AB7" i="4"/>
  <c r="CE20" i="3"/>
  <c r="BG14" i="20"/>
  <c r="AA7" i="4"/>
  <c r="CD20" i="3"/>
  <c r="BF14" i="20"/>
  <c r="Z7" i="4"/>
  <c r="CC20" i="3"/>
  <c r="BE14" i="20"/>
  <c r="Y7" i="4"/>
  <c r="CB20" i="3"/>
  <c r="BD14" i="20"/>
  <c r="X7" i="4"/>
  <c r="CA20" i="3"/>
  <c r="BC14" i="20"/>
  <c r="W7" i="4"/>
  <c r="BZ20" i="3"/>
  <c r="BB14" i="20"/>
  <c r="V7" i="4"/>
  <c r="BY20" i="3"/>
  <c r="BA14" i="20"/>
  <c r="U7" i="4"/>
  <c r="BX20" i="3"/>
  <c r="CJ20" i="3" s="1"/>
  <c r="AZ14" i="20"/>
  <c r="BL14" i="20" s="1"/>
  <c r="T7" i="4"/>
  <c r="S7" i="4" s="1"/>
  <c r="CI18" i="3"/>
  <c r="BK13" i="20"/>
  <c r="CH18" i="3"/>
  <c r="BJ13" i="20"/>
  <c r="CG18" i="3"/>
  <c r="BI13" i="20"/>
  <c r="CF18" i="3"/>
  <c r="BH13" i="20"/>
  <c r="CE18" i="3"/>
  <c r="BG13" i="20"/>
  <c r="CD18" i="3"/>
  <c r="BF13" i="20"/>
  <c r="CC18" i="3"/>
  <c r="BE13" i="20"/>
  <c r="CB18" i="3"/>
  <c r="BD13" i="20"/>
  <c r="CA18" i="3"/>
  <c r="BC13" i="20"/>
  <c r="BZ18" i="3"/>
  <c r="BB13" i="20"/>
  <c r="BY18" i="3"/>
  <c r="BA13" i="20"/>
  <c r="BX18" i="3"/>
  <c r="CJ18" i="3" s="1"/>
  <c r="AZ13" i="20"/>
  <c r="BL13" i="20" s="1"/>
  <c r="CI17" i="3"/>
  <c r="BK12" i="20"/>
  <c r="CH17" i="3"/>
  <c r="BJ12" i="20"/>
  <c r="CG17" i="3"/>
  <c r="BI12" i="20"/>
  <c r="CF17" i="3"/>
  <c r="BH12" i="20"/>
  <c r="CE17" i="3"/>
  <c r="BG12" i="20"/>
  <c r="CD17" i="3"/>
  <c r="BF12" i="20"/>
  <c r="CC17" i="3"/>
  <c r="BE12" i="20"/>
  <c r="CB17" i="3"/>
  <c r="BD12" i="20"/>
  <c r="CA17" i="3"/>
  <c r="BC12" i="20"/>
  <c r="BZ17" i="3"/>
  <c r="BB12" i="20"/>
  <c r="BY17" i="3"/>
  <c r="BA12" i="20"/>
  <c r="BX17" i="3"/>
  <c r="CJ17" i="3" s="1"/>
  <c r="AZ12" i="20"/>
  <c r="BL12" i="20" s="1"/>
  <c r="CI16" i="3"/>
  <c r="BK11" i="20"/>
  <c r="CH16" i="3"/>
  <c r="BJ11" i="20"/>
  <c r="CG16" i="3"/>
  <c r="BI11" i="20"/>
  <c r="CF16" i="3"/>
  <c r="BH11" i="20"/>
  <c r="CE16" i="3"/>
  <c r="BG11" i="20"/>
  <c r="CD16" i="3"/>
  <c r="BF11" i="20"/>
  <c r="CC16" i="3"/>
  <c r="BE11" i="20"/>
  <c r="CB16" i="3"/>
  <c r="BD11" i="20"/>
  <c r="CA16" i="3"/>
  <c r="BC11" i="20"/>
  <c r="BZ16" i="3"/>
  <c r="BB11" i="20"/>
  <c r="BY16" i="3"/>
  <c r="BA11" i="20"/>
  <c r="BX16" i="3"/>
  <c r="CJ16" i="3" s="1"/>
  <c r="AZ11" i="20"/>
  <c r="BL11" i="20" s="1"/>
  <c r="CI15" i="3"/>
  <c r="BK10" i="20"/>
  <c r="AE6" i="4"/>
  <c r="CH15" i="3"/>
  <c r="BJ10" i="20"/>
  <c r="AD6" i="4"/>
  <c r="CG15" i="3"/>
  <c r="BI10" i="20"/>
  <c r="AC6" i="4"/>
  <c r="CF15" i="3"/>
  <c r="BH10" i="20"/>
  <c r="AB6" i="4"/>
  <c r="CE15" i="3"/>
  <c r="BG10" i="20"/>
  <c r="AA6" i="4"/>
  <c r="CD15" i="3"/>
  <c r="BF10" i="20"/>
  <c r="Z6" i="4"/>
  <c r="CC15" i="3"/>
  <c r="BE10" i="20"/>
  <c r="Y6" i="4"/>
  <c r="CB15" i="3"/>
  <c r="BD10" i="20"/>
  <c r="X6" i="4"/>
  <c r="CA15" i="3"/>
  <c r="BC10" i="20"/>
  <c r="W6" i="4"/>
  <c r="BZ15" i="3"/>
  <c r="BB10" i="20"/>
  <c r="V6" i="4"/>
  <c r="BY15" i="3"/>
  <c r="BA10" i="20"/>
  <c r="U6" i="4"/>
  <c r="BX15" i="3"/>
  <c r="CJ15" i="3" s="1"/>
  <c r="AZ10" i="20"/>
  <c r="BL10" i="20" s="1"/>
  <c r="T6" i="4"/>
  <c r="S6" i="4" s="1"/>
  <c r="CJ13" i="3"/>
  <c r="CI12" i="3"/>
  <c r="BK9" i="20"/>
  <c r="CH12" i="3"/>
  <c r="BJ9" i="20"/>
  <c r="CG12" i="3"/>
  <c r="BI9" i="20"/>
  <c r="CF12" i="3"/>
  <c r="BH9" i="20"/>
  <c r="CE12" i="3"/>
  <c r="BG9" i="20"/>
  <c r="CD12" i="3"/>
  <c r="BF9" i="20"/>
  <c r="CC12" i="3"/>
  <c r="BE9" i="20"/>
  <c r="CB12" i="3"/>
  <c r="BD9" i="20"/>
  <c r="CA12" i="3"/>
  <c r="BC9" i="20"/>
  <c r="BZ12" i="3"/>
  <c r="BB9" i="20"/>
  <c r="BY12" i="3"/>
  <c r="BA9" i="20"/>
  <c r="BX12" i="3"/>
  <c r="CJ12" i="3" s="1"/>
  <c r="AZ9" i="20"/>
  <c r="BL9" i="20" s="1"/>
  <c r="CJ11" i="3"/>
  <c r="CI10" i="3"/>
  <c r="BK8" i="20"/>
  <c r="CH10" i="3"/>
  <c r="BJ8" i="20"/>
  <c r="CG10" i="3"/>
  <c r="BI8" i="20"/>
  <c r="CF10" i="3"/>
  <c r="BH8" i="20"/>
  <c r="CE10" i="3"/>
  <c r="BG8" i="20"/>
  <c r="CD10" i="3"/>
  <c r="BF8" i="20"/>
  <c r="CC10" i="3"/>
  <c r="BE8" i="20"/>
  <c r="CB10" i="3"/>
  <c r="BD8" i="20"/>
  <c r="CA10" i="3"/>
  <c r="BC8" i="20"/>
  <c r="BZ10" i="3"/>
  <c r="BB8" i="20"/>
  <c r="BY10" i="3"/>
  <c r="BA8" i="20"/>
  <c r="BX10" i="3"/>
  <c r="CJ10" i="3" s="1"/>
  <c r="AZ8" i="20"/>
  <c r="BL8" i="20" s="1"/>
  <c r="CI9" i="3"/>
  <c r="BK7" i="20"/>
  <c r="CH9" i="3"/>
  <c r="BJ7" i="20"/>
  <c r="CG9" i="3"/>
  <c r="BI7" i="20"/>
  <c r="CF9" i="3"/>
  <c r="BH7" i="20"/>
  <c r="CE9" i="3"/>
  <c r="BG7" i="20"/>
  <c r="CD9" i="3"/>
  <c r="BF7" i="20"/>
  <c r="CC9" i="3"/>
  <c r="BE7" i="20"/>
  <c r="CB9" i="3"/>
  <c r="BD7" i="20"/>
  <c r="CA9" i="3"/>
  <c r="BC7" i="20"/>
  <c r="BZ9" i="3"/>
  <c r="BB7" i="20"/>
  <c r="BY9" i="3"/>
  <c r="BA7" i="20"/>
  <c r="BX9" i="3"/>
  <c r="CJ9" i="3" s="1"/>
  <c r="AZ7" i="20"/>
  <c r="BL7" i="20" s="1"/>
  <c r="CI8" i="3"/>
  <c r="BK6" i="20"/>
  <c r="CH8" i="3"/>
  <c r="BJ6" i="20"/>
  <c r="CG8" i="3"/>
  <c r="BI6" i="20"/>
  <c r="CF8" i="3"/>
  <c r="BH6" i="20"/>
  <c r="CE8" i="3"/>
  <c r="BG6" i="20"/>
  <c r="CD8" i="3"/>
  <c r="BF6" i="20"/>
  <c r="CC8" i="3"/>
  <c r="BE6" i="20"/>
  <c r="CB8" i="3"/>
  <c r="BD6" i="20"/>
  <c r="CA8" i="3"/>
  <c r="BC6" i="20"/>
  <c r="BZ8" i="3"/>
  <c r="BB6" i="20"/>
  <c r="BY8" i="3"/>
  <c r="BA6" i="20"/>
  <c r="BX8" i="3"/>
  <c r="CJ8" i="3" s="1"/>
  <c r="AZ6" i="20"/>
  <c r="BL6" i="20" s="1"/>
  <c r="CI7" i="3"/>
  <c r="BK5" i="20"/>
  <c r="CH7" i="3"/>
  <c r="BJ5" i="20"/>
  <c r="CG7" i="3"/>
  <c r="BI5" i="20"/>
  <c r="CF7" i="3"/>
  <c r="BH5" i="20"/>
  <c r="CE7" i="3"/>
  <c r="BG5" i="20"/>
  <c r="CD7" i="3"/>
  <c r="BF5" i="20"/>
  <c r="CC7" i="3"/>
  <c r="BE5" i="20"/>
  <c r="CB7" i="3"/>
  <c r="BD5" i="20"/>
  <c r="CA7" i="3"/>
  <c r="BC5" i="20"/>
  <c r="BZ7" i="3"/>
  <c r="BB5" i="20"/>
  <c r="BY7" i="3"/>
  <c r="BA5" i="20"/>
  <c r="BX7" i="3"/>
  <c r="CJ7" i="3" s="1"/>
  <c r="AZ5" i="20"/>
  <c r="BL5" i="20" s="1"/>
  <c r="CI6" i="3"/>
  <c r="BK4" i="20"/>
  <c r="AK24" i="19" s="1"/>
  <c r="CH6" i="3"/>
  <c r="BJ4" i="20"/>
  <c r="AJ24" i="19" s="1"/>
  <c r="CG6" i="3"/>
  <c r="BI4" i="20"/>
  <c r="AI24" i="19" s="1"/>
  <c r="CF6" i="3"/>
  <c r="BH4" i="20"/>
  <c r="AH24" i="19" s="1"/>
  <c r="CE6" i="3"/>
  <c r="BG4" i="20"/>
  <c r="AG24" i="19" s="1"/>
  <c r="CD6" i="3"/>
  <c r="BF4" i="20"/>
  <c r="AF24" i="19" s="1"/>
  <c r="CC6" i="3"/>
  <c r="BE4" i="20"/>
  <c r="AE24" i="19" s="1"/>
  <c r="CB6" i="3"/>
  <c r="BD4" i="20"/>
  <c r="AD24" i="19" s="1"/>
  <c r="CA6" i="3"/>
  <c r="BC4" i="20"/>
  <c r="AC24" i="19" s="1"/>
  <c r="BZ6" i="3"/>
  <c r="BB4" i="20"/>
  <c r="AB24" i="19" s="1"/>
  <c r="AB9" i="19" s="1"/>
  <c r="BY6" i="3"/>
  <c r="BA4" i="20"/>
  <c r="AA24" i="19" s="1"/>
  <c r="BX6" i="3"/>
  <c r="CJ6" i="3" s="1"/>
  <c r="AZ4" i="20"/>
  <c r="B4" i="44"/>
  <c r="N10" i="33"/>
  <c r="N4" i="44" s="1"/>
  <c r="C14" i="32"/>
  <c r="C17" i="32"/>
  <c r="D17" i="32" s="1"/>
  <c r="L11" i="12"/>
  <c r="D3" i="4"/>
  <c r="L14" i="12"/>
  <c r="L32" i="12"/>
  <c r="N11" i="12"/>
  <c r="P11" i="12" s="1"/>
  <c r="Z27" i="19"/>
  <c r="AA27" i="19"/>
  <c r="AB27" i="19"/>
  <c r="AC27" i="19"/>
  <c r="AD27" i="19"/>
  <c r="AE27" i="19"/>
  <c r="AF27" i="19"/>
  <c r="AG27" i="19"/>
  <c r="AH27" i="19"/>
  <c r="AI27" i="19"/>
  <c r="AJ27" i="19"/>
  <c r="AK27" i="19"/>
  <c r="AL23" i="19"/>
  <c r="P25" i="12"/>
  <c r="P27" i="12"/>
  <c r="P30" i="12"/>
  <c r="P31" i="12"/>
  <c r="Y3" i="34"/>
  <c r="T10" i="34"/>
  <c r="T25" i="34"/>
  <c r="T74" i="34"/>
  <c r="T58" i="34"/>
  <c r="T42" i="34"/>
  <c r="CZ14" i="1"/>
  <c r="JH14" i="1" s="1"/>
  <c r="DK14" i="1"/>
  <c r="JS14" i="1" s="1"/>
  <c r="DJ14" i="1"/>
  <c r="JR14" i="1" s="1"/>
  <c r="DI14" i="1"/>
  <c r="JQ14" i="1" s="1"/>
  <c r="DH14" i="1"/>
  <c r="JP14" i="1" s="1"/>
  <c r="DG14" i="1"/>
  <c r="JO14" i="1" s="1"/>
  <c r="DF14" i="1"/>
  <c r="JN14" i="1" s="1"/>
  <c r="DE14" i="1"/>
  <c r="JM14" i="1" s="1"/>
  <c r="DD14" i="1"/>
  <c r="JL14" i="1" s="1"/>
  <c r="DC14" i="1"/>
  <c r="JK14" i="1" s="1"/>
  <c r="DB14" i="1"/>
  <c r="JJ14" i="1" s="1"/>
  <c r="DA14" i="1"/>
  <c r="JI14" i="1" s="1"/>
  <c r="BX76" i="1"/>
  <c r="IG76" i="1"/>
  <c r="IS76" i="1" s="1"/>
  <c r="BX74" i="1"/>
  <c r="IG74" i="1"/>
  <c r="IS74" i="1" s="1"/>
  <c r="BX72" i="1"/>
  <c r="IG72" i="1"/>
  <c r="IS72" i="1" s="1"/>
  <c r="BX69" i="1"/>
  <c r="IG69" i="1"/>
  <c r="IS69" i="1" s="1"/>
  <c r="BX66" i="1"/>
  <c r="IG66" i="1"/>
  <c r="IS66" i="1" s="1"/>
  <c r="BX62" i="1"/>
  <c r="IG62" i="1"/>
  <c r="IS62" i="1" s="1"/>
  <c r="BX55" i="1"/>
  <c r="IG55" i="1"/>
  <c r="IS55" i="1" s="1"/>
  <c r="BX50" i="1"/>
  <c r="IG50" i="1"/>
  <c r="IS50" i="1" s="1"/>
  <c r="BX48" i="1"/>
  <c r="IG48" i="1"/>
  <c r="IS48" i="1" s="1"/>
  <c r="BX44" i="1"/>
  <c r="IG44" i="1"/>
  <c r="IS44" i="1" s="1"/>
  <c r="BX40" i="1"/>
  <c r="IG40" i="1"/>
  <c r="IS40" i="1" s="1"/>
  <c r="BX38" i="1"/>
  <c r="IG38" i="1"/>
  <c r="IS38" i="1" s="1"/>
  <c r="BX33" i="1"/>
  <c r="IG33" i="1"/>
  <c r="IS33" i="1" s="1"/>
  <c r="BX31" i="1"/>
  <c r="IG31" i="1"/>
  <c r="IS31" i="1" s="1"/>
  <c r="BX26" i="1"/>
  <c r="IG26" i="1"/>
  <c r="IS26" i="1" s="1"/>
  <c r="BX21" i="1"/>
  <c r="IG21" i="1"/>
  <c r="IS21" i="1" s="1"/>
  <c r="BX19" i="1"/>
  <c r="IG19" i="1"/>
  <c r="IS19" i="1" s="1"/>
  <c r="DY14" i="1"/>
  <c r="KT14" i="1" s="1"/>
  <c r="IR14" i="1"/>
  <c r="DX14" i="1"/>
  <c r="KS14" i="1" s="1"/>
  <c r="IQ14" i="1"/>
  <c r="DW14" i="1"/>
  <c r="KR14" i="1" s="1"/>
  <c r="IP14" i="1"/>
  <c r="DV14" i="1"/>
  <c r="KQ14" i="1" s="1"/>
  <c r="IO14" i="1"/>
  <c r="DU14" i="1"/>
  <c r="KP14" i="1" s="1"/>
  <c r="IN14" i="1"/>
  <c r="DT14" i="1"/>
  <c r="KO14" i="1" s="1"/>
  <c r="IM14" i="1"/>
  <c r="DS14" i="1"/>
  <c r="KN14" i="1" s="1"/>
  <c r="IL14" i="1"/>
  <c r="DR14" i="1"/>
  <c r="KM14" i="1" s="1"/>
  <c r="IK14" i="1"/>
  <c r="DQ14" i="1"/>
  <c r="KL14" i="1" s="1"/>
  <c r="IJ14" i="1"/>
  <c r="DP14" i="1"/>
  <c r="KK14" i="1" s="1"/>
  <c r="II14" i="1"/>
  <c r="DO14" i="1"/>
  <c r="KJ14" i="1" s="1"/>
  <c r="IH14" i="1"/>
  <c r="IS14" i="1" s="1"/>
  <c r="BE58" i="19"/>
  <c r="AL28" i="19"/>
  <c r="AT21" i="19"/>
  <c r="BH21" i="19" s="1"/>
  <c r="BE28" i="19"/>
  <c r="BS28" i="19" s="1"/>
  <c r="BE26" i="19"/>
  <c r="BS26" i="19" s="1"/>
  <c r="BE25" i="19"/>
  <c r="BS25" i="19" s="1"/>
  <c r="BE21" i="19"/>
  <c r="BS21" i="19" s="1"/>
  <c r="AU26" i="19"/>
  <c r="BI26" i="19" s="1"/>
  <c r="AT25" i="19"/>
  <c r="BD28" i="19"/>
  <c r="BR28" i="19" s="1"/>
  <c r="BD26" i="19"/>
  <c r="BD25" i="19"/>
  <c r="BR25" i="19" s="1"/>
  <c r="BD21" i="19"/>
  <c r="BR21" i="19" s="1"/>
  <c r="AU25" i="19"/>
  <c r="BI25" i="19" s="1"/>
  <c r="BC28" i="19"/>
  <c r="BQ28" i="19" s="1"/>
  <c r="BC26" i="19"/>
  <c r="BQ26" i="19" s="1"/>
  <c r="BC25" i="19"/>
  <c r="BQ25" i="19" s="1"/>
  <c r="BC21" i="19"/>
  <c r="BQ21" i="19" s="1"/>
  <c r="AU21" i="19"/>
  <c r="AT28" i="19"/>
  <c r="BH28" i="19" s="1"/>
  <c r="AT26" i="19"/>
  <c r="BH26" i="19" s="1"/>
  <c r="AH9" i="19"/>
  <c r="BB50" i="19"/>
  <c r="BP50" i="19" s="1"/>
  <c r="BB52" i="19"/>
  <c r="BP52" i="19" s="1"/>
  <c r="BB58" i="19"/>
  <c r="AI9" i="19"/>
  <c r="BC48" i="19"/>
  <c r="BQ48" i="19" s="1"/>
  <c r="BC50" i="19"/>
  <c r="BQ50" i="19" s="1"/>
  <c r="BC52" i="19"/>
  <c r="BQ52" i="19" s="1"/>
  <c r="BC58" i="19"/>
  <c r="AU28" i="19"/>
  <c r="BI28" i="19" s="1"/>
  <c r="BD48" i="19"/>
  <c r="BR48" i="19" s="1"/>
  <c r="BD50" i="19"/>
  <c r="BR50" i="19" s="1"/>
  <c r="BD52" i="19"/>
  <c r="BR52" i="19" s="1"/>
  <c r="BA58" i="19"/>
  <c r="BA50" i="19"/>
  <c r="BO50" i="19" s="1"/>
  <c r="BA52" i="19"/>
  <c r="BO52" i="19" s="1"/>
  <c r="BB48" i="19"/>
  <c r="BP48" i="19" s="1"/>
  <c r="AL39" i="19"/>
  <c r="BE48" i="19"/>
  <c r="BS48" i="19" s="1"/>
  <c r="BE50" i="19"/>
  <c r="BS50" i="19" s="1"/>
  <c r="BE52" i="19"/>
  <c r="BS52" i="19" s="1"/>
  <c r="R82" i="19"/>
  <c r="R84" i="19"/>
  <c r="R86" i="19"/>
  <c r="R90" i="19"/>
  <c r="R91" i="19"/>
  <c r="AV48" i="19"/>
  <c r="BJ48" i="19" s="1"/>
  <c r="BD58" i="19"/>
  <c r="AU54" i="19"/>
  <c r="BI54" i="19" s="1"/>
  <c r="AU50" i="19"/>
  <c r="BI50" i="19" s="1"/>
  <c r="AU58" i="19"/>
  <c r="AU48" i="19"/>
  <c r="BI48" i="19" s="1"/>
  <c r="AU52" i="19"/>
  <c r="BI52" i="19" s="1"/>
  <c r="AT48" i="19"/>
  <c r="BH48" i="19" s="1"/>
  <c r="AT50" i="19"/>
  <c r="BH50" i="19" s="1"/>
  <c r="AT52" i="19"/>
  <c r="BH52" i="19" s="1"/>
  <c r="AT54" i="19"/>
  <c r="BH54" i="19" s="1"/>
  <c r="AT58" i="19"/>
  <c r="B1" i="44"/>
  <c r="B13" i="44" s="1"/>
  <c r="C1" i="44"/>
  <c r="C13" i="44" s="1"/>
  <c r="D1" i="44"/>
  <c r="D13" i="44" s="1"/>
  <c r="E1" i="44"/>
  <c r="E13" i="44" s="1"/>
  <c r="F1" i="44"/>
  <c r="F13" i="44" s="1"/>
  <c r="G1" i="44"/>
  <c r="G13" i="44" s="1"/>
  <c r="H1" i="44"/>
  <c r="H13" i="44" s="1"/>
  <c r="I1" i="44"/>
  <c r="I13" i="44" s="1"/>
  <c r="J1" i="44"/>
  <c r="J13" i="44" s="1"/>
  <c r="K1" i="44"/>
  <c r="K13" i="44" s="1"/>
  <c r="L1" i="44"/>
  <c r="L13" i="44" s="1"/>
  <c r="M1" i="44"/>
  <c r="M13" i="44" s="1"/>
  <c r="N1" i="44"/>
  <c r="N13" i="44" s="1"/>
  <c r="AL33" i="19"/>
  <c r="AK9" i="19"/>
  <c r="AL43" i="19"/>
  <c r="AA9" i="19"/>
  <c r="AF9" i="19"/>
  <c r="AL37" i="19"/>
  <c r="AG9" i="19"/>
  <c r="AL35" i="19"/>
  <c r="AC9" i="19"/>
  <c r="AD9" i="19"/>
  <c r="AE9" i="19"/>
  <c r="AJ9" i="19"/>
  <c r="P13" i="19"/>
  <c r="K13" i="19"/>
  <c r="J13" i="19"/>
  <c r="U3" i="34"/>
  <c r="T5" i="34"/>
  <c r="AF3" i="34"/>
  <c r="AC3" i="34"/>
  <c r="AB3" i="34"/>
  <c r="Z3" i="34"/>
  <c r="T34" i="34"/>
  <c r="T32" i="34"/>
  <c r="R33" i="19"/>
  <c r="BF33" i="19" s="1"/>
  <c r="V3" i="34"/>
  <c r="T6" i="34"/>
  <c r="T7" i="34"/>
  <c r="T8" i="34"/>
  <c r="T9" i="34"/>
  <c r="T11" i="34"/>
  <c r="T12" i="34"/>
  <c r="T13" i="34"/>
  <c r="T15" i="34"/>
  <c r="T16" i="34"/>
  <c r="T17" i="34"/>
  <c r="T18" i="34"/>
  <c r="T20" i="34"/>
  <c r="T22" i="34"/>
  <c r="T23" i="34"/>
  <c r="T24" i="34"/>
  <c r="T26" i="34"/>
  <c r="T77" i="34"/>
  <c r="T76" i="34"/>
  <c r="T72" i="34"/>
  <c r="T71" i="34"/>
  <c r="T70" i="34"/>
  <c r="T68" i="34"/>
  <c r="T67" i="34"/>
  <c r="T65" i="34"/>
  <c r="T64" i="34"/>
  <c r="T63" i="34"/>
  <c r="T61" i="34"/>
  <c r="T60" i="34"/>
  <c r="T59" i="34"/>
  <c r="T57" i="34"/>
  <c r="T56" i="34"/>
  <c r="T54" i="34"/>
  <c r="T53" i="34"/>
  <c r="T52" i="34"/>
  <c r="T51" i="34"/>
  <c r="T49" i="34"/>
  <c r="T47" i="34"/>
  <c r="T46" i="34"/>
  <c r="T45" i="34"/>
  <c r="T43" i="34"/>
  <c r="T41" i="34"/>
  <c r="T39" i="34"/>
  <c r="T37" i="34"/>
  <c r="T36" i="34"/>
  <c r="T35" i="34"/>
  <c r="T30" i="34"/>
  <c r="T29" i="34"/>
  <c r="T28" i="34"/>
  <c r="I13" i="19"/>
  <c r="G13" i="19"/>
  <c r="Q13" i="19"/>
  <c r="H13" i="19"/>
  <c r="R52" i="19"/>
  <c r="O13" i="19"/>
  <c r="R43" i="19"/>
  <c r="BF43" i="19" s="1"/>
  <c r="R50" i="19"/>
  <c r="R58" i="19"/>
  <c r="F13" i="19"/>
  <c r="N13" i="19"/>
  <c r="M13" i="19"/>
  <c r="AH50" i="20"/>
  <c r="AW50" i="20"/>
  <c r="S50" i="20"/>
  <c r="S52" i="20"/>
  <c r="L13" i="19"/>
  <c r="T25" i="12"/>
  <c r="J25" i="12"/>
  <c r="T27" i="12"/>
  <c r="J27" i="12"/>
  <c r="T30" i="12"/>
  <c r="J30" i="12"/>
  <c r="T31" i="12"/>
  <c r="J31" i="12"/>
  <c r="G25" i="12"/>
  <c r="G27" i="12"/>
  <c r="G30" i="12"/>
  <c r="G31" i="12"/>
  <c r="I27" i="12"/>
  <c r="I30" i="12"/>
  <c r="I31" i="12"/>
  <c r="DN76" i="1"/>
  <c r="KI76" i="1" s="1"/>
  <c r="CZ76" i="1"/>
  <c r="JH76" i="1" s="1"/>
  <c r="DN74" i="1"/>
  <c r="KI74" i="1" s="1"/>
  <c r="CZ74" i="1"/>
  <c r="JH74" i="1" s="1"/>
  <c r="DN72" i="1"/>
  <c r="KI72" i="1" s="1"/>
  <c r="CZ72" i="1"/>
  <c r="JH72" i="1" s="1"/>
  <c r="DN69" i="1"/>
  <c r="KI69" i="1" s="1"/>
  <c r="CZ69" i="1"/>
  <c r="JH69" i="1" s="1"/>
  <c r="DN66" i="1"/>
  <c r="KI66" i="1" s="1"/>
  <c r="CZ66" i="1"/>
  <c r="JH66" i="1" s="1"/>
  <c r="DN62" i="1"/>
  <c r="KI62" i="1" s="1"/>
  <c r="CZ62" i="1"/>
  <c r="JH62" i="1" s="1"/>
  <c r="DN55" i="1"/>
  <c r="KI55" i="1" s="1"/>
  <c r="CZ55" i="1"/>
  <c r="JH55" i="1" s="1"/>
  <c r="DN50" i="1"/>
  <c r="KI50" i="1" s="1"/>
  <c r="CZ50" i="1"/>
  <c r="JH50" i="1" s="1"/>
  <c r="DN48" i="1"/>
  <c r="KI48" i="1" s="1"/>
  <c r="CZ48" i="1"/>
  <c r="JH48" i="1" s="1"/>
  <c r="DN44" i="1"/>
  <c r="KI44" i="1" s="1"/>
  <c r="CZ44" i="1"/>
  <c r="JH44" i="1" s="1"/>
  <c r="DN40" i="1"/>
  <c r="KI40" i="1" s="1"/>
  <c r="CZ40" i="1"/>
  <c r="JH40" i="1" s="1"/>
  <c r="DN38" i="1"/>
  <c r="KI38" i="1" s="1"/>
  <c r="CZ38" i="1"/>
  <c r="JH38" i="1" s="1"/>
  <c r="DN33" i="1"/>
  <c r="KI33" i="1" s="1"/>
  <c r="CZ33" i="1"/>
  <c r="JH33" i="1" s="1"/>
  <c r="DN31" i="1"/>
  <c r="KI31" i="1" s="1"/>
  <c r="CZ31" i="1"/>
  <c r="JH31" i="1" s="1"/>
  <c r="DN26" i="1"/>
  <c r="KI26" i="1" s="1"/>
  <c r="CZ26" i="1"/>
  <c r="JH26" i="1" s="1"/>
  <c r="DN21" i="1"/>
  <c r="KI21" i="1" s="1"/>
  <c r="CZ21" i="1"/>
  <c r="JH21" i="1" s="1"/>
  <c r="DN19" i="1"/>
  <c r="KI19" i="1" s="1"/>
  <c r="CZ19" i="1"/>
  <c r="JH19" i="1" s="1"/>
  <c r="DY76" i="1"/>
  <c r="KT76" i="1" s="1"/>
  <c r="DK76" i="1"/>
  <c r="JS76" i="1" s="1"/>
  <c r="DX76" i="1"/>
  <c r="KS76" i="1" s="1"/>
  <c r="DJ76" i="1"/>
  <c r="JR76" i="1" s="1"/>
  <c r="DW76" i="1"/>
  <c r="KR76" i="1" s="1"/>
  <c r="DI76" i="1"/>
  <c r="JQ76" i="1" s="1"/>
  <c r="DV76" i="1"/>
  <c r="KQ76" i="1" s="1"/>
  <c r="DH76" i="1"/>
  <c r="JP76" i="1" s="1"/>
  <c r="DU76" i="1"/>
  <c r="KP76" i="1" s="1"/>
  <c r="DG76" i="1"/>
  <c r="JO76" i="1" s="1"/>
  <c r="DT76" i="1"/>
  <c r="KO76" i="1" s="1"/>
  <c r="DF76" i="1"/>
  <c r="JN76" i="1" s="1"/>
  <c r="DS76" i="1"/>
  <c r="KN76" i="1" s="1"/>
  <c r="DE76" i="1"/>
  <c r="JM76" i="1" s="1"/>
  <c r="DR76" i="1"/>
  <c r="KM76" i="1" s="1"/>
  <c r="DD76" i="1"/>
  <c r="JL76" i="1" s="1"/>
  <c r="DQ76" i="1"/>
  <c r="KL76" i="1" s="1"/>
  <c r="DC76" i="1"/>
  <c r="JK76" i="1" s="1"/>
  <c r="DP76" i="1"/>
  <c r="KK76" i="1" s="1"/>
  <c r="DB76" i="1"/>
  <c r="JJ76" i="1" s="1"/>
  <c r="DO76" i="1"/>
  <c r="KJ76" i="1" s="1"/>
  <c r="DA76" i="1"/>
  <c r="JI76" i="1" s="1"/>
  <c r="DY74" i="1"/>
  <c r="KT74" i="1" s="1"/>
  <c r="DK74" i="1"/>
  <c r="JS74" i="1" s="1"/>
  <c r="DX74" i="1"/>
  <c r="KS74" i="1" s="1"/>
  <c r="DJ74" i="1"/>
  <c r="JR74" i="1" s="1"/>
  <c r="DW74" i="1"/>
  <c r="KR74" i="1" s="1"/>
  <c r="DI74" i="1"/>
  <c r="JQ74" i="1" s="1"/>
  <c r="DV74" i="1"/>
  <c r="KQ74" i="1" s="1"/>
  <c r="DH74" i="1"/>
  <c r="JP74" i="1" s="1"/>
  <c r="DU74" i="1"/>
  <c r="KP74" i="1" s="1"/>
  <c r="DG74" i="1"/>
  <c r="JO74" i="1" s="1"/>
  <c r="DT74" i="1"/>
  <c r="KO74" i="1" s="1"/>
  <c r="DF74" i="1"/>
  <c r="JN74" i="1" s="1"/>
  <c r="DS74" i="1"/>
  <c r="KN74" i="1" s="1"/>
  <c r="DE74" i="1"/>
  <c r="JM74" i="1" s="1"/>
  <c r="DR74" i="1"/>
  <c r="KM74" i="1" s="1"/>
  <c r="DD74" i="1"/>
  <c r="JL74" i="1" s="1"/>
  <c r="DQ74" i="1"/>
  <c r="KL74" i="1" s="1"/>
  <c r="DC74" i="1"/>
  <c r="JK74" i="1" s="1"/>
  <c r="DP74" i="1"/>
  <c r="KK74" i="1" s="1"/>
  <c r="DB74" i="1"/>
  <c r="JJ74" i="1" s="1"/>
  <c r="DO74" i="1"/>
  <c r="KJ74" i="1" s="1"/>
  <c r="DA74" i="1"/>
  <c r="JI74" i="1" s="1"/>
  <c r="DY72" i="1"/>
  <c r="KT72" i="1" s="1"/>
  <c r="DK72" i="1"/>
  <c r="JS72" i="1" s="1"/>
  <c r="DX72" i="1"/>
  <c r="KS72" i="1" s="1"/>
  <c r="DJ72" i="1"/>
  <c r="JR72" i="1" s="1"/>
  <c r="DW72" i="1"/>
  <c r="KR72" i="1" s="1"/>
  <c r="DI72" i="1"/>
  <c r="JQ72" i="1" s="1"/>
  <c r="DV72" i="1"/>
  <c r="KQ72" i="1" s="1"/>
  <c r="DH72" i="1"/>
  <c r="JP72" i="1" s="1"/>
  <c r="DU72" i="1"/>
  <c r="KP72" i="1" s="1"/>
  <c r="DG72" i="1"/>
  <c r="JO72" i="1" s="1"/>
  <c r="DT72" i="1"/>
  <c r="KO72" i="1" s="1"/>
  <c r="DF72" i="1"/>
  <c r="JN72" i="1" s="1"/>
  <c r="DS72" i="1"/>
  <c r="KN72" i="1" s="1"/>
  <c r="DE72" i="1"/>
  <c r="JM72" i="1" s="1"/>
  <c r="DR72" i="1"/>
  <c r="KM72" i="1" s="1"/>
  <c r="DD72" i="1"/>
  <c r="JL72" i="1" s="1"/>
  <c r="DQ72" i="1"/>
  <c r="KL72" i="1" s="1"/>
  <c r="DC72" i="1"/>
  <c r="JK72" i="1" s="1"/>
  <c r="DP72" i="1"/>
  <c r="KK72" i="1" s="1"/>
  <c r="DB72" i="1"/>
  <c r="JJ72" i="1" s="1"/>
  <c r="DO72" i="1"/>
  <c r="KJ72" i="1" s="1"/>
  <c r="DA72" i="1"/>
  <c r="JI72" i="1" s="1"/>
  <c r="DY69" i="1"/>
  <c r="KT69" i="1" s="1"/>
  <c r="DK69" i="1"/>
  <c r="JS69" i="1" s="1"/>
  <c r="DX69" i="1"/>
  <c r="KS69" i="1" s="1"/>
  <c r="DJ69" i="1"/>
  <c r="JR69" i="1" s="1"/>
  <c r="DW69" i="1"/>
  <c r="KR69" i="1" s="1"/>
  <c r="DI69" i="1"/>
  <c r="JQ69" i="1" s="1"/>
  <c r="DV69" i="1"/>
  <c r="KQ69" i="1" s="1"/>
  <c r="DH69" i="1"/>
  <c r="JP69" i="1" s="1"/>
  <c r="DU69" i="1"/>
  <c r="KP69" i="1" s="1"/>
  <c r="DG69" i="1"/>
  <c r="JO69" i="1" s="1"/>
  <c r="DT69" i="1"/>
  <c r="KO69" i="1" s="1"/>
  <c r="DF69" i="1"/>
  <c r="JN69" i="1" s="1"/>
  <c r="DS69" i="1"/>
  <c r="KN69" i="1" s="1"/>
  <c r="DE69" i="1"/>
  <c r="JM69" i="1" s="1"/>
  <c r="DR69" i="1"/>
  <c r="KM69" i="1" s="1"/>
  <c r="DD69" i="1"/>
  <c r="JL69" i="1" s="1"/>
  <c r="DQ69" i="1"/>
  <c r="KL69" i="1" s="1"/>
  <c r="DC69" i="1"/>
  <c r="JK69" i="1" s="1"/>
  <c r="DP69" i="1"/>
  <c r="KK69" i="1" s="1"/>
  <c r="DB69" i="1"/>
  <c r="JJ69" i="1" s="1"/>
  <c r="DO69" i="1"/>
  <c r="KJ69" i="1" s="1"/>
  <c r="DA69" i="1"/>
  <c r="JI69" i="1" s="1"/>
  <c r="DY66" i="1"/>
  <c r="KT66" i="1" s="1"/>
  <c r="DK66" i="1"/>
  <c r="JS66" i="1" s="1"/>
  <c r="DX66" i="1"/>
  <c r="KS66" i="1" s="1"/>
  <c r="DJ66" i="1"/>
  <c r="JR66" i="1" s="1"/>
  <c r="DW66" i="1"/>
  <c r="KR66" i="1" s="1"/>
  <c r="DI66" i="1"/>
  <c r="JQ66" i="1" s="1"/>
  <c r="DV66" i="1"/>
  <c r="KQ66" i="1" s="1"/>
  <c r="DH66" i="1"/>
  <c r="JP66" i="1" s="1"/>
  <c r="DU66" i="1"/>
  <c r="KP66" i="1" s="1"/>
  <c r="DG66" i="1"/>
  <c r="JO66" i="1" s="1"/>
  <c r="DT66" i="1"/>
  <c r="KO66" i="1" s="1"/>
  <c r="DF66" i="1"/>
  <c r="JN66" i="1" s="1"/>
  <c r="DS66" i="1"/>
  <c r="KN66" i="1" s="1"/>
  <c r="DE66" i="1"/>
  <c r="JM66" i="1" s="1"/>
  <c r="DR66" i="1"/>
  <c r="KM66" i="1" s="1"/>
  <c r="DD66" i="1"/>
  <c r="JL66" i="1" s="1"/>
  <c r="DQ66" i="1"/>
  <c r="KL66" i="1" s="1"/>
  <c r="DC66" i="1"/>
  <c r="JK66" i="1" s="1"/>
  <c r="DP66" i="1"/>
  <c r="KK66" i="1" s="1"/>
  <c r="DB66" i="1"/>
  <c r="JJ66" i="1" s="1"/>
  <c r="DO66" i="1"/>
  <c r="KJ66" i="1" s="1"/>
  <c r="DA66" i="1"/>
  <c r="JI66" i="1" s="1"/>
  <c r="DY62" i="1"/>
  <c r="KT62" i="1" s="1"/>
  <c r="DK62" i="1"/>
  <c r="JS62" i="1" s="1"/>
  <c r="DX62" i="1"/>
  <c r="KS62" i="1" s="1"/>
  <c r="DJ62" i="1"/>
  <c r="JR62" i="1" s="1"/>
  <c r="DW62" i="1"/>
  <c r="KR62" i="1" s="1"/>
  <c r="DI62" i="1"/>
  <c r="JQ62" i="1" s="1"/>
  <c r="DV62" i="1"/>
  <c r="KQ62" i="1" s="1"/>
  <c r="DH62" i="1"/>
  <c r="JP62" i="1" s="1"/>
  <c r="DU62" i="1"/>
  <c r="KP62" i="1" s="1"/>
  <c r="DG62" i="1"/>
  <c r="JO62" i="1" s="1"/>
  <c r="DT62" i="1"/>
  <c r="KO62" i="1" s="1"/>
  <c r="DF62" i="1"/>
  <c r="JN62" i="1" s="1"/>
  <c r="DS62" i="1"/>
  <c r="KN62" i="1" s="1"/>
  <c r="DE62" i="1"/>
  <c r="JM62" i="1" s="1"/>
  <c r="DR62" i="1"/>
  <c r="KM62" i="1" s="1"/>
  <c r="DD62" i="1"/>
  <c r="JL62" i="1" s="1"/>
  <c r="DQ62" i="1"/>
  <c r="KL62" i="1" s="1"/>
  <c r="DC62" i="1"/>
  <c r="JK62" i="1" s="1"/>
  <c r="DP62" i="1"/>
  <c r="KK62" i="1" s="1"/>
  <c r="DB62" i="1"/>
  <c r="JJ62" i="1" s="1"/>
  <c r="DO62" i="1"/>
  <c r="KJ62" i="1" s="1"/>
  <c r="DA62" i="1"/>
  <c r="JI62" i="1" s="1"/>
  <c r="DY55" i="1"/>
  <c r="KT55" i="1" s="1"/>
  <c r="DK55" i="1"/>
  <c r="JS55" i="1" s="1"/>
  <c r="DX55" i="1"/>
  <c r="KS55" i="1" s="1"/>
  <c r="DJ55" i="1"/>
  <c r="JR55" i="1" s="1"/>
  <c r="DW55" i="1"/>
  <c r="KR55" i="1" s="1"/>
  <c r="DI55" i="1"/>
  <c r="JQ55" i="1" s="1"/>
  <c r="DV55" i="1"/>
  <c r="KQ55" i="1" s="1"/>
  <c r="DH55" i="1"/>
  <c r="JP55" i="1" s="1"/>
  <c r="DU55" i="1"/>
  <c r="KP55" i="1" s="1"/>
  <c r="DG55" i="1"/>
  <c r="JO55" i="1" s="1"/>
  <c r="DT55" i="1"/>
  <c r="KO55" i="1" s="1"/>
  <c r="DF55" i="1"/>
  <c r="JN55" i="1" s="1"/>
  <c r="DS55" i="1"/>
  <c r="KN55" i="1" s="1"/>
  <c r="DE55" i="1"/>
  <c r="JM55" i="1" s="1"/>
  <c r="DR55" i="1"/>
  <c r="KM55" i="1" s="1"/>
  <c r="DD55" i="1"/>
  <c r="JL55" i="1" s="1"/>
  <c r="DQ55" i="1"/>
  <c r="KL55" i="1" s="1"/>
  <c r="DC55" i="1"/>
  <c r="JK55" i="1" s="1"/>
  <c r="DP55" i="1"/>
  <c r="KK55" i="1" s="1"/>
  <c r="DB55" i="1"/>
  <c r="JJ55" i="1" s="1"/>
  <c r="DO55" i="1"/>
  <c r="KJ55" i="1" s="1"/>
  <c r="DA55" i="1"/>
  <c r="JI55" i="1" s="1"/>
  <c r="DY50" i="1"/>
  <c r="KT50" i="1" s="1"/>
  <c r="DK50" i="1"/>
  <c r="JS50" i="1" s="1"/>
  <c r="DX50" i="1"/>
  <c r="KS50" i="1" s="1"/>
  <c r="DJ50" i="1"/>
  <c r="JR50" i="1" s="1"/>
  <c r="DW50" i="1"/>
  <c r="KR50" i="1" s="1"/>
  <c r="DI50" i="1"/>
  <c r="JQ50" i="1" s="1"/>
  <c r="DV50" i="1"/>
  <c r="KQ50" i="1" s="1"/>
  <c r="DH50" i="1"/>
  <c r="JP50" i="1" s="1"/>
  <c r="DU50" i="1"/>
  <c r="KP50" i="1" s="1"/>
  <c r="DG50" i="1"/>
  <c r="JO50" i="1" s="1"/>
  <c r="DT50" i="1"/>
  <c r="KO50" i="1" s="1"/>
  <c r="DF50" i="1"/>
  <c r="JN50" i="1" s="1"/>
  <c r="DS50" i="1"/>
  <c r="KN50" i="1" s="1"/>
  <c r="DE50" i="1"/>
  <c r="JM50" i="1" s="1"/>
  <c r="DR50" i="1"/>
  <c r="KM50" i="1" s="1"/>
  <c r="DD50" i="1"/>
  <c r="JL50" i="1" s="1"/>
  <c r="DQ50" i="1"/>
  <c r="KL50" i="1" s="1"/>
  <c r="DC50" i="1"/>
  <c r="JK50" i="1" s="1"/>
  <c r="DP50" i="1"/>
  <c r="KK50" i="1" s="1"/>
  <c r="DB50" i="1"/>
  <c r="JJ50" i="1" s="1"/>
  <c r="DO50" i="1"/>
  <c r="KJ50" i="1" s="1"/>
  <c r="DA50" i="1"/>
  <c r="JI50" i="1" s="1"/>
  <c r="DY48" i="1"/>
  <c r="KT48" i="1" s="1"/>
  <c r="DK48" i="1"/>
  <c r="JS48" i="1" s="1"/>
  <c r="DX48" i="1"/>
  <c r="KS48" i="1" s="1"/>
  <c r="DJ48" i="1"/>
  <c r="JR48" i="1" s="1"/>
  <c r="DW48" i="1"/>
  <c r="KR48" i="1" s="1"/>
  <c r="DI48" i="1"/>
  <c r="JQ48" i="1" s="1"/>
  <c r="DV48" i="1"/>
  <c r="KQ48" i="1" s="1"/>
  <c r="DH48" i="1"/>
  <c r="JP48" i="1" s="1"/>
  <c r="DU48" i="1"/>
  <c r="KP48" i="1" s="1"/>
  <c r="DG48" i="1"/>
  <c r="JO48" i="1" s="1"/>
  <c r="DT48" i="1"/>
  <c r="KO48" i="1" s="1"/>
  <c r="DF48" i="1"/>
  <c r="JN48" i="1" s="1"/>
  <c r="DS48" i="1"/>
  <c r="KN48" i="1" s="1"/>
  <c r="DE48" i="1"/>
  <c r="JM48" i="1" s="1"/>
  <c r="DR48" i="1"/>
  <c r="KM48" i="1" s="1"/>
  <c r="DD48" i="1"/>
  <c r="JL48" i="1" s="1"/>
  <c r="DQ48" i="1"/>
  <c r="KL48" i="1" s="1"/>
  <c r="DC48" i="1"/>
  <c r="JK48" i="1" s="1"/>
  <c r="DP48" i="1"/>
  <c r="KK48" i="1" s="1"/>
  <c r="DB48" i="1"/>
  <c r="JJ48" i="1" s="1"/>
  <c r="DO48" i="1"/>
  <c r="KJ48" i="1" s="1"/>
  <c r="DA48" i="1"/>
  <c r="JI48" i="1" s="1"/>
  <c r="DY44" i="1"/>
  <c r="KT44" i="1" s="1"/>
  <c r="DK44" i="1"/>
  <c r="JS44" i="1" s="1"/>
  <c r="DX44" i="1"/>
  <c r="KS44" i="1" s="1"/>
  <c r="DJ44" i="1"/>
  <c r="JR44" i="1" s="1"/>
  <c r="DW44" i="1"/>
  <c r="KR44" i="1" s="1"/>
  <c r="DI44" i="1"/>
  <c r="JQ44" i="1" s="1"/>
  <c r="DV44" i="1"/>
  <c r="KQ44" i="1" s="1"/>
  <c r="DH44" i="1"/>
  <c r="JP44" i="1" s="1"/>
  <c r="DU44" i="1"/>
  <c r="KP44" i="1" s="1"/>
  <c r="DG44" i="1"/>
  <c r="JO44" i="1" s="1"/>
  <c r="DT44" i="1"/>
  <c r="KO44" i="1" s="1"/>
  <c r="DF44" i="1"/>
  <c r="JN44" i="1" s="1"/>
  <c r="DS44" i="1"/>
  <c r="KN44" i="1" s="1"/>
  <c r="DE44" i="1"/>
  <c r="JM44" i="1" s="1"/>
  <c r="DR44" i="1"/>
  <c r="KM44" i="1" s="1"/>
  <c r="DD44" i="1"/>
  <c r="JL44" i="1" s="1"/>
  <c r="DQ44" i="1"/>
  <c r="KL44" i="1" s="1"/>
  <c r="DC44" i="1"/>
  <c r="JK44" i="1" s="1"/>
  <c r="DP44" i="1"/>
  <c r="KK44" i="1" s="1"/>
  <c r="DB44" i="1"/>
  <c r="JJ44" i="1" s="1"/>
  <c r="DO44" i="1"/>
  <c r="KJ44" i="1" s="1"/>
  <c r="DA44" i="1"/>
  <c r="JI44" i="1" s="1"/>
  <c r="DY40" i="1"/>
  <c r="KT40" i="1" s="1"/>
  <c r="DK40" i="1"/>
  <c r="JS40" i="1" s="1"/>
  <c r="DX40" i="1"/>
  <c r="KS40" i="1" s="1"/>
  <c r="DJ40" i="1"/>
  <c r="JR40" i="1" s="1"/>
  <c r="DW40" i="1"/>
  <c r="KR40" i="1" s="1"/>
  <c r="DI40" i="1"/>
  <c r="JQ40" i="1" s="1"/>
  <c r="DV40" i="1"/>
  <c r="KQ40" i="1" s="1"/>
  <c r="DH40" i="1"/>
  <c r="JP40" i="1" s="1"/>
  <c r="DU40" i="1"/>
  <c r="KP40" i="1" s="1"/>
  <c r="DG40" i="1"/>
  <c r="JO40" i="1" s="1"/>
  <c r="DT40" i="1"/>
  <c r="KO40" i="1" s="1"/>
  <c r="DF40" i="1"/>
  <c r="JN40" i="1" s="1"/>
  <c r="DS40" i="1"/>
  <c r="KN40" i="1" s="1"/>
  <c r="DE40" i="1"/>
  <c r="JM40" i="1" s="1"/>
  <c r="DR40" i="1"/>
  <c r="KM40" i="1" s="1"/>
  <c r="DD40" i="1"/>
  <c r="JL40" i="1" s="1"/>
  <c r="DQ40" i="1"/>
  <c r="KL40" i="1" s="1"/>
  <c r="DC40" i="1"/>
  <c r="JK40" i="1" s="1"/>
  <c r="DP40" i="1"/>
  <c r="KK40" i="1" s="1"/>
  <c r="DB40" i="1"/>
  <c r="JJ40" i="1" s="1"/>
  <c r="DO40" i="1"/>
  <c r="KJ40" i="1" s="1"/>
  <c r="DA40" i="1"/>
  <c r="JI40" i="1" s="1"/>
  <c r="DY38" i="1"/>
  <c r="KT38" i="1" s="1"/>
  <c r="DK38" i="1"/>
  <c r="JS38" i="1" s="1"/>
  <c r="DX38" i="1"/>
  <c r="KS38" i="1" s="1"/>
  <c r="DJ38" i="1"/>
  <c r="JR38" i="1" s="1"/>
  <c r="DW38" i="1"/>
  <c r="KR38" i="1" s="1"/>
  <c r="DI38" i="1"/>
  <c r="JQ38" i="1" s="1"/>
  <c r="DV38" i="1"/>
  <c r="KQ38" i="1" s="1"/>
  <c r="DH38" i="1"/>
  <c r="JP38" i="1" s="1"/>
  <c r="DU38" i="1"/>
  <c r="KP38" i="1" s="1"/>
  <c r="DG38" i="1"/>
  <c r="JO38" i="1" s="1"/>
  <c r="DT38" i="1"/>
  <c r="KO38" i="1" s="1"/>
  <c r="DF38" i="1"/>
  <c r="JN38" i="1" s="1"/>
  <c r="DS38" i="1"/>
  <c r="KN38" i="1" s="1"/>
  <c r="DE38" i="1"/>
  <c r="JM38" i="1" s="1"/>
  <c r="DR38" i="1"/>
  <c r="KM38" i="1" s="1"/>
  <c r="DD38" i="1"/>
  <c r="JL38" i="1" s="1"/>
  <c r="DQ38" i="1"/>
  <c r="KL38" i="1" s="1"/>
  <c r="DC38" i="1"/>
  <c r="JK38" i="1" s="1"/>
  <c r="DP38" i="1"/>
  <c r="KK38" i="1" s="1"/>
  <c r="DB38" i="1"/>
  <c r="JJ38" i="1" s="1"/>
  <c r="DO38" i="1"/>
  <c r="KJ38" i="1" s="1"/>
  <c r="DA38" i="1"/>
  <c r="JI38" i="1" s="1"/>
  <c r="DY33" i="1"/>
  <c r="KT33" i="1" s="1"/>
  <c r="DK33" i="1"/>
  <c r="JS33" i="1" s="1"/>
  <c r="DX33" i="1"/>
  <c r="KS33" i="1" s="1"/>
  <c r="DJ33" i="1"/>
  <c r="JR33" i="1" s="1"/>
  <c r="DW33" i="1"/>
  <c r="KR33" i="1" s="1"/>
  <c r="DI33" i="1"/>
  <c r="JQ33" i="1" s="1"/>
  <c r="DV33" i="1"/>
  <c r="KQ33" i="1" s="1"/>
  <c r="DH33" i="1"/>
  <c r="JP33" i="1" s="1"/>
  <c r="DU33" i="1"/>
  <c r="KP33" i="1" s="1"/>
  <c r="DG33" i="1"/>
  <c r="JO33" i="1" s="1"/>
  <c r="DT33" i="1"/>
  <c r="KO33" i="1" s="1"/>
  <c r="DF33" i="1"/>
  <c r="JN33" i="1" s="1"/>
  <c r="DS33" i="1"/>
  <c r="KN33" i="1" s="1"/>
  <c r="DE33" i="1"/>
  <c r="JM33" i="1" s="1"/>
  <c r="DR33" i="1"/>
  <c r="KM33" i="1" s="1"/>
  <c r="DD33" i="1"/>
  <c r="JL33" i="1" s="1"/>
  <c r="DQ33" i="1"/>
  <c r="KL33" i="1" s="1"/>
  <c r="DC33" i="1"/>
  <c r="JK33" i="1" s="1"/>
  <c r="DP33" i="1"/>
  <c r="KK33" i="1" s="1"/>
  <c r="DB33" i="1"/>
  <c r="JJ33" i="1" s="1"/>
  <c r="DO33" i="1"/>
  <c r="KJ33" i="1" s="1"/>
  <c r="DA33" i="1"/>
  <c r="JI33" i="1" s="1"/>
  <c r="DY31" i="1"/>
  <c r="KT31" i="1" s="1"/>
  <c r="DK31" i="1"/>
  <c r="JS31" i="1" s="1"/>
  <c r="DX31" i="1"/>
  <c r="KS31" i="1" s="1"/>
  <c r="DJ31" i="1"/>
  <c r="JR31" i="1" s="1"/>
  <c r="DW31" i="1"/>
  <c r="KR31" i="1" s="1"/>
  <c r="DI31" i="1"/>
  <c r="JQ31" i="1" s="1"/>
  <c r="DV31" i="1"/>
  <c r="KQ31" i="1" s="1"/>
  <c r="DH31" i="1"/>
  <c r="JP31" i="1" s="1"/>
  <c r="DU31" i="1"/>
  <c r="KP31" i="1" s="1"/>
  <c r="DG31" i="1"/>
  <c r="JO31" i="1" s="1"/>
  <c r="DT31" i="1"/>
  <c r="KO31" i="1" s="1"/>
  <c r="DF31" i="1"/>
  <c r="JN31" i="1" s="1"/>
  <c r="DS31" i="1"/>
  <c r="KN31" i="1" s="1"/>
  <c r="DE31" i="1"/>
  <c r="JM31" i="1" s="1"/>
  <c r="DR31" i="1"/>
  <c r="KM31" i="1" s="1"/>
  <c r="DD31" i="1"/>
  <c r="JL31" i="1" s="1"/>
  <c r="DQ31" i="1"/>
  <c r="KL31" i="1" s="1"/>
  <c r="DC31" i="1"/>
  <c r="JK31" i="1" s="1"/>
  <c r="DP31" i="1"/>
  <c r="KK31" i="1" s="1"/>
  <c r="DB31" i="1"/>
  <c r="JJ31" i="1" s="1"/>
  <c r="DO31" i="1"/>
  <c r="KJ31" i="1" s="1"/>
  <c r="DA31" i="1"/>
  <c r="JI31" i="1" s="1"/>
  <c r="DY26" i="1"/>
  <c r="KT26" i="1" s="1"/>
  <c r="DK26" i="1"/>
  <c r="JS26" i="1" s="1"/>
  <c r="DX26" i="1"/>
  <c r="KS26" i="1" s="1"/>
  <c r="DJ26" i="1"/>
  <c r="JR26" i="1" s="1"/>
  <c r="DW26" i="1"/>
  <c r="KR26" i="1" s="1"/>
  <c r="DI26" i="1"/>
  <c r="JQ26" i="1" s="1"/>
  <c r="DV26" i="1"/>
  <c r="KQ26" i="1" s="1"/>
  <c r="DH26" i="1"/>
  <c r="JP26" i="1" s="1"/>
  <c r="DU26" i="1"/>
  <c r="KP26" i="1" s="1"/>
  <c r="DG26" i="1"/>
  <c r="JO26" i="1" s="1"/>
  <c r="DT26" i="1"/>
  <c r="KO26" i="1" s="1"/>
  <c r="DF26" i="1"/>
  <c r="JN26" i="1" s="1"/>
  <c r="DS26" i="1"/>
  <c r="KN26" i="1" s="1"/>
  <c r="DE26" i="1"/>
  <c r="JM26" i="1" s="1"/>
  <c r="DR26" i="1"/>
  <c r="KM26" i="1" s="1"/>
  <c r="DD26" i="1"/>
  <c r="JL26" i="1" s="1"/>
  <c r="DQ26" i="1"/>
  <c r="KL26" i="1" s="1"/>
  <c r="DC26" i="1"/>
  <c r="JK26" i="1" s="1"/>
  <c r="DP26" i="1"/>
  <c r="KK26" i="1" s="1"/>
  <c r="DB26" i="1"/>
  <c r="JJ26" i="1" s="1"/>
  <c r="DO26" i="1"/>
  <c r="KJ26" i="1" s="1"/>
  <c r="DA26" i="1"/>
  <c r="JI26" i="1" s="1"/>
  <c r="DY21" i="1"/>
  <c r="KT21" i="1" s="1"/>
  <c r="DK21" i="1"/>
  <c r="JS21" i="1" s="1"/>
  <c r="DX21" i="1"/>
  <c r="KS21" i="1" s="1"/>
  <c r="DJ21" i="1"/>
  <c r="JR21" i="1" s="1"/>
  <c r="DW21" i="1"/>
  <c r="KR21" i="1" s="1"/>
  <c r="DI21" i="1"/>
  <c r="JQ21" i="1" s="1"/>
  <c r="DV21" i="1"/>
  <c r="KQ21" i="1" s="1"/>
  <c r="DH21" i="1"/>
  <c r="JP21" i="1" s="1"/>
  <c r="DU21" i="1"/>
  <c r="KP21" i="1" s="1"/>
  <c r="DG21" i="1"/>
  <c r="JO21" i="1" s="1"/>
  <c r="DT21" i="1"/>
  <c r="KO21" i="1" s="1"/>
  <c r="DF21" i="1"/>
  <c r="JN21" i="1" s="1"/>
  <c r="DS21" i="1"/>
  <c r="KN21" i="1" s="1"/>
  <c r="DE21" i="1"/>
  <c r="JM21" i="1" s="1"/>
  <c r="DR21" i="1"/>
  <c r="KM21" i="1" s="1"/>
  <c r="DD21" i="1"/>
  <c r="JL21" i="1" s="1"/>
  <c r="DQ21" i="1"/>
  <c r="KL21" i="1" s="1"/>
  <c r="DC21" i="1"/>
  <c r="JK21" i="1" s="1"/>
  <c r="DP21" i="1"/>
  <c r="KK21" i="1" s="1"/>
  <c r="DB21" i="1"/>
  <c r="JJ21" i="1" s="1"/>
  <c r="DO21" i="1"/>
  <c r="KJ21" i="1" s="1"/>
  <c r="DA21" i="1"/>
  <c r="JI21" i="1" s="1"/>
  <c r="DY19" i="1"/>
  <c r="KT19" i="1" s="1"/>
  <c r="DK19" i="1"/>
  <c r="JS19" i="1" s="1"/>
  <c r="DX19" i="1"/>
  <c r="KS19" i="1" s="1"/>
  <c r="DJ19" i="1"/>
  <c r="JR19" i="1" s="1"/>
  <c r="DW19" i="1"/>
  <c r="KR19" i="1" s="1"/>
  <c r="DI19" i="1"/>
  <c r="JQ19" i="1" s="1"/>
  <c r="DV19" i="1"/>
  <c r="KQ19" i="1" s="1"/>
  <c r="DH19" i="1"/>
  <c r="JP19" i="1" s="1"/>
  <c r="DU19" i="1"/>
  <c r="KP19" i="1" s="1"/>
  <c r="DG19" i="1"/>
  <c r="JO19" i="1" s="1"/>
  <c r="DT19" i="1"/>
  <c r="KO19" i="1" s="1"/>
  <c r="DF19" i="1"/>
  <c r="JN19" i="1" s="1"/>
  <c r="DS19" i="1"/>
  <c r="KN19" i="1" s="1"/>
  <c r="DE19" i="1"/>
  <c r="JM19" i="1" s="1"/>
  <c r="DR19" i="1"/>
  <c r="KM19" i="1" s="1"/>
  <c r="DD19" i="1"/>
  <c r="JL19" i="1" s="1"/>
  <c r="DQ19" i="1"/>
  <c r="KL19" i="1" s="1"/>
  <c r="DC19" i="1"/>
  <c r="JK19" i="1" s="1"/>
  <c r="DP19" i="1"/>
  <c r="KK19" i="1" s="1"/>
  <c r="DB19" i="1"/>
  <c r="JJ19" i="1" s="1"/>
  <c r="DO19" i="1"/>
  <c r="KJ19" i="1" s="1"/>
  <c r="DA19" i="1"/>
  <c r="JI19" i="1" s="1"/>
  <c r="BX14" i="1"/>
  <c r="DN14" i="1"/>
  <c r="AH52" i="20"/>
  <c r="AW52" i="20"/>
  <c r="BK53" i="20"/>
  <c r="AE23" i="4"/>
  <c r="BJ53" i="20"/>
  <c r="AD23" i="4"/>
  <c r="BI53" i="20"/>
  <c r="AC23" i="4"/>
  <c r="BH53" i="20"/>
  <c r="AB23" i="4"/>
  <c r="BG53" i="20"/>
  <c r="AA23" i="4"/>
  <c r="BF53" i="20"/>
  <c r="Z23" i="4"/>
  <c r="BE53" i="20"/>
  <c r="Y23" i="4"/>
  <c r="BD53" i="20"/>
  <c r="X23" i="4"/>
  <c r="BC53" i="20"/>
  <c r="W23" i="4"/>
  <c r="BB53" i="20"/>
  <c r="V23" i="4"/>
  <c r="BA53" i="20"/>
  <c r="U23" i="4"/>
  <c r="AK3" i="19"/>
  <c r="AJ3" i="19"/>
  <c r="AI3" i="19"/>
  <c r="AH3" i="19"/>
  <c r="AG3" i="19"/>
  <c r="AF3" i="19"/>
  <c r="AE3" i="19"/>
  <c r="AD3" i="19"/>
  <c r="AC3" i="19"/>
  <c r="AB3" i="19"/>
  <c r="AA3" i="19"/>
  <c r="AK13" i="19"/>
  <c r="AJ13" i="19"/>
  <c r="AI13" i="19"/>
  <c r="AH13" i="19"/>
  <c r="AG13" i="19"/>
  <c r="AF13" i="19"/>
  <c r="AE13" i="19"/>
  <c r="AD13" i="19"/>
  <c r="AC13" i="19"/>
  <c r="AB13" i="19"/>
  <c r="AA13" i="19"/>
  <c r="AZ53" i="20"/>
  <c r="BL53" i="20" s="1"/>
  <c r="T23" i="4"/>
  <c r="S23" i="4" s="1"/>
  <c r="BL4" i="20"/>
  <c r="Z24" i="19"/>
  <c r="BL19" i="20"/>
  <c r="BL30" i="20"/>
  <c r="Z3" i="19"/>
  <c r="Z13" i="19"/>
  <c r="R80" i="19"/>
  <c r="BL71" i="20"/>
  <c r="BL70" i="20"/>
  <c r="BL69" i="20"/>
  <c r="BL68" i="20"/>
  <c r="BL67" i="20"/>
  <c r="BL66" i="20"/>
  <c r="BL65" i="20"/>
  <c r="BL64" i="20"/>
  <c r="BU14" i="5"/>
  <c r="BZ63" i="20"/>
  <c r="BT14" i="5"/>
  <c r="BY63" i="20"/>
  <c r="BS14" i="5"/>
  <c r="BX63" i="20"/>
  <c r="BR14" i="5"/>
  <c r="BW63" i="20"/>
  <c r="BQ14" i="5"/>
  <c r="BV63" i="20"/>
  <c r="BP14" i="5"/>
  <c r="BU63" i="20"/>
  <c r="BO14" i="5"/>
  <c r="BT63" i="20"/>
  <c r="BN14" i="5"/>
  <c r="BS63" i="20"/>
  <c r="BM14" i="5"/>
  <c r="BR63" i="20"/>
  <c r="BL14" i="5"/>
  <c r="BL43" i="5" s="1"/>
  <c r="BQ63" i="20"/>
  <c r="BK14" i="5"/>
  <c r="BP63" i="20"/>
  <c r="CA71" i="20"/>
  <c r="CA70" i="20"/>
  <c r="CA69" i="20"/>
  <c r="CA68" i="20"/>
  <c r="CA67" i="20"/>
  <c r="CA66" i="20"/>
  <c r="CA65" i="20"/>
  <c r="CA64" i="20"/>
  <c r="BK48" i="20"/>
  <c r="AE20" i="4"/>
  <c r="BJ48" i="20"/>
  <c r="AD20" i="4"/>
  <c r="BI48" i="20"/>
  <c r="AC20" i="4"/>
  <c r="BH48" i="20"/>
  <c r="AB20" i="4"/>
  <c r="BG48" i="20"/>
  <c r="AA20" i="4"/>
  <c r="BF48" i="20"/>
  <c r="Z20" i="4"/>
  <c r="BE48" i="20"/>
  <c r="Y20" i="4"/>
  <c r="BD48" i="20"/>
  <c r="X20" i="4"/>
  <c r="BC48" i="20"/>
  <c r="W20" i="4"/>
  <c r="BB48" i="20"/>
  <c r="V20" i="4"/>
  <c r="BA48" i="20"/>
  <c r="U20" i="4"/>
  <c r="AZ48" i="20"/>
  <c r="T20" i="4"/>
  <c r="S20" i="4" s="1"/>
  <c r="BL45" i="20"/>
  <c r="BL44" i="20"/>
  <c r="BK43" i="20"/>
  <c r="AE19" i="4"/>
  <c r="BJ43" i="20"/>
  <c r="AD19" i="4"/>
  <c r="BI43" i="20"/>
  <c r="AC19" i="4"/>
  <c r="BH43" i="20"/>
  <c r="AB19" i="4"/>
  <c r="BG43" i="20"/>
  <c r="AA19" i="4"/>
  <c r="BF43" i="20"/>
  <c r="Z19" i="4"/>
  <c r="BE43" i="20"/>
  <c r="Y19" i="4"/>
  <c r="BD43" i="20"/>
  <c r="X19" i="4"/>
  <c r="BC43" i="20"/>
  <c r="W19" i="4"/>
  <c r="BB43" i="20"/>
  <c r="V19" i="4"/>
  <c r="BA43" i="20"/>
  <c r="U19" i="4"/>
  <c r="AZ43" i="20"/>
  <c r="BL43" i="20" s="1"/>
  <c r="T19" i="4"/>
  <c r="S19" i="4" s="1"/>
  <c r="BL42" i="20"/>
  <c r="BL41" i="20"/>
  <c r="BL40" i="20"/>
  <c r="BL39" i="20"/>
  <c r="BL38" i="20"/>
  <c r="BK37" i="20"/>
  <c r="AE18" i="4"/>
  <c r="BJ37" i="20"/>
  <c r="AD18" i="4"/>
  <c r="BI37" i="20"/>
  <c r="AC18" i="4"/>
  <c r="BH37" i="20"/>
  <c r="AB18" i="4"/>
  <c r="BG37" i="20"/>
  <c r="AA18" i="4"/>
  <c r="BF37" i="20"/>
  <c r="Z18" i="4"/>
  <c r="BE37" i="20"/>
  <c r="Y18" i="4"/>
  <c r="BD37" i="20"/>
  <c r="X18" i="4"/>
  <c r="BC37" i="20"/>
  <c r="W18" i="4"/>
  <c r="BB37" i="20"/>
  <c r="V18" i="4"/>
  <c r="BA37" i="20"/>
  <c r="U18" i="4"/>
  <c r="AZ37" i="20"/>
  <c r="BL37" i="20" s="1"/>
  <c r="T18" i="4"/>
  <c r="S18" i="4" s="1"/>
  <c r="BL36" i="20"/>
  <c r="BL35" i="20"/>
  <c r="BL34" i="20"/>
  <c r="BK33" i="20"/>
  <c r="AE17" i="4"/>
  <c r="AE3" i="4" s="1"/>
  <c r="BG3" i="3"/>
  <c r="BJ33" i="20"/>
  <c r="AD17" i="4"/>
  <c r="AD3" i="4" s="1"/>
  <c r="BF3" i="3"/>
  <c r="BI33" i="20"/>
  <c r="AC17" i="4"/>
  <c r="AC3" i="4" s="1"/>
  <c r="BE3" i="3"/>
  <c r="BH33" i="20"/>
  <c r="AB17" i="4"/>
  <c r="AB3" i="4" s="1"/>
  <c r="BD3" i="3"/>
  <c r="BG33" i="20"/>
  <c r="AA17" i="4"/>
  <c r="AA3" i="4" s="1"/>
  <c r="BC3" i="3"/>
  <c r="BF33" i="20"/>
  <c r="Z17" i="4"/>
  <c r="Z3" i="4" s="1"/>
  <c r="BB3" i="3"/>
  <c r="BE33" i="20"/>
  <c r="Y17" i="4"/>
  <c r="Y3" i="4" s="1"/>
  <c r="BA3" i="3"/>
  <c r="BD33" i="20"/>
  <c r="X17" i="4"/>
  <c r="X3" i="4" s="1"/>
  <c r="AZ3" i="3"/>
  <c r="BC33" i="20"/>
  <c r="W17" i="4"/>
  <c r="W3" i="4" s="1"/>
  <c r="AY3" i="3"/>
  <c r="BB33" i="20"/>
  <c r="V17" i="4"/>
  <c r="V3" i="4" s="1"/>
  <c r="AX3" i="3"/>
  <c r="BA33" i="20"/>
  <c r="U17" i="4"/>
  <c r="U3" i="4" s="1"/>
  <c r="AW3" i="3"/>
  <c r="BA58" i="20"/>
  <c r="BB58" i="20"/>
  <c r="BC58" i="20"/>
  <c r="BD58" i="20"/>
  <c r="BE58" i="20"/>
  <c r="BF58" i="20"/>
  <c r="BG58" i="20"/>
  <c r="BH58" i="20"/>
  <c r="BI58" i="20"/>
  <c r="BJ58" i="20"/>
  <c r="BK58" i="20"/>
  <c r="CA57" i="20"/>
  <c r="BZ56" i="20"/>
  <c r="AS13" i="4"/>
  <c r="BY56" i="20"/>
  <c r="AR13" i="4"/>
  <c r="BX56" i="20"/>
  <c r="AQ13" i="4"/>
  <c r="BW56" i="20"/>
  <c r="AP13" i="4"/>
  <c r="BV56" i="20"/>
  <c r="AO13" i="4"/>
  <c r="BU56" i="20"/>
  <c r="AN13" i="4"/>
  <c r="BT56" i="20"/>
  <c r="AM13" i="4"/>
  <c r="BS56" i="20"/>
  <c r="AL13" i="4"/>
  <c r="BR56" i="20"/>
  <c r="AK13" i="4"/>
  <c r="BQ56" i="20"/>
  <c r="AJ13" i="4"/>
  <c r="BP56" i="20"/>
  <c r="AI13" i="4"/>
  <c r="BO56" i="20"/>
  <c r="CA56" i="20" s="1"/>
  <c r="AH13" i="4"/>
  <c r="AG13" i="4" s="1"/>
  <c r="BZ53" i="20"/>
  <c r="AS23" i="4"/>
  <c r="BY53" i="20"/>
  <c r="AR23" i="4"/>
  <c r="BX53" i="20"/>
  <c r="AQ23" i="4"/>
  <c r="BW53" i="20"/>
  <c r="AP23" i="4"/>
  <c r="BV53" i="20"/>
  <c r="AO23" i="4"/>
  <c r="BU53" i="20"/>
  <c r="AN23" i="4"/>
  <c r="BT53" i="20"/>
  <c r="AM23" i="4"/>
  <c r="BS53" i="20"/>
  <c r="AL23" i="4"/>
  <c r="BR53" i="20"/>
  <c r="AK23" i="4"/>
  <c r="BQ53" i="20"/>
  <c r="AJ23" i="4"/>
  <c r="BP53" i="20"/>
  <c r="AI23" i="4"/>
  <c r="BO53" i="20"/>
  <c r="CA53" i="20" s="1"/>
  <c r="AH23" i="4"/>
  <c r="AG23" i="4" s="1"/>
  <c r="BZ55" i="20"/>
  <c r="AS22" i="4"/>
  <c r="BY55" i="20"/>
  <c r="AR22" i="4"/>
  <c r="BX55" i="20"/>
  <c r="AQ22" i="4"/>
  <c r="BW55" i="20"/>
  <c r="AP22" i="4"/>
  <c r="BV55" i="20"/>
  <c r="AO22" i="4"/>
  <c r="BU55" i="20"/>
  <c r="AN22" i="4"/>
  <c r="BT55" i="20"/>
  <c r="AM22" i="4"/>
  <c r="BS55" i="20"/>
  <c r="AL22" i="4"/>
  <c r="BR55" i="20"/>
  <c r="AK22" i="4"/>
  <c r="BQ55" i="20"/>
  <c r="AJ22" i="4"/>
  <c r="BP55" i="20"/>
  <c r="AI22" i="4"/>
  <c r="BO55" i="20"/>
  <c r="CA55" i="20" s="1"/>
  <c r="AH22" i="4"/>
  <c r="AG22" i="4" s="1"/>
  <c r="CA54" i="20"/>
  <c r="BZ51" i="20"/>
  <c r="AS21" i="4"/>
  <c r="BY51" i="20"/>
  <c r="AR21" i="4"/>
  <c r="BX51" i="20"/>
  <c r="AQ21" i="4"/>
  <c r="BW51" i="20"/>
  <c r="AP21" i="4"/>
  <c r="BV51" i="20"/>
  <c r="AO21" i="4"/>
  <c r="BU51" i="20"/>
  <c r="AN21" i="4"/>
  <c r="BT51" i="20"/>
  <c r="AM21" i="4"/>
  <c r="BS51" i="20"/>
  <c r="AL21" i="4"/>
  <c r="BR51" i="20"/>
  <c r="AK21" i="4"/>
  <c r="BQ51" i="20"/>
  <c r="AJ21" i="4"/>
  <c r="BP51" i="20"/>
  <c r="AI21" i="4"/>
  <c r="BO51" i="20"/>
  <c r="AH21" i="4"/>
  <c r="AG21" i="4" s="1"/>
  <c r="CA49" i="20"/>
  <c r="BZ48" i="20"/>
  <c r="AS20" i="4"/>
  <c r="BY48" i="20"/>
  <c r="AR20" i="4"/>
  <c r="BX48" i="20"/>
  <c r="AQ20" i="4"/>
  <c r="BW48" i="20"/>
  <c r="AP20" i="4"/>
  <c r="BV48" i="20"/>
  <c r="AO20" i="4"/>
  <c r="BU48" i="20"/>
  <c r="AN20" i="4"/>
  <c r="BT48" i="20"/>
  <c r="AM20" i="4"/>
  <c r="BS48" i="20"/>
  <c r="AL20" i="4"/>
  <c r="BR48" i="20"/>
  <c r="AK20" i="4"/>
  <c r="BQ48" i="20"/>
  <c r="AJ20" i="4"/>
  <c r="BP48" i="20"/>
  <c r="AI20" i="4"/>
  <c r="BO48" i="20"/>
  <c r="AH20" i="4"/>
  <c r="AG20" i="4" s="1"/>
  <c r="CA45" i="20"/>
  <c r="CA44" i="20"/>
  <c r="BZ43" i="20"/>
  <c r="AS19" i="4"/>
  <c r="BY43" i="20"/>
  <c r="AR19" i="4"/>
  <c r="BX43" i="20"/>
  <c r="AQ19" i="4"/>
  <c r="BW43" i="20"/>
  <c r="AP19" i="4"/>
  <c r="BV43" i="20"/>
  <c r="AO19" i="4"/>
  <c r="BU43" i="20"/>
  <c r="AN19" i="4"/>
  <c r="BT43" i="20"/>
  <c r="AM19" i="4"/>
  <c r="BS43" i="20"/>
  <c r="AL19" i="4"/>
  <c r="BR43" i="20"/>
  <c r="AK19" i="4"/>
  <c r="BQ43" i="20"/>
  <c r="AJ19" i="4"/>
  <c r="BP43" i="20"/>
  <c r="AI19" i="4"/>
  <c r="BO43" i="20"/>
  <c r="CA43" i="20" s="1"/>
  <c r="AH19" i="4"/>
  <c r="AG19" i="4" s="1"/>
  <c r="CA42" i="20"/>
  <c r="CA41" i="20"/>
  <c r="CA40" i="20"/>
  <c r="CA39" i="20"/>
  <c r="CA38" i="20"/>
  <c r="BZ37" i="20"/>
  <c r="AS18" i="4"/>
  <c r="BY37" i="20"/>
  <c r="AR18" i="4"/>
  <c r="BX37" i="20"/>
  <c r="AQ18" i="4"/>
  <c r="BW37" i="20"/>
  <c r="AP18" i="4"/>
  <c r="BV37" i="20"/>
  <c r="AO18" i="4"/>
  <c r="BU37" i="20"/>
  <c r="AN18" i="4"/>
  <c r="BT37" i="20"/>
  <c r="AM18" i="4"/>
  <c r="BS37" i="20"/>
  <c r="AL18" i="4"/>
  <c r="BR37" i="20"/>
  <c r="AK18" i="4"/>
  <c r="BQ37" i="20"/>
  <c r="AJ18" i="4"/>
  <c r="BP37" i="20"/>
  <c r="AI18" i="4"/>
  <c r="BO37" i="20"/>
  <c r="CA37" i="20" s="1"/>
  <c r="AH18" i="4"/>
  <c r="AG18" i="4" s="1"/>
  <c r="CA36" i="20"/>
  <c r="CA35" i="20"/>
  <c r="CA34" i="20"/>
  <c r="BZ33" i="20"/>
  <c r="AS17" i="4"/>
  <c r="BY33" i="20"/>
  <c r="AR17" i="4"/>
  <c r="BX33" i="20"/>
  <c r="AQ17" i="4"/>
  <c r="BW33" i="20"/>
  <c r="AP17" i="4"/>
  <c r="BV33" i="20"/>
  <c r="AO17" i="4"/>
  <c r="BU33" i="20"/>
  <c r="AN17" i="4"/>
  <c r="BT33" i="20"/>
  <c r="AM17" i="4"/>
  <c r="BS33" i="20"/>
  <c r="AL17" i="4"/>
  <c r="BR33" i="20"/>
  <c r="AK17" i="4"/>
  <c r="BQ33" i="20"/>
  <c r="AJ17" i="4"/>
  <c r="BP33" i="20"/>
  <c r="AI17" i="4"/>
  <c r="BO33" i="20"/>
  <c r="AH17" i="4"/>
  <c r="AG17" i="4" s="1"/>
  <c r="BZ32" i="20"/>
  <c r="AS16" i="4"/>
  <c r="BY32" i="20"/>
  <c r="AR16" i="4"/>
  <c r="BX32" i="20"/>
  <c r="AQ16" i="4"/>
  <c r="BW32" i="20"/>
  <c r="AP16" i="4"/>
  <c r="BV32" i="20"/>
  <c r="AO16" i="4"/>
  <c r="BU32" i="20"/>
  <c r="AN16" i="4"/>
  <c r="BT32" i="20"/>
  <c r="AM16" i="4"/>
  <c r="BS32" i="20"/>
  <c r="AL16" i="4"/>
  <c r="BR32" i="20"/>
  <c r="AK16" i="4"/>
  <c r="BQ32" i="20"/>
  <c r="AJ16" i="4"/>
  <c r="BP32" i="20"/>
  <c r="AI16" i="4"/>
  <c r="BO32" i="20"/>
  <c r="CA32" i="20" s="1"/>
  <c r="AH16" i="4"/>
  <c r="AG16" i="4" s="1"/>
  <c r="BZ46" i="20"/>
  <c r="AS24" i="4"/>
  <c r="BY46" i="20"/>
  <c r="AR24" i="4"/>
  <c r="BX46" i="20"/>
  <c r="AQ24" i="4"/>
  <c r="BW46" i="20"/>
  <c r="AP24" i="4"/>
  <c r="BV46" i="20"/>
  <c r="AO24" i="4"/>
  <c r="BU46" i="20"/>
  <c r="AN24" i="4"/>
  <c r="BT46" i="20"/>
  <c r="AM24" i="4"/>
  <c r="BS46" i="20"/>
  <c r="AL24" i="4"/>
  <c r="BR46" i="20"/>
  <c r="AK24" i="4"/>
  <c r="BQ46" i="20"/>
  <c r="AJ24" i="4"/>
  <c r="BP46" i="20"/>
  <c r="AI24" i="4"/>
  <c r="BO46" i="20"/>
  <c r="CA46" i="20" s="1"/>
  <c r="AH24" i="4"/>
  <c r="CA31" i="20"/>
  <c r="BZ30" i="20"/>
  <c r="AS15" i="4"/>
  <c r="BY30" i="20"/>
  <c r="AR15" i="4"/>
  <c r="BX30" i="20"/>
  <c r="AQ15" i="4"/>
  <c r="BW30" i="20"/>
  <c r="AP15" i="4"/>
  <c r="BV30" i="20"/>
  <c r="AO15" i="4"/>
  <c r="BU30" i="20"/>
  <c r="AN15" i="4"/>
  <c r="BT30" i="20"/>
  <c r="AM15" i="4"/>
  <c r="BS30" i="20"/>
  <c r="AL15" i="4"/>
  <c r="BR30" i="20"/>
  <c r="AK15" i="4"/>
  <c r="BQ30" i="20"/>
  <c r="AJ15" i="4"/>
  <c r="BP30" i="20"/>
  <c r="AI15" i="4"/>
  <c r="BO30" i="20"/>
  <c r="CA30" i="20" s="1"/>
  <c r="AH15" i="4"/>
  <c r="AG15" i="4" s="1"/>
  <c r="CA29" i="20"/>
  <c r="CA28" i="20"/>
  <c r="BZ27" i="20"/>
  <c r="AS14" i="4"/>
  <c r="BY27" i="20"/>
  <c r="AR14" i="4"/>
  <c r="BX27" i="20"/>
  <c r="AQ14" i="4"/>
  <c r="BW27" i="20"/>
  <c r="AP14" i="4"/>
  <c r="BV27" i="20"/>
  <c r="AO14" i="4"/>
  <c r="BU27" i="20"/>
  <c r="AN14" i="4"/>
  <c r="BT27" i="20"/>
  <c r="AM14" i="4"/>
  <c r="BS27" i="20"/>
  <c r="AL14" i="4"/>
  <c r="BR27" i="20"/>
  <c r="AK14" i="4"/>
  <c r="BQ27" i="20"/>
  <c r="AJ14" i="4"/>
  <c r="BP27" i="20"/>
  <c r="AI14" i="4"/>
  <c r="BO27" i="20"/>
  <c r="AH14" i="4"/>
  <c r="AG14" i="4" s="1"/>
  <c r="BZ26" i="20"/>
  <c r="AS12" i="4"/>
  <c r="BY26" i="20"/>
  <c r="AR12" i="4"/>
  <c r="BX26" i="20"/>
  <c r="AQ12" i="4"/>
  <c r="BW26" i="20"/>
  <c r="AP12" i="4"/>
  <c r="BV26" i="20"/>
  <c r="AO12" i="4"/>
  <c r="BU26" i="20"/>
  <c r="AN12" i="4"/>
  <c r="BT26" i="20"/>
  <c r="AM12" i="4"/>
  <c r="BS26" i="20"/>
  <c r="AL12" i="4"/>
  <c r="BR26" i="20"/>
  <c r="AK12" i="4"/>
  <c r="BQ26" i="20"/>
  <c r="AJ12" i="4"/>
  <c r="BP26" i="20"/>
  <c r="AI12" i="4"/>
  <c r="BO26" i="20"/>
  <c r="CA26" i="20" s="1"/>
  <c r="AH12" i="4"/>
  <c r="AG12" i="4" s="1"/>
  <c r="CA47" i="20"/>
  <c r="CA25" i="20"/>
  <c r="BZ24" i="20"/>
  <c r="AS11" i="4"/>
  <c r="BY24" i="20"/>
  <c r="AR11" i="4"/>
  <c r="BX24" i="20"/>
  <c r="AQ11" i="4"/>
  <c r="BW24" i="20"/>
  <c r="AP11" i="4"/>
  <c r="BV24" i="20"/>
  <c r="AO11" i="4"/>
  <c r="BU24" i="20"/>
  <c r="AN11" i="4"/>
  <c r="BT24" i="20"/>
  <c r="AM11" i="4"/>
  <c r="BS24" i="20"/>
  <c r="AL11" i="4"/>
  <c r="BR24" i="20"/>
  <c r="AK11" i="4"/>
  <c r="BQ24" i="20"/>
  <c r="AJ11" i="4"/>
  <c r="BP24" i="20"/>
  <c r="AI11" i="4"/>
  <c r="BO24" i="20"/>
  <c r="CA24" i="20" s="1"/>
  <c r="AH11" i="4"/>
  <c r="AG11" i="4" s="1"/>
  <c r="BZ23" i="20"/>
  <c r="AS10" i="4"/>
  <c r="BY23" i="20"/>
  <c r="AR10" i="4"/>
  <c r="BX23" i="20"/>
  <c r="AQ10" i="4"/>
  <c r="BW23" i="20"/>
  <c r="AP10" i="4"/>
  <c r="BV23" i="20"/>
  <c r="AO10" i="4"/>
  <c r="BU23" i="20"/>
  <c r="AN10" i="4"/>
  <c r="BT23" i="20"/>
  <c r="AM10" i="4"/>
  <c r="BS23" i="20"/>
  <c r="AL10" i="4"/>
  <c r="BR23" i="20"/>
  <c r="AK10" i="4"/>
  <c r="BQ23" i="20"/>
  <c r="AJ10" i="4"/>
  <c r="BP23" i="20"/>
  <c r="AI10" i="4"/>
  <c r="BO23" i="20"/>
  <c r="CA23" i="20" s="1"/>
  <c r="AH10" i="4"/>
  <c r="AG10" i="4" s="1"/>
  <c r="CA22" i="20"/>
  <c r="CA21" i="20"/>
  <c r="CA20" i="20"/>
  <c r="BZ19" i="20"/>
  <c r="AS9" i="4"/>
  <c r="BY19" i="20"/>
  <c r="AR9" i="4"/>
  <c r="BX19" i="20"/>
  <c r="AQ9" i="4"/>
  <c r="BW19" i="20"/>
  <c r="AP9" i="4"/>
  <c r="BV19" i="20"/>
  <c r="AO9" i="4"/>
  <c r="BU19" i="20"/>
  <c r="AN9" i="4"/>
  <c r="BT19" i="20"/>
  <c r="AM9" i="4"/>
  <c r="BS19" i="20"/>
  <c r="AL9" i="4"/>
  <c r="BR19" i="20"/>
  <c r="AK9" i="4"/>
  <c r="BQ19" i="20"/>
  <c r="AJ9" i="4"/>
  <c r="BP19" i="20"/>
  <c r="AI9" i="4"/>
  <c r="BO19" i="20"/>
  <c r="AH9" i="4"/>
  <c r="AG9" i="4" s="1"/>
  <c r="CA18" i="20"/>
  <c r="CA17" i="20"/>
  <c r="CA16" i="20"/>
  <c r="BZ15" i="20"/>
  <c r="AS8" i="4"/>
  <c r="BY15" i="20"/>
  <c r="AR8" i="4"/>
  <c r="BX15" i="20"/>
  <c r="AQ8" i="4"/>
  <c r="BW15" i="20"/>
  <c r="AP8" i="4"/>
  <c r="BV15" i="20"/>
  <c r="AO8" i="4"/>
  <c r="BU15" i="20"/>
  <c r="AN8" i="4"/>
  <c r="BT15" i="20"/>
  <c r="AM8" i="4"/>
  <c r="BS15" i="20"/>
  <c r="AL8" i="4"/>
  <c r="BR15" i="20"/>
  <c r="AK8" i="4"/>
  <c r="BQ15" i="20"/>
  <c r="AJ8" i="4"/>
  <c r="BP15" i="20"/>
  <c r="AI8" i="4"/>
  <c r="BO15" i="20"/>
  <c r="CA15" i="20" s="1"/>
  <c r="AH8" i="4"/>
  <c r="AG8" i="4" s="1"/>
  <c r="BZ14" i="20"/>
  <c r="AS7" i="4"/>
  <c r="BY14" i="20"/>
  <c r="AR7" i="4"/>
  <c r="BX14" i="20"/>
  <c r="AQ7" i="4"/>
  <c r="BW14" i="20"/>
  <c r="AP7" i="4"/>
  <c r="BV14" i="20"/>
  <c r="AO7" i="4"/>
  <c r="BU14" i="20"/>
  <c r="AN7" i="4"/>
  <c r="BT14" i="20"/>
  <c r="AM7" i="4"/>
  <c r="BS14" i="20"/>
  <c r="AL7" i="4"/>
  <c r="BR14" i="20"/>
  <c r="AK7" i="4"/>
  <c r="BQ14" i="20"/>
  <c r="AJ7" i="4"/>
  <c r="BP14" i="20"/>
  <c r="AI7" i="4"/>
  <c r="BO14" i="20"/>
  <c r="CA14" i="20" s="1"/>
  <c r="AH7" i="4"/>
  <c r="AG7" i="4" s="1"/>
  <c r="CA13" i="20"/>
  <c r="CA12" i="20"/>
  <c r="CA11" i="20"/>
  <c r="BZ10" i="20"/>
  <c r="AS6" i="4"/>
  <c r="BY10" i="20"/>
  <c r="AR6" i="4"/>
  <c r="BX10" i="20"/>
  <c r="AQ6" i="4"/>
  <c r="BW10" i="20"/>
  <c r="AP6" i="4"/>
  <c r="BV10" i="20"/>
  <c r="AO6" i="4"/>
  <c r="BU10" i="20"/>
  <c r="AN6" i="4"/>
  <c r="BT10" i="20"/>
  <c r="AM6" i="4"/>
  <c r="BS10" i="20"/>
  <c r="AL6" i="4"/>
  <c r="BR10" i="20"/>
  <c r="AK6" i="4"/>
  <c r="BQ10" i="20"/>
  <c r="AJ6" i="4"/>
  <c r="BP10" i="20"/>
  <c r="AI6" i="4"/>
  <c r="BO10" i="20"/>
  <c r="CA10" i="20" s="1"/>
  <c r="AH6" i="4"/>
  <c r="AG6" i="4" s="1"/>
  <c r="CA9" i="20"/>
  <c r="CA8" i="20"/>
  <c r="CA7" i="20"/>
  <c r="CA6" i="20"/>
  <c r="CA5" i="20"/>
  <c r="CA4" i="20"/>
  <c r="BP3" i="20"/>
  <c r="AI5" i="4"/>
  <c r="AI3" i="4" s="1"/>
  <c r="BK3" i="3"/>
  <c r="BQ3" i="20"/>
  <c r="AJ5" i="4"/>
  <c r="AJ3" i="4" s="1"/>
  <c r="BL3" i="3"/>
  <c r="BR3" i="20"/>
  <c r="AK5" i="4"/>
  <c r="AK3" i="4" s="1"/>
  <c r="BM3" i="3"/>
  <c r="BS3" i="20"/>
  <c r="AL5" i="4"/>
  <c r="AL3" i="4" s="1"/>
  <c r="BN3" i="3"/>
  <c r="BT3" i="20"/>
  <c r="AM5" i="4"/>
  <c r="AM3" i="4" s="1"/>
  <c r="BO3" i="3"/>
  <c r="BU3" i="20"/>
  <c r="AN5" i="4"/>
  <c r="AN3" i="4" s="1"/>
  <c r="BP3" i="3"/>
  <c r="BV3" i="20"/>
  <c r="AO5" i="4"/>
  <c r="AO3" i="4" s="1"/>
  <c r="BQ3" i="3"/>
  <c r="BW3" i="20"/>
  <c r="AP5" i="4"/>
  <c r="AP3" i="4" s="1"/>
  <c r="BR3" i="3"/>
  <c r="BX3" i="20"/>
  <c r="AQ5" i="4"/>
  <c r="AQ3" i="4" s="1"/>
  <c r="BS3" i="3"/>
  <c r="BY3" i="20"/>
  <c r="AR5" i="4"/>
  <c r="AR3" i="4" s="1"/>
  <c r="BT3" i="3"/>
  <c r="BZ3" i="20"/>
  <c r="AS5" i="4"/>
  <c r="AS3" i="4" s="1"/>
  <c r="BU3" i="3"/>
  <c r="BO3" i="20"/>
  <c r="AH5" i="4"/>
  <c r="BJ3" i="3"/>
  <c r="BV5" i="3"/>
  <c r="BV3" i="3" s="1"/>
  <c r="AZ33" i="20"/>
  <c r="BL33" i="20" s="1"/>
  <c r="T17" i="4"/>
  <c r="AV3" i="3"/>
  <c r="BL77" i="20"/>
  <c r="BL76" i="20"/>
  <c r="CA77" i="20"/>
  <c r="CA76" i="20"/>
  <c r="BL75" i="20"/>
  <c r="CA75" i="20"/>
  <c r="BK91" i="20"/>
  <c r="BJ91" i="20"/>
  <c r="BI91" i="20"/>
  <c r="BH91" i="20"/>
  <c r="BG91" i="20"/>
  <c r="BF91" i="20"/>
  <c r="BE91" i="20"/>
  <c r="BD91" i="20"/>
  <c r="BC91" i="20"/>
  <c r="BB91" i="20"/>
  <c r="BA91" i="20"/>
  <c r="BP91" i="20"/>
  <c r="BQ91" i="20"/>
  <c r="BR91" i="20"/>
  <c r="BS91" i="20"/>
  <c r="BT91" i="20"/>
  <c r="BU91" i="20"/>
  <c r="BV91" i="20"/>
  <c r="BW91" i="20"/>
  <c r="BX91" i="20"/>
  <c r="BY91" i="20"/>
  <c r="BZ91" i="20"/>
  <c r="AV27" i="5"/>
  <c r="BH27" i="5" s="1"/>
  <c r="BH26" i="5"/>
  <c r="BV26" i="5"/>
  <c r="BV27" i="5" s="1"/>
  <c r="BJ27" i="5"/>
  <c r="BH24" i="5"/>
  <c r="BG25" i="5"/>
  <c r="BF25" i="5"/>
  <c r="BE25" i="5"/>
  <c r="BD25" i="5"/>
  <c r="BC25" i="5"/>
  <c r="BB25" i="5"/>
  <c r="BA25" i="5"/>
  <c r="AZ25" i="5"/>
  <c r="AY25" i="5"/>
  <c r="AX25" i="5"/>
  <c r="AW25" i="5"/>
  <c r="BV24" i="5"/>
  <c r="BU25" i="5"/>
  <c r="BT25" i="5"/>
  <c r="BS25" i="5"/>
  <c r="BR25" i="5"/>
  <c r="BQ25" i="5"/>
  <c r="BP25" i="5"/>
  <c r="BO25" i="5"/>
  <c r="BN25" i="5"/>
  <c r="BM25" i="5"/>
  <c r="BL25" i="5"/>
  <c r="BK25" i="5"/>
  <c r="BH23" i="5"/>
  <c r="AV25" i="5"/>
  <c r="BH25" i="5" s="1"/>
  <c r="BV23" i="5"/>
  <c r="BJ25" i="5"/>
  <c r="T22" i="5"/>
  <c r="BH21" i="5"/>
  <c r="BH20" i="5"/>
  <c r="BG22" i="5"/>
  <c r="BF22" i="5"/>
  <c r="BE22" i="5"/>
  <c r="BD22" i="5"/>
  <c r="BC22" i="5"/>
  <c r="BB22" i="5"/>
  <c r="BA22" i="5"/>
  <c r="AZ22" i="5"/>
  <c r="AY22" i="5"/>
  <c r="AX22" i="5"/>
  <c r="AW22" i="5"/>
  <c r="BV21" i="5"/>
  <c r="BV20" i="5"/>
  <c r="BV19" i="5"/>
  <c r="BH19" i="5"/>
  <c r="AV22" i="5"/>
  <c r="BH22" i="5" s="1"/>
  <c r="T18" i="5"/>
  <c r="BH17" i="5"/>
  <c r="BH16" i="5"/>
  <c r="BG18" i="5"/>
  <c r="BF18" i="5"/>
  <c r="BE18" i="5"/>
  <c r="BD18" i="5"/>
  <c r="BC18" i="5"/>
  <c r="BB18" i="5"/>
  <c r="BA18" i="5"/>
  <c r="AZ18" i="5"/>
  <c r="AY18" i="5"/>
  <c r="AX18" i="5"/>
  <c r="AW18" i="5"/>
  <c r="BV17" i="5"/>
  <c r="BV16" i="5"/>
  <c r="BV15" i="5"/>
  <c r="BH15" i="5"/>
  <c r="AV18" i="5"/>
  <c r="BH18" i="5" s="1"/>
  <c r="BH13" i="5"/>
  <c r="BH12" i="5"/>
  <c r="BH11" i="5"/>
  <c r="BH10" i="5"/>
  <c r="BH9" i="5"/>
  <c r="BH8" i="5"/>
  <c r="BH7" i="5"/>
  <c r="BH6" i="5"/>
  <c r="BH35" i="5" s="1"/>
  <c r="BV13" i="5"/>
  <c r="BV12" i="5"/>
  <c r="BV11" i="5"/>
  <c r="BV10" i="5"/>
  <c r="BV9" i="5"/>
  <c r="BV8" i="5"/>
  <c r="BV7" i="5"/>
  <c r="BV6" i="5"/>
  <c r="BV35" i="5" s="1"/>
  <c r="H28" i="5"/>
  <c r="S28" i="5"/>
  <c r="R28" i="5"/>
  <c r="Q28" i="5"/>
  <c r="P28" i="5"/>
  <c r="O28" i="5"/>
  <c r="N28" i="5"/>
  <c r="M28" i="5"/>
  <c r="L28" i="5"/>
  <c r="K28" i="5"/>
  <c r="J28" i="5"/>
  <c r="J57" i="5" s="1"/>
  <c r="I28" i="5"/>
  <c r="T28" i="5"/>
  <c r="T57" i="5" s="1"/>
  <c r="BG3" i="5"/>
  <c r="BG14" i="5"/>
  <c r="BG28" i="5" s="1"/>
  <c r="BF3" i="5"/>
  <c r="BF14" i="5"/>
  <c r="BF28" i="5" s="1"/>
  <c r="BE3" i="5"/>
  <c r="BE14" i="5"/>
  <c r="BE28" i="5" s="1"/>
  <c r="BD3" i="5"/>
  <c r="BD14" i="5"/>
  <c r="BD28" i="5" s="1"/>
  <c r="BC3" i="5"/>
  <c r="BC14" i="5"/>
  <c r="BC28" i="5" s="1"/>
  <c r="BB3" i="5"/>
  <c r="BB14" i="5"/>
  <c r="BB28" i="5" s="1"/>
  <c r="BA3" i="5"/>
  <c r="BA14" i="5"/>
  <c r="BA28" i="5" s="1"/>
  <c r="AZ3" i="5"/>
  <c r="AZ14" i="5"/>
  <c r="AZ28" i="5" s="1"/>
  <c r="AY3" i="5"/>
  <c r="AY14" i="5"/>
  <c r="AY28" i="5" s="1"/>
  <c r="AX3" i="5"/>
  <c r="AX32" i="5" s="1"/>
  <c r="AX14" i="5"/>
  <c r="AW3" i="5"/>
  <c r="AW14" i="5"/>
  <c r="AW28" i="5" s="1"/>
  <c r="BV25" i="5"/>
  <c r="BV22" i="5"/>
  <c r="BV18" i="5"/>
  <c r="BU18" i="5"/>
  <c r="BT18" i="5"/>
  <c r="BS18" i="5"/>
  <c r="BR18" i="5"/>
  <c r="BQ18" i="5"/>
  <c r="BP18" i="5"/>
  <c r="BO18" i="5"/>
  <c r="BN18" i="5"/>
  <c r="BM18" i="5"/>
  <c r="BL18" i="5"/>
  <c r="BK18" i="5"/>
  <c r="BJ18" i="5"/>
  <c r="BU22" i="5"/>
  <c r="BT22" i="5"/>
  <c r="BS22" i="5"/>
  <c r="BR22" i="5"/>
  <c r="BQ22" i="5"/>
  <c r="BP22" i="5"/>
  <c r="BO22" i="5"/>
  <c r="BN22" i="5"/>
  <c r="BM22" i="5"/>
  <c r="BL22" i="5"/>
  <c r="BK22" i="5"/>
  <c r="BJ22" i="5"/>
  <c r="AL18" i="19"/>
  <c r="R48" i="19"/>
  <c r="BO58" i="20"/>
  <c r="CA3" i="20"/>
  <c r="AZ58" i="20"/>
  <c r="BL3" i="20"/>
  <c r="R28" i="19"/>
  <c r="R26" i="19"/>
  <c r="R25" i="19"/>
  <c r="R21" i="19"/>
  <c r="D12" i="8"/>
  <c r="F1" i="8"/>
  <c r="R2" i="15"/>
  <c r="E23" i="4"/>
  <c r="N20" i="12" s="1"/>
  <c r="P20" i="12" s="1"/>
  <c r="E22" i="4"/>
  <c r="N28" i="12" s="1"/>
  <c r="P28" i="12" s="1"/>
  <c r="E20" i="4"/>
  <c r="N23" i="12" s="1"/>
  <c r="P23" i="12" s="1"/>
  <c r="E19" i="4"/>
  <c r="N17" i="12" s="1"/>
  <c r="P17" i="12" s="1"/>
  <c r="E17" i="4"/>
  <c r="N19" i="12" s="1"/>
  <c r="P19" i="12" s="1"/>
  <c r="E16" i="4"/>
  <c r="N24" i="12" s="1"/>
  <c r="P24" i="12" s="1"/>
  <c r="E14" i="4"/>
  <c r="N16" i="12" s="1"/>
  <c r="P16" i="12" s="1"/>
  <c r="E13" i="4"/>
  <c r="N13" i="12" s="1"/>
  <c r="P13" i="12" s="1"/>
  <c r="E11" i="4"/>
  <c r="N5" i="12" s="1"/>
  <c r="E10" i="4"/>
  <c r="N7" i="12" s="1"/>
  <c r="P7" i="12" s="1"/>
  <c r="E8" i="4"/>
  <c r="N9" i="12" s="1"/>
  <c r="P9" i="12" s="1"/>
  <c r="E7" i="4"/>
  <c r="N10" i="12" s="1"/>
  <c r="P10" i="12" s="1"/>
  <c r="AG24" i="4"/>
  <c r="S24" i="4"/>
  <c r="BJ79" i="1"/>
  <c r="BJ76" i="1"/>
  <c r="BJ74" i="1"/>
  <c r="BJ72" i="1"/>
  <c r="BJ69" i="1"/>
  <c r="BJ66" i="1"/>
  <c r="BJ62" i="1"/>
  <c r="BJ55" i="1"/>
  <c r="BJ50" i="1"/>
  <c r="BJ48" i="1"/>
  <c r="BJ44" i="1"/>
  <c r="BJ40" i="1"/>
  <c r="BJ38" i="1"/>
  <c r="BJ33" i="1"/>
  <c r="BJ31" i="1"/>
  <c r="BJ26" i="1"/>
  <c r="BJ21" i="1"/>
  <c r="BJ19" i="1"/>
  <c r="BJ14" i="1"/>
  <c r="BH75" i="3"/>
  <c r="BH65" i="3"/>
  <c r="BH64" i="3"/>
  <c r="BH63" i="3"/>
  <c r="BH61" i="3"/>
  <c r="BH60" i="3"/>
  <c r="BH59" i="3"/>
  <c r="BH58" i="3"/>
  <c r="BH57" i="3"/>
  <c r="BH56" i="3"/>
  <c r="BH54" i="3"/>
  <c r="BH53" i="3"/>
  <c r="BH52" i="3"/>
  <c r="BH51" i="3"/>
  <c r="BH3" i="3" s="1"/>
  <c r="D13" i="18"/>
  <c r="H13" i="58" s="1"/>
  <c r="I13" i="58" s="1"/>
  <c r="D24" i="18"/>
  <c r="H20" i="58" s="1"/>
  <c r="I20" i="58" s="1"/>
  <c r="D23" i="18"/>
  <c r="H28" i="58" s="1"/>
  <c r="I28" i="58" s="1"/>
  <c r="A47" i="1"/>
  <c r="F31" i="16"/>
  <c r="F30" i="16"/>
  <c r="F29" i="16"/>
  <c r="G29" i="16" s="1"/>
  <c r="F28" i="16"/>
  <c r="G28" i="16" s="1"/>
  <c r="F27" i="16"/>
  <c r="F22" i="16"/>
  <c r="G23" i="16"/>
  <c r="F24" i="16"/>
  <c r="F25" i="16"/>
  <c r="F16" i="16"/>
  <c r="F17" i="16"/>
  <c r="F18" i="16"/>
  <c r="F19" i="16"/>
  <c r="G20" i="16"/>
  <c r="F13" i="16"/>
  <c r="G13" i="16" s="1"/>
  <c r="F14" i="16"/>
  <c r="F6" i="16"/>
  <c r="F7" i="16"/>
  <c r="F8" i="16"/>
  <c r="F9" i="16"/>
  <c r="F10" i="16"/>
  <c r="F11" i="16"/>
  <c r="G11" i="16" s="1"/>
  <c r="F5" i="16"/>
  <c r="I25" i="16"/>
  <c r="I31" i="16"/>
  <c r="I30" i="16"/>
  <c r="I27" i="16"/>
  <c r="E32" i="16"/>
  <c r="K373" i="15"/>
  <c r="K379" i="15"/>
  <c r="K382" i="15"/>
  <c r="K388" i="15"/>
  <c r="K56" i="15"/>
  <c r="K64" i="15"/>
  <c r="K72" i="15"/>
  <c r="K80" i="15"/>
  <c r="K88" i="15"/>
  <c r="K115" i="15"/>
  <c r="K316" i="15"/>
  <c r="K199" i="15"/>
  <c r="K210" i="15"/>
  <c r="K30" i="15"/>
  <c r="K38" i="15"/>
  <c r="K90" i="15"/>
  <c r="K106" i="15"/>
  <c r="K117" i="15"/>
  <c r="K156" i="15"/>
  <c r="K281" i="15"/>
  <c r="K361" i="15"/>
  <c r="K362" i="15"/>
  <c r="K328" i="15"/>
  <c r="K265" i="15"/>
  <c r="K368" i="15"/>
  <c r="K370" i="15"/>
  <c r="K391" i="15"/>
  <c r="K389" i="15"/>
  <c r="K338" i="15"/>
  <c r="K364" i="15"/>
  <c r="K371" i="15"/>
  <c r="K380" i="15"/>
  <c r="K32" i="12"/>
  <c r="Q5" i="12"/>
  <c r="Q6" i="12"/>
  <c r="Q7" i="12"/>
  <c r="Q8" i="12"/>
  <c r="Q9" i="12"/>
  <c r="Q10" i="12"/>
  <c r="Q11" i="12"/>
  <c r="Q13" i="12"/>
  <c r="Q14" i="12"/>
  <c r="Q16" i="12"/>
  <c r="Q17" i="12"/>
  <c r="Q18" i="12"/>
  <c r="Q19" i="12"/>
  <c r="Q20" i="12"/>
  <c r="Q22" i="12"/>
  <c r="Q23" i="12"/>
  <c r="Q24" i="12"/>
  <c r="Q25" i="12"/>
  <c r="S25" i="12" s="1"/>
  <c r="Q27" i="12"/>
  <c r="S27" i="12" s="1"/>
  <c r="Q28" i="12"/>
  <c r="Q29" i="12"/>
  <c r="Q30" i="12"/>
  <c r="S30" i="12" s="1"/>
  <c r="Q31" i="12"/>
  <c r="S31" i="12" s="1"/>
  <c r="I32" i="11"/>
  <c r="S5" i="11"/>
  <c r="L5" i="11"/>
  <c r="J32" i="11"/>
  <c r="T5" i="11"/>
  <c r="M5" i="11"/>
  <c r="K32" i="11"/>
  <c r="U5" i="11"/>
  <c r="O32" i="11"/>
  <c r="Q32" i="11" s="1"/>
  <c r="Q5" i="11"/>
  <c r="S6" i="11"/>
  <c r="L6" i="11"/>
  <c r="T6" i="11"/>
  <c r="X6" i="11" s="1"/>
  <c r="M6" i="11"/>
  <c r="N6" i="11" s="1"/>
  <c r="Q6" i="11"/>
  <c r="S7" i="11"/>
  <c r="L7" i="11"/>
  <c r="T7" i="11"/>
  <c r="X7" i="11" s="1"/>
  <c r="M7" i="11"/>
  <c r="N7" i="11" s="1"/>
  <c r="Q7" i="11"/>
  <c r="S8" i="11"/>
  <c r="L8" i="11"/>
  <c r="T8" i="11"/>
  <c r="X8" i="11" s="1"/>
  <c r="M8" i="11"/>
  <c r="N8" i="11" s="1"/>
  <c r="Q8" i="11"/>
  <c r="S9" i="11"/>
  <c r="L9" i="11"/>
  <c r="T9" i="11"/>
  <c r="X9" i="11" s="1"/>
  <c r="M9" i="11"/>
  <c r="N9" i="11" s="1"/>
  <c r="Q9" i="11"/>
  <c r="S10" i="11"/>
  <c r="L10" i="11"/>
  <c r="T10" i="11"/>
  <c r="X10" i="11" s="1"/>
  <c r="M10" i="11"/>
  <c r="N10" i="11" s="1"/>
  <c r="Q10" i="11"/>
  <c r="S11" i="11"/>
  <c r="L11" i="11"/>
  <c r="T11" i="11"/>
  <c r="X11" i="11" s="1"/>
  <c r="M11" i="11"/>
  <c r="N11" i="11" s="1"/>
  <c r="Q11" i="11"/>
  <c r="S12" i="11"/>
  <c r="L12" i="11"/>
  <c r="T12" i="11"/>
  <c r="X12" i="11" s="1"/>
  <c r="M12" i="11"/>
  <c r="N12" i="11" s="1"/>
  <c r="S13" i="11"/>
  <c r="L13" i="11"/>
  <c r="T13" i="11"/>
  <c r="X13" i="11" s="1"/>
  <c r="M13" i="11"/>
  <c r="N13" i="11" s="1"/>
  <c r="Q13" i="11"/>
  <c r="S14" i="11"/>
  <c r="L14" i="11"/>
  <c r="T14" i="11"/>
  <c r="X14" i="11" s="1"/>
  <c r="M14" i="11"/>
  <c r="N14" i="11" s="1"/>
  <c r="Q14" i="11"/>
  <c r="S15" i="11"/>
  <c r="L15" i="11"/>
  <c r="T15" i="11"/>
  <c r="X15" i="11" s="1"/>
  <c r="M15" i="11"/>
  <c r="N15" i="11" s="1"/>
  <c r="S16" i="11"/>
  <c r="L16" i="11"/>
  <c r="T16" i="11"/>
  <c r="X16" i="11" s="1"/>
  <c r="M16" i="11"/>
  <c r="N16" i="11" s="1"/>
  <c r="Q16" i="11"/>
  <c r="S17" i="11"/>
  <c r="L17" i="11"/>
  <c r="T17" i="11"/>
  <c r="X17" i="11" s="1"/>
  <c r="M17" i="11"/>
  <c r="N17" i="11" s="1"/>
  <c r="Q17" i="11"/>
  <c r="S18" i="11"/>
  <c r="L18" i="11"/>
  <c r="T18" i="11"/>
  <c r="X18" i="11" s="1"/>
  <c r="M18" i="11"/>
  <c r="N18" i="11" s="1"/>
  <c r="Q18" i="11"/>
  <c r="S19" i="11"/>
  <c r="L19" i="11"/>
  <c r="T19" i="11"/>
  <c r="X19" i="11" s="1"/>
  <c r="M19" i="11"/>
  <c r="N19" i="11" s="1"/>
  <c r="Q19" i="11"/>
  <c r="S20" i="11"/>
  <c r="L20" i="11"/>
  <c r="T20" i="11"/>
  <c r="X20" i="11" s="1"/>
  <c r="M20" i="11"/>
  <c r="N20" i="11" s="1"/>
  <c r="S21" i="11"/>
  <c r="L21" i="11"/>
  <c r="T21" i="11"/>
  <c r="X21" i="11" s="1"/>
  <c r="M21" i="11"/>
  <c r="N21" i="11" s="1"/>
  <c r="S22" i="11"/>
  <c r="L22" i="11"/>
  <c r="T22" i="11"/>
  <c r="X22" i="11" s="1"/>
  <c r="M22" i="11"/>
  <c r="N22" i="11" s="1"/>
  <c r="Q22" i="11"/>
  <c r="S23" i="11"/>
  <c r="L23" i="11"/>
  <c r="T23" i="11"/>
  <c r="X23" i="11" s="1"/>
  <c r="M23" i="11"/>
  <c r="N23" i="11" s="1"/>
  <c r="Q23" i="11"/>
  <c r="S24" i="11"/>
  <c r="L24" i="11"/>
  <c r="T24" i="11"/>
  <c r="X24" i="11" s="1"/>
  <c r="M24" i="11"/>
  <c r="N24" i="11" s="1"/>
  <c r="Q24" i="11"/>
  <c r="S25" i="11"/>
  <c r="L25" i="11"/>
  <c r="T25" i="11"/>
  <c r="X25" i="11" s="1"/>
  <c r="M25" i="11"/>
  <c r="N25" i="11" s="1"/>
  <c r="Q25" i="11"/>
  <c r="S26" i="11"/>
  <c r="L26" i="11"/>
  <c r="T26" i="11"/>
  <c r="X26" i="11" s="1"/>
  <c r="M26" i="11"/>
  <c r="N26" i="11" s="1"/>
  <c r="S27" i="11"/>
  <c r="L27" i="11"/>
  <c r="T27" i="11"/>
  <c r="X27" i="11" s="1"/>
  <c r="M27" i="11"/>
  <c r="N27" i="11" s="1"/>
  <c r="Q27" i="11"/>
  <c r="S28" i="11"/>
  <c r="L28" i="11"/>
  <c r="T28" i="11"/>
  <c r="X28" i="11" s="1"/>
  <c r="M28" i="11"/>
  <c r="N28" i="11" s="1"/>
  <c r="Q28" i="11"/>
  <c r="S29" i="11"/>
  <c r="L29" i="11"/>
  <c r="T29" i="11"/>
  <c r="X29" i="11" s="1"/>
  <c r="M29" i="11"/>
  <c r="N29" i="11" s="1"/>
  <c r="Q29" i="11"/>
  <c r="S30" i="11"/>
  <c r="L30" i="11"/>
  <c r="T30" i="11"/>
  <c r="X30" i="11" s="1"/>
  <c r="M30" i="11"/>
  <c r="N30" i="11" s="1"/>
  <c r="Q30" i="11"/>
  <c r="S31" i="11"/>
  <c r="L31" i="11"/>
  <c r="T31" i="11"/>
  <c r="X31" i="11" s="1"/>
  <c r="M31" i="11"/>
  <c r="N31" i="11" s="1"/>
  <c r="Q31" i="11"/>
  <c r="H12" i="8"/>
  <c r="I1" i="8"/>
  <c r="M12" i="8"/>
  <c r="O1" i="8"/>
  <c r="J12" i="8"/>
  <c r="L1" i="8"/>
  <c r="C12" i="8"/>
  <c r="C11" i="8"/>
  <c r="C10" i="8"/>
  <c r="C9" i="8"/>
  <c r="D7" i="18"/>
  <c r="H10" i="58" s="1"/>
  <c r="I10" i="58" s="1"/>
  <c r="D10" i="18"/>
  <c r="H7" i="58" s="1"/>
  <c r="I7" i="58" s="1"/>
  <c r="D12" i="18"/>
  <c r="H6" i="58" s="1"/>
  <c r="I6" i="58" s="1"/>
  <c r="D17" i="18"/>
  <c r="H24" i="58" s="1"/>
  <c r="I24" i="58" s="1"/>
  <c r="D16" i="18"/>
  <c r="AX28" i="5" l="1"/>
  <c r="AX57" i="5" s="1"/>
  <c r="AX43" i="5"/>
  <c r="Q3" i="16"/>
  <c r="R5" i="16"/>
  <c r="R3" i="16" s="1"/>
  <c r="DZ14" i="1"/>
  <c r="KI14" i="1"/>
  <c r="KX19" i="1"/>
  <c r="BJ19" i="34" s="1"/>
  <c r="KY19" i="1"/>
  <c r="BK19" i="34" s="1"/>
  <c r="KZ19" i="1"/>
  <c r="BL19" i="34" s="1"/>
  <c r="LA19" i="1"/>
  <c r="BM19" i="34" s="1"/>
  <c r="LB19" i="1"/>
  <c r="BN19" i="34" s="1"/>
  <c r="LC19" i="1"/>
  <c r="BO19" i="34" s="1"/>
  <c r="LD19" i="1"/>
  <c r="BP19" i="34" s="1"/>
  <c r="LE19" i="1"/>
  <c r="BQ19" i="34" s="1"/>
  <c r="LF19" i="1"/>
  <c r="BR19" i="34" s="1"/>
  <c r="LG19" i="1"/>
  <c r="BS19" i="34" s="1"/>
  <c r="LH19" i="1"/>
  <c r="BT19" i="34" s="1"/>
  <c r="KX21" i="1"/>
  <c r="BJ21" i="34" s="1"/>
  <c r="CL21" i="34" s="1"/>
  <c r="KY21" i="1"/>
  <c r="BK21" i="34" s="1"/>
  <c r="CM21" i="34" s="1"/>
  <c r="KZ21" i="1"/>
  <c r="BL21" i="34" s="1"/>
  <c r="CN21" i="34" s="1"/>
  <c r="LA21" i="1"/>
  <c r="BM21" i="34" s="1"/>
  <c r="CO21" i="34" s="1"/>
  <c r="LB21" i="1"/>
  <c r="BN21" i="34" s="1"/>
  <c r="CP21" i="34" s="1"/>
  <c r="LC21" i="1"/>
  <c r="BO21" i="34" s="1"/>
  <c r="CQ21" i="34" s="1"/>
  <c r="LD21" i="1"/>
  <c r="BP21" i="34" s="1"/>
  <c r="CR21" i="34" s="1"/>
  <c r="LE21" i="1"/>
  <c r="BQ21" i="34" s="1"/>
  <c r="CS21" i="34" s="1"/>
  <c r="LF21" i="1"/>
  <c r="BR21" i="34" s="1"/>
  <c r="CT21" i="34" s="1"/>
  <c r="LG21" i="1"/>
  <c r="BS21" i="34" s="1"/>
  <c r="CU21" i="34" s="1"/>
  <c r="LH21" i="1"/>
  <c r="BT21" i="34" s="1"/>
  <c r="CV21" i="34" s="1"/>
  <c r="KX26" i="1"/>
  <c r="BJ26" i="34" s="1"/>
  <c r="CL26" i="34" s="1"/>
  <c r="KY26" i="1"/>
  <c r="BK26" i="34" s="1"/>
  <c r="CM26" i="34" s="1"/>
  <c r="KZ26" i="1"/>
  <c r="BL26" i="34" s="1"/>
  <c r="CN26" i="34" s="1"/>
  <c r="LA26" i="1"/>
  <c r="BM26" i="34" s="1"/>
  <c r="CO26" i="34" s="1"/>
  <c r="LB26" i="1"/>
  <c r="BN26" i="34" s="1"/>
  <c r="CP26" i="34" s="1"/>
  <c r="LC26" i="1"/>
  <c r="BO26" i="34" s="1"/>
  <c r="CQ26" i="34" s="1"/>
  <c r="LD26" i="1"/>
  <c r="BP26" i="34" s="1"/>
  <c r="CR26" i="34" s="1"/>
  <c r="LE26" i="1"/>
  <c r="BQ26" i="34" s="1"/>
  <c r="CS26" i="34" s="1"/>
  <c r="LF26" i="1"/>
  <c r="BR26" i="34" s="1"/>
  <c r="CT26" i="34" s="1"/>
  <c r="LG26" i="1"/>
  <c r="BS26" i="34" s="1"/>
  <c r="CU26" i="34" s="1"/>
  <c r="LH26" i="1"/>
  <c r="BT26" i="34" s="1"/>
  <c r="CV26" i="34" s="1"/>
  <c r="KX31" i="1"/>
  <c r="BJ31" i="34" s="1"/>
  <c r="CL31" i="34" s="1"/>
  <c r="KY31" i="1"/>
  <c r="BK31" i="34" s="1"/>
  <c r="CM31" i="34" s="1"/>
  <c r="KZ31" i="1"/>
  <c r="BL31" i="34" s="1"/>
  <c r="CN31" i="34" s="1"/>
  <c r="LA31" i="1"/>
  <c r="BM31" i="34" s="1"/>
  <c r="CO31" i="34" s="1"/>
  <c r="LB31" i="1"/>
  <c r="BN31" i="34" s="1"/>
  <c r="CP31" i="34" s="1"/>
  <c r="LC31" i="1"/>
  <c r="BO31" i="34" s="1"/>
  <c r="CQ31" i="34" s="1"/>
  <c r="LD31" i="1"/>
  <c r="BP31" i="34" s="1"/>
  <c r="CR31" i="34" s="1"/>
  <c r="LE31" i="1"/>
  <c r="BQ31" i="34" s="1"/>
  <c r="CS31" i="34" s="1"/>
  <c r="LF31" i="1"/>
  <c r="BR31" i="34" s="1"/>
  <c r="CT31" i="34" s="1"/>
  <c r="LG31" i="1"/>
  <c r="BS31" i="34" s="1"/>
  <c r="CU31" i="34" s="1"/>
  <c r="LH31" i="1"/>
  <c r="BT31" i="34" s="1"/>
  <c r="CV31" i="34" s="1"/>
  <c r="KX33" i="1"/>
  <c r="BJ33" i="34" s="1"/>
  <c r="CL33" i="34" s="1"/>
  <c r="KY33" i="1"/>
  <c r="BK33" i="34" s="1"/>
  <c r="CM33" i="34" s="1"/>
  <c r="KZ33" i="1"/>
  <c r="BL33" i="34" s="1"/>
  <c r="CN33" i="34" s="1"/>
  <c r="LA33" i="1"/>
  <c r="BM33" i="34" s="1"/>
  <c r="CO33" i="34" s="1"/>
  <c r="LB33" i="1"/>
  <c r="BN33" i="34" s="1"/>
  <c r="CP33" i="34" s="1"/>
  <c r="LC33" i="1"/>
  <c r="BO33" i="34" s="1"/>
  <c r="CQ33" i="34" s="1"/>
  <c r="LD33" i="1"/>
  <c r="BP33" i="34" s="1"/>
  <c r="CR33" i="34" s="1"/>
  <c r="LE33" i="1"/>
  <c r="BQ33" i="34" s="1"/>
  <c r="CS33" i="34" s="1"/>
  <c r="LF33" i="1"/>
  <c r="BR33" i="34" s="1"/>
  <c r="CT33" i="34" s="1"/>
  <c r="LG33" i="1"/>
  <c r="BS33" i="34" s="1"/>
  <c r="CU33" i="34" s="1"/>
  <c r="LH33" i="1"/>
  <c r="BT33" i="34" s="1"/>
  <c r="CV33" i="34" s="1"/>
  <c r="KX38" i="1"/>
  <c r="BJ38" i="34" s="1"/>
  <c r="CL38" i="34" s="1"/>
  <c r="KY38" i="1"/>
  <c r="BK38" i="34" s="1"/>
  <c r="CM38" i="34" s="1"/>
  <c r="KZ38" i="1"/>
  <c r="BL38" i="34" s="1"/>
  <c r="CN38" i="34" s="1"/>
  <c r="LA38" i="1"/>
  <c r="BM38" i="34" s="1"/>
  <c r="CO38" i="34" s="1"/>
  <c r="LB38" i="1"/>
  <c r="BN38" i="34" s="1"/>
  <c r="CP38" i="34" s="1"/>
  <c r="LC38" i="1"/>
  <c r="BO38" i="34" s="1"/>
  <c r="CQ38" i="34" s="1"/>
  <c r="LD38" i="1"/>
  <c r="BP38" i="34" s="1"/>
  <c r="CR38" i="34" s="1"/>
  <c r="LE38" i="1"/>
  <c r="BQ38" i="34" s="1"/>
  <c r="CS38" i="34" s="1"/>
  <c r="LF38" i="1"/>
  <c r="BR38" i="34" s="1"/>
  <c r="CT38" i="34" s="1"/>
  <c r="LG38" i="1"/>
  <c r="BS38" i="34" s="1"/>
  <c r="CU38" i="34" s="1"/>
  <c r="LH38" i="1"/>
  <c r="BT38" i="34" s="1"/>
  <c r="CV38" i="34" s="1"/>
  <c r="KX40" i="1"/>
  <c r="BJ40" i="34" s="1"/>
  <c r="CL40" i="34" s="1"/>
  <c r="KY40" i="1"/>
  <c r="BK40" i="34" s="1"/>
  <c r="CM40" i="34" s="1"/>
  <c r="KZ40" i="1"/>
  <c r="BL40" i="34" s="1"/>
  <c r="CN40" i="34" s="1"/>
  <c r="LA40" i="1"/>
  <c r="BM40" i="34" s="1"/>
  <c r="CO40" i="34" s="1"/>
  <c r="LB40" i="1"/>
  <c r="BN40" i="34" s="1"/>
  <c r="CP40" i="34" s="1"/>
  <c r="LC40" i="1"/>
  <c r="BO40" i="34" s="1"/>
  <c r="CQ40" i="34" s="1"/>
  <c r="LD40" i="1"/>
  <c r="BP40" i="34" s="1"/>
  <c r="CR40" i="34" s="1"/>
  <c r="LE40" i="1"/>
  <c r="BQ40" i="34" s="1"/>
  <c r="CS40" i="34" s="1"/>
  <c r="LF40" i="1"/>
  <c r="BR40" i="34" s="1"/>
  <c r="CT40" i="34" s="1"/>
  <c r="LG40" i="1"/>
  <c r="BS40" i="34" s="1"/>
  <c r="CU40" i="34" s="1"/>
  <c r="LH40" i="1"/>
  <c r="BT40" i="34" s="1"/>
  <c r="CV40" i="34" s="1"/>
  <c r="KX44" i="1"/>
  <c r="BJ44" i="34" s="1"/>
  <c r="CL44" i="34" s="1"/>
  <c r="KY44" i="1"/>
  <c r="BK44" i="34" s="1"/>
  <c r="CM44" i="34" s="1"/>
  <c r="KZ44" i="1"/>
  <c r="BL44" i="34" s="1"/>
  <c r="CN44" i="34" s="1"/>
  <c r="LA44" i="1"/>
  <c r="BM44" i="34" s="1"/>
  <c r="CO44" i="34" s="1"/>
  <c r="LB44" i="1"/>
  <c r="BN44" i="34" s="1"/>
  <c r="CP44" i="34" s="1"/>
  <c r="LC44" i="1"/>
  <c r="BO44" i="34" s="1"/>
  <c r="CQ44" i="34" s="1"/>
  <c r="LD44" i="1"/>
  <c r="BP44" i="34" s="1"/>
  <c r="CR44" i="34" s="1"/>
  <c r="LE44" i="1"/>
  <c r="BQ44" i="34" s="1"/>
  <c r="CS44" i="34" s="1"/>
  <c r="LF44" i="1"/>
  <c r="BR44" i="34" s="1"/>
  <c r="CT44" i="34" s="1"/>
  <c r="LG44" i="1"/>
  <c r="BS44" i="34" s="1"/>
  <c r="CU44" i="34" s="1"/>
  <c r="LH44" i="1"/>
  <c r="BT44" i="34" s="1"/>
  <c r="CV44" i="34" s="1"/>
  <c r="KX48" i="1"/>
  <c r="BJ48" i="34" s="1"/>
  <c r="CL48" i="34" s="1"/>
  <c r="KY48" i="1"/>
  <c r="BK48" i="34" s="1"/>
  <c r="CM48" i="34" s="1"/>
  <c r="KZ48" i="1"/>
  <c r="BL48" i="34" s="1"/>
  <c r="CN48" i="34" s="1"/>
  <c r="LA48" i="1"/>
  <c r="BM48" i="34" s="1"/>
  <c r="CO48" i="34" s="1"/>
  <c r="LB48" i="1"/>
  <c r="BN48" i="34" s="1"/>
  <c r="CP48" i="34" s="1"/>
  <c r="LC48" i="1"/>
  <c r="BO48" i="34" s="1"/>
  <c r="CQ48" i="34" s="1"/>
  <c r="LD48" i="1"/>
  <c r="BP48" i="34" s="1"/>
  <c r="CR48" i="34" s="1"/>
  <c r="LE48" i="1"/>
  <c r="BQ48" i="34" s="1"/>
  <c r="CS48" i="34" s="1"/>
  <c r="LF48" i="1"/>
  <c r="BR48" i="34" s="1"/>
  <c r="CT48" i="34" s="1"/>
  <c r="LG48" i="1"/>
  <c r="BS48" i="34" s="1"/>
  <c r="CU48" i="34" s="1"/>
  <c r="LH48" i="1"/>
  <c r="BT48" i="34" s="1"/>
  <c r="CV48" i="34" s="1"/>
  <c r="KX50" i="1"/>
  <c r="BJ50" i="34" s="1"/>
  <c r="CL50" i="34" s="1"/>
  <c r="KY50" i="1"/>
  <c r="BK50" i="34" s="1"/>
  <c r="CM50" i="34" s="1"/>
  <c r="KZ50" i="1"/>
  <c r="BL50" i="34" s="1"/>
  <c r="CN50" i="34" s="1"/>
  <c r="LA50" i="1"/>
  <c r="BM50" i="34" s="1"/>
  <c r="CO50" i="34" s="1"/>
  <c r="LB50" i="1"/>
  <c r="BN50" i="34" s="1"/>
  <c r="CP50" i="34" s="1"/>
  <c r="LC50" i="1"/>
  <c r="BO50" i="34" s="1"/>
  <c r="CQ50" i="34" s="1"/>
  <c r="LD50" i="1"/>
  <c r="BP50" i="34" s="1"/>
  <c r="CR50" i="34" s="1"/>
  <c r="LE50" i="1"/>
  <c r="BQ50" i="34" s="1"/>
  <c r="CS50" i="34" s="1"/>
  <c r="LF50" i="1"/>
  <c r="BR50" i="34" s="1"/>
  <c r="CT50" i="34" s="1"/>
  <c r="LG50" i="1"/>
  <c r="BS50" i="34" s="1"/>
  <c r="CU50" i="34" s="1"/>
  <c r="LH50" i="1"/>
  <c r="BT50" i="34" s="1"/>
  <c r="CV50" i="34" s="1"/>
  <c r="KX55" i="1"/>
  <c r="BJ55" i="34" s="1"/>
  <c r="CL55" i="34" s="1"/>
  <c r="KY55" i="1"/>
  <c r="BK55" i="34" s="1"/>
  <c r="CM55" i="34" s="1"/>
  <c r="KZ55" i="1"/>
  <c r="BL55" i="34" s="1"/>
  <c r="CN55" i="34" s="1"/>
  <c r="LA55" i="1"/>
  <c r="BM55" i="34" s="1"/>
  <c r="CO55" i="34" s="1"/>
  <c r="LB55" i="1"/>
  <c r="BN55" i="34" s="1"/>
  <c r="CP55" i="34" s="1"/>
  <c r="LC55" i="1"/>
  <c r="BO55" i="34" s="1"/>
  <c r="CQ55" i="34" s="1"/>
  <c r="LD55" i="1"/>
  <c r="BP55" i="34" s="1"/>
  <c r="CR55" i="34" s="1"/>
  <c r="LE55" i="1"/>
  <c r="BQ55" i="34" s="1"/>
  <c r="CS55" i="34" s="1"/>
  <c r="LF55" i="1"/>
  <c r="BR55" i="34" s="1"/>
  <c r="CT55" i="34" s="1"/>
  <c r="LG55" i="1"/>
  <c r="BS55" i="34" s="1"/>
  <c r="CU55" i="34" s="1"/>
  <c r="LH55" i="1"/>
  <c r="BT55" i="34" s="1"/>
  <c r="CV55" i="34" s="1"/>
  <c r="KX62" i="1"/>
  <c r="BJ62" i="34" s="1"/>
  <c r="CL62" i="34" s="1"/>
  <c r="KY62" i="1"/>
  <c r="BK62" i="34" s="1"/>
  <c r="CM62" i="34" s="1"/>
  <c r="KZ62" i="1"/>
  <c r="BL62" i="34" s="1"/>
  <c r="CN62" i="34" s="1"/>
  <c r="LA62" i="1"/>
  <c r="BM62" i="34" s="1"/>
  <c r="CO62" i="34" s="1"/>
  <c r="LB62" i="1"/>
  <c r="BN62" i="34" s="1"/>
  <c r="CP62" i="34" s="1"/>
  <c r="LC62" i="1"/>
  <c r="BO62" i="34" s="1"/>
  <c r="CQ62" i="34" s="1"/>
  <c r="LD62" i="1"/>
  <c r="BP62" i="34" s="1"/>
  <c r="CR62" i="34" s="1"/>
  <c r="LE62" i="1"/>
  <c r="BQ62" i="34" s="1"/>
  <c r="CS62" i="34" s="1"/>
  <c r="LF62" i="1"/>
  <c r="BR62" i="34" s="1"/>
  <c r="CT62" i="34" s="1"/>
  <c r="LG62" i="1"/>
  <c r="BS62" i="34" s="1"/>
  <c r="CU62" i="34" s="1"/>
  <c r="LH62" i="1"/>
  <c r="BT62" i="34" s="1"/>
  <c r="CV62" i="34" s="1"/>
  <c r="KX66" i="1"/>
  <c r="BJ66" i="34" s="1"/>
  <c r="CL66" i="34" s="1"/>
  <c r="KY66" i="1"/>
  <c r="BK66" i="34" s="1"/>
  <c r="CM66" i="34" s="1"/>
  <c r="KZ66" i="1"/>
  <c r="BL66" i="34" s="1"/>
  <c r="CN66" i="34" s="1"/>
  <c r="LA66" i="1"/>
  <c r="BM66" i="34" s="1"/>
  <c r="CO66" i="34" s="1"/>
  <c r="LB66" i="1"/>
  <c r="BN66" i="34" s="1"/>
  <c r="CP66" i="34" s="1"/>
  <c r="LC66" i="1"/>
  <c r="BO66" i="34" s="1"/>
  <c r="CQ66" i="34" s="1"/>
  <c r="LD66" i="1"/>
  <c r="BP66" i="34" s="1"/>
  <c r="CR66" i="34" s="1"/>
  <c r="LE66" i="1"/>
  <c r="BQ66" i="34" s="1"/>
  <c r="CS66" i="34" s="1"/>
  <c r="LF66" i="1"/>
  <c r="BR66" i="34" s="1"/>
  <c r="CT66" i="34" s="1"/>
  <c r="LG66" i="1"/>
  <c r="BS66" i="34" s="1"/>
  <c r="CU66" i="34" s="1"/>
  <c r="LH66" i="1"/>
  <c r="BT66" i="34" s="1"/>
  <c r="CV66" i="34" s="1"/>
  <c r="KX69" i="1"/>
  <c r="BJ69" i="34" s="1"/>
  <c r="CL69" i="34" s="1"/>
  <c r="KY69" i="1"/>
  <c r="BK69" i="34" s="1"/>
  <c r="CM69" i="34" s="1"/>
  <c r="KZ69" i="1"/>
  <c r="BL69" i="34" s="1"/>
  <c r="CN69" i="34" s="1"/>
  <c r="LA69" i="1"/>
  <c r="BM69" i="34" s="1"/>
  <c r="CO69" i="34" s="1"/>
  <c r="LB69" i="1"/>
  <c r="BN69" i="34" s="1"/>
  <c r="CP69" i="34" s="1"/>
  <c r="LC69" i="1"/>
  <c r="BO69" i="34" s="1"/>
  <c r="CQ69" i="34" s="1"/>
  <c r="LD69" i="1"/>
  <c r="BP69" i="34" s="1"/>
  <c r="CR69" i="34" s="1"/>
  <c r="LE69" i="1"/>
  <c r="BQ69" i="34" s="1"/>
  <c r="CS69" i="34" s="1"/>
  <c r="LF69" i="1"/>
  <c r="BR69" i="34" s="1"/>
  <c r="CT69" i="34" s="1"/>
  <c r="LG69" i="1"/>
  <c r="BS69" i="34" s="1"/>
  <c r="CU69" i="34" s="1"/>
  <c r="LH69" i="1"/>
  <c r="BT69" i="34" s="1"/>
  <c r="CV69" i="34" s="1"/>
  <c r="KX72" i="1"/>
  <c r="BJ72" i="34" s="1"/>
  <c r="CL72" i="34" s="1"/>
  <c r="KY72" i="1"/>
  <c r="BK72" i="34" s="1"/>
  <c r="CM72" i="34" s="1"/>
  <c r="KZ72" i="1"/>
  <c r="BL72" i="34" s="1"/>
  <c r="CN72" i="34" s="1"/>
  <c r="LA72" i="1"/>
  <c r="BM72" i="34" s="1"/>
  <c r="CO72" i="34" s="1"/>
  <c r="LB72" i="1"/>
  <c r="BN72" i="34" s="1"/>
  <c r="CP72" i="34" s="1"/>
  <c r="LC72" i="1"/>
  <c r="BO72" i="34" s="1"/>
  <c r="CQ72" i="34" s="1"/>
  <c r="LD72" i="1"/>
  <c r="BP72" i="34" s="1"/>
  <c r="CR72" i="34" s="1"/>
  <c r="LE72" i="1"/>
  <c r="BQ72" i="34" s="1"/>
  <c r="CS72" i="34" s="1"/>
  <c r="LF72" i="1"/>
  <c r="BR72" i="34" s="1"/>
  <c r="CT72" i="34" s="1"/>
  <c r="LG72" i="1"/>
  <c r="BS72" i="34" s="1"/>
  <c r="CU72" i="34" s="1"/>
  <c r="LH72" i="1"/>
  <c r="BT72" i="34" s="1"/>
  <c r="CV72" i="34" s="1"/>
  <c r="KX74" i="1"/>
  <c r="BJ74" i="34" s="1"/>
  <c r="CL74" i="34" s="1"/>
  <c r="KY74" i="1"/>
  <c r="BK74" i="34" s="1"/>
  <c r="CM74" i="34" s="1"/>
  <c r="KZ74" i="1"/>
  <c r="BL74" i="34" s="1"/>
  <c r="CN74" i="34" s="1"/>
  <c r="LA74" i="1"/>
  <c r="BM74" i="34" s="1"/>
  <c r="CO74" i="34" s="1"/>
  <c r="LB74" i="1"/>
  <c r="BN74" i="34" s="1"/>
  <c r="CP74" i="34" s="1"/>
  <c r="LC74" i="1"/>
  <c r="BO74" i="34" s="1"/>
  <c r="CQ74" i="34" s="1"/>
  <c r="LD74" i="1"/>
  <c r="BP74" i="34" s="1"/>
  <c r="CR74" i="34" s="1"/>
  <c r="LE74" i="1"/>
  <c r="BQ74" i="34" s="1"/>
  <c r="CS74" i="34" s="1"/>
  <c r="LF74" i="1"/>
  <c r="BR74" i="34" s="1"/>
  <c r="CT74" i="34" s="1"/>
  <c r="LG74" i="1"/>
  <c r="BS74" i="34" s="1"/>
  <c r="CU74" i="34" s="1"/>
  <c r="LH74" i="1"/>
  <c r="BT74" i="34" s="1"/>
  <c r="CV74" i="34" s="1"/>
  <c r="KX76" i="1"/>
  <c r="BJ76" i="34" s="1"/>
  <c r="CL76" i="34" s="1"/>
  <c r="KY76" i="1"/>
  <c r="BK76" i="34" s="1"/>
  <c r="CM76" i="34" s="1"/>
  <c r="KZ76" i="1"/>
  <c r="BL76" i="34" s="1"/>
  <c r="CN76" i="34" s="1"/>
  <c r="LA76" i="1"/>
  <c r="BM76" i="34" s="1"/>
  <c r="CO76" i="34" s="1"/>
  <c r="LB76" i="1"/>
  <c r="BN76" i="34" s="1"/>
  <c r="CP76" i="34" s="1"/>
  <c r="LC76" i="1"/>
  <c r="BO76" i="34" s="1"/>
  <c r="CQ76" i="34" s="1"/>
  <c r="LD76" i="1"/>
  <c r="BP76" i="34" s="1"/>
  <c r="CR76" i="34" s="1"/>
  <c r="LE76" i="1"/>
  <c r="BQ76" i="34" s="1"/>
  <c r="CS76" i="34" s="1"/>
  <c r="LF76" i="1"/>
  <c r="BR76" i="34" s="1"/>
  <c r="CT76" i="34" s="1"/>
  <c r="LG76" i="1"/>
  <c r="BS76" i="34" s="1"/>
  <c r="CU76" i="34" s="1"/>
  <c r="LH76" i="1"/>
  <c r="BT76" i="34" s="1"/>
  <c r="CV76" i="34" s="1"/>
  <c r="JT19" i="1"/>
  <c r="KW19" i="1"/>
  <c r="KU19" i="1"/>
  <c r="JT21" i="1"/>
  <c r="KW21" i="1"/>
  <c r="KU21" i="1"/>
  <c r="JT26" i="1"/>
  <c r="KW26" i="1"/>
  <c r="KU26" i="1"/>
  <c r="JT31" i="1"/>
  <c r="KW31" i="1"/>
  <c r="KU31" i="1"/>
  <c r="JT33" i="1"/>
  <c r="KW33" i="1"/>
  <c r="KU33" i="1"/>
  <c r="JT38" i="1"/>
  <c r="KW38" i="1"/>
  <c r="KU38" i="1"/>
  <c r="JT40" i="1"/>
  <c r="KW40" i="1"/>
  <c r="KU40" i="1"/>
  <c r="JT44" i="1"/>
  <c r="KW44" i="1"/>
  <c r="KU44" i="1"/>
  <c r="JT48" i="1"/>
  <c r="KW48" i="1"/>
  <c r="KU48" i="1"/>
  <c r="JT50" i="1"/>
  <c r="KW50" i="1"/>
  <c r="KU50" i="1"/>
  <c r="JT55" i="1"/>
  <c r="KW55" i="1"/>
  <c r="KU55" i="1"/>
  <c r="JT62" i="1"/>
  <c r="KW62" i="1"/>
  <c r="KU62" i="1"/>
  <c r="JT66" i="1"/>
  <c r="KW66" i="1"/>
  <c r="KU66" i="1"/>
  <c r="JT69" i="1"/>
  <c r="KW69" i="1"/>
  <c r="KU69" i="1"/>
  <c r="JT72" i="1"/>
  <c r="KW72" i="1"/>
  <c r="KU72" i="1"/>
  <c r="JT74" i="1"/>
  <c r="KW74" i="1"/>
  <c r="KU74" i="1"/>
  <c r="JT76" i="1"/>
  <c r="KW76" i="1"/>
  <c r="KU76" i="1"/>
  <c r="KX14" i="1"/>
  <c r="BJ14" i="34" s="1"/>
  <c r="CL14" i="34" s="1"/>
  <c r="KY14" i="1"/>
  <c r="BK14" i="34" s="1"/>
  <c r="CM14" i="34" s="1"/>
  <c r="KZ14" i="1"/>
  <c r="BL14" i="34" s="1"/>
  <c r="CN14" i="34" s="1"/>
  <c r="LA14" i="1"/>
  <c r="BM14" i="34" s="1"/>
  <c r="CO14" i="34" s="1"/>
  <c r="LB14" i="1"/>
  <c r="BN14" i="34" s="1"/>
  <c r="CP14" i="34" s="1"/>
  <c r="LC14" i="1"/>
  <c r="BO14" i="34" s="1"/>
  <c r="CQ14" i="34" s="1"/>
  <c r="LD14" i="1"/>
  <c r="BP14" i="34" s="1"/>
  <c r="CR14" i="34" s="1"/>
  <c r="LE14" i="1"/>
  <c r="BQ14" i="34" s="1"/>
  <c r="CS14" i="34" s="1"/>
  <c r="LF14" i="1"/>
  <c r="BR14" i="34" s="1"/>
  <c r="CT14" i="34" s="1"/>
  <c r="LG14" i="1"/>
  <c r="BS14" i="34" s="1"/>
  <c r="CU14" i="34" s="1"/>
  <c r="LH14" i="1"/>
  <c r="BT14" i="34" s="1"/>
  <c r="CV14" i="34" s="1"/>
  <c r="JT14" i="1"/>
  <c r="P5" i="12"/>
  <c r="CA19" i="20"/>
  <c r="Z34" i="19"/>
  <c r="F81" i="19"/>
  <c r="AA34" i="19"/>
  <c r="AA4" i="19" s="1"/>
  <c r="G81" i="19"/>
  <c r="AB34" i="19"/>
  <c r="H81" i="19"/>
  <c r="AC34" i="19"/>
  <c r="AC4" i="19" s="1"/>
  <c r="I81" i="19"/>
  <c r="AD34" i="19"/>
  <c r="AD4" i="19" s="1"/>
  <c r="J81" i="19"/>
  <c r="AE34" i="19"/>
  <c r="AE4" i="19" s="1"/>
  <c r="K81" i="19"/>
  <c r="AF34" i="19"/>
  <c r="AF4" i="19" s="1"/>
  <c r="L81" i="19"/>
  <c r="AG34" i="19"/>
  <c r="AG4" i="19" s="1"/>
  <c r="M81" i="19"/>
  <c r="AH34" i="19"/>
  <c r="AH4" i="19" s="1"/>
  <c r="N81" i="19"/>
  <c r="AI34" i="19"/>
  <c r="AI4" i="19" s="1"/>
  <c r="O81" i="19"/>
  <c r="AJ34" i="19"/>
  <c r="AJ4" i="19" s="1"/>
  <c r="P81" i="19"/>
  <c r="AK34" i="19"/>
  <c r="AK4" i="19" s="1"/>
  <c r="Q81" i="19"/>
  <c r="CA48" i="20"/>
  <c r="Z38" i="19"/>
  <c r="F85" i="19"/>
  <c r="AA38" i="19"/>
  <c r="AA8" i="19" s="1"/>
  <c r="G85" i="19"/>
  <c r="AB38" i="19"/>
  <c r="AB8" i="19" s="1"/>
  <c r="H85" i="19"/>
  <c r="AC38" i="19"/>
  <c r="AC8" i="19" s="1"/>
  <c r="I85" i="19"/>
  <c r="AD38" i="19"/>
  <c r="AD8" i="19" s="1"/>
  <c r="J85" i="19"/>
  <c r="AE38" i="19"/>
  <c r="AE8" i="19" s="1"/>
  <c r="K85" i="19"/>
  <c r="AF38" i="19"/>
  <c r="AF8" i="19" s="1"/>
  <c r="L85" i="19"/>
  <c r="AG38" i="19"/>
  <c r="AG8" i="19" s="1"/>
  <c r="M85" i="19"/>
  <c r="AH38" i="19"/>
  <c r="AH8" i="19" s="1"/>
  <c r="N85" i="19"/>
  <c r="AI38" i="19"/>
  <c r="AI8" i="19" s="1"/>
  <c r="O85" i="19"/>
  <c r="AJ38" i="19"/>
  <c r="AJ8" i="19" s="1"/>
  <c r="P85" i="19"/>
  <c r="AK38" i="19"/>
  <c r="AK8" i="19" s="1"/>
  <c r="Q85" i="19"/>
  <c r="CA51" i="20"/>
  <c r="Z42" i="19"/>
  <c r="F89" i="19"/>
  <c r="AA42" i="19"/>
  <c r="AA12" i="19" s="1"/>
  <c r="G89" i="19"/>
  <c r="AB42" i="19"/>
  <c r="AB12" i="19" s="1"/>
  <c r="H89" i="19"/>
  <c r="AC42" i="19"/>
  <c r="AC12" i="19" s="1"/>
  <c r="I89" i="19"/>
  <c r="AD42" i="19"/>
  <c r="AD12" i="19" s="1"/>
  <c r="J89" i="19"/>
  <c r="AE42" i="19"/>
  <c r="AE12" i="19" s="1"/>
  <c r="K89" i="19"/>
  <c r="AF42" i="19"/>
  <c r="AF12" i="19" s="1"/>
  <c r="L89" i="19"/>
  <c r="AG42" i="19"/>
  <c r="AG12" i="19" s="1"/>
  <c r="M89" i="19"/>
  <c r="AH42" i="19"/>
  <c r="AH12" i="19" s="1"/>
  <c r="N89" i="19"/>
  <c r="AI42" i="19"/>
  <c r="AI12" i="19" s="1"/>
  <c r="O89" i="19"/>
  <c r="AJ42" i="19"/>
  <c r="AJ12" i="19" s="1"/>
  <c r="P89" i="19"/>
  <c r="AK42" i="19"/>
  <c r="AK12" i="19" s="1"/>
  <c r="Q89" i="19"/>
  <c r="BL48" i="20"/>
  <c r="BL58" i="20" s="1"/>
  <c r="Z22" i="19"/>
  <c r="AL27" i="19"/>
  <c r="D14" i="32"/>
  <c r="C19" i="32"/>
  <c r="D19" i="32" s="1"/>
  <c r="AB4" i="19"/>
  <c r="AA22" i="19"/>
  <c r="AA7" i="19" s="1"/>
  <c r="AB22" i="19"/>
  <c r="AB7" i="19" s="1"/>
  <c r="AC22" i="19"/>
  <c r="AC7" i="19" s="1"/>
  <c r="AD22" i="19"/>
  <c r="AD7" i="19" s="1"/>
  <c r="AE22" i="19"/>
  <c r="AE7" i="19" s="1"/>
  <c r="AF22" i="19"/>
  <c r="AF7" i="19" s="1"/>
  <c r="AG22" i="19"/>
  <c r="AG7" i="19" s="1"/>
  <c r="AH22" i="19"/>
  <c r="AH7" i="19" s="1"/>
  <c r="AI22" i="19"/>
  <c r="AI7" i="19" s="1"/>
  <c r="AJ22" i="19"/>
  <c r="AJ7" i="19" s="1"/>
  <c r="AK22" i="19"/>
  <c r="AK7" i="19" s="1"/>
  <c r="AK20" i="19"/>
  <c r="AK5" i="19" s="1"/>
  <c r="CI3" i="3"/>
  <c r="AJ20" i="19"/>
  <c r="AJ5" i="19" s="1"/>
  <c r="CH3" i="3"/>
  <c r="AI20" i="19"/>
  <c r="AI5" i="19" s="1"/>
  <c r="CG3" i="3"/>
  <c r="AH20" i="19"/>
  <c r="AH5" i="19" s="1"/>
  <c r="CF3" i="3"/>
  <c r="AG20" i="19"/>
  <c r="AG5" i="19" s="1"/>
  <c r="CE3" i="3"/>
  <c r="AF20" i="19"/>
  <c r="AF5" i="19" s="1"/>
  <c r="CD3" i="3"/>
  <c r="AE20" i="19"/>
  <c r="AE5" i="19" s="1"/>
  <c r="CC3" i="3"/>
  <c r="AD20" i="19"/>
  <c r="AD5" i="19" s="1"/>
  <c r="CB3" i="3"/>
  <c r="AC20" i="19"/>
  <c r="AC5" i="19" s="1"/>
  <c r="CA3" i="3"/>
  <c r="AB20" i="19"/>
  <c r="AB5" i="19" s="1"/>
  <c r="BZ3" i="3"/>
  <c r="AA20" i="19"/>
  <c r="AA5" i="19" s="1"/>
  <c r="BY3" i="3"/>
  <c r="S5" i="4"/>
  <c r="Z20" i="19"/>
  <c r="BX3" i="3"/>
  <c r="CJ5" i="3"/>
  <c r="CJ3" i="3" s="1"/>
  <c r="CX6" i="3"/>
  <c r="CL3" i="3"/>
  <c r="CX3" i="3"/>
  <c r="DL14" i="1"/>
  <c r="BF25" i="19"/>
  <c r="BH25" i="19"/>
  <c r="BF21" i="19"/>
  <c r="BI21" i="19"/>
  <c r="BF26" i="19"/>
  <c r="BR26" i="19"/>
  <c r="BF28" i="19"/>
  <c r="BF48" i="19"/>
  <c r="BF52" i="19"/>
  <c r="BF50" i="19"/>
  <c r="BF58" i="19"/>
  <c r="AL13" i="19"/>
  <c r="AL3" i="19"/>
  <c r="BD13" i="19"/>
  <c r="BR13" i="19" s="1"/>
  <c r="AY13" i="19"/>
  <c r="BM13" i="19" s="1"/>
  <c r="AU13" i="19"/>
  <c r="BI13" i="19" s="1"/>
  <c r="BE13" i="19"/>
  <c r="BS13" i="19" s="1"/>
  <c r="AV13" i="19"/>
  <c r="BJ13" i="19" s="1"/>
  <c r="AX13" i="19"/>
  <c r="BL13" i="19" s="1"/>
  <c r="AW13" i="19"/>
  <c r="BK13" i="19" s="1"/>
  <c r="T3" i="34"/>
  <c r="BC13" i="19"/>
  <c r="BQ13" i="19" s="1"/>
  <c r="R13" i="19"/>
  <c r="BA13" i="19"/>
  <c r="BO13" i="19" s="1"/>
  <c r="AZ13" i="19"/>
  <c r="BN13" i="19" s="1"/>
  <c r="BB13" i="19"/>
  <c r="BP13" i="19" s="1"/>
  <c r="AT13" i="19"/>
  <c r="BH13" i="19" s="1"/>
  <c r="B6" i="32"/>
  <c r="B5" i="32"/>
  <c r="D21" i="18"/>
  <c r="B7" i="32"/>
  <c r="D22" i="18"/>
  <c r="B8" i="32"/>
  <c r="B4" i="32"/>
  <c r="H24" i="16"/>
  <c r="F24" i="12"/>
  <c r="H6" i="16"/>
  <c r="F6" i="12"/>
  <c r="H7" i="16"/>
  <c r="F7" i="12"/>
  <c r="H10" i="16"/>
  <c r="F10" i="12"/>
  <c r="H28" i="16"/>
  <c r="I28" i="16" s="1"/>
  <c r="F28" i="12"/>
  <c r="H20" i="16"/>
  <c r="I20" i="16" s="1"/>
  <c r="F20" i="12"/>
  <c r="H13" i="16"/>
  <c r="F13" i="12"/>
  <c r="U31" i="12"/>
  <c r="U30" i="12"/>
  <c r="U27" i="12"/>
  <c r="U25" i="12"/>
  <c r="DL19" i="1"/>
  <c r="DZ19" i="1"/>
  <c r="DL21" i="1"/>
  <c r="DZ21" i="1"/>
  <c r="DL26" i="1"/>
  <c r="DZ26" i="1"/>
  <c r="DL31" i="1"/>
  <c r="DZ31" i="1"/>
  <c r="DL33" i="1"/>
  <c r="DZ33" i="1"/>
  <c r="DL38" i="1"/>
  <c r="DZ38" i="1"/>
  <c r="DL40" i="1"/>
  <c r="DZ40" i="1"/>
  <c r="DL44" i="1"/>
  <c r="DZ44" i="1"/>
  <c r="DL48" i="1"/>
  <c r="DZ48" i="1"/>
  <c r="DL50" i="1"/>
  <c r="DZ50" i="1"/>
  <c r="DL55" i="1"/>
  <c r="DZ55" i="1"/>
  <c r="DL62" i="1"/>
  <c r="DZ62" i="1"/>
  <c r="DL66" i="1"/>
  <c r="DZ66" i="1"/>
  <c r="DL69" i="1"/>
  <c r="DZ69" i="1"/>
  <c r="DL72" i="1"/>
  <c r="DZ72" i="1"/>
  <c r="DL74" i="1"/>
  <c r="DZ74" i="1"/>
  <c r="DL76" i="1"/>
  <c r="DZ76" i="1"/>
  <c r="BZ58" i="20"/>
  <c r="AK36" i="19"/>
  <c r="Q83" i="19"/>
  <c r="BY58" i="20"/>
  <c r="AJ36" i="19"/>
  <c r="P83" i="19"/>
  <c r="BX58" i="20"/>
  <c r="AI36" i="19"/>
  <c r="O83" i="19"/>
  <c r="BW58" i="20"/>
  <c r="AH36" i="19"/>
  <c r="N83" i="19"/>
  <c r="BV58" i="20"/>
  <c r="AG36" i="19"/>
  <c r="M83" i="19"/>
  <c r="BU58" i="20"/>
  <c r="AF36" i="19"/>
  <c r="L83" i="19"/>
  <c r="BT58" i="20"/>
  <c r="AE36" i="19"/>
  <c r="K83" i="19"/>
  <c r="BS58" i="20"/>
  <c r="AD36" i="19"/>
  <c r="J83" i="19"/>
  <c r="BR58" i="20"/>
  <c r="AC36" i="19"/>
  <c r="I83" i="19"/>
  <c r="BQ58" i="20"/>
  <c r="AB36" i="19"/>
  <c r="H83" i="19"/>
  <c r="BP58" i="20"/>
  <c r="AA36" i="19"/>
  <c r="G83" i="19"/>
  <c r="AA40" i="19"/>
  <c r="AA10" i="19" s="1"/>
  <c r="G87" i="19"/>
  <c r="AB40" i="19"/>
  <c r="AB10" i="19" s="1"/>
  <c r="H87" i="19"/>
  <c r="AC40" i="19"/>
  <c r="AC10" i="19" s="1"/>
  <c r="I87" i="19"/>
  <c r="AD40" i="19"/>
  <c r="AD10" i="19" s="1"/>
  <c r="J87" i="19"/>
  <c r="AE40" i="19"/>
  <c r="AE10" i="19" s="1"/>
  <c r="K87" i="19"/>
  <c r="AF40" i="19"/>
  <c r="AF10" i="19" s="1"/>
  <c r="L87" i="19"/>
  <c r="AG40" i="19"/>
  <c r="AG10" i="19" s="1"/>
  <c r="M87" i="19"/>
  <c r="AH40" i="19"/>
  <c r="AH10" i="19" s="1"/>
  <c r="N87" i="19"/>
  <c r="AI40" i="19"/>
  <c r="AI10" i="19" s="1"/>
  <c r="O87" i="19"/>
  <c r="AJ40" i="19"/>
  <c r="AJ10" i="19" s="1"/>
  <c r="P87" i="19"/>
  <c r="AK40" i="19"/>
  <c r="AK10" i="19" s="1"/>
  <c r="Q87" i="19"/>
  <c r="AA41" i="19"/>
  <c r="AA11" i="19" s="1"/>
  <c r="G88" i="19"/>
  <c r="AB41" i="19"/>
  <c r="AB11" i="19" s="1"/>
  <c r="H88" i="19"/>
  <c r="AC41" i="19"/>
  <c r="AC11" i="19" s="1"/>
  <c r="I88" i="19"/>
  <c r="AD41" i="19"/>
  <c r="AD11" i="19" s="1"/>
  <c r="J88" i="19"/>
  <c r="AE41" i="19"/>
  <c r="AE11" i="19" s="1"/>
  <c r="K88" i="19"/>
  <c r="AF41" i="19"/>
  <c r="AF11" i="19" s="1"/>
  <c r="L88" i="19"/>
  <c r="AG41" i="19"/>
  <c r="AG11" i="19" s="1"/>
  <c r="M88" i="19"/>
  <c r="AH41" i="19"/>
  <c r="AH11" i="19" s="1"/>
  <c r="N88" i="19"/>
  <c r="AI41" i="19"/>
  <c r="AI11" i="19" s="1"/>
  <c r="O88" i="19"/>
  <c r="AJ41" i="19"/>
  <c r="AJ11" i="19" s="1"/>
  <c r="P88" i="19"/>
  <c r="AK41" i="19"/>
  <c r="AK11" i="19" s="1"/>
  <c r="Q88" i="19"/>
  <c r="CA27" i="20"/>
  <c r="Z40" i="19"/>
  <c r="F87" i="19"/>
  <c r="CA33" i="20"/>
  <c r="Z41" i="19"/>
  <c r="F88" i="19"/>
  <c r="Z7" i="19"/>
  <c r="AL22" i="19"/>
  <c r="Z9" i="19"/>
  <c r="AL24" i="19"/>
  <c r="AH3" i="4"/>
  <c r="AG5" i="4"/>
  <c r="AG3" i="4" s="1"/>
  <c r="T3" i="4"/>
  <c r="S17" i="4"/>
  <c r="S3" i="4" s="1"/>
  <c r="BK28" i="5"/>
  <c r="BL28" i="5"/>
  <c r="BL57" i="5" s="1"/>
  <c r="BM28" i="5"/>
  <c r="BN28" i="5"/>
  <c r="BO28" i="5"/>
  <c r="BP28" i="5"/>
  <c r="BQ28" i="5"/>
  <c r="BR28" i="5"/>
  <c r="BS28" i="5"/>
  <c r="BT28" i="5"/>
  <c r="BU28" i="5"/>
  <c r="G25" i="16"/>
  <c r="K25" i="16"/>
  <c r="G27" i="16"/>
  <c r="K27" i="16"/>
  <c r="G30" i="16"/>
  <c r="K30" i="16"/>
  <c r="G31" i="16"/>
  <c r="K31" i="16"/>
  <c r="D20" i="18"/>
  <c r="H17" i="58" s="1"/>
  <c r="I17" i="58" s="1"/>
  <c r="D19" i="18"/>
  <c r="H18" i="58" s="1"/>
  <c r="I18" i="58" s="1"/>
  <c r="D18" i="18"/>
  <c r="D15" i="18"/>
  <c r="H14" i="58" s="1"/>
  <c r="I14" i="58" s="1"/>
  <c r="D14" i="18"/>
  <c r="H16" i="58" s="1"/>
  <c r="I16" i="58" s="1"/>
  <c r="D11" i="18"/>
  <c r="H5" i="58" s="1"/>
  <c r="D9" i="18"/>
  <c r="H8" i="58" s="1"/>
  <c r="I8" i="58" s="1"/>
  <c r="D6" i="18"/>
  <c r="H22" i="58" s="1"/>
  <c r="I22" i="58" s="1"/>
  <c r="D6" i="2"/>
  <c r="D28" i="2" s="1"/>
  <c r="D8" i="18"/>
  <c r="H9" i="58" s="1"/>
  <c r="I9" i="58" s="1"/>
  <c r="D5" i="18"/>
  <c r="H11" i="58" s="1"/>
  <c r="I11" i="58" s="1"/>
  <c r="E3" i="1"/>
  <c r="D16" i="2"/>
  <c r="D38" i="2" s="1"/>
  <c r="I49" i="1" s="1"/>
  <c r="D13" i="2"/>
  <c r="D35" i="2" s="1"/>
  <c r="D12" i="2"/>
  <c r="D34" i="2" s="1"/>
  <c r="I39" i="1" s="1"/>
  <c r="I40" i="1" s="1"/>
  <c r="A49" i="1"/>
  <c r="A51" i="1" s="1"/>
  <c r="A52" i="1" s="1"/>
  <c r="A53" i="1" s="1"/>
  <c r="A54" i="1" s="1"/>
  <c r="A56" i="1" s="1"/>
  <c r="A57" i="1" s="1"/>
  <c r="A58" i="1" s="1"/>
  <c r="A59" i="1" s="1"/>
  <c r="A60" i="1" s="1"/>
  <c r="A61" i="1" s="1"/>
  <c r="A63" i="1" s="1"/>
  <c r="A64" i="1" s="1"/>
  <c r="A65" i="1" s="1"/>
  <c r="D5" i="2"/>
  <c r="D27" i="2" s="1"/>
  <c r="D10" i="2"/>
  <c r="D32" i="2" s="1"/>
  <c r="I32" i="1" s="1"/>
  <c r="D7" i="2"/>
  <c r="D29" i="2" s="1"/>
  <c r="I20" i="1" s="1"/>
  <c r="F32" i="16"/>
  <c r="G5" i="16"/>
  <c r="G10" i="16"/>
  <c r="G9" i="16"/>
  <c r="G8" i="16"/>
  <c r="G7" i="16"/>
  <c r="G6" i="16"/>
  <c r="G14" i="16"/>
  <c r="G19" i="16"/>
  <c r="G18" i="16"/>
  <c r="G17" i="16"/>
  <c r="G16" i="16"/>
  <c r="G24" i="16"/>
  <c r="G22" i="16"/>
  <c r="D19" i="2"/>
  <c r="D18" i="2"/>
  <c r="D17" i="2"/>
  <c r="D39" i="2" s="1"/>
  <c r="D15" i="2"/>
  <c r="D14" i="2"/>
  <c r="D11" i="2"/>
  <c r="D9" i="2"/>
  <c r="D8" i="2"/>
  <c r="Q32" i="12"/>
  <c r="W31" i="11"/>
  <c r="Z31" i="11" s="1"/>
  <c r="V31" i="11"/>
  <c r="W30" i="11"/>
  <c r="Z30" i="11" s="1"/>
  <c r="V30" i="11"/>
  <c r="W29" i="11"/>
  <c r="Z29" i="11" s="1"/>
  <c r="V29" i="11"/>
  <c r="W28" i="11"/>
  <c r="Z28" i="11" s="1"/>
  <c r="V28" i="11"/>
  <c r="W27" i="11"/>
  <c r="Z27" i="11" s="1"/>
  <c r="V27" i="11"/>
  <c r="W26" i="11"/>
  <c r="Z26" i="11" s="1"/>
  <c r="V26" i="11"/>
  <c r="W25" i="11"/>
  <c r="Z25" i="11" s="1"/>
  <c r="V25" i="11"/>
  <c r="W24" i="11"/>
  <c r="Z24" i="11" s="1"/>
  <c r="V24" i="11"/>
  <c r="W23" i="11"/>
  <c r="Z23" i="11" s="1"/>
  <c r="V23" i="11"/>
  <c r="W22" i="11"/>
  <c r="Z22" i="11" s="1"/>
  <c r="V22" i="11"/>
  <c r="W21" i="11"/>
  <c r="Z21" i="11" s="1"/>
  <c r="V21" i="11"/>
  <c r="W20" i="11"/>
  <c r="Z20" i="11" s="1"/>
  <c r="V20" i="11"/>
  <c r="W19" i="11"/>
  <c r="Z19" i="11" s="1"/>
  <c r="V19" i="11"/>
  <c r="W18" i="11"/>
  <c r="Z18" i="11" s="1"/>
  <c r="V18" i="11"/>
  <c r="W17" i="11"/>
  <c r="Z17" i="11" s="1"/>
  <c r="V17" i="11"/>
  <c r="W16" i="11"/>
  <c r="Z16" i="11" s="1"/>
  <c r="V16" i="11"/>
  <c r="W15" i="11"/>
  <c r="Z15" i="11" s="1"/>
  <c r="V15" i="11"/>
  <c r="W14" i="11"/>
  <c r="Z14" i="11" s="1"/>
  <c r="V14" i="11"/>
  <c r="W13" i="11"/>
  <c r="Z13" i="11" s="1"/>
  <c r="V13" i="11"/>
  <c r="W12" i="11"/>
  <c r="Z12" i="11" s="1"/>
  <c r="V12" i="11"/>
  <c r="W11" i="11"/>
  <c r="Z11" i="11" s="1"/>
  <c r="V11" i="11"/>
  <c r="W10" i="11"/>
  <c r="Z10" i="11" s="1"/>
  <c r="V10" i="11"/>
  <c r="W9" i="11"/>
  <c r="Z9" i="11" s="1"/>
  <c r="V9" i="11"/>
  <c r="W8" i="11"/>
  <c r="Z8" i="11" s="1"/>
  <c r="V8" i="11"/>
  <c r="W7" i="11"/>
  <c r="Z7" i="11" s="1"/>
  <c r="V7" i="11"/>
  <c r="W6" i="11"/>
  <c r="Z6" i="11" s="1"/>
  <c r="V6" i="11"/>
  <c r="U32" i="11"/>
  <c r="Y5" i="11"/>
  <c r="Y32" i="11" s="1"/>
  <c r="K34" i="11"/>
  <c r="F32" i="11"/>
  <c r="M32" i="11"/>
  <c r="N5" i="11"/>
  <c r="N32" i="11" s="1"/>
  <c r="T32" i="11"/>
  <c r="X5" i="11"/>
  <c r="X32" i="11" s="1"/>
  <c r="J34" i="11"/>
  <c r="E32" i="11"/>
  <c r="L32" i="11"/>
  <c r="S32" i="11"/>
  <c r="W5" i="11"/>
  <c r="V5" i="11"/>
  <c r="V32" i="11" s="1"/>
  <c r="I34" i="11"/>
  <c r="D32" i="11"/>
  <c r="I8" i="1" l="1"/>
  <c r="I6" i="1"/>
  <c r="I5" i="58"/>
  <c r="F19" i="12"/>
  <c r="H19" i="58"/>
  <c r="H29" i="16"/>
  <c r="I29" i="16" s="1"/>
  <c r="H29" i="58"/>
  <c r="I29" i="58" s="1"/>
  <c r="F23" i="12"/>
  <c r="R23" i="12" s="1"/>
  <c r="S23" i="12" s="1"/>
  <c r="H23" i="58"/>
  <c r="I23" i="58" s="1"/>
  <c r="I52" i="1"/>
  <c r="I51" i="1"/>
  <c r="I5" i="1"/>
  <c r="K5" i="1" s="1"/>
  <c r="I13" i="1"/>
  <c r="I12" i="1"/>
  <c r="I11" i="1"/>
  <c r="I10" i="1"/>
  <c r="I9" i="1"/>
  <c r="I7" i="1"/>
  <c r="I18" i="1"/>
  <c r="I17" i="1"/>
  <c r="I16" i="1"/>
  <c r="BI76" i="34"/>
  <c r="LI76" i="1"/>
  <c r="BI74" i="34"/>
  <c r="LI74" i="1"/>
  <c r="BI72" i="34"/>
  <c r="LI72" i="1"/>
  <c r="BI69" i="34"/>
  <c r="LI69" i="1"/>
  <c r="BI66" i="34"/>
  <c r="LI66" i="1"/>
  <c r="BI62" i="34"/>
  <c r="LI62" i="1"/>
  <c r="BI55" i="34"/>
  <c r="LI55" i="1"/>
  <c r="BI50" i="34"/>
  <c r="LI50" i="1"/>
  <c r="BI48" i="34"/>
  <c r="LI48" i="1"/>
  <c r="BI44" i="34"/>
  <c r="LI44" i="1"/>
  <c r="BI40" i="34"/>
  <c r="LI40" i="1"/>
  <c r="BI38" i="34"/>
  <c r="LI38" i="1"/>
  <c r="BI33" i="34"/>
  <c r="LI33" i="1"/>
  <c r="BI31" i="34"/>
  <c r="LI31" i="1"/>
  <c r="BI26" i="34"/>
  <c r="LI26" i="1"/>
  <c r="BI21" i="34"/>
  <c r="LI21" i="1"/>
  <c r="BI19" i="34"/>
  <c r="BU19" i="34" s="1"/>
  <c r="LI19" i="1"/>
  <c r="KW14" i="1"/>
  <c r="KU14" i="1"/>
  <c r="Z5" i="19"/>
  <c r="AL5" i="19" s="1"/>
  <c r="AL20" i="19"/>
  <c r="R89" i="19"/>
  <c r="AL42" i="19"/>
  <c r="Z12" i="19"/>
  <c r="AL12" i="19" s="1"/>
  <c r="R85" i="19"/>
  <c r="AL38" i="19"/>
  <c r="Z8" i="19"/>
  <c r="AL8" i="19" s="1"/>
  <c r="R81" i="19"/>
  <c r="AL34" i="19"/>
  <c r="R88" i="19"/>
  <c r="R87" i="19"/>
  <c r="F31" i="36"/>
  <c r="F62" i="36" s="1"/>
  <c r="BZ13" i="19"/>
  <c r="N31" i="36"/>
  <c r="N62" i="36" s="1"/>
  <c r="CH13" i="19"/>
  <c r="L31" i="36"/>
  <c r="L62" i="36" s="1"/>
  <c r="CF13" i="19"/>
  <c r="M31" i="36"/>
  <c r="M62" i="36" s="1"/>
  <c r="CG13" i="19"/>
  <c r="O31" i="36"/>
  <c r="O62" i="36" s="1"/>
  <c r="CI13" i="19"/>
  <c r="I31" i="36"/>
  <c r="I62" i="36" s="1"/>
  <c r="CC13" i="19"/>
  <c r="J31" i="36"/>
  <c r="J62" i="36" s="1"/>
  <c r="CD13" i="19"/>
  <c r="H31" i="36"/>
  <c r="H62" i="36" s="1"/>
  <c r="CB13" i="19"/>
  <c r="Q31" i="36"/>
  <c r="Q62" i="36" s="1"/>
  <c r="CK13" i="19"/>
  <c r="G31" i="36"/>
  <c r="G62" i="36" s="1"/>
  <c r="CA13" i="19"/>
  <c r="K31" i="36"/>
  <c r="K62" i="36" s="1"/>
  <c r="CE13" i="19"/>
  <c r="P31" i="36"/>
  <c r="P62" i="36" s="1"/>
  <c r="CJ13" i="19"/>
  <c r="BF13" i="19"/>
  <c r="C7" i="9"/>
  <c r="C9" i="9"/>
  <c r="B9" i="32"/>
  <c r="G23" i="12"/>
  <c r="C8" i="9"/>
  <c r="F29" i="12"/>
  <c r="R29" i="12" s="1"/>
  <c r="S29" i="12" s="1"/>
  <c r="H23" i="16"/>
  <c r="I23" i="16" s="1"/>
  <c r="H11" i="16"/>
  <c r="I11" i="16" s="1"/>
  <c r="F11" i="12"/>
  <c r="H9" i="16"/>
  <c r="F9" i="12"/>
  <c r="H22" i="16"/>
  <c r="I22" i="16" s="1"/>
  <c r="F22" i="12"/>
  <c r="H8" i="16"/>
  <c r="F8" i="12"/>
  <c r="H5" i="16"/>
  <c r="F5" i="12"/>
  <c r="H16" i="16"/>
  <c r="F16" i="12"/>
  <c r="H14" i="16"/>
  <c r="F14" i="12"/>
  <c r="R19" i="12"/>
  <c r="S19" i="12" s="1"/>
  <c r="G19" i="12"/>
  <c r="H18" i="16"/>
  <c r="F18" i="12"/>
  <c r="H17" i="16"/>
  <c r="F17" i="12"/>
  <c r="R13" i="12"/>
  <c r="S13" i="12" s="1"/>
  <c r="G13" i="12"/>
  <c r="R20" i="12"/>
  <c r="S20" i="12" s="1"/>
  <c r="G20" i="12"/>
  <c r="R28" i="12"/>
  <c r="S28" i="12" s="1"/>
  <c r="G28" i="12"/>
  <c r="R10" i="12"/>
  <c r="S10" i="12" s="1"/>
  <c r="G10" i="12"/>
  <c r="R7" i="12"/>
  <c r="S7" i="12" s="1"/>
  <c r="G7" i="12"/>
  <c r="R6" i="12"/>
  <c r="S6" i="12" s="1"/>
  <c r="G6" i="12"/>
  <c r="R24" i="12"/>
  <c r="S24" i="12" s="1"/>
  <c r="G24" i="12"/>
  <c r="AL9" i="19"/>
  <c r="AL7" i="19"/>
  <c r="G93" i="19"/>
  <c r="AA44" i="19"/>
  <c r="AA6" i="19"/>
  <c r="H93" i="19"/>
  <c r="AB44" i="19"/>
  <c r="AB6" i="19"/>
  <c r="I93" i="19"/>
  <c r="AC44" i="19"/>
  <c r="AC6" i="19"/>
  <c r="J93" i="19"/>
  <c r="AD44" i="19"/>
  <c r="AD6" i="19"/>
  <c r="K93" i="19"/>
  <c r="AE44" i="19"/>
  <c r="AE6" i="19"/>
  <c r="L93" i="19"/>
  <c r="AF44" i="19"/>
  <c r="AF6" i="19"/>
  <c r="M93" i="19"/>
  <c r="AG44" i="19"/>
  <c r="AG6" i="19"/>
  <c r="N93" i="19"/>
  <c r="AH44" i="19"/>
  <c r="AH6" i="19"/>
  <c r="O93" i="19"/>
  <c r="AI44" i="19"/>
  <c r="AI6" i="19"/>
  <c r="P93" i="19"/>
  <c r="AJ44" i="19"/>
  <c r="AJ6" i="19"/>
  <c r="Q93" i="19"/>
  <c r="AK44" i="19"/>
  <c r="AK6" i="19"/>
  <c r="AL41" i="19"/>
  <c r="Z11" i="19"/>
  <c r="AL40" i="19"/>
  <c r="Z10" i="19"/>
  <c r="CA58" i="20"/>
  <c r="F23" i="19"/>
  <c r="AT23" i="19" s="1"/>
  <c r="BH23" i="19" s="1"/>
  <c r="C6" i="9"/>
  <c r="H19" i="16"/>
  <c r="C5" i="9"/>
  <c r="D3" i="18"/>
  <c r="D3" i="2"/>
  <c r="I21" i="1"/>
  <c r="I33" i="1"/>
  <c r="I50" i="1"/>
  <c r="I15" i="1"/>
  <c r="I24" i="16"/>
  <c r="D30" i="2"/>
  <c r="D31" i="2"/>
  <c r="D33" i="2"/>
  <c r="D36" i="2"/>
  <c r="D37" i="2"/>
  <c r="D40" i="2"/>
  <c r="D41" i="2"/>
  <c r="I10" i="16"/>
  <c r="I7" i="16"/>
  <c r="I6" i="16"/>
  <c r="I13" i="16"/>
  <c r="W32" i="11"/>
  <c r="Z5" i="11"/>
  <c r="Z32" i="11" s="1"/>
  <c r="S33" i="11"/>
  <c r="T33" i="11"/>
  <c r="U33" i="11"/>
  <c r="I19" i="58" l="1"/>
  <c r="H32" i="58"/>
  <c r="M31" i="29"/>
  <c r="M32" i="57"/>
  <c r="L31" i="29"/>
  <c r="L32" i="57"/>
  <c r="K31" i="29"/>
  <c r="K32" i="57"/>
  <c r="J31" i="29"/>
  <c r="J32" i="57"/>
  <c r="I31" i="29"/>
  <c r="I32" i="57"/>
  <c r="H31" i="29"/>
  <c r="H32" i="57"/>
  <c r="G31" i="29"/>
  <c r="G32" i="57"/>
  <c r="F31" i="29"/>
  <c r="F32" i="57"/>
  <c r="E31" i="29"/>
  <c r="E32" i="57"/>
  <c r="D31" i="29"/>
  <c r="D32" i="57"/>
  <c r="C31" i="29"/>
  <c r="C32" i="57"/>
  <c r="I65" i="1"/>
  <c r="I64" i="1"/>
  <c r="I63" i="1"/>
  <c r="I61" i="1"/>
  <c r="I60" i="1"/>
  <c r="I59" i="1"/>
  <c r="I56" i="1"/>
  <c r="I58" i="1"/>
  <c r="I47" i="1"/>
  <c r="I43" i="1"/>
  <c r="I42" i="1"/>
  <c r="I41" i="1"/>
  <c r="I36" i="1"/>
  <c r="I30" i="1"/>
  <c r="I28" i="1"/>
  <c r="I25" i="1"/>
  <c r="K25" i="1" s="1"/>
  <c r="I24" i="1"/>
  <c r="I23" i="1"/>
  <c r="I22" i="1"/>
  <c r="BI14" i="34"/>
  <c r="LI14" i="1"/>
  <c r="BU21" i="34"/>
  <c r="CK21" i="34"/>
  <c r="CW21" i="34" s="1"/>
  <c r="BU26" i="34"/>
  <c r="CK26" i="34"/>
  <c r="CW26" i="34" s="1"/>
  <c r="BU31" i="34"/>
  <c r="CK31" i="34"/>
  <c r="CW31" i="34" s="1"/>
  <c r="BU33" i="34"/>
  <c r="CK33" i="34"/>
  <c r="CW33" i="34" s="1"/>
  <c r="BU38" i="34"/>
  <c r="CK38" i="34"/>
  <c r="CW38" i="34" s="1"/>
  <c r="BU40" i="34"/>
  <c r="CK40" i="34"/>
  <c r="CW40" i="34" s="1"/>
  <c r="BU44" i="34"/>
  <c r="CK44" i="34"/>
  <c r="CW44" i="34" s="1"/>
  <c r="BU48" i="34"/>
  <c r="CK48" i="34"/>
  <c r="CW48" i="34" s="1"/>
  <c r="BU50" i="34"/>
  <c r="CK50" i="34"/>
  <c r="CW50" i="34" s="1"/>
  <c r="BU55" i="34"/>
  <c r="CK55" i="34"/>
  <c r="CW55" i="34" s="1"/>
  <c r="BU62" i="34"/>
  <c r="CK62" i="34"/>
  <c r="CW62" i="34" s="1"/>
  <c r="BU66" i="34"/>
  <c r="CK66" i="34"/>
  <c r="CW66" i="34" s="1"/>
  <c r="BU69" i="34"/>
  <c r="CK69" i="34"/>
  <c r="CW69" i="34" s="1"/>
  <c r="BU72" i="34"/>
  <c r="CK72" i="34"/>
  <c r="CW72" i="34" s="1"/>
  <c r="BU74" i="34"/>
  <c r="CK74" i="34"/>
  <c r="CW74" i="34" s="1"/>
  <c r="BU76" i="34"/>
  <c r="CK76" i="34"/>
  <c r="CW76" i="34" s="1"/>
  <c r="R62" i="36"/>
  <c r="R31" i="36"/>
  <c r="CL13" i="19"/>
  <c r="B13" i="36" s="1"/>
  <c r="E30" i="38"/>
  <c r="G29" i="12"/>
  <c r="R17" i="12"/>
  <c r="S17" i="12" s="1"/>
  <c r="G17" i="12"/>
  <c r="R18" i="12"/>
  <c r="S18" i="12" s="1"/>
  <c r="G18" i="12"/>
  <c r="R14" i="12"/>
  <c r="S14" i="12" s="1"/>
  <c r="G14" i="12"/>
  <c r="R16" i="12"/>
  <c r="S16" i="12" s="1"/>
  <c r="G16" i="12"/>
  <c r="R5" i="12"/>
  <c r="G5" i="12"/>
  <c r="F32" i="12"/>
  <c r="G32" i="12" s="1"/>
  <c r="R8" i="12"/>
  <c r="S8" i="12" s="1"/>
  <c r="G8" i="12"/>
  <c r="R22" i="12"/>
  <c r="S22" i="12" s="1"/>
  <c r="G22" i="12"/>
  <c r="R9" i="12"/>
  <c r="S9" i="12" s="1"/>
  <c r="G9" i="12"/>
  <c r="R11" i="12"/>
  <c r="S11" i="12" s="1"/>
  <c r="G11" i="12"/>
  <c r="AK14" i="19"/>
  <c r="AJ14" i="19"/>
  <c r="AI14" i="19"/>
  <c r="AH14" i="19"/>
  <c r="AG14" i="19"/>
  <c r="AF14" i="19"/>
  <c r="AE14" i="19"/>
  <c r="AD14" i="19"/>
  <c r="AC14" i="19"/>
  <c r="AB14" i="19"/>
  <c r="AA14" i="19"/>
  <c r="AL10" i="19"/>
  <c r="AL11" i="19"/>
  <c r="I14" i="1"/>
  <c r="I19" i="1"/>
  <c r="I55" i="1"/>
  <c r="I48" i="1"/>
  <c r="I38" i="1"/>
  <c r="I27" i="1"/>
  <c r="I17" i="16"/>
  <c r="I18" i="16"/>
  <c r="I14" i="16"/>
  <c r="C3" i="9"/>
  <c r="I16" i="16"/>
  <c r="I5" i="16"/>
  <c r="I8" i="16"/>
  <c r="I9" i="16"/>
  <c r="I19" i="16"/>
  <c r="H32" i="16"/>
  <c r="I44" i="1" l="1"/>
  <c r="BU14" i="34"/>
  <c r="CK14" i="34"/>
  <c r="CW14" i="34" s="1"/>
  <c r="E55" i="38"/>
  <c r="E18" i="40" s="1"/>
  <c r="E38" i="40" s="1"/>
  <c r="E16" i="40"/>
  <c r="R32" i="12"/>
  <c r="S32" i="12" s="1"/>
  <c r="S5" i="12"/>
  <c r="I26" i="1"/>
  <c r="I31" i="1"/>
  <c r="I62" i="1"/>
  <c r="I66" i="1"/>
  <c r="E36" i="40" l="1"/>
  <c r="E41" i="40"/>
  <c r="E44" i="40" l="1"/>
  <c r="S41" i="40"/>
  <c r="S36" i="40"/>
  <c r="S42" i="40"/>
  <c r="AL25" i="19"/>
  <c r="AL26" i="19"/>
  <c r="AQ10" i="43" l="1"/>
  <c r="AQ9" i="43"/>
  <c r="AK29" i="19"/>
  <c r="AJ29" i="19"/>
  <c r="AI29" i="19"/>
  <c r="AH29" i="19"/>
  <c r="AG29" i="19"/>
  <c r="AF29" i="19"/>
  <c r="AE29" i="19"/>
  <c r="AD29" i="19"/>
  <c r="AC29" i="19"/>
  <c r="AL21" i="19"/>
  <c r="AB29" i="19"/>
  <c r="AA29" i="19"/>
  <c r="F18" i="19"/>
  <c r="AT18" i="19" s="1"/>
  <c r="BH18" i="19" s="1"/>
  <c r="Q18" i="19"/>
  <c r="BE18" i="19" s="1"/>
  <c r="BS18" i="19" s="1"/>
  <c r="P18" i="19"/>
  <c r="BD18" i="19" s="1"/>
  <c r="BR18" i="19" s="1"/>
  <c r="O18" i="19"/>
  <c r="BC18" i="19" s="1"/>
  <c r="BQ18" i="19" s="1"/>
  <c r="N18" i="19"/>
  <c r="BB18" i="19" s="1"/>
  <c r="BP18" i="19" s="1"/>
  <c r="M18" i="19"/>
  <c r="BA18" i="19" s="1"/>
  <c r="BO18" i="19" s="1"/>
  <c r="L18" i="19"/>
  <c r="AZ18" i="19" s="1"/>
  <c r="BN18" i="19" s="1"/>
  <c r="K18" i="19"/>
  <c r="AY18" i="19" s="1"/>
  <c r="BM18" i="19" s="1"/>
  <c r="J18" i="19"/>
  <c r="AX18" i="19" s="1"/>
  <c r="BL18" i="19" s="1"/>
  <c r="I18" i="19"/>
  <c r="AW18" i="19" s="1"/>
  <c r="BK18" i="19" s="1"/>
  <c r="H18" i="19"/>
  <c r="AV18" i="19" s="1"/>
  <c r="BJ18" i="19" s="1"/>
  <c r="G18" i="19"/>
  <c r="AU18" i="19" s="1"/>
  <c r="BI18" i="19" s="1"/>
  <c r="F19" i="19"/>
  <c r="Q19" i="19"/>
  <c r="BE19" i="19" s="1"/>
  <c r="BS19" i="19" s="1"/>
  <c r="P19" i="19"/>
  <c r="BD19" i="19" s="1"/>
  <c r="BR19" i="19" s="1"/>
  <c r="O19" i="19"/>
  <c r="BC19" i="19" s="1"/>
  <c r="BQ19" i="19" s="1"/>
  <c r="N19" i="19"/>
  <c r="BB19" i="19" s="1"/>
  <c r="BP19" i="19" s="1"/>
  <c r="M19" i="19"/>
  <c r="BA19" i="19" s="1"/>
  <c r="BO19" i="19" s="1"/>
  <c r="L19" i="19"/>
  <c r="AZ19" i="19" s="1"/>
  <c r="BN19" i="19" s="1"/>
  <c r="K19" i="19"/>
  <c r="AY19" i="19" s="1"/>
  <c r="BM19" i="19" s="1"/>
  <c r="J19" i="19"/>
  <c r="AX19" i="19" s="1"/>
  <c r="BL19" i="19" s="1"/>
  <c r="I19" i="19"/>
  <c r="AW19" i="19" s="1"/>
  <c r="BK19" i="19" s="1"/>
  <c r="H19" i="19"/>
  <c r="AV19" i="19" s="1"/>
  <c r="BJ19" i="19" s="1"/>
  <c r="G19" i="19"/>
  <c r="AU19" i="19" s="1"/>
  <c r="BI19" i="19" s="1"/>
  <c r="E24" i="4"/>
  <c r="E21" i="4"/>
  <c r="N29" i="12" s="1"/>
  <c r="E6" i="4"/>
  <c r="Q3" i="4"/>
  <c r="M5" i="29" s="1"/>
  <c r="P3" i="4"/>
  <c r="L5" i="29" s="1"/>
  <c r="O3" i="4"/>
  <c r="K5" i="29" s="1"/>
  <c r="N3" i="4"/>
  <c r="J5" i="29" s="1"/>
  <c r="M3" i="4"/>
  <c r="I5" i="29" s="1"/>
  <c r="L3" i="4"/>
  <c r="H5" i="29" s="1"/>
  <c r="K3" i="4"/>
  <c r="G5" i="29" s="1"/>
  <c r="J3" i="4"/>
  <c r="F5" i="29" s="1"/>
  <c r="I3" i="4"/>
  <c r="E5" i="29" s="1"/>
  <c r="H3" i="4"/>
  <c r="D5" i="29" s="1"/>
  <c r="G3" i="4"/>
  <c r="C5" i="29" s="1"/>
  <c r="E18" i="4"/>
  <c r="N18" i="12" s="1"/>
  <c r="P18" i="12" s="1"/>
  <c r="E15" i="4"/>
  <c r="N14" i="12" s="1"/>
  <c r="P14" i="12" s="1"/>
  <c r="E12" i="4"/>
  <c r="N6" i="12" s="1"/>
  <c r="F3" i="4"/>
  <c r="B5" i="29" s="1"/>
  <c r="E9" i="4"/>
  <c r="N8" i="12" s="1"/>
  <c r="P8" i="12" s="1"/>
  <c r="C32" i="29" l="1"/>
  <c r="C33" i="57"/>
  <c r="D32" i="29"/>
  <c r="D33" i="57"/>
  <c r="E32" i="29"/>
  <c r="E33" i="57"/>
  <c r="F32" i="29"/>
  <c r="F33" i="57"/>
  <c r="G32" i="29"/>
  <c r="G33" i="57"/>
  <c r="H32" i="29"/>
  <c r="H33" i="57"/>
  <c r="I32" i="29"/>
  <c r="I33" i="57"/>
  <c r="J32" i="29"/>
  <c r="J33" i="57"/>
  <c r="K32" i="29"/>
  <c r="K33" i="57"/>
  <c r="L32" i="29"/>
  <c r="L33" i="57"/>
  <c r="M32" i="29"/>
  <c r="M33" i="57"/>
  <c r="N5" i="29"/>
  <c r="P6" i="12"/>
  <c r="N22" i="12"/>
  <c r="E3" i="4"/>
  <c r="P29" i="12"/>
  <c r="BF18" i="19"/>
  <c r="K3" i="19"/>
  <c r="L3" i="19"/>
  <c r="J3" i="19"/>
  <c r="M3" i="19"/>
  <c r="N3" i="19"/>
  <c r="O3" i="19"/>
  <c r="P3" i="19"/>
  <c r="Q3" i="19"/>
  <c r="F3" i="19"/>
  <c r="G3" i="19"/>
  <c r="H3" i="19"/>
  <c r="I3" i="19"/>
  <c r="R19" i="19"/>
  <c r="R36" i="19"/>
  <c r="BF36" i="19" s="1"/>
  <c r="R40" i="19"/>
  <c r="BF40" i="19" s="1"/>
  <c r="R18" i="19"/>
  <c r="R41" i="19"/>
  <c r="BF41" i="19" s="1"/>
  <c r="P22" i="12" l="1"/>
  <c r="N32" i="12"/>
  <c r="N34" i="12" s="1"/>
  <c r="BA3" i="19"/>
  <c r="AT3" i="19"/>
  <c r="AX3" i="19"/>
  <c r="AZ3" i="19"/>
  <c r="BE3" i="19"/>
  <c r="AW3" i="19"/>
  <c r="BK3" i="19" s="1"/>
  <c r="BD3" i="19"/>
  <c r="AY3" i="19"/>
  <c r="BC3" i="19"/>
  <c r="AV3" i="19"/>
  <c r="AU3" i="19"/>
  <c r="BB3" i="19"/>
  <c r="R3" i="19"/>
  <c r="BJ5" i="5"/>
  <c r="BO63" i="20" s="1"/>
  <c r="BJ3" i="5"/>
  <c r="V5" i="5"/>
  <c r="AV5" i="5"/>
  <c r="F21" i="36" l="1"/>
  <c r="F37" i="36" s="1"/>
  <c r="F52" i="36" s="1"/>
  <c r="BH3" i="19"/>
  <c r="CJ3" i="19"/>
  <c r="BR3" i="19"/>
  <c r="G21" i="36"/>
  <c r="G37" i="36" s="1"/>
  <c r="G52" i="36" s="1"/>
  <c r="BI3" i="19"/>
  <c r="CK3" i="19"/>
  <c r="BS3" i="19"/>
  <c r="CF3" i="19"/>
  <c r="BN3" i="19"/>
  <c r="CH3" i="19"/>
  <c r="BP3" i="19"/>
  <c r="O21" i="36"/>
  <c r="O37" i="36" s="1"/>
  <c r="O52" i="36" s="1"/>
  <c r="BQ3" i="19"/>
  <c r="K21" i="36"/>
  <c r="K37" i="36" s="1"/>
  <c r="K52" i="36" s="1"/>
  <c r="BM3" i="19"/>
  <c r="M21" i="36"/>
  <c r="M37" i="36" s="1"/>
  <c r="M52" i="36" s="1"/>
  <c r="BO3" i="19"/>
  <c r="H21" i="36"/>
  <c r="H37" i="36" s="1"/>
  <c r="H52" i="36" s="1"/>
  <c r="BJ3" i="19"/>
  <c r="J21" i="36"/>
  <c r="J37" i="36" s="1"/>
  <c r="J52" i="36" s="1"/>
  <c r="BL3" i="19"/>
  <c r="L21" i="36"/>
  <c r="L37" i="36" s="1"/>
  <c r="L52" i="36" s="1"/>
  <c r="Q21" i="36"/>
  <c r="Q37" i="36" s="1"/>
  <c r="Q52" i="36" s="1"/>
  <c r="N21" i="36"/>
  <c r="N37" i="36" s="1"/>
  <c r="N52" i="36" s="1"/>
  <c r="CI3" i="19"/>
  <c r="CA3" i="19"/>
  <c r="CE3" i="19"/>
  <c r="CC3" i="19"/>
  <c r="I21" i="36"/>
  <c r="I37" i="36" s="1"/>
  <c r="I52" i="36" s="1"/>
  <c r="BF3" i="19"/>
  <c r="R21" i="36" s="1"/>
  <c r="BZ3" i="19"/>
  <c r="P21" i="36"/>
  <c r="P37" i="36" s="1"/>
  <c r="P52" i="36" s="1"/>
  <c r="CG3" i="19"/>
  <c r="CB3" i="19"/>
  <c r="CD3" i="19"/>
  <c r="Z36" i="19"/>
  <c r="F83" i="19"/>
  <c r="AV3" i="5"/>
  <c r="AZ63" i="20"/>
  <c r="Z19" i="19" s="1"/>
  <c r="AT19" i="19" s="1"/>
  <c r="BH19" i="19" s="1"/>
  <c r="BO91" i="20"/>
  <c r="CA63" i="20"/>
  <c r="CA91" i="20" s="1"/>
  <c r="AV14" i="5"/>
  <c r="BH5" i="5"/>
  <c r="BH3" i="5" s="1"/>
  <c r="BH32" i="5" s="1"/>
  <c r="BJ14" i="5"/>
  <c r="BJ28" i="5" s="1"/>
  <c r="BV5" i="5"/>
  <c r="BF19" i="19" l="1"/>
  <c r="CL3" i="19"/>
  <c r="B3" i="36" s="1"/>
  <c r="C3" i="36" s="1"/>
  <c r="R83" i="19"/>
  <c r="R93" i="19" s="1"/>
  <c r="F93" i="19"/>
  <c r="AL36" i="19"/>
  <c r="AL44" i="19" s="1"/>
  <c r="Z44" i="19"/>
  <c r="Z6" i="19"/>
  <c r="Z4" i="19"/>
  <c r="AL19" i="19"/>
  <c r="AL29" i="19" s="1"/>
  <c r="Z29" i="19"/>
  <c r="AZ91" i="20"/>
  <c r="BL63" i="20"/>
  <c r="BL91" i="20" s="1"/>
  <c r="BV14" i="5"/>
  <c r="BV3" i="5"/>
  <c r="BV32" i="5" s="1"/>
  <c r="BH14" i="5"/>
  <c r="BH43" i="5" s="1"/>
  <c r="AV28" i="5"/>
  <c r="BH28" i="5" s="1"/>
  <c r="BH57" i="5" s="1"/>
  <c r="B32" i="29" l="1"/>
  <c r="B33" i="57"/>
  <c r="N32" i="29"/>
  <c r="N33" i="57"/>
  <c r="B31" i="29"/>
  <c r="B32" i="57"/>
  <c r="N31" i="29"/>
  <c r="N32" i="57"/>
  <c r="BV28" i="5"/>
  <c r="BV57" i="5" s="1"/>
  <c r="BV43" i="5"/>
  <c r="AL6" i="19"/>
  <c r="AL4" i="19"/>
  <c r="Z14" i="19"/>
  <c r="AL14" i="19" l="1"/>
  <c r="Q55" i="45" l="1"/>
  <c r="M55" i="45"/>
  <c r="M14" i="45"/>
  <c r="J55" i="45"/>
  <c r="J14" i="45"/>
  <c r="F55" i="45"/>
  <c r="F14" i="45"/>
  <c r="L55" i="45"/>
  <c r="L14" i="45"/>
  <c r="Q11" i="45"/>
  <c r="Q56" i="45" s="1"/>
  <c r="I55" i="45"/>
  <c r="I14" i="45"/>
  <c r="E55" i="45"/>
  <c r="E14" i="45"/>
  <c r="H55" i="45"/>
  <c r="H14" i="45"/>
  <c r="K55" i="45"/>
  <c r="K14" i="45"/>
  <c r="G55" i="45"/>
  <c r="G14" i="45"/>
  <c r="Q14" i="45" l="1"/>
  <c r="E61" i="45"/>
  <c r="E46" i="40"/>
  <c r="B13" i="33"/>
  <c r="Q44" i="40"/>
  <c r="Q73" i="38"/>
  <c r="Q11" i="40"/>
  <c r="Q42" i="40"/>
  <c r="Q10" i="40"/>
  <c r="Q41" i="40"/>
  <c r="Q7" i="40"/>
  <c r="Q38" i="40"/>
  <c r="T9" i="40"/>
  <c r="T11" i="40"/>
  <c r="Q6" i="40"/>
  <c r="Q37" i="40"/>
  <c r="Q5" i="40"/>
  <c r="Q36" i="40"/>
  <c r="S34" i="40"/>
  <c r="Q46" i="40"/>
  <c r="N13" i="33"/>
  <c r="P23" i="19"/>
  <c r="BD23" i="19" s="1"/>
  <c r="BR23" i="19" s="1"/>
  <c r="K23" i="19"/>
  <c r="AY23" i="19" s="1"/>
  <c r="BM23" i="19" s="1"/>
  <c r="J23" i="19"/>
  <c r="O23" i="19"/>
  <c r="N23" i="19"/>
  <c r="BB23" i="19" s="1"/>
  <c r="BP23" i="19" s="1"/>
  <c r="I23" i="19"/>
  <c r="AW23" i="19" s="1"/>
  <c r="BK23" i="19" s="1"/>
  <c r="Q23" i="19"/>
  <c r="BE23" i="19" s="1"/>
  <c r="BS23" i="19" s="1"/>
  <c r="M23" i="19"/>
  <c r="H23" i="19"/>
  <c r="AV23" i="19" s="1"/>
  <c r="BJ23" i="19" s="1"/>
  <c r="L23" i="19"/>
  <c r="AZ23" i="19" s="1"/>
  <c r="BN23" i="19" s="1"/>
  <c r="G23" i="19"/>
  <c r="R23" i="19" s="1"/>
  <c r="BC23" i="19"/>
  <c r="BQ23" i="19"/>
  <c r="BA23" i="19"/>
  <c r="BO23" i="19"/>
  <c r="AX23" i="19"/>
  <c r="BL23" i="19"/>
  <c r="K1" i="1"/>
  <c r="L1" i="1"/>
  <c r="M1" i="1"/>
  <c r="N1" i="1"/>
  <c r="O1" i="1"/>
  <c r="P1" i="1"/>
  <c r="Q1" i="1"/>
  <c r="R1" i="1"/>
  <c r="S1" i="1"/>
  <c r="T1" i="1"/>
  <c r="U1" i="1"/>
  <c r="G22" i="2"/>
  <c r="G44" i="2"/>
  <c r="K73" i="1"/>
  <c r="AY73" i="1"/>
  <c r="DO73" i="1"/>
  <c r="BK23" i="18"/>
  <c r="H22" i="2"/>
  <c r="H44" i="2"/>
  <c r="L73" i="1"/>
  <c r="AZ73" i="1"/>
  <c r="DP73" i="1"/>
  <c r="BL23" i="18"/>
  <c r="I22" i="2"/>
  <c r="I44" i="2"/>
  <c r="M73" i="1"/>
  <c r="BA73" i="1"/>
  <c r="DQ73" i="1"/>
  <c r="BM23" i="18"/>
  <c r="J22" i="2"/>
  <c r="J44" i="2"/>
  <c r="N73" i="1"/>
  <c r="BB73" i="1"/>
  <c r="DR73" i="1"/>
  <c r="BN23" i="18"/>
  <c r="K22" i="2"/>
  <c r="K44" i="2"/>
  <c r="O73" i="1"/>
  <c r="BC73" i="1"/>
  <c r="DS73" i="1"/>
  <c r="BO23" i="18"/>
  <c r="L22" i="2"/>
  <c r="L44" i="2"/>
  <c r="P73" i="1"/>
  <c r="BD73" i="1"/>
  <c r="DT73" i="1"/>
  <c r="BP23" i="18"/>
  <c r="M22" i="2"/>
  <c r="M44" i="2"/>
  <c r="Q73" i="1"/>
  <c r="BE73" i="1"/>
  <c r="DU73" i="1"/>
  <c r="BQ23" i="18"/>
  <c r="N22" i="2"/>
  <c r="N44" i="2"/>
  <c r="R73" i="1"/>
  <c r="BF73" i="1"/>
  <c r="DV73" i="1"/>
  <c r="BR23" i="18"/>
  <c r="O22" i="2"/>
  <c r="O44" i="2"/>
  <c r="S73" i="1"/>
  <c r="BG73" i="1"/>
  <c r="DW73" i="1"/>
  <c r="BS23" i="18"/>
  <c r="P22" i="2"/>
  <c r="P44" i="2"/>
  <c r="T73" i="1"/>
  <c r="BH73" i="1"/>
  <c r="DX73" i="1"/>
  <c r="BT23" i="18"/>
  <c r="Q22" i="2"/>
  <c r="Q44" i="2"/>
  <c r="U73" i="1"/>
  <c r="BI73" i="1"/>
  <c r="DY73" i="1"/>
  <c r="BU23" i="18"/>
  <c r="Q28" i="58" s="1"/>
  <c r="R28" i="58" s="1"/>
  <c r="H23" i="2"/>
  <c r="H45" i="2"/>
  <c r="L75" i="1"/>
  <c r="AZ75" i="1"/>
  <c r="DP75" i="1"/>
  <c r="BL24" i="18"/>
  <c r="I23" i="2"/>
  <c r="I45" i="2"/>
  <c r="M75" i="1"/>
  <c r="BA75" i="1"/>
  <c r="DQ75" i="1"/>
  <c r="BM24" i="18"/>
  <c r="J23" i="2"/>
  <c r="J45" i="2"/>
  <c r="N75" i="1"/>
  <c r="BB75" i="1"/>
  <c r="DR75" i="1"/>
  <c r="BN24" i="18"/>
  <c r="K23" i="2"/>
  <c r="K45" i="2"/>
  <c r="O75" i="1"/>
  <c r="BC75" i="1"/>
  <c r="DS75" i="1"/>
  <c r="BO24" i="18"/>
  <c r="L23" i="2"/>
  <c r="L45" i="2"/>
  <c r="P75" i="1"/>
  <c r="BD75" i="1"/>
  <c r="DT75" i="1"/>
  <c r="BP24" i="18"/>
  <c r="M23" i="2"/>
  <c r="M45" i="2"/>
  <c r="Q75" i="1"/>
  <c r="BE75" i="1"/>
  <c r="DU75" i="1"/>
  <c r="BQ24" i="18"/>
  <c r="N23" i="2"/>
  <c r="N45" i="2"/>
  <c r="R75" i="1"/>
  <c r="BF75" i="1"/>
  <c r="DV75" i="1"/>
  <c r="BR24" i="18"/>
  <c r="O23" i="2"/>
  <c r="O45" i="2"/>
  <c r="S75" i="1"/>
  <c r="BG75" i="1"/>
  <c r="DW75" i="1"/>
  <c r="BS24" i="18"/>
  <c r="Q23" i="2"/>
  <c r="Q45" i="2"/>
  <c r="U75" i="1"/>
  <c r="BI75" i="1"/>
  <c r="DK75" i="1"/>
  <c r="BG24" i="18"/>
  <c r="P23" i="2"/>
  <c r="P45" i="2"/>
  <c r="T75" i="1"/>
  <c r="BH75" i="1"/>
  <c r="DX75" i="1"/>
  <c r="BT24" i="18"/>
  <c r="G23" i="2"/>
  <c r="G45" i="2"/>
  <c r="K75" i="1"/>
  <c r="AY75" i="1"/>
  <c r="DA75" i="1"/>
  <c r="AW24" i="18"/>
  <c r="G20" i="2"/>
  <c r="G42" i="2"/>
  <c r="K68" i="1" s="1"/>
  <c r="K67" i="1"/>
  <c r="AY67" i="1"/>
  <c r="DO67" i="1"/>
  <c r="W48" i="20"/>
  <c r="L21" i="2"/>
  <c r="L43" i="2"/>
  <c r="P70" i="1" s="1"/>
  <c r="P71" i="1"/>
  <c r="BD71" i="1"/>
  <c r="DT71" i="1" s="1"/>
  <c r="DF71" i="1"/>
  <c r="JN71" i="1" s="1"/>
  <c r="M54" i="20"/>
  <c r="L20" i="2"/>
  <c r="L42" i="2"/>
  <c r="P68" i="1" s="1"/>
  <c r="P67" i="1"/>
  <c r="BD67" i="1"/>
  <c r="DT67" i="1"/>
  <c r="AB48" i="20"/>
  <c r="H20" i="2"/>
  <c r="H42" i="2"/>
  <c r="L68" i="1" s="1"/>
  <c r="L67" i="1"/>
  <c r="AZ67" i="1"/>
  <c r="DP67" i="1"/>
  <c r="X48" i="20"/>
  <c r="Q21" i="2"/>
  <c r="Q43" i="2"/>
  <c r="U70" i="1" s="1"/>
  <c r="U71" i="1"/>
  <c r="BI71" i="1"/>
  <c r="DY71" i="1" s="1"/>
  <c r="DK71" i="1"/>
  <c r="JS71" i="1" s="1"/>
  <c r="R54" i="20"/>
  <c r="J21" i="2"/>
  <c r="J43" i="2"/>
  <c r="N70" i="1" s="1"/>
  <c r="N71" i="1"/>
  <c r="BB71" i="1"/>
  <c r="DR71" i="1" s="1"/>
  <c r="DD71" i="1"/>
  <c r="JL71" i="1" s="1"/>
  <c r="K54" i="20"/>
  <c r="M20" i="2"/>
  <c r="M42" i="2"/>
  <c r="Q68" i="1" s="1"/>
  <c r="Q67" i="1"/>
  <c r="BE67" i="1"/>
  <c r="DU67" i="1"/>
  <c r="AC48" i="20"/>
  <c r="H21" i="2"/>
  <c r="H43" i="2"/>
  <c r="L70" i="1" s="1"/>
  <c r="L71" i="1"/>
  <c r="AZ71" i="1"/>
  <c r="DP71" i="1" s="1"/>
  <c r="DB71" i="1"/>
  <c r="JJ71" i="1" s="1"/>
  <c r="I54" i="20"/>
  <c r="Q20" i="2"/>
  <c r="Q42" i="2"/>
  <c r="U68" i="1" s="1"/>
  <c r="U67" i="1"/>
  <c r="BI67" i="1"/>
  <c r="DY67" i="1"/>
  <c r="AG48" i="20"/>
  <c r="I20" i="2"/>
  <c r="I42" i="2"/>
  <c r="M68" i="1" s="1"/>
  <c r="M67" i="1"/>
  <c r="BA67" i="1"/>
  <c r="DQ67" i="1"/>
  <c r="Y48" i="20"/>
  <c r="O21" i="2"/>
  <c r="O43" i="2"/>
  <c r="S70" i="1" s="1"/>
  <c r="S71" i="1"/>
  <c r="BG71" i="1"/>
  <c r="DW71" i="1" s="1"/>
  <c r="DI71" i="1"/>
  <c r="JQ71" i="1" s="1"/>
  <c r="P54" i="20"/>
  <c r="M21" i="2"/>
  <c r="M43" i="2"/>
  <c r="Q70" i="1" s="1"/>
  <c r="Q71" i="1"/>
  <c r="BE71" i="1"/>
  <c r="DU71" i="1" s="1"/>
  <c r="DG71" i="1"/>
  <c r="JO71" i="1" s="1"/>
  <c r="N54" i="20"/>
  <c r="N20" i="2"/>
  <c r="N42" i="2"/>
  <c r="R68" i="1" s="1"/>
  <c r="R67" i="1"/>
  <c r="BF67" i="1"/>
  <c r="DV67" i="1"/>
  <c r="AD48" i="20"/>
  <c r="K21" i="2"/>
  <c r="K43" i="2"/>
  <c r="O70" i="1" s="1"/>
  <c r="O71" i="1"/>
  <c r="BC71" i="1"/>
  <c r="DS71" i="1" s="1"/>
  <c r="DE71" i="1"/>
  <c r="JM71" i="1" s="1"/>
  <c r="L54" i="20"/>
  <c r="P21" i="2"/>
  <c r="P43" i="2"/>
  <c r="T70" i="1" s="1"/>
  <c r="T71" i="1"/>
  <c r="BH71" i="1"/>
  <c r="DX71" i="1" s="1"/>
  <c r="DJ71" i="1"/>
  <c r="JR71" i="1" s="1"/>
  <c r="Q54" i="20"/>
  <c r="O20" i="2"/>
  <c r="O42" i="2"/>
  <c r="S68" i="1" s="1"/>
  <c r="S67" i="1"/>
  <c r="BG67" i="1"/>
  <c r="DW67" i="1"/>
  <c r="AE48" i="20"/>
  <c r="J20" i="2"/>
  <c r="J42" i="2"/>
  <c r="N68" i="1" s="1"/>
  <c r="N67" i="1"/>
  <c r="BB67" i="1"/>
  <c r="DR67" i="1"/>
  <c r="Z48" i="20"/>
  <c r="I21" i="2"/>
  <c r="I43" i="2"/>
  <c r="M70" i="1" s="1"/>
  <c r="M71" i="1"/>
  <c r="BA71" i="1"/>
  <c r="DQ71" i="1" s="1"/>
  <c r="DC71" i="1"/>
  <c r="JK71" i="1" s="1"/>
  <c r="J54" i="20"/>
  <c r="K20" i="2"/>
  <c r="K42" i="2"/>
  <c r="O68" i="1" s="1"/>
  <c r="O67" i="1"/>
  <c r="BC67" i="1"/>
  <c r="DS67" i="1"/>
  <c r="AA48" i="20"/>
  <c r="N21" i="2"/>
  <c r="N43" i="2"/>
  <c r="R70" i="1" s="1"/>
  <c r="R71" i="1"/>
  <c r="BF71" i="1"/>
  <c r="DV71" i="1" s="1"/>
  <c r="DH71" i="1"/>
  <c r="JP71" i="1" s="1"/>
  <c r="O54" i="20"/>
  <c r="G21" i="2"/>
  <c r="G43" i="2"/>
  <c r="K70" i="1" s="1"/>
  <c r="K71" i="1"/>
  <c r="AY71" i="1"/>
  <c r="DO71" i="1" s="1"/>
  <c r="DA71" i="1"/>
  <c r="JI71" i="1" s="1"/>
  <c r="H54" i="20"/>
  <c r="P20" i="2"/>
  <c r="P42" i="2"/>
  <c r="T68" i="1" s="1"/>
  <c r="T67" i="1"/>
  <c r="BH67" i="1"/>
  <c r="DX67" i="1"/>
  <c r="AF48" i="20"/>
  <c r="G7" i="2"/>
  <c r="G29" i="2"/>
  <c r="K20" i="1"/>
  <c r="AY20" i="1"/>
  <c r="DO20" i="1" s="1"/>
  <c r="BK7" i="18" s="1"/>
  <c r="H7" i="2"/>
  <c r="H29" i="2"/>
  <c r="L20" i="1"/>
  <c r="AZ20" i="1"/>
  <c r="DP20" i="1" s="1"/>
  <c r="BL7" i="18" s="1"/>
  <c r="I7" i="2"/>
  <c r="I29" i="2"/>
  <c r="M20" i="1"/>
  <c r="BA20" i="1"/>
  <c r="DQ20" i="1" s="1"/>
  <c r="BM7" i="18" s="1"/>
  <c r="J7" i="2"/>
  <c r="J29" i="2"/>
  <c r="N20" i="1"/>
  <c r="BB20" i="1"/>
  <c r="DR20" i="1" s="1"/>
  <c r="BN7" i="18" s="1"/>
  <c r="K7" i="2"/>
  <c r="K29" i="2"/>
  <c r="O20" i="1"/>
  <c r="BC20" i="1"/>
  <c r="DS20" i="1" s="1"/>
  <c r="BO7" i="18" s="1"/>
  <c r="L7" i="2"/>
  <c r="L29" i="2"/>
  <c r="P20" i="1"/>
  <c r="BD20" i="1"/>
  <c r="DT20" i="1" s="1"/>
  <c r="BP7" i="18" s="1"/>
  <c r="M7" i="2"/>
  <c r="M29" i="2"/>
  <c r="Q20" i="1"/>
  <c r="BE20" i="1"/>
  <c r="DG20" i="1" s="1"/>
  <c r="BC7" i="18" s="1"/>
  <c r="N7" i="2"/>
  <c r="N29" i="2"/>
  <c r="R20" i="1"/>
  <c r="BF20" i="1"/>
  <c r="DH20" i="1" s="1"/>
  <c r="BD7" i="18" s="1"/>
  <c r="O7" i="2"/>
  <c r="O29" i="2"/>
  <c r="S20" i="1"/>
  <c r="BG20" i="1"/>
  <c r="DI20" i="1" s="1"/>
  <c r="BE7" i="18" s="1"/>
  <c r="P7" i="2"/>
  <c r="P29" i="2"/>
  <c r="T20" i="1"/>
  <c r="BH20" i="1"/>
  <c r="DJ20" i="1" s="1"/>
  <c r="BF7" i="18" s="1"/>
  <c r="Q7" i="2"/>
  <c r="Q29" i="2"/>
  <c r="U20" i="1"/>
  <c r="BI20" i="1"/>
  <c r="DK20" i="1" s="1"/>
  <c r="BG7" i="18" s="1"/>
  <c r="G10" i="2"/>
  <c r="G32" i="2"/>
  <c r="K32" i="1"/>
  <c r="AY32" i="1"/>
  <c r="DO32" i="1" s="1"/>
  <c r="BK10" i="18" s="1"/>
  <c r="H10" i="2"/>
  <c r="H32" i="2"/>
  <c r="L32" i="1"/>
  <c r="AZ32" i="1"/>
  <c r="DP32" i="1" s="1"/>
  <c r="BL10" i="18" s="1"/>
  <c r="I10" i="2"/>
  <c r="I32" i="2"/>
  <c r="M32" i="1"/>
  <c r="BA32" i="1"/>
  <c r="DQ32" i="1" s="1"/>
  <c r="BM10" i="18" s="1"/>
  <c r="J10" i="2"/>
  <c r="J32" i="2"/>
  <c r="N32" i="1"/>
  <c r="BB32" i="1"/>
  <c r="DR32" i="1" s="1"/>
  <c r="BN10" i="18" s="1"/>
  <c r="K10" i="2"/>
  <c r="K32" i="2"/>
  <c r="O32" i="1"/>
  <c r="BC32" i="1"/>
  <c r="DS32" i="1" s="1"/>
  <c r="BO10" i="18" s="1"/>
  <c r="L10" i="2"/>
  <c r="L32" i="2"/>
  <c r="P32" i="1"/>
  <c r="BD32" i="1"/>
  <c r="DT32" i="1" s="1"/>
  <c r="BP10" i="18" s="1"/>
  <c r="M10" i="2"/>
  <c r="M32" i="2"/>
  <c r="Q32" i="1"/>
  <c r="BE32" i="1"/>
  <c r="DU32" i="1" s="1"/>
  <c r="BQ10" i="18" s="1"/>
  <c r="N10" i="2"/>
  <c r="N32" i="2"/>
  <c r="R32" i="1"/>
  <c r="BF32" i="1"/>
  <c r="DV32" i="1" s="1"/>
  <c r="BR10" i="18" s="1"/>
  <c r="O10" i="2"/>
  <c r="O32" i="2"/>
  <c r="S32" i="1"/>
  <c r="BG32" i="1"/>
  <c r="DW32" i="1" s="1"/>
  <c r="BS10" i="18" s="1"/>
  <c r="P10" i="2"/>
  <c r="P32" i="2"/>
  <c r="T32" i="1"/>
  <c r="BH32" i="1"/>
  <c r="DX32" i="1" s="1"/>
  <c r="BT10" i="18" s="1"/>
  <c r="Q10" i="2"/>
  <c r="Q32" i="2"/>
  <c r="U32" i="1"/>
  <c r="BI32" i="1"/>
  <c r="DY32" i="1" s="1"/>
  <c r="BU10" i="18" s="1"/>
  <c r="Q7" i="58" s="1"/>
  <c r="R7" i="58" s="1"/>
  <c r="G12" i="2"/>
  <c r="G34" i="2"/>
  <c r="K39" i="1"/>
  <c r="AY39" i="1"/>
  <c r="DA39" i="1" s="1"/>
  <c r="AW12" i="18" s="1"/>
  <c r="H12" i="2"/>
  <c r="H34" i="2"/>
  <c r="L39" i="1"/>
  <c r="AZ39" i="1"/>
  <c r="DB39" i="1" s="1"/>
  <c r="AX12" i="18" s="1"/>
  <c r="I12" i="2"/>
  <c r="I34" i="2"/>
  <c r="M39" i="1"/>
  <c r="BA39" i="1"/>
  <c r="DC39" i="1" s="1"/>
  <c r="AY12" i="18" s="1"/>
  <c r="J12" i="2"/>
  <c r="J34" i="2"/>
  <c r="N39" i="1"/>
  <c r="BB39" i="1"/>
  <c r="DD39" i="1" s="1"/>
  <c r="AZ12" i="18" s="1"/>
  <c r="K12" i="2"/>
  <c r="K34" i="2"/>
  <c r="O39" i="1"/>
  <c r="BC39" i="1"/>
  <c r="DE39" i="1" s="1"/>
  <c r="BA12" i="18" s="1"/>
  <c r="L12" i="2"/>
  <c r="L34" i="2"/>
  <c r="P39" i="1"/>
  <c r="BD39" i="1"/>
  <c r="DF39" i="1" s="1"/>
  <c r="BB12" i="18" s="1"/>
  <c r="M12" i="2"/>
  <c r="M34" i="2"/>
  <c r="Q39" i="1"/>
  <c r="BE39" i="1"/>
  <c r="DG39" i="1" s="1"/>
  <c r="BC12" i="18" s="1"/>
  <c r="N12" i="2"/>
  <c r="N34" i="2"/>
  <c r="R39" i="1"/>
  <c r="BF39" i="1"/>
  <c r="DH39" i="1" s="1"/>
  <c r="BD12" i="18" s="1"/>
  <c r="O12" i="2"/>
  <c r="O34" i="2"/>
  <c r="S39" i="1"/>
  <c r="BG39" i="1"/>
  <c r="DI39" i="1" s="1"/>
  <c r="BE12" i="18" s="1"/>
  <c r="P12" i="2"/>
  <c r="P34" i="2"/>
  <c r="T39" i="1"/>
  <c r="BH39" i="1"/>
  <c r="DJ39" i="1" s="1"/>
  <c r="BF12" i="18" s="1"/>
  <c r="Q12" i="2"/>
  <c r="Q34" i="2"/>
  <c r="U39" i="1"/>
  <c r="BI39" i="1"/>
  <c r="DK39" i="1" s="1"/>
  <c r="BG12" i="18" s="1"/>
  <c r="G16" i="2"/>
  <c r="G38" i="2"/>
  <c r="K49" i="1"/>
  <c r="AY49" i="1"/>
  <c r="DO49" i="1" s="1"/>
  <c r="BK17" i="18" s="1"/>
  <c r="H16" i="2"/>
  <c r="H38" i="2"/>
  <c r="L49" i="1"/>
  <c r="AZ49" i="1"/>
  <c r="DP49" i="1" s="1"/>
  <c r="BL17" i="18" s="1"/>
  <c r="I16" i="2"/>
  <c r="I38" i="2"/>
  <c r="M49" i="1"/>
  <c r="BA49" i="1"/>
  <c r="DQ49" i="1" s="1"/>
  <c r="BM17" i="18" s="1"/>
  <c r="J16" i="2"/>
  <c r="J38" i="2"/>
  <c r="N49" i="1"/>
  <c r="BB49" i="1"/>
  <c r="DR49" i="1" s="1"/>
  <c r="BN17" i="18" s="1"/>
  <c r="K16" i="2"/>
  <c r="K38" i="2"/>
  <c r="O49" i="1"/>
  <c r="BC49" i="1"/>
  <c r="DS49" i="1" s="1"/>
  <c r="BO17" i="18" s="1"/>
  <c r="L16" i="2"/>
  <c r="L38" i="2"/>
  <c r="P49" i="1"/>
  <c r="BD49" i="1"/>
  <c r="DT49" i="1" s="1"/>
  <c r="BP17" i="18" s="1"/>
  <c r="M16" i="2"/>
  <c r="M38" i="2"/>
  <c r="Q49" i="1"/>
  <c r="BE49" i="1"/>
  <c r="DU49" i="1" s="1"/>
  <c r="BQ17" i="18" s="1"/>
  <c r="N16" i="2"/>
  <c r="N38" i="2"/>
  <c r="R49" i="1"/>
  <c r="BF49" i="1"/>
  <c r="DV49" i="1" s="1"/>
  <c r="BR17" i="18" s="1"/>
  <c r="O16" i="2"/>
  <c r="O38" i="2"/>
  <c r="S49" i="1"/>
  <c r="BG49" i="1"/>
  <c r="DW49" i="1" s="1"/>
  <c r="BS17" i="18" s="1"/>
  <c r="P16" i="2"/>
  <c r="P38" i="2"/>
  <c r="T49" i="1"/>
  <c r="BH49" i="1" s="1"/>
  <c r="DX49" i="1" s="1"/>
  <c r="BT17" i="18" s="1"/>
  <c r="Q16" i="2"/>
  <c r="Q38" i="2"/>
  <c r="U49" i="1"/>
  <c r="BI49" i="1" s="1"/>
  <c r="DY49" i="1" s="1"/>
  <c r="BU17" i="18" s="1"/>
  <c r="Q24" i="58" s="1"/>
  <c r="R24" i="58" s="1"/>
  <c r="G13" i="2"/>
  <c r="G35" i="2"/>
  <c r="K78" i="1" s="1"/>
  <c r="K77" i="1"/>
  <c r="AY77" i="1"/>
  <c r="H13" i="2"/>
  <c r="H35" i="2"/>
  <c r="L78" i="1" s="1"/>
  <c r="L77" i="1"/>
  <c r="AZ77" i="1"/>
  <c r="I13" i="2"/>
  <c r="I35" i="2"/>
  <c r="M78" i="1" s="1"/>
  <c r="M77" i="1"/>
  <c r="BA77" i="1"/>
  <c r="J13" i="2"/>
  <c r="J35" i="2"/>
  <c r="N78" i="1" s="1"/>
  <c r="N77" i="1"/>
  <c r="BB77" i="1"/>
  <c r="K13" i="2"/>
  <c r="K35" i="2"/>
  <c r="O78" i="1" s="1"/>
  <c r="O77" i="1"/>
  <c r="BC77" i="1"/>
  <c r="L13" i="2"/>
  <c r="L35" i="2"/>
  <c r="P78" i="1" s="1"/>
  <c r="P77" i="1"/>
  <c r="BD77" i="1"/>
  <c r="M13" i="2"/>
  <c r="M35" i="2"/>
  <c r="Q78" i="1" s="1"/>
  <c r="Q77" i="1"/>
  <c r="BE77" i="1"/>
  <c r="N13" i="2"/>
  <c r="N35" i="2"/>
  <c r="R78" i="1" s="1"/>
  <c r="R77" i="1"/>
  <c r="BF77" i="1"/>
  <c r="O13" i="2"/>
  <c r="O35" i="2"/>
  <c r="S78" i="1" s="1"/>
  <c r="S77" i="1"/>
  <c r="BG77" i="1"/>
  <c r="P13" i="2"/>
  <c r="P35" i="2"/>
  <c r="T78" i="1" s="1"/>
  <c r="T77" i="1"/>
  <c r="BH77" i="1"/>
  <c r="Q13" i="2"/>
  <c r="Q35" i="2"/>
  <c r="U78" i="1" s="1"/>
  <c r="U77" i="1"/>
  <c r="BI77" i="1"/>
  <c r="H6" i="2"/>
  <c r="H28" i="2"/>
  <c r="L15" i="1"/>
  <c r="AZ15" i="1" s="1"/>
  <c r="DP15" i="1" s="1"/>
  <c r="I6" i="2"/>
  <c r="I28" i="2"/>
  <c r="M15" i="1"/>
  <c r="BA15" i="1" s="1"/>
  <c r="DQ15" i="1" s="1"/>
  <c r="J6" i="2"/>
  <c r="J28" i="2"/>
  <c r="N15" i="1"/>
  <c r="BB15" i="1"/>
  <c r="DR15" i="1" s="1"/>
  <c r="K6" i="2"/>
  <c r="K28" i="2"/>
  <c r="O15" i="1"/>
  <c r="BC15" i="1" s="1"/>
  <c r="DS15" i="1"/>
  <c r="M6" i="2"/>
  <c r="M28" i="2"/>
  <c r="Q15" i="1"/>
  <c r="BE15" i="1"/>
  <c r="DG15" i="1" s="1"/>
  <c r="N6" i="2"/>
  <c r="N28" i="2"/>
  <c r="R15" i="1"/>
  <c r="BF15" i="1" s="1"/>
  <c r="DH15" i="1" s="1"/>
  <c r="O6" i="2"/>
  <c r="O28" i="2"/>
  <c r="S15" i="1"/>
  <c r="BG15" i="1" s="1"/>
  <c r="DI15" i="1" s="1"/>
  <c r="P6" i="2"/>
  <c r="P28" i="2"/>
  <c r="T15" i="1"/>
  <c r="BH15" i="1" s="1"/>
  <c r="DJ15" i="1" s="1"/>
  <c r="Q6" i="2"/>
  <c r="Q28" i="2"/>
  <c r="U15" i="1"/>
  <c r="BI15" i="1" s="1"/>
  <c r="DK15" i="1" s="1"/>
  <c r="Q17" i="2"/>
  <c r="Q39" i="2"/>
  <c r="U51" i="1"/>
  <c r="BI51" i="1" s="1"/>
  <c r="P17" i="2"/>
  <c r="P39" i="2"/>
  <c r="T51" i="1"/>
  <c r="BH51" i="1" s="1"/>
  <c r="O17" i="2"/>
  <c r="O39" i="2"/>
  <c r="S51" i="1"/>
  <c r="BG51" i="1" s="1"/>
  <c r="N17" i="2"/>
  <c r="N39" i="2"/>
  <c r="R51" i="1"/>
  <c r="BF51" i="1" s="1"/>
  <c r="M17" i="2"/>
  <c r="M39" i="2"/>
  <c r="Q51" i="1"/>
  <c r="BE51" i="1" s="1"/>
  <c r="L17" i="2"/>
  <c r="L39" i="2"/>
  <c r="P51" i="1"/>
  <c r="BD51" i="1" s="1"/>
  <c r="K17" i="2"/>
  <c r="K39" i="2"/>
  <c r="O51" i="1"/>
  <c r="BC51" i="1" s="1"/>
  <c r="J17" i="2"/>
  <c r="J39" i="2"/>
  <c r="N51" i="1"/>
  <c r="BB51" i="1" s="1"/>
  <c r="I17" i="2"/>
  <c r="I39" i="2"/>
  <c r="M51" i="1"/>
  <c r="BA51" i="1" s="1"/>
  <c r="H17" i="2"/>
  <c r="H39" i="2"/>
  <c r="L51" i="1"/>
  <c r="AZ51" i="1" s="1"/>
  <c r="G17" i="2"/>
  <c r="G39" i="2"/>
  <c r="K51" i="1"/>
  <c r="AY51" i="1" s="1"/>
  <c r="L6" i="2"/>
  <c r="L28" i="2"/>
  <c r="P15" i="1"/>
  <c r="BD15" i="1" s="1"/>
  <c r="DT15" i="1" s="1"/>
  <c r="KO15" i="1" s="1"/>
  <c r="I11" i="2"/>
  <c r="I33" i="2"/>
  <c r="M34" i="1"/>
  <c r="BO34" i="1" s="1"/>
  <c r="J11" i="2"/>
  <c r="J33" i="2"/>
  <c r="N34" i="1"/>
  <c r="BP34" i="1" s="1"/>
  <c r="L11" i="2"/>
  <c r="L33" i="2"/>
  <c r="P34" i="1"/>
  <c r="BR34" i="1" s="1"/>
  <c r="G11" i="2"/>
  <c r="G33" i="2"/>
  <c r="K34" i="1"/>
  <c r="BM34" i="1" s="1"/>
  <c r="H11" i="2"/>
  <c r="H33" i="2"/>
  <c r="L34" i="1"/>
  <c r="BN34" i="1" s="1"/>
  <c r="K11" i="2"/>
  <c r="K33" i="2"/>
  <c r="O34" i="1"/>
  <c r="BQ34" i="1" s="1"/>
  <c r="N11" i="2"/>
  <c r="N33" i="2"/>
  <c r="R34" i="1"/>
  <c r="BT34" i="1" s="1"/>
  <c r="M11" i="2"/>
  <c r="M33" i="2"/>
  <c r="Q34" i="1"/>
  <c r="BS34" i="1" s="1"/>
  <c r="O11" i="2"/>
  <c r="O33" i="2"/>
  <c r="S34" i="1"/>
  <c r="BU34" i="1" s="1"/>
  <c r="P11" i="2"/>
  <c r="P33" i="2"/>
  <c r="T34" i="1"/>
  <c r="BV34" i="1" s="1"/>
  <c r="Q11" i="2"/>
  <c r="Q33" i="2"/>
  <c r="U34" i="1"/>
  <c r="BW34" i="1" s="1"/>
  <c r="G19" i="2"/>
  <c r="G41" i="2"/>
  <c r="K63" i="1"/>
  <c r="AY63" i="1" s="1"/>
  <c r="DA63" i="1" s="1"/>
  <c r="H19" i="2"/>
  <c r="H41" i="2"/>
  <c r="L63" i="1"/>
  <c r="AZ63" i="1" s="1"/>
  <c r="DB63" i="1" s="1"/>
  <c r="I19" i="2"/>
  <c r="I41" i="2"/>
  <c r="M63" i="1"/>
  <c r="BA63" i="1" s="1"/>
  <c r="DC63" i="1" s="1"/>
  <c r="J19" i="2"/>
  <c r="J41" i="2"/>
  <c r="N63" i="1"/>
  <c r="BB63" i="1" s="1"/>
  <c r="DD63" i="1" s="1"/>
  <c r="K19" i="2"/>
  <c r="K41" i="2"/>
  <c r="O63" i="1"/>
  <c r="BC63" i="1" s="1"/>
  <c r="DE63" i="1" s="1"/>
  <c r="L19" i="2"/>
  <c r="L41" i="2"/>
  <c r="P63" i="1"/>
  <c r="BD63" i="1" s="1"/>
  <c r="DF63" i="1" s="1"/>
  <c r="M19" i="2"/>
  <c r="M41" i="2"/>
  <c r="Q63" i="1"/>
  <c r="BE63" i="1" s="1"/>
  <c r="DG63" i="1" s="1"/>
  <c r="N19" i="2"/>
  <c r="N41" i="2"/>
  <c r="R63" i="1"/>
  <c r="BF63" i="1"/>
  <c r="DH63" i="1" s="1"/>
  <c r="O19" i="2"/>
  <c r="O41" i="2"/>
  <c r="S63" i="1"/>
  <c r="BG63" i="1" s="1"/>
  <c r="DI63" i="1"/>
  <c r="P19" i="2"/>
  <c r="P41" i="2"/>
  <c r="T63" i="1"/>
  <c r="BH63" i="1"/>
  <c r="DJ63" i="1" s="1"/>
  <c r="Q19" i="2"/>
  <c r="Q41" i="2"/>
  <c r="U63" i="1"/>
  <c r="BI63" i="1" s="1"/>
  <c r="DK63" i="1" s="1"/>
  <c r="H8" i="2"/>
  <c r="H30" i="2"/>
  <c r="L22" i="1"/>
  <c r="AZ22" i="1" s="1"/>
  <c r="DP22" i="1" s="1"/>
  <c r="I8" i="2"/>
  <c r="I30" i="2"/>
  <c r="M22" i="1"/>
  <c r="BA22" i="1" s="1"/>
  <c r="DQ22" i="1" s="1"/>
  <c r="J8" i="2"/>
  <c r="J30" i="2"/>
  <c r="N22" i="1"/>
  <c r="BB22" i="1" s="1"/>
  <c r="DR22" i="1" s="1"/>
  <c r="K8" i="2"/>
  <c r="K30" i="2"/>
  <c r="O22" i="1"/>
  <c r="BC22" i="1" s="1"/>
  <c r="DS22" i="1" s="1"/>
  <c r="L8" i="2"/>
  <c r="L30" i="2"/>
  <c r="P22" i="1"/>
  <c r="BD22" i="1" s="1"/>
  <c r="DT22" i="1" s="1"/>
  <c r="O8" i="2"/>
  <c r="O30" i="2"/>
  <c r="S22" i="1"/>
  <c r="BG22" i="1" s="1"/>
  <c r="DI22" i="1" s="1"/>
  <c r="P8" i="2"/>
  <c r="P30" i="2"/>
  <c r="T22" i="1"/>
  <c r="BH22" i="1" s="1"/>
  <c r="DJ22" i="1" s="1"/>
  <c r="Q8" i="2"/>
  <c r="Q30" i="2"/>
  <c r="U22" i="1"/>
  <c r="BI22" i="1" s="1"/>
  <c r="DK22" i="1" s="1"/>
  <c r="H18" i="2"/>
  <c r="H40" i="2"/>
  <c r="L56" i="1"/>
  <c r="AZ56" i="1" s="1"/>
  <c r="DP56" i="1" s="1"/>
  <c r="I18" i="2"/>
  <c r="I40" i="2"/>
  <c r="M56" i="1"/>
  <c r="BA56" i="1" s="1"/>
  <c r="DQ56" i="1" s="1"/>
  <c r="J18" i="2"/>
  <c r="J40" i="2"/>
  <c r="N56" i="1"/>
  <c r="BB56" i="1" s="1"/>
  <c r="DR56" i="1" s="1"/>
  <c r="K18" i="2"/>
  <c r="K40" i="2"/>
  <c r="O56" i="1"/>
  <c r="BC56" i="1" s="1"/>
  <c r="DS56" i="1" s="1"/>
  <c r="L18" i="2"/>
  <c r="L40" i="2"/>
  <c r="P56" i="1"/>
  <c r="BD56" i="1" s="1"/>
  <c r="DT56" i="1" s="1"/>
  <c r="M18" i="2"/>
  <c r="M40" i="2"/>
  <c r="Q56" i="1"/>
  <c r="BE56" i="1" s="1"/>
  <c r="DU56" i="1" s="1"/>
  <c r="N18" i="2"/>
  <c r="N40" i="2"/>
  <c r="R56" i="1"/>
  <c r="BF56" i="1" s="1"/>
  <c r="DV56" i="1" s="1"/>
  <c r="O18" i="2"/>
  <c r="O40" i="2"/>
  <c r="S56" i="1"/>
  <c r="BG56" i="1" s="1"/>
  <c r="DW56" i="1" s="1"/>
  <c r="P18" i="2"/>
  <c r="P40" i="2"/>
  <c r="T56" i="1"/>
  <c r="BH56" i="1" s="1"/>
  <c r="DX56" i="1" s="1"/>
  <c r="Q18" i="2"/>
  <c r="Q40" i="2"/>
  <c r="U56" i="1"/>
  <c r="BI56" i="1" s="1"/>
  <c r="DY56" i="1" s="1"/>
  <c r="G6" i="2"/>
  <c r="G28" i="2"/>
  <c r="K18" i="1"/>
  <c r="AY18" i="1" s="1"/>
  <c r="H14" i="2"/>
  <c r="H36" i="2"/>
  <c r="L42" i="1"/>
  <c r="BN42" i="1" s="1"/>
  <c r="AM28" i="20" s="1"/>
  <c r="G14" i="2"/>
  <c r="G36" i="2"/>
  <c r="K42" i="1"/>
  <c r="BM42" i="1" s="1"/>
  <c r="AL28" i="20" s="1"/>
  <c r="O14" i="2"/>
  <c r="O36" i="2"/>
  <c r="S42" i="1"/>
  <c r="BU42" i="1" s="1"/>
  <c r="AT28" i="20" s="1"/>
  <c r="I14" i="2"/>
  <c r="I36" i="2"/>
  <c r="M42" i="1"/>
  <c r="BO42" i="1" s="1"/>
  <c r="AN28" i="20" s="1"/>
  <c r="K14" i="2"/>
  <c r="K36" i="2"/>
  <c r="O42" i="1"/>
  <c r="BQ42" i="1" s="1"/>
  <c r="AP28" i="20" s="1"/>
  <c r="P14" i="2"/>
  <c r="P36" i="2"/>
  <c r="T42" i="1"/>
  <c r="BV42" i="1" s="1"/>
  <c r="AU28" i="20" s="1"/>
  <c r="M14" i="2"/>
  <c r="M36" i="2"/>
  <c r="Q42" i="1"/>
  <c r="BS42" i="1"/>
  <c r="AR28" i="20" s="1"/>
  <c r="L14" i="2"/>
  <c r="L36" i="2"/>
  <c r="P42" i="1"/>
  <c r="BR42" i="1" s="1"/>
  <c r="AQ28" i="20" s="1"/>
  <c r="J14" i="2"/>
  <c r="J36" i="2"/>
  <c r="N42" i="1"/>
  <c r="BP42" i="1" s="1"/>
  <c r="AO28" i="20" s="1"/>
  <c r="N14" i="2"/>
  <c r="N36" i="2"/>
  <c r="R42" i="1"/>
  <c r="BT42" i="1" s="1"/>
  <c r="AS28" i="20" s="1"/>
  <c r="Q14" i="2"/>
  <c r="Q36" i="2"/>
  <c r="U42" i="1"/>
  <c r="BW42" i="1" s="1"/>
  <c r="AV28" i="20" s="1"/>
  <c r="M8" i="2"/>
  <c r="M30" i="2"/>
  <c r="Q23" i="1"/>
  <c r="BE23" i="1" s="1"/>
  <c r="DG23" i="1" s="1"/>
  <c r="N8" i="2"/>
  <c r="N30" i="2"/>
  <c r="R23" i="1"/>
  <c r="BF23" i="1" s="1"/>
  <c r="DH23" i="1" s="1"/>
  <c r="G8" i="2"/>
  <c r="G30" i="2"/>
  <c r="K24" i="1"/>
  <c r="AY24" i="1" s="1"/>
  <c r="DA24" i="1" s="1"/>
  <c r="G18" i="2"/>
  <c r="G40" i="2"/>
  <c r="K61" i="1"/>
  <c r="AY61" i="1" s="1"/>
  <c r="DA61" i="1" s="1"/>
  <c r="K15" i="2"/>
  <c r="K37" i="2"/>
  <c r="O45" i="1"/>
  <c r="BC45" i="1"/>
  <c r="DE45" i="1"/>
  <c r="L30" i="20"/>
  <c r="O15" i="2"/>
  <c r="O37" i="2"/>
  <c r="S45" i="1"/>
  <c r="BG45" i="1"/>
  <c r="DI45" i="1"/>
  <c r="P30" i="20"/>
  <c r="N15" i="2"/>
  <c r="N37" i="2"/>
  <c r="R45" i="1"/>
  <c r="BF45" i="1"/>
  <c r="DH45" i="1"/>
  <c r="O30" i="20"/>
  <c r="Q15" i="2"/>
  <c r="Q37" i="2"/>
  <c r="U45" i="1"/>
  <c r="BI45" i="1"/>
  <c r="DK45" i="1"/>
  <c r="R30" i="20"/>
  <c r="L15" i="2"/>
  <c r="L37" i="2"/>
  <c r="P45" i="1"/>
  <c r="BD45" i="1"/>
  <c r="DF45" i="1"/>
  <c r="M30" i="20"/>
  <c r="M15" i="2"/>
  <c r="M37" i="2"/>
  <c r="Q45" i="1"/>
  <c r="BE45" i="1"/>
  <c r="DG45" i="1"/>
  <c r="N30" i="20"/>
  <c r="H15" i="2"/>
  <c r="H37" i="2"/>
  <c r="L45" i="1"/>
  <c r="AZ45" i="1"/>
  <c r="DB45" i="1"/>
  <c r="I30" i="20"/>
  <c r="G15" i="2"/>
  <c r="G37" i="2"/>
  <c r="K45" i="1"/>
  <c r="AY45" i="1"/>
  <c r="DA45" i="1"/>
  <c r="H30" i="20"/>
  <c r="J15" i="2"/>
  <c r="J37" i="2"/>
  <c r="N45" i="1"/>
  <c r="BB45" i="1"/>
  <c r="DD45" i="1"/>
  <c r="K30" i="20"/>
  <c r="I15" i="2"/>
  <c r="I37" i="2"/>
  <c r="M45" i="1"/>
  <c r="BA45" i="1"/>
  <c r="DC45" i="1"/>
  <c r="J30" i="20"/>
  <c r="L9" i="2"/>
  <c r="L31" i="2"/>
  <c r="P27" i="1"/>
  <c r="BD27" i="1" s="1"/>
  <c r="DT27" i="1" s="1"/>
  <c r="AB19" i="20" s="1"/>
  <c r="N9" i="2"/>
  <c r="N31" i="2"/>
  <c r="R27" i="1"/>
  <c r="BF27" i="1" s="1"/>
  <c r="DV27" i="1" s="1"/>
  <c r="AD19" i="20" s="1"/>
  <c r="Q9" i="2"/>
  <c r="Q31" i="2"/>
  <c r="U27" i="1"/>
  <c r="BI27" i="1" s="1"/>
  <c r="DY27" i="1" s="1"/>
  <c r="AG19" i="20" s="1"/>
  <c r="K9" i="2"/>
  <c r="K31" i="2"/>
  <c r="O27" i="1"/>
  <c r="BC27" i="1" s="1"/>
  <c r="DS27" i="1" s="1"/>
  <c r="AA19" i="20" s="1"/>
  <c r="P15" i="2"/>
  <c r="P37" i="2"/>
  <c r="T45" i="1"/>
  <c r="BH45" i="1"/>
  <c r="DJ45" i="1"/>
  <c r="Q30" i="20"/>
  <c r="J5" i="2"/>
  <c r="J9" i="2"/>
  <c r="J31" i="2"/>
  <c r="N27" i="1"/>
  <c r="BB27" i="1" s="1"/>
  <c r="DR27" i="1" s="1"/>
  <c r="Z19" i="20" s="1"/>
  <c r="K5" i="2"/>
  <c r="K3" i="2" s="1"/>
  <c r="K27" i="2"/>
  <c r="O5" i="1"/>
  <c r="BQ5" i="1" s="1"/>
  <c r="M9" i="2"/>
  <c r="M31" i="2"/>
  <c r="Q27" i="1"/>
  <c r="BE27" i="1" s="1"/>
  <c r="DU27" i="1" s="1"/>
  <c r="AC19" i="20" s="1"/>
  <c r="I5" i="2"/>
  <c r="I9" i="2"/>
  <c r="I31" i="2"/>
  <c r="M27" i="1"/>
  <c r="BA27" i="1" s="1"/>
  <c r="DQ27" i="1" s="1"/>
  <c r="Y19" i="20" s="1"/>
  <c r="Q5" i="2"/>
  <c r="Q3" i="2" s="1"/>
  <c r="Q27" i="2"/>
  <c r="U5" i="1"/>
  <c r="BW5" i="1" s="1"/>
  <c r="M5" i="2"/>
  <c r="M3" i="2" s="1"/>
  <c r="M27" i="2"/>
  <c r="Q5" i="1"/>
  <c r="BS5" i="1" s="1"/>
  <c r="N5" i="2"/>
  <c r="N3" i="2" s="1"/>
  <c r="N27" i="2"/>
  <c r="R5" i="1"/>
  <c r="BT5" i="1" s="1"/>
  <c r="O5" i="2"/>
  <c r="O9" i="2"/>
  <c r="O31" i="2"/>
  <c r="S27" i="1"/>
  <c r="BG27" i="1" s="1"/>
  <c r="DW27" i="1" s="1"/>
  <c r="AE19" i="20" s="1"/>
  <c r="H5" i="2"/>
  <c r="H9" i="2"/>
  <c r="H31" i="2"/>
  <c r="L27" i="1"/>
  <c r="AZ27" i="1" s="1"/>
  <c r="DP27" i="1" s="1"/>
  <c r="X19" i="20" s="1"/>
  <c r="G5" i="2"/>
  <c r="G9" i="2"/>
  <c r="G31" i="2"/>
  <c r="K27" i="1"/>
  <c r="AY27" i="1"/>
  <c r="DO27" i="1" s="1"/>
  <c r="W19" i="20" s="1"/>
  <c r="P5" i="2"/>
  <c r="P9" i="2"/>
  <c r="P31" i="2"/>
  <c r="T27" i="1"/>
  <c r="BH27" i="1" s="1"/>
  <c r="DX27" i="1" s="1"/>
  <c r="AF19" i="20" s="1"/>
  <c r="L5" i="2"/>
  <c r="L3" i="2" s="1"/>
  <c r="L27" i="2"/>
  <c r="P5" i="1"/>
  <c r="BD5" i="1" s="1"/>
  <c r="DT5" i="1" s="1"/>
  <c r="AU23" i="19" l="1"/>
  <c r="DO61" i="1"/>
  <c r="KJ61" i="1" s="1"/>
  <c r="DO24" i="1"/>
  <c r="KJ24" i="1" s="1"/>
  <c r="DV23" i="1"/>
  <c r="KQ23" i="1" s="1"/>
  <c r="DU23" i="1"/>
  <c r="KP23" i="1" s="1"/>
  <c r="BF23" i="19"/>
  <c r="DA18" i="1"/>
  <c r="DO18" i="1"/>
  <c r="KJ18" i="1" s="1"/>
  <c r="BI23" i="19"/>
  <c r="MR5" i="1"/>
  <c r="AB3" i="20"/>
  <c r="KO5" i="1"/>
  <c r="DF5" i="1"/>
  <c r="M5" i="34"/>
  <c r="FH5" i="1"/>
  <c r="FV5" i="1"/>
  <c r="BR5" i="1"/>
  <c r="P13" i="1"/>
  <c r="P12" i="1"/>
  <c r="P10" i="1"/>
  <c r="P9" i="1"/>
  <c r="P8" i="1"/>
  <c r="P7" i="1"/>
  <c r="P11" i="1"/>
  <c r="P6" i="1"/>
  <c r="MV27" i="1"/>
  <c r="KS27" i="1"/>
  <c r="DJ27" i="1"/>
  <c r="Q26" i="34"/>
  <c r="BE26" i="34" s="1"/>
  <c r="FZ27" i="1"/>
  <c r="FL27" i="1"/>
  <c r="HA27" i="1" s="1"/>
  <c r="BV27" i="1"/>
  <c r="T29" i="1"/>
  <c r="T28" i="1"/>
  <c r="T30" i="1"/>
  <c r="P3" i="2"/>
  <c r="P27" i="2"/>
  <c r="MM27" i="1"/>
  <c r="KJ27" i="1"/>
  <c r="DA27" i="1"/>
  <c r="H26" i="34"/>
  <c r="AV26" i="34" s="1"/>
  <c r="FQ27" i="1"/>
  <c r="FC27" i="1"/>
  <c r="GR27" i="1" s="1"/>
  <c r="BM27" i="1"/>
  <c r="K28" i="1"/>
  <c r="K29" i="1"/>
  <c r="K30" i="1"/>
  <c r="G3" i="2"/>
  <c r="G27" i="2"/>
  <c r="MN27" i="1"/>
  <c r="KK27" i="1"/>
  <c r="DB27" i="1"/>
  <c r="I26" i="34"/>
  <c r="AW26" i="34" s="1"/>
  <c r="FR27" i="1"/>
  <c r="FD27" i="1"/>
  <c r="GS27" i="1" s="1"/>
  <c r="BN27" i="1"/>
  <c r="L29" i="1"/>
  <c r="L28" i="1"/>
  <c r="L30" i="1"/>
  <c r="H3" i="2"/>
  <c r="H27" i="2"/>
  <c r="MU27" i="1"/>
  <c r="KR27" i="1"/>
  <c r="DI27" i="1"/>
  <c r="P26" i="34"/>
  <c r="BD26" i="34" s="1"/>
  <c r="FY27" i="1"/>
  <c r="FK27" i="1"/>
  <c r="GZ27" i="1" s="1"/>
  <c r="BU27" i="1"/>
  <c r="S29" i="1"/>
  <c r="S28" i="1"/>
  <c r="S30" i="1"/>
  <c r="O3" i="2"/>
  <c r="O27" i="2"/>
  <c r="IO5" i="1"/>
  <c r="AS3" i="20"/>
  <c r="O5" i="34"/>
  <c r="FX5" i="1"/>
  <c r="FJ5" i="1"/>
  <c r="BF5" i="1"/>
  <c r="R13" i="1"/>
  <c r="R12" i="1"/>
  <c r="R10" i="1"/>
  <c r="R9" i="1"/>
  <c r="R8" i="1"/>
  <c r="R7" i="1"/>
  <c r="R11" i="1"/>
  <c r="R6" i="1"/>
  <c r="IN5" i="1"/>
  <c r="AR3" i="20"/>
  <c r="N5" i="34"/>
  <c r="FI5" i="1"/>
  <c r="FW5" i="1"/>
  <c r="BE5" i="1"/>
  <c r="Q13" i="1"/>
  <c r="Q12" i="1"/>
  <c r="Q10" i="1"/>
  <c r="Q9" i="1"/>
  <c r="Q8" i="1"/>
  <c r="Q7" i="1"/>
  <c r="Q11" i="1"/>
  <c r="Q6" i="1"/>
  <c r="IR5" i="1"/>
  <c r="AV3" i="20"/>
  <c r="R5" i="34"/>
  <c r="GA5" i="1"/>
  <c r="G5" i="60" s="1"/>
  <c r="FM5" i="1"/>
  <c r="H5" i="60" s="1"/>
  <c r="BI5" i="1"/>
  <c r="U13" i="1"/>
  <c r="U12" i="1"/>
  <c r="U10" i="1"/>
  <c r="U9" i="1"/>
  <c r="U8" i="1"/>
  <c r="U7" i="1"/>
  <c r="U11" i="1"/>
  <c r="U6" i="1"/>
  <c r="MO27" i="1"/>
  <c r="KL27" i="1"/>
  <c r="DC27" i="1"/>
  <c r="J26" i="34"/>
  <c r="AX26" i="34" s="1"/>
  <c r="FS27" i="1"/>
  <c r="FE27" i="1"/>
  <c r="GT27" i="1" s="1"/>
  <c r="BO27" i="1"/>
  <c r="M29" i="1"/>
  <c r="M28" i="1"/>
  <c r="M30" i="1"/>
  <c r="I3" i="2"/>
  <c r="I27" i="2"/>
  <c r="MS27" i="1"/>
  <c r="KP27" i="1"/>
  <c r="DG27" i="1"/>
  <c r="N26" i="34"/>
  <c r="BB26" i="34" s="1"/>
  <c r="FW27" i="1"/>
  <c r="FI27" i="1"/>
  <c r="GX27" i="1" s="1"/>
  <c r="BS27" i="1"/>
  <c r="Q29" i="1"/>
  <c r="Q28" i="1"/>
  <c r="Q30" i="1"/>
  <c r="IL5" i="1"/>
  <c r="AP3" i="20"/>
  <c r="L5" i="34"/>
  <c r="FG5" i="1"/>
  <c r="FU5" i="1"/>
  <c r="BC5" i="1"/>
  <c r="O13" i="1"/>
  <c r="O12" i="1"/>
  <c r="O10" i="1"/>
  <c r="O9" i="1"/>
  <c r="O8" i="1"/>
  <c r="O7" i="1"/>
  <c r="O11" i="1"/>
  <c r="O6" i="1"/>
  <c r="MP27" i="1"/>
  <c r="KM27" i="1"/>
  <c r="DD27" i="1"/>
  <c r="K26" i="34"/>
  <c r="AY26" i="34" s="1"/>
  <c r="FT27" i="1"/>
  <c r="FF27" i="1"/>
  <c r="GU27" i="1" s="1"/>
  <c r="BP27" i="1"/>
  <c r="N29" i="1"/>
  <c r="N28" i="1"/>
  <c r="N30" i="1"/>
  <c r="J3" i="2"/>
  <c r="J27" i="2"/>
  <c r="JR45" i="1"/>
  <c r="DX45" i="1"/>
  <c r="Q45" i="34"/>
  <c r="BE45" i="34" s="1"/>
  <c r="FZ45" i="1"/>
  <c r="FL45" i="1"/>
  <c r="HA45" i="1" s="1"/>
  <c r="BV45" i="1"/>
  <c r="T47" i="1"/>
  <c r="T46" i="1"/>
  <c r="MQ27" i="1"/>
  <c r="KN27" i="1"/>
  <c r="DE27" i="1"/>
  <c r="L26" i="34"/>
  <c r="AZ26" i="34" s="1"/>
  <c r="FU27" i="1"/>
  <c r="FG27" i="1"/>
  <c r="GV27" i="1" s="1"/>
  <c r="BQ27" i="1"/>
  <c r="O29" i="1"/>
  <c r="O28" i="1"/>
  <c r="O30" i="1"/>
  <c r="MW27" i="1"/>
  <c r="KT27" i="1"/>
  <c r="DK27" i="1"/>
  <c r="R26" i="34"/>
  <c r="BF26" i="34" s="1"/>
  <c r="GA27" i="1"/>
  <c r="G27" i="60" s="1"/>
  <c r="BW27" i="1"/>
  <c r="FM27" i="1"/>
  <c r="H27" i="60" s="1"/>
  <c r="U29" i="1"/>
  <c r="U28" i="1"/>
  <c r="U30" i="1"/>
  <c r="MT27" i="1"/>
  <c r="KQ27" i="1"/>
  <c r="DH27" i="1"/>
  <c r="O26" i="34"/>
  <c r="BC26" i="34" s="1"/>
  <c r="FX27" i="1"/>
  <c r="FJ27" i="1"/>
  <c r="GY27" i="1" s="1"/>
  <c r="BT27" i="1"/>
  <c r="R29" i="1"/>
  <c r="R28" i="1"/>
  <c r="R30" i="1"/>
  <c r="MR27" i="1"/>
  <c r="KO27" i="1"/>
  <c r="DF27" i="1"/>
  <c r="M26" i="34"/>
  <c r="BA26" i="34" s="1"/>
  <c r="FV27" i="1"/>
  <c r="FH27" i="1"/>
  <c r="GW27" i="1" s="1"/>
  <c r="BR27" i="1"/>
  <c r="P29" i="1"/>
  <c r="P28" i="1"/>
  <c r="P30" i="1"/>
  <c r="JK45" i="1"/>
  <c r="DQ45" i="1"/>
  <c r="J45" i="34"/>
  <c r="AX45" i="34" s="1"/>
  <c r="FS45" i="1"/>
  <c r="FE45" i="1"/>
  <c r="GT45" i="1" s="1"/>
  <c r="BO45" i="1"/>
  <c r="M46" i="1"/>
  <c r="M47" i="1"/>
  <c r="JL45" i="1"/>
  <c r="DR45" i="1"/>
  <c r="K45" i="34"/>
  <c r="AY45" i="34" s="1"/>
  <c r="FT45" i="1"/>
  <c r="FF45" i="1"/>
  <c r="GU45" i="1" s="1"/>
  <c r="BP45" i="1"/>
  <c r="N46" i="1"/>
  <c r="N47" i="1"/>
  <c r="JI45" i="1"/>
  <c r="DO45" i="1"/>
  <c r="H45" i="34"/>
  <c r="AV45" i="34" s="1"/>
  <c r="FQ45" i="1"/>
  <c r="FC45" i="1"/>
  <c r="GR45" i="1" s="1"/>
  <c r="BM45" i="1"/>
  <c r="K47" i="1"/>
  <c r="K46" i="1"/>
  <c r="JJ45" i="1"/>
  <c r="DP45" i="1"/>
  <c r="I45" i="34"/>
  <c r="AW45" i="34" s="1"/>
  <c r="FR45" i="1"/>
  <c r="FD45" i="1"/>
  <c r="GS45" i="1" s="1"/>
  <c r="BN45" i="1"/>
  <c r="L46" i="1"/>
  <c r="L47" i="1"/>
  <c r="JO45" i="1"/>
  <c r="DU45" i="1"/>
  <c r="N45" i="34"/>
  <c r="BB45" i="34" s="1"/>
  <c r="FW45" i="1"/>
  <c r="FI45" i="1"/>
  <c r="GX45" i="1" s="1"/>
  <c r="BS45" i="1"/>
  <c r="Q46" i="1"/>
  <c r="Q47" i="1"/>
  <c r="JN45" i="1"/>
  <c r="DT45" i="1"/>
  <c r="M45" i="34"/>
  <c r="BA45" i="34" s="1"/>
  <c r="FV45" i="1"/>
  <c r="FH45" i="1"/>
  <c r="GW45" i="1" s="1"/>
  <c r="BR45" i="1"/>
  <c r="P46" i="1"/>
  <c r="P47" i="1"/>
  <c r="JS45" i="1"/>
  <c r="DY45" i="1"/>
  <c r="R45" i="34"/>
  <c r="BF45" i="34" s="1"/>
  <c r="GA45" i="1"/>
  <c r="FM45" i="1"/>
  <c r="BW45" i="1"/>
  <c r="U47" i="1"/>
  <c r="U46" i="1"/>
  <c r="JP45" i="1"/>
  <c r="DV45" i="1"/>
  <c r="O45" i="34"/>
  <c r="BC45" i="34" s="1"/>
  <c r="FX45" i="1"/>
  <c r="FJ45" i="1"/>
  <c r="GY45" i="1" s="1"/>
  <c r="BT45" i="1"/>
  <c r="R46" i="1"/>
  <c r="R47" i="1"/>
  <c r="JQ45" i="1"/>
  <c r="DW45" i="1"/>
  <c r="P45" i="34"/>
  <c r="BD45" i="34" s="1"/>
  <c r="FY45" i="1"/>
  <c r="FK45" i="1"/>
  <c r="GZ45" i="1" s="1"/>
  <c r="BU45" i="1"/>
  <c r="S47" i="1"/>
  <c r="S46" i="1"/>
  <c r="JM45" i="1"/>
  <c r="DS45" i="1"/>
  <c r="L45" i="34"/>
  <c r="AZ45" i="34" s="1"/>
  <c r="FU45" i="1"/>
  <c r="FG45" i="1"/>
  <c r="GV45" i="1" s="1"/>
  <c r="BQ45" i="1"/>
  <c r="O46" i="1"/>
  <c r="O47" i="1"/>
  <c r="MM61" i="1"/>
  <c r="W42" i="20"/>
  <c r="H42" i="20"/>
  <c r="JI61" i="1"/>
  <c r="H61" i="34"/>
  <c r="AV61" i="34" s="1"/>
  <c r="FQ61" i="1"/>
  <c r="FC61" i="1"/>
  <c r="BM61" i="1"/>
  <c r="K58" i="1"/>
  <c r="K59" i="1"/>
  <c r="K60" i="1"/>
  <c r="K57" i="1"/>
  <c r="K56" i="1"/>
  <c r="MM24" i="1"/>
  <c r="W17" i="20"/>
  <c r="H17" i="20"/>
  <c r="JI24" i="1"/>
  <c r="H24" i="34"/>
  <c r="AV24" i="34" s="1"/>
  <c r="FQ24" i="1"/>
  <c r="FC24" i="1"/>
  <c r="BM24" i="1"/>
  <c r="K23" i="1"/>
  <c r="K22" i="1"/>
  <c r="MT23" i="1"/>
  <c r="AD16" i="20"/>
  <c r="O16" i="20"/>
  <c r="JP23" i="1"/>
  <c r="O23" i="34"/>
  <c r="BC23" i="34" s="1"/>
  <c r="FX23" i="1"/>
  <c r="FJ23" i="1"/>
  <c r="BT23" i="1"/>
  <c r="R25" i="1"/>
  <c r="R24" i="1"/>
  <c r="R22" i="1"/>
  <c r="MS23" i="1"/>
  <c r="AC16" i="20"/>
  <c r="N16" i="20"/>
  <c r="JO23" i="1"/>
  <c r="N23" i="34"/>
  <c r="BB23" i="34" s="1"/>
  <c r="FW23" i="1"/>
  <c r="FI23" i="1"/>
  <c r="BS23" i="1"/>
  <c r="Q25" i="1"/>
  <c r="Q24" i="1"/>
  <c r="Q22" i="1"/>
  <c r="IR42" i="1"/>
  <c r="R42" i="34"/>
  <c r="BF42" i="34" s="1"/>
  <c r="GA42" i="1"/>
  <c r="G42" i="60" s="1"/>
  <c r="FM42" i="1"/>
  <c r="BI42" i="1"/>
  <c r="U43" i="1"/>
  <c r="U41" i="1"/>
  <c r="IO42" i="1"/>
  <c r="O42" i="34"/>
  <c r="BC42" i="34" s="1"/>
  <c r="FX42" i="1"/>
  <c r="FJ42" i="1"/>
  <c r="BF42" i="1"/>
  <c r="R43" i="1"/>
  <c r="R41" i="1"/>
  <c r="IK42" i="1"/>
  <c r="K42" i="34"/>
  <c r="AY42" i="34" s="1"/>
  <c r="FT42" i="1"/>
  <c r="FF42" i="1"/>
  <c r="BB42" i="1"/>
  <c r="N43" i="1"/>
  <c r="N41" i="1"/>
  <c r="IM42" i="1"/>
  <c r="M42" i="34"/>
  <c r="BA42" i="34" s="1"/>
  <c r="FV42" i="1"/>
  <c r="FH42" i="1"/>
  <c r="BD42" i="1"/>
  <c r="P43" i="1"/>
  <c r="P41" i="1"/>
  <c r="IN42" i="1"/>
  <c r="N42" i="34"/>
  <c r="BB42" i="34" s="1"/>
  <c r="FW42" i="1"/>
  <c r="FI42" i="1"/>
  <c r="BE42" i="1"/>
  <c r="Q43" i="1"/>
  <c r="Q41" i="1"/>
  <c r="IQ42" i="1"/>
  <c r="Q42" i="34"/>
  <c r="BE42" i="34" s="1"/>
  <c r="FZ42" i="1"/>
  <c r="FL42" i="1"/>
  <c r="BH42" i="1"/>
  <c r="T43" i="1"/>
  <c r="T41" i="1"/>
  <c r="IL42" i="1"/>
  <c r="L42" i="34"/>
  <c r="AZ42" i="34" s="1"/>
  <c r="FU42" i="1"/>
  <c r="FG42" i="1"/>
  <c r="BC42" i="1"/>
  <c r="O43" i="1"/>
  <c r="O41" i="1"/>
  <c r="IJ42" i="1"/>
  <c r="J42" i="34"/>
  <c r="AX42" i="34" s="1"/>
  <c r="FS42" i="1"/>
  <c r="FE42" i="1"/>
  <c r="BA42" i="1"/>
  <c r="M43" i="1"/>
  <c r="M41" i="1"/>
  <c r="IP42" i="1"/>
  <c r="P42" i="34"/>
  <c r="BD42" i="34" s="1"/>
  <c r="FY42" i="1"/>
  <c r="FK42" i="1"/>
  <c r="BG42" i="1"/>
  <c r="S43" i="1"/>
  <c r="S41" i="1"/>
  <c r="IH42" i="1"/>
  <c r="H42" i="34"/>
  <c r="AV42" i="34" s="1"/>
  <c r="FQ42" i="1"/>
  <c r="FC42" i="1"/>
  <c r="AY42" i="1"/>
  <c r="K43" i="1"/>
  <c r="K41" i="1"/>
  <c r="II42" i="1"/>
  <c r="I42" i="34"/>
  <c r="AW42" i="34" s="1"/>
  <c r="FR42" i="1"/>
  <c r="FD42" i="1"/>
  <c r="AZ42" i="1"/>
  <c r="L43" i="1"/>
  <c r="L41" i="1"/>
  <c r="MM18" i="1"/>
  <c r="W13" i="20"/>
  <c r="H13" i="20"/>
  <c r="JI18" i="1"/>
  <c r="H18" i="34"/>
  <c r="AV18" i="34" s="1"/>
  <c r="FQ18" i="1"/>
  <c r="FC18" i="1"/>
  <c r="BM18" i="1"/>
  <c r="K17" i="1"/>
  <c r="K16" i="1"/>
  <c r="K15" i="1"/>
  <c r="MW56" i="1"/>
  <c r="AG37" i="20"/>
  <c r="KT56" i="1"/>
  <c r="DK56" i="1"/>
  <c r="R56" i="34"/>
  <c r="BF56" i="34" s="1"/>
  <c r="GA56" i="1"/>
  <c r="G56" i="60" s="1"/>
  <c r="FM56" i="1"/>
  <c r="BW56" i="1"/>
  <c r="U58" i="1"/>
  <c r="U59" i="1"/>
  <c r="U60" i="1"/>
  <c r="U57" i="1"/>
  <c r="U61" i="1"/>
  <c r="MV56" i="1"/>
  <c r="AF37" i="20"/>
  <c r="KS56" i="1"/>
  <c r="DJ56" i="1"/>
  <c r="Q56" i="34"/>
  <c r="BE56" i="34" s="1"/>
  <c r="FZ56" i="1"/>
  <c r="FL56" i="1"/>
  <c r="BV56" i="1"/>
  <c r="T58" i="1"/>
  <c r="T59" i="1"/>
  <c r="T60" i="1"/>
  <c r="T57" i="1"/>
  <c r="T61" i="1"/>
  <c r="MU56" i="1"/>
  <c r="AE37" i="20"/>
  <c r="KR56" i="1"/>
  <c r="DI56" i="1"/>
  <c r="P56" i="34"/>
  <c r="BD56" i="34" s="1"/>
  <c r="FY56" i="1"/>
  <c r="FK56" i="1"/>
  <c r="BU56" i="1"/>
  <c r="S58" i="1"/>
  <c r="S59" i="1"/>
  <c r="S60" i="1"/>
  <c r="S57" i="1"/>
  <c r="S61" i="1"/>
  <c r="MT56" i="1"/>
  <c r="AD37" i="20"/>
  <c r="KQ56" i="1"/>
  <c r="DH56" i="1"/>
  <c r="O56" i="34"/>
  <c r="BC56" i="34" s="1"/>
  <c r="FX56" i="1"/>
  <c r="FJ56" i="1"/>
  <c r="BT56" i="1"/>
  <c r="R58" i="1"/>
  <c r="R59" i="1"/>
  <c r="R60" i="1"/>
  <c r="R57" i="1"/>
  <c r="R61" i="1"/>
  <c r="MS56" i="1"/>
  <c r="AC37" i="20"/>
  <c r="KP56" i="1"/>
  <c r="DG56" i="1"/>
  <c r="N56" i="34"/>
  <c r="BB56" i="34" s="1"/>
  <c r="FW56" i="1"/>
  <c r="FI56" i="1"/>
  <c r="BS56" i="1"/>
  <c r="Q58" i="1"/>
  <c r="Q59" i="1"/>
  <c r="Q60" i="1"/>
  <c r="Q57" i="1"/>
  <c r="Q61" i="1"/>
  <c r="MR56" i="1"/>
  <c r="AB37" i="20"/>
  <c r="KO56" i="1"/>
  <c r="DF56" i="1"/>
  <c r="M56" i="34"/>
  <c r="BA56" i="34" s="1"/>
  <c r="FV56" i="1"/>
  <c r="FH56" i="1"/>
  <c r="BR56" i="1"/>
  <c r="P58" i="1"/>
  <c r="P59" i="1"/>
  <c r="P60" i="1"/>
  <c r="P57" i="1"/>
  <c r="P61" i="1"/>
  <c r="MQ56" i="1"/>
  <c r="AA37" i="20"/>
  <c r="KN56" i="1"/>
  <c r="DE56" i="1"/>
  <c r="L56" i="34"/>
  <c r="AZ56" i="34" s="1"/>
  <c r="FU56" i="1"/>
  <c r="FG56" i="1"/>
  <c r="BQ56" i="1"/>
  <c r="O58" i="1"/>
  <c r="O59" i="1"/>
  <c r="O60" i="1"/>
  <c r="O57" i="1"/>
  <c r="O61" i="1"/>
  <c r="MP56" i="1"/>
  <c r="Z37" i="20"/>
  <c r="KM56" i="1"/>
  <c r="DD56" i="1"/>
  <c r="K56" i="34"/>
  <c r="AY56" i="34" s="1"/>
  <c r="FT56" i="1"/>
  <c r="FF56" i="1"/>
  <c r="BP56" i="1"/>
  <c r="N58" i="1"/>
  <c r="N59" i="1"/>
  <c r="N60" i="1"/>
  <c r="N57" i="1"/>
  <c r="N61" i="1"/>
  <c r="MO56" i="1"/>
  <c r="Y37" i="20"/>
  <c r="KL56" i="1"/>
  <c r="DC56" i="1"/>
  <c r="J56" i="34"/>
  <c r="AX56" i="34" s="1"/>
  <c r="FS56" i="1"/>
  <c r="FE56" i="1"/>
  <c r="BO56" i="1"/>
  <c r="M58" i="1"/>
  <c r="M59" i="1"/>
  <c r="M60" i="1"/>
  <c r="M57" i="1"/>
  <c r="M61" i="1"/>
  <c r="MN56" i="1"/>
  <c r="X37" i="20"/>
  <c r="KK56" i="1"/>
  <c r="DB56" i="1"/>
  <c r="I56" i="34"/>
  <c r="AW56" i="34" s="1"/>
  <c r="FR56" i="1"/>
  <c r="FD56" i="1"/>
  <c r="BN56" i="1"/>
  <c r="L58" i="1"/>
  <c r="L59" i="1"/>
  <c r="L60" i="1"/>
  <c r="L57" i="1"/>
  <c r="L61" i="1"/>
  <c r="R15" i="20"/>
  <c r="JS22" i="1"/>
  <c r="DY22" i="1"/>
  <c r="R22" i="34"/>
  <c r="BF22" i="34" s="1"/>
  <c r="GA22" i="1"/>
  <c r="G22" i="60" s="1"/>
  <c r="FM22" i="1"/>
  <c r="BW22" i="1"/>
  <c r="U25" i="1"/>
  <c r="U24" i="1"/>
  <c r="U23" i="1"/>
  <c r="Q15" i="20"/>
  <c r="JR22" i="1"/>
  <c r="DX22" i="1"/>
  <c r="Q22" i="34"/>
  <c r="BE22" i="34" s="1"/>
  <c r="FZ22" i="1"/>
  <c r="FL22" i="1"/>
  <c r="BV22" i="1"/>
  <c r="T25" i="1"/>
  <c r="T24" i="1"/>
  <c r="T23" i="1"/>
  <c r="P15" i="20"/>
  <c r="JQ22" i="1"/>
  <c r="DW22" i="1"/>
  <c r="P22" i="34"/>
  <c r="BD22" i="34" s="1"/>
  <c r="FY22" i="1"/>
  <c r="FK22" i="1"/>
  <c r="BU22" i="1"/>
  <c r="S25" i="1"/>
  <c r="S24" i="1"/>
  <c r="S23" i="1"/>
  <c r="MR22" i="1"/>
  <c r="AB15" i="20"/>
  <c r="KO22" i="1"/>
  <c r="DF22" i="1"/>
  <c r="M22" i="34"/>
  <c r="BA22" i="34" s="1"/>
  <c r="FV22" i="1"/>
  <c r="FH22" i="1"/>
  <c r="BR22" i="1"/>
  <c r="P25" i="1"/>
  <c r="P23" i="1"/>
  <c r="P24" i="1"/>
  <c r="MQ22" i="1"/>
  <c r="AA15" i="20"/>
  <c r="KN22" i="1"/>
  <c r="DE22" i="1"/>
  <c r="L22" i="34"/>
  <c r="AZ22" i="34" s="1"/>
  <c r="FU22" i="1"/>
  <c r="FG22" i="1"/>
  <c r="BQ22" i="1"/>
  <c r="O25" i="1"/>
  <c r="O23" i="1"/>
  <c r="O24" i="1"/>
  <c r="MP22" i="1"/>
  <c r="Z15" i="20"/>
  <c r="KM22" i="1"/>
  <c r="DD22" i="1"/>
  <c r="K22" i="34"/>
  <c r="AY22" i="34" s="1"/>
  <c r="FT22" i="1"/>
  <c r="FF22" i="1"/>
  <c r="BP22" i="1"/>
  <c r="N25" i="1"/>
  <c r="N23" i="1"/>
  <c r="N24" i="1"/>
  <c r="MO22" i="1"/>
  <c r="Y15" i="20"/>
  <c r="KL22" i="1"/>
  <c r="DC22" i="1"/>
  <c r="J22" i="34"/>
  <c r="AX22" i="34" s="1"/>
  <c r="FS22" i="1"/>
  <c r="FE22" i="1"/>
  <c r="BO22" i="1"/>
  <c r="M25" i="1"/>
  <c r="M23" i="1"/>
  <c r="M24" i="1"/>
  <c r="MN22" i="1"/>
  <c r="X15" i="20"/>
  <c r="KK22" i="1"/>
  <c r="DB22" i="1"/>
  <c r="I22" i="34"/>
  <c r="AW22" i="34" s="1"/>
  <c r="FR22" i="1"/>
  <c r="FD22" i="1"/>
  <c r="BN22" i="1"/>
  <c r="L25" i="1"/>
  <c r="L23" i="1"/>
  <c r="L24" i="1"/>
  <c r="R43" i="20"/>
  <c r="JS63" i="1"/>
  <c r="DY63" i="1"/>
  <c r="BW63" i="1"/>
  <c r="R63" i="34"/>
  <c r="BF63" i="34" s="1"/>
  <c r="GA63" i="1"/>
  <c r="G63" i="60" s="1"/>
  <c r="FM63" i="1"/>
  <c r="U65" i="1"/>
  <c r="U64" i="1"/>
  <c r="Q43" i="20"/>
  <c r="JR63" i="1"/>
  <c r="DX63" i="1"/>
  <c r="BV63" i="1"/>
  <c r="Q63" i="34"/>
  <c r="BE63" i="34" s="1"/>
  <c r="FZ63" i="1"/>
  <c r="FL63" i="1"/>
  <c r="T65" i="1"/>
  <c r="T64" i="1"/>
  <c r="P43" i="20"/>
  <c r="JQ63" i="1"/>
  <c r="DW63" i="1"/>
  <c r="BU63" i="1"/>
  <c r="P63" i="34"/>
  <c r="BD63" i="34" s="1"/>
  <c r="FY63" i="1"/>
  <c r="FK63" i="1"/>
  <c r="S65" i="1"/>
  <c r="S64" i="1"/>
  <c r="O43" i="20"/>
  <c r="JP63" i="1"/>
  <c r="DV63" i="1"/>
  <c r="BT63" i="1"/>
  <c r="O63" i="34"/>
  <c r="BC63" i="34" s="1"/>
  <c r="FX63" i="1"/>
  <c r="FJ63" i="1"/>
  <c r="R65" i="1"/>
  <c r="R64" i="1"/>
  <c r="N43" i="20"/>
  <c r="JO63" i="1"/>
  <c r="DU63" i="1"/>
  <c r="BS63" i="1"/>
  <c r="N63" i="34"/>
  <c r="BB63" i="34" s="1"/>
  <c r="FW63" i="1"/>
  <c r="FI63" i="1"/>
  <c r="Q65" i="1"/>
  <c r="Q64" i="1"/>
  <c r="M43" i="20"/>
  <c r="JN63" i="1"/>
  <c r="DT63" i="1"/>
  <c r="BR63" i="1"/>
  <c r="M63" i="34"/>
  <c r="BA63" i="34" s="1"/>
  <c r="FV63" i="1"/>
  <c r="FH63" i="1"/>
  <c r="P65" i="1"/>
  <c r="P64" i="1"/>
  <c r="L43" i="20"/>
  <c r="JM63" i="1"/>
  <c r="DS63" i="1"/>
  <c r="BQ63" i="1"/>
  <c r="L63" i="34"/>
  <c r="AZ63" i="34" s="1"/>
  <c r="FU63" i="1"/>
  <c r="FG63" i="1"/>
  <c r="O65" i="1"/>
  <c r="O64" i="1"/>
  <c r="K43" i="20"/>
  <c r="JL63" i="1"/>
  <c r="DR63" i="1"/>
  <c r="BP63" i="1"/>
  <c r="K63" i="34"/>
  <c r="AY63" i="34" s="1"/>
  <c r="FT63" i="1"/>
  <c r="FF63" i="1"/>
  <c r="N65" i="1"/>
  <c r="N64" i="1"/>
  <c r="J43" i="20"/>
  <c r="JK63" i="1"/>
  <c r="DQ63" i="1"/>
  <c r="BO63" i="1"/>
  <c r="J63" i="34"/>
  <c r="AX63" i="34" s="1"/>
  <c r="FS63" i="1"/>
  <c r="FE63" i="1"/>
  <c r="M65" i="1"/>
  <c r="M64" i="1"/>
  <c r="I43" i="20"/>
  <c r="JJ63" i="1"/>
  <c r="DP63" i="1"/>
  <c r="BN63" i="1"/>
  <c r="I63" i="34"/>
  <c r="AW63" i="34" s="1"/>
  <c r="FR63" i="1"/>
  <c r="FD63" i="1"/>
  <c r="L65" i="1"/>
  <c r="L64" i="1"/>
  <c r="H43" i="20"/>
  <c r="JI63" i="1"/>
  <c r="DO63" i="1"/>
  <c r="BM63" i="1"/>
  <c r="H63" i="34"/>
  <c r="AV63" i="34" s="1"/>
  <c r="FQ63" i="1"/>
  <c r="FC63" i="1"/>
  <c r="K65" i="1"/>
  <c r="K64" i="1"/>
  <c r="AV24" i="20"/>
  <c r="IR34" i="1"/>
  <c r="R34" i="34"/>
  <c r="BF34" i="34" s="1"/>
  <c r="GA34" i="1"/>
  <c r="G34" i="60" s="1"/>
  <c r="FM34" i="1"/>
  <c r="H34" i="60" s="1"/>
  <c r="BI34" i="1"/>
  <c r="U37" i="1"/>
  <c r="U35" i="1"/>
  <c r="U36" i="1"/>
  <c r="AU24" i="20"/>
  <c r="IQ34" i="1"/>
  <c r="Q34" i="34"/>
  <c r="BE34" i="34" s="1"/>
  <c r="FZ34" i="1"/>
  <c r="FL34" i="1"/>
  <c r="HA34" i="1" s="1"/>
  <c r="BH34" i="1"/>
  <c r="T37" i="1"/>
  <c r="T35" i="1"/>
  <c r="T36" i="1"/>
  <c r="AT24" i="20"/>
  <c r="IP34" i="1"/>
  <c r="P34" i="34"/>
  <c r="BD34" i="34" s="1"/>
  <c r="FY34" i="1"/>
  <c r="FK34" i="1"/>
  <c r="GZ34" i="1" s="1"/>
  <c r="BG34" i="1"/>
  <c r="S37" i="1"/>
  <c r="S35" i="1"/>
  <c r="S36" i="1"/>
  <c r="AR24" i="20"/>
  <c r="IN34" i="1"/>
  <c r="N34" i="34"/>
  <c r="BB34" i="34" s="1"/>
  <c r="FW34" i="1"/>
  <c r="FI34" i="1"/>
  <c r="GX34" i="1" s="1"/>
  <c r="BE34" i="1"/>
  <c r="Q37" i="1"/>
  <c r="Q35" i="1"/>
  <c r="Q36" i="1"/>
  <c r="AS24" i="20"/>
  <c r="IO34" i="1"/>
  <c r="O34" i="34"/>
  <c r="BC34" i="34" s="1"/>
  <c r="FX34" i="1"/>
  <c r="FJ34" i="1"/>
  <c r="GY34" i="1" s="1"/>
  <c r="BF34" i="1"/>
  <c r="R37" i="1"/>
  <c r="R35" i="1"/>
  <c r="R36" i="1"/>
  <c r="AP24" i="20"/>
  <c r="IL34" i="1"/>
  <c r="L34" i="34"/>
  <c r="AZ34" i="34" s="1"/>
  <c r="FU34" i="1"/>
  <c r="FG34" i="1"/>
  <c r="GV34" i="1" s="1"/>
  <c r="BC34" i="1"/>
  <c r="O37" i="1"/>
  <c r="O35" i="1"/>
  <c r="O36" i="1"/>
  <c r="AM24" i="20"/>
  <c r="II34" i="1"/>
  <c r="I34" i="34"/>
  <c r="AW34" i="34" s="1"/>
  <c r="FR34" i="1"/>
  <c r="FD34" i="1"/>
  <c r="GS34" i="1" s="1"/>
  <c r="AZ34" i="1"/>
  <c r="L37" i="1"/>
  <c r="L35" i="1"/>
  <c r="L36" i="1"/>
  <c r="AL24" i="20"/>
  <c r="IH34" i="1"/>
  <c r="H34" i="34"/>
  <c r="AV34" i="34" s="1"/>
  <c r="FQ34" i="1"/>
  <c r="FC34" i="1"/>
  <c r="GR34" i="1" s="1"/>
  <c r="AY34" i="1"/>
  <c r="K37" i="1"/>
  <c r="K35" i="1"/>
  <c r="K36" i="1"/>
  <c r="AQ24" i="20"/>
  <c r="IM34" i="1"/>
  <c r="M34" i="34"/>
  <c r="BA34" i="34" s="1"/>
  <c r="FV34" i="1"/>
  <c r="FH34" i="1"/>
  <c r="GW34" i="1" s="1"/>
  <c r="BD34" i="1"/>
  <c r="P37" i="1"/>
  <c r="P35" i="1"/>
  <c r="P36" i="1"/>
  <c r="AO24" i="20"/>
  <c r="IK34" i="1"/>
  <c r="K34" i="34"/>
  <c r="AY34" i="34" s="1"/>
  <c r="FT34" i="1"/>
  <c r="FF34" i="1"/>
  <c r="GU34" i="1" s="1"/>
  <c r="BB34" i="1"/>
  <c r="N37" i="1"/>
  <c r="N35" i="1"/>
  <c r="N36" i="1"/>
  <c r="AN24" i="20"/>
  <c r="IJ34" i="1"/>
  <c r="J34" i="34"/>
  <c r="AX34" i="34" s="1"/>
  <c r="FS34" i="1"/>
  <c r="FE34" i="1"/>
  <c r="GT34" i="1" s="1"/>
  <c r="BA34" i="1"/>
  <c r="M37" i="1"/>
  <c r="M35" i="1"/>
  <c r="M36" i="1"/>
  <c r="MR15" i="1"/>
  <c r="AB10" i="20"/>
  <c r="DF15" i="1"/>
  <c r="M15" i="34"/>
  <c r="BA15" i="34" s="1"/>
  <c r="FV15" i="1"/>
  <c r="FH15" i="1"/>
  <c r="BR15" i="1"/>
  <c r="P17" i="1"/>
  <c r="P16" i="1"/>
  <c r="P18" i="1"/>
  <c r="DO51" i="1"/>
  <c r="DA51" i="1"/>
  <c r="H51" i="34"/>
  <c r="AV51" i="34" s="1"/>
  <c r="FQ51" i="1"/>
  <c r="FC51" i="1"/>
  <c r="BM51" i="1"/>
  <c r="K52" i="1"/>
  <c r="K53" i="1"/>
  <c r="K54" i="1"/>
  <c r="DP51" i="1"/>
  <c r="DB51" i="1"/>
  <c r="I51" i="34"/>
  <c r="AW51" i="34" s="1"/>
  <c r="FR51" i="1"/>
  <c r="FD51" i="1"/>
  <c r="BN51" i="1"/>
  <c r="L54" i="1"/>
  <c r="L53" i="1"/>
  <c r="L52" i="1"/>
  <c r="DQ51" i="1"/>
  <c r="DC51" i="1"/>
  <c r="J51" i="34"/>
  <c r="AX51" i="34" s="1"/>
  <c r="FS51" i="1"/>
  <c r="FE51" i="1"/>
  <c r="BO51" i="1"/>
  <c r="M54" i="1"/>
  <c r="M53" i="1"/>
  <c r="M52" i="1"/>
  <c r="DR51" i="1"/>
  <c r="DD51" i="1"/>
  <c r="K51" i="34"/>
  <c r="AY51" i="34" s="1"/>
  <c r="FT51" i="1"/>
  <c r="FF51" i="1"/>
  <c r="BP51" i="1"/>
  <c r="N54" i="1"/>
  <c r="N53" i="1"/>
  <c r="N52" i="1"/>
  <c r="DS51" i="1"/>
  <c r="DE51" i="1"/>
  <c r="L51" i="34"/>
  <c r="AZ51" i="34" s="1"/>
  <c r="FU51" i="1"/>
  <c r="FG51" i="1"/>
  <c r="BQ51" i="1"/>
  <c r="O54" i="1"/>
  <c r="O53" i="1"/>
  <c r="O52" i="1"/>
  <c r="DT51" i="1"/>
  <c r="DF51" i="1"/>
  <c r="M51" i="34"/>
  <c r="BA51" i="34" s="1"/>
  <c r="FV51" i="1"/>
  <c r="FH51" i="1"/>
  <c r="BR51" i="1"/>
  <c r="P54" i="1"/>
  <c r="P53" i="1"/>
  <c r="P52" i="1"/>
  <c r="DU51" i="1"/>
  <c r="DG51" i="1"/>
  <c r="N51" i="34"/>
  <c r="BB51" i="34" s="1"/>
  <c r="FW51" i="1"/>
  <c r="FI51" i="1"/>
  <c r="BS51" i="1"/>
  <c r="Q54" i="1"/>
  <c r="Q53" i="1"/>
  <c r="Q52" i="1"/>
  <c r="DV51" i="1"/>
  <c r="DH51" i="1"/>
  <c r="O51" i="34"/>
  <c r="BC51" i="34" s="1"/>
  <c r="FX51" i="1"/>
  <c r="FJ51" i="1"/>
  <c r="BT51" i="1"/>
  <c r="R54" i="1"/>
  <c r="R53" i="1"/>
  <c r="R52" i="1"/>
  <c r="DW51" i="1"/>
  <c r="DI51" i="1"/>
  <c r="P51" i="34"/>
  <c r="BD51" i="34" s="1"/>
  <c r="FY51" i="1"/>
  <c r="FK51" i="1"/>
  <c r="BU51" i="1"/>
  <c r="S54" i="1"/>
  <c r="S53" i="1"/>
  <c r="S52" i="1"/>
  <c r="DX51" i="1"/>
  <c r="DJ51" i="1"/>
  <c r="Q51" i="34"/>
  <c r="BE51" i="34" s="1"/>
  <c r="FZ51" i="1"/>
  <c r="FL51" i="1"/>
  <c r="BV51" i="1"/>
  <c r="T54" i="1"/>
  <c r="T53" i="1"/>
  <c r="T52" i="1"/>
  <c r="DY51" i="1"/>
  <c r="DK51" i="1"/>
  <c r="R51" i="34"/>
  <c r="BF51" i="34" s="1"/>
  <c r="GA51" i="1"/>
  <c r="G51" i="60" s="1"/>
  <c r="FM51" i="1"/>
  <c r="BW51" i="1"/>
  <c r="U54" i="1"/>
  <c r="U53" i="1"/>
  <c r="U52" i="1"/>
  <c r="R10" i="20"/>
  <c r="JS15" i="1"/>
  <c r="DY15" i="1"/>
  <c r="R15" i="34"/>
  <c r="BF15" i="34" s="1"/>
  <c r="GA15" i="1"/>
  <c r="G15" i="60" s="1"/>
  <c r="FM15" i="1"/>
  <c r="BW15" i="1"/>
  <c r="U17" i="1"/>
  <c r="U16" i="1"/>
  <c r="U18" i="1"/>
  <c r="Q10" i="20"/>
  <c r="JR15" i="1"/>
  <c r="DX15" i="1"/>
  <c r="Q15" i="34"/>
  <c r="BE15" i="34" s="1"/>
  <c r="FZ15" i="1"/>
  <c r="FL15" i="1"/>
  <c r="BV15" i="1"/>
  <c r="T17" i="1"/>
  <c r="T16" i="1"/>
  <c r="T18" i="1"/>
  <c r="P10" i="20"/>
  <c r="JQ15" i="1"/>
  <c r="DW15" i="1"/>
  <c r="P15" i="34"/>
  <c r="BD15" i="34" s="1"/>
  <c r="FY15" i="1"/>
  <c r="FK15" i="1"/>
  <c r="BU15" i="1"/>
  <c r="S17" i="1"/>
  <c r="S16" i="1"/>
  <c r="S18" i="1"/>
  <c r="O10" i="20"/>
  <c r="JP15" i="1"/>
  <c r="DV15" i="1"/>
  <c r="O15" i="34"/>
  <c r="BC15" i="34" s="1"/>
  <c r="FX15" i="1"/>
  <c r="FJ15" i="1"/>
  <c r="BT15" i="1"/>
  <c r="R17" i="1"/>
  <c r="R16" i="1"/>
  <c r="R18" i="1"/>
  <c r="N10" i="20"/>
  <c r="JO15" i="1"/>
  <c r="DU15" i="1"/>
  <c r="N15" i="34"/>
  <c r="BB15" i="34" s="1"/>
  <c r="FW15" i="1"/>
  <c r="FI15" i="1"/>
  <c r="BS15" i="1"/>
  <c r="Q17" i="1"/>
  <c r="Q16" i="1"/>
  <c r="Q18" i="1"/>
  <c r="MQ15" i="1"/>
  <c r="AA10" i="20"/>
  <c r="KN15" i="1"/>
  <c r="DE15" i="1"/>
  <c r="L15" i="34"/>
  <c r="AZ15" i="34" s="1"/>
  <c r="FU15" i="1"/>
  <c r="FG15" i="1"/>
  <c r="BQ15" i="1"/>
  <c r="O17" i="1"/>
  <c r="O16" i="1"/>
  <c r="O18" i="1"/>
  <c r="MP15" i="1"/>
  <c r="Z10" i="20"/>
  <c r="KM15" i="1"/>
  <c r="DD15" i="1"/>
  <c r="K15" i="34"/>
  <c r="AY15" i="34" s="1"/>
  <c r="FT15" i="1"/>
  <c r="FF15" i="1"/>
  <c r="BP15" i="1"/>
  <c r="N17" i="1"/>
  <c r="N16" i="1"/>
  <c r="N18" i="1"/>
  <c r="MO15" i="1"/>
  <c r="Y10" i="20"/>
  <c r="KL15" i="1"/>
  <c r="DC15" i="1"/>
  <c r="J15" i="34"/>
  <c r="AX15" i="34" s="1"/>
  <c r="FS15" i="1"/>
  <c r="FE15" i="1"/>
  <c r="BO15" i="1"/>
  <c r="M17" i="1"/>
  <c r="M16" i="1"/>
  <c r="M18" i="1"/>
  <c r="MN15" i="1"/>
  <c r="X10" i="20"/>
  <c r="KK15" i="1"/>
  <c r="DB15" i="1"/>
  <c r="I15" i="34"/>
  <c r="AW15" i="34" s="1"/>
  <c r="FR15" i="1"/>
  <c r="FD15" i="1"/>
  <c r="BN15" i="1"/>
  <c r="L17" i="1"/>
  <c r="L16" i="1"/>
  <c r="L18" i="1"/>
  <c r="DY77" i="1"/>
  <c r="DK77" i="1"/>
  <c r="R76" i="34"/>
  <c r="GA77" i="1"/>
  <c r="FM77" i="1"/>
  <c r="Q13" i="18"/>
  <c r="BW77" i="1"/>
  <c r="BW78" i="1"/>
  <c r="R77" i="34"/>
  <c r="GA78" i="1"/>
  <c r="FM78" i="1"/>
  <c r="BI78" i="1"/>
  <c r="DX77" i="1"/>
  <c r="DJ77" i="1"/>
  <c r="Q76" i="34"/>
  <c r="FZ77" i="1"/>
  <c r="FL77" i="1"/>
  <c r="HA77" i="1" s="1"/>
  <c r="P13" i="18"/>
  <c r="BV77" i="1"/>
  <c r="BV78" i="1"/>
  <c r="Q77" i="34"/>
  <c r="FZ78" i="1"/>
  <c r="FL78" i="1"/>
  <c r="HA78" i="1" s="1"/>
  <c r="BH78" i="1"/>
  <c r="DW77" i="1"/>
  <c r="DI77" i="1"/>
  <c r="P76" i="34"/>
  <c r="FY77" i="1"/>
  <c r="FK77" i="1"/>
  <c r="GZ77" i="1" s="1"/>
  <c r="O13" i="18"/>
  <c r="BU77" i="1"/>
  <c r="BU78" i="1"/>
  <c r="P77" i="34"/>
  <c r="FY78" i="1"/>
  <c r="FK78" i="1"/>
  <c r="GZ78" i="1" s="1"/>
  <c r="BG78" i="1"/>
  <c r="DV77" i="1"/>
  <c r="DH77" i="1"/>
  <c r="O76" i="34"/>
  <c r="FX77" i="1"/>
  <c r="FJ77" i="1"/>
  <c r="GY77" i="1" s="1"/>
  <c r="N13" i="18"/>
  <c r="BT77" i="1"/>
  <c r="BT78" i="1"/>
  <c r="O77" i="34"/>
  <c r="FX78" i="1"/>
  <c r="FJ78" i="1"/>
  <c r="GY78" i="1" s="1"/>
  <c r="BF78" i="1"/>
  <c r="DU77" i="1"/>
  <c r="DG77" i="1"/>
  <c r="N76" i="34"/>
  <c r="FW77" i="1"/>
  <c r="FI77" i="1"/>
  <c r="GX77" i="1" s="1"/>
  <c r="M13" i="18"/>
  <c r="BS77" i="1"/>
  <c r="BS78" i="1"/>
  <c r="N77" i="34"/>
  <c r="FW78" i="1"/>
  <c r="FI78" i="1"/>
  <c r="GX78" i="1" s="1"/>
  <c r="BE78" i="1"/>
  <c r="DT77" i="1"/>
  <c r="DF77" i="1"/>
  <c r="M76" i="34"/>
  <c r="FV77" i="1"/>
  <c r="FH77" i="1"/>
  <c r="GW77" i="1" s="1"/>
  <c r="L13" i="18"/>
  <c r="BR77" i="1"/>
  <c r="BR78" i="1"/>
  <c r="M77" i="34"/>
  <c r="FV78" i="1"/>
  <c r="FH78" i="1"/>
  <c r="GW78" i="1" s="1"/>
  <c r="BD78" i="1"/>
  <c r="DS77" i="1"/>
  <c r="DE77" i="1"/>
  <c r="L76" i="34"/>
  <c r="FU77" i="1"/>
  <c r="FG77" i="1"/>
  <c r="GV77" i="1" s="1"/>
  <c r="K13" i="18"/>
  <c r="BQ77" i="1"/>
  <c r="BQ78" i="1"/>
  <c r="L77" i="34"/>
  <c r="FU78" i="1"/>
  <c r="FG78" i="1"/>
  <c r="GV78" i="1" s="1"/>
  <c r="BC78" i="1"/>
  <c r="DR77" i="1"/>
  <c r="DD77" i="1"/>
  <c r="K76" i="34"/>
  <c r="FT77" i="1"/>
  <c r="FF77" i="1"/>
  <c r="GU77" i="1" s="1"/>
  <c r="J13" i="18"/>
  <c r="BP77" i="1"/>
  <c r="BP78" i="1"/>
  <c r="K77" i="34"/>
  <c r="FT78" i="1"/>
  <c r="FF78" i="1"/>
  <c r="GU78" i="1" s="1"/>
  <c r="BB78" i="1"/>
  <c r="DQ77" i="1"/>
  <c r="DC77" i="1"/>
  <c r="J76" i="34"/>
  <c r="FS77" i="1"/>
  <c r="FE77" i="1"/>
  <c r="GT77" i="1" s="1"/>
  <c r="I13" i="18"/>
  <c r="BO77" i="1"/>
  <c r="BO78" i="1"/>
  <c r="J77" i="34"/>
  <c r="FS78" i="1"/>
  <c r="FE78" i="1"/>
  <c r="GT78" i="1" s="1"/>
  <c r="BA78" i="1"/>
  <c r="DP77" i="1"/>
  <c r="DB77" i="1"/>
  <c r="I76" i="34"/>
  <c r="FR77" i="1"/>
  <c r="FD77" i="1"/>
  <c r="GS77" i="1" s="1"/>
  <c r="H13" i="18"/>
  <c r="BN77" i="1"/>
  <c r="BN78" i="1"/>
  <c r="I77" i="34"/>
  <c r="FR78" i="1"/>
  <c r="FD78" i="1"/>
  <c r="GS78" i="1" s="1"/>
  <c r="AZ78" i="1"/>
  <c r="DO77" i="1"/>
  <c r="DA77" i="1"/>
  <c r="H76" i="34"/>
  <c r="FQ77" i="1"/>
  <c r="FC77" i="1"/>
  <c r="GR77" i="1" s="1"/>
  <c r="G13" i="18"/>
  <c r="BM77" i="1"/>
  <c r="BM78" i="1"/>
  <c r="H77" i="34"/>
  <c r="FQ78" i="1"/>
  <c r="FC78" i="1"/>
  <c r="GR78" i="1" s="1"/>
  <c r="AY78" i="1"/>
  <c r="MW49" i="1"/>
  <c r="AG32" i="20"/>
  <c r="N64" i="56" s="1"/>
  <c r="KT49" i="1"/>
  <c r="AE17" i="18"/>
  <c r="DK49" i="1"/>
  <c r="R49" i="34"/>
  <c r="BF49" i="34" s="1"/>
  <c r="Q17" i="18"/>
  <c r="GA49" i="1"/>
  <c r="G49" i="60" s="1"/>
  <c r="FM49" i="1"/>
  <c r="BW49" i="1"/>
  <c r="MV49" i="1"/>
  <c r="AF32" i="20"/>
  <c r="M64" i="56" s="1"/>
  <c r="KS49" i="1"/>
  <c r="AD17" i="18"/>
  <c r="DJ49" i="1"/>
  <c r="Q49" i="34"/>
  <c r="BE49" i="34" s="1"/>
  <c r="P17" i="18"/>
  <c r="FZ49" i="1"/>
  <c r="FL49" i="1"/>
  <c r="BV49" i="1"/>
  <c r="MU49" i="1"/>
  <c r="AE32" i="20"/>
  <c r="L64" i="56" s="1"/>
  <c r="KR49" i="1"/>
  <c r="AC17" i="18"/>
  <c r="DI49" i="1"/>
  <c r="P49" i="34"/>
  <c r="BD49" i="34" s="1"/>
  <c r="O17" i="18"/>
  <c r="FY49" i="1"/>
  <c r="FK49" i="1"/>
  <c r="BU49" i="1"/>
  <c r="MT49" i="1"/>
  <c r="AD32" i="20"/>
  <c r="K64" i="56" s="1"/>
  <c r="KQ49" i="1"/>
  <c r="AB17" i="18"/>
  <c r="DH49" i="1"/>
  <c r="O49" i="34"/>
  <c r="BC49" i="34" s="1"/>
  <c r="N17" i="18"/>
  <c r="FX49" i="1"/>
  <c r="FJ49" i="1"/>
  <c r="BT49" i="1"/>
  <c r="MS49" i="1"/>
  <c r="AC32" i="20"/>
  <c r="J64" i="56" s="1"/>
  <c r="KP49" i="1"/>
  <c r="AA17" i="18"/>
  <c r="DG49" i="1"/>
  <c r="N49" i="34"/>
  <c r="BB49" i="34" s="1"/>
  <c r="M17" i="18"/>
  <c r="FW49" i="1"/>
  <c r="FI49" i="1"/>
  <c r="BS49" i="1"/>
  <c r="MR49" i="1"/>
  <c r="AB32" i="20"/>
  <c r="I64" i="56" s="1"/>
  <c r="KO49" i="1"/>
  <c r="Z17" i="18"/>
  <c r="DF49" i="1"/>
  <c r="M49" i="34"/>
  <c r="BA49" i="34" s="1"/>
  <c r="L17" i="18"/>
  <c r="FV49" i="1"/>
  <c r="FH49" i="1"/>
  <c r="BR49" i="1"/>
  <c r="MQ49" i="1"/>
  <c r="AA32" i="20"/>
  <c r="H64" i="56" s="1"/>
  <c r="KN49" i="1"/>
  <c r="Y17" i="18"/>
  <c r="DE49" i="1"/>
  <c r="L49" i="34"/>
  <c r="AZ49" i="34" s="1"/>
  <c r="K17" i="18"/>
  <c r="FU49" i="1"/>
  <c r="FG49" i="1"/>
  <c r="BQ49" i="1"/>
  <c r="MP49" i="1"/>
  <c r="Z32" i="20"/>
  <c r="G64" i="56" s="1"/>
  <c r="KM49" i="1"/>
  <c r="X17" i="18"/>
  <c r="DD49" i="1"/>
  <c r="K49" i="34"/>
  <c r="AY49" i="34" s="1"/>
  <c r="J17" i="18"/>
  <c r="FT49" i="1"/>
  <c r="FF49" i="1"/>
  <c r="BP49" i="1"/>
  <c r="MO49" i="1"/>
  <c r="Y32" i="20"/>
  <c r="F64" i="56" s="1"/>
  <c r="KL49" i="1"/>
  <c r="W17" i="18"/>
  <c r="DC49" i="1"/>
  <c r="J49" i="34"/>
  <c r="AX49" i="34" s="1"/>
  <c r="I17" i="18"/>
  <c r="FS49" i="1"/>
  <c r="FE49" i="1"/>
  <c r="BO49" i="1"/>
  <c r="MN49" i="1"/>
  <c r="X32" i="20"/>
  <c r="E64" i="56" s="1"/>
  <c r="KK49" i="1"/>
  <c r="V17" i="18"/>
  <c r="DB49" i="1"/>
  <c r="I49" i="34"/>
  <c r="AW49" i="34" s="1"/>
  <c r="H17" i="18"/>
  <c r="FR49" i="1"/>
  <c r="FD49" i="1"/>
  <c r="BN49" i="1"/>
  <c r="MM49" i="1"/>
  <c r="W32" i="20"/>
  <c r="D64" i="56" s="1"/>
  <c r="KJ49" i="1"/>
  <c r="U17" i="18"/>
  <c r="DA49" i="1"/>
  <c r="H49" i="34"/>
  <c r="AV49" i="34" s="1"/>
  <c r="G17" i="18"/>
  <c r="FQ49" i="1"/>
  <c r="FC49" i="1"/>
  <c r="BM49" i="1"/>
  <c r="JS39" i="1"/>
  <c r="R26" i="20"/>
  <c r="AE12" i="18"/>
  <c r="DY39" i="1"/>
  <c r="R39" i="34"/>
  <c r="BF39" i="34" s="1"/>
  <c r="Q12" i="18"/>
  <c r="GA39" i="1"/>
  <c r="G39" i="60" s="1"/>
  <c r="BW39" i="1"/>
  <c r="FM39" i="1"/>
  <c r="H39" i="60" s="1"/>
  <c r="JR39" i="1"/>
  <c r="Q26" i="20"/>
  <c r="AD12" i="18"/>
  <c r="DX39" i="1"/>
  <c r="Q39" i="34"/>
  <c r="BE39" i="34" s="1"/>
  <c r="P12" i="18"/>
  <c r="FZ39" i="1"/>
  <c r="FL39" i="1"/>
  <c r="HA39" i="1" s="1"/>
  <c r="BV39" i="1"/>
  <c r="JQ39" i="1"/>
  <c r="P26" i="20"/>
  <c r="AC12" i="18"/>
  <c r="DW39" i="1"/>
  <c r="P39" i="34"/>
  <c r="BD39" i="34" s="1"/>
  <c r="O12" i="18"/>
  <c r="FY39" i="1"/>
  <c r="FK39" i="1"/>
  <c r="GZ39" i="1" s="1"/>
  <c r="BU39" i="1"/>
  <c r="JP39" i="1"/>
  <c r="O26" i="20"/>
  <c r="AB12" i="18"/>
  <c r="DV39" i="1"/>
  <c r="O39" i="34"/>
  <c r="BC39" i="34" s="1"/>
  <c r="N12" i="18"/>
  <c r="FX39" i="1"/>
  <c r="FJ39" i="1"/>
  <c r="GY39" i="1" s="1"/>
  <c r="BT39" i="1"/>
  <c r="JO39" i="1"/>
  <c r="N26" i="20"/>
  <c r="AA12" i="18"/>
  <c r="DU39" i="1"/>
  <c r="N39" i="34"/>
  <c r="BB39" i="34" s="1"/>
  <c r="M12" i="18"/>
  <c r="FW39" i="1"/>
  <c r="FI39" i="1"/>
  <c r="GX39" i="1" s="1"/>
  <c r="BS39" i="1"/>
  <c r="JN39" i="1"/>
  <c r="M26" i="20"/>
  <c r="Z12" i="18"/>
  <c r="DT39" i="1"/>
  <c r="M39" i="34"/>
  <c r="BA39" i="34" s="1"/>
  <c r="L12" i="18"/>
  <c r="FV39" i="1"/>
  <c r="FH39" i="1"/>
  <c r="GW39" i="1" s="1"/>
  <c r="BR39" i="1"/>
  <c r="JM39" i="1"/>
  <c r="L26" i="20"/>
  <c r="Y12" i="18"/>
  <c r="DS39" i="1"/>
  <c r="L39" i="34"/>
  <c r="AZ39" i="34" s="1"/>
  <c r="K12" i="18"/>
  <c r="FU39" i="1"/>
  <c r="FG39" i="1"/>
  <c r="GV39" i="1" s="1"/>
  <c r="BQ39" i="1"/>
  <c r="JL39" i="1"/>
  <c r="K26" i="20"/>
  <c r="X12" i="18"/>
  <c r="DR39" i="1"/>
  <c r="K39" i="34"/>
  <c r="AY39" i="34" s="1"/>
  <c r="J12" i="18"/>
  <c r="FT39" i="1"/>
  <c r="FF39" i="1"/>
  <c r="GU39" i="1" s="1"/>
  <c r="BP39" i="1"/>
  <c r="JK39" i="1"/>
  <c r="J26" i="20"/>
  <c r="W12" i="18"/>
  <c r="DQ39" i="1"/>
  <c r="J39" i="34"/>
  <c r="AX39" i="34" s="1"/>
  <c r="I12" i="18"/>
  <c r="FS39" i="1"/>
  <c r="FE39" i="1"/>
  <c r="GT39" i="1" s="1"/>
  <c r="BO39" i="1"/>
  <c r="JJ39" i="1"/>
  <c r="I26" i="20"/>
  <c r="V12" i="18"/>
  <c r="DP39" i="1"/>
  <c r="I39" i="34"/>
  <c r="AW39" i="34" s="1"/>
  <c r="H12" i="18"/>
  <c r="FR39" i="1"/>
  <c r="FD39" i="1"/>
  <c r="GS39" i="1" s="1"/>
  <c r="BN39" i="1"/>
  <c r="JI39" i="1"/>
  <c r="H26" i="20"/>
  <c r="U12" i="18"/>
  <c r="DO39" i="1"/>
  <c r="H39" i="34"/>
  <c r="AV39" i="34" s="1"/>
  <c r="G12" i="18"/>
  <c r="FQ39" i="1"/>
  <c r="FC39" i="1"/>
  <c r="GR39" i="1" s="1"/>
  <c r="BM39" i="1"/>
  <c r="MW32" i="1"/>
  <c r="AG23" i="20"/>
  <c r="N34" i="56" s="1"/>
  <c r="KT32" i="1"/>
  <c r="AE10" i="18"/>
  <c r="DK32" i="1"/>
  <c r="R32" i="34"/>
  <c r="BF32" i="34" s="1"/>
  <c r="Q10" i="18"/>
  <c r="GA32" i="1"/>
  <c r="G32" i="60" s="1"/>
  <c r="FM32" i="1"/>
  <c r="BW32" i="1"/>
  <c r="MV32" i="1"/>
  <c r="AF23" i="20"/>
  <c r="M34" i="56" s="1"/>
  <c r="KS32" i="1"/>
  <c r="AD10" i="18"/>
  <c r="DJ32" i="1"/>
  <c r="Q32" i="34"/>
  <c r="BE32" i="34" s="1"/>
  <c r="P10" i="18"/>
  <c r="FZ32" i="1"/>
  <c r="FL32" i="1"/>
  <c r="BV32" i="1"/>
  <c r="MU32" i="1"/>
  <c r="AE23" i="20"/>
  <c r="L34" i="56" s="1"/>
  <c r="KR32" i="1"/>
  <c r="AC10" i="18"/>
  <c r="DI32" i="1"/>
  <c r="P32" i="34"/>
  <c r="BD32" i="34" s="1"/>
  <c r="O10" i="18"/>
  <c r="FY32" i="1"/>
  <c r="FK32" i="1"/>
  <c r="BU32" i="1"/>
  <c r="MT32" i="1"/>
  <c r="AD23" i="20"/>
  <c r="K34" i="56" s="1"/>
  <c r="KQ32" i="1"/>
  <c r="AB10" i="18"/>
  <c r="DH32" i="1"/>
  <c r="O32" i="34"/>
  <c r="BC32" i="34" s="1"/>
  <c r="N10" i="18"/>
  <c r="FX32" i="1"/>
  <c r="FJ32" i="1"/>
  <c r="BT32" i="1"/>
  <c r="MS32" i="1"/>
  <c r="AC23" i="20"/>
  <c r="J34" i="56" s="1"/>
  <c r="KP32" i="1"/>
  <c r="AA10" i="18"/>
  <c r="DG32" i="1"/>
  <c r="N32" i="34"/>
  <c r="BB32" i="34" s="1"/>
  <c r="M10" i="18"/>
  <c r="FW32" i="1"/>
  <c r="FI32" i="1"/>
  <c r="BS32" i="1"/>
  <c r="MR32" i="1"/>
  <c r="AB23" i="20"/>
  <c r="I34" i="56" s="1"/>
  <c r="KO32" i="1"/>
  <c r="Z10" i="18"/>
  <c r="DF32" i="1"/>
  <c r="M32" i="34"/>
  <c r="BA32" i="34" s="1"/>
  <c r="L10" i="18"/>
  <c r="FV32" i="1"/>
  <c r="FH32" i="1"/>
  <c r="BR32" i="1"/>
  <c r="MQ32" i="1"/>
  <c r="AA23" i="20"/>
  <c r="H34" i="56" s="1"/>
  <c r="KN32" i="1"/>
  <c r="Y10" i="18"/>
  <c r="DE32" i="1"/>
  <c r="L32" i="34"/>
  <c r="AZ32" i="34" s="1"/>
  <c r="K10" i="18"/>
  <c r="FU32" i="1"/>
  <c r="FG32" i="1"/>
  <c r="BQ32" i="1"/>
  <c r="MP32" i="1"/>
  <c r="Z23" i="20"/>
  <c r="G34" i="56" s="1"/>
  <c r="KM32" i="1"/>
  <c r="X10" i="18"/>
  <c r="DD32" i="1"/>
  <c r="K32" i="34"/>
  <c r="AY32" i="34" s="1"/>
  <c r="J10" i="18"/>
  <c r="FT32" i="1"/>
  <c r="FF32" i="1"/>
  <c r="BP32" i="1"/>
  <c r="MO32" i="1"/>
  <c r="Y23" i="20"/>
  <c r="F34" i="56" s="1"/>
  <c r="KL32" i="1"/>
  <c r="W10" i="18"/>
  <c r="DC32" i="1"/>
  <c r="J32" i="34"/>
  <c r="AX32" i="34" s="1"/>
  <c r="I10" i="18"/>
  <c r="FS32" i="1"/>
  <c r="FE32" i="1"/>
  <c r="BO32" i="1"/>
  <c r="MN32" i="1"/>
  <c r="X23" i="20"/>
  <c r="E34" i="56" s="1"/>
  <c r="KK32" i="1"/>
  <c r="V10" i="18"/>
  <c r="DB32" i="1"/>
  <c r="I32" i="34"/>
  <c r="AW32" i="34" s="1"/>
  <c r="H10" i="18"/>
  <c r="FR32" i="1"/>
  <c r="FD32" i="1"/>
  <c r="BN32" i="1"/>
  <c r="MM32" i="1"/>
  <c r="W23" i="20"/>
  <c r="D34" i="56" s="1"/>
  <c r="KJ32" i="1"/>
  <c r="U10" i="18"/>
  <c r="DA32" i="1"/>
  <c r="H32" i="34"/>
  <c r="AV32" i="34" s="1"/>
  <c r="G10" i="18"/>
  <c r="FQ32" i="1"/>
  <c r="FC32" i="1"/>
  <c r="BM32" i="1"/>
  <c r="JS20" i="1"/>
  <c r="R14" i="20"/>
  <c r="N15" i="56" s="1"/>
  <c r="AE7" i="18"/>
  <c r="DY20" i="1"/>
  <c r="R20" i="34"/>
  <c r="BF20" i="34" s="1"/>
  <c r="Q7" i="18"/>
  <c r="GA20" i="1"/>
  <c r="G20" i="60" s="1"/>
  <c r="FM20" i="1"/>
  <c r="BW20" i="1"/>
  <c r="JR20" i="1"/>
  <c r="Q14" i="20"/>
  <c r="M15" i="56" s="1"/>
  <c r="AD7" i="18"/>
  <c r="DX20" i="1"/>
  <c r="Q20" i="34"/>
  <c r="BE20" i="34" s="1"/>
  <c r="P7" i="18"/>
  <c r="FZ20" i="1"/>
  <c r="FL20" i="1"/>
  <c r="BV20" i="1"/>
  <c r="JQ20" i="1"/>
  <c r="P14" i="20"/>
  <c r="L15" i="56" s="1"/>
  <c r="AC7" i="18"/>
  <c r="DW20" i="1"/>
  <c r="P20" i="34"/>
  <c r="BD20" i="34" s="1"/>
  <c r="O7" i="18"/>
  <c r="FY20" i="1"/>
  <c r="FK20" i="1"/>
  <c r="BU20" i="1"/>
  <c r="JP20" i="1"/>
  <c r="O14" i="20"/>
  <c r="K15" i="56" s="1"/>
  <c r="AB7" i="18"/>
  <c r="DV20" i="1"/>
  <c r="O20" i="34"/>
  <c r="BC20" i="34" s="1"/>
  <c r="N7" i="18"/>
  <c r="FX20" i="1"/>
  <c r="FJ20" i="1"/>
  <c r="BT20" i="1"/>
  <c r="JO20" i="1"/>
  <c r="N14" i="20"/>
  <c r="J15" i="56" s="1"/>
  <c r="AA7" i="18"/>
  <c r="DU20" i="1"/>
  <c r="N20" i="34"/>
  <c r="BB20" i="34" s="1"/>
  <c r="M7" i="18"/>
  <c r="FW20" i="1"/>
  <c r="FI20" i="1"/>
  <c r="BS20" i="1"/>
  <c r="MR20" i="1"/>
  <c r="AB14" i="20"/>
  <c r="I16" i="56" s="1"/>
  <c r="KO20" i="1"/>
  <c r="Z7" i="18"/>
  <c r="DF20" i="1"/>
  <c r="M20" i="34"/>
  <c r="BA20" i="34" s="1"/>
  <c r="L7" i="18"/>
  <c r="FV20" i="1"/>
  <c r="FH20" i="1"/>
  <c r="BR20" i="1"/>
  <c r="MQ20" i="1"/>
  <c r="AA14" i="20"/>
  <c r="H16" i="56" s="1"/>
  <c r="KN20" i="1"/>
  <c r="Y7" i="18"/>
  <c r="DE20" i="1"/>
  <c r="L20" i="34"/>
  <c r="AZ20" i="34" s="1"/>
  <c r="K7" i="18"/>
  <c r="FU20" i="1"/>
  <c r="FG20" i="1"/>
  <c r="BQ20" i="1"/>
  <c r="MP20" i="1"/>
  <c r="Z14" i="20"/>
  <c r="G16" i="56" s="1"/>
  <c r="KM20" i="1"/>
  <c r="X7" i="18"/>
  <c r="DD20" i="1"/>
  <c r="K20" i="34"/>
  <c r="AY20" i="34" s="1"/>
  <c r="J7" i="18"/>
  <c r="FT20" i="1"/>
  <c r="FF20" i="1"/>
  <c r="BP20" i="1"/>
  <c r="MO20" i="1"/>
  <c r="Y14" i="20"/>
  <c r="F16" i="56" s="1"/>
  <c r="KL20" i="1"/>
  <c r="W7" i="18"/>
  <c r="DC20" i="1"/>
  <c r="J20" i="34"/>
  <c r="AX20" i="34" s="1"/>
  <c r="I7" i="18"/>
  <c r="FS20" i="1"/>
  <c r="FE20" i="1"/>
  <c r="BO20" i="1"/>
  <c r="MN20" i="1"/>
  <c r="X14" i="20"/>
  <c r="E16" i="56" s="1"/>
  <c r="KK20" i="1"/>
  <c r="V7" i="18"/>
  <c r="DB20" i="1"/>
  <c r="I20" i="34"/>
  <c r="AW20" i="34" s="1"/>
  <c r="H7" i="18"/>
  <c r="FR20" i="1"/>
  <c r="FD20" i="1"/>
  <c r="BN20" i="1"/>
  <c r="MM20" i="1"/>
  <c r="W14" i="20"/>
  <c r="D16" i="56" s="1"/>
  <c r="KJ20" i="1"/>
  <c r="U7" i="18"/>
  <c r="DA20" i="1"/>
  <c r="H20" i="34"/>
  <c r="AV20" i="34" s="1"/>
  <c r="G7" i="18"/>
  <c r="FQ20" i="1"/>
  <c r="FC20" i="1"/>
  <c r="BM20" i="1"/>
  <c r="MV67" i="1"/>
  <c r="KS67" i="1"/>
  <c r="DJ67" i="1"/>
  <c r="Q67" i="34"/>
  <c r="FZ67" i="1"/>
  <c r="FL67" i="1"/>
  <c r="P21" i="18"/>
  <c r="O8" i="9" s="1"/>
  <c r="BV67" i="1"/>
  <c r="BV68" i="1"/>
  <c r="Q68" i="34"/>
  <c r="FZ68" i="1"/>
  <c r="FL68" i="1"/>
  <c r="BH68" i="1"/>
  <c r="W54" i="20"/>
  <c r="MM71" i="1"/>
  <c r="KJ71" i="1"/>
  <c r="H71" i="34"/>
  <c r="FQ71" i="1"/>
  <c r="FC71" i="1"/>
  <c r="BM71" i="1"/>
  <c r="BM70" i="1"/>
  <c r="H70" i="34"/>
  <c r="FQ70" i="1"/>
  <c r="FC70" i="1"/>
  <c r="G22" i="18"/>
  <c r="AY70" i="1"/>
  <c r="AD54" i="20"/>
  <c r="MT71" i="1"/>
  <c r="KQ71" i="1"/>
  <c r="O71" i="34"/>
  <c r="FX71" i="1"/>
  <c r="FJ71" i="1"/>
  <c r="BT71" i="1"/>
  <c r="BT70" i="1"/>
  <c r="O70" i="34"/>
  <c r="FX70" i="1"/>
  <c r="FJ70" i="1"/>
  <c r="N22" i="18"/>
  <c r="BF70" i="1"/>
  <c r="MQ67" i="1"/>
  <c r="KN67" i="1"/>
  <c r="DE67" i="1"/>
  <c r="L67" i="34"/>
  <c r="FU67" i="1"/>
  <c r="FG67" i="1"/>
  <c r="K21" i="18"/>
  <c r="J8" i="9" s="1"/>
  <c r="BQ67" i="1"/>
  <c r="BQ68" i="1"/>
  <c r="L68" i="34"/>
  <c r="FU68" i="1"/>
  <c r="FG68" i="1"/>
  <c r="BC68" i="1"/>
  <c r="Y54" i="20"/>
  <c r="MO71" i="1"/>
  <c r="KL71" i="1"/>
  <c r="J71" i="34"/>
  <c r="FS71" i="1"/>
  <c r="FE71" i="1"/>
  <c r="BO71" i="1"/>
  <c r="J70" i="34"/>
  <c r="FS70" i="1"/>
  <c r="FE70" i="1"/>
  <c r="I22" i="18"/>
  <c r="BO70" i="1"/>
  <c r="BA70" i="1"/>
  <c r="MP67" i="1"/>
  <c r="KM67" i="1"/>
  <c r="DD67" i="1"/>
  <c r="K67" i="34"/>
  <c r="FT67" i="1"/>
  <c r="FF67" i="1"/>
  <c r="J21" i="18"/>
  <c r="I8" i="9" s="1"/>
  <c r="BP67" i="1"/>
  <c r="BP68" i="1"/>
  <c r="K68" i="34"/>
  <c r="FT68" i="1"/>
  <c r="FF68" i="1"/>
  <c r="BB68" i="1"/>
  <c r="MU67" i="1"/>
  <c r="KR67" i="1"/>
  <c r="DI67" i="1"/>
  <c r="P67" i="34"/>
  <c r="FY67" i="1"/>
  <c r="FK67" i="1"/>
  <c r="O21" i="18"/>
  <c r="N8" i="9" s="1"/>
  <c r="BU67" i="1"/>
  <c r="BU68" i="1"/>
  <c r="P68" i="34"/>
  <c r="FY68" i="1"/>
  <c r="FK68" i="1"/>
  <c r="BG68" i="1"/>
  <c r="AF54" i="20"/>
  <c r="MV71" i="1"/>
  <c r="KS71" i="1"/>
  <c r="Q71" i="34"/>
  <c r="FZ71" i="1"/>
  <c r="FL71" i="1"/>
  <c r="BV71" i="1"/>
  <c r="BV70" i="1"/>
  <c r="Q70" i="34"/>
  <c r="FZ70" i="1"/>
  <c r="FL70" i="1"/>
  <c r="P22" i="18"/>
  <c r="BH70" i="1"/>
  <c r="AA54" i="20"/>
  <c r="MQ71" i="1"/>
  <c r="KN71" i="1"/>
  <c r="L71" i="34"/>
  <c r="FU71" i="1"/>
  <c r="FG71" i="1"/>
  <c r="BQ71" i="1"/>
  <c r="BQ70" i="1"/>
  <c r="L70" i="34"/>
  <c r="FU70" i="1"/>
  <c r="FG70" i="1"/>
  <c r="K22" i="18"/>
  <c r="BC70" i="1"/>
  <c r="MT67" i="1"/>
  <c r="KQ67" i="1"/>
  <c r="DH67" i="1"/>
  <c r="O67" i="34"/>
  <c r="FX67" i="1"/>
  <c r="FJ67" i="1"/>
  <c r="N21" i="18"/>
  <c r="M8" i="9" s="1"/>
  <c r="BT67" i="1"/>
  <c r="BT68" i="1"/>
  <c r="O68" i="34"/>
  <c r="FX68" i="1"/>
  <c r="FJ68" i="1"/>
  <c r="BF68" i="1"/>
  <c r="AC54" i="20"/>
  <c r="MS71" i="1"/>
  <c r="KP71" i="1"/>
  <c r="N71" i="34"/>
  <c r="FW71" i="1"/>
  <c r="FI71" i="1"/>
  <c r="BS71" i="1"/>
  <c r="BS70" i="1"/>
  <c r="N70" i="34"/>
  <c r="FW70" i="1"/>
  <c r="FI70" i="1"/>
  <c r="M22" i="18"/>
  <c r="BE70" i="1"/>
  <c r="AE54" i="20"/>
  <c r="MU71" i="1"/>
  <c r="KR71" i="1"/>
  <c r="P71" i="34"/>
  <c r="FY71" i="1"/>
  <c r="FK71" i="1"/>
  <c r="BU71" i="1"/>
  <c r="BU70" i="1"/>
  <c r="P70" i="34"/>
  <c r="FY70" i="1"/>
  <c r="FK70" i="1"/>
  <c r="O22" i="18"/>
  <c r="BG70" i="1"/>
  <c r="MO67" i="1"/>
  <c r="KL67" i="1"/>
  <c r="DC67" i="1"/>
  <c r="J67" i="34"/>
  <c r="FS67" i="1"/>
  <c r="FE67" i="1"/>
  <c r="I21" i="18"/>
  <c r="H8" i="9" s="1"/>
  <c r="BO67" i="1"/>
  <c r="BO68" i="1"/>
  <c r="J68" i="34"/>
  <c r="FS68" i="1"/>
  <c r="FE68" i="1"/>
  <c r="BA68" i="1"/>
  <c r="MW67" i="1"/>
  <c r="KT67" i="1"/>
  <c r="DK67" i="1"/>
  <c r="R67" i="34"/>
  <c r="GA67" i="1"/>
  <c r="FM67" i="1"/>
  <c r="HG67" i="1" s="1"/>
  <c r="HH67" i="1" s="1"/>
  <c r="Q21" i="18"/>
  <c r="P8" i="9" s="1"/>
  <c r="BW67" i="1"/>
  <c r="BW68" i="1"/>
  <c r="R68" i="34"/>
  <c r="GA68" i="1"/>
  <c r="FM68" i="1"/>
  <c r="HG68" i="1" s="1"/>
  <c r="HH68" i="1" s="1"/>
  <c r="BI68" i="1"/>
  <c r="X54" i="20"/>
  <c r="MN71" i="1"/>
  <c r="KK71" i="1"/>
  <c r="I71" i="34"/>
  <c r="FR71" i="1"/>
  <c r="FD71" i="1"/>
  <c r="BN71" i="1"/>
  <c r="I70" i="34"/>
  <c r="FR70" i="1"/>
  <c r="FD70" i="1"/>
  <c r="H22" i="18"/>
  <c r="BN70" i="1"/>
  <c r="AZ70" i="1"/>
  <c r="MS67" i="1"/>
  <c r="KP67" i="1"/>
  <c r="DG67" i="1"/>
  <c r="N67" i="34"/>
  <c r="FW67" i="1"/>
  <c r="FI67" i="1"/>
  <c r="M21" i="18"/>
  <c r="L8" i="9" s="1"/>
  <c r="BS67" i="1"/>
  <c r="BS68" i="1"/>
  <c r="N68" i="34"/>
  <c r="FW68" i="1"/>
  <c r="FI68" i="1"/>
  <c r="BE68" i="1"/>
  <c r="Z54" i="20"/>
  <c r="MP71" i="1"/>
  <c r="KM71" i="1"/>
  <c r="K71" i="34"/>
  <c r="FT71" i="1"/>
  <c r="FF71" i="1"/>
  <c r="BP71" i="1"/>
  <c r="BP70" i="1"/>
  <c r="K70" i="34"/>
  <c r="FT70" i="1"/>
  <c r="FF70" i="1"/>
  <c r="J22" i="18"/>
  <c r="BB70" i="1"/>
  <c r="AG54" i="20"/>
  <c r="MW71" i="1"/>
  <c r="KT71" i="1"/>
  <c r="R71" i="34"/>
  <c r="GA71" i="1"/>
  <c r="FM71" i="1"/>
  <c r="HG71" i="1" s="1"/>
  <c r="HH71" i="1" s="1"/>
  <c r="BW71" i="1"/>
  <c r="R70" i="34"/>
  <c r="GA70" i="1"/>
  <c r="FM70" i="1"/>
  <c r="HG70" i="1" s="1"/>
  <c r="HH70" i="1" s="1"/>
  <c r="Q22" i="18"/>
  <c r="BW70" i="1"/>
  <c r="BI70" i="1"/>
  <c r="MN67" i="1"/>
  <c r="KK67" i="1"/>
  <c r="DB67" i="1"/>
  <c r="I67" i="34"/>
  <c r="FR67" i="1"/>
  <c r="FD67" i="1"/>
  <c r="H21" i="18"/>
  <c r="G8" i="9" s="1"/>
  <c r="BN67" i="1"/>
  <c r="BN68" i="1"/>
  <c r="I68" i="34"/>
  <c r="FR68" i="1"/>
  <c r="FD68" i="1"/>
  <c r="AZ68" i="1"/>
  <c r="MR67" i="1"/>
  <c r="KO67" i="1"/>
  <c r="DF67" i="1"/>
  <c r="M67" i="34"/>
  <c r="FV67" i="1"/>
  <c r="FH67" i="1"/>
  <c r="L21" i="18"/>
  <c r="K8" i="9" s="1"/>
  <c r="BR67" i="1"/>
  <c r="BR68" i="1"/>
  <c r="M68" i="34"/>
  <c r="FV68" i="1"/>
  <c r="FH68" i="1"/>
  <c r="BD68" i="1"/>
  <c r="AB54" i="20"/>
  <c r="MR71" i="1"/>
  <c r="KO71" i="1"/>
  <c r="M71" i="34"/>
  <c r="FV71" i="1"/>
  <c r="FH71" i="1"/>
  <c r="BR71" i="1"/>
  <c r="BR70" i="1"/>
  <c r="M70" i="34"/>
  <c r="FV70" i="1"/>
  <c r="FH70" i="1"/>
  <c r="L22" i="18"/>
  <c r="BD70" i="1"/>
  <c r="MM67" i="1"/>
  <c r="KJ67" i="1"/>
  <c r="DA67" i="1"/>
  <c r="H67" i="34"/>
  <c r="FQ67" i="1"/>
  <c r="FC67" i="1"/>
  <c r="G21" i="18"/>
  <c r="F8" i="9" s="1"/>
  <c r="BM67" i="1"/>
  <c r="BM68" i="1"/>
  <c r="H68" i="34"/>
  <c r="FQ68" i="1"/>
  <c r="FC68" i="1"/>
  <c r="AY68" i="1"/>
  <c r="JI75" i="1"/>
  <c r="H53" i="20"/>
  <c r="U24" i="18"/>
  <c r="DO75" i="1"/>
  <c r="BM75" i="1"/>
  <c r="H74" i="34"/>
  <c r="G24" i="18"/>
  <c r="FQ75" i="1"/>
  <c r="FC75" i="1"/>
  <c r="MV75" i="1"/>
  <c r="AF53" i="20"/>
  <c r="KS75" i="1"/>
  <c r="AD24" i="18"/>
  <c r="DJ75" i="1"/>
  <c r="BV75" i="1"/>
  <c r="Q74" i="34"/>
  <c r="P24" i="18"/>
  <c r="FZ75" i="1"/>
  <c r="FL75" i="1"/>
  <c r="JS75" i="1"/>
  <c r="R53" i="20"/>
  <c r="AE24" i="18"/>
  <c r="DY75" i="1"/>
  <c r="BW75" i="1"/>
  <c r="R74" i="34"/>
  <c r="Q24" i="18"/>
  <c r="GA75" i="1"/>
  <c r="FM75" i="1"/>
  <c r="HG75" i="1" s="1"/>
  <c r="HH75" i="1" s="1"/>
  <c r="MU75" i="1"/>
  <c r="AE53" i="20"/>
  <c r="KR75" i="1"/>
  <c r="AC24" i="18"/>
  <c r="DI75" i="1"/>
  <c r="BU75" i="1"/>
  <c r="P74" i="34"/>
  <c r="O24" i="18"/>
  <c r="FY75" i="1"/>
  <c r="FK75" i="1"/>
  <c r="MT75" i="1"/>
  <c r="AD53" i="20"/>
  <c r="KQ75" i="1"/>
  <c r="AB24" i="18"/>
  <c r="DH75" i="1"/>
  <c r="BT75" i="1"/>
  <c r="O74" i="34"/>
  <c r="N24" i="18"/>
  <c r="FX75" i="1"/>
  <c r="FJ75" i="1"/>
  <c r="MS75" i="1"/>
  <c r="AC53" i="20"/>
  <c r="KP75" i="1"/>
  <c r="AA24" i="18"/>
  <c r="DG75" i="1"/>
  <c r="BS75" i="1"/>
  <c r="N74" i="34"/>
  <c r="M24" i="18"/>
  <c r="FW75" i="1"/>
  <c r="FI75" i="1"/>
  <c r="MR75" i="1"/>
  <c r="AB53" i="20"/>
  <c r="KO75" i="1"/>
  <c r="Z24" i="18"/>
  <c r="DF75" i="1"/>
  <c r="BR75" i="1"/>
  <c r="M74" i="34"/>
  <c r="L24" i="18"/>
  <c r="FV75" i="1"/>
  <c r="FH75" i="1"/>
  <c r="MQ75" i="1"/>
  <c r="AA53" i="20"/>
  <c r="KN75" i="1"/>
  <c r="Y24" i="18"/>
  <c r="DE75" i="1"/>
  <c r="BQ75" i="1"/>
  <c r="L74" i="34"/>
  <c r="K24" i="18"/>
  <c r="FU75" i="1"/>
  <c r="FG75" i="1"/>
  <c r="MP75" i="1"/>
  <c r="Z53" i="20"/>
  <c r="KM75" i="1"/>
  <c r="X24" i="18"/>
  <c r="DD75" i="1"/>
  <c r="BP75" i="1"/>
  <c r="K74" i="34"/>
  <c r="J24" i="18"/>
  <c r="FT75" i="1"/>
  <c r="FF75" i="1"/>
  <c r="MO75" i="1"/>
  <c r="Y53" i="20"/>
  <c r="KL75" i="1"/>
  <c r="W24" i="18"/>
  <c r="DC75" i="1"/>
  <c r="BO75" i="1"/>
  <c r="J74" i="34"/>
  <c r="I24" i="18"/>
  <c r="FS75" i="1"/>
  <c r="FE75" i="1"/>
  <c r="MN75" i="1"/>
  <c r="X53" i="20"/>
  <c r="KK75" i="1"/>
  <c r="V24" i="18"/>
  <c r="DB75" i="1"/>
  <c r="BN75" i="1"/>
  <c r="I74" i="34"/>
  <c r="H24" i="18"/>
  <c r="FR75" i="1"/>
  <c r="FD75" i="1"/>
  <c r="MW73" i="1"/>
  <c r="AG55" i="20"/>
  <c r="KT73" i="1"/>
  <c r="AE23" i="18"/>
  <c r="DK73" i="1"/>
  <c r="BW73" i="1"/>
  <c r="R72" i="34"/>
  <c r="Q23" i="18"/>
  <c r="GA73" i="1"/>
  <c r="FM73" i="1"/>
  <c r="HG73" i="1" s="1"/>
  <c r="HH73" i="1" s="1"/>
  <c r="MV73" i="1"/>
  <c r="AF55" i="20"/>
  <c r="KS73" i="1"/>
  <c r="AD23" i="18"/>
  <c r="DJ73" i="1"/>
  <c r="BV73" i="1"/>
  <c r="Q72" i="34"/>
  <c r="P23" i="18"/>
  <c r="FZ73" i="1"/>
  <c r="FL73" i="1"/>
  <c r="MU73" i="1"/>
  <c r="AE55" i="20"/>
  <c r="KR73" i="1"/>
  <c r="AC23" i="18"/>
  <c r="DI73" i="1"/>
  <c r="BU73" i="1"/>
  <c r="P72" i="34"/>
  <c r="O23" i="18"/>
  <c r="FY73" i="1"/>
  <c r="FK73" i="1"/>
  <c r="MT73" i="1"/>
  <c r="AD55" i="20"/>
  <c r="KQ73" i="1"/>
  <c r="AB23" i="18"/>
  <c r="DH73" i="1"/>
  <c r="BT73" i="1"/>
  <c r="O72" i="34"/>
  <c r="N23" i="18"/>
  <c r="FX73" i="1"/>
  <c r="FJ73" i="1"/>
  <c r="MS73" i="1"/>
  <c r="AC55" i="20"/>
  <c r="KP73" i="1"/>
  <c r="AA23" i="18"/>
  <c r="DG73" i="1"/>
  <c r="BS73" i="1"/>
  <c r="N72" i="34"/>
  <c r="M23" i="18"/>
  <c r="FW73" i="1"/>
  <c r="FI73" i="1"/>
  <c r="MR73" i="1"/>
  <c r="AB55" i="20"/>
  <c r="KO73" i="1"/>
  <c r="Z23" i="18"/>
  <c r="DF73" i="1"/>
  <c r="BR73" i="1"/>
  <c r="M72" i="34"/>
  <c r="L23" i="18"/>
  <c r="FV73" i="1"/>
  <c r="FH73" i="1"/>
  <c r="MQ73" i="1"/>
  <c r="AA55" i="20"/>
  <c r="KN73" i="1"/>
  <c r="Y23" i="18"/>
  <c r="DE73" i="1"/>
  <c r="BQ73" i="1"/>
  <c r="L72" i="34"/>
  <c r="K23" i="18"/>
  <c r="FU73" i="1"/>
  <c r="FG73" i="1"/>
  <c r="MP73" i="1"/>
  <c r="Z55" i="20"/>
  <c r="KM73" i="1"/>
  <c r="X23" i="18"/>
  <c r="DD73" i="1"/>
  <c r="BP73" i="1"/>
  <c r="K72" i="34"/>
  <c r="J23" i="18"/>
  <c r="FT73" i="1"/>
  <c r="FF73" i="1"/>
  <c r="MO73" i="1"/>
  <c r="Y55" i="20"/>
  <c r="KL73" i="1"/>
  <c r="W23" i="18"/>
  <c r="DC73" i="1"/>
  <c r="BO73" i="1"/>
  <c r="J72" i="34"/>
  <c r="I23" i="18"/>
  <c r="FS73" i="1"/>
  <c r="FE73" i="1"/>
  <c r="MN73" i="1"/>
  <c r="X55" i="20"/>
  <c r="KK73" i="1"/>
  <c r="V23" i="18"/>
  <c r="DB73" i="1"/>
  <c r="BN73" i="1"/>
  <c r="I72" i="34"/>
  <c r="H23" i="18"/>
  <c r="FR73" i="1"/>
  <c r="FD73" i="1"/>
  <c r="MM73" i="1"/>
  <c r="W55" i="20"/>
  <c r="KJ73" i="1"/>
  <c r="U23" i="18"/>
  <c r="DA73" i="1"/>
  <c r="BM73" i="1"/>
  <c r="H72" i="34"/>
  <c r="G23" i="18"/>
  <c r="FQ73" i="1"/>
  <c r="FC73" i="1"/>
  <c r="HG20" i="1" l="1"/>
  <c r="HH20" i="1" s="1"/>
  <c r="H20" i="60"/>
  <c r="HG32" i="1"/>
  <c r="HH32" i="1" s="1"/>
  <c r="H32" i="60"/>
  <c r="HG49" i="1"/>
  <c r="HH49" i="1" s="1"/>
  <c r="H49" i="60"/>
  <c r="HG15" i="1"/>
  <c r="HH15" i="1" s="1"/>
  <c r="H15" i="60"/>
  <c r="HG51" i="1"/>
  <c r="HH51" i="1" s="1"/>
  <c r="H51" i="60"/>
  <c r="HG63" i="1"/>
  <c r="HH63" i="1" s="1"/>
  <c r="H63" i="60"/>
  <c r="HG22" i="1"/>
  <c r="HH22" i="1" s="1"/>
  <c r="H22" i="60"/>
  <c r="HG56" i="1"/>
  <c r="HH56" i="1" s="1"/>
  <c r="H56" i="60"/>
  <c r="HG42" i="1"/>
  <c r="HH42" i="1" s="1"/>
  <c r="H42" i="60"/>
  <c r="AF5" i="60"/>
  <c r="AE5" i="60"/>
  <c r="AD5" i="60"/>
  <c r="AC5" i="60"/>
  <c r="LZ73" i="1"/>
  <c r="AL55" i="20"/>
  <c r="IH73" i="1"/>
  <c r="AI23" i="18"/>
  <c r="JI73" i="1"/>
  <c r="H55" i="20"/>
  <c r="AW23" i="18"/>
  <c r="KX73" i="1"/>
  <c r="BJ73" i="34" s="1"/>
  <c r="CL73" i="34" s="1"/>
  <c r="MA73" i="1"/>
  <c r="AM55" i="20"/>
  <c r="II73" i="1"/>
  <c r="AJ23" i="18"/>
  <c r="JJ73" i="1"/>
  <c r="I55" i="20"/>
  <c r="AX23" i="18"/>
  <c r="KY73" i="1"/>
  <c r="BK73" i="34" s="1"/>
  <c r="CM73" i="34" s="1"/>
  <c r="MB73" i="1"/>
  <c r="AN55" i="20"/>
  <c r="IJ73" i="1"/>
  <c r="AK23" i="18"/>
  <c r="JK73" i="1"/>
  <c r="J55" i="20"/>
  <c r="AY23" i="18"/>
  <c r="KZ73" i="1"/>
  <c r="BL73" i="34" s="1"/>
  <c r="CN73" i="34" s="1"/>
  <c r="MC73" i="1"/>
  <c r="AO55" i="20"/>
  <c r="IK73" i="1"/>
  <c r="AL23" i="18"/>
  <c r="JL73" i="1"/>
  <c r="K55" i="20"/>
  <c r="AZ23" i="18"/>
  <c r="LA73" i="1"/>
  <c r="BM73" i="34" s="1"/>
  <c r="CO73" i="34" s="1"/>
  <c r="MD73" i="1"/>
  <c r="AP55" i="20"/>
  <c r="IL73" i="1"/>
  <c r="AM23" i="18"/>
  <c r="JM73" i="1"/>
  <c r="L55" i="20"/>
  <c r="BA23" i="18"/>
  <c r="LB73" i="1"/>
  <c r="BN73" i="34" s="1"/>
  <c r="CP73" i="34" s="1"/>
  <c r="ME73" i="1"/>
  <c r="AQ55" i="20"/>
  <c r="IM73" i="1"/>
  <c r="AN23" i="18"/>
  <c r="JN73" i="1"/>
  <c r="M55" i="20"/>
  <c r="BB23" i="18"/>
  <c r="LC73" i="1"/>
  <c r="BO73" i="34" s="1"/>
  <c r="CQ73" i="34" s="1"/>
  <c r="MF73" i="1"/>
  <c r="AR55" i="20"/>
  <c r="IN73" i="1"/>
  <c r="AO23" i="18"/>
  <c r="JO73" i="1"/>
  <c r="N55" i="20"/>
  <c r="BC23" i="18"/>
  <c r="LD73" i="1"/>
  <c r="BP73" i="34" s="1"/>
  <c r="CR73" i="34" s="1"/>
  <c r="MG73" i="1"/>
  <c r="AS55" i="20"/>
  <c r="IO73" i="1"/>
  <c r="AP23" i="18"/>
  <c r="JP73" i="1"/>
  <c r="O55" i="20"/>
  <c r="BD23" i="18"/>
  <c r="LE73" i="1"/>
  <c r="BQ73" i="34" s="1"/>
  <c r="CS73" i="34" s="1"/>
  <c r="MH73" i="1"/>
  <c r="AT55" i="20"/>
  <c r="IP73" i="1"/>
  <c r="AQ23" i="18"/>
  <c r="JQ73" i="1"/>
  <c r="P55" i="20"/>
  <c r="BE23" i="18"/>
  <c r="LF73" i="1"/>
  <c r="BR73" i="34" s="1"/>
  <c r="CT73" i="34" s="1"/>
  <c r="MI73" i="1"/>
  <c r="AU55" i="20"/>
  <c r="IQ73" i="1"/>
  <c r="AR23" i="18"/>
  <c r="JR73" i="1"/>
  <c r="Q55" i="20"/>
  <c r="BF23" i="18"/>
  <c r="LG73" i="1"/>
  <c r="BS73" i="34" s="1"/>
  <c r="CU73" i="34" s="1"/>
  <c r="MJ73" i="1"/>
  <c r="AV55" i="20"/>
  <c r="IR73" i="1"/>
  <c r="AS23" i="18"/>
  <c r="JS73" i="1"/>
  <c r="R55" i="20"/>
  <c r="BG23" i="18"/>
  <c r="LH73" i="1"/>
  <c r="BT73" i="34" s="1"/>
  <c r="CV73" i="34" s="1"/>
  <c r="MA75" i="1"/>
  <c r="AM53" i="20"/>
  <c r="II75" i="1"/>
  <c r="AJ24" i="18"/>
  <c r="JJ75" i="1"/>
  <c r="I53" i="20"/>
  <c r="AX24" i="18"/>
  <c r="BY24" i="18" s="1"/>
  <c r="KY75" i="1"/>
  <c r="BK75" i="34" s="1"/>
  <c r="CM75" i="34" s="1"/>
  <c r="MB75" i="1"/>
  <c r="AN53" i="20"/>
  <c r="IJ75" i="1"/>
  <c r="AK24" i="18"/>
  <c r="JK75" i="1"/>
  <c r="J53" i="20"/>
  <c r="AY24" i="18"/>
  <c r="BZ24" i="18" s="1"/>
  <c r="CM24" i="18" s="1"/>
  <c r="KZ75" i="1"/>
  <c r="BL75" i="34" s="1"/>
  <c r="CN75" i="34" s="1"/>
  <c r="MC75" i="1"/>
  <c r="AO53" i="20"/>
  <c r="IK75" i="1"/>
  <c r="AL24" i="18"/>
  <c r="JL75" i="1"/>
  <c r="K53" i="20"/>
  <c r="AZ24" i="18"/>
  <c r="CA24" i="18" s="1"/>
  <c r="CN24" i="18" s="1"/>
  <c r="LA75" i="1"/>
  <c r="BM75" i="34" s="1"/>
  <c r="CO75" i="34" s="1"/>
  <c r="MD75" i="1"/>
  <c r="AP53" i="20"/>
  <c r="IL75" i="1"/>
  <c r="AM24" i="18"/>
  <c r="JM75" i="1"/>
  <c r="L53" i="20"/>
  <c r="BA24" i="18"/>
  <c r="CB24" i="18" s="1"/>
  <c r="CO24" i="18" s="1"/>
  <c r="LB75" i="1"/>
  <c r="BN75" i="34" s="1"/>
  <c r="CP75" i="34" s="1"/>
  <c r="ME75" i="1"/>
  <c r="AQ53" i="20"/>
  <c r="IM75" i="1"/>
  <c r="AN24" i="18"/>
  <c r="JN75" i="1"/>
  <c r="M53" i="20"/>
  <c r="BB24" i="18"/>
  <c r="CC24" i="18" s="1"/>
  <c r="CP24" i="18" s="1"/>
  <c r="LC75" i="1"/>
  <c r="BO75" i="34" s="1"/>
  <c r="CQ75" i="34" s="1"/>
  <c r="MF75" i="1"/>
  <c r="AR53" i="20"/>
  <c r="IN75" i="1"/>
  <c r="AO24" i="18"/>
  <c r="JO75" i="1"/>
  <c r="N53" i="20"/>
  <c r="BC24" i="18"/>
  <c r="CD24" i="18" s="1"/>
  <c r="CQ24" i="18" s="1"/>
  <c r="LD75" i="1"/>
  <c r="BP75" i="34" s="1"/>
  <c r="CR75" i="34" s="1"/>
  <c r="MG75" i="1"/>
  <c r="AS53" i="20"/>
  <c r="IO75" i="1"/>
  <c r="AP24" i="18"/>
  <c r="JP75" i="1"/>
  <c r="O53" i="20"/>
  <c r="BD24" i="18"/>
  <c r="CE24" i="18" s="1"/>
  <c r="CR24" i="18" s="1"/>
  <c r="LE75" i="1"/>
  <c r="BQ75" i="34" s="1"/>
  <c r="CS75" i="34" s="1"/>
  <c r="MH75" i="1"/>
  <c r="AT53" i="20"/>
  <c r="IP75" i="1"/>
  <c r="AQ24" i="18"/>
  <c r="JQ75" i="1"/>
  <c r="P53" i="20"/>
  <c r="BE24" i="18"/>
  <c r="CF24" i="18" s="1"/>
  <c r="CS24" i="18" s="1"/>
  <c r="LF75" i="1"/>
  <c r="BR75" i="34" s="1"/>
  <c r="CT75" i="34" s="1"/>
  <c r="MJ75" i="1"/>
  <c r="AV53" i="20"/>
  <c r="IR75" i="1"/>
  <c r="AS24" i="18"/>
  <c r="MW75" i="1"/>
  <c r="AG53" i="20"/>
  <c r="BU24" i="18"/>
  <c r="KT75" i="1"/>
  <c r="LH75" i="1" s="1"/>
  <c r="BT75" i="34" s="1"/>
  <c r="CV75" i="34" s="1"/>
  <c r="MI75" i="1"/>
  <c r="AU53" i="20"/>
  <c r="IQ75" i="1"/>
  <c r="AR24" i="18"/>
  <c r="JR75" i="1"/>
  <c r="Q53" i="20"/>
  <c r="BF24" i="18"/>
  <c r="CG24" i="18" s="1"/>
  <c r="CT24" i="18" s="1"/>
  <c r="LG75" i="1"/>
  <c r="BS75" i="34" s="1"/>
  <c r="CU75" i="34" s="1"/>
  <c r="LZ75" i="1"/>
  <c r="AL53" i="20"/>
  <c r="IH75" i="1"/>
  <c r="AI24" i="18"/>
  <c r="MM75" i="1"/>
  <c r="W53" i="20"/>
  <c r="KJ75" i="1"/>
  <c r="KX75" i="1" s="1"/>
  <c r="BJ75" i="34" s="1"/>
  <c r="CL75" i="34" s="1"/>
  <c r="BK24" i="18"/>
  <c r="DA68" i="1"/>
  <c r="DO68" i="1"/>
  <c r="R13" i="43"/>
  <c r="U21" i="18"/>
  <c r="T8" i="9" s="1"/>
  <c r="LZ68" i="1"/>
  <c r="AL49" i="20"/>
  <c r="IH68" i="1"/>
  <c r="LZ67" i="1"/>
  <c r="R9" i="52" s="1"/>
  <c r="IH67" i="1"/>
  <c r="AI21" i="18"/>
  <c r="AH8" i="9" s="1"/>
  <c r="C9" i="52"/>
  <c r="AL48" i="20"/>
  <c r="JI67" i="1"/>
  <c r="H48" i="20"/>
  <c r="AW21" i="18"/>
  <c r="KX67" i="1"/>
  <c r="BJ67" i="34" s="1"/>
  <c r="CL67" i="34" s="1"/>
  <c r="Z22" i="18"/>
  <c r="Y9" i="9" s="1"/>
  <c r="W14" i="43"/>
  <c r="DF70" i="1"/>
  <c r="DT70" i="1"/>
  <c r="K9" i="9"/>
  <c r="ME70" i="1"/>
  <c r="AQ51" i="20"/>
  <c r="I95" i="56" s="1"/>
  <c r="I98" i="56" s="1"/>
  <c r="IM70" i="1"/>
  <c r="AN22" i="18"/>
  <c r="H10" i="52"/>
  <c r="ME71" i="1"/>
  <c r="IM71" i="1"/>
  <c r="AQ54" i="20"/>
  <c r="L57" i="19" s="1"/>
  <c r="AZ57" i="19" s="1"/>
  <c r="BN57" i="19" s="1"/>
  <c r="LC71" i="1"/>
  <c r="BO71" i="34" s="1"/>
  <c r="CQ71" i="34" s="1"/>
  <c r="DF68" i="1"/>
  <c r="DT68" i="1"/>
  <c r="W13" i="43"/>
  <c r="Z21" i="18"/>
  <c r="Y8" i="9" s="1"/>
  <c r="ME68" i="1"/>
  <c r="AQ49" i="20"/>
  <c r="IM68" i="1"/>
  <c r="ME67" i="1"/>
  <c r="W9" i="52" s="1"/>
  <c r="IM67" i="1"/>
  <c r="AN21" i="18"/>
  <c r="AM8" i="9" s="1"/>
  <c r="H9" i="52"/>
  <c r="AQ48" i="20"/>
  <c r="JN67" i="1"/>
  <c r="M48" i="20"/>
  <c r="BB21" i="18"/>
  <c r="LC67" i="1"/>
  <c r="BO67" i="34" s="1"/>
  <c r="CQ67" i="34" s="1"/>
  <c r="DB68" i="1"/>
  <c r="DP68" i="1"/>
  <c r="S13" i="43"/>
  <c r="V21" i="18"/>
  <c r="U8" i="9" s="1"/>
  <c r="MA68" i="1"/>
  <c r="AM49" i="20"/>
  <c r="II68" i="1"/>
  <c r="MA67" i="1"/>
  <c r="S9" i="52" s="1"/>
  <c r="II67" i="1"/>
  <c r="AJ21" i="18"/>
  <c r="AI8" i="9" s="1"/>
  <c r="D9" i="52"/>
  <c r="AM48" i="20"/>
  <c r="JJ67" i="1"/>
  <c r="I48" i="20"/>
  <c r="AX21" i="18"/>
  <c r="KY67" i="1"/>
  <c r="BK67" i="34" s="1"/>
  <c r="CM67" i="34" s="1"/>
  <c r="AE22" i="18"/>
  <c r="AD9" i="9" s="1"/>
  <c r="AB14" i="43"/>
  <c r="DK70" i="1"/>
  <c r="DY70" i="1"/>
  <c r="MJ70" i="1"/>
  <c r="AV51" i="20"/>
  <c r="N95" i="56" s="1"/>
  <c r="N98" i="56" s="1"/>
  <c r="IR70" i="1"/>
  <c r="M10" i="52"/>
  <c r="AS22" i="18"/>
  <c r="AR9" i="9" s="1"/>
  <c r="P9" i="9"/>
  <c r="MJ71" i="1"/>
  <c r="IR71" i="1"/>
  <c r="LH71" i="1" s="1"/>
  <c r="BT71" i="34" s="1"/>
  <c r="CV71" i="34" s="1"/>
  <c r="AV54" i="20"/>
  <c r="Q57" i="19" s="1"/>
  <c r="BE57" i="19" s="1"/>
  <c r="BS57" i="19" s="1"/>
  <c r="U14" i="43"/>
  <c r="AW14" i="43" s="1"/>
  <c r="X22" i="18"/>
  <c r="W9" i="9" s="1"/>
  <c r="DD70" i="1"/>
  <c r="DR70" i="1"/>
  <c r="I9" i="9"/>
  <c r="MC70" i="1"/>
  <c r="AO51" i="20"/>
  <c r="G95" i="56" s="1"/>
  <c r="G98" i="56" s="1"/>
  <c r="IK70" i="1"/>
  <c r="AL22" i="18"/>
  <c r="AK9" i="9" s="1"/>
  <c r="F10" i="52"/>
  <c r="MC71" i="1"/>
  <c r="IK71" i="1"/>
  <c r="LA71" i="1" s="1"/>
  <c r="BM71" i="34" s="1"/>
  <c r="CO71" i="34" s="1"/>
  <c r="AO54" i="20"/>
  <c r="J57" i="19" s="1"/>
  <c r="AX57" i="19" s="1"/>
  <c r="BL57" i="19" s="1"/>
  <c r="DG68" i="1"/>
  <c r="DU68" i="1"/>
  <c r="X13" i="43"/>
  <c r="AA21" i="18"/>
  <c r="Z8" i="9" s="1"/>
  <c r="MF68" i="1"/>
  <c r="AR49" i="20"/>
  <c r="IN68" i="1"/>
  <c r="MF67" i="1"/>
  <c r="X9" i="52" s="1"/>
  <c r="IN67" i="1"/>
  <c r="LD67" i="1" s="1"/>
  <c r="BP67" i="34" s="1"/>
  <c r="CR67" i="34" s="1"/>
  <c r="AO21" i="18"/>
  <c r="AN8" i="9" s="1"/>
  <c r="I9" i="52"/>
  <c r="AR48" i="20"/>
  <c r="JO67" i="1"/>
  <c r="N48" i="20"/>
  <c r="BC21" i="18"/>
  <c r="V22" i="18"/>
  <c r="U9" i="9" s="1"/>
  <c r="S14" i="43"/>
  <c r="DB70" i="1"/>
  <c r="DP70" i="1"/>
  <c r="MA70" i="1"/>
  <c r="AM51" i="20"/>
  <c r="E95" i="56" s="1"/>
  <c r="E98" i="56" s="1"/>
  <c r="II70" i="1"/>
  <c r="D10" i="52"/>
  <c r="AJ22" i="18"/>
  <c r="AI9" i="9" s="1"/>
  <c r="G9" i="9"/>
  <c r="MA71" i="1"/>
  <c r="II71" i="1"/>
  <c r="KY71" i="1" s="1"/>
  <c r="BK71" i="34" s="1"/>
  <c r="CM71" i="34" s="1"/>
  <c r="AM54" i="20"/>
  <c r="H57" i="19" s="1"/>
  <c r="AV57" i="19" s="1"/>
  <c r="BJ57" i="19" s="1"/>
  <c r="DK68" i="1"/>
  <c r="DY68" i="1"/>
  <c r="AB13" i="43"/>
  <c r="AE21" i="18"/>
  <c r="AD8" i="9" s="1"/>
  <c r="MJ68" i="1"/>
  <c r="AV49" i="20"/>
  <c r="IR68" i="1"/>
  <c r="MJ67" i="1"/>
  <c r="AB9" i="52" s="1"/>
  <c r="IR67" i="1"/>
  <c r="AS21" i="18"/>
  <c r="AR8" i="9" s="1"/>
  <c r="M9" i="52"/>
  <c r="AV48" i="20"/>
  <c r="JS67" i="1"/>
  <c r="R48" i="20"/>
  <c r="BG21" i="18"/>
  <c r="LH67" i="1"/>
  <c r="BT67" i="34" s="1"/>
  <c r="CV67" i="34" s="1"/>
  <c r="DC68" i="1"/>
  <c r="DQ68" i="1"/>
  <c r="T13" i="43"/>
  <c r="W21" i="18"/>
  <c r="V8" i="9" s="1"/>
  <c r="MB68" i="1"/>
  <c r="AN49" i="20"/>
  <c r="IJ68" i="1"/>
  <c r="MB67" i="1"/>
  <c r="T9" i="52" s="1"/>
  <c r="IJ67" i="1"/>
  <c r="AK21" i="18"/>
  <c r="AJ8" i="9" s="1"/>
  <c r="E9" i="52"/>
  <c r="AN48" i="20"/>
  <c r="JK67" i="1"/>
  <c r="J48" i="20"/>
  <c r="AY21" i="18"/>
  <c r="KZ67" i="1"/>
  <c r="BL67" i="34" s="1"/>
  <c r="CN67" i="34" s="1"/>
  <c r="AC22" i="18"/>
  <c r="AB9" i="9" s="1"/>
  <c r="Z14" i="43"/>
  <c r="DI70" i="1"/>
  <c r="DW70" i="1"/>
  <c r="N9" i="9"/>
  <c r="MH70" i="1"/>
  <c r="AT51" i="20"/>
  <c r="L95" i="56" s="1"/>
  <c r="L98" i="56" s="1"/>
  <c r="IP70" i="1"/>
  <c r="AQ22" i="18"/>
  <c r="AP9" i="9" s="1"/>
  <c r="K10" i="52"/>
  <c r="MH71" i="1"/>
  <c r="IP71" i="1"/>
  <c r="LF71" i="1" s="1"/>
  <c r="BR71" i="34" s="1"/>
  <c r="CT71" i="34" s="1"/>
  <c r="AT54" i="20"/>
  <c r="O57" i="19" s="1"/>
  <c r="BC57" i="19" s="1"/>
  <c r="BQ57" i="19" s="1"/>
  <c r="AA22" i="18"/>
  <c r="Z9" i="9" s="1"/>
  <c r="X14" i="43"/>
  <c r="DG70" i="1"/>
  <c r="DU70" i="1"/>
  <c r="L9" i="9"/>
  <c r="MF70" i="1"/>
  <c r="AR51" i="20"/>
  <c r="J95" i="56" s="1"/>
  <c r="J98" i="56" s="1"/>
  <c r="IN70" i="1"/>
  <c r="AO22" i="18"/>
  <c r="AN9" i="9" s="1"/>
  <c r="I10" i="52"/>
  <c r="MF71" i="1"/>
  <c r="IN71" i="1"/>
  <c r="LD71" i="1" s="1"/>
  <c r="BP71" i="34" s="1"/>
  <c r="CR71" i="34" s="1"/>
  <c r="AR54" i="20"/>
  <c r="M57" i="19" s="1"/>
  <c r="BA57" i="19" s="1"/>
  <c r="BO57" i="19" s="1"/>
  <c r="DH68" i="1"/>
  <c r="DV68" i="1"/>
  <c r="Y13" i="43"/>
  <c r="AB21" i="18"/>
  <c r="AA8" i="9" s="1"/>
  <c r="MG68" i="1"/>
  <c r="AS49" i="20"/>
  <c r="IO68" i="1"/>
  <c r="MG67" i="1"/>
  <c r="Y9" i="52" s="1"/>
  <c r="IO67" i="1"/>
  <c r="LE67" i="1" s="1"/>
  <c r="BQ67" i="34" s="1"/>
  <c r="CS67" i="34" s="1"/>
  <c r="AP21" i="18"/>
  <c r="AO8" i="9" s="1"/>
  <c r="J9" i="52"/>
  <c r="AS48" i="20"/>
  <c r="JP67" i="1"/>
  <c r="O48" i="20"/>
  <c r="BD21" i="18"/>
  <c r="V14" i="43"/>
  <c r="AX14" i="43" s="1"/>
  <c r="Y22" i="18"/>
  <c r="X9" i="9" s="1"/>
  <c r="DE70" i="1"/>
  <c r="DS70" i="1"/>
  <c r="J9" i="9"/>
  <c r="MD70" i="1"/>
  <c r="AP51" i="20"/>
  <c r="H95" i="56" s="1"/>
  <c r="H98" i="56" s="1"/>
  <c r="IL70" i="1"/>
  <c r="AM22" i="18"/>
  <c r="AL9" i="9" s="1"/>
  <c r="G10" i="52"/>
  <c r="MD71" i="1"/>
  <c r="IL71" i="1"/>
  <c r="AP54" i="20"/>
  <c r="K57" i="19" s="1"/>
  <c r="AY57" i="19" s="1"/>
  <c r="BM57" i="19" s="1"/>
  <c r="LB71" i="1"/>
  <c r="BN71" i="34" s="1"/>
  <c r="CP71" i="34" s="1"/>
  <c r="AD22" i="18"/>
  <c r="AC9" i="9" s="1"/>
  <c r="AA14" i="43"/>
  <c r="DJ70" i="1"/>
  <c r="DX70" i="1"/>
  <c r="O9" i="9"/>
  <c r="MI70" i="1"/>
  <c r="AU51" i="20"/>
  <c r="M95" i="56" s="1"/>
  <c r="M98" i="56" s="1"/>
  <c r="IQ70" i="1"/>
  <c r="AR22" i="18"/>
  <c r="AQ9" i="9" s="1"/>
  <c r="L10" i="52"/>
  <c r="MI71" i="1"/>
  <c r="IQ71" i="1"/>
  <c r="LG71" i="1" s="1"/>
  <c r="BS71" i="34" s="1"/>
  <c r="CU71" i="34" s="1"/>
  <c r="AU54" i="20"/>
  <c r="P57" i="19" s="1"/>
  <c r="BD57" i="19" s="1"/>
  <c r="BR57" i="19" s="1"/>
  <c r="DI68" i="1"/>
  <c r="DW68" i="1"/>
  <c r="Z13" i="43"/>
  <c r="AC21" i="18"/>
  <c r="AB8" i="9" s="1"/>
  <c r="MH68" i="1"/>
  <c r="AT49" i="20"/>
  <c r="IP68" i="1"/>
  <c r="MH67" i="1"/>
  <c r="Z9" i="52" s="1"/>
  <c r="IP67" i="1"/>
  <c r="AQ21" i="18"/>
  <c r="AP8" i="9" s="1"/>
  <c r="K9" i="52"/>
  <c r="AT48" i="20"/>
  <c r="JQ67" i="1"/>
  <c r="P48" i="20"/>
  <c r="BE21" i="18"/>
  <c r="LF67" i="1"/>
  <c r="BR67" i="34" s="1"/>
  <c r="CT67" i="34" s="1"/>
  <c r="DD68" i="1"/>
  <c r="DR68" i="1"/>
  <c r="U13" i="43"/>
  <c r="X21" i="18"/>
  <c r="W8" i="9" s="1"/>
  <c r="MC68" i="1"/>
  <c r="AO49" i="20"/>
  <c r="IK68" i="1"/>
  <c r="MC67" i="1"/>
  <c r="U9" i="52" s="1"/>
  <c r="IK67" i="1"/>
  <c r="AL21" i="18"/>
  <c r="AK8" i="9" s="1"/>
  <c r="F9" i="52"/>
  <c r="AO48" i="20"/>
  <c r="JL67" i="1"/>
  <c r="K48" i="20"/>
  <c r="AZ21" i="18"/>
  <c r="LA67" i="1"/>
  <c r="BM67" i="34" s="1"/>
  <c r="CO67" i="34" s="1"/>
  <c r="T14" i="43"/>
  <c r="W22" i="18"/>
  <c r="V9" i="9" s="1"/>
  <c r="DC70" i="1"/>
  <c r="DQ70" i="1"/>
  <c r="MB70" i="1"/>
  <c r="AN51" i="20"/>
  <c r="F95" i="56" s="1"/>
  <c r="F98" i="56" s="1"/>
  <c r="IJ70" i="1"/>
  <c r="E10" i="52"/>
  <c r="AK22" i="18"/>
  <c r="AJ9" i="9" s="1"/>
  <c r="H9" i="9"/>
  <c r="MB71" i="1"/>
  <c r="IJ71" i="1"/>
  <c r="AN54" i="20"/>
  <c r="I57" i="19" s="1"/>
  <c r="AW57" i="19" s="1"/>
  <c r="BK57" i="19" s="1"/>
  <c r="KZ71" i="1"/>
  <c r="BL71" i="34" s="1"/>
  <c r="CN71" i="34" s="1"/>
  <c r="DE68" i="1"/>
  <c r="DS68" i="1"/>
  <c r="V13" i="43"/>
  <c r="Y21" i="18"/>
  <c r="X8" i="9" s="1"/>
  <c r="MD68" i="1"/>
  <c r="AP49" i="20"/>
  <c r="IL68" i="1"/>
  <c r="MD67" i="1"/>
  <c r="V9" i="52" s="1"/>
  <c r="IL67" i="1"/>
  <c r="AM21" i="18"/>
  <c r="AL8" i="9" s="1"/>
  <c r="G9" i="52"/>
  <c r="AP48" i="20"/>
  <c r="JM67" i="1"/>
  <c r="L48" i="20"/>
  <c r="BA21" i="18"/>
  <c r="LB67" i="1"/>
  <c r="BN67" i="34" s="1"/>
  <c r="CP67" i="34" s="1"/>
  <c r="Y14" i="43"/>
  <c r="AB22" i="18"/>
  <c r="AA9" i="9" s="1"/>
  <c r="DH70" i="1"/>
  <c r="DV70" i="1"/>
  <c r="M9" i="9"/>
  <c r="MG70" i="1"/>
  <c r="AS51" i="20"/>
  <c r="K95" i="56" s="1"/>
  <c r="K98" i="56" s="1"/>
  <c r="IO70" i="1"/>
  <c r="AP22" i="18"/>
  <c r="AO9" i="9" s="1"/>
  <c r="J10" i="52"/>
  <c r="MG71" i="1"/>
  <c r="IO71" i="1"/>
  <c r="LE71" i="1" s="1"/>
  <c r="BQ71" i="34" s="1"/>
  <c r="CS71" i="34" s="1"/>
  <c r="AS54" i="20"/>
  <c r="N57" i="19" s="1"/>
  <c r="BB57" i="19" s="1"/>
  <c r="BP57" i="19" s="1"/>
  <c r="U22" i="18"/>
  <c r="T9" i="9" s="1"/>
  <c r="R14" i="43"/>
  <c r="DA70" i="1"/>
  <c r="DO70" i="1"/>
  <c r="F9" i="9"/>
  <c r="LZ70" i="1"/>
  <c r="AL51" i="20"/>
  <c r="D95" i="56" s="1"/>
  <c r="D98" i="56" s="1"/>
  <c r="IH70" i="1"/>
  <c r="AI22" i="18"/>
  <c r="AH9" i="9" s="1"/>
  <c r="C10" i="52"/>
  <c r="LZ71" i="1"/>
  <c r="IH71" i="1"/>
  <c r="KX71" i="1" s="1"/>
  <c r="BJ71" i="34" s="1"/>
  <c r="CL71" i="34" s="1"/>
  <c r="AL54" i="20"/>
  <c r="G57" i="19" s="1"/>
  <c r="AU57" i="19" s="1"/>
  <c r="BI57" i="19" s="1"/>
  <c r="DJ68" i="1"/>
  <c r="DX68" i="1"/>
  <c r="AA13" i="43"/>
  <c r="AD21" i="18"/>
  <c r="AC8" i="9" s="1"/>
  <c r="MI68" i="1"/>
  <c r="AU49" i="20"/>
  <c r="IQ68" i="1"/>
  <c r="MI67" i="1"/>
  <c r="AA9" i="52" s="1"/>
  <c r="IQ67" i="1"/>
  <c r="LG67" i="1" s="1"/>
  <c r="BS67" i="34" s="1"/>
  <c r="CU67" i="34" s="1"/>
  <c r="AR21" i="18"/>
  <c r="AQ8" i="9" s="1"/>
  <c r="L9" i="52"/>
  <c r="AU48" i="20"/>
  <c r="JR67" i="1"/>
  <c r="Q48" i="20"/>
  <c r="BF21" i="18"/>
  <c r="AL14" i="20"/>
  <c r="D17" i="56" s="1"/>
  <c r="IH20" i="1"/>
  <c r="AI7" i="18"/>
  <c r="LZ20" i="1"/>
  <c r="JI20" i="1"/>
  <c r="H14" i="20"/>
  <c r="D15" i="56" s="1"/>
  <c r="AW7" i="18"/>
  <c r="AM14" i="20"/>
  <c r="E17" i="56" s="1"/>
  <c r="II20" i="1"/>
  <c r="AJ7" i="18"/>
  <c r="MA20" i="1"/>
  <c r="JJ20" i="1"/>
  <c r="I14" i="20"/>
  <c r="E15" i="56" s="1"/>
  <c r="E20" i="56" s="1"/>
  <c r="AX7" i="18"/>
  <c r="AN14" i="20"/>
  <c r="F17" i="56" s="1"/>
  <c r="IJ20" i="1"/>
  <c r="AK7" i="18"/>
  <c r="MB20" i="1"/>
  <c r="JK20" i="1"/>
  <c r="J14" i="20"/>
  <c r="F15" i="56" s="1"/>
  <c r="AY7" i="18"/>
  <c r="AO14" i="20"/>
  <c r="G17" i="56" s="1"/>
  <c r="IK20" i="1"/>
  <c r="AL7" i="18"/>
  <c r="MC20" i="1"/>
  <c r="JL20" i="1"/>
  <c r="K14" i="20"/>
  <c r="G15" i="56" s="1"/>
  <c r="G20" i="56" s="1"/>
  <c r="AZ7" i="18"/>
  <c r="AP14" i="20"/>
  <c r="H17" i="56" s="1"/>
  <c r="IL20" i="1"/>
  <c r="AM7" i="18"/>
  <c r="MD20" i="1"/>
  <c r="JM20" i="1"/>
  <c r="L14" i="20"/>
  <c r="H15" i="56" s="1"/>
  <c r="BA7" i="18"/>
  <c r="AQ14" i="20"/>
  <c r="I17" i="56" s="1"/>
  <c r="IM20" i="1"/>
  <c r="AN7" i="18"/>
  <c r="ME20" i="1"/>
  <c r="JN20" i="1"/>
  <c r="M14" i="20"/>
  <c r="I15" i="56" s="1"/>
  <c r="I20" i="56" s="1"/>
  <c r="BB7" i="18"/>
  <c r="AR14" i="20"/>
  <c r="J17" i="56" s="1"/>
  <c r="IN20" i="1"/>
  <c r="AO7" i="18"/>
  <c r="MF20" i="1"/>
  <c r="MS20" i="1"/>
  <c r="AC14" i="20"/>
  <c r="J16" i="56" s="1"/>
  <c r="KP20" i="1"/>
  <c r="BQ7" i="18"/>
  <c r="AS14" i="20"/>
  <c r="K17" i="56" s="1"/>
  <c r="IO20" i="1"/>
  <c r="AP7" i="18"/>
  <c r="MG20" i="1"/>
  <c r="MT20" i="1"/>
  <c r="AD14" i="20"/>
  <c r="K16" i="56" s="1"/>
  <c r="KQ20" i="1"/>
  <c r="BR7" i="18"/>
  <c r="AT14" i="20"/>
  <c r="L17" i="56" s="1"/>
  <c r="IP20" i="1"/>
  <c r="AQ7" i="18"/>
  <c r="MH20" i="1"/>
  <c r="MU20" i="1"/>
  <c r="AE14" i="20"/>
  <c r="L16" i="56" s="1"/>
  <c r="KR20" i="1"/>
  <c r="BS7" i="18"/>
  <c r="AU14" i="20"/>
  <c r="M17" i="56" s="1"/>
  <c r="IQ20" i="1"/>
  <c r="AR7" i="18"/>
  <c r="MI20" i="1"/>
  <c r="MV20" i="1"/>
  <c r="AF14" i="20"/>
  <c r="M16" i="56" s="1"/>
  <c r="KS20" i="1"/>
  <c r="BT7" i="18"/>
  <c r="AV14" i="20"/>
  <c r="N17" i="56" s="1"/>
  <c r="IR20" i="1"/>
  <c r="AS7" i="18"/>
  <c r="MJ20" i="1"/>
  <c r="MW20" i="1"/>
  <c r="AG14" i="20"/>
  <c r="N16" i="56" s="1"/>
  <c r="KT20" i="1"/>
  <c r="BU7" i="18"/>
  <c r="Q10" i="58" s="1"/>
  <c r="R10" i="58" s="1"/>
  <c r="AL23" i="20"/>
  <c r="D35" i="56" s="1"/>
  <c r="IH32" i="1"/>
  <c r="AI10" i="18"/>
  <c r="LZ32" i="1"/>
  <c r="JI32" i="1"/>
  <c r="H23" i="20"/>
  <c r="D33" i="56" s="1"/>
  <c r="AW10" i="18"/>
  <c r="AM23" i="20"/>
  <c r="E35" i="56" s="1"/>
  <c r="II32" i="1"/>
  <c r="AJ10" i="18"/>
  <c r="MA32" i="1"/>
  <c r="JJ32" i="1"/>
  <c r="I23" i="20"/>
  <c r="E33" i="56" s="1"/>
  <c r="E38" i="56" s="1"/>
  <c r="AX10" i="18"/>
  <c r="AN23" i="20"/>
  <c r="F35" i="56" s="1"/>
  <c r="IJ32" i="1"/>
  <c r="AK10" i="18"/>
  <c r="MB32" i="1"/>
  <c r="JK32" i="1"/>
  <c r="J23" i="20"/>
  <c r="F33" i="56" s="1"/>
  <c r="AY10" i="18"/>
  <c r="AO23" i="20"/>
  <c r="G35" i="56" s="1"/>
  <c r="IK32" i="1"/>
  <c r="AL10" i="18"/>
  <c r="MC32" i="1"/>
  <c r="JL32" i="1"/>
  <c r="K23" i="20"/>
  <c r="G33" i="56" s="1"/>
  <c r="G38" i="56" s="1"/>
  <c r="AZ10" i="18"/>
  <c r="AP23" i="20"/>
  <c r="H35" i="56" s="1"/>
  <c r="IL32" i="1"/>
  <c r="AM10" i="18"/>
  <c r="MD32" i="1"/>
  <c r="JM32" i="1"/>
  <c r="L23" i="20"/>
  <c r="H33" i="56" s="1"/>
  <c r="BA10" i="18"/>
  <c r="AQ23" i="20"/>
  <c r="I35" i="56" s="1"/>
  <c r="IM32" i="1"/>
  <c r="AN10" i="18"/>
  <c r="ME32" i="1"/>
  <c r="JN32" i="1"/>
  <c r="M23" i="20"/>
  <c r="I33" i="56" s="1"/>
  <c r="I38" i="56" s="1"/>
  <c r="BB10" i="18"/>
  <c r="AR23" i="20"/>
  <c r="J35" i="56" s="1"/>
  <c r="IN32" i="1"/>
  <c r="AO10" i="18"/>
  <c r="MF32" i="1"/>
  <c r="JO32" i="1"/>
  <c r="N23" i="20"/>
  <c r="J33" i="56" s="1"/>
  <c r="BC10" i="18"/>
  <c r="AS23" i="20"/>
  <c r="K35" i="56" s="1"/>
  <c r="IO32" i="1"/>
  <c r="AP10" i="18"/>
  <c r="MG32" i="1"/>
  <c r="JP32" i="1"/>
  <c r="O23" i="20"/>
  <c r="K33" i="56" s="1"/>
  <c r="K38" i="56" s="1"/>
  <c r="BD10" i="18"/>
  <c r="AT23" i="20"/>
  <c r="L35" i="56" s="1"/>
  <c r="IP32" i="1"/>
  <c r="AQ10" i="18"/>
  <c r="MH32" i="1"/>
  <c r="JQ32" i="1"/>
  <c r="P23" i="20"/>
  <c r="L33" i="56" s="1"/>
  <c r="BE10" i="18"/>
  <c r="AU23" i="20"/>
  <c r="M35" i="56" s="1"/>
  <c r="IQ32" i="1"/>
  <c r="AR10" i="18"/>
  <c r="MI32" i="1"/>
  <c r="JR32" i="1"/>
  <c r="Q23" i="20"/>
  <c r="M33" i="56" s="1"/>
  <c r="M38" i="56" s="1"/>
  <c r="BF10" i="18"/>
  <c r="AV23" i="20"/>
  <c r="N35" i="56" s="1"/>
  <c r="IR32" i="1"/>
  <c r="AS10" i="18"/>
  <c r="MJ32" i="1"/>
  <c r="JS32" i="1"/>
  <c r="R23" i="20"/>
  <c r="N33" i="56" s="1"/>
  <c r="BG10" i="18"/>
  <c r="AL26" i="20"/>
  <c r="IH39" i="1"/>
  <c r="AI12" i="18"/>
  <c r="LZ39" i="1"/>
  <c r="MM39" i="1"/>
  <c r="W26" i="20"/>
  <c r="KJ39" i="1"/>
  <c r="BK12" i="18"/>
  <c r="AM26" i="20"/>
  <c r="II39" i="1"/>
  <c r="AJ12" i="18"/>
  <c r="MA39" i="1"/>
  <c r="MN39" i="1"/>
  <c r="X26" i="20"/>
  <c r="KK39" i="1"/>
  <c r="BL12" i="18"/>
  <c r="AN26" i="20"/>
  <c r="IJ39" i="1"/>
  <c r="AK12" i="18"/>
  <c r="MB39" i="1"/>
  <c r="MO39" i="1"/>
  <c r="Y26" i="20"/>
  <c r="KL39" i="1"/>
  <c r="BM12" i="18"/>
  <c r="AO26" i="20"/>
  <c r="IK39" i="1"/>
  <c r="AL12" i="18"/>
  <c r="MC39" i="1"/>
  <c r="MP39" i="1"/>
  <c r="Z26" i="20"/>
  <c r="KM39" i="1"/>
  <c r="BN12" i="18"/>
  <c r="AP26" i="20"/>
  <c r="IL39" i="1"/>
  <c r="AM12" i="18"/>
  <c r="MD39" i="1"/>
  <c r="MQ39" i="1"/>
  <c r="AA26" i="20"/>
  <c r="KN39" i="1"/>
  <c r="BO12" i="18"/>
  <c r="AQ26" i="20"/>
  <c r="IM39" i="1"/>
  <c r="AN12" i="18"/>
  <c r="ME39" i="1"/>
  <c r="MR39" i="1"/>
  <c r="AB26" i="20"/>
  <c r="KO39" i="1"/>
  <c r="BP12" i="18"/>
  <c r="AR26" i="20"/>
  <c r="IN39" i="1"/>
  <c r="AO12" i="18"/>
  <c r="MF39" i="1"/>
  <c r="MS39" i="1"/>
  <c r="AC26" i="20"/>
  <c r="KP39" i="1"/>
  <c r="BQ12" i="18"/>
  <c r="AS26" i="20"/>
  <c r="IO39" i="1"/>
  <c r="AP12" i="18"/>
  <c r="MG39" i="1"/>
  <c r="MT39" i="1"/>
  <c r="AD26" i="20"/>
  <c r="KQ39" i="1"/>
  <c r="BR12" i="18"/>
  <c r="AT26" i="20"/>
  <c r="IP39" i="1"/>
  <c r="AQ12" i="18"/>
  <c r="MH39" i="1"/>
  <c r="MU39" i="1"/>
  <c r="AE26" i="20"/>
  <c r="KR39" i="1"/>
  <c r="BS12" i="18"/>
  <c r="AU26" i="20"/>
  <c r="IQ39" i="1"/>
  <c r="AR12" i="18"/>
  <c r="MI39" i="1"/>
  <c r="MV39" i="1"/>
  <c r="AF26" i="20"/>
  <c r="KS39" i="1"/>
  <c r="BT12" i="18"/>
  <c r="HG39" i="1"/>
  <c r="HH39" i="1" s="1"/>
  <c r="HB39" i="1"/>
  <c r="HJ39" i="1" s="1"/>
  <c r="HK39" i="1" s="1"/>
  <c r="AV26" i="20"/>
  <c r="IR39" i="1"/>
  <c r="AS12" i="18"/>
  <c r="MJ39" i="1"/>
  <c r="MW39" i="1"/>
  <c r="AG26" i="20"/>
  <c r="KT39" i="1"/>
  <c r="BU12" i="18"/>
  <c r="Q6" i="58" s="1"/>
  <c r="R6" i="58" s="1"/>
  <c r="IH49" i="1"/>
  <c r="AL32" i="20"/>
  <c r="D65" i="56" s="1"/>
  <c r="AI17" i="18"/>
  <c r="LZ49" i="1"/>
  <c r="JI49" i="1"/>
  <c r="H32" i="20"/>
  <c r="D63" i="56" s="1"/>
  <c r="AW17" i="18"/>
  <c r="II49" i="1"/>
  <c r="AM32" i="20"/>
  <c r="E65" i="56" s="1"/>
  <c r="AJ17" i="18"/>
  <c r="MA49" i="1"/>
  <c r="JJ49" i="1"/>
  <c r="I32" i="20"/>
  <c r="E63" i="56" s="1"/>
  <c r="AX17" i="18"/>
  <c r="IJ49" i="1"/>
  <c r="AN32" i="20"/>
  <c r="F65" i="56" s="1"/>
  <c r="AK17" i="18"/>
  <c r="MB49" i="1"/>
  <c r="JK49" i="1"/>
  <c r="J32" i="20"/>
  <c r="F63" i="56" s="1"/>
  <c r="AY17" i="18"/>
  <c r="IK49" i="1"/>
  <c r="AO32" i="20"/>
  <c r="G65" i="56" s="1"/>
  <c r="AL17" i="18"/>
  <c r="MC49" i="1"/>
  <c r="JL49" i="1"/>
  <c r="K32" i="20"/>
  <c r="G63" i="56" s="1"/>
  <c r="AZ17" i="18"/>
  <c r="IL49" i="1"/>
  <c r="AP32" i="20"/>
  <c r="H65" i="56" s="1"/>
  <c r="AM17" i="18"/>
  <c r="MD49" i="1"/>
  <c r="JM49" i="1"/>
  <c r="L32" i="20"/>
  <c r="H63" i="56" s="1"/>
  <c r="BA17" i="18"/>
  <c r="IM49" i="1"/>
  <c r="AQ32" i="20"/>
  <c r="I65" i="56" s="1"/>
  <c r="AN17" i="18"/>
  <c r="ME49" i="1"/>
  <c r="JN49" i="1"/>
  <c r="M32" i="20"/>
  <c r="I63" i="56" s="1"/>
  <c r="BB17" i="18"/>
  <c r="IN49" i="1"/>
  <c r="AR32" i="20"/>
  <c r="J65" i="56" s="1"/>
  <c r="AO17" i="18"/>
  <c r="MF49" i="1"/>
  <c r="JO49" i="1"/>
  <c r="N32" i="20"/>
  <c r="J63" i="56" s="1"/>
  <c r="BC17" i="18"/>
  <c r="IO49" i="1"/>
  <c r="AS32" i="20"/>
  <c r="K65" i="56" s="1"/>
  <c r="AP17" i="18"/>
  <c r="MG49" i="1"/>
  <c r="JP49" i="1"/>
  <c r="O32" i="20"/>
  <c r="K63" i="56" s="1"/>
  <c r="BD17" i="18"/>
  <c r="IP49" i="1"/>
  <c r="AT32" i="20"/>
  <c r="L65" i="56" s="1"/>
  <c r="AQ17" i="18"/>
  <c r="MH49" i="1"/>
  <c r="JQ49" i="1"/>
  <c r="P32" i="20"/>
  <c r="L63" i="56" s="1"/>
  <c r="BE17" i="18"/>
  <c r="IQ49" i="1"/>
  <c r="AU32" i="20"/>
  <c r="M65" i="56" s="1"/>
  <c r="AR17" i="18"/>
  <c r="MI49" i="1"/>
  <c r="JR49" i="1"/>
  <c r="Q32" i="20"/>
  <c r="M63" i="56" s="1"/>
  <c r="BF17" i="18"/>
  <c r="IR49" i="1"/>
  <c r="AV32" i="20"/>
  <c r="N65" i="56" s="1"/>
  <c r="AS17" i="18"/>
  <c r="MJ49" i="1"/>
  <c r="JS49" i="1"/>
  <c r="R32" i="20"/>
  <c r="N63" i="56" s="1"/>
  <c r="BG17" i="18"/>
  <c r="DA78" i="1"/>
  <c r="DO78" i="1"/>
  <c r="U13" i="18"/>
  <c r="LZ78" i="1"/>
  <c r="AL57" i="20"/>
  <c r="IH78" i="1"/>
  <c r="LZ77" i="1"/>
  <c r="AL56" i="20"/>
  <c r="IH77" i="1"/>
  <c r="AI13" i="18"/>
  <c r="JI77" i="1"/>
  <c r="H56" i="20"/>
  <c r="AW13" i="18"/>
  <c r="MM77" i="1"/>
  <c r="W56" i="20"/>
  <c r="KJ77" i="1"/>
  <c r="BK13" i="18"/>
  <c r="CK13" i="18" s="1"/>
  <c r="DB78" i="1"/>
  <c r="DP78" i="1"/>
  <c r="V13" i="18"/>
  <c r="MA78" i="1"/>
  <c r="AM57" i="20"/>
  <c r="II78" i="1"/>
  <c r="MA77" i="1"/>
  <c r="AM56" i="20"/>
  <c r="II77" i="1"/>
  <c r="AJ13" i="18"/>
  <c r="JJ77" i="1"/>
  <c r="I56" i="20"/>
  <c r="AX13" i="18"/>
  <c r="MN77" i="1"/>
  <c r="X56" i="20"/>
  <c r="KK77" i="1"/>
  <c r="BL13" i="18"/>
  <c r="CL13" i="18" s="1"/>
  <c r="DC78" i="1"/>
  <c r="DQ78" i="1"/>
  <c r="W13" i="18"/>
  <c r="MB78" i="1"/>
  <c r="AN57" i="20"/>
  <c r="IJ78" i="1"/>
  <c r="MB77" i="1"/>
  <c r="AN56" i="20"/>
  <c r="IJ77" i="1"/>
  <c r="AK13" i="18"/>
  <c r="JK77" i="1"/>
  <c r="J56" i="20"/>
  <c r="AY13" i="18"/>
  <c r="MO77" i="1"/>
  <c r="Y56" i="20"/>
  <c r="KL77" i="1"/>
  <c r="BM13" i="18"/>
  <c r="CM13" i="18" s="1"/>
  <c r="DD78" i="1"/>
  <c r="DR78" i="1"/>
  <c r="X13" i="18"/>
  <c r="MC78" i="1"/>
  <c r="AO57" i="20"/>
  <c r="IK78" i="1"/>
  <c r="MC77" i="1"/>
  <c r="AO56" i="20"/>
  <c r="IK77" i="1"/>
  <c r="AL13" i="18"/>
  <c r="JL77" i="1"/>
  <c r="K56" i="20"/>
  <c r="AZ13" i="18"/>
  <c r="MP77" i="1"/>
  <c r="Z56" i="20"/>
  <c r="KM77" i="1"/>
  <c r="LA77" i="1" s="1"/>
  <c r="BM77" i="34" s="1"/>
  <c r="CO77" i="34" s="1"/>
  <c r="BN13" i="18"/>
  <c r="CN13" i="18" s="1"/>
  <c r="DE78" i="1"/>
  <c r="DS78" i="1"/>
  <c r="Y13" i="18"/>
  <c r="MD78" i="1"/>
  <c r="AP57" i="20"/>
  <c r="IL78" i="1"/>
  <c r="MD77" i="1"/>
  <c r="AP56" i="20"/>
  <c r="IL77" i="1"/>
  <c r="AM13" i="18"/>
  <c r="JM77" i="1"/>
  <c r="L56" i="20"/>
  <c r="BA13" i="18"/>
  <c r="MQ77" i="1"/>
  <c r="AA56" i="20"/>
  <c r="KN77" i="1"/>
  <c r="BO13" i="18"/>
  <c r="CO13" i="18" s="1"/>
  <c r="DF78" i="1"/>
  <c r="DT78" i="1"/>
  <c r="Z13" i="18"/>
  <c r="ME78" i="1"/>
  <c r="AQ57" i="20"/>
  <c r="IM78" i="1"/>
  <c r="ME77" i="1"/>
  <c r="AQ56" i="20"/>
  <c r="IM77" i="1"/>
  <c r="AN13" i="18"/>
  <c r="JN77" i="1"/>
  <c r="M56" i="20"/>
  <c r="BB13" i="18"/>
  <c r="MR77" i="1"/>
  <c r="AB56" i="20"/>
  <c r="KO77" i="1"/>
  <c r="BP13" i="18"/>
  <c r="CP13" i="18" s="1"/>
  <c r="DG78" i="1"/>
  <c r="DU78" i="1"/>
  <c r="AA13" i="18"/>
  <c r="MF78" i="1"/>
  <c r="AR57" i="20"/>
  <c r="IN78" i="1"/>
  <c r="MF77" i="1"/>
  <c r="AR56" i="20"/>
  <c r="IN77" i="1"/>
  <c r="AO13" i="18"/>
  <c r="JO77" i="1"/>
  <c r="N56" i="20"/>
  <c r="BC13" i="18"/>
  <c r="MS77" i="1"/>
  <c r="AC56" i="20"/>
  <c r="KP77" i="1"/>
  <c r="BQ13" i="18"/>
  <c r="CQ13" i="18" s="1"/>
  <c r="DH78" i="1"/>
  <c r="DV78" i="1"/>
  <c r="AB13" i="18"/>
  <c r="MG78" i="1"/>
  <c r="AS57" i="20"/>
  <c r="IO78" i="1"/>
  <c r="MG77" i="1"/>
  <c r="AS56" i="20"/>
  <c r="IO77" i="1"/>
  <c r="AP13" i="18"/>
  <c r="JP77" i="1"/>
  <c r="O56" i="20"/>
  <c r="BD13" i="18"/>
  <c r="MT77" i="1"/>
  <c r="AD56" i="20"/>
  <c r="KQ77" i="1"/>
  <c r="LE77" i="1" s="1"/>
  <c r="BQ77" i="34" s="1"/>
  <c r="CS77" i="34" s="1"/>
  <c r="BR13" i="18"/>
  <c r="CR13" i="18" s="1"/>
  <c r="DI78" i="1"/>
  <c r="DW78" i="1"/>
  <c r="AC13" i="18"/>
  <c r="MH78" i="1"/>
  <c r="AT57" i="20"/>
  <c r="IP78" i="1"/>
  <c r="MH77" i="1"/>
  <c r="AT56" i="20"/>
  <c r="IP77" i="1"/>
  <c r="AQ13" i="18"/>
  <c r="JQ77" i="1"/>
  <c r="P56" i="20"/>
  <c r="BE13" i="18"/>
  <c r="MU77" i="1"/>
  <c r="AE56" i="20"/>
  <c r="KR77" i="1"/>
  <c r="BS13" i="18"/>
  <c r="CS13" i="18" s="1"/>
  <c r="DJ78" i="1"/>
  <c r="DX78" i="1"/>
  <c r="AD13" i="18"/>
  <c r="MI78" i="1"/>
  <c r="AU57" i="20"/>
  <c r="IQ78" i="1"/>
  <c r="MI77" i="1"/>
  <c r="AU56" i="20"/>
  <c r="IQ77" i="1"/>
  <c r="AR13" i="18"/>
  <c r="JR77" i="1"/>
  <c r="Q56" i="20"/>
  <c r="BF13" i="18"/>
  <c r="MV77" i="1"/>
  <c r="AF56" i="20"/>
  <c r="KS77" i="1"/>
  <c r="BT13" i="18"/>
  <c r="CT13" i="18" s="1"/>
  <c r="DK78" i="1"/>
  <c r="DY78" i="1"/>
  <c r="AE13" i="18"/>
  <c r="HG78" i="1"/>
  <c r="HH78" i="1" s="1"/>
  <c r="HB78" i="1"/>
  <c r="HJ78" i="1" s="1"/>
  <c r="HK78" i="1" s="1"/>
  <c r="MJ78" i="1"/>
  <c r="AV57" i="20"/>
  <c r="IR78" i="1"/>
  <c r="MJ77" i="1"/>
  <c r="AV56" i="20"/>
  <c r="IR77" i="1"/>
  <c r="AS13" i="18"/>
  <c r="HG77" i="1"/>
  <c r="HH77" i="1" s="1"/>
  <c r="HB77" i="1"/>
  <c r="HJ77" i="1" s="1"/>
  <c r="HK77" i="1" s="1"/>
  <c r="JS77" i="1"/>
  <c r="R56" i="20"/>
  <c r="BG13" i="18"/>
  <c r="MW77" i="1"/>
  <c r="AG56" i="20"/>
  <c r="KT77" i="1"/>
  <c r="BU13" i="18"/>
  <c r="I18" i="34"/>
  <c r="AW18" i="34" s="1"/>
  <c r="FR18" i="1"/>
  <c r="FD18" i="1"/>
  <c r="BN18" i="1"/>
  <c r="AZ18" i="1"/>
  <c r="BN16" i="1"/>
  <c r="I16" i="34"/>
  <c r="AW16" i="34" s="1"/>
  <c r="FR16" i="1"/>
  <c r="FD16" i="1"/>
  <c r="AZ16" i="1"/>
  <c r="H6" i="18"/>
  <c r="BN17" i="1"/>
  <c r="I17" i="34"/>
  <c r="AW17" i="34" s="1"/>
  <c r="FR17" i="1"/>
  <c r="FD17" i="1"/>
  <c r="AZ17" i="1"/>
  <c r="AM10" i="20"/>
  <c r="II15" i="1"/>
  <c r="MA15" i="1"/>
  <c r="I10" i="20"/>
  <c r="JJ15" i="1"/>
  <c r="J18" i="34"/>
  <c r="AX18" i="34" s="1"/>
  <c r="FS18" i="1"/>
  <c r="FE18" i="1"/>
  <c r="BO18" i="1"/>
  <c r="BA18" i="1"/>
  <c r="BO16" i="1"/>
  <c r="J16" i="34"/>
  <c r="AX16" i="34" s="1"/>
  <c r="FS16" i="1"/>
  <c r="FE16" i="1"/>
  <c r="BA16" i="1"/>
  <c r="I6" i="18"/>
  <c r="BO17" i="1"/>
  <c r="J17" i="34"/>
  <c r="AX17" i="34" s="1"/>
  <c r="FS17" i="1"/>
  <c r="FE17" i="1"/>
  <c r="BA17" i="1"/>
  <c r="AN10" i="20"/>
  <c r="IJ15" i="1"/>
  <c r="MB15" i="1"/>
  <c r="J10" i="20"/>
  <c r="JK15" i="1"/>
  <c r="K18" i="34"/>
  <c r="AY18" i="34" s="1"/>
  <c r="FT18" i="1"/>
  <c r="FF18" i="1"/>
  <c r="BP18" i="1"/>
  <c r="BB18" i="1"/>
  <c r="BP16" i="1"/>
  <c r="K16" i="34"/>
  <c r="AY16" i="34" s="1"/>
  <c r="FT16" i="1"/>
  <c r="FF16" i="1"/>
  <c r="BB16" i="1"/>
  <c r="J6" i="18"/>
  <c r="BP17" i="1"/>
  <c r="K17" i="34"/>
  <c r="AY17" i="34" s="1"/>
  <c r="FT17" i="1"/>
  <c r="FF17" i="1"/>
  <c r="BB17" i="1"/>
  <c r="AO10" i="20"/>
  <c r="IK15" i="1"/>
  <c r="MC15" i="1"/>
  <c r="K10" i="20"/>
  <c r="JL15" i="1"/>
  <c r="L18" i="34"/>
  <c r="AZ18" i="34" s="1"/>
  <c r="FU18" i="1"/>
  <c r="FG18" i="1"/>
  <c r="BQ18" i="1"/>
  <c r="BC18" i="1"/>
  <c r="BQ16" i="1"/>
  <c r="L16" i="34"/>
  <c r="AZ16" i="34" s="1"/>
  <c r="FU16" i="1"/>
  <c r="FG16" i="1"/>
  <c r="BC16" i="1"/>
  <c r="K6" i="18"/>
  <c r="BQ17" i="1"/>
  <c r="L17" i="34"/>
  <c r="AZ17" i="34" s="1"/>
  <c r="FU17" i="1"/>
  <c r="FG17" i="1"/>
  <c r="BC17" i="1"/>
  <c r="AP10" i="20"/>
  <c r="IL15" i="1"/>
  <c r="MD15" i="1"/>
  <c r="L10" i="20"/>
  <c r="JM15" i="1"/>
  <c r="N18" i="34"/>
  <c r="BB18" i="34" s="1"/>
  <c r="FW18" i="1"/>
  <c r="FI18" i="1"/>
  <c r="BS18" i="1"/>
  <c r="BE18" i="1"/>
  <c r="BS16" i="1"/>
  <c r="N16" i="34"/>
  <c r="BB16" i="34" s="1"/>
  <c r="FW16" i="1"/>
  <c r="FI16" i="1"/>
  <c r="BE16" i="1"/>
  <c r="M6" i="18"/>
  <c r="BS17" i="1"/>
  <c r="N17" i="34"/>
  <c r="BB17" i="34" s="1"/>
  <c r="FW17" i="1"/>
  <c r="FI17" i="1"/>
  <c r="BE17" i="1"/>
  <c r="AR10" i="20"/>
  <c r="IN15" i="1"/>
  <c r="MF15" i="1"/>
  <c r="MS15" i="1"/>
  <c r="AC10" i="20"/>
  <c r="KP15" i="1"/>
  <c r="O18" i="34"/>
  <c r="BC18" i="34" s="1"/>
  <c r="FX18" i="1"/>
  <c r="FJ18" i="1"/>
  <c r="BT18" i="1"/>
  <c r="BF18" i="1"/>
  <c r="BT16" i="1"/>
  <c r="O16" i="34"/>
  <c r="BC16" i="34" s="1"/>
  <c r="FX16" i="1"/>
  <c r="FJ16" i="1"/>
  <c r="BF16" i="1"/>
  <c r="N6" i="18"/>
  <c r="BT17" i="1"/>
  <c r="O17" i="34"/>
  <c r="BC17" i="34" s="1"/>
  <c r="FX17" i="1"/>
  <c r="FJ17" i="1"/>
  <c r="BF17" i="1"/>
  <c r="AS10" i="20"/>
  <c r="IO15" i="1"/>
  <c r="MG15" i="1"/>
  <c r="MT15" i="1"/>
  <c r="AD10" i="20"/>
  <c r="KQ15" i="1"/>
  <c r="P18" i="34"/>
  <c r="BD18" i="34" s="1"/>
  <c r="FY18" i="1"/>
  <c r="FK18" i="1"/>
  <c r="BU18" i="1"/>
  <c r="BG18" i="1"/>
  <c r="BU16" i="1"/>
  <c r="P16" i="34"/>
  <c r="BD16" i="34" s="1"/>
  <c r="FY16" i="1"/>
  <c r="FK16" i="1"/>
  <c r="BG16" i="1"/>
  <c r="O6" i="18"/>
  <c r="BU17" i="1"/>
  <c r="P17" i="34"/>
  <c r="BD17" i="34" s="1"/>
  <c r="FY17" i="1"/>
  <c r="FK17" i="1"/>
  <c r="BG17" i="1"/>
  <c r="AT10" i="20"/>
  <c r="IP15" i="1"/>
  <c r="MH15" i="1"/>
  <c r="MU15" i="1"/>
  <c r="AE10" i="20"/>
  <c r="KR15" i="1"/>
  <c r="Q18" i="34"/>
  <c r="BE18" i="34" s="1"/>
  <c r="FZ18" i="1"/>
  <c r="FL18" i="1"/>
  <c r="BV18" i="1"/>
  <c r="BH18" i="1"/>
  <c r="BV16" i="1"/>
  <c r="Q16" i="34"/>
  <c r="BE16" i="34" s="1"/>
  <c r="FZ16" i="1"/>
  <c r="FL16" i="1"/>
  <c r="BH16" i="1"/>
  <c r="P6" i="18"/>
  <c r="BV17" i="1"/>
  <c r="Q17" i="34"/>
  <c r="BE17" i="34" s="1"/>
  <c r="FZ17" i="1"/>
  <c r="FL17" i="1"/>
  <c r="BH17" i="1"/>
  <c r="AU10" i="20"/>
  <c r="IQ15" i="1"/>
  <c r="MI15" i="1"/>
  <c r="MV15" i="1"/>
  <c r="AF10" i="20"/>
  <c r="KS15" i="1"/>
  <c r="R18" i="34"/>
  <c r="BF18" i="34" s="1"/>
  <c r="GA18" i="1"/>
  <c r="G18" i="60" s="1"/>
  <c r="FM18" i="1"/>
  <c r="BW18" i="1"/>
  <c r="BI18" i="1"/>
  <c r="BW16" i="1"/>
  <c r="R16" i="34"/>
  <c r="BF16" i="34" s="1"/>
  <c r="GA16" i="1"/>
  <c r="G16" i="60" s="1"/>
  <c r="FM16" i="1"/>
  <c r="BI16" i="1"/>
  <c r="Q6" i="18"/>
  <c r="BW17" i="1"/>
  <c r="R17" i="34"/>
  <c r="BF17" i="34" s="1"/>
  <c r="GA17" i="1"/>
  <c r="G17" i="60" s="1"/>
  <c r="FM17" i="1"/>
  <c r="BI17" i="1"/>
  <c r="AV10" i="20"/>
  <c r="IR15" i="1"/>
  <c r="MJ15" i="1"/>
  <c r="MW15" i="1"/>
  <c r="AG10" i="20"/>
  <c r="KT15" i="1"/>
  <c r="R52" i="34"/>
  <c r="BF52" i="34" s="1"/>
  <c r="GA52" i="1"/>
  <c r="G52" i="60" s="1"/>
  <c r="FM52" i="1"/>
  <c r="BW52" i="1"/>
  <c r="BI52" i="1"/>
  <c r="Q18" i="18"/>
  <c r="R53" i="34"/>
  <c r="BF53" i="34" s="1"/>
  <c r="GA53" i="1"/>
  <c r="G53" i="60" s="1"/>
  <c r="FM53" i="1"/>
  <c r="BW53" i="1"/>
  <c r="BI53" i="1"/>
  <c r="R54" i="34"/>
  <c r="BF54" i="34" s="1"/>
  <c r="GA54" i="1"/>
  <c r="G54" i="60" s="1"/>
  <c r="FM54" i="1"/>
  <c r="BW54" i="1"/>
  <c r="BI54" i="1"/>
  <c r="IR51" i="1"/>
  <c r="AV33" i="20"/>
  <c r="MJ51" i="1"/>
  <c r="R33" i="20"/>
  <c r="JS51" i="1"/>
  <c r="AG33" i="20"/>
  <c r="KT51" i="1"/>
  <c r="MW51" i="1"/>
  <c r="Q52" i="34"/>
  <c r="BE52" i="34" s="1"/>
  <c r="FZ52" i="1"/>
  <c r="FL52" i="1"/>
  <c r="BV52" i="1"/>
  <c r="BH52" i="1"/>
  <c r="P18" i="18"/>
  <c r="Q53" i="34"/>
  <c r="BE53" i="34" s="1"/>
  <c r="FZ53" i="1"/>
  <c r="FL53" i="1"/>
  <c r="BV53" i="1"/>
  <c r="BH53" i="1"/>
  <c r="Q54" i="34"/>
  <c r="BE54" i="34" s="1"/>
  <c r="FZ54" i="1"/>
  <c r="FL54" i="1"/>
  <c r="BV54" i="1"/>
  <c r="BH54" i="1"/>
  <c r="IQ51" i="1"/>
  <c r="AU33" i="20"/>
  <c r="MI51" i="1"/>
  <c r="Q33" i="20"/>
  <c r="JR51" i="1"/>
  <c r="AF33" i="20"/>
  <c r="KS51" i="1"/>
  <c r="MV51" i="1"/>
  <c r="P52" i="34"/>
  <c r="BD52" i="34" s="1"/>
  <c r="FY52" i="1"/>
  <c r="FK52" i="1"/>
  <c r="BU52" i="1"/>
  <c r="BG52" i="1"/>
  <c r="O18" i="18"/>
  <c r="P53" i="34"/>
  <c r="BD53" i="34" s="1"/>
  <c r="FY53" i="1"/>
  <c r="FK53" i="1"/>
  <c r="BU53" i="1"/>
  <c r="BG53" i="1"/>
  <c r="P54" i="34"/>
  <c r="BD54" i="34" s="1"/>
  <c r="FY54" i="1"/>
  <c r="FK54" i="1"/>
  <c r="BU54" i="1"/>
  <c r="BG54" i="1"/>
  <c r="IP51" i="1"/>
  <c r="AT33" i="20"/>
  <c r="MH51" i="1"/>
  <c r="P33" i="20"/>
  <c r="JQ51" i="1"/>
  <c r="AE33" i="20"/>
  <c r="KR51" i="1"/>
  <c r="MU51" i="1"/>
  <c r="O52" i="34"/>
  <c r="BC52" i="34" s="1"/>
  <c r="FX52" i="1"/>
  <c r="FJ52" i="1"/>
  <c r="BT52" i="1"/>
  <c r="BF52" i="1"/>
  <c r="N18" i="18"/>
  <c r="O53" i="34"/>
  <c r="BC53" i="34" s="1"/>
  <c r="FX53" i="1"/>
  <c r="FJ53" i="1"/>
  <c r="BT53" i="1"/>
  <c r="BF53" i="1"/>
  <c r="O54" i="34"/>
  <c r="BC54" i="34" s="1"/>
  <c r="FX54" i="1"/>
  <c r="FJ54" i="1"/>
  <c r="BT54" i="1"/>
  <c r="BF54" i="1"/>
  <c r="IO51" i="1"/>
  <c r="AS33" i="20"/>
  <c r="MG51" i="1"/>
  <c r="O33" i="20"/>
  <c r="JP51" i="1"/>
  <c r="AD33" i="20"/>
  <c r="KQ51" i="1"/>
  <c r="MT51" i="1"/>
  <c r="N52" i="34"/>
  <c r="BB52" i="34" s="1"/>
  <c r="FW52" i="1"/>
  <c r="FI52" i="1"/>
  <c r="BS52" i="1"/>
  <c r="BE52" i="1"/>
  <c r="M18" i="18"/>
  <c r="N53" i="34"/>
  <c r="BB53" i="34" s="1"/>
  <c r="FW53" i="1"/>
  <c r="FI53" i="1"/>
  <c r="BS53" i="1"/>
  <c r="BE53" i="1"/>
  <c r="N54" i="34"/>
  <c r="BB54" i="34" s="1"/>
  <c r="FW54" i="1"/>
  <c r="FI54" i="1"/>
  <c r="BS54" i="1"/>
  <c r="BE54" i="1"/>
  <c r="IN51" i="1"/>
  <c r="AR33" i="20"/>
  <c r="MF51" i="1"/>
  <c r="N33" i="20"/>
  <c r="JO51" i="1"/>
  <c r="AC33" i="20"/>
  <c r="KP51" i="1"/>
  <c r="MS51" i="1"/>
  <c r="M52" i="34"/>
  <c r="BA52" i="34" s="1"/>
  <c r="FV52" i="1"/>
  <c r="FH52" i="1"/>
  <c r="BR52" i="1"/>
  <c r="BD52" i="1"/>
  <c r="L18" i="18"/>
  <c r="M53" i="34"/>
  <c r="BA53" i="34" s="1"/>
  <c r="FV53" i="1"/>
  <c r="FH53" i="1"/>
  <c r="BR53" i="1"/>
  <c r="BD53" i="1"/>
  <c r="M54" i="34"/>
  <c r="BA54" i="34" s="1"/>
  <c r="FV54" i="1"/>
  <c r="FH54" i="1"/>
  <c r="BR54" i="1"/>
  <c r="BD54" i="1"/>
  <c r="IM51" i="1"/>
  <c r="AQ33" i="20"/>
  <c r="ME51" i="1"/>
  <c r="M33" i="20"/>
  <c r="JN51" i="1"/>
  <c r="AB33" i="20"/>
  <c r="KO51" i="1"/>
  <c r="MR51" i="1"/>
  <c r="L52" i="34"/>
  <c r="AZ52" i="34" s="1"/>
  <c r="FU52" i="1"/>
  <c r="FG52" i="1"/>
  <c r="BQ52" i="1"/>
  <c r="BC52" i="1"/>
  <c r="K18" i="18"/>
  <c r="L53" i="34"/>
  <c r="AZ53" i="34" s="1"/>
  <c r="FU53" i="1"/>
  <c r="FG53" i="1"/>
  <c r="BQ53" i="1"/>
  <c r="BC53" i="1"/>
  <c r="L54" i="34"/>
  <c r="AZ54" i="34" s="1"/>
  <c r="FU54" i="1"/>
  <c r="FG54" i="1"/>
  <c r="BQ54" i="1"/>
  <c r="BC54" i="1"/>
  <c r="IL51" i="1"/>
  <c r="AP33" i="20"/>
  <c r="MD51" i="1"/>
  <c r="L33" i="20"/>
  <c r="JM51" i="1"/>
  <c r="AA33" i="20"/>
  <c r="KN51" i="1"/>
  <c r="MQ51" i="1"/>
  <c r="K52" i="34"/>
  <c r="AY52" i="34" s="1"/>
  <c r="FT52" i="1"/>
  <c r="FF52" i="1"/>
  <c r="BP52" i="1"/>
  <c r="BB52" i="1"/>
  <c r="J18" i="18"/>
  <c r="K53" i="34"/>
  <c r="AY53" i="34" s="1"/>
  <c r="FT53" i="1"/>
  <c r="FF53" i="1"/>
  <c r="BP53" i="1"/>
  <c r="BB53" i="1"/>
  <c r="K54" i="34"/>
  <c r="AY54" i="34" s="1"/>
  <c r="FT54" i="1"/>
  <c r="FF54" i="1"/>
  <c r="BP54" i="1"/>
  <c r="BB54" i="1"/>
  <c r="IK51" i="1"/>
  <c r="AO33" i="20"/>
  <c r="MC51" i="1"/>
  <c r="K33" i="20"/>
  <c r="JL51" i="1"/>
  <c r="Z33" i="20"/>
  <c r="KM51" i="1"/>
  <c r="MP51" i="1"/>
  <c r="J52" i="34"/>
  <c r="AX52" i="34" s="1"/>
  <c r="FS52" i="1"/>
  <c r="FE52" i="1"/>
  <c r="BO52" i="1"/>
  <c r="BA52" i="1"/>
  <c r="I18" i="18"/>
  <c r="J53" i="34"/>
  <c r="AX53" i="34" s="1"/>
  <c r="FS53" i="1"/>
  <c r="FE53" i="1"/>
  <c r="BO53" i="1"/>
  <c r="BA53" i="1"/>
  <c r="J54" i="34"/>
  <c r="AX54" i="34" s="1"/>
  <c r="FS54" i="1"/>
  <c r="FE54" i="1"/>
  <c r="BO54" i="1"/>
  <c r="BA54" i="1"/>
  <c r="IJ51" i="1"/>
  <c r="AN33" i="20"/>
  <c r="MB51" i="1"/>
  <c r="J33" i="20"/>
  <c r="JK51" i="1"/>
  <c r="Y33" i="20"/>
  <c r="KL51" i="1"/>
  <c r="MO51" i="1"/>
  <c r="I52" i="34"/>
  <c r="AW52" i="34" s="1"/>
  <c r="FR52" i="1"/>
  <c r="FD52" i="1"/>
  <c r="BN52" i="1"/>
  <c r="AZ52" i="1"/>
  <c r="H18" i="18"/>
  <c r="I53" i="34"/>
  <c r="AW53" i="34" s="1"/>
  <c r="FR53" i="1"/>
  <c r="FD53" i="1"/>
  <c r="BN53" i="1"/>
  <c r="AZ53" i="1"/>
  <c r="I54" i="34"/>
  <c r="AW54" i="34" s="1"/>
  <c r="FR54" i="1"/>
  <c r="FD54" i="1"/>
  <c r="BN54" i="1"/>
  <c r="AZ54" i="1"/>
  <c r="II51" i="1"/>
  <c r="AM33" i="20"/>
  <c r="MA51" i="1"/>
  <c r="I33" i="20"/>
  <c r="JJ51" i="1"/>
  <c r="X33" i="20"/>
  <c r="KK51" i="1"/>
  <c r="MN51" i="1"/>
  <c r="H54" i="34"/>
  <c r="AV54" i="34" s="1"/>
  <c r="FQ54" i="1"/>
  <c r="FC54" i="1"/>
  <c r="BM54" i="1"/>
  <c r="AY54" i="1"/>
  <c r="H53" i="34"/>
  <c r="AV53" i="34" s="1"/>
  <c r="FQ53" i="1"/>
  <c r="FC53" i="1"/>
  <c r="BM53" i="1"/>
  <c r="AY53" i="1"/>
  <c r="H52" i="34"/>
  <c r="AV52" i="34" s="1"/>
  <c r="FQ52" i="1"/>
  <c r="FC52" i="1"/>
  <c r="BM52" i="1"/>
  <c r="AY52" i="1"/>
  <c r="G18" i="18"/>
  <c r="IH51" i="1"/>
  <c r="AL33" i="20"/>
  <c r="LZ51" i="1"/>
  <c r="H33" i="20"/>
  <c r="JI51" i="1"/>
  <c r="W33" i="20"/>
  <c r="KJ51" i="1"/>
  <c r="MM51" i="1"/>
  <c r="M18" i="34"/>
  <c r="BA18" i="34" s="1"/>
  <c r="FV18" i="1"/>
  <c r="FH18" i="1"/>
  <c r="BR18" i="1"/>
  <c r="BD18" i="1"/>
  <c r="BR16" i="1"/>
  <c r="M16" i="34"/>
  <c r="BA16" i="34" s="1"/>
  <c r="FV16" i="1"/>
  <c r="FH16" i="1"/>
  <c r="BD16" i="1"/>
  <c r="L6" i="18"/>
  <c r="BR17" i="1"/>
  <c r="M17" i="34"/>
  <c r="BA17" i="34" s="1"/>
  <c r="FV17" i="1"/>
  <c r="FH17" i="1"/>
  <c r="BD17" i="1"/>
  <c r="AQ10" i="20"/>
  <c r="IM15" i="1"/>
  <c r="ME15" i="1"/>
  <c r="M10" i="20"/>
  <c r="JN15" i="1"/>
  <c r="J36" i="34"/>
  <c r="AX36" i="34" s="1"/>
  <c r="FS36" i="1"/>
  <c r="FE36" i="1"/>
  <c r="GT36" i="1" s="1"/>
  <c r="BO36" i="1"/>
  <c r="BA36" i="1"/>
  <c r="J35" i="34"/>
  <c r="AX35" i="34" s="1"/>
  <c r="FS35" i="1"/>
  <c r="FE35" i="1"/>
  <c r="GT35" i="1" s="1"/>
  <c r="BO35" i="1"/>
  <c r="BA35" i="1"/>
  <c r="I11" i="18"/>
  <c r="J37" i="34"/>
  <c r="AX37" i="34" s="1"/>
  <c r="FS37" i="1"/>
  <c r="FE37" i="1"/>
  <c r="GT37" i="1" s="1"/>
  <c r="BO37" i="1"/>
  <c r="BA37" i="1"/>
  <c r="DC34" i="1"/>
  <c r="DQ34" i="1"/>
  <c r="K36" i="34"/>
  <c r="AY36" i="34" s="1"/>
  <c r="FT36" i="1"/>
  <c r="FF36" i="1"/>
  <c r="GU36" i="1" s="1"/>
  <c r="BP36" i="1"/>
  <c r="BB36" i="1"/>
  <c r="K35" i="34"/>
  <c r="AY35" i="34" s="1"/>
  <c r="FT35" i="1"/>
  <c r="FF35" i="1"/>
  <c r="GU35" i="1" s="1"/>
  <c r="BP35" i="1"/>
  <c r="BB35" i="1"/>
  <c r="J11" i="18"/>
  <c r="K37" i="34"/>
  <c r="AY37" i="34" s="1"/>
  <c r="FT37" i="1"/>
  <c r="FF37" i="1"/>
  <c r="GU37" i="1" s="1"/>
  <c r="BP37" i="1"/>
  <c r="BB37" i="1"/>
  <c r="DD34" i="1"/>
  <c r="DR34" i="1"/>
  <c r="M36" i="34"/>
  <c r="BA36" i="34" s="1"/>
  <c r="FV36" i="1"/>
  <c r="FH36" i="1"/>
  <c r="GW36" i="1" s="1"/>
  <c r="BR36" i="1"/>
  <c r="BD36" i="1"/>
  <c r="M35" i="34"/>
  <c r="BA35" i="34" s="1"/>
  <c r="FV35" i="1"/>
  <c r="FH35" i="1"/>
  <c r="GW35" i="1" s="1"/>
  <c r="BR35" i="1"/>
  <c r="BD35" i="1"/>
  <c r="L11" i="18"/>
  <c r="M37" i="34"/>
  <c r="BA37" i="34" s="1"/>
  <c r="FV37" i="1"/>
  <c r="FH37" i="1"/>
  <c r="GW37" i="1" s="1"/>
  <c r="BR37" i="1"/>
  <c r="BD37" i="1"/>
  <c r="Z11" i="18"/>
  <c r="DF34" i="1"/>
  <c r="DT34" i="1"/>
  <c r="H36" i="34"/>
  <c r="AV36" i="34" s="1"/>
  <c r="FQ36" i="1"/>
  <c r="FC36" i="1"/>
  <c r="GR36" i="1" s="1"/>
  <c r="BM36" i="1"/>
  <c r="AY36" i="1"/>
  <c r="H35" i="34"/>
  <c r="AV35" i="34" s="1"/>
  <c r="FQ35" i="1"/>
  <c r="FC35" i="1"/>
  <c r="GR35" i="1" s="1"/>
  <c r="BM35" i="1"/>
  <c r="AY35" i="1"/>
  <c r="G11" i="18"/>
  <c r="H37" i="34"/>
  <c r="AV37" i="34" s="1"/>
  <c r="FQ37" i="1"/>
  <c r="FC37" i="1"/>
  <c r="GR37" i="1" s="1"/>
  <c r="BM37" i="1"/>
  <c r="AY37" i="1"/>
  <c r="DA34" i="1"/>
  <c r="DO34" i="1"/>
  <c r="I36" i="34"/>
  <c r="AW36" i="34" s="1"/>
  <c r="FR36" i="1"/>
  <c r="FD36" i="1"/>
  <c r="GS36" i="1" s="1"/>
  <c r="BN36" i="1"/>
  <c r="AZ36" i="1"/>
  <c r="I35" i="34"/>
  <c r="AW35" i="34" s="1"/>
  <c r="FR35" i="1"/>
  <c r="FD35" i="1"/>
  <c r="GS35" i="1" s="1"/>
  <c r="BN35" i="1"/>
  <c r="AZ35" i="1"/>
  <c r="H11" i="18"/>
  <c r="I37" i="34"/>
  <c r="AW37" i="34" s="1"/>
  <c r="FR37" i="1"/>
  <c r="FD37" i="1"/>
  <c r="GS37" i="1" s="1"/>
  <c r="BN37" i="1"/>
  <c r="AZ37" i="1"/>
  <c r="DB34" i="1"/>
  <c r="DP34" i="1"/>
  <c r="L36" i="34"/>
  <c r="AZ36" i="34" s="1"/>
  <c r="FU36" i="1"/>
  <c r="FG36" i="1"/>
  <c r="GV36" i="1" s="1"/>
  <c r="BQ36" i="1"/>
  <c r="BC36" i="1"/>
  <c r="L35" i="34"/>
  <c r="AZ35" i="34" s="1"/>
  <c r="FU35" i="1"/>
  <c r="FG35" i="1"/>
  <c r="GV35" i="1" s="1"/>
  <c r="BQ35" i="1"/>
  <c r="BC35" i="1"/>
  <c r="K11" i="18"/>
  <c r="L37" i="34"/>
  <c r="AZ37" i="34" s="1"/>
  <c r="FU37" i="1"/>
  <c r="FG37" i="1"/>
  <c r="GV37" i="1" s="1"/>
  <c r="BQ37" i="1"/>
  <c r="BC37" i="1"/>
  <c r="DE34" i="1"/>
  <c r="DS34" i="1"/>
  <c r="O36" i="34"/>
  <c r="BC36" i="34" s="1"/>
  <c r="FX36" i="1"/>
  <c r="FJ36" i="1"/>
  <c r="GY36" i="1" s="1"/>
  <c r="BT36" i="1"/>
  <c r="BF36" i="1"/>
  <c r="O35" i="34"/>
  <c r="BC35" i="34" s="1"/>
  <c r="FX35" i="1"/>
  <c r="FJ35" i="1"/>
  <c r="GY35" i="1" s="1"/>
  <c r="BT35" i="1"/>
  <c r="BF35" i="1"/>
  <c r="N11" i="18"/>
  <c r="O37" i="34"/>
  <c r="BC37" i="34" s="1"/>
  <c r="FX37" i="1"/>
  <c r="FJ37" i="1"/>
  <c r="GY37" i="1" s="1"/>
  <c r="BT37" i="1"/>
  <c r="BF37" i="1"/>
  <c r="AB11" i="18" s="1"/>
  <c r="DH34" i="1"/>
  <c r="DV34" i="1"/>
  <c r="N36" i="34"/>
  <c r="BB36" i="34" s="1"/>
  <c r="FW36" i="1"/>
  <c r="FI36" i="1"/>
  <c r="GX36" i="1" s="1"/>
  <c r="BS36" i="1"/>
  <c r="BE36" i="1"/>
  <c r="N35" i="34"/>
  <c r="BB35" i="34" s="1"/>
  <c r="FW35" i="1"/>
  <c r="FI35" i="1"/>
  <c r="GX35" i="1" s="1"/>
  <c r="BS35" i="1"/>
  <c r="BE35" i="1"/>
  <c r="M11" i="18"/>
  <c r="N37" i="34"/>
  <c r="BB37" i="34" s="1"/>
  <c r="FW37" i="1"/>
  <c r="FI37" i="1"/>
  <c r="GX37" i="1" s="1"/>
  <c r="BS37" i="1"/>
  <c r="BE37" i="1"/>
  <c r="DG34" i="1"/>
  <c r="DU34" i="1"/>
  <c r="P36" i="34"/>
  <c r="BD36" i="34" s="1"/>
  <c r="FY36" i="1"/>
  <c r="FK36" i="1"/>
  <c r="GZ36" i="1" s="1"/>
  <c r="BU36" i="1"/>
  <c r="BG36" i="1"/>
  <c r="P35" i="34"/>
  <c r="BD35" i="34" s="1"/>
  <c r="FY35" i="1"/>
  <c r="FK35" i="1"/>
  <c r="GZ35" i="1" s="1"/>
  <c r="BU35" i="1"/>
  <c r="BG35" i="1"/>
  <c r="O11" i="18"/>
  <c r="P37" i="34"/>
  <c r="BD37" i="34" s="1"/>
  <c r="FY37" i="1"/>
  <c r="FK37" i="1"/>
  <c r="GZ37" i="1" s="1"/>
  <c r="BU37" i="1"/>
  <c r="BG37" i="1"/>
  <c r="DI34" i="1"/>
  <c r="DW34" i="1"/>
  <c r="Q36" i="34"/>
  <c r="BE36" i="34" s="1"/>
  <c r="FZ36" i="1"/>
  <c r="FL36" i="1"/>
  <c r="HA36" i="1" s="1"/>
  <c r="BV36" i="1"/>
  <c r="BH36" i="1"/>
  <c r="Q35" i="34"/>
  <c r="BE35" i="34" s="1"/>
  <c r="FZ35" i="1"/>
  <c r="FL35" i="1"/>
  <c r="HA35" i="1" s="1"/>
  <c r="BV35" i="1"/>
  <c r="BH35" i="1"/>
  <c r="P11" i="18"/>
  <c r="Q37" i="34"/>
  <c r="BE37" i="34" s="1"/>
  <c r="FZ37" i="1"/>
  <c r="FL37" i="1"/>
  <c r="HA37" i="1" s="1"/>
  <c r="BV37" i="1"/>
  <c r="BH37" i="1"/>
  <c r="DJ34" i="1"/>
  <c r="DX34" i="1"/>
  <c r="R36" i="34"/>
  <c r="BF36" i="34" s="1"/>
  <c r="GA36" i="1"/>
  <c r="G36" i="60" s="1"/>
  <c r="FM36" i="1"/>
  <c r="H36" i="60" s="1"/>
  <c r="BW36" i="1"/>
  <c r="BI36" i="1"/>
  <c r="R35" i="34"/>
  <c r="BF35" i="34" s="1"/>
  <c r="GA35" i="1"/>
  <c r="G35" i="60" s="1"/>
  <c r="FM35" i="1"/>
  <c r="H35" i="60" s="1"/>
  <c r="BW35" i="1"/>
  <c r="BI35" i="1"/>
  <c r="Q11" i="18"/>
  <c r="R37" i="34"/>
  <c r="BF37" i="34" s="1"/>
  <c r="GA37" i="1"/>
  <c r="G37" i="60" s="1"/>
  <c r="FM37" i="1"/>
  <c r="H37" i="60" s="1"/>
  <c r="BW37" i="1"/>
  <c r="BI37" i="1"/>
  <c r="DK34" i="1"/>
  <c r="DY34" i="1"/>
  <c r="HG34" i="1"/>
  <c r="HH34" i="1" s="1"/>
  <c r="HB34" i="1"/>
  <c r="HJ34" i="1" s="1"/>
  <c r="HK34" i="1" s="1"/>
  <c r="H64" i="34"/>
  <c r="AV64" i="34" s="1"/>
  <c r="FQ64" i="1"/>
  <c r="FC64" i="1"/>
  <c r="BM64" i="1"/>
  <c r="AY64" i="1"/>
  <c r="G20" i="18"/>
  <c r="BM65" i="1"/>
  <c r="H65" i="34"/>
  <c r="FQ65" i="1"/>
  <c r="FC65" i="1"/>
  <c r="AY65" i="1"/>
  <c r="LZ63" i="1"/>
  <c r="AL43" i="20"/>
  <c r="IH63" i="1"/>
  <c r="MM63" i="1"/>
  <c r="W43" i="20"/>
  <c r="KJ63" i="1"/>
  <c r="I64" i="34"/>
  <c r="AW64" i="34" s="1"/>
  <c r="FR64" i="1"/>
  <c r="FD64" i="1"/>
  <c r="BN64" i="1"/>
  <c r="AZ64" i="1"/>
  <c r="H20" i="18"/>
  <c r="BN65" i="1"/>
  <c r="I65" i="34"/>
  <c r="FR65" i="1"/>
  <c r="FD65" i="1"/>
  <c r="AZ65" i="1"/>
  <c r="MA63" i="1"/>
  <c r="AM43" i="20"/>
  <c r="II63" i="1"/>
  <c r="MN63" i="1"/>
  <c r="X43" i="20"/>
  <c r="KK63" i="1"/>
  <c r="KY63" i="1" s="1"/>
  <c r="BK63" i="34" s="1"/>
  <c r="CM63" i="34" s="1"/>
  <c r="J64" i="34"/>
  <c r="AX64" i="34" s="1"/>
  <c r="FS64" i="1"/>
  <c r="FE64" i="1"/>
  <c r="BO64" i="1"/>
  <c r="BA64" i="1"/>
  <c r="I20" i="18"/>
  <c r="BO65" i="1"/>
  <c r="J65" i="34"/>
  <c r="FS65" i="1"/>
  <c r="FE65" i="1"/>
  <c r="BA65" i="1"/>
  <c r="MB63" i="1"/>
  <c r="AN43" i="20"/>
  <c r="IJ63" i="1"/>
  <c r="MO63" i="1"/>
  <c r="Y43" i="20"/>
  <c r="KL63" i="1"/>
  <c r="K64" i="34"/>
  <c r="AY64" i="34" s="1"/>
  <c r="FT64" i="1"/>
  <c r="FF64" i="1"/>
  <c r="BP64" i="1"/>
  <c r="BB64" i="1"/>
  <c r="J20" i="18"/>
  <c r="BP65" i="1"/>
  <c r="K65" i="34"/>
  <c r="FT65" i="1"/>
  <c r="FF65" i="1"/>
  <c r="BB65" i="1"/>
  <c r="MC63" i="1"/>
  <c r="AO43" i="20"/>
  <c r="IK63" i="1"/>
  <c r="MP63" i="1"/>
  <c r="Z43" i="20"/>
  <c r="KM63" i="1"/>
  <c r="L64" i="34"/>
  <c r="AZ64" i="34" s="1"/>
  <c r="FU64" i="1"/>
  <c r="FG64" i="1"/>
  <c r="BQ64" i="1"/>
  <c r="BC64" i="1"/>
  <c r="K20" i="18"/>
  <c r="BQ65" i="1"/>
  <c r="L65" i="34"/>
  <c r="FU65" i="1"/>
  <c r="FG65" i="1"/>
  <c r="BC65" i="1"/>
  <c r="MD63" i="1"/>
  <c r="AP43" i="20"/>
  <c r="IL63" i="1"/>
  <c r="MQ63" i="1"/>
  <c r="AA43" i="20"/>
  <c r="KN63" i="1"/>
  <c r="M64" i="34"/>
  <c r="BA64" i="34" s="1"/>
  <c r="FV64" i="1"/>
  <c r="FH64" i="1"/>
  <c r="BR64" i="1"/>
  <c r="BD64" i="1"/>
  <c r="L20" i="18"/>
  <c r="BR65" i="1"/>
  <c r="M65" i="34"/>
  <c r="FV65" i="1"/>
  <c r="FH65" i="1"/>
  <c r="BD65" i="1"/>
  <c r="ME63" i="1"/>
  <c r="AQ43" i="20"/>
  <c r="IM63" i="1"/>
  <c r="MR63" i="1"/>
  <c r="AB43" i="20"/>
  <c r="KO63" i="1"/>
  <c r="LC63" i="1" s="1"/>
  <c r="BO63" i="34" s="1"/>
  <c r="CQ63" i="34" s="1"/>
  <c r="N64" i="34"/>
  <c r="BB64" i="34" s="1"/>
  <c r="FW64" i="1"/>
  <c r="FI64" i="1"/>
  <c r="BS64" i="1"/>
  <c r="BE64" i="1"/>
  <c r="M20" i="18"/>
  <c r="BS65" i="1"/>
  <c r="N65" i="34"/>
  <c r="FW65" i="1"/>
  <c r="FI65" i="1"/>
  <c r="BE65" i="1"/>
  <c r="MF63" i="1"/>
  <c r="AR43" i="20"/>
  <c r="IN63" i="1"/>
  <c r="MS63" i="1"/>
  <c r="AC43" i="20"/>
  <c r="KP63" i="1"/>
  <c r="O64" i="34"/>
  <c r="BC64" i="34" s="1"/>
  <c r="FX64" i="1"/>
  <c r="FJ64" i="1"/>
  <c r="BT64" i="1"/>
  <c r="BF64" i="1"/>
  <c r="N20" i="18"/>
  <c r="BT65" i="1"/>
  <c r="O65" i="34"/>
  <c r="FX65" i="1"/>
  <c r="FJ65" i="1"/>
  <c r="BF65" i="1"/>
  <c r="MG63" i="1"/>
  <c r="AS43" i="20"/>
  <c r="IO63" i="1"/>
  <c r="MT63" i="1"/>
  <c r="AD43" i="20"/>
  <c r="KQ63" i="1"/>
  <c r="P64" i="34"/>
  <c r="BD64" i="34" s="1"/>
  <c r="FY64" i="1"/>
  <c r="FK64" i="1"/>
  <c r="BU64" i="1"/>
  <c r="BG64" i="1"/>
  <c r="O20" i="18"/>
  <c r="BU65" i="1"/>
  <c r="P65" i="34"/>
  <c r="FY65" i="1"/>
  <c r="FK65" i="1"/>
  <c r="BG65" i="1"/>
  <c r="MH63" i="1"/>
  <c r="AT43" i="20"/>
  <c r="IP63" i="1"/>
  <c r="MU63" i="1"/>
  <c r="AE43" i="20"/>
  <c r="KR63" i="1"/>
  <c r="Q64" i="34"/>
  <c r="BE64" i="34" s="1"/>
  <c r="FZ64" i="1"/>
  <c r="FL64" i="1"/>
  <c r="BV64" i="1"/>
  <c r="BH64" i="1"/>
  <c r="P20" i="18"/>
  <c r="BV65" i="1"/>
  <c r="Q65" i="34"/>
  <c r="FZ65" i="1"/>
  <c r="FL65" i="1"/>
  <c r="BH65" i="1"/>
  <c r="MI63" i="1"/>
  <c r="AU43" i="20"/>
  <c r="IQ63" i="1"/>
  <c r="MV63" i="1"/>
  <c r="AF43" i="20"/>
  <c r="KS63" i="1"/>
  <c r="LG63" i="1" s="1"/>
  <c r="BS63" i="34" s="1"/>
  <c r="CU63" i="34" s="1"/>
  <c r="R64" i="34"/>
  <c r="BF64" i="34" s="1"/>
  <c r="GA64" i="1"/>
  <c r="G64" i="60" s="1"/>
  <c r="FM64" i="1"/>
  <c r="BW64" i="1"/>
  <c r="BI64" i="1"/>
  <c r="Q20" i="18"/>
  <c r="BW65" i="1"/>
  <c r="R65" i="34"/>
  <c r="GA65" i="1"/>
  <c r="G65" i="60" s="1"/>
  <c r="FM65" i="1"/>
  <c r="BI65" i="1"/>
  <c r="MJ63" i="1"/>
  <c r="AV43" i="20"/>
  <c r="IR63" i="1"/>
  <c r="MW63" i="1"/>
  <c r="AG43" i="20"/>
  <c r="KT63" i="1"/>
  <c r="I24" i="34"/>
  <c r="AW24" i="34" s="1"/>
  <c r="FR24" i="1"/>
  <c r="FD24" i="1"/>
  <c r="BN24" i="1"/>
  <c r="AZ24" i="1"/>
  <c r="I23" i="34"/>
  <c r="AW23" i="34" s="1"/>
  <c r="FR23" i="1"/>
  <c r="FD23" i="1"/>
  <c r="BN23" i="1"/>
  <c r="AZ23" i="1"/>
  <c r="H8" i="18"/>
  <c r="I25" i="34"/>
  <c r="AW25" i="34" s="1"/>
  <c r="FR25" i="1"/>
  <c r="FD25" i="1"/>
  <c r="BN25" i="1"/>
  <c r="AZ25" i="1"/>
  <c r="AM15" i="20"/>
  <c r="II22" i="1"/>
  <c r="MA22" i="1"/>
  <c r="I15" i="20"/>
  <c r="JJ22" i="1"/>
  <c r="J24" i="34"/>
  <c r="AX24" i="34" s="1"/>
  <c r="FS24" i="1"/>
  <c r="FE24" i="1"/>
  <c r="BO24" i="1"/>
  <c r="BA24" i="1"/>
  <c r="J23" i="34"/>
  <c r="AX23" i="34" s="1"/>
  <c r="FS23" i="1"/>
  <c r="FE23" i="1"/>
  <c r="BO23" i="1"/>
  <c r="BA23" i="1"/>
  <c r="I8" i="18"/>
  <c r="J25" i="34"/>
  <c r="AX25" i="34" s="1"/>
  <c r="FS25" i="1"/>
  <c r="FE25" i="1"/>
  <c r="BO25" i="1"/>
  <c r="BA25" i="1"/>
  <c r="AN15" i="20"/>
  <c r="IJ22" i="1"/>
  <c r="MB22" i="1"/>
  <c r="J15" i="20"/>
  <c r="JK22" i="1"/>
  <c r="K24" i="34"/>
  <c r="AY24" i="34" s="1"/>
  <c r="FT24" i="1"/>
  <c r="FF24" i="1"/>
  <c r="BP24" i="1"/>
  <c r="BB24" i="1"/>
  <c r="K23" i="34"/>
  <c r="AY23" i="34" s="1"/>
  <c r="FT23" i="1"/>
  <c r="FF23" i="1"/>
  <c r="BP23" i="1"/>
  <c r="BB23" i="1"/>
  <c r="J8" i="18"/>
  <c r="K25" i="34"/>
  <c r="AY25" i="34" s="1"/>
  <c r="FT25" i="1"/>
  <c r="FF25" i="1"/>
  <c r="BP25" i="1"/>
  <c r="BB25" i="1"/>
  <c r="AO15" i="20"/>
  <c r="IK22" i="1"/>
  <c r="MC22" i="1"/>
  <c r="K15" i="20"/>
  <c r="JL22" i="1"/>
  <c r="L24" i="34"/>
  <c r="AZ24" i="34" s="1"/>
  <c r="FU24" i="1"/>
  <c r="FG24" i="1"/>
  <c r="BQ24" i="1"/>
  <c r="BC24" i="1"/>
  <c r="L23" i="34"/>
  <c r="AZ23" i="34" s="1"/>
  <c r="FU23" i="1"/>
  <c r="FG23" i="1"/>
  <c r="BQ23" i="1"/>
  <c r="BC23" i="1"/>
  <c r="K8" i="18"/>
  <c r="L25" i="34"/>
  <c r="AZ25" i="34" s="1"/>
  <c r="FU25" i="1"/>
  <c r="FG25" i="1"/>
  <c r="BQ25" i="1"/>
  <c r="BC25" i="1"/>
  <c r="AP15" i="20"/>
  <c r="IL22" i="1"/>
  <c r="MD22" i="1"/>
  <c r="L15" i="20"/>
  <c r="JM22" i="1"/>
  <c r="M24" i="34"/>
  <c r="BA24" i="34" s="1"/>
  <c r="FV24" i="1"/>
  <c r="FH24" i="1"/>
  <c r="BR24" i="1"/>
  <c r="BD24" i="1"/>
  <c r="M23" i="34"/>
  <c r="BA23" i="34" s="1"/>
  <c r="FV23" i="1"/>
  <c r="FH23" i="1"/>
  <c r="BR23" i="1"/>
  <c r="BD23" i="1"/>
  <c r="L8" i="18"/>
  <c r="M25" i="34"/>
  <c r="BA25" i="34" s="1"/>
  <c r="FV25" i="1"/>
  <c r="FH25" i="1"/>
  <c r="BR25" i="1"/>
  <c r="BD25" i="1"/>
  <c r="AQ15" i="20"/>
  <c r="IM22" i="1"/>
  <c r="ME22" i="1"/>
  <c r="M15" i="20"/>
  <c r="JN22" i="1"/>
  <c r="P23" i="34"/>
  <c r="BD23" i="34" s="1"/>
  <c r="FY23" i="1"/>
  <c r="FK23" i="1"/>
  <c r="BU23" i="1"/>
  <c r="BG23" i="1"/>
  <c r="O8" i="18"/>
  <c r="P24" i="34"/>
  <c r="BD24" i="34" s="1"/>
  <c r="FY24" i="1"/>
  <c r="FK24" i="1"/>
  <c r="BU24" i="1"/>
  <c r="BG24" i="1"/>
  <c r="P25" i="34"/>
  <c r="BD25" i="34" s="1"/>
  <c r="FY25" i="1"/>
  <c r="FK25" i="1"/>
  <c r="BU25" i="1"/>
  <c r="BG25" i="1"/>
  <c r="AT15" i="20"/>
  <c r="IP22" i="1"/>
  <c r="MH22" i="1"/>
  <c r="MU22" i="1"/>
  <c r="AE15" i="20"/>
  <c r="KR22" i="1"/>
  <c r="Q23" i="34"/>
  <c r="BE23" i="34" s="1"/>
  <c r="FZ23" i="1"/>
  <c r="FL23" i="1"/>
  <c r="BV23" i="1"/>
  <c r="BH23" i="1"/>
  <c r="P8" i="18"/>
  <c r="Q24" i="34"/>
  <c r="BE24" i="34" s="1"/>
  <c r="FZ24" i="1"/>
  <c r="FL24" i="1"/>
  <c r="BV24" i="1"/>
  <c r="BH24" i="1"/>
  <c r="Q25" i="34"/>
  <c r="BE25" i="34" s="1"/>
  <c r="FZ25" i="1"/>
  <c r="FL25" i="1"/>
  <c r="BV25" i="1"/>
  <c r="BH25" i="1"/>
  <c r="AU15" i="20"/>
  <c r="IQ22" i="1"/>
  <c r="MI22" i="1"/>
  <c r="MV22" i="1"/>
  <c r="AF15" i="20"/>
  <c r="KS22" i="1"/>
  <c r="R23" i="34"/>
  <c r="BF23" i="34" s="1"/>
  <c r="GA23" i="1"/>
  <c r="G23" i="60" s="1"/>
  <c r="FM23" i="1"/>
  <c r="BW23" i="1"/>
  <c r="BI23" i="1"/>
  <c r="Q8" i="18"/>
  <c r="R24" i="34"/>
  <c r="BF24" i="34" s="1"/>
  <c r="GA24" i="1"/>
  <c r="G24" i="60" s="1"/>
  <c r="FM24" i="1"/>
  <c r="BW24" i="1"/>
  <c r="BI24" i="1"/>
  <c r="R25" i="34"/>
  <c r="BF25" i="34" s="1"/>
  <c r="GA25" i="1"/>
  <c r="G25" i="60" s="1"/>
  <c r="FM25" i="1"/>
  <c r="BW25" i="1"/>
  <c r="BI25" i="1"/>
  <c r="AV15" i="20"/>
  <c r="IR22" i="1"/>
  <c r="MJ22" i="1"/>
  <c r="MW22" i="1"/>
  <c r="AG15" i="20"/>
  <c r="KT22" i="1"/>
  <c r="I61" i="34"/>
  <c r="AW61" i="34" s="1"/>
  <c r="FR61" i="1"/>
  <c r="FD61" i="1"/>
  <c r="BN61" i="1"/>
  <c r="AZ61" i="1"/>
  <c r="I57" i="34"/>
  <c r="AW57" i="34" s="1"/>
  <c r="FR57" i="1"/>
  <c r="FD57" i="1"/>
  <c r="BN57" i="1"/>
  <c r="AZ57" i="1"/>
  <c r="H19" i="18"/>
  <c r="I60" i="34"/>
  <c r="AW60" i="34" s="1"/>
  <c r="FR60" i="1"/>
  <c r="FD60" i="1"/>
  <c r="BN60" i="1"/>
  <c r="AZ60" i="1"/>
  <c r="I59" i="34"/>
  <c r="AW59" i="34" s="1"/>
  <c r="FR59" i="1"/>
  <c r="FD59" i="1"/>
  <c r="BN59" i="1"/>
  <c r="AZ59" i="1"/>
  <c r="I58" i="34"/>
  <c r="AW58" i="34" s="1"/>
  <c r="FR58" i="1"/>
  <c r="FD58" i="1"/>
  <c r="BN58" i="1"/>
  <c r="AZ58" i="1"/>
  <c r="MA56" i="1"/>
  <c r="AM37" i="20"/>
  <c r="II56" i="1"/>
  <c r="I37" i="20"/>
  <c r="JJ56" i="1"/>
  <c r="J61" i="34"/>
  <c r="AX61" i="34" s="1"/>
  <c r="FS61" i="1"/>
  <c r="FE61" i="1"/>
  <c r="BO61" i="1"/>
  <c r="BA61" i="1"/>
  <c r="J57" i="34"/>
  <c r="AX57" i="34" s="1"/>
  <c r="FS57" i="1"/>
  <c r="FE57" i="1"/>
  <c r="BO57" i="1"/>
  <c r="BA57" i="1"/>
  <c r="I19" i="18"/>
  <c r="J60" i="34"/>
  <c r="AX60" i="34" s="1"/>
  <c r="FS60" i="1"/>
  <c r="FE60" i="1"/>
  <c r="BO60" i="1"/>
  <c r="BA60" i="1"/>
  <c r="J59" i="34"/>
  <c r="AX59" i="34" s="1"/>
  <c r="FS59" i="1"/>
  <c r="FE59" i="1"/>
  <c r="BO59" i="1"/>
  <c r="BA59" i="1"/>
  <c r="J58" i="34"/>
  <c r="AX58" i="34" s="1"/>
  <c r="FS58" i="1"/>
  <c r="FE58" i="1"/>
  <c r="BO58" i="1"/>
  <c r="BA58" i="1"/>
  <c r="MB56" i="1"/>
  <c r="AN37" i="20"/>
  <c r="IJ56" i="1"/>
  <c r="J37" i="20"/>
  <c r="JK56" i="1"/>
  <c r="K61" i="34"/>
  <c r="AY61" i="34" s="1"/>
  <c r="FT61" i="1"/>
  <c r="FF61" i="1"/>
  <c r="BP61" i="1"/>
  <c r="BB61" i="1"/>
  <c r="K57" i="34"/>
  <c r="AY57" i="34" s="1"/>
  <c r="FT57" i="1"/>
  <c r="FF57" i="1"/>
  <c r="BP57" i="1"/>
  <c r="BB57" i="1"/>
  <c r="J19" i="18"/>
  <c r="K60" i="34"/>
  <c r="AY60" i="34" s="1"/>
  <c r="FT60" i="1"/>
  <c r="FF60" i="1"/>
  <c r="BP60" i="1"/>
  <c r="BB60" i="1"/>
  <c r="K59" i="34"/>
  <c r="AY59" i="34" s="1"/>
  <c r="FT59" i="1"/>
  <c r="FF59" i="1"/>
  <c r="BP59" i="1"/>
  <c r="BB59" i="1"/>
  <c r="K58" i="34"/>
  <c r="AY58" i="34" s="1"/>
  <c r="FT58" i="1"/>
  <c r="FF58" i="1"/>
  <c r="BP58" i="1"/>
  <c r="BB58" i="1"/>
  <c r="MC56" i="1"/>
  <c r="AO37" i="20"/>
  <c r="IK56" i="1"/>
  <c r="K37" i="20"/>
  <c r="JL56" i="1"/>
  <c r="L61" i="34"/>
  <c r="AZ61" i="34" s="1"/>
  <c r="FU61" i="1"/>
  <c r="FG61" i="1"/>
  <c r="BQ61" i="1"/>
  <c r="BC61" i="1"/>
  <c r="L57" i="34"/>
  <c r="AZ57" i="34" s="1"/>
  <c r="FU57" i="1"/>
  <c r="FG57" i="1"/>
  <c r="BQ57" i="1"/>
  <c r="BC57" i="1"/>
  <c r="K19" i="18"/>
  <c r="L60" i="34"/>
  <c r="AZ60" i="34" s="1"/>
  <c r="FU60" i="1"/>
  <c r="FG60" i="1"/>
  <c r="BQ60" i="1"/>
  <c r="BC60" i="1"/>
  <c r="L59" i="34"/>
  <c r="AZ59" i="34" s="1"/>
  <c r="FU59" i="1"/>
  <c r="FG59" i="1"/>
  <c r="BQ59" i="1"/>
  <c r="BC59" i="1"/>
  <c r="L58" i="34"/>
  <c r="AZ58" i="34" s="1"/>
  <c r="FU58" i="1"/>
  <c r="FG58" i="1"/>
  <c r="BQ58" i="1"/>
  <c r="BC58" i="1"/>
  <c r="MD56" i="1"/>
  <c r="AP37" i="20"/>
  <c r="IL56" i="1"/>
  <c r="L37" i="20"/>
  <c r="JM56" i="1"/>
  <c r="M61" i="34"/>
  <c r="BA61" i="34" s="1"/>
  <c r="FV61" i="1"/>
  <c r="FH61" i="1"/>
  <c r="BR61" i="1"/>
  <c r="BD61" i="1"/>
  <c r="M57" i="34"/>
  <c r="BA57" i="34" s="1"/>
  <c r="FV57" i="1"/>
  <c r="FH57" i="1"/>
  <c r="BR57" i="1"/>
  <c r="BD57" i="1"/>
  <c r="L19" i="18"/>
  <c r="M60" i="34"/>
  <c r="BA60" i="34" s="1"/>
  <c r="FV60" i="1"/>
  <c r="FH60" i="1"/>
  <c r="BR60" i="1"/>
  <c r="BD60" i="1"/>
  <c r="M59" i="34"/>
  <c r="BA59" i="34" s="1"/>
  <c r="FV59" i="1"/>
  <c r="FH59" i="1"/>
  <c r="BR59" i="1"/>
  <c r="BD59" i="1"/>
  <c r="M58" i="34"/>
  <c r="BA58" i="34" s="1"/>
  <c r="FV58" i="1"/>
  <c r="FH58" i="1"/>
  <c r="BR58" i="1"/>
  <c r="BD58" i="1"/>
  <c r="ME56" i="1"/>
  <c r="AQ37" i="20"/>
  <c r="IM56" i="1"/>
  <c r="M37" i="20"/>
  <c r="JN56" i="1"/>
  <c r="N61" i="34"/>
  <c r="BB61" i="34" s="1"/>
  <c r="FW61" i="1"/>
  <c r="FI61" i="1"/>
  <c r="BS61" i="1"/>
  <c r="BE61" i="1"/>
  <c r="N57" i="34"/>
  <c r="BB57" i="34" s="1"/>
  <c r="FW57" i="1"/>
  <c r="FI57" i="1"/>
  <c r="BS57" i="1"/>
  <c r="BE57" i="1"/>
  <c r="M19" i="18"/>
  <c r="N60" i="34"/>
  <c r="BB60" i="34" s="1"/>
  <c r="FW60" i="1"/>
  <c r="FI60" i="1"/>
  <c r="BS60" i="1"/>
  <c r="BE60" i="1"/>
  <c r="N59" i="34"/>
  <c r="BB59" i="34" s="1"/>
  <c r="FW59" i="1"/>
  <c r="FI59" i="1"/>
  <c r="BS59" i="1"/>
  <c r="BE59" i="1"/>
  <c r="N58" i="34"/>
  <c r="BB58" i="34" s="1"/>
  <c r="FW58" i="1"/>
  <c r="FI58" i="1"/>
  <c r="BS58" i="1"/>
  <c r="BE58" i="1"/>
  <c r="MF56" i="1"/>
  <c r="AR37" i="20"/>
  <c r="IN56" i="1"/>
  <c r="N37" i="20"/>
  <c r="JO56" i="1"/>
  <c r="O61" i="34"/>
  <c r="BC61" i="34" s="1"/>
  <c r="FX61" i="1"/>
  <c r="FJ61" i="1"/>
  <c r="BT61" i="1"/>
  <c r="BF61" i="1"/>
  <c r="O57" i="34"/>
  <c r="BC57" i="34" s="1"/>
  <c r="FX57" i="1"/>
  <c r="FJ57" i="1"/>
  <c r="BT57" i="1"/>
  <c r="BF57" i="1"/>
  <c r="N19" i="18"/>
  <c r="O60" i="34"/>
  <c r="BC60" i="34" s="1"/>
  <c r="FX60" i="1"/>
  <c r="FJ60" i="1"/>
  <c r="BT60" i="1"/>
  <c r="BF60" i="1"/>
  <c r="O59" i="34"/>
  <c r="BC59" i="34" s="1"/>
  <c r="FX59" i="1"/>
  <c r="FJ59" i="1"/>
  <c r="BT59" i="1"/>
  <c r="BF59" i="1"/>
  <c r="O58" i="34"/>
  <c r="BC58" i="34" s="1"/>
  <c r="FX58" i="1"/>
  <c r="FJ58" i="1"/>
  <c r="BT58" i="1"/>
  <c r="BF58" i="1"/>
  <c r="MG56" i="1"/>
  <c r="AS37" i="20"/>
  <c r="IO56" i="1"/>
  <c r="O37" i="20"/>
  <c r="JP56" i="1"/>
  <c r="P61" i="34"/>
  <c r="BD61" i="34" s="1"/>
  <c r="FY61" i="1"/>
  <c r="FK61" i="1"/>
  <c r="BU61" i="1"/>
  <c r="BG61" i="1"/>
  <c r="P57" i="34"/>
  <c r="BD57" i="34" s="1"/>
  <c r="FY57" i="1"/>
  <c r="FK57" i="1"/>
  <c r="BU57" i="1"/>
  <c r="BG57" i="1"/>
  <c r="O19" i="18"/>
  <c r="P60" i="34"/>
  <c r="BD60" i="34" s="1"/>
  <c r="FY60" i="1"/>
  <c r="FK60" i="1"/>
  <c r="BU60" i="1"/>
  <c r="BG60" i="1"/>
  <c r="P59" i="34"/>
  <c r="BD59" i="34" s="1"/>
  <c r="FY59" i="1"/>
  <c r="FK59" i="1"/>
  <c r="BU59" i="1"/>
  <c r="BG59" i="1"/>
  <c r="P58" i="34"/>
  <c r="BD58" i="34" s="1"/>
  <c r="FY58" i="1"/>
  <c r="FK58" i="1"/>
  <c r="BU58" i="1"/>
  <c r="BG58" i="1"/>
  <c r="MH56" i="1"/>
  <c r="AT37" i="20"/>
  <c r="IP56" i="1"/>
  <c r="P37" i="20"/>
  <c r="JQ56" i="1"/>
  <c r="Q61" i="34"/>
  <c r="BE61" i="34" s="1"/>
  <c r="FZ61" i="1"/>
  <c r="FL61" i="1"/>
  <c r="BV61" i="1"/>
  <c r="BH61" i="1"/>
  <c r="Q57" i="34"/>
  <c r="BE57" i="34" s="1"/>
  <c r="FZ57" i="1"/>
  <c r="FL57" i="1"/>
  <c r="BV57" i="1"/>
  <c r="BH57" i="1"/>
  <c r="P19" i="18"/>
  <c r="Q60" i="34"/>
  <c r="BE60" i="34" s="1"/>
  <c r="FZ60" i="1"/>
  <c r="FL60" i="1"/>
  <c r="BV60" i="1"/>
  <c r="BH60" i="1"/>
  <c r="Q59" i="34"/>
  <c r="BE59" i="34" s="1"/>
  <c r="FZ59" i="1"/>
  <c r="FL59" i="1"/>
  <c r="BV59" i="1"/>
  <c r="BH59" i="1"/>
  <c r="Q58" i="34"/>
  <c r="BE58" i="34" s="1"/>
  <c r="FZ58" i="1"/>
  <c r="FL58" i="1"/>
  <c r="BV58" i="1"/>
  <c r="BH58" i="1"/>
  <c r="MI56" i="1"/>
  <c r="AU37" i="20"/>
  <c r="IQ56" i="1"/>
  <c r="Q37" i="20"/>
  <c r="JR56" i="1"/>
  <c r="R61" i="34"/>
  <c r="BF61" i="34" s="1"/>
  <c r="GA61" i="1"/>
  <c r="G61" i="60" s="1"/>
  <c r="FM61" i="1"/>
  <c r="BW61" i="1"/>
  <c r="BI61" i="1"/>
  <c r="R57" i="34"/>
  <c r="BF57" i="34" s="1"/>
  <c r="GA57" i="1"/>
  <c r="G57" i="60" s="1"/>
  <c r="FM57" i="1"/>
  <c r="BW57" i="1"/>
  <c r="BI57" i="1"/>
  <c r="Q19" i="18"/>
  <c r="R60" i="34"/>
  <c r="BF60" i="34" s="1"/>
  <c r="GA60" i="1"/>
  <c r="G60" i="60" s="1"/>
  <c r="FM60" i="1"/>
  <c r="BW60" i="1"/>
  <c r="BI60" i="1"/>
  <c r="R59" i="34"/>
  <c r="BF59" i="34" s="1"/>
  <c r="GA59" i="1"/>
  <c r="G59" i="60" s="1"/>
  <c r="FM59" i="1"/>
  <c r="BW59" i="1"/>
  <c r="BI59" i="1"/>
  <c r="R58" i="34"/>
  <c r="BF58" i="34" s="1"/>
  <c r="GA58" i="1"/>
  <c r="G58" i="60" s="1"/>
  <c r="FM58" i="1"/>
  <c r="BW58" i="1"/>
  <c r="BI58" i="1"/>
  <c r="MJ56" i="1"/>
  <c r="AV37" i="20"/>
  <c r="IR56" i="1"/>
  <c r="R37" i="20"/>
  <c r="JS56" i="1"/>
  <c r="H15" i="34"/>
  <c r="AV15" i="34" s="1"/>
  <c r="FQ15" i="1"/>
  <c r="FC15" i="1"/>
  <c r="G6" i="18"/>
  <c r="BM15" i="1"/>
  <c r="AY15" i="1"/>
  <c r="BM16" i="1"/>
  <c r="H16" i="34"/>
  <c r="AV16" i="34" s="1"/>
  <c r="FQ16" i="1"/>
  <c r="FC16" i="1"/>
  <c r="AY16" i="1"/>
  <c r="BM17" i="1"/>
  <c r="H17" i="34"/>
  <c r="AV17" i="34" s="1"/>
  <c r="FQ17" i="1"/>
  <c r="FC17" i="1"/>
  <c r="AY17" i="1"/>
  <c r="AL13" i="20"/>
  <c r="IH18" i="1"/>
  <c r="KX18" i="1" s="1"/>
  <c r="BJ18" i="34" s="1"/>
  <c r="CL18" i="34" s="1"/>
  <c r="LZ18" i="1"/>
  <c r="I41" i="34"/>
  <c r="AW41" i="34" s="1"/>
  <c r="FR41" i="1"/>
  <c r="FD41" i="1"/>
  <c r="H14" i="18"/>
  <c r="BN41" i="1"/>
  <c r="AZ41" i="1"/>
  <c r="I43" i="34"/>
  <c r="AW43" i="34" s="1"/>
  <c r="FR43" i="1"/>
  <c r="FD43" i="1"/>
  <c r="BN43" i="1"/>
  <c r="AZ43" i="1"/>
  <c r="DB42" i="1"/>
  <c r="DP42" i="1"/>
  <c r="H41" i="34"/>
  <c r="AV41" i="34" s="1"/>
  <c r="FQ41" i="1"/>
  <c r="FC41" i="1"/>
  <c r="G14" i="18"/>
  <c r="BM41" i="1"/>
  <c r="AY41" i="1"/>
  <c r="H43" i="34"/>
  <c r="AV43" i="34" s="1"/>
  <c r="FQ43" i="1"/>
  <c r="FC43" i="1"/>
  <c r="BM43" i="1"/>
  <c r="AY43" i="1"/>
  <c r="DA42" i="1"/>
  <c r="DO42" i="1"/>
  <c r="P41" i="34"/>
  <c r="BD41" i="34" s="1"/>
  <c r="FY41" i="1"/>
  <c r="FK41" i="1"/>
  <c r="O14" i="18"/>
  <c r="BG41" i="1"/>
  <c r="BU41" i="1"/>
  <c r="P43" i="34"/>
  <c r="BD43" i="34" s="1"/>
  <c r="FY43" i="1"/>
  <c r="FK43" i="1"/>
  <c r="BU43" i="1"/>
  <c r="BG43" i="1"/>
  <c r="DI42" i="1"/>
  <c r="DW42" i="1"/>
  <c r="J41" i="34"/>
  <c r="AX41" i="34" s="1"/>
  <c r="FS41" i="1"/>
  <c r="FE41" i="1"/>
  <c r="I14" i="18"/>
  <c r="BO41" i="1"/>
  <c r="BA41" i="1"/>
  <c r="J43" i="34"/>
  <c r="AX43" i="34" s="1"/>
  <c r="FS43" i="1"/>
  <c r="FE43" i="1"/>
  <c r="BO43" i="1"/>
  <c r="BA43" i="1"/>
  <c r="DC42" i="1"/>
  <c r="DQ42" i="1"/>
  <c r="L41" i="34"/>
  <c r="AZ41" i="34" s="1"/>
  <c r="FU41" i="1"/>
  <c r="FG41" i="1"/>
  <c r="K14" i="18"/>
  <c r="BQ41" i="1"/>
  <c r="BC41" i="1"/>
  <c r="L43" i="34"/>
  <c r="AZ43" i="34" s="1"/>
  <c r="FU43" i="1"/>
  <c r="FG43" i="1"/>
  <c r="BQ43" i="1"/>
  <c r="BC43" i="1"/>
  <c r="DE42" i="1"/>
  <c r="DS42" i="1"/>
  <c r="Q41" i="34"/>
  <c r="BE41" i="34" s="1"/>
  <c r="FZ41" i="1"/>
  <c r="FL41" i="1"/>
  <c r="P14" i="18"/>
  <c r="BV41" i="1"/>
  <c r="BH41" i="1"/>
  <c r="Q43" i="34"/>
  <c r="BE43" i="34" s="1"/>
  <c r="FZ43" i="1"/>
  <c r="FL43" i="1"/>
  <c r="BV43" i="1"/>
  <c r="BH43" i="1"/>
  <c r="DJ42" i="1"/>
  <c r="DX42" i="1"/>
  <c r="N41" i="34"/>
  <c r="BB41" i="34" s="1"/>
  <c r="FW41" i="1"/>
  <c r="FI41" i="1"/>
  <c r="M14" i="18"/>
  <c r="BS41" i="1"/>
  <c r="BE41" i="1"/>
  <c r="N43" i="34"/>
  <c r="BB43" i="34" s="1"/>
  <c r="FW43" i="1"/>
  <c r="FI43" i="1"/>
  <c r="BS43" i="1"/>
  <c r="BE43" i="1"/>
  <c r="DG42" i="1"/>
  <c r="DU42" i="1"/>
  <c r="M41" i="34"/>
  <c r="BA41" i="34" s="1"/>
  <c r="FV41" i="1"/>
  <c r="FH41" i="1"/>
  <c r="L14" i="18"/>
  <c r="BR41" i="1"/>
  <c r="BD41" i="1"/>
  <c r="M43" i="34"/>
  <c r="BA43" i="34" s="1"/>
  <c r="FV43" i="1"/>
  <c r="FH43" i="1"/>
  <c r="BR43" i="1"/>
  <c r="BD43" i="1"/>
  <c r="DF42" i="1"/>
  <c r="DT42" i="1"/>
  <c r="K41" i="34"/>
  <c r="AY41" i="34" s="1"/>
  <c r="FT41" i="1"/>
  <c r="FF41" i="1"/>
  <c r="J14" i="18"/>
  <c r="BP41" i="1"/>
  <c r="BB41" i="1"/>
  <c r="K43" i="34"/>
  <c r="AY43" i="34" s="1"/>
  <c r="FT43" i="1"/>
  <c r="FF43" i="1"/>
  <c r="BP43" i="1"/>
  <c r="BB43" i="1"/>
  <c r="DD42" i="1"/>
  <c r="DR42" i="1"/>
  <c r="O41" i="34"/>
  <c r="BC41" i="34" s="1"/>
  <c r="FX41" i="1"/>
  <c r="FJ41" i="1"/>
  <c r="N14" i="18"/>
  <c r="BT41" i="1"/>
  <c r="BF41" i="1"/>
  <c r="O43" i="34"/>
  <c r="BC43" i="34" s="1"/>
  <c r="FX43" i="1"/>
  <c r="FJ43" i="1"/>
  <c r="BT43" i="1"/>
  <c r="BF43" i="1"/>
  <c r="DH42" i="1"/>
  <c r="DV42" i="1"/>
  <c r="R41" i="34"/>
  <c r="BF41" i="34" s="1"/>
  <c r="GA41" i="1"/>
  <c r="G41" i="60" s="1"/>
  <c r="FM41" i="1"/>
  <c r="Q14" i="18"/>
  <c r="BW41" i="1"/>
  <c r="BI41" i="1"/>
  <c r="R43" i="34"/>
  <c r="BF43" i="34" s="1"/>
  <c r="GA43" i="1"/>
  <c r="G43" i="60" s="1"/>
  <c r="FM43" i="1"/>
  <c r="BW43" i="1"/>
  <c r="BI43" i="1"/>
  <c r="DK42" i="1"/>
  <c r="DY42" i="1"/>
  <c r="N22" i="34"/>
  <c r="BB22" i="34" s="1"/>
  <c r="FW22" i="1"/>
  <c r="FI22" i="1"/>
  <c r="M8" i="18"/>
  <c r="BS22" i="1"/>
  <c r="BE22" i="1"/>
  <c r="N24" i="34"/>
  <c r="BB24" i="34" s="1"/>
  <c r="FW24" i="1"/>
  <c r="FI24" i="1"/>
  <c r="BS24" i="1"/>
  <c r="BE24" i="1"/>
  <c r="N25" i="34"/>
  <c r="BB25" i="34" s="1"/>
  <c r="FW25" i="1"/>
  <c r="FI25" i="1"/>
  <c r="BS25" i="1"/>
  <c r="BE25" i="1"/>
  <c r="IN23" i="1"/>
  <c r="LD23" i="1" s="1"/>
  <c r="BP23" i="34" s="1"/>
  <c r="CR23" i="34" s="1"/>
  <c r="AR16" i="20"/>
  <c r="MF23" i="1"/>
  <c r="O22" i="34"/>
  <c r="BC22" i="34" s="1"/>
  <c r="FX22" i="1"/>
  <c r="FJ22" i="1"/>
  <c r="N8" i="18"/>
  <c r="BT22" i="1"/>
  <c r="BF22" i="1"/>
  <c r="O24" i="34"/>
  <c r="BC24" i="34" s="1"/>
  <c r="FX24" i="1"/>
  <c r="FJ24" i="1"/>
  <c r="BT24" i="1"/>
  <c r="BF24" i="1"/>
  <c r="O25" i="34"/>
  <c r="BC25" i="34" s="1"/>
  <c r="FX25" i="1"/>
  <c r="FJ25" i="1"/>
  <c r="BT25" i="1"/>
  <c r="BF25" i="1"/>
  <c r="IO23" i="1"/>
  <c r="LE23" i="1" s="1"/>
  <c r="BQ23" i="34" s="1"/>
  <c r="CS23" i="34" s="1"/>
  <c r="AS16" i="20"/>
  <c r="MG23" i="1"/>
  <c r="H22" i="34"/>
  <c r="AV22" i="34" s="1"/>
  <c r="FQ22" i="1"/>
  <c r="FC22" i="1"/>
  <c r="G8" i="18"/>
  <c r="BM22" i="1"/>
  <c r="AY22" i="1"/>
  <c r="H23" i="34"/>
  <c r="AV23" i="34" s="1"/>
  <c r="FQ23" i="1"/>
  <c r="FC23" i="1"/>
  <c r="BM23" i="1"/>
  <c r="AY23" i="1"/>
  <c r="H25" i="34"/>
  <c r="AV25" i="34" s="1"/>
  <c r="FQ25" i="1"/>
  <c r="FC25" i="1"/>
  <c r="BM25" i="1"/>
  <c r="AY25" i="1"/>
  <c r="AL17" i="20"/>
  <c r="IH24" i="1"/>
  <c r="KX24" i="1" s="1"/>
  <c r="BJ24" i="34" s="1"/>
  <c r="CL24" i="34" s="1"/>
  <c r="LZ24" i="1"/>
  <c r="H56" i="34"/>
  <c r="AV56" i="34" s="1"/>
  <c r="FQ56" i="1"/>
  <c r="FC56" i="1"/>
  <c r="G19" i="18"/>
  <c r="BM56" i="1"/>
  <c r="AY56" i="1"/>
  <c r="H57" i="34"/>
  <c r="AV57" i="34" s="1"/>
  <c r="FQ57" i="1"/>
  <c r="FC57" i="1"/>
  <c r="BM57" i="1"/>
  <c r="AY57" i="1"/>
  <c r="H60" i="34"/>
  <c r="AV60" i="34" s="1"/>
  <c r="FQ60" i="1"/>
  <c r="FC60" i="1"/>
  <c r="BM60" i="1"/>
  <c r="AY60" i="1"/>
  <c r="H59" i="34"/>
  <c r="AV59" i="34" s="1"/>
  <c r="FQ59" i="1"/>
  <c r="FC59" i="1"/>
  <c r="BM59" i="1"/>
  <c r="AY59" i="1"/>
  <c r="H58" i="34"/>
  <c r="AV58" i="34" s="1"/>
  <c r="FQ58" i="1"/>
  <c r="FC58" i="1"/>
  <c r="BM58" i="1"/>
  <c r="AY58" i="1"/>
  <c r="AL42" i="20"/>
  <c r="IH61" i="1"/>
  <c r="KX61" i="1" s="1"/>
  <c r="BJ61" i="34" s="1"/>
  <c r="CL61" i="34" s="1"/>
  <c r="LZ61" i="1"/>
  <c r="L47" i="34"/>
  <c r="AZ47" i="34" s="1"/>
  <c r="K16" i="18"/>
  <c r="FU47" i="1"/>
  <c r="FG47" i="1"/>
  <c r="GV47" i="1" s="1"/>
  <c r="BQ47" i="1"/>
  <c r="BC47" i="1"/>
  <c r="L46" i="34"/>
  <c r="AZ46" i="34" s="1"/>
  <c r="FU46" i="1"/>
  <c r="FG46" i="1"/>
  <c r="GV46" i="1" s="1"/>
  <c r="BQ46" i="1"/>
  <c r="BC46" i="1"/>
  <c r="K15" i="18"/>
  <c r="IL45" i="1"/>
  <c r="AP30" i="20"/>
  <c r="AM15" i="18"/>
  <c r="MD45" i="1"/>
  <c r="MQ45" i="1"/>
  <c r="AA30" i="20"/>
  <c r="KN45" i="1"/>
  <c r="P46" i="34"/>
  <c r="BD46" i="34" s="1"/>
  <c r="FY46" i="1"/>
  <c r="FK46" i="1"/>
  <c r="GZ46" i="1" s="1"/>
  <c r="BU46" i="1"/>
  <c r="BG46" i="1"/>
  <c r="O15" i="18"/>
  <c r="P47" i="34"/>
  <c r="BD47" i="34" s="1"/>
  <c r="O16" i="18"/>
  <c r="FY47" i="1"/>
  <c r="FK47" i="1"/>
  <c r="GZ47" i="1" s="1"/>
  <c r="BU47" i="1"/>
  <c r="BG47" i="1"/>
  <c r="IP45" i="1"/>
  <c r="AT30" i="20"/>
  <c r="AQ15" i="18"/>
  <c r="MH45" i="1"/>
  <c r="MU45" i="1"/>
  <c r="AE30" i="20"/>
  <c r="KR45" i="1"/>
  <c r="O47" i="34"/>
  <c r="BC47" i="34" s="1"/>
  <c r="N16" i="18"/>
  <c r="FX47" i="1"/>
  <c r="FJ47" i="1"/>
  <c r="GY47" i="1" s="1"/>
  <c r="BT47" i="1"/>
  <c r="BF47" i="1"/>
  <c r="O46" i="34"/>
  <c r="BC46" i="34" s="1"/>
  <c r="FX46" i="1"/>
  <c r="FJ46" i="1"/>
  <c r="GY46" i="1" s="1"/>
  <c r="BT46" i="1"/>
  <c r="BF46" i="1"/>
  <c r="N15" i="18"/>
  <c r="IO45" i="1"/>
  <c r="AS30" i="20"/>
  <c r="AP15" i="18"/>
  <c r="MG45" i="1"/>
  <c r="MT45" i="1"/>
  <c r="AD30" i="20"/>
  <c r="KQ45" i="1"/>
  <c r="LE45" i="1" s="1"/>
  <c r="BQ45" i="34" s="1"/>
  <c r="CS45" i="34" s="1"/>
  <c r="R46" i="34"/>
  <c r="BF46" i="34" s="1"/>
  <c r="GA46" i="1"/>
  <c r="FM46" i="1"/>
  <c r="BW46" i="1"/>
  <c r="BI46" i="1"/>
  <c r="Q15" i="18"/>
  <c r="R47" i="34"/>
  <c r="BF47" i="34" s="1"/>
  <c r="Q16" i="18"/>
  <c r="GA47" i="1"/>
  <c r="G47" i="60" s="1"/>
  <c r="BW47" i="1"/>
  <c r="FM47" i="1"/>
  <c r="H47" i="60" s="1"/>
  <c r="BI47" i="1"/>
  <c r="IR45" i="1"/>
  <c r="AV30" i="20"/>
  <c r="AS15" i="18"/>
  <c r="MJ45" i="1"/>
  <c r="HG45" i="1"/>
  <c r="HH45" i="1" s="1"/>
  <c r="HB45" i="1"/>
  <c r="HJ45" i="1" s="1"/>
  <c r="HK45" i="1" s="1"/>
  <c r="MW45" i="1"/>
  <c r="AG30" i="20"/>
  <c r="KT45" i="1"/>
  <c r="LH45" i="1" s="1"/>
  <c r="BT45" i="34" s="1"/>
  <c r="CV45" i="34" s="1"/>
  <c r="M47" i="34"/>
  <c r="BA47" i="34" s="1"/>
  <c r="L16" i="18"/>
  <c r="FV47" i="1"/>
  <c r="FH47" i="1"/>
  <c r="GW47" i="1" s="1"/>
  <c r="BR47" i="1"/>
  <c r="BD47" i="1"/>
  <c r="M46" i="34"/>
  <c r="BA46" i="34" s="1"/>
  <c r="FV46" i="1"/>
  <c r="FH46" i="1"/>
  <c r="GW46" i="1" s="1"/>
  <c r="BR46" i="1"/>
  <c r="BD46" i="1"/>
  <c r="L15" i="18"/>
  <c r="IM45" i="1"/>
  <c r="AQ30" i="20"/>
  <c r="AN15" i="18"/>
  <c r="ME45" i="1"/>
  <c r="MR45" i="1"/>
  <c r="AB30" i="20"/>
  <c r="KO45" i="1"/>
  <c r="LC45" i="1" s="1"/>
  <c r="BO45" i="34" s="1"/>
  <c r="CQ45" i="34" s="1"/>
  <c r="N47" i="34"/>
  <c r="BB47" i="34" s="1"/>
  <c r="M16" i="18"/>
  <c r="FW47" i="1"/>
  <c r="FI47" i="1"/>
  <c r="GX47" i="1" s="1"/>
  <c r="BS47" i="1"/>
  <c r="BE47" i="1"/>
  <c r="N46" i="34"/>
  <c r="BB46" i="34" s="1"/>
  <c r="FW46" i="1"/>
  <c r="FI46" i="1"/>
  <c r="GX46" i="1" s="1"/>
  <c r="BS46" i="1"/>
  <c r="BE46" i="1"/>
  <c r="M15" i="18"/>
  <c r="IN45" i="1"/>
  <c r="AR30" i="20"/>
  <c r="AO15" i="18"/>
  <c r="MF45" i="1"/>
  <c r="MS45" i="1"/>
  <c r="AC30" i="20"/>
  <c r="KP45" i="1"/>
  <c r="I47" i="34"/>
  <c r="AW47" i="34" s="1"/>
  <c r="H16" i="18"/>
  <c r="FR47" i="1"/>
  <c r="FD47" i="1"/>
  <c r="GS47" i="1" s="1"/>
  <c r="BN47" i="1"/>
  <c r="AZ47" i="1"/>
  <c r="I46" i="34"/>
  <c r="AW46" i="34" s="1"/>
  <c r="FR46" i="1"/>
  <c r="FD46" i="1"/>
  <c r="GS46" i="1" s="1"/>
  <c r="BN46" i="1"/>
  <c r="AZ46" i="1"/>
  <c r="H15" i="18"/>
  <c r="II45" i="1"/>
  <c r="AM30" i="20"/>
  <c r="AJ15" i="18"/>
  <c r="MA45" i="1"/>
  <c r="MN45" i="1"/>
  <c r="X30" i="20"/>
  <c r="KK45" i="1"/>
  <c r="H46" i="34"/>
  <c r="AV46" i="34" s="1"/>
  <c r="FQ46" i="1"/>
  <c r="FC46" i="1"/>
  <c r="GR46" i="1" s="1"/>
  <c r="BM46" i="1"/>
  <c r="AY46" i="1"/>
  <c r="G15" i="18"/>
  <c r="H47" i="34"/>
  <c r="AV47" i="34" s="1"/>
  <c r="G16" i="18"/>
  <c r="FQ47" i="1"/>
  <c r="FC47" i="1"/>
  <c r="GR47" i="1" s="1"/>
  <c r="BM47" i="1"/>
  <c r="AY47" i="1"/>
  <c r="IH45" i="1"/>
  <c r="AL30" i="20"/>
  <c r="AI15" i="18"/>
  <c r="LZ45" i="1"/>
  <c r="MM45" i="1"/>
  <c r="W30" i="20"/>
  <c r="KJ45" i="1"/>
  <c r="K47" i="34"/>
  <c r="AY47" i="34" s="1"/>
  <c r="J16" i="18"/>
  <c r="FT47" i="1"/>
  <c r="FF47" i="1"/>
  <c r="GU47" i="1" s="1"/>
  <c r="BP47" i="1"/>
  <c r="BB47" i="1"/>
  <c r="K46" i="34"/>
  <c r="AY46" i="34" s="1"/>
  <c r="FT46" i="1"/>
  <c r="FF46" i="1"/>
  <c r="GU46" i="1" s="1"/>
  <c r="BP46" i="1"/>
  <c r="BB46" i="1"/>
  <c r="J15" i="18"/>
  <c r="IK45" i="1"/>
  <c r="AO30" i="20"/>
  <c r="AL15" i="18"/>
  <c r="MC45" i="1"/>
  <c r="MP45" i="1"/>
  <c r="Z30" i="20"/>
  <c r="KM45" i="1"/>
  <c r="LA45" i="1" s="1"/>
  <c r="BM45" i="34" s="1"/>
  <c r="CO45" i="34" s="1"/>
  <c r="J47" i="34"/>
  <c r="AX47" i="34" s="1"/>
  <c r="I16" i="18"/>
  <c r="FS47" i="1"/>
  <c r="FE47" i="1"/>
  <c r="GT47" i="1" s="1"/>
  <c r="BO47" i="1"/>
  <c r="BA47" i="1"/>
  <c r="J46" i="34"/>
  <c r="AX46" i="34" s="1"/>
  <c r="FS46" i="1"/>
  <c r="FE46" i="1"/>
  <c r="GT46" i="1" s="1"/>
  <c r="BO46" i="1"/>
  <c r="BA46" i="1"/>
  <c r="I15" i="18"/>
  <c r="IJ45" i="1"/>
  <c r="AN30" i="20"/>
  <c r="AK15" i="18"/>
  <c r="MB45" i="1"/>
  <c r="MO45" i="1"/>
  <c r="Y30" i="20"/>
  <c r="KL45" i="1"/>
  <c r="M30" i="34"/>
  <c r="BA30" i="34" s="1"/>
  <c r="FV30" i="1"/>
  <c r="FH30" i="1"/>
  <c r="GW30" i="1" s="1"/>
  <c r="BR30" i="1"/>
  <c r="BD30" i="1"/>
  <c r="M28" i="34"/>
  <c r="BA28" i="34" s="1"/>
  <c r="FV28" i="1"/>
  <c r="FH28" i="1"/>
  <c r="GW28" i="1" s="1"/>
  <c r="BR28" i="1"/>
  <c r="BD28" i="1"/>
  <c r="L9" i="18"/>
  <c r="M29" i="34"/>
  <c r="BA29" i="34" s="1"/>
  <c r="FV29" i="1"/>
  <c r="FH29" i="1"/>
  <c r="GW29" i="1" s="1"/>
  <c r="BR29" i="1"/>
  <c r="BD29" i="1"/>
  <c r="IM27" i="1"/>
  <c r="ME27" i="1"/>
  <c r="AQ19" i="20"/>
  <c r="M19" i="20"/>
  <c r="JN27" i="1"/>
  <c r="O30" i="34"/>
  <c r="BC30" i="34" s="1"/>
  <c r="FX30" i="1"/>
  <c r="FJ30" i="1"/>
  <c r="GY30" i="1" s="1"/>
  <c r="BT30" i="1"/>
  <c r="BF30" i="1"/>
  <c r="O28" i="34"/>
  <c r="BC28" i="34" s="1"/>
  <c r="FX28" i="1"/>
  <c r="FJ28" i="1"/>
  <c r="GY28" i="1" s="1"/>
  <c r="BT28" i="1"/>
  <c r="BF28" i="1"/>
  <c r="N9" i="18"/>
  <c r="O29" i="34"/>
  <c r="BC29" i="34" s="1"/>
  <c r="FX29" i="1"/>
  <c r="FJ29" i="1"/>
  <c r="GY29" i="1" s="1"/>
  <c r="BT29" i="1"/>
  <c r="BF29" i="1"/>
  <c r="IO27" i="1"/>
  <c r="MG27" i="1"/>
  <c r="AS19" i="20"/>
  <c r="O19" i="20"/>
  <c r="JP27" i="1"/>
  <c r="R30" i="34"/>
  <c r="BF30" i="34" s="1"/>
  <c r="GA30" i="1"/>
  <c r="G30" i="60" s="1"/>
  <c r="FM30" i="1"/>
  <c r="H30" i="60" s="1"/>
  <c r="BW30" i="1"/>
  <c r="BI30" i="1"/>
  <c r="R28" i="34"/>
  <c r="BF28" i="34" s="1"/>
  <c r="GA28" i="1"/>
  <c r="G28" i="60" s="1"/>
  <c r="BW28" i="1"/>
  <c r="FM28" i="1"/>
  <c r="H28" i="60" s="1"/>
  <c r="BI28" i="1"/>
  <c r="Q9" i="18"/>
  <c r="R29" i="34"/>
  <c r="BF29" i="34" s="1"/>
  <c r="GA29" i="1"/>
  <c r="G29" i="60" s="1"/>
  <c r="BW29" i="1"/>
  <c r="FM29" i="1"/>
  <c r="H29" i="60" s="1"/>
  <c r="BI29" i="1"/>
  <c r="HG27" i="1"/>
  <c r="HH27" i="1" s="1"/>
  <c r="HB27" i="1"/>
  <c r="IR27" i="1"/>
  <c r="MJ27" i="1"/>
  <c r="AV19" i="20"/>
  <c r="R19" i="20"/>
  <c r="JS27" i="1"/>
  <c r="LH27" i="1" s="1"/>
  <c r="BT27" i="34" s="1"/>
  <c r="CV27" i="34" s="1"/>
  <c r="L30" i="34"/>
  <c r="AZ30" i="34" s="1"/>
  <c r="FU30" i="1"/>
  <c r="FG30" i="1"/>
  <c r="GV30" i="1" s="1"/>
  <c r="BQ30" i="1"/>
  <c r="BC30" i="1"/>
  <c r="L28" i="34"/>
  <c r="AZ28" i="34" s="1"/>
  <c r="FU28" i="1"/>
  <c r="FG28" i="1"/>
  <c r="GV28" i="1" s="1"/>
  <c r="BQ28" i="1"/>
  <c r="BC28" i="1"/>
  <c r="K9" i="18"/>
  <c r="L29" i="34"/>
  <c r="AZ29" i="34" s="1"/>
  <c r="FU29" i="1"/>
  <c r="FG29" i="1"/>
  <c r="GV29" i="1" s="1"/>
  <c r="BQ29" i="1"/>
  <c r="BC29" i="1"/>
  <c r="IL27" i="1"/>
  <c r="MD27" i="1"/>
  <c r="AP19" i="20"/>
  <c r="L19" i="20"/>
  <c r="JM27" i="1"/>
  <c r="LB27" i="1" s="1"/>
  <c r="BN27" i="34" s="1"/>
  <c r="CP27" i="34" s="1"/>
  <c r="Q46" i="34"/>
  <c r="BE46" i="34" s="1"/>
  <c r="FZ46" i="1"/>
  <c r="FL46" i="1"/>
  <c r="HA46" i="1" s="1"/>
  <c r="BV46" i="1"/>
  <c r="BH46" i="1"/>
  <c r="P15" i="18"/>
  <c r="Q47" i="34"/>
  <c r="BE47" i="34" s="1"/>
  <c r="P16" i="18"/>
  <c r="FZ47" i="1"/>
  <c r="FL47" i="1"/>
  <c r="HA47" i="1" s="1"/>
  <c r="BV47" i="1"/>
  <c r="BH47" i="1"/>
  <c r="IQ45" i="1"/>
  <c r="AU30" i="20"/>
  <c r="AR15" i="18"/>
  <c r="MI45" i="1"/>
  <c r="MV45" i="1"/>
  <c r="AF30" i="20"/>
  <c r="KS45" i="1"/>
  <c r="N12" i="1"/>
  <c r="N10" i="1"/>
  <c r="N9" i="1"/>
  <c r="N8" i="1"/>
  <c r="N7" i="1"/>
  <c r="N13" i="1"/>
  <c r="N11" i="1"/>
  <c r="N6" i="1"/>
  <c r="N5" i="1"/>
  <c r="K30" i="34"/>
  <c r="AY30" i="34" s="1"/>
  <c r="FT30" i="1"/>
  <c r="FF30" i="1"/>
  <c r="GU30" i="1" s="1"/>
  <c r="BP30" i="1"/>
  <c r="BB30" i="1"/>
  <c r="K28" i="34"/>
  <c r="AY28" i="34" s="1"/>
  <c r="FT28" i="1"/>
  <c r="FF28" i="1"/>
  <c r="GU28" i="1" s="1"/>
  <c r="BP28" i="1"/>
  <c r="BB28" i="1"/>
  <c r="J9" i="18"/>
  <c r="K29" i="34"/>
  <c r="AY29" i="34" s="1"/>
  <c r="FT29" i="1"/>
  <c r="FF29" i="1"/>
  <c r="GU29" i="1" s="1"/>
  <c r="BP29" i="1"/>
  <c r="BB29" i="1"/>
  <c r="IK27" i="1"/>
  <c r="MC27" i="1"/>
  <c r="AO19" i="20"/>
  <c r="K19" i="20"/>
  <c r="JL27" i="1"/>
  <c r="LA27" i="1" s="1"/>
  <c r="BM27" i="34" s="1"/>
  <c r="CO27" i="34" s="1"/>
  <c r="L6" i="34"/>
  <c r="AZ6" i="34" s="1"/>
  <c r="FU6" i="1"/>
  <c r="FG6" i="1"/>
  <c r="BC6" i="1"/>
  <c r="BQ6" i="1"/>
  <c r="O3" i="1"/>
  <c r="K5" i="18"/>
  <c r="G5" i="57" s="1"/>
  <c r="G8" i="57" s="1"/>
  <c r="L11" i="34"/>
  <c r="AZ11" i="34" s="1"/>
  <c r="FU11" i="1"/>
  <c r="FG11" i="1"/>
  <c r="BQ11" i="1"/>
  <c r="BC11" i="1"/>
  <c r="L7" i="34"/>
  <c r="AZ7" i="34" s="1"/>
  <c r="FU7" i="1"/>
  <c r="FG7" i="1"/>
  <c r="BQ7" i="1"/>
  <c r="BC7" i="1"/>
  <c r="L8" i="34"/>
  <c r="AZ8" i="34" s="1"/>
  <c r="FU8" i="1"/>
  <c r="FG8" i="1"/>
  <c r="BQ8" i="1"/>
  <c r="BC8" i="1"/>
  <c r="L9" i="34"/>
  <c r="AZ9" i="34" s="1"/>
  <c r="FU9" i="1"/>
  <c r="FG9" i="1"/>
  <c r="BQ9" i="1"/>
  <c r="BC9" i="1"/>
  <c r="L10" i="34"/>
  <c r="AZ10" i="34" s="1"/>
  <c r="FU10" i="1"/>
  <c r="FG10" i="1"/>
  <c r="BQ10" i="1"/>
  <c r="BC10" i="1"/>
  <c r="L12" i="34"/>
  <c r="AZ12" i="34" s="1"/>
  <c r="FU12" i="1"/>
  <c r="FG12" i="1"/>
  <c r="BQ12" i="1"/>
  <c r="BC12" i="1"/>
  <c r="L13" i="34"/>
  <c r="AZ13" i="34" s="1"/>
  <c r="FU13" i="1"/>
  <c r="FG13" i="1"/>
  <c r="BQ13" i="1"/>
  <c r="BC13" i="1"/>
  <c r="DS5" i="1"/>
  <c r="DE5" i="1"/>
  <c r="AZ5" i="34"/>
  <c r="N30" i="34"/>
  <c r="BB30" i="34" s="1"/>
  <c r="FW30" i="1"/>
  <c r="FI30" i="1"/>
  <c r="GX30" i="1" s="1"/>
  <c r="BS30" i="1"/>
  <c r="BE30" i="1"/>
  <c r="N28" i="34"/>
  <c r="BB28" i="34" s="1"/>
  <c r="FW28" i="1"/>
  <c r="FI28" i="1"/>
  <c r="GX28" i="1" s="1"/>
  <c r="BS28" i="1"/>
  <c r="BE28" i="1"/>
  <c r="M9" i="18"/>
  <c r="N29" i="34"/>
  <c r="BB29" i="34" s="1"/>
  <c r="FW29" i="1"/>
  <c r="FI29" i="1"/>
  <c r="GX29" i="1" s="1"/>
  <c r="BS29" i="1"/>
  <c r="BE29" i="1"/>
  <c r="IN27" i="1"/>
  <c r="MF27" i="1"/>
  <c r="AR19" i="20"/>
  <c r="N19" i="20"/>
  <c r="JO27" i="1"/>
  <c r="M12" i="1"/>
  <c r="M10" i="1"/>
  <c r="M9" i="1"/>
  <c r="M8" i="1"/>
  <c r="M7" i="1"/>
  <c r="M13" i="1"/>
  <c r="M11" i="1"/>
  <c r="M6" i="1"/>
  <c r="M5" i="1"/>
  <c r="J30" i="34"/>
  <c r="AX30" i="34" s="1"/>
  <c r="FS30" i="1"/>
  <c r="FE30" i="1"/>
  <c r="GT30" i="1" s="1"/>
  <c r="BO30" i="1"/>
  <c r="BA30" i="1"/>
  <c r="J28" i="34"/>
  <c r="AX28" i="34" s="1"/>
  <c r="FS28" i="1"/>
  <c r="FE28" i="1"/>
  <c r="GT28" i="1" s="1"/>
  <c r="BO28" i="1"/>
  <c r="BA28" i="1"/>
  <c r="I9" i="18"/>
  <c r="J29" i="34"/>
  <c r="AX29" i="34" s="1"/>
  <c r="FS29" i="1"/>
  <c r="FE29" i="1"/>
  <c r="GT29" i="1" s="1"/>
  <c r="BO29" i="1"/>
  <c r="BA29" i="1"/>
  <c r="IJ27" i="1"/>
  <c r="MB27" i="1"/>
  <c r="AN19" i="20"/>
  <c r="J19" i="20"/>
  <c r="JK27" i="1"/>
  <c r="KZ27" i="1" s="1"/>
  <c r="BL27" i="34" s="1"/>
  <c r="CN27" i="34" s="1"/>
  <c r="R6" i="34"/>
  <c r="BF6" i="34" s="1"/>
  <c r="GA6" i="1"/>
  <c r="G6" i="60" s="1"/>
  <c r="FM6" i="1"/>
  <c r="BI6" i="1"/>
  <c r="BW6" i="1"/>
  <c r="U3" i="1"/>
  <c r="Q5" i="18"/>
  <c r="M5" i="57" s="1"/>
  <c r="M8" i="57" s="1"/>
  <c r="R11" i="34"/>
  <c r="BF11" i="34" s="1"/>
  <c r="GA11" i="1"/>
  <c r="G11" i="60" s="1"/>
  <c r="FM11" i="1"/>
  <c r="BW11" i="1"/>
  <c r="BI11" i="1"/>
  <c r="R7" i="34"/>
  <c r="BF7" i="34" s="1"/>
  <c r="GA7" i="1"/>
  <c r="G7" i="60" s="1"/>
  <c r="FM7" i="1"/>
  <c r="BW7" i="1"/>
  <c r="BI7" i="1"/>
  <c r="R8" i="34"/>
  <c r="BF8" i="34" s="1"/>
  <c r="GA8" i="1"/>
  <c r="G8" i="60" s="1"/>
  <c r="FM8" i="1"/>
  <c r="BW8" i="1"/>
  <c r="BI8" i="1"/>
  <c r="R9" i="34"/>
  <c r="BF9" i="34" s="1"/>
  <c r="GA9" i="1"/>
  <c r="G9" i="60" s="1"/>
  <c r="FM9" i="1"/>
  <c r="BW9" i="1"/>
  <c r="BI9" i="1"/>
  <c r="R10" i="34"/>
  <c r="BF10" i="34" s="1"/>
  <c r="GA10" i="1"/>
  <c r="G10" i="60" s="1"/>
  <c r="FM10" i="1"/>
  <c r="BW10" i="1"/>
  <c r="BI10" i="1"/>
  <c r="R12" i="34"/>
  <c r="BF12" i="34" s="1"/>
  <c r="GA12" i="1"/>
  <c r="G12" i="60" s="1"/>
  <c r="FM12" i="1"/>
  <c r="BW12" i="1"/>
  <c r="BI12" i="1"/>
  <c r="R13" i="34"/>
  <c r="BF13" i="34" s="1"/>
  <c r="GA13" i="1"/>
  <c r="G13" i="60" s="1"/>
  <c r="FM13" i="1"/>
  <c r="BW13" i="1"/>
  <c r="BI13" i="1"/>
  <c r="DY5" i="1"/>
  <c r="DK5" i="1"/>
  <c r="HG5" i="1"/>
  <c r="BF5" i="34"/>
  <c r="N6" i="34"/>
  <c r="BB6" i="34" s="1"/>
  <c r="FW6" i="1"/>
  <c r="FI6" i="1"/>
  <c r="BE6" i="1"/>
  <c r="BS6" i="1"/>
  <c r="Q3" i="1"/>
  <c r="M5" i="18"/>
  <c r="I5" i="57" s="1"/>
  <c r="I8" i="57" s="1"/>
  <c r="N11" i="34"/>
  <c r="BB11" i="34" s="1"/>
  <c r="FW11" i="1"/>
  <c r="FI11" i="1"/>
  <c r="BS11" i="1"/>
  <c r="BE11" i="1"/>
  <c r="N7" i="34"/>
  <c r="BB7" i="34" s="1"/>
  <c r="FW7" i="1"/>
  <c r="FI7" i="1"/>
  <c r="BS7" i="1"/>
  <c r="BE7" i="1"/>
  <c r="N8" i="34"/>
  <c r="BB8" i="34" s="1"/>
  <c r="FW8" i="1"/>
  <c r="FI8" i="1"/>
  <c r="BS8" i="1"/>
  <c r="BE8" i="1"/>
  <c r="N9" i="34"/>
  <c r="BB9" i="34" s="1"/>
  <c r="FW9" i="1"/>
  <c r="FI9" i="1"/>
  <c r="BS9" i="1"/>
  <c r="BE9" i="1"/>
  <c r="N10" i="34"/>
  <c r="BB10" i="34" s="1"/>
  <c r="FW10" i="1"/>
  <c r="FI10" i="1"/>
  <c r="BS10" i="1"/>
  <c r="BE10" i="1"/>
  <c r="N12" i="34"/>
  <c r="BB12" i="34" s="1"/>
  <c r="FW12" i="1"/>
  <c r="FI12" i="1"/>
  <c r="BS12" i="1"/>
  <c r="BE12" i="1"/>
  <c r="N13" i="34"/>
  <c r="BB13" i="34" s="1"/>
  <c r="FW13" i="1"/>
  <c r="FI13" i="1"/>
  <c r="BS13" i="1"/>
  <c r="BE13" i="1"/>
  <c r="DU5" i="1"/>
  <c r="DG5" i="1"/>
  <c r="BB5" i="34"/>
  <c r="O6" i="34"/>
  <c r="BC6" i="34" s="1"/>
  <c r="FX6" i="1"/>
  <c r="FJ6" i="1"/>
  <c r="BF6" i="1"/>
  <c r="BT6" i="1"/>
  <c r="R3" i="1"/>
  <c r="N5" i="18"/>
  <c r="J5" i="57" s="1"/>
  <c r="J8" i="57" s="1"/>
  <c r="O11" i="34"/>
  <c r="BC11" i="34" s="1"/>
  <c r="FX11" i="1"/>
  <c r="FJ11" i="1"/>
  <c r="BT11" i="1"/>
  <c r="BF11" i="1"/>
  <c r="O7" i="34"/>
  <c r="BC7" i="34" s="1"/>
  <c r="FX7" i="1"/>
  <c r="FJ7" i="1"/>
  <c r="BT7" i="1"/>
  <c r="BF7" i="1"/>
  <c r="O8" i="34"/>
  <c r="BC8" i="34" s="1"/>
  <c r="FX8" i="1"/>
  <c r="FJ8" i="1"/>
  <c r="BT8" i="1"/>
  <c r="BF8" i="1"/>
  <c r="O9" i="34"/>
  <c r="BC9" i="34" s="1"/>
  <c r="FX9" i="1"/>
  <c r="FJ9" i="1"/>
  <c r="BT9" i="1"/>
  <c r="BF9" i="1"/>
  <c r="O10" i="34"/>
  <c r="BC10" i="34" s="1"/>
  <c r="FX10" i="1"/>
  <c r="FJ10" i="1"/>
  <c r="BT10" i="1"/>
  <c r="BF10" i="1"/>
  <c r="O12" i="34"/>
  <c r="BC12" i="34" s="1"/>
  <c r="FX12" i="1"/>
  <c r="FJ12" i="1"/>
  <c r="BT12" i="1"/>
  <c r="BF12" i="1"/>
  <c r="O13" i="34"/>
  <c r="BC13" i="34" s="1"/>
  <c r="FX13" i="1"/>
  <c r="FJ13" i="1"/>
  <c r="BT13" i="1"/>
  <c r="BF13" i="1"/>
  <c r="DV5" i="1"/>
  <c r="DH5" i="1"/>
  <c r="BC5" i="34"/>
  <c r="S13" i="1"/>
  <c r="S12" i="1"/>
  <c r="S10" i="1"/>
  <c r="S9" i="1"/>
  <c r="S8" i="1"/>
  <c r="S7" i="1"/>
  <c r="S11" i="1"/>
  <c r="S6" i="1"/>
  <c r="S5" i="1"/>
  <c r="P30" i="34"/>
  <c r="BD30" i="34" s="1"/>
  <c r="FY30" i="1"/>
  <c r="FK30" i="1"/>
  <c r="GZ30" i="1" s="1"/>
  <c r="BU30" i="1"/>
  <c r="BG30" i="1"/>
  <c r="P28" i="34"/>
  <c r="BD28" i="34" s="1"/>
  <c r="FY28" i="1"/>
  <c r="FK28" i="1"/>
  <c r="GZ28" i="1" s="1"/>
  <c r="BU28" i="1"/>
  <c r="BG28" i="1"/>
  <c r="O9" i="18"/>
  <c r="P29" i="34"/>
  <c r="BD29" i="34" s="1"/>
  <c r="FY29" i="1"/>
  <c r="FK29" i="1"/>
  <c r="GZ29" i="1" s="1"/>
  <c r="BU29" i="1"/>
  <c r="BG29" i="1"/>
  <c r="IP27" i="1"/>
  <c r="MH27" i="1"/>
  <c r="AT19" i="20"/>
  <c r="P19" i="20"/>
  <c r="JQ27" i="1"/>
  <c r="LF27" i="1"/>
  <c r="BR27" i="34" s="1"/>
  <c r="CT27" i="34" s="1"/>
  <c r="L12" i="1"/>
  <c r="L10" i="1"/>
  <c r="L9" i="1"/>
  <c r="L8" i="1"/>
  <c r="L7" i="1"/>
  <c r="L13" i="1"/>
  <c r="L11" i="1"/>
  <c r="L6" i="1"/>
  <c r="L5" i="1"/>
  <c r="I30" i="34"/>
  <c r="AW30" i="34" s="1"/>
  <c r="FR30" i="1"/>
  <c r="FD30" i="1"/>
  <c r="GS30" i="1" s="1"/>
  <c r="BN30" i="1"/>
  <c r="AZ30" i="1"/>
  <c r="I28" i="34"/>
  <c r="AW28" i="34" s="1"/>
  <c r="FR28" i="1"/>
  <c r="FD28" i="1"/>
  <c r="GS28" i="1" s="1"/>
  <c r="BN28" i="1"/>
  <c r="AZ28" i="1"/>
  <c r="H9" i="18"/>
  <c r="I29" i="34"/>
  <c r="AW29" i="34" s="1"/>
  <c r="FR29" i="1"/>
  <c r="FD29" i="1"/>
  <c r="GS29" i="1" s="1"/>
  <c r="BN29" i="1"/>
  <c r="AZ29" i="1"/>
  <c r="II27" i="1"/>
  <c r="MA27" i="1"/>
  <c r="AM19" i="20"/>
  <c r="I19" i="20"/>
  <c r="JJ27" i="1"/>
  <c r="KY27" i="1" s="1"/>
  <c r="BK27" i="34" s="1"/>
  <c r="CM27" i="34" s="1"/>
  <c r="K12" i="1"/>
  <c r="K10" i="1"/>
  <c r="K9" i="1"/>
  <c r="K8" i="1"/>
  <c r="K7" i="1"/>
  <c r="K13" i="1"/>
  <c r="K11" i="1"/>
  <c r="K6" i="1"/>
  <c r="H30" i="34"/>
  <c r="AV30" i="34" s="1"/>
  <c r="FQ30" i="1"/>
  <c r="FC30" i="1"/>
  <c r="GR30" i="1" s="1"/>
  <c r="BM30" i="1"/>
  <c r="AY30" i="1"/>
  <c r="H29" i="34"/>
  <c r="AV29" i="34" s="1"/>
  <c r="FQ29" i="1"/>
  <c r="FC29" i="1"/>
  <c r="GR29" i="1" s="1"/>
  <c r="BM29" i="1"/>
  <c r="AY29" i="1"/>
  <c r="H28" i="34"/>
  <c r="AV28" i="34" s="1"/>
  <c r="FQ28" i="1"/>
  <c r="FC28" i="1"/>
  <c r="GR28" i="1" s="1"/>
  <c r="BM28" i="1"/>
  <c r="AY28" i="1"/>
  <c r="G9" i="18"/>
  <c r="IH27" i="1"/>
  <c r="LZ27" i="1"/>
  <c r="AL19" i="20"/>
  <c r="H19" i="20"/>
  <c r="JI27" i="1"/>
  <c r="KX27" i="1" s="1"/>
  <c r="BJ27" i="34" s="1"/>
  <c r="CL27" i="34" s="1"/>
  <c r="T13" i="1"/>
  <c r="T12" i="1"/>
  <c r="T10" i="1"/>
  <c r="T9" i="1"/>
  <c r="T8" i="1"/>
  <c r="T7" i="1"/>
  <c r="T11" i="1"/>
  <c r="T6" i="1"/>
  <c r="T5" i="1"/>
  <c r="Q30" i="34"/>
  <c r="BE30" i="34" s="1"/>
  <c r="FZ30" i="1"/>
  <c r="FL30" i="1"/>
  <c r="HA30" i="1" s="1"/>
  <c r="BV30" i="1"/>
  <c r="BH30" i="1"/>
  <c r="Q28" i="34"/>
  <c r="BE28" i="34" s="1"/>
  <c r="FZ28" i="1"/>
  <c r="FL28" i="1"/>
  <c r="HA28" i="1" s="1"/>
  <c r="BV28" i="1"/>
  <c r="BH28" i="1"/>
  <c r="P9" i="18"/>
  <c r="Q29" i="34"/>
  <c r="BE29" i="34" s="1"/>
  <c r="FZ29" i="1"/>
  <c r="FL29" i="1"/>
  <c r="HA29" i="1" s="1"/>
  <c r="BV29" i="1"/>
  <c r="BH29" i="1"/>
  <c r="IQ27" i="1"/>
  <c r="MI27" i="1"/>
  <c r="AU19" i="20"/>
  <c r="Q19" i="20"/>
  <c r="JR27" i="1"/>
  <c r="LG27" i="1" s="1"/>
  <c r="BS27" i="34" s="1"/>
  <c r="CU27" i="34" s="1"/>
  <c r="M6" i="34"/>
  <c r="BA6" i="34" s="1"/>
  <c r="FV6" i="1"/>
  <c r="FH6" i="1"/>
  <c r="BD6" i="1"/>
  <c r="BR6" i="1"/>
  <c r="P3" i="1"/>
  <c r="L5" i="18"/>
  <c r="H5" i="57" s="1"/>
  <c r="H8" i="57" s="1"/>
  <c r="M11" i="34"/>
  <c r="BA11" i="34" s="1"/>
  <c r="FV11" i="1"/>
  <c r="FH11" i="1"/>
  <c r="BR11" i="1"/>
  <c r="BD11" i="1"/>
  <c r="M7" i="34"/>
  <c r="BA7" i="34" s="1"/>
  <c r="FV7" i="1"/>
  <c r="FH7" i="1"/>
  <c r="BR7" i="1"/>
  <c r="BD7" i="1"/>
  <c r="M8" i="34"/>
  <c r="BA8" i="34" s="1"/>
  <c r="FV8" i="1"/>
  <c r="FH8" i="1"/>
  <c r="BR8" i="1"/>
  <c r="BD8" i="1"/>
  <c r="M9" i="34"/>
  <c r="BA9" i="34" s="1"/>
  <c r="FV9" i="1"/>
  <c r="FH9" i="1"/>
  <c r="BR9" i="1"/>
  <c r="BD9" i="1"/>
  <c r="M10" i="34"/>
  <c r="BA10" i="34" s="1"/>
  <c r="FV10" i="1"/>
  <c r="FH10" i="1"/>
  <c r="BR10" i="1"/>
  <c r="BD10" i="1"/>
  <c r="M12" i="34"/>
  <c r="BA12" i="34" s="1"/>
  <c r="FV12" i="1"/>
  <c r="FH12" i="1"/>
  <c r="BR12" i="1"/>
  <c r="BD12" i="1"/>
  <c r="M13" i="34"/>
  <c r="BA13" i="34" s="1"/>
  <c r="FV13" i="1"/>
  <c r="FH13" i="1"/>
  <c r="BR13" i="1"/>
  <c r="BD13" i="1"/>
  <c r="IM5" i="1"/>
  <c r="ME5" i="1"/>
  <c r="AQ3" i="20"/>
  <c r="BA5" i="34"/>
  <c r="JN5" i="1"/>
  <c r="M3" i="20"/>
  <c r="AK8" i="18" l="1"/>
  <c r="AN18" i="18"/>
  <c r="AS18" i="18"/>
  <c r="LC5" i="1"/>
  <c r="FJ3" i="1"/>
  <c r="BI3" i="1"/>
  <c r="KZ22" i="1"/>
  <c r="BL22" i="34" s="1"/>
  <c r="CN22" i="34" s="1"/>
  <c r="AE11" i="18"/>
  <c r="AQ6" i="18"/>
  <c r="N38" i="56"/>
  <c r="J38" i="56"/>
  <c r="F38" i="56"/>
  <c r="H20" i="56"/>
  <c r="D20" i="56"/>
  <c r="LE56" i="1"/>
  <c r="BQ56" i="34" s="1"/>
  <c r="CS56" i="34" s="1"/>
  <c r="BF3" i="34"/>
  <c r="LB56" i="1"/>
  <c r="BN56" i="34" s="1"/>
  <c r="CP56" i="34" s="1"/>
  <c r="LE63" i="1"/>
  <c r="BQ63" i="34" s="1"/>
  <c r="CS63" i="34" s="1"/>
  <c r="LA63" i="1"/>
  <c r="BM63" i="34" s="1"/>
  <c r="CO63" i="34" s="1"/>
  <c r="LF15" i="1"/>
  <c r="BR15" i="34" s="1"/>
  <c r="CT15" i="34" s="1"/>
  <c r="L38" i="56"/>
  <c r="H38" i="56"/>
  <c r="D38" i="56"/>
  <c r="N20" i="56"/>
  <c r="M20" i="56"/>
  <c r="L20" i="56"/>
  <c r="K20" i="56"/>
  <c r="J20" i="56"/>
  <c r="F20" i="56"/>
  <c r="AK17" i="43"/>
  <c r="AY17" i="43" s="1"/>
  <c r="FH3" i="1"/>
  <c r="AN5" i="18"/>
  <c r="H18" i="57" s="1"/>
  <c r="AR9" i="18"/>
  <c r="GR3" i="1"/>
  <c r="Y9" i="43"/>
  <c r="AB9" i="43"/>
  <c r="LD27" i="1"/>
  <c r="BP27" i="34" s="1"/>
  <c r="CR27" i="34" s="1"/>
  <c r="AO9" i="18"/>
  <c r="LE27" i="1"/>
  <c r="BQ27" i="34" s="1"/>
  <c r="CS27" i="34" s="1"/>
  <c r="LC27" i="1"/>
  <c r="BO27" i="34" s="1"/>
  <c r="CQ27" i="34" s="1"/>
  <c r="AN9" i="18"/>
  <c r="LH56" i="1"/>
  <c r="BT56" i="34" s="1"/>
  <c r="CV56" i="34" s="1"/>
  <c r="AR19" i="18"/>
  <c r="LD56" i="1"/>
  <c r="BP56" i="34" s="1"/>
  <c r="CR56" i="34" s="1"/>
  <c r="AN19" i="18"/>
  <c r="KZ56" i="1"/>
  <c r="BL56" i="34" s="1"/>
  <c r="CN56" i="34" s="1"/>
  <c r="AJ19" i="18"/>
  <c r="AQ8" i="18"/>
  <c r="AN8" i="18"/>
  <c r="LA22" i="1"/>
  <c r="BM22" i="34" s="1"/>
  <c r="CO22" i="34" s="1"/>
  <c r="AJ8" i="18"/>
  <c r="AS20" i="18"/>
  <c r="AQ20" i="18"/>
  <c r="AO20" i="18"/>
  <c r="AM20" i="18"/>
  <c r="AK20" i="18"/>
  <c r="AI20" i="18"/>
  <c r="AC11" i="18"/>
  <c r="V11" i="18"/>
  <c r="U11" i="18"/>
  <c r="W11" i="18"/>
  <c r="AN6" i="18"/>
  <c r="AK18" i="18"/>
  <c r="AO18" i="18"/>
  <c r="AP18" i="18"/>
  <c r="AQ18" i="18"/>
  <c r="AS6" i="18"/>
  <c r="AP6" i="18"/>
  <c r="AO6" i="18"/>
  <c r="AM6" i="18"/>
  <c r="LA15" i="1"/>
  <c r="BM15" i="34" s="1"/>
  <c r="CO15" i="34" s="1"/>
  <c r="AL6" i="18"/>
  <c r="AK6" i="18"/>
  <c r="KY15" i="1"/>
  <c r="BK15" i="34" s="1"/>
  <c r="CM15" i="34" s="1"/>
  <c r="AJ6" i="18"/>
  <c r="LH49" i="1"/>
  <c r="BT49" i="34" s="1"/>
  <c r="CV49" i="34" s="1"/>
  <c r="LG49" i="1"/>
  <c r="BS49" i="34" s="1"/>
  <c r="CU49" i="34" s="1"/>
  <c r="LF49" i="1"/>
  <c r="BR49" i="34" s="1"/>
  <c r="CT49" i="34" s="1"/>
  <c r="LE49" i="1"/>
  <c r="BQ49" i="34" s="1"/>
  <c r="CS49" i="34" s="1"/>
  <c r="LD49" i="1"/>
  <c r="BP49" i="34" s="1"/>
  <c r="CR49" i="34" s="1"/>
  <c r="LC49" i="1"/>
  <c r="BO49" i="34" s="1"/>
  <c r="CQ49" i="34" s="1"/>
  <c r="LB49" i="1"/>
  <c r="BN49" i="34" s="1"/>
  <c r="CP49" i="34" s="1"/>
  <c r="LA49" i="1"/>
  <c r="BM49" i="34" s="1"/>
  <c r="CO49" i="34" s="1"/>
  <c r="KZ49" i="1"/>
  <c r="BL49" i="34" s="1"/>
  <c r="CN49" i="34" s="1"/>
  <c r="KY49" i="1"/>
  <c r="BK49" i="34" s="1"/>
  <c r="CM49" i="34" s="1"/>
  <c r="KX49" i="1"/>
  <c r="BJ49" i="34" s="1"/>
  <c r="CL49" i="34" s="1"/>
  <c r="LH32" i="1"/>
  <c r="BT32" i="34" s="1"/>
  <c r="CV32" i="34" s="1"/>
  <c r="LG32" i="1"/>
  <c r="BS32" i="34" s="1"/>
  <c r="CU32" i="34" s="1"/>
  <c r="LF32" i="1"/>
  <c r="BR32" i="34" s="1"/>
  <c r="CT32" i="34" s="1"/>
  <c r="LE32" i="1"/>
  <c r="BQ32" i="34" s="1"/>
  <c r="CS32" i="34" s="1"/>
  <c r="LD32" i="1"/>
  <c r="BP32" i="34" s="1"/>
  <c r="CR32" i="34" s="1"/>
  <c r="LC32" i="1"/>
  <c r="BO32" i="34" s="1"/>
  <c r="CQ32" i="34" s="1"/>
  <c r="LB32" i="1"/>
  <c r="BN32" i="34" s="1"/>
  <c r="CP32" i="34" s="1"/>
  <c r="LA32" i="1"/>
  <c r="BM32" i="34" s="1"/>
  <c r="CO32" i="34" s="1"/>
  <c r="KZ32" i="1"/>
  <c r="BL32" i="34" s="1"/>
  <c r="CN32" i="34" s="1"/>
  <c r="KY32" i="1"/>
  <c r="BK32" i="34" s="1"/>
  <c r="CM32" i="34" s="1"/>
  <c r="KX32" i="1"/>
  <c r="BJ32" i="34" s="1"/>
  <c r="CL32" i="34" s="1"/>
  <c r="LC20" i="1"/>
  <c r="BO20" i="34" s="1"/>
  <c r="CQ20" i="34" s="1"/>
  <c r="LB20" i="1"/>
  <c r="BN20" i="34" s="1"/>
  <c r="CP20" i="34" s="1"/>
  <c r="LA20" i="1"/>
  <c r="BM20" i="34" s="1"/>
  <c r="CO20" i="34" s="1"/>
  <c r="KZ20" i="1"/>
  <c r="BL20" i="34" s="1"/>
  <c r="CN20" i="34" s="1"/>
  <c r="KY20" i="1"/>
  <c r="BK20" i="34" s="1"/>
  <c r="CM20" i="34" s="1"/>
  <c r="KX20" i="1"/>
  <c r="BJ20" i="34" s="1"/>
  <c r="CL20" i="34" s="1"/>
  <c r="HA3" i="1"/>
  <c r="AI9" i="18"/>
  <c r="AJ9" i="18"/>
  <c r="FX3" i="1"/>
  <c r="BF3" i="1"/>
  <c r="Y5" i="18"/>
  <c r="AS19" i="18"/>
  <c r="AL19" i="18"/>
  <c r="AK19" i="18"/>
  <c r="LC22" i="1"/>
  <c r="BO22" i="34" s="1"/>
  <c r="CQ22" i="34" s="1"/>
  <c r="GZ3" i="1"/>
  <c r="GS3" i="1"/>
  <c r="AE5" i="18"/>
  <c r="AK9" i="18"/>
  <c r="GX3" i="1"/>
  <c r="L3" i="34"/>
  <c r="BC3" i="1"/>
  <c r="V9" i="43"/>
  <c r="FU3" i="1"/>
  <c r="FG3" i="1"/>
  <c r="GU3" i="1"/>
  <c r="AM9" i="18"/>
  <c r="AS9" i="18"/>
  <c r="GW3" i="1"/>
  <c r="KZ45" i="1"/>
  <c r="BL45" i="34" s="1"/>
  <c r="CN45" i="34" s="1"/>
  <c r="LD45" i="1"/>
  <c r="BP45" i="34" s="1"/>
  <c r="CR45" i="34" s="1"/>
  <c r="LG56" i="1"/>
  <c r="BS56" i="34" s="1"/>
  <c r="CU56" i="34" s="1"/>
  <c r="LF56" i="1"/>
  <c r="BR56" i="34" s="1"/>
  <c r="CT56" i="34" s="1"/>
  <c r="AM19" i="18"/>
  <c r="KY56" i="1"/>
  <c r="BK56" i="34" s="1"/>
  <c r="CM56" i="34" s="1"/>
  <c r="AS8" i="18"/>
  <c r="AR8" i="18"/>
  <c r="LF22" i="1"/>
  <c r="BR22" i="34" s="1"/>
  <c r="CT22" i="34" s="1"/>
  <c r="LB22" i="1"/>
  <c r="BN22" i="34" s="1"/>
  <c r="CP22" i="34" s="1"/>
  <c r="LH63" i="1"/>
  <c r="BT63" i="34" s="1"/>
  <c r="CV63" i="34" s="1"/>
  <c r="AP20" i="18"/>
  <c r="LD63" i="1"/>
  <c r="BP63" i="34" s="1"/>
  <c r="CR63" i="34" s="1"/>
  <c r="AL20" i="18"/>
  <c r="KZ63" i="1"/>
  <c r="BL63" i="34" s="1"/>
  <c r="CN63" i="34" s="1"/>
  <c r="AD11" i="18"/>
  <c r="X11" i="18"/>
  <c r="AJ18" i="18"/>
  <c r="KZ51" i="1"/>
  <c r="BL51" i="34" s="1"/>
  <c r="CN51" i="34" s="1"/>
  <c r="LD15" i="1"/>
  <c r="BP15" i="34" s="1"/>
  <c r="CR15" i="34" s="1"/>
  <c r="LH77" i="1"/>
  <c r="BT77" i="34" s="1"/>
  <c r="CV77" i="34" s="1"/>
  <c r="LD77" i="1"/>
  <c r="BP77" i="34" s="1"/>
  <c r="CR77" i="34" s="1"/>
  <c r="J113" i="56"/>
  <c r="KZ77" i="1"/>
  <c r="BL77" i="34" s="1"/>
  <c r="CN77" i="34" s="1"/>
  <c r="F113" i="56"/>
  <c r="FV3" i="1"/>
  <c r="FM3" i="1"/>
  <c r="GT3" i="1"/>
  <c r="AL9" i="18"/>
  <c r="LG45" i="1"/>
  <c r="BS45" i="34" s="1"/>
  <c r="CU45" i="34" s="1"/>
  <c r="GV3" i="1"/>
  <c r="AP9" i="18"/>
  <c r="AP19" i="18"/>
  <c r="AO19" i="18"/>
  <c r="LA56" i="1"/>
  <c r="BM56" i="34" s="1"/>
  <c r="CO56" i="34" s="1"/>
  <c r="AM8" i="18"/>
  <c r="AA11" i="18"/>
  <c r="AI18" i="18"/>
  <c r="LD51" i="1"/>
  <c r="BP51" i="34" s="1"/>
  <c r="CR51" i="34" s="1"/>
  <c r="AR6" i="18"/>
  <c r="AA5" i="18"/>
  <c r="AQ9" i="18"/>
  <c r="BE3" i="1"/>
  <c r="X9" i="43"/>
  <c r="FW3" i="1"/>
  <c r="FI3" i="1"/>
  <c r="G3" i="60"/>
  <c r="GY3" i="1"/>
  <c r="AQ19" i="18"/>
  <c r="LC56" i="1"/>
  <c r="BO56" i="34" s="1"/>
  <c r="CQ56" i="34" s="1"/>
  <c r="AL8" i="18"/>
  <c r="KY22" i="1"/>
  <c r="BK22" i="34" s="1"/>
  <c r="CM22" i="34" s="1"/>
  <c r="AR20" i="18"/>
  <c r="LF63" i="1"/>
  <c r="BR63" i="34" s="1"/>
  <c r="CT63" i="34" s="1"/>
  <c r="AN20" i="18"/>
  <c r="LB63" i="1"/>
  <c r="BN63" i="34" s="1"/>
  <c r="CP63" i="34" s="1"/>
  <c r="AJ20" i="18"/>
  <c r="KX63" i="1"/>
  <c r="BJ63" i="34" s="1"/>
  <c r="CL63" i="34" s="1"/>
  <c r="Y11" i="18"/>
  <c r="AL18" i="18"/>
  <c r="AM18" i="18"/>
  <c r="AR18" i="18"/>
  <c r="LH51" i="1"/>
  <c r="BT51" i="34" s="1"/>
  <c r="CV51" i="34" s="1"/>
  <c r="LH15" i="1"/>
  <c r="BT15" i="34" s="1"/>
  <c r="CV15" i="34" s="1"/>
  <c r="LB15" i="1"/>
  <c r="BN15" i="34" s="1"/>
  <c r="CP15" i="34" s="1"/>
  <c r="KZ15" i="1"/>
  <c r="BL15" i="34" s="1"/>
  <c r="CN15" i="34" s="1"/>
  <c r="N113" i="56"/>
  <c r="LF77" i="1"/>
  <c r="BR77" i="34" s="1"/>
  <c r="CT77" i="34" s="1"/>
  <c r="L113" i="56"/>
  <c r="LB77" i="1"/>
  <c r="BN77" i="34" s="1"/>
  <c r="CP77" i="34" s="1"/>
  <c r="H113" i="56"/>
  <c r="KX77" i="1"/>
  <c r="BJ77" i="34" s="1"/>
  <c r="CL77" i="34" s="1"/>
  <c r="D113" i="56"/>
  <c r="AI9" i="52"/>
  <c r="AN9" i="52"/>
  <c r="M3" i="34"/>
  <c r="BR3" i="1"/>
  <c r="H25" i="57" s="1"/>
  <c r="BC3" i="34"/>
  <c r="KX45" i="1"/>
  <c r="BJ45" i="34" s="1"/>
  <c r="CL45" i="34" s="1"/>
  <c r="LF45" i="1"/>
  <c r="BR45" i="34" s="1"/>
  <c r="CT45" i="34" s="1"/>
  <c r="LH22" i="1"/>
  <c r="BT22" i="34" s="1"/>
  <c r="CV22" i="34" s="1"/>
  <c r="KX51" i="1"/>
  <c r="BJ51" i="34" s="1"/>
  <c r="CL51" i="34" s="1"/>
  <c r="LB51" i="1"/>
  <c r="BN51" i="34" s="1"/>
  <c r="CP51" i="34" s="1"/>
  <c r="LF51" i="1"/>
  <c r="BR51" i="34" s="1"/>
  <c r="CT51" i="34" s="1"/>
  <c r="N3" i="34"/>
  <c r="BA3" i="34"/>
  <c r="AB5" i="18"/>
  <c r="R3" i="34"/>
  <c r="KY51" i="1"/>
  <c r="BK51" i="34" s="1"/>
  <c r="CM51" i="34" s="1"/>
  <c r="LC51" i="1"/>
  <c r="BO51" i="34" s="1"/>
  <c r="CQ51" i="34" s="1"/>
  <c r="LG51" i="1"/>
  <c r="BS51" i="34" s="1"/>
  <c r="CU51" i="34" s="1"/>
  <c r="LG15" i="1"/>
  <c r="BS15" i="34" s="1"/>
  <c r="CU15" i="34" s="1"/>
  <c r="K113" i="56"/>
  <c r="G113" i="56"/>
  <c r="LH39" i="1"/>
  <c r="BT39" i="34" s="1"/>
  <c r="CV39" i="34" s="1"/>
  <c r="AM9" i="52"/>
  <c r="AH9" i="52"/>
  <c r="AP9" i="52"/>
  <c r="AF9" i="52"/>
  <c r="O3" i="34"/>
  <c r="BB3" i="34"/>
  <c r="GA3" i="1"/>
  <c r="AZ3" i="34"/>
  <c r="KY45" i="1"/>
  <c r="BK45" i="34" s="1"/>
  <c r="CM45" i="34" s="1"/>
  <c r="LB45" i="1"/>
  <c r="BN45" i="34" s="1"/>
  <c r="CP45" i="34" s="1"/>
  <c r="LG22" i="1"/>
  <c r="BS22" i="34" s="1"/>
  <c r="CU22" i="34" s="1"/>
  <c r="LA51" i="1"/>
  <c r="BM51" i="34" s="1"/>
  <c r="CO51" i="34" s="1"/>
  <c r="LE51" i="1"/>
  <c r="BQ51" i="34" s="1"/>
  <c r="CS51" i="34" s="1"/>
  <c r="LE15" i="1"/>
  <c r="BQ15" i="34" s="1"/>
  <c r="CS15" i="34" s="1"/>
  <c r="LG77" i="1"/>
  <c r="BS77" i="34" s="1"/>
  <c r="CU77" i="34" s="1"/>
  <c r="M113" i="56"/>
  <c r="LC77" i="1"/>
  <c r="BO77" i="34" s="1"/>
  <c r="CQ77" i="34" s="1"/>
  <c r="I113" i="56"/>
  <c r="KY77" i="1"/>
  <c r="BK77" i="34" s="1"/>
  <c r="CM77" i="34" s="1"/>
  <c r="E113" i="56"/>
  <c r="LG39" i="1"/>
  <c r="BS39" i="34" s="1"/>
  <c r="CU39" i="34" s="1"/>
  <c r="LF39" i="1"/>
  <c r="BR39" i="34" s="1"/>
  <c r="CT39" i="34" s="1"/>
  <c r="LE39" i="1"/>
  <c r="BQ39" i="34" s="1"/>
  <c r="CS39" i="34" s="1"/>
  <c r="LD39" i="1"/>
  <c r="BP39" i="34" s="1"/>
  <c r="CR39" i="34" s="1"/>
  <c r="LC39" i="1"/>
  <c r="BO39" i="34" s="1"/>
  <c r="CQ39" i="34" s="1"/>
  <c r="LB39" i="1"/>
  <c r="BN39" i="34" s="1"/>
  <c r="CP39" i="34" s="1"/>
  <c r="LA39" i="1"/>
  <c r="BM39" i="34" s="1"/>
  <c r="CO39" i="34" s="1"/>
  <c r="KZ39" i="1"/>
  <c r="BL39" i="34" s="1"/>
  <c r="CN39" i="34" s="1"/>
  <c r="KY39" i="1"/>
  <c r="BK39" i="34" s="1"/>
  <c r="CM39" i="34" s="1"/>
  <c r="KX39" i="1"/>
  <c r="BJ39" i="34" s="1"/>
  <c r="CL39" i="34" s="1"/>
  <c r="LH20" i="1"/>
  <c r="BT20" i="34" s="1"/>
  <c r="CV20" i="34" s="1"/>
  <c r="LG20" i="1"/>
  <c r="BS20" i="34" s="1"/>
  <c r="CU20" i="34" s="1"/>
  <c r="LF20" i="1"/>
  <c r="BR20" i="34" s="1"/>
  <c r="CT20" i="34" s="1"/>
  <c r="LE20" i="1"/>
  <c r="BQ20" i="34" s="1"/>
  <c r="CS20" i="34" s="1"/>
  <c r="LD20" i="1"/>
  <c r="BP20" i="34" s="1"/>
  <c r="CR20" i="34" s="1"/>
  <c r="AO9" i="52"/>
  <c r="AJ9" i="52"/>
  <c r="AL9" i="52"/>
  <c r="AG9" i="52"/>
  <c r="AK9" i="52"/>
  <c r="AM9" i="9"/>
  <c r="HG13" i="1"/>
  <c r="HH13" i="1" s="1"/>
  <c r="H13" i="60"/>
  <c r="HG12" i="1"/>
  <c r="HH12" i="1" s="1"/>
  <c r="H12" i="60"/>
  <c r="HG10" i="1"/>
  <c r="HH10" i="1" s="1"/>
  <c r="H10" i="60"/>
  <c r="HG9" i="1"/>
  <c r="HH9" i="1" s="1"/>
  <c r="H9" i="60"/>
  <c r="HG8" i="1"/>
  <c r="HH8" i="1" s="1"/>
  <c r="H8" i="60"/>
  <c r="HG7" i="1"/>
  <c r="HH7" i="1" s="1"/>
  <c r="H7" i="60"/>
  <c r="HG11" i="1"/>
  <c r="HH11" i="1" s="1"/>
  <c r="H11" i="60"/>
  <c r="HG6" i="1"/>
  <c r="HH6" i="1" s="1"/>
  <c r="H6" i="60"/>
  <c r="HG43" i="1"/>
  <c r="HH43" i="1" s="1"/>
  <c r="H43" i="60"/>
  <c r="HG41" i="1"/>
  <c r="HH41" i="1" s="1"/>
  <c r="H41" i="60"/>
  <c r="HG58" i="1"/>
  <c r="HH58" i="1" s="1"/>
  <c r="H58" i="60"/>
  <c r="HG59" i="1"/>
  <c r="HH59" i="1" s="1"/>
  <c r="H59" i="60"/>
  <c r="HG60" i="1"/>
  <c r="HH60" i="1" s="1"/>
  <c r="H60" i="60"/>
  <c r="HG57" i="1"/>
  <c r="HH57" i="1" s="1"/>
  <c r="H57" i="60"/>
  <c r="HG61" i="1"/>
  <c r="HH61" i="1" s="1"/>
  <c r="H61" i="60"/>
  <c r="HG25" i="1"/>
  <c r="HH25" i="1" s="1"/>
  <c r="H25" i="60"/>
  <c r="HG24" i="1"/>
  <c r="HH24" i="1" s="1"/>
  <c r="H24" i="60"/>
  <c r="HG23" i="1"/>
  <c r="HH23" i="1" s="1"/>
  <c r="H23" i="60"/>
  <c r="HG65" i="1"/>
  <c r="HH65" i="1" s="1"/>
  <c r="H65" i="60"/>
  <c r="HG64" i="1"/>
  <c r="HH64" i="1" s="1"/>
  <c r="H64" i="60"/>
  <c r="HG54" i="1"/>
  <c r="HH54" i="1" s="1"/>
  <c r="H54" i="60"/>
  <c r="HG53" i="1"/>
  <c r="HH53" i="1" s="1"/>
  <c r="H53" i="60"/>
  <c r="HG52" i="1"/>
  <c r="HH52" i="1" s="1"/>
  <c r="H52" i="60"/>
  <c r="HG17" i="1"/>
  <c r="HH17" i="1" s="1"/>
  <c r="H17" i="60"/>
  <c r="HG16" i="1"/>
  <c r="HH16" i="1" s="1"/>
  <c r="H16" i="60"/>
  <c r="HG18" i="1"/>
  <c r="HH18" i="1" s="1"/>
  <c r="H18" i="60"/>
  <c r="CU13" i="18"/>
  <c r="Q13" i="58"/>
  <c r="R13" i="58" s="1"/>
  <c r="CH24" i="18"/>
  <c r="CU24" i="18" s="1"/>
  <c r="Q20" i="58"/>
  <c r="R20" i="58" s="1"/>
  <c r="P53" i="19"/>
  <c r="BD53" i="19" s="1"/>
  <c r="BR53" i="19" s="1"/>
  <c r="M89" i="56"/>
  <c r="K53" i="19"/>
  <c r="AY53" i="19" s="1"/>
  <c r="BM53" i="19" s="1"/>
  <c r="H89" i="56"/>
  <c r="J53" i="19"/>
  <c r="AX53" i="19" s="1"/>
  <c r="BL53" i="19" s="1"/>
  <c r="G89" i="56"/>
  <c r="O53" i="19"/>
  <c r="BC53" i="19" s="1"/>
  <c r="BQ53" i="19" s="1"/>
  <c r="L89" i="56"/>
  <c r="N53" i="19"/>
  <c r="BB53" i="19" s="1"/>
  <c r="BP53" i="19" s="1"/>
  <c r="K89" i="56"/>
  <c r="I53" i="19"/>
  <c r="AW53" i="19" s="1"/>
  <c r="BK53" i="19" s="1"/>
  <c r="F89" i="56"/>
  <c r="Q53" i="19"/>
  <c r="BE53" i="19" s="1"/>
  <c r="BS53" i="19" s="1"/>
  <c r="N89" i="56"/>
  <c r="M53" i="19"/>
  <c r="BA53" i="19" s="1"/>
  <c r="BO53" i="19" s="1"/>
  <c r="J89" i="56"/>
  <c r="H53" i="19"/>
  <c r="AV53" i="19" s="1"/>
  <c r="BJ53" i="19" s="1"/>
  <c r="E89" i="56"/>
  <c r="L53" i="19"/>
  <c r="AZ53" i="19" s="1"/>
  <c r="BN53" i="19" s="1"/>
  <c r="I89" i="56"/>
  <c r="G53" i="19"/>
  <c r="AU53" i="19" s="1"/>
  <c r="BI53" i="19" s="1"/>
  <c r="D89" i="56"/>
  <c r="N68" i="56"/>
  <c r="M68" i="56"/>
  <c r="L68" i="56"/>
  <c r="K68" i="56"/>
  <c r="J68" i="56"/>
  <c r="I68" i="56"/>
  <c r="H68" i="56"/>
  <c r="G68" i="56"/>
  <c r="F68" i="56"/>
  <c r="E68" i="56"/>
  <c r="D68" i="56"/>
  <c r="BO5" i="34"/>
  <c r="H17" i="29"/>
  <c r="H24" i="29"/>
  <c r="DF13" i="1"/>
  <c r="JN13" i="1" s="1"/>
  <c r="DT13" i="1"/>
  <c r="IM13" i="1"/>
  <c r="DF12" i="1"/>
  <c r="DT12" i="1"/>
  <c r="AQ9" i="20"/>
  <c r="IM12" i="1"/>
  <c r="ME12" i="1"/>
  <c r="DF10" i="1"/>
  <c r="DT10" i="1"/>
  <c r="AQ8" i="20"/>
  <c r="IM10" i="1"/>
  <c r="ME10" i="1"/>
  <c r="DF9" i="1"/>
  <c r="DT9" i="1"/>
  <c r="AQ7" i="20"/>
  <c r="IM9" i="1"/>
  <c r="ME9" i="1"/>
  <c r="DF8" i="1"/>
  <c r="ME8" i="1" s="1"/>
  <c r="DT8" i="1"/>
  <c r="W9" i="43"/>
  <c r="AQ6" i="20"/>
  <c r="IM8" i="1"/>
  <c r="DF7" i="1"/>
  <c r="DT7" i="1"/>
  <c r="AQ5" i="20"/>
  <c r="IM7" i="1"/>
  <c r="ME7" i="1"/>
  <c r="DF11" i="1"/>
  <c r="JN11" i="1" s="1"/>
  <c r="DT11" i="1"/>
  <c r="IM11" i="1"/>
  <c r="K5" i="9"/>
  <c r="L3" i="18"/>
  <c r="H4" i="29" s="1"/>
  <c r="H7" i="29" s="1"/>
  <c r="IM6" i="1"/>
  <c r="AK15" i="43"/>
  <c r="AY15" i="43" s="1"/>
  <c r="AQ4" i="20"/>
  <c r="W10" i="43"/>
  <c r="AY10" i="43" s="1"/>
  <c r="DT6" i="1"/>
  <c r="DF6" i="1"/>
  <c r="BD3" i="1"/>
  <c r="Z5" i="18"/>
  <c r="DJ29" i="1"/>
  <c r="MI29" i="1" s="1"/>
  <c r="DX29" i="1"/>
  <c r="AA11" i="43"/>
  <c r="AU21" i="20"/>
  <c r="IQ29" i="1"/>
  <c r="DJ28" i="1"/>
  <c r="MI28" i="1" s="1"/>
  <c r="DX28" i="1"/>
  <c r="AD9" i="18"/>
  <c r="AU20" i="20"/>
  <c r="IQ28" i="1"/>
  <c r="DJ30" i="1"/>
  <c r="DX30" i="1"/>
  <c r="AU22" i="20"/>
  <c r="IQ30" i="1"/>
  <c r="MI30" i="1"/>
  <c r="T3" i="1"/>
  <c r="Q5" i="34"/>
  <c r="FZ5" i="1"/>
  <c r="FL5" i="1"/>
  <c r="P5" i="18"/>
  <c r="L5" i="57" s="1"/>
  <c r="L8" i="57" s="1"/>
  <c r="BH5" i="1"/>
  <c r="BV5" i="1"/>
  <c r="Q6" i="34"/>
  <c r="BE6" i="34" s="1"/>
  <c r="FZ6" i="1"/>
  <c r="FL6" i="1"/>
  <c r="BH6" i="1"/>
  <c r="BV6" i="1"/>
  <c r="Q11" i="34"/>
  <c r="BE11" i="34" s="1"/>
  <c r="FZ11" i="1"/>
  <c r="FL11" i="1"/>
  <c r="BV11" i="1"/>
  <c r="BH11" i="1"/>
  <c r="Q7" i="34"/>
  <c r="BE7" i="34" s="1"/>
  <c r="FZ7" i="1"/>
  <c r="FL7" i="1"/>
  <c r="BV7" i="1"/>
  <c r="BH7" i="1"/>
  <c r="Q8" i="34"/>
  <c r="BE8" i="34" s="1"/>
  <c r="FZ8" i="1"/>
  <c r="FL8" i="1"/>
  <c r="BV8" i="1"/>
  <c r="BH8" i="1"/>
  <c r="Q9" i="34"/>
  <c r="BE9" i="34" s="1"/>
  <c r="FZ9" i="1"/>
  <c r="FL9" i="1"/>
  <c r="BV9" i="1"/>
  <c r="BH9" i="1"/>
  <c r="Q10" i="34"/>
  <c r="BE10" i="34" s="1"/>
  <c r="FZ10" i="1"/>
  <c r="FL10" i="1"/>
  <c r="BV10" i="1"/>
  <c r="BH10" i="1"/>
  <c r="Q12" i="34"/>
  <c r="BE12" i="34" s="1"/>
  <c r="FZ12" i="1"/>
  <c r="FL12" i="1"/>
  <c r="BV12" i="1"/>
  <c r="BH12" i="1"/>
  <c r="Q13" i="34"/>
  <c r="BE13" i="34" s="1"/>
  <c r="FZ13" i="1"/>
  <c r="FL13" i="1"/>
  <c r="BV13" i="1"/>
  <c r="BH13" i="1"/>
  <c r="DA28" i="1"/>
  <c r="LZ28" i="1" s="1"/>
  <c r="DO28" i="1"/>
  <c r="U9" i="18"/>
  <c r="AL20" i="20"/>
  <c r="IH28" i="1"/>
  <c r="DA29" i="1"/>
  <c r="LZ29" i="1" s="1"/>
  <c r="DO29" i="1"/>
  <c r="R11" i="43"/>
  <c r="AL21" i="20"/>
  <c r="IH29" i="1"/>
  <c r="DA30" i="1"/>
  <c r="DO30" i="1"/>
  <c r="AL22" i="20"/>
  <c r="IH30" i="1"/>
  <c r="LZ30" i="1"/>
  <c r="K3" i="1"/>
  <c r="H5" i="34"/>
  <c r="FC5" i="1"/>
  <c r="FQ5" i="1"/>
  <c r="G5" i="18"/>
  <c r="C5" i="57" s="1"/>
  <c r="C8" i="57" s="1"/>
  <c r="AY5" i="1"/>
  <c r="BM5" i="1"/>
  <c r="H6" i="34"/>
  <c r="AV6" i="34" s="1"/>
  <c r="FQ6" i="1"/>
  <c r="FC6" i="1"/>
  <c r="AY6" i="1"/>
  <c r="BM6" i="1"/>
  <c r="H11" i="34"/>
  <c r="AV11" i="34" s="1"/>
  <c r="FQ11" i="1"/>
  <c r="FC11" i="1"/>
  <c r="BM11" i="1"/>
  <c r="AY11" i="1"/>
  <c r="H13" i="34"/>
  <c r="AV13" i="34" s="1"/>
  <c r="FQ13" i="1"/>
  <c r="FC13" i="1"/>
  <c r="BM13" i="1"/>
  <c r="AY13" i="1"/>
  <c r="H7" i="34"/>
  <c r="AV7" i="34" s="1"/>
  <c r="FQ7" i="1"/>
  <c r="FC7" i="1"/>
  <c r="BM7" i="1"/>
  <c r="AY7" i="1"/>
  <c r="H8" i="34"/>
  <c r="AV8" i="34" s="1"/>
  <c r="FQ8" i="1"/>
  <c r="FC8" i="1"/>
  <c r="BM8" i="1"/>
  <c r="AY8" i="1"/>
  <c r="H9" i="34"/>
  <c r="AV9" i="34" s="1"/>
  <c r="FQ9" i="1"/>
  <c r="FC9" i="1"/>
  <c r="BM9" i="1"/>
  <c r="AY9" i="1"/>
  <c r="H10" i="34"/>
  <c r="AV10" i="34" s="1"/>
  <c r="FQ10" i="1"/>
  <c r="FC10" i="1"/>
  <c r="BM10" i="1"/>
  <c r="AY10" i="1"/>
  <c r="H12" i="34"/>
  <c r="AV12" i="34" s="1"/>
  <c r="FQ12" i="1"/>
  <c r="FC12" i="1"/>
  <c r="BM12" i="1"/>
  <c r="AY12" i="1"/>
  <c r="DB29" i="1"/>
  <c r="MA29" i="1" s="1"/>
  <c r="DP29" i="1"/>
  <c r="S11" i="43"/>
  <c r="AM21" i="20"/>
  <c r="II29" i="1"/>
  <c r="DB28" i="1"/>
  <c r="MA28" i="1" s="1"/>
  <c r="DP28" i="1"/>
  <c r="V9" i="18"/>
  <c r="AM20" i="20"/>
  <c r="II28" i="1"/>
  <c r="DB30" i="1"/>
  <c r="DP30" i="1"/>
  <c r="AM22" i="20"/>
  <c r="II30" i="1"/>
  <c r="MA30" i="1"/>
  <c r="L3" i="1"/>
  <c r="I5" i="34"/>
  <c r="FR5" i="1"/>
  <c r="FD5" i="1"/>
  <c r="H5" i="18"/>
  <c r="D5" i="57" s="1"/>
  <c r="D8" i="57" s="1"/>
  <c r="AZ5" i="1"/>
  <c r="BN5" i="1"/>
  <c r="I6" i="34"/>
  <c r="AW6" i="34" s="1"/>
  <c r="FR6" i="1"/>
  <c r="FD6" i="1"/>
  <c r="AZ6" i="1"/>
  <c r="BN6" i="1"/>
  <c r="I11" i="34"/>
  <c r="AW11" i="34" s="1"/>
  <c r="FR11" i="1"/>
  <c r="FD11" i="1"/>
  <c r="BN11" i="1"/>
  <c r="AZ11" i="1"/>
  <c r="I13" i="34"/>
  <c r="AW13" i="34" s="1"/>
  <c r="FR13" i="1"/>
  <c r="FD13" i="1"/>
  <c r="BN13" i="1"/>
  <c r="AZ13" i="1"/>
  <c r="I7" i="34"/>
  <c r="AW7" i="34" s="1"/>
  <c r="FR7" i="1"/>
  <c r="FD7" i="1"/>
  <c r="BN7" i="1"/>
  <c r="AZ7" i="1"/>
  <c r="I8" i="34"/>
  <c r="AW8" i="34" s="1"/>
  <c r="FR8" i="1"/>
  <c r="FD8" i="1"/>
  <c r="BN8" i="1"/>
  <c r="AZ8" i="1"/>
  <c r="I9" i="34"/>
  <c r="AW9" i="34" s="1"/>
  <c r="FR9" i="1"/>
  <c r="FD9" i="1"/>
  <c r="BN9" i="1"/>
  <c r="AZ9" i="1"/>
  <c r="I10" i="34"/>
  <c r="AW10" i="34" s="1"/>
  <c r="FR10" i="1"/>
  <c r="FD10" i="1"/>
  <c r="BN10" i="1"/>
  <c r="AZ10" i="1"/>
  <c r="I12" i="34"/>
  <c r="AW12" i="34" s="1"/>
  <c r="FR12" i="1"/>
  <c r="FD12" i="1"/>
  <c r="BN12" i="1"/>
  <c r="AZ12" i="1"/>
  <c r="DI29" i="1"/>
  <c r="MH29" i="1" s="1"/>
  <c r="DW29" i="1"/>
  <c r="Z11" i="43"/>
  <c r="AT21" i="20"/>
  <c r="IP29" i="1"/>
  <c r="DI28" i="1"/>
  <c r="MH28" i="1" s="1"/>
  <c r="DW28" i="1"/>
  <c r="AC9" i="18"/>
  <c r="AT20" i="20"/>
  <c r="IP28" i="1"/>
  <c r="DI30" i="1"/>
  <c r="DW30" i="1"/>
  <c r="AT22" i="20"/>
  <c r="IP30" i="1"/>
  <c r="MH30" i="1"/>
  <c r="S3" i="1"/>
  <c r="P5" i="34"/>
  <c r="FK5" i="1"/>
  <c r="FY5" i="1"/>
  <c r="O5" i="18"/>
  <c r="K5" i="57" s="1"/>
  <c r="K8" i="57" s="1"/>
  <c r="BG5" i="1"/>
  <c r="BU5" i="1"/>
  <c r="P6" i="34"/>
  <c r="BD6" i="34" s="1"/>
  <c r="FY6" i="1"/>
  <c r="FK6" i="1"/>
  <c r="BG6" i="1"/>
  <c r="BU6" i="1"/>
  <c r="P11" i="34"/>
  <c r="BD11" i="34" s="1"/>
  <c r="FY11" i="1"/>
  <c r="FK11" i="1"/>
  <c r="BU11" i="1"/>
  <c r="BG11" i="1"/>
  <c r="P7" i="34"/>
  <c r="BD7" i="34" s="1"/>
  <c r="FY7" i="1"/>
  <c r="FK7" i="1"/>
  <c r="BU7" i="1"/>
  <c r="BG7" i="1"/>
  <c r="P8" i="34"/>
  <c r="BD8" i="34" s="1"/>
  <c r="FY8" i="1"/>
  <c r="FK8" i="1"/>
  <c r="BU8" i="1"/>
  <c r="BG8" i="1"/>
  <c r="P9" i="34"/>
  <c r="BD9" i="34" s="1"/>
  <c r="FY9" i="1"/>
  <c r="FK9" i="1"/>
  <c r="BU9" i="1"/>
  <c r="BG9" i="1"/>
  <c r="P10" i="34"/>
  <c r="BD10" i="34" s="1"/>
  <c r="FY10" i="1"/>
  <c r="FK10" i="1"/>
  <c r="BU10" i="1"/>
  <c r="BG10" i="1"/>
  <c r="P12" i="34"/>
  <c r="BD12" i="34" s="1"/>
  <c r="FY12" i="1"/>
  <c r="FK12" i="1"/>
  <c r="BU12" i="1"/>
  <c r="BG12" i="1"/>
  <c r="P13" i="34"/>
  <c r="BD13" i="34" s="1"/>
  <c r="FY13" i="1"/>
  <c r="FK13" i="1"/>
  <c r="BU13" i="1"/>
  <c r="BG13" i="1"/>
  <c r="JP5" i="1"/>
  <c r="O3" i="20"/>
  <c r="MG5" i="1"/>
  <c r="MT5" i="1"/>
  <c r="AD3" i="20"/>
  <c r="KQ5" i="1"/>
  <c r="DH13" i="1"/>
  <c r="JP13" i="1" s="1"/>
  <c r="DV13" i="1"/>
  <c r="IO13" i="1"/>
  <c r="DH12" i="1"/>
  <c r="DV12" i="1"/>
  <c r="AS9" i="20"/>
  <c r="IO12" i="1"/>
  <c r="MG12" i="1"/>
  <c r="DH10" i="1"/>
  <c r="DV10" i="1"/>
  <c r="AS8" i="20"/>
  <c r="IO10" i="1"/>
  <c r="MG10" i="1"/>
  <c r="DH9" i="1"/>
  <c r="DV9" i="1"/>
  <c r="AS7" i="20"/>
  <c r="IO9" i="1"/>
  <c r="MG9" i="1"/>
  <c r="DH8" i="1"/>
  <c r="DV8" i="1"/>
  <c r="AS6" i="20"/>
  <c r="IO8" i="1"/>
  <c r="MG8" i="1"/>
  <c r="AM17" i="43"/>
  <c r="BA17" i="43" s="1"/>
  <c r="DH7" i="1"/>
  <c r="DV7" i="1"/>
  <c r="AS5" i="20"/>
  <c r="IO7" i="1"/>
  <c r="MG7" i="1"/>
  <c r="DH11" i="1"/>
  <c r="JP11" i="1" s="1"/>
  <c r="DV11" i="1"/>
  <c r="IO11" i="1"/>
  <c r="M5" i="9"/>
  <c r="N3" i="18"/>
  <c r="J4" i="29" s="1"/>
  <c r="J7" i="29" s="1"/>
  <c r="IO6" i="1"/>
  <c r="AM15" i="43"/>
  <c r="BA15" i="43" s="1"/>
  <c r="AS4" i="20"/>
  <c r="BT3" i="1"/>
  <c r="J25" i="57" s="1"/>
  <c r="AP5" i="18"/>
  <c r="Y10" i="43"/>
  <c r="DV6" i="1"/>
  <c r="DH6" i="1"/>
  <c r="JO5" i="1"/>
  <c r="N3" i="20"/>
  <c r="MF5" i="1"/>
  <c r="MS5" i="1"/>
  <c r="AC3" i="20"/>
  <c r="KP5" i="1"/>
  <c r="DG13" i="1"/>
  <c r="JO13" i="1" s="1"/>
  <c r="DU13" i="1"/>
  <c r="IN13" i="1"/>
  <c r="DG12" i="1"/>
  <c r="DU12" i="1"/>
  <c r="AR9" i="20"/>
  <c r="IN12" i="1"/>
  <c r="MF12" i="1"/>
  <c r="DG10" i="1"/>
  <c r="DU10" i="1"/>
  <c r="AR8" i="20"/>
  <c r="IN10" i="1"/>
  <c r="MF10" i="1"/>
  <c r="DG9" i="1"/>
  <c r="DU9" i="1"/>
  <c r="AR7" i="20"/>
  <c r="IN9" i="1"/>
  <c r="MF9" i="1"/>
  <c r="DG8" i="1"/>
  <c r="DU8" i="1"/>
  <c r="AR6" i="20"/>
  <c r="IN8" i="1"/>
  <c r="MF8" i="1"/>
  <c r="AL17" i="43"/>
  <c r="AZ17" i="43" s="1"/>
  <c r="DG7" i="1"/>
  <c r="DU7" i="1"/>
  <c r="AR5" i="20"/>
  <c r="IN7" i="1"/>
  <c r="MF7" i="1"/>
  <c r="DG11" i="1"/>
  <c r="JO11" i="1" s="1"/>
  <c r="DU11" i="1"/>
  <c r="IN11" i="1"/>
  <c r="L5" i="9"/>
  <c r="M3" i="18"/>
  <c r="I4" i="29" s="1"/>
  <c r="I7" i="29" s="1"/>
  <c r="IN6" i="1"/>
  <c r="AL15" i="43"/>
  <c r="AZ15" i="43" s="1"/>
  <c r="AR4" i="20"/>
  <c r="BS3" i="1"/>
  <c r="I25" i="57" s="1"/>
  <c r="AO5" i="18"/>
  <c r="DG6" i="1"/>
  <c r="X10" i="43"/>
  <c r="DU6" i="1"/>
  <c r="HH5" i="1"/>
  <c r="JS5" i="1"/>
  <c r="R3" i="20"/>
  <c r="MJ5" i="1"/>
  <c r="MW5" i="1"/>
  <c r="AG3" i="20"/>
  <c r="KT5" i="1"/>
  <c r="DK13" i="1"/>
  <c r="JS13" i="1" s="1"/>
  <c r="DY13" i="1"/>
  <c r="IR13" i="1"/>
  <c r="MJ13" i="1"/>
  <c r="DK12" i="1"/>
  <c r="DY12" i="1"/>
  <c r="AV9" i="20"/>
  <c r="IR12" i="1"/>
  <c r="MJ12" i="1"/>
  <c r="DK10" i="1"/>
  <c r="DY10" i="1"/>
  <c r="AV8" i="20"/>
  <c r="IR10" i="1"/>
  <c r="MJ10" i="1"/>
  <c r="DK9" i="1"/>
  <c r="DY9" i="1"/>
  <c r="AV7" i="20"/>
  <c r="IR9" i="1"/>
  <c r="MJ9" i="1"/>
  <c r="DK8" i="1"/>
  <c r="DY8" i="1"/>
  <c r="AV6" i="20"/>
  <c r="IR8" i="1"/>
  <c r="MJ8" i="1"/>
  <c r="AP17" i="43"/>
  <c r="BD17" i="43" s="1"/>
  <c r="DK7" i="1"/>
  <c r="DY7" i="1"/>
  <c r="AV5" i="20"/>
  <c r="IR7" i="1"/>
  <c r="MJ7" i="1"/>
  <c r="DK11" i="1"/>
  <c r="JS11" i="1" s="1"/>
  <c r="DY11" i="1"/>
  <c r="IR11" i="1"/>
  <c r="P5" i="9"/>
  <c r="Q3" i="18"/>
  <c r="M4" i="29" s="1"/>
  <c r="M7" i="29" s="1"/>
  <c r="IR6" i="1"/>
  <c r="AP15" i="43"/>
  <c r="BD15" i="43" s="1"/>
  <c r="AV4" i="20"/>
  <c r="BW3" i="1"/>
  <c r="M25" i="57" s="1"/>
  <c r="AS5" i="18"/>
  <c r="M18" i="57" s="1"/>
  <c r="AB10" i="43"/>
  <c r="DY6" i="1"/>
  <c r="DK6" i="1"/>
  <c r="DC29" i="1"/>
  <c r="MB29" i="1" s="1"/>
  <c r="DQ29" i="1"/>
  <c r="T11" i="43"/>
  <c r="AN21" i="20"/>
  <c r="IJ29" i="1"/>
  <c r="DC28" i="1"/>
  <c r="MB28" i="1" s="1"/>
  <c r="DQ28" i="1"/>
  <c r="W9" i="18"/>
  <c r="AN20" i="20"/>
  <c r="IJ28" i="1"/>
  <c r="DC30" i="1"/>
  <c r="DQ30" i="1"/>
  <c r="AN22" i="20"/>
  <c r="IJ30" i="1"/>
  <c r="MB30" i="1"/>
  <c r="M3" i="1"/>
  <c r="J5" i="34"/>
  <c r="FE5" i="1"/>
  <c r="FS5" i="1"/>
  <c r="I5" i="18"/>
  <c r="E5" i="57" s="1"/>
  <c r="E8" i="57" s="1"/>
  <c r="BA5" i="1"/>
  <c r="BO5" i="1"/>
  <c r="J6" i="34"/>
  <c r="AX6" i="34" s="1"/>
  <c r="FS6" i="1"/>
  <c r="FE6" i="1"/>
  <c r="BA6" i="1"/>
  <c r="BO6" i="1"/>
  <c r="J11" i="34"/>
  <c r="AX11" i="34" s="1"/>
  <c r="FS11" i="1"/>
  <c r="FE11" i="1"/>
  <c r="BO11" i="1"/>
  <c r="BA11" i="1"/>
  <c r="J13" i="34"/>
  <c r="AX13" i="34" s="1"/>
  <c r="FS13" i="1"/>
  <c r="FE13" i="1"/>
  <c r="BO13" i="1"/>
  <c r="BA13" i="1"/>
  <c r="J7" i="34"/>
  <c r="AX7" i="34" s="1"/>
  <c r="FS7" i="1"/>
  <c r="FE7" i="1"/>
  <c r="BO7" i="1"/>
  <c r="BA7" i="1"/>
  <c r="J8" i="34"/>
  <c r="AX8" i="34" s="1"/>
  <c r="FS8" i="1"/>
  <c r="FE8" i="1"/>
  <c r="BO8" i="1"/>
  <c r="BA8" i="1"/>
  <c r="J9" i="34"/>
  <c r="AX9" i="34" s="1"/>
  <c r="FS9" i="1"/>
  <c r="FE9" i="1"/>
  <c r="BO9" i="1"/>
  <c r="BA9" i="1"/>
  <c r="J10" i="34"/>
  <c r="AX10" i="34" s="1"/>
  <c r="FS10" i="1"/>
  <c r="FE10" i="1"/>
  <c r="BO10" i="1"/>
  <c r="BA10" i="1"/>
  <c r="J12" i="34"/>
  <c r="AX12" i="34" s="1"/>
  <c r="FS12" i="1"/>
  <c r="FE12" i="1"/>
  <c r="BO12" i="1"/>
  <c r="BA12" i="1"/>
  <c r="DG29" i="1"/>
  <c r="MF29" i="1" s="1"/>
  <c r="DU29" i="1"/>
  <c r="X11" i="43"/>
  <c r="AR21" i="20"/>
  <c r="IN29" i="1"/>
  <c r="DG28" i="1"/>
  <c r="MF28" i="1" s="1"/>
  <c r="DU28" i="1"/>
  <c r="AA9" i="18"/>
  <c r="AR20" i="20"/>
  <c r="IN28" i="1"/>
  <c r="DG30" i="1"/>
  <c r="DU30" i="1"/>
  <c r="AR22" i="20"/>
  <c r="IN30" i="1"/>
  <c r="MF30" i="1"/>
  <c r="JM5" i="1"/>
  <c r="L3" i="20"/>
  <c r="MD5" i="1"/>
  <c r="MQ5" i="1"/>
  <c r="AA3" i="20"/>
  <c r="KN5" i="1"/>
  <c r="AX9" i="43"/>
  <c r="DE13" i="1"/>
  <c r="JM13" i="1" s="1"/>
  <c r="DS13" i="1"/>
  <c r="IL13" i="1"/>
  <c r="DE12" i="1"/>
  <c r="DS12" i="1"/>
  <c r="AP9" i="20"/>
  <c r="IL12" i="1"/>
  <c r="MD12" i="1"/>
  <c r="DE10" i="1"/>
  <c r="DS10" i="1"/>
  <c r="AP8" i="20"/>
  <c r="IL10" i="1"/>
  <c r="MD10" i="1"/>
  <c r="DE9" i="1"/>
  <c r="DS9" i="1"/>
  <c r="AP7" i="20"/>
  <c r="IL9" i="1"/>
  <c r="MD9" i="1"/>
  <c r="DE8" i="1"/>
  <c r="DS8" i="1"/>
  <c r="AP6" i="20"/>
  <c r="IL8" i="1"/>
  <c r="MD8" i="1"/>
  <c r="AJ17" i="43"/>
  <c r="AX17" i="43" s="1"/>
  <c r="DE7" i="1"/>
  <c r="DS7" i="1"/>
  <c r="AP5" i="20"/>
  <c r="IL7" i="1"/>
  <c r="MD7" i="1"/>
  <c r="DE11" i="1"/>
  <c r="JM11" i="1" s="1"/>
  <c r="DS11" i="1"/>
  <c r="IL11" i="1"/>
  <c r="J5" i="9"/>
  <c r="K3" i="18"/>
  <c r="G4" i="29" s="1"/>
  <c r="G7" i="29" s="1"/>
  <c r="IL6" i="1"/>
  <c r="AJ15" i="43"/>
  <c r="AX15" i="43" s="1"/>
  <c r="AP4" i="20"/>
  <c r="BQ3" i="1"/>
  <c r="G25" i="57" s="1"/>
  <c r="AM5" i="18"/>
  <c r="G18" i="57" s="1"/>
  <c r="V10" i="43"/>
  <c r="DS6" i="1"/>
  <c r="DE6" i="1"/>
  <c r="DD29" i="1"/>
  <c r="MC29" i="1" s="1"/>
  <c r="DR29" i="1"/>
  <c r="U11" i="43"/>
  <c r="AO21" i="20"/>
  <c r="IK29" i="1"/>
  <c r="DD28" i="1"/>
  <c r="MC28" i="1" s="1"/>
  <c r="DR28" i="1"/>
  <c r="X9" i="18"/>
  <c r="AO20" i="20"/>
  <c r="IK28" i="1"/>
  <c r="DD30" i="1"/>
  <c r="DR30" i="1"/>
  <c r="AO22" i="20"/>
  <c r="IK30" i="1"/>
  <c r="MC30" i="1"/>
  <c r="N3" i="1"/>
  <c r="K5" i="34"/>
  <c r="FT5" i="1"/>
  <c r="FF5" i="1"/>
  <c r="J5" i="18"/>
  <c r="F5" i="57" s="1"/>
  <c r="F8" i="57" s="1"/>
  <c r="BB5" i="1"/>
  <c r="BP5" i="1"/>
  <c r="K6" i="34"/>
  <c r="AY6" i="34" s="1"/>
  <c r="FT6" i="1"/>
  <c r="FF6" i="1"/>
  <c r="BB6" i="1"/>
  <c r="BP6" i="1"/>
  <c r="K11" i="34"/>
  <c r="AY11" i="34" s="1"/>
  <c r="FT11" i="1"/>
  <c r="FF11" i="1"/>
  <c r="BP11" i="1"/>
  <c r="BB11" i="1"/>
  <c r="K13" i="34"/>
  <c r="AY13" i="34" s="1"/>
  <c r="FT13" i="1"/>
  <c r="FF13" i="1"/>
  <c r="BP13" i="1"/>
  <c r="BB13" i="1"/>
  <c r="K7" i="34"/>
  <c r="AY7" i="34" s="1"/>
  <c r="FT7" i="1"/>
  <c r="FF7" i="1"/>
  <c r="BP7" i="1"/>
  <c r="BB7" i="1"/>
  <c r="K8" i="34"/>
  <c r="AY8" i="34" s="1"/>
  <c r="FT8" i="1"/>
  <c r="FF8" i="1"/>
  <c r="BP8" i="1"/>
  <c r="BB8" i="1"/>
  <c r="K9" i="34"/>
  <c r="AY9" i="34" s="1"/>
  <c r="FT9" i="1"/>
  <c r="FF9" i="1"/>
  <c r="BP9" i="1"/>
  <c r="BB9" i="1"/>
  <c r="K10" i="34"/>
  <c r="AY10" i="34" s="1"/>
  <c r="FT10" i="1"/>
  <c r="FF10" i="1"/>
  <c r="BP10" i="1"/>
  <c r="BB10" i="1"/>
  <c r="K12" i="34"/>
  <c r="AY12" i="34" s="1"/>
  <c r="FT12" i="1"/>
  <c r="FF12" i="1"/>
  <c r="BP12" i="1"/>
  <c r="BB12" i="1"/>
  <c r="AD16" i="18"/>
  <c r="DJ47" i="1"/>
  <c r="MI47" i="1" s="1"/>
  <c r="DX47" i="1"/>
  <c r="AU46" i="20"/>
  <c r="IQ47" i="1"/>
  <c r="AR16" i="18"/>
  <c r="DJ46" i="1"/>
  <c r="DX46" i="1"/>
  <c r="AD15" i="18"/>
  <c r="AU31" i="20"/>
  <c r="IQ46" i="1"/>
  <c r="MI46" i="1"/>
  <c r="DE29" i="1"/>
  <c r="MD29" i="1" s="1"/>
  <c r="DS29" i="1"/>
  <c r="V11" i="43"/>
  <c r="AP21" i="20"/>
  <c r="IL29" i="1"/>
  <c r="DE28" i="1"/>
  <c r="MD28" i="1" s="1"/>
  <c r="DS28" i="1"/>
  <c r="Y9" i="18"/>
  <c r="AP20" i="20"/>
  <c r="IL28" i="1"/>
  <c r="DE30" i="1"/>
  <c r="DS30" i="1"/>
  <c r="AP22" i="20"/>
  <c r="IL30" i="1"/>
  <c r="MD30" i="1"/>
  <c r="HJ27" i="1"/>
  <c r="DK29" i="1"/>
  <c r="MJ29" i="1" s="1"/>
  <c r="DY29" i="1"/>
  <c r="AB11" i="43"/>
  <c r="HG29" i="1"/>
  <c r="HH29" i="1" s="1"/>
  <c r="HB29" i="1"/>
  <c r="HJ29" i="1" s="1"/>
  <c r="HK29" i="1" s="1"/>
  <c r="AV21" i="20"/>
  <c r="IR29" i="1"/>
  <c r="DK28" i="1"/>
  <c r="MJ28" i="1" s="1"/>
  <c r="DY28" i="1"/>
  <c r="AE9" i="18"/>
  <c r="HG28" i="1"/>
  <c r="HB28" i="1"/>
  <c r="AV20" i="20"/>
  <c r="IR28" i="1"/>
  <c r="DK30" i="1"/>
  <c r="DY30" i="1"/>
  <c r="AV22" i="20"/>
  <c r="IR30" i="1"/>
  <c r="MJ30" i="1"/>
  <c r="HG30" i="1"/>
  <c r="HH30" i="1" s="1"/>
  <c r="HB30" i="1"/>
  <c r="HJ30" i="1" s="1"/>
  <c r="HK30" i="1" s="1"/>
  <c r="DH29" i="1"/>
  <c r="MG29" i="1" s="1"/>
  <c r="DV29" i="1"/>
  <c r="Y11" i="43"/>
  <c r="AS21" i="20"/>
  <c r="IO29" i="1"/>
  <c r="DH28" i="1"/>
  <c r="MG28" i="1" s="1"/>
  <c r="DV28" i="1"/>
  <c r="AB9" i="18"/>
  <c r="AS20" i="20"/>
  <c r="IO28" i="1"/>
  <c r="DH30" i="1"/>
  <c r="DV30" i="1"/>
  <c r="AS22" i="20"/>
  <c r="IO30" i="1"/>
  <c r="MG30" i="1"/>
  <c r="DF29" i="1"/>
  <c r="ME29" i="1" s="1"/>
  <c r="DT29" i="1"/>
  <c r="W11" i="43"/>
  <c r="AQ21" i="20"/>
  <c r="IM29" i="1"/>
  <c r="DF28" i="1"/>
  <c r="ME28" i="1" s="1"/>
  <c r="DT28" i="1"/>
  <c r="Z9" i="18"/>
  <c r="AQ20" i="20"/>
  <c r="IM28" i="1"/>
  <c r="DF30" i="1"/>
  <c r="DT30" i="1"/>
  <c r="AQ22" i="20"/>
  <c r="IM30" i="1"/>
  <c r="ME30" i="1"/>
  <c r="DC46" i="1"/>
  <c r="DQ46" i="1"/>
  <c r="W15" i="18"/>
  <c r="AN31" i="20"/>
  <c r="IJ46" i="1"/>
  <c r="MB46" i="1"/>
  <c r="W16" i="18"/>
  <c r="DC47" i="1"/>
  <c r="MB47" i="1" s="1"/>
  <c r="DQ47" i="1"/>
  <c r="AN46" i="20"/>
  <c r="IJ47" i="1"/>
  <c r="AK16" i="18"/>
  <c r="DD46" i="1"/>
  <c r="DR46" i="1"/>
  <c r="X15" i="18"/>
  <c r="AO31" i="20"/>
  <c r="IK46" i="1"/>
  <c r="MC46" i="1"/>
  <c r="X16" i="18"/>
  <c r="DD47" i="1"/>
  <c r="MC47" i="1" s="1"/>
  <c r="DR47" i="1"/>
  <c r="AO46" i="20"/>
  <c r="IK47" i="1"/>
  <c r="AL16" i="18"/>
  <c r="U16" i="18"/>
  <c r="DA47" i="1"/>
  <c r="LZ47" i="1" s="1"/>
  <c r="DO47" i="1"/>
  <c r="AL46" i="20"/>
  <c r="IH47" i="1"/>
  <c r="AI16" i="18"/>
  <c r="DA46" i="1"/>
  <c r="DO46" i="1"/>
  <c r="U15" i="18"/>
  <c r="AL31" i="20"/>
  <c r="D59" i="56" s="1"/>
  <c r="IH46" i="1"/>
  <c r="LZ46" i="1"/>
  <c r="DB46" i="1"/>
  <c r="DP46" i="1"/>
  <c r="V15" i="18"/>
  <c r="AM31" i="20"/>
  <c r="II46" i="1"/>
  <c r="MA46" i="1"/>
  <c r="V16" i="18"/>
  <c r="DB47" i="1"/>
  <c r="MA47" i="1" s="1"/>
  <c r="DP47" i="1"/>
  <c r="AM46" i="20"/>
  <c r="II47" i="1"/>
  <c r="AJ16" i="18"/>
  <c r="DG46" i="1"/>
  <c r="DU46" i="1"/>
  <c r="AA15" i="18"/>
  <c r="AR31" i="20"/>
  <c r="IN46" i="1"/>
  <c r="MF46" i="1"/>
  <c r="AA16" i="18"/>
  <c r="DG47" i="1"/>
  <c r="MF47" i="1" s="1"/>
  <c r="DU47" i="1"/>
  <c r="AR46" i="20"/>
  <c r="IN47" i="1"/>
  <c r="AO16" i="18"/>
  <c r="DF46" i="1"/>
  <c r="DT46" i="1"/>
  <c r="Z15" i="18"/>
  <c r="AQ31" i="20"/>
  <c r="IM46" i="1"/>
  <c r="ME46" i="1"/>
  <c r="Z16" i="18"/>
  <c r="DF47" i="1"/>
  <c r="ME47" i="1" s="1"/>
  <c r="DT47" i="1"/>
  <c r="AQ46" i="20"/>
  <c r="IM47" i="1"/>
  <c r="AN16" i="18"/>
  <c r="AE16" i="18"/>
  <c r="DK47" i="1"/>
  <c r="MJ47" i="1" s="1"/>
  <c r="DY47" i="1"/>
  <c r="HG47" i="1"/>
  <c r="HH47" i="1" s="1"/>
  <c r="HB47" i="1"/>
  <c r="HJ47" i="1" s="1"/>
  <c r="HK47" i="1" s="1"/>
  <c r="AV46" i="20"/>
  <c r="IR47" i="1"/>
  <c r="AS16" i="18"/>
  <c r="DK46" i="1"/>
  <c r="DY46" i="1"/>
  <c r="AE15" i="18"/>
  <c r="AV31" i="20"/>
  <c r="IR46" i="1"/>
  <c r="MJ46" i="1"/>
  <c r="HG46" i="1"/>
  <c r="HH46" i="1" s="1"/>
  <c r="HB46" i="1"/>
  <c r="HJ46" i="1" s="1"/>
  <c r="HK46" i="1" s="1"/>
  <c r="DH46" i="1"/>
  <c r="DV46" i="1"/>
  <c r="AB15" i="18"/>
  <c r="AS31" i="20"/>
  <c r="K59" i="56" s="1"/>
  <c r="IO46" i="1"/>
  <c r="MG46" i="1"/>
  <c r="AB16" i="18"/>
  <c r="DH47" i="1"/>
  <c r="MG47" i="1" s="1"/>
  <c r="DV47" i="1"/>
  <c r="AS46" i="20"/>
  <c r="IO47" i="1"/>
  <c r="AP16" i="18"/>
  <c r="AC16" i="18"/>
  <c r="DI47" i="1"/>
  <c r="MH47" i="1" s="1"/>
  <c r="DW47" i="1"/>
  <c r="AT46" i="20"/>
  <c r="IP47" i="1"/>
  <c r="AQ16" i="18"/>
  <c r="DI46" i="1"/>
  <c r="DW46" i="1"/>
  <c r="AC15" i="18"/>
  <c r="AT31" i="20"/>
  <c r="IP46" i="1"/>
  <c r="MH46" i="1"/>
  <c r="DE46" i="1"/>
  <c r="DS46" i="1"/>
  <c r="Y15" i="18"/>
  <c r="AP31" i="20"/>
  <c r="H59" i="56" s="1"/>
  <c r="IL46" i="1"/>
  <c r="MD46" i="1"/>
  <c r="Y16" i="18"/>
  <c r="DE47" i="1"/>
  <c r="MD47" i="1" s="1"/>
  <c r="DS47" i="1"/>
  <c r="AP46" i="20"/>
  <c r="IL47" i="1"/>
  <c r="AM16" i="18"/>
  <c r="DA58" i="1"/>
  <c r="LZ58" i="1" s="1"/>
  <c r="DO58" i="1"/>
  <c r="AL39" i="20"/>
  <c r="IH58" i="1"/>
  <c r="DA59" i="1"/>
  <c r="LZ59" i="1" s="1"/>
  <c r="DO59" i="1"/>
  <c r="AL40" i="20"/>
  <c r="IH59" i="1"/>
  <c r="DA60" i="1"/>
  <c r="DO60" i="1"/>
  <c r="LZ60" i="1"/>
  <c r="AL41" i="20"/>
  <c r="IH60" i="1"/>
  <c r="DA57" i="1"/>
  <c r="DO57" i="1"/>
  <c r="IH57" i="1"/>
  <c r="AL38" i="20"/>
  <c r="LZ57" i="1"/>
  <c r="U19" i="18"/>
  <c r="DA56" i="1"/>
  <c r="LZ56" i="1" s="1"/>
  <c r="DO56" i="1"/>
  <c r="AL37" i="20"/>
  <c r="IH56" i="1"/>
  <c r="AI19" i="18"/>
  <c r="DA25" i="1"/>
  <c r="DO25" i="1"/>
  <c r="AL18" i="20"/>
  <c r="IH25" i="1"/>
  <c r="LZ25" i="1"/>
  <c r="DA23" i="1"/>
  <c r="DO23" i="1"/>
  <c r="IH23" i="1"/>
  <c r="AL16" i="20"/>
  <c r="LZ23" i="1"/>
  <c r="U8" i="18"/>
  <c r="DA22" i="1"/>
  <c r="LZ22" i="1" s="1"/>
  <c r="DO22" i="1"/>
  <c r="AL15" i="20"/>
  <c r="IH22" i="1"/>
  <c r="AI8" i="18"/>
  <c r="DH25" i="1"/>
  <c r="DV25" i="1"/>
  <c r="AS18" i="20"/>
  <c r="IO25" i="1"/>
  <c r="MG25" i="1"/>
  <c r="DH24" i="1"/>
  <c r="DV24" i="1"/>
  <c r="AS17" i="20"/>
  <c r="IO24" i="1"/>
  <c r="MG24" i="1"/>
  <c r="AB8" i="18"/>
  <c r="DV22" i="1"/>
  <c r="DH22" i="1"/>
  <c r="AS15" i="20"/>
  <c r="K23" i="56" s="1"/>
  <c r="IO22" i="1"/>
  <c r="AP8" i="18"/>
  <c r="MG22" i="1"/>
  <c r="DG25" i="1"/>
  <c r="DU25" i="1"/>
  <c r="AR18" i="20"/>
  <c r="IN25" i="1"/>
  <c r="MF25" i="1"/>
  <c r="DG24" i="1"/>
  <c r="DU24" i="1"/>
  <c r="AR17" i="20"/>
  <c r="IN24" i="1"/>
  <c r="MF24" i="1"/>
  <c r="AA8" i="18"/>
  <c r="DU22" i="1"/>
  <c r="DG22" i="1"/>
  <c r="AR15" i="20"/>
  <c r="IN22" i="1"/>
  <c r="AO8" i="18"/>
  <c r="MF22" i="1"/>
  <c r="MW42" i="1"/>
  <c r="AG28" i="20"/>
  <c r="KT42" i="1"/>
  <c r="R28" i="20"/>
  <c r="JS42" i="1"/>
  <c r="MJ42" i="1"/>
  <c r="DK43" i="1"/>
  <c r="MJ43" i="1" s="1"/>
  <c r="DY43" i="1"/>
  <c r="AV29" i="20"/>
  <c r="IR43" i="1"/>
  <c r="AE14" i="18"/>
  <c r="DK41" i="1"/>
  <c r="M7" i="52" s="1"/>
  <c r="AB12" i="43"/>
  <c r="DY41" i="1"/>
  <c r="AV27" i="20"/>
  <c r="N53" i="56" s="1"/>
  <c r="IR41" i="1"/>
  <c r="AS14" i="18"/>
  <c r="AP16" i="43"/>
  <c r="BD16" i="43" s="1"/>
  <c r="P7" i="9"/>
  <c r="MT42" i="1"/>
  <c r="AD28" i="20"/>
  <c r="KQ42" i="1"/>
  <c r="O28" i="20"/>
  <c r="JP42" i="1"/>
  <c r="MG42" i="1"/>
  <c r="DH43" i="1"/>
  <c r="MG43" i="1" s="1"/>
  <c r="DV43" i="1"/>
  <c r="AS29" i="20"/>
  <c r="IO43" i="1"/>
  <c r="AB14" i="18"/>
  <c r="DH41" i="1"/>
  <c r="Y12" i="43"/>
  <c r="DV41" i="1"/>
  <c r="AS27" i="20"/>
  <c r="K53" i="56" s="1"/>
  <c r="IO41" i="1"/>
  <c r="AP14" i="18"/>
  <c r="AM16" i="43"/>
  <c r="BA16" i="43" s="1"/>
  <c r="M7" i="9"/>
  <c r="MP42" i="1"/>
  <c r="Z28" i="20"/>
  <c r="KM42" i="1"/>
  <c r="K28" i="20"/>
  <c r="JL42" i="1"/>
  <c r="MC42" i="1"/>
  <c r="DD43" i="1"/>
  <c r="MC43" i="1" s="1"/>
  <c r="DR43" i="1"/>
  <c r="AO29" i="20"/>
  <c r="IK43" i="1"/>
  <c r="X14" i="18"/>
  <c r="U12" i="43"/>
  <c r="DD41" i="1"/>
  <c r="DR41" i="1"/>
  <c r="AO27" i="20"/>
  <c r="G53" i="56" s="1"/>
  <c r="IK41" i="1"/>
  <c r="AL14" i="18"/>
  <c r="AI16" i="43"/>
  <c r="AW16" i="43" s="1"/>
  <c r="I7" i="9"/>
  <c r="MR42" i="1"/>
  <c r="AB28" i="20"/>
  <c r="KO42" i="1"/>
  <c r="M28" i="20"/>
  <c r="JN42" i="1"/>
  <c r="ME42" i="1"/>
  <c r="DF43" i="1"/>
  <c r="ME43" i="1" s="1"/>
  <c r="DT43" i="1"/>
  <c r="AQ29" i="20"/>
  <c r="IM43" i="1"/>
  <c r="Z14" i="18"/>
  <c r="W12" i="43"/>
  <c r="DF41" i="1"/>
  <c r="DT41" i="1"/>
  <c r="AQ27" i="20"/>
  <c r="I53" i="56" s="1"/>
  <c r="IM41" i="1"/>
  <c r="AN14" i="18"/>
  <c r="AK16" i="43"/>
  <c r="AY16" i="43" s="1"/>
  <c r="K7" i="9"/>
  <c r="MS42" i="1"/>
  <c r="AC28" i="20"/>
  <c r="KP42" i="1"/>
  <c r="N28" i="20"/>
  <c r="JO42" i="1"/>
  <c r="MF42" i="1"/>
  <c r="DG43" i="1"/>
  <c r="MF43" i="1" s="1"/>
  <c r="DU43" i="1"/>
  <c r="AR29" i="20"/>
  <c r="IN43" i="1"/>
  <c r="AA14" i="18"/>
  <c r="DG41" i="1"/>
  <c r="I7" i="52" s="1"/>
  <c r="X12" i="43"/>
  <c r="DU41" i="1"/>
  <c r="AR27" i="20"/>
  <c r="J53" i="56" s="1"/>
  <c r="IN41" i="1"/>
  <c r="AO14" i="18"/>
  <c r="AL16" i="43"/>
  <c r="AZ16" i="43" s="1"/>
  <c r="L7" i="9"/>
  <c r="MV42" i="1"/>
  <c r="AF28" i="20"/>
  <c r="KS42" i="1"/>
  <c r="Q28" i="20"/>
  <c r="JR42" i="1"/>
  <c r="MI42" i="1"/>
  <c r="DJ43" i="1"/>
  <c r="MI43" i="1" s="1"/>
  <c r="DX43" i="1"/>
  <c r="AU29" i="20"/>
  <c r="IQ43" i="1"/>
  <c r="AD14" i="18"/>
  <c r="DJ41" i="1"/>
  <c r="MI41" i="1" s="1"/>
  <c r="AA12" i="43"/>
  <c r="DX41" i="1"/>
  <c r="AU27" i="20"/>
  <c r="M53" i="56" s="1"/>
  <c r="IQ41" i="1"/>
  <c r="AR14" i="18"/>
  <c r="AO16" i="43"/>
  <c r="BC16" i="43" s="1"/>
  <c r="O7" i="9"/>
  <c r="MQ42" i="1"/>
  <c r="AA28" i="20"/>
  <c r="KN42" i="1"/>
  <c r="L28" i="20"/>
  <c r="JM42" i="1"/>
  <c r="MD42" i="1"/>
  <c r="DE43" i="1"/>
  <c r="MD43" i="1" s="1"/>
  <c r="DS43" i="1"/>
  <c r="AP29" i="20"/>
  <c r="IL43" i="1"/>
  <c r="Y14" i="18"/>
  <c r="V12" i="43"/>
  <c r="DE41" i="1"/>
  <c r="DS41" i="1"/>
  <c r="AP27" i="20"/>
  <c r="H53" i="56" s="1"/>
  <c r="IL41" i="1"/>
  <c r="AM14" i="18"/>
  <c r="AJ16" i="43"/>
  <c r="AX16" i="43" s="1"/>
  <c r="J7" i="9"/>
  <c r="MO42" i="1"/>
  <c r="Y28" i="20"/>
  <c r="KL42" i="1"/>
  <c r="J28" i="20"/>
  <c r="JK42" i="1"/>
  <c r="MB42" i="1"/>
  <c r="DC43" i="1"/>
  <c r="MB43" i="1" s="1"/>
  <c r="DQ43" i="1"/>
  <c r="AN29" i="20"/>
  <c r="IJ43" i="1"/>
  <c r="W14" i="18"/>
  <c r="T12" i="43"/>
  <c r="DC41" i="1"/>
  <c r="MB41" i="1" s="1"/>
  <c r="DQ41" i="1"/>
  <c r="AN27" i="20"/>
  <c r="F53" i="56" s="1"/>
  <c r="IJ41" i="1"/>
  <c r="AK14" i="18"/>
  <c r="AH16" i="43"/>
  <c r="AV16" i="43" s="1"/>
  <c r="H7" i="9"/>
  <c r="MU42" i="1"/>
  <c r="AE28" i="20"/>
  <c r="KR42" i="1"/>
  <c r="P28" i="20"/>
  <c r="JQ42" i="1"/>
  <c r="MH42" i="1"/>
  <c r="DI43" i="1"/>
  <c r="MH43" i="1" s="1"/>
  <c r="DW43" i="1"/>
  <c r="AT29" i="20"/>
  <c r="IP43" i="1"/>
  <c r="AT27" i="20"/>
  <c r="L53" i="56" s="1"/>
  <c r="IP41" i="1"/>
  <c r="AQ14" i="18"/>
  <c r="AN16" i="43"/>
  <c r="BB16" i="43" s="1"/>
  <c r="AC14" i="18"/>
  <c r="DI41" i="1"/>
  <c r="Z12" i="43"/>
  <c r="DW41" i="1"/>
  <c r="N7" i="9"/>
  <c r="MM42" i="1"/>
  <c r="W28" i="20"/>
  <c r="KJ42" i="1"/>
  <c r="H28" i="20"/>
  <c r="JI42" i="1"/>
  <c r="LZ42" i="1"/>
  <c r="DA43" i="1"/>
  <c r="LZ43" i="1" s="1"/>
  <c r="DO43" i="1"/>
  <c r="AL29" i="20"/>
  <c r="IH43" i="1"/>
  <c r="U14" i="18"/>
  <c r="R12" i="43"/>
  <c r="DA41" i="1"/>
  <c r="DO41" i="1"/>
  <c r="AL27" i="20"/>
  <c r="D53" i="56" s="1"/>
  <c r="IH41" i="1"/>
  <c r="AI14" i="18"/>
  <c r="AF16" i="43"/>
  <c r="AT16" i="43" s="1"/>
  <c r="F7" i="9"/>
  <c r="MN42" i="1"/>
  <c r="X28" i="20"/>
  <c r="KK42" i="1"/>
  <c r="I28" i="20"/>
  <c r="JJ42" i="1"/>
  <c r="MA42" i="1"/>
  <c r="DB43" i="1"/>
  <c r="MA43" i="1" s="1"/>
  <c r="DP43" i="1"/>
  <c r="AM29" i="20"/>
  <c r="II43" i="1"/>
  <c r="V14" i="18"/>
  <c r="S12" i="43"/>
  <c r="DB41" i="1"/>
  <c r="MA41" i="1" s="1"/>
  <c r="DP41" i="1"/>
  <c r="AM27" i="20"/>
  <c r="E53" i="56" s="1"/>
  <c r="II41" i="1"/>
  <c r="AJ14" i="18"/>
  <c r="AI7" i="9" s="1"/>
  <c r="AG16" i="43"/>
  <c r="AU16" i="43" s="1"/>
  <c r="G7" i="9"/>
  <c r="DA17" i="1"/>
  <c r="DO17" i="1"/>
  <c r="LZ17" i="1"/>
  <c r="AL12" i="20"/>
  <c r="IH17" i="1"/>
  <c r="DA16" i="1"/>
  <c r="LZ16" i="1" s="1"/>
  <c r="DO16" i="1"/>
  <c r="AL11" i="20"/>
  <c r="IH16" i="1"/>
  <c r="U6" i="18"/>
  <c r="DA15" i="1"/>
  <c r="LZ15" i="1" s="1"/>
  <c r="DO15" i="1"/>
  <c r="AL10" i="20"/>
  <c r="D11" i="56" s="1"/>
  <c r="IH15" i="1"/>
  <c r="AI6" i="18"/>
  <c r="DK58" i="1"/>
  <c r="MJ58" i="1" s="1"/>
  <c r="DY58" i="1"/>
  <c r="AV39" i="20"/>
  <c r="IR58" i="1"/>
  <c r="DK59" i="1"/>
  <c r="MJ59" i="1" s="1"/>
  <c r="DY59" i="1"/>
  <c r="AV40" i="20"/>
  <c r="IR59" i="1"/>
  <c r="DK60" i="1"/>
  <c r="MJ60" i="1" s="1"/>
  <c r="DY60" i="1"/>
  <c r="AV41" i="20"/>
  <c r="IR60" i="1"/>
  <c r="DK57" i="1"/>
  <c r="MJ57" i="1" s="1"/>
  <c r="DY57" i="1"/>
  <c r="AE19" i="18"/>
  <c r="IR57" i="1"/>
  <c r="AV38" i="20"/>
  <c r="DK61" i="1"/>
  <c r="DY61" i="1"/>
  <c r="AV42" i="20"/>
  <c r="IR61" i="1"/>
  <c r="MJ61" i="1"/>
  <c r="DJ58" i="1"/>
  <c r="MI58" i="1" s="1"/>
  <c r="DX58" i="1"/>
  <c r="AU39" i="20"/>
  <c r="IQ58" i="1"/>
  <c r="DJ59" i="1"/>
  <c r="MI59" i="1" s="1"/>
  <c r="DX59" i="1"/>
  <c r="AU40" i="20"/>
  <c r="IQ59" i="1"/>
  <c r="DJ60" i="1"/>
  <c r="MI60" i="1" s="1"/>
  <c r="DX60" i="1"/>
  <c r="AU41" i="20"/>
  <c r="IQ60" i="1"/>
  <c r="DJ57" i="1"/>
  <c r="MI57" i="1" s="1"/>
  <c r="DX57" i="1"/>
  <c r="AD19" i="18"/>
  <c r="IQ57" i="1"/>
  <c r="AU38" i="20"/>
  <c r="DJ61" i="1"/>
  <c r="DX61" i="1"/>
  <c r="AU42" i="20"/>
  <c r="IQ61" i="1"/>
  <c r="MI61" i="1"/>
  <c r="DI58" i="1"/>
  <c r="MH58" i="1" s="1"/>
  <c r="DW58" i="1"/>
  <c r="AT39" i="20"/>
  <c r="IP58" i="1"/>
  <c r="DI59" i="1"/>
  <c r="MH59" i="1" s="1"/>
  <c r="DW59" i="1"/>
  <c r="AT40" i="20"/>
  <c r="IP59" i="1"/>
  <c r="DI60" i="1"/>
  <c r="MH60" i="1" s="1"/>
  <c r="DW60" i="1"/>
  <c r="AT41" i="20"/>
  <c r="IP60" i="1"/>
  <c r="DI57" i="1"/>
  <c r="MH57" i="1" s="1"/>
  <c r="DW57" i="1"/>
  <c r="AC19" i="18"/>
  <c r="IP57" i="1"/>
  <c r="AT38" i="20"/>
  <c r="DI61" i="1"/>
  <c r="DW61" i="1"/>
  <c r="AT42" i="20"/>
  <c r="IP61" i="1"/>
  <c r="MH61" i="1"/>
  <c r="DH58" i="1"/>
  <c r="MG58" i="1" s="1"/>
  <c r="DV58" i="1"/>
  <c r="AS39" i="20"/>
  <c r="IO58" i="1"/>
  <c r="DH59" i="1"/>
  <c r="DV59" i="1"/>
  <c r="MG59" i="1"/>
  <c r="AS40" i="20"/>
  <c r="IO59" i="1"/>
  <c r="DH60" i="1"/>
  <c r="MG60" i="1" s="1"/>
  <c r="DV60" i="1"/>
  <c r="AS41" i="20"/>
  <c r="IO60" i="1"/>
  <c r="DH57" i="1"/>
  <c r="MG57" i="1" s="1"/>
  <c r="DV57" i="1"/>
  <c r="AB19" i="18"/>
  <c r="IO57" i="1"/>
  <c r="AS38" i="20"/>
  <c r="DH61" i="1"/>
  <c r="DV61" i="1"/>
  <c r="AS42" i="20"/>
  <c r="IO61" i="1"/>
  <c r="MG61" i="1"/>
  <c r="DG58" i="1"/>
  <c r="MF58" i="1" s="1"/>
  <c r="DU58" i="1"/>
  <c r="AR39" i="20"/>
  <c r="IN58" i="1"/>
  <c r="DG59" i="1"/>
  <c r="MF59" i="1" s="1"/>
  <c r="DU59" i="1"/>
  <c r="AR40" i="20"/>
  <c r="IN59" i="1"/>
  <c r="DG60" i="1"/>
  <c r="DU60" i="1"/>
  <c r="MF60" i="1"/>
  <c r="AR41" i="20"/>
  <c r="IN60" i="1"/>
  <c r="DG57" i="1"/>
  <c r="MF57" i="1" s="1"/>
  <c r="DU57" i="1"/>
  <c r="AA19" i="18"/>
  <c r="IN57" i="1"/>
  <c r="AR38" i="20"/>
  <c r="DG61" i="1"/>
  <c r="DU61" i="1"/>
  <c r="AR42" i="20"/>
  <c r="IN61" i="1"/>
  <c r="MF61" i="1"/>
  <c r="DF58" i="1"/>
  <c r="ME58" i="1" s="1"/>
  <c r="DT58" i="1"/>
  <c r="AQ39" i="20"/>
  <c r="IM58" i="1"/>
  <c r="DF59" i="1"/>
  <c r="ME59" i="1" s="1"/>
  <c r="DT59" i="1"/>
  <c r="AQ40" i="20"/>
  <c r="IM59" i="1"/>
  <c r="DF60" i="1"/>
  <c r="ME60" i="1" s="1"/>
  <c r="DT60" i="1"/>
  <c r="AQ41" i="20"/>
  <c r="IM60" i="1"/>
  <c r="DF57" i="1"/>
  <c r="ME57" i="1" s="1"/>
  <c r="DT57" i="1"/>
  <c r="Z19" i="18"/>
  <c r="IM57" i="1"/>
  <c r="AQ38" i="20"/>
  <c r="DF61" i="1"/>
  <c r="DT61" i="1"/>
  <c r="AQ42" i="20"/>
  <c r="IM61" i="1"/>
  <c r="ME61" i="1"/>
  <c r="DE58" i="1"/>
  <c r="MD58" i="1" s="1"/>
  <c r="DS58" i="1"/>
  <c r="AP39" i="20"/>
  <c r="IL58" i="1"/>
  <c r="DE59" i="1"/>
  <c r="MD59" i="1" s="1"/>
  <c r="DS59" i="1"/>
  <c r="AP40" i="20"/>
  <c r="IL59" i="1"/>
  <c r="DE60" i="1"/>
  <c r="MD60" i="1" s="1"/>
  <c r="DS60" i="1"/>
  <c r="AP41" i="20"/>
  <c r="IL60" i="1"/>
  <c r="DE57" i="1"/>
  <c r="MD57" i="1" s="1"/>
  <c r="DS57" i="1"/>
  <c r="Y19" i="18"/>
  <c r="IL57" i="1"/>
  <c r="AP38" i="20"/>
  <c r="DE61" i="1"/>
  <c r="DS61" i="1"/>
  <c r="AP42" i="20"/>
  <c r="IL61" i="1"/>
  <c r="MD61" i="1"/>
  <c r="DD58" i="1"/>
  <c r="MC58" i="1" s="1"/>
  <c r="DR58" i="1"/>
  <c r="AO39" i="20"/>
  <c r="IK58" i="1"/>
  <c r="DD59" i="1"/>
  <c r="MC59" i="1" s="1"/>
  <c r="DR59" i="1"/>
  <c r="AO40" i="20"/>
  <c r="IK59" i="1"/>
  <c r="DD60" i="1"/>
  <c r="MC60" i="1" s="1"/>
  <c r="DR60" i="1"/>
  <c r="AO41" i="20"/>
  <c r="IK60" i="1"/>
  <c r="DD57" i="1"/>
  <c r="MC57" i="1" s="1"/>
  <c r="DR57" i="1"/>
  <c r="X19" i="18"/>
  <c r="IK57" i="1"/>
  <c r="AO38" i="20"/>
  <c r="DD61" i="1"/>
  <c r="DR61" i="1"/>
  <c r="AO42" i="20"/>
  <c r="IK61" i="1"/>
  <c r="MC61" i="1"/>
  <c r="DC58" i="1"/>
  <c r="MB58" i="1" s="1"/>
  <c r="DQ58" i="1"/>
  <c r="AN39" i="20"/>
  <c r="IJ58" i="1"/>
  <c r="DC59" i="1"/>
  <c r="MB59" i="1" s="1"/>
  <c r="DQ59" i="1"/>
  <c r="AN40" i="20"/>
  <c r="IJ59" i="1"/>
  <c r="DC60" i="1"/>
  <c r="MB60" i="1" s="1"/>
  <c r="DQ60" i="1"/>
  <c r="AN41" i="20"/>
  <c r="IJ60" i="1"/>
  <c r="DC57" i="1"/>
  <c r="MB57" i="1" s="1"/>
  <c r="DQ57" i="1"/>
  <c r="W19" i="18"/>
  <c r="IJ57" i="1"/>
  <c r="AN38" i="20"/>
  <c r="DC61" i="1"/>
  <c r="DQ61" i="1"/>
  <c r="AN42" i="20"/>
  <c r="IJ61" i="1"/>
  <c r="MB61" i="1"/>
  <c r="DB58" i="1"/>
  <c r="MA58" i="1" s="1"/>
  <c r="DP58" i="1"/>
  <c r="AM39" i="20"/>
  <c r="II58" i="1"/>
  <c r="DB59" i="1"/>
  <c r="MA59" i="1" s="1"/>
  <c r="DP59" i="1"/>
  <c r="AM40" i="20"/>
  <c r="II59" i="1"/>
  <c r="DB60" i="1"/>
  <c r="MA60" i="1" s="1"/>
  <c r="DP60" i="1"/>
  <c r="AM41" i="20"/>
  <c r="II60" i="1"/>
  <c r="DB57" i="1"/>
  <c r="DP57" i="1"/>
  <c r="V19" i="18"/>
  <c r="II57" i="1"/>
  <c r="AM38" i="20"/>
  <c r="MA57" i="1"/>
  <c r="DB61" i="1"/>
  <c r="DP61" i="1"/>
  <c r="AM42" i="20"/>
  <c r="II61" i="1"/>
  <c r="MA61" i="1"/>
  <c r="DK25" i="1"/>
  <c r="DY25" i="1"/>
  <c r="AV18" i="20"/>
  <c r="IR25" i="1"/>
  <c r="MJ25" i="1"/>
  <c r="DK24" i="1"/>
  <c r="DY24" i="1"/>
  <c r="AV17" i="20"/>
  <c r="IR24" i="1"/>
  <c r="MJ24" i="1"/>
  <c r="DK23" i="1"/>
  <c r="MJ23" i="1" s="1"/>
  <c r="DY23" i="1"/>
  <c r="AE8" i="18"/>
  <c r="IR23" i="1"/>
  <c r="AV16" i="20"/>
  <c r="N23" i="56" s="1"/>
  <c r="DJ25" i="1"/>
  <c r="DX25" i="1"/>
  <c r="AU18" i="20"/>
  <c r="IQ25" i="1"/>
  <c r="MI25" i="1"/>
  <c r="DJ24" i="1"/>
  <c r="DX24" i="1"/>
  <c r="AU17" i="20"/>
  <c r="IQ24" i="1"/>
  <c r="MI24" i="1"/>
  <c r="DJ23" i="1"/>
  <c r="MI23" i="1" s="1"/>
  <c r="DX23" i="1"/>
  <c r="AD8" i="18"/>
  <c r="IQ23" i="1"/>
  <c r="AU16" i="20"/>
  <c r="M23" i="56" s="1"/>
  <c r="DI25" i="1"/>
  <c r="DW25" i="1"/>
  <c r="AT18" i="20"/>
  <c r="IP25" i="1"/>
  <c r="MH25" i="1"/>
  <c r="DI24" i="1"/>
  <c r="DW24" i="1"/>
  <c r="AT17" i="20"/>
  <c r="IP24" i="1"/>
  <c r="MH24" i="1"/>
  <c r="DI23" i="1"/>
  <c r="MH23" i="1" s="1"/>
  <c r="DW23" i="1"/>
  <c r="AC8" i="18"/>
  <c r="IP23" i="1"/>
  <c r="AT16" i="20"/>
  <c r="L23" i="56" s="1"/>
  <c r="DF25" i="1"/>
  <c r="DT25" i="1"/>
  <c r="AQ18" i="20"/>
  <c r="IM25" i="1"/>
  <c r="ME25" i="1"/>
  <c r="DF23" i="1"/>
  <c r="ME23" i="1" s="1"/>
  <c r="DT23" i="1"/>
  <c r="Z8" i="18"/>
  <c r="IM23" i="1"/>
  <c r="AQ16" i="20"/>
  <c r="I23" i="56" s="1"/>
  <c r="DF24" i="1"/>
  <c r="DT24" i="1"/>
  <c r="AQ17" i="20"/>
  <c r="IM24" i="1"/>
  <c r="ME24" i="1"/>
  <c r="DE25" i="1"/>
  <c r="DS25" i="1"/>
  <c r="AP18" i="20"/>
  <c r="IL25" i="1"/>
  <c r="MD25" i="1"/>
  <c r="DE23" i="1"/>
  <c r="MD23" i="1" s="1"/>
  <c r="DS23" i="1"/>
  <c r="Y8" i="18"/>
  <c r="IL23" i="1"/>
  <c r="AP16" i="20"/>
  <c r="H23" i="56" s="1"/>
  <c r="DE24" i="1"/>
  <c r="DS24" i="1"/>
  <c r="AP17" i="20"/>
  <c r="IL24" i="1"/>
  <c r="MD24" i="1"/>
  <c r="DD25" i="1"/>
  <c r="DR25" i="1"/>
  <c r="AO18" i="20"/>
  <c r="IK25" i="1"/>
  <c r="MC25" i="1"/>
  <c r="DD23" i="1"/>
  <c r="MC23" i="1" s="1"/>
  <c r="DR23" i="1"/>
  <c r="X8" i="18"/>
  <c r="IK23" i="1"/>
  <c r="AO16" i="20"/>
  <c r="G23" i="56" s="1"/>
  <c r="DD24" i="1"/>
  <c r="DR24" i="1"/>
  <c r="AO17" i="20"/>
  <c r="IK24" i="1"/>
  <c r="MC24" i="1"/>
  <c r="DC25" i="1"/>
  <c r="DQ25" i="1"/>
  <c r="AN18" i="20"/>
  <c r="IJ25" i="1"/>
  <c r="MB25" i="1"/>
  <c r="DC23" i="1"/>
  <c r="MB23" i="1" s="1"/>
  <c r="DQ23" i="1"/>
  <c r="W8" i="18"/>
  <c r="IJ23" i="1"/>
  <c r="AN16" i="20"/>
  <c r="F23" i="56" s="1"/>
  <c r="DC24" i="1"/>
  <c r="DQ24" i="1"/>
  <c r="AN17" i="20"/>
  <c r="IJ24" i="1"/>
  <c r="MB24" i="1"/>
  <c r="DB25" i="1"/>
  <c r="DP25" i="1"/>
  <c r="AM18" i="20"/>
  <c r="II25" i="1"/>
  <c r="MA25" i="1"/>
  <c r="DB23" i="1"/>
  <c r="MA23" i="1" s="1"/>
  <c r="DP23" i="1"/>
  <c r="V8" i="18"/>
  <c r="II23" i="1"/>
  <c r="AM16" i="20"/>
  <c r="E23" i="56" s="1"/>
  <c r="DB24" i="1"/>
  <c r="DP24" i="1"/>
  <c r="AM17" i="20"/>
  <c r="II24" i="1"/>
  <c r="MA24" i="1"/>
  <c r="DK65" i="1"/>
  <c r="MJ65" i="1" s="1"/>
  <c r="DY65" i="1"/>
  <c r="AV45" i="20"/>
  <c r="IR65" i="1"/>
  <c r="DK64" i="1"/>
  <c r="MJ64" i="1" s="1"/>
  <c r="DY64" i="1"/>
  <c r="AE20" i="18"/>
  <c r="AV44" i="20"/>
  <c r="IR64" i="1"/>
  <c r="DJ65" i="1"/>
  <c r="MI65" i="1" s="1"/>
  <c r="DX65" i="1"/>
  <c r="AU45" i="20"/>
  <c r="IQ65" i="1"/>
  <c r="DJ64" i="1"/>
  <c r="MI64" i="1" s="1"/>
  <c r="DX64" i="1"/>
  <c r="AD20" i="18"/>
  <c r="AU44" i="20"/>
  <c r="IQ64" i="1"/>
  <c r="DI65" i="1"/>
  <c r="MH65" i="1" s="1"/>
  <c r="DW65" i="1"/>
  <c r="AT45" i="20"/>
  <c r="IP65" i="1"/>
  <c r="DI64" i="1"/>
  <c r="MH64" i="1" s="1"/>
  <c r="DW64" i="1"/>
  <c r="AC20" i="18"/>
  <c r="AT44" i="20"/>
  <c r="IP64" i="1"/>
  <c r="DH65" i="1"/>
  <c r="MG65" i="1" s="1"/>
  <c r="DV65" i="1"/>
  <c r="AS45" i="20"/>
  <c r="IO65" i="1"/>
  <c r="DH64" i="1"/>
  <c r="MG64" i="1" s="1"/>
  <c r="DV64" i="1"/>
  <c r="AB20" i="18"/>
  <c r="AS44" i="20"/>
  <c r="IO64" i="1"/>
  <c r="DG65" i="1"/>
  <c r="MF65" i="1" s="1"/>
  <c r="DU65" i="1"/>
  <c r="AR45" i="20"/>
  <c r="IN65" i="1"/>
  <c r="DG64" i="1"/>
  <c r="MF64" i="1" s="1"/>
  <c r="DU64" i="1"/>
  <c r="AA20" i="18"/>
  <c r="AR44" i="20"/>
  <c r="IN64" i="1"/>
  <c r="DF65" i="1"/>
  <c r="ME65" i="1" s="1"/>
  <c r="DT65" i="1"/>
  <c r="AQ45" i="20"/>
  <c r="IM65" i="1"/>
  <c r="DF64" i="1"/>
  <c r="ME64" i="1" s="1"/>
  <c r="DT64" i="1"/>
  <c r="Z20" i="18"/>
  <c r="AQ44" i="20"/>
  <c r="IM64" i="1"/>
  <c r="DE65" i="1"/>
  <c r="MD65" i="1" s="1"/>
  <c r="DS65" i="1"/>
  <c r="AP45" i="20"/>
  <c r="IL65" i="1"/>
  <c r="DE64" i="1"/>
  <c r="MD64" i="1" s="1"/>
  <c r="DS64" i="1"/>
  <c r="Y20" i="18"/>
  <c r="AP44" i="20"/>
  <c r="IL64" i="1"/>
  <c r="DD65" i="1"/>
  <c r="MC65" i="1" s="1"/>
  <c r="DR65" i="1"/>
  <c r="AO45" i="20"/>
  <c r="IK65" i="1"/>
  <c r="DD64" i="1"/>
  <c r="MC64" i="1" s="1"/>
  <c r="DR64" i="1"/>
  <c r="X20" i="18"/>
  <c r="AO44" i="20"/>
  <c r="IK64" i="1"/>
  <c r="DC65" i="1"/>
  <c r="MB65" i="1" s="1"/>
  <c r="DQ65" i="1"/>
  <c r="AN45" i="20"/>
  <c r="IJ65" i="1"/>
  <c r="DC64" i="1"/>
  <c r="MB64" i="1" s="1"/>
  <c r="DQ64" i="1"/>
  <c r="W20" i="18"/>
  <c r="AN44" i="20"/>
  <c r="IJ64" i="1"/>
  <c r="DB65" i="1"/>
  <c r="MA65" i="1" s="1"/>
  <c r="DP65" i="1"/>
  <c r="AM45" i="20"/>
  <c r="II65" i="1"/>
  <c r="DB64" i="1"/>
  <c r="MA64" i="1" s="1"/>
  <c r="DP64" i="1"/>
  <c r="V20" i="18"/>
  <c r="AM44" i="20"/>
  <c r="II64" i="1"/>
  <c r="DA65" i="1"/>
  <c r="LZ65" i="1" s="1"/>
  <c r="DO65" i="1"/>
  <c r="AL45" i="20"/>
  <c r="IH65" i="1"/>
  <c r="DA64" i="1"/>
  <c r="LZ64" i="1" s="1"/>
  <c r="DO64" i="1"/>
  <c r="U20" i="18"/>
  <c r="AL44" i="20"/>
  <c r="D83" i="56" s="1"/>
  <c r="D86" i="56" s="1"/>
  <c r="IH64" i="1"/>
  <c r="MW34" i="1"/>
  <c r="AG24" i="20"/>
  <c r="KT34" i="1"/>
  <c r="R24" i="20"/>
  <c r="JS34" i="1"/>
  <c r="MJ34" i="1"/>
  <c r="DK37" i="1"/>
  <c r="DY37" i="1"/>
  <c r="AV47" i="20"/>
  <c r="IR37" i="1"/>
  <c r="MJ37" i="1"/>
  <c r="HG37" i="1"/>
  <c r="HH37" i="1" s="1"/>
  <c r="HB37" i="1"/>
  <c r="HJ37" i="1" s="1"/>
  <c r="HK37" i="1" s="1"/>
  <c r="DK35" i="1"/>
  <c r="DY35" i="1"/>
  <c r="AV25" i="20"/>
  <c r="IR35" i="1"/>
  <c r="MJ35" i="1"/>
  <c r="AP11" i="43"/>
  <c r="AS11" i="18"/>
  <c r="HG35" i="1"/>
  <c r="HH35" i="1" s="1"/>
  <c r="HB35" i="1"/>
  <c r="HJ35" i="1" s="1"/>
  <c r="HK35" i="1" s="1"/>
  <c r="DK36" i="1"/>
  <c r="JS36" i="1" s="1"/>
  <c r="DY36" i="1"/>
  <c r="IR36" i="1"/>
  <c r="HG36" i="1"/>
  <c r="HH36" i="1" s="1"/>
  <c r="HB36" i="1"/>
  <c r="HJ36" i="1" s="1"/>
  <c r="HK36" i="1" s="1"/>
  <c r="MV34" i="1"/>
  <c r="AF24" i="20"/>
  <c r="KS34" i="1"/>
  <c r="Q24" i="20"/>
  <c r="JR34" i="1"/>
  <c r="MI34" i="1"/>
  <c r="DJ37" i="1"/>
  <c r="DX37" i="1"/>
  <c r="AU47" i="20"/>
  <c r="IQ37" i="1"/>
  <c r="MI37" i="1"/>
  <c r="DJ35" i="1"/>
  <c r="DX35" i="1"/>
  <c r="AU25" i="20"/>
  <c r="IQ35" i="1"/>
  <c r="MI35" i="1"/>
  <c r="AO11" i="43"/>
  <c r="AR11" i="18"/>
  <c r="DJ36" i="1"/>
  <c r="JR36" i="1" s="1"/>
  <c r="DX36" i="1"/>
  <c r="IQ36" i="1"/>
  <c r="MU34" i="1"/>
  <c r="AE24" i="20"/>
  <c r="KR34" i="1"/>
  <c r="P24" i="20"/>
  <c r="JQ34" i="1"/>
  <c r="MH34" i="1"/>
  <c r="DI37" i="1"/>
  <c r="MH37" i="1" s="1"/>
  <c r="DW37" i="1"/>
  <c r="AT47" i="20"/>
  <c r="IP37" i="1"/>
  <c r="DI35" i="1"/>
  <c r="DW35" i="1"/>
  <c r="AT25" i="20"/>
  <c r="IP35" i="1"/>
  <c r="MH35" i="1"/>
  <c r="AN11" i="43"/>
  <c r="AQ11" i="18"/>
  <c r="DI36" i="1"/>
  <c r="JQ36" i="1" s="1"/>
  <c r="DW36" i="1"/>
  <c r="IP36" i="1"/>
  <c r="MS34" i="1"/>
  <c r="AC24" i="20"/>
  <c r="KP34" i="1"/>
  <c r="N24" i="20"/>
  <c r="JO34" i="1"/>
  <c r="MF34" i="1"/>
  <c r="DG37" i="1"/>
  <c r="DU37" i="1"/>
  <c r="AR47" i="20"/>
  <c r="IN37" i="1"/>
  <c r="MF37" i="1"/>
  <c r="DG35" i="1"/>
  <c r="DU35" i="1"/>
  <c r="AR25" i="20"/>
  <c r="IN35" i="1"/>
  <c r="MF35" i="1"/>
  <c r="AL11" i="43"/>
  <c r="AO11" i="18"/>
  <c r="DG36" i="1"/>
  <c r="JO36" i="1" s="1"/>
  <c r="DU36" i="1"/>
  <c r="IN36" i="1"/>
  <c r="MT34" i="1"/>
  <c r="AD24" i="20"/>
  <c r="KQ34" i="1"/>
  <c r="O24" i="20"/>
  <c r="JP34" i="1"/>
  <c r="MG34" i="1"/>
  <c r="DH37" i="1"/>
  <c r="DV37" i="1"/>
  <c r="AS47" i="20"/>
  <c r="IO37" i="1"/>
  <c r="MG37" i="1"/>
  <c r="DH35" i="1"/>
  <c r="DV35" i="1"/>
  <c r="AS25" i="20"/>
  <c r="IO35" i="1"/>
  <c r="MG35" i="1"/>
  <c r="AM11" i="43"/>
  <c r="AP11" i="18"/>
  <c r="DH36" i="1"/>
  <c r="JP36" i="1" s="1"/>
  <c r="DV36" i="1"/>
  <c r="IO36" i="1"/>
  <c r="MQ34" i="1"/>
  <c r="AA24" i="20"/>
  <c r="KN34" i="1"/>
  <c r="L24" i="20"/>
  <c r="JM34" i="1"/>
  <c r="MD34" i="1"/>
  <c r="DE37" i="1"/>
  <c r="DS37" i="1"/>
  <c r="AP47" i="20"/>
  <c r="IL37" i="1"/>
  <c r="MD37" i="1"/>
  <c r="DE35" i="1"/>
  <c r="DS35" i="1"/>
  <c r="AP25" i="20"/>
  <c r="IL35" i="1"/>
  <c r="MD35" i="1"/>
  <c r="AJ11" i="43"/>
  <c r="AM11" i="18"/>
  <c r="DE36" i="1"/>
  <c r="JM36" i="1" s="1"/>
  <c r="DS36" i="1"/>
  <c r="IL36" i="1"/>
  <c r="MN34" i="1"/>
  <c r="X24" i="20"/>
  <c r="KK34" i="1"/>
  <c r="I24" i="20"/>
  <c r="JJ34" i="1"/>
  <c r="MA34" i="1"/>
  <c r="DB37" i="1"/>
  <c r="DP37" i="1"/>
  <c r="AM47" i="20"/>
  <c r="II37" i="1"/>
  <c r="MA37" i="1"/>
  <c r="DB35" i="1"/>
  <c r="DP35" i="1"/>
  <c r="AM25" i="20"/>
  <c r="II35" i="1"/>
  <c r="MA35" i="1"/>
  <c r="AG11" i="43"/>
  <c r="AJ11" i="18"/>
  <c r="DB36" i="1"/>
  <c r="JJ36" i="1" s="1"/>
  <c r="DP36" i="1"/>
  <c r="II36" i="1"/>
  <c r="MA36" i="1"/>
  <c r="MM34" i="1"/>
  <c r="W24" i="20"/>
  <c r="KJ34" i="1"/>
  <c r="H24" i="20"/>
  <c r="JI34" i="1"/>
  <c r="LZ34" i="1"/>
  <c r="DA37" i="1"/>
  <c r="DO37" i="1"/>
  <c r="AL47" i="20"/>
  <c r="IH37" i="1"/>
  <c r="LZ37" i="1"/>
  <c r="DA35" i="1"/>
  <c r="DO35" i="1"/>
  <c r="AL25" i="20"/>
  <c r="IH35" i="1"/>
  <c r="LZ35" i="1"/>
  <c r="AF11" i="43"/>
  <c r="AI11" i="18"/>
  <c r="DA36" i="1"/>
  <c r="JI36" i="1" s="1"/>
  <c r="DO36" i="1"/>
  <c r="IH36" i="1"/>
  <c r="MR34" i="1"/>
  <c r="AB24" i="20"/>
  <c r="KO34" i="1"/>
  <c r="M24" i="20"/>
  <c r="JN34" i="1"/>
  <c r="ME34" i="1"/>
  <c r="DF37" i="1"/>
  <c r="DT37" i="1"/>
  <c r="AQ47" i="20"/>
  <c r="IM37" i="1"/>
  <c r="ME37" i="1"/>
  <c r="DF35" i="1"/>
  <c r="DT35" i="1"/>
  <c r="AQ25" i="20"/>
  <c r="IM35" i="1"/>
  <c r="ME35" i="1"/>
  <c r="AK11" i="43"/>
  <c r="AN11" i="18"/>
  <c r="DF36" i="1"/>
  <c r="JN36" i="1" s="1"/>
  <c r="DT36" i="1"/>
  <c r="IM36" i="1"/>
  <c r="MP34" i="1"/>
  <c r="Z24" i="20"/>
  <c r="KM34" i="1"/>
  <c r="K24" i="20"/>
  <c r="JL34" i="1"/>
  <c r="MC34" i="1"/>
  <c r="DD37" i="1"/>
  <c r="DR37" i="1"/>
  <c r="AO47" i="20"/>
  <c r="IK37" i="1"/>
  <c r="MC37" i="1"/>
  <c r="DD35" i="1"/>
  <c r="DR35" i="1"/>
  <c r="AO25" i="20"/>
  <c r="IK35" i="1"/>
  <c r="MC35" i="1"/>
  <c r="AI11" i="43"/>
  <c r="AL11" i="18"/>
  <c r="DD36" i="1"/>
  <c r="JL36" i="1" s="1"/>
  <c r="DR36" i="1"/>
  <c r="IK36" i="1"/>
  <c r="MO34" i="1"/>
  <c r="Y24" i="20"/>
  <c r="KL34" i="1"/>
  <c r="J24" i="20"/>
  <c r="JK34" i="1"/>
  <c r="MB34" i="1"/>
  <c r="DC37" i="1"/>
  <c r="DQ37" i="1"/>
  <c r="AN47" i="20"/>
  <c r="IJ37" i="1"/>
  <c r="MB37" i="1"/>
  <c r="DC35" i="1"/>
  <c r="DQ35" i="1"/>
  <c r="AN25" i="20"/>
  <c r="IJ35" i="1"/>
  <c r="MB35" i="1"/>
  <c r="AH11" i="43"/>
  <c r="AK11" i="18"/>
  <c r="DC36" i="1"/>
  <c r="JK36" i="1" s="1"/>
  <c r="DQ36" i="1"/>
  <c r="IJ36" i="1"/>
  <c r="MB36" i="1"/>
  <c r="LC15" i="1"/>
  <c r="BO15" i="34" s="1"/>
  <c r="CQ15" i="34" s="1"/>
  <c r="DF17" i="1"/>
  <c r="ME17" i="1" s="1"/>
  <c r="DT17" i="1"/>
  <c r="AQ12" i="20"/>
  <c r="IM17" i="1"/>
  <c r="DF16" i="1"/>
  <c r="ME16" i="1" s="1"/>
  <c r="DT16" i="1"/>
  <c r="Z6" i="18"/>
  <c r="AQ11" i="20"/>
  <c r="I11" i="56" s="1"/>
  <c r="IM16" i="1"/>
  <c r="DF18" i="1"/>
  <c r="DT18" i="1"/>
  <c r="AQ13" i="20"/>
  <c r="IM18" i="1"/>
  <c r="ME18" i="1"/>
  <c r="AH6" i="9"/>
  <c r="F6" i="9"/>
  <c r="DA52" i="1"/>
  <c r="LZ52" i="1" s="1"/>
  <c r="DO52" i="1"/>
  <c r="U18" i="18"/>
  <c r="T6" i="9" s="1"/>
  <c r="AL34" i="20"/>
  <c r="IH52" i="1"/>
  <c r="DA53" i="1"/>
  <c r="DO53" i="1"/>
  <c r="AL35" i="20"/>
  <c r="IH53" i="1"/>
  <c r="LZ53" i="1"/>
  <c r="DA54" i="1"/>
  <c r="DO54" i="1"/>
  <c r="AL36" i="20"/>
  <c r="IH54" i="1"/>
  <c r="LZ54" i="1"/>
  <c r="AI6" i="9"/>
  <c r="DB54" i="1"/>
  <c r="DP54" i="1"/>
  <c r="AM36" i="20"/>
  <c r="II54" i="1"/>
  <c r="MA54" i="1"/>
  <c r="DB53" i="1"/>
  <c r="DP53" i="1"/>
  <c r="AM35" i="20"/>
  <c r="II53" i="1"/>
  <c r="MA53" i="1"/>
  <c r="G6" i="9"/>
  <c r="DB52" i="1"/>
  <c r="MA52" i="1" s="1"/>
  <c r="DP52" i="1"/>
  <c r="V18" i="18"/>
  <c r="AM34" i="20"/>
  <c r="II52" i="1"/>
  <c r="AJ6" i="9"/>
  <c r="DC54" i="1"/>
  <c r="MB54" i="1" s="1"/>
  <c r="DQ54" i="1"/>
  <c r="AN36" i="20"/>
  <c r="IJ54" i="1"/>
  <c r="DC53" i="1"/>
  <c r="DQ53" i="1"/>
  <c r="AN35" i="20"/>
  <c r="IJ53" i="1"/>
  <c r="MB53" i="1"/>
  <c r="H6" i="9"/>
  <c r="DC52" i="1"/>
  <c r="MB52" i="1" s="1"/>
  <c r="DQ52" i="1"/>
  <c r="W18" i="18"/>
  <c r="AN34" i="20"/>
  <c r="IJ52" i="1"/>
  <c r="AK6" i="9"/>
  <c r="DD54" i="1"/>
  <c r="DR54" i="1"/>
  <c r="AO36" i="20"/>
  <c r="IK54" i="1"/>
  <c r="MC54" i="1"/>
  <c r="DD53" i="1"/>
  <c r="DR53" i="1"/>
  <c r="AO35" i="20"/>
  <c r="IK53" i="1"/>
  <c r="MC53" i="1"/>
  <c r="I6" i="9"/>
  <c r="DD52" i="1"/>
  <c r="MC52" i="1" s="1"/>
  <c r="DR52" i="1"/>
  <c r="X18" i="18"/>
  <c r="AO34" i="20"/>
  <c r="IK52" i="1"/>
  <c r="AL6" i="9"/>
  <c r="DE54" i="1"/>
  <c r="DS54" i="1"/>
  <c r="AP36" i="20"/>
  <c r="IL54" i="1"/>
  <c r="MD54" i="1"/>
  <c r="DE53" i="1"/>
  <c r="DS53" i="1"/>
  <c r="AP35" i="20"/>
  <c r="IL53" i="1"/>
  <c r="MD53" i="1"/>
  <c r="J6" i="9"/>
  <c r="DE52" i="1"/>
  <c r="MD52" i="1" s="1"/>
  <c r="DS52" i="1"/>
  <c r="Y18" i="18"/>
  <c r="AP34" i="20"/>
  <c r="IL52" i="1"/>
  <c r="AM6" i="9"/>
  <c r="DF54" i="1"/>
  <c r="ME54" i="1" s="1"/>
  <c r="DT54" i="1"/>
  <c r="AQ36" i="20"/>
  <c r="IM54" i="1"/>
  <c r="DF53" i="1"/>
  <c r="DT53" i="1"/>
  <c r="AQ35" i="20"/>
  <c r="IM53" i="1"/>
  <c r="ME53" i="1"/>
  <c r="K6" i="9"/>
  <c r="DF52" i="1"/>
  <c r="ME52" i="1" s="1"/>
  <c r="DT52" i="1"/>
  <c r="Z18" i="18"/>
  <c r="AQ34" i="20"/>
  <c r="IM52" i="1"/>
  <c r="AN6" i="9"/>
  <c r="DG54" i="1"/>
  <c r="DU54" i="1"/>
  <c r="AR36" i="20"/>
  <c r="IN54" i="1"/>
  <c r="MF54" i="1"/>
  <c r="DG53" i="1"/>
  <c r="MF53" i="1" s="1"/>
  <c r="DU53" i="1"/>
  <c r="AR35" i="20"/>
  <c r="IN53" i="1"/>
  <c r="L6" i="9"/>
  <c r="DG52" i="1"/>
  <c r="MF52" i="1" s="1"/>
  <c r="DU52" i="1"/>
  <c r="AA18" i="18"/>
  <c r="AR34" i="20"/>
  <c r="IN52" i="1"/>
  <c r="AO6" i="9"/>
  <c r="DH54" i="1"/>
  <c r="DV54" i="1"/>
  <c r="AS36" i="20"/>
  <c r="IO54" i="1"/>
  <c r="MG54" i="1"/>
  <c r="DH53" i="1"/>
  <c r="DV53" i="1"/>
  <c r="AS35" i="20"/>
  <c r="IO53" i="1"/>
  <c r="MG53" i="1"/>
  <c r="M6" i="9"/>
  <c r="DH52" i="1"/>
  <c r="MG52" i="1" s="1"/>
  <c r="DV52" i="1"/>
  <c r="AB18" i="18"/>
  <c r="AS34" i="20"/>
  <c r="IO52" i="1"/>
  <c r="AP6" i="9"/>
  <c r="DI54" i="1"/>
  <c r="MH54" i="1" s="1"/>
  <c r="DW54" i="1"/>
  <c r="AT36" i="20"/>
  <c r="IP54" i="1"/>
  <c r="DI53" i="1"/>
  <c r="MH53" i="1" s="1"/>
  <c r="DW53" i="1"/>
  <c r="AT35" i="20"/>
  <c r="IP53" i="1"/>
  <c r="N6" i="9"/>
  <c r="DI52" i="1"/>
  <c r="MH52" i="1" s="1"/>
  <c r="DW52" i="1"/>
  <c r="AC18" i="18"/>
  <c r="AB6" i="9" s="1"/>
  <c r="AT34" i="20"/>
  <c r="IP52" i="1"/>
  <c r="AQ6" i="9"/>
  <c r="DJ54" i="1"/>
  <c r="DX54" i="1"/>
  <c r="AU36" i="20"/>
  <c r="IQ54" i="1"/>
  <c r="MI54" i="1"/>
  <c r="DJ53" i="1"/>
  <c r="MI53" i="1" s="1"/>
  <c r="DX53" i="1"/>
  <c r="AU35" i="20"/>
  <c r="IQ53" i="1"/>
  <c r="O6" i="9"/>
  <c r="DJ52" i="1"/>
  <c r="MI52" i="1" s="1"/>
  <c r="DX52" i="1"/>
  <c r="AD18" i="18"/>
  <c r="AU34" i="20"/>
  <c r="IQ52" i="1"/>
  <c r="AR6" i="9"/>
  <c r="DK54" i="1"/>
  <c r="DY54" i="1"/>
  <c r="AV36" i="20"/>
  <c r="IR54" i="1"/>
  <c r="MJ54" i="1"/>
  <c r="DK53" i="1"/>
  <c r="DY53" i="1"/>
  <c r="AV35" i="20"/>
  <c r="IR53" i="1"/>
  <c r="MJ53" i="1"/>
  <c r="P6" i="9"/>
  <c r="DK52" i="1"/>
  <c r="MJ52" i="1" s="1"/>
  <c r="DY52" i="1"/>
  <c r="AE18" i="18"/>
  <c r="AV34" i="20"/>
  <c r="IR52" i="1"/>
  <c r="DK17" i="1"/>
  <c r="MJ17" i="1" s="1"/>
  <c r="DY17" i="1"/>
  <c r="AV12" i="20"/>
  <c r="IR17" i="1"/>
  <c r="DK16" i="1"/>
  <c r="MJ16" i="1" s="1"/>
  <c r="DY16" i="1"/>
  <c r="AE6" i="18"/>
  <c r="AV11" i="20"/>
  <c r="N11" i="56" s="1"/>
  <c r="IR16" i="1"/>
  <c r="DK18" i="1"/>
  <c r="DY18" i="1"/>
  <c r="AV13" i="20"/>
  <c r="IR18" i="1"/>
  <c r="MJ18" i="1"/>
  <c r="DJ17" i="1"/>
  <c r="MI17" i="1" s="1"/>
  <c r="DX17" i="1"/>
  <c r="AU12" i="20"/>
  <c r="IQ17" i="1"/>
  <c r="DJ16" i="1"/>
  <c r="MI16" i="1" s="1"/>
  <c r="DX16" i="1"/>
  <c r="AD6" i="18"/>
  <c r="AU11" i="20"/>
  <c r="M11" i="56" s="1"/>
  <c r="IQ16" i="1"/>
  <c r="DJ18" i="1"/>
  <c r="DX18" i="1"/>
  <c r="AU13" i="20"/>
  <c r="IQ18" i="1"/>
  <c r="MI18" i="1"/>
  <c r="DI17" i="1"/>
  <c r="MH17" i="1" s="1"/>
  <c r="DW17" i="1"/>
  <c r="AT12" i="20"/>
  <c r="IP17" i="1"/>
  <c r="DI16" i="1"/>
  <c r="MH16" i="1" s="1"/>
  <c r="DW16" i="1"/>
  <c r="AC6" i="18"/>
  <c r="AT11" i="20"/>
  <c r="L11" i="56" s="1"/>
  <c r="IP16" i="1"/>
  <c r="DI18" i="1"/>
  <c r="DW18" i="1"/>
  <c r="AT13" i="20"/>
  <c r="IP18" i="1"/>
  <c r="MH18" i="1"/>
  <c r="DH17" i="1"/>
  <c r="MG17" i="1" s="1"/>
  <c r="DV17" i="1"/>
  <c r="AS12" i="20"/>
  <c r="IO17" i="1"/>
  <c r="DH16" i="1"/>
  <c r="MG16" i="1" s="1"/>
  <c r="DV16" i="1"/>
  <c r="AB6" i="18"/>
  <c r="AS11" i="20"/>
  <c r="K11" i="56" s="1"/>
  <c r="IO16" i="1"/>
  <c r="DH18" i="1"/>
  <c r="DV18" i="1"/>
  <c r="AS13" i="20"/>
  <c r="IO18" i="1"/>
  <c r="MG18" i="1"/>
  <c r="DG17" i="1"/>
  <c r="MF17" i="1" s="1"/>
  <c r="DU17" i="1"/>
  <c r="AR12" i="20"/>
  <c r="IN17" i="1"/>
  <c r="DG16" i="1"/>
  <c r="MF16" i="1" s="1"/>
  <c r="DU16" i="1"/>
  <c r="AA6" i="18"/>
  <c r="AR11" i="20"/>
  <c r="J11" i="56" s="1"/>
  <c r="IN16" i="1"/>
  <c r="DG18" i="1"/>
  <c r="DU18" i="1"/>
  <c r="AR13" i="20"/>
  <c r="IN18" i="1"/>
  <c r="MF18" i="1"/>
  <c r="DE17" i="1"/>
  <c r="MD17" i="1" s="1"/>
  <c r="DS17" i="1"/>
  <c r="AP12" i="20"/>
  <c r="IL17" i="1"/>
  <c r="DE16" i="1"/>
  <c r="MD16" i="1" s="1"/>
  <c r="DS16" i="1"/>
  <c r="Y6" i="18"/>
  <c r="AP11" i="20"/>
  <c r="H11" i="56" s="1"/>
  <c r="IL16" i="1"/>
  <c r="DE18" i="1"/>
  <c r="DS18" i="1"/>
  <c r="AP13" i="20"/>
  <c r="IL18" i="1"/>
  <c r="MD18" i="1"/>
  <c r="DD17" i="1"/>
  <c r="MC17" i="1" s="1"/>
  <c r="DR17" i="1"/>
  <c r="AO12" i="20"/>
  <c r="IK17" i="1"/>
  <c r="DD16" i="1"/>
  <c r="MC16" i="1" s="1"/>
  <c r="DR16" i="1"/>
  <c r="X6" i="18"/>
  <c r="AO11" i="20"/>
  <c r="G11" i="56" s="1"/>
  <c r="IK16" i="1"/>
  <c r="DD18" i="1"/>
  <c r="DR18" i="1"/>
  <c r="AO13" i="20"/>
  <c r="IK18" i="1"/>
  <c r="MC18" i="1"/>
  <c r="DC17" i="1"/>
  <c r="MB17" i="1" s="1"/>
  <c r="DQ17" i="1"/>
  <c r="AN12" i="20"/>
  <c r="IJ17" i="1"/>
  <c r="DC16" i="1"/>
  <c r="DQ16" i="1"/>
  <c r="W6" i="18"/>
  <c r="MB16" i="1"/>
  <c r="AN11" i="20"/>
  <c r="F11" i="56" s="1"/>
  <c r="IJ16" i="1"/>
  <c r="DC18" i="1"/>
  <c r="MB18" i="1" s="1"/>
  <c r="DQ18" i="1"/>
  <c r="AN13" i="20"/>
  <c r="IJ18" i="1"/>
  <c r="DB17" i="1"/>
  <c r="MA17" i="1" s="1"/>
  <c r="DP17" i="1"/>
  <c r="AM12" i="20"/>
  <c r="II17" i="1"/>
  <c r="DB16" i="1"/>
  <c r="MA16" i="1" s="1"/>
  <c r="DP16" i="1"/>
  <c r="V6" i="18"/>
  <c r="AM11" i="20"/>
  <c r="E11" i="56" s="1"/>
  <c r="II16" i="1"/>
  <c r="DB18" i="1"/>
  <c r="DP18" i="1"/>
  <c r="AM13" i="20"/>
  <c r="II18" i="1"/>
  <c r="MA18" i="1"/>
  <c r="CH13" i="18"/>
  <c r="AR7" i="9"/>
  <c r="AD7" i="9"/>
  <c r="MW78" i="1"/>
  <c r="AG57" i="20"/>
  <c r="N112" i="56" s="1"/>
  <c r="N116" i="56" s="1"/>
  <c r="KT78" i="1"/>
  <c r="R57" i="20"/>
  <c r="JS78" i="1"/>
  <c r="CG13" i="18"/>
  <c r="AQ7" i="9"/>
  <c r="AC7" i="9"/>
  <c r="MV78" i="1"/>
  <c r="AF57" i="20"/>
  <c r="M112" i="56" s="1"/>
  <c r="M116" i="56" s="1"/>
  <c r="KS78" i="1"/>
  <c r="Q57" i="20"/>
  <c r="JR78" i="1"/>
  <c r="CF13" i="18"/>
  <c r="AP7" i="9"/>
  <c r="AB7" i="9"/>
  <c r="MU78" i="1"/>
  <c r="AE57" i="20"/>
  <c r="L112" i="56" s="1"/>
  <c r="L116" i="56" s="1"/>
  <c r="KR78" i="1"/>
  <c r="P57" i="20"/>
  <c r="JQ78" i="1"/>
  <c r="CE13" i="18"/>
  <c r="AO7" i="9"/>
  <c r="AA7" i="9"/>
  <c r="MT78" i="1"/>
  <c r="AD57" i="20"/>
  <c r="K112" i="56" s="1"/>
  <c r="K116" i="56" s="1"/>
  <c r="KQ78" i="1"/>
  <c r="O57" i="20"/>
  <c r="JP78" i="1"/>
  <c r="CD13" i="18"/>
  <c r="AN7" i="9"/>
  <c r="Z7" i="9"/>
  <c r="MS78" i="1"/>
  <c r="AC57" i="20"/>
  <c r="J112" i="56" s="1"/>
  <c r="J116" i="56" s="1"/>
  <c r="KP78" i="1"/>
  <c r="N57" i="20"/>
  <c r="JO78" i="1"/>
  <c r="CC13" i="18"/>
  <c r="AM7" i="9"/>
  <c r="Y7" i="9"/>
  <c r="MR78" i="1"/>
  <c r="AB57" i="20"/>
  <c r="I112" i="56" s="1"/>
  <c r="I116" i="56" s="1"/>
  <c r="KO78" i="1"/>
  <c r="M57" i="20"/>
  <c r="JN78" i="1"/>
  <c r="CB13" i="18"/>
  <c r="AL7" i="9"/>
  <c r="X7" i="9"/>
  <c r="MQ78" i="1"/>
  <c r="AA57" i="20"/>
  <c r="H112" i="56" s="1"/>
  <c r="H116" i="56" s="1"/>
  <c r="KN78" i="1"/>
  <c r="L57" i="20"/>
  <c r="JM78" i="1"/>
  <c r="CA13" i="18"/>
  <c r="AK7" i="9"/>
  <c r="W7" i="9"/>
  <c r="MP78" i="1"/>
  <c r="Z57" i="20"/>
  <c r="G112" i="56" s="1"/>
  <c r="G116" i="56" s="1"/>
  <c r="KM78" i="1"/>
  <c r="K57" i="20"/>
  <c r="JL78" i="1"/>
  <c r="BZ13" i="18"/>
  <c r="AJ7" i="9"/>
  <c r="V7" i="9"/>
  <c r="MO78" i="1"/>
  <c r="Y57" i="20"/>
  <c r="F112" i="56" s="1"/>
  <c r="F116" i="56" s="1"/>
  <c r="KL78" i="1"/>
  <c r="J57" i="20"/>
  <c r="JK78" i="1"/>
  <c r="BY13" i="18"/>
  <c r="U7" i="9"/>
  <c r="MN78" i="1"/>
  <c r="X57" i="20"/>
  <c r="E112" i="56" s="1"/>
  <c r="E116" i="56" s="1"/>
  <c r="KK78" i="1"/>
  <c r="I57" i="20"/>
  <c r="JJ78" i="1"/>
  <c r="BX13" i="18"/>
  <c r="AH7" i="9"/>
  <c r="T7" i="9"/>
  <c r="MM78" i="1"/>
  <c r="W57" i="20"/>
  <c r="D112" i="56" s="1"/>
  <c r="D116" i="56" s="1"/>
  <c r="KJ78" i="1"/>
  <c r="H57" i="20"/>
  <c r="JI78" i="1"/>
  <c r="CH17" i="18"/>
  <c r="CU17" i="18"/>
  <c r="CG17" i="18"/>
  <c r="CT17" i="18"/>
  <c r="CF17" i="18"/>
  <c r="CS17" i="18"/>
  <c r="CE17" i="18"/>
  <c r="CR17" i="18"/>
  <c r="CD17" i="18"/>
  <c r="CQ17" i="18"/>
  <c r="CC17" i="18"/>
  <c r="CP17" i="18"/>
  <c r="CB17" i="18"/>
  <c r="CO17" i="18"/>
  <c r="CA17" i="18"/>
  <c r="CN17" i="18"/>
  <c r="BZ17" i="18"/>
  <c r="CM17" i="18"/>
  <c r="BY17" i="18"/>
  <c r="CL17" i="18"/>
  <c r="BX17" i="18"/>
  <c r="CK17" i="18"/>
  <c r="CU12" i="18"/>
  <c r="CH12" i="18"/>
  <c r="CT12" i="18"/>
  <c r="CG12" i="18"/>
  <c r="CS12" i="18"/>
  <c r="CF12" i="18"/>
  <c r="CR12" i="18"/>
  <c r="CE12" i="18"/>
  <c r="CQ12" i="18"/>
  <c r="CD12" i="18"/>
  <c r="CP12" i="18"/>
  <c r="CC12" i="18"/>
  <c r="CO12" i="18"/>
  <c r="CB12" i="18"/>
  <c r="CN12" i="18"/>
  <c r="CA12" i="18"/>
  <c r="CM12" i="18"/>
  <c r="BZ12" i="18"/>
  <c r="CL12" i="18"/>
  <c r="BY12" i="18"/>
  <c r="CK12" i="18"/>
  <c r="BX12" i="18"/>
  <c r="CH10" i="18"/>
  <c r="CU10" i="18"/>
  <c r="CG10" i="18"/>
  <c r="CT10" i="18"/>
  <c r="CF10" i="18"/>
  <c r="CS10" i="18"/>
  <c r="CE10" i="18"/>
  <c r="CR10" i="18"/>
  <c r="CD10" i="18"/>
  <c r="CQ10" i="18"/>
  <c r="CC10" i="18"/>
  <c r="CP10" i="18"/>
  <c r="CB10" i="18"/>
  <c r="CO10" i="18"/>
  <c r="CA10" i="18"/>
  <c r="CN10" i="18"/>
  <c r="BZ10" i="18"/>
  <c r="CM10" i="18"/>
  <c r="BY10" i="18"/>
  <c r="CL10" i="18"/>
  <c r="BX10" i="18"/>
  <c r="CK10" i="18"/>
  <c r="CU7" i="18"/>
  <c r="CH7" i="18"/>
  <c r="CT7" i="18"/>
  <c r="CG7" i="18"/>
  <c r="CS7" i="18"/>
  <c r="CF7" i="18"/>
  <c r="CR7" i="18"/>
  <c r="CE7" i="18"/>
  <c r="CQ7" i="18"/>
  <c r="CD7" i="18"/>
  <c r="CC7" i="18"/>
  <c r="CP7" i="18"/>
  <c r="CB7" i="18"/>
  <c r="CO7" i="18"/>
  <c r="CA7" i="18"/>
  <c r="CN7" i="18"/>
  <c r="BZ7" i="18"/>
  <c r="CM7" i="18"/>
  <c r="BY7" i="18"/>
  <c r="CL7" i="18"/>
  <c r="BX7" i="18"/>
  <c r="CK7" i="18"/>
  <c r="MV68" i="1"/>
  <c r="AA20" i="52" s="1"/>
  <c r="AF49" i="20"/>
  <c r="KS68" i="1"/>
  <c r="L20" i="52"/>
  <c r="M13" i="43"/>
  <c r="BC13" i="43" s="1"/>
  <c r="BT21" i="18"/>
  <c r="Q49" i="20"/>
  <c r="JR68" i="1"/>
  <c r="R10" i="52"/>
  <c r="AF10" i="52" s="1"/>
  <c r="MM70" i="1"/>
  <c r="R21" i="52" s="1"/>
  <c r="D14" i="43"/>
  <c r="W51" i="20"/>
  <c r="G42" i="19" s="1"/>
  <c r="AU42" i="19" s="1"/>
  <c r="BI42" i="19" s="1"/>
  <c r="KJ70" i="1"/>
  <c r="C21" i="52"/>
  <c r="BK22" i="18"/>
  <c r="JI70" i="1"/>
  <c r="H51" i="20"/>
  <c r="G27" i="19" s="1"/>
  <c r="AU27" i="19" s="1"/>
  <c r="BI27" i="19" s="1"/>
  <c r="AW22" i="18"/>
  <c r="AT14" i="43"/>
  <c r="Y10" i="52"/>
  <c r="AM10" i="52" s="1"/>
  <c r="MT70" i="1"/>
  <c r="Y21" i="52" s="1"/>
  <c r="J21" i="52"/>
  <c r="K14" i="43"/>
  <c r="BA14" i="43" s="1"/>
  <c r="AD51" i="20"/>
  <c r="N42" i="19" s="1"/>
  <c r="BB42" i="19" s="1"/>
  <c r="BP42" i="19" s="1"/>
  <c r="KQ70" i="1"/>
  <c r="BR22" i="18"/>
  <c r="JP70" i="1"/>
  <c r="O51" i="20"/>
  <c r="N27" i="19" s="1"/>
  <c r="BB27" i="19" s="1"/>
  <c r="BP27" i="19" s="1"/>
  <c r="BD22" i="18"/>
  <c r="MQ68" i="1"/>
  <c r="V20" i="52" s="1"/>
  <c r="AA49" i="20"/>
  <c r="KN68" i="1"/>
  <c r="G20" i="52"/>
  <c r="H13" i="43"/>
  <c r="AX13" i="43" s="1"/>
  <c r="BO21" i="18"/>
  <c r="L49" i="20"/>
  <c r="JM68" i="1"/>
  <c r="T10" i="52"/>
  <c r="AH10" i="52" s="1"/>
  <c r="MO70" i="1"/>
  <c r="T21" i="52" s="1"/>
  <c r="E21" i="52"/>
  <c r="F14" i="43"/>
  <c r="AV14" i="43" s="1"/>
  <c r="Y51" i="20"/>
  <c r="I42" i="19" s="1"/>
  <c r="AW42" i="19" s="1"/>
  <c r="BK42" i="19" s="1"/>
  <c r="KL70" i="1"/>
  <c r="BM22" i="18"/>
  <c r="JK70" i="1"/>
  <c r="J51" i="20"/>
  <c r="I27" i="19" s="1"/>
  <c r="AW27" i="19" s="1"/>
  <c r="BK27" i="19" s="1"/>
  <c r="AY22" i="18"/>
  <c r="MP68" i="1"/>
  <c r="U20" i="52" s="1"/>
  <c r="Z49" i="20"/>
  <c r="KM68" i="1"/>
  <c r="F20" i="52"/>
  <c r="G13" i="43"/>
  <c r="AW13" i="43" s="1"/>
  <c r="BN21" i="18"/>
  <c r="K49" i="20"/>
  <c r="JL68" i="1"/>
  <c r="MU68" i="1"/>
  <c r="Z20" i="52" s="1"/>
  <c r="AE49" i="20"/>
  <c r="KR68" i="1"/>
  <c r="K20" i="52"/>
  <c r="L13" i="43"/>
  <c r="BB13" i="43" s="1"/>
  <c r="BS21" i="18"/>
  <c r="P49" i="20"/>
  <c r="JQ68" i="1"/>
  <c r="AA10" i="52"/>
  <c r="AO10" i="52" s="1"/>
  <c r="MV70" i="1"/>
  <c r="AA21" i="52" s="1"/>
  <c r="L21" i="52"/>
  <c r="M14" i="43"/>
  <c r="BC14" i="43" s="1"/>
  <c r="AF51" i="20"/>
  <c r="P42" i="19" s="1"/>
  <c r="BD42" i="19" s="1"/>
  <c r="BR42" i="19" s="1"/>
  <c r="KS70" i="1"/>
  <c r="BT22" i="18"/>
  <c r="JR70" i="1"/>
  <c r="Q51" i="20"/>
  <c r="P27" i="19" s="1"/>
  <c r="BD27" i="19" s="1"/>
  <c r="BR27" i="19" s="1"/>
  <c r="BF22" i="18"/>
  <c r="V10" i="52"/>
  <c r="AJ10" i="52" s="1"/>
  <c r="MQ70" i="1"/>
  <c r="V21" i="52" s="1"/>
  <c r="G21" i="52"/>
  <c r="AA51" i="20"/>
  <c r="K42" i="19" s="1"/>
  <c r="AY42" i="19" s="1"/>
  <c r="BM42" i="19" s="1"/>
  <c r="KN70" i="1"/>
  <c r="BO22" i="18"/>
  <c r="JM70" i="1"/>
  <c r="L51" i="20"/>
  <c r="K27" i="19" s="1"/>
  <c r="AY27" i="19" s="1"/>
  <c r="BM27" i="19" s="1"/>
  <c r="BA22" i="18"/>
  <c r="MT68" i="1"/>
  <c r="Y20" i="52" s="1"/>
  <c r="AD49" i="20"/>
  <c r="KQ68" i="1"/>
  <c r="J20" i="52"/>
  <c r="K13" i="43"/>
  <c r="BA13" i="43" s="1"/>
  <c r="BR21" i="18"/>
  <c r="O49" i="20"/>
  <c r="JP68" i="1"/>
  <c r="X10" i="52"/>
  <c r="AL10" i="52" s="1"/>
  <c r="MS70" i="1"/>
  <c r="X21" i="52" s="1"/>
  <c r="I21" i="52"/>
  <c r="J14" i="43"/>
  <c r="AZ14" i="43" s="1"/>
  <c r="AC51" i="20"/>
  <c r="M42" i="19" s="1"/>
  <c r="BA42" i="19" s="1"/>
  <c r="BO42" i="19" s="1"/>
  <c r="KP70" i="1"/>
  <c r="BQ22" i="18"/>
  <c r="JO70" i="1"/>
  <c r="N51" i="20"/>
  <c r="M27" i="19" s="1"/>
  <c r="BA27" i="19" s="1"/>
  <c r="BO27" i="19" s="1"/>
  <c r="BC22" i="18"/>
  <c r="Z10" i="52"/>
  <c r="AN10" i="52" s="1"/>
  <c r="MU70" i="1"/>
  <c r="Z21" i="52" s="1"/>
  <c r="K21" i="52"/>
  <c r="AN21" i="52" s="1"/>
  <c r="L14" i="43"/>
  <c r="BB14" i="43" s="1"/>
  <c r="AE51" i="20"/>
  <c r="O42" i="19" s="1"/>
  <c r="BC42" i="19" s="1"/>
  <c r="BQ42" i="19" s="1"/>
  <c r="KR70" i="1"/>
  <c r="BS22" i="18"/>
  <c r="JQ70" i="1"/>
  <c r="P51" i="20"/>
  <c r="O27" i="19" s="1"/>
  <c r="BC27" i="19" s="1"/>
  <c r="BQ27" i="19" s="1"/>
  <c r="BE22" i="18"/>
  <c r="MO68" i="1"/>
  <c r="T20" i="52" s="1"/>
  <c r="Y49" i="20"/>
  <c r="KL68" i="1"/>
  <c r="E20" i="52"/>
  <c r="F13" i="43"/>
  <c r="AV13" i="43" s="1"/>
  <c r="BM21" i="18"/>
  <c r="J49" i="20"/>
  <c r="JK68" i="1"/>
  <c r="MW68" i="1"/>
  <c r="AB20" i="52" s="1"/>
  <c r="AG49" i="20"/>
  <c r="KT68" i="1"/>
  <c r="M20" i="52"/>
  <c r="N13" i="43"/>
  <c r="BD13" i="43" s="1"/>
  <c r="BU21" i="18"/>
  <c r="Q23" i="58" s="1"/>
  <c r="R23" i="58" s="1"/>
  <c r="R49" i="20"/>
  <c r="JS68" i="1"/>
  <c r="S10" i="52"/>
  <c r="AG10" i="52" s="1"/>
  <c r="MN70" i="1"/>
  <c r="S21" i="52" s="1"/>
  <c r="D21" i="52"/>
  <c r="E14" i="43"/>
  <c r="AU14" i="43" s="1"/>
  <c r="X51" i="20"/>
  <c r="H42" i="19" s="1"/>
  <c r="AV42" i="19" s="1"/>
  <c r="BJ42" i="19" s="1"/>
  <c r="KK70" i="1"/>
  <c r="BL22" i="18"/>
  <c r="JJ70" i="1"/>
  <c r="I51" i="20"/>
  <c r="H27" i="19" s="1"/>
  <c r="AV27" i="19" s="1"/>
  <c r="BJ27" i="19" s="1"/>
  <c r="AX22" i="18"/>
  <c r="BY22" i="18" s="1"/>
  <c r="MS68" i="1"/>
  <c r="X20" i="52" s="1"/>
  <c r="AC49" i="20"/>
  <c r="KP68" i="1"/>
  <c r="I20" i="52"/>
  <c r="J13" i="43"/>
  <c r="AZ13" i="43" s="1"/>
  <c r="BQ21" i="18"/>
  <c r="N49" i="20"/>
  <c r="JO68" i="1"/>
  <c r="U10" i="52"/>
  <c r="AI10" i="52" s="1"/>
  <c r="MP70" i="1"/>
  <c r="U21" i="52" s="1"/>
  <c r="F21" i="52"/>
  <c r="AI21" i="52" s="1"/>
  <c r="Z51" i="20"/>
  <c r="J42" i="19" s="1"/>
  <c r="AX42" i="19" s="1"/>
  <c r="BL42" i="19" s="1"/>
  <c r="KM70" i="1"/>
  <c r="BN22" i="18"/>
  <c r="JL70" i="1"/>
  <c r="K51" i="20"/>
  <c r="J27" i="19" s="1"/>
  <c r="AZ22" i="18"/>
  <c r="AB10" i="52"/>
  <c r="AP10" i="52" s="1"/>
  <c r="MW70" i="1"/>
  <c r="AB21" i="52" s="1"/>
  <c r="M21" i="52"/>
  <c r="N14" i="43"/>
  <c r="BD14" i="43" s="1"/>
  <c r="AG51" i="20"/>
  <c r="Q42" i="19" s="1"/>
  <c r="BE42" i="19" s="1"/>
  <c r="BS42" i="19" s="1"/>
  <c r="KT70" i="1"/>
  <c r="BU22" i="18"/>
  <c r="Q29" i="58" s="1"/>
  <c r="R29" i="58" s="1"/>
  <c r="JS70" i="1"/>
  <c r="R51" i="20"/>
  <c r="Q27" i="19" s="1"/>
  <c r="BE27" i="19" s="1"/>
  <c r="BS27" i="19" s="1"/>
  <c r="BG22" i="18"/>
  <c r="CH22" i="18" s="1"/>
  <c r="MN68" i="1"/>
  <c r="S20" i="52" s="1"/>
  <c r="X49" i="20"/>
  <c r="KK68" i="1"/>
  <c r="D20" i="52"/>
  <c r="E13" i="43"/>
  <c r="AU13" i="43" s="1"/>
  <c r="BL21" i="18"/>
  <c r="I49" i="20"/>
  <c r="JJ68" i="1"/>
  <c r="MR68" i="1"/>
  <c r="W20" i="52" s="1"/>
  <c r="AB49" i="20"/>
  <c r="KO68" i="1"/>
  <c r="H20" i="52"/>
  <c r="I13" i="43"/>
  <c r="AY13" i="43" s="1"/>
  <c r="BP21" i="18"/>
  <c r="M49" i="20"/>
  <c r="JN68" i="1"/>
  <c r="W10" i="52"/>
  <c r="AK10" i="52" s="1"/>
  <c r="MR70" i="1"/>
  <c r="W21" i="52" s="1"/>
  <c r="H21" i="52"/>
  <c r="I14" i="43"/>
  <c r="AY14" i="43" s="1"/>
  <c r="AB51" i="20"/>
  <c r="L42" i="19" s="1"/>
  <c r="AZ42" i="19" s="1"/>
  <c r="BN42" i="19" s="1"/>
  <c r="KO70" i="1"/>
  <c r="BP22" i="18"/>
  <c r="JN70" i="1"/>
  <c r="M51" i="20"/>
  <c r="L27" i="19" s="1"/>
  <c r="L12" i="19" s="1"/>
  <c r="AZ12" i="19" s="1"/>
  <c r="BB22" i="18"/>
  <c r="MM68" i="1"/>
  <c r="R20" i="52" s="1"/>
  <c r="W49" i="20"/>
  <c r="KJ68" i="1"/>
  <c r="C20" i="52"/>
  <c r="D13" i="43"/>
  <c r="AT13" i="43" s="1"/>
  <c r="BK21" i="18"/>
  <c r="H49" i="20"/>
  <c r="JI68" i="1"/>
  <c r="CL24" i="18"/>
  <c r="BX24" i="18"/>
  <c r="CH23" i="18"/>
  <c r="CU23" i="18"/>
  <c r="CG23" i="18"/>
  <c r="CT23" i="18"/>
  <c r="CF23" i="18"/>
  <c r="CS23" i="18"/>
  <c r="CE23" i="18"/>
  <c r="CR23" i="18"/>
  <c r="N12" i="19"/>
  <c r="BB12" i="19" s="1"/>
  <c r="CD23" i="18"/>
  <c r="CQ23" i="18"/>
  <c r="CC23" i="18"/>
  <c r="CP23" i="18"/>
  <c r="AZ27" i="19"/>
  <c r="BN27" i="19" s="1"/>
  <c r="CB23" i="18"/>
  <c r="CO23" i="18"/>
  <c r="K12" i="19"/>
  <c r="AY12" i="19" s="1"/>
  <c r="CA23" i="18"/>
  <c r="CN23" i="18"/>
  <c r="AX27" i="19"/>
  <c r="BL27" i="19" s="1"/>
  <c r="J12" i="19"/>
  <c r="AX12" i="19" s="1"/>
  <c r="BZ23" i="18"/>
  <c r="CM23" i="18"/>
  <c r="I12" i="19"/>
  <c r="AW12" i="19" s="1"/>
  <c r="BY23" i="18"/>
  <c r="CL23" i="18"/>
  <c r="BX23" i="18"/>
  <c r="CK23" i="18"/>
  <c r="AF20" i="52" l="1"/>
  <c r="AK21" i="52"/>
  <c r="MH36" i="1"/>
  <c r="M12" i="19"/>
  <c r="BA12" i="19" s="1"/>
  <c r="H7" i="52"/>
  <c r="AJ21" i="52"/>
  <c r="X8" i="52"/>
  <c r="ME36" i="1"/>
  <c r="MJ41" i="1"/>
  <c r="D23" i="56"/>
  <c r="N59" i="56"/>
  <c r="AM20" i="52"/>
  <c r="CB22" i="18"/>
  <c r="AC6" i="9"/>
  <c r="F7" i="52"/>
  <c r="J7" i="52"/>
  <c r="I59" i="56"/>
  <c r="J59" i="56"/>
  <c r="E59" i="56"/>
  <c r="G59" i="56"/>
  <c r="F59" i="56"/>
  <c r="M59" i="56"/>
  <c r="MD13" i="1"/>
  <c r="H12" i="19"/>
  <c r="AV12" i="19" s="1"/>
  <c r="AK20" i="52"/>
  <c r="AG20" i="52"/>
  <c r="AL20" i="52"/>
  <c r="CG22" i="18"/>
  <c r="X6" i="9"/>
  <c r="MG36" i="1"/>
  <c r="J23" i="56"/>
  <c r="L59" i="56"/>
  <c r="T7" i="52"/>
  <c r="AA7" i="52"/>
  <c r="CD22" i="18"/>
  <c r="CE22" i="18"/>
  <c r="AB8" i="52"/>
  <c r="W8" i="52"/>
  <c r="S8" i="52"/>
  <c r="CA22" i="18"/>
  <c r="AP20" i="52"/>
  <c r="AH20" i="52"/>
  <c r="AN20" i="52"/>
  <c r="AI20" i="52"/>
  <c r="AH21" i="52"/>
  <c r="AA8" i="52"/>
  <c r="V8" i="52"/>
  <c r="V6" i="9"/>
  <c r="MC36" i="1"/>
  <c r="LZ36" i="1"/>
  <c r="MD36" i="1"/>
  <c r="MF36" i="1"/>
  <c r="MI36" i="1"/>
  <c r="MJ36" i="1"/>
  <c r="S7" i="52"/>
  <c r="E7" i="52"/>
  <c r="G7" i="52"/>
  <c r="MF41" i="1"/>
  <c r="MD11" i="1"/>
  <c r="MJ11" i="1"/>
  <c r="AF21" i="52"/>
  <c r="P12" i="19"/>
  <c r="BD12" i="19" s="1"/>
  <c r="Q12" i="19"/>
  <c r="BE12" i="19" s="1"/>
  <c r="AD6" i="9"/>
  <c r="Z8" i="52"/>
  <c r="Z6" i="9"/>
  <c r="Y6" i="9"/>
  <c r="U8" i="52"/>
  <c r="U6" i="9"/>
  <c r="D7" i="52"/>
  <c r="C7" i="52"/>
  <c r="L7" i="52"/>
  <c r="ME41" i="1"/>
  <c r="W7" i="52" s="1"/>
  <c r="MG41" i="1"/>
  <c r="Y7" i="52" s="1"/>
  <c r="Y8" i="52"/>
  <c r="T8" i="52"/>
  <c r="G12" i="19"/>
  <c r="AU12" i="19" s="1"/>
  <c r="O12" i="19"/>
  <c r="BC12" i="19" s="1"/>
  <c r="AA6" i="9"/>
  <c r="W6" i="9"/>
  <c r="LZ41" i="1"/>
  <c r="R7" i="52" s="1"/>
  <c r="MD41" i="1"/>
  <c r="V7" i="52" s="1"/>
  <c r="X7" i="52"/>
  <c r="MC41" i="1"/>
  <c r="U7" i="52" s="1"/>
  <c r="AB7" i="52"/>
  <c r="AP21" i="52"/>
  <c r="AG21" i="52"/>
  <c r="CF22" i="18"/>
  <c r="AJ20" i="52"/>
  <c r="AM21" i="52"/>
  <c r="BX22" i="18"/>
  <c r="MF11" i="1"/>
  <c r="MG13" i="1"/>
  <c r="ME11" i="1"/>
  <c r="CC22" i="18"/>
  <c r="AL21" i="52"/>
  <c r="AO21" i="52"/>
  <c r="BZ22" i="18"/>
  <c r="AO20" i="52"/>
  <c r="E71" i="56"/>
  <c r="E74" i="56" s="1"/>
  <c r="E83" i="56"/>
  <c r="E86" i="56" s="1"/>
  <c r="MF13" i="1"/>
  <c r="MG11" i="1"/>
  <c r="ME13" i="1"/>
  <c r="H3" i="60"/>
  <c r="AF6" i="60"/>
  <c r="AE6" i="60"/>
  <c r="AD6" i="60"/>
  <c r="AC6" i="60"/>
  <c r="AC11" i="60"/>
  <c r="AD11" i="60"/>
  <c r="AE11" i="60"/>
  <c r="AF11" i="60"/>
  <c r="AF7" i="60"/>
  <c r="AE7" i="60"/>
  <c r="AD7" i="60"/>
  <c r="AC7" i="60"/>
  <c r="AC8" i="60"/>
  <c r="AD8" i="60"/>
  <c r="AE8" i="60"/>
  <c r="AF8" i="60"/>
  <c r="AC9" i="60"/>
  <c r="AD9" i="60"/>
  <c r="AE9" i="60"/>
  <c r="AF9" i="60"/>
  <c r="AC10" i="60"/>
  <c r="AD10" i="60"/>
  <c r="AE10" i="60"/>
  <c r="AF10" i="60"/>
  <c r="AC12" i="60"/>
  <c r="AD12" i="60"/>
  <c r="AE12" i="60"/>
  <c r="AF12" i="60"/>
  <c r="AC13" i="60"/>
  <c r="AD13" i="60"/>
  <c r="AE13" i="60"/>
  <c r="AF13" i="60"/>
  <c r="D71" i="56"/>
  <c r="D74" i="56" s="1"/>
  <c r="G38" i="19"/>
  <c r="D88" i="56"/>
  <c r="D92" i="56" s="1"/>
  <c r="L38" i="19"/>
  <c r="I88" i="56"/>
  <c r="I92" i="56" s="1"/>
  <c r="H38" i="19"/>
  <c r="E88" i="56"/>
  <c r="E92" i="56" s="1"/>
  <c r="M38" i="19"/>
  <c r="J88" i="56"/>
  <c r="J92" i="56" s="1"/>
  <c r="Q38" i="19"/>
  <c r="N88" i="56"/>
  <c r="N92" i="56" s="1"/>
  <c r="I38" i="19"/>
  <c r="F88" i="56"/>
  <c r="F92" i="56" s="1"/>
  <c r="N38" i="19"/>
  <c r="K88" i="56"/>
  <c r="K92" i="56" s="1"/>
  <c r="O38" i="19"/>
  <c r="L88" i="56"/>
  <c r="L92" i="56" s="1"/>
  <c r="J38" i="19"/>
  <c r="G88" i="56"/>
  <c r="G92" i="56" s="1"/>
  <c r="K38" i="19"/>
  <c r="H88" i="56"/>
  <c r="H92" i="56" s="1"/>
  <c r="P38" i="19"/>
  <c r="M88" i="56"/>
  <c r="M92" i="56" s="1"/>
  <c r="H5" i="56"/>
  <c r="K54" i="19"/>
  <c r="AY54" i="19" s="1"/>
  <c r="BM54" i="19" s="1"/>
  <c r="N5" i="56"/>
  <c r="Q54" i="19"/>
  <c r="BE54" i="19" s="1"/>
  <c r="BS54" i="19" s="1"/>
  <c r="J5" i="56"/>
  <c r="M54" i="19"/>
  <c r="BA54" i="19" s="1"/>
  <c r="BO54" i="19" s="1"/>
  <c r="K5" i="56"/>
  <c r="N54" i="19"/>
  <c r="BB54" i="19" s="1"/>
  <c r="BP54" i="19" s="1"/>
  <c r="I5" i="56"/>
  <c r="L54" i="19"/>
  <c r="AZ54" i="19" s="1"/>
  <c r="BN54" i="19" s="1"/>
  <c r="H316" i="56" a="1"/>
  <c r="H316" i="56" s="1"/>
  <c r="H322" i="56" s="1"/>
  <c r="N316" i="56" a="1"/>
  <c r="N316" i="56" s="1"/>
  <c r="N322" i="56" s="1"/>
  <c r="J316" i="56" a="1"/>
  <c r="J316" i="56" s="1"/>
  <c r="J322" i="56" s="1"/>
  <c r="K316" i="56" a="1"/>
  <c r="K316" i="56" s="1"/>
  <c r="K322" i="56" s="1"/>
  <c r="I316" i="56" a="1"/>
  <c r="I316" i="56" s="1"/>
  <c r="I322" i="56" s="1"/>
  <c r="I18" i="57"/>
  <c r="J18" i="57"/>
  <c r="CA12" i="19"/>
  <c r="BI12" i="19"/>
  <c r="G30" i="36"/>
  <c r="G61" i="36" s="1"/>
  <c r="H30" i="36"/>
  <c r="H61" i="36" s="1"/>
  <c r="BJ12" i="19"/>
  <c r="CB12" i="19"/>
  <c r="I30" i="36"/>
  <c r="I61" i="36" s="1"/>
  <c r="BK12" i="19"/>
  <c r="CC12" i="19"/>
  <c r="J30" i="36"/>
  <c r="J61" i="36" s="1"/>
  <c r="BL12" i="19"/>
  <c r="CD12" i="19"/>
  <c r="CE12" i="19"/>
  <c r="BM12" i="19"/>
  <c r="K30" i="36"/>
  <c r="K61" i="36" s="1"/>
  <c r="L30" i="36"/>
  <c r="L61" i="36" s="1"/>
  <c r="BN12" i="19"/>
  <c r="CF12" i="19"/>
  <c r="CG12" i="19"/>
  <c r="BO12" i="19"/>
  <c r="M30" i="36"/>
  <c r="M61" i="36" s="1"/>
  <c r="CH12" i="19"/>
  <c r="BP12" i="19"/>
  <c r="N30" i="36"/>
  <c r="N61" i="36" s="1"/>
  <c r="CI12" i="19"/>
  <c r="BQ12" i="19"/>
  <c r="O30" i="36"/>
  <c r="O61" i="36" s="1"/>
  <c r="CJ12" i="19"/>
  <c r="BR12" i="19"/>
  <c r="P30" i="36"/>
  <c r="P61" i="36" s="1"/>
  <c r="Q30" i="36"/>
  <c r="Q61" i="36" s="1"/>
  <c r="BS12" i="19"/>
  <c r="CK12" i="19"/>
  <c r="CK21" i="18"/>
  <c r="BX21" i="18"/>
  <c r="KX68" i="1"/>
  <c r="BJ68" i="34" s="1"/>
  <c r="CL68" i="34" s="1"/>
  <c r="AU38" i="19"/>
  <c r="BI38" i="19" s="1"/>
  <c r="G8" i="19"/>
  <c r="AU8" i="19" s="1"/>
  <c r="CP22" i="18"/>
  <c r="LC70" i="1"/>
  <c r="BO70" i="34" s="1"/>
  <c r="CQ70" i="34" s="1"/>
  <c r="CP21" i="18"/>
  <c r="CC21" i="18"/>
  <c r="LC68" i="1"/>
  <c r="BO68" i="34" s="1"/>
  <c r="CQ68" i="34" s="1"/>
  <c r="AZ38" i="19"/>
  <c r="BN38" i="19" s="1"/>
  <c r="L8" i="19"/>
  <c r="AZ8" i="19" s="1"/>
  <c r="CL21" i="18"/>
  <c r="BY21" i="18"/>
  <c r="KY68" i="1"/>
  <c r="BK68" i="34" s="1"/>
  <c r="CM68" i="34" s="1"/>
  <c r="AV38" i="19"/>
  <c r="BJ38" i="19" s="1"/>
  <c r="H8" i="19"/>
  <c r="AV8" i="19" s="1"/>
  <c r="CU22" i="18"/>
  <c r="LH70" i="1"/>
  <c r="BT70" i="34" s="1"/>
  <c r="CV70" i="34" s="1"/>
  <c r="CN22" i="18"/>
  <c r="LA70" i="1"/>
  <c r="BM70" i="34" s="1"/>
  <c r="CO70" i="34" s="1"/>
  <c r="CQ21" i="18"/>
  <c r="CD21" i="18"/>
  <c r="LD68" i="1"/>
  <c r="BP68" i="34" s="1"/>
  <c r="CR68" i="34" s="1"/>
  <c r="BA38" i="19"/>
  <c r="BO38" i="19" s="1"/>
  <c r="M8" i="19"/>
  <c r="BA8" i="19" s="1"/>
  <c r="CL22" i="18"/>
  <c r="KY70" i="1"/>
  <c r="BK70" i="34" s="1"/>
  <c r="CM70" i="34" s="1"/>
  <c r="CU21" i="18"/>
  <c r="CH21" i="18"/>
  <c r="LH68" i="1"/>
  <c r="BT68" i="34" s="1"/>
  <c r="CV68" i="34" s="1"/>
  <c r="BE38" i="19"/>
  <c r="BS38" i="19" s="1"/>
  <c r="Q8" i="19"/>
  <c r="BE8" i="19" s="1"/>
  <c r="CM21" i="18"/>
  <c r="BZ21" i="18"/>
  <c r="KZ68" i="1"/>
  <c r="BL68" i="34" s="1"/>
  <c r="CN68" i="34" s="1"/>
  <c r="AW38" i="19"/>
  <c r="BK38" i="19" s="1"/>
  <c r="I8" i="19"/>
  <c r="AW8" i="19" s="1"/>
  <c r="CS22" i="18"/>
  <c r="LF70" i="1"/>
  <c r="BR70" i="34" s="1"/>
  <c r="CT70" i="34" s="1"/>
  <c r="CQ22" i="18"/>
  <c r="LD70" i="1"/>
  <c r="BP70" i="34" s="1"/>
  <c r="CR70" i="34" s="1"/>
  <c r="CR21" i="18"/>
  <c r="CE21" i="18"/>
  <c r="LE68" i="1"/>
  <c r="BQ68" i="34" s="1"/>
  <c r="CS68" i="34" s="1"/>
  <c r="BB38" i="19"/>
  <c r="BP38" i="19" s="1"/>
  <c r="N8" i="19"/>
  <c r="BB8" i="19" s="1"/>
  <c r="CO22" i="18"/>
  <c r="LB70" i="1"/>
  <c r="BN70" i="34" s="1"/>
  <c r="CP70" i="34" s="1"/>
  <c r="CT22" i="18"/>
  <c r="LG70" i="1"/>
  <c r="BS70" i="34" s="1"/>
  <c r="CU70" i="34" s="1"/>
  <c r="CS21" i="18"/>
  <c r="CF21" i="18"/>
  <c r="LF68" i="1"/>
  <c r="BR68" i="34" s="1"/>
  <c r="CT68" i="34" s="1"/>
  <c r="BC38" i="19"/>
  <c r="BQ38" i="19" s="1"/>
  <c r="O8" i="19"/>
  <c r="BC8" i="19" s="1"/>
  <c r="CN21" i="18"/>
  <c r="CA21" i="18"/>
  <c r="LA68" i="1"/>
  <c r="BM68" i="34" s="1"/>
  <c r="CO68" i="34" s="1"/>
  <c r="AX38" i="19"/>
  <c r="BL38" i="19" s="1"/>
  <c r="J8" i="19"/>
  <c r="AX8" i="19" s="1"/>
  <c r="CM22" i="18"/>
  <c r="KZ70" i="1"/>
  <c r="BL70" i="34" s="1"/>
  <c r="CN70" i="34" s="1"/>
  <c r="CO21" i="18"/>
  <c r="CB21" i="18"/>
  <c r="LB68" i="1"/>
  <c r="BN68" i="34" s="1"/>
  <c r="CP68" i="34" s="1"/>
  <c r="AY38" i="19"/>
  <c r="BM38" i="19" s="1"/>
  <c r="K8" i="19"/>
  <c r="AY8" i="19" s="1"/>
  <c r="CR22" i="18"/>
  <c r="LE70" i="1"/>
  <c r="BQ70" i="34" s="1"/>
  <c r="CS70" i="34" s="1"/>
  <c r="CK22" i="18"/>
  <c r="KX70" i="1"/>
  <c r="BJ70" i="34" s="1"/>
  <c r="CL70" i="34" s="1"/>
  <c r="CT21" i="18"/>
  <c r="CG21" i="18"/>
  <c r="LG68" i="1"/>
  <c r="BS68" i="34" s="1"/>
  <c r="CU68" i="34" s="1"/>
  <c r="BD38" i="19"/>
  <c r="BR38" i="19" s="1"/>
  <c r="P8" i="19"/>
  <c r="BD8" i="19" s="1"/>
  <c r="KX78" i="1"/>
  <c r="KY78" i="1"/>
  <c r="KZ78" i="1"/>
  <c r="LA78" i="1"/>
  <c r="LB78" i="1"/>
  <c r="LC78" i="1"/>
  <c r="LD78" i="1"/>
  <c r="LE78" i="1"/>
  <c r="LF78" i="1"/>
  <c r="LG78" i="1"/>
  <c r="LH78" i="1"/>
  <c r="MN18" i="1"/>
  <c r="X13" i="20"/>
  <c r="KK18" i="1"/>
  <c r="I13" i="20"/>
  <c r="JJ18" i="1"/>
  <c r="MN16" i="1"/>
  <c r="X11" i="20"/>
  <c r="KK16" i="1"/>
  <c r="BL6" i="18"/>
  <c r="I11" i="20"/>
  <c r="JJ16" i="1"/>
  <c r="AX6" i="18"/>
  <c r="MN17" i="1"/>
  <c r="X12" i="20"/>
  <c r="KK17" i="1"/>
  <c r="I12" i="20"/>
  <c r="JJ17" i="1"/>
  <c r="MO18" i="1"/>
  <c r="Y13" i="20"/>
  <c r="KL18" i="1"/>
  <c r="J13" i="20"/>
  <c r="JK18" i="1"/>
  <c r="MO16" i="1"/>
  <c r="Y11" i="20"/>
  <c r="KL16" i="1"/>
  <c r="BM6" i="18"/>
  <c r="J11" i="20"/>
  <c r="JK16" i="1"/>
  <c r="AY6" i="18"/>
  <c r="MO17" i="1"/>
  <c r="Y12" i="20"/>
  <c r="KL17" i="1"/>
  <c r="J12" i="20"/>
  <c r="JK17" i="1"/>
  <c r="MP18" i="1"/>
  <c r="Z13" i="20"/>
  <c r="KM18" i="1"/>
  <c r="K13" i="20"/>
  <c r="JL18" i="1"/>
  <c r="MP16" i="1"/>
  <c r="Z11" i="20"/>
  <c r="KM16" i="1"/>
  <c r="BN6" i="18"/>
  <c r="K11" i="20"/>
  <c r="JL16" i="1"/>
  <c r="AZ6" i="18"/>
  <c r="MP17" i="1"/>
  <c r="Z12" i="20"/>
  <c r="KM17" i="1"/>
  <c r="K12" i="20"/>
  <c r="JL17" i="1"/>
  <c r="MQ18" i="1"/>
  <c r="AA13" i="20"/>
  <c r="KN18" i="1"/>
  <c r="L13" i="20"/>
  <c r="JM18" i="1"/>
  <c r="X5" i="9"/>
  <c r="X3" i="9" s="1"/>
  <c r="Y3" i="18"/>
  <c r="MQ16" i="1"/>
  <c r="AA11" i="20"/>
  <c r="KN16" i="1"/>
  <c r="BO6" i="18"/>
  <c r="L11" i="20"/>
  <c r="JM16" i="1"/>
  <c r="BA6" i="18"/>
  <c r="MQ17" i="1"/>
  <c r="AA12" i="20"/>
  <c r="KN17" i="1"/>
  <c r="L12" i="20"/>
  <c r="JM17" i="1"/>
  <c r="MS18" i="1"/>
  <c r="AC13" i="20"/>
  <c r="KP18" i="1"/>
  <c r="N13" i="20"/>
  <c r="JO18" i="1"/>
  <c r="AA3" i="18"/>
  <c r="Z5" i="9"/>
  <c r="Z3" i="9" s="1"/>
  <c r="MS16" i="1"/>
  <c r="AC11" i="20"/>
  <c r="KP16" i="1"/>
  <c r="BQ6" i="18"/>
  <c r="N11" i="20"/>
  <c r="JO16" i="1"/>
  <c r="BC6" i="18"/>
  <c r="MS17" i="1"/>
  <c r="AC12" i="20"/>
  <c r="KP17" i="1"/>
  <c r="N12" i="20"/>
  <c r="JO17" i="1"/>
  <c r="MT18" i="1"/>
  <c r="AD13" i="20"/>
  <c r="KQ18" i="1"/>
  <c r="O13" i="20"/>
  <c r="JP18" i="1"/>
  <c r="AA5" i="9"/>
  <c r="AA3" i="9" s="1"/>
  <c r="AB3" i="18"/>
  <c r="MT16" i="1"/>
  <c r="AD11" i="20"/>
  <c r="KQ16" i="1"/>
  <c r="BR6" i="18"/>
  <c r="O11" i="20"/>
  <c r="JP16" i="1"/>
  <c r="BD6" i="18"/>
  <c r="CE6" i="18" s="1"/>
  <c r="MT17" i="1"/>
  <c r="AD12" i="20"/>
  <c r="KQ17" i="1"/>
  <c r="O12" i="20"/>
  <c r="JP17" i="1"/>
  <c r="MU18" i="1"/>
  <c r="AE13" i="20"/>
  <c r="KR18" i="1"/>
  <c r="P13" i="20"/>
  <c r="JQ18" i="1"/>
  <c r="MU16" i="1"/>
  <c r="AE11" i="20"/>
  <c r="KR16" i="1"/>
  <c r="BS6" i="18"/>
  <c r="P11" i="20"/>
  <c r="JQ16" i="1"/>
  <c r="BE6" i="18"/>
  <c r="MU17" i="1"/>
  <c r="AE12" i="20"/>
  <c r="KR17" i="1"/>
  <c r="P12" i="20"/>
  <c r="JQ17" i="1"/>
  <c r="MV18" i="1"/>
  <c r="AF13" i="20"/>
  <c r="KS18" i="1"/>
  <c r="Q13" i="20"/>
  <c r="JR18" i="1"/>
  <c r="MV16" i="1"/>
  <c r="AF11" i="20"/>
  <c r="KS16" i="1"/>
  <c r="BT6" i="18"/>
  <c r="Q11" i="20"/>
  <c r="JR16" i="1"/>
  <c r="BF6" i="18"/>
  <c r="MV17" i="1"/>
  <c r="AF12" i="20"/>
  <c r="KS17" i="1"/>
  <c r="Q12" i="20"/>
  <c r="JR17" i="1"/>
  <c r="MW18" i="1"/>
  <c r="AG13" i="20"/>
  <c r="KT18" i="1"/>
  <c r="R13" i="20"/>
  <c r="JS18" i="1"/>
  <c r="AD5" i="9"/>
  <c r="AD3" i="9" s="1"/>
  <c r="AE3" i="18"/>
  <c r="MW16" i="1"/>
  <c r="AG11" i="20"/>
  <c r="KT16" i="1"/>
  <c r="BU6" i="18"/>
  <c r="Q22" i="58" s="1"/>
  <c r="R22" i="58" s="1"/>
  <c r="R11" i="20"/>
  <c r="JS16" i="1"/>
  <c r="BG6" i="18"/>
  <c r="MW17" i="1"/>
  <c r="AG12" i="20"/>
  <c r="KT17" i="1"/>
  <c r="R12" i="20"/>
  <c r="JS17" i="1"/>
  <c r="MW52" i="1"/>
  <c r="AG34" i="20"/>
  <c r="KT52" i="1"/>
  <c r="M19" i="52"/>
  <c r="BU18" i="18"/>
  <c r="Q19" i="58" s="1"/>
  <c r="R19" i="58" s="1"/>
  <c r="R34" i="20"/>
  <c r="JS52" i="1"/>
  <c r="BG18" i="18"/>
  <c r="M8" i="52"/>
  <c r="AP8" i="52" s="1"/>
  <c r="MW53" i="1"/>
  <c r="AG35" i="20"/>
  <c r="KT53" i="1"/>
  <c r="R35" i="20"/>
  <c r="JS53" i="1"/>
  <c r="MW54" i="1"/>
  <c r="AG36" i="20"/>
  <c r="KT54" i="1"/>
  <c r="R36" i="20"/>
  <c r="JS54" i="1"/>
  <c r="MV52" i="1"/>
  <c r="AF34" i="20"/>
  <c r="KS52" i="1"/>
  <c r="L19" i="52"/>
  <c r="BT18" i="18"/>
  <c r="Q34" i="20"/>
  <c r="JR52" i="1"/>
  <c r="BF18" i="18"/>
  <c r="L8" i="52"/>
  <c r="AO8" i="52" s="1"/>
  <c r="MV53" i="1"/>
  <c r="AF35" i="20"/>
  <c r="KS53" i="1"/>
  <c r="Q35" i="20"/>
  <c r="JR53" i="1"/>
  <c r="MV54" i="1"/>
  <c r="AF36" i="20"/>
  <c r="KS54" i="1"/>
  <c r="Q36" i="20"/>
  <c r="JR54" i="1"/>
  <c r="MU52" i="1"/>
  <c r="AE34" i="20"/>
  <c r="KR52" i="1"/>
  <c r="K19" i="52"/>
  <c r="BS18" i="18"/>
  <c r="P34" i="20"/>
  <c r="JQ52" i="1"/>
  <c r="BE18" i="18"/>
  <c r="CF18" i="18" s="1"/>
  <c r="K8" i="52"/>
  <c r="AN8" i="52" s="1"/>
  <c r="MU53" i="1"/>
  <c r="AE35" i="20"/>
  <c r="KR53" i="1"/>
  <c r="P35" i="20"/>
  <c r="JQ53" i="1"/>
  <c r="MU54" i="1"/>
  <c r="AE36" i="20"/>
  <c r="KR54" i="1"/>
  <c r="P36" i="20"/>
  <c r="JQ54" i="1"/>
  <c r="MT52" i="1"/>
  <c r="AD34" i="20"/>
  <c r="KQ52" i="1"/>
  <c r="J19" i="52"/>
  <c r="BR18" i="18"/>
  <c r="O34" i="20"/>
  <c r="JP52" i="1"/>
  <c r="BD18" i="18"/>
  <c r="J8" i="52"/>
  <c r="AM8" i="52" s="1"/>
  <c r="MT53" i="1"/>
  <c r="AD35" i="20"/>
  <c r="KQ53" i="1"/>
  <c r="O35" i="20"/>
  <c r="JP53" i="1"/>
  <c r="MT54" i="1"/>
  <c r="AD36" i="20"/>
  <c r="KQ54" i="1"/>
  <c r="O36" i="20"/>
  <c r="JP54" i="1"/>
  <c r="MS52" i="1"/>
  <c r="AC34" i="20"/>
  <c r="KP52" i="1"/>
  <c r="I19" i="52"/>
  <c r="BQ18" i="18"/>
  <c r="N34" i="20"/>
  <c r="JO52" i="1"/>
  <c r="BC18" i="18"/>
  <c r="I8" i="52"/>
  <c r="AL8" i="52" s="1"/>
  <c r="MS53" i="1"/>
  <c r="AC35" i="20"/>
  <c r="KP53" i="1"/>
  <c r="N35" i="20"/>
  <c r="JO53" i="1"/>
  <c r="MS54" i="1"/>
  <c r="AC36" i="20"/>
  <c r="KP54" i="1"/>
  <c r="N36" i="20"/>
  <c r="JO54" i="1"/>
  <c r="MR52" i="1"/>
  <c r="AB34" i="20"/>
  <c r="KO52" i="1"/>
  <c r="H19" i="52"/>
  <c r="BP18" i="18"/>
  <c r="M34" i="20"/>
  <c r="JN52" i="1"/>
  <c r="BB18" i="18"/>
  <c r="H8" i="52"/>
  <c r="AK8" i="52" s="1"/>
  <c r="MR53" i="1"/>
  <c r="AB35" i="20"/>
  <c r="KO53" i="1"/>
  <c r="M35" i="20"/>
  <c r="JN53" i="1"/>
  <c r="MR54" i="1"/>
  <c r="AB36" i="20"/>
  <c r="KO54" i="1"/>
  <c r="M36" i="20"/>
  <c r="JN54" i="1"/>
  <c r="MQ52" i="1"/>
  <c r="AA34" i="20"/>
  <c r="KN52" i="1"/>
  <c r="G19" i="52"/>
  <c r="BO18" i="18"/>
  <c r="L34" i="20"/>
  <c r="JM52" i="1"/>
  <c r="BA18" i="18"/>
  <c r="CB18" i="18" s="1"/>
  <c r="G8" i="52"/>
  <c r="AJ8" i="52" s="1"/>
  <c r="MQ53" i="1"/>
  <c r="AA35" i="20"/>
  <c r="KN53" i="1"/>
  <c r="L35" i="20"/>
  <c r="JM53" i="1"/>
  <c r="MQ54" i="1"/>
  <c r="AA36" i="20"/>
  <c r="KN54" i="1"/>
  <c r="L36" i="20"/>
  <c r="JM54" i="1"/>
  <c r="MP52" i="1"/>
  <c r="Z34" i="20"/>
  <c r="KM52" i="1"/>
  <c r="F19" i="52"/>
  <c r="BN18" i="18"/>
  <c r="K34" i="20"/>
  <c r="JL52" i="1"/>
  <c r="AZ18" i="18"/>
  <c r="F8" i="52"/>
  <c r="AI8" i="52" s="1"/>
  <c r="MP53" i="1"/>
  <c r="Z35" i="20"/>
  <c r="KM53" i="1"/>
  <c r="K35" i="20"/>
  <c r="JL53" i="1"/>
  <c r="MP54" i="1"/>
  <c r="Z36" i="20"/>
  <c r="KM54" i="1"/>
  <c r="K36" i="20"/>
  <c r="JL54" i="1"/>
  <c r="MO52" i="1"/>
  <c r="Y34" i="20"/>
  <c r="KL52" i="1"/>
  <c r="E19" i="52"/>
  <c r="BM18" i="18"/>
  <c r="J34" i="20"/>
  <c r="JK52" i="1"/>
  <c r="AY18" i="18"/>
  <c r="E8" i="52"/>
  <c r="AH8" i="52" s="1"/>
  <c r="MO53" i="1"/>
  <c r="Y35" i="20"/>
  <c r="KL53" i="1"/>
  <c r="J35" i="20"/>
  <c r="JK53" i="1"/>
  <c r="MO54" i="1"/>
  <c r="Y36" i="20"/>
  <c r="KL54" i="1"/>
  <c r="J36" i="20"/>
  <c r="JK54" i="1"/>
  <c r="MN52" i="1"/>
  <c r="X34" i="20"/>
  <c r="KK52" i="1"/>
  <c r="D19" i="52"/>
  <c r="BL18" i="18"/>
  <c r="I34" i="20"/>
  <c r="JJ52" i="1"/>
  <c r="AX18" i="18"/>
  <c r="D8" i="52"/>
  <c r="AG8" i="52" s="1"/>
  <c r="MN53" i="1"/>
  <c r="X35" i="20"/>
  <c r="KK53" i="1"/>
  <c r="I35" i="20"/>
  <c r="JJ53" i="1"/>
  <c r="MN54" i="1"/>
  <c r="X36" i="20"/>
  <c r="KK54" i="1"/>
  <c r="I36" i="20"/>
  <c r="JJ54" i="1"/>
  <c r="MM54" i="1"/>
  <c r="W36" i="20"/>
  <c r="KJ54" i="1"/>
  <c r="H36" i="20"/>
  <c r="JI54" i="1"/>
  <c r="MM53" i="1"/>
  <c r="W35" i="20"/>
  <c r="KJ53" i="1"/>
  <c r="H35" i="20"/>
  <c r="JI53" i="1"/>
  <c r="R8" i="52"/>
  <c r="MM52" i="1"/>
  <c r="W34" i="20"/>
  <c r="KJ52" i="1"/>
  <c r="C19" i="52"/>
  <c r="BK18" i="18"/>
  <c r="H34" i="20"/>
  <c r="JI52" i="1"/>
  <c r="AW18" i="18"/>
  <c r="C8" i="52"/>
  <c r="MR18" i="1"/>
  <c r="AB13" i="20"/>
  <c r="KO18" i="1"/>
  <c r="M13" i="20"/>
  <c r="JN18" i="1"/>
  <c r="MR16" i="1"/>
  <c r="AB11" i="20"/>
  <c r="KO16" i="1"/>
  <c r="BP6" i="18"/>
  <c r="M11" i="20"/>
  <c r="JN16" i="1"/>
  <c r="BB6" i="18"/>
  <c r="MR17" i="1"/>
  <c r="AB12" i="20"/>
  <c r="KO17" i="1"/>
  <c r="M12" i="20"/>
  <c r="JN17" i="1"/>
  <c r="MO36" i="1"/>
  <c r="KL36" i="1"/>
  <c r="KZ36" i="1" s="1"/>
  <c r="BL36" i="34" s="1"/>
  <c r="CN36" i="34" s="1"/>
  <c r="MO35" i="1"/>
  <c r="Y25" i="20"/>
  <c r="KL35" i="1"/>
  <c r="BM11" i="18"/>
  <c r="J25" i="20"/>
  <c r="JK35" i="1"/>
  <c r="AY11" i="18"/>
  <c r="MO37" i="1"/>
  <c r="Y47" i="20"/>
  <c r="KL37" i="1"/>
  <c r="J47" i="20"/>
  <c r="JK37" i="1"/>
  <c r="KZ34" i="1"/>
  <c r="BL34" i="34" s="1"/>
  <c r="CN34" i="34" s="1"/>
  <c r="MP36" i="1"/>
  <c r="KM36" i="1"/>
  <c r="LA36" i="1" s="1"/>
  <c r="BM36" i="34" s="1"/>
  <c r="CO36" i="34" s="1"/>
  <c r="MP35" i="1"/>
  <c r="Z25" i="20"/>
  <c r="KM35" i="1"/>
  <c r="BN11" i="18"/>
  <c r="K25" i="20"/>
  <c r="JL35" i="1"/>
  <c r="AZ11" i="18"/>
  <c r="MP37" i="1"/>
  <c r="Z47" i="20"/>
  <c r="KM37" i="1"/>
  <c r="K47" i="20"/>
  <c r="JL37" i="1"/>
  <c r="LA34" i="1"/>
  <c r="BM34" i="34" s="1"/>
  <c r="CO34" i="34" s="1"/>
  <c r="MR36" i="1"/>
  <c r="KO36" i="1"/>
  <c r="LC36" i="1" s="1"/>
  <c r="BO36" i="34" s="1"/>
  <c r="CQ36" i="34" s="1"/>
  <c r="AN3" i="18"/>
  <c r="AM5" i="9"/>
  <c r="AM3" i="9" s="1"/>
  <c r="AK18" i="43"/>
  <c r="MR35" i="1"/>
  <c r="AB25" i="20"/>
  <c r="KO35" i="1"/>
  <c r="BP11" i="18"/>
  <c r="M25" i="20"/>
  <c r="JN35" i="1"/>
  <c r="BB11" i="18"/>
  <c r="MR37" i="1"/>
  <c r="AB47" i="20"/>
  <c r="KO37" i="1"/>
  <c r="M47" i="20"/>
  <c r="JN37" i="1"/>
  <c r="LC34" i="1"/>
  <c r="BO34" i="34" s="1"/>
  <c r="CQ34" i="34" s="1"/>
  <c r="MM36" i="1"/>
  <c r="KJ36" i="1"/>
  <c r="KX36" i="1" s="1"/>
  <c r="BJ36" i="34" s="1"/>
  <c r="CL36" i="34" s="1"/>
  <c r="MM35" i="1"/>
  <c r="W25" i="20"/>
  <c r="KJ35" i="1"/>
  <c r="BK11" i="18"/>
  <c r="H25" i="20"/>
  <c r="JI35" i="1"/>
  <c r="AW11" i="18"/>
  <c r="MM37" i="1"/>
  <c r="W47" i="20"/>
  <c r="KJ37" i="1"/>
  <c r="H47" i="20"/>
  <c r="JI37" i="1"/>
  <c r="KX34" i="1"/>
  <c r="BJ34" i="34" s="1"/>
  <c r="CL34" i="34" s="1"/>
  <c r="MN36" i="1"/>
  <c r="KK36" i="1"/>
  <c r="KY36" i="1" s="1"/>
  <c r="BK36" i="34" s="1"/>
  <c r="CM36" i="34" s="1"/>
  <c r="MN35" i="1"/>
  <c r="X25" i="20"/>
  <c r="KK35" i="1"/>
  <c r="BL11" i="18"/>
  <c r="I25" i="20"/>
  <c r="JJ35" i="1"/>
  <c r="AX11" i="18"/>
  <c r="MN37" i="1"/>
  <c r="X47" i="20"/>
  <c r="KK37" i="1"/>
  <c r="I47" i="20"/>
  <c r="JJ37" i="1"/>
  <c r="KY34" i="1"/>
  <c r="BK34" i="34" s="1"/>
  <c r="CM34" i="34" s="1"/>
  <c r="MQ36" i="1"/>
  <c r="KN36" i="1"/>
  <c r="LB36" i="1" s="1"/>
  <c r="BN36" i="34" s="1"/>
  <c r="CP36" i="34" s="1"/>
  <c r="AJ18" i="43"/>
  <c r="MQ35" i="1"/>
  <c r="AA25" i="20"/>
  <c r="KN35" i="1"/>
  <c r="BO11" i="18"/>
  <c r="L25" i="20"/>
  <c r="JM35" i="1"/>
  <c r="BA11" i="18"/>
  <c r="MQ37" i="1"/>
  <c r="AA47" i="20"/>
  <c r="KN37" i="1"/>
  <c r="L47" i="20"/>
  <c r="JM37" i="1"/>
  <c r="LB34" i="1"/>
  <c r="BN34" i="34" s="1"/>
  <c r="CP34" i="34" s="1"/>
  <c r="MT36" i="1"/>
  <c r="KQ36" i="1"/>
  <c r="LE36" i="1" s="1"/>
  <c r="BQ36" i="34" s="1"/>
  <c r="CS36" i="34" s="1"/>
  <c r="AM18" i="43"/>
  <c r="MT35" i="1"/>
  <c r="AD25" i="20"/>
  <c r="KQ35" i="1"/>
  <c r="BR11" i="18"/>
  <c r="O25" i="20"/>
  <c r="JP35" i="1"/>
  <c r="BD11" i="18"/>
  <c r="MT37" i="1"/>
  <c r="AD47" i="20"/>
  <c r="KQ37" i="1"/>
  <c r="O47" i="20"/>
  <c r="JP37" i="1"/>
  <c r="LE34" i="1"/>
  <c r="BQ34" i="34" s="1"/>
  <c r="CS34" i="34" s="1"/>
  <c r="MS36" i="1"/>
  <c r="KP36" i="1"/>
  <c r="LD36" i="1" s="1"/>
  <c r="BP36" i="34" s="1"/>
  <c r="CR36" i="34" s="1"/>
  <c r="AL18" i="43"/>
  <c r="MS35" i="1"/>
  <c r="AC25" i="20"/>
  <c r="KP35" i="1"/>
  <c r="BQ11" i="18"/>
  <c r="N25" i="20"/>
  <c r="JO35" i="1"/>
  <c r="BC11" i="18"/>
  <c r="MS37" i="1"/>
  <c r="AC47" i="20"/>
  <c r="KP37" i="1"/>
  <c r="N47" i="20"/>
  <c r="JO37" i="1"/>
  <c r="LD34" i="1"/>
  <c r="BP34" i="34" s="1"/>
  <c r="CR34" i="34" s="1"/>
  <c r="MU36" i="1"/>
  <c r="KR36" i="1"/>
  <c r="LF36" i="1" s="1"/>
  <c r="BR36" i="34" s="1"/>
  <c r="CT36" i="34" s="1"/>
  <c r="MU35" i="1"/>
  <c r="AE25" i="20"/>
  <c r="KR35" i="1"/>
  <c r="BS11" i="18"/>
  <c r="P25" i="20"/>
  <c r="JQ35" i="1"/>
  <c r="BE11" i="18"/>
  <c r="MU37" i="1"/>
  <c r="AE47" i="20"/>
  <c r="KR37" i="1"/>
  <c r="P47" i="20"/>
  <c r="JQ37" i="1"/>
  <c r="LF34" i="1"/>
  <c r="BR34" i="34" s="1"/>
  <c r="CT34" i="34" s="1"/>
  <c r="MV36" i="1"/>
  <c r="KS36" i="1"/>
  <c r="LG36" i="1" s="1"/>
  <c r="BS36" i="34" s="1"/>
  <c r="CU36" i="34" s="1"/>
  <c r="MV35" i="1"/>
  <c r="AF25" i="20"/>
  <c r="KS35" i="1"/>
  <c r="BT11" i="18"/>
  <c r="Q25" i="20"/>
  <c r="JR35" i="1"/>
  <c r="BF11" i="18"/>
  <c r="MV37" i="1"/>
  <c r="AF47" i="20"/>
  <c r="KS37" i="1"/>
  <c r="Q47" i="20"/>
  <c r="JR37" i="1"/>
  <c r="LG34" i="1"/>
  <c r="BS34" i="34" s="1"/>
  <c r="CU34" i="34" s="1"/>
  <c r="MW36" i="1"/>
  <c r="KT36" i="1"/>
  <c r="LH36" i="1" s="1"/>
  <c r="BT36" i="34" s="1"/>
  <c r="CV36" i="34" s="1"/>
  <c r="AP18" i="43"/>
  <c r="MW35" i="1"/>
  <c r="AG25" i="20"/>
  <c r="KT35" i="1"/>
  <c r="BU11" i="18"/>
  <c r="Q5" i="58" s="1"/>
  <c r="R25" i="20"/>
  <c r="JS35" i="1"/>
  <c r="BG11" i="18"/>
  <c r="MW37" i="1"/>
  <c r="AG47" i="20"/>
  <c r="KT37" i="1"/>
  <c r="R47" i="20"/>
  <c r="JS37" i="1"/>
  <c r="LH34" i="1"/>
  <c r="BT34" i="34" s="1"/>
  <c r="CV34" i="34" s="1"/>
  <c r="MM64" i="1"/>
  <c r="W44" i="20"/>
  <c r="KJ64" i="1"/>
  <c r="BK20" i="18"/>
  <c r="JI64" i="1"/>
  <c r="H44" i="20"/>
  <c r="AW20" i="18"/>
  <c r="MM65" i="1"/>
  <c r="W45" i="20"/>
  <c r="KJ65" i="1"/>
  <c r="H45" i="20"/>
  <c r="JI65" i="1"/>
  <c r="MN64" i="1"/>
  <c r="X44" i="20"/>
  <c r="KK64" i="1"/>
  <c r="BL20" i="18"/>
  <c r="JJ64" i="1"/>
  <c r="I44" i="20"/>
  <c r="AX20" i="18"/>
  <c r="MN65" i="1"/>
  <c r="X45" i="20"/>
  <c r="KK65" i="1"/>
  <c r="I45" i="20"/>
  <c r="JJ65" i="1"/>
  <c r="MO64" i="1"/>
  <c r="Y44" i="20"/>
  <c r="KL64" i="1"/>
  <c r="BM20" i="18"/>
  <c r="JK64" i="1"/>
  <c r="J44" i="20"/>
  <c r="AY20" i="18"/>
  <c r="MO65" i="1"/>
  <c r="Y45" i="20"/>
  <c r="KL65" i="1"/>
  <c r="J45" i="20"/>
  <c r="JK65" i="1"/>
  <c r="MP64" i="1"/>
  <c r="Z44" i="20"/>
  <c r="KM64" i="1"/>
  <c r="BN20" i="18"/>
  <c r="JL64" i="1"/>
  <c r="K44" i="20"/>
  <c r="AZ20" i="18"/>
  <c r="CA20" i="18" s="1"/>
  <c r="MP65" i="1"/>
  <c r="Z45" i="20"/>
  <c r="KM65" i="1"/>
  <c r="K45" i="20"/>
  <c r="JL65" i="1"/>
  <c r="MQ64" i="1"/>
  <c r="AA44" i="20"/>
  <c r="KN64" i="1"/>
  <c r="BO20" i="18"/>
  <c r="JM64" i="1"/>
  <c r="L44" i="20"/>
  <c r="BA20" i="18"/>
  <c r="CB20" i="18" s="1"/>
  <c r="MQ65" i="1"/>
  <c r="AA45" i="20"/>
  <c r="KN65" i="1"/>
  <c r="L45" i="20"/>
  <c r="JM65" i="1"/>
  <c r="MR64" i="1"/>
  <c r="AB44" i="20"/>
  <c r="KO64" i="1"/>
  <c r="BP20" i="18"/>
  <c r="JN64" i="1"/>
  <c r="M44" i="20"/>
  <c r="BB20" i="18"/>
  <c r="CC20" i="18" s="1"/>
  <c r="MR65" i="1"/>
  <c r="AB45" i="20"/>
  <c r="KO65" i="1"/>
  <c r="M45" i="20"/>
  <c r="JN65" i="1"/>
  <c r="MS64" i="1"/>
  <c r="AC44" i="20"/>
  <c r="KP64" i="1"/>
  <c r="BQ20" i="18"/>
  <c r="JO64" i="1"/>
  <c r="N44" i="20"/>
  <c r="BC20" i="18"/>
  <c r="CD20" i="18" s="1"/>
  <c r="MS65" i="1"/>
  <c r="AC45" i="20"/>
  <c r="KP65" i="1"/>
  <c r="N45" i="20"/>
  <c r="JO65" i="1"/>
  <c r="MT64" i="1"/>
  <c r="AD44" i="20"/>
  <c r="KQ64" i="1"/>
  <c r="BR20" i="18"/>
  <c r="JP64" i="1"/>
  <c r="O44" i="20"/>
  <c r="BD20" i="18"/>
  <c r="CE20" i="18" s="1"/>
  <c r="MT65" i="1"/>
  <c r="AD45" i="20"/>
  <c r="KQ65" i="1"/>
  <c r="O45" i="20"/>
  <c r="JP65" i="1"/>
  <c r="MU64" i="1"/>
  <c r="AE44" i="20"/>
  <c r="KR64" i="1"/>
  <c r="BS20" i="18"/>
  <c r="JQ64" i="1"/>
  <c r="P44" i="20"/>
  <c r="BE20" i="18"/>
  <c r="CF20" i="18" s="1"/>
  <c r="MU65" i="1"/>
  <c r="AE45" i="20"/>
  <c r="KR65" i="1"/>
  <c r="P45" i="20"/>
  <c r="JQ65" i="1"/>
  <c r="MV64" i="1"/>
  <c r="AF44" i="20"/>
  <c r="KS64" i="1"/>
  <c r="BT20" i="18"/>
  <c r="JR64" i="1"/>
  <c r="Q44" i="20"/>
  <c r="BF20" i="18"/>
  <c r="CG20" i="18" s="1"/>
  <c r="MV65" i="1"/>
  <c r="AF45" i="20"/>
  <c r="KS65" i="1"/>
  <c r="Q45" i="20"/>
  <c r="JR65" i="1"/>
  <c r="MW64" i="1"/>
  <c r="AG44" i="20"/>
  <c r="KT64" i="1"/>
  <c r="BU20" i="18"/>
  <c r="Q17" i="58" s="1"/>
  <c r="R17" i="58" s="1"/>
  <c r="JS64" i="1"/>
  <c r="R44" i="20"/>
  <c r="BG20" i="18"/>
  <c r="CH20" i="18" s="1"/>
  <c r="MW65" i="1"/>
  <c r="AG45" i="20"/>
  <c r="KT65" i="1"/>
  <c r="R45" i="20"/>
  <c r="JS65" i="1"/>
  <c r="MN24" i="1"/>
  <c r="X17" i="20"/>
  <c r="KK24" i="1"/>
  <c r="I17" i="20"/>
  <c r="JJ24" i="1"/>
  <c r="MN23" i="1"/>
  <c r="X16" i="20"/>
  <c r="KK23" i="1"/>
  <c r="BL8" i="18"/>
  <c r="I16" i="20"/>
  <c r="JJ23" i="1"/>
  <c r="AX8" i="18"/>
  <c r="MN25" i="1"/>
  <c r="X18" i="20"/>
  <c r="KK25" i="1"/>
  <c r="I18" i="20"/>
  <c r="JJ25" i="1"/>
  <c r="MO24" i="1"/>
  <c r="Y17" i="20"/>
  <c r="KL24" i="1"/>
  <c r="J17" i="20"/>
  <c r="JK24" i="1"/>
  <c r="MO23" i="1"/>
  <c r="Y16" i="20"/>
  <c r="KL23" i="1"/>
  <c r="BM8" i="18"/>
  <c r="J16" i="20"/>
  <c r="JK23" i="1"/>
  <c r="AY8" i="18"/>
  <c r="MO25" i="1"/>
  <c r="Y18" i="20"/>
  <c r="KL25" i="1"/>
  <c r="J18" i="20"/>
  <c r="JK25" i="1"/>
  <c r="MP24" i="1"/>
  <c r="Z17" i="20"/>
  <c r="KM24" i="1"/>
  <c r="K17" i="20"/>
  <c r="JL24" i="1"/>
  <c r="MP23" i="1"/>
  <c r="Z16" i="20"/>
  <c r="KM23" i="1"/>
  <c r="BN8" i="18"/>
  <c r="K16" i="20"/>
  <c r="JL23" i="1"/>
  <c r="AZ8" i="18"/>
  <c r="MP25" i="1"/>
  <c r="Z18" i="20"/>
  <c r="KM25" i="1"/>
  <c r="K18" i="20"/>
  <c r="JL25" i="1"/>
  <c r="MQ24" i="1"/>
  <c r="AA17" i="20"/>
  <c r="KN24" i="1"/>
  <c r="L17" i="20"/>
  <c r="JM24" i="1"/>
  <c r="MQ23" i="1"/>
  <c r="AA16" i="20"/>
  <c r="KN23" i="1"/>
  <c r="BO8" i="18"/>
  <c r="L16" i="20"/>
  <c r="JM23" i="1"/>
  <c r="BA8" i="18"/>
  <c r="MQ25" i="1"/>
  <c r="AA18" i="20"/>
  <c r="KN25" i="1"/>
  <c r="L18" i="20"/>
  <c r="JM25" i="1"/>
  <c r="MR24" i="1"/>
  <c r="AB17" i="20"/>
  <c r="KO24" i="1"/>
  <c r="M17" i="20"/>
  <c r="JN24" i="1"/>
  <c r="MR23" i="1"/>
  <c r="AB16" i="20"/>
  <c r="KO23" i="1"/>
  <c r="BP8" i="18"/>
  <c r="M16" i="20"/>
  <c r="JN23" i="1"/>
  <c r="BB8" i="18"/>
  <c r="MR25" i="1"/>
  <c r="AB18" i="20"/>
  <c r="KO25" i="1"/>
  <c r="M18" i="20"/>
  <c r="JN25" i="1"/>
  <c r="MU23" i="1"/>
  <c r="AE16" i="20"/>
  <c r="KR23" i="1"/>
  <c r="BS8" i="18"/>
  <c r="P16" i="20"/>
  <c r="JQ23" i="1"/>
  <c r="BE8" i="18"/>
  <c r="MU24" i="1"/>
  <c r="AE17" i="20"/>
  <c r="KR24" i="1"/>
  <c r="P17" i="20"/>
  <c r="JQ24" i="1"/>
  <c r="MU25" i="1"/>
  <c r="AE18" i="20"/>
  <c r="KR25" i="1"/>
  <c r="P18" i="20"/>
  <c r="JQ25" i="1"/>
  <c r="MV23" i="1"/>
  <c r="AF16" i="20"/>
  <c r="KS23" i="1"/>
  <c r="BT8" i="18"/>
  <c r="Q16" i="20"/>
  <c r="JR23" i="1"/>
  <c r="BF8" i="18"/>
  <c r="MV24" i="1"/>
  <c r="AF17" i="20"/>
  <c r="KS24" i="1"/>
  <c r="Q17" i="20"/>
  <c r="JR24" i="1"/>
  <c r="MV25" i="1"/>
  <c r="AF18" i="20"/>
  <c r="KS25" i="1"/>
  <c r="Q18" i="20"/>
  <c r="JR25" i="1"/>
  <c r="MW23" i="1"/>
  <c r="AG16" i="20"/>
  <c r="KT23" i="1"/>
  <c r="BU8" i="18"/>
  <c r="Q9" i="58" s="1"/>
  <c r="R9" i="58" s="1"/>
  <c r="R16" i="20"/>
  <c r="JS23" i="1"/>
  <c r="BG8" i="18"/>
  <c r="MW24" i="1"/>
  <c r="AG17" i="20"/>
  <c r="KT24" i="1"/>
  <c r="R17" i="20"/>
  <c r="JS24" i="1"/>
  <c r="MW25" i="1"/>
  <c r="AG18" i="20"/>
  <c r="KT25" i="1"/>
  <c r="R18" i="20"/>
  <c r="JS25" i="1"/>
  <c r="MN61" i="1"/>
  <c r="X42" i="20"/>
  <c r="KK61" i="1"/>
  <c r="I42" i="20"/>
  <c r="JJ61" i="1"/>
  <c r="MN57" i="1"/>
  <c r="X38" i="20"/>
  <c r="KK57" i="1"/>
  <c r="BL19" i="18"/>
  <c r="I38" i="20"/>
  <c r="JJ57" i="1"/>
  <c r="AX19" i="18"/>
  <c r="MN60" i="1"/>
  <c r="X41" i="20"/>
  <c r="KK60" i="1"/>
  <c r="I41" i="20"/>
  <c r="JJ60" i="1"/>
  <c r="MN59" i="1"/>
  <c r="X40" i="20"/>
  <c r="KK59" i="1"/>
  <c r="I40" i="20"/>
  <c r="JJ59" i="1"/>
  <c r="MN58" i="1"/>
  <c r="X39" i="20"/>
  <c r="KK58" i="1"/>
  <c r="I39" i="20"/>
  <c r="JJ58" i="1"/>
  <c r="MO61" i="1"/>
  <c r="Y42" i="20"/>
  <c r="KL61" i="1"/>
  <c r="J42" i="20"/>
  <c r="JK61" i="1"/>
  <c r="MO57" i="1"/>
  <c r="Y38" i="20"/>
  <c r="KL57" i="1"/>
  <c r="BM19" i="18"/>
  <c r="J38" i="20"/>
  <c r="JK57" i="1"/>
  <c r="AY19" i="18"/>
  <c r="BZ19" i="18" s="1"/>
  <c r="MO60" i="1"/>
  <c r="Y41" i="20"/>
  <c r="KL60" i="1"/>
  <c r="J41" i="20"/>
  <c r="JK60" i="1"/>
  <c r="MO59" i="1"/>
  <c r="Y40" i="20"/>
  <c r="KL59" i="1"/>
  <c r="J40" i="20"/>
  <c r="JK59" i="1"/>
  <c r="MO58" i="1"/>
  <c r="Y39" i="20"/>
  <c r="KL58" i="1"/>
  <c r="J39" i="20"/>
  <c r="JK58" i="1"/>
  <c r="MP61" i="1"/>
  <c r="Z42" i="20"/>
  <c r="KM61" i="1"/>
  <c r="K42" i="20"/>
  <c r="JL61" i="1"/>
  <c r="MP57" i="1"/>
  <c r="Z38" i="20"/>
  <c r="KM57" i="1"/>
  <c r="BN19" i="18"/>
  <c r="K38" i="20"/>
  <c r="JL57" i="1"/>
  <c r="AZ19" i="18"/>
  <c r="MP60" i="1"/>
  <c r="Z41" i="20"/>
  <c r="KM60" i="1"/>
  <c r="K41" i="20"/>
  <c r="JL60" i="1"/>
  <c r="MP59" i="1"/>
  <c r="Z40" i="20"/>
  <c r="KM59" i="1"/>
  <c r="K40" i="20"/>
  <c r="JL59" i="1"/>
  <c r="MP58" i="1"/>
  <c r="Z39" i="20"/>
  <c r="KM58" i="1"/>
  <c r="K39" i="20"/>
  <c r="JL58" i="1"/>
  <c r="MQ61" i="1"/>
  <c r="AA42" i="20"/>
  <c r="KN61" i="1"/>
  <c r="L42" i="20"/>
  <c r="JM61" i="1"/>
  <c r="MQ57" i="1"/>
  <c r="AA38" i="20"/>
  <c r="KN57" i="1"/>
  <c r="BO19" i="18"/>
  <c r="L38" i="20"/>
  <c r="JM57" i="1"/>
  <c r="BA19" i="18"/>
  <c r="MQ60" i="1"/>
  <c r="AA41" i="20"/>
  <c r="KN60" i="1"/>
  <c r="L41" i="20"/>
  <c r="JM60" i="1"/>
  <c r="MQ59" i="1"/>
  <c r="AA40" i="20"/>
  <c r="KN59" i="1"/>
  <c r="L40" i="20"/>
  <c r="JM59" i="1"/>
  <c r="MQ58" i="1"/>
  <c r="AA39" i="20"/>
  <c r="KN58" i="1"/>
  <c r="L39" i="20"/>
  <c r="JM58" i="1"/>
  <c r="MR61" i="1"/>
  <c r="AB42" i="20"/>
  <c r="KO61" i="1"/>
  <c r="M42" i="20"/>
  <c r="JN61" i="1"/>
  <c r="MR57" i="1"/>
  <c r="AB38" i="20"/>
  <c r="KO57" i="1"/>
  <c r="BP19" i="18"/>
  <c r="M38" i="20"/>
  <c r="JN57" i="1"/>
  <c r="BB19" i="18"/>
  <c r="MR60" i="1"/>
  <c r="AB41" i="20"/>
  <c r="KO60" i="1"/>
  <c r="M41" i="20"/>
  <c r="JN60" i="1"/>
  <c r="MR59" i="1"/>
  <c r="AB40" i="20"/>
  <c r="KO59" i="1"/>
  <c r="M40" i="20"/>
  <c r="JN59" i="1"/>
  <c r="MR58" i="1"/>
  <c r="AB39" i="20"/>
  <c r="KO58" i="1"/>
  <c r="M39" i="20"/>
  <c r="JN58" i="1"/>
  <c r="MS61" i="1"/>
  <c r="AC42" i="20"/>
  <c r="KP61" i="1"/>
  <c r="N42" i="20"/>
  <c r="JO61" i="1"/>
  <c r="MS57" i="1"/>
  <c r="AC38" i="20"/>
  <c r="KP57" i="1"/>
  <c r="BQ19" i="18"/>
  <c r="N38" i="20"/>
  <c r="JO57" i="1"/>
  <c r="BC19" i="18"/>
  <c r="CD19" i="18" s="1"/>
  <c r="MS60" i="1"/>
  <c r="AC41" i="20"/>
  <c r="KP60" i="1"/>
  <c r="N41" i="20"/>
  <c r="JO60" i="1"/>
  <c r="MS59" i="1"/>
  <c r="AC40" i="20"/>
  <c r="KP59" i="1"/>
  <c r="N40" i="20"/>
  <c r="JO59" i="1"/>
  <c r="MS58" i="1"/>
  <c r="AC39" i="20"/>
  <c r="KP58" i="1"/>
  <c r="N39" i="20"/>
  <c r="JO58" i="1"/>
  <c r="MT61" i="1"/>
  <c r="AD42" i="20"/>
  <c r="KQ61" i="1"/>
  <c r="O42" i="20"/>
  <c r="JP61" i="1"/>
  <c r="MT57" i="1"/>
  <c r="AD38" i="20"/>
  <c r="KQ57" i="1"/>
  <c r="BR19" i="18"/>
  <c r="O38" i="20"/>
  <c r="JP57" i="1"/>
  <c r="BD19" i="18"/>
  <c r="MT60" i="1"/>
  <c r="AD41" i="20"/>
  <c r="KQ60" i="1"/>
  <c r="O41" i="20"/>
  <c r="JP60" i="1"/>
  <c r="MT59" i="1"/>
  <c r="AD40" i="20"/>
  <c r="KQ59" i="1"/>
  <c r="O40" i="20"/>
  <c r="JP59" i="1"/>
  <c r="MT58" i="1"/>
  <c r="AD39" i="20"/>
  <c r="KQ58" i="1"/>
  <c r="O39" i="20"/>
  <c r="JP58" i="1"/>
  <c r="MU61" i="1"/>
  <c r="AE42" i="20"/>
  <c r="KR61" i="1"/>
  <c r="P42" i="20"/>
  <c r="JQ61" i="1"/>
  <c r="MU57" i="1"/>
  <c r="AE38" i="20"/>
  <c r="KR57" i="1"/>
  <c r="BS19" i="18"/>
  <c r="P38" i="20"/>
  <c r="JQ57" i="1"/>
  <c r="BE19" i="18"/>
  <c r="MU60" i="1"/>
  <c r="AE41" i="20"/>
  <c r="KR60" i="1"/>
  <c r="P41" i="20"/>
  <c r="JQ60" i="1"/>
  <c r="MU59" i="1"/>
  <c r="AE40" i="20"/>
  <c r="KR59" i="1"/>
  <c r="P40" i="20"/>
  <c r="JQ59" i="1"/>
  <c r="MU58" i="1"/>
  <c r="AE39" i="20"/>
  <c r="KR58" i="1"/>
  <c r="P39" i="20"/>
  <c r="JQ58" i="1"/>
  <c r="MV61" i="1"/>
  <c r="AF42" i="20"/>
  <c r="KS61" i="1"/>
  <c r="Q42" i="20"/>
  <c r="JR61" i="1"/>
  <c r="MV57" i="1"/>
  <c r="AF38" i="20"/>
  <c r="KS57" i="1"/>
  <c r="BT19" i="18"/>
  <c r="Q38" i="20"/>
  <c r="JR57" i="1"/>
  <c r="BF19" i="18"/>
  <c r="MV60" i="1"/>
  <c r="AF41" i="20"/>
  <c r="KS60" i="1"/>
  <c r="Q41" i="20"/>
  <c r="JR60" i="1"/>
  <c r="MV59" i="1"/>
  <c r="AF40" i="20"/>
  <c r="KS59" i="1"/>
  <c r="Q40" i="20"/>
  <c r="JR59" i="1"/>
  <c r="MV58" i="1"/>
  <c r="AF39" i="20"/>
  <c r="KS58" i="1"/>
  <c r="Q39" i="20"/>
  <c r="JR58" i="1"/>
  <c r="MW61" i="1"/>
  <c r="AG42" i="20"/>
  <c r="KT61" i="1"/>
  <c r="R42" i="20"/>
  <c r="JS61" i="1"/>
  <c r="MW57" i="1"/>
  <c r="AG38" i="20"/>
  <c r="KT57" i="1"/>
  <c r="BU19" i="18"/>
  <c r="Q18" i="58" s="1"/>
  <c r="R18" i="58" s="1"/>
  <c r="R38" i="20"/>
  <c r="JS57" i="1"/>
  <c r="BG19" i="18"/>
  <c r="CH19" i="18" s="1"/>
  <c r="MW60" i="1"/>
  <c r="AG41" i="20"/>
  <c r="KT60" i="1"/>
  <c r="R41" i="20"/>
  <c r="JS60" i="1"/>
  <c r="MW59" i="1"/>
  <c r="AG40" i="20"/>
  <c r="KT59" i="1"/>
  <c r="R40" i="20"/>
  <c r="JS59" i="1"/>
  <c r="MW58" i="1"/>
  <c r="AG39" i="20"/>
  <c r="KT58" i="1"/>
  <c r="R39" i="20"/>
  <c r="JS58" i="1"/>
  <c r="MM15" i="1"/>
  <c r="W10" i="20"/>
  <c r="KJ15" i="1"/>
  <c r="BK6" i="18"/>
  <c r="H10" i="20"/>
  <c r="JI15" i="1"/>
  <c r="AW6" i="18"/>
  <c r="MM16" i="1"/>
  <c r="W11" i="20"/>
  <c r="KJ16" i="1"/>
  <c r="H11" i="20"/>
  <c r="JI16" i="1"/>
  <c r="MM17" i="1"/>
  <c r="W12" i="20"/>
  <c r="KJ17" i="1"/>
  <c r="H12" i="20"/>
  <c r="JI17" i="1"/>
  <c r="AG7" i="52"/>
  <c r="D18" i="52"/>
  <c r="BL14" i="18"/>
  <c r="KK41" i="1"/>
  <c r="MN41" i="1"/>
  <c r="X27" i="20"/>
  <c r="JJ41" i="1"/>
  <c r="I27" i="20"/>
  <c r="AX14" i="18"/>
  <c r="H56" i="19"/>
  <c r="MN43" i="1"/>
  <c r="X29" i="20"/>
  <c r="KK43" i="1"/>
  <c r="I29" i="20"/>
  <c r="JJ43" i="1"/>
  <c r="KY42" i="1"/>
  <c r="BK42" i="34" s="1"/>
  <c r="CM42" i="34" s="1"/>
  <c r="AF7" i="52"/>
  <c r="C18" i="52"/>
  <c r="BK14" i="18"/>
  <c r="KJ41" i="1"/>
  <c r="MM41" i="1"/>
  <c r="W27" i="20"/>
  <c r="JI41" i="1"/>
  <c r="H27" i="20"/>
  <c r="AW14" i="18"/>
  <c r="G56" i="19"/>
  <c r="MM43" i="1"/>
  <c r="W29" i="20"/>
  <c r="KJ43" i="1"/>
  <c r="H29" i="20"/>
  <c r="JI43" i="1"/>
  <c r="KX42" i="1"/>
  <c r="BJ42" i="34" s="1"/>
  <c r="CL42" i="34" s="1"/>
  <c r="L12" i="43"/>
  <c r="K18" i="52"/>
  <c r="BS14" i="18"/>
  <c r="KR41" i="1"/>
  <c r="AE27" i="20"/>
  <c r="MU41" i="1"/>
  <c r="BB12" i="43"/>
  <c r="JQ41" i="1"/>
  <c r="P27" i="20"/>
  <c r="BE14" i="18"/>
  <c r="K7" i="52"/>
  <c r="MH41" i="1"/>
  <c r="Z7" i="52" s="1"/>
  <c r="O56" i="19"/>
  <c r="MU43" i="1"/>
  <c r="AE29" i="20"/>
  <c r="KR43" i="1"/>
  <c r="P29" i="20"/>
  <c r="JQ43" i="1"/>
  <c r="LF42" i="1"/>
  <c r="BR42" i="34" s="1"/>
  <c r="CT42" i="34" s="1"/>
  <c r="AH7" i="52"/>
  <c r="E18" i="52"/>
  <c r="BM14" i="18"/>
  <c r="KL41" i="1"/>
  <c r="MO41" i="1"/>
  <c r="Y27" i="20"/>
  <c r="JK41" i="1"/>
  <c r="J27" i="20"/>
  <c r="AY14" i="18"/>
  <c r="I56" i="19"/>
  <c r="MO43" i="1"/>
  <c r="Y29" i="20"/>
  <c r="KL43" i="1"/>
  <c r="J29" i="20"/>
  <c r="JK43" i="1"/>
  <c r="KZ42" i="1"/>
  <c r="BL42" i="34" s="1"/>
  <c r="CN42" i="34" s="1"/>
  <c r="AJ7" i="52"/>
  <c r="G18" i="52"/>
  <c r="H12" i="43"/>
  <c r="BO14" i="18"/>
  <c r="KN41" i="1"/>
  <c r="MQ41" i="1"/>
  <c r="AA27" i="20"/>
  <c r="JM41" i="1"/>
  <c r="L27" i="20"/>
  <c r="BA14" i="18"/>
  <c r="AX12" i="43"/>
  <c r="K56" i="19"/>
  <c r="MQ43" i="1"/>
  <c r="AA29" i="20"/>
  <c r="KN43" i="1"/>
  <c r="L29" i="20"/>
  <c r="JM43" i="1"/>
  <c r="LB42" i="1"/>
  <c r="BN42" i="34" s="1"/>
  <c r="CP42" i="34" s="1"/>
  <c r="AO7" i="52"/>
  <c r="M12" i="43"/>
  <c r="BC12" i="43" s="1"/>
  <c r="L18" i="52"/>
  <c r="BT14" i="18"/>
  <c r="KS41" i="1"/>
  <c r="MV41" i="1"/>
  <c r="AF27" i="20"/>
  <c r="JR41" i="1"/>
  <c r="Q27" i="20"/>
  <c r="BF14" i="18"/>
  <c r="CG14" i="18" s="1"/>
  <c r="P56" i="19"/>
  <c r="MV43" i="1"/>
  <c r="AF29" i="20"/>
  <c r="KS43" i="1"/>
  <c r="Q29" i="20"/>
  <c r="JR43" i="1"/>
  <c r="LG42" i="1"/>
  <c r="BS42" i="34" s="1"/>
  <c r="CU42" i="34" s="1"/>
  <c r="AL7" i="52"/>
  <c r="J12" i="43"/>
  <c r="AZ12" i="43" s="1"/>
  <c r="I18" i="52"/>
  <c r="BQ14" i="18"/>
  <c r="KP41" i="1"/>
  <c r="MS41" i="1"/>
  <c r="AC27" i="20"/>
  <c r="JO41" i="1"/>
  <c r="N27" i="20"/>
  <c r="BC14" i="18"/>
  <c r="M56" i="19"/>
  <c r="MS43" i="1"/>
  <c r="AC29" i="20"/>
  <c r="KP43" i="1"/>
  <c r="N29" i="20"/>
  <c r="JO43" i="1"/>
  <c r="LD42" i="1"/>
  <c r="BP42" i="34" s="1"/>
  <c r="CR42" i="34" s="1"/>
  <c r="AK7" i="52"/>
  <c r="H18" i="52"/>
  <c r="I12" i="43"/>
  <c r="BP14" i="18"/>
  <c r="KO41" i="1"/>
  <c r="MR41" i="1"/>
  <c r="AB27" i="20"/>
  <c r="JN41" i="1"/>
  <c r="M27" i="20"/>
  <c r="BB14" i="18"/>
  <c r="AY12" i="43"/>
  <c r="L56" i="19"/>
  <c r="MR43" i="1"/>
  <c r="AB29" i="20"/>
  <c r="KO43" i="1"/>
  <c r="M29" i="20"/>
  <c r="JN43" i="1"/>
  <c r="LC42" i="1"/>
  <c r="BO42" i="34" s="1"/>
  <c r="CQ42" i="34" s="1"/>
  <c r="AI7" i="52"/>
  <c r="F18" i="52"/>
  <c r="BN14" i="18"/>
  <c r="KM41" i="1"/>
  <c r="MP41" i="1"/>
  <c r="Z27" i="20"/>
  <c r="JL41" i="1"/>
  <c r="K27" i="20"/>
  <c r="AZ14" i="18"/>
  <c r="J56" i="19"/>
  <c r="MP43" i="1"/>
  <c r="Z29" i="20"/>
  <c r="KM43" i="1"/>
  <c r="K29" i="20"/>
  <c r="JL43" i="1"/>
  <c r="LA42" i="1"/>
  <c r="BM42" i="34" s="1"/>
  <c r="CO42" i="34" s="1"/>
  <c r="AM7" i="52"/>
  <c r="K12" i="43"/>
  <c r="BA12" i="43" s="1"/>
  <c r="J18" i="52"/>
  <c r="BR14" i="18"/>
  <c r="KQ41" i="1"/>
  <c r="MT41" i="1"/>
  <c r="AD27" i="20"/>
  <c r="JP41" i="1"/>
  <c r="O27" i="20"/>
  <c r="BD14" i="18"/>
  <c r="N56" i="19"/>
  <c r="MT43" i="1"/>
  <c r="AD29" i="20"/>
  <c r="KQ43" i="1"/>
  <c r="O29" i="20"/>
  <c r="JP43" i="1"/>
  <c r="LE42" i="1"/>
  <c r="BQ42" i="34" s="1"/>
  <c r="CS42" i="34" s="1"/>
  <c r="AP7" i="52"/>
  <c r="N12" i="43"/>
  <c r="BD12" i="43" s="1"/>
  <c r="M18" i="52"/>
  <c r="BU14" i="18"/>
  <c r="Q16" i="58" s="1"/>
  <c r="R16" i="58" s="1"/>
  <c r="KT41" i="1"/>
  <c r="MW41" i="1"/>
  <c r="AG27" i="20"/>
  <c r="JS41" i="1"/>
  <c r="R27" i="20"/>
  <c r="BG14" i="18"/>
  <c r="Q56" i="19"/>
  <c r="MW43" i="1"/>
  <c r="AG29" i="20"/>
  <c r="KT43" i="1"/>
  <c r="R29" i="20"/>
  <c r="JS43" i="1"/>
  <c r="LH42" i="1"/>
  <c r="BT42" i="34" s="1"/>
  <c r="CV42" i="34" s="1"/>
  <c r="N15" i="20"/>
  <c r="JO22" i="1"/>
  <c r="BC8" i="18"/>
  <c r="MS22" i="1"/>
  <c r="AC15" i="20"/>
  <c r="KP22" i="1"/>
  <c r="LD22" i="1" s="1"/>
  <c r="BP22" i="34" s="1"/>
  <c r="CR22" i="34" s="1"/>
  <c r="BQ8" i="18"/>
  <c r="CQ8" i="18" s="1"/>
  <c r="MS24" i="1"/>
  <c r="AC17" i="20"/>
  <c r="KP24" i="1"/>
  <c r="N17" i="20"/>
  <c r="JO24" i="1"/>
  <c r="MS25" i="1"/>
  <c r="AC18" i="20"/>
  <c r="KP25" i="1"/>
  <c r="N18" i="20"/>
  <c r="JO25" i="1"/>
  <c r="O15" i="20"/>
  <c r="JP22" i="1"/>
  <c r="BD8" i="18"/>
  <c r="MT22" i="1"/>
  <c r="AD15" i="20"/>
  <c r="KQ22" i="1"/>
  <c r="LE22" i="1" s="1"/>
  <c r="BQ22" i="34" s="1"/>
  <c r="CS22" i="34" s="1"/>
  <c r="BR8" i="18"/>
  <c r="CR8" i="18" s="1"/>
  <c r="MT24" i="1"/>
  <c r="AD17" i="20"/>
  <c r="KQ24" i="1"/>
  <c r="O17" i="20"/>
  <c r="JP24" i="1"/>
  <c r="MT25" i="1"/>
  <c r="AD18" i="20"/>
  <c r="KQ25" i="1"/>
  <c r="O18" i="20"/>
  <c r="JP25" i="1"/>
  <c r="MM22" i="1"/>
  <c r="W15" i="20"/>
  <c r="KJ22" i="1"/>
  <c r="BK8" i="18"/>
  <c r="H15" i="20"/>
  <c r="JI22" i="1"/>
  <c r="AW8" i="18"/>
  <c r="MM23" i="1"/>
  <c r="W16" i="20"/>
  <c r="KJ23" i="1"/>
  <c r="H16" i="20"/>
  <c r="JI23" i="1"/>
  <c r="MM25" i="1"/>
  <c r="W18" i="20"/>
  <c r="KJ25" i="1"/>
  <c r="H18" i="20"/>
  <c r="JI25" i="1"/>
  <c r="MM56" i="1"/>
  <c r="W37" i="20"/>
  <c r="KJ56" i="1"/>
  <c r="BK19" i="18"/>
  <c r="H37" i="20"/>
  <c r="JI56" i="1"/>
  <c r="AW19" i="18"/>
  <c r="BX19" i="18" s="1"/>
  <c r="MM57" i="1"/>
  <c r="W38" i="20"/>
  <c r="KJ57" i="1"/>
  <c r="H38" i="20"/>
  <c r="JI57" i="1"/>
  <c r="MM60" i="1"/>
  <c r="W41" i="20"/>
  <c r="KJ60" i="1"/>
  <c r="H41" i="20"/>
  <c r="JI60" i="1"/>
  <c r="MM59" i="1"/>
  <c r="W40" i="20"/>
  <c r="KJ59" i="1"/>
  <c r="H40" i="20"/>
  <c r="JI59" i="1"/>
  <c r="MM58" i="1"/>
  <c r="W39" i="20"/>
  <c r="KJ58" i="1"/>
  <c r="H39" i="20"/>
  <c r="JI58" i="1"/>
  <c r="MQ47" i="1"/>
  <c r="AA46" i="20"/>
  <c r="KN47" i="1"/>
  <c r="BO16" i="18"/>
  <c r="JM47" i="1"/>
  <c r="L46" i="20"/>
  <c r="BA16" i="18"/>
  <c r="MQ46" i="1"/>
  <c r="AA31" i="20"/>
  <c r="H58" i="56" s="1"/>
  <c r="KN46" i="1"/>
  <c r="BO15" i="18"/>
  <c r="L31" i="20"/>
  <c r="JM46" i="1"/>
  <c r="BA15" i="18"/>
  <c r="MU46" i="1"/>
  <c r="AE31" i="20"/>
  <c r="KR46" i="1"/>
  <c r="BS15" i="18"/>
  <c r="P31" i="20"/>
  <c r="JQ46" i="1"/>
  <c r="BE15" i="18"/>
  <c r="MU47" i="1"/>
  <c r="AE46" i="20"/>
  <c r="KR47" i="1"/>
  <c r="BS16" i="18"/>
  <c r="JQ47" i="1"/>
  <c r="P46" i="20"/>
  <c r="BE16" i="18"/>
  <c r="CF16" i="18" s="1"/>
  <c r="MT47" i="1"/>
  <c r="AD46" i="20"/>
  <c r="KQ47" i="1"/>
  <c r="BR16" i="18"/>
  <c r="JP47" i="1"/>
  <c r="O46" i="20"/>
  <c r="BD16" i="18"/>
  <c r="MT46" i="1"/>
  <c r="AD31" i="20"/>
  <c r="K58" i="56" s="1"/>
  <c r="KQ46" i="1"/>
  <c r="BR15" i="18"/>
  <c r="O31" i="20"/>
  <c r="JP46" i="1"/>
  <c r="BD15" i="18"/>
  <c r="MW46" i="1"/>
  <c r="AG31" i="20"/>
  <c r="KT46" i="1"/>
  <c r="BU15" i="18"/>
  <c r="R31" i="20"/>
  <c r="JS46" i="1"/>
  <c r="BG15" i="18"/>
  <c r="MW47" i="1"/>
  <c r="AG46" i="20"/>
  <c r="KT47" i="1"/>
  <c r="BU16" i="18"/>
  <c r="JS47" i="1"/>
  <c r="R46" i="20"/>
  <c r="BG16" i="18"/>
  <c r="CH16" i="18" s="1"/>
  <c r="MR47" i="1"/>
  <c r="AB46" i="20"/>
  <c r="KO47" i="1"/>
  <c r="BP16" i="18"/>
  <c r="JN47" i="1"/>
  <c r="M46" i="20"/>
  <c r="BB16" i="18"/>
  <c r="MR46" i="1"/>
  <c r="AB31" i="20"/>
  <c r="I58" i="56" s="1"/>
  <c r="KO46" i="1"/>
  <c r="BP15" i="18"/>
  <c r="M31" i="20"/>
  <c r="JN46" i="1"/>
  <c r="BB15" i="18"/>
  <c r="MS47" i="1"/>
  <c r="AC46" i="20"/>
  <c r="KP47" i="1"/>
  <c r="BQ16" i="18"/>
  <c r="JO47" i="1"/>
  <c r="N46" i="20"/>
  <c r="BC16" i="18"/>
  <c r="MS46" i="1"/>
  <c r="AC31" i="20"/>
  <c r="J58" i="56" s="1"/>
  <c r="KP46" i="1"/>
  <c r="BQ15" i="18"/>
  <c r="N31" i="20"/>
  <c r="JO46" i="1"/>
  <c r="BC15" i="18"/>
  <c r="CD15" i="18" s="1"/>
  <c r="MN47" i="1"/>
  <c r="X46" i="20"/>
  <c r="KK47" i="1"/>
  <c r="BL16" i="18"/>
  <c r="JJ47" i="1"/>
  <c r="I46" i="20"/>
  <c r="AX16" i="18"/>
  <c r="MN46" i="1"/>
  <c r="X31" i="20"/>
  <c r="E58" i="56" s="1"/>
  <c r="KK46" i="1"/>
  <c r="BL15" i="18"/>
  <c r="I31" i="20"/>
  <c r="JJ46" i="1"/>
  <c r="AX15" i="18"/>
  <c r="MM46" i="1"/>
  <c r="W31" i="20"/>
  <c r="KJ46" i="1"/>
  <c r="BK15" i="18"/>
  <c r="H31" i="20"/>
  <c r="JI46" i="1"/>
  <c r="AW15" i="18"/>
  <c r="MM47" i="1"/>
  <c r="W46" i="20"/>
  <c r="KJ47" i="1"/>
  <c r="BK16" i="18"/>
  <c r="JI47" i="1"/>
  <c r="H46" i="20"/>
  <c r="AW16" i="18"/>
  <c r="BX16" i="18" s="1"/>
  <c r="MP47" i="1"/>
  <c r="Z46" i="20"/>
  <c r="KM47" i="1"/>
  <c r="BN16" i="18"/>
  <c r="JL47" i="1"/>
  <c r="K46" i="20"/>
  <c r="AZ16" i="18"/>
  <c r="MP46" i="1"/>
  <c r="Z31" i="20"/>
  <c r="G58" i="56" s="1"/>
  <c r="KM46" i="1"/>
  <c r="BN15" i="18"/>
  <c r="K31" i="20"/>
  <c r="JL46" i="1"/>
  <c r="AZ15" i="18"/>
  <c r="MO47" i="1"/>
  <c r="Y46" i="20"/>
  <c r="KL47" i="1"/>
  <c r="BM16" i="18"/>
  <c r="JK47" i="1"/>
  <c r="J46" i="20"/>
  <c r="AY16" i="18"/>
  <c r="MO46" i="1"/>
  <c r="Y31" i="20"/>
  <c r="F58" i="56" s="1"/>
  <c r="KL46" i="1"/>
  <c r="BM15" i="18"/>
  <c r="J31" i="20"/>
  <c r="JK46" i="1"/>
  <c r="AY15" i="18"/>
  <c r="BZ15" i="18" s="1"/>
  <c r="MR30" i="1"/>
  <c r="AB22" i="20"/>
  <c r="KO30" i="1"/>
  <c r="M22" i="20"/>
  <c r="JN30" i="1"/>
  <c r="L49" i="19"/>
  <c r="MR28" i="1"/>
  <c r="AB20" i="20"/>
  <c r="KO28" i="1"/>
  <c r="BP9" i="18"/>
  <c r="M20" i="20"/>
  <c r="JN28" i="1"/>
  <c r="BB9" i="18"/>
  <c r="MR29" i="1"/>
  <c r="AB21" i="20"/>
  <c r="KO29" i="1"/>
  <c r="I11" i="43"/>
  <c r="AY11" i="43" s="1"/>
  <c r="M21" i="20"/>
  <c r="JN29" i="1"/>
  <c r="MT30" i="1"/>
  <c r="AD22" i="20"/>
  <c r="KQ30" i="1"/>
  <c r="O22" i="20"/>
  <c r="JP30" i="1"/>
  <c r="N49" i="19"/>
  <c r="MT28" i="1"/>
  <c r="AD20" i="20"/>
  <c r="KQ28" i="1"/>
  <c r="BR9" i="18"/>
  <c r="O20" i="20"/>
  <c r="JP28" i="1"/>
  <c r="BD9" i="18"/>
  <c r="CE9" i="18" s="1"/>
  <c r="MT29" i="1"/>
  <c r="AD21" i="20"/>
  <c r="KQ29" i="1"/>
  <c r="K11" i="43"/>
  <c r="BA11" i="43" s="1"/>
  <c r="O21" i="20"/>
  <c r="JP29" i="1"/>
  <c r="MW30" i="1"/>
  <c r="AG22" i="20"/>
  <c r="KT30" i="1"/>
  <c r="R22" i="20"/>
  <c r="JS30" i="1"/>
  <c r="Q49" i="19"/>
  <c r="HJ28" i="1"/>
  <c r="HK28" i="1" s="1"/>
  <c r="HB3" i="1"/>
  <c r="HH28" i="1"/>
  <c r="HG3" i="1"/>
  <c r="MW28" i="1"/>
  <c r="AG20" i="20"/>
  <c r="KT28" i="1"/>
  <c r="BU9" i="18"/>
  <c r="Q8" i="58" s="1"/>
  <c r="R8" i="58" s="1"/>
  <c r="R20" i="20"/>
  <c r="JS28" i="1"/>
  <c r="BG9" i="18"/>
  <c r="MW29" i="1"/>
  <c r="AG21" i="20"/>
  <c r="KT29" i="1"/>
  <c r="N11" i="43"/>
  <c r="BD11" i="43" s="1"/>
  <c r="R21" i="20"/>
  <c r="JS29" i="1"/>
  <c r="HJ3" i="1"/>
  <c r="HK27" i="1"/>
  <c r="HK3" i="1" s="1"/>
  <c r="MQ30" i="1"/>
  <c r="AA22" i="20"/>
  <c r="KN30" i="1"/>
  <c r="L22" i="20"/>
  <c r="JM30" i="1"/>
  <c r="K49" i="19"/>
  <c r="MQ28" i="1"/>
  <c r="AA20" i="20"/>
  <c r="KN28" i="1"/>
  <c r="BO9" i="18"/>
  <c r="L20" i="20"/>
  <c r="JM28" i="1"/>
  <c r="BA9" i="18"/>
  <c r="CB9" i="18" s="1"/>
  <c r="MQ29" i="1"/>
  <c r="AA21" i="20"/>
  <c r="KN29" i="1"/>
  <c r="H11" i="43"/>
  <c r="L21" i="20"/>
  <c r="JM29" i="1"/>
  <c r="MV46" i="1"/>
  <c r="AF31" i="20"/>
  <c r="KS46" i="1"/>
  <c r="BT15" i="18"/>
  <c r="Q31" i="20"/>
  <c r="JR46" i="1"/>
  <c r="BF15" i="18"/>
  <c r="MV47" i="1"/>
  <c r="AF46" i="20"/>
  <c r="KS47" i="1"/>
  <c r="BT16" i="18"/>
  <c r="JR47" i="1"/>
  <c r="Q46" i="20"/>
  <c r="BF16" i="18"/>
  <c r="CG16" i="18" s="1"/>
  <c r="DD12" i="1"/>
  <c r="DR12" i="1"/>
  <c r="AO9" i="20"/>
  <c r="IK12" i="1"/>
  <c r="MC12" i="1"/>
  <c r="DD10" i="1"/>
  <c r="DR10" i="1"/>
  <c r="AO8" i="20"/>
  <c r="IK10" i="1"/>
  <c r="MC10" i="1"/>
  <c r="DD9" i="1"/>
  <c r="DR9" i="1"/>
  <c r="AO7" i="20"/>
  <c r="IK9" i="1"/>
  <c r="MC9" i="1"/>
  <c r="DD8" i="1"/>
  <c r="DR8" i="1"/>
  <c r="AO6" i="20"/>
  <c r="IK8" i="1"/>
  <c r="MC8" i="1"/>
  <c r="DD7" i="1"/>
  <c r="DR7" i="1"/>
  <c r="AO5" i="20"/>
  <c r="IK7" i="1"/>
  <c r="MC7" i="1"/>
  <c r="DD13" i="1"/>
  <c r="JL13" i="1" s="1"/>
  <c r="DR13" i="1"/>
  <c r="IK13" i="1"/>
  <c r="DD11" i="1"/>
  <c r="JL11" i="1" s="1"/>
  <c r="DR11" i="1"/>
  <c r="IK11" i="1"/>
  <c r="IK6" i="1"/>
  <c r="AI15" i="43"/>
  <c r="AO4" i="20"/>
  <c r="U10" i="43"/>
  <c r="AW10" i="43" s="1"/>
  <c r="DR6" i="1"/>
  <c r="DD6" i="1"/>
  <c r="AI17" i="43"/>
  <c r="AW17" i="43" s="1"/>
  <c r="IK5" i="1"/>
  <c r="AL5" i="18"/>
  <c r="F18" i="57" s="1"/>
  <c r="AO3" i="20"/>
  <c r="BP3" i="1"/>
  <c r="F25" i="57" s="1"/>
  <c r="BB3" i="1"/>
  <c r="U9" i="43"/>
  <c r="X5" i="18"/>
  <c r="DR5" i="1"/>
  <c r="DD5" i="1"/>
  <c r="I5" i="9"/>
  <c r="I3" i="9" s="1"/>
  <c r="J3" i="18"/>
  <c r="F4" i="29" s="1"/>
  <c r="F7" i="29" s="1"/>
  <c r="FF3" i="1"/>
  <c r="FT3" i="1"/>
  <c r="AY5" i="34"/>
  <c r="AY3" i="34" s="1"/>
  <c r="K3" i="34"/>
  <c r="MP30" i="1"/>
  <c r="Z22" i="20"/>
  <c r="KM30" i="1"/>
  <c r="K22" i="20"/>
  <c r="JL30" i="1"/>
  <c r="J49" i="19"/>
  <c r="MP28" i="1"/>
  <c r="Z20" i="20"/>
  <c r="KM28" i="1"/>
  <c r="BN9" i="18"/>
  <c r="K20" i="20"/>
  <c r="JL28" i="1"/>
  <c r="AZ9" i="18"/>
  <c r="MP29" i="1"/>
  <c r="Z21" i="20"/>
  <c r="KM29" i="1"/>
  <c r="K21" i="20"/>
  <c r="JL29" i="1"/>
  <c r="JM6" i="1"/>
  <c r="L4" i="20"/>
  <c r="BA5" i="18"/>
  <c r="G19" i="57" s="1"/>
  <c r="DE3" i="1"/>
  <c r="G26" i="57" s="1"/>
  <c r="MD6" i="1"/>
  <c r="V6" i="52" s="1"/>
  <c r="V11" i="52" s="1"/>
  <c r="G6" i="52"/>
  <c r="MQ6" i="1"/>
  <c r="KN6" i="1"/>
  <c r="AA4" i="20"/>
  <c r="BO5" i="18"/>
  <c r="G20" i="57" s="1"/>
  <c r="G17" i="52"/>
  <c r="DS3" i="1"/>
  <c r="G27" i="57" s="1"/>
  <c r="AX10" i="43"/>
  <c r="V18" i="43"/>
  <c r="AM3" i="18"/>
  <c r="AL5" i="9"/>
  <c r="AL3" i="9" s="1"/>
  <c r="G17" i="29"/>
  <c r="G24" i="29"/>
  <c r="K55" i="19"/>
  <c r="AP58" i="20"/>
  <c r="IL3" i="1"/>
  <c r="J3" i="9"/>
  <c r="MQ11" i="1"/>
  <c r="KN11" i="1"/>
  <c r="LB11" i="1" s="1"/>
  <c r="BN11" i="34" s="1"/>
  <c r="CP11" i="34" s="1"/>
  <c r="MQ7" i="1"/>
  <c r="AA5" i="20"/>
  <c r="KN7" i="1"/>
  <c r="L5" i="20"/>
  <c r="JM7" i="1"/>
  <c r="K51" i="19"/>
  <c r="MQ8" i="1"/>
  <c r="AA6" i="20"/>
  <c r="KN8" i="1"/>
  <c r="L6" i="20"/>
  <c r="JM8" i="1"/>
  <c r="MQ9" i="1"/>
  <c r="AA7" i="20"/>
  <c r="KN9" i="1"/>
  <c r="L7" i="20"/>
  <c r="JM9" i="1"/>
  <c r="MQ10" i="1"/>
  <c r="AA8" i="20"/>
  <c r="KN10" i="1"/>
  <c r="L8" i="20"/>
  <c r="JM10" i="1"/>
  <c r="MQ12" i="1"/>
  <c r="AA9" i="20"/>
  <c r="KN12" i="1"/>
  <c r="L9" i="20"/>
  <c r="JM12" i="1"/>
  <c r="MQ13" i="1"/>
  <c r="KN13" i="1"/>
  <c r="LB13" i="1" s="1"/>
  <c r="BN13" i="34" s="1"/>
  <c r="CP13" i="34" s="1"/>
  <c r="LB5" i="1"/>
  <c r="MS30" i="1"/>
  <c r="AC22" i="20"/>
  <c r="KP30" i="1"/>
  <c r="N22" i="20"/>
  <c r="JO30" i="1"/>
  <c r="M49" i="19"/>
  <c r="MS28" i="1"/>
  <c r="AC20" i="20"/>
  <c r="KP28" i="1"/>
  <c r="BQ9" i="18"/>
  <c r="N20" i="20"/>
  <c r="JO28" i="1"/>
  <c r="BC9" i="18"/>
  <c r="MS29" i="1"/>
  <c r="AC21" i="20"/>
  <c r="KP29" i="1"/>
  <c r="J11" i="43"/>
  <c r="AZ11" i="43" s="1"/>
  <c r="N21" i="20"/>
  <c r="JO29" i="1"/>
  <c r="DC12" i="1"/>
  <c r="DQ12" i="1"/>
  <c r="AN9" i="20"/>
  <c r="IJ12" i="1"/>
  <c r="MB12" i="1"/>
  <c r="DC10" i="1"/>
  <c r="DQ10" i="1"/>
  <c r="AN8" i="20"/>
  <c r="IJ10" i="1"/>
  <c r="MB10" i="1"/>
  <c r="DC9" i="1"/>
  <c r="DQ9" i="1"/>
  <c r="AN7" i="20"/>
  <c r="IJ9" i="1"/>
  <c r="MB9" i="1"/>
  <c r="DC8" i="1"/>
  <c r="DQ8" i="1"/>
  <c r="AN6" i="20"/>
  <c r="IJ8" i="1"/>
  <c r="MB8" i="1"/>
  <c r="DC7" i="1"/>
  <c r="DQ7" i="1"/>
  <c r="AN5" i="20"/>
  <c r="IJ7" i="1"/>
  <c r="MB7" i="1"/>
  <c r="DC13" i="1"/>
  <c r="JK13" i="1" s="1"/>
  <c r="DQ13" i="1"/>
  <c r="IJ13" i="1"/>
  <c r="DC11" i="1"/>
  <c r="JK11" i="1" s="1"/>
  <c r="DQ11" i="1"/>
  <c r="IJ11" i="1"/>
  <c r="IJ6" i="1"/>
  <c r="AH15" i="43"/>
  <c r="AN4" i="20"/>
  <c r="T10" i="43"/>
  <c r="AV10" i="43" s="1"/>
  <c r="DQ6" i="1"/>
  <c r="DC6" i="1"/>
  <c r="AH17" i="43"/>
  <c r="AV17" i="43" s="1"/>
  <c r="IJ5" i="1"/>
  <c r="AK5" i="18"/>
  <c r="E18" i="57" s="1"/>
  <c r="AN3" i="20"/>
  <c r="BO3" i="1"/>
  <c r="E25" i="57" s="1"/>
  <c r="BA3" i="1"/>
  <c r="T9" i="43"/>
  <c r="W5" i="18"/>
  <c r="DQ5" i="1"/>
  <c r="DC5" i="1"/>
  <c r="H5" i="9"/>
  <c r="H3" i="9" s="1"/>
  <c r="I3" i="18"/>
  <c r="E4" i="29" s="1"/>
  <c r="E7" i="29" s="1"/>
  <c r="FS3" i="1"/>
  <c r="FE3" i="1"/>
  <c r="AX5" i="34"/>
  <c r="AX3" i="34" s="1"/>
  <c r="J3" i="34"/>
  <c r="MO30" i="1"/>
  <c r="Y22" i="20"/>
  <c r="KL30" i="1"/>
  <c r="J22" i="20"/>
  <c r="JK30" i="1"/>
  <c r="I49" i="19"/>
  <c r="MO28" i="1"/>
  <c r="Y20" i="20"/>
  <c r="KL28" i="1"/>
  <c r="BM9" i="18"/>
  <c r="J20" i="20"/>
  <c r="JK28" i="1"/>
  <c r="AY9" i="18"/>
  <c r="MO29" i="1"/>
  <c r="Y21" i="20"/>
  <c r="KL29" i="1"/>
  <c r="J21" i="20"/>
  <c r="JK29" i="1"/>
  <c r="JS6" i="1"/>
  <c r="R4" i="20"/>
  <c r="DK3" i="1"/>
  <c r="M26" i="57" s="1"/>
  <c r="BG5" i="18"/>
  <c r="M19" i="57" s="1"/>
  <c r="MJ6" i="1"/>
  <c r="AB6" i="52" s="1"/>
  <c r="AB11" i="52" s="1"/>
  <c r="M6" i="52"/>
  <c r="MW6" i="1"/>
  <c r="N10" i="43"/>
  <c r="BD10" i="43" s="1"/>
  <c r="KT6" i="1"/>
  <c r="LH6" i="1" s="1"/>
  <c r="BT6" i="34" s="1"/>
  <c r="CV6" i="34" s="1"/>
  <c r="AG4" i="20"/>
  <c r="BU5" i="18"/>
  <c r="M17" i="52"/>
  <c r="DY3" i="1"/>
  <c r="M27" i="57" s="1"/>
  <c r="AB18" i="43"/>
  <c r="AS3" i="18"/>
  <c r="AR5" i="9"/>
  <c r="AR3" i="9" s="1"/>
  <c r="M17" i="29"/>
  <c r="M24" i="29"/>
  <c r="Q55" i="19"/>
  <c r="AV58" i="20"/>
  <c r="IR3" i="1"/>
  <c r="P3" i="9"/>
  <c r="MW11" i="1"/>
  <c r="KT11" i="1"/>
  <c r="LH11" i="1" s="1"/>
  <c r="BT11" i="34" s="1"/>
  <c r="CV11" i="34" s="1"/>
  <c r="MW7" i="1"/>
  <c r="AG5" i="20"/>
  <c r="KT7" i="1"/>
  <c r="R5" i="20"/>
  <c r="JS7" i="1"/>
  <c r="Q51" i="19"/>
  <c r="MW8" i="1"/>
  <c r="AG6" i="20"/>
  <c r="KT8" i="1"/>
  <c r="N9" i="43"/>
  <c r="R6" i="20"/>
  <c r="JS8" i="1"/>
  <c r="MW9" i="1"/>
  <c r="AG7" i="20"/>
  <c r="KT9" i="1"/>
  <c r="R7" i="20"/>
  <c r="JS9" i="1"/>
  <c r="MW10" i="1"/>
  <c r="AG8" i="20"/>
  <c r="KT10" i="1"/>
  <c r="R8" i="20"/>
  <c r="JS10" i="1"/>
  <c r="MW12" i="1"/>
  <c r="AG9" i="20"/>
  <c r="KT12" i="1"/>
  <c r="R9" i="20"/>
  <c r="JS12" i="1"/>
  <c r="MW13" i="1"/>
  <c r="KT13" i="1"/>
  <c r="LH13" i="1" s="1"/>
  <c r="BT13" i="34" s="1"/>
  <c r="CV13" i="34" s="1"/>
  <c r="LH5" i="1"/>
  <c r="HH3" i="1"/>
  <c r="MS6" i="1"/>
  <c r="KP6" i="1"/>
  <c r="AC4" i="20"/>
  <c r="J10" i="43"/>
  <c r="AZ10" i="43" s="1"/>
  <c r="I17" i="52"/>
  <c r="DU3" i="1"/>
  <c r="I27" i="57" s="1"/>
  <c r="BQ5" i="18"/>
  <c r="I20" i="57" s="1"/>
  <c r="X18" i="43"/>
  <c r="JO6" i="1"/>
  <c r="N4" i="20"/>
  <c r="BC5" i="18"/>
  <c r="I19" i="57" s="1"/>
  <c r="I21" i="57" s="1"/>
  <c r="DG3" i="1"/>
  <c r="I26" i="57" s="1"/>
  <c r="MF6" i="1"/>
  <c r="X6" i="52" s="1"/>
  <c r="X11" i="52" s="1"/>
  <c r="I6" i="52"/>
  <c r="AO3" i="18"/>
  <c r="AN5" i="9"/>
  <c r="AN3" i="9" s="1"/>
  <c r="I17" i="29"/>
  <c r="I24" i="29"/>
  <c r="M55" i="19"/>
  <c r="AR58" i="20"/>
  <c r="IN3" i="1"/>
  <c r="L3" i="9"/>
  <c r="MS11" i="1"/>
  <c r="KP11" i="1"/>
  <c r="LD11" i="1" s="1"/>
  <c r="BP11" i="34" s="1"/>
  <c r="CR11" i="34" s="1"/>
  <c r="MS7" i="1"/>
  <c r="AC5" i="20"/>
  <c r="KP7" i="1"/>
  <c r="N5" i="20"/>
  <c r="JO7" i="1"/>
  <c r="M51" i="19"/>
  <c r="MS8" i="1"/>
  <c r="AC6" i="20"/>
  <c r="KP8" i="1"/>
  <c r="J9" i="43"/>
  <c r="N6" i="20"/>
  <c r="JO8" i="1"/>
  <c r="MS9" i="1"/>
  <c r="AC7" i="20"/>
  <c r="KP9" i="1"/>
  <c r="N7" i="20"/>
  <c r="JO9" i="1"/>
  <c r="MS10" i="1"/>
  <c r="AC8" i="20"/>
  <c r="KP10" i="1"/>
  <c r="N8" i="20"/>
  <c r="JO10" i="1"/>
  <c r="MS12" i="1"/>
  <c r="AC9" i="20"/>
  <c r="KP12" i="1"/>
  <c r="N9" i="20"/>
  <c r="JO12" i="1"/>
  <c r="MS13" i="1"/>
  <c r="KP13" i="1"/>
  <c r="LD13" i="1" s="1"/>
  <c r="BP13" i="34" s="1"/>
  <c r="CR13" i="34" s="1"/>
  <c r="LD5" i="1"/>
  <c r="JP6" i="1"/>
  <c r="O4" i="20"/>
  <c r="BD5" i="18"/>
  <c r="J19" i="57" s="1"/>
  <c r="DH3" i="1"/>
  <c r="J26" i="57" s="1"/>
  <c r="MG6" i="1"/>
  <c r="MG3" i="1" s="1"/>
  <c r="J6" i="52"/>
  <c r="MT6" i="1"/>
  <c r="K10" i="43"/>
  <c r="BA10" i="43" s="1"/>
  <c r="KQ6" i="1"/>
  <c r="LE6" i="1" s="1"/>
  <c r="BQ6" i="34" s="1"/>
  <c r="CS6" i="34" s="1"/>
  <c r="AD4" i="20"/>
  <c r="J17" i="52"/>
  <c r="DV3" i="1"/>
  <c r="J27" i="57" s="1"/>
  <c r="BR5" i="18"/>
  <c r="J20" i="57" s="1"/>
  <c r="Y18" i="43"/>
  <c r="AP3" i="18"/>
  <c r="AO5" i="9"/>
  <c r="AO3" i="9" s="1"/>
  <c r="J17" i="29"/>
  <c r="J24" i="29"/>
  <c r="N55" i="19"/>
  <c r="AS58" i="20"/>
  <c r="IO3" i="1"/>
  <c r="M3" i="9"/>
  <c r="MT11" i="1"/>
  <c r="KQ11" i="1"/>
  <c r="LE11" i="1" s="1"/>
  <c r="BQ11" i="34" s="1"/>
  <c r="CS11" i="34" s="1"/>
  <c r="MT7" i="1"/>
  <c r="AD5" i="20"/>
  <c r="KQ7" i="1"/>
  <c r="O5" i="20"/>
  <c r="JP7" i="1"/>
  <c r="N51" i="19"/>
  <c r="MT8" i="1"/>
  <c r="AD6" i="20"/>
  <c r="KQ8" i="1"/>
  <c r="K9" i="43"/>
  <c r="O6" i="20"/>
  <c r="JP8" i="1"/>
  <c r="MT9" i="1"/>
  <c r="AD7" i="20"/>
  <c r="KQ9" i="1"/>
  <c r="O7" i="20"/>
  <c r="JP9" i="1"/>
  <c r="MT10" i="1"/>
  <c r="AD8" i="20"/>
  <c r="KQ10" i="1"/>
  <c r="O8" i="20"/>
  <c r="JP10" i="1"/>
  <c r="MT12" i="1"/>
  <c r="AD9" i="20"/>
  <c r="KQ12" i="1"/>
  <c r="O9" i="20"/>
  <c r="JP12" i="1"/>
  <c r="MT13" i="1"/>
  <c r="KQ13" i="1"/>
  <c r="LE13" i="1" s="1"/>
  <c r="BQ13" i="34" s="1"/>
  <c r="CS13" i="34" s="1"/>
  <c r="LE5" i="1"/>
  <c r="DI13" i="1"/>
  <c r="JQ13" i="1" s="1"/>
  <c r="DW13" i="1"/>
  <c r="IP13" i="1"/>
  <c r="DI12" i="1"/>
  <c r="DW12" i="1"/>
  <c r="AT9" i="20"/>
  <c r="IP12" i="1"/>
  <c r="MH12" i="1"/>
  <c r="DI10" i="1"/>
  <c r="DW10" i="1"/>
  <c r="AT8" i="20"/>
  <c r="IP10" i="1"/>
  <c r="MH10" i="1"/>
  <c r="DI9" i="1"/>
  <c r="MH9" i="1" s="1"/>
  <c r="DW9" i="1"/>
  <c r="AT7" i="20"/>
  <c r="IP9" i="1"/>
  <c r="DI8" i="1"/>
  <c r="DW8" i="1"/>
  <c r="AT6" i="20"/>
  <c r="IP8" i="1"/>
  <c r="MH8" i="1"/>
  <c r="DI7" i="1"/>
  <c r="DW7" i="1"/>
  <c r="AT5" i="20"/>
  <c r="IP7" i="1"/>
  <c r="MH7" i="1"/>
  <c r="DI11" i="1"/>
  <c r="JQ11" i="1" s="1"/>
  <c r="DW11" i="1"/>
  <c r="IP11" i="1"/>
  <c r="IP6" i="1"/>
  <c r="AN15" i="43"/>
  <c r="AT4" i="20"/>
  <c r="O54" i="19" s="1"/>
  <c r="BC54" i="19" s="1"/>
  <c r="BQ54" i="19" s="1"/>
  <c r="Z10" i="43"/>
  <c r="DW6" i="1"/>
  <c r="DI6" i="1"/>
  <c r="IP5" i="1"/>
  <c r="AN17" i="43"/>
  <c r="BB17" i="43" s="1"/>
  <c r="AQ5" i="18"/>
  <c r="K18" i="57" s="1"/>
  <c r="AT3" i="20"/>
  <c r="BU3" i="1"/>
  <c r="K25" i="57" s="1"/>
  <c r="BG3" i="1"/>
  <c r="Z9" i="43"/>
  <c r="AC5" i="18"/>
  <c r="DW5" i="1"/>
  <c r="DI5" i="1"/>
  <c r="N5" i="9"/>
  <c r="N3" i="9" s="1"/>
  <c r="O3" i="18"/>
  <c r="K4" i="29" s="1"/>
  <c r="K7" i="29" s="1"/>
  <c r="FY3" i="1"/>
  <c r="FK3" i="1"/>
  <c r="BD5" i="34"/>
  <c r="BD3" i="34" s="1"/>
  <c r="P3" i="34"/>
  <c r="MU30" i="1"/>
  <c r="AE22" i="20"/>
  <c r="KR30" i="1"/>
  <c r="P22" i="20"/>
  <c r="JQ30" i="1"/>
  <c r="O49" i="19"/>
  <c r="MU28" i="1"/>
  <c r="AE20" i="20"/>
  <c r="KR28" i="1"/>
  <c r="BS9" i="18"/>
  <c r="P20" i="20"/>
  <c r="JQ28" i="1"/>
  <c r="BE9" i="18"/>
  <c r="MU29" i="1"/>
  <c r="AE21" i="20"/>
  <c r="KR29" i="1"/>
  <c r="L11" i="43"/>
  <c r="BB11" i="43" s="1"/>
  <c r="P21" i="20"/>
  <c r="JQ29" i="1"/>
  <c r="DB12" i="1"/>
  <c r="DP12" i="1"/>
  <c r="AM9" i="20"/>
  <c r="II12" i="1"/>
  <c r="MA12" i="1"/>
  <c r="DB10" i="1"/>
  <c r="MA10" i="1" s="1"/>
  <c r="DP10" i="1"/>
  <c r="AM8" i="20"/>
  <c r="II10" i="1"/>
  <c r="DB9" i="1"/>
  <c r="DP9" i="1"/>
  <c r="AM7" i="20"/>
  <c r="II9" i="1"/>
  <c r="MA9" i="1"/>
  <c r="DB8" i="1"/>
  <c r="DP8" i="1"/>
  <c r="AM6" i="20"/>
  <c r="II8" i="1"/>
  <c r="MA8" i="1"/>
  <c r="DB7" i="1"/>
  <c r="DP7" i="1"/>
  <c r="AM5" i="20"/>
  <c r="II7" i="1"/>
  <c r="MA7" i="1"/>
  <c r="DB13" i="1"/>
  <c r="JJ13" i="1" s="1"/>
  <c r="DP13" i="1"/>
  <c r="II13" i="1"/>
  <c r="DB11" i="1"/>
  <c r="JJ11" i="1" s="1"/>
  <c r="DP11" i="1"/>
  <c r="II11" i="1"/>
  <c r="II6" i="1"/>
  <c r="AG15" i="43"/>
  <c r="AM4" i="20"/>
  <c r="S10" i="43"/>
  <c r="AU10" i="43" s="1"/>
  <c r="DP6" i="1"/>
  <c r="DB6" i="1"/>
  <c r="AG17" i="43"/>
  <c r="AU17" i="43" s="1"/>
  <c r="II5" i="1"/>
  <c r="AJ5" i="18"/>
  <c r="D18" i="57" s="1"/>
  <c r="AM3" i="20"/>
  <c r="BN3" i="1"/>
  <c r="D25" i="57" s="1"/>
  <c r="AZ3" i="1"/>
  <c r="S9" i="43"/>
  <c r="V5" i="18"/>
  <c r="DP5" i="1"/>
  <c r="DB5" i="1"/>
  <c r="G5" i="9"/>
  <c r="G3" i="9" s="1"/>
  <c r="H3" i="18"/>
  <c r="D4" i="29" s="1"/>
  <c r="D7" i="29" s="1"/>
  <c r="FD3" i="1"/>
  <c r="FR3" i="1"/>
  <c r="AW5" i="34"/>
  <c r="AW3" i="34" s="1"/>
  <c r="I3" i="34"/>
  <c r="MN30" i="1"/>
  <c r="X22" i="20"/>
  <c r="KK30" i="1"/>
  <c r="I22" i="20"/>
  <c r="JJ30" i="1"/>
  <c r="H49" i="19"/>
  <c r="MN28" i="1"/>
  <c r="X20" i="20"/>
  <c r="KK28" i="1"/>
  <c r="BL9" i="18"/>
  <c r="I20" i="20"/>
  <c r="JJ28" i="1"/>
  <c r="AX9" i="18"/>
  <c r="MN29" i="1"/>
  <c r="X21" i="20"/>
  <c r="KK29" i="1"/>
  <c r="I21" i="20"/>
  <c r="JJ29" i="1"/>
  <c r="DA12" i="1"/>
  <c r="DO12" i="1"/>
  <c r="AL9" i="20"/>
  <c r="IH12" i="1"/>
  <c r="LZ12" i="1"/>
  <c r="DA10" i="1"/>
  <c r="DO10" i="1"/>
  <c r="AL8" i="20"/>
  <c r="IH10" i="1"/>
  <c r="LZ10" i="1"/>
  <c r="DA9" i="1"/>
  <c r="DO9" i="1"/>
  <c r="AL7" i="20"/>
  <c r="IH9" i="1"/>
  <c r="LZ9" i="1"/>
  <c r="DA8" i="1"/>
  <c r="DO8" i="1"/>
  <c r="AL6" i="20"/>
  <c r="IH8" i="1"/>
  <c r="LZ8" i="1"/>
  <c r="DA7" i="1"/>
  <c r="DO7" i="1"/>
  <c r="AL5" i="20"/>
  <c r="IH7" i="1"/>
  <c r="LZ7" i="1"/>
  <c r="DA13" i="1"/>
  <c r="JI13" i="1" s="1"/>
  <c r="DO13" i="1"/>
  <c r="IH13" i="1"/>
  <c r="DA11" i="1"/>
  <c r="JI11" i="1" s="1"/>
  <c r="DO11" i="1"/>
  <c r="IH11" i="1"/>
  <c r="IH6" i="1"/>
  <c r="AF15" i="43"/>
  <c r="AL4" i="20"/>
  <c r="R10" i="43"/>
  <c r="AT10" i="43" s="1"/>
  <c r="DO6" i="1"/>
  <c r="DA6" i="1"/>
  <c r="AF17" i="43"/>
  <c r="AT17" i="43" s="1"/>
  <c r="IH5" i="1"/>
  <c r="AI5" i="18"/>
  <c r="C18" i="57" s="1"/>
  <c r="AL3" i="20"/>
  <c r="BM3" i="1"/>
  <c r="C25" i="57" s="1"/>
  <c r="AY3" i="1"/>
  <c r="R9" i="43"/>
  <c r="U5" i="18"/>
  <c r="DO5" i="1"/>
  <c r="DA5" i="1"/>
  <c r="F5" i="9"/>
  <c r="F3" i="9" s="1"/>
  <c r="G3" i="18"/>
  <c r="C4" i="29" s="1"/>
  <c r="C7" i="29" s="1"/>
  <c r="FQ3" i="1"/>
  <c r="FC3" i="1"/>
  <c r="AV5" i="34"/>
  <c r="AV3" i="34" s="1"/>
  <c r="H3" i="34"/>
  <c r="MM30" i="1"/>
  <c r="W22" i="20"/>
  <c r="KJ30" i="1"/>
  <c r="H22" i="20"/>
  <c r="JI30" i="1"/>
  <c r="MM29" i="1"/>
  <c r="W21" i="20"/>
  <c r="KJ29" i="1"/>
  <c r="H21" i="20"/>
  <c r="JI29" i="1"/>
  <c r="G49" i="19"/>
  <c r="MM28" i="1"/>
  <c r="W20" i="20"/>
  <c r="KJ28" i="1"/>
  <c r="BK9" i="18"/>
  <c r="H20" i="20"/>
  <c r="JI28" i="1"/>
  <c r="AW9" i="18"/>
  <c r="DJ13" i="1"/>
  <c r="JR13" i="1" s="1"/>
  <c r="DX13" i="1"/>
  <c r="IQ13" i="1"/>
  <c r="DJ12" i="1"/>
  <c r="DX12" i="1"/>
  <c r="AU9" i="20"/>
  <c r="IQ12" i="1"/>
  <c r="MI12" i="1"/>
  <c r="DJ10" i="1"/>
  <c r="DX10" i="1"/>
  <c r="AU8" i="20"/>
  <c r="IQ10" i="1"/>
  <c r="MI10" i="1"/>
  <c r="DJ9" i="1"/>
  <c r="DX9" i="1"/>
  <c r="AU7" i="20"/>
  <c r="IQ9" i="1"/>
  <c r="MI9" i="1"/>
  <c r="DJ8" i="1"/>
  <c r="DX8" i="1"/>
  <c r="AU6" i="20"/>
  <c r="IQ8" i="1"/>
  <c r="MI8" i="1"/>
  <c r="DJ7" i="1"/>
  <c r="MI7" i="1" s="1"/>
  <c r="DX7" i="1"/>
  <c r="AU5" i="20"/>
  <c r="IQ7" i="1"/>
  <c r="DJ11" i="1"/>
  <c r="JR11" i="1" s="1"/>
  <c r="DX11" i="1"/>
  <c r="IQ11" i="1"/>
  <c r="IQ6" i="1"/>
  <c r="AO15" i="43"/>
  <c r="AU4" i="20"/>
  <c r="P54" i="19" s="1"/>
  <c r="BD54" i="19" s="1"/>
  <c r="BR54" i="19" s="1"/>
  <c r="AA10" i="43"/>
  <c r="DX6" i="1"/>
  <c r="DJ6" i="1"/>
  <c r="IQ5" i="1"/>
  <c r="AO17" i="43"/>
  <c r="BC17" i="43" s="1"/>
  <c r="AR5" i="18"/>
  <c r="L18" i="57" s="1"/>
  <c r="AU3" i="20"/>
  <c r="BV3" i="1"/>
  <c r="L25" i="57" s="1"/>
  <c r="BH3" i="1"/>
  <c r="AA9" i="43"/>
  <c r="AD5" i="18"/>
  <c r="DX5" i="1"/>
  <c r="DJ5" i="1"/>
  <c r="O5" i="9"/>
  <c r="O3" i="9" s="1"/>
  <c r="P3" i="18"/>
  <c r="L4" i="29" s="1"/>
  <c r="L7" i="29" s="1"/>
  <c r="FL3" i="1"/>
  <c r="FZ3" i="1"/>
  <c r="BE5" i="34"/>
  <c r="BE3" i="34" s="1"/>
  <c r="Q3" i="34"/>
  <c r="MV30" i="1"/>
  <c r="AF22" i="20"/>
  <c r="KS30" i="1"/>
  <c r="Q22" i="20"/>
  <c r="JR30" i="1"/>
  <c r="P49" i="19"/>
  <c r="MV28" i="1"/>
  <c r="AF20" i="20"/>
  <c r="KS28" i="1"/>
  <c r="BT9" i="18"/>
  <c r="Q20" i="20"/>
  <c r="JR28" i="1"/>
  <c r="BF9" i="18"/>
  <c r="MV29" i="1"/>
  <c r="AF21" i="20"/>
  <c r="KS29" i="1"/>
  <c r="M11" i="43"/>
  <c r="BC11" i="43" s="1"/>
  <c r="Q21" i="20"/>
  <c r="JR29" i="1"/>
  <c r="Z3" i="18"/>
  <c r="Y5" i="9"/>
  <c r="Y3" i="9" s="1"/>
  <c r="JN6" i="1"/>
  <c r="M4" i="20"/>
  <c r="H6" i="52"/>
  <c r="DF3" i="1"/>
  <c r="H26" i="57" s="1"/>
  <c r="BB5" i="18"/>
  <c r="H19" i="57" s="1"/>
  <c r="ME6" i="1"/>
  <c r="MR6" i="1"/>
  <c r="KO6" i="1"/>
  <c r="AB4" i="20"/>
  <c r="BP5" i="18"/>
  <c r="H20" i="57" s="1"/>
  <c r="H17" i="52"/>
  <c r="DT3" i="1"/>
  <c r="H27" i="57" s="1"/>
  <c r="L55" i="19"/>
  <c r="AQ58" i="20"/>
  <c r="IM3" i="1"/>
  <c r="K3" i="9"/>
  <c r="MR11" i="1"/>
  <c r="KO11" i="1"/>
  <c r="LC11" i="1" s="1"/>
  <c r="BO11" i="34" s="1"/>
  <c r="CQ11" i="34" s="1"/>
  <c r="MR7" i="1"/>
  <c r="AB5" i="20"/>
  <c r="KO7" i="1"/>
  <c r="M5" i="20"/>
  <c r="JN7" i="1"/>
  <c r="L51" i="19"/>
  <c r="W18" i="43"/>
  <c r="MR8" i="1"/>
  <c r="AB6" i="20"/>
  <c r="KO8" i="1"/>
  <c r="I9" i="43"/>
  <c r="M6" i="20"/>
  <c r="JN8" i="1"/>
  <c r="MR9" i="1"/>
  <c r="AB7" i="20"/>
  <c r="KO9" i="1"/>
  <c r="M7" i="20"/>
  <c r="JN9" i="1"/>
  <c r="MR10" i="1"/>
  <c r="AB8" i="20"/>
  <c r="KO10" i="1"/>
  <c r="M8" i="20"/>
  <c r="JN10" i="1"/>
  <c r="MR12" i="1"/>
  <c r="AB9" i="20"/>
  <c r="KO12" i="1"/>
  <c r="M9" i="20"/>
  <c r="JN12" i="1"/>
  <c r="MR13" i="1"/>
  <c r="KO13" i="1"/>
  <c r="LC13" i="1" s="1"/>
  <c r="BO13" i="34" s="1"/>
  <c r="CQ13" i="34" s="1"/>
  <c r="H4" i="33"/>
  <c r="CQ5" i="34"/>
  <c r="BX9" i="18" l="1"/>
  <c r="MJ3" i="1"/>
  <c r="CE19" i="18"/>
  <c r="CA19" i="18"/>
  <c r="CH8" i="18"/>
  <c r="CA8" i="18"/>
  <c r="CH11" i="18"/>
  <c r="CG11" i="18"/>
  <c r="CC11" i="18"/>
  <c r="BX18" i="18"/>
  <c r="CA18" i="18"/>
  <c r="CE18" i="18"/>
  <c r="CA6" i="18"/>
  <c r="MI13" i="1"/>
  <c r="Y6" i="52"/>
  <c r="Y11" i="52" s="1"/>
  <c r="MD3" i="1"/>
  <c r="D11" i="43"/>
  <c r="E11" i="43"/>
  <c r="Y17" i="52"/>
  <c r="CC14" i="18"/>
  <c r="BY19" i="18"/>
  <c r="CF8" i="18"/>
  <c r="K20" i="19"/>
  <c r="LB6" i="1"/>
  <c r="BN6" i="34" s="1"/>
  <c r="CP6" i="34" s="1"/>
  <c r="BZ14" i="18"/>
  <c r="BY9" i="18"/>
  <c r="IP3" i="1"/>
  <c r="CA14" i="18"/>
  <c r="N20" i="19"/>
  <c r="JP3" i="1"/>
  <c r="N58" i="20"/>
  <c r="M35" i="19"/>
  <c r="BA35" i="19" s="1"/>
  <c r="BO35" i="19" s="1"/>
  <c r="AC58" i="20"/>
  <c r="Q20" i="19"/>
  <c r="F11" i="43"/>
  <c r="JM3" i="1"/>
  <c r="V17" i="52"/>
  <c r="K35" i="19"/>
  <c r="AY35" i="19" s="1"/>
  <c r="BM35" i="19" s="1"/>
  <c r="G11" i="43"/>
  <c r="AD58" i="20"/>
  <c r="O58" i="20"/>
  <c r="X17" i="52"/>
  <c r="JO3" i="1"/>
  <c r="KP3" i="1"/>
  <c r="JS3" i="1"/>
  <c r="AB17" i="52"/>
  <c r="L58" i="20"/>
  <c r="N35" i="19"/>
  <c r="BB35" i="19" s="1"/>
  <c r="BP35" i="19" s="1"/>
  <c r="MF3" i="1"/>
  <c r="MT3" i="1"/>
  <c r="MW3" i="1"/>
  <c r="Q35" i="19"/>
  <c r="BE35" i="19" s="1"/>
  <c r="BS35" i="19" s="1"/>
  <c r="R58" i="20"/>
  <c r="KT3" i="1"/>
  <c r="AA58" i="20"/>
  <c r="CA9" i="18"/>
  <c r="J54" i="19"/>
  <c r="AX54" i="19" s="1"/>
  <c r="BL54" i="19" s="1"/>
  <c r="CA15" i="18"/>
  <c r="BY15" i="18"/>
  <c r="CC15" i="18"/>
  <c r="CE15" i="18"/>
  <c r="CB15" i="18"/>
  <c r="CC8" i="18"/>
  <c r="BY8" i="18"/>
  <c r="CG9" i="18"/>
  <c r="MH13" i="1"/>
  <c r="BZ9" i="18"/>
  <c r="I54" i="19"/>
  <c r="CD9" i="18"/>
  <c r="BZ20" i="18"/>
  <c r="IQ3" i="1"/>
  <c r="KQ3" i="1"/>
  <c r="M20" i="19"/>
  <c r="MS3" i="1"/>
  <c r="AG58" i="20"/>
  <c r="MQ3" i="1"/>
  <c r="CB14" i="18"/>
  <c r="BX14" i="18"/>
  <c r="BY14" i="18"/>
  <c r="CG19" i="18"/>
  <c r="CC19" i="18"/>
  <c r="CD11" i="18"/>
  <c r="CE11" i="18"/>
  <c r="CB11" i="18"/>
  <c r="BY11" i="18"/>
  <c r="CA11" i="18"/>
  <c r="BY18" i="18"/>
  <c r="CC18" i="18"/>
  <c r="CG18" i="18"/>
  <c r="CH6" i="18"/>
  <c r="CF6" i="18"/>
  <c r="CD6" i="18"/>
  <c r="BY6" i="18"/>
  <c r="AF3" i="60"/>
  <c r="G34" i="19"/>
  <c r="IH3" i="1"/>
  <c r="LZ11" i="1"/>
  <c r="LZ13" i="1"/>
  <c r="MH11" i="1"/>
  <c r="KN3" i="1"/>
  <c r="CH9" i="18"/>
  <c r="CA16" i="18"/>
  <c r="BY16" i="18"/>
  <c r="CC16" i="18"/>
  <c r="CE16" i="18"/>
  <c r="CB16" i="18"/>
  <c r="BX8" i="18"/>
  <c r="CH14" i="18"/>
  <c r="BY20" i="18"/>
  <c r="BX20" i="18"/>
  <c r="CF11" i="18"/>
  <c r="AF8" i="52"/>
  <c r="AC3" i="60"/>
  <c r="AD3" i="60"/>
  <c r="MI11" i="1"/>
  <c r="II3" i="1"/>
  <c r="MA11" i="1"/>
  <c r="MA13" i="1"/>
  <c r="I28" i="57"/>
  <c r="IJ3" i="1"/>
  <c r="MB11" i="1"/>
  <c r="MB13" i="1"/>
  <c r="IK3" i="1"/>
  <c r="MC11" i="1"/>
  <c r="MC13" i="1"/>
  <c r="CG15" i="18"/>
  <c r="CC9" i="18"/>
  <c r="BZ16" i="18"/>
  <c r="BX15" i="18"/>
  <c r="CD16" i="18"/>
  <c r="CH15" i="18"/>
  <c r="CF15" i="18"/>
  <c r="CE14" i="18"/>
  <c r="CD14" i="18"/>
  <c r="CF14" i="18"/>
  <c r="BX6" i="18"/>
  <c r="CF19" i="18"/>
  <c r="CB19" i="18"/>
  <c r="CG8" i="18"/>
  <c r="BZ8" i="18"/>
  <c r="BX11" i="18"/>
  <c r="BZ11" i="18"/>
  <c r="BZ18" i="18"/>
  <c r="CD18" i="18"/>
  <c r="CH18" i="18"/>
  <c r="CG6" i="18"/>
  <c r="CB6" i="18"/>
  <c r="BZ6" i="18"/>
  <c r="AE3" i="60"/>
  <c r="M20" i="57"/>
  <c r="Q11" i="58"/>
  <c r="R11" i="58" s="1"/>
  <c r="Q14" i="58"/>
  <c r="R14" i="58" s="1"/>
  <c r="R5" i="58"/>
  <c r="AW54" i="19"/>
  <c r="R54" i="19"/>
  <c r="M57" i="56"/>
  <c r="M58" i="56"/>
  <c r="I22" i="19"/>
  <c r="F57" i="56"/>
  <c r="F62" i="56" s="1"/>
  <c r="J22" i="19"/>
  <c r="G57" i="56"/>
  <c r="G62" i="56" s="1"/>
  <c r="D57" i="56"/>
  <c r="D58" i="56"/>
  <c r="H22" i="19"/>
  <c r="E57" i="56"/>
  <c r="E62" i="56" s="1"/>
  <c r="M22" i="19"/>
  <c r="J57" i="56"/>
  <c r="J62" i="56" s="1"/>
  <c r="L22" i="19"/>
  <c r="I57" i="56"/>
  <c r="I62" i="56" s="1"/>
  <c r="N57" i="56"/>
  <c r="N58" i="56"/>
  <c r="N22" i="19"/>
  <c r="K57" i="56"/>
  <c r="K62" i="56" s="1"/>
  <c r="L57" i="56"/>
  <c r="L58" i="56"/>
  <c r="K22" i="19"/>
  <c r="H57" i="56"/>
  <c r="H62" i="56" s="1"/>
  <c r="N52" i="56"/>
  <c r="N56" i="56" s="1"/>
  <c r="K52" i="56"/>
  <c r="K56" i="56" s="1"/>
  <c r="G52" i="56"/>
  <c r="G56" i="56" s="1"/>
  <c r="I52" i="56"/>
  <c r="I56" i="56" s="1"/>
  <c r="J52" i="56"/>
  <c r="J56" i="56" s="1"/>
  <c r="M52" i="56"/>
  <c r="M56" i="56" s="1"/>
  <c r="H52" i="56"/>
  <c r="H56" i="56" s="1"/>
  <c r="F52" i="56"/>
  <c r="F56" i="56" s="1"/>
  <c r="L52" i="56"/>
  <c r="L56" i="56" s="1"/>
  <c r="D52" i="56"/>
  <c r="D56" i="56" s="1"/>
  <c r="E52" i="56"/>
  <c r="E56" i="56" s="1"/>
  <c r="P55" i="19"/>
  <c r="M5" i="56"/>
  <c r="M316" i="56" s="1" a="1"/>
  <c r="M316" i="56" s="1"/>
  <c r="M322" i="56" s="1"/>
  <c r="G55" i="19"/>
  <c r="D5" i="56"/>
  <c r="D316" i="56" s="1" a="1"/>
  <c r="D316" i="56" s="1"/>
  <c r="D322" i="56" s="1"/>
  <c r="H55" i="19"/>
  <c r="E5" i="56"/>
  <c r="E316" i="56" s="1" a="1"/>
  <c r="E316" i="56" s="1"/>
  <c r="E322" i="56" s="1"/>
  <c r="O55" i="19"/>
  <c r="L5" i="56"/>
  <c r="L316" i="56" s="1" a="1"/>
  <c r="L316" i="56" s="1"/>
  <c r="L322" i="56" s="1"/>
  <c r="I55" i="19"/>
  <c r="F5" i="56"/>
  <c r="F316" i="56" s="1" a="1"/>
  <c r="F316" i="56" s="1"/>
  <c r="F322" i="56" s="1"/>
  <c r="J55" i="19"/>
  <c r="G5" i="56"/>
  <c r="G316" i="56" s="1" a="1"/>
  <c r="G316" i="56" s="1"/>
  <c r="G322" i="56" s="1"/>
  <c r="I3" i="56"/>
  <c r="I4" i="56"/>
  <c r="K3" i="56"/>
  <c r="K4" i="56"/>
  <c r="J3" i="56"/>
  <c r="J4" i="56"/>
  <c r="N3" i="56"/>
  <c r="N4" i="56"/>
  <c r="H3" i="56"/>
  <c r="H4" i="56"/>
  <c r="D22" i="56"/>
  <c r="K22" i="56"/>
  <c r="J22" i="56"/>
  <c r="D10" i="56"/>
  <c r="N22" i="56"/>
  <c r="M22" i="56"/>
  <c r="L22" i="56"/>
  <c r="I22" i="56"/>
  <c r="H22" i="56"/>
  <c r="G22" i="56"/>
  <c r="F22" i="56"/>
  <c r="E22" i="56"/>
  <c r="I10" i="56"/>
  <c r="N10" i="56"/>
  <c r="M10" i="56"/>
  <c r="L10" i="56"/>
  <c r="K10" i="56"/>
  <c r="J10" i="56"/>
  <c r="H10" i="56"/>
  <c r="G9" i="56"/>
  <c r="G10" i="56"/>
  <c r="F10" i="56"/>
  <c r="E10" i="56"/>
  <c r="H21" i="57"/>
  <c r="H28" i="57"/>
  <c r="H11" i="29"/>
  <c r="H12" i="57"/>
  <c r="J12" i="29"/>
  <c r="J13" i="57"/>
  <c r="J28" i="57"/>
  <c r="J21" i="57"/>
  <c r="I12" i="29"/>
  <c r="I13" i="57"/>
  <c r="M12" i="29"/>
  <c r="M13" i="57"/>
  <c r="M21" i="57"/>
  <c r="M28" i="57"/>
  <c r="G12" i="29"/>
  <c r="G13" i="57"/>
  <c r="G28" i="57"/>
  <c r="G21" i="57"/>
  <c r="D21" i="56"/>
  <c r="D26" i="56" s="1"/>
  <c r="K21" i="56"/>
  <c r="J21" i="56"/>
  <c r="J26" i="56" s="1"/>
  <c r="D9" i="56"/>
  <c r="N21" i="56"/>
  <c r="N26" i="56" s="1"/>
  <c r="M21" i="56"/>
  <c r="L21" i="56"/>
  <c r="L26" i="56" s="1"/>
  <c r="I21" i="56"/>
  <c r="H21" i="56"/>
  <c r="H26" i="56" s="1"/>
  <c r="G21" i="56"/>
  <c r="F21" i="56"/>
  <c r="F26" i="56" s="1"/>
  <c r="E21" i="56"/>
  <c r="H12" i="29"/>
  <c r="H13" i="57"/>
  <c r="I9" i="56"/>
  <c r="I14" i="56" s="1"/>
  <c r="N9" i="56"/>
  <c r="M11" i="29"/>
  <c r="M12" i="57"/>
  <c r="M14" i="57" s="1"/>
  <c r="M9" i="56"/>
  <c r="M14" i="56" s="1"/>
  <c r="L9" i="56"/>
  <c r="K9" i="56"/>
  <c r="K14" i="56" s="1"/>
  <c r="J11" i="29"/>
  <c r="J12" i="57"/>
  <c r="J14" i="57" s="1"/>
  <c r="J9" i="56"/>
  <c r="I11" i="29"/>
  <c r="I12" i="57"/>
  <c r="H9" i="56"/>
  <c r="H14" i="56" s="1"/>
  <c r="G11" i="29"/>
  <c r="G12" i="57"/>
  <c r="G14" i="57" s="1"/>
  <c r="F9" i="56"/>
  <c r="E9" i="56"/>
  <c r="E14" i="56" s="1"/>
  <c r="CB8" i="18"/>
  <c r="CF9" i="18"/>
  <c r="CC6" i="18"/>
  <c r="LC12" i="1"/>
  <c r="BO12" i="34" s="1"/>
  <c r="CQ12" i="34" s="1"/>
  <c r="LC10" i="1"/>
  <c r="BO10" i="34" s="1"/>
  <c r="CQ10" i="34" s="1"/>
  <c r="LC9" i="1"/>
  <c r="BO9" i="34" s="1"/>
  <c r="CQ9" i="34" s="1"/>
  <c r="L20" i="19"/>
  <c r="I18" i="43"/>
  <c r="AY9" i="43"/>
  <c r="LC8" i="1"/>
  <c r="BO8" i="34" s="1"/>
  <c r="CQ8" i="34" s="1"/>
  <c r="L35" i="19"/>
  <c r="AZ35" i="19" s="1"/>
  <c r="BN35" i="19" s="1"/>
  <c r="AZ51" i="19"/>
  <c r="BN51" i="19" s="1"/>
  <c r="L6" i="19"/>
  <c r="AZ6" i="19" s="1"/>
  <c r="LC7" i="1"/>
  <c r="BO7" i="34" s="1"/>
  <c r="CQ7" i="34" s="1"/>
  <c r="AZ55" i="19"/>
  <c r="BN55" i="19" s="1"/>
  <c r="L10" i="19"/>
  <c r="AZ10" i="19" s="1"/>
  <c r="H19" i="29"/>
  <c r="H26" i="29"/>
  <c r="H22" i="52"/>
  <c r="CP5" i="18"/>
  <c r="BP3" i="18"/>
  <c r="L39" i="19"/>
  <c r="AZ39" i="19" s="1"/>
  <c r="BN39" i="19" s="1"/>
  <c r="AB58" i="20"/>
  <c r="LC6" i="1"/>
  <c r="KO3" i="1"/>
  <c r="W17" i="52"/>
  <c r="MR3" i="1"/>
  <c r="W6" i="52"/>
  <c r="W11" i="52" s="1"/>
  <c r="ME3" i="1"/>
  <c r="CC5" i="18"/>
  <c r="BB3" i="18"/>
  <c r="H18" i="29"/>
  <c r="H25" i="29"/>
  <c r="H11" i="52"/>
  <c r="L24" i="19"/>
  <c r="M58" i="20"/>
  <c r="JN3" i="1"/>
  <c r="LG29" i="1"/>
  <c r="BS29" i="34" s="1"/>
  <c r="CU29" i="34" s="1"/>
  <c r="CT9" i="18"/>
  <c r="LG28" i="1"/>
  <c r="BS28" i="34" s="1"/>
  <c r="CU28" i="34" s="1"/>
  <c r="P34" i="19"/>
  <c r="BD49" i="19"/>
  <c r="LG30" i="1"/>
  <c r="BS30" i="34" s="1"/>
  <c r="CU30" i="34" s="1"/>
  <c r="BF5" i="18"/>
  <c r="L19" i="57" s="1"/>
  <c r="JR5" i="1"/>
  <c r="DJ3" i="1"/>
  <c r="L26" i="57" s="1"/>
  <c r="Q3" i="20"/>
  <c r="MI5" i="1"/>
  <c r="L6" i="52"/>
  <c r="BT5" i="18"/>
  <c r="L20" i="57" s="1"/>
  <c r="MV5" i="1"/>
  <c r="L17" i="52"/>
  <c r="M9" i="43"/>
  <c r="BC9" i="43" s="1"/>
  <c r="DX3" i="1"/>
  <c r="L27" i="57" s="1"/>
  <c r="AF3" i="20"/>
  <c r="KS5" i="1"/>
  <c r="AD3" i="18"/>
  <c r="AC5" i="9"/>
  <c r="AC3" i="9" s="1"/>
  <c r="AA18" i="43"/>
  <c r="L17" i="29"/>
  <c r="L24" i="29"/>
  <c r="AU58" i="20"/>
  <c r="P51" i="19"/>
  <c r="AR3" i="18"/>
  <c r="AQ5" i="9"/>
  <c r="AQ3" i="9" s="1"/>
  <c r="JR6" i="1"/>
  <c r="Q4" i="20"/>
  <c r="MI6" i="1"/>
  <c r="MV6" i="1"/>
  <c r="M10" i="43"/>
  <c r="BC10" i="43" s="1"/>
  <c r="KS6" i="1"/>
  <c r="AF4" i="20"/>
  <c r="BD55" i="19"/>
  <c r="BR55" i="19" s="1"/>
  <c r="P10" i="19"/>
  <c r="BD10" i="19" s="1"/>
  <c r="BC15" i="43"/>
  <c r="AO18" i="43"/>
  <c r="MV11" i="1"/>
  <c r="KS11" i="1"/>
  <c r="LG11" i="1" s="1"/>
  <c r="BS11" i="34" s="1"/>
  <c r="CU11" i="34" s="1"/>
  <c r="MV7" i="1"/>
  <c r="AF5" i="20"/>
  <c r="KS7" i="1"/>
  <c r="Q5" i="20"/>
  <c r="JR7" i="1"/>
  <c r="MV8" i="1"/>
  <c r="AF6" i="20"/>
  <c r="KS8" i="1"/>
  <c r="Q6" i="20"/>
  <c r="JR8" i="1"/>
  <c r="MV9" i="1"/>
  <c r="AF7" i="20"/>
  <c r="KS9" i="1"/>
  <c r="Q7" i="20"/>
  <c r="JR9" i="1"/>
  <c r="MV10" i="1"/>
  <c r="AF8" i="20"/>
  <c r="KS10" i="1"/>
  <c r="Q8" i="20"/>
  <c r="JR10" i="1"/>
  <c r="MV12" i="1"/>
  <c r="AF9" i="20"/>
  <c r="KS12" i="1"/>
  <c r="Q9" i="20"/>
  <c r="JR12" i="1"/>
  <c r="MV13" i="1"/>
  <c r="KS13" i="1"/>
  <c r="LG13" i="1" s="1"/>
  <c r="BS13" i="34" s="1"/>
  <c r="CU13" i="34" s="1"/>
  <c r="CK9" i="18"/>
  <c r="KX28" i="1"/>
  <c r="BJ28" i="34" s="1"/>
  <c r="CL28" i="34" s="1"/>
  <c r="AU34" i="19"/>
  <c r="BI34" i="19" s="1"/>
  <c r="G4" i="19"/>
  <c r="AU49" i="19"/>
  <c r="AT11" i="43"/>
  <c r="KX29" i="1"/>
  <c r="BJ29" i="34" s="1"/>
  <c r="CL29" i="34" s="1"/>
  <c r="KX30" i="1"/>
  <c r="BJ30" i="34" s="1"/>
  <c r="CL30" i="34" s="1"/>
  <c r="AW5" i="18"/>
  <c r="C19" i="57" s="1"/>
  <c r="JI5" i="1"/>
  <c r="DA3" i="1"/>
  <c r="C26" i="57" s="1"/>
  <c r="H3" i="20"/>
  <c r="LZ5" i="1"/>
  <c r="C6" i="52"/>
  <c r="BK5" i="18"/>
  <c r="C20" i="57" s="1"/>
  <c r="MM5" i="1"/>
  <c r="W3" i="20"/>
  <c r="C17" i="52"/>
  <c r="DO3" i="1"/>
  <c r="C27" i="57" s="1"/>
  <c r="KJ5" i="1"/>
  <c r="U3" i="18"/>
  <c r="T5" i="9"/>
  <c r="T3" i="9" s="1"/>
  <c r="AT9" i="43"/>
  <c r="R18" i="43"/>
  <c r="C17" i="29"/>
  <c r="C24" i="29"/>
  <c r="AL58" i="20"/>
  <c r="G51" i="19"/>
  <c r="AI3" i="18"/>
  <c r="AH5" i="9"/>
  <c r="AH3" i="9" s="1"/>
  <c r="JI6" i="1"/>
  <c r="H4" i="20"/>
  <c r="LZ6" i="1"/>
  <c r="MM6" i="1"/>
  <c r="KJ6" i="1"/>
  <c r="KX6" i="1" s="1"/>
  <c r="BJ6" i="34" s="1"/>
  <c r="CL6" i="34" s="1"/>
  <c r="W4" i="20"/>
  <c r="D12" i="43"/>
  <c r="AU55" i="19"/>
  <c r="BI55" i="19" s="1"/>
  <c r="G10" i="19"/>
  <c r="AU10" i="19" s="1"/>
  <c r="AT15" i="43"/>
  <c r="AF18" i="43"/>
  <c r="MM11" i="1"/>
  <c r="KJ11" i="1"/>
  <c r="KX11" i="1" s="1"/>
  <c r="BJ11" i="34" s="1"/>
  <c r="CL11" i="34" s="1"/>
  <c r="MM13" i="1"/>
  <c r="KJ13" i="1"/>
  <c r="KX13" i="1" s="1"/>
  <c r="BJ13" i="34" s="1"/>
  <c r="CL13" i="34" s="1"/>
  <c r="MM7" i="1"/>
  <c r="W5" i="20"/>
  <c r="KJ7" i="1"/>
  <c r="H5" i="20"/>
  <c r="JI7" i="1"/>
  <c r="MM8" i="1"/>
  <c r="W6" i="20"/>
  <c r="KJ8" i="1"/>
  <c r="H6" i="20"/>
  <c r="JI8" i="1"/>
  <c r="MM9" i="1"/>
  <c r="W7" i="20"/>
  <c r="KJ9" i="1"/>
  <c r="H7" i="20"/>
  <c r="JI9" i="1"/>
  <c r="MM10" i="1"/>
  <c r="W8" i="20"/>
  <c r="KJ10" i="1"/>
  <c r="H8" i="20"/>
  <c r="JI10" i="1"/>
  <c r="MM12" i="1"/>
  <c r="W9" i="20"/>
  <c r="KJ12" i="1"/>
  <c r="H9" i="20"/>
  <c r="JI12" i="1"/>
  <c r="AU11" i="43"/>
  <c r="KY29" i="1"/>
  <c r="BK29" i="34" s="1"/>
  <c r="CM29" i="34" s="1"/>
  <c r="CL9" i="18"/>
  <c r="KY28" i="1"/>
  <c r="BK28" i="34" s="1"/>
  <c r="CM28" i="34" s="1"/>
  <c r="H34" i="19"/>
  <c r="AV49" i="19"/>
  <c r="KY30" i="1"/>
  <c r="BK30" i="34" s="1"/>
  <c r="CM30" i="34" s="1"/>
  <c r="AX5" i="18"/>
  <c r="D19" i="57" s="1"/>
  <c r="JJ5" i="1"/>
  <c r="DB3" i="1"/>
  <c r="D26" i="57" s="1"/>
  <c r="I3" i="20"/>
  <c r="MA5" i="1"/>
  <c r="D6" i="52"/>
  <c r="BL5" i="18"/>
  <c r="D20" i="57" s="1"/>
  <c r="MN5" i="1"/>
  <c r="X3" i="20"/>
  <c r="D17" i="52"/>
  <c r="DP3" i="1"/>
  <c r="D27" i="57" s="1"/>
  <c r="KK5" i="1"/>
  <c r="U5" i="9"/>
  <c r="U3" i="9" s="1"/>
  <c r="V3" i="18"/>
  <c r="S18" i="43"/>
  <c r="AU9" i="43"/>
  <c r="D17" i="29"/>
  <c r="D24" i="29"/>
  <c r="AM58" i="20"/>
  <c r="H51" i="19"/>
  <c r="AJ3" i="18"/>
  <c r="AI5" i="9"/>
  <c r="AI3" i="9" s="1"/>
  <c r="JJ6" i="1"/>
  <c r="I4" i="20"/>
  <c r="MA6" i="1"/>
  <c r="MN6" i="1"/>
  <c r="KK6" i="1"/>
  <c r="KY6" i="1" s="1"/>
  <c r="BK6" i="34" s="1"/>
  <c r="CM6" i="34" s="1"/>
  <c r="X4" i="20"/>
  <c r="E12" i="43"/>
  <c r="AV55" i="19"/>
  <c r="BJ55" i="19" s="1"/>
  <c r="H10" i="19"/>
  <c r="AV10" i="19" s="1"/>
  <c r="AU15" i="43"/>
  <c r="AG18" i="43"/>
  <c r="MN11" i="1"/>
  <c r="KK11" i="1"/>
  <c r="KY11" i="1" s="1"/>
  <c r="BK11" i="34" s="1"/>
  <c r="CM11" i="34" s="1"/>
  <c r="MN13" i="1"/>
  <c r="KK13" i="1"/>
  <c r="KY13" i="1" s="1"/>
  <c r="BK13" i="34" s="1"/>
  <c r="CM13" i="34" s="1"/>
  <c r="MN7" i="1"/>
  <c r="X5" i="20"/>
  <c r="KK7" i="1"/>
  <c r="I5" i="20"/>
  <c r="JJ7" i="1"/>
  <c r="MN8" i="1"/>
  <c r="X6" i="20"/>
  <c r="KK8" i="1"/>
  <c r="I6" i="20"/>
  <c r="JJ8" i="1"/>
  <c r="MN9" i="1"/>
  <c r="X7" i="20"/>
  <c r="KK9" i="1"/>
  <c r="I7" i="20"/>
  <c r="JJ9" i="1"/>
  <c r="MN10" i="1"/>
  <c r="X8" i="20"/>
  <c r="KK10" i="1"/>
  <c r="I8" i="20"/>
  <c r="JJ10" i="1"/>
  <c r="MN12" i="1"/>
  <c r="X9" i="20"/>
  <c r="KK12" i="1"/>
  <c r="I9" i="20"/>
  <c r="JJ12" i="1"/>
  <c r="LF29" i="1"/>
  <c r="BR29" i="34" s="1"/>
  <c r="CT29" i="34" s="1"/>
  <c r="CS9" i="18"/>
  <c r="LF28" i="1"/>
  <c r="BR28" i="34" s="1"/>
  <c r="CT28" i="34" s="1"/>
  <c r="O34" i="19"/>
  <c r="BC49" i="19"/>
  <c r="LF30" i="1"/>
  <c r="BR30" i="34" s="1"/>
  <c r="CT30" i="34" s="1"/>
  <c r="JQ5" i="1"/>
  <c r="DI3" i="1"/>
  <c r="K26" i="57" s="1"/>
  <c r="BE5" i="18"/>
  <c r="K19" i="57" s="1"/>
  <c r="P3" i="20"/>
  <c r="MH5" i="1"/>
  <c r="K6" i="52"/>
  <c r="MU5" i="1"/>
  <c r="BS5" i="18"/>
  <c r="K20" i="57" s="1"/>
  <c r="K17" i="52"/>
  <c r="AE3" i="20"/>
  <c r="L9" i="43"/>
  <c r="BB9" i="43" s="1"/>
  <c r="DW3" i="1"/>
  <c r="K27" i="57" s="1"/>
  <c r="KR5" i="1"/>
  <c r="AB5" i="9"/>
  <c r="AB3" i="9" s="1"/>
  <c r="AC3" i="18"/>
  <c r="Z18" i="43"/>
  <c r="K17" i="29"/>
  <c r="K24" i="29"/>
  <c r="AT58" i="20"/>
  <c r="O51" i="19"/>
  <c r="AQ3" i="18"/>
  <c r="AP5" i="9"/>
  <c r="AP3" i="9" s="1"/>
  <c r="JQ6" i="1"/>
  <c r="P4" i="20"/>
  <c r="MH6" i="1"/>
  <c r="MU6" i="1"/>
  <c r="L10" i="43"/>
  <c r="BB10" i="43" s="1"/>
  <c r="KR6" i="1"/>
  <c r="AE4" i="20"/>
  <c r="BC55" i="19"/>
  <c r="BQ55" i="19" s="1"/>
  <c r="O10" i="19"/>
  <c r="BC10" i="19" s="1"/>
  <c r="BB15" i="43"/>
  <c r="AN18" i="43"/>
  <c r="MU11" i="1"/>
  <c r="KR11" i="1"/>
  <c r="LF11" i="1" s="1"/>
  <c r="BR11" i="34" s="1"/>
  <c r="CT11" i="34" s="1"/>
  <c r="MU7" i="1"/>
  <c r="AE5" i="20"/>
  <c r="KR7" i="1"/>
  <c r="P5" i="20"/>
  <c r="JQ7" i="1"/>
  <c r="MU8" i="1"/>
  <c r="AE6" i="20"/>
  <c r="KR8" i="1"/>
  <c r="P6" i="20"/>
  <c r="JQ8" i="1"/>
  <c r="MU9" i="1"/>
  <c r="AE7" i="20"/>
  <c r="KR9" i="1"/>
  <c r="P7" i="20"/>
  <c r="JQ9" i="1"/>
  <c r="MU10" i="1"/>
  <c r="AE8" i="20"/>
  <c r="KR10" i="1"/>
  <c r="P8" i="20"/>
  <c r="JQ10" i="1"/>
  <c r="MU12" i="1"/>
  <c r="AE9" i="20"/>
  <c r="KR12" i="1"/>
  <c r="P9" i="20"/>
  <c r="JQ12" i="1"/>
  <c r="MU13" i="1"/>
  <c r="KR13" i="1"/>
  <c r="LF13" i="1" s="1"/>
  <c r="BR13" i="34" s="1"/>
  <c r="CT13" i="34" s="1"/>
  <c r="BB20" i="19"/>
  <c r="N5" i="19"/>
  <c r="BB5" i="19" s="1"/>
  <c r="BQ5" i="34"/>
  <c r="LE12" i="1"/>
  <c r="BQ12" i="34" s="1"/>
  <c r="CS12" i="34" s="1"/>
  <c r="LE10" i="1"/>
  <c r="BQ10" i="34" s="1"/>
  <c r="CS10" i="34" s="1"/>
  <c r="LE9" i="1"/>
  <c r="BQ9" i="34" s="1"/>
  <c r="CS9" i="34" s="1"/>
  <c r="K18" i="43"/>
  <c r="BA18" i="43" s="1"/>
  <c r="BA9" i="43"/>
  <c r="LE8" i="1"/>
  <c r="BQ8" i="34" s="1"/>
  <c r="CS8" i="34" s="1"/>
  <c r="BB51" i="19"/>
  <c r="BP51" i="19" s="1"/>
  <c r="N6" i="19"/>
  <c r="BB6" i="19" s="1"/>
  <c r="LE7" i="1"/>
  <c r="BB55" i="19"/>
  <c r="BP55" i="19" s="1"/>
  <c r="N10" i="19"/>
  <c r="BB10" i="19" s="1"/>
  <c r="J4" i="33"/>
  <c r="CR5" i="18"/>
  <c r="BR3" i="18"/>
  <c r="J19" i="29"/>
  <c r="J26" i="29"/>
  <c r="J22" i="52"/>
  <c r="AM17" i="52"/>
  <c r="N39" i="19"/>
  <c r="BB39" i="19" s="1"/>
  <c r="BP39" i="19" s="1"/>
  <c r="J11" i="52"/>
  <c r="AM6" i="52"/>
  <c r="AM11" i="52" s="1"/>
  <c r="J18" i="29"/>
  <c r="J25" i="29"/>
  <c r="CE5" i="18"/>
  <c r="BD3" i="18"/>
  <c r="N24" i="19"/>
  <c r="BA20" i="19"/>
  <c r="M5" i="19"/>
  <c r="BA5" i="19" s="1"/>
  <c r="BP5" i="34"/>
  <c r="LD12" i="1"/>
  <c r="BP12" i="34" s="1"/>
  <c r="CR12" i="34" s="1"/>
  <c r="LD10" i="1"/>
  <c r="BP10" i="34" s="1"/>
  <c r="CR10" i="34" s="1"/>
  <c r="LD9" i="1"/>
  <c r="BP9" i="34" s="1"/>
  <c r="CR9" i="34" s="1"/>
  <c r="J18" i="43"/>
  <c r="AZ18" i="43" s="1"/>
  <c r="AZ9" i="43"/>
  <c r="LD8" i="1"/>
  <c r="BP8" i="34" s="1"/>
  <c r="CR8" i="34" s="1"/>
  <c r="BA51" i="19"/>
  <c r="BO51" i="19" s="1"/>
  <c r="M6" i="19"/>
  <c r="BA6" i="19" s="1"/>
  <c r="LD7" i="1"/>
  <c r="BP7" i="34" s="1"/>
  <c r="CR7" i="34" s="1"/>
  <c r="BA55" i="19"/>
  <c r="BO55" i="19" s="1"/>
  <c r="M10" i="19"/>
  <c r="BA10" i="19" s="1"/>
  <c r="I4" i="33"/>
  <c r="I11" i="52"/>
  <c r="AL6" i="52"/>
  <c r="AL11" i="52" s="1"/>
  <c r="I18" i="29"/>
  <c r="I25" i="29"/>
  <c r="CD5" i="18"/>
  <c r="BC3" i="18"/>
  <c r="M24" i="19"/>
  <c r="CQ5" i="18"/>
  <c r="BQ3" i="18"/>
  <c r="I19" i="29"/>
  <c r="I26" i="29"/>
  <c r="I22" i="52"/>
  <c r="AL17" i="52"/>
  <c r="M39" i="19"/>
  <c r="BA39" i="19" s="1"/>
  <c r="BO39" i="19" s="1"/>
  <c r="LD6" i="1"/>
  <c r="BE20" i="19"/>
  <c r="Q5" i="19"/>
  <c r="BE5" i="19" s="1"/>
  <c r="BT5" i="34"/>
  <c r="LH12" i="1"/>
  <c r="BT12" i="34" s="1"/>
  <c r="CV12" i="34" s="1"/>
  <c r="LH10" i="1"/>
  <c r="BT10" i="34" s="1"/>
  <c r="CV10" i="34" s="1"/>
  <c r="LH9" i="1"/>
  <c r="BT9" i="34" s="1"/>
  <c r="CV9" i="34" s="1"/>
  <c r="N18" i="43"/>
  <c r="BD18" i="43" s="1"/>
  <c r="BD9" i="43"/>
  <c r="LH8" i="1"/>
  <c r="BT8" i="34" s="1"/>
  <c r="CV8" i="34" s="1"/>
  <c r="BE51" i="19"/>
  <c r="BS51" i="19" s="1"/>
  <c r="Q6" i="19"/>
  <c r="BE6" i="19" s="1"/>
  <c r="LH7" i="1"/>
  <c r="BE55" i="19"/>
  <c r="BS55" i="19" s="1"/>
  <c r="Q10" i="19"/>
  <c r="BE10" i="19" s="1"/>
  <c r="M4" i="33"/>
  <c r="M19" i="29"/>
  <c r="M26" i="29"/>
  <c r="M22" i="52"/>
  <c r="AP17" i="52"/>
  <c r="CU5" i="18"/>
  <c r="BU3" i="18"/>
  <c r="Q39" i="19"/>
  <c r="BE39" i="19" s="1"/>
  <c r="BS39" i="19" s="1"/>
  <c r="M11" i="52"/>
  <c r="AP6" i="52"/>
  <c r="AP11" i="52" s="1"/>
  <c r="CH5" i="18"/>
  <c r="BG3" i="18"/>
  <c r="M25" i="29"/>
  <c r="M18" i="29"/>
  <c r="Q24" i="19"/>
  <c r="AV11" i="43"/>
  <c r="KZ29" i="1"/>
  <c r="BL29" i="34" s="1"/>
  <c r="CN29" i="34" s="1"/>
  <c r="CM9" i="18"/>
  <c r="KZ28" i="1"/>
  <c r="BL28" i="34" s="1"/>
  <c r="CN28" i="34" s="1"/>
  <c r="I34" i="19"/>
  <c r="AW49" i="19"/>
  <c r="KZ30" i="1"/>
  <c r="BL30" i="34" s="1"/>
  <c r="CN30" i="34" s="1"/>
  <c r="AY5" i="18"/>
  <c r="E19" i="57" s="1"/>
  <c r="JK5" i="1"/>
  <c r="DC3" i="1"/>
  <c r="E26" i="57" s="1"/>
  <c r="J3" i="20"/>
  <c r="MB5" i="1"/>
  <c r="E6" i="52"/>
  <c r="BM5" i="18"/>
  <c r="E20" i="57" s="1"/>
  <c r="MO5" i="1"/>
  <c r="Y3" i="20"/>
  <c r="E17" i="52"/>
  <c r="DQ3" i="1"/>
  <c r="E27" i="57" s="1"/>
  <c r="KL5" i="1"/>
  <c r="V5" i="9"/>
  <c r="V3" i="9" s="1"/>
  <c r="W3" i="18"/>
  <c r="AV9" i="43"/>
  <c r="T18" i="43"/>
  <c r="E17" i="29"/>
  <c r="E24" i="29"/>
  <c r="AN58" i="20"/>
  <c r="I51" i="19"/>
  <c r="AK3" i="18"/>
  <c r="AJ5" i="9"/>
  <c r="AJ3" i="9" s="1"/>
  <c r="JK6" i="1"/>
  <c r="J4" i="20"/>
  <c r="MB6" i="1"/>
  <c r="MO6" i="1"/>
  <c r="KL6" i="1"/>
  <c r="KZ6" i="1" s="1"/>
  <c r="BL6" i="34" s="1"/>
  <c r="CN6" i="34" s="1"/>
  <c r="Y4" i="20"/>
  <c r="F12" i="43"/>
  <c r="AW55" i="19"/>
  <c r="BK55" i="19" s="1"/>
  <c r="I10" i="19"/>
  <c r="AW10" i="19" s="1"/>
  <c r="AV15" i="43"/>
  <c r="AH18" i="43"/>
  <c r="MO11" i="1"/>
  <c r="KL11" i="1"/>
  <c r="KZ11" i="1" s="1"/>
  <c r="BL11" i="34" s="1"/>
  <c r="CN11" i="34" s="1"/>
  <c r="MO13" i="1"/>
  <c r="KL13" i="1"/>
  <c r="KZ13" i="1" s="1"/>
  <c r="BL13" i="34" s="1"/>
  <c r="CN13" i="34" s="1"/>
  <c r="MO7" i="1"/>
  <c r="Y5" i="20"/>
  <c r="KL7" i="1"/>
  <c r="J5" i="20"/>
  <c r="JK7" i="1"/>
  <c r="MO8" i="1"/>
  <c r="Y6" i="20"/>
  <c r="KL8" i="1"/>
  <c r="J6" i="20"/>
  <c r="JK8" i="1"/>
  <c r="MO9" i="1"/>
  <c r="Y7" i="20"/>
  <c r="KL9" i="1"/>
  <c r="J7" i="20"/>
  <c r="JK9" i="1"/>
  <c r="MO10" i="1"/>
  <c r="Y8" i="20"/>
  <c r="KL10" i="1"/>
  <c r="J8" i="20"/>
  <c r="JK10" i="1"/>
  <c r="MO12" i="1"/>
  <c r="Y9" i="20"/>
  <c r="KL12" i="1"/>
  <c r="J9" i="20"/>
  <c r="JK12" i="1"/>
  <c r="LD29" i="1"/>
  <c r="BP29" i="34" s="1"/>
  <c r="CR29" i="34" s="1"/>
  <c r="CQ9" i="18"/>
  <c r="LD28" i="1"/>
  <c r="BP28" i="34" s="1"/>
  <c r="CR28" i="34" s="1"/>
  <c r="M34" i="19"/>
  <c r="BA49" i="19"/>
  <c r="M59" i="19"/>
  <c r="LD30" i="1"/>
  <c r="BP30" i="34" s="1"/>
  <c r="CR30" i="34" s="1"/>
  <c r="AY20" i="19"/>
  <c r="K5" i="19"/>
  <c r="AY5" i="19" s="1"/>
  <c r="BN5" i="34"/>
  <c r="LB12" i="1"/>
  <c r="BN12" i="34" s="1"/>
  <c r="CP12" i="34" s="1"/>
  <c r="LB10" i="1"/>
  <c r="BN10" i="34" s="1"/>
  <c r="CP10" i="34" s="1"/>
  <c r="LB9" i="1"/>
  <c r="BN9" i="34" s="1"/>
  <c r="CP9" i="34" s="1"/>
  <c r="LB8" i="1"/>
  <c r="BN8" i="34" s="1"/>
  <c r="CP8" i="34" s="1"/>
  <c r="AY51" i="19"/>
  <c r="BM51" i="19" s="1"/>
  <c r="K6" i="19"/>
  <c r="AY6" i="19" s="1"/>
  <c r="LB7" i="1"/>
  <c r="AY55" i="19"/>
  <c r="BM55" i="19" s="1"/>
  <c r="K10" i="19"/>
  <c r="AY10" i="19" s="1"/>
  <c r="G4" i="33"/>
  <c r="G19" i="29"/>
  <c r="G26" i="29"/>
  <c r="G22" i="52"/>
  <c r="AJ17" i="52"/>
  <c r="CO5" i="18"/>
  <c r="BO3" i="18"/>
  <c r="K39" i="19"/>
  <c r="AY39" i="19" s="1"/>
  <c r="BM39" i="19" s="1"/>
  <c r="G11" i="52"/>
  <c r="AJ6" i="52"/>
  <c r="AJ11" i="52" s="1"/>
  <c r="G25" i="29"/>
  <c r="G18" i="29"/>
  <c r="CB5" i="18"/>
  <c r="BA3" i="18"/>
  <c r="K24" i="19"/>
  <c r="AW11" i="43"/>
  <c r="LA29" i="1"/>
  <c r="BM29" i="34" s="1"/>
  <c r="CO29" i="34" s="1"/>
  <c r="CN9" i="18"/>
  <c r="LA28" i="1"/>
  <c r="BM28" i="34" s="1"/>
  <c r="CO28" i="34" s="1"/>
  <c r="J34" i="19"/>
  <c r="AX49" i="19"/>
  <c r="LA30" i="1"/>
  <c r="BM30" i="34" s="1"/>
  <c r="CO30" i="34" s="1"/>
  <c r="AZ5" i="18"/>
  <c r="F19" i="57" s="1"/>
  <c r="JL5" i="1"/>
  <c r="DD3" i="1"/>
  <c r="F26" i="57" s="1"/>
  <c r="K3" i="20"/>
  <c r="MC5" i="1"/>
  <c r="F6" i="52"/>
  <c r="BN5" i="18"/>
  <c r="F20" i="57" s="1"/>
  <c r="MP5" i="1"/>
  <c r="Z3" i="20"/>
  <c r="F17" i="52"/>
  <c r="DR3" i="1"/>
  <c r="F27" i="57" s="1"/>
  <c r="KM5" i="1"/>
  <c r="W5" i="9"/>
  <c r="W3" i="9" s="1"/>
  <c r="X3" i="18"/>
  <c r="U18" i="43"/>
  <c r="AW9" i="43"/>
  <c r="F17" i="29"/>
  <c r="F24" i="29"/>
  <c r="AO58" i="20"/>
  <c r="J51" i="19"/>
  <c r="AL3" i="18"/>
  <c r="AK5" i="9"/>
  <c r="AK3" i="9" s="1"/>
  <c r="JL6" i="1"/>
  <c r="K4" i="20"/>
  <c r="MC6" i="1"/>
  <c r="MP6" i="1"/>
  <c r="KM6" i="1"/>
  <c r="LA6" i="1" s="1"/>
  <c r="BM6" i="34" s="1"/>
  <c r="CO6" i="34" s="1"/>
  <c r="Z4" i="20"/>
  <c r="G12" i="43"/>
  <c r="AX55" i="19"/>
  <c r="BL55" i="19" s="1"/>
  <c r="J10" i="19"/>
  <c r="AX10" i="19" s="1"/>
  <c r="AW15" i="43"/>
  <c r="AI18" i="43"/>
  <c r="MP11" i="1"/>
  <c r="KM11" i="1"/>
  <c r="LA11" i="1" s="1"/>
  <c r="BM11" i="34" s="1"/>
  <c r="CO11" i="34" s="1"/>
  <c r="MP13" i="1"/>
  <c r="KM13" i="1"/>
  <c r="LA13" i="1" s="1"/>
  <c r="BM13" i="34" s="1"/>
  <c r="CO13" i="34" s="1"/>
  <c r="MP7" i="1"/>
  <c r="Z5" i="20"/>
  <c r="KM7" i="1"/>
  <c r="K5" i="20"/>
  <c r="JL7" i="1"/>
  <c r="MP8" i="1"/>
  <c r="Z6" i="20"/>
  <c r="KM8" i="1"/>
  <c r="K6" i="20"/>
  <c r="JL8" i="1"/>
  <c r="MP9" i="1"/>
  <c r="Z7" i="20"/>
  <c r="KM9" i="1"/>
  <c r="K7" i="20"/>
  <c r="JL9" i="1"/>
  <c r="MP10" i="1"/>
  <c r="Z8" i="20"/>
  <c r="KM10" i="1"/>
  <c r="K8" i="20"/>
  <c r="JL10" i="1"/>
  <c r="MP12" i="1"/>
  <c r="Z9" i="20"/>
  <c r="KM12" i="1"/>
  <c r="K9" i="20"/>
  <c r="JL12" i="1"/>
  <c r="CT16" i="18"/>
  <c r="LG47" i="1"/>
  <c r="BS47" i="34" s="1"/>
  <c r="CU47" i="34" s="1"/>
  <c r="P22" i="19"/>
  <c r="CT15" i="18"/>
  <c r="LG46" i="1"/>
  <c r="BS46" i="34" s="1"/>
  <c r="CU46" i="34" s="1"/>
  <c r="H18" i="43"/>
  <c r="AX18" i="43" s="1"/>
  <c r="AX11" i="43"/>
  <c r="LB29" i="1"/>
  <c r="BN29" i="34" s="1"/>
  <c r="CP29" i="34" s="1"/>
  <c r="CO9" i="18"/>
  <c r="LB28" i="1"/>
  <c r="BN28" i="34" s="1"/>
  <c r="CP28" i="34" s="1"/>
  <c r="K34" i="19"/>
  <c r="AY49" i="19"/>
  <c r="K59" i="19"/>
  <c r="LB30" i="1"/>
  <c r="BN30" i="34" s="1"/>
  <c r="CP30" i="34" s="1"/>
  <c r="LH29" i="1"/>
  <c r="BT29" i="34" s="1"/>
  <c r="CV29" i="34" s="1"/>
  <c r="CU9" i="18"/>
  <c r="LH28" i="1"/>
  <c r="BT28" i="34" s="1"/>
  <c r="CV28" i="34" s="1"/>
  <c r="Q34" i="19"/>
  <c r="BE49" i="19"/>
  <c r="Q59" i="19"/>
  <c r="LH30" i="1"/>
  <c r="BT30" i="34" s="1"/>
  <c r="CV30" i="34" s="1"/>
  <c r="LE29" i="1"/>
  <c r="BQ29" i="34" s="1"/>
  <c r="CS29" i="34" s="1"/>
  <c r="CR9" i="18"/>
  <c r="LE28" i="1"/>
  <c r="BQ28" i="34" s="1"/>
  <c r="CS28" i="34" s="1"/>
  <c r="N34" i="19"/>
  <c r="BB49" i="19"/>
  <c r="N59" i="19"/>
  <c r="LE30" i="1"/>
  <c r="BQ30" i="34" s="1"/>
  <c r="CS30" i="34" s="1"/>
  <c r="LC29" i="1"/>
  <c r="BO29" i="34" s="1"/>
  <c r="CQ29" i="34" s="1"/>
  <c r="CP9" i="18"/>
  <c r="LC28" i="1"/>
  <c r="BO28" i="34" s="1"/>
  <c r="CQ28" i="34" s="1"/>
  <c r="L34" i="19"/>
  <c r="AZ49" i="19"/>
  <c r="L59" i="19"/>
  <c r="LC30" i="1"/>
  <c r="BO30" i="34" s="1"/>
  <c r="CQ30" i="34" s="1"/>
  <c r="AW22" i="19"/>
  <c r="BK22" i="19" s="1"/>
  <c r="CM15" i="18"/>
  <c r="KZ46" i="1"/>
  <c r="BL46" i="34" s="1"/>
  <c r="CN46" i="34" s="1"/>
  <c r="CM16" i="18"/>
  <c r="KZ47" i="1"/>
  <c r="BL47" i="34" s="1"/>
  <c r="CN47" i="34" s="1"/>
  <c r="AX22" i="19"/>
  <c r="BL22" i="19" s="1"/>
  <c r="CN15" i="18"/>
  <c r="LA46" i="1"/>
  <c r="BM46" i="34" s="1"/>
  <c r="CO46" i="34" s="1"/>
  <c r="CN16" i="18"/>
  <c r="LA47" i="1"/>
  <c r="BM47" i="34" s="1"/>
  <c r="CO47" i="34" s="1"/>
  <c r="CK16" i="18"/>
  <c r="KX47" i="1"/>
  <c r="BJ47" i="34" s="1"/>
  <c r="CL47" i="34" s="1"/>
  <c r="G22" i="19"/>
  <c r="CK15" i="18"/>
  <c r="KX46" i="1"/>
  <c r="BJ46" i="34" s="1"/>
  <c r="CL46" i="34" s="1"/>
  <c r="AV22" i="19"/>
  <c r="BJ22" i="19" s="1"/>
  <c r="CL15" i="18"/>
  <c r="KY46" i="1"/>
  <c r="BK46" i="34" s="1"/>
  <c r="CM46" i="34" s="1"/>
  <c r="CL16" i="18"/>
  <c r="KY47" i="1"/>
  <c r="BK47" i="34" s="1"/>
  <c r="CM47" i="34" s="1"/>
  <c r="BA22" i="19"/>
  <c r="BO22" i="19" s="1"/>
  <c r="CQ15" i="18"/>
  <c r="LD46" i="1"/>
  <c r="BP46" i="34" s="1"/>
  <c r="CR46" i="34" s="1"/>
  <c r="CQ16" i="18"/>
  <c r="LD47" i="1"/>
  <c r="BP47" i="34" s="1"/>
  <c r="CR47" i="34" s="1"/>
  <c r="AZ22" i="19"/>
  <c r="BN22" i="19" s="1"/>
  <c r="CP15" i="18"/>
  <c r="LC46" i="1"/>
  <c r="BO46" i="34" s="1"/>
  <c r="CQ46" i="34" s="1"/>
  <c r="CP16" i="18"/>
  <c r="LC47" i="1"/>
  <c r="BO47" i="34" s="1"/>
  <c r="CQ47" i="34" s="1"/>
  <c r="CU16" i="18"/>
  <c r="LH47" i="1"/>
  <c r="BT47" i="34" s="1"/>
  <c r="CV47" i="34" s="1"/>
  <c r="Q22" i="19"/>
  <c r="CU15" i="18"/>
  <c r="LH46" i="1"/>
  <c r="BT46" i="34" s="1"/>
  <c r="CV46" i="34" s="1"/>
  <c r="BB22" i="19"/>
  <c r="BP22" i="19" s="1"/>
  <c r="CR15" i="18"/>
  <c r="LE46" i="1"/>
  <c r="BQ46" i="34" s="1"/>
  <c r="CS46" i="34" s="1"/>
  <c r="CR16" i="18"/>
  <c r="LE47" i="1"/>
  <c r="BQ47" i="34" s="1"/>
  <c r="CS47" i="34" s="1"/>
  <c r="CS16" i="18"/>
  <c r="LF47" i="1"/>
  <c r="BR47" i="34" s="1"/>
  <c r="CT47" i="34" s="1"/>
  <c r="O22" i="19"/>
  <c r="CS15" i="18"/>
  <c r="LF46" i="1"/>
  <c r="BR46" i="34" s="1"/>
  <c r="CT46" i="34" s="1"/>
  <c r="AY22" i="19"/>
  <c r="BM22" i="19" s="1"/>
  <c r="CO15" i="18"/>
  <c r="LB46" i="1"/>
  <c r="BN46" i="34" s="1"/>
  <c r="CP46" i="34" s="1"/>
  <c r="CO16" i="18"/>
  <c r="LB47" i="1"/>
  <c r="BN47" i="34" s="1"/>
  <c r="CP47" i="34" s="1"/>
  <c r="KX58" i="1"/>
  <c r="BJ58" i="34" s="1"/>
  <c r="CL58" i="34" s="1"/>
  <c r="KX59" i="1"/>
  <c r="BJ59" i="34" s="1"/>
  <c r="CL59" i="34" s="1"/>
  <c r="KX60" i="1"/>
  <c r="BJ60" i="34" s="1"/>
  <c r="CL60" i="34" s="1"/>
  <c r="KX57" i="1"/>
  <c r="BJ57" i="34" s="1"/>
  <c r="CL57" i="34" s="1"/>
  <c r="CK19" i="18"/>
  <c r="KX56" i="1"/>
  <c r="BJ56" i="34" s="1"/>
  <c r="CL56" i="34" s="1"/>
  <c r="KX25" i="1"/>
  <c r="BJ25" i="34" s="1"/>
  <c r="CL25" i="34" s="1"/>
  <c r="KX23" i="1"/>
  <c r="BJ23" i="34" s="1"/>
  <c r="CL23" i="34" s="1"/>
  <c r="CK8" i="18"/>
  <c r="KX22" i="1"/>
  <c r="BJ22" i="34" s="1"/>
  <c r="CL22" i="34" s="1"/>
  <c r="LE25" i="1"/>
  <c r="BQ25" i="34" s="1"/>
  <c r="CS25" i="34" s="1"/>
  <c r="LE24" i="1"/>
  <c r="BQ24" i="34" s="1"/>
  <c r="CS24" i="34" s="1"/>
  <c r="CE8" i="18"/>
  <c r="LD25" i="1"/>
  <c r="BP25" i="34" s="1"/>
  <c r="CR25" i="34" s="1"/>
  <c r="LD24" i="1"/>
  <c r="BP24" i="34" s="1"/>
  <c r="CR24" i="34" s="1"/>
  <c r="CD8" i="18"/>
  <c r="LH43" i="1"/>
  <c r="BT43" i="34" s="1"/>
  <c r="CV43" i="34" s="1"/>
  <c r="BE56" i="19"/>
  <c r="BS56" i="19" s="1"/>
  <c r="Q11" i="19"/>
  <c r="BE11" i="19" s="1"/>
  <c r="Q37" i="19"/>
  <c r="BE37" i="19" s="1"/>
  <c r="BS37" i="19" s="1"/>
  <c r="AB18" i="52"/>
  <c r="AP18" i="52" s="1"/>
  <c r="LH41" i="1"/>
  <c r="BT41" i="34" s="1"/>
  <c r="CV41" i="34" s="1"/>
  <c r="CU14" i="18"/>
  <c r="LE43" i="1"/>
  <c r="BQ43" i="34" s="1"/>
  <c r="CS43" i="34" s="1"/>
  <c r="BB56" i="19"/>
  <c r="BP56" i="19" s="1"/>
  <c r="N11" i="19"/>
  <c r="BB11" i="19" s="1"/>
  <c r="N37" i="19"/>
  <c r="Y18" i="52"/>
  <c r="AM18" i="52" s="1"/>
  <c r="LE41" i="1"/>
  <c r="BQ41" i="34" s="1"/>
  <c r="CS41" i="34" s="1"/>
  <c r="CR14" i="18"/>
  <c r="LA43" i="1"/>
  <c r="BM43" i="34" s="1"/>
  <c r="CO43" i="34" s="1"/>
  <c r="AX56" i="19"/>
  <c r="BL56" i="19" s="1"/>
  <c r="J11" i="19"/>
  <c r="AX11" i="19" s="1"/>
  <c r="J37" i="19"/>
  <c r="U18" i="52"/>
  <c r="AI18" i="52" s="1"/>
  <c r="LA41" i="1"/>
  <c r="BM41" i="34" s="1"/>
  <c r="CO41" i="34" s="1"/>
  <c r="CN14" i="18"/>
  <c r="LC43" i="1"/>
  <c r="BO43" i="34" s="1"/>
  <c r="CQ43" i="34" s="1"/>
  <c r="AZ56" i="19"/>
  <c r="BN56" i="19" s="1"/>
  <c r="L11" i="19"/>
  <c r="AZ11" i="19" s="1"/>
  <c r="L37" i="19"/>
  <c r="W18" i="52"/>
  <c r="AK18" i="52" s="1"/>
  <c r="LC41" i="1"/>
  <c r="BO41" i="34" s="1"/>
  <c r="CQ41" i="34" s="1"/>
  <c r="CP14" i="18"/>
  <c r="LD43" i="1"/>
  <c r="BP43" i="34" s="1"/>
  <c r="CR43" i="34" s="1"/>
  <c r="BA56" i="19"/>
  <c r="BO56" i="19" s="1"/>
  <c r="M11" i="19"/>
  <c r="BA11" i="19" s="1"/>
  <c r="M37" i="19"/>
  <c r="X18" i="52"/>
  <c r="AL18" i="52" s="1"/>
  <c r="LD41" i="1"/>
  <c r="BP41" i="34" s="1"/>
  <c r="CR41" i="34" s="1"/>
  <c r="CQ14" i="18"/>
  <c r="LG43" i="1"/>
  <c r="BS43" i="34" s="1"/>
  <c r="CU43" i="34" s="1"/>
  <c r="BD56" i="19"/>
  <c r="BR56" i="19" s="1"/>
  <c r="P11" i="19"/>
  <c r="BD11" i="19" s="1"/>
  <c r="P37" i="19"/>
  <c r="BD37" i="19" s="1"/>
  <c r="BR37" i="19" s="1"/>
  <c r="AA18" i="52"/>
  <c r="AO18" i="52" s="1"/>
  <c r="LG41" i="1"/>
  <c r="BS41" i="34" s="1"/>
  <c r="CU41" i="34" s="1"/>
  <c r="CT14" i="18"/>
  <c r="LB43" i="1"/>
  <c r="BN43" i="34" s="1"/>
  <c r="CP43" i="34" s="1"/>
  <c r="AY56" i="19"/>
  <c r="BM56" i="19" s="1"/>
  <c r="K11" i="19"/>
  <c r="AY11" i="19" s="1"/>
  <c r="K37" i="19"/>
  <c r="V18" i="52"/>
  <c r="AJ18" i="52" s="1"/>
  <c r="LB41" i="1"/>
  <c r="BN41" i="34" s="1"/>
  <c r="CP41" i="34" s="1"/>
  <c r="CO14" i="18"/>
  <c r="KZ43" i="1"/>
  <c r="BL43" i="34" s="1"/>
  <c r="CN43" i="34" s="1"/>
  <c r="AW56" i="19"/>
  <c r="BK56" i="19" s="1"/>
  <c r="I11" i="19"/>
  <c r="AW11" i="19" s="1"/>
  <c r="I37" i="19"/>
  <c r="T18" i="52"/>
  <c r="AH18" i="52" s="1"/>
  <c r="KZ41" i="1"/>
  <c r="BL41" i="34" s="1"/>
  <c r="CN41" i="34" s="1"/>
  <c r="CM14" i="18"/>
  <c r="LF43" i="1"/>
  <c r="BR43" i="34" s="1"/>
  <c r="CT43" i="34" s="1"/>
  <c r="BC56" i="19"/>
  <c r="BQ56" i="19" s="1"/>
  <c r="O11" i="19"/>
  <c r="BC11" i="19" s="1"/>
  <c r="AN7" i="52"/>
  <c r="Z18" i="52"/>
  <c r="AN18" i="52" s="1"/>
  <c r="O37" i="19"/>
  <c r="BC37" i="19" s="1"/>
  <c r="BQ37" i="19" s="1"/>
  <c r="LF41" i="1"/>
  <c r="BR41" i="34" s="1"/>
  <c r="CT41" i="34" s="1"/>
  <c r="CS14" i="18"/>
  <c r="KX43" i="1"/>
  <c r="BJ43" i="34" s="1"/>
  <c r="CL43" i="34" s="1"/>
  <c r="AU56" i="19"/>
  <c r="BI56" i="19" s="1"/>
  <c r="G11" i="19"/>
  <c r="AU11" i="19" s="1"/>
  <c r="G37" i="19"/>
  <c r="AU37" i="19" s="1"/>
  <c r="BI37" i="19" s="1"/>
  <c r="R18" i="52"/>
  <c r="AF18" i="52" s="1"/>
  <c r="KX41" i="1"/>
  <c r="BJ41" i="34" s="1"/>
  <c r="CL41" i="34" s="1"/>
  <c r="CK14" i="18"/>
  <c r="KY43" i="1"/>
  <c r="BK43" i="34" s="1"/>
  <c r="CM43" i="34" s="1"/>
  <c r="AV56" i="19"/>
  <c r="BJ56" i="19" s="1"/>
  <c r="H11" i="19"/>
  <c r="AV11" i="19" s="1"/>
  <c r="H37" i="19"/>
  <c r="S18" i="52"/>
  <c r="AG18" i="52" s="1"/>
  <c r="KY41" i="1"/>
  <c r="BK41" i="34" s="1"/>
  <c r="CM41" i="34" s="1"/>
  <c r="CL14" i="18"/>
  <c r="KX17" i="1"/>
  <c r="BJ17" i="34" s="1"/>
  <c r="CL17" i="34" s="1"/>
  <c r="KX16" i="1"/>
  <c r="BJ16" i="34" s="1"/>
  <c r="CL16" i="34" s="1"/>
  <c r="CK6" i="18"/>
  <c r="KX15" i="1"/>
  <c r="BJ15" i="34" s="1"/>
  <c r="CL15" i="34" s="1"/>
  <c r="LH58" i="1"/>
  <c r="BT58" i="34" s="1"/>
  <c r="CV58" i="34" s="1"/>
  <c r="LH59" i="1"/>
  <c r="BT59" i="34" s="1"/>
  <c r="CV59" i="34" s="1"/>
  <c r="LH60" i="1"/>
  <c r="BT60" i="34" s="1"/>
  <c r="CV60" i="34" s="1"/>
  <c r="CU19" i="18"/>
  <c r="LH57" i="1"/>
  <c r="BT57" i="34" s="1"/>
  <c r="CV57" i="34" s="1"/>
  <c r="LH61" i="1"/>
  <c r="BT61" i="34" s="1"/>
  <c r="CV61" i="34" s="1"/>
  <c r="LG58" i="1"/>
  <c r="BS58" i="34" s="1"/>
  <c r="CU58" i="34" s="1"/>
  <c r="LG59" i="1"/>
  <c r="BS59" i="34" s="1"/>
  <c r="CU59" i="34" s="1"/>
  <c r="LG60" i="1"/>
  <c r="BS60" i="34" s="1"/>
  <c r="CU60" i="34" s="1"/>
  <c r="CT19" i="18"/>
  <c r="LG57" i="1"/>
  <c r="BS57" i="34" s="1"/>
  <c r="CU57" i="34" s="1"/>
  <c r="LG61" i="1"/>
  <c r="BS61" i="34" s="1"/>
  <c r="CU61" i="34" s="1"/>
  <c r="LF58" i="1"/>
  <c r="BR58" i="34" s="1"/>
  <c r="CT58" i="34" s="1"/>
  <c r="LF59" i="1"/>
  <c r="BR59" i="34" s="1"/>
  <c r="CT59" i="34" s="1"/>
  <c r="LF60" i="1"/>
  <c r="BR60" i="34" s="1"/>
  <c r="CT60" i="34" s="1"/>
  <c r="CS19" i="18"/>
  <c r="LF57" i="1"/>
  <c r="BR57" i="34" s="1"/>
  <c r="CT57" i="34" s="1"/>
  <c r="LF61" i="1"/>
  <c r="BR61" i="34" s="1"/>
  <c r="CT61" i="34" s="1"/>
  <c r="LE58" i="1"/>
  <c r="BQ58" i="34" s="1"/>
  <c r="CS58" i="34" s="1"/>
  <c r="LE59" i="1"/>
  <c r="BQ59" i="34" s="1"/>
  <c r="CS59" i="34" s="1"/>
  <c r="LE60" i="1"/>
  <c r="BQ60" i="34" s="1"/>
  <c r="CS60" i="34" s="1"/>
  <c r="CR19" i="18"/>
  <c r="LE57" i="1"/>
  <c r="BQ57" i="34" s="1"/>
  <c r="CS57" i="34" s="1"/>
  <c r="LE61" i="1"/>
  <c r="BQ61" i="34" s="1"/>
  <c r="CS61" i="34" s="1"/>
  <c r="LD58" i="1"/>
  <c r="BP58" i="34" s="1"/>
  <c r="CR58" i="34" s="1"/>
  <c r="LD59" i="1"/>
  <c r="BP59" i="34" s="1"/>
  <c r="CR59" i="34" s="1"/>
  <c r="LD60" i="1"/>
  <c r="BP60" i="34" s="1"/>
  <c r="CR60" i="34" s="1"/>
  <c r="CQ19" i="18"/>
  <c r="LD57" i="1"/>
  <c r="BP57" i="34" s="1"/>
  <c r="CR57" i="34" s="1"/>
  <c r="LD61" i="1"/>
  <c r="BP61" i="34" s="1"/>
  <c r="CR61" i="34" s="1"/>
  <c r="LC58" i="1"/>
  <c r="BO58" i="34" s="1"/>
  <c r="CQ58" i="34" s="1"/>
  <c r="LC59" i="1"/>
  <c r="BO59" i="34" s="1"/>
  <c r="CQ59" i="34" s="1"/>
  <c r="LC60" i="1"/>
  <c r="BO60" i="34" s="1"/>
  <c r="CQ60" i="34" s="1"/>
  <c r="CP19" i="18"/>
  <c r="LC57" i="1"/>
  <c r="BO57" i="34" s="1"/>
  <c r="CQ57" i="34" s="1"/>
  <c r="LC61" i="1"/>
  <c r="BO61" i="34" s="1"/>
  <c r="CQ61" i="34" s="1"/>
  <c r="LB58" i="1"/>
  <c r="BN58" i="34" s="1"/>
  <c r="CP58" i="34" s="1"/>
  <c r="LB59" i="1"/>
  <c r="BN59" i="34" s="1"/>
  <c r="CP59" i="34" s="1"/>
  <c r="LB60" i="1"/>
  <c r="BN60" i="34" s="1"/>
  <c r="CP60" i="34" s="1"/>
  <c r="CO19" i="18"/>
  <c r="LB57" i="1"/>
  <c r="BN57" i="34" s="1"/>
  <c r="CP57" i="34" s="1"/>
  <c r="LB61" i="1"/>
  <c r="BN61" i="34" s="1"/>
  <c r="CP61" i="34" s="1"/>
  <c r="LA58" i="1"/>
  <c r="BM58" i="34" s="1"/>
  <c r="CO58" i="34" s="1"/>
  <c r="LA59" i="1"/>
  <c r="BM59" i="34" s="1"/>
  <c r="CO59" i="34" s="1"/>
  <c r="LA60" i="1"/>
  <c r="BM60" i="34" s="1"/>
  <c r="CO60" i="34" s="1"/>
  <c r="CN19" i="18"/>
  <c r="LA57" i="1"/>
  <c r="BM57" i="34" s="1"/>
  <c r="CO57" i="34" s="1"/>
  <c r="LA61" i="1"/>
  <c r="BM61" i="34" s="1"/>
  <c r="CO61" i="34" s="1"/>
  <c r="KZ58" i="1"/>
  <c r="BL58" i="34" s="1"/>
  <c r="CN58" i="34" s="1"/>
  <c r="KZ59" i="1"/>
  <c r="BL59" i="34" s="1"/>
  <c r="CN59" i="34" s="1"/>
  <c r="KZ60" i="1"/>
  <c r="BL60" i="34" s="1"/>
  <c r="CN60" i="34" s="1"/>
  <c r="CM19" i="18"/>
  <c r="KZ57" i="1"/>
  <c r="BL57" i="34" s="1"/>
  <c r="CN57" i="34" s="1"/>
  <c r="KZ61" i="1"/>
  <c r="BL61" i="34" s="1"/>
  <c r="CN61" i="34" s="1"/>
  <c r="KY58" i="1"/>
  <c r="BK58" i="34" s="1"/>
  <c r="CM58" i="34" s="1"/>
  <c r="KY59" i="1"/>
  <c r="BK59" i="34" s="1"/>
  <c r="CM59" i="34" s="1"/>
  <c r="KY60" i="1"/>
  <c r="BK60" i="34" s="1"/>
  <c r="CM60" i="34" s="1"/>
  <c r="CL19" i="18"/>
  <c r="KY57" i="1"/>
  <c r="BK57" i="34" s="1"/>
  <c r="CM57" i="34" s="1"/>
  <c r="KY61" i="1"/>
  <c r="BK61" i="34" s="1"/>
  <c r="CM61" i="34" s="1"/>
  <c r="LH25" i="1"/>
  <c r="BT25" i="34" s="1"/>
  <c r="CV25" i="34" s="1"/>
  <c r="LH24" i="1"/>
  <c r="BT24" i="34" s="1"/>
  <c r="CV24" i="34" s="1"/>
  <c r="CU8" i="18"/>
  <c r="LH23" i="1"/>
  <c r="BT23" i="34" s="1"/>
  <c r="CV23" i="34" s="1"/>
  <c r="LG25" i="1"/>
  <c r="BS25" i="34" s="1"/>
  <c r="CU25" i="34" s="1"/>
  <c r="LG24" i="1"/>
  <c r="BS24" i="34" s="1"/>
  <c r="CU24" i="34" s="1"/>
  <c r="CT8" i="18"/>
  <c r="LG23" i="1"/>
  <c r="BS23" i="34" s="1"/>
  <c r="CU23" i="34" s="1"/>
  <c r="LF25" i="1"/>
  <c r="BR25" i="34" s="1"/>
  <c r="CT25" i="34" s="1"/>
  <c r="LF24" i="1"/>
  <c r="BR24" i="34" s="1"/>
  <c r="CT24" i="34" s="1"/>
  <c r="CS8" i="18"/>
  <c r="LF23" i="1"/>
  <c r="BR23" i="34" s="1"/>
  <c r="CT23" i="34" s="1"/>
  <c r="LC25" i="1"/>
  <c r="BO25" i="34" s="1"/>
  <c r="CQ25" i="34" s="1"/>
  <c r="CP8" i="18"/>
  <c r="LC23" i="1"/>
  <c r="BO23" i="34" s="1"/>
  <c r="CQ23" i="34" s="1"/>
  <c r="LC24" i="1"/>
  <c r="BO24" i="34" s="1"/>
  <c r="CQ24" i="34" s="1"/>
  <c r="LB25" i="1"/>
  <c r="BN25" i="34" s="1"/>
  <c r="CP25" i="34" s="1"/>
  <c r="CO8" i="18"/>
  <c r="LB23" i="1"/>
  <c r="BN23" i="34" s="1"/>
  <c r="CP23" i="34" s="1"/>
  <c r="LB24" i="1"/>
  <c r="BN24" i="34" s="1"/>
  <c r="CP24" i="34" s="1"/>
  <c r="LA25" i="1"/>
  <c r="BM25" i="34" s="1"/>
  <c r="CO25" i="34" s="1"/>
  <c r="CN8" i="18"/>
  <c r="LA23" i="1"/>
  <c r="BM23" i="34" s="1"/>
  <c r="CO23" i="34" s="1"/>
  <c r="LA24" i="1"/>
  <c r="BM24" i="34" s="1"/>
  <c r="CO24" i="34" s="1"/>
  <c r="KZ25" i="1"/>
  <c r="BL25" i="34" s="1"/>
  <c r="CN25" i="34" s="1"/>
  <c r="CM8" i="18"/>
  <c r="KZ23" i="1"/>
  <c r="BL23" i="34" s="1"/>
  <c r="CN23" i="34" s="1"/>
  <c r="KZ24" i="1"/>
  <c r="BL24" i="34" s="1"/>
  <c r="CN24" i="34" s="1"/>
  <c r="KY25" i="1"/>
  <c r="BK25" i="34" s="1"/>
  <c r="CM25" i="34" s="1"/>
  <c r="CL8" i="18"/>
  <c r="KY23" i="1"/>
  <c r="BK23" i="34" s="1"/>
  <c r="CM23" i="34" s="1"/>
  <c r="KY24" i="1"/>
  <c r="BK24" i="34" s="1"/>
  <c r="CM24" i="34" s="1"/>
  <c r="LH65" i="1"/>
  <c r="BT65" i="34" s="1"/>
  <c r="CV65" i="34" s="1"/>
  <c r="CU20" i="18"/>
  <c r="LH64" i="1"/>
  <c r="BT64" i="34" s="1"/>
  <c r="CV64" i="34" s="1"/>
  <c r="LG65" i="1"/>
  <c r="BS65" i="34" s="1"/>
  <c r="CU65" i="34" s="1"/>
  <c r="CT20" i="18"/>
  <c r="LG64" i="1"/>
  <c r="BS64" i="34" s="1"/>
  <c r="CU64" i="34" s="1"/>
  <c r="LF65" i="1"/>
  <c r="BR65" i="34" s="1"/>
  <c r="CT65" i="34" s="1"/>
  <c r="CS20" i="18"/>
  <c r="LF64" i="1"/>
  <c r="BR64" i="34" s="1"/>
  <c r="CT64" i="34" s="1"/>
  <c r="LE65" i="1"/>
  <c r="BQ65" i="34" s="1"/>
  <c r="CS65" i="34" s="1"/>
  <c r="CR20" i="18"/>
  <c r="LE64" i="1"/>
  <c r="BQ64" i="34" s="1"/>
  <c r="CS64" i="34" s="1"/>
  <c r="LD65" i="1"/>
  <c r="BP65" i="34" s="1"/>
  <c r="CR65" i="34" s="1"/>
  <c r="CQ20" i="18"/>
  <c r="LD64" i="1"/>
  <c r="BP64" i="34" s="1"/>
  <c r="CR64" i="34" s="1"/>
  <c r="LC65" i="1"/>
  <c r="BO65" i="34" s="1"/>
  <c r="CQ65" i="34" s="1"/>
  <c r="CP20" i="18"/>
  <c r="LC64" i="1"/>
  <c r="BO64" i="34" s="1"/>
  <c r="CQ64" i="34" s="1"/>
  <c r="LB65" i="1"/>
  <c r="BN65" i="34" s="1"/>
  <c r="CP65" i="34" s="1"/>
  <c r="CO20" i="18"/>
  <c r="LB64" i="1"/>
  <c r="BN64" i="34" s="1"/>
  <c r="CP64" i="34" s="1"/>
  <c r="LA65" i="1"/>
  <c r="BM65" i="34" s="1"/>
  <c r="CO65" i="34" s="1"/>
  <c r="CN20" i="18"/>
  <c r="LA64" i="1"/>
  <c r="BM64" i="34" s="1"/>
  <c r="CO64" i="34" s="1"/>
  <c r="KZ65" i="1"/>
  <c r="BL65" i="34" s="1"/>
  <c r="CN65" i="34" s="1"/>
  <c r="CM20" i="18"/>
  <c r="KZ64" i="1"/>
  <c r="BL64" i="34" s="1"/>
  <c r="CN64" i="34" s="1"/>
  <c r="KY65" i="1"/>
  <c r="BK65" i="34" s="1"/>
  <c r="CM65" i="34" s="1"/>
  <c r="CL20" i="18"/>
  <c r="KY64" i="1"/>
  <c r="BK64" i="34" s="1"/>
  <c r="CM64" i="34" s="1"/>
  <c r="KX65" i="1"/>
  <c r="BJ65" i="34" s="1"/>
  <c r="CL65" i="34" s="1"/>
  <c r="CK20" i="18"/>
  <c r="KX64" i="1"/>
  <c r="BJ64" i="34" s="1"/>
  <c r="CL64" i="34" s="1"/>
  <c r="LH37" i="1"/>
  <c r="BT37" i="34" s="1"/>
  <c r="CV37" i="34" s="1"/>
  <c r="CU11" i="18"/>
  <c r="LH35" i="1"/>
  <c r="BT35" i="34" s="1"/>
  <c r="CV35" i="34" s="1"/>
  <c r="LG37" i="1"/>
  <c r="BS37" i="34" s="1"/>
  <c r="CU37" i="34" s="1"/>
  <c r="CT11" i="18"/>
  <c r="LG35" i="1"/>
  <c r="BS35" i="34" s="1"/>
  <c r="CU35" i="34" s="1"/>
  <c r="LF37" i="1"/>
  <c r="BR37" i="34" s="1"/>
  <c r="CT37" i="34" s="1"/>
  <c r="CS11" i="18"/>
  <c r="LF35" i="1"/>
  <c r="BR35" i="34" s="1"/>
  <c r="CT35" i="34" s="1"/>
  <c r="LD37" i="1"/>
  <c r="BP37" i="34" s="1"/>
  <c r="CR37" i="34" s="1"/>
  <c r="CQ11" i="18"/>
  <c r="LD35" i="1"/>
  <c r="BP35" i="34" s="1"/>
  <c r="CR35" i="34" s="1"/>
  <c r="LE37" i="1"/>
  <c r="BQ37" i="34" s="1"/>
  <c r="CS37" i="34" s="1"/>
  <c r="CR11" i="18"/>
  <c r="LE35" i="1"/>
  <c r="BQ35" i="34" s="1"/>
  <c r="CS35" i="34" s="1"/>
  <c r="LB37" i="1"/>
  <c r="BN37" i="34" s="1"/>
  <c r="CP37" i="34" s="1"/>
  <c r="CO11" i="18"/>
  <c r="LB35" i="1"/>
  <c r="BN35" i="34" s="1"/>
  <c r="CP35" i="34" s="1"/>
  <c r="KY37" i="1"/>
  <c r="BK37" i="34" s="1"/>
  <c r="CM37" i="34" s="1"/>
  <c r="CL11" i="18"/>
  <c r="KY35" i="1"/>
  <c r="BK35" i="34" s="1"/>
  <c r="CM35" i="34" s="1"/>
  <c r="KX37" i="1"/>
  <c r="BJ37" i="34" s="1"/>
  <c r="CL37" i="34" s="1"/>
  <c r="CK11" i="18"/>
  <c r="KX35" i="1"/>
  <c r="BJ35" i="34" s="1"/>
  <c r="CL35" i="34" s="1"/>
  <c r="LC37" i="1"/>
  <c r="BO37" i="34" s="1"/>
  <c r="CQ37" i="34" s="1"/>
  <c r="CP11" i="18"/>
  <c r="LC35" i="1"/>
  <c r="BO35" i="34" s="1"/>
  <c r="CQ35" i="34" s="1"/>
  <c r="AY18" i="43"/>
  <c r="LA37" i="1"/>
  <c r="BM37" i="34" s="1"/>
  <c r="CO37" i="34" s="1"/>
  <c r="CN11" i="18"/>
  <c r="LA35" i="1"/>
  <c r="BM35" i="34" s="1"/>
  <c r="CO35" i="34" s="1"/>
  <c r="KZ37" i="1"/>
  <c r="BL37" i="34" s="1"/>
  <c r="CN37" i="34" s="1"/>
  <c r="CM11" i="18"/>
  <c r="KZ35" i="1"/>
  <c r="BL35" i="34" s="1"/>
  <c r="CN35" i="34" s="1"/>
  <c r="LC17" i="1"/>
  <c r="BO17" i="34" s="1"/>
  <c r="CQ17" i="34" s="1"/>
  <c r="CP6" i="18"/>
  <c r="LC16" i="1"/>
  <c r="BO16" i="34" s="1"/>
  <c r="CQ16" i="34" s="1"/>
  <c r="LC18" i="1"/>
  <c r="BO18" i="34" s="1"/>
  <c r="CQ18" i="34" s="1"/>
  <c r="CK18" i="18"/>
  <c r="KX52" i="1"/>
  <c r="BJ52" i="34" s="1"/>
  <c r="CL52" i="34" s="1"/>
  <c r="R19" i="52"/>
  <c r="AF19" i="52" s="1"/>
  <c r="KX53" i="1"/>
  <c r="BJ53" i="34" s="1"/>
  <c r="CL53" i="34" s="1"/>
  <c r="KX54" i="1"/>
  <c r="BJ54" i="34" s="1"/>
  <c r="CL54" i="34" s="1"/>
  <c r="KY54" i="1"/>
  <c r="BK54" i="34" s="1"/>
  <c r="CM54" i="34" s="1"/>
  <c r="KY53" i="1"/>
  <c r="BK53" i="34" s="1"/>
  <c r="CM53" i="34" s="1"/>
  <c r="CL18" i="18"/>
  <c r="KY52" i="1"/>
  <c r="BK52" i="34" s="1"/>
  <c r="CM52" i="34" s="1"/>
  <c r="S19" i="52"/>
  <c r="AG19" i="52" s="1"/>
  <c r="KZ54" i="1"/>
  <c r="BL54" i="34" s="1"/>
  <c r="CN54" i="34" s="1"/>
  <c r="KZ53" i="1"/>
  <c r="BL53" i="34" s="1"/>
  <c r="CN53" i="34" s="1"/>
  <c r="CM18" i="18"/>
  <c r="KZ52" i="1"/>
  <c r="BL52" i="34" s="1"/>
  <c r="CN52" i="34" s="1"/>
  <c r="T19" i="52"/>
  <c r="AH19" i="52" s="1"/>
  <c r="LA54" i="1"/>
  <c r="BM54" i="34" s="1"/>
  <c r="CO54" i="34" s="1"/>
  <c r="LA53" i="1"/>
  <c r="BM53" i="34" s="1"/>
  <c r="CO53" i="34" s="1"/>
  <c r="CN18" i="18"/>
  <c r="LA52" i="1"/>
  <c r="BM52" i="34" s="1"/>
  <c r="CO52" i="34" s="1"/>
  <c r="U19" i="52"/>
  <c r="AI19" i="52" s="1"/>
  <c r="LB54" i="1"/>
  <c r="BN54" i="34" s="1"/>
  <c r="CP54" i="34" s="1"/>
  <c r="LB53" i="1"/>
  <c r="BN53" i="34" s="1"/>
  <c r="CP53" i="34" s="1"/>
  <c r="CO18" i="18"/>
  <c r="LB52" i="1"/>
  <c r="BN52" i="34" s="1"/>
  <c r="CP52" i="34" s="1"/>
  <c r="V19" i="52"/>
  <c r="AJ19" i="52" s="1"/>
  <c r="LC54" i="1"/>
  <c r="BO54" i="34" s="1"/>
  <c r="CQ54" i="34" s="1"/>
  <c r="LC53" i="1"/>
  <c r="BO53" i="34" s="1"/>
  <c r="CQ53" i="34" s="1"/>
  <c r="CP18" i="18"/>
  <c r="LC52" i="1"/>
  <c r="BO52" i="34" s="1"/>
  <c r="CQ52" i="34" s="1"/>
  <c r="W19" i="52"/>
  <c r="AK19" i="52" s="1"/>
  <c r="LD54" i="1"/>
  <c r="BP54" i="34" s="1"/>
  <c r="CR54" i="34" s="1"/>
  <c r="LD53" i="1"/>
  <c r="BP53" i="34" s="1"/>
  <c r="CR53" i="34" s="1"/>
  <c r="CQ18" i="18"/>
  <c r="LD52" i="1"/>
  <c r="BP52" i="34" s="1"/>
  <c r="CR52" i="34" s="1"/>
  <c r="X19" i="52"/>
  <c r="AL19" i="52" s="1"/>
  <c r="LE54" i="1"/>
  <c r="BQ54" i="34" s="1"/>
  <c r="CS54" i="34" s="1"/>
  <c r="LE53" i="1"/>
  <c r="BQ53" i="34" s="1"/>
  <c r="CS53" i="34" s="1"/>
  <c r="CR18" i="18"/>
  <c r="LE52" i="1"/>
  <c r="BQ52" i="34" s="1"/>
  <c r="CS52" i="34" s="1"/>
  <c r="Y19" i="52"/>
  <c r="AM19" i="52" s="1"/>
  <c r="LF54" i="1"/>
  <c r="BR54" i="34" s="1"/>
  <c r="CT54" i="34" s="1"/>
  <c r="LF53" i="1"/>
  <c r="BR53" i="34" s="1"/>
  <c r="CT53" i="34" s="1"/>
  <c r="CS18" i="18"/>
  <c r="LF52" i="1"/>
  <c r="BR52" i="34" s="1"/>
  <c r="CT52" i="34" s="1"/>
  <c r="Z19" i="52"/>
  <c r="AN19" i="52" s="1"/>
  <c r="LG54" i="1"/>
  <c r="BS54" i="34" s="1"/>
  <c r="CU54" i="34" s="1"/>
  <c r="LG53" i="1"/>
  <c r="BS53" i="34" s="1"/>
  <c r="CU53" i="34" s="1"/>
  <c r="CT18" i="18"/>
  <c r="LG52" i="1"/>
  <c r="BS52" i="34" s="1"/>
  <c r="CU52" i="34" s="1"/>
  <c r="AA19" i="52"/>
  <c r="AO19" i="52" s="1"/>
  <c r="LH54" i="1"/>
  <c r="BT54" i="34" s="1"/>
  <c r="CV54" i="34" s="1"/>
  <c r="LH53" i="1"/>
  <c r="BT53" i="34" s="1"/>
  <c r="CV53" i="34" s="1"/>
  <c r="CU18" i="18"/>
  <c r="LH52" i="1"/>
  <c r="BT52" i="34" s="1"/>
  <c r="CV52" i="34" s="1"/>
  <c r="AB19" i="52"/>
  <c r="AP19" i="52" s="1"/>
  <c r="LH17" i="1"/>
  <c r="BT17" i="34" s="1"/>
  <c r="CV17" i="34" s="1"/>
  <c r="CU6" i="18"/>
  <c r="LH16" i="1"/>
  <c r="BT16" i="34" s="1"/>
  <c r="CV16" i="34" s="1"/>
  <c r="M13" i="29"/>
  <c r="LH18" i="1"/>
  <c r="BT18" i="34" s="1"/>
  <c r="CV18" i="34" s="1"/>
  <c r="LG17" i="1"/>
  <c r="BS17" i="34" s="1"/>
  <c r="CU17" i="34" s="1"/>
  <c r="CT6" i="18"/>
  <c r="LG16" i="1"/>
  <c r="BS16" i="34" s="1"/>
  <c r="CU16" i="34" s="1"/>
  <c r="LG18" i="1"/>
  <c r="BS18" i="34" s="1"/>
  <c r="CU18" i="34" s="1"/>
  <c r="LF17" i="1"/>
  <c r="BR17" i="34" s="1"/>
  <c r="CT17" i="34" s="1"/>
  <c r="CS6" i="18"/>
  <c r="LF16" i="1"/>
  <c r="BR16" i="34" s="1"/>
  <c r="CT16" i="34" s="1"/>
  <c r="LF18" i="1"/>
  <c r="BR18" i="34" s="1"/>
  <c r="CT18" i="34" s="1"/>
  <c r="LE17" i="1"/>
  <c r="BQ17" i="34" s="1"/>
  <c r="CS17" i="34" s="1"/>
  <c r="CR6" i="18"/>
  <c r="LE16" i="1"/>
  <c r="BQ16" i="34" s="1"/>
  <c r="CS16" i="34" s="1"/>
  <c r="J13" i="29"/>
  <c r="LE18" i="1"/>
  <c r="BQ18" i="34" s="1"/>
  <c r="CS18" i="34" s="1"/>
  <c r="LD17" i="1"/>
  <c r="BP17" i="34" s="1"/>
  <c r="CR17" i="34" s="1"/>
  <c r="CQ6" i="18"/>
  <c r="LD16" i="1"/>
  <c r="BP16" i="34" s="1"/>
  <c r="CR16" i="34" s="1"/>
  <c r="I13" i="29"/>
  <c r="LD18" i="1"/>
  <c r="BP18" i="34" s="1"/>
  <c r="CR18" i="34" s="1"/>
  <c r="LB17" i="1"/>
  <c r="BN17" i="34" s="1"/>
  <c r="CP17" i="34" s="1"/>
  <c r="CO6" i="18"/>
  <c r="LB16" i="1"/>
  <c r="BN16" i="34" s="1"/>
  <c r="CP16" i="34" s="1"/>
  <c r="G13" i="29"/>
  <c r="LB18" i="1"/>
  <c r="BN18" i="34" s="1"/>
  <c r="CP18" i="34" s="1"/>
  <c r="LA17" i="1"/>
  <c r="BM17" i="34" s="1"/>
  <c r="CO17" i="34" s="1"/>
  <c r="CN6" i="18"/>
  <c r="LA16" i="1"/>
  <c r="BM16" i="34" s="1"/>
  <c r="CO16" i="34" s="1"/>
  <c r="LA18" i="1"/>
  <c r="BM18" i="34" s="1"/>
  <c r="CO18" i="34" s="1"/>
  <c r="KZ17" i="1"/>
  <c r="BL17" i="34" s="1"/>
  <c r="CN17" i="34" s="1"/>
  <c r="CM6" i="18"/>
  <c r="KZ16" i="1"/>
  <c r="BL16" i="34" s="1"/>
  <c r="CN16" i="34" s="1"/>
  <c r="KZ18" i="1"/>
  <c r="BL18" i="34" s="1"/>
  <c r="CN18" i="34" s="1"/>
  <c r="KY17" i="1"/>
  <c r="BK17" i="34" s="1"/>
  <c r="CM17" i="34" s="1"/>
  <c r="CL6" i="18"/>
  <c r="KY16" i="1"/>
  <c r="BK16" i="34" s="1"/>
  <c r="CM16" i="34" s="1"/>
  <c r="KY18" i="1"/>
  <c r="BK18" i="34" s="1"/>
  <c r="CM18" i="34" s="1"/>
  <c r="P26" i="36"/>
  <c r="P42" i="36" s="1" a="1"/>
  <c r="P42" i="36" s="1"/>
  <c r="P57" i="36" s="1"/>
  <c r="BR8" i="19"/>
  <c r="CJ8" i="19"/>
  <c r="K26" i="36"/>
  <c r="K42" i="36" s="1" a="1"/>
  <c r="K42" i="36" s="1"/>
  <c r="K57" i="36" s="1"/>
  <c r="BM8" i="19"/>
  <c r="CE8" i="19"/>
  <c r="BL8" i="19"/>
  <c r="CD8" i="19"/>
  <c r="J26" i="36"/>
  <c r="J42" i="36" s="1" a="1"/>
  <c r="J42" i="36" s="1"/>
  <c r="J57" i="36" s="1"/>
  <c r="O26" i="36"/>
  <c r="O42" i="36" s="1" a="1"/>
  <c r="O42" i="36" s="1"/>
  <c r="O57" i="36" s="1"/>
  <c r="BQ8" i="19"/>
  <c r="CI8" i="19"/>
  <c r="N26" i="36"/>
  <c r="N42" i="36" s="1" a="1"/>
  <c r="N42" i="36" s="1"/>
  <c r="N57" i="36" s="1"/>
  <c r="BP8" i="19"/>
  <c r="CH8" i="19"/>
  <c r="I26" i="36"/>
  <c r="I42" i="36" s="1" a="1"/>
  <c r="I42" i="36" s="1"/>
  <c r="I57" i="36" s="1"/>
  <c r="BK8" i="19"/>
  <c r="CC8" i="19"/>
  <c r="CK8" i="19"/>
  <c r="BS8" i="19"/>
  <c r="Q26" i="36"/>
  <c r="Q42" i="36" s="1" a="1"/>
  <c r="Q42" i="36" s="1"/>
  <c r="Q57" i="36" s="1"/>
  <c r="M26" i="36"/>
  <c r="M42" i="36" s="1" a="1"/>
  <c r="M42" i="36" s="1"/>
  <c r="M57" i="36" s="1"/>
  <c r="BO8" i="19"/>
  <c r="CG8" i="19"/>
  <c r="H26" i="36"/>
  <c r="H42" i="36" s="1" a="1"/>
  <c r="H42" i="36" s="1"/>
  <c r="H57" i="36" s="1"/>
  <c r="BJ8" i="19"/>
  <c r="CB8" i="19"/>
  <c r="CF8" i="19"/>
  <c r="BN8" i="19"/>
  <c r="L26" i="36"/>
  <c r="L42" i="36" s="1" a="1"/>
  <c r="L42" i="36" s="1"/>
  <c r="L57" i="36" s="1"/>
  <c r="G26" i="36"/>
  <c r="G42" i="36" s="1" a="1"/>
  <c r="G42" i="36" s="1"/>
  <c r="G57" i="36" s="1"/>
  <c r="CA8" i="19"/>
  <c r="BI8" i="19"/>
  <c r="G14" i="56" l="1"/>
  <c r="O10" i="43"/>
  <c r="LG6" i="1"/>
  <c r="BS6" i="34" s="1"/>
  <c r="CU6" i="34" s="1"/>
  <c r="AK6" i="52"/>
  <c r="AK11" i="52" s="1"/>
  <c r="F14" i="56"/>
  <c r="LF6" i="1"/>
  <c r="BR6" i="34" s="1"/>
  <c r="CT6" i="34" s="1"/>
  <c r="I14" i="57"/>
  <c r="G26" i="56"/>
  <c r="M26" i="56"/>
  <c r="K26" i="56"/>
  <c r="Q32" i="58"/>
  <c r="R32" i="58" s="1"/>
  <c r="J14" i="56"/>
  <c r="L14" i="56"/>
  <c r="N14" i="56"/>
  <c r="E26" i="56"/>
  <c r="I26" i="56"/>
  <c r="D14" i="56"/>
  <c r="L62" i="56"/>
  <c r="N62" i="56"/>
  <c r="D62" i="56"/>
  <c r="M62" i="56"/>
  <c r="BK54" i="19"/>
  <c r="BF54" i="19"/>
  <c r="G4" i="56"/>
  <c r="G3" i="56"/>
  <c r="F4" i="56"/>
  <c r="F3" i="56"/>
  <c r="L4" i="56"/>
  <c r="L3" i="56"/>
  <c r="E4" i="56"/>
  <c r="E3" i="56"/>
  <c r="D4" i="56"/>
  <c r="D3" i="56"/>
  <c r="M4" i="56"/>
  <c r="M3" i="56"/>
  <c r="G315" i="56" a="1"/>
  <c r="G315" i="56" s="1"/>
  <c r="F315" i="56" a="1"/>
  <c r="F315" i="56" s="1"/>
  <c r="L315" i="56" a="1"/>
  <c r="L315" i="56" s="1"/>
  <c r="E315" i="56" a="1"/>
  <c r="E315" i="56" s="1"/>
  <c r="D315" i="56" a="1"/>
  <c r="D315" i="56" s="1"/>
  <c r="M315" i="56" a="1"/>
  <c r="M315" i="56" s="1"/>
  <c r="H315" i="56" a="1"/>
  <c r="H315" i="56" s="1"/>
  <c r="N315" i="56" a="1"/>
  <c r="N315" i="56" s="1"/>
  <c r="J315" i="56" a="1"/>
  <c r="J315" i="56" s="1"/>
  <c r="K315" i="56" a="1"/>
  <c r="K315" i="56" s="1"/>
  <c r="I315" i="56" a="1"/>
  <c r="I315" i="56" s="1"/>
  <c r="H8" i="56"/>
  <c r="H314" i="56" a="1"/>
  <c r="H314" i="56" s="1"/>
  <c r="N8" i="56"/>
  <c r="N314" i="56" a="1"/>
  <c r="N314" i="56" s="1"/>
  <c r="J8" i="56"/>
  <c r="J314" i="56" a="1"/>
  <c r="J314" i="56" s="1"/>
  <c r="K8" i="56"/>
  <c r="K314" i="56" a="1"/>
  <c r="K314" i="56" s="1"/>
  <c r="I8" i="56"/>
  <c r="I314" i="56" a="1"/>
  <c r="I314" i="56" s="1"/>
  <c r="F12" i="29"/>
  <c r="F13" i="57"/>
  <c r="F11" i="29"/>
  <c r="F12" i="57"/>
  <c r="F14" i="57" s="1"/>
  <c r="F28" i="57"/>
  <c r="F21" i="57"/>
  <c r="E12" i="29"/>
  <c r="E13" i="57"/>
  <c r="E11" i="29"/>
  <c r="E12" i="57"/>
  <c r="E28" i="57"/>
  <c r="E21" i="57"/>
  <c r="K12" i="29"/>
  <c r="K13" i="57"/>
  <c r="K11" i="29"/>
  <c r="K12" i="57"/>
  <c r="K14" i="57" s="1"/>
  <c r="K21" i="57"/>
  <c r="K28" i="57"/>
  <c r="D12" i="29"/>
  <c r="D13" i="57"/>
  <c r="D11" i="29"/>
  <c r="D12" i="57"/>
  <c r="D28" i="57"/>
  <c r="D21" i="57"/>
  <c r="C12" i="29"/>
  <c r="C13" i="57"/>
  <c r="C11" i="29"/>
  <c r="C12" i="57"/>
  <c r="C14" i="57" s="1"/>
  <c r="C28" i="57"/>
  <c r="C21" i="57"/>
  <c r="L12" i="29"/>
  <c r="L13" i="57"/>
  <c r="L11" i="29"/>
  <c r="L12" i="57"/>
  <c r="L28" i="57"/>
  <c r="L21" i="57"/>
  <c r="H14" i="57"/>
  <c r="H13" i="29"/>
  <c r="AV37" i="19"/>
  <c r="BJ37" i="19" s="1"/>
  <c r="H7" i="19"/>
  <c r="AV7" i="19" s="1"/>
  <c r="H29" i="36"/>
  <c r="H60" i="36" s="1"/>
  <c r="BJ11" i="19"/>
  <c r="CB11" i="19"/>
  <c r="G29" i="36"/>
  <c r="G60" i="36" s="1"/>
  <c r="BI11" i="19"/>
  <c r="CA11" i="19"/>
  <c r="CI11" i="19"/>
  <c r="BQ11" i="19"/>
  <c r="O29" i="36"/>
  <c r="O60" i="36" s="1"/>
  <c r="AW37" i="19"/>
  <c r="BK37" i="19" s="1"/>
  <c r="I7" i="19"/>
  <c r="AW7" i="19" s="1"/>
  <c r="I29" i="36"/>
  <c r="I60" i="36" s="1"/>
  <c r="BK11" i="19"/>
  <c r="CC11" i="19"/>
  <c r="V22" i="52"/>
  <c r="AY37" i="19"/>
  <c r="BM37" i="19" s="1"/>
  <c r="K7" i="19"/>
  <c r="AY7" i="19" s="1"/>
  <c r="K29" i="36"/>
  <c r="K60" i="36" s="1"/>
  <c r="BM11" i="19"/>
  <c r="CE11" i="19"/>
  <c r="P29" i="36"/>
  <c r="P60" i="36" s="1"/>
  <c r="BR11" i="19"/>
  <c r="CJ11" i="19"/>
  <c r="X22" i="52"/>
  <c r="BA37" i="19"/>
  <c r="BO37" i="19" s="1"/>
  <c r="M7" i="19"/>
  <c r="BA7" i="19" s="1"/>
  <c r="M29" i="36"/>
  <c r="M60" i="36" s="1"/>
  <c r="BO11" i="19"/>
  <c r="CG11" i="19"/>
  <c r="AZ37" i="19"/>
  <c r="BN37" i="19" s="1"/>
  <c r="L7" i="19"/>
  <c r="AZ7" i="19" s="1"/>
  <c r="L29" i="36"/>
  <c r="L60" i="36" s="1"/>
  <c r="BN11" i="19"/>
  <c r="CF11" i="19"/>
  <c r="AX37" i="19"/>
  <c r="BL37" i="19" s="1"/>
  <c r="J7" i="19"/>
  <c r="AX7" i="19" s="1"/>
  <c r="CD11" i="19"/>
  <c r="BL11" i="19"/>
  <c r="J29" i="36"/>
  <c r="J60" i="36" s="1"/>
  <c r="Y22" i="52"/>
  <c r="BB37" i="19"/>
  <c r="BP37" i="19" s="1"/>
  <c r="N7" i="19"/>
  <c r="BB7" i="19" s="1"/>
  <c r="CH11" i="19"/>
  <c r="BP11" i="19"/>
  <c r="N29" i="36"/>
  <c r="N60" i="36" s="1"/>
  <c r="AB22" i="52"/>
  <c r="CK11" i="19"/>
  <c r="BS11" i="19"/>
  <c r="Q29" i="36"/>
  <c r="Q60" i="36" s="1"/>
  <c r="BC22" i="19"/>
  <c r="BQ22" i="19" s="1"/>
  <c r="O7" i="19"/>
  <c r="BC7" i="19" s="1"/>
  <c r="BE22" i="19"/>
  <c r="BS22" i="19" s="1"/>
  <c r="Q7" i="19"/>
  <c r="BE7" i="19" s="1"/>
  <c r="Q29" i="19"/>
  <c r="AU22" i="19"/>
  <c r="BI22" i="19" s="1"/>
  <c r="G7" i="19"/>
  <c r="AU7" i="19" s="1"/>
  <c r="BN49" i="19"/>
  <c r="AZ59" i="19"/>
  <c r="AZ34" i="19"/>
  <c r="BN34" i="19" s="1"/>
  <c r="L44" i="19"/>
  <c r="AZ44" i="19" s="1"/>
  <c r="L4" i="19"/>
  <c r="BP49" i="19"/>
  <c r="BB59" i="19"/>
  <c r="BB34" i="19"/>
  <c r="BP34" i="19" s="1"/>
  <c r="N44" i="19"/>
  <c r="BB44" i="19" s="1"/>
  <c r="N4" i="19"/>
  <c r="BS49" i="19"/>
  <c r="BE59" i="19"/>
  <c r="BE34" i="19"/>
  <c r="BS34" i="19" s="1"/>
  <c r="Q44" i="19"/>
  <c r="BE44" i="19" s="1"/>
  <c r="Q4" i="19"/>
  <c r="BM49" i="19"/>
  <c r="AY59" i="19"/>
  <c r="AY34" i="19"/>
  <c r="BM34" i="19" s="1"/>
  <c r="K44" i="19"/>
  <c r="AY44" i="19" s="1"/>
  <c r="K4" i="19"/>
  <c r="BD22" i="19"/>
  <c r="BR22" i="19" s="1"/>
  <c r="P7" i="19"/>
  <c r="BD7" i="19" s="1"/>
  <c r="LA12" i="1"/>
  <c r="BM12" i="34" s="1"/>
  <c r="CO12" i="34" s="1"/>
  <c r="LA10" i="1"/>
  <c r="BM10" i="34" s="1"/>
  <c r="CO10" i="34" s="1"/>
  <c r="LA9" i="1"/>
  <c r="BM9" i="34" s="1"/>
  <c r="CO9" i="34" s="1"/>
  <c r="LA8" i="1"/>
  <c r="BM8" i="34" s="1"/>
  <c r="CO8" i="34" s="1"/>
  <c r="LA7" i="1"/>
  <c r="BM7" i="34" s="1"/>
  <c r="CO7" i="34" s="1"/>
  <c r="J28" i="36"/>
  <c r="J59" i="36" s="1"/>
  <c r="BL10" i="19"/>
  <c r="CD10" i="19"/>
  <c r="AW12" i="43"/>
  <c r="G18" i="43"/>
  <c r="AW18" i="43" s="1"/>
  <c r="J39" i="19"/>
  <c r="AX39" i="19" s="1"/>
  <c r="BL39" i="19" s="1"/>
  <c r="J24" i="19"/>
  <c r="AX51" i="19"/>
  <c r="BL51" i="19" s="1"/>
  <c r="J6" i="19"/>
  <c r="AX6" i="19" s="1"/>
  <c r="J59" i="19"/>
  <c r="F4" i="33"/>
  <c r="KM3" i="1"/>
  <c r="LA5" i="1"/>
  <c r="F19" i="29"/>
  <c r="F26" i="29"/>
  <c r="F22" i="52"/>
  <c r="J35" i="19"/>
  <c r="AX35" i="19" s="1"/>
  <c r="BL35" i="19" s="1"/>
  <c r="Z58" i="20"/>
  <c r="U17" i="52"/>
  <c r="MP3" i="1"/>
  <c r="CN5" i="18"/>
  <c r="BN3" i="18"/>
  <c r="F11" i="52"/>
  <c r="U6" i="52"/>
  <c r="MC3" i="1"/>
  <c r="K58" i="20"/>
  <c r="J20" i="19"/>
  <c r="F18" i="29"/>
  <c r="F25" i="29"/>
  <c r="JL3" i="1"/>
  <c r="CA5" i="18"/>
  <c r="AZ3" i="18"/>
  <c r="BL49" i="19"/>
  <c r="AX59" i="19"/>
  <c r="AX34" i="19"/>
  <c r="BL34" i="19" s="1"/>
  <c r="J4" i="19"/>
  <c r="AY24" i="19"/>
  <c r="BM24" i="19" s="1"/>
  <c r="K9" i="19"/>
  <c r="AY9" i="19" s="1"/>
  <c r="K29" i="19"/>
  <c r="G5" i="33"/>
  <c r="G6" i="33" s="1"/>
  <c r="G20" i="29"/>
  <c r="G27" i="29"/>
  <c r="G8" i="33"/>
  <c r="AJ22" i="52"/>
  <c r="K28" i="36"/>
  <c r="K59" i="36" s="1"/>
  <c r="BM10" i="19"/>
  <c r="CE10" i="19"/>
  <c r="BN7" i="34"/>
  <c r="CP7" i="34" s="1"/>
  <c r="LB3" i="1"/>
  <c r="Q4" i="32" s="1"/>
  <c r="K24" i="36"/>
  <c r="K40" i="36" s="1"/>
  <c r="K55" i="36" s="1"/>
  <c r="BM6" i="19"/>
  <c r="CE6" i="19"/>
  <c r="CP5" i="34"/>
  <c r="K23" i="36"/>
  <c r="K39" i="36" s="1"/>
  <c r="K54" i="36" s="1"/>
  <c r="BM5" i="19"/>
  <c r="CE5" i="19"/>
  <c r="BM20" i="19"/>
  <c r="BO49" i="19"/>
  <c r="BA59" i="19"/>
  <c r="BA34" i="19"/>
  <c r="BO34" i="19" s="1"/>
  <c r="M44" i="19"/>
  <c r="BA44" i="19" s="1"/>
  <c r="M4" i="19"/>
  <c r="KZ12" i="1"/>
  <c r="BL12" i="34" s="1"/>
  <c r="CN12" i="34" s="1"/>
  <c r="KZ10" i="1"/>
  <c r="BL10" i="34" s="1"/>
  <c r="CN10" i="34" s="1"/>
  <c r="KZ9" i="1"/>
  <c r="BL9" i="34" s="1"/>
  <c r="CN9" i="34" s="1"/>
  <c r="KZ8" i="1"/>
  <c r="BL8" i="34" s="1"/>
  <c r="CN8" i="34" s="1"/>
  <c r="KZ7" i="1"/>
  <c r="BL7" i="34" s="1"/>
  <c r="CN7" i="34" s="1"/>
  <c r="I28" i="36"/>
  <c r="I59" i="36" s="1"/>
  <c r="BK10" i="19"/>
  <c r="CC10" i="19"/>
  <c r="AV12" i="43"/>
  <c r="F18" i="43"/>
  <c r="AV18" i="43" s="1"/>
  <c r="I39" i="19"/>
  <c r="AW39" i="19" s="1"/>
  <c r="BK39" i="19" s="1"/>
  <c r="I24" i="19"/>
  <c r="AW51" i="19"/>
  <c r="BK51" i="19" s="1"/>
  <c r="I6" i="19"/>
  <c r="AW6" i="19" s="1"/>
  <c r="I59" i="19"/>
  <c r="E4" i="33"/>
  <c r="E13" i="29"/>
  <c r="KL3" i="1"/>
  <c r="KZ5" i="1"/>
  <c r="E19" i="29"/>
  <c r="E26" i="29"/>
  <c r="E22" i="52"/>
  <c r="I35" i="19"/>
  <c r="AW35" i="19" s="1"/>
  <c r="BK35" i="19" s="1"/>
  <c r="Y58" i="20"/>
  <c r="T17" i="52"/>
  <c r="MO3" i="1"/>
  <c r="CM5" i="18"/>
  <c r="BM3" i="18"/>
  <c r="E11" i="52"/>
  <c r="T6" i="52"/>
  <c r="MB3" i="1"/>
  <c r="J58" i="20"/>
  <c r="I20" i="19"/>
  <c r="E18" i="29"/>
  <c r="E25" i="29"/>
  <c r="JK3" i="1"/>
  <c r="BZ5" i="18"/>
  <c r="AY3" i="18"/>
  <c r="BK49" i="19"/>
  <c r="AW34" i="19"/>
  <c r="BK34" i="19" s="1"/>
  <c r="I4" i="19"/>
  <c r="BE24" i="19"/>
  <c r="BS24" i="19" s="1"/>
  <c r="Q9" i="19"/>
  <c r="BE9" i="19" s="1"/>
  <c r="M5" i="33"/>
  <c r="M6" i="33" s="1"/>
  <c r="M20" i="29"/>
  <c r="M27" i="29"/>
  <c r="M8" i="33"/>
  <c r="AP22" i="52"/>
  <c r="Q28" i="36"/>
  <c r="Q59" i="36" s="1"/>
  <c r="BS10" i="19"/>
  <c r="CK10" i="19"/>
  <c r="BT7" i="34"/>
  <c r="CV7" i="34" s="1"/>
  <c r="LH3" i="1"/>
  <c r="W4" i="32" s="1"/>
  <c r="CK6" i="19"/>
  <c r="BS6" i="19"/>
  <c r="Q24" i="36"/>
  <c r="Q40" i="36" s="1"/>
  <c r="Q55" i="36" s="1"/>
  <c r="CV5" i="34"/>
  <c r="CK5" i="19"/>
  <c r="BS5" i="19"/>
  <c r="Q23" i="36"/>
  <c r="Q39" i="36" s="1"/>
  <c r="Q54" i="36" s="1"/>
  <c r="BS20" i="19"/>
  <c r="BP6" i="34"/>
  <c r="CR6" i="34" s="1"/>
  <c r="LD3" i="1"/>
  <c r="S4" i="32" s="1"/>
  <c r="AL22" i="52"/>
  <c r="BA24" i="19"/>
  <c r="BO24" i="19" s="1"/>
  <c r="M9" i="19"/>
  <c r="BA9" i="19" s="1"/>
  <c r="M29" i="19"/>
  <c r="I27" i="29"/>
  <c r="I8" i="33"/>
  <c r="I5" i="33"/>
  <c r="I6" i="33" s="1"/>
  <c r="I20" i="29"/>
  <c r="M28" i="36"/>
  <c r="M59" i="36" s="1"/>
  <c r="BO10" i="19"/>
  <c r="CG10" i="19"/>
  <c r="BO6" i="19"/>
  <c r="CG6" i="19"/>
  <c r="M24" i="36"/>
  <c r="M40" i="36" s="1"/>
  <c r="M55" i="36" s="1"/>
  <c r="CR5" i="34"/>
  <c r="CR3" i="34" s="1"/>
  <c r="S5" i="32" s="1"/>
  <c r="M23" i="36"/>
  <c r="M39" i="36" s="1"/>
  <c r="M54" i="36" s="1"/>
  <c r="BO5" i="19"/>
  <c r="CG5" i="19"/>
  <c r="BO20" i="19"/>
  <c r="BB24" i="19"/>
  <c r="BP24" i="19" s="1"/>
  <c r="N9" i="19"/>
  <c r="BB9" i="19" s="1"/>
  <c r="N29" i="19"/>
  <c r="J27" i="29"/>
  <c r="J8" i="33"/>
  <c r="J5" i="33"/>
  <c r="J6" i="33" s="1"/>
  <c r="J20" i="29"/>
  <c r="AM22" i="52"/>
  <c r="CH10" i="19"/>
  <c r="BP10" i="19"/>
  <c r="N28" i="36"/>
  <c r="N59" i="36" s="1"/>
  <c r="BQ7" i="34"/>
  <c r="CS7" i="34" s="1"/>
  <c r="LE3" i="1"/>
  <c r="T4" i="32" s="1"/>
  <c r="CH6" i="19"/>
  <c r="BP6" i="19"/>
  <c r="N24" i="36"/>
  <c r="N40" i="36" s="1"/>
  <c r="N55" i="36" s="1"/>
  <c r="CS5" i="34"/>
  <c r="N23" i="36"/>
  <c r="N39" i="36" s="1"/>
  <c r="N54" i="36" s="1"/>
  <c r="BP5" i="19"/>
  <c r="CH5" i="19"/>
  <c r="BP20" i="19"/>
  <c r="LF12" i="1"/>
  <c r="BR12" i="34" s="1"/>
  <c r="CT12" i="34" s="1"/>
  <c r="LF10" i="1"/>
  <c r="BR10" i="34" s="1"/>
  <c r="CT10" i="34" s="1"/>
  <c r="LF9" i="1"/>
  <c r="BR9" i="34" s="1"/>
  <c r="CT9" i="34" s="1"/>
  <c r="LF8" i="1"/>
  <c r="BR8" i="34" s="1"/>
  <c r="CT8" i="34" s="1"/>
  <c r="LF7" i="1"/>
  <c r="BR7" i="34" s="1"/>
  <c r="CT7" i="34" s="1"/>
  <c r="O28" i="36"/>
  <c r="O59" i="36" s="1"/>
  <c r="BQ10" i="19"/>
  <c r="CI10" i="19"/>
  <c r="O39" i="19"/>
  <c r="BC39" i="19" s="1"/>
  <c r="BQ39" i="19" s="1"/>
  <c r="O24" i="19"/>
  <c r="BC51" i="19"/>
  <c r="BQ51" i="19" s="1"/>
  <c r="O6" i="19"/>
  <c r="BC6" i="19" s="1"/>
  <c r="O59" i="19"/>
  <c r="K4" i="33"/>
  <c r="K13" i="29"/>
  <c r="KR3" i="1"/>
  <c r="LF5" i="1"/>
  <c r="K19" i="29"/>
  <c r="K26" i="29"/>
  <c r="L18" i="43"/>
  <c r="BB18" i="43" s="1"/>
  <c r="O9" i="43"/>
  <c r="O35" i="19"/>
  <c r="BC35" i="19" s="1"/>
  <c r="BQ35" i="19" s="1"/>
  <c r="AE58" i="20"/>
  <c r="K22" i="52"/>
  <c r="CS5" i="18"/>
  <c r="BS3" i="18"/>
  <c r="Z17" i="52"/>
  <c r="MU3" i="1"/>
  <c r="K11" i="52"/>
  <c r="Z6" i="52"/>
  <c r="MH3" i="1"/>
  <c r="P58" i="20"/>
  <c r="O20" i="19"/>
  <c r="CF5" i="18"/>
  <c r="BE3" i="18"/>
  <c r="K18" i="29"/>
  <c r="K25" i="29"/>
  <c r="JQ3" i="1"/>
  <c r="BQ49" i="19"/>
  <c r="BC34" i="19"/>
  <c r="BQ34" i="19" s="1"/>
  <c r="O4" i="19"/>
  <c r="KY12" i="1"/>
  <c r="BK12" i="34" s="1"/>
  <c r="CM12" i="34" s="1"/>
  <c r="KY10" i="1"/>
  <c r="BK10" i="34" s="1"/>
  <c r="CM10" i="34" s="1"/>
  <c r="KY9" i="1"/>
  <c r="BK9" i="34" s="1"/>
  <c r="CM9" i="34" s="1"/>
  <c r="KY8" i="1"/>
  <c r="BK8" i="34" s="1"/>
  <c r="CM8" i="34" s="1"/>
  <c r="KY7" i="1"/>
  <c r="BK7" i="34" s="1"/>
  <c r="CM7" i="34" s="1"/>
  <c r="CB10" i="19"/>
  <c r="BJ10" i="19"/>
  <c r="H28" i="36"/>
  <c r="H59" i="36" s="1"/>
  <c r="AU12" i="43"/>
  <c r="E18" i="43"/>
  <c r="AU18" i="43" s="1"/>
  <c r="H39" i="19"/>
  <c r="AV39" i="19" s="1"/>
  <c r="BJ39" i="19" s="1"/>
  <c r="H24" i="19"/>
  <c r="AV51" i="19"/>
  <c r="BJ51" i="19" s="1"/>
  <c r="H6" i="19"/>
  <c r="AV6" i="19" s="1"/>
  <c r="H59" i="19"/>
  <c r="D4" i="33"/>
  <c r="D13" i="29"/>
  <c r="KK3" i="1"/>
  <c r="KY5" i="1"/>
  <c r="D19" i="29"/>
  <c r="D26" i="29"/>
  <c r="D22" i="52"/>
  <c r="H35" i="19"/>
  <c r="AV35" i="19" s="1"/>
  <c r="BJ35" i="19" s="1"/>
  <c r="X58" i="20"/>
  <c r="S17" i="52"/>
  <c r="MN3" i="1"/>
  <c r="CL5" i="18"/>
  <c r="BL3" i="18"/>
  <c r="D11" i="52"/>
  <c r="S6" i="52"/>
  <c r="MA3" i="1"/>
  <c r="I58" i="20"/>
  <c r="H20" i="19"/>
  <c r="D18" i="29"/>
  <c r="D25" i="29"/>
  <c r="JJ3" i="1"/>
  <c r="BY5" i="18"/>
  <c r="AX3" i="18"/>
  <c r="BJ49" i="19"/>
  <c r="AV34" i="19"/>
  <c r="BJ34" i="19" s="1"/>
  <c r="H4" i="19"/>
  <c r="KX12" i="1"/>
  <c r="BJ12" i="34" s="1"/>
  <c r="CL12" i="34" s="1"/>
  <c r="KX10" i="1"/>
  <c r="BJ10" i="34" s="1"/>
  <c r="CL10" i="34" s="1"/>
  <c r="KX9" i="1"/>
  <c r="BJ9" i="34" s="1"/>
  <c r="CL9" i="34" s="1"/>
  <c r="KX8" i="1"/>
  <c r="BJ8" i="34" s="1"/>
  <c r="CL8" i="34" s="1"/>
  <c r="KX7" i="1"/>
  <c r="BJ7" i="34" s="1"/>
  <c r="CL7" i="34" s="1"/>
  <c r="G28" i="36"/>
  <c r="G59" i="36" s="1"/>
  <c r="BI10" i="19"/>
  <c r="CA10" i="19"/>
  <c r="AT12" i="43"/>
  <c r="D18" i="43"/>
  <c r="AT18" i="43" s="1"/>
  <c r="G39" i="19"/>
  <c r="AU39" i="19" s="1"/>
  <c r="BI39" i="19" s="1"/>
  <c r="G24" i="19"/>
  <c r="AU51" i="19"/>
  <c r="BI51" i="19" s="1"/>
  <c r="G6" i="19"/>
  <c r="AU6" i="19" s="1"/>
  <c r="G59" i="19"/>
  <c r="C4" i="33"/>
  <c r="C13" i="29"/>
  <c r="KJ3" i="1"/>
  <c r="KX5" i="1"/>
  <c r="C19" i="29"/>
  <c r="C26" i="29"/>
  <c r="C22" i="52"/>
  <c r="G35" i="19"/>
  <c r="W58" i="20"/>
  <c r="R17" i="52"/>
  <c r="MM3" i="1"/>
  <c r="CK5" i="18"/>
  <c r="BK3" i="18"/>
  <c r="C11" i="52"/>
  <c r="R6" i="52"/>
  <c r="LZ3" i="1"/>
  <c r="H58" i="20"/>
  <c r="G20" i="19"/>
  <c r="C18" i="29"/>
  <c r="C25" i="29"/>
  <c r="JI3" i="1"/>
  <c r="BX5" i="18"/>
  <c r="AW3" i="18"/>
  <c r="BI49" i="19"/>
  <c r="AU4" i="19"/>
  <c r="LG12" i="1"/>
  <c r="BS12" i="34" s="1"/>
  <c r="CU12" i="34" s="1"/>
  <c r="LG10" i="1"/>
  <c r="BS10" i="34" s="1"/>
  <c r="CU10" i="34" s="1"/>
  <c r="LG9" i="1"/>
  <c r="BS9" i="34" s="1"/>
  <c r="CU9" i="34" s="1"/>
  <c r="LG8" i="1"/>
  <c r="BS8" i="34" s="1"/>
  <c r="CU8" i="34" s="1"/>
  <c r="LG7" i="1"/>
  <c r="BS7" i="34" s="1"/>
  <c r="CU7" i="34" s="1"/>
  <c r="CJ10" i="19"/>
  <c r="BR10" i="19"/>
  <c r="P28" i="36"/>
  <c r="P59" i="36" s="1"/>
  <c r="P39" i="19"/>
  <c r="BD39" i="19" s="1"/>
  <c r="BR39" i="19" s="1"/>
  <c r="P24" i="19"/>
  <c r="BD51" i="19"/>
  <c r="BR51" i="19" s="1"/>
  <c r="P6" i="19"/>
  <c r="BD6" i="19" s="1"/>
  <c r="P59" i="19"/>
  <c r="L4" i="33"/>
  <c r="L13" i="29"/>
  <c r="KS3" i="1"/>
  <c r="LG5" i="1"/>
  <c r="P35" i="19"/>
  <c r="BD35" i="19" s="1"/>
  <c r="BR35" i="19" s="1"/>
  <c r="AF58" i="20"/>
  <c r="L19" i="29"/>
  <c r="L26" i="29"/>
  <c r="M18" i="43"/>
  <c r="BC18" i="43" s="1"/>
  <c r="L22" i="52"/>
  <c r="AA17" i="52"/>
  <c r="MV3" i="1"/>
  <c r="CT5" i="18"/>
  <c r="BT3" i="18"/>
  <c r="L11" i="52"/>
  <c r="AA6" i="52"/>
  <c r="MI3" i="1"/>
  <c r="Q58" i="20"/>
  <c r="P20" i="19"/>
  <c r="L25" i="29"/>
  <c r="L18" i="29"/>
  <c r="JR3" i="1"/>
  <c r="CG5" i="18"/>
  <c r="BF3" i="18"/>
  <c r="BR49" i="19"/>
  <c r="BD59" i="19"/>
  <c r="BD34" i="19"/>
  <c r="BR34" i="19" s="1"/>
  <c r="P4" i="19"/>
  <c r="AZ24" i="19"/>
  <c r="BN24" i="19" s="1"/>
  <c r="L9" i="19"/>
  <c r="AZ9" i="19" s="1"/>
  <c r="H27" i="29"/>
  <c r="H8" i="33"/>
  <c r="H5" i="33"/>
  <c r="H6" i="33" s="1"/>
  <c r="H20" i="29"/>
  <c r="W22" i="52"/>
  <c r="AK17" i="52"/>
  <c r="AK22" i="52" s="1"/>
  <c r="BO6" i="34"/>
  <c r="LC3" i="1"/>
  <c r="R4" i="32" s="1"/>
  <c r="L28" i="36"/>
  <c r="L59" i="36" s="1"/>
  <c r="BN10" i="19"/>
  <c r="CF10" i="19"/>
  <c r="CF6" i="19"/>
  <c r="BN6" i="19"/>
  <c r="L24" i="36"/>
  <c r="L40" i="36" s="1"/>
  <c r="L55" i="36" s="1"/>
  <c r="AZ20" i="19"/>
  <c r="L29" i="19"/>
  <c r="L5" i="19"/>
  <c r="AZ5" i="19" s="1"/>
  <c r="P44" i="19" l="1"/>
  <c r="BD44" i="19" s="1"/>
  <c r="O44" i="19"/>
  <c r="BC44" i="19" s="1"/>
  <c r="H9" i="33"/>
  <c r="H3" i="44" s="1"/>
  <c r="AU59" i="19"/>
  <c r="BC59" i="19"/>
  <c r="BB29" i="19"/>
  <c r="J9" i="33"/>
  <c r="J3" i="44" s="1"/>
  <c r="BE29" i="19"/>
  <c r="AW59" i="19"/>
  <c r="J44" i="19"/>
  <c r="AX44" i="19" s="1"/>
  <c r="I44" i="19"/>
  <c r="AW44" i="19" s="1"/>
  <c r="M9" i="33"/>
  <c r="M3" i="44" s="1"/>
  <c r="F13" i="29"/>
  <c r="I9" i="33"/>
  <c r="I3" i="44" s="1"/>
  <c r="CS3" i="34"/>
  <c r="T5" i="32" s="1"/>
  <c r="T6" i="32" s="1"/>
  <c r="CV3" i="34"/>
  <c r="W5" i="32" s="1"/>
  <c r="W6" i="32" s="1"/>
  <c r="CP3" i="34"/>
  <c r="Q5" i="32" s="1"/>
  <c r="Q6" i="32" s="1"/>
  <c r="BA29" i="19"/>
  <c r="H44" i="19"/>
  <c r="AV44" i="19" s="1"/>
  <c r="AY29" i="19"/>
  <c r="AV59" i="19"/>
  <c r="BQ3" i="34"/>
  <c r="BP3" i="34"/>
  <c r="BT3" i="34"/>
  <c r="BN3" i="34"/>
  <c r="S6" i="32"/>
  <c r="G9" i="33"/>
  <c r="G3" i="44" s="1"/>
  <c r="L14" i="57"/>
  <c r="D14" i="57"/>
  <c r="E14" i="57"/>
  <c r="M8" i="56"/>
  <c r="M314" i="56" a="1"/>
  <c r="M314" i="56" s="1"/>
  <c r="D8" i="56"/>
  <c r="D314" i="56" a="1"/>
  <c r="D314" i="56" s="1"/>
  <c r="E8" i="56"/>
  <c r="E314" i="56" a="1"/>
  <c r="E314" i="56" s="1"/>
  <c r="L8" i="56"/>
  <c r="L314" i="56" a="1"/>
  <c r="L314" i="56" s="1"/>
  <c r="F8" i="56"/>
  <c r="F314" i="56" a="1"/>
  <c r="F314" i="56" s="1"/>
  <c r="G8" i="56"/>
  <c r="G314" i="56" a="1"/>
  <c r="G314" i="56" s="1"/>
  <c r="I319" i="56"/>
  <c r="I321" i="56"/>
  <c r="I323" i="56" s="1"/>
  <c r="K319" i="56"/>
  <c r="K321" i="56"/>
  <c r="K323" i="56" s="1"/>
  <c r="J319" i="56"/>
  <c r="J321" i="56"/>
  <c r="J323" i="56" s="1"/>
  <c r="N319" i="56"/>
  <c r="N321" i="56"/>
  <c r="N323" i="56" s="1"/>
  <c r="H319" i="56"/>
  <c r="H321" i="56"/>
  <c r="H323" i="56" s="1"/>
  <c r="CF5" i="19"/>
  <c r="BN5" i="19"/>
  <c r="L23" i="36"/>
  <c r="L39" i="36" s="1"/>
  <c r="L54" i="36" s="1"/>
  <c r="BN20" i="19"/>
  <c r="AZ29" i="19"/>
  <c r="CQ6" i="34"/>
  <c r="CQ3" i="34" s="1"/>
  <c r="R5" i="32" s="1"/>
  <c r="R6" i="32" s="1"/>
  <c r="BO3" i="34"/>
  <c r="H11" i="33"/>
  <c r="H5" i="44" s="1"/>
  <c r="H2" i="44"/>
  <c r="H8" i="44" s="1"/>
  <c r="CF9" i="19"/>
  <c r="BN9" i="19"/>
  <c r="L27" i="36"/>
  <c r="L58" i="36" s="1"/>
  <c r="BD4" i="19"/>
  <c r="L5" i="33"/>
  <c r="L6" i="33" s="1"/>
  <c r="L20" i="29"/>
  <c r="L27" i="29"/>
  <c r="L8" i="33"/>
  <c r="BD20" i="19"/>
  <c r="P29" i="19"/>
  <c r="P5" i="19"/>
  <c r="AA11" i="52"/>
  <c r="AO6" i="52"/>
  <c r="AO11" i="52" s="1"/>
  <c r="AA22" i="52"/>
  <c r="AO17" i="52"/>
  <c r="AO22" i="52" s="1"/>
  <c r="LG3" i="1"/>
  <c r="V4" i="32" s="1"/>
  <c r="BS5" i="34"/>
  <c r="P24" i="36"/>
  <c r="P40" i="36" s="1"/>
  <c r="P55" i="36" s="1"/>
  <c r="BR6" i="19"/>
  <c r="CJ6" i="19"/>
  <c r="BD24" i="19"/>
  <c r="BR24" i="19" s="1"/>
  <c r="P9" i="19"/>
  <c r="BD9" i="19" s="1"/>
  <c r="BI4" i="19"/>
  <c r="CA4" i="19"/>
  <c r="G22" i="36"/>
  <c r="G38" i="36" s="1"/>
  <c r="G53" i="36" s="1"/>
  <c r="C27" i="29"/>
  <c r="C8" i="33"/>
  <c r="C5" i="33"/>
  <c r="C6" i="33" s="1"/>
  <c r="C20" i="29"/>
  <c r="G29" i="19"/>
  <c r="AU20" i="19"/>
  <c r="G5" i="19"/>
  <c r="R11" i="52"/>
  <c r="AF6" i="52"/>
  <c r="AF11" i="52" s="1"/>
  <c r="R22" i="52"/>
  <c r="AF17" i="52"/>
  <c r="AF22" i="52" s="1"/>
  <c r="AU35" i="19"/>
  <c r="BI35" i="19" s="1"/>
  <c r="G44" i="19"/>
  <c r="AU44" i="19" s="1"/>
  <c r="KX3" i="1"/>
  <c r="M4" i="32" s="1"/>
  <c r="BJ5" i="34"/>
  <c r="G24" i="36"/>
  <c r="G40" i="36" s="1"/>
  <c r="G55" i="36" s="1"/>
  <c r="BI6" i="19"/>
  <c r="CA6" i="19"/>
  <c r="AU24" i="19"/>
  <c r="BI24" i="19" s="1"/>
  <c r="G9" i="19"/>
  <c r="AU9" i="19" s="1"/>
  <c r="AV4" i="19"/>
  <c r="D27" i="29"/>
  <c r="D8" i="33"/>
  <c r="D5" i="33"/>
  <c r="D6" i="33" s="1"/>
  <c r="D9" i="33" s="1"/>
  <c r="D3" i="44" s="1"/>
  <c r="D20" i="29"/>
  <c r="AV20" i="19"/>
  <c r="H29" i="19"/>
  <c r="H5" i="19"/>
  <c r="S11" i="52"/>
  <c r="AG6" i="52"/>
  <c r="AG11" i="52" s="1"/>
  <c r="S22" i="52"/>
  <c r="AG17" i="52"/>
  <c r="AG22" i="52" s="1"/>
  <c r="KY3" i="1"/>
  <c r="N4" i="32" s="1"/>
  <c r="BK5" i="34"/>
  <c r="CB6" i="19"/>
  <c r="BJ6" i="19"/>
  <c r="H24" i="36"/>
  <c r="H40" i="36" s="1"/>
  <c r="H55" i="36" s="1"/>
  <c r="AV24" i="19"/>
  <c r="BJ24" i="19" s="1"/>
  <c r="H9" i="19"/>
  <c r="AV9" i="19" s="1"/>
  <c r="BC4" i="19"/>
  <c r="K27" i="29"/>
  <c r="K8" i="33"/>
  <c r="K5" i="33"/>
  <c r="K6" i="33" s="1"/>
  <c r="K20" i="29"/>
  <c r="BC20" i="19"/>
  <c r="O29" i="19"/>
  <c r="O5" i="19"/>
  <c r="Z11" i="52"/>
  <c r="AN6" i="52"/>
  <c r="AN11" i="52" s="1"/>
  <c r="Z22" i="52"/>
  <c r="AN17" i="52"/>
  <c r="AN22" i="52" s="1"/>
  <c r="LF3" i="1"/>
  <c r="U4" i="32" s="1"/>
  <c r="BR5" i="34"/>
  <c r="O24" i="36"/>
  <c r="O40" i="36" s="1"/>
  <c r="O55" i="36" s="1"/>
  <c r="BQ6" i="19"/>
  <c r="CI6" i="19"/>
  <c r="BC24" i="19"/>
  <c r="BQ24" i="19" s="1"/>
  <c r="O9" i="19"/>
  <c r="BC9" i="19" s="1"/>
  <c r="J11" i="33"/>
  <c r="J5" i="44" s="1"/>
  <c r="J2" i="44"/>
  <c r="J8" i="44" s="1"/>
  <c r="J10" i="44" s="1"/>
  <c r="J14" i="33" s="1"/>
  <c r="CH9" i="19"/>
  <c r="BP9" i="19"/>
  <c r="N27" i="36"/>
  <c r="N58" i="36" s="1"/>
  <c r="I11" i="33"/>
  <c r="I5" i="44" s="1"/>
  <c r="I2" i="44"/>
  <c r="I8" i="44" s="1"/>
  <c r="M27" i="36"/>
  <c r="M58" i="36" s="1"/>
  <c r="BO9" i="19"/>
  <c r="CG9" i="19"/>
  <c r="M11" i="33"/>
  <c r="M5" i="44" s="1"/>
  <c r="M2" i="44"/>
  <c r="M8" i="44" s="1"/>
  <c r="M10" i="44" s="1"/>
  <c r="M14" i="33" s="1"/>
  <c r="Q27" i="36"/>
  <c r="Q58" i="36" s="1"/>
  <c r="CK9" i="19"/>
  <c r="BS9" i="19"/>
  <c r="AW4" i="19"/>
  <c r="E27" i="29"/>
  <c r="E8" i="33"/>
  <c r="E5" i="33"/>
  <c r="E20" i="29"/>
  <c r="AW20" i="19"/>
  <c r="I29" i="19"/>
  <c r="I5" i="19"/>
  <c r="T11" i="52"/>
  <c r="AH6" i="52"/>
  <c r="AH11" i="52" s="1"/>
  <c r="T22" i="52"/>
  <c r="AH17" i="52"/>
  <c r="AH22" i="52" s="1"/>
  <c r="KZ3" i="1"/>
  <c r="O4" i="32" s="1"/>
  <c r="BL5" i="34"/>
  <c r="E6" i="33"/>
  <c r="E9" i="33" s="1"/>
  <c r="E3" i="44" s="1"/>
  <c r="I24" i="36"/>
  <c r="I40" i="36" s="1"/>
  <c r="I55" i="36" s="1"/>
  <c r="BK6" i="19"/>
  <c r="CC6" i="19"/>
  <c r="AW24" i="19"/>
  <c r="BK24" i="19" s="1"/>
  <c r="I9" i="19"/>
  <c r="AW9" i="19" s="1"/>
  <c r="M14" i="19"/>
  <c r="BA4" i="19"/>
  <c r="G11" i="33"/>
  <c r="G5" i="44" s="1"/>
  <c r="G2" i="44"/>
  <c r="G8" i="44" s="1"/>
  <c r="CE9" i="19"/>
  <c r="BM9" i="19"/>
  <c r="K27" i="36"/>
  <c r="K58" i="36" s="1"/>
  <c r="AX4" i="19"/>
  <c r="F27" i="29"/>
  <c r="F8" i="33"/>
  <c r="F5" i="33"/>
  <c r="F6" i="33" s="1"/>
  <c r="F9" i="33" s="1"/>
  <c r="F3" i="44" s="1"/>
  <c r="F20" i="29"/>
  <c r="AX20" i="19"/>
  <c r="J29" i="19"/>
  <c r="J5" i="19"/>
  <c r="U11" i="52"/>
  <c r="AI6" i="52"/>
  <c r="AI11" i="52" s="1"/>
  <c r="U22" i="52"/>
  <c r="AI17" i="52"/>
  <c r="AI22" i="52" s="1"/>
  <c r="LA3" i="1"/>
  <c r="P4" i="32" s="1"/>
  <c r="BM5" i="34"/>
  <c r="J24" i="36"/>
  <c r="J40" i="36" s="1"/>
  <c r="J55" i="36" s="1"/>
  <c r="BL6" i="19"/>
  <c r="CD6" i="19"/>
  <c r="AX24" i="19"/>
  <c r="BL24" i="19" s="1"/>
  <c r="J9" i="19"/>
  <c r="AX9" i="19" s="1"/>
  <c r="BR7" i="19"/>
  <c r="CJ7" i="19"/>
  <c r="P25" i="36"/>
  <c r="P56" i="36" s="1"/>
  <c r="K14" i="19"/>
  <c r="AY4" i="19"/>
  <c r="Q14" i="19"/>
  <c r="BE4" i="19"/>
  <c r="N14" i="19"/>
  <c r="BB4" i="19"/>
  <c r="L14" i="19"/>
  <c r="AZ4" i="19"/>
  <c r="BI7" i="19"/>
  <c r="CA7" i="19"/>
  <c r="G25" i="36"/>
  <c r="G56" i="36" s="1"/>
  <c r="Q25" i="36"/>
  <c r="Q56" i="36" s="1"/>
  <c r="BS7" i="19"/>
  <c r="CK7" i="19"/>
  <c r="CI7" i="19"/>
  <c r="BQ7" i="19"/>
  <c r="O25" i="36"/>
  <c r="O56" i="36" s="1"/>
  <c r="N25" i="36"/>
  <c r="N56" i="36" s="1"/>
  <c r="BP7" i="19"/>
  <c r="CH7" i="19"/>
  <c r="J25" i="36"/>
  <c r="J56" i="36" s="1"/>
  <c r="BL7" i="19"/>
  <c r="CD7" i="19"/>
  <c r="BN7" i="19"/>
  <c r="L25" i="36"/>
  <c r="L56" i="36" s="1"/>
  <c r="CF7" i="19"/>
  <c r="M25" i="36"/>
  <c r="M56" i="36" s="1"/>
  <c r="BO7" i="19"/>
  <c r="CG7" i="19"/>
  <c r="K25" i="36"/>
  <c r="K56" i="36" s="1"/>
  <c r="BM7" i="19"/>
  <c r="CE7" i="19"/>
  <c r="CC7" i="19"/>
  <c r="BK7" i="19"/>
  <c r="I25" i="36"/>
  <c r="I56" i="36" s="1"/>
  <c r="CB7" i="19"/>
  <c r="BJ7" i="19"/>
  <c r="H25" i="36"/>
  <c r="H56" i="36" s="1"/>
  <c r="L9" i="33" l="1"/>
  <c r="L3" i="44" s="1"/>
  <c r="K9" i="33"/>
  <c r="K3" i="44" s="1"/>
  <c r="C9" i="33"/>
  <c r="C3" i="44" s="1"/>
  <c r="H10" i="44"/>
  <c r="H14" i="33" s="1"/>
  <c r="G10" i="44"/>
  <c r="G14" i="33" s="1"/>
  <c r="I10" i="44"/>
  <c r="I14" i="33" s="1"/>
  <c r="G319" i="56"/>
  <c r="G321" i="56"/>
  <c r="G323" i="56" s="1"/>
  <c r="F319" i="56"/>
  <c r="F321" i="56"/>
  <c r="F323" i="56" s="1"/>
  <c r="L319" i="56"/>
  <c r="L321" i="56"/>
  <c r="L323" i="56" s="1"/>
  <c r="E319" i="56"/>
  <c r="E321" i="56"/>
  <c r="E323" i="56" s="1"/>
  <c r="D319" i="56"/>
  <c r="D321" i="56"/>
  <c r="D323" i="56" s="1"/>
  <c r="M319" i="56"/>
  <c r="M321" i="56"/>
  <c r="M323" i="56" s="1"/>
  <c r="BN4" i="19"/>
  <c r="CF4" i="19"/>
  <c r="L22" i="36"/>
  <c r="L38" i="36" s="1"/>
  <c r="L53" i="36" s="1"/>
  <c r="L63" i="36" s="1"/>
  <c r="AZ14" i="19"/>
  <c r="BP4" i="19"/>
  <c r="CH4" i="19"/>
  <c r="BB14" i="19"/>
  <c r="N22" i="36"/>
  <c r="N38" i="36" s="1"/>
  <c r="N53" i="36" s="1"/>
  <c r="N63" i="36" s="1"/>
  <c r="BS4" i="19"/>
  <c r="CK4" i="19"/>
  <c r="BE14" i="19"/>
  <c r="Q22" i="36"/>
  <c r="Q38" i="36" s="1"/>
  <c r="Q53" i="36" s="1"/>
  <c r="Q63" i="36" s="1"/>
  <c r="BM4" i="19"/>
  <c r="CE4" i="19"/>
  <c r="AY14" i="19"/>
  <c r="K22" i="36"/>
  <c r="K38" i="36" s="1"/>
  <c r="K53" i="36" s="1"/>
  <c r="K63" i="36" s="1"/>
  <c r="J27" i="36"/>
  <c r="J58" i="36" s="1"/>
  <c r="BL9" i="19"/>
  <c r="CD9" i="19"/>
  <c r="BM3" i="34"/>
  <c r="CO5" i="34"/>
  <c r="CO3" i="34" s="1"/>
  <c r="P5" i="32" s="1"/>
  <c r="P6" i="32" s="1"/>
  <c r="AX5" i="19"/>
  <c r="J14" i="19"/>
  <c r="BL20" i="19"/>
  <c r="AX29" i="19"/>
  <c r="F11" i="33"/>
  <c r="F5" i="44" s="1"/>
  <c r="F2" i="44"/>
  <c r="F8" i="44" s="1"/>
  <c r="CD4" i="19"/>
  <c r="BL4" i="19"/>
  <c r="AX14" i="19"/>
  <c r="J22" i="36"/>
  <c r="J38" i="36" s="1"/>
  <c r="J53" i="36" s="1"/>
  <c r="CG4" i="19"/>
  <c r="BO4" i="19"/>
  <c r="M22" i="36"/>
  <c r="M38" i="36" s="1"/>
  <c r="M53" i="36" s="1"/>
  <c r="M63" i="36" s="1"/>
  <c r="BA14" i="19"/>
  <c r="I27" i="36"/>
  <c r="I58" i="36" s="1"/>
  <c r="BK9" i="19"/>
  <c r="CC9" i="19"/>
  <c r="BL3" i="34"/>
  <c r="CN5" i="34"/>
  <c r="CN3" i="34" s="1"/>
  <c r="O5" i="32" s="1"/>
  <c r="O6" i="32" s="1"/>
  <c r="AW5" i="19"/>
  <c r="I14" i="19"/>
  <c r="BK20" i="19"/>
  <c r="AW29" i="19"/>
  <c r="E11" i="33"/>
  <c r="E5" i="44" s="1"/>
  <c r="E2" i="44"/>
  <c r="E8" i="44" s="1"/>
  <c r="CC4" i="19"/>
  <c r="BK4" i="19"/>
  <c r="AW14" i="19"/>
  <c r="I22" i="36"/>
  <c r="I38" i="36" s="1"/>
  <c r="I53" i="36" s="1"/>
  <c r="CI9" i="19"/>
  <c r="BQ9" i="19"/>
  <c r="O27" i="36"/>
  <c r="O58" i="36" s="1"/>
  <c r="CT5" i="34"/>
  <c r="CT3" i="34" s="1"/>
  <c r="U5" i="32" s="1"/>
  <c r="U6" i="32" s="1"/>
  <c r="BR3" i="34"/>
  <c r="BC5" i="19"/>
  <c r="BC14" i="19" s="1"/>
  <c r="O14" i="19"/>
  <c r="BQ20" i="19"/>
  <c r="BC29" i="19"/>
  <c r="K11" i="33"/>
  <c r="K5" i="44" s="1"/>
  <c r="K2" i="44"/>
  <c r="K8" i="44" s="1"/>
  <c r="CI4" i="19"/>
  <c r="BQ4" i="19"/>
  <c r="O22" i="36"/>
  <c r="O38" i="36" s="1"/>
  <c r="O53" i="36" s="1"/>
  <c r="H27" i="36"/>
  <c r="H58" i="36" s="1"/>
  <c r="BJ9" i="19"/>
  <c r="CB9" i="19"/>
  <c r="BK3" i="34"/>
  <c r="CM5" i="34"/>
  <c r="CM3" i="34" s="1"/>
  <c r="N5" i="32" s="1"/>
  <c r="N6" i="32" s="1"/>
  <c r="AV5" i="19"/>
  <c r="H14" i="19"/>
  <c r="BJ20" i="19"/>
  <c r="AV29" i="19"/>
  <c r="D11" i="33"/>
  <c r="D5" i="44" s="1"/>
  <c r="D2" i="44"/>
  <c r="D8" i="44" s="1"/>
  <c r="CB4" i="19"/>
  <c r="BJ4" i="19"/>
  <c r="AV14" i="19"/>
  <c r="H22" i="36"/>
  <c r="H38" i="36" s="1"/>
  <c r="H53" i="36" s="1"/>
  <c r="G27" i="36"/>
  <c r="G58" i="36" s="1"/>
  <c r="BI9" i="19"/>
  <c r="CA9" i="19"/>
  <c r="BJ3" i="34"/>
  <c r="CL5" i="34"/>
  <c r="CL3" i="34" s="1"/>
  <c r="M5" i="32" s="1"/>
  <c r="M6" i="32" s="1"/>
  <c r="AU5" i="19"/>
  <c r="G14" i="19"/>
  <c r="BI20" i="19"/>
  <c r="AU29" i="19"/>
  <c r="C11" i="33"/>
  <c r="C5" i="44" s="1"/>
  <c r="C2" i="44"/>
  <c r="C8" i="44" s="1"/>
  <c r="C10" i="44" s="1"/>
  <c r="C14" i="33" s="1"/>
  <c r="CJ9" i="19"/>
  <c r="BR9" i="19"/>
  <c r="P27" i="36"/>
  <c r="P58" i="36" s="1"/>
  <c r="CU5" i="34"/>
  <c r="CU3" i="34" s="1"/>
  <c r="V5" i="32" s="1"/>
  <c r="V6" i="32" s="1"/>
  <c r="BS3" i="34"/>
  <c r="BD5" i="19"/>
  <c r="P14" i="19"/>
  <c r="BR20" i="19"/>
  <c r="BD29" i="19"/>
  <c r="L11" i="33"/>
  <c r="L5" i="44" s="1"/>
  <c r="L2" i="44"/>
  <c r="L8" i="44" s="1"/>
  <c r="CJ4" i="19"/>
  <c r="BR4" i="19"/>
  <c r="BD14" i="19"/>
  <c r="P22" i="36"/>
  <c r="P38" i="36" s="1"/>
  <c r="P53" i="36" s="1"/>
  <c r="F10" i="44" l="1"/>
  <c r="F14" i="33" s="1"/>
  <c r="K10" i="44"/>
  <c r="K14" i="33" s="1"/>
  <c r="D10" i="44"/>
  <c r="D14" i="33" s="1"/>
  <c r="L10" i="44"/>
  <c r="L14" i="33" s="1"/>
  <c r="E10" i="44"/>
  <c r="E14" i="33" s="1"/>
  <c r="CJ14" i="19"/>
  <c r="P32" i="36"/>
  <c r="CJ5" i="19"/>
  <c r="BR5" i="19"/>
  <c r="P23" i="36"/>
  <c r="P39" i="36" s="1"/>
  <c r="P54" i="36" s="1"/>
  <c r="P63" i="36" s="1"/>
  <c r="CA5" i="19"/>
  <c r="BI5" i="19"/>
  <c r="G23" i="36"/>
  <c r="G39" i="36" s="1"/>
  <c r="G54" i="36" s="1"/>
  <c r="G63" i="36" s="1"/>
  <c r="AU14" i="19"/>
  <c r="CB14" i="19"/>
  <c r="H32" i="36"/>
  <c r="CB5" i="19"/>
  <c r="BJ5" i="19"/>
  <c r="H23" i="36"/>
  <c r="H39" i="36" s="1"/>
  <c r="H54" i="36" s="1"/>
  <c r="H63" i="36" s="1"/>
  <c r="O32" i="36"/>
  <c r="CI14" i="19"/>
  <c r="O23" i="36"/>
  <c r="O39" i="36" s="1"/>
  <c r="O54" i="36" s="1"/>
  <c r="O63" i="36" s="1"/>
  <c r="BQ5" i="19"/>
  <c r="CI5" i="19"/>
  <c r="I32" i="36"/>
  <c r="CC14" i="19"/>
  <c r="I23" i="36"/>
  <c r="I39" i="36" s="1"/>
  <c r="I54" i="36" s="1"/>
  <c r="I63" i="36" s="1"/>
  <c r="BK5" i="19"/>
  <c r="CC5" i="19"/>
  <c r="M32" i="36"/>
  <c r="M64" i="36" s="1"/>
  <c r="I16" i="33" s="1"/>
  <c r="I17" i="33" s="1"/>
  <c r="CG14" i="19"/>
  <c r="CD14" i="19"/>
  <c r="J32" i="36"/>
  <c r="CD5" i="19"/>
  <c r="BL5" i="19"/>
  <c r="J23" i="36"/>
  <c r="J39" i="36" s="1"/>
  <c r="J54" i="36" s="1"/>
  <c r="J63" i="36" s="1"/>
  <c r="K32" i="36"/>
  <c r="K64" i="36" s="1"/>
  <c r="G16" i="33" s="1"/>
  <c r="G17" i="33" s="1"/>
  <c r="CE14" i="19"/>
  <c r="Q32" i="36"/>
  <c r="Q64" i="36" s="1"/>
  <c r="M16" i="33" s="1"/>
  <c r="M17" i="33" s="1"/>
  <c r="CK14" i="19"/>
  <c r="N32" i="36"/>
  <c r="N64" i="36" s="1"/>
  <c r="J16" i="33" s="1"/>
  <c r="J17" i="33" s="1"/>
  <c r="CH14" i="19"/>
  <c r="L32" i="36"/>
  <c r="L64" i="36" s="1"/>
  <c r="H16" i="33" s="1"/>
  <c r="H17" i="33" s="1"/>
  <c r="CF14" i="19"/>
  <c r="J64" i="36" l="1"/>
  <c r="F16" i="33" s="1"/>
  <c r="F17" i="33" s="1"/>
  <c r="I64" i="36"/>
  <c r="E16" i="33" s="1"/>
  <c r="E17" i="33" s="1"/>
  <c r="H64" i="36"/>
  <c r="D16" i="33" s="1"/>
  <c r="D17" i="33" s="1"/>
  <c r="O64" i="36"/>
  <c r="K16" i="33" s="1"/>
  <c r="K17" i="33" s="1"/>
  <c r="P64" i="36"/>
  <c r="L16" i="33" s="1"/>
  <c r="L17" i="33" s="1"/>
  <c r="G32" i="36"/>
  <c r="CA14" i="19"/>
  <c r="G64" i="36"/>
  <c r="C16" i="33" s="1"/>
  <c r="C17" i="33" s="1"/>
  <c r="J1" i="1"/>
  <c r="F22" i="2"/>
  <c r="E22" i="2" s="1"/>
  <c r="E44" i="2" s="1"/>
  <c r="F44" i="2"/>
  <c r="J73" i="1"/>
  <c r="AX73" i="1"/>
  <c r="DN73" i="1"/>
  <c r="KI73" i="1"/>
  <c r="KU73" i="1" s="1"/>
  <c r="F23" i="2"/>
  <c r="E23" i="2" s="1"/>
  <c r="E45" i="2" s="1"/>
  <c r="F45" i="2"/>
  <c r="J75" i="1"/>
  <c r="AX75" i="1"/>
  <c r="DN75" i="1"/>
  <c r="BJ24" i="18"/>
  <c r="CK24" i="18" s="1"/>
  <c r="F21" i="2"/>
  <c r="E21" i="2" s="1"/>
  <c r="E43" i="2" s="1"/>
  <c r="F43" i="2"/>
  <c r="J70" i="1" s="1"/>
  <c r="J71" i="1"/>
  <c r="AX71" i="1"/>
  <c r="CZ71" i="1"/>
  <c r="G54" i="20"/>
  <c r="S54" i="20" s="1"/>
  <c r="F20" i="2"/>
  <c r="E20" i="2" s="1"/>
  <c r="E42" i="2" s="1"/>
  <c r="F42" i="2"/>
  <c r="J68" i="1" s="1"/>
  <c r="J67" i="1"/>
  <c r="AX67" i="1"/>
  <c r="DN67" i="1"/>
  <c r="V48" i="20"/>
  <c r="F13" i="2"/>
  <c r="E13" i="2" s="1"/>
  <c r="E35" i="2" s="1"/>
  <c r="F35" i="2"/>
  <c r="J78" i="1" s="1"/>
  <c r="J77" i="1"/>
  <c r="AX77" i="1"/>
  <c r="F7" i="2"/>
  <c r="E7" i="2" s="1"/>
  <c r="E29" i="2" s="1"/>
  <c r="F29" i="2"/>
  <c r="J20" i="1"/>
  <c r="AX20" i="1" s="1"/>
  <c r="DN20" i="1" s="1"/>
  <c r="KI20" i="1" s="1"/>
  <c r="KU20" i="1" s="1"/>
  <c r="F10" i="2"/>
  <c r="E10" i="2" s="1"/>
  <c r="E32" i="2" s="1"/>
  <c r="F32" i="2"/>
  <c r="J32" i="1"/>
  <c r="AX32" i="1" s="1"/>
  <c r="DN32" i="1" s="1"/>
  <c r="KI32" i="1" s="1"/>
  <c r="KU32" i="1" s="1"/>
  <c r="F12" i="2"/>
  <c r="E12" i="2" s="1"/>
  <c r="E34" i="2" s="1"/>
  <c r="F34" i="2"/>
  <c r="J39" i="1"/>
  <c r="AX39" i="1" s="1"/>
  <c r="DN39" i="1" s="1"/>
  <c r="KI39" i="1" s="1"/>
  <c r="KU39" i="1" s="1"/>
  <c r="F16" i="2"/>
  <c r="E16" i="2" s="1"/>
  <c r="E38" i="2" s="1"/>
  <c r="F38" i="2"/>
  <c r="J49" i="1"/>
  <c r="AX49" i="1" s="1"/>
  <c r="DN49" i="1" s="1"/>
  <c r="KI49" i="1" s="1"/>
  <c r="KU49" i="1" s="1"/>
  <c r="F17" i="2"/>
  <c r="E17" i="2" s="1"/>
  <c r="E39" i="2" s="1"/>
  <c r="F39" i="2"/>
  <c r="J51" i="1"/>
  <c r="BL51" i="1" s="1"/>
  <c r="F6" i="2"/>
  <c r="E6" i="2" s="1"/>
  <c r="E28" i="2" s="1"/>
  <c r="F28" i="2"/>
  <c r="J18" i="1"/>
  <c r="AX18" i="1" s="1"/>
  <c r="DN18" i="1" s="1"/>
  <c r="KI18" i="1" s="1"/>
  <c r="KU18" i="1" s="1"/>
  <c r="F19" i="2"/>
  <c r="E19" i="2" s="1"/>
  <c r="E41" i="2" s="1"/>
  <c r="F41" i="2"/>
  <c r="J64" i="1"/>
  <c r="AX64" i="1" s="1"/>
  <c r="DN64" i="1" s="1"/>
  <c r="KI64" i="1" s="1"/>
  <c r="KU64" i="1" s="1"/>
  <c r="F14" i="2"/>
  <c r="E14" i="2" s="1"/>
  <c r="E36" i="2" s="1"/>
  <c r="F36" i="2"/>
  <c r="J42" i="1"/>
  <c r="BL42" i="1" s="1"/>
  <c r="AK28" i="20" s="1"/>
  <c r="AW28" i="20" s="1"/>
  <c r="F11" i="2"/>
  <c r="E11" i="2" s="1"/>
  <c r="E33" i="2" s="1"/>
  <c r="F33" i="2"/>
  <c r="J34" i="1"/>
  <c r="F18" i="2"/>
  <c r="E18" i="2" s="1"/>
  <c r="E40" i="2" s="1"/>
  <c r="F40" i="2"/>
  <c r="J61" i="1"/>
  <c r="AX61" i="1" s="1"/>
  <c r="DN61" i="1" s="1"/>
  <c r="KI61" i="1" s="1"/>
  <c r="KU61" i="1" s="1"/>
  <c r="F8" i="2"/>
  <c r="E8" i="2" s="1"/>
  <c r="E30" i="2" s="1"/>
  <c r="F30" i="2"/>
  <c r="J24" i="1"/>
  <c r="AX24" i="1" s="1"/>
  <c r="DN24" i="1" s="1"/>
  <c r="KI24" i="1" s="1"/>
  <c r="KU24" i="1" s="1"/>
  <c r="F15" i="2"/>
  <c r="E15" i="2" s="1"/>
  <c r="E37" i="2" s="1"/>
  <c r="F37" i="2"/>
  <c r="J45" i="1"/>
  <c r="AX45" i="1"/>
  <c r="CZ45" i="1"/>
  <c r="G30" i="20"/>
  <c r="F9" i="2"/>
  <c r="E9" i="2" s="1"/>
  <c r="E31" i="2" s="1"/>
  <c r="F31" i="2"/>
  <c r="J27" i="1"/>
  <c r="AX27" i="1"/>
  <c r="DN27" i="1"/>
  <c r="V19" i="20" s="1"/>
  <c r="AH19" i="20" s="1"/>
  <c r="F5" i="2"/>
  <c r="F3" i="2" s="1"/>
  <c r="F27" i="2"/>
  <c r="J5" i="1" s="1"/>
  <c r="BL5" i="1" s="1"/>
  <c r="BI24" i="18" l="1"/>
  <c r="N20" i="58" s="1"/>
  <c r="O20" i="58" s="1"/>
  <c r="AH48" i="20"/>
  <c r="S30" i="20"/>
  <c r="AX5" i="1"/>
  <c r="F5" i="1"/>
  <c r="F5" i="60" s="1"/>
  <c r="IG5" i="1"/>
  <c r="BX5" i="1"/>
  <c r="AK3" i="20"/>
  <c r="G5" i="34"/>
  <c r="FP5" i="1"/>
  <c r="FB5" i="1"/>
  <c r="J12" i="1"/>
  <c r="J10" i="1"/>
  <c r="J9" i="1"/>
  <c r="J8" i="1"/>
  <c r="J7" i="1"/>
  <c r="J13" i="1"/>
  <c r="J11" i="1"/>
  <c r="J6" i="1"/>
  <c r="E5" i="2"/>
  <c r="KI27" i="1"/>
  <c r="ML27" i="1"/>
  <c r="DZ27" i="1"/>
  <c r="BJ27" i="1"/>
  <c r="CZ27" i="1"/>
  <c r="G26" i="34"/>
  <c r="F27" i="1"/>
  <c r="FP27" i="1"/>
  <c r="GB27" i="1" s="1"/>
  <c r="FB27" i="1"/>
  <c r="BL27" i="1"/>
  <c r="J29" i="1"/>
  <c r="J28" i="1"/>
  <c r="J30" i="1"/>
  <c r="JH45" i="1"/>
  <c r="JT45" i="1" s="1"/>
  <c r="DL45" i="1"/>
  <c r="BJ45" i="1"/>
  <c r="DN45" i="1"/>
  <c r="G45" i="34"/>
  <c r="F45" i="1"/>
  <c r="Q30" i="22" s="1"/>
  <c r="R30" i="22" s="1"/>
  <c r="FP45" i="1"/>
  <c r="GB45" i="1" s="1"/>
  <c r="FB45" i="1"/>
  <c r="BL45" i="1"/>
  <c r="J47" i="1"/>
  <c r="J46" i="1"/>
  <c r="V17" i="20"/>
  <c r="AH17" i="20" s="1"/>
  <c r="ML24" i="1"/>
  <c r="DZ24" i="1"/>
  <c r="BJ24" i="1"/>
  <c r="CZ24" i="1"/>
  <c r="G24" i="34"/>
  <c r="F24" i="1"/>
  <c r="BL24" i="1"/>
  <c r="FB24" i="1"/>
  <c r="FN24" i="1" s="1"/>
  <c r="FP24" i="1"/>
  <c r="GB24" i="1" s="1"/>
  <c r="J25" i="1"/>
  <c r="J22" i="1"/>
  <c r="J23" i="1"/>
  <c r="V42" i="20"/>
  <c r="AH42" i="20" s="1"/>
  <c r="ML61" i="1"/>
  <c r="DZ61" i="1"/>
  <c r="BJ61" i="1"/>
  <c r="CZ61" i="1"/>
  <c r="G61" i="34"/>
  <c r="F61" i="1"/>
  <c r="BL61" i="1"/>
  <c r="FB61" i="1"/>
  <c r="FN61" i="1" s="1"/>
  <c r="FP61" i="1"/>
  <c r="GB61" i="1" s="1"/>
  <c r="J58" i="1"/>
  <c r="J59" i="1"/>
  <c r="J60" i="1"/>
  <c r="J56" i="1"/>
  <c r="J57" i="1"/>
  <c r="F34" i="1"/>
  <c r="G34" i="34"/>
  <c r="FB34" i="1"/>
  <c r="FP34" i="1"/>
  <c r="GB34" i="1" s="1"/>
  <c r="AX34" i="1"/>
  <c r="BL34" i="1"/>
  <c r="J37" i="1"/>
  <c r="J35" i="1"/>
  <c r="J36" i="1"/>
  <c r="IG42" i="1"/>
  <c r="IS42" i="1" s="1"/>
  <c r="BX42" i="1"/>
  <c r="FP42" i="1"/>
  <c r="GB42" i="1" s="1"/>
  <c r="FB42" i="1"/>
  <c r="FN42" i="1" s="1"/>
  <c r="F42" i="1"/>
  <c r="G42" i="34"/>
  <c r="AX42" i="1"/>
  <c r="J43" i="1"/>
  <c r="J41" i="1"/>
  <c r="V44" i="20"/>
  <c r="AH44" i="20" s="1"/>
  <c r="ML64" i="1"/>
  <c r="DZ64" i="1"/>
  <c r="BJ64" i="1"/>
  <c r="CZ64" i="1"/>
  <c r="G64" i="34"/>
  <c r="F64" i="1"/>
  <c r="BL64" i="1"/>
  <c r="FB64" i="1"/>
  <c r="FN64" i="1" s="1"/>
  <c r="FP64" i="1"/>
  <c r="GB64" i="1" s="1"/>
  <c r="J65" i="1"/>
  <c r="J63" i="1"/>
  <c r="V13" i="20"/>
  <c r="AH13" i="20" s="1"/>
  <c r="ML18" i="1"/>
  <c r="DZ18" i="1"/>
  <c r="CZ18" i="1"/>
  <c r="BJ18" i="1"/>
  <c r="G18" i="34"/>
  <c r="F18" i="1"/>
  <c r="BL18" i="1"/>
  <c r="FB18" i="1"/>
  <c r="FN18" i="1" s="1"/>
  <c r="FP18" i="1"/>
  <c r="GB18" i="1" s="1"/>
  <c r="J17" i="1"/>
  <c r="J16" i="1"/>
  <c r="J15" i="1"/>
  <c r="IG51" i="1"/>
  <c r="IS51" i="1" s="1"/>
  <c r="AK33" i="20"/>
  <c r="BX51" i="1"/>
  <c r="G51" i="34"/>
  <c r="FB51" i="1"/>
  <c r="FN51" i="1" s="1"/>
  <c r="FP51" i="1"/>
  <c r="GB51" i="1" s="1"/>
  <c r="F51" i="1"/>
  <c r="F51" i="60" s="1"/>
  <c r="AX51" i="1"/>
  <c r="J54" i="1"/>
  <c r="J53" i="1"/>
  <c r="J52" i="1"/>
  <c r="V32" i="20"/>
  <c r="BJ17" i="18"/>
  <c r="ML49" i="1"/>
  <c r="DZ49" i="1"/>
  <c r="T17" i="18"/>
  <c r="S17" i="18" s="1"/>
  <c r="BJ49" i="1"/>
  <c r="CZ49" i="1"/>
  <c r="G49" i="34"/>
  <c r="F49" i="1"/>
  <c r="FB49" i="1"/>
  <c r="FN49" i="1" s="1"/>
  <c r="FP49" i="1"/>
  <c r="GB49" i="1" s="1"/>
  <c r="BL49" i="1"/>
  <c r="F17" i="18"/>
  <c r="E17" i="18" s="1"/>
  <c r="V26" i="20"/>
  <c r="AH26" i="20" s="1"/>
  <c r="BJ12" i="18"/>
  <c r="ML39" i="1"/>
  <c r="DZ39" i="1"/>
  <c r="T12" i="18"/>
  <c r="S12" i="18" s="1"/>
  <c r="BJ39" i="1"/>
  <c r="CZ39" i="1"/>
  <c r="G39" i="34"/>
  <c r="F39" i="1"/>
  <c r="FP39" i="1"/>
  <c r="GB39" i="1" s="1"/>
  <c r="BL39" i="1"/>
  <c r="FB39" i="1"/>
  <c r="F12" i="18"/>
  <c r="E12" i="18" s="1"/>
  <c r="V23" i="20"/>
  <c r="BJ10" i="18"/>
  <c r="ML32" i="1"/>
  <c r="DZ32" i="1"/>
  <c r="T10" i="18"/>
  <c r="S10" i="18" s="1"/>
  <c r="BJ32" i="1"/>
  <c r="CZ32" i="1"/>
  <c r="G32" i="34"/>
  <c r="F32" i="1"/>
  <c r="FB32" i="1"/>
  <c r="FN32" i="1" s="1"/>
  <c r="FP32" i="1"/>
  <c r="GB32" i="1" s="1"/>
  <c r="BL32" i="1"/>
  <c r="F10" i="18"/>
  <c r="E10" i="18" s="1"/>
  <c r="V14" i="20"/>
  <c r="BJ7" i="18"/>
  <c r="ML20" i="1"/>
  <c r="DZ20" i="1"/>
  <c r="T7" i="18"/>
  <c r="S7" i="18" s="1"/>
  <c r="BJ20" i="1"/>
  <c r="CZ20" i="1"/>
  <c r="G20" i="34"/>
  <c r="F20" i="1"/>
  <c r="FB20" i="1"/>
  <c r="FN20" i="1" s="1"/>
  <c r="FP20" i="1"/>
  <c r="GB20" i="1" s="1"/>
  <c r="BL20" i="1"/>
  <c r="F7" i="18"/>
  <c r="E7" i="18" s="1"/>
  <c r="CZ77" i="1"/>
  <c r="DN77" i="1"/>
  <c r="BJ77" i="1"/>
  <c r="G76" i="34"/>
  <c r="F76" i="34" s="1"/>
  <c r="F77" i="1"/>
  <c r="Q59" i="22" s="1"/>
  <c r="R59" i="22" s="1"/>
  <c r="FB77" i="1"/>
  <c r="FP77" i="1"/>
  <c r="GB77" i="1" s="1"/>
  <c r="F13" i="18"/>
  <c r="BL77" i="1"/>
  <c r="F78" i="1"/>
  <c r="Q60" i="22" s="1"/>
  <c r="R60" i="22" s="1"/>
  <c r="G77" i="34"/>
  <c r="F77" i="34" s="1"/>
  <c r="FB78" i="1"/>
  <c r="FP78" i="1"/>
  <c r="GB78" i="1" s="1"/>
  <c r="BL78" i="1"/>
  <c r="AX78" i="1"/>
  <c r="ML67" i="1"/>
  <c r="KI67" i="1"/>
  <c r="DZ67" i="1"/>
  <c r="BJ67" i="1"/>
  <c r="CZ67" i="1"/>
  <c r="G67" i="34"/>
  <c r="F67" i="34" s="1"/>
  <c r="F67" i="1"/>
  <c r="FB67" i="1"/>
  <c r="FN67" i="1" s="1"/>
  <c r="FP67" i="1"/>
  <c r="GB67" i="1" s="1"/>
  <c r="BL67" i="1"/>
  <c r="F21" i="18"/>
  <c r="G68" i="34"/>
  <c r="F68" i="34" s="1"/>
  <c r="FB68" i="1"/>
  <c r="FN68" i="1" s="1"/>
  <c r="FP68" i="1"/>
  <c r="GB68" i="1" s="1"/>
  <c r="BL68" i="1"/>
  <c r="AX68" i="1"/>
  <c r="F68" i="1"/>
  <c r="Q54" i="22" s="1"/>
  <c r="R54" i="22" s="1"/>
  <c r="JH71" i="1"/>
  <c r="JT71" i="1" s="1"/>
  <c r="DL71" i="1"/>
  <c r="BJ71" i="1"/>
  <c r="DN71" i="1"/>
  <c r="F71" i="1"/>
  <c r="Q56" i="22" s="1"/>
  <c r="R56" i="22" s="1"/>
  <c r="G71" i="34"/>
  <c r="F71" i="34" s="1"/>
  <c r="FB71" i="1"/>
  <c r="FN71" i="1" s="1"/>
  <c r="FP71" i="1"/>
  <c r="GB71" i="1" s="1"/>
  <c r="BL71" i="1"/>
  <c r="G70" i="34"/>
  <c r="F70" i="34" s="1"/>
  <c r="FB70" i="1"/>
  <c r="FN70" i="1" s="1"/>
  <c r="FP70" i="1"/>
  <c r="GB70" i="1" s="1"/>
  <c r="F70" i="1"/>
  <c r="BL70" i="1"/>
  <c r="F22" i="18"/>
  <c r="AX70" i="1"/>
  <c r="V53" i="20"/>
  <c r="AH53" i="20" s="1"/>
  <c r="KI75" i="1"/>
  <c r="ML75" i="1"/>
  <c r="DZ75" i="1"/>
  <c r="T24" i="18"/>
  <c r="S24" i="18" s="1"/>
  <c r="BJ75" i="1"/>
  <c r="CZ75" i="1"/>
  <c r="G74" i="34"/>
  <c r="F74" i="34" s="1"/>
  <c r="F75" i="1"/>
  <c r="Q58" i="22" s="1"/>
  <c r="R58" i="22" s="1"/>
  <c r="FB75" i="1"/>
  <c r="FN75" i="1" s="1"/>
  <c r="FP75" i="1"/>
  <c r="GB75" i="1" s="1"/>
  <c r="BL75" i="1"/>
  <c r="F24" i="18"/>
  <c r="E24" i="18" s="1"/>
  <c r="BJ23" i="18"/>
  <c r="V55" i="20"/>
  <c r="AH55" i="20" s="1"/>
  <c r="ML73" i="1"/>
  <c r="DZ73" i="1"/>
  <c r="T23" i="18"/>
  <c r="S23" i="18" s="1"/>
  <c r="CZ73" i="1"/>
  <c r="BJ73" i="1"/>
  <c r="F73" i="1"/>
  <c r="Q57" i="22" s="1"/>
  <c r="R57" i="22" s="1"/>
  <c r="G72" i="34"/>
  <c r="F72" i="34" s="1"/>
  <c r="FB73" i="1"/>
  <c r="FN73" i="1" s="1"/>
  <c r="FP73" i="1"/>
  <c r="GB73" i="1" s="1"/>
  <c r="BL73" i="1"/>
  <c r="F23" i="18"/>
  <c r="E23" i="18" s="1"/>
  <c r="H5" i="61" l="1"/>
  <c r="H8" i="61"/>
  <c r="H10" i="61"/>
  <c r="H14" i="61"/>
  <c r="Q15" i="22"/>
  <c r="R15" i="22" s="1"/>
  <c r="F20" i="60"/>
  <c r="Q22" i="22"/>
  <c r="R22" i="22" s="1"/>
  <c r="F32" i="60"/>
  <c r="Q50" i="22"/>
  <c r="R50" i="22" s="1"/>
  <c r="F39" i="60"/>
  <c r="Q33" i="22"/>
  <c r="R33" i="22" s="1"/>
  <c r="F49" i="60"/>
  <c r="Q14" i="22"/>
  <c r="R14" i="22" s="1"/>
  <c r="F18" i="60"/>
  <c r="Q45" i="22"/>
  <c r="R45" i="22" s="1"/>
  <c r="F64" i="60"/>
  <c r="Q28" i="22"/>
  <c r="R28" i="22" s="1"/>
  <c r="F42" i="60"/>
  <c r="Q23" i="22"/>
  <c r="R23" i="22" s="1"/>
  <c r="F34" i="60"/>
  <c r="Q43" i="22"/>
  <c r="R43" i="22" s="1"/>
  <c r="F61" i="60"/>
  <c r="Q17" i="22"/>
  <c r="R17" i="22" s="1"/>
  <c r="F24" i="60"/>
  <c r="Q19" i="22"/>
  <c r="R19" i="22" s="1"/>
  <c r="F27" i="60"/>
  <c r="AW33" i="20"/>
  <c r="AH32" i="20"/>
  <c r="C64" i="56"/>
  <c r="AH14" i="20"/>
  <c r="C16" i="56"/>
  <c r="AH23" i="20"/>
  <c r="C34" i="56"/>
  <c r="J28" i="16"/>
  <c r="K28" i="16" s="1"/>
  <c r="H28" i="12"/>
  <c r="AK55" i="20"/>
  <c r="AW55" i="20" s="1"/>
  <c r="IG73" i="1"/>
  <c r="LY73" i="1"/>
  <c r="BX73" i="1"/>
  <c r="AH23" i="18"/>
  <c r="AG23" i="18" s="1"/>
  <c r="JH73" i="1"/>
  <c r="JT73" i="1" s="1"/>
  <c r="AV23" i="18"/>
  <c r="DL73" i="1"/>
  <c r="G55" i="20"/>
  <c r="BI23" i="18"/>
  <c r="N28" i="58" s="1"/>
  <c r="O28" i="58" s="1"/>
  <c r="CJ23" i="18"/>
  <c r="J20" i="16"/>
  <c r="K20" i="16" s="1"/>
  <c r="H20" i="12"/>
  <c r="AK53" i="20"/>
  <c r="AW53" i="20" s="1"/>
  <c r="IG75" i="1"/>
  <c r="IS75" i="1" s="1"/>
  <c r="LY75" i="1"/>
  <c r="BX75" i="1"/>
  <c r="AH24" i="18"/>
  <c r="AG24" i="18" s="1"/>
  <c r="JH75" i="1"/>
  <c r="JT75" i="1" s="1"/>
  <c r="AV24" i="18"/>
  <c r="DL75" i="1"/>
  <c r="G53" i="20"/>
  <c r="S53" i="20" s="1"/>
  <c r="KU75" i="1"/>
  <c r="KW75" i="1"/>
  <c r="Q14" i="43"/>
  <c r="BJ70" i="1"/>
  <c r="T22" i="18"/>
  <c r="CZ70" i="1"/>
  <c r="DN70" i="1"/>
  <c r="E9" i="9"/>
  <c r="D9" i="9" s="1"/>
  <c r="E22" i="18"/>
  <c r="LY70" i="1"/>
  <c r="AK51" i="20"/>
  <c r="IG70" i="1"/>
  <c r="IS70" i="1" s="1"/>
  <c r="B10" i="52"/>
  <c r="BX70" i="1"/>
  <c r="AH22" i="18"/>
  <c r="Q55" i="22"/>
  <c r="R55" i="22" s="1"/>
  <c r="C8" i="32"/>
  <c r="D8" i="32" s="1"/>
  <c r="IG71" i="1"/>
  <c r="IS71" i="1" s="1"/>
  <c r="LY71" i="1"/>
  <c r="BX71" i="1"/>
  <c r="AK54" i="20"/>
  <c r="KI71" i="1"/>
  <c r="ML71" i="1"/>
  <c r="DZ71" i="1"/>
  <c r="V54" i="20"/>
  <c r="BJ68" i="1"/>
  <c r="CZ68" i="1"/>
  <c r="DN68" i="1"/>
  <c r="T21" i="18"/>
  <c r="Q13" i="43"/>
  <c r="AK49" i="20"/>
  <c r="AW49" i="20" s="1"/>
  <c r="LY68" i="1"/>
  <c r="BX68" i="1"/>
  <c r="IG68" i="1"/>
  <c r="IS68" i="1" s="1"/>
  <c r="E8" i="9"/>
  <c r="D8" i="9" s="1"/>
  <c r="E21" i="18"/>
  <c r="LY67" i="1"/>
  <c r="Q9" i="52" s="1"/>
  <c r="AC9" i="52" s="1"/>
  <c r="IG67" i="1"/>
  <c r="IS67" i="1" s="1"/>
  <c r="AK48" i="20"/>
  <c r="C89" i="56" s="1"/>
  <c r="AH21" i="18"/>
  <c r="BX67" i="1"/>
  <c r="B9" i="52"/>
  <c r="Q53" i="22"/>
  <c r="R53" i="22" s="1"/>
  <c r="C7" i="32"/>
  <c r="D7" i="32" s="1"/>
  <c r="JH67" i="1"/>
  <c r="JT67" i="1" s="1"/>
  <c r="G48" i="20"/>
  <c r="S48" i="20" s="1"/>
  <c r="DL67" i="1"/>
  <c r="AV21" i="18"/>
  <c r="KU67" i="1"/>
  <c r="KW67" i="1"/>
  <c r="DN78" i="1"/>
  <c r="BJ78" i="1"/>
  <c r="CZ78" i="1"/>
  <c r="T13" i="18"/>
  <c r="AK57" i="20"/>
  <c r="AW57" i="20" s="1"/>
  <c r="LY78" i="1"/>
  <c r="BX78" i="1"/>
  <c r="IG78" i="1"/>
  <c r="IS78" i="1" s="1"/>
  <c r="GQ78" i="1"/>
  <c r="HC78" i="1" s="1"/>
  <c r="FN78" i="1"/>
  <c r="AK56" i="20"/>
  <c r="IG77" i="1"/>
  <c r="IS77" i="1" s="1"/>
  <c r="LY77" i="1"/>
  <c r="BX77" i="1"/>
  <c r="AH13" i="18"/>
  <c r="E13" i="18"/>
  <c r="GQ77" i="1"/>
  <c r="HC77" i="1" s="1"/>
  <c r="FN77" i="1"/>
  <c r="BJ13" i="18"/>
  <c r="V56" i="20"/>
  <c r="ML77" i="1"/>
  <c r="DZ77" i="1"/>
  <c r="KI77" i="1"/>
  <c r="JH77" i="1"/>
  <c r="JT77" i="1" s="1"/>
  <c r="AV13" i="18"/>
  <c r="DL77" i="1"/>
  <c r="G56" i="20"/>
  <c r="S56" i="20" s="1"/>
  <c r="J10" i="16"/>
  <c r="K10" i="16" s="1"/>
  <c r="H10" i="12"/>
  <c r="IG20" i="1"/>
  <c r="AK14" i="20"/>
  <c r="BX20" i="1"/>
  <c r="LY20" i="1"/>
  <c r="AH7" i="18"/>
  <c r="AG7" i="18" s="1"/>
  <c r="AU20" i="34"/>
  <c r="BG20" i="34" s="1"/>
  <c r="F20" i="34"/>
  <c r="JH20" i="1"/>
  <c r="JT20" i="1" s="1"/>
  <c r="G14" i="20"/>
  <c r="DL20" i="1"/>
  <c r="AV7" i="18"/>
  <c r="AU7" i="18" s="1"/>
  <c r="BI7" i="18"/>
  <c r="N10" i="58" s="1"/>
  <c r="O10" i="58" s="1"/>
  <c r="J7" i="16"/>
  <c r="K7" i="16" s="1"/>
  <c r="H7" i="12"/>
  <c r="IG32" i="1"/>
  <c r="AK23" i="20"/>
  <c r="BX32" i="1"/>
  <c r="LY32" i="1"/>
  <c r="AH10" i="18"/>
  <c r="AG10" i="18" s="1"/>
  <c r="AU32" i="34"/>
  <c r="BG32" i="34" s="1"/>
  <c r="F32" i="34"/>
  <c r="JH32" i="1"/>
  <c r="JT32" i="1" s="1"/>
  <c r="G23" i="20"/>
  <c r="DL32" i="1"/>
  <c r="AV10" i="18"/>
  <c r="AU10" i="18" s="1"/>
  <c r="BI10" i="18"/>
  <c r="N7" i="58" s="1"/>
  <c r="O7" i="58" s="1"/>
  <c r="J6" i="16"/>
  <c r="K6" i="16" s="1"/>
  <c r="H6" i="12"/>
  <c r="FN39" i="1"/>
  <c r="GQ39" i="1"/>
  <c r="HC39" i="1" s="1"/>
  <c r="IG39" i="1"/>
  <c r="AK26" i="20"/>
  <c r="AW26" i="20" s="1"/>
  <c r="BX39" i="1"/>
  <c r="LY39" i="1"/>
  <c r="AH12" i="18"/>
  <c r="AG12" i="18" s="1"/>
  <c r="AU39" i="34"/>
  <c r="BG39" i="34" s="1"/>
  <c r="F39" i="34"/>
  <c r="JH39" i="1"/>
  <c r="JT39" i="1" s="1"/>
  <c r="G26" i="20"/>
  <c r="S26" i="20" s="1"/>
  <c r="DL39" i="1"/>
  <c r="AV12" i="18"/>
  <c r="AU12" i="18" s="1"/>
  <c r="BI12" i="18"/>
  <c r="N6" i="58" s="1"/>
  <c r="O6" i="58" s="1"/>
  <c r="J24" i="16"/>
  <c r="K24" i="16" s="1"/>
  <c r="H24" i="12"/>
  <c r="IG49" i="1"/>
  <c r="AK32" i="20"/>
  <c r="BX49" i="1"/>
  <c r="LY49" i="1"/>
  <c r="AH17" i="18"/>
  <c r="AG17" i="18" s="1"/>
  <c r="AU49" i="34"/>
  <c r="BG49" i="34" s="1"/>
  <c r="F49" i="34"/>
  <c r="JH49" i="1"/>
  <c r="JT49" i="1" s="1"/>
  <c r="G32" i="20"/>
  <c r="DL49" i="1"/>
  <c r="AV17" i="18"/>
  <c r="CJ17" i="18" s="1"/>
  <c r="BI17" i="18"/>
  <c r="N24" i="58" s="1"/>
  <c r="O24" i="58" s="1"/>
  <c r="G52" i="34"/>
  <c r="F52" i="1"/>
  <c r="BL52" i="1"/>
  <c r="FB52" i="1"/>
  <c r="FN52" i="1" s="1"/>
  <c r="FP52" i="1"/>
  <c r="GB52" i="1" s="1"/>
  <c r="AX52" i="1"/>
  <c r="F18" i="18"/>
  <c r="G53" i="34"/>
  <c r="F53" i="1"/>
  <c r="BL53" i="1"/>
  <c r="FB53" i="1"/>
  <c r="FN53" i="1" s="1"/>
  <c r="FP53" i="1"/>
  <c r="GB53" i="1" s="1"/>
  <c r="AX53" i="1"/>
  <c r="G54" i="34"/>
  <c r="F54" i="1"/>
  <c r="BL54" i="1"/>
  <c r="FB54" i="1"/>
  <c r="FN54" i="1" s="1"/>
  <c r="FP54" i="1"/>
  <c r="GB54" i="1" s="1"/>
  <c r="AX54" i="1"/>
  <c r="CZ51" i="1"/>
  <c r="DN51" i="1"/>
  <c r="BJ51" i="1"/>
  <c r="Q34" i="22"/>
  <c r="R34" i="22" s="1"/>
  <c r="AU51" i="34"/>
  <c r="BG51" i="34" s="1"/>
  <c r="F51" i="34"/>
  <c r="G15" i="34"/>
  <c r="F15" i="1"/>
  <c r="FB15" i="1"/>
  <c r="FN15" i="1" s="1"/>
  <c r="FP15" i="1"/>
  <c r="GB15" i="1" s="1"/>
  <c r="BL15" i="1"/>
  <c r="F6" i="18"/>
  <c r="E6" i="18" s="1"/>
  <c r="AX15" i="1"/>
  <c r="G16" i="34"/>
  <c r="F16" i="1"/>
  <c r="FB16" i="1"/>
  <c r="FN16" i="1" s="1"/>
  <c r="FP16" i="1"/>
  <c r="GB16" i="1" s="1"/>
  <c r="BL16" i="1"/>
  <c r="AX16" i="1"/>
  <c r="G17" i="34"/>
  <c r="F17" i="1"/>
  <c r="FB17" i="1"/>
  <c r="FN17" i="1" s="1"/>
  <c r="FP17" i="1"/>
  <c r="GB17" i="1" s="1"/>
  <c r="BL17" i="1"/>
  <c r="AX17" i="1"/>
  <c r="IG18" i="1"/>
  <c r="BX18" i="1"/>
  <c r="LY18" i="1"/>
  <c r="AK13" i="20"/>
  <c r="AW13" i="20" s="1"/>
  <c r="AU18" i="34"/>
  <c r="BG18" i="34" s="1"/>
  <c r="F18" i="34"/>
  <c r="G13" i="20"/>
  <c r="S13" i="20" s="1"/>
  <c r="DL18" i="1"/>
  <c r="JH18" i="1"/>
  <c r="JT18" i="1" s="1"/>
  <c r="G63" i="34"/>
  <c r="F63" i="1"/>
  <c r="FB63" i="1"/>
  <c r="FN63" i="1" s="1"/>
  <c r="FP63" i="1"/>
  <c r="GB63" i="1" s="1"/>
  <c r="BL63" i="1"/>
  <c r="F20" i="18"/>
  <c r="E20" i="18" s="1"/>
  <c r="AX63" i="1"/>
  <c r="G65" i="34"/>
  <c r="F65" i="34" s="1"/>
  <c r="F65" i="1"/>
  <c r="FB65" i="1"/>
  <c r="FN65" i="1" s="1"/>
  <c r="FP65" i="1"/>
  <c r="GB65" i="1" s="1"/>
  <c r="BL65" i="1"/>
  <c r="AX65" i="1"/>
  <c r="IG64" i="1"/>
  <c r="BX64" i="1"/>
  <c r="LY64" i="1"/>
  <c r="AK44" i="20"/>
  <c r="AW44" i="20" s="1"/>
  <c r="AU64" i="34"/>
  <c r="BG64" i="34" s="1"/>
  <c r="F64" i="34"/>
  <c r="JH64" i="1"/>
  <c r="JT64" i="1" s="1"/>
  <c r="DL64" i="1"/>
  <c r="G44" i="20"/>
  <c r="S44" i="20" s="1"/>
  <c r="FP41" i="1"/>
  <c r="GB41" i="1" s="1"/>
  <c r="FB41" i="1"/>
  <c r="FN41" i="1" s="1"/>
  <c r="G41" i="34"/>
  <c r="F14" i="18"/>
  <c r="F41" i="1"/>
  <c r="F41" i="60" s="1"/>
  <c r="BL41" i="1"/>
  <c r="AX41" i="1"/>
  <c r="FP43" i="1"/>
  <c r="GB43" i="1" s="1"/>
  <c r="FB43" i="1"/>
  <c r="FN43" i="1" s="1"/>
  <c r="F43" i="1"/>
  <c r="BL43" i="1"/>
  <c r="G43" i="34"/>
  <c r="AX43" i="1"/>
  <c r="BJ42" i="1"/>
  <c r="CZ42" i="1"/>
  <c r="DN42" i="1"/>
  <c r="AU42" i="34"/>
  <c r="BG42" i="34" s="1"/>
  <c r="F42" i="34"/>
  <c r="G36" i="34"/>
  <c r="F36" i="1"/>
  <c r="BL36" i="1"/>
  <c r="FP36" i="1"/>
  <c r="GB36" i="1" s="1"/>
  <c r="FB36" i="1"/>
  <c r="AX36" i="1"/>
  <c r="F35" i="1"/>
  <c r="G35" i="34"/>
  <c r="FB35" i="1"/>
  <c r="FP35" i="1"/>
  <c r="GB35" i="1" s="1"/>
  <c r="BL35" i="1"/>
  <c r="AX35" i="1"/>
  <c r="F11" i="18"/>
  <c r="E11" i="18" s="1"/>
  <c r="F37" i="1"/>
  <c r="G37" i="34"/>
  <c r="FB37" i="1"/>
  <c r="FP37" i="1"/>
  <c r="GB37" i="1" s="1"/>
  <c r="BL37" i="1"/>
  <c r="AX37" i="1"/>
  <c r="AK24" i="20"/>
  <c r="AW24" i="20" s="1"/>
  <c r="IG34" i="1"/>
  <c r="IS34" i="1" s="1"/>
  <c r="BX34" i="1"/>
  <c r="BJ34" i="1"/>
  <c r="DN34" i="1"/>
  <c r="CZ34" i="1"/>
  <c r="GQ34" i="1"/>
  <c r="HC34" i="1" s="1"/>
  <c r="FN34" i="1"/>
  <c r="F34" i="34"/>
  <c r="AU34" i="34"/>
  <c r="BG34" i="34" s="1"/>
  <c r="G57" i="34"/>
  <c r="F57" i="1"/>
  <c r="FB57" i="1"/>
  <c r="FN57" i="1" s="1"/>
  <c r="FP57" i="1"/>
  <c r="GB57" i="1" s="1"/>
  <c r="BL57" i="1"/>
  <c r="AX57" i="1"/>
  <c r="FP56" i="1"/>
  <c r="GB56" i="1" s="1"/>
  <c r="FB56" i="1"/>
  <c r="FN56" i="1" s="1"/>
  <c r="F56" i="1"/>
  <c r="F56" i="60" s="1"/>
  <c r="G56" i="34"/>
  <c r="BL56" i="1"/>
  <c r="F19" i="18"/>
  <c r="E19" i="18" s="1"/>
  <c r="AX56" i="1"/>
  <c r="FP60" i="1"/>
  <c r="GB60" i="1" s="1"/>
  <c r="FB60" i="1"/>
  <c r="FN60" i="1" s="1"/>
  <c r="F60" i="1"/>
  <c r="BL60" i="1"/>
  <c r="G60" i="34"/>
  <c r="AX60" i="1"/>
  <c r="FP59" i="1"/>
  <c r="GB59" i="1" s="1"/>
  <c r="FB59" i="1"/>
  <c r="FN59" i="1" s="1"/>
  <c r="F59" i="1"/>
  <c r="BL59" i="1"/>
  <c r="G59" i="34"/>
  <c r="AX59" i="1"/>
  <c r="FP58" i="1"/>
  <c r="GB58" i="1" s="1"/>
  <c r="FB58" i="1"/>
  <c r="FN58" i="1" s="1"/>
  <c r="F58" i="1"/>
  <c r="BL58" i="1"/>
  <c r="G58" i="34"/>
  <c r="AX58" i="1"/>
  <c r="IG61" i="1"/>
  <c r="BX61" i="1"/>
  <c r="LY61" i="1"/>
  <c r="AK42" i="20"/>
  <c r="AW42" i="20" s="1"/>
  <c r="AU61" i="34"/>
  <c r="BG61" i="34" s="1"/>
  <c r="F61" i="34"/>
  <c r="G42" i="20"/>
  <c r="S42" i="20" s="1"/>
  <c r="DL61" i="1"/>
  <c r="JH61" i="1"/>
  <c r="JT61" i="1" s="1"/>
  <c r="G23" i="34"/>
  <c r="F23" i="1"/>
  <c r="FP23" i="1"/>
  <c r="GB23" i="1" s="1"/>
  <c r="FB23" i="1"/>
  <c r="FN23" i="1" s="1"/>
  <c r="BL23" i="1"/>
  <c r="AX23" i="1"/>
  <c r="FP22" i="1"/>
  <c r="GB22" i="1" s="1"/>
  <c r="FB22" i="1"/>
  <c r="FN22" i="1" s="1"/>
  <c r="F22" i="1"/>
  <c r="G22" i="34"/>
  <c r="BL22" i="1"/>
  <c r="F8" i="18"/>
  <c r="E8" i="18" s="1"/>
  <c r="AX22" i="1"/>
  <c r="FP25" i="1"/>
  <c r="GB25" i="1" s="1"/>
  <c r="FB25" i="1"/>
  <c r="FN25" i="1" s="1"/>
  <c r="F25" i="1"/>
  <c r="G25" i="34"/>
  <c r="BL25" i="1"/>
  <c r="AX25" i="1"/>
  <c r="IG24" i="1"/>
  <c r="BX24" i="1"/>
  <c r="LY24" i="1"/>
  <c r="AK17" i="20"/>
  <c r="AW17" i="20" s="1"/>
  <c r="AU24" i="34"/>
  <c r="BG24" i="34" s="1"/>
  <c r="F24" i="34"/>
  <c r="JH24" i="1"/>
  <c r="JT24" i="1" s="1"/>
  <c r="DL24" i="1"/>
  <c r="G17" i="20"/>
  <c r="S17" i="20" s="1"/>
  <c r="G46" i="34"/>
  <c r="F46" i="1"/>
  <c r="Q31" i="22" s="1"/>
  <c r="R31" i="22" s="1"/>
  <c r="BL46" i="1"/>
  <c r="FP46" i="1"/>
  <c r="GB46" i="1" s="1"/>
  <c r="FB46" i="1"/>
  <c r="AX46" i="1"/>
  <c r="F15" i="18"/>
  <c r="E15" i="18" s="1"/>
  <c r="G47" i="34"/>
  <c r="F47" i="1"/>
  <c r="F16" i="18"/>
  <c r="E16" i="18" s="1"/>
  <c r="FP47" i="1"/>
  <c r="GB47" i="1" s="1"/>
  <c r="FB47" i="1"/>
  <c r="BL47" i="1"/>
  <c r="AX47" i="1"/>
  <c r="IG45" i="1"/>
  <c r="IS45" i="1" s="1"/>
  <c r="AK30" i="20"/>
  <c r="BX45" i="1"/>
  <c r="LY45" i="1"/>
  <c r="AH15" i="18"/>
  <c r="AG15" i="18" s="1"/>
  <c r="FN45" i="1"/>
  <c r="GQ45" i="1"/>
  <c r="HC45" i="1" s="1"/>
  <c r="AU45" i="34"/>
  <c r="BG45" i="34" s="1"/>
  <c r="F45" i="34"/>
  <c r="V30" i="20"/>
  <c r="ML45" i="1"/>
  <c r="DZ45" i="1"/>
  <c r="KI45" i="1"/>
  <c r="G30" i="34"/>
  <c r="F30" i="1"/>
  <c r="BL30" i="1"/>
  <c r="FP30" i="1"/>
  <c r="GB30" i="1" s="1"/>
  <c r="FB30" i="1"/>
  <c r="AX30" i="1"/>
  <c r="BL28" i="1"/>
  <c r="FB28" i="1"/>
  <c r="FP28" i="1"/>
  <c r="GB28" i="1" s="1"/>
  <c r="G28" i="34"/>
  <c r="F28" i="1"/>
  <c r="F28" i="60" s="1"/>
  <c r="AX28" i="1"/>
  <c r="F9" i="18"/>
  <c r="E9" i="18" s="1"/>
  <c r="F29" i="1"/>
  <c r="BL29" i="1"/>
  <c r="FB29" i="1"/>
  <c r="FP29" i="1"/>
  <c r="GB29" i="1" s="1"/>
  <c r="G29" i="34"/>
  <c r="AX29" i="1"/>
  <c r="IG27" i="1"/>
  <c r="IS27" i="1" s="1"/>
  <c r="BX27" i="1"/>
  <c r="LY27" i="1"/>
  <c r="AK19" i="20"/>
  <c r="FN27" i="1"/>
  <c r="GQ27" i="1"/>
  <c r="AU26" i="34"/>
  <c r="BG26" i="34" s="1"/>
  <c r="F26" i="34"/>
  <c r="G19" i="20"/>
  <c r="S19" i="20" s="1"/>
  <c r="JH27" i="1"/>
  <c r="JT27" i="1" s="1"/>
  <c r="DL27" i="1"/>
  <c r="KU27" i="1"/>
  <c r="E3" i="2"/>
  <c r="E27" i="2"/>
  <c r="F6" i="1"/>
  <c r="F6" i="60" s="1"/>
  <c r="G6" i="34"/>
  <c r="FB6" i="1"/>
  <c r="FN6" i="1" s="1"/>
  <c r="FP6" i="1"/>
  <c r="GB6" i="1" s="1"/>
  <c r="AX6" i="1"/>
  <c r="BL6" i="1"/>
  <c r="J3" i="1"/>
  <c r="F5" i="18"/>
  <c r="B5" i="57" s="1"/>
  <c r="G11" i="34"/>
  <c r="BL11" i="1"/>
  <c r="FB11" i="1"/>
  <c r="FN11" i="1" s="1"/>
  <c r="FP11" i="1"/>
  <c r="GB11" i="1" s="1"/>
  <c r="F11" i="1"/>
  <c r="F11" i="60" s="1"/>
  <c r="AX11" i="1"/>
  <c r="BL13" i="1"/>
  <c r="G13" i="34"/>
  <c r="FB13" i="1"/>
  <c r="FN13" i="1" s="1"/>
  <c r="F13" i="1"/>
  <c r="F13" i="60" s="1"/>
  <c r="FP13" i="1"/>
  <c r="GB13" i="1" s="1"/>
  <c r="AX13" i="1"/>
  <c r="F7" i="1"/>
  <c r="G7" i="34"/>
  <c r="BL7" i="1"/>
  <c r="FB7" i="1"/>
  <c r="FN7" i="1" s="1"/>
  <c r="FP7" i="1"/>
  <c r="GB7" i="1" s="1"/>
  <c r="AX7" i="1"/>
  <c r="F8" i="1"/>
  <c r="G8" i="34"/>
  <c r="BL8" i="1"/>
  <c r="FB8" i="1"/>
  <c r="FN8" i="1" s="1"/>
  <c r="FP8" i="1"/>
  <c r="GB8" i="1" s="1"/>
  <c r="AX8" i="1"/>
  <c r="F9" i="1"/>
  <c r="G9" i="34"/>
  <c r="BL9" i="1"/>
  <c r="FB9" i="1"/>
  <c r="FN9" i="1" s="1"/>
  <c r="FP9" i="1"/>
  <c r="GB9" i="1" s="1"/>
  <c r="AX9" i="1"/>
  <c r="F10" i="1"/>
  <c r="G10" i="34"/>
  <c r="BL10" i="1"/>
  <c r="FB10" i="1"/>
  <c r="FN10" i="1" s="1"/>
  <c r="FP10" i="1"/>
  <c r="GB10" i="1" s="1"/>
  <c r="AX10" i="1"/>
  <c r="F12" i="1"/>
  <c r="G12" i="34"/>
  <c r="BL12" i="1"/>
  <c r="FB12" i="1"/>
  <c r="FN12" i="1" s="1"/>
  <c r="FP12" i="1"/>
  <c r="GB12" i="1" s="1"/>
  <c r="AX12" i="1"/>
  <c r="BJ5" i="1"/>
  <c r="DN5" i="1"/>
  <c r="CZ5" i="1"/>
  <c r="FN5" i="1"/>
  <c r="GB5" i="1"/>
  <c r="Q4" i="22"/>
  <c r="R4" i="22" s="1"/>
  <c r="AU5" i="34"/>
  <c r="F5" i="34"/>
  <c r="AW3" i="20"/>
  <c r="IS5" i="1"/>
  <c r="AW23" i="20" l="1"/>
  <c r="C35" i="56"/>
  <c r="AW14" i="20"/>
  <c r="C17" i="56"/>
  <c r="G3" i="34"/>
  <c r="T5" i="18"/>
  <c r="AX3" i="1"/>
  <c r="Q9" i="43"/>
  <c r="FB3" i="1"/>
  <c r="T18" i="18"/>
  <c r="AH9" i="18"/>
  <c r="AG9" i="18" s="1"/>
  <c r="T11" i="18"/>
  <c r="S11" i="18" s="1"/>
  <c r="AH11" i="18"/>
  <c r="AG11" i="18" s="1"/>
  <c r="CJ10" i="18"/>
  <c r="FP3" i="1"/>
  <c r="C4" i="32"/>
  <c r="KW27" i="1"/>
  <c r="AE11" i="43"/>
  <c r="GB3" i="1"/>
  <c r="CJ12" i="18"/>
  <c r="CJ7" i="18"/>
  <c r="Q10" i="22"/>
  <c r="R10" i="22" s="1"/>
  <c r="F12" i="60"/>
  <c r="Q9" i="22"/>
  <c r="R9" i="22" s="1"/>
  <c r="F10" i="60"/>
  <c r="Q8" i="22"/>
  <c r="R8" i="22" s="1"/>
  <c r="F9" i="60"/>
  <c r="Q7" i="22"/>
  <c r="R7" i="22" s="1"/>
  <c r="F8" i="60"/>
  <c r="Q6" i="22"/>
  <c r="R6" i="22" s="1"/>
  <c r="F7" i="60"/>
  <c r="Q20" i="22"/>
  <c r="R20" i="22" s="1"/>
  <c r="F29" i="60"/>
  <c r="Q21" i="22"/>
  <c r="R21" i="22" s="1"/>
  <c r="F30" i="60"/>
  <c r="Q32" i="22"/>
  <c r="R32" i="22" s="1"/>
  <c r="F47" i="60"/>
  <c r="Q18" i="22"/>
  <c r="R18" i="22" s="1"/>
  <c r="F25" i="60"/>
  <c r="Q16" i="22"/>
  <c r="R16" i="22" s="1"/>
  <c r="F22" i="60"/>
  <c r="Q47" i="22"/>
  <c r="R47" i="22" s="1"/>
  <c r="F23" i="60"/>
  <c r="Q40" i="22"/>
  <c r="R40" i="22" s="1"/>
  <c r="F58" i="60"/>
  <c r="Q41" i="22"/>
  <c r="R41" i="22" s="1"/>
  <c r="F59" i="60"/>
  <c r="Q42" i="22"/>
  <c r="R42" i="22" s="1"/>
  <c r="F60" i="60"/>
  <c r="Q39" i="22"/>
  <c r="R39" i="22" s="1"/>
  <c r="F57" i="60"/>
  <c r="Q26" i="22"/>
  <c r="R26" i="22" s="1"/>
  <c r="F37" i="60"/>
  <c r="Q24" i="22"/>
  <c r="R24" i="22" s="1"/>
  <c r="F35" i="60"/>
  <c r="Q25" i="22"/>
  <c r="R25" i="22" s="1"/>
  <c r="F36" i="60"/>
  <c r="Q29" i="22"/>
  <c r="R29" i="22" s="1"/>
  <c r="F43" i="60"/>
  <c r="Q46" i="22"/>
  <c r="R46" i="22" s="1"/>
  <c r="F65" i="60"/>
  <c r="Q44" i="22"/>
  <c r="R44" i="22" s="1"/>
  <c r="F63" i="60"/>
  <c r="Q13" i="22"/>
  <c r="R13" i="22" s="1"/>
  <c r="F17" i="60"/>
  <c r="Q12" i="22"/>
  <c r="R12" i="22" s="1"/>
  <c r="F16" i="60"/>
  <c r="Q11" i="22"/>
  <c r="R11" i="22" s="1"/>
  <c r="F15" i="60"/>
  <c r="Q37" i="22"/>
  <c r="R37" i="22" s="1"/>
  <c r="F54" i="60"/>
  <c r="Q36" i="22"/>
  <c r="R36" i="22" s="1"/>
  <c r="F53" i="60"/>
  <c r="Q35" i="22"/>
  <c r="R35" i="22" s="1"/>
  <c r="F52" i="60"/>
  <c r="J6" i="58"/>
  <c r="K6" i="58" s="1"/>
  <c r="J7" i="58"/>
  <c r="K7" i="58" s="1"/>
  <c r="J10" i="58"/>
  <c r="K10" i="58" s="1"/>
  <c r="Q5" i="22"/>
  <c r="R5" i="22" s="1"/>
  <c r="F3" i="1"/>
  <c r="AH30" i="20"/>
  <c r="S32" i="20"/>
  <c r="C63" i="56"/>
  <c r="AH56" i="20"/>
  <c r="AW30" i="20"/>
  <c r="AW32" i="20"/>
  <c r="C65" i="56"/>
  <c r="C68" i="56" s="1"/>
  <c r="AW56" i="20"/>
  <c r="C113" i="56"/>
  <c r="AW51" i="20"/>
  <c r="C95" i="56"/>
  <c r="C98" i="56" s="1"/>
  <c r="B8" i="57"/>
  <c r="N5" i="57"/>
  <c r="N8" i="57" s="1"/>
  <c r="S23" i="20"/>
  <c r="C33" i="56"/>
  <c r="C38" i="56" s="1"/>
  <c r="S14" i="20"/>
  <c r="C15" i="56"/>
  <c r="C20" i="56" s="1"/>
  <c r="BG5" i="34"/>
  <c r="D4" i="32"/>
  <c r="S5" i="18"/>
  <c r="DL5" i="1"/>
  <c r="JH5" i="1"/>
  <c r="G3" i="20"/>
  <c r="LY5" i="1"/>
  <c r="ML5" i="1"/>
  <c r="DZ5" i="1"/>
  <c r="V3" i="20"/>
  <c r="KI5" i="1"/>
  <c r="AS9" i="43"/>
  <c r="AC9" i="43"/>
  <c r="BJ12" i="1"/>
  <c r="CZ12" i="1"/>
  <c r="DN12" i="1"/>
  <c r="AK9" i="20"/>
  <c r="AW9" i="20" s="1"/>
  <c r="BX12" i="1"/>
  <c r="LY12" i="1"/>
  <c r="IG12" i="1"/>
  <c r="IS12" i="1" s="1"/>
  <c r="AU12" i="34"/>
  <c r="BG12" i="34" s="1"/>
  <c r="F12" i="34"/>
  <c r="BJ10" i="1"/>
  <c r="CZ10" i="1"/>
  <c r="DN10" i="1"/>
  <c r="AK8" i="20"/>
  <c r="AW8" i="20" s="1"/>
  <c r="BX10" i="1"/>
  <c r="LY10" i="1"/>
  <c r="IG10" i="1"/>
  <c r="IS10" i="1" s="1"/>
  <c r="AU10" i="34"/>
  <c r="BG10" i="34" s="1"/>
  <c r="F10" i="34"/>
  <c r="BJ9" i="1"/>
  <c r="CZ9" i="1"/>
  <c r="DN9" i="1"/>
  <c r="AK7" i="20"/>
  <c r="AW7" i="20" s="1"/>
  <c r="BX9" i="1"/>
  <c r="LY9" i="1"/>
  <c r="IG9" i="1"/>
  <c r="IS9" i="1" s="1"/>
  <c r="AU9" i="34"/>
  <c r="BG9" i="34" s="1"/>
  <c r="F9" i="34"/>
  <c r="BJ8" i="1"/>
  <c r="CZ8" i="1"/>
  <c r="DN8" i="1"/>
  <c r="AK6" i="20"/>
  <c r="BX8" i="1"/>
  <c r="LY8" i="1"/>
  <c r="IG8" i="1"/>
  <c r="IS8" i="1" s="1"/>
  <c r="AE17" i="43"/>
  <c r="AU8" i="34"/>
  <c r="BG8" i="34" s="1"/>
  <c r="F8" i="34"/>
  <c r="BJ7" i="1"/>
  <c r="CZ7" i="1"/>
  <c r="DN7" i="1"/>
  <c r="AK5" i="20"/>
  <c r="AW5" i="20" s="1"/>
  <c r="BX7" i="1"/>
  <c r="LY7" i="1"/>
  <c r="IG7" i="1"/>
  <c r="IS7" i="1" s="1"/>
  <c r="AU7" i="34"/>
  <c r="BG7" i="34" s="1"/>
  <c r="F7" i="34"/>
  <c r="CZ13" i="1"/>
  <c r="BJ13" i="1"/>
  <c r="DN13" i="1"/>
  <c r="AU13" i="34"/>
  <c r="BG13" i="34" s="1"/>
  <c r="F13" i="34"/>
  <c r="IG13" i="1"/>
  <c r="IS13" i="1" s="1"/>
  <c r="BX13" i="1"/>
  <c r="LY13" i="1"/>
  <c r="CZ11" i="1"/>
  <c r="BJ11" i="1"/>
  <c r="DN11" i="1"/>
  <c r="IG11" i="1"/>
  <c r="IS11" i="1" s="1"/>
  <c r="BX11" i="1"/>
  <c r="LY11" i="1"/>
  <c r="AU11" i="34"/>
  <c r="BG11" i="34" s="1"/>
  <c r="F11" i="34"/>
  <c r="E5" i="18"/>
  <c r="F3" i="18"/>
  <c r="B4" i="29" s="1"/>
  <c r="E5" i="9"/>
  <c r="IG6" i="1"/>
  <c r="AE15" i="43"/>
  <c r="BX6" i="1"/>
  <c r="AK4" i="20"/>
  <c r="BL3" i="1"/>
  <c r="B25" i="57" s="1"/>
  <c r="AH5" i="18"/>
  <c r="DN6" i="1"/>
  <c r="CZ6" i="1"/>
  <c r="BJ6" i="1"/>
  <c r="Q10" i="43"/>
  <c r="AU6" i="34"/>
  <c r="F6" i="34"/>
  <c r="LI27" i="1"/>
  <c r="BI27" i="34"/>
  <c r="HC27" i="1"/>
  <c r="AW19" i="20"/>
  <c r="BJ29" i="1"/>
  <c r="CZ29" i="1"/>
  <c r="DN29" i="1"/>
  <c r="Q11" i="43"/>
  <c r="AC11" i="43" s="1"/>
  <c r="AU29" i="34"/>
  <c r="BG29" i="34" s="1"/>
  <c r="F29" i="34"/>
  <c r="GQ29" i="1"/>
  <c r="HC29" i="1" s="1"/>
  <c r="FN29" i="1"/>
  <c r="AK21" i="20"/>
  <c r="AW21" i="20" s="1"/>
  <c r="LY29" i="1"/>
  <c r="BX29" i="1"/>
  <c r="IG29" i="1"/>
  <c r="IS29" i="1" s="1"/>
  <c r="J8" i="16"/>
  <c r="K8" i="16" s="1"/>
  <c r="H8" i="12"/>
  <c r="BJ28" i="1"/>
  <c r="CZ28" i="1"/>
  <c r="LY28" i="1" s="1"/>
  <c r="DN28" i="1"/>
  <c r="T9" i="18"/>
  <c r="S9" i="18" s="1"/>
  <c r="Q48" i="22"/>
  <c r="R48" i="22" s="1"/>
  <c r="Q49" i="22"/>
  <c r="R49" i="22" s="1"/>
  <c r="AU28" i="34"/>
  <c r="BG28" i="34" s="1"/>
  <c r="F28" i="34"/>
  <c r="GQ28" i="1"/>
  <c r="FN28" i="1"/>
  <c r="AK20" i="20"/>
  <c r="BX28" i="1"/>
  <c r="IG28" i="1"/>
  <c r="IS28" i="1" s="1"/>
  <c r="CZ30" i="1"/>
  <c r="LY30" i="1" s="1"/>
  <c r="BJ30" i="1"/>
  <c r="DN30" i="1"/>
  <c r="FN30" i="1"/>
  <c r="GQ30" i="1"/>
  <c r="HC30" i="1" s="1"/>
  <c r="IG30" i="1"/>
  <c r="IS30" i="1" s="1"/>
  <c r="BX30" i="1"/>
  <c r="AK22" i="20"/>
  <c r="AW22" i="20" s="1"/>
  <c r="AU30" i="34"/>
  <c r="BG30" i="34" s="1"/>
  <c r="F30" i="34"/>
  <c r="KU45" i="1"/>
  <c r="KW45" i="1"/>
  <c r="T16" i="18"/>
  <c r="S16" i="18" s="1"/>
  <c r="BJ47" i="1"/>
  <c r="CZ47" i="1"/>
  <c r="DN47" i="1"/>
  <c r="IG47" i="1"/>
  <c r="IS47" i="1" s="1"/>
  <c r="AK46" i="20"/>
  <c r="AW46" i="20" s="1"/>
  <c r="BX47" i="1"/>
  <c r="LY47" i="1"/>
  <c r="AH16" i="18"/>
  <c r="AG16" i="18" s="1"/>
  <c r="FN47" i="1"/>
  <c r="GQ47" i="1"/>
  <c r="HC47" i="1" s="1"/>
  <c r="AU47" i="34"/>
  <c r="BG47" i="34" s="1"/>
  <c r="F47" i="34"/>
  <c r="J14" i="16"/>
  <c r="K14" i="16" s="1"/>
  <c r="H14" i="12"/>
  <c r="CZ46" i="1"/>
  <c r="BJ46" i="1"/>
  <c r="DN46" i="1"/>
  <c r="T15" i="18"/>
  <c r="S15" i="18" s="1"/>
  <c r="FN46" i="1"/>
  <c r="GQ46" i="1"/>
  <c r="HC46" i="1" s="1"/>
  <c r="IG46" i="1"/>
  <c r="IS46" i="1" s="1"/>
  <c r="BX46" i="1"/>
  <c r="LY46" i="1"/>
  <c r="AK31" i="20"/>
  <c r="AU46" i="34"/>
  <c r="BG46" i="34" s="1"/>
  <c r="F46" i="34"/>
  <c r="IS24" i="1"/>
  <c r="KW24" i="1"/>
  <c r="BJ25" i="1"/>
  <c r="CZ25" i="1"/>
  <c r="DN25" i="1"/>
  <c r="AK18" i="20"/>
  <c r="AW18" i="20" s="1"/>
  <c r="BX25" i="1"/>
  <c r="LY25" i="1"/>
  <c r="IG25" i="1"/>
  <c r="IS25" i="1" s="1"/>
  <c r="AU25" i="34"/>
  <c r="BG25" i="34" s="1"/>
  <c r="F25" i="34"/>
  <c r="BJ22" i="1"/>
  <c r="T8" i="18"/>
  <c r="S8" i="18" s="1"/>
  <c r="CZ22" i="1"/>
  <c r="DN22" i="1"/>
  <c r="J9" i="16"/>
  <c r="K9" i="16" s="1"/>
  <c r="H9" i="12"/>
  <c r="AK15" i="20"/>
  <c r="IG22" i="1"/>
  <c r="IS22" i="1" s="1"/>
  <c r="BX22" i="1"/>
  <c r="LY22" i="1"/>
  <c r="AH8" i="18"/>
  <c r="AG8" i="18" s="1"/>
  <c r="AU22" i="34"/>
  <c r="BG22" i="34" s="1"/>
  <c r="F22" i="34"/>
  <c r="CZ23" i="1"/>
  <c r="LY23" i="1" s="1"/>
  <c r="BJ23" i="1"/>
  <c r="DN23" i="1"/>
  <c r="IG23" i="1"/>
  <c r="IS23" i="1" s="1"/>
  <c r="BX23" i="1"/>
  <c r="AK16" i="20"/>
  <c r="AW16" i="20" s="1"/>
  <c r="AU23" i="34"/>
  <c r="BG23" i="34" s="1"/>
  <c r="F23" i="34"/>
  <c r="IS61" i="1"/>
  <c r="KW61" i="1"/>
  <c r="BJ58" i="1"/>
  <c r="CZ58" i="1"/>
  <c r="LY58" i="1" s="1"/>
  <c r="DN58" i="1"/>
  <c r="AU58" i="34"/>
  <c r="BG58" i="34" s="1"/>
  <c r="F58" i="34"/>
  <c r="AK39" i="20"/>
  <c r="AW39" i="20" s="1"/>
  <c r="BX58" i="1"/>
  <c r="IG58" i="1"/>
  <c r="IS58" i="1" s="1"/>
  <c r="BJ59" i="1"/>
  <c r="CZ59" i="1"/>
  <c r="DN59" i="1"/>
  <c r="AU59" i="34"/>
  <c r="BG59" i="34" s="1"/>
  <c r="F59" i="34"/>
  <c r="AK40" i="20"/>
  <c r="AW40" i="20" s="1"/>
  <c r="LY59" i="1"/>
  <c r="BX59" i="1"/>
  <c r="IG59" i="1"/>
  <c r="IS59" i="1" s="1"/>
  <c r="BJ60" i="1"/>
  <c r="CZ60" i="1"/>
  <c r="LY60" i="1" s="1"/>
  <c r="DN60" i="1"/>
  <c r="AU60" i="34"/>
  <c r="BG60" i="34" s="1"/>
  <c r="F60" i="34"/>
  <c r="AK41" i="20"/>
  <c r="AW41" i="20" s="1"/>
  <c r="BX60" i="1"/>
  <c r="IG60" i="1"/>
  <c r="IS60" i="1" s="1"/>
  <c r="BJ56" i="1"/>
  <c r="T19" i="18"/>
  <c r="S19" i="18" s="1"/>
  <c r="CZ56" i="1"/>
  <c r="LY56" i="1" s="1"/>
  <c r="DN56" i="1"/>
  <c r="J18" i="16"/>
  <c r="K18" i="16" s="1"/>
  <c r="H18" i="12"/>
  <c r="AK37" i="20"/>
  <c r="AW37" i="20" s="1"/>
  <c r="IG56" i="1"/>
  <c r="IS56" i="1" s="1"/>
  <c r="BX56" i="1"/>
  <c r="AH19" i="18"/>
  <c r="AG19" i="18" s="1"/>
  <c r="AU56" i="34"/>
  <c r="BG56" i="34" s="1"/>
  <c r="F56" i="34"/>
  <c r="Q38" i="22"/>
  <c r="R38" i="22" s="1"/>
  <c r="C6" i="32"/>
  <c r="D6" i="32" s="1"/>
  <c r="BJ57" i="1"/>
  <c r="CZ57" i="1"/>
  <c r="DN57" i="1"/>
  <c r="IG57" i="1"/>
  <c r="IS57" i="1" s="1"/>
  <c r="BX57" i="1"/>
  <c r="LY57" i="1"/>
  <c r="AK38" i="20"/>
  <c r="AW38" i="20" s="1"/>
  <c r="AU57" i="34"/>
  <c r="BG57" i="34" s="1"/>
  <c r="F57" i="34"/>
  <c r="G24" i="20"/>
  <c r="S24" i="20" s="1"/>
  <c r="JH34" i="1"/>
  <c r="JT34" i="1" s="1"/>
  <c r="DL34" i="1"/>
  <c r="LY34" i="1"/>
  <c r="V24" i="20"/>
  <c r="AH24" i="20" s="1"/>
  <c r="KI34" i="1"/>
  <c r="ML34" i="1"/>
  <c r="DZ34" i="1"/>
  <c r="AQ11" i="43"/>
  <c r="BJ37" i="1"/>
  <c r="CZ37" i="1"/>
  <c r="LY37" i="1" s="1"/>
  <c r="DN37" i="1"/>
  <c r="AK47" i="20"/>
  <c r="AW47" i="20" s="1"/>
  <c r="BX37" i="1"/>
  <c r="IG37" i="1"/>
  <c r="IS37" i="1" s="1"/>
  <c r="GQ37" i="1"/>
  <c r="HC37" i="1" s="1"/>
  <c r="FN37" i="1"/>
  <c r="F37" i="34"/>
  <c r="AU37" i="34"/>
  <c r="BG37" i="34" s="1"/>
  <c r="J5" i="16"/>
  <c r="H5" i="12"/>
  <c r="BJ35" i="1"/>
  <c r="CZ35" i="1"/>
  <c r="DN35" i="1"/>
  <c r="AK25" i="20"/>
  <c r="AW25" i="20" s="1"/>
  <c r="BX35" i="1"/>
  <c r="LY35" i="1"/>
  <c r="IG35" i="1"/>
  <c r="IS35" i="1" s="1"/>
  <c r="GQ35" i="1"/>
  <c r="HC35" i="1" s="1"/>
  <c r="FN35" i="1"/>
  <c r="F35" i="34"/>
  <c r="AU35" i="34"/>
  <c r="BG35" i="34" s="1"/>
  <c r="CZ36" i="1"/>
  <c r="LY36" i="1" s="1"/>
  <c r="BJ36" i="1"/>
  <c r="DN36" i="1"/>
  <c r="FN36" i="1"/>
  <c r="GQ36" i="1"/>
  <c r="HC36" i="1" s="1"/>
  <c r="IG36" i="1"/>
  <c r="IS36" i="1" s="1"/>
  <c r="BX36" i="1"/>
  <c r="AU36" i="34"/>
  <c r="BG36" i="34" s="1"/>
  <c r="F36" i="34"/>
  <c r="V28" i="20"/>
  <c r="AH28" i="20" s="1"/>
  <c r="ML42" i="1"/>
  <c r="DZ42" i="1"/>
  <c r="KI42" i="1"/>
  <c r="G28" i="20"/>
  <c r="S28" i="20" s="1"/>
  <c r="DL42" i="1"/>
  <c r="JH42" i="1"/>
  <c r="JT42" i="1" s="1"/>
  <c r="LY42" i="1"/>
  <c r="BJ43" i="1"/>
  <c r="CZ43" i="1"/>
  <c r="LY43" i="1" s="1"/>
  <c r="DN43" i="1"/>
  <c r="AU43" i="34"/>
  <c r="BG43" i="34" s="1"/>
  <c r="F43" i="34"/>
  <c r="AK29" i="20"/>
  <c r="BX43" i="1"/>
  <c r="IG43" i="1"/>
  <c r="IS43" i="1" s="1"/>
  <c r="T14" i="18"/>
  <c r="S14" i="18" s="1"/>
  <c r="CZ41" i="1"/>
  <c r="LY41" i="1" s="1"/>
  <c r="BJ41" i="1"/>
  <c r="Q12" i="43"/>
  <c r="DN41" i="1"/>
  <c r="AK27" i="20"/>
  <c r="IG41" i="1"/>
  <c r="IS41" i="1" s="1"/>
  <c r="AH14" i="18"/>
  <c r="AG14" i="18" s="1"/>
  <c r="AE16" i="43"/>
  <c r="BX41" i="1"/>
  <c r="Q27" i="22"/>
  <c r="R27" i="22" s="1"/>
  <c r="C5" i="32"/>
  <c r="E14" i="18"/>
  <c r="E7" i="9"/>
  <c r="D7" i="9" s="1"/>
  <c r="AU41" i="34"/>
  <c r="BG41" i="34" s="1"/>
  <c r="F41" i="34"/>
  <c r="IS64" i="1"/>
  <c r="KW64" i="1"/>
  <c r="BJ65" i="1"/>
  <c r="CZ65" i="1"/>
  <c r="LY65" i="1" s="1"/>
  <c r="DN65" i="1"/>
  <c r="AK45" i="20"/>
  <c r="AW45" i="20" s="1"/>
  <c r="BX65" i="1"/>
  <c r="IG65" i="1"/>
  <c r="IS65" i="1" s="1"/>
  <c r="BJ63" i="1"/>
  <c r="T20" i="18"/>
  <c r="S20" i="18" s="1"/>
  <c r="DN63" i="1"/>
  <c r="CZ63" i="1"/>
  <c r="LY63" i="1" s="1"/>
  <c r="J17" i="16"/>
  <c r="K17" i="16" s="1"/>
  <c r="H17" i="12"/>
  <c r="AK43" i="20"/>
  <c r="IG63" i="1"/>
  <c r="IS63" i="1" s="1"/>
  <c r="BX63" i="1"/>
  <c r="AH20" i="18"/>
  <c r="AG20" i="18" s="1"/>
  <c r="AU63" i="34"/>
  <c r="BG63" i="34" s="1"/>
  <c r="F63" i="34"/>
  <c r="IS18" i="1"/>
  <c r="KW18" i="1"/>
  <c r="BJ17" i="1"/>
  <c r="CZ17" i="1"/>
  <c r="LY17" i="1" s="1"/>
  <c r="DN17" i="1"/>
  <c r="AK12" i="20"/>
  <c r="AW12" i="20" s="1"/>
  <c r="BX17" i="1"/>
  <c r="IG17" i="1"/>
  <c r="IS17" i="1" s="1"/>
  <c r="AU17" i="34"/>
  <c r="BG17" i="34" s="1"/>
  <c r="F17" i="34"/>
  <c r="BJ16" i="1"/>
  <c r="CZ16" i="1"/>
  <c r="LY16" i="1" s="1"/>
  <c r="DN16" i="1"/>
  <c r="AK11" i="20"/>
  <c r="AW11" i="20" s="1"/>
  <c r="BX16" i="1"/>
  <c r="IG16" i="1"/>
  <c r="IS16" i="1" s="1"/>
  <c r="AU16" i="34"/>
  <c r="BG16" i="34" s="1"/>
  <c r="F16" i="34"/>
  <c r="T6" i="18"/>
  <c r="BJ15" i="1"/>
  <c r="CZ15" i="1"/>
  <c r="LY15" i="1" s="1"/>
  <c r="DN15" i="1"/>
  <c r="J22" i="16"/>
  <c r="K22" i="16" s="1"/>
  <c r="H22" i="12"/>
  <c r="IG15" i="1"/>
  <c r="IS15" i="1" s="1"/>
  <c r="AK10" i="20"/>
  <c r="BX15" i="1"/>
  <c r="AH6" i="18"/>
  <c r="AG6" i="18" s="1"/>
  <c r="AU15" i="34"/>
  <c r="BG15" i="34" s="1"/>
  <c r="F15" i="34"/>
  <c r="S18" i="18"/>
  <c r="V33" i="20"/>
  <c r="AH33" i="20" s="1"/>
  <c r="ML51" i="1"/>
  <c r="DZ51" i="1"/>
  <c r="KI51" i="1"/>
  <c r="G33" i="20"/>
  <c r="S33" i="20" s="1"/>
  <c r="JH51" i="1"/>
  <c r="JT51" i="1" s="1"/>
  <c r="DL51" i="1"/>
  <c r="LY51" i="1"/>
  <c r="BJ54" i="1"/>
  <c r="CZ54" i="1"/>
  <c r="DN54" i="1"/>
  <c r="IG54" i="1"/>
  <c r="IS54" i="1" s="1"/>
  <c r="BX54" i="1"/>
  <c r="LY54" i="1"/>
  <c r="AK36" i="20"/>
  <c r="AW36" i="20" s="1"/>
  <c r="AU54" i="34"/>
  <c r="BG54" i="34" s="1"/>
  <c r="F54" i="34"/>
  <c r="BJ53" i="1"/>
  <c r="CZ53" i="1"/>
  <c r="DN53" i="1"/>
  <c r="IG53" i="1"/>
  <c r="IS53" i="1" s="1"/>
  <c r="BX53" i="1"/>
  <c r="LY53" i="1"/>
  <c r="AK35" i="20"/>
  <c r="AW35" i="20" s="1"/>
  <c r="AU53" i="34"/>
  <c r="BG53" i="34" s="1"/>
  <c r="F53" i="34"/>
  <c r="E6" i="9"/>
  <c r="D6" i="9" s="1"/>
  <c r="E18" i="18"/>
  <c r="BJ52" i="1"/>
  <c r="CZ52" i="1"/>
  <c r="DN52" i="1"/>
  <c r="IG52" i="1"/>
  <c r="IS52" i="1" s="1"/>
  <c r="BX52" i="1"/>
  <c r="LY52" i="1"/>
  <c r="AK34" i="20"/>
  <c r="AH18" i="18"/>
  <c r="AU52" i="34"/>
  <c r="BG52" i="34" s="1"/>
  <c r="F52" i="34"/>
  <c r="AU17" i="18"/>
  <c r="J24" i="58" s="1"/>
  <c r="K24" i="58" s="1"/>
  <c r="BW17" i="18"/>
  <c r="IS49" i="1"/>
  <c r="KW49" i="1"/>
  <c r="T24" i="12"/>
  <c r="U24" i="12" s="1"/>
  <c r="J24" i="12"/>
  <c r="I24" i="12"/>
  <c r="BW12" i="18"/>
  <c r="IS39" i="1"/>
  <c r="KW39" i="1"/>
  <c r="J6" i="12"/>
  <c r="I6" i="12"/>
  <c r="T6" i="12"/>
  <c r="U6" i="12" s="1"/>
  <c r="BW10" i="18"/>
  <c r="IS32" i="1"/>
  <c r="KW32" i="1"/>
  <c r="T7" i="12"/>
  <c r="U7" i="12" s="1"/>
  <c r="I7" i="12"/>
  <c r="J7" i="12"/>
  <c r="BW7" i="18"/>
  <c r="IS20" i="1"/>
  <c r="KW20" i="1"/>
  <c r="J10" i="12"/>
  <c r="I10" i="12"/>
  <c r="T10" i="12"/>
  <c r="U10" i="12" s="1"/>
  <c r="AU13" i="18"/>
  <c r="BW13" i="18"/>
  <c r="KU77" i="1"/>
  <c r="KW77" i="1"/>
  <c r="BI13" i="18"/>
  <c r="N13" i="58" s="1"/>
  <c r="O13" i="58" s="1"/>
  <c r="CJ13" i="18"/>
  <c r="J13" i="16"/>
  <c r="K13" i="16" s="1"/>
  <c r="H13" i="12"/>
  <c r="AG13" i="18"/>
  <c r="J13" i="58" s="1"/>
  <c r="K13" i="58" s="1"/>
  <c r="S13" i="18"/>
  <c r="G57" i="20"/>
  <c r="S57" i="20" s="1"/>
  <c r="DL78" i="1"/>
  <c r="JH78" i="1"/>
  <c r="JT78" i="1" s="1"/>
  <c r="V57" i="20"/>
  <c r="ML78" i="1"/>
  <c r="DZ78" i="1"/>
  <c r="KI78" i="1"/>
  <c r="LI67" i="1"/>
  <c r="BI67" i="34"/>
  <c r="AU21" i="18"/>
  <c r="AE9" i="52"/>
  <c r="AQ9" i="52" s="1"/>
  <c r="N9" i="52"/>
  <c r="AG21" i="18"/>
  <c r="AG8" i="9"/>
  <c r="AF8" i="9" s="1"/>
  <c r="AW48" i="20"/>
  <c r="F53" i="19"/>
  <c r="J23" i="16"/>
  <c r="K23" i="16" s="1"/>
  <c r="H23" i="12"/>
  <c r="AC13" i="43"/>
  <c r="S21" i="18"/>
  <c r="S8" i="9"/>
  <c r="R8" i="9" s="1"/>
  <c r="V49" i="20"/>
  <c r="C88" i="56" s="1"/>
  <c r="C92" i="56" s="1"/>
  <c r="ML68" i="1"/>
  <c r="Q20" i="52" s="1"/>
  <c r="AC20" i="52" s="1"/>
  <c r="DZ68" i="1"/>
  <c r="KI68" i="1"/>
  <c r="B20" i="52"/>
  <c r="C13" i="43"/>
  <c r="BJ21" i="18"/>
  <c r="G49" i="20"/>
  <c r="S49" i="20" s="1"/>
  <c r="DL68" i="1"/>
  <c r="JH68" i="1"/>
  <c r="JT68" i="1" s="1"/>
  <c r="AH54" i="20"/>
  <c r="KU71" i="1"/>
  <c r="KW71" i="1"/>
  <c r="AW54" i="20"/>
  <c r="F57" i="19"/>
  <c r="AG22" i="18"/>
  <c r="AG9" i="9"/>
  <c r="AF9" i="9" s="1"/>
  <c r="N10" i="52"/>
  <c r="Q10" i="52"/>
  <c r="J29" i="16"/>
  <c r="K29" i="16" s="1"/>
  <c r="H29" i="12"/>
  <c r="ML70" i="1"/>
  <c r="Q21" i="52" s="1"/>
  <c r="AC21" i="52" s="1"/>
  <c r="C14" i="43"/>
  <c r="O14" i="43" s="1"/>
  <c r="BJ22" i="18"/>
  <c r="V51" i="20"/>
  <c r="B21" i="52"/>
  <c r="DZ70" i="1"/>
  <c r="KI70" i="1"/>
  <c r="JH70" i="1"/>
  <c r="JT70" i="1" s="1"/>
  <c r="G51" i="20"/>
  <c r="S51" i="20" s="1"/>
  <c r="DL70" i="1"/>
  <c r="AV22" i="18"/>
  <c r="S22" i="18"/>
  <c r="S9" i="9"/>
  <c r="R9" i="9" s="1"/>
  <c r="AC14" i="43"/>
  <c r="LI75" i="1"/>
  <c r="BI75" i="34"/>
  <c r="BW24" i="18"/>
  <c r="CJ24" i="18" s="1"/>
  <c r="AU24" i="18"/>
  <c r="J20" i="58" s="1"/>
  <c r="K20" i="58" s="1"/>
  <c r="T20" i="12"/>
  <c r="U20" i="12" s="1"/>
  <c r="J20" i="12"/>
  <c r="I20" i="12"/>
  <c r="S55" i="20"/>
  <c r="AU23" i="18"/>
  <c r="J28" i="58" s="1"/>
  <c r="K28" i="58" s="1"/>
  <c r="BW23" i="18"/>
  <c r="IS73" i="1"/>
  <c r="KW73" i="1"/>
  <c r="T28" i="12"/>
  <c r="U28" i="12" s="1"/>
  <c r="J28" i="12"/>
  <c r="I28" i="12"/>
  <c r="B7" i="52" l="1"/>
  <c r="Q7" i="52"/>
  <c r="AC7" i="52" s="1"/>
  <c r="AW15" i="20"/>
  <c r="C23" i="56"/>
  <c r="AW10" i="20"/>
  <c r="C11" i="56"/>
  <c r="S7" i="9"/>
  <c r="R7" i="9" s="1"/>
  <c r="AS14" i="43"/>
  <c r="B8" i="52"/>
  <c r="AG7" i="9"/>
  <c r="AF7" i="9" s="1"/>
  <c r="S6" i="9"/>
  <c r="R6" i="9" s="1"/>
  <c r="F3" i="60"/>
  <c r="BE14" i="43"/>
  <c r="J23" i="58"/>
  <c r="K23" i="58" s="1"/>
  <c r="C5" i="56"/>
  <c r="F27" i="19"/>
  <c r="R27" i="19" s="1"/>
  <c r="AW34" i="20"/>
  <c r="C71" i="56"/>
  <c r="C74" i="56" s="1"/>
  <c r="AW43" i="20"/>
  <c r="C83" i="56"/>
  <c r="C86" i="56" s="1"/>
  <c r="AH51" i="20"/>
  <c r="F42" i="19"/>
  <c r="R42" i="19" s="1"/>
  <c r="BF42" i="19" s="1"/>
  <c r="AH57" i="20"/>
  <c r="C112" i="56"/>
  <c r="C116" i="56" s="1"/>
  <c r="AW27" i="20"/>
  <c r="C53" i="56"/>
  <c r="AW31" i="20"/>
  <c r="C59" i="56"/>
  <c r="B18" i="57"/>
  <c r="N18" i="57" s="1"/>
  <c r="N25" i="57"/>
  <c r="B7" i="29"/>
  <c r="LI73" i="1"/>
  <c r="BI73" i="34"/>
  <c r="AT27" i="19"/>
  <c r="BU75" i="34"/>
  <c r="CK75" i="34"/>
  <c r="CW75" i="34" s="1"/>
  <c r="AU22" i="18"/>
  <c r="J29" i="58" s="1"/>
  <c r="K29" i="58" s="1"/>
  <c r="BW22" i="18"/>
  <c r="KU70" i="1"/>
  <c r="KW70" i="1"/>
  <c r="N21" i="52"/>
  <c r="AE21" i="52"/>
  <c r="AQ21" i="52" s="1"/>
  <c r="BI22" i="18"/>
  <c r="N29" i="58" s="1"/>
  <c r="O29" i="58" s="1"/>
  <c r="CJ22" i="18"/>
  <c r="I29" i="12"/>
  <c r="J29" i="12"/>
  <c r="T29" i="12"/>
  <c r="U29" i="12" s="1"/>
  <c r="AC10" i="52"/>
  <c r="AE10" i="52"/>
  <c r="AQ10" i="52" s="1"/>
  <c r="AT57" i="19"/>
  <c r="R57" i="19"/>
  <c r="LI71" i="1"/>
  <c r="BI71" i="34"/>
  <c r="BI21" i="18"/>
  <c r="N23" i="58" s="1"/>
  <c r="O23" i="58" s="1"/>
  <c r="CJ21" i="18"/>
  <c r="BW21" i="18"/>
  <c r="O13" i="43"/>
  <c r="AS13" i="43"/>
  <c r="N20" i="52"/>
  <c r="AE20" i="52"/>
  <c r="AQ20" i="52" s="1"/>
  <c r="KU68" i="1"/>
  <c r="KW68" i="1"/>
  <c r="AH49" i="20"/>
  <c r="F38" i="19"/>
  <c r="BE13" i="43"/>
  <c r="T23" i="12"/>
  <c r="U23" i="12" s="1"/>
  <c r="J23" i="12"/>
  <c r="I23" i="12"/>
  <c r="AT53" i="19"/>
  <c r="R53" i="19"/>
  <c r="BU67" i="34"/>
  <c r="CK67" i="34"/>
  <c r="CW67" i="34" s="1"/>
  <c r="KW78" i="1"/>
  <c r="LI78" i="1" s="1"/>
  <c r="KU78" i="1"/>
  <c r="T13" i="12"/>
  <c r="U13" i="12" s="1"/>
  <c r="J13" i="12"/>
  <c r="I13" i="12"/>
  <c r="LI77" i="1"/>
  <c r="BI77" i="34"/>
  <c r="LI20" i="1"/>
  <c r="BI20" i="34"/>
  <c r="LI32" i="1"/>
  <c r="BI32" i="34"/>
  <c r="LI39" i="1"/>
  <c r="BI39" i="34"/>
  <c r="LI49" i="1"/>
  <c r="BI49" i="34"/>
  <c r="N8" i="52"/>
  <c r="AG18" i="18"/>
  <c r="AG6" i="9"/>
  <c r="AF6" i="9" s="1"/>
  <c r="V34" i="20"/>
  <c r="AH34" i="20" s="1"/>
  <c r="ML52" i="1"/>
  <c r="DZ52" i="1"/>
  <c r="KI52" i="1"/>
  <c r="BJ18" i="18"/>
  <c r="B19" i="52"/>
  <c r="G34" i="20"/>
  <c r="S34" i="20" s="1"/>
  <c r="DL52" i="1"/>
  <c r="JH52" i="1"/>
  <c r="JT52" i="1" s="1"/>
  <c r="AV18" i="18"/>
  <c r="J19" i="16"/>
  <c r="K19" i="16" s="1"/>
  <c r="H19" i="12"/>
  <c r="V35" i="20"/>
  <c r="AH35" i="20" s="1"/>
  <c r="ML53" i="1"/>
  <c r="DZ53" i="1"/>
  <c r="KI53" i="1"/>
  <c r="G35" i="20"/>
  <c r="S35" i="20" s="1"/>
  <c r="DL53" i="1"/>
  <c r="JH53" i="1"/>
  <c r="JT53" i="1" s="1"/>
  <c r="V36" i="20"/>
  <c r="AH36" i="20" s="1"/>
  <c r="ML54" i="1"/>
  <c r="DZ54" i="1"/>
  <c r="KI54" i="1"/>
  <c r="G36" i="20"/>
  <c r="S36" i="20" s="1"/>
  <c r="DL54" i="1"/>
  <c r="JH54" i="1"/>
  <c r="JT54" i="1" s="1"/>
  <c r="Q8" i="52"/>
  <c r="KU51" i="1"/>
  <c r="KW51" i="1"/>
  <c r="J22" i="12"/>
  <c r="I22" i="12"/>
  <c r="T22" i="12"/>
  <c r="U22" i="12" s="1"/>
  <c r="V10" i="20"/>
  <c r="BJ6" i="18"/>
  <c r="ML15" i="1"/>
  <c r="DZ15" i="1"/>
  <c r="KI15" i="1"/>
  <c r="G10" i="20"/>
  <c r="JH15" i="1"/>
  <c r="JT15" i="1" s="1"/>
  <c r="DL15" i="1"/>
  <c r="AV6" i="18"/>
  <c r="AU6" i="18" s="1"/>
  <c r="J22" i="58" s="1"/>
  <c r="K22" i="58" s="1"/>
  <c r="S6" i="18"/>
  <c r="S5" i="9"/>
  <c r="T3" i="18"/>
  <c r="V11" i="20"/>
  <c r="AH11" i="20" s="1"/>
  <c r="ML16" i="1"/>
  <c r="DZ16" i="1"/>
  <c r="KI16" i="1"/>
  <c r="G11" i="20"/>
  <c r="S11" i="20" s="1"/>
  <c r="DL16" i="1"/>
  <c r="JH16" i="1"/>
  <c r="JT16" i="1" s="1"/>
  <c r="V12" i="20"/>
  <c r="AH12" i="20" s="1"/>
  <c r="ML17" i="1"/>
  <c r="DZ17" i="1"/>
  <c r="KI17" i="1"/>
  <c r="G12" i="20"/>
  <c r="S12" i="20" s="1"/>
  <c r="DL17" i="1"/>
  <c r="JH17" i="1"/>
  <c r="JT17" i="1" s="1"/>
  <c r="LI18" i="1"/>
  <c r="BI18" i="34"/>
  <c r="T17" i="12"/>
  <c r="U17" i="12" s="1"/>
  <c r="I17" i="12"/>
  <c r="J17" i="12"/>
  <c r="G43" i="20"/>
  <c r="S43" i="20" s="1"/>
  <c r="JH63" i="1"/>
  <c r="JT63" i="1" s="1"/>
  <c r="DL63" i="1"/>
  <c r="AV20" i="18"/>
  <c r="V43" i="20"/>
  <c r="AH43" i="20" s="1"/>
  <c r="KI63" i="1"/>
  <c r="ML63" i="1"/>
  <c r="DZ63" i="1"/>
  <c r="BJ20" i="18"/>
  <c r="V45" i="20"/>
  <c r="AH45" i="20" s="1"/>
  <c r="ML65" i="1"/>
  <c r="DZ65" i="1"/>
  <c r="KI65" i="1"/>
  <c r="G45" i="20"/>
  <c r="S45" i="20" s="1"/>
  <c r="DL65" i="1"/>
  <c r="JH65" i="1"/>
  <c r="JT65" i="1" s="1"/>
  <c r="LI64" i="1"/>
  <c r="BI64" i="34"/>
  <c r="J16" i="16"/>
  <c r="K16" i="16" s="1"/>
  <c r="H16" i="12"/>
  <c r="D5" i="32"/>
  <c r="C9" i="32"/>
  <c r="D9" i="32" s="1"/>
  <c r="N7" i="52"/>
  <c r="AS16" i="43"/>
  <c r="AQ16" i="43"/>
  <c r="BE16" i="43" s="1"/>
  <c r="AE18" i="43"/>
  <c r="BJ14" i="18"/>
  <c r="KI41" i="1"/>
  <c r="B18" i="52"/>
  <c r="ML41" i="1"/>
  <c r="C12" i="43"/>
  <c r="O12" i="43" s="1"/>
  <c r="DZ41" i="1"/>
  <c r="V27" i="20"/>
  <c r="AC12" i="43"/>
  <c r="JH41" i="1"/>
  <c r="JT41" i="1" s="1"/>
  <c r="AV14" i="18"/>
  <c r="DL41" i="1"/>
  <c r="G27" i="20"/>
  <c r="S27" i="20" s="1"/>
  <c r="AW29" i="20"/>
  <c r="F56" i="19"/>
  <c r="V29" i="20"/>
  <c r="AH29" i="20" s="1"/>
  <c r="ML43" i="1"/>
  <c r="DZ43" i="1"/>
  <c r="KI43" i="1"/>
  <c r="G29" i="20"/>
  <c r="S29" i="20" s="1"/>
  <c r="DL43" i="1"/>
  <c r="JH43" i="1"/>
  <c r="JT43" i="1" s="1"/>
  <c r="KU42" i="1"/>
  <c r="KW42" i="1"/>
  <c r="ML36" i="1"/>
  <c r="DZ36" i="1"/>
  <c r="KI36" i="1"/>
  <c r="DL36" i="1"/>
  <c r="JH36" i="1"/>
  <c r="JT36" i="1" s="1"/>
  <c r="V25" i="20"/>
  <c r="AH25" i="20" s="1"/>
  <c r="ML35" i="1"/>
  <c r="DZ35" i="1"/>
  <c r="KI35" i="1"/>
  <c r="BJ11" i="18"/>
  <c r="G25" i="20"/>
  <c r="S25" i="20" s="1"/>
  <c r="DL35" i="1"/>
  <c r="JH35" i="1"/>
  <c r="JT35" i="1" s="1"/>
  <c r="AV11" i="18"/>
  <c r="AU11" i="18" s="1"/>
  <c r="J5" i="58" s="1"/>
  <c r="I5" i="12"/>
  <c r="J5" i="12"/>
  <c r="T5" i="12"/>
  <c r="K5" i="16"/>
  <c r="V47" i="20"/>
  <c r="AH47" i="20" s="1"/>
  <c r="ML37" i="1"/>
  <c r="DZ37" i="1"/>
  <c r="KI37" i="1"/>
  <c r="G47" i="20"/>
  <c r="S47" i="20" s="1"/>
  <c r="DL37" i="1"/>
  <c r="JH37" i="1"/>
  <c r="JT37" i="1" s="1"/>
  <c r="KU34" i="1"/>
  <c r="KW34" i="1"/>
  <c r="V38" i="20"/>
  <c r="AH38" i="20" s="1"/>
  <c r="ML57" i="1"/>
  <c r="DZ57" i="1"/>
  <c r="KI57" i="1"/>
  <c r="G38" i="20"/>
  <c r="S38" i="20" s="1"/>
  <c r="DL57" i="1"/>
  <c r="JH57" i="1"/>
  <c r="JT57" i="1" s="1"/>
  <c r="T18" i="12"/>
  <c r="U18" i="12" s="1"/>
  <c r="J18" i="12"/>
  <c r="I18" i="12"/>
  <c r="V37" i="20"/>
  <c r="AH37" i="20" s="1"/>
  <c r="KI56" i="1"/>
  <c r="ML56" i="1"/>
  <c r="DZ56" i="1"/>
  <c r="BJ19" i="18"/>
  <c r="G37" i="20"/>
  <c r="S37" i="20" s="1"/>
  <c r="JH56" i="1"/>
  <c r="JT56" i="1" s="1"/>
  <c r="DL56" i="1"/>
  <c r="AV19" i="18"/>
  <c r="V41" i="20"/>
  <c r="AH41" i="20" s="1"/>
  <c r="ML60" i="1"/>
  <c r="DZ60" i="1"/>
  <c r="KI60" i="1"/>
  <c r="G41" i="20"/>
  <c r="S41" i="20" s="1"/>
  <c r="DL60" i="1"/>
  <c r="JH60" i="1"/>
  <c r="JT60" i="1" s="1"/>
  <c r="V40" i="20"/>
  <c r="AH40" i="20" s="1"/>
  <c r="ML59" i="1"/>
  <c r="DZ59" i="1"/>
  <c r="KI59" i="1"/>
  <c r="G40" i="20"/>
  <c r="S40" i="20" s="1"/>
  <c r="DL59" i="1"/>
  <c r="JH59" i="1"/>
  <c r="JT59" i="1" s="1"/>
  <c r="V39" i="20"/>
  <c r="AH39" i="20" s="1"/>
  <c r="ML58" i="1"/>
  <c r="DZ58" i="1"/>
  <c r="KI58" i="1"/>
  <c r="G39" i="20"/>
  <c r="S39" i="20" s="1"/>
  <c r="DL58" i="1"/>
  <c r="JH58" i="1"/>
  <c r="JT58" i="1" s="1"/>
  <c r="LI61" i="1"/>
  <c r="BI61" i="34"/>
  <c r="V16" i="20"/>
  <c r="AH16" i="20" s="1"/>
  <c r="ML23" i="1"/>
  <c r="DZ23" i="1"/>
  <c r="KI23" i="1"/>
  <c r="G16" i="20"/>
  <c r="S16" i="20" s="1"/>
  <c r="DL23" i="1"/>
  <c r="JH23" i="1"/>
  <c r="JT23" i="1" s="1"/>
  <c r="T9" i="12"/>
  <c r="U9" i="12" s="1"/>
  <c r="J9" i="12"/>
  <c r="I9" i="12"/>
  <c r="V15" i="20"/>
  <c r="KI22" i="1"/>
  <c r="ML22" i="1"/>
  <c r="DZ22" i="1"/>
  <c r="BJ8" i="18"/>
  <c r="G15" i="20"/>
  <c r="JH22" i="1"/>
  <c r="JT22" i="1" s="1"/>
  <c r="DL22" i="1"/>
  <c r="AV8" i="18"/>
  <c r="AU8" i="18" s="1"/>
  <c r="J9" i="58" s="1"/>
  <c r="K9" i="58" s="1"/>
  <c r="V18" i="20"/>
  <c r="AH18" i="20" s="1"/>
  <c r="ML25" i="1"/>
  <c r="DZ25" i="1"/>
  <c r="KI25" i="1"/>
  <c r="G18" i="20"/>
  <c r="S18" i="20" s="1"/>
  <c r="DL25" i="1"/>
  <c r="JH25" i="1"/>
  <c r="JT25" i="1" s="1"/>
  <c r="LI24" i="1"/>
  <c r="BI24" i="34"/>
  <c r="V31" i="20"/>
  <c r="ML46" i="1"/>
  <c r="DZ46" i="1"/>
  <c r="KI46" i="1"/>
  <c r="BJ15" i="18"/>
  <c r="G31" i="20"/>
  <c r="DL46" i="1"/>
  <c r="JH46" i="1"/>
  <c r="JT46" i="1" s="1"/>
  <c r="AV15" i="18"/>
  <c r="T14" i="12"/>
  <c r="U14" i="12" s="1"/>
  <c r="J14" i="12"/>
  <c r="I14" i="12"/>
  <c r="V46" i="20"/>
  <c r="AH46" i="20" s="1"/>
  <c r="BJ16" i="18"/>
  <c r="ML47" i="1"/>
  <c r="DZ47" i="1"/>
  <c r="H13" i="61" s="1"/>
  <c r="KI47" i="1"/>
  <c r="JH47" i="1"/>
  <c r="JT47" i="1" s="1"/>
  <c r="G46" i="20"/>
  <c r="S46" i="20" s="1"/>
  <c r="DL47" i="1"/>
  <c r="AV16" i="18"/>
  <c r="LI45" i="1"/>
  <c r="BI45" i="34"/>
  <c r="V22" i="20"/>
  <c r="AH22" i="20" s="1"/>
  <c r="ML30" i="1"/>
  <c r="DZ30" i="1"/>
  <c r="KI30" i="1"/>
  <c r="G22" i="20"/>
  <c r="S22" i="20" s="1"/>
  <c r="DL30" i="1"/>
  <c r="JH30" i="1"/>
  <c r="JT30" i="1" s="1"/>
  <c r="AW20" i="20"/>
  <c r="F49" i="19"/>
  <c r="FN3" i="1"/>
  <c r="HC28" i="1"/>
  <c r="HC3" i="1" s="1"/>
  <c r="GQ3" i="1"/>
  <c r="V20" i="20"/>
  <c r="ML28" i="1"/>
  <c r="DZ28" i="1"/>
  <c r="KI28" i="1"/>
  <c r="BJ9" i="18"/>
  <c r="JH28" i="1"/>
  <c r="JT28" i="1" s="1"/>
  <c r="DL28" i="1"/>
  <c r="G20" i="20"/>
  <c r="S20" i="20" s="1"/>
  <c r="AV9" i="18"/>
  <c r="AU9" i="18" s="1"/>
  <c r="J8" i="58" s="1"/>
  <c r="K8" i="58" s="1"/>
  <c r="J8" i="12"/>
  <c r="I8" i="12"/>
  <c r="T8" i="12"/>
  <c r="U8" i="12" s="1"/>
  <c r="V21" i="20"/>
  <c r="AH21" i="20" s="1"/>
  <c r="ML29" i="1"/>
  <c r="DZ29" i="1"/>
  <c r="H7" i="61" s="1"/>
  <c r="KI29" i="1"/>
  <c r="C11" i="43"/>
  <c r="JH29" i="1"/>
  <c r="JT29" i="1" s="1"/>
  <c r="DL29" i="1"/>
  <c r="G21" i="20"/>
  <c r="S21" i="20" s="1"/>
  <c r="BU27" i="34"/>
  <c r="CK27" i="34"/>
  <c r="CW27" i="34" s="1"/>
  <c r="F3" i="34"/>
  <c r="BG6" i="34"/>
  <c r="BG3" i="34" s="1"/>
  <c r="AU3" i="34"/>
  <c r="AS10" i="43"/>
  <c r="AC10" i="43"/>
  <c r="BE10" i="43" s="1"/>
  <c r="Q18" i="43"/>
  <c r="BJ3" i="1"/>
  <c r="JH6" i="1"/>
  <c r="JT6" i="1" s="1"/>
  <c r="DL6" i="1"/>
  <c r="G4" i="20"/>
  <c r="AV5" i="18"/>
  <c r="CZ3" i="1"/>
  <c r="B26" i="57" s="1"/>
  <c r="LY6" i="1"/>
  <c r="Q6" i="52" s="1"/>
  <c r="B6" i="52"/>
  <c r="KI6" i="1"/>
  <c r="ML6" i="1"/>
  <c r="DZ6" i="1"/>
  <c r="V4" i="20"/>
  <c r="B17" i="52"/>
  <c r="DN3" i="1"/>
  <c r="B27" i="57" s="1"/>
  <c r="N27" i="57" s="1"/>
  <c r="BJ5" i="18"/>
  <c r="B20" i="57" s="1"/>
  <c r="N20" i="57" s="1"/>
  <c r="AG5" i="18"/>
  <c r="AG5" i="9"/>
  <c r="AH3" i="18"/>
  <c r="B17" i="29"/>
  <c r="B24" i="29"/>
  <c r="AW4" i="20"/>
  <c r="F55" i="19"/>
  <c r="AK58" i="20"/>
  <c r="BX3" i="1"/>
  <c r="O5" i="61" s="1"/>
  <c r="AS15" i="43"/>
  <c r="AQ15" i="43"/>
  <c r="IS6" i="1"/>
  <c r="IS3" i="1" s="1"/>
  <c r="IG3" i="1"/>
  <c r="D5" i="9"/>
  <c r="D3" i="9" s="1"/>
  <c r="E3" i="9"/>
  <c r="N4" i="29"/>
  <c r="N7" i="29" s="1"/>
  <c r="J11" i="16"/>
  <c r="E3" i="18"/>
  <c r="H11" i="12"/>
  <c r="ML11" i="1"/>
  <c r="DZ11" i="1"/>
  <c r="KI11" i="1"/>
  <c r="DL11" i="1"/>
  <c r="JH11" i="1"/>
  <c r="JT11" i="1" s="1"/>
  <c r="ML13" i="1"/>
  <c r="DZ13" i="1"/>
  <c r="KI13" i="1"/>
  <c r="DL13" i="1"/>
  <c r="JH13" i="1"/>
  <c r="JT13" i="1" s="1"/>
  <c r="V5" i="20"/>
  <c r="AH5" i="20" s="1"/>
  <c r="ML7" i="1"/>
  <c r="DZ7" i="1"/>
  <c r="KI7" i="1"/>
  <c r="G5" i="20"/>
  <c r="S5" i="20" s="1"/>
  <c r="DL7" i="1"/>
  <c r="JH7" i="1"/>
  <c r="JT7" i="1" s="1"/>
  <c r="AS17" i="43"/>
  <c r="AQ17" i="43"/>
  <c r="BE17" i="43" s="1"/>
  <c r="AW6" i="20"/>
  <c r="F51" i="19"/>
  <c r="V6" i="20"/>
  <c r="ML8" i="1"/>
  <c r="DZ8" i="1"/>
  <c r="KI8" i="1"/>
  <c r="G6" i="20"/>
  <c r="DL8" i="1"/>
  <c r="JH8" i="1"/>
  <c r="JT8" i="1" s="1"/>
  <c r="V7" i="20"/>
  <c r="AH7" i="20" s="1"/>
  <c r="ML9" i="1"/>
  <c r="DZ9" i="1"/>
  <c r="KI9" i="1"/>
  <c r="G7" i="20"/>
  <c r="S7" i="20" s="1"/>
  <c r="DL9" i="1"/>
  <c r="JH9" i="1"/>
  <c r="JT9" i="1" s="1"/>
  <c r="V8" i="20"/>
  <c r="AH8" i="20" s="1"/>
  <c r="ML10" i="1"/>
  <c r="DZ10" i="1"/>
  <c r="KI10" i="1"/>
  <c r="G8" i="20"/>
  <c r="S8" i="20" s="1"/>
  <c r="DL10" i="1"/>
  <c r="JH10" i="1"/>
  <c r="JT10" i="1" s="1"/>
  <c r="V9" i="20"/>
  <c r="AH9" i="20" s="1"/>
  <c r="ML12" i="1"/>
  <c r="DZ12" i="1"/>
  <c r="KI12" i="1"/>
  <c r="G9" i="20"/>
  <c r="S9" i="20" s="1"/>
  <c r="DL12" i="1"/>
  <c r="JH12" i="1"/>
  <c r="JT12" i="1" s="1"/>
  <c r="BE9" i="43"/>
  <c r="KU5" i="1"/>
  <c r="KW5" i="1"/>
  <c r="AH3" i="20"/>
  <c r="S3" i="20"/>
  <c r="JT5" i="1"/>
  <c r="S3" i="18"/>
  <c r="T1" i="18" s="1"/>
  <c r="H3" i="61" l="1"/>
  <c r="H6" i="61"/>
  <c r="H16" i="61"/>
  <c r="H12" i="61"/>
  <c r="H17" i="61"/>
  <c r="H4" i="61"/>
  <c r="H15" i="61"/>
  <c r="H9" i="61"/>
  <c r="C316" i="56" a="1"/>
  <c r="C316" i="56" s="1"/>
  <c r="C322" i="56" s="1"/>
  <c r="P322" i="56" s="1"/>
  <c r="LY3" i="1"/>
  <c r="AE7" i="52"/>
  <c r="AQ7" i="52" s="1"/>
  <c r="AT42" i="19"/>
  <c r="BH42" i="19" s="1"/>
  <c r="F12" i="19"/>
  <c r="AC18" i="43"/>
  <c r="BE12" i="43"/>
  <c r="F20" i="19"/>
  <c r="ML3" i="1"/>
  <c r="Q17" i="52"/>
  <c r="V58" i="20"/>
  <c r="KI3" i="1"/>
  <c r="G58" i="20"/>
  <c r="DZ3" i="1"/>
  <c r="O7" i="61" s="1"/>
  <c r="DL3" i="1"/>
  <c r="O6" i="61" s="1"/>
  <c r="AS12" i="43"/>
  <c r="JT3" i="1"/>
  <c r="F35" i="19"/>
  <c r="JH3" i="1"/>
  <c r="AG3" i="18"/>
  <c r="K5" i="58"/>
  <c r="C57" i="56"/>
  <c r="AH31" i="20"/>
  <c r="C58" i="56"/>
  <c r="C52" i="56"/>
  <c r="C56" i="56" s="1"/>
  <c r="C3" i="56"/>
  <c r="C4" i="56"/>
  <c r="C9" i="56"/>
  <c r="AH6" i="20"/>
  <c r="C21" i="56"/>
  <c r="AH15" i="20"/>
  <c r="C22" i="56"/>
  <c r="C26" i="56" s="1"/>
  <c r="AH10" i="20"/>
  <c r="C10" i="56"/>
  <c r="B12" i="29"/>
  <c r="N12" i="29" s="1"/>
  <c r="B13" i="57"/>
  <c r="N13" i="57" s="1"/>
  <c r="N26" i="57"/>
  <c r="B28" i="57"/>
  <c r="AU5" i="18"/>
  <c r="J11" i="58" s="1"/>
  <c r="B19" i="57"/>
  <c r="S15" i="20"/>
  <c r="B11" i="29"/>
  <c r="B12" i="57"/>
  <c r="S10" i="20"/>
  <c r="N28" i="57"/>
  <c r="S6" i="20"/>
  <c r="R20" i="19"/>
  <c r="AT20" i="19"/>
  <c r="F5" i="19"/>
  <c r="Q11" i="52"/>
  <c r="AC11" i="52" s="1"/>
  <c r="AC6" i="52"/>
  <c r="AC17" i="52"/>
  <c r="AT35" i="19"/>
  <c r="BH35" i="19" s="1"/>
  <c r="R35" i="19"/>
  <c r="BF35" i="19" s="1"/>
  <c r="LI5" i="1"/>
  <c r="BI5" i="34"/>
  <c r="KU12" i="1"/>
  <c r="KW12" i="1"/>
  <c r="KU10" i="1"/>
  <c r="KW10" i="1"/>
  <c r="KU9" i="1"/>
  <c r="KW9" i="1"/>
  <c r="KU8" i="1"/>
  <c r="KW8" i="1"/>
  <c r="AT51" i="19"/>
  <c r="R51" i="19"/>
  <c r="F6" i="19"/>
  <c r="KU7" i="1"/>
  <c r="KW7" i="1"/>
  <c r="KU13" i="1"/>
  <c r="KW13" i="1"/>
  <c r="KU11" i="1"/>
  <c r="KW11" i="1"/>
  <c r="T11" i="12"/>
  <c r="U11" i="12" s="1"/>
  <c r="J11" i="12"/>
  <c r="I11" i="12"/>
  <c r="H32" i="12"/>
  <c r="K11" i="16"/>
  <c r="J32" i="16"/>
  <c r="BE15" i="43"/>
  <c r="AQ18" i="43"/>
  <c r="AT55" i="19"/>
  <c r="R55" i="19"/>
  <c r="F10" i="19"/>
  <c r="AW58" i="20"/>
  <c r="N24" i="29"/>
  <c r="N17" i="29"/>
  <c r="B4" i="33"/>
  <c r="AG3" i="9"/>
  <c r="AF5" i="9"/>
  <c r="AF3" i="9" s="1"/>
  <c r="CJ5" i="18"/>
  <c r="BJ3" i="18"/>
  <c r="BI5" i="18"/>
  <c r="N11" i="58" s="1"/>
  <c r="O11" i="58" s="1"/>
  <c r="B19" i="29"/>
  <c r="N19" i="29" s="1"/>
  <c r="B26" i="29"/>
  <c r="N26" i="29" s="1"/>
  <c r="AE17" i="52"/>
  <c r="B22" i="52"/>
  <c r="N17" i="52"/>
  <c r="AH4" i="20"/>
  <c r="F39" i="19"/>
  <c r="KU6" i="1"/>
  <c r="KW6" i="1"/>
  <c r="AE6" i="52"/>
  <c r="B11" i="52"/>
  <c r="N6" i="52"/>
  <c r="N11" i="52" s="1"/>
  <c r="B25" i="29"/>
  <c r="B18" i="29"/>
  <c r="BW5" i="18"/>
  <c r="AV3" i="18"/>
  <c r="S4" i="20"/>
  <c r="F24" i="19"/>
  <c r="O11" i="43"/>
  <c r="C18" i="43"/>
  <c r="AS11" i="43"/>
  <c r="KU29" i="1"/>
  <c r="KW29" i="1"/>
  <c r="BW9" i="18"/>
  <c r="CJ9" i="18"/>
  <c r="BI9" i="18"/>
  <c r="N8" i="58" s="1"/>
  <c r="O8" i="58" s="1"/>
  <c r="KU28" i="1"/>
  <c r="KW28" i="1"/>
  <c r="AH20" i="20"/>
  <c r="F34" i="19"/>
  <c r="R49" i="19"/>
  <c r="F59" i="19"/>
  <c r="AT49" i="19"/>
  <c r="KU30" i="1"/>
  <c r="KW30" i="1"/>
  <c r="BU45" i="34"/>
  <c r="CK45" i="34"/>
  <c r="CW45" i="34" s="1"/>
  <c r="AU16" i="18"/>
  <c r="BW16" i="18"/>
  <c r="KU47" i="1"/>
  <c r="KW47" i="1"/>
  <c r="CJ16" i="18"/>
  <c r="BI16" i="18"/>
  <c r="AU15" i="18"/>
  <c r="BW15" i="18"/>
  <c r="S31" i="20"/>
  <c r="F22" i="19"/>
  <c r="CJ15" i="18"/>
  <c r="BI15" i="18"/>
  <c r="KU46" i="1"/>
  <c r="KW46" i="1"/>
  <c r="BU24" i="34"/>
  <c r="CK24" i="34"/>
  <c r="CW24" i="34" s="1"/>
  <c r="KU25" i="1"/>
  <c r="KW25" i="1"/>
  <c r="BW8" i="18"/>
  <c r="CJ8" i="18"/>
  <c r="BI8" i="18"/>
  <c r="N9" i="58" s="1"/>
  <c r="O9" i="58" s="1"/>
  <c r="KU22" i="1"/>
  <c r="KW22" i="1"/>
  <c r="KU23" i="1"/>
  <c r="KW23" i="1"/>
  <c r="BU61" i="34"/>
  <c r="CK61" i="34"/>
  <c r="CW61" i="34" s="1"/>
  <c r="KU58" i="1"/>
  <c r="KW58" i="1"/>
  <c r="KU59" i="1"/>
  <c r="KW59" i="1"/>
  <c r="KU60" i="1"/>
  <c r="KW60" i="1"/>
  <c r="AU19" i="18"/>
  <c r="J18" i="58" s="1"/>
  <c r="K18" i="58" s="1"/>
  <c r="BW19" i="18"/>
  <c r="CJ19" i="18"/>
  <c r="BI19" i="18"/>
  <c r="N18" i="58" s="1"/>
  <c r="O18" i="58" s="1"/>
  <c r="Q19" i="52"/>
  <c r="AC19" i="52" s="1"/>
  <c r="KU56" i="1"/>
  <c r="KW56" i="1"/>
  <c r="KU57" i="1"/>
  <c r="KW57" i="1"/>
  <c r="LI34" i="1"/>
  <c r="BI34" i="34"/>
  <c r="KU37" i="1"/>
  <c r="KW37" i="1"/>
  <c r="U5" i="12"/>
  <c r="BW11" i="18"/>
  <c r="CJ11" i="18"/>
  <c r="BI11" i="18"/>
  <c r="N5" i="58" s="1"/>
  <c r="KU35" i="1"/>
  <c r="KW35" i="1"/>
  <c r="KU36" i="1"/>
  <c r="KW36" i="1"/>
  <c r="LI42" i="1"/>
  <c r="BI42" i="34"/>
  <c r="KU43" i="1"/>
  <c r="KW43" i="1"/>
  <c r="AT56" i="19"/>
  <c r="R56" i="19"/>
  <c r="F11" i="19"/>
  <c r="AU14" i="18"/>
  <c r="J16" i="58" s="1"/>
  <c r="K16" i="58" s="1"/>
  <c r="BW14" i="18"/>
  <c r="AH27" i="20"/>
  <c r="F37" i="19"/>
  <c r="Q18" i="52"/>
  <c r="AE18" i="52" s="1"/>
  <c r="AQ18" i="52" s="1"/>
  <c r="N18" i="52"/>
  <c r="KU41" i="1"/>
  <c r="KW41" i="1"/>
  <c r="BI14" i="18"/>
  <c r="N16" i="58" s="1"/>
  <c r="O16" i="58" s="1"/>
  <c r="CJ14" i="18"/>
  <c r="AS18" i="43"/>
  <c r="T16" i="12"/>
  <c r="I16" i="12"/>
  <c r="J16" i="12"/>
  <c r="BU64" i="34"/>
  <c r="CK64" i="34"/>
  <c r="CW64" i="34" s="1"/>
  <c r="KU65" i="1"/>
  <c r="KW65" i="1"/>
  <c r="CJ20" i="18"/>
  <c r="BI20" i="18"/>
  <c r="N17" i="58" s="1"/>
  <c r="O17" i="58" s="1"/>
  <c r="KU63" i="1"/>
  <c r="KW63" i="1"/>
  <c r="AU20" i="18"/>
  <c r="J17" i="58" s="1"/>
  <c r="K17" i="58" s="1"/>
  <c r="BW20" i="18"/>
  <c r="BU18" i="34"/>
  <c r="CK18" i="34"/>
  <c r="CW18" i="34" s="1"/>
  <c r="KU17" i="1"/>
  <c r="KW17" i="1"/>
  <c r="KU16" i="1"/>
  <c r="KW16" i="1"/>
  <c r="B13" i="29"/>
  <c r="N11" i="29"/>
  <c r="N13" i="29" s="1"/>
  <c r="S3" i="9"/>
  <c r="R5" i="9"/>
  <c r="R3" i="9" s="1"/>
  <c r="BW6" i="18"/>
  <c r="KU15" i="1"/>
  <c r="KW15" i="1"/>
  <c r="CJ6" i="18"/>
  <c r="BI6" i="18"/>
  <c r="N22" i="58" s="1"/>
  <c r="O22" i="58" s="1"/>
  <c r="LI51" i="1"/>
  <c r="BI51" i="34"/>
  <c r="AC8" i="52"/>
  <c r="AE8" i="52"/>
  <c r="AQ8" i="52" s="1"/>
  <c r="KU54" i="1"/>
  <c r="KW54" i="1"/>
  <c r="KU53" i="1"/>
  <c r="KW53" i="1"/>
  <c r="T19" i="12"/>
  <c r="U19" i="12" s="1"/>
  <c r="J19" i="12"/>
  <c r="I19" i="12"/>
  <c r="AU18" i="18"/>
  <c r="J19" i="58" s="1"/>
  <c r="K19" i="58" s="1"/>
  <c r="BW18" i="18"/>
  <c r="N19" i="52"/>
  <c r="CJ18" i="18"/>
  <c r="BI18" i="18"/>
  <c r="N19" i="58" s="1"/>
  <c r="O19" i="58" s="1"/>
  <c r="KU52" i="1"/>
  <c r="KW52" i="1"/>
  <c r="BU49" i="34"/>
  <c r="CK49" i="34"/>
  <c r="CW49" i="34" s="1"/>
  <c r="BU39" i="34"/>
  <c r="CK39" i="34"/>
  <c r="CW39" i="34" s="1"/>
  <c r="BU32" i="34"/>
  <c r="CK32" i="34"/>
  <c r="CW32" i="34" s="1"/>
  <c r="BU20" i="34"/>
  <c r="CK20" i="34"/>
  <c r="CW20" i="34" s="1"/>
  <c r="BU77" i="34"/>
  <c r="CK77" i="34"/>
  <c r="CW77" i="34" s="1"/>
  <c r="BH53" i="19"/>
  <c r="BF53" i="19"/>
  <c r="AT38" i="19"/>
  <c r="BH38" i="19" s="1"/>
  <c r="R38" i="19"/>
  <c r="BF38" i="19" s="1"/>
  <c r="F8" i="19"/>
  <c r="LI68" i="1"/>
  <c r="BI68" i="34"/>
  <c r="BU71" i="34"/>
  <c r="CK71" i="34"/>
  <c r="CW71" i="34" s="1"/>
  <c r="BH57" i="19"/>
  <c r="BF57" i="19"/>
  <c r="LI70" i="1"/>
  <c r="BI70" i="34"/>
  <c r="R12" i="19"/>
  <c r="AT12" i="19"/>
  <c r="BF27" i="19"/>
  <c r="BH27" i="19"/>
  <c r="BU73" i="34"/>
  <c r="CK73" i="34"/>
  <c r="CW73" i="34" s="1"/>
  <c r="C14" i="56" l="1"/>
  <c r="O16" i="61"/>
  <c r="N14" i="58"/>
  <c r="O14" i="58" s="1"/>
  <c r="J14" i="58"/>
  <c r="K14" i="58" s="1"/>
  <c r="C62" i="56"/>
  <c r="AE19" i="52"/>
  <c r="AQ19" i="52" s="1"/>
  <c r="O5" i="58"/>
  <c r="N32" i="58"/>
  <c r="O32" i="58" s="1"/>
  <c r="K11" i="58"/>
  <c r="C315" i="56" a="1"/>
  <c r="C315" i="56" s="1"/>
  <c r="C314" i="56" a="1"/>
  <c r="C314" i="56" s="1"/>
  <c r="B14" i="57"/>
  <c r="N12" i="57"/>
  <c r="N14" i="57" s="1"/>
  <c r="N19" i="57"/>
  <c r="N21" i="57" s="1"/>
  <c r="B21" i="57"/>
  <c r="C8" i="56"/>
  <c r="F30" i="36"/>
  <c r="F61" i="36" s="1"/>
  <c r="R61" i="36" s="1"/>
  <c r="BH12" i="19"/>
  <c r="BZ12" i="19"/>
  <c r="BF12" i="19"/>
  <c r="BU70" i="34"/>
  <c r="CK70" i="34"/>
  <c r="CW70" i="34" s="1"/>
  <c r="BU68" i="34"/>
  <c r="CK68" i="34"/>
  <c r="CW68" i="34" s="1"/>
  <c r="R8" i="19"/>
  <c r="AT8" i="19"/>
  <c r="LI52" i="1"/>
  <c r="BI52" i="34"/>
  <c r="LI53" i="1"/>
  <c r="BI53" i="34"/>
  <c r="LI54" i="1"/>
  <c r="BI54" i="34"/>
  <c r="BU51" i="34"/>
  <c r="CK51" i="34"/>
  <c r="CW51" i="34" s="1"/>
  <c r="LI15" i="1"/>
  <c r="BI15" i="34"/>
  <c r="LI16" i="1"/>
  <c r="BI16" i="34"/>
  <c r="LI17" i="1"/>
  <c r="BI17" i="34"/>
  <c r="LI63" i="1"/>
  <c r="BI63" i="34"/>
  <c r="LI65" i="1"/>
  <c r="BI65" i="34"/>
  <c r="U16" i="12"/>
  <c r="T32" i="12"/>
  <c r="LI41" i="1"/>
  <c r="BI41" i="34"/>
  <c r="AC18" i="52"/>
  <c r="Q22" i="52"/>
  <c r="AC22" i="52" s="1"/>
  <c r="AT37" i="19"/>
  <c r="BH37" i="19" s="1"/>
  <c r="R37" i="19"/>
  <c r="BF37" i="19" s="1"/>
  <c r="R11" i="19"/>
  <c r="AT11" i="19"/>
  <c r="BH56" i="19"/>
  <c r="BF56" i="19"/>
  <c r="LI43" i="1"/>
  <c r="BI43" i="34"/>
  <c r="BU42" i="34"/>
  <c r="CK42" i="34"/>
  <c r="CW42" i="34" s="1"/>
  <c r="LI36" i="1"/>
  <c r="BI36" i="34"/>
  <c r="LI35" i="1"/>
  <c r="BI35" i="34"/>
  <c r="LI37" i="1"/>
  <c r="BI37" i="34"/>
  <c r="BU34" i="34"/>
  <c r="CK34" i="34"/>
  <c r="CW34" i="34" s="1"/>
  <c r="LI57" i="1"/>
  <c r="BI57" i="34"/>
  <c r="LI56" i="1"/>
  <c r="BI56" i="34"/>
  <c r="LI60" i="1"/>
  <c r="BI60" i="34"/>
  <c r="LI59" i="1"/>
  <c r="BI59" i="34"/>
  <c r="LI58" i="1"/>
  <c r="BI58" i="34"/>
  <c r="LI23" i="1"/>
  <c r="BI23" i="34"/>
  <c r="LI22" i="1"/>
  <c r="BI22" i="34"/>
  <c r="LI25" i="1"/>
  <c r="BI25" i="34"/>
  <c r="LI46" i="1"/>
  <c r="BI46" i="34"/>
  <c r="AT22" i="19"/>
  <c r="R22" i="19"/>
  <c r="F7" i="19"/>
  <c r="F29" i="19"/>
  <c r="LI47" i="1"/>
  <c r="BI47" i="34"/>
  <c r="LI30" i="1"/>
  <c r="BI30" i="34"/>
  <c r="BH49" i="19"/>
  <c r="AT59" i="19"/>
  <c r="BF49" i="19"/>
  <c r="R59" i="19"/>
  <c r="AT34" i="19"/>
  <c r="BH34" i="19" s="1"/>
  <c r="F44" i="19"/>
  <c r="AT44" i="19" s="1"/>
  <c r="R34" i="19"/>
  <c r="F4" i="19"/>
  <c r="LI28" i="1"/>
  <c r="BI28" i="34"/>
  <c r="LI29" i="1"/>
  <c r="BI29" i="34"/>
  <c r="O18" i="43"/>
  <c r="BE18" i="43" s="1"/>
  <c r="BE11" i="43"/>
  <c r="R24" i="19"/>
  <c r="AT24" i="19"/>
  <c r="F9" i="19"/>
  <c r="S58" i="20"/>
  <c r="AU3" i="18"/>
  <c r="B5" i="33"/>
  <c r="N5" i="33" s="1"/>
  <c r="N18" i="29"/>
  <c r="B20" i="29"/>
  <c r="N25" i="29"/>
  <c r="B27" i="29"/>
  <c r="B8" i="33"/>
  <c r="AE11" i="52"/>
  <c r="AQ11" i="52" s="1"/>
  <c r="AQ6" i="52"/>
  <c r="LI6" i="1"/>
  <c r="BI6" i="34"/>
  <c r="KW3" i="1"/>
  <c r="L4" i="32" s="1"/>
  <c r="X4" i="32" s="1"/>
  <c r="KU3" i="1"/>
  <c r="AT39" i="19"/>
  <c r="BH39" i="19" s="1"/>
  <c r="R39" i="19"/>
  <c r="BF39" i="19" s="1"/>
  <c r="AH58" i="20"/>
  <c r="N22" i="52"/>
  <c r="AE22" i="52"/>
  <c r="AQ22" i="52" s="1"/>
  <c r="AQ17" i="52"/>
  <c r="BI3" i="18"/>
  <c r="N4" i="33"/>
  <c r="B6" i="33"/>
  <c r="N20" i="29"/>
  <c r="N27" i="29"/>
  <c r="R10" i="19"/>
  <c r="AT10" i="19"/>
  <c r="BH55" i="19"/>
  <c r="BF55" i="19"/>
  <c r="H34" i="12"/>
  <c r="I32" i="12"/>
  <c r="LI11" i="1"/>
  <c r="BI11" i="34"/>
  <c r="LI13" i="1"/>
  <c r="BI13" i="34"/>
  <c r="LI7" i="1"/>
  <c r="BI7" i="34"/>
  <c r="R6" i="19"/>
  <c r="AT6" i="19"/>
  <c r="BH51" i="19"/>
  <c r="BF51" i="19"/>
  <c r="LI8" i="1"/>
  <c r="BI8" i="34"/>
  <c r="LI9" i="1"/>
  <c r="BI9" i="34"/>
  <c r="LI10" i="1"/>
  <c r="BI10" i="34"/>
  <c r="LI12" i="1"/>
  <c r="BI12" i="34"/>
  <c r="BU5" i="34"/>
  <c r="CK5" i="34"/>
  <c r="R5" i="19"/>
  <c r="AT5" i="19"/>
  <c r="BH20" i="19"/>
  <c r="BF20" i="19"/>
  <c r="R29" i="19"/>
  <c r="J32" i="58" l="1"/>
  <c r="BI3" i="34"/>
  <c r="AT29" i="19"/>
  <c r="LI3" i="1"/>
  <c r="C319" i="56"/>
  <c r="C321" i="56"/>
  <c r="F23" i="36"/>
  <c r="F39" i="36" s="1"/>
  <c r="F54" i="36" s="1"/>
  <c r="R54" i="36" s="1"/>
  <c r="BZ5" i="19"/>
  <c r="BH5" i="19"/>
  <c r="BF5" i="19"/>
  <c r="CW5" i="34"/>
  <c r="BU12" i="34"/>
  <c r="CK12" i="34"/>
  <c r="CW12" i="34" s="1"/>
  <c r="BU10" i="34"/>
  <c r="CK10" i="34"/>
  <c r="CW10" i="34" s="1"/>
  <c r="BU9" i="34"/>
  <c r="CK9" i="34"/>
  <c r="CW9" i="34" s="1"/>
  <c r="BU8" i="34"/>
  <c r="CK8" i="34"/>
  <c r="CW8" i="34" s="1"/>
  <c r="F24" i="36"/>
  <c r="F40" i="36" s="1"/>
  <c r="F55" i="36" s="1"/>
  <c r="R55" i="36" s="1"/>
  <c r="BH6" i="19"/>
  <c r="BZ6" i="19"/>
  <c r="BF6" i="19"/>
  <c r="BU7" i="34"/>
  <c r="CK7" i="34"/>
  <c r="CW7" i="34" s="1"/>
  <c r="BU13" i="34"/>
  <c r="CK13" i="34"/>
  <c r="CW13" i="34" s="1"/>
  <c r="BU11" i="34"/>
  <c r="CK11" i="34"/>
  <c r="CW11" i="34" s="1"/>
  <c r="F28" i="36"/>
  <c r="F59" i="36" s="1"/>
  <c r="R59" i="36" s="1"/>
  <c r="BH10" i="19"/>
  <c r="BZ10" i="19"/>
  <c r="BF10" i="19"/>
  <c r="N6" i="33"/>
  <c r="B9" i="33"/>
  <c r="B11" i="33" s="1"/>
  <c r="B5" i="44" s="1"/>
  <c r="BU6" i="34"/>
  <c r="CK6" i="34"/>
  <c r="B2" i="44"/>
  <c r="B8" i="44" s="1"/>
  <c r="N8" i="33"/>
  <c r="R9" i="19"/>
  <c r="AT9" i="19"/>
  <c r="BF24" i="19"/>
  <c r="BH24" i="19"/>
  <c r="BU29" i="34"/>
  <c r="CK29" i="34"/>
  <c r="CW29" i="34" s="1"/>
  <c r="BU28" i="34"/>
  <c r="CK28" i="34"/>
  <c r="CW28" i="34" s="1"/>
  <c r="R4" i="19"/>
  <c r="F14" i="19"/>
  <c r="AT4" i="19"/>
  <c r="BF34" i="19"/>
  <c r="R44" i="19"/>
  <c r="BF44" i="19" s="1"/>
  <c r="BF59" i="19"/>
  <c r="BU30" i="34"/>
  <c r="CK30" i="34"/>
  <c r="CW30" i="34" s="1"/>
  <c r="BU47" i="34"/>
  <c r="CK47" i="34"/>
  <c r="CW47" i="34" s="1"/>
  <c r="R7" i="19"/>
  <c r="AT7" i="19"/>
  <c r="BH22" i="19"/>
  <c r="BF22" i="19"/>
  <c r="BU46" i="34"/>
  <c r="CK46" i="34"/>
  <c r="CW46" i="34" s="1"/>
  <c r="BU25" i="34"/>
  <c r="CK25" i="34"/>
  <c r="CW25" i="34" s="1"/>
  <c r="BU22" i="34"/>
  <c r="CK22" i="34"/>
  <c r="CW22" i="34" s="1"/>
  <c r="BU23" i="34"/>
  <c r="CK23" i="34"/>
  <c r="CW23" i="34" s="1"/>
  <c r="BU58" i="34"/>
  <c r="CK58" i="34"/>
  <c r="CW58" i="34" s="1"/>
  <c r="BU59" i="34"/>
  <c r="CK59" i="34"/>
  <c r="CW59" i="34" s="1"/>
  <c r="BU60" i="34"/>
  <c r="CK60" i="34"/>
  <c r="CW60" i="34" s="1"/>
  <c r="BU56" i="34"/>
  <c r="CK56" i="34"/>
  <c r="CW56" i="34" s="1"/>
  <c r="BU57" i="34"/>
  <c r="CK57" i="34"/>
  <c r="CW57" i="34" s="1"/>
  <c r="BU37" i="34"/>
  <c r="CK37" i="34"/>
  <c r="CW37" i="34" s="1"/>
  <c r="BU35" i="34"/>
  <c r="CK35" i="34"/>
  <c r="CW35" i="34" s="1"/>
  <c r="BU36" i="34"/>
  <c r="CK36" i="34"/>
  <c r="CW36" i="34" s="1"/>
  <c r="BU43" i="34"/>
  <c r="CK43" i="34"/>
  <c r="CW43" i="34" s="1"/>
  <c r="F29" i="36"/>
  <c r="F60" i="36" s="1"/>
  <c r="R60" i="36" s="1"/>
  <c r="BH11" i="19"/>
  <c r="BZ11" i="19"/>
  <c r="BF11" i="19"/>
  <c r="BU41" i="34"/>
  <c r="CK41" i="34"/>
  <c r="CW41" i="34" s="1"/>
  <c r="T34" i="12"/>
  <c r="U32" i="12"/>
  <c r="BU65" i="34"/>
  <c r="CK65" i="34"/>
  <c r="CW65" i="34" s="1"/>
  <c r="BU63" i="34"/>
  <c r="CK63" i="34"/>
  <c r="CW63" i="34" s="1"/>
  <c r="BU17" i="34"/>
  <c r="CK17" i="34"/>
  <c r="CW17" i="34" s="1"/>
  <c r="BU16" i="34"/>
  <c r="CK16" i="34"/>
  <c r="CW16" i="34" s="1"/>
  <c r="BU15" i="34"/>
  <c r="CK15" i="34"/>
  <c r="CW15" i="34" s="1"/>
  <c r="BU54" i="34"/>
  <c r="CK54" i="34"/>
  <c r="CW54" i="34" s="1"/>
  <c r="BU53" i="34"/>
  <c r="CK53" i="34"/>
  <c r="CW53" i="34" s="1"/>
  <c r="BU52" i="34"/>
  <c r="CK52" i="34"/>
  <c r="CW52" i="34" s="1"/>
  <c r="F26" i="36"/>
  <c r="F42" i="36" s="1" a="1"/>
  <c r="F42" i="36" s="1"/>
  <c r="F57" i="36" s="1"/>
  <c r="R57" i="36" s="1"/>
  <c r="BH8" i="19"/>
  <c r="BZ8" i="19"/>
  <c r="BF8" i="19"/>
  <c r="R30" i="36"/>
  <c r="CL12" i="19"/>
  <c r="B12" i="36" s="1"/>
  <c r="BF29" i="19" l="1"/>
  <c r="B10" i="44"/>
  <c r="B14" i="33" s="1"/>
  <c r="C323" i="56"/>
  <c r="P321" i="56"/>
  <c r="P323" i="56" s="1"/>
  <c r="CL8" i="19"/>
  <c r="B8" i="36" s="1"/>
  <c r="C8" i="36" s="1" a="1"/>
  <c r="C8" i="36" s="1"/>
  <c r="R26" i="36"/>
  <c r="R29" i="36"/>
  <c r="CL11" i="19"/>
  <c r="B11" i="36" s="1"/>
  <c r="F25" i="36"/>
  <c r="F56" i="36" s="1"/>
  <c r="R56" i="36" s="1"/>
  <c r="BH7" i="19"/>
  <c r="BZ7" i="19"/>
  <c r="BF7" i="19"/>
  <c r="AT14" i="19"/>
  <c r="BH4" i="19"/>
  <c r="BZ4" i="19"/>
  <c r="F22" i="36"/>
  <c r="F38" i="36" s="1"/>
  <c r="F53" i="36" s="1"/>
  <c r="BF4" i="19"/>
  <c r="R14" i="19"/>
  <c r="F27" i="36"/>
  <c r="F58" i="36" s="1"/>
  <c r="R58" i="36" s="1"/>
  <c r="BH9" i="19"/>
  <c r="BZ9" i="19"/>
  <c r="BF9" i="19"/>
  <c r="N2" i="44"/>
  <c r="N8" i="44" s="1"/>
  <c r="CW6" i="34"/>
  <c r="CW3" i="34" s="1"/>
  <c r="CK3" i="34"/>
  <c r="L5" i="32" s="1"/>
  <c r="BU3" i="34"/>
  <c r="B3" i="44"/>
  <c r="N9" i="33"/>
  <c r="R28" i="36"/>
  <c r="CL10" i="19"/>
  <c r="B10" i="36" s="1"/>
  <c r="R24" i="36"/>
  <c r="CL6" i="19"/>
  <c r="B6" i="36" s="1"/>
  <c r="C6" i="36" s="1"/>
  <c r="CL5" i="19"/>
  <c r="B5" i="36" s="1"/>
  <c r="C5" i="36" s="1"/>
  <c r="R23" i="36"/>
  <c r="N3" i="44" l="1"/>
  <c r="N11" i="33"/>
  <c r="N5" i="44" s="1"/>
  <c r="N10" i="44" s="1"/>
  <c r="N14" i="33" s="1"/>
  <c r="L6" i="32"/>
  <c r="X5" i="32"/>
  <c r="X6" i="32" s="1"/>
  <c r="R27" i="36"/>
  <c r="CL9" i="19"/>
  <c r="B9" i="36" s="1"/>
  <c r="BF14" i="19"/>
  <c r="R22" i="36"/>
  <c r="CL4" i="19"/>
  <c r="B4" i="36" s="1"/>
  <c r="R53" i="36"/>
  <c r="F63" i="36"/>
  <c r="F32" i="36"/>
  <c r="BZ14" i="19"/>
  <c r="R25" i="36"/>
  <c r="CL7" i="19"/>
  <c r="B7" i="36" s="1"/>
  <c r="F64" i="36" l="1"/>
  <c r="B16" i="33" s="1"/>
  <c r="B17" i="33" s="1"/>
  <c r="R63" i="36"/>
  <c r="C4" i="36"/>
  <c r="B15" i="36"/>
  <c r="R32" i="36"/>
  <c r="CL14" i="19"/>
  <c r="R64" i="36" l="1"/>
  <c r="N16" i="33" s="1"/>
  <c r="N17" i="33" s="1"/>
  <c r="O17"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tc={C28F825B-B97F-46A4-A969-D5EE7ECFB416}</author>
  </authors>
  <commentList>
    <comment ref="A3" authorId="0" shapeId="0" xr:uid="{C28F825B-B97F-46A4-A969-D5EE7ECFB416}">
      <text>
        <t xml:space="preserve">[Threaded comment]
Your version of Excel allows you to read this threaded comment; however, any edits to it will get removed if the file is opened in a newer version of Excel. Learn more: https://go.microsoft.com/fwlink/?linkid=870924
Comment:
    @Shivamkumar Pandey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tc={41E16031-4036-4BC0-A75C-7B8029CA3045}</author>
  </authors>
  <commentList>
    <comment ref="A2" authorId="0" shapeId="0" xr:uid="{41E16031-4036-4BC0-A75C-7B8029CA3045}">
      <text>
        <t xml:space="preserve">[Threaded comment]
Your version of Excel allows you to read this threaded comment; however, any edits to it will get removed if the file is opened in a newer version of Excel. Learn more: https://go.microsoft.com/fwlink/?linkid=870924
Comment:
    @Shivamkumar Pandey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tc={5EBAA700-2F8E-42A0-B223-60D1963DA884}</author>
    <author>tc={863004A5-DF5E-446B-B0FD-0C214300CF6A}</author>
  </authors>
  <commentList>
    <comment ref="DN1" authorId="0" shapeId="0" xr:uid="{5EBAA700-2F8E-42A0-B223-60D1963DA884}">
      <text>
        <t xml:space="preserve">[Threaded comment]
Your version of Excel allows you to read this threaded comment; however, any edits to it will get removed if the file is opened in a newer version of Excel. Learn more: https://go.microsoft.com/fwlink/?linkid=870924
Comment:
    @Debdeep Paul </t>
      </text>
    </comment>
    <comment ref="IG4" authorId="1" shapeId="0" xr:uid="{863004A5-DF5E-446B-B0FD-0C214300CF6A}">
      <text>
        <t xml:space="preserve">[Threaded comment]
Your version of Excel allows you to read this threaded comment; however, any edits to it will get removed if the file is opened in a newer version of Excel. Learn more: https://go.microsoft.com/fwlink/?linkid=870924
Comment:
    @Sumit Kumar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tc={6BAF04CC-FC89-4F31-A2AA-C38BE0653FCC}</author>
    <author>tc={D285670C-4047-40F5-8B25-E2980F4B0F19}</author>
  </authors>
  <commentList>
    <comment ref="DU1" authorId="0" shapeId="0" xr:uid="{6BAF04CC-FC89-4F31-A2AA-C38BE0653FCC}">
      <text>
        <t xml:space="preserve">[Threaded comment]
Your version of Excel allows you to read this threaded comment; however, any edits to it will get removed if the file is opened in a newer version of Excel. Learn more: https://go.microsoft.com/fwlink/?linkid=870924
Comment:
    @Debdeep Paul </t>
      </text>
    </comment>
    <comment ref="IN4" authorId="1" shapeId="0" xr:uid="{D285670C-4047-40F5-8B25-E2980F4B0F19}">
      <text>
        <t xml:space="preserve">[Threaded comment]
Your version of Excel allows you to read this threaded comment; however, any edits to it will get removed if the file is opened in a newer version of Excel. Learn more: https://go.microsoft.com/fwlink/?linkid=870924
Comment:
    @Sumit Kumar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tc={F8423BC3-3642-4885-B8E0-6B4286F27A49}</author>
    <author>tc={AC98C7FF-E226-4250-AFB0-A8A5E35BB3D9}</author>
    <author>tc={A21E1987-15C3-4F25-81F8-C440C8F10D9C}</author>
    <author>tc={67F058F1-DA98-4C90-8C93-C19EC2225FCC}</author>
  </authors>
  <commentList>
    <comment ref="B9" authorId="0" shapeId="0" xr:uid="{F8423BC3-3642-4885-B8E0-6B4286F27A49}">
      <text>
        <t>[Threaded comment]
Your version of Excel allows you to read this threaded comment; however, any edits to it will get removed if the file is opened in a newer version of Excel. Learn more: https://go.microsoft.com/fwlink/?linkid=870924
Comment:
    UP East</t>
      </text>
    </comment>
    <comment ref="B10" authorId="1" shapeId="0" xr:uid="{AC98C7FF-E226-4250-AFB0-A8A5E35BB3D9}">
      <text>
        <t>[Threaded comment]
Your version of Excel allows you to read this threaded comment; however, any edits to it will get removed if the file is opened in a newer version of Excel. Learn more: https://go.microsoft.com/fwlink/?linkid=870924
Comment:
    UP west</t>
      </text>
    </comment>
    <comment ref="B38" authorId="2" shapeId="0" xr:uid="{A21E1987-15C3-4F25-81F8-C440C8F10D9C}">
      <text>
        <t>[Threaded comment]
Your version of Excel allows you to read this threaded comment; however, any edits to it will get removed if the file is opened in a newer version of Excel. Learn more: https://go.microsoft.com/fwlink/?linkid=870924
Comment:
    UP East</t>
      </text>
    </comment>
    <comment ref="B39" authorId="3" shapeId="0" xr:uid="{67F058F1-DA98-4C90-8C93-C19EC2225FCC}">
      <text>
        <t>[Threaded comment]
Your version of Excel allows you to read this threaded comment; however, any edits to it will get removed if the file is opened in a newer version of Excel. Learn more: https://go.microsoft.com/fwlink/?linkid=870924
Comment:
    UP west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tc={11848E8D-84C4-4395-90D7-FE7EDEF5B992}</author>
    <author>tc={93D546EA-EF0F-460B-AED5-FA091BEA34F7}</author>
  </authors>
  <commentList>
    <comment ref="F29" authorId="0" shapeId="0" xr:uid="{11848E8D-84C4-4395-90D7-FE7EDEF5B992}">
      <text>
        <t>[Threaded comment]
Your version of Excel allows you to read this threaded comment; however, any edits to it will get removed if the file is opened in a newer version of Excel. Learn more: https://go.microsoft.com/fwlink/?linkid=870924
Comment:
    Rehire approval pending.</t>
      </text>
    </comment>
    <comment ref="F35" authorId="1" shapeId="0" xr:uid="{93D546EA-EF0F-460B-AED5-FA091BEA34F7}">
      <text>
        <t>[Threaded comment]
Your version of Excel allows you to read this threaded comment; however, any edits to it will get removed if the file is opened in a newer version of Excel. Learn more: https://go.microsoft.com/fwlink/?linkid=870924
Comment:
    To join.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tc={4AA982D7-118D-4352-8559-F900A4FE2B02}</author>
  </authors>
  <commentList>
    <comment ref="A2" authorId="0" shapeId="0" xr:uid="{4AA982D7-118D-4352-8559-F900A4FE2B02}">
      <text>
        <t xml:space="preserve">[Threaded comment]
Your version of Excel allows you to read this threaded comment; however, any edits to it will get removed if the file is opened in a newer version of Excel. Learn more: https://go.microsoft.com/fwlink/?linkid=870924
Comment:
    @Bhrugesh Chauhan @Sumit Kumar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<sst xmlns="http://schemas.openxmlformats.org/spreadsheetml/2006/main" count="14187" uniqueCount="1543">
  <si>
    <t>Sr. No.</t>
  </si>
  <si>
    <t>Point of discussion</t>
  </si>
  <si>
    <t>Brief description of activity/Actionables</t>
  </si>
  <si>
    <t>Responsibilities </t>
  </si>
  <si>
    <t>Timelines/ Remarks</t>
  </si>
  <si>
    <t>Supply chain design</t>
  </si>
  <si>
    <t>Create a supply chain design (for 1 state - Uttar Pradesh) comprising of the following -
1. Create a brand-wise distribution / supply
2. Current distributor stocking points + additional stockyards (wherever required)
3. How do we incentivice stocking - current stocking vs ship to is (38 / 62); What will be our ratio [this should differ for Western UP + Eastern, Central UP]
4. Nodal agency approvals required in the state [identification of key nodal agency bodies]
5. Wholeseller -&gt; smaller dealers [identification of wholesellers + associated smaller dealers]</t>
  </si>
  <si>
    <t>Kunal, Shariq, Satyam/Ajay/Mohit</t>
  </si>
  <si>
    <t>Nodal agency approach</t>
  </si>
  <si>
    <t>- Designing of Nodal Agency approval process
- Budget requirements + approvals
- Manpower requirements - senior resource is required to handle key project customers
- Credit facilities (BG/LC)
- Separate deck to be shared on the work that is done + plan for FY 27</t>
  </si>
  <si>
    <t>Sumit, Bhrugesh, Ashu</t>
  </si>
  <si>
    <t>Feb 3rd week</t>
  </si>
  <si>
    <t>Gaurav's Market visit plan</t>
  </si>
  <si>
    <t>Detailed visit plan for East</t>
  </si>
  <si>
    <t>Mohit</t>
  </si>
  <si>
    <t>March 1st/2nd week</t>
  </si>
  <si>
    <t>Channel</t>
  </si>
  <si>
    <t>Rework numbers (at a brand level) for UP, HR, East, RJ + revised market share in these markets [at a premium price point, non-premium price point]
- Idealogy: Replace Fe550 fully with Fe550D; price of One Helix to be fixed (~INR 2,000 lower)</t>
  </si>
  <si>
    <t>Kunal, Mohit, Ajay Swami</t>
  </si>
  <si>
    <t>Feb 4th week</t>
  </si>
  <si>
    <t>Reassess low-priority states (J&amp;K, HP, Assam, CG) - do we want to supply to these states? If yes, what brand and at what price position?</t>
  </si>
  <si>
    <t>Mohit, Sumit</t>
  </si>
  <si>
    <t>One Helix launch in 3 key markets + phase-wise plan for the other states</t>
  </si>
  <si>
    <t>Kunal, Mohit, Sumit</t>
  </si>
  <si>
    <t> </t>
  </si>
  <si>
    <t>Design the MoU for FY 27 [focus should be on incentivising higher for One Helix TMT]</t>
  </si>
  <si>
    <t>Sumit, Mohit, Kunal</t>
  </si>
  <si>
    <t>Retailer app. - 
- Additional functionalities required? [to be discussed with the product team] - sales, MTD, YTD, marketing collaterals, smart nudges - to look at the current messaging functionality available with the org.
- How do we use the retailer app. to engage the dealers</t>
  </si>
  <si>
    <t>Mohit, Kunal, Puneet, Rajeshwar</t>
  </si>
  <si>
    <t>Distributor MoU signing [+ meeting to be set up at a central location]</t>
  </si>
  <si>
    <t>Mohit, Kunal, Sumit</t>
  </si>
  <si>
    <t>TBD</t>
  </si>
  <si>
    <t>Influencer Engagement</t>
  </si>
  <si>
    <t>Create a structured program for 'ACE' [Architects, Contractors, Engineers]
- Structure + initiatives need to be defined</t>
  </si>
  <si>
    <t>Mohit, Jagdish, Tanvi</t>
  </si>
  <si>
    <t>Rework the approach for mason meets - train the DSRs/DGOs for this</t>
  </si>
  <si>
    <t>Jagdish, HR</t>
  </si>
  <si>
    <t>Marketing &amp; Branding</t>
  </si>
  <si>
    <t>State-level marketing plans to be developed [start with UP, HR, RJ, East]
- Plan for East [with a focus on brand-awareness]
- District-wise plan needs to be created [as is status today vs plan for FY 27]
- Co-branded assets for One Helix TMT + JSW One TMT / evaluate co-branding between One Helix P&amp;T and One Helix TMT [what is the overlap]
- Basic branding activites [GSB/NLB, Inshop, Counter branding, POP] to be executed without special approval [auto approved]</t>
  </si>
  <si>
    <t>Channel team</t>
  </si>
  <si>
    <t>Kathmandu trip - communication</t>
  </si>
  <si>
    <t>Conduct technical knowledge sessions - Dealer meet deck  + LRF (Arijit)</t>
  </si>
  <si>
    <t>Arijit</t>
  </si>
  <si>
    <t>Review last year lifting vs current year plan - FY'26 Performance</t>
  </si>
  <si>
    <t>Kunal</t>
  </si>
  <si>
    <t>Define clear trip objectives and KPIs (Internal) - Qualifiers for FY'26, Prospects for FY'27</t>
  </si>
  <si>
    <t>Puneet to lead product and influencer engagement session</t>
  </si>
  <si>
    <t>Puneet</t>
  </si>
  <si>
    <t>Channel Finance discussion - Kunal</t>
  </si>
  <si>
    <t>Show nodal agency approvals and project progress - Dealer meet deck</t>
  </si>
  <si>
    <t>Tanvi, Mohit</t>
  </si>
  <si>
    <t>Present branding plan</t>
  </si>
  <si>
    <t>Present DGO strategy</t>
  </si>
  <si>
    <t>Launch of One Helix Brand</t>
  </si>
  <si>
    <t>Manpower alignment</t>
  </si>
  <si>
    <t>Manpower requirements were aligned in principle; Finance to come back with an accurate manpower costing</t>
  </si>
  <si>
    <t>Karan, Shreyas</t>
  </si>
  <si>
    <t>Vendor Management system</t>
  </si>
  <si>
    <t>Align vendors across One Helix and JSW One TMT; conduct best-practice meeting</t>
  </si>
  <si>
    <t>Somen, Tanvi</t>
  </si>
  <si>
    <t>Pipes and Tube Business</t>
  </si>
  <si>
    <t>Terminologies (in terms of distributor/channel performance KPIs, metrics) to be synced between P&amp;T and TMT</t>
  </si>
  <si>
    <t>Deepak, Somen, Kunal</t>
  </si>
  <si>
    <t>Feb 2nd week</t>
  </si>
  <si>
    <t>FY 25-26</t>
  </si>
  <si>
    <t>Total</t>
  </si>
  <si>
    <t>Volume (in '000)</t>
  </si>
  <si>
    <t>Sales (in Cr)</t>
  </si>
  <si>
    <t>Margin PMT</t>
  </si>
  <si>
    <t>Project</t>
  </si>
  <si>
    <t>Qty (in '000)</t>
  </si>
  <si>
    <t>CM/MT</t>
  </si>
  <si>
    <t>Retail</t>
  </si>
  <si>
    <t>FY 26-27</t>
  </si>
  <si>
    <t>550D</t>
  </si>
  <si>
    <t>Sub-Total</t>
  </si>
  <si>
    <t>JSW One Qty</t>
  </si>
  <si>
    <t>One Helix 550</t>
  </si>
  <si>
    <t>Overall Qty</t>
  </si>
  <si>
    <t>Retail- Margin</t>
  </si>
  <si>
    <t>Project-Margin</t>
  </si>
  <si>
    <t>JSW One margin</t>
  </si>
  <si>
    <t>One Helix</t>
  </si>
  <si>
    <t>Overall margin</t>
  </si>
  <si>
    <t>FY25-26</t>
  </si>
  <si>
    <t>Projects</t>
  </si>
  <si>
    <t>Unit</t>
  </si>
  <si>
    <t>April'25</t>
  </si>
  <si>
    <t>May'25</t>
  </si>
  <si>
    <t>June'25</t>
  </si>
  <si>
    <t>July'25</t>
  </si>
  <si>
    <t>Aug'25</t>
  </si>
  <si>
    <t>Sep'25</t>
  </si>
  <si>
    <t>Oct'25</t>
  </si>
  <si>
    <t>Nov’25</t>
  </si>
  <si>
    <t>Dec'25</t>
  </si>
  <si>
    <t>Jan'26</t>
  </si>
  <si>
    <t>Feb'26</t>
  </si>
  <si>
    <t>Mar'26</t>
  </si>
  <si>
    <t>Overall</t>
  </si>
  <si>
    <t>Sales quantity</t>
  </si>
  <si>
    <t>MT (in '000)</t>
  </si>
  <si>
    <t>INR</t>
  </si>
  <si>
    <t>Metric</t>
  </si>
  <si>
    <t>Overall-JSW one TMT</t>
  </si>
  <si>
    <t>One Helix TMT</t>
  </si>
  <si>
    <t>Overall TMT</t>
  </si>
  <si>
    <t>Project/retail</t>
  </si>
  <si>
    <t>(All)</t>
  </si>
  <si>
    <t>Grade</t>
  </si>
  <si>
    <t>CM Name 2</t>
  </si>
  <si>
    <t>Values</t>
  </si>
  <si>
    <t>Aditya</t>
  </si>
  <si>
    <t>AIC</t>
  </si>
  <si>
    <t>Amba Shakti</t>
  </si>
  <si>
    <t>Amba Shakti Udyog</t>
  </si>
  <si>
    <t>API</t>
  </si>
  <si>
    <t>German Steel</t>
  </si>
  <si>
    <t>Real Ispat</t>
  </si>
  <si>
    <t>SKA</t>
  </si>
  <si>
    <t>Grand Total</t>
  </si>
  <si>
    <t>30th jan</t>
  </si>
  <si>
    <t xml:space="preserve"> Quantity</t>
  </si>
  <si>
    <t xml:space="preserve"> Sales incl. freight</t>
  </si>
  <si>
    <t xml:space="preserve"> Purchase price ex-works</t>
  </si>
  <si>
    <t xml:space="preserve"> Price Difference-Purchase</t>
  </si>
  <si>
    <t xml:space="preserve"> 3PL cost (actual/estimated as per JOTS team)</t>
  </si>
  <si>
    <t xml:space="preserve"> Gross margin</t>
  </si>
  <si>
    <t xml:space="preserve"> MOU</t>
  </si>
  <si>
    <t xml:space="preserve"> SFDC</t>
  </si>
  <si>
    <t xml:space="preserve"> Price difference-Sales</t>
  </si>
  <si>
    <t xml:space="preserve"> Service charges</t>
  </si>
  <si>
    <t xml:space="preserve"> Price support</t>
  </si>
  <si>
    <t xml:space="preserve"> QD from CM</t>
  </si>
  <si>
    <t xml:space="preserve"> Contribution margin</t>
  </si>
  <si>
    <t xml:space="preserve">550 </t>
  </si>
  <si>
    <t>Particulars</t>
  </si>
  <si>
    <t>Volume (in '000 MT)</t>
  </si>
  <si>
    <t>Projects-PB</t>
  </si>
  <si>
    <t>Projects-Distributor</t>
  </si>
  <si>
    <t>GM</t>
  </si>
  <si>
    <t>Less: MOU</t>
  </si>
  <si>
    <t>Less: Project Management Fees</t>
  </si>
  <si>
    <t>Add: QD from CM</t>
  </si>
  <si>
    <t>CM1</t>
  </si>
  <si>
    <t>Marketing cost</t>
  </si>
  <si>
    <t>Manpower cost</t>
  </si>
  <si>
    <t>ESOP</t>
  </si>
  <si>
    <t>Others</t>
  </si>
  <si>
    <t>Admin cost</t>
  </si>
  <si>
    <t>Rent</t>
  </si>
  <si>
    <t>Travel</t>
  </si>
  <si>
    <t>Interest on Working Capital</t>
  </si>
  <si>
    <t>CM2</t>
  </si>
  <si>
    <t>MOU PMT</t>
  </si>
  <si>
    <t>Average MOU PMT</t>
  </si>
  <si>
    <t>PMT</t>
  </si>
  <si>
    <t>CM</t>
  </si>
  <si>
    <t>BIS</t>
  </si>
  <si>
    <t>Loading</t>
  </si>
  <si>
    <t>Price</t>
  </si>
  <si>
    <t>AIC IRON INDUSTRIES PRIVATE LIMITED</t>
  </si>
  <si>
    <t>Aditya Industries</t>
  </si>
  <si>
    <t>Ambashakti Industries Limited</t>
  </si>
  <si>
    <t>AMBASHAKTI UDYOG LIMITED- GWALIOR</t>
  </si>
  <si>
    <t>API Ispat And Powertech Private Limited</t>
  </si>
  <si>
    <t>GERMAN GREEN STEEL AND POWER LIMITED</t>
  </si>
  <si>
    <t>SKA Ispat Private Limited</t>
  </si>
  <si>
    <t>Rashmi Steel</t>
  </si>
  <si>
    <t>Telangana - New Plant</t>
  </si>
  <si>
    <t>Maharashtra - New Plant</t>
  </si>
  <si>
    <t>Loading charges</t>
  </si>
  <si>
    <t>BIS charges</t>
  </si>
  <si>
    <t>Month</t>
  </si>
  <si>
    <t>Delhi/NCR</t>
  </si>
  <si>
    <t>Mumbai</t>
  </si>
  <si>
    <t>Ahmedabad</t>
  </si>
  <si>
    <t>Mandi Gobindgarh</t>
  </si>
  <si>
    <t>Raipur</t>
  </si>
  <si>
    <t>Hyderabad</t>
  </si>
  <si>
    <t>Jaipur</t>
  </si>
  <si>
    <t>Muzaffarnagar</t>
  </si>
  <si>
    <t>Rourkela</t>
  </si>
  <si>
    <t>Patna</t>
  </si>
  <si>
    <t>Durgapur</t>
  </si>
  <si>
    <t>Base Prices</t>
  </si>
  <si>
    <t>Loading+BIS</t>
  </si>
  <si>
    <t>City for Steelmint pricing</t>
  </si>
  <si>
    <t>Purchase prices</t>
  </si>
  <si>
    <t>One helix</t>
  </si>
  <si>
    <t>Sales price</t>
  </si>
  <si>
    <t>Qty-Retail</t>
  </si>
  <si>
    <t>Name of Plants</t>
  </si>
  <si>
    <t>JSW One brands being manufactured</t>
  </si>
  <si>
    <t>Overall-550 JSW One TMT</t>
  </si>
  <si>
    <t>TOTAL</t>
  </si>
  <si>
    <t>Overall-550D JSW One TMT</t>
  </si>
  <si>
    <t>Overall-550 One Helix</t>
  </si>
  <si>
    <t>JSW One TMT (Fe 550) - Retail</t>
  </si>
  <si>
    <t>Plant Capacity</t>
  </si>
  <si>
    <t>JSW One TMT (Fe 550) - Distributor (Projects) + PB Projects</t>
  </si>
  <si>
    <t>FE 550</t>
  </si>
  <si>
    <t>FE 550D</t>
  </si>
  <si>
    <t>One Helix TMT (Fe 550) - Retail</t>
  </si>
  <si>
    <t>JSW One TMT (Fe 550D) - Retail</t>
  </si>
  <si>
    <t>JSW One TMT (Fe 550D) - Distributor (Projects) + PB Projects</t>
  </si>
  <si>
    <t>Purchase price</t>
  </si>
  <si>
    <t>Retail/project</t>
  </si>
  <si>
    <t>Qty</t>
  </si>
  <si>
    <t>Total qty</t>
  </si>
  <si>
    <t>Total qty-One TMT</t>
  </si>
  <si>
    <t>Gross margin</t>
  </si>
  <si>
    <t>Net CM</t>
  </si>
  <si>
    <t>Can increase by 200-250</t>
  </si>
  <si>
    <t>To taper it down proportionately as in 550</t>
  </si>
  <si>
    <t>Overall Average margin</t>
  </si>
  <si>
    <t>Average margin- One TMT</t>
  </si>
  <si>
    <t>Neo</t>
  </si>
  <si>
    <t>JSW One 550D</t>
  </si>
  <si>
    <t>JSW One 550</t>
  </si>
  <si>
    <t>Type</t>
  </si>
  <si>
    <t xml:space="preserve">Frt </t>
  </si>
  <si>
    <t>Average price</t>
  </si>
  <si>
    <t>Average</t>
  </si>
  <si>
    <t>Quantity Discount</t>
  </si>
  <si>
    <t xml:space="preserve">Particulars </t>
  </si>
  <si>
    <t>Qty-Monthly</t>
  </si>
  <si>
    <t xml:space="preserve">Rate </t>
  </si>
  <si>
    <t>No QD provision in agreement</t>
  </si>
  <si>
    <t>New CM</t>
  </si>
  <si>
    <t>QD PMT</t>
  </si>
  <si>
    <t>QD Total</t>
  </si>
  <si>
    <t>Average QD PMT</t>
  </si>
  <si>
    <t>Ship to- Zoho location</t>
  </si>
  <si>
    <t>City as per Pricing team</t>
  </si>
  <si>
    <t>Project/Retail</t>
  </si>
  <si>
    <t>Grade (550/550D)</t>
  </si>
  <si>
    <t>Plant</t>
  </si>
  <si>
    <t>FOR/MT</t>
  </si>
  <si>
    <t>BE Quantity (Retail+Project at Special prices)</t>
  </si>
  <si>
    <t>BE Quantity-2 (PB projects)</t>
  </si>
  <si>
    <t>Total BE</t>
  </si>
  <si>
    <t>Actuals</t>
  </si>
  <si>
    <t>Invoice Date</t>
  </si>
  <si>
    <t>Invoice Number</t>
  </si>
  <si>
    <t>Sales order number</t>
  </si>
  <si>
    <t>Order ID</t>
  </si>
  <si>
    <t>CF.Purchase Bill Reference No</t>
  </si>
  <si>
    <t>Customer Name</t>
  </si>
  <si>
    <t>ROY Quantity</t>
  </si>
  <si>
    <t>Sales (incl. freight for retail)</t>
  </si>
  <si>
    <t>Taxable Value excl freight</t>
  </si>
  <si>
    <t>Freight</t>
  </si>
  <si>
    <t>CGST</t>
  </si>
  <si>
    <t>SGST</t>
  </si>
  <si>
    <t>IGST</t>
  </si>
  <si>
    <t>Remarks</t>
  </si>
  <si>
    <t>LRF</t>
  </si>
  <si>
    <t>CM's Name</t>
  </si>
  <si>
    <t>CM State</t>
  </si>
  <si>
    <t xml:space="preserve">Ship to </t>
  </si>
  <si>
    <t>Delivery Method</t>
  </si>
  <si>
    <t>Purchase quantity</t>
  </si>
  <si>
    <t>Purchase price ex-works</t>
  </si>
  <si>
    <t>Price Difference-Purchase</t>
  </si>
  <si>
    <t>3PL Cost /MT</t>
  </si>
  <si>
    <t>3PL cost (actual/estimated as per JOTS team)</t>
  </si>
  <si>
    <t>3PL cost (estimated as per Pricing team)</t>
  </si>
  <si>
    <t>Gross Margin</t>
  </si>
  <si>
    <t>MOU</t>
  </si>
  <si>
    <t>SFDC</t>
  </si>
  <si>
    <t>Price support</t>
  </si>
  <si>
    <t>Price difference-Sales</t>
  </si>
  <si>
    <t>Service charges</t>
  </si>
  <si>
    <t>QD from CM</t>
  </si>
  <si>
    <t>Contribution margin</t>
  </si>
  <si>
    <t>Jammu and Kashmir</t>
  </si>
  <si>
    <t>Jammu</t>
  </si>
  <si>
    <t>XX</t>
  </si>
  <si>
    <t>JOTS</t>
  </si>
  <si>
    <t>Himachal Pradesh</t>
  </si>
  <si>
    <t>Shimla</t>
  </si>
  <si>
    <t>Uttarakhand</t>
  </si>
  <si>
    <t>Dehradun</t>
  </si>
  <si>
    <t>Punjab</t>
  </si>
  <si>
    <t>Ludhiana</t>
  </si>
  <si>
    <t>Delhi</t>
  </si>
  <si>
    <t>Haryana</t>
  </si>
  <si>
    <t>Faridabad</t>
  </si>
  <si>
    <t>Rajasthan</t>
  </si>
  <si>
    <t>Uttar Pradesh</t>
  </si>
  <si>
    <t>Ghaziabad</t>
  </si>
  <si>
    <t>Chhattisgarh</t>
  </si>
  <si>
    <t>Madhya Pradesh</t>
  </si>
  <si>
    <t>Indore</t>
  </si>
  <si>
    <t>Odisha</t>
  </si>
  <si>
    <t>Jharkhand</t>
  </si>
  <si>
    <t>Ranchi</t>
  </si>
  <si>
    <t>Bihar</t>
  </si>
  <si>
    <t>West Bengal</t>
  </si>
  <si>
    <t>Gujarat</t>
  </si>
  <si>
    <t>Maharashtra</t>
  </si>
  <si>
    <t>Vidharbha</t>
  </si>
  <si>
    <t>Rashmi</t>
  </si>
  <si>
    <t>SGML</t>
  </si>
  <si>
    <t>SGSML</t>
  </si>
  <si>
    <t>*</t>
  </si>
  <si>
    <t>UTTAR PRADESH</t>
  </si>
  <si>
    <t>Retail/Distributor (Project)/PB Projects split</t>
  </si>
  <si>
    <t>Distributor (Project)</t>
  </si>
  <si>
    <t>PB Projects</t>
  </si>
  <si>
    <t>Grade-wise split</t>
  </si>
  <si>
    <t>Fe 550</t>
  </si>
  <si>
    <t>Fe 550D</t>
  </si>
  <si>
    <t>Brand-wise split</t>
  </si>
  <si>
    <t>JSW One TMT (Fe550D)</t>
  </si>
  <si>
    <t>JSW One TMT (Fe550)</t>
  </si>
  <si>
    <t>One Helix (Fe550)</t>
  </si>
  <si>
    <t>Retail volume brand-wise split</t>
  </si>
  <si>
    <t>Projects volume brand-wise split</t>
  </si>
  <si>
    <t>*vol. needs to be in 000s MT</t>
  </si>
  <si>
    <t>Fe550 vol.</t>
  </si>
  <si>
    <t>Fe550D vol.</t>
  </si>
  <si>
    <t>Zone</t>
  </si>
  <si>
    <t>FY 26 Est. closing #s</t>
  </si>
  <si>
    <t>FY 27 (total)</t>
  </si>
  <si>
    <t>North</t>
  </si>
  <si>
    <t>East</t>
  </si>
  <si>
    <t>Central</t>
  </si>
  <si>
    <t>West</t>
  </si>
  <si>
    <t>South</t>
  </si>
  <si>
    <t>FY 27</t>
  </si>
  <si>
    <t>State</t>
  </si>
  <si>
    <t>75k at the minimum</t>
  </si>
  <si>
    <t>RAJASTHAN</t>
  </si>
  <si>
    <t>Push up to 33 - 35k</t>
  </si>
  <si>
    <t>DELHI</t>
  </si>
  <si>
    <t>10k</t>
  </si>
  <si>
    <t>HARYANA</t>
  </si>
  <si>
    <t>Can push up to 60k</t>
  </si>
  <si>
    <t>PUNJAB</t>
  </si>
  <si>
    <t>UTTARAKHAND</t>
  </si>
  <si>
    <t>JAMMU AND KASHMIR</t>
  </si>
  <si>
    <t>6 - 7k maximum</t>
  </si>
  <si>
    <t>HIMACHAL PRADESH</t>
  </si>
  <si>
    <t>Primary brands usually serve this state in projects; We should keep 2k as a target</t>
  </si>
  <si>
    <t>CHHATTISGARH</t>
  </si>
  <si>
    <t>3 - 4k maximum [this is not really a primary / premium brands market; production hub - with a lot of local players at cheap prices]</t>
  </si>
  <si>
    <t>ODISHA</t>
  </si>
  <si>
    <t>MADHYA PRADESH</t>
  </si>
  <si>
    <t>MAHARASHTRA</t>
  </si>
  <si>
    <t>6 - 7k [considering we are only doing East Maharashtra]</t>
  </si>
  <si>
    <t>JHARKHAND</t>
  </si>
  <si>
    <t>WEST BENGAL</t>
  </si>
  <si>
    <t>35k+</t>
  </si>
  <si>
    <t>BIHAR</t>
  </si>
  <si>
    <t>18 - 20k</t>
  </si>
  <si>
    <t>GUJARAT</t>
  </si>
  <si>
    <t>18 - 20k [one of the largest markets in terms of construction + development]</t>
  </si>
  <si>
    <t>TELANGANA</t>
  </si>
  <si>
    <t>ANDHRA PRADESH</t>
  </si>
  <si>
    <t>ASSAM</t>
  </si>
  <si>
    <t>3 - 4k maximum</t>
  </si>
  <si>
    <t>JSW One TMT Fe 550</t>
  </si>
  <si>
    <t>One Helix Fe 550</t>
  </si>
  <si>
    <t>JSW One Fe 550 %</t>
  </si>
  <si>
    <t>One Helix Fe 550 %</t>
  </si>
  <si>
    <t>Factor</t>
  </si>
  <si>
    <t>down round up to 50</t>
  </si>
  <si>
    <t>Fe550 %</t>
  </si>
  <si>
    <t>Fe550D %</t>
  </si>
  <si>
    <t>JSW One TMT (LRF)</t>
  </si>
  <si>
    <t>Fe550 % (JSW One TMT)</t>
  </si>
  <si>
    <t>One Helix TMT %</t>
  </si>
  <si>
    <t>JSW One TMT</t>
  </si>
  <si>
    <t>Retailer %</t>
  </si>
  <si>
    <t>PTR %</t>
  </si>
  <si>
    <t>Retailer (MT)</t>
  </si>
  <si>
    <t>PTR (MT)</t>
  </si>
  <si>
    <t>One Helix (Fe 550) - Retailer vol. %</t>
  </si>
  <si>
    <t>One Helix (Fe 550) - Retailer vol.</t>
  </si>
  <si>
    <t>JSW One Fe550D prices</t>
  </si>
  <si>
    <t>GMV (JSW One Fe550D)</t>
  </si>
  <si>
    <t>JSW One Fe550 prices</t>
  </si>
  <si>
    <t>GMV JSW One Fe550</t>
  </si>
  <si>
    <t>One Helix Fe550</t>
  </si>
  <si>
    <t>GMV One Helix Fe550</t>
  </si>
  <si>
    <t>Total GMV</t>
  </si>
  <si>
    <t>One TMT vol. on credit</t>
  </si>
  <si>
    <t>One Helix vol. on credit</t>
  </si>
  <si>
    <t>Distributor Name</t>
  </si>
  <si>
    <t>FY 26 (Est. closing sales)</t>
  </si>
  <si>
    <t>FY 27 (target)</t>
  </si>
  <si>
    <t>Fe550 supply plant</t>
  </si>
  <si>
    <t>Fe550D supply plant</t>
  </si>
  <si>
    <t>Target % split</t>
  </si>
  <si>
    <t>Current avg. vol/transacting dealer</t>
  </si>
  <si>
    <t>Avg. vol/dealer considered</t>
  </si>
  <si>
    <t># Transacting dealers</t>
  </si>
  <si>
    <t># Active dealers</t>
  </si>
  <si>
    <t># transacting dealers (One Helix)</t>
  </si>
  <si>
    <t># active dealers (One Helix)</t>
  </si>
  <si>
    <t># transacting dealers (JSW One)</t>
  </si>
  <si>
    <t># Active dealers (JSW One)</t>
  </si>
  <si>
    <t>DINESH STEEL PRIVATE LIMITED</t>
  </si>
  <si>
    <t>Ambashakti Industries Limited*</t>
  </si>
  <si>
    <t>Keep this to 11k; Balance to be added between Global Irontrading &amp; Gobindgarh Iron</t>
  </si>
  <si>
    <t>Phase 1</t>
  </si>
  <si>
    <t>Jammu, Srinagar, PB, HP, CG, MP, GJ</t>
  </si>
  <si>
    <t>GLOBAL IRONTRADING PVT. LTD.</t>
  </si>
  <si>
    <t>Phase 2</t>
  </si>
  <si>
    <t xml:space="preserve">MH (Vidarbha), UK, AP/TG, MH, </t>
  </si>
  <si>
    <t>GOBINDGARH IRON LLP</t>
  </si>
  <si>
    <t>Phase 3</t>
  </si>
  <si>
    <t>DL, HR, UP (West), UP (East + Central), RJ</t>
  </si>
  <si>
    <t>Khandelwal Associates</t>
  </si>
  <si>
    <t>SHASHI STEELS CORPORATION</t>
  </si>
  <si>
    <t>OPTRIX Infra LLP</t>
  </si>
  <si>
    <t>BHOLE NATH TRADERS</t>
  </si>
  <si>
    <t>SHREE LAKSHMAN ROLLING MILL (INDIA) LLP</t>
  </si>
  <si>
    <t>SUMER CHAND STEELS CORPORATION</t>
  </si>
  <si>
    <t>This volume is to be added to Optrix Infra as the territory is now allocated to Optrix</t>
  </si>
  <si>
    <t>Swastik Tradevision Pvt. Ltd.</t>
  </si>
  <si>
    <t>J P ALLOYS</t>
  </si>
  <si>
    <t>Keep this to 15k; the balance volume to B D Ispat</t>
  </si>
  <si>
    <t>BD ISPAT AND ALLOYS</t>
  </si>
  <si>
    <t>M R Associates</t>
  </si>
  <si>
    <t>MAHENDRA STEELS</t>
  </si>
  <si>
    <t>NIKUNJ UDYOG</t>
  </si>
  <si>
    <t>PAL CEMENT AND STEEL PVT. LTD.</t>
  </si>
  <si>
    <t>RAMDOOT UDHYOG PRIVATE LIMITED</t>
  </si>
  <si>
    <t>JAI DURGA STEELS</t>
  </si>
  <si>
    <t>Keep this to 18k; Remaining to be added to Nikunj Udyog</t>
  </si>
  <si>
    <t>MAHAVIR STEEL CORPORATION</t>
  </si>
  <si>
    <t>Keep this to 9k; Balance to be added to Tanvi Sales</t>
  </si>
  <si>
    <t>Tanvi Sales</t>
  </si>
  <si>
    <t>SHIVA SALES INDIA CORPORATION</t>
  </si>
  <si>
    <t>REHBER IRON STORE</t>
  </si>
  <si>
    <t>AGGARWAL TRADERS</t>
  </si>
  <si>
    <t>Keep this to 5k; Balance to be added to Rehber Iron Store/new distributor for Srinagar</t>
  </si>
  <si>
    <t>FAIRDEAL STEELS</t>
  </si>
  <si>
    <t>KASHMIR IRON TRADER</t>
  </si>
  <si>
    <t>SACHDEVA ISPAT PVT LTD</t>
  </si>
  <si>
    <t>Rashmi Steel*</t>
  </si>
  <si>
    <t>Keep this to 6.5k; Balance to be added to Niyati Udyog</t>
  </si>
  <si>
    <t>Niyati Udyog Private Limited</t>
  </si>
  <si>
    <t>GOLDWIN ISPAT PRIVATE LIMITED</t>
  </si>
  <si>
    <t>Keep this to 5k; Balance to be added to Niyati Udyog</t>
  </si>
  <si>
    <t>Global Steel</t>
  </si>
  <si>
    <t>R. K. ENTERPRISES</t>
  </si>
  <si>
    <t>SHALIKA ENTERPRISES PRIVATE LIMITED</t>
  </si>
  <si>
    <t>SSTL (INDIA) PRIVATE LIMITED</t>
  </si>
  <si>
    <t>Amco Associates</t>
  </si>
  <si>
    <t>M/s REAL DREAMS ENTERPRISES</t>
  </si>
  <si>
    <t>LALSAR STEEL</t>
  </si>
  <si>
    <t>TIRUPATI SALES</t>
  </si>
  <si>
    <t>CHANDRA TRADERS</t>
  </si>
  <si>
    <t>Keep this to 5k; Balance to be added between Maheshwari Traders &amp; Siliguri Builders</t>
  </si>
  <si>
    <t>NERIUM MULTICOM LLP</t>
  </si>
  <si>
    <t>MAHESHWARI TRADERS</t>
  </si>
  <si>
    <t>SILIGURI BUILDERS STORES</t>
  </si>
  <si>
    <t>KEDIA PIPES PRIVATE LMITED</t>
  </si>
  <si>
    <t>Keep this to 5k; Balance to be allocated to Maheshwari Traders</t>
  </si>
  <si>
    <t>JAI MATA DI STEELS</t>
  </si>
  <si>
    <t>MEWARAM MADHUSUDAN PRASAD &amp; SONS</t>
  </si>
  <si>
    <t>KHARAKIA METALS PRIVATE LIMITED</t>
  </si>
  <si>
    <t>SUBH NEXTGEN PRIVATE LIMITED</t>
  </si>
  <si>
    <t>Keep this to 4k; Balance to be added to Mewaram Madhusudan</t>
  </si>
  <si>
    <t>GUJARAT 1</t>
  </si>
  <si>
    <t>GUJARAT 2</t>
  </si>
  <si>
    <t>TELANGANA 1</t>
  </si>
  <si>
    <t>Telangana-New Plant</t>
  </si>
  <si>
    <t>TELANGANA 2</t>
  </si>
  <si>
    <t>ANDHRA PRADESH 1</t>
  </si>
  <si>
    <t>ASSAM 1</t>
  </si>
  <si>
    <t>CHHATTISGARH 1</t>
  </si>
  <si>
    <t>CHHATTISGARH 2</t>
  </si>
  <si>
    <t>Fe550</t>
  </si>
  <si>
    <t>Fe550D</t>
  </si>
  <si>
    <t>Assam</t>
  </si>
  <si>
    <t>Andhra Pradesh</t>
  </si>
  <si>
    <t>Telangana</t>
  </si>
  <si>
    <t>One Helix TMT phase-wise launch</t>
  </si>
  <si>
    <t>Q1</t>
  </si>
  <si>
    <t>Q2</t>
  </si>
  <si>
    <t>Q3</t>
  </si>
  <si>
    <t>Q4</t>
  </si>
  <si>
    <t>% of retail sales</t>
  </si>
  <si>
    <t>Yes</t>
  </si>
  <si>
    <t>FY 26E</t>
  </si>
  <si>
    <t>JSW One Fe550D</t>
  </si>
  <si>
    <t>JSW One Fe 550</t>
  </si>
  <si>
    <t>JSW One Fe 550D (LRF-based)</t>
  </si>
  <si>
    <t>Mar-27 exit</t>
  </si>
  <si>
    <t># districts</t>
  </si>
  <si>
    <t>Potential</t>
  </si>
  <si>
    <t>FY 26 current vol.</t>
  </si>
  <si>
    <t>FY 26 current vol. %</t>
  </si>
  <si>
    <t>FY 27 vol. split %</t>
  </si>
  <si>
    <t>FY 27 vol.</t>
  </si>
  <si>
    <t>FY 26 Active Dealer</t>
  </si>
  <si>
    <t>PTR vol.</t>
  </si>
  <si>
    <t>Retailer vol.</t>
  </si>
  <si>
    <t>Very High</t>
  </si>
  <si>
    <t>High</t>
  </si>
  <si>
    <t>Medium</t>
  </si>
  <si>
    <t>Low</t>
  </si>
  <si>
    <t>OPTRIX Infra LLP 2</t>
  </si>
  <si>
    <t>One TMT</t>
  </si>
  <si>
    <t>Credit vol.</t>
  </si>
  <si>
    <t>Non credit vol.</t>
  </si>
  <si>
    <t>Neosteel Fe550D</t>
  </si>
  <si>
    <t>JSW One Fe550</t>
  </si>
  <si>
    <t>ODISHA 2</t>
  </si>
  <si>
    <t>GMV - Fe 550D</t>
  </si>
  <si>
    <t>GMV - Fe 550</t>
  </si>
  <si>
    <t>Vol.</t>
  </si>
  <si>
    <t>q1</t>
  </si>
  <si>
    <t>q2</t>
  </si>
  <si>
    <t>q3</t>
  </si>
  <si>
    <t>q4</t>
  </si>
  <si>
    <t>State name</t>
  </si>
  <si>
    <t>Uttar Pradesh (East)</t>
  </si>
  <si>
    <t>Uttar Pradesh (West)</t>
  </si>
  <si>
    <t>% sales on credit</t>
  </si>
  <si>
    <t>Volume on credit</t>
  </si>
  <si>
    <t>Retail (credit GMV)</t>
  </si>
  <si>
    <t>Project (credit GMV)</t>
  </si>
  <si>
    <t>Credit facility (Yes/No) - FY 26</t>
  </si>
  <si>
    <t>Total sales</t>
  </si>
  <si>
    <t>Credit evaluation (Yes/No)</t>
  </si>
  <si>
    <t>Credit availed (Yes/No)</t>
  </si>
  <si>
    <t>Program type</t>
  </si>
  <si>
    <t>Lending Partner</t>
  </si>
  <si>
    <t>Limit (INR Cr.)</t>
  </si>
  <si>
    <t>Tenor (days)</t>
  </si>
  <si>
    <t>RoI (%)</t>
  </si>
  <si>
    <t>Channel Finance</t>
  </si>
  <si>
    <t>Tata Capital</t>
  </si>
  <si>
    <t>Kotak</t>
  </si>
  <si>
    <t>No</t>
  </si>
  <si>
    <t>Under discussion</t>
  </si>
  <si>
    <t>Credit evaluation was done; Case was rejected based on CMR score</t>
  </si>
  <si>
    <t>HYDERABAD</t>
  </si>
  <si>
    <t>Major districts/cities</t>
  </si>
  <si>
    <t>Payment terms</t>
  </si>
  <si>
    <t>Warehouse (Yes/No)</t>
  </si>
  <si>
    <t>Warehouse size (sq. ft.)</t>
  </si>
  <si>
    <t>Covered space (sq. ft.)</t>
  </si>
  <si>
    <t>Brands associated with</t>
  </si>
  <si>
    <t>Total avg. vol. (MT)</t>
  </si>
  <si>
    <t>Brand 1 (Name)</t>
  </si>
  <si>
    <t>Avg. vol. (MT)</t>
  </si>
  <si>
    <t>Brand 2 (Name)</t>
  </si>
  <si>
    <t>Brand 3 (Name)</t>
  </si>
  <si>
    <t>Avg. JSW One Sales (MT)</t>
  </si>
  <si>
    <t>% SoB</t>
  </si>
  <si>
    <t>Agra</t>
  </si>
  <si>
    <t>YES</t>
  </si>
  <si>
    <t>SAIL, RUNGTA, JSW ONE</t>
  </si>
  <si>
    <t>SAIL</t>
  </si>
  <si>
    <t>RUNGTA</t>
  </si>
  <si>
    <t>Varanasi, Allahabad</t>
  </si>
  <si>
    <t>Cash &amp; Carry</t>
  </si>
  <si>
    <t>JSW NEO, JSW ONE</t>
  </si>
  <si>
    <t>JSW NEO</t>
  </si>
  <si>
    <t>Gorakhpur</t>
  </si>
  <si>
    <t>KVS, JSW NEO, JSW ONE</t>
  </si>
  <si>
    <t>KVS</t>
  </si>
  <si>
    <t>Bareilly</t>
  </si>
  <si>
    <t>SAIL, JSPL, JSW ONE</t>
  </si>
  <si>
    <t>JSPL</t>
  </si>
  <si>
    <t>Ghaziabad, Gautam Buddha Nagar</t>
  </si>
  <si>
    <t>RAPID, JSW ONE, JSW NEO &amp; OTHERS</t>
  </si>
  <si>
    <t>RAPID</t>
  </si>
  <si>
    <t>Ghaziabad, Muzzafarnagar</t>
  </si>
  <si>
    <t>SAIL, RATHI, ELECTROSTEEL, JSW ONE, OTHERS</t>
  </si>
  <si>
    <t>RATHI</t>
  </si>
  <si>
    <t>ELECTROSTEEL</t>
  </si>
  <si>
    <t>Lucknow, Kanpur</t>
  </si>
  <si>
    <t>Jaipur, Alwar</t>
  </si>
  <si>
    <t>JSW NEO, JSW ONE, JSW COLOR GC</t>
  </si>
  <si>
    <t>JSW COLOR GC</t>
  </si>
  <si>
    <t>Jaipur, Udaipur</t>
  </si>
  <si>
    <t>JSW NEO, JSW ONE, JSW GC VISHWAS</t>
  </si>
  <si>
    <t>JSW GC VISHWAS</t>
  </si>
  <si>
    <t>M R ASSOCIATES</t>
  </si>
  <si>
    <t>Jodhpur, Barmer</t>
  </si>
  <si>
    <t>RINL, JSW NEO, JSW ONE</t>
  </si>
  <si>
    <t>RINL</t>
  </si>
  <si>
    <t>Gurugram, Faridabad</t>
  </si>
  <si>
    <t>SAIL, JSW NEO, RAPID, RATHI, JSW ONE</t>
  </si>
  <si>
    <t>Karnal, Kurukshetra, Yamunanagar, Panchkula</t>
  </si>
  <si>
    <t>JSW ONE</t>
  </si>
  <si>
    <t>Sonipat, Panipat, Rohtak</t>
  </si>
  <si>
    <t>ELEGANT, JSW NEO, PANTHER, JSW ONE</t>
  </si>
  <si>
    <t>ELEGANT</t>
  </si>
  <si>
    <t>PANTHER</t>
  </si>
  <si>
    <t>Jalandhar, Amritsar</t>
  </si>
  <si>
    <t>NO</t>
  </si>
  <si>
    <t>SAIL STRUCTURE, JSW ONE</t>
  </si>
  <si>
    <t>Bathinda</t>
  </si>
  <si>
    <t>KAMDHENU GOLD, RUNGTA, JSW ONE</t>
  </si>
  <si>
    <t>KAMDHENU GOLD</t>
  </si>
  <si>
    <t>Patiala</t>
  </si>
  <si>
    <t>JINDAL PANTHER, JSW ONE</t>
  </si>
  <si>
    <t>JINDAL PANTHER</t>
  </si>
  <si>
    <t>Dehradun, Udam Singh Nagar</t>
  </si>
  <si>
    <t>JSW NEO, JSW ONE, AMBA SHAKTI, KAMDHENU, PRIME GOLD</t>
  </si>
  <si>
    <t>AMBA SHAKTI</t>
  </si>
  <si>
    <t>KAMDHENU</t>
  </si>
  <si>
    <t>-</t>
  </si>
  <si>
    <t>SAIL, JINDAL, RASHMI, ELEGANT, JSW ONE</t>
  </si>
  <si>
    <t>LOCAL JINDAL</t>
  </si>
  <si>
    <t>RASHMI</t>
  </si>
  <si>
    <t>SAIL, LOCAL JINDAL, KAMDHENU, JSW ONE</t>
  </si>
  <si>
    <t>JINDAL, KAMDHENU, JSW ONE</t>
  </si>
  <si>
    <t>JINDAL LOCAL JAMMU</t>
  </si>
  <si>
    <t>JINDAL PUNJAB</t>
  </si>
  <si>
    <t>Rourkela, Sambalpur</t>
  </si>
  <si>
    <t>Bhubaneshwar, Cuttack</t>
  </si>
  <si>
    <t>Ganjam</t>
  </si>
  <si>
    <t>Jabalpur</t>
  </si>
  <si>
    <t>RINL, JSW COLOR COATED LTD, BSL, JSW ONE</t>
  </si>
  <si>
    <t>JSW COLOR COATED LTD</t>
  </si>
  <si>
    <t>BSL</t>
  </si>
  <si>
    <t>Indore, Ratlam, Nimar</t>
  </si>
  <si>
    <t>SAIL, JSW ONE</t>
  </si>
  <si>
    <t>Gwalior</t>
  </si>
  <si>
    <t>Nagpur</t>
  </si>
  <si>
    <t>NEEV, KAMDHENU GOLD, NAKODA, BLUELINE, ANGELS, CHANNELS, JSW ONE</t>
  </si>
  <si>
    <t>NEEV</t>
  </si>
  <si>
    <t>GOVINDA, JSW ONE</t>
  </si>
  <si>
    <t>GOVINDA</t>
  </si>
  <si>
    <t>RASHMI, JSW ONE</t>
  </si>
  <si>
    <t>Murshidabad</t>
  </si>
  <si>
    <t>ELEGANT, THERMOCON, JSW ONE</t>
  </si>
  <si>
    <t>THERMOCON</t>
  </si>
  <si>
    <t>North 24 Paraganas, Medinipur (East + West)</t>
  </si>
  <si>
    <t>Maldah</t>
  </si>
  <si>
    <t>ADHUNIK, SUPERSHAKTI</t>
  </si>
  <si>
    <t>ADHUNIK</t>
  </si>
  <si>
    <t>SUPERSHAKTI</t>
  </si>
  <si>
    <t>Siliguri, Darjeeling</t>
  </si>
  <si>
    <t>TATA TISCON, DURGAPUR LOCAL, JSW ONE</t>
  </si>
  <si>
    <t>TATA TISCON</t>
  </si>
  <si>
    <t>DURGAPUR LOCAL</t>
  </si>
  <si>
    <t>South 24 Parganas</t>
  </si>
  <si>
    <t>Bardhaman</t>
  </si>
  <si>
    <t>SHREE GOPAL, SUPERSHAKTI, JSW ONE</t>
  </si>
  <si>
    <t>SHREE GOPAL</t>
  </si>
  <si>
    <t>RUNGTA, RASHMI, LOCAL DURGAPUR AND PATNA</t>
  </si>
  <si>
    <t>LOCAL DURGAPUR &amp; PATNA</t>
  </si>
  <si>
    <t>SAIL, ALAKNANDA, LOCAL DURGAPUR AND PATNA</t>
  </si>
  <si>
    <t>ALAKNANDA</t>
  </si>
  <si>
    <t>Siwan, Gopalganj</t>
  </si>
  <si>
    <t>BALMUKUND, TOFFCON, LOCAL DURGAPUR AND PATNA</t>
  </si>
  <si>
    <t>BALMUKUND</t>
  </si>
  <si>
    <t>TOFFCON</t>
  </si>
  <si>
    <t>Hisar</t>
  </si>
  <si>
    <t>S.A.S Nagar, Ludhiana, Chandigarh</t>
  </si>
  <si>
    <t>JINDAL LOCAL, SECONDARY TMT, JSW ONE</t>
  </si>
  <si>
    <t>JINDAL LOCAL TMT</t>
  </si>
  <si>
    <t>SAIL, JSW NEO, JSW ONE</t>
  </si>
  <si>
    <t>SAIL, SECONDARY</t>
  </si>
  <si>
    <t>MAITHAN</t>
  </si>
  <si>
    <t>Retail - overall</t>
  </si>
  <si>
    <t>Projects - overall</t>
  </si>
  <si>
    <t>Overall (excl One Helix)</t>
  </si>
  <si>
    <t>One Helix, One Fe550, One Fe550D</t>
  </si>
  <si>
    <t>One Helix, One Fe550</t>
  </si>
  <si>
    <t>One Fe550D</t>
  </si>
  <si>
    <t>One Helix, One Fe550D</t>
  </si>
  <si>
    <t>One Fe550</t>
  </si>
  <si>
    <t>JSW One - Fe550</t>
  </si>
  <si>
    <t>One Helix - Fe550</t>
  </si>
  <si>
    <t>JSW One - Fe550D</t>
  </si>
  <si>
    <t>New Plant -2</t>
  </si>
  <si>
    <t>New Plant -3</t>
  </si>
  <si>
    <t>One Helix (Fe 550) - Retail</t>
  </si>
  <si>
    <t>JSW One TMT (Fe 550) - Distributor (Projects)</t>
  </si>
  <si>
    <t>JSW One TMT (Fe 550D) - Distributor (Projects)</t>
  </si>
  <si>
    <t>JSW One TMT (Fe 550) - Distributor Projects + PB Projects</t>
  </si>
  <si>
    <t>JSW One TMT (Fe 550D) - Distributor Projects + PB Projects</t>
  </si>
  <si>
    <t>Distributor</t>
  </si>
  <si>
    <t>Responsibility</t>
  </si>
  <si>
    <t>Supply Plant Name</t>
  </si>
  <si>
    <t>Retail+PTR</t>
  </si>
  <si>
    <t>GUJARAT 3</t>
  </si>
  <si>
    <t>JSW One TMT (Fe 550) - PB Projects</t>
  </si>
  <si>
    <t>JSW One TMT (Fe 550D) - PB Projects</t>
  </si>
  <si>
    <t>Sumit/Bhrugesh</t>
  </si>
  <si>
    <t>Projects+Construct</t>
  </si>
  <si>
    <t>UTTAR PRADESH (East)</t>
  </si>
  <si>
    <t>UTTAR PRADESH (West)</t>
  </si>
  <si>
    <t/>
  </si>
  <si>
    <t>Supply Material</t>
  </si>
  <si>
    <t xml:space="preserve">JSW One TMT (Fe 550) - Retail											</t>
  </si>
  <si>
    <t>JSW One TMT (Fe 550) - Projects</t>
  </si>
  <si>
    <t>JSW One TMT (Fe 550D) - Projects</t>
  </si>
  <si>
    <t>S.No.</t>
  </si>
  <si>
    <t>Districts</t>
  </si>
  <si>
    <t>Distributor scheme (Yes/No)</t>
  </si>
  <si>
    <t>Scheme details</t>
  </si>
  <si>
    <t>High potential districts (As per Ajay)</t>
  </si>
  <si>
    <t xml:space="preserve">Potential Stockists districts </t>
  </si>
  <si>
    <t>Lucknow, Kanpur Nagar, Kanpur Dehat, Rae Bareli, Unnao, Barabanki, Jhansi, Ayodhya, Lakhimpur, Sultanpur, Bahraich, Gonda, Hardoi, Kannauj, Etawah, Hamirpur, Balrampur, Banda, Lalitpur, Sitapur, Fatehpur, Farrukhabad, Auraiya, Ambedkar Nagar, Mahoba, Jalaun, Amethi, Shravasti</t>
  </si>
  <si>
    <t>Gautam Buddha Nagar, Ghaziabad, Bulandshahr, Hapur</t>
  </si>
  <si>
    <t>OPTRIX INFRA LLP</t>
  </si>
  <si>
    <t>Gautam Buddha Nagar, Ghaziabad, Meerut, Bijnor, Baghpat, Varanasi, Prayagraj, Ghazipur, Jaunpur, Mirzapur, Pratapgarh, Chandauli, Bhadohi, Sonbhadra, Chitrakoot, Kaushambi</t>
  </si>
  <si>
    <t>Dinesh Steel Private Limited</t>
  </si>
  <si>
    <t>Agra, Mathura, Aligarh, Firozabad, Hathras, Etah, Kasganj, Mainpuri</t>
  </si>
  <si>
    <t>Bareilly, Pilibhit, Budaun, Shahjahanpur</t>
  </si>
  <si>
    <t>NGGS</t>
  </si>
  <si>
    <t>Gorakhpur, Azamgarh, Kushi nagar, Ballia, Deoria, Mau, Siddharthnagar, Sant Kabeer Nagar, Basti, Maharajganj</t>
  </si>
  <si>
    <t>Saharanpur, Muzaffarnagar, Shamli</t>
  </si>
  <si>
    <t>Plant Name (Fe550D)</t>
  </si>
  <si>
    <t>Plant Name (Fe550)</t>
  </si>
  <si>
    <t>K P ENTERPRISES</t>
  </si>
  <si>
    <t>Total UP</t>
  </si>
  <si>
    <t>Total Uttarakhand</t>
  </si>
  <si>
    <t>Total Rajasthan</t>
  </si>
  <si>
    <t>Mahavir Steel Corporation</t>
  </si>
  <si>
    <t>Pal Cement and Steel Pvt. Ltd.</t>
  </si>
  <si>
    <t>Ramdoot Udhyog Private Limited</t>
  </si>
  <si>
    <t xml:space="preserve">Total Punjab </t>
  </si>
  <si>
    <t>Aggarwal Traders</t>
  </si>
  <si>
    <t>MADHYA BHARAT ISPAT PRIVATE LIMITED</t>
  </si>
  <si>
    <t>Rehber Iron Store</t>
  </si>
  <si>
    <t>Total Jammu</t>
  </si>
  <si>
    <t>G.C. Steels (India) Pvt. Ltd.</t>
  </si>
  <si>
    <t>Total Haryana</t>
  </si>
  <si>
    <t>Total Himachal Pradesh</t>
  </si>
  <si>
    <t>Total Delhi</t>
  </si>
  <si>
    <t>Total Madhya Pradesh</t>
  </si>
  <si>
    <t>Urbanspan Infrastructure Pvt Ltd</t>
  </si>
  <si>
    <t>Shiv Steel Corporation</t>
  </si>
  <si>
    <t>Total MP</t>
  </si>
  <si>
    <t>Sahu Brothers</t>
  </si>
  <si>
    <t>Total Odisha</t>
  </si>
  <si>
    <t>LAXMI ENTERPRISES</t>
  </si>
  <si>
    <t>Total Chhatisgarh</t>
  </si>
  <si>
    <t>Total  Maharashtra</t>
  </si>
  <si>
    <t>Total Bihar</t>
  </si>
  <si>
    <t>M/S REAL DREAMS ENTERPRISES</t>
  </si>
  <si>
    <t>M/S JAI BALAJEE ENTERPRISES</t>
  </si>
  <si>
    <t>AMCO ASSOCIATES</t>
  </si>
  <si>
    <t>Total Jharkhand</t>
  </si>
  <si>
    <t>MAHESHWARI SALES AGENCY</t>
  </si>
  <si>
    <t>Total West Bengal</t>
  </si>
  <si>
    <t>HARGOVANDAS BECHARDAS PATEL</t>
  </si>
  <si>
    <t>ARS INFRA</t>
  </si>
  <si>
    <t>Total Gujarat</t>
  </si>
  <si>
    <t>Over All</t>
  </si>
  <si>
    <t>MOnths</t>
  </si>
  <si>
    <t>Feb-25</t>
  </si>
  <si>
    <t>Dec-23</t>
  </si>
  <si>
    <t>Jan-24</t>
  </si>
  <si>
    <t>Feb-24</t>
  </si>
  <si>
    <t>Mar-24</t>
  </si>
  <si>
    <t>Apr-24</t>
  </si>
  <si>
    <t>May-24</t>
  </si>
  <si>
    <t>Jun-24</t>
  </si>
  <si>
    <t>Jul-24</t>
  </si>
  <si>
    <t>Aug-24</t>
  </si>
  <si>
    <t>Sep-24</t>
  </si>
  <si>
    <t>Oct-24</t>
  </si>
  <si>
    <t>Dec-24</t>
  </si>
  <si>
    <t>Jan-25</t>
  </si>
  <si>
    <t>Mar-25</t>
  </si>
  <si>
    <t>Nov-24</t>
  </si>
  <si>
    <t>Nov-23</t>
  </si>
  <si>
    <t>NaT</t>
  </si>
  <si>
    <t>Jan-00</t>
  </si>
  <si>
    <t>*Volumes in 000s MT</t>
  </si>
  <si>
    <t>JSW One Market (Yes/No)</t>
  </si>
  <si>
    <t>Retail + Commercial Projects market size</t>
  </si>
  <si>
    <t>Est. FY 26 sales</t>
  </si>
  <si>
    <t>FY 26 market share %</t>
  </si>
  <si>
    <t>Est. FY 27 sales</t>
  </si>
  <si>
    <t>FY 27 market share %</t>
  </si>
  <si>
    <t>Retail growth multiple</t>
  </si>
  <si>
    <t>Infrastructure projects market size</t>
  </si>
  <si>
    <t>Infrastructure projects multiple</t>
  </si>
  <si>
    <t>Total market size</t>
  </si>
  <si>
    <t>FY 26 sales</t>
  </si>
  <si>
    <t>FY 27 sales</t>
  </si>
  <si>
    <t>GOA</t>
  </si>
  <si>
    <t>KARNATAKA</t>
  </si>
  <si>
    <t>TAMIL NADU</t>
  </si>
  <si>
    <t>KERALA</t>
  </si>
  <si>
    <t>Retail growth</t>
  </si>
  <si>
    <t>Projects growth</t>
  </si>
  <si>
    <t>Overall growth</t>
  </si>
  <si>
    <t>Est. big 4 sales in retail</t>
  </si>
  <si>
    <t>% Big 4 market</t>
  </si>
  <si>
    <t>JSW One sales - FY 26</t>
  </si>
  <si>
    <t>JSW One FY 26 market share %</t>
  </si>
  <si>
    <t>JSW One sales - FY 27</t>
  </si>
  <si>
    <t>Tata</t>
  </si>
  <si>
    <t>JSW Neosteel</t>
  </si>
  <si>
    <t>Premium sec. &amp; lower market</t>
  </si>
  <si>
    <t>One Helix sales - FY 27</t>
  </si>
  <si>
    <t>One Helix market share %</t>
  </si>
  <si>
    <t>Monthly market size</t>
  </si>
  <si>
    <t>Mar-27 exit vol.</t>
  </si>
  <si>
    <t>Position</t>
  </si>
  <si>
    <t>Region</t>
  </si>
  <si>
    <t>FY 26 closing #s</t>
  </si>
  <si>
    <t>Territory Manager</t>
  </si>
  <si>
    <t>Sales Manager</t>
  </si>
  <si>
    <t>State Head</t>
  </si>
  <si>
    <t>Regional Sales Manager</t>
  </si>
  <si>
    <t>Demand Generation Officer</t>
  </si>
  <si>
    <t>Technical Sales Executive</t>
  </si>
  <si>
    <t>Location</t>
  </si>
  <si>
    <t>Emplyee name</t>
  </si>
  <si>
    <t xml:space="preserve">Status </t>
  </si>
  <si>
    <t>Closing #s FY 26</t>
  </si>
  <si>
    <t>Praveen Kumar</t>
  </si>
  <si>
    <t>Joined</t>
  </si>
  <si>
    <t>Gaya</t>
  </si>
  <si>
    <t>Open</t>
  </si>
  <si>
    <t>Siwan</t>
  </si>
  <si>
    <t xml:space="preserve">Punit Kumar </t>
  </si>
  <si>
    <t>Purnia</t>
  </si>
  <si>
    <t>Saharsa</t>
  </si>
  <si>
    <t>Muzaffarpur</t>
  </si>
  <si>
    <t>Sambit Majumdar</t>
  </si>
  <si>
    <t>Kolkata</t>
  </si>
  <si>
    <t>Ragon Poddar</t>
  </si>
  <si>
    <t>Sushil Kumar Singh</t>
  </si>
  <si>
    <t>Kharagpur</t>
  </si>
  <si>
    <t>Shirshendu Saha</t>
  </si>
  <si>
    <t>Partha Mondal</t>
  </si>
  <si>
    <t>Siliguri</t>
  </si>
  <si>
    <t>Abu Hosain</t>
  </si>
  <si>
    <t>Susmit Kumar</t>
  </si>
  <si>
    <t>Daltonganj</t>
  </si>
  <si>
    <t>Dhanbad</t>
  </si>
  <si>
    <t>Debjyoti Lahiri</t>
  </si>
  <si>
    <t>Deogarh</t>
  </si>
  <si>
    <t>Jamshedpur</t>
  </si>
  <si>
    <t xml:space="preserve">Saurav Nath </t>
  </si>
  <si>
    <t>Hazaribagh</t>
  </si>
  <si>
    <t>Guwahati</t>
  </si>
  <si>
    <t>Silchar</t>
  </si>
  <si>
    <t>Jorhat</t>
  </si>
  <si>
    <t>Dibrugarh</t>
  </si>
  <si>
    <t>Tezpur</t>
  </si>
  <si>
    <t>Anuj Sharma</t>
  </si>
  <si>
    <t>Vadodara</t>
  </si>
  <si>
    <t>Surat</t>
  </si>
  <si>
    <t>Hardik Bhojani</t>
  </si>
  <si>
    <t>Rajkot</t>
  </si>
  <si>
    <t>Mehsana</t>
  </si>
  <si>
    <t>Junagadh</t>
  </si>
  <si>
    <t>North Delhi</t>
  </si>
  <si>
    <t>Mohit Verma</t>
  </si>
  <si>
    <t>West Delhi</t>
  </si>
  <si>
    <t>Aman Kumar</t>
  </si>
  <si>
    <t>Satyam Saini</t>
  </si>
  <si>
    <t>Gurgaon</t>
  </si>
  <si>
    <t>Shiv Shankar Sharma</t>
  </si>
  <si>
    <t>Rohtak</t>
  </si>
  <si>
    <t>Sunny Bhutani</t>
  </si>
  <si>
    <t>Dinesh Kumar</t>
  </si>
  <si>
    <t>Rahul Chauhan</t>
  </si>
  <si>
    <t>Panipat</t>
  </si>
  <si>
    <t>Vikram Nain</t>
  </si>
  <si>
    <t>Ambala</t>
  </si>
  <si>
    <t>Deepak Dhiman</t>
  </si>
  <si>
    <t xml:space="preserve">Panchkula </t>
  </si>
  <si>
    <t>Sushant Abrol</t>
  </si>
  <si>
    <t>Karnal</t>
  </si>
  <si>
    <t>Naseem Makkar</t>
  </si>
  <si>
    <t>Sirsa</t>
  </si>
  <si>
    <t>Varun Arora</t>
  </si>
  <si>
    <t>Solan</t>
  </si>
  <si>
    <t xml:space="preserve">Rahul Gautam </t>
  </si>
  <si>
    <t>Kangra</t>
  </si>
  <si>
    <t>Bhanu Ayush</t>
  </si>
  <si>
    <t>Srinagar</t>
  </si>
  <si>
    <t>Raja Moin</t>
  </si>
  <si>
    <t>Chandigarh (Tri-city area)</t>
  </si>
  <si>
    <t xml:space="preserve">Abhishek Wadhwa </t>
  </si>
  <si>
    <t>State head</t>
  </si>
  <si>
    <t>Jalandhar</t>
  </si>
  <si>
    <t>Sandeep Saini</t>
  </si>
  <si>
    <t>Sonu Kumar</t>
  </si>
  <si>
    <t>Amritsar</t>
  </si>
  <si>
    <t>Amit Kumar Sharma</t>
  </si>
  <si>
    <t>Alwar</t>
  </si>
  <si>
    <t>Ravi Kumar Kulmi</t>
  </si>
  <si>
    <t>Jodhpur</t>
  </si>
  <si>
    <t>Neeraj Sharma</t>
  </si>
  <si>
    <t>Kota</t>
  </si>
  <si>
    <t>Vishal Sharma</t>
  </si>
  <si>
    <t>Udaipur</t>
  </si>
  <si>
    <t>Pushpendra</t>
  </si>
  <si>
    <t>Pankaj Garg</t>
  </si>
  <si>
    <t>Shiv Kumar</t>
  </si>
  <si>
    <t>Gautam Buddh Nagar</t>
  </si>
  <si>
    <t>Abhijeet Biswas</t>
  </si>
  <si>
    <t>Dinesh Mohan</t>
  </si>
  <si>
    <t>Lucknow</t>
  </si>
  <si>
    <t>Ajay Giri</t>
  </si>
  <si>
    <t>Aligarh</t>
  </si>
  <si>
    <t>Paritosh Kaushik</t>
  </si>
  <si>
    <t xml:space="preserve">Kanpur </t>
  </si>
  <si>
    <t>Ashutosh Shukla</t>
  </si>
  <si>
    <t>Amit Shukla</t>
  </si>
  <si>
    <t>Prayagraj</t>
  </si>
  <si>
    <t>Divyansh Dhawal</t>
  </si>
  <si>
    <t>Varanasi</t>
  </si>
  <si>
    <t>Faizabad</t>
  </si>
  <si>
    <t>Deepanshu</t>
  </si>
  <si>
    <t>Ravi Kumar</t>
  </si>
  <si>
    <t>Haridwar</t>
  </si>
  <si>
    <t>Haldwani</t>
  </si>
  <si>
    <t>Manoj Yadav</t>
  </si>
  <si>
    <t>Saroj Kumar Singh</t>
  </si>
  <si>
    <t>Bilaspur</t>
  </si>
  <si>
    <t>Rajat Nayak</t>
  </si>
  <si>
    <t>Prashant Kesharwani</t>
  </si>
  <si>
    <t>Yogeshwar Richhariya</t>
  </si>
  <si>
    <t>Bhopal</t>
  </si>
  <si>
    <t>Rubean Luther</t>
  </si>
  <si>
    <t xml:space="preserve">Sudhir Kumar Garg </t>
  </si>
  <si>
    <t xml:space="preserve">Joined </t>
  </si>
  <si>
    <t>Ratlam</t>
  </si>
  <si>
    <t>Swapnil Dahayat</t>
  </si>
  <si>
    <t>Katni</t>
  </si>
  <si>
    <t>Dharmendra K. Yadav</t>
  </si>
  <si>
    <t>Ekeshwar Sahu</t>
  </si>
  <si>
    <t>Akola</t>
  </si>
  <si>
    <t>Bhubaneshwar</t>
  </si>
  <si>
    <t>Rajen Kumar Tripathy</t>
  </si>
  <si>
    <t>Cuttack</t>
  </si>
  <si>
    <t>Bidyut Mishra</t>
  </si>
  <si>
    <t>Sambalpur</t>
  </si>
  <si>
    <t>Papun Padhan</t>
  </si>
  <si>
    <t>Balangir</t>
  </si>
  <si>
    <t>Amit Behra</t>
  </si>
  <si>
    <t>Mayurbhanj</t>
  </si>
  <si>
    <t>Ferozpur</t>
  </si>
  <si>
    <t>Harpreet Waraich</t>
  </si>
  <si>
    <t>Hoshiarpur</t>
  </si>
  <si>
    <t>Daljit Singh</t>
  </si>
  <si>
    <t xml:space="preserve">Ajay </t>
  </si>
  <si>
    <t>Mohali</t>
  </si>
  <si>
    <t>Varinder Kumar</t>
  </si>
  <si>
    <t>Ajmer</t>
  </si>
  <si>
    <t>Bikaner</t>
  </si>
  <si>
    <t>Aman Parihar</t>
  </si>
  <si>
    <t>Barmer</t>
  </si>
  <si>
    <t>Yogesh Gahlot</t>
  </si>
  <si>
    <t>Bhilwara</t>
  </si>
  <si>
    <t>Ankit Garg</t>
  </si>
  <si>
    <t>Kanpur Dehat</t>
  </si>
  <si>
    <t>Anubhav Gupta</t>
  </si>
  <si>
    <t>Alok Soni</t>
  </si>
  <si>
    <t>Adil Sheikh</t>
  </si>
  <si>
    <t>Siddhant Mishra</t>
  </si>
  <si>
    <t>Ayodhya</t>
  </si>
  <si>
    <t>Nainital</t>
  </si>
  <si>
    <t>Udam Singh Nagar</t>
  </si>
  <si>
    <t>Bhilai</t>
  </si>
  <si>
    <t>Abhishek Tiwari</t>
  </si>
  <si>
    <t>Korba</t>
  </si>
  <si>
    <t>Raigarh</t>
  </si>
  <si>
    <t>Ashvani Kumar</t>
  </si>
  <si>
    <t>East Nimar</t>
  </si>
  <si>
    <t>Abhishek Khatke</t>
  </si>
  <si>
    <t>Aryan Biswal</t>
  </si>
  <si>
    <t>Tripati Patro</t>
  </si>
  <si>
    <t>Rachinbir Singh Biding</t>
  </si>
  <si>
    <t xml:space="preserve">Jalandhar </t>
  </si>
  <si>
    <t xml:space="preserve">Yogesh Kumar </t>
  </si>
  <si>
    <t>Karan Wangsarkar</t>
  </si>
  <si>
    <t>Gurugram</t>
  </si>
  <si>
    <t>Kashish Verma</t>
  </si>
  <si>
    <t xml:space="preserve">Subhankar Gupta </t>
  </si>
  <si>
    <t xml:space="preserve">Sumit Kanojia </t>
  </si>
  <si>
    <t>Sai Prasad Sahu</t>
  </si>
  <si>
    <t>Khan Aayan</t>
  </si>
  <si>
    <t>Name</t>
  </si>
  <si>
    <t>Project Sales Manager</t>
  </si>
  <si>
    <t>HP &amp; Jammu</t>
  </si>
  <si>
    <t>UK</t>
  </si>
  <si>
    <t>PB</t>
  </si>
  <si>
    <t>UP</t>
  </si>
  <si>
    <t>HR &amp; DL</t>
  </si>
  <si>
    <t>MP, CG</t>
  </si>
  <si>
    <t>OD, WB</t>
  </si>
  <si>
    <t>BH, JH</t>
  </si>
  <si>
    <t>AP, TG</t>
  </si>
  <si>
    <t>Liasoning team</t>
  </si>
  <si>
    <t>Construct BU head</t>
  </si>
  <si>
    <t>Construct Head - North</t>
  </si>
  <si>
    <t>Construct Head - West</t>
  </si>
  <si>
    <t xml:space="preserve">Construct Head - North </t>
  </si>
  <si>
    <t>Plant Name</t>
  </si>
  <si>
    <t>Closing # FY 26</t>
  </si>
  <si>
    <t>SGS</t>
  </si>
  <si>
    <t>Off roll</t>
  </si>
  <si>
    <t>Despatch Exe</t>
  </si>
  <si>
    <t>Ops Manager</t>
  </si>
  <si>
    <t>On roll</t>
  </si>
  <si>
    <t>BU Head</t>
  </si>
  <si>
    <t>HO</t>
  </si>
  <si>
    <t>Shubhenjit Chaudhuri</t>
  </si>
  <si>
    <t>Head Sales</t>
  </si>
  <si>
    <t>Mohit Kumar</t>
  </si>
  <si>
    <t>Head - Operations</t>
  </si>
  <si>
    <t>M Shariq</t>
  </si>
  <si>
    <t>Sales Planning</t>
  </si>
  <si>
    <t>Debdeep Paul</t>
  </si>
  <si>
    <t>Head Operations - TMT and P&amp;T</t>
  </si>
  <si>
    <t>Channel Manager</t>
  </si>
  <si>
    <t>Kunal Jani</t>
  </si>
  <si>
    <t>Channel Marketing Manager</t>
  </si>
  <si>
    <t>Tanvi</t>
  </si>
  <si>
    <t>Business Analyst (Retail)</t>
  </si>
  <si>
    <t>Ajay Swami</t>
  </si>
  <si>
    <t>Business Analyst (Project)</t>
  </si>
  <si>
    <t>Hritik Kumar</t>
  </si>
  <si>
    <t>Business Analyst (Sales Planning)</t>
  </si>
  <si>
    <t>Ayushi Mishra</t>
  </si>
  <si>
    <t>Jagdish Kumar</t>
  </si>
  <si>
    <t>Regional Operations Manager</t>
  </si>
  <si>
    <t>Shared with JSW Projects / JSW Steel</t>
  </si>
  <si>
    <t>Sanjay Jha</t>
  </si>
  <si>
    <t>Branding Coordinator</t>
  </si>
  <si>
    <t>Sanjeev Bhandari</t>
  </si>
  <si>
    <t>Ankit Rai</t>
  </si>
  <si>
    <t>Amit Kumar</t>
  </si>
  <si>
    <t>Inside Sales (PB)</t>
  </si>
  <si>
    <t>Siddharth Jain</t>
  </si>
  <si>
    <t xml:space="preserve">Inside Sales </t>
  </si>
  <si>
    <t>Vanita Jadhav</t>
  </si>
  <si>
    <t>Inside Sales</t>
  </si>
  <si>
    <t>Alok Singh</t>
  </si>
  <si>
    <t>Inside Sales (off roll)</t>
  </si>
  <si>
    <t>Yash</t>
  </si>
  <si>
    <t>Mahesh</t>
  </si>
  <si>
    <t>QA / QC Head</t>
  </si>
  <si>
    <t>Arijit Chaudhary</t>
  </si>
  <si>
    <t>Branding Head</t>
  </si>
  <si>
    <t>Head - Application Engineering</t>
  </si>
  <si>
    <t>Sheet description</t>
  </si>
  <si>
    <t>Sheet categorization (main/backup)</t>
  </si>
  <si>
    <t>POCs</t>
  </si>
  <si>
    <t>Retail MoU (target vs achievement sheet)</t>
  </si>
  <si>
    <t>backup</t>
  </si>
  <si>
    <t>Ajay/Amit</t>
  </si>
  <si>
    <t>Distributor-led projects (target vs achievement sheet) / achievement sheet</t>
  </si>
  <si>
    <t>Projects (target vs achievement sheet) / achievement sheet at a state-level</t>
  </si>
  <si>
    <t>Hritik</t>
  </si>
  <si>
    <t>District-level data set (primary brands/overall retail market share)</t>
  </si>
  <si>
    <t>main</t>
  </si>
  <si>
    <t>Ajay/Kunal</t>
  </si>
  <si>
    <t>Supply plan sheet(s) - plant-wise/grade-wise</t>
  </si>
  <si>
    <t>Shariq/DDP/Vinay/Kunal</t>
  </si>
  <si>
    <t>Retail manpower planning (current vs required) + costing</t>
  </si>
  <si>
    <t>Mohit/SC/Kunal</t>
  </si>
  <si>
    <t>Projects manpower planning (current vs required) - part of construct org. (?) + costing (?)</t>
  </si>
  <si>
    <t>SK/Bhrugesh/Kunal</t>
  </si>
  <si>
    <t>Regional / HO manpower planning (current vs required) + costing</t>
  </si>
  <si>
    <t>BU head/Mohit/Kunal</t>
  </si>
  <si>
    <t>Marketing budget planning for FY 27</t>
  </si>
  <si>
    <t>Tanvi/Jagdish/Mohit</t>
  </si>
  <si>
    <t>Credit volume (subset of the overall FY 26 volume)</t>
  </si>
  <si>
    <t>Kunal/SK/Bhrugesh</t>
  </si>
  <si>
    <t>Market share at state-level/overall level</t>
  </si>
  <si>
    <t>Est. market share vis-a-vis primary players</t>
  </si>
  <si>
    <t>GM assumptions &amp; calculations [retail/project + breakup into One Helix/JSW One Fe550D]</t>
  </si>
  <si>
    <t>SK</t>
  </si>
  <si>
    <t># districts served/dealer addition</t>
  </si>
  <si>
    <t>Kunal/Ajay</t>
  </si>
  <si>
    <t>% Retail</t>
  </si>
  <si>
    <t>% commercial projects</t>
  </si>
  <si>
    <t>% infrastructure projects</t>
  </si>
  <si>
    <t>~Market Size (in 000s MT) - FY 25</t>
  </si>
  <si>
    <t>Retail Market Size (in 000s MT) - FY 25</t>
  </si>
  <si>
    <t>Commercial projects market size (in 000s MT) - FY 25</t>
  </si>
  <si>
    <t>Infra. projects marekt size (in 000s MT) - FY 25</t>
  </si>
  <si>
    <t>Retail Market size / month (in 000s MT) FY 25</t>
  </si>
  <si>
    <t>Project Market size / month (in 000s MT) FY 25</t>
  </si>
  <si>
    <t>Total Market size / month (in 000s MT)</t>
  </si>
  <si>
    <t>JSW One Retail Sales (in 000s MT) - FY 25*</t>
  </si>
  <si>
    <t>JSW One Project Sales (in 000s MT) - FY 25*</t>
  </si>
  <si>
    <t>% Retail market share FY 25</t>
  </si>
  <si>
    <t>% Project market share</t>
  </si>
  <si>
    <t>Retail Market Size (in 000s MT) - FY 26</t>
  </si>
  <si>
    <t>Commercial projects market size (in 000s MT) - FY 26</t>
  </si>
  <si>
    <t>Infrastructure projects market size (in 000s MT) - FY 26</t>
  </si>
  <si>
    <t>Total Market size - FY 26</t>
  </si>
  <si>
    <t>Retail market size / month (in 000s MT) FY 26</t>
  </si>
  <si>
    <t>Project market size / month (in 000s MT) FY 26</t>
  </si>
  <si>
    <t>Infra project market size / month (in 000s MT) FY 26</t>
  </si>
  <si>
    <t>Total market size / month (in 000s MT)</t>
  </si>
  <si>
    <t>Avg. retail potential</t>
  </si>
  <si>
    <t>Demand</t>
  </si>
  <si>
    <t>Primary</t>
  </si>
  <si>
    <t>Premium Secondary</t>
  </si>
  <si>
    <t>Secondary</t>
  </si>
  <si>
    <t>Supply</t>
  </si>
  <si>
    <t>Premium sec.</t>
  </si>
  <si>
    <t>Current status</t>
  </si>
  <si>
    <t>District</t>
  </si>
  <si>
    <t>SM</t>
  </si>
  <si>
    <t>TM</t>
  </si>
  <si>
    <t>Monthly retail demand (MT)</t>
  </si>
  <si>
    <t>Categorization</t>
  </si>
  <si>
    <t>% primary in retail (revised)</t>
  </si>
  <si>
    <t>Total (primary)</t>
  </si>
  <si>
    <t>Avg. secondary sales TD</t>
  </si>
  <si>
    <t>% Retail market share</t>
  </si>
  <si>
    <t>% Primary market share</t>
  </si>
  <si>
    <t>Avg. monthly secondary sales FY 26</t>
  </si>
  <si>
    <t>Direct site %</t>
  </si>
  <si>
    <t>FY 26 exit trans dealer</t>
  </si>
  <si>
    <t>FY26 exits Active Dealer</t>
  </si>
  <si>
    <t>Total dealers required FY26 exits</t>
  </si>
  <si>
    <t>Current dealer FY25</t>
  </si>
  <si>
    <t>Active dealers as on Jan FY 26</t>
  </si>
  <si>
    <t>Required new  dealers in FY 26</t>
  </si>
  <si>
    <t>Total No. of Prospect required</t>
  </si>
  <si>
    <t>SSTL</t>
  </si>
  <si>
    <t>Durg</t>
  </si>
  <si>
    <t>Dhamtari</t>
  </si>
  <si>
    <t>Bastar</t>
  </si>
  <si>
    <t>Rajnandgaon</t>
  </si>
  <si>
    <t>Janjgir-Champa</t>
  </si>
  <si>
    <t>Jashpur</t>
  </si>
  <si>
    <t xml:space="preserve">           </t>
  </si>
  <si>
    <t>Mahasamund</t>
  </si>
  <si>
    <t>Surguja</t>
  </si>
  <si>
    <t>Balod</t>
  </si>
  <si>
    <t>Manendragarh-Chirmiri-Bharatpur</t>
  </si>
  <si>
    <t>Korea</t>
  </si>
  <si>
    <t>Kanker</t>
  </si>
  <si>
    <t>Kabirdham</t>
  </si>
  <si>
    <t>Mungeli</t>
  </si>
  <si>
    <t>Surajpur</t>
  </si>
  <si>
    <t>Gariaband</t>
  </si>
  <si>
    <t>Gaurella Pendra Marwahi</t>
  </si>
  <si>
    <t>Baloda Bazar</t>
  </si>
  <si>
    <t>Balrampur</t>
  </si>
  <si>
    <t>Bemetara</t>
  </si>
  <si>
    <t>Sarangarh</t>
  </si>
  <si>
    <t>Sakti</t>
  </si>
  <si>
    <t>Dantewada</t>
  </si>
  <si>
    <t>Khairagarh</t>
  </si>
  <si>
    <t>Mohla</t>
  </si>
  <si>
    <t>Bijapur</t>
  </si>
  <si>
    <t>Sukma</t>
  </si>
  <si>
    <t>Narayanpur</t>
  </si>
  <si>
    <t>East Delhi</t>
  </si>
  <si>
    <t>North East</t>
  </si>
  <si>
    <t>South East</t>
  </si>
  <si>
    <t>Panchkula</t>
  </si>
  <si>
    <t>Sonipat</t>
  </si>
  <si>
    <t>Jind</t>
  </si>
  <si>
    <t>Kaithal</t>
  </si>
  <si>
    <t>Rewari</t>
  </si>
  <si>
    <t>Jhajjar</t>
  </si>
  <si>
    <t>Mahendragarh</t>
  </si>
  <si>
    <t>Rahul Kumar Gautam</t>
  </si>
  <si>
    <t>Mandi</t>
  </si>
  <si>
    <t>Kullu</t>
  </si>
  <si>
    <t>Sirmaur</t>
  </si>
  <si>
    <t>Hamirpur</t>
  </si>
  <si>
    <t>Una</t>
  </si>
  <si>
    <t>Kinnaur</t>
  </si>
  <si>
    <t>Chamba</t>
  </si>
  <si>
    <t>Lahaul Spiti</t>
  </si>
  <si>
    <t>Raja Moin Ahmed</t>
  </si>
  <si>
    <t>Anantnag</t>
  </si>
  <si>
    <t>Baramulla</t>
  </si>
  <si>
    <t>Budgam</t>
  </si>
  <si>
    <t>Kupwara</t>
  </si>
  <si>
    <t>Leh</t>
  </si>
  <si>
    <t>Ganderbal</t>
  </si>
  <si>
    <t>Kulgam</t>
  </si>
  <si>
    <t>Udhampur</t>
  </si>
  <si>
    <t>Ramban</t>
  </si>
  <si>
    <t>Shopian</t>
  </si>
  <si>
    <t>Doda</t>
  </si>
  <si>
    <t>Kathua</t>
  </si>
  <si>
    <t>Poonch</t>
  </si>
  <si>
    <t>Samba</t>
  </si>
  <si>
    <t>Kargil</t>
  </si>
  <si>
    <t>Pulwama</t>
  </si>
  <si>
    <t>Rajouri</t>
  </si>
  <si>
    <t>Bandipora</t>
  </si>
  <si>
    <t>Debjyoti</t>
  </si>
  <si>
    <t>M/S TIRUPATI SALES</t>
  </si>
  <si>
    <t>Deoghar</t>
  </si>
  <si>
    <t>West Singhbhum</t>
  </si>
  <si>
    <t>Saurav Nath</t>
  </si>
  <si>
    <t>Lalsar Steel</t>
  </si>
  <si>
    <t>East Singhbhum</t>
  </si>
  <si>
    <t>Bokaro</t>
  </si>
  <si>
    <t>Giridih</t>
  </si>
  <si>
    <t>Palamu</t>
  </si>
  <si>
    <t>Garhwa</t>
  </si>
  <si>
    <t>Dumka</t>
  </si>
  <si>
    <t>Godda</t>
  </si>
  <si>
    <t>Sahebganj</t>
  </si>
  <si>
    <t>Ramgarh</t>
  </si>
  <si>
    <t>Jamtara</t>
  </si>
  <si>
    <t>Gumla</t>
  </si>
  <si>
    <t>Pakur</t>
  </si>
  <si>
    <t>Koderma</t>
  </si>
  <si>
    <t>Seraikela-Kharsawan</t>
  </si>
  <si>
    <t>Chatra</t>
  </si>
  <si>
    <t>Latehar</t>
  </si>
  <si>
    <t>Simdega</t>
  </si>
  <si>
    <t>Khunti</t>
  </si>
  <si>
    <t>Lohardaga</t>
  </si>
  <si>
    <t>Sudhir Kumar Garg</t>
  </si>
  <si>
    <t>Khargone</t>
  </si>
  <si>
    <t>Sagar</t>
  </si>
  <si>
    <t>DHARMENDRA KUMAR YADAV</t>
  </si>
  <si>
    <t>Chhindwara</t>
  </si>
  <si>
    <t>Vidisha</t>
  </si>
  <si>
    <t>GLOBAL STEEL</t>
  </si>
  <si>
    <t>Rewa</t>
  </si>
  <si>
    <t>Satna</t>
  </si>
  <si>
    <t>Burhanpur</t>
  </si>
  <si>
    <t>Ujjain</t>
  </si>
  <si>
    <t>Guna</t>
  </si>
  <si>
    <t>Neemuch</t>
  </si>
  <si>
    <t>Narsimhapur</t>
  </si>
  <si>
    <t>Sidhi</t>
  </si>
  <si>
    <t>Singrauli</t>
  </si>
  <si>
    <t>Dewas</t>
  </si>
  <si>
    <t>Chhatarpur</t>
  </si>
  <si>
    <t>Damoh</t>
  </si>
  <si>
    <t>Tikamgarh</t>
  </si>
  <si>
    <t>Rajgarh</t>
  </si>
  <si>
    <t>Barwani</t>
  </si>
  <si>
    <t>Betul</t>
  </si>
  <si>
    <t>Harda</t>
  </si>
  <si>
    <t>Narmadapuram</t>
  </si>
  <si>
    <t>Ashoknagar</t>
  </si>
  <si>
    <t>Morena</t>
  </si>
  <si>
    <t>Sehore</t>
  </si>
  <si>
    <t>Mandla</t>
  </si>
  <si>
    <t>Shahdol</t>
  </si>
  <si>
    <t>Umaria</t>
  </si>
  <si>
    <t>Dhar</t>
  </si>
  <si>
    <t>Jhabua</t>
  </si>
  <si>
    <t>Mandsaur</t>
  </si>
  <si>
    <t>Shajapur</t>
  </si>
  <si>
    <t>Shivpuri</t>
  </si>
  <si>
    <t>Seoni</t>
  </si>
  <si>
    <t>Agar Malwa</t>
  </si>
  <si>
    <t>Bhind</t>
  </si>
  <si>
    <t>Datia</t>
  </si>
  <si>
    <t>Sheopur</t>
  </si>
  <si>
    <t>Anuppur</t>
  </si>
  <si>
    <t>Dindori</t>
  </si>
  <si>
    <t>Alirajpur</t>
  </si>
  <si>
    <t>Panna</t>
  </si>
  <si>
    <t>Amravati</t>
  </si>
  <si>
    <t>Yavatmal</t>
  </si>
  <si>
    <t>Wardha</t>
  </si>
  <si>
    <t>Gondia</t>
  </si>
  <si>
    <t>Gadchiroli</t>
  </si>
  <si>
    <t>Bhandara</t>
  </si>
  <si>
    <t>Washim</t>
  </si>
  <si>
    <t>Buldhana</t>
  </si>
  <si>
    <t>Baleshwar</t>
  </si>
  <si>
    <t>BIDYUT MISHRA</t>
  </si>
  <si>
    <t>Angul</t>
  </si>
  <si>
    <t>Puri</t>
  </si>
  <si>
    <t>Amit Behera</t>
  </si>
  <si>
    <t>Bhadrak</t>
  </si>
  <si>
    <t>Jagatsinghapur</t>
  </si>
  <si>
    <t>Jharsuguda</t>
  </si>
  <si>
    <t>Sundargarh</t>
  </si>
  <si>
    <t>Rayagada</t>
  </si>
  <si>
    <t>Jajpur</t>
  </si>
  <si>
    <t>Kendrapara</t>
  </si>
  <si>
    <t>Nayagarh</t>
  </si>
  <si>
    <t>Koraput</t>
  </si>
  <si>
    <t>Bargarh</t>
  </si>
  <si>
    <t>Gajapati</t>
  </si>
  <si>
    <t>Nabarangpur</t>
  </si>
  <si>
    <t>Kandhamal</t>
  </si>
  <si>
    <t>Boudh</t>
  </si>
  <si>
    <t>Sonepur</t>
  </si>
  <si>
    <t>Malkangiri</t>
  </si>
  <si>
    <t>Kendujhar</t>
  </si>
  <si>
    <t>Kalahandi</t>
  </si>
  <si>
    <t>Sandeep .</t>
  </si>
  <si>
    <t>Gurdaspur</t>
  </si>
  <si>
    <t>TANVI SALES</t>
  </si>
  <si>
    <t>Ferozepur</t>
  </si>
  <si>
    <t>Barnala</t>
  </si>
  <si>
    <t>Mansa</t>
  </si>
  <si>
    <t>Tarn Taran</t>
  </si>
  <si>
    <t>Nawanshahr (SBS Nagar)</t>
  </si>
  <si>
    <t>Abhishek Wadhwa</t>
  </si>
  <si>
    <t>Faridkot</t>
  </si>
  <si>
    <t>Fatehgarh Sahib</t>
  </si>
  <si>
    <t>Chandigarh</t>
  </si>
  <si>
    <t>Moga</t>
  </si>
  <si>
    <t>Rupnagar</t>
  </si>
  <si>
    <t>Malerkotla</t>
  </si>
  <si>
    <t>Sikar</t>
  </si>
  <si>
    <t>Pali</t>
  </si>
  <si>
    <t>Jhalawar</t>
  </si>
  <si>
    <t>Jhunjhunu</t>
  </si>
  <si>
    <t>Hanumangarh</t>
  </si>
  <si>
    <t>Nagaur</t>
  </si>
  <si>
    <t>Churu</t>
  </si>
  <si>
    <t>Tonk</t>
  </si>
  <si>
    <t>Jalore</t>
  </si>
  <si>
    <t>Sawai Madhopur</t>
  </si>
  <si>
    <t>Pratapgarh</t>
  </si>
  <si>
    <t>Pushpendra Kumar</t>
  </si>
  <si>
    <t>Bharatpur</t>
  </si>
  <si>
    <t>Banswara</t>
  </si>
  <si>
    <t>Baran</t>
  </si>
  <si>
    <t>Bundi</t>
  </si>
  <si>
    <t>Dungarpur</t>
  </si>
  <si>
    <t>Sirohi</t>
  </si>
  <si>
    <t>Rajsamand</t>
  </si>
  <si>
    <t>Dholpur</t>
  </si>
  <si>
    <t>Jaisalmer</t>
  </si>
  <si>
    <t>Kanpur Nagar</t>
  </si>
  <si>
    <t>Moradabad</t>
  </si>
  <si>
    <t>Shiv Kumar Sharma</t>
  </si>
  <si>
    <t>Unnao</t>
  </si>
  <si>
    <t>Meerut</t>
  </si>
  <si>
    <t>Barabanki</t>
  </si>
  <si>
    <t>Bijnor</t>
  </si>
  <si>
    <t>Mathura</t>
  </si>
  <si>
    <t>Lakhimpur</t>
  </si>
  <si>
    <t>Sultanpur</t>
  </si>
  <si>
    <t>Rampur</t>
  </si>
  <si>
    <t>Azamgarh</t>
  </si>
  <si>
    <t>Bahraich</t>
  </si>
  <si>
    <t>Gonda</t>
  </si>
  <si>
    <t>Hardoi</t>
  </si>
  <si>
    <t>Jaunpur</t>
  </si>
  <si>
    <t>Kushi nagar</t>
  </si>
  <si>
    <t>Mirzapur</t>
  </si>
  <si>
    <t>Hapur</t>
  </si>
  <si>
    <t>Ballia</t>
  </si>
  <si>
    <t>Deoria</t>
  </si>
  <si>
    <t>Budaun</t>
  </si>
  <si>
    <t>Sambhal</t>
  </si>
  <si>
    <t>Shahjahanpur</t>
  </si>
  <si>
    <t>Baghpat</t>
  </si>
  <si>
    <t>Kannauj</t>
  </si>
  <si>
    <t>Amroha</t>
  </si>
  <si>
    <t>Banda</t>
  </si>
  <si>
    <t>Mau</t>
  </si>
  <si>
    <t>Chandauli</t>
  </si>
  <si>
    <t>Bhadohi</t>
  </si>
  <si>
    <t>Sitapur</t>
  </si>
  <si>
    <t>Sonbhadra</t>
  </si>
  <si>
    <t>Fatehpur</t>
  </si>
  <si>
    <t>Farrukhabad</t>
  </si>
  <si>
    <t>Siddharthnagar</t>
  </si>
  <si>
    <t>Sant Kabeer Nagar</t>
  </si>
  <si>
    <t>Basti</t>
  </si>
  <si>
    <t>Auraiya</t>
  </si>
  <si>
    <t>Maharajganj</t>
  </si>
  <si>
    <t>Ambedkar Nagar</t>
  </si>
  <si>
    <t>Chitrakoot</t>
  </si>
  <si>
    <t>Kaushambi</t>
  </si>
  <si>
    <t>Mahoba</t>
  </si>
  <si>
    <t>Firozabad</t>
  </si>
  <si>
    <t>Jalaun</t>
  </si>
  <si>
    <t>Amethi</t>
  </si>
  <si>
    <t>Etah</t>
  </si>
  <si>
    <t>Kasganj</t>
  </si>
  <si>
    <t>Mainpuri</t>
  </si>
  <si>
    <t>Shravasti</t>
  </si>
  <si>
    <t>Rudraprayag</t>
  </si>
  <si>
    <t>Champawat</t>
  </si>
  <si>
    <t>Pauri Garhwal</t>
  </si>
  <si>
    <t>Chamoli</t>
  </si>
  <si>
    <t>Tehri Garhwal</t>
  </si>
  <si>
    <t>Almora</t>
  </si>
  <si>
    <t>Bageshwar</t>
  </si>
  <si>
    <t>Pithoragarh</t>
  </si>
  <si>
    <t>Uttarkashi</t>
  </si>
  <si>
    <t>Hooghly</t>
  </si>
  <si>
    <t xml:space="preserve">Ragon Poddar </t>
  </si>
  <si>
    <t>Howrah</t>
  </si>
  <si>
    <t>24 Paraganas North</t>
  </si>
  <si>
    <t>24 Paraganas South</t>
  </si>
  <si>
    <t>Medinipur East</t>
  </si>
  <si>
    <t>Birbhum</t>
  </si>
  <si>
    <t>Maheshwari Traders</t>
  </si>
  <si>
    <t>Dinajpur Uttar</t>
  </si>
  <si>
    <t>Dinajpur Dakshin</t>
  </si>
  <si>
    <t>DARJEELING</t>
  </si>
  <si>
    <t>Abu Hossain</t>
  </si>
  <si>
    <t>Jalpaiguri</t>
  </si>
  <si>
    <t>Alipurduar</t>
  </si>
  <si>
    <t>Cooch Behar</t>
  </si>
  <si>
    <t>Paschim Bardhaman</t>
  </si>
  <si>
    <t>Jai Mata Di Steels</t>
  </si>
  <si>
    <t>Purba Bardhaman</t>
  </si>
  <si>
    <t>Bankura</t>
  </si>
  <si>
    <t>Purulia</t>
  </si>
  <si>
    <t>Bhagalpur</t>
  </si>
  <si>
    <t>Punit</t>
  </si>
  <si>
    <t>Darbhanga</t>
  </si>
  <si>
    <t>Samastipur</t>
  </si>
  <si>
    <t>Katihar</t>
  </si>
  <si>
    <t>Madhubani</t>
  </si>
  <si>
    <t>Sitamarhi</t>
  </si>
  <si>
    <t>East Champaran</t>
  </si>
  <si>
    <t>Madhepura</t>
  </si>
  <si>
    <t>Begusarai</t>
  </si>
  <si>
    <t>Saran</t>
  </si>
  <si>
    <t>Vaishali</t>
  </si>
  <si>
    <t>West Champaran</t>
  </si>
  <si>
    <t>Khagaria</t>
  </si>
  <si>
    <t>Supaul</t>
  </si>
  <si>
    <t>Kishanganj</t>
  </si>
  <si>
    <t>Gopalganj</t>
  </si>
  <si>
    <t>Sheohar</t>
  </si>
  <si>
    <t>Jehanabad</t>
  </si>
  <si>
    <t>Arwal</t>
  </si>
  <si>
    <t>Nawada</t>
  </si>
  <si>
    <t>Nalanda</t>
  </si>
  <si>
    <t>Aurangabad</t>
  </si>
  <si>
    <t>Rohtas</t>
  </si>
  <si>
    <t>Kaimur</t>
  </si>
  <si>
    <t>Bhojpur</t>
  </si>
  <si>
    <t>Buxar</t>
  </si>
  <si>
    <t>Sheikhpura</t>
  </si>
  <si>
    <t>Jamui</t>
  </si>
  <si>
    <t>Lakhisarai</t>
  </si>
  <si>
    <t>Banka</t>
  </si>
  <si>
    <t>Munger</t>
  </si>
  <si>
    <t>Amreli</t>
  </si>
  <si>
    <t>Anand</t>
  </si>
  <si>
    <t>Aravalli</t>
  </si>
  <si>
    <t>Banaskantha</t>
  </si>
  <si>
    <t>Bharuch</t>
  </si>
  <si>
    <t>Bhavnagar</t>
  </si>
  <si>
    <t>Botad</t>
  </si>
  <si>
    <t>Chhota Udaipur</t>
  </si>
  <si>
    <t>Dahod</t>
  </si>
  <si>
    <t>Dang</t>
  </si>
  <si>
    <t>Devbhoomi Dwarka</t>
  </si>
  <si>
    <t>Gandhinagar</t>
  </si>
  <si>
    <t>Gir Somnath</t>
  </si>
  <si>
    <t>Jamnagar</t>
  </si>
  <si>
    <t>Kheda</t>
  </si>
  <si>
    <t>Mahisagar</t>
  </si>
  <si>
    <t>Morbi</t>
  </si>
  <si>
    <t>Narmada</t>
  </si>
  <si>
    <t>Navsari</t>
  </si>
  <si>
    <t>Panchmahal</t>
  </si>
  <si>
    <t>Patan</t>
  </si>
  <si>
    <t>Porbandar</t>
  </si>
  <si>
    <t>Sabarkantha</t>
  </si>
  <si>
    <t>Surendranagar</t>
  </si>
  <si>
    <t>Tapi</t>
  </si>
  <si>
    <t>Valsad</t>
  </si>
  <si>
    <t>Kondagaon</t>
  </si>
  <si>
    <t>New DELHI</t>
  </si>
  <si>
    <t>North West</t>
  </si>
  <si>
    <t>Shahdara</t>
  </si>
  <si>
    <t>South West</t>
  </si>
  <si>
    <t>Fatehabad</t>
  </si>
  <si>
    <t>Kurukshetra</t>
  </si>
  <si>
    <t>Yamunanagar</t>
  </si>
  <si>
    <t>Bhiwani</t>
  </si>
  <si>
    <t>Palwal</t>
  </si>
  <si>
    <t>Charki Dadri</t>
  </si>
  <si>
    <t>Nuh</t>
  </si>
  <si>
    <t>Kishtwar</t>
  </si>
  <si>
    <t>Reasi</t>
  </si>
  <si>
    <t>Raisen</t>
  </si>
  <si>
    <t>Balaghat</t>
  </si>
  <si>
    <t>Chandrapur</t>
  </si>
  <si>
    <t>Khordha</t>
  </si>
  <si>
    <t>Dhenkanal</t>
  </si>
  <si>
    <t>Nuapada</t>
  </si>
  <si>
    <t>S.A.S Nagar</t>
  </si>
  <si>
    <t>Kapurthala</t>
  </si>
  <si>
    <t>Fazilka</t>
  </si>
  <si>
    <t>Sri Muktsar Sahib</t>
  </si>
  <si>
    <t>Pathankot</t>
  </si>
  <si>
    <t>Sangrur</t>
  </si>
  <si>
    <t>Ganganagar</t>
  </si>
  <si>
    <t>Dausa</t>
  </si>
  <si>
    <t>Chittorgarh</t>
  </si>
  <si>
    <t>Karauli</t>
  </si>
  <si>
    <t>Gautam Buddha Nagar</t>
  </si>
  <si>
    <t>Bulandshahr</t>
  </si>
  <si>
    <t>Rae bareli</t>
  </si>
  <si>
    <t>Saharanpur</t>
  </si>
  <si>
    <t>Jhansi</t>
  </si>
  <si>
    <t>Pilibhit</t>
  </si>
  <si>
    <t>Ghazipur</t>
  </si>
  <si>
    <t>Etawah</t>
  </si>
  <si>
    <t>Lalitpur</t>
  </si>
  <si>
    <t>Hathras</t>
  </si>
  <si>
    <t>Shamli</t>
  </si>
  <si>
    <t>Nadia</t>
  </si>
  <si>
    <t>Medinipur West</t>
  </si>
  <si>
    <t>Kachchh</t>
  </si>
  <si>
    <t>Credit evaluation</t>
  </si>
  <si>
    <t>Credit availed</t>
  </si>
  <si>
    <t>Aashish Goyal</t>
  </si>
  <si>
    <t>One-helix Volume</t>
  </si>
  <si>
    <t>FE 550 - JSW One</t>
  </si>
  <si>
    <t>FE 550D - JSW One</t>
  </si>
  <si>
    <t>Total Volume</t>
  </si>
  <si>
    <t>Plants</t>
  </si>
  <si>
    <t>One-helix Manpower</t>
  </si>
  <si>
    <t>HO Roles</t>
  </si>
  <si>
    <t>Head PAG</t>
  </si>
  <si>
    <t>Head Operations</t>
  </si>
  <si>
    <t>Overall #s</t>
  </si>
  <si>
    <t>FY 26</t>
  </si>
  <si>
    <t>Retail + PTR</t>
  </si>
  <si>
    <t>Distributor (Projects)</t>
  </si>
  <si>
    <t>Existing customer MOU and Non MOu</t>
  </si>
  <si>
    <t>Existing site Vs new site</t>
  </si>
  <si>
    <t>New customer ; existing state and new state</t>
  </si>
  <si>
    <t>%</t>
  </si>
  <si>
    <t>Volume (MT)</t>
  </si>
  <si>
    <t>GMV (in Cr.)</t>
  </si>
  <si>
    <t>Growth over LY (%)</t>
  </si>
  <si>
    <t>Total GMV (Retail + distributor projects)</t>
  </si>
  <si>
    <t>Credit GMV</t>
  </si>
  <si>
    <t>% GMV on credit</t>
  </si>
  <si>
    <t>Avg. monthly sales FY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</si>
</sst>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_(* #,##0_);_(* \(#,##0\);_(* &quot;-&quot;??_);_(@_)"/>
    <numFmt numFmtId="166" formatCode="[$-409]mmm\-yy;@"/>
    <numFmt numFmtId="167" formatCode="0.0%"/>
    <numFmt numFmtId="168" formatCode="_(* #,##0.0_);_(* \(#,##0.0\);_(* &quot;-&quot;??_);_(@_)"/>
    <numFmt numFmtId="169" formatCode="0.0"/>
    <numFmt numFmtId="170" formatCode="_(* #,##0.0_);_(* \(#,##0.0\);_(* &quot;-&quot;?_);_(@_)"/>
    <numFmt numFmtId="171" formatCode="_ * #,##0_ ;_ * \-#,##0_ ;_ * &quot;-&quot;??_ ;_ @_ "/>
    <numFmt numFmtId="172" formatCode="mmm\'yy"/>
    <numFmt numFmtId="173" formatCode="[$-409]mmmm\ d\,\ yyyy;@"/>
  </numFmts>
  <fonts count="51">
    <font>
      <sz val="11"/>
      <color theme="1"/>
      <name val="Calibri"/>
      <family val="2"/>
      <scheme val="minor"/>
    </font>
    <font>
      <sz val="10"/>
      <color theme="1"/>
      <name val="Calibri"/>
      <family val="2"/>
      <scheme val="minor"/>
    </font>
    <font>
      <sz val="9"/>
      <color theme="1"/>
      <name val="Calibri"/>
      <family val="2"/>
      <scheme val="minor"/>
    </font>
    <font>
      <b/>
      <sz val="11"/>
      <color theme="1"/>
      <name val="Calibri"/>
      <family val="2"/>
      <scheme val="minor"/>
    </font>
    <font>
      <sz val="11"/>
      <color rgb="FFFF0000"/>
      <name val="Calibri"/>
      <scheme val="minor"/>
    </font>
    <font>
      <sz val="10"/>
      <color theme="1"/>
      <name val="Calibri"/>
    </font>
    <font>
      <sz val="11"/>
      <color theme="1"/>
      <name val="Calibri"/>
    </font>
    <font>
      <sz val="10"/>
      <color rgb="FFFFFFFF"/>
      <name val="Calibri"/>
    </font>
    <font>
      <sz val="10"/>
      <color rgb="FF000000"/>
      <name val="Calibri"/>
    </font>
    <font>
      <sz val="10"/>
      <color theme="0"/>
      <name val="Calibri"/>
    </font>
    <font>
      <b/>
      <sz val="11"/>
      <color theme="1"/>
      <name val="Calibri"/>
    </font>
    <font>
      <b/>
      <sz val="10"/>
      <color theme="1"/>
      <name val="Calibri"/>
    </font>
    <font>
      <sz val="11"/>
      <color rgb="FF000000"/>
      <name val="Calibri"/>
      <scheme val="minor"/>
    </font>
    <font>
      <sz val="11"/>
      <color rgb="FF000000"/>
      <name val="Calibri"/>
      <family val="2"/>
      <scheme val="minor"/>
    </font>
    <font>
      <sz val="11"/>
      <color rgb="FF000000"/>
      <name val="Calibri"/>
    </font>
    <font>
      <sz val="11"/>
      <color rgb="FF006CBE"/>
      <name val="Consolas"/>
      <charset val="1"/>
    </font>
    <font>
      <b/>
      <sz val="10"/>
      <color rgb="FF000000"/>
      <name val="Calibri"/>
    </font>
    <font>
      <b/>
      <sz val="9"/>
      <color rgb="FF000000"/>
      <name val="Calibri"/>
    </font>
    <font>
      <b/>
      <sz val="9"/>
      <color theme="1"/>
      <name val="Calibri"/>
    </font>
    <font>
      <sz val="9"/>
      <color theme="1"/>
      <name val="Calibri"/>
    </font>
    <font>
      <sz val="9"/>
      <color rgb="FF000000"/>
      <name val="Calibri"/>
    </font>
    <font>
      <sz val="11"/>
      <color rgb="FF000000"/>
      <name val="Calibri"/>
      <family val="2"/>
    </font>
    <font>
      <sz val="11"/>
      <color rgb="FF000000"/>
      <name val="Calibri"/>
      <charset val="1"/>
    </font>
    <font>
      <sz val="10"/>
      <color rgb="FF000000"/>
      <name val="Calibri"/>
      <charset val="1"/>
    </font>
    <font>
      <sz val="11"/>
      <color rgb="FFFFFFFF"/>
      <name val="Calibri"/>
    </font>
    <font>
      <sz val="11"/>
      <color theme="1"/>
      <name val="Calibri"/>
      <family val="2"/>
      <scheme val="minor"/>
    </font>
    <font>
      <u/>
      <sz val="11"/>
      <color theme="1"/>
      <name val="Calibri"/>
      <family val="2"/>
      <scheme val="minor"/>
    </font>
    <font>
      <b/>
      <sz val="11"/>
      <color indexed="8"/>
      <name val="Calibri"/>
      <family val="2"/>
      <scheme val="minor"/>
    </font>
    <font>
      <b/>
      <sz val="9"/>
      <color rgb="FF000000"/>
      <name val="Calibri"/>
      <family val="2"/>
      <scheme val="minor"/>
    </font>
    <font>
      <sz val="9"/>
      <color rgb="FF000000"/>
      <name val="Calibri"/>
      <family val="2"/>
      <scheme val="minor"/>
    </font>
    <font>
      <b/>
      <sz val="9"/>
      <color indexed="8"/>
      <name val="Calibri"/>
      <family val="2"/>
      <scheme val="minor"/>
    </font>
    <font>
      <b/>
      <sz val="9"/>
      <color theme="1"/>
      <name val="Calibri"/>
      <family val="2"/>
      <scheme val="minor"/>
    </font>
    <font>
      <b/>
      <sz val="9"/>
      <name val="Calibri"/>
      <family val="2"/>
      <scheme val="minor"/>
    </font>
    <font>
      <b/>
      <sz val="10"/>
      <color theme="1"/>
      <name val="Calibri"/>
      <family val="2"/>
    </font>
    <font>
      <sz val="10"/>
      <color theme="1"/>
      <name val="Calibri"/>
      <family val="2"/>
    </font>
    <font>
      <sz val="11"/>
      <color theme="0"/>
      <name val="Calibri"/>
      <family val="2"/>
      <scheme val="minor"/>
    </font>
    <font>
      <sz val="11"/>
      <color indexed="8"/>
      <name val="Calibri"/>
      <family val="2"/>
      <scheme val="minor"/>
    </font>
    <font>
      <sz val="10"/>
      <color indexed="8"/>
      <name val="Calibri"/>
      <family val="2"/>
      <scheme val="minor"/>
    </font>
    <font>
      <i/>
      <sz val="10"/>
      <color indexed="8"/>
      <name val="Calibri"/>
      <family val="2"/>
      <scheme val="minor"/>
    </font>
    <font>
      <b/>
      <sz val="11"/>
      <color rgb="FFFFFFFF"/>
      <name val="Calibri"/>
      <family val="2"/>
      <scheme val="minor"/>
    </font>
    <font>
      <b/>
      <sz val="11"/>
      <color rgb="FF000000"/>
      <name val="Calibri"/>
      <family val="2"/>
      <scheme val="minor"/>
    </font>
    <font>
      <sz val="11"/>
      <name val="Calibri"/>
      <family val="2"/>
      <scheme val="minor"/>
    </font>
    <font>
      <b/>
      <sz val="10"/>
      <color rgb="FF000000"/>
      <name val="Calibri"/>
      <family val="2"/>
    </font>
    <font>
      <sz val="10"/>
      <color rgb="FF000000"/>
      <name val="Calibri"/>
      <family val="2"/>
    </font>
    <font>
      <sz val="10"/>
      <color theme="0"/>
      <name val="Calibri"/>
      <family val="2"/>
    </font>
    <font>
      <sz val="11"/>
      <color theme="0"/>
      <name val="Calibri"/>
      <family val="2"/>
    </font>
    <font>
      <sz val="9"/>
      <color theme="1"/>
      <name val="Calibri"/>
      <scheme val="minor"/>
    </font>
    <font>
      <sz val="9"/>
      <color rgb="FF000000"/>
      <name val="Calibri"/>
      <scheme val="minor"/>
    </font>
    <font>
      <b/>
      <sz val="9"/>
      <color rgb="FF000000"/>
      <name val="Calibri"/>
      <scheme val="minor"/>
    </font>
    <font>
      <b/>
      <sz val="9"/>
      <color rgb="FF242424"/>
      <name val="Calibri"/>
      <scheme val="minor"/>
    </font>
    <font>
      <b/>
      <sz val="9"/>
      <color rgb="FF242424"/>
      <name val="Calibri"/>
      <family val="2"/>
      <scheme val="minor"/>
    </font>
  </fonts>
  <fills count="43">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38761D"/>
        <bgColor indexed="64"/>
      </patternFill>
    </fill>
    <fill>
      <patternFill patternType="solid">
        <fgColor theme="3" tint="0.89999084444715716"/>
        <bgColor indexed="64"/>
      </patternFill>
    </fill>
    <fill>
      <patternFill patternType="solid">
        <fgColor theme="4"/>
        <bgColor indexed="64"/>
      </patternFill>
    </fill>
    <fill>
      <patternFill patternType="solid">
        <fgColor theme="9" tint="0.79998168889431442"/>
        <bgColor indexed="64"/>
      </patternFill>
    </fill>
    <fill>
      <patternFill patternType="solid">
        <fgColor rgb="FFFFFF00"/>
        <bgColor rgb="FF000000"/>
      </patternFill>
    </fill>
    <fill>
      <patternFill patternType="solid">
        <fgColor rgb="FFFFFFFF"/>
        <bgColor rgb="FF000000"/>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
      <patternFill patternType="solid">
        <fgColor theme="1"/>
        <bgColor indexed="64"/>
      </patternFill>
    </fill>
    <fill>
      <patternFill patternType="solid">
        <fgColor theme="1" tint="4.9989318521683403E-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00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7CDCD"/>
        <bgColor indexed="64"/>
      </patternFill>
    </fill>
    <fill>
      <patternFill patternType="solid">
        <fgColor rgb="FFF8CBAD"/>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FFFF00"/>
        <bgColor theme="4" tint="0.79998168889431442"/>
      </patternFill>
    </fill>
    <fill>
      <patternFill patternType="solid">
        <fgColor rgb="FF19479E"/>
        <bgColor rgb="FF000000"/>
      </patternFill>
    </fill>
    <fill>
      <patternFill patternType="solid">
        <fgColor rgb="FFF7CBCB"/>
        <bgColor indexed="64"/>
      </patternFill>
    </fill>
    <fill>
      <patternFill patternType="solid">
        <fgColor theme="3" tint="-0.499984740745262"/>
        <bgColor rgb="FF000000"/>
      </patternFill>
    </fill>
    <fill>
      <patternFill patternType="solid">
        <fgColor theme="4" tint="-0.249977111117893"/>
        <bgColor indexed="64"/>
      </patternFill>
    </fill>
    <fill>
      <patternFill patternType="solid">
        <fgColor theme="3" tint="0.79998168889431442"/>
        <bgColor indexed="64"/>
      </patternFill>
    </fill>
  </fills>
  <borders count="64">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rgb="FF000000"/>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s>
  <cellStyleXfs count="5">
    <xf numFmtId="0" fontId="0" fillId="0" borderId="0"/>
    <xf numFmtId="164" fontId="25" fillId="0" borderId="0" applyFont="0" applyFill="0" applyBorder="0" applyAlignment="0" applyProtection="0"/>
    <xf numFmtId="9" fontId="25" fillId="0" borderId="0" applyFont="0" applyFill="0" applyBorder="0" applyAlignment="0" applyProtection="0"/>
    <xf numFmtId="0" fontId="36" fillId="0" borderId="0"/>
    <xf numFmtId="43" fontId="36" fillId="0" borderId="0" applyFont="0" applyFill="0" applyBorder="0" applyAlignment="0" applyProtection="0"/>
  </cellStyleXfs>
  <cellXfs count="762">
    <xf numFmtId="0" fontId="0" fillId="0" borderId="0" xfId="0"/>
    <xf numFmtId="0" fontId="0" fillId="0" borderId="0" xfId="0" applyAlignment="1">
      <alignment vertical="center"/>
    </xf>
    <xf numFmtId="17" fontId="0" fillId="0" borderId="0" xfId="0" applyNumberFormat="1" applyAlignment="1">
      <alignment horizontal="center" vertical="center"/>
    </xf>
    <xf numFmtId="0" fontId="0" fillId="2" borderId="0" xfId="0" applyFill="1" applyAlignment="1">
      <alignment vertical="center"/>
    </xf>
    <xf numFmtId="0" fontId="0" fillId="0" borderId="0" xfId="0" applyAlignment="1">
      <alignment horizontal="center" vertical="center"/>
    </xf>
    <xf numFmtId="0" fontId="0" fillId="3" borderId="0" xfId="0" applyFill="1" applyAlignment="1">
      <alignment horizontal="center" vertical="center"/>
    </xf>
    <xf numFmtId="0" fontId="0" fillId="4" borderId="0" xfId="0" applyFill="1" applyAlignment="1">
      <alignment vertical="center"/>
    </xf>
    <xf numFmtId="0" fontId="0" fillId="4" borderId="0" xfId="0" applyFill="1" applyAlignment="1">
      <alignment horizontal="center" vertical="center"/>
    </xf>
    <xf numFmtId="0" fontId="0" fillId="0" borderId="0" xfId="0" applyAlignment="1">
      <alignment horizontal="left" vertical="center"/>
    </xf>
    <xf numFmtId="0" fontId="1" fillId="4" borderId="0" xfId="0" applyFont="1" applyFill="1" applyAlignment="1">
      <alignment horizontal="left" vertical="center"/>
    </xf>
    <xf numFmtId="165" fontId="2"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166" fontId="3" fillId="0" borderId="0" xfId="0" applyNumberFormat="1" applyFont="1"/>
    <xf numFmtId="165" fontId="0" fillId="0" borderId="0" xfId="0" applyNumberFormat="1" applyAlignment="1">
      <alignment vertical="center"/>
    </xf>
    <xf numFmtId="165" fontId="0" fillId="0" borderId="0" xfId="0" applyNumberFormat="1" applyAlignment="1">
      <alignment horizontal="right" vertical="center"/>
    </xf>
    <xf numFmtId="9" fontId="0" fillId="0" borderId="0" xfId="0" applyNumberFormat="1" applyAlignment="1">
      <alignment horizontal="center" vertical="center"/>
    </xf>
    <xf numFmtId="167" fontId="0" fillId="0" borderId="0" xfId="0" applyNumberFormat="1" applyAlignment="1">
      <alignment horizontal="center" vertical="center"/>
    </xf>
    <xf numFmtId="0" fontId="0" fillId="5" borderId="0" xfId="0" applyFill="1" applyAlignment="1">
      <alignment vertical="center"/>
    </xf>
    <xf numFmtId="0" fontId="5" fillId="0" borderId="0" xfId="0" applyFont="1" applyAlignment="1">
      <alignment vertical="center"/>
    </xf>
    <xf numFmtId="0" fontId="5" fillId="0" borderId="0" xfId="0" applyFont="1" applyAlignment="1">
      <alignment horizontal="right" vertical="center"/>
    </xf>
    <xf numFmtId="9" fontId="5" fillId="0" borderId="0" xfId="0" applyNumberFormat="1" applyFont="1" applyAlignment="1">
      <alignment vertical="center"/>
    </xf>
    <xf numFmtId="165" fontId="5" fillId="0" borderId="0" xfId="0" applyNumberFormat="1" applyFont="1" applyAlignment="1">
      <alignment vertical="center"/>
    </xf>
    <xf numFmtId="0" fontId="6" fillId="0" borderId="0" xfId="0" applyFont="1" applyAlignment="1">
      <alignment vertical="center"/>
    </xf>
    <xf numFmtId="0" fontId="7" fillId="6" borderId="1" xfId="0" applyFont="1" applyFill="1" applyBorder="1" applyAlignment="1">
      <alignment horizontal="center" vertical="center" wrapText="1" readingOrder="1"/>
    </xf>
    <xf numFmtId="0" fontId="7" fillId="6" borderId="2" xfId="0" applyFont="1" applyFill="1" applyBorder="1" applyAlignment="1">
      <alignment horizontal="left" vertical="center" wrapText="1" readingOrder="1"/>
    </xf>
    <xf numFmtId="0" fontId="7" fillId="6" borderId="2" xfId="0" applyFont="1" applyFill="1" applyBorder="1" applyAlignment="1">
      <alignment horizontal="center" vertical="center" wrapText="1" readingOrder="1"/>
    </xf>
    <xf numFmtId="0" fontId="5" fillId="7" borderId="0" xfId="0" applyFont="1" applyFill="1" applyAlignment="1">
      <alignment horizontal="center" vertical="center"/>
    </xf>
    <xf numFmtId="0" fontId="5" fillId="7" borderId="0" xfId="0" applyFont="1" applyFill="1" applyAlignment="1">
      <alignment horizontal="center" vertical="center" wrapText="1"/>
    </xf>
    <xf numFmtId="0" fontId="7" fillId="6"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5" fillId="0" borderId="0" xfId="0" applyFont="1" applyAlignment="1">
      <alignment horizontal="center" vertical="center" wrapText="1"/>
    </xf>
    <xf numFmtId="0" fontId="8" fillId="5" borderId="0" xfId="0" applyFont="1" applyFill="1" applyAlignment="1">
      <alignment horizontal="center" vertical="center" wrapText="1" readingOrder="1"/>
    </xf>
    <xf numFmtId="0" fontId="9" fillId="8" borderId="0" xfId="0" applyFont="1" applyFill="1" applyAlignment="1">
      <alignment horizontal="center" vertical="center" wrapText="1"/>
    </xf>
    <xf numFmtId="0" fontId="5" fillId="0" borderId="3" xfId="0" applyFont="1" applyBorder="1" applyAlignment="1">
      <alignment horizontal="center" vertical="center" readingOrder="1"/>
    </xf>
    <xf numFmtId="0" fontId="5" fillId="0" borderId="4" xfId="0" applyFont="1" applyBorder="1" applyAlignment="1">
      <alignment vertical="center" wrapText="1" readingOrder="1"/>
    </xf>
    <xf numFmtId="0" fontId="5" fillId="0" borderId="4" xfId="0" applyFont="1" applyBorder="1" applyAlignment="1">
      <alignment horizontal="center" vertical="center" readingOrder="1"/>
    </xf>
    <xf numFmtId="9" fontId="5" fillId="0" borderId="0" xfId="0" applyNumberFormat="1" applyFont="1" applyAlignment="1">
      <alignment horizontal="center" vertical="center"/>
    </xf>
    <xf numFmtId="165" fontId="5" fillId="0" borderId="4" xfId="0" applyNumberFormat="1" applyFont="1" applyBorder="1" applyAlignment="1">
      <alignment horizontal="center" vertical="center" readingOrder="1"/>
    </xf>
    <xf numFmtId="165" fontId="5" fillId="0" borderId="0" xfId="0" applyNumberFormat="1" applyFont="1" applyAlignment="1">
      <alignment horizontal="center" vertical="center"/>
    </xf>
    <xf numFmtId="168" fontId="5" fillId="0" borderId="0" xfId="0" applyNumberFormat="1" applyFont="1" applyAlignment="1">
      <alignment horizontal="center" vertical="center"/>
    </xf>
    <xf numFmtId="167" fontId="5" fillId="0" borderId="0" xfId="0" applyNumberFormat="1" applyFont="1" applyAlignment="1">
      <alignment horizontal="center" vertical="center"/>
    </xf>
    <xf numFmtId="165" fontId="5" fillId="0" borderId="0" xfId="0" applyNumberFormat="1" applyFont="1" applyAlignment="1">
      <alignment horizontal="right" vertical="center"/>
    </xf>
    <xf numFmtId="0" fontId="5" fillId="0" borderId="4" xfId="0" applyFont="1" applyBorder="1" applyAlignment="1">
      <alignment vertical="center" readingOrder="1"/>
    </xf>
    <xf numFmtId="168" fontId="5" fillId="0" borderId="0" xfId="0" applyNumberFormat="1" applyFont="1" applyAlignment="1">
      <alignment vertical="center"/>
    </xf>
    <xf numFmtId="0" fontId="5" fillId="0" borderId="5" xfId="0" applyFont="1" applyBorder="1" applyAlignment="1">
      <alignment horizontal="center" vertical="center" readingOrder="1"/>
    </xf>
    <xf numFmtId="0" fontId="5" fillId="0" borderId="6" xfId="0" applyFont="1" applyBorder="1" applyAlignment="1">
      <alignment vertical="center" readingOrder="1"/>
    </xf>
    <xf numFmtId="0" fontId="5" fillId="0" borderId="6" xfId="0" applyFont="1" applyBorder="1" applyAlignment="1">
      <alignment horizontal="center" vertical="center" readingOrder="1"/>
    </xf>
    <xf numFmtId="165" fontId="5" fillId="0" borderId="6" xfId="0" applyNumberFormat="1" applyFont="1" applyBorder="1" applyAlignment="1">
      <alignment horizontal="center" vertical="center" readingOrder="1"/>
    </xf>
    <xf numFmtId="0" fontId="6" fillId="0" borderId="7" xfId="0" applyFont="1" applyBorder="1" applyAlignment="1">
      <alignment horizontal="center" vertical="center" readingOrder="1"/>
    </xf>
    <xf numFmtId="0" fontId="10" fillId="0" borderId="7" xfId="0" applyFont="1" applyBorder="1" applyAlignment="1">
      <alignment vertical="center" readingOrder="1"/>
    </xf>
    <xf numFmtId="9" fontId="10" fillId="0" borderId="7" xfId="0" applyNumberFormat="1" applyFont="1" applyBorder="1" applyAlignment="1">
      <alignment horizontal="center" vertical="center"/>
    </xf>
    <xf numFmtId="165" fontId="10" fillId="0" borderId="7" xfId="0" applyNumberFormat="1" applyFont="1" applyBorder="1" applyAlignment="1">
      <alignment horizontal="center" vertical="center" readingOrder="1"/>
    </xf>
    <xf numFmtId="165" fontId="10" fillId="0" borderId="7" xfId="0" applyNumberFormat="1" applyFont="1" applyBorder="1" applyAlignment="1">
      <alignment horizontal="center" vertical="center"/>
    </xf>
    <xf numFmtId="165" fontId="10" fillId="0" borderId="8" xfId="0" applyNumberFormat="1" applyFont="1" applyBorder="1" applyAlignment="1">
      <alignment horizontal="center" vertical="center"/>
    </xf>
    <xf numFmtId="168" fontId="10" fillId="0" borderId="8" xfId="0" applyNumberFormat="1" applyFont="1" applyBorder="1" applyAlignment="1">
      <alignment horizontal="center" vertical="center"/>
    </xf>
    <xf numFmtId="167" fontId="10" fillId="0" borderId="8" xfId="0" applyNumberFormat="1" applyFont="1" applyBorder="1" applyAlignment="1">
      <alignment horizontal="center" vertical="center"/>
    </xf>
    <xf numFmtId="167" fontId="11" fillId="0" borderId="7" xfId="0" applyNumberFormat="1" applyFont="1" applyBorder="1" applyAlignment="1">
      <alignment horizontal="center" vertical="center"/>
    </xf>
    <xf numFmtId="9" fontId="6" fillId="0" borderId="0" xfId="0" applyNumberFormat="1" applyFont="1" applyAlignment="1">
      <alignment vertical="center"/>
    </xf>
    <xf numFmtId="165" fontId="6" fillId="0" borderId="0" xfId="0" applyNumberFormat="1" applyFont="1" applyAlignment="1">
      <alignment vertical="center"/>
    </xf>
    <xf numFmtId="0" fontId="6" fillId="5" borderId="0" xfId="0" applyFont="1" applyFill="1" applyAlignment="1">
      <alignment vertical="center"/>
    </xf>
    <xf numFmtId="168" fontId="6" fillId="0" borderId="0" xfId="0" applyNumberFormat="1" applyFont="1" applyAlignment="1">
      <alignment vertical="center"/>
    </xf>
    <xf numFmtId="0" fontId="6" fillId="0" borderId="0" xfId="0" applyFont="1" applyAlignment="1">
      <alignment vertical="center" wrapText="1"/>
    </xf>
    <xf numFmtId="167" fontId="6" fillId="0" borderId="0" xfId="0" applyNumberFormat="1" applyFont="1" applyAlignment="1">
      <alignment vertical="center"/>
    </xf>
    <xf numFmtId="0" fontId="0" fillId="9" borderId="0" xfId="0" applyFill="1" applyAlignment="1">
      <alignment horizontal="center" vertical="center"/>
    </xf>
    <xf numFmtId="165" fontId="0" fillId="0" borderId="7" xfId="0" applyNumberFormat="1" applyBorder="1" applyAlignment="1">
      <alignment vertical="center"/>
    </xf>
    <xf numFmtId="165" fontId="3" fillId="0" borderId="7" xfId="0" applyNumberFormat="1" applyFont="1" applyBorder="1" applyAlignment="1">
      <alignment vertical="center"/>
    </xf>
    <xf numFmtId="0" fontId="0" fillId="2" borderId="7" xfId="0" applyFill="1" applyBorder="1" applyAlignment="1">
      <alignment horizontal="center" vertical="center" wrapText="1"/>
    </xf>
    <xf numFmtId="0" fontId="0" fillId="4" borderId="7" xfId="0" applyFill="1" applyBorder="1" applyAlignment="1">
      <alignment horizontal="center" vertical="center" wrapText="1"/>
    </xf>
    <xf numFmtId="0" fontId="0" fillId="9" borderId="7" xfId="0" applyFill="1" applyBorder="1" applyAlignment="1">
      <alignment horizontal="center" vertical="center" wrapText="1"/>
    </xf>
    <xf numFmtId="165" fontId="0" fillId="0" borderId="9" xfId="0" applyNumberFormat="1" applyBorder="1" applyAlignment="1">
      <alignment vertical="center"/>
    </xf>
    <xf numFmtId="0" fontId="0" fillId="2" borderId="11" xfId="0" applyFill="1" applyBorder="1" applyAlignment="1">
      <alignment horizontal="center" vertical="center" wrapText="1"/>
    </xf>
    <xf numFmtId="0" fontId="6" fillId="0" borderId="9" xfId="0" applyFont="1" applyBorder="1" applyAlignment="1">
      <alignment horizontal="center" vertical="center" readingOrder="1"/>
    </xf>
    <xf numFmtId="0" fontId="0" fillId="9" borderId="8" xfId="0" applyFill="1" applyBorder="1" applyAlignment="1">
      <alignment horizontal="center" vertical="center" wrapText="1"/>
    </xf>
    <xf numFmtId="0" fontId="2"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right" vertical="center" wrapText="1"/>
    </xf>
    <xf numFmtId="0" fontId="6" fillId="5" borderId="0" xfId="0" applyFont="1" applyFill="1" applyAlignment="1">
      <alignment horizontal="center" vertical="center" wrapText="1"/>
    </xf>
    <xf numFmtId="9" fontId="6" fillId="0" borderId="0" xfId="0" applyNumberFormat="1" applyFont="1" applyAlignment="1">
      <alignment horizontal="center" vertical="center"/>
    </xf>
    <xf numFmtId="17" fontId="6" fillId="7" borderId="0" xfId="0" applyNumberFormat="1" applyFont="1" applyFill="1" applyAlignment="1">
      <alignment horizontal="center" vertical="center"/>
    </xf>
    <xf numFmtId="0" fontId="6" fillId="0" borderId="0" xfId="0" applyFont="1" applyAlignment="1">
      <alignment horizontal="center" vertical="center"/>
    </xf>
    <xf numFmtId="0" fontId="6" fillId="9" borderId="0" xfId="0" applyFont="1" applyFill="1" applyAlignment="1">
      <alignment horizontal="center" vertical="center"/>
    </xf>
    <xf numFmtId="0" fontId="6" fillId="7" borderId="0" xfId="0" applyFont="1" applyFill="1" applyAlignment="1">
      <alignment vertical="center"/>
    </xf>
    <xf numFmtId="165" fontId="6" fillId="0" borderId="0" xfId="0" applyNumberFormat="1" applyFont="1" applyAlignment="1">
      <alignment vertical="center" wrapText="1"/>
    </xf>
    <xf numFmtId="9" fontId="6" fillId="0" borderId="0" xfId="0" applyNumberFormat="1" applyFont="1" applyAlignment="1">
      <alignment vertical="center" wrapText="1"/>
    </xf>
    <xf numFmtId="165" fontId="6" fillId="0" borderId="0" xfId="0" applyNumberFormat="1" applyFont="1" applyAlignment="1">
      <alignment horizontal="right" vertical="center" wrapText="1"/>
    </xf>
    <xf numFmtId="165" fontId="6" fillId="0" borderId="0" xfId="0" applyNumberFormat="1"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center" vertical="center" wrapText="1"/>
    </xf>
    <xf numFmtId="0" fontId="12" fillId="0" borderId="0" xfId="0" applyFont="1" applyAlignment="1">
      <alignment horizontal="center" vertical="center" readingOrder="1"/>
    </xf>
    <xf numFmtId="0" fontId="12" fillId="0" borderId="0" xfId="0" applyFont="1" applyAlignment="1">
      <alignment horizontal="left" vertical="center" readingOrder="1"/>
    </xf>
    <xf numFmtId="165" fontId="12" fillId="0" borderId="0" xfId="0" applyNumberFormat="1" applyFont="1" applyAlignment="1">
      <alignment horizontal="center" vertical="center" readingOrder="1"/>
    </xf>
    <xf numFmtId="167" fontId="6" fillId="0" borderId="0" xfId="0" applyNumberFormat="1" applyFont="1" applyAlignment="1">
      <alignment horizontal="center" vertical="center"/>
    </xf>
    <xf numFmtId="43" fontId="6" fillId="0" borderId="0" xfId="0" applyNumberFormat="1" applyFont="1" applyAlignment="1">
      <alignment vertical="center"/>
    </xf>
    <xf numFmtId="0" fontId="12" fillId="10" borderId="0" xfId="0" applyFont="1" applyFill="1" applyAlignment="1">
      <alignment horizontal="left" vertical="center" readingOrder="1"/>
    </xf>
    <xf numFmtId="0" fontId="13" fillId="0" borderId="0" xfId="0" applyFont="1" applyAlignment="1">
      <alignment horizontal="left" vertical="center"/>
    </xf>
    <xf numFmtId="0" fontId="12" fillId="11" borderId="0" xfId="0" applyFont="1" applyFill="1" applyAlignment="1">
      <alignment horizontal="center" vertical="center" readingOrder="1"/>
    </xf>
    <xf numFmtId="0" fontId="12" fillId="9" borderId="0" xfId="0" applyFont="1" applyFill="1" applyAlignment="1">
      <alignment horizontal="center" vertical="center" readingOrder="1"/>
    </xf>
    <xf numFmtId="0" fontId="12" fillId="9" borderId="0" xfId="0" applyFont="1" applyFill="1" applyAlignment="1">
      <alignment horizontal="left" vertical="center" readingOrder="1"/>
    </xf>
    <xf numFmtId="0" fontId="4" fillId="0" borderId="0" xfId="0" applyFont="1" applyAlignment="1">
      <alignment horizontal="left" vertical="center" readingOrder="1"/>
    </xf>
    <xf numFmtId="0" fontId="6" fillId="9" borderId="0" xfId="0" applyFont="1" applyFill="1" applyAlignment="1">
      <alignment vertical="center"/>
    </xf>
    <xf numFmtId="0" fontId="14" fillId="0" borderId="0" xfId="0" applyFont="1" applyAlignment="1">
      <alignment horizontal="center" vertical="center" wrapText="1"/>
    </xf>
    <xf numFmtId="43" fontId="14" fillId="0" borderId="0" xfId="0" applyNumberFormat="1" applyFont="1" applyAlignment="1">
      <alignment vertical="center"/>
    </xf>
    <xf numFmtId="0" fontId="14" fillId="0" borderId="0" xfId="0" applyFont="1" applyAlignment="1">
      <alignment vertical="center"/>
    </xf>
    <xf numFmtId="0" fontId="0" fillId="9" borderId="0" xfId="0" applyFill="1" applyAlignment="1">
      <alignment horizontal="left" vertical="center"/>
    </xf>
    <xf numFmtId="0" fontId="13" fillId="9" borderId="0" xfId="0" applyFont="1" applyFill="1" applyAlignment="1">
      <alignment horizontal="left" vertical="center" readingOrder="1"/>
    </xf>
    <xf numFmtId="0" fontId="13" fillId="9" borderId="0" xfId="0" applyFont="1" applyFill="1" applyAlignment="1">
      <alignment horizontal="center" vertical="center" readingOrder="1"/>
    </xf>
    <xf numFmtId="165" fontId="13" fillId="0" borderId="0" xfId="0" applyNumberFormat="1" applyFont="1" applyAlignment="1">
      <alignment horizontal="center" vertical="center" readingOrder="1"/>
    </xf>
    <xf numFmtId="0" fontId="3" fillId="0" borderId="0" xfId="0" applyFont="1"/>
    <xf numFmtId="10" fontId="3" fillId="0" borderId="0" xfId="0" applyNumberFormat="1" applyFont="1"/>
    <xf numFmtId="165" fontId="0" fillId="0" borderId="0" xfId="0" applyNumberFormat="1"/>
    <xf numFmtId="10" fontId="0" fillId="0" borderId="0" xfId="0" applyNumberFormat="1" applyAlignment="1">
      <alignment horizontal="center" vertical="center"/>
    </xf>
    <xf numFmtId="10" fontId="0" fillId="0" borderId="0" xfId="0" applyNumberFormat="1" applyAlignment="1">
      <alignment vertical="center"/>
    </xf>
    <xf numFmtId="168" fontId="0" fillId="0" borderId="0" xfId="0" applyNumberFormat="1" applyAlignment="1">
      <alignment horizontal="right" vertical="center"/>
    </xf>
    <xf numFmtId="0" fontId="0" fillId="12" borderId="0" xfId="0" applyFill="1" applyAlignment="1">
      <alignment horizontal="center" vertical="center"/>
    </xf>
    <xf numFmtId="0" fontId="0" fillId="12" borderId="0" xfId="0" applyFill="1" applyAlignment="1">
      <alignment vertical="center"/>
    </xf>
    <xf numFmtId="165" fontId="0" fillId="12" borderId="0" xfId="0" applyNumberFormat="1" applyFill="1" applyAlignment="1">
      <alignment vertical="center"/>
    </xf>
    <xf numFmtId="10" fontId="15" fillId="0" borderId="0" xfId="0" quotePrefix="1" applyNumberFormat="1" applyFont="1" applyAlignment="1">
      <alignment vertical="center"/>
    </xf>
    <xf numFmtId="10" fontId="15" fillId="12" borderId="0" xfId="0" quotePrefix="1" applyNumberFormat="1" applyFont="1" applyFill="1" applyAlignment="1">
      <alignment vertical="center"/>
    </xf>
    <xf numFmtId="0" fontId="6" fillId="0" borderId="7" xfId="0" applyFont="1" applyBorder="1" applyAlignment="1">
      <alignment vertical="center"/>
    </xf>
    <xf numFmtId="0" fontId="6" fillId="0" borderId="13" xfId="0" applyFont="1" applyBorder="1" applyAlignment="1">
      <alignment vertical="center"/>
    </xf>
    <xf numFmtId="17" fontId="6" fillId="0" borderId="7" xfId="0" applyNumberFormat="1" applyFont="1" applyBorder="1" applyAlignment="1">
      <alignment horizontal="center" vertical="center"/>
    </xf>
    <xf numFmtId="9" fontId="6" fillId="0" borderId="7" xfId="0" applyNumberFormat="1" applyFont="1" applyBorder="1" applyAlignment="1">
      <alignment vertical="center"/>
    </xf>
    <xf numFmtId="9" fontId="0" fillId="0" borderId="0" xfId="0" applyNumberFormat="1" applyAlignment="1">
      <alignment vertical="center"/>
    </xf>
    <xf numFmtId="0" fontId="3" fillId="0" borderId="0" xfId="0" applyFont="1" applyAlignment="1">
      <alignment horizontal="center" vertical="center"/>
    </xf>
    <xf numFmtId="0" fontId="3" fillId="0" borderId="0" xfId="0" applyFont="1" applyAlignment="1">
      <alignment vertical="center"/>
    </xf>
    <xf numFmtId="17" fontId="3" fillId="0" borderId="0" xfId="0" applyNumberFormat="1" applyFont="1" applyAlignment="1">
      <alignment horizontal="center" vertical="center"/>
    </xf>
    <xf numFmtId="0" fontId="3" fillId="0" borderId="0" xfId="0" applyFont="1" applyAlignment="1">
      <alignment vertical="center" wrapText="1"/>
    </xf>
    <xf numFmtId="0" fontId="0" fillId="0" borderId="0" xfId="0" applyAlignment="1">
      <alignment horizontal="right" vertical="center"/>
    </xf>
    <xf numFmtId="0" fontId="0" fillId="5" borderId="0" xfId="0" applyFill="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wrapText="1"/>
    </xf>
    <xf numFmtId="1" fontId="0" fillId="0" borderId="0" xfId="0" applyNumberFormat="1" applyAlignment="1">
      <alignment vertical="center"/>
    </xf>
    <xf numFmtId="169" fontId="0" fillId="0" borderId="0" xfId="0" applyNumberFormat="1" applyAlignment="1">
      <alignment horizontal="center" vertical="center"/>
    </xf>
    <xf numFmtId="0" fontId="14" fillId="0" borderId="7" xfId="0" applyFont="1" applyBorder="1"/>
    <xf numFmtId="0" fontId="14" fillId="0" borderId="11" xfId="0" applyFont="1" applyBorder="1"/>
    <xf numFmtId="0" fontId="14" fillId="0" borderId="9" xfId="0" applyFont="1" applyBorder="1"/>
    <xf numFmtId="0" fontId="14" fillId="0" borderId="12" xfId="0" applyFont="1" applyBorder="1"/>
    <xf numFmtId="0" fontId="14" fillId="0" borderId="14" xfId="0" applyFont="1" applyBorder="1"/>
    <xf numFmtId="0" fontId="14" fillId="0" borderId="15" xfId="0" applyFont="1" applyBorder="1"/>
    <xf numFmtId="0" fontId="11" fillId="7" borderId="8" xfId="0" applyFont="1" applyFill="1" applyBorder="1" applyAlignment="1">
      <alignment horizontal="center" vertical="center"/>
    </xf>
    <xf numFmtId="0" fontId="11" fillId="7" borderId="7" xfId="0" applyFont="1" applyFill="1" applyBorder="1" applyAlignment="1">
      <alignment horizontal="center" vertical="center"/>
    </xf>
    <xf numFmtId="17" fontId="16" fillId="14" borderId="7" xfId="0" applyNumberFormat="1" applyFont="1" applyFill="1" applyBorder="1" applyAlignment="1">
      <alignment horizontal="center" vertical="center"/>
    </xf>
    <xf numFmtId="0" fontId="17" fillId="13" borderId="7" xfId="0" applyFont="1" applyFill="1" applyBorder="1" applyAlignment="1">
      <alignment horizontal="left" vertical="center" wrapText="1"/>
    </xf>
    <xf numFmtId="169" fontId="11" fillId="7" borderId="7" xfId="0" applyNumberFormat="1" applyFont="1" applyFill="1" applyBorder="1" applyAlignment="1">
      <alignment horizontal="center" vertical="center"/>
    </xf>
    <xf numFmtId="169" fontId="11" fillId="7" borderId="8" xfId="0" applyNumberFormat="1" applyFont="1" applyFill="1" applyBorder="1" applyAlignment="1">
      <alignment horizontal="center" vertical="center"/>
    </xf>
    <xf numFmtId="169" fontId="5" fillId="14" borderId="7" xfId="0" applyNumberFormat="1" applyFont="1" applyFill="1" applyBorder="1" applyAlignment="1">
      <alignment horizontal="center" vertical="center"/>
    </xf>
    <xf numFmtId="169" fontId="11" fillId="14" borderId="7" xfId="0" applyNumberFormat="1" applyFont="1" applyFill="1" applyBorder="1" applyAlignment="1">
      <alignment horizontal="center" vertical="center"/>
    </xf>
    <xf numFmtId="169" fontId="11" fillId="15" borderId="7" xfId="0" applyNumberFormat="1" applyFont="1" applyFill="1" applyBorder="1" applyAlignment="1">
      <alignment horizontal="center" vertical="center"/>
    </xf>
    <xf numFmtId="0" fontId="17" fillId="13" borderId="7" xfId="0" applyFont="1" applyFill="1" applyBorder="1" applyAlignment="1">
      <alignment horizontal="left" vertical="center"/>
    </xf>
    <xf numFmtId="0" fontId="18" fillId="15" borderId="7" xfId="0" applyFont="1" applyFill="1" applyBorder="1" applyAlignment="1">
      <alignment horizontal="left" vertical="center"/>
    </xf>
    <xf numFmtId="0" fontId="19" fillId="0" borderId="0" xfId="0" applyFont="1" applyAlignment="1">
      <alignment vertical="center"/>
    </xf>
    <xf numFmtId="0" fontId="19" fillId="0" borderId="0" xfId="0" applyFont="1" applyAlignment="1">
      <alignment horizontal="left" vertical="center"/>
    </xf>
    <xf numFmtId="0" fontId="19" fillId="16" borderId="17" xfId="0" applyFont="1" applyFill="1" applyBorder="1" applyAlignment="1">
      <alignment vertical="center"/>
    </xf>
    <xf numFmtId="0" fontId="19" fillId="16" borderId="18" xfId="0" applyFont="1" applyFill="1" applyBorder="1" applyAlignment="1">
      <alignment vertical="center"/>
    </xf>
    <xf numFmtId="0" fontId="19" fillId="17" borderId="16" xfId="0" applyFont="1" applyFill="1" applyBorder="1" applyAlignment="1">
      <alignment horizontal="center" vertical="center"/>
    </xf>
    <xf numFmtId="0" fontId="17" fillId="0" borderId="7" xfId="0" applyFont="1" applyBorder="1" applyAlignment="1">
      <alignment horizontal="center" vertical="center"/>
    </xf>
    <xf numFmtId="0" fontId="17" fillId="0" borderId="7" xfId="0" applyFont="1" applyBorder="1" applyAlignment="1">
      <alignment horizontal="left" vertical="center"/>
    </xf>
    <xf numFmtId="17" fontId="17" fillId="0" borderId="7" xfId="0" applyNumberFormat="1" applyFont="1" applyBorder="1" applyAlignment="1">
      <alignment vertical="center"/>
    </xf>
    <xf numFmtId="17" fontId="17" fillId="17" borderId="16" xfId="0" applyNumberFormat="1" applyFont="1" applyFill="1" applyBorder="1" applyAlignment="1">
      <alignment horizontal="right" vertical="center"/>
    </xf>
    <xf numFmtId="0" fontId="20" fillId="0" borderId="7" xfId="0" applyFont="1" applyBorder="1" applyAlignment="1">
      <alignment horizontal="center" vertical="center"/>
    </xf>
    <xf numFmtId="0" fontId="20" fillId="0" borderId="7" xfId="0" applyFont="1" applyBorder="1" applyAlignment="1">
      <alignment horizontal="left" vertical="center"/>
    </xf>
    <xf numFmtId="169" fontId="17" fillId="18" borderId="20" xfId="0" applyNumberFormat="1" applyFont="1" applyFill="1" applyBorder="1" applyAlignment="1">
      <alignment horizontal="right" vertical="center"/>
    </xf>
    <xf numFmtId="0" fontId="19" fillId="0" borderId="7" xfId="0" applyFont="1" applyBorder="1" applyAlignment="1">
      <alignment vertical="center"/>
    </xf>
    <xf numFmtId="169" fontId="17" fillId="18" borderId="21" xfId="0" applyNumberFormat="1" applyFont="1" applyFill="1" applyBorder="1" applyAlignment="1">
      <alignment horizontal="right" vertical="center"/>
    </xf>
    <xf numFmtId="0" fontId="20" fillId="0" borderId="9" xfId="0" applyFont="1" applyBorder="1" applyAlignment="1">
      <alignment horizontal="center" vertical="center"/>
    </xf>
    <xf numFmtId="0" fontId="20" fillId="0" borderId="9" xfId="0" applyFont="1" applyBorder="1" applyAlignment="1">
      <alignment horizontal="left" vertical="center"/>
    </xf>
    <xf numFmtId="0" fontId="20" fillId="0" borderId="12" xfId="0" applyFont="1" applyBorder="1" applyAlignment="1">
      <alignment horizontal="center" vertical="center"/>
    </xf>
    <xf numFmtId="169" fontId="17" fillId="19" borderId="7" xfId="0" applyNumberFormat="1" applyFont="1" applyFill="1" applyBorder="1" applyAlignment="1">
      <alignment horizontal="right" vertical="center"/>
    </xf>
    <xf numFmtId="169" fontId="19" fillId="0" borderId="0" xfId="0" applyNumberFormat="1" applyFont="1" applyAlignment="1">
      <alignment vertical="center"/>
    </xf>
    <xf numFmtId="0" fontId="19" fillId="0" borderId="7" xfId="0" applyFont="1" applyBorder="1" applyAlignment="1">
      <alignment horizontal="center" vertical="center"/>
    </xf>
    <xf numFmtId="0" fontId="19" fillId="0" borderId="7" xfId="0" applyFont="1" applyBorder="1" applyAlignment="1">
      <alignment horizontal="left" vertical="center"/>
    </xf>
    <xf numFmtId="0" fontId="19" fillId="0" borderId="8" xfId="0" applyFont="1" applyBorder="1" applyAlignment="1">
      <alignment horizontal="center" vertical="center"/>
    </xf>
    <xf numFmtId="0" fontId="19" fillId="5" borderId="18" xfId="0" applyFont="1" applyFill="1" applyBorder="1" applyAlignment="1">
      <alignment vertical="center"/>
    </xf>
    <xf numFmtId="0" fontId="19" fillId="17" borderId="19" xfId="0" applyFont="1" applyFill="1" applyBorder="1" applyAlignment="1">
      <alignment horizontal="center" vertical="center"/>
    </xf>
    <xf numFmtId="0" fontId="17" fillId="0" borderId="8" xfId="0" applyFont="1" applyBorder="1" applyAlignment="1">
      <alignment horizontal="center" vertical="center"/>
    </xf>
    <xf numFmtId="17" fontId="17" fillId="18" borderId="7" xfId="0" applyNumberFormat="1" applyFont="1" applyFill="1" applyBorder="1" applyAlignment="1">
      <alignment horizontal="right" vertical="center"/>
    </xf>
    <xf numFmtId="0" fontId="20" fillId="0" borderId="11" xfId="0" applyFont="1" applyBorder="1" applyAlignment="1">
      <alignment horizontal="center" vertical="center"/>
    </xf>
    <xf numFmtId="169" fontId="17" fillId="0" borderId="22" xfId="0" applyNumberFormat="1" applyFont="1" applyBorder="1" applyAlignment="1">
      <alignment vertical="center"/>
    </xf>
    <xf numFmtId="169" fontId="17" fillId="18" borderId="22" xfId="0" applyNumberFormat="1" applyFont="1" applyFill="1" applyBorder="1" applyAlignment="1">
      <alignment horizontal="right" vertical="center"/>
    </xf>
    <xf numFmtId="0" fontId="20" fillId="0" borderId="13" xfId="0" applyFont="1" applyBorder="1" applyAlignment="1">
      <alignment horizontal="center" vertical="center"/>
    </xf>
    <xf numFmtId="0" fontId="20" fillId="0" borderId="13" xfId="0" applyFont="1" applyBorder="1" applyAlignment="1">
      <alignment horizontal="left" vertical="center"/>
    </xf>
    <xf numFmtId="169" fontId="17" fillId="19" borderId="9" xfId="0" applyNumberFormat="1" applyFont="1" applyFill="1" applyBorder="1" applyAlignment="1">
      <alignment horizontal="right" vertical="center"/>
    </xf>
    <xf numFmtId="0" fontId="20" fillId="0" borderId="15" xfId="0" applyFont="1" applyBorder="1" applyAlignment="1">
      <alignment horizontal="center" vertical="center"/>
    </xf>
    <xf numFmtId="165" fontId="20" fillId="0" borderId="7" xfId="0" applyNumberFormat="1" applyFont="1" applyBorder="1" applyAlignment="1">
      <alignment vertical="center"/>
    </xf>
    <xf numFmtId="165" fontId="17" fillId="0" borderId="7" xfId="0" applyNumberFormat="1" applyFont="1" applyBorder="1" applyAlignment="1">
      <alignment vertical="center"/>
    </xf>
    <xf numFmtId="165" fontId="17" fillId="19" borderId="7" xfId="0" applyNumberFormat="1" applyFont="1" applyFill="1" applyBorder="1" applyAlignment="1">
      <alignment vertical="center"/>
    </xf>
    <xf numFmtId="165" fontId="17" fillId="19" borderId="7" xfId="0" applyNumberFormat="1" applyFont="1" applyFill="1" applyBorder="1" applyAlignment="1">
      <alignment horizontal="right" vertical="center"/>
    </xf>
    <xf numFmtId="0" fontId="13" fillId="0" borderId="0" xfId="0" applyFont="1" applyAlignment="1">
      <alignment horizontal="center" vertical="center"/>
    </xf>
    <xf numFmtId="165" fontId="0" fillId="0" borderId="0" xfId="0" applyNumberFormat="1" applyAlignment="1">
      <alignment horizontal="left" vertical="center"/>
    </xf>
    <xf numFmtId="0" fontId="0" fillId="12" borderId="0" xfId="0" applyFill="1" applyAlignment="1">
      <alignment horizontal="left" vertical="center"/>
    </xf>
    <xf numFmtId="17" fontId="0" fillId="0" borderId="0" xfId="0" applyNumberFormat="1"/>
    <xf numFmtId="165" fontId="6" fillId="0" borderId="0" xfId="0" applyNumberFormat="1" applyFont="1" applyAlignment="1">
      <alignment horizontal="center" vertical="center" wrapText="1"/>
    </xf>
    <xf numFmtId="17" fontId="6" fillId="0" borderId="0" xfId="0" applyNumberFormat="1" applyFont="1" applyAlignment="1">
      <alignment horizontal="center" vertical="center" wrapText="1"/>
    </xf>
    <xf numFmtId="17" fontId="6" fillId="0" borderId="0" xfId="0" applyNumberFormat="1" applyFont="1" applyAlignment="1">
      <alignment vertical="center"/>
    </xf>
    <xf numFmtId="1" fontId="6" fillId="0" borderId="0" xfId="0" applyNumberFormat="1" applyFont="1" applyAlignment="1">
      <alignment vertical="center"/>
    </xf>
    <xf numFmtId="0" fontId="21" fillId="0" borderId="0" xfId="0" applyFont="1" applyAlignment="1">
      <alignment vertical="center"/>
    </xf>
    <xf numFmtId="165" fontId="21" fillId="0" borderId="0" xfId="0" applyNumberFormat="1" applyFont="1" applyAlignment="1">
      <alignment vertical="center"/>
    </xf>
    <xf numFmtId="0" fontId="21" fillId="0" borderId="0" xfId="0" applyFont="1" applyAlignment="1">
      <alignment horizontal="center" vertical="center"/>
    </xf>
    <xf numFmtId="165" fontId="21" fillId="0" borderId="0" xfId="0" applyNumberFormat="1" applyFont="1" applyAlignment="1">
      <alignment horizontal="right" vertical="center"/>
    </xf>
    <xf numFmtId="0" fontId="21" fillId="0" borderId="0" xfId="0" applyFont="1" applyAlignment="1">
      <alignment horizontal="right" vertical="center"/>
    </xf>
    <xf numFmtId="0" fontId="22" fillId="0" borderId="0" xfId="0" applyFont="1" applyAlignment="1">
      <alignment horizontal="center" vertical="center"/>
    </xf>
    <xf numFmtId="0" fontId="21" fillId="0" borderId="0" xfId="0" applyFont="1" applyAlignment="1">
      <alignment horizontal="center" vertical="center" wrapText="1"/>
    </xf>
    <xf numFmtId="0" fontId="0" fillId="0" borderId="0" xfId="0" applyAlignment="1">
      <alignment horizontal="left" vertical="center" wrapText="1"/>
    </xf>
    <xf numFmtId="0" fontId="21" fillId="0" borderId="0" xfId="0" applyFont="1" applyAlignment="1">
      <alignment horizontal="left" vertical="center" wrapText="1"/>
    </xf>
    <xf numFmtId="0" fontId="23" fillId="0" borderId="0" xfId="0" applyFont="1" applyAlignment="1">
      <alignment horizontal="left"/>
    </xf>
    <xf numFmtId="0" fontId="24" fillId="6" borderId="7" xfId="0" applyFont="1" applyFill="1" applyBorder="1" applyAlignment="1">
      <alignment horizontal="center" vertical="center" wrapText="1" readingOrder="1"/>
    </xf>
    <xf numFmtId="0" fontId="24" fillId="6" borderId="7" xfId="0" applyFont="1" applyFill="1" applyBorder="1" applyAlignment="1">
      <alignment horizontal="left" vertical="center" wrapText="1" readingOrder="1"/>
    </xf>
    <xf numFmtId="0" fontId="24" fillId="6" borderId="8" xfId="0" applyFont="1" applyFill="1" applyBorder="1" applyAlignment="1">
      <alignment horizontal="center" vertical="center" wrapText="1" readingOrder="1"/>
    </xf>
    <xf numFmtId="0" fontId="6" fillId="7" borderId="7" xfId="0" applyFont="1" applyFill="1" applyBorder="1" applyAlignment="1">
      <alignment horizontal="center" vertical="center" wrapText="1"/>
    </xf>
    <xf numFmtId="0" fontId="6" fillId="0" borderId="9" xfId="0" applyFont="1" applyBorder="1" applyAlignment="1">
      <alignment vertical="center" wrapText="1" readingOrder="1"/>
    </xf>
    <xf numFmtId="0" fontId="6" fillId="0" borderId="10" xfId="0" applyFont="1" applyBorder="1" applyAlignment="1">
      <alignment horizontal="center" vertical="center" readingOrder="1"/>
    </xf>
    <xf numFmtId="9" fontId="6" fillId="0" borderId="7" xfId="0" applyNumberFormat="1" applyFont="1" applyBorder="1" applyAlignment="1">
      <alignment horizontal="center" vertical="center"/>
    </xf>
    <xf numFmtId="165" fontId="0" fillId="0" borderId="12" xfId="0" applyNumberFormat="1" applyBorder="1" applyAlignment="1">
      <alignment horizontal="right" vertical="center"/>
    </xf>
    <xf numFmtId="165" fontId="0" fillId="0" borderId="9" xfId="0" applyNumberFormat="1" applyBorder="1" applyAlignment="1">
      <alignment horizontal="right" vertical="center"/>
    </xf>
    <xf numFmtId="9" fontId="0" fillId="0" borderId="9" xfId="0" applyNumberFormat="1" applyBorder="1" applyAlignment="1">
      <alignment vertical="center"/>
    </xf>
    <xf numFmtId="0" fontId="6" fillId="0" borderId="7" xfId="0" applyFont="1" applyBorder="1" applyAlignment="1">
      <alignment vertical="center" readingOrder="1"/>
    </xf>
    <xf numFmtId="0" fontId="6" fillId="0" borderId="8" xfId="0" applyFont="1" applyBorder="1" applyAlignment="1">
      <alignment horizontal="center" vertical="center" readingOrder="1"/>
    </xf>
    <xf numFmtId="165" fontId="0" fillId="0" borderId="11" xfId="0" applyNumberFormat="1" applyBorder="1" applyAlignment="1">
      <alignment horizontal="right" vertical="center"/>
    </xf>
    <xf numFmtId="165" fontId="0" fillId="0" borderId="7" xfId="0" applyNumberFormat="1" applyBorder="1" applyAlignment="1">
      <alignment horizontal="right" vertical="center"/>
    </xf>
    <xf numFmtId="0" fontId="6" fillId="5" borderId="7" xfId="0" applyFont="1" applyFill="1" applyBorder="1" applyAlignment="1">
      <alignment horizontal="center" vertical="center" readingOrder="1"/>
    </xf>
    <xf numFmtId="0" fontId="6" fillId="5" borderId="7" xfId="0" applyFont="1" applyFill="1" applyBorder="1" applyAlignment="1">
      <alignment vertical="center" readingOrder="1"/>
    </xf>
    <xf numFmtId="0" fontId="6" fillId="5" borderId="8" xfId="0" applyFont="1" applyFill="1" applyBorder="1" applyAlignment="1">
      <alignment horizontal="center" vertical="center" readingOrder="1"/>
    </xf>
    <xf numFmtId="9" fontId="6" fillId="5" borderId="7" xfId="0" applyNumberFormat="1" applyFont="1" applyFill="1" applyBorder="1" applyAlignment="1">
      <alignment horizontal="center" vertical="center"/>
    </xf>
    <xf numFmtId="165" fontId="0" fillId="5" borderId="11" xfId="0" applyNumberFormat="1" applyFill="1" applyBorder="1" applyAlignment="1">
      <alignment horizontal="right" vertical="center"/>
    </xf>
    <xf numFmtId="165" fontId="0" fillId="5" borderId="9" xfId="0" applyNumberFormat="1" applyFill="1" applyBorder="1" applyAlignment="1">
      <alignment horizontal="right" vertical="center"/>
    </xf>
    <xf numFmtId="9" fontId="0" fillId="5" borderId="9" xfId="0" applyNumberFormat="1" applyFill="1" applyBorder="1" applyAlignment="1">
      <alignment vertical="center"/>
    </xf>
    <xf numFmtId="165" fontId="0" fillId="5" borderId="9" xfId="0" applyNumberFormat="1" applyFill="1" applyBorder="1" applyAlignment="1">
      <alignment vertical="center"/>
    </xf>
    <xf numFmtId="0" fontId="0" fillId="12" borderId="0" xfId="0" applyFill="1" applyAlignment="1">
      <alignment vertical="center" wrapText="1"/>
    </xf>
    <xf numFmtId="9" fontId="0" fillId="12" borderId="0" xfId="0" applyNumberFormat="1" applyFill="1" applyAlignment="1">
      <alignment horizontal="center" vertical="center"/>
    </xf>
    <xf numFmtId="165" fontId="0" fillId="12" borderId="0" xfId="0" applyNumberFormat="1" applyFill="1" applyAlignment="1">
      <alignment horizontal="right" vertical="center"/>
    </xf>
    <xf numFmtId="9" fontId="0" fillId="12" borderId="0" xfId="0" applyNumberFormat="1" applyFill="1" applyAlignment="1">
      <alignment vertical="center"/>
    </xf>
    <xf numFmtId="165" fontId="0" fillId="0" borderId="0" xfId="0" applyNumberFormat="1" applyAlignment="1">
      <alignment horizontal="center" vertical="center"/>
    </xf>
    <xf numFmtId="165" fontId="0" fillId="12" borderId="0" xfId="0" applyNumberFormat="1" applyFill="1" applyAlignment="1">
      <alignment horizontal="center" vertical="center"/>
    </xf>
    <xf numFmtId="0" fontId="0" fillId="3" borderId="0" xfId="0" applyFill="1" applyAlignment="1">
      <alignment vertical="center"/>
    </xf>
    <xf numFmtId="9" fontId="0" fillId="0" borderId="0" xfId="0" applyNumberFormat="1" applyAlignment="1">
      <alignment horizontal="right" vertical="center"/>
    </xf>
    <xf numFmtId="9" fontId="0" fillId="12" borderId="0" xfId="0" applyNumberFormat="1" applyFill="1" applyAlignment="1">
      <alignment horizontal="right" vertical="center"/>
    </xf>
    <xf numFmtId="165" fontId="0" fillId="22" borderId="0" xfId="0" applyNumberFormat="1" applyFill="1" applyAlignment="1">
      <alignment horizontal="right" vertical="center"/>
    </xf>
    <xf numFmtId="9" fontId="13" fillId="22" borderId="0" xfId="0" applyNumberFormat="1" applyFont="1" applyFill="1" applyAlignment="1">
      <alignment horizontal="center" vertical="center"/>
    </xf>
    <xf numFmtId="0" fontId="0" fillId="22" borderId="0" xfId="0" applyFill="1" applyAlignment="1">
      <alignment vertical="center"/>
    </xf>
    <xf numFmtId="9" fontId="0" fillId="22" borderId="0" xfId="0" applyNumberFormat="1" applyFill="1" applyAlignment="1">
      <alignment horizontal="center" vertical="center"/>
    </xf>
    <xf numFmtId="165" fontId="3" fillId="0" borderId="0" xfId="0" applyNumberFormat="1" applyFont="1" applyAlignment="1">
      <alignment horizontal="right" vertical="center"/>
    </xf>
    <xf numFmtId="0" fontId="0" fillId="23" borderId="0" xfId="0" applyFill="1" applyAlignment="1">
      <alignment vertical="center"/>
    </xf>
    <xf numFmtId="165" fontId="0" fillId="24" borderId="0" xfId="0" applyNumberFormat="1" applyFill="1" applyAlignment="1">
      <alignment horizontal="right" vertical="center"/>
    </xf>
    <xf numFmtId="9" fontId="0" fillId="24" borderId="0" xfId="0" applyNumberFormat="1" applyFill="1" applyAlignment="1">
      <alignment horizontal="center" vertical="center"/>
    </xf>
    <xf numFmtId="165" fontId="0" fillId="25" borderId="0" xfId="0" applyNumberFormat="1" applyFill="1" applyAlignment="1">
      <alignment horizontal="right" vertical="center"/>
    </xf>
    <xf numFmtId="0" fontId="0" fillId="25" borderId="0" xfId="0" applyFill="1" applyAlignment="1">
      <alignment vertical="center"/>
    </xf>
    <xf numFmtId="0" fontId="19" fillId="5" borderId="19" xfId="0" applyFont="1" applyFill="1" applyBorder="1" applyAlignment="1">
      <alignment vertical="center"/>
    </xf>
    <xf numFmtId="0" fontId="19" fillId="17" borderId="18" xfId="0" applyFont="1" applyFill="1" applyBorder="1" applyAlignment="1">
      <alignment horizontal="center" vertical="center"/>
    </xf>
    <xf numFmtId="17" fontId="17" fillId="17" borderId="16" xfId="0" applyNumberFormat="1" applyFont="1" applyFill="1" applyBorder="1" applyAlignment="1">
      <alignment horizontal="center" vertical="center"/>
    </xf>
    <xf numFmtId="165" fontId="17" fillId="17" borderId="0" xfId="0" applyNumberFormat="1" applyFont="1" applyFill="1" applyAlignment="1">
      <alignment vertical="center"/>
    </xf>
    <xf numFmtId="165" fontId="17" fillId="17" borderId="8" xfId="0" applyNumberFormat="1" applyFont="1" applyFill="1" applyBorder="1" applyAlignment="1">
      <alignment vertical="center"/>
    </xf>
    <xf numFmtId="0" fontId="19" fillId="17" borderId="19" xfId="0" applyFont="1" applyFill="1" applyBorder="1" applyAlignment="1">
      <alignment vertical="center"/>
    </xf>
    <xf numFmtId="17" fontId="17" fillId="17" borderId="7" xfId="0" applyNumberFormat="1" applyFont="1" applyFill="1" applyBorder="1" applyAlignment="1">
      <alignment vertical="center"/>
    </xf>
    <xf numFmtId="169" fontId="17" fillId="17" borderId="22" xfId="0" applyNumberFormat="1" applyFont="1" applyFill="1" applyBorder="1" applyAlignment="1">
      <alignment vertical="center"/>
    </xf>
    <xf numFmtId="169" fontId="17" fillId="17" borderId="21" xfId="0" applyNumberFormat="1" applyFont="1" applyFill="1" applyBorder="1" applyAlignment="1">
      <alignment vertical="center"/>
    </xf>
    <xf numFmtId="169" fontId="17" fillId="17" borderId="0" xfId="0" applyNumberFormat="1" applyFont="1" applyFill="1" applyAlignment="1">
      <alignment vertical="center"/>
    </xf>
    <xf numFmtId="169" fontId="17" fillId="0" borderId="7" xfId="0" applyNumberFormat="1" applyFont="1" applyBorder="1" applyAlignment="1">
      <alignment vertical="center"/>
    </xf>
    <xf numFmtId="169" fontId="17" fillId="0" borderId="23" xfId="0" applyNumberFormat="1" applyFont="1" applyBorder="1" applyAlignment="1">
      <alignment vertical="center"/>
    </xf>
    <xf numFmtId="169" fontId="17" fillId="19" borderId="7" xfId="0" applyNumberFormat="1" applyFont="1" applyFill="1" applyBorder="1" applyAlignment="1">
      <alignment vertical="center"/>
    </xf>
    <xf numFmtId="169" fontId="17" fillId="0" borderId="13" xfId="0" applyNumberFormat="1" applyFont="1" applyBorder="1" applyAlignment="1">
      <alignment vertical="center"/>
    </xf>
    <xf numFmtId="169" fontId="17" fillId="17" borderId="25" xfId="0" applyNumberFormat="1" applyFont="1" applyFill="1" applyBorder="1" applyAlignment="1">
      <alignment vertical="center"/>
    </xf>
    <xf numFmtId="169" fontId="17" fillId="17" borderId="8" xfId="0" applyNumberFormat="1" applyFont="1" applyFill="1" applyBorder="1" applyAlignment="1">
      <alignment vertical="center"/>
    </xf>
    <xf numFmtId="169" fontId="17" fillId="21" borderId="7" xfId="0" applyNumberFormat="1" applyFont="1" applyFill="1" applyBorder="1" applyAlignment="1">
      <alignment vertical="center"/>
    </xf>
    <xf numFmtId="169" fontId="17" fillId="21" borderId="7" xfId="0" applyNumberFormat="1" applyFont="1" applyFill="1" applyBorder="1" applyAlignment="1">
      <alignment horizontal="right" vertical="center"/>
    </xf>
    <xf numFmtId="165" fontId="17" fillId="17" borderId="16" xfId="0" applyNumberFormat="1" applyFont="1" applyFill="1" applyBorder="1" applyAlignment="1">
      <alignment vertical="center"/>
    </xf>
    <xf numFmtId="0" fontId="17" fillId="0" borderId="13" xfId="0" applyFont="1" applyBorder="1" applyAlignment="1">
      <alignment horizontal="center" vertical="center"/>
    </xf>
    <xf numFmtId="166" fontId="19" fillId="0" borderId="13" xfId="0" applyNumberFormat="1" applyFont="1" applyBorder="1" applyAlignment="1">
      <alignment horizontal="center" vertical="center" wrapText="1"/>
    </xf>
    <xf numFmtId="17" fontId="17" fillId="0" borderId="13" xfId="0" applyNumberFormat="1" applyFont="1" applyBorder="1" applyAlignment="1">
      <alignment horizontal="center" vertical="center"/>
    </xf>
    <xf numFmtId="166" fontId="19" fillId="0" borderId="7" xfId="0" applyNumberFormat="1" applyFont="1" applyBorder="1" applyAlignment="1">
      <alignment horizontal="right" vertical="center" wrapText="1"/>
    </xf>
    <xf numFmtId="17" fontId="17" fillId="0" borderId="7" xfId="0" applyNumberFormat="1" applyFont="1" applyBorder="1" applyAlignment="1">
      <alignment horizontal="right" vertical="center"/>
    </xf>
    <xf numFmtId="165" fontId="20" fillId="0" borderId="7" xfId="0" applyNumberFormat="1" applyFont="1" applyBorder="1" applyAlignment="1">
      <alignment horizontal="right" vertical="center"/>
    </xf>
    <xf numFmtId="165" fontId="17" fillId="0" borderId="7" xfId="0" applyNumberFormat="1" applyFont="1" applyBorder="1" applyAlignment="1">
      <alignment horizontal="right" vertical="center"/>
    </xf>
    <xf numFmtId="0" fontId="19" fillId="0" borderId="0" xfId="0" applyFont="1" applyAlignment="1">
      <alignment horizontal="right" vertical="center"/>
    </xf>
    <xf numFmtId="169" fontId="20" fillId="0" borderId="12" xfId="0" applyNumberFormat="1" applyFont="1" applyBorder="1" applyAlignment="1">
      <alignment horizontal="right" vertical="center" wrapText="1"/>
    </xf>
    <xf numFmtId="169" fontId="20" fillId="0" borderId="7" xfId="0" applyNumberFormat="1" applyFont="1" applyBorder="1" applyAlignment="1">
      <alignment horizontal="right" vertical="center"/>
    </xf>
    <xf numFmtId="169" fontId="17" fillId="0" borderId="22" xfId="0" applyNumberFormat="1" applyFont="1" applyBorder="1" applyAlignment="1">
      <alignment horizontal="right" vertical="center"/>
    </xf>
    <xf numFmtId="169" fontId="20" fillId="0" borderId="15" xfId="0" applyNumberFormat="1" applyFont="1" applyBorder="1" applyAlignment="1">
      <alignment horizontal="right" vertical="center" wrapText="1"/>
    </xf>
    <xf numFmtId="169" fontId="20" fillId="0" borderId="13" xfId="0" applyNumberFormat="1" applyFont="1" applyBorder="1" applyAlignment="1">
      <alignment horizontal="right" vertical="center"/>
    </xf>
    <xf numFmtId="169" fontId="20" fillId="0" borderId="7" xfId="0" applyNumberFormat="1" applyFont="1" applyBorder="1" applyAlignment="1">
      <alignment horizontal="right" vertical="center" wrapText="1"/>
    </xf>
    <xf numFmtId="0" fontId="20" fillId="0" borderId="7" xfId="0" applyFont="1" applyBorder="1" applyAlignment="1">
      <alignment horizontal="right" vertical="center" wrapText="1"/>
    </xf>
    <xf numFmtId="2" fontId="20" fillId="0" borderId="7" xfId="0" applyNumberFormat="1" applyFont="1" applyBorder="1" applyAlignment="1">
      <alignment horizontal="right" vertical="center"/>
    </xf>
    <xf numFmtId="0" fontId="0" fillId="0" borderId="0" xfId="0" applyAlignment="1">
      <alignment horizontal="right"/>
    </xf>
    <xf numFmtId="166" fontId="19" fillId="0" borderId="13" xfId="0" applyNumberFormat="1" applyFont="1" applyBorder="1" applyAlignment="1">
      <alignment horizontal="right" vertical="center" wrapText="1"/>
    </xf>
    <xf numFmtId="17" fontId="17" fillId="0" borderId="13" xfId="0" applyNumberFormat="1" applyFont="1" applyBorder="1" applyAlignment="1">
      <alignment horizontal="right" vertical="center"/>
    </xf>
    <xf numFmtId="0" fontId="19" fillId="5" borderId="19" xfId="0" applyFont="1" applyFill="1" applyBorder="1" applyAlignment="1">
      <alignment horizontal="right" vertical="center"/>
    </xf>
    <xf numFmtId="169" fontId="17" fillId="0" borderId="23" xfId="0" applyNumberFormat="1" applyFont="1" applyBorder="1" applyAlignment="1">
      <alignment horizontal="right" vertical="center"/>
    </xf>
    <xf numFmtId="169" fontId="17" fillId="0" borderId="7" xfId="0" applyNumberFormat="1" applyFont="1" applyBorder="1" applyAlignment="1">
      <alignment horizontal="right" vertical="center"/>
    </xf>
    <xf numFmtId="169" fontId="17" fillId="0" borderId="13" xfId="0" applyNumberFormat="1" applyFont="1" applyBorder="1" applyAlignment="1">
      <alignment horizontal="right" vertical="center"/>
    </xf>
    <xf numFmtId="169" fontId="17" fillId="18" borderId="16" xfId="0" applyNumberFormat="1" applyFont="1" applyFill="1" applyBorder="1" applyAlignment="1">
      <alignment horizontal="right" vertical="center"/>
    </xf>
    <xf numFmtId="166" fontId="19" fillId="5" borderId="13" xfId="0" applyNumberFormat="1" applyFont="1" applyFill="1" applyBorder="1" applyAlignment="1">
      <alignment horizontal="center" vertical="center"/>
    </xf>
    <xf numFmtId="166" fontId="19" fillId="5" borderId="13" xfId="0" applyNumberFormat="1" applyFont="1" applyFill="1" applyBorder="1" applyAlignment="1">
      <alignment horizontal="center" vertical="center" wrapText="1"/>
    </xf>
    <xf numFmtId="166" fontId="19" fillId="3" borderId="13" xfId="0" applyNumberFormat="1" applyFont="1" applyFill="1" applyBorder="1" applyAlignment="1">
      <alignment horizontal="center" vertical="center"/>
    </xf>
    <xf numFmtId="166" fontId="19" fillId="3" borderId="13" xfId="0" applyNumberFormat="1" applyFont="1" applyFill="1" applyBorder="1" applyAlignment="1">
      <alignment horizontal="center" vertical="center" wrapText="1"/>
    </xf>
    <xf numFmtId="166" fontId="19" fillId="3" borderId="17" xfId="0" applyNumberFormat="1" applyFont="1" applyFill="1" applyBorder="1" applyAlignment="1">
      <alignment horizontal="center" vertical="center" wrapText="1"/>
    </xf>
    <xf numFmtId="166" fontId="20" fillId="0" borderId="7" xfId="0" applyNumberFormat="1" applyFont="1" applyBorder="1" applyAlignment="1">
      <alignment horizontal="right" vertical="center"/>
    </xf>
    <xf numFmtId="0" fontId="18" fillId="20" borderId="7" xfId="0" applyFont="1" applyFill="1" applyBorder="1" applyAlignment="1">
      <alignment vertical="center"/>
    </xf>
    <xf numFmtId="0" fontId="19" fillId="0" borderId="8" xfId="0" applyFont="1" applyBorder="1" applyAlignment="1">
      <alignment vertical="center"/>
    </xf>
    <xf numFmtId="0" fontId="20" fillId="0" borderId="8" xfId="0" applyFont="1" applyBorder="1" applyAlignment="1">
      <alignment horizontal="center" vertical="center"/>
    </xf>
    <xf numFmtId="0" fontId="20" fillId="0" borderId="24" xfId="0" applyFont="1" applyBorder="1" applyAlignment="1">
      <alignment horizontal="center" vertical="center"/>
    </xf>
    <xf numFmtId="166" fontId="19" fillId="26" borderId="13" xfId="0" applyNumberFormat="1" applyFont="1" applyFill="1" applyBorder="1" applyAlignment="1">
      <alignment horizontal="center" vertical="center"/>
    </xf>
    <xf numFmtId="166" fontId="19" fillId="26" borderId="13" xfId="0" applyNumberFormat="1" applyFont="1" applyFill="1" applyBorder="1" applyAlignment="1">
      <alignment horizontal="center" vertical="center" wrapText="1"/>
    </xf>
    <xf numFmtId="0" fontId="0" fillId="0" borderId="7" xfId="0" applyBorder="1"/>
    <xf numFmtId="0" fontId="0" fillId="0" borderId="7" xfId="0" applyBorder="1" applyAlignment="1">
      <alignment horizontal="center"/>
    </xf>
    <xf numFmtId="0" fontId="0" fillId="0" borderId="0" xfId="0" applyAlignment="1">
      <alignment horizontal="center"/>
    </xf>
    <xf numFmtId="0" fontId="19" fillId="28" borderId="7" xfId="0" applyFont="1" applyFill="1" applyBorder="1" applyAlignment="1">
      <alignment vertical="center"/>
    </xf>
    <xf numFmtId="0" fontId="20" fillId="28" borderId="7" xfId="0" applyFont="1" applyFill="1" applyBorder="1" applyAlignment="1">
      <alignment horizontal="center" vertical="center"/>
    </xf>
    <xf numFmtId="0" fontId="19" fillId="28" borderId="8" xfId="0" applyFont="1" applyFill="1" applyBorder="1" applyAlignment="1">
      <alignment vertical="center"/>
    </xf>
    <xf numFmtId="165" fontId="20" fillId="28" borderId="7" xfId="0" applyNumberFormat="1" applyFont="1" applyFill="1" applyBorder="1" applyAlignment="1">
      <alignment horizontal="right" vertical="center"/>
    </xf>
    <xf numFmtId="165" fontId="17" fillId="28" borderId="7" xfId="0" applyNumberFormat="1" applyFont="1" applyFill="1" applyBorder="1" applyAlignment="1">
      <alignment horizontal="right" vertical="center"/>
    </xf>
    <xf numFmtId="165" fontId="17" fillId="28" borderId="7" xfId="0" applyNumberFormat="1" applyFont="1" applyFill="1" applyBorder="1" applyAlignment="1">
      <alignment vertical="center"/>
    </xf>
    <xf numFmtId="0" fontId="3" fillId="29" borderId="0" xfId="0" applyFont="1" applyFill="1" applyAlignment="1">
      <alignment vertical="center"/>
    </xf>
    <xf numFmtId="0" fontId="3" fillId="19" borderId="0" xfId="0" applyFont="1" applyFill="1" applyAlignment="1">
      <alignment vertical="center"/>
    </xf>
    <xf numFmtId="0" fontId="3" fillId="29" borderId="0" xfId="0" applyFont="1" applyFill="1" applyAlignment="1">
      <alignment horizontal="center" vertical="center"/>
    </xf>
    <xf numFmtId="0" fontId="3" fillId="19" borderId="0" xfId="0" applyFont="1" applyFill="1" applyAlignment="1">
      <alignment horizontal="center" vertical="center"/>
    </xf>
    <xf numFmtId="165" fontId="3" fillId="29" borderId="0" xfId="0" applyNumberFormat="1" applyFont="1" applyFill="1" applyAlignment="1">
      <alignment horizontal="center" vertical="center"/>
    </xf>
    <xf numFmtId="165" fontId="3" fillId="19" borderId="0" xfId="0" applyNumberFormat="1" applyFont="1" applyFill="1" applyAlignment="1">
      <alignment horizontal="center" vertical="center"/>
    </xf>
    <xf numFmtId="165" fontId="20" fillId="0" borderId="22" xfId="0" applyNumberFormat="1" applyFont="1" applyBorder="1" applyAlignment="1">
      <alignment vertical="center"/>
    </xf>
    <xf numFmtId="1" fontId="17" fillId="19" borderId="7" xfId="0" applyNumberFormat="1" applyFont="1" applyFill="1" applyBorder="1" applyAlignment="1">
      <alignment vertical="center"/>
    </xf>
    <xf numFmtId="166" fontId="19" fillId="2" borderId="13" xfId="0" applyNumberFormat="1" applyFont="1" applyFill="1" applyBorder="1" applyAlignment="1">
      <alignment horizontal="center" vertical="center"/>
    </xf>
    <xf numFmtId="166" fontId="19" fillId="2" borderId="13" xfId="0" applyNumberFormat="1" applyFont="1" applyFill="1" applyBorder="1" applyAlignment="1">
      <alignment horizontal="center" vertical="center" wrapText="1"/>
    </xf>
    <xf numFmtId="166" fontId="19" fillId="30" borderId="13" xfId="0" applyNumberFormat="1" applyFont="1" applyFill="1" applyBorder="1" applyAlignment="1">
      <alignment horizontal="center" vertical="center"/>
    </xf>
    <xf numFmtId="166" fontId="19" fillId="30" borderId="13" xfId="0" applyNumberFormat="1" applyFont="1" applyFill="1" applyBorder="1" applyAlignment="1">
      <alignment horizontal="center" vertical="center" wrapText="1"/>
    </xf>
    <xf numFmtId="0" fontId="19" fillId="5" borderId="7" xfId="0" applyFont="1" applyFill="1" applyBorder="1" applyAlignment="1">
      <alignment vertical="center"/>
    </xf>
    <xf numFmtId="0" fontId="19" fillId="5" borderId="8" xfId="0" applyFont="1" applyFill="1" applyBorder="1" applyAlignment="1">
      <alignment vertical="center"/>
    </xf>
    <xf numFmtId="0" fontId="0" fillId="5" borderId="7" xfId="0" applyFill="1" applyBorder="1" applyAlignment="1">
      <alignment horizontal="center"/>
    </xf>
    <xf numFmtId="0" fontId="0" fillId="5" borderId="7" xfId="0" applyFill="1" applyBorder="1"/>
    <xf numFmtId="0" fontId="0" fillId="0" borderId="8" xfId="0" applyBorder="1"/>
    <xf numFmtId="0" fontId="0" fillId="5" borderId="8" xfId="0" applyFill="1" applyBorder="1"/>
    <xf numFmtId="0" fontId="0" fillId="28" borderId="7" xfId="0" applyFill="1" applyBorder="1"/>
    <xf numFmtId="0" fontId="0" fillId="28" borderId="8" xfId="0" applyFill="1" applyBorder="1"/>
    <xf numFmtId="0" fontId="20" fillId="31" borderId="7" xfId="0" applyFont="1" applyFill="1" applyBorder="1" applyAlignment="1">
      <alignment horizontal="center" vertical="center"/>
    </xf>
    <xf numFmtId="0" fontId="20" fillId="31" borderId="13" xfId="0" applyFont="1" applyFill="1" applyBorder="1" applyAlignment="1">
      <alignment horizontal="center" vertical="center"/>
    </xf>
    <xf numFmtId="0" fontId="19" fillId="31" borderId="7" xfId="0" applyFont="1" applyFill="1" applyBorder="1" applyAlignment="1">
      <alignment horizontal="center" vertical="center"/>
    </xf>
    <xf numFmtId="0" fontId="0" fillId="28" borderId="7" xfId="0" applyFill="1" applyBorder="1" applyAlignment="1">
      <alignment horizontal="center" vertical="center"/>
    </xf>
    <xf numFmtId="169" fontId="5" fillId="16" borderId="7" xfId="0" applyNumberFormat="1" applyFont="1" applyFill="1" applyBorder="1" applyAlignment="1">
      <alignment horizontal="center" vertical="center"/>
    </xf>
    <xf numFmtId="17" fontId="16" fillId="16" borderId="7" xfId="0" applyNumberFormat="1" applyFont="1" applyFill="1" applyBorder="1" applyAlignment="1">
      <alignment horizontal="center" vertical="center"/>
    </xf>
    <xf numFmtId="169" fontId="11" fillId="16" borderId="7" xfId="0" applyNumberFormat="1" applyFont="1" applyFill="1" applyBorder="1" applyAlignment="1">
      <alignment horizontal="center" vertical="center"/>
    </xf>
    <xf numFmtId="10" fontId="0" fillId="12" borderId="0" xfId="0" applyNumberFormat="1" applyFill="1" applyAlignment="1">
      <alignment horizontal="center" vertical="center"/>
    </xf>
    <xf numFmtId="0" fontId="0" fillId="0" borderId="0" xfId="0" applyAlignment="1">
      <alignment horizontal="right" vertical="center" wrapText="1"/>
    </xf>
    <xf numFmtId="43" fontId="0" fillId="0" borderId="0" xfId="0" applyNumberFormat="1" applyAlignment="1">
      <alignment horizontal="right" vertical="center"/>
    </xf>
    <xf numFmtId="0" fontId="0" fillId="12" borderId="0" xfId="0" applyFill="1" applyAlignment="1">
      <alignment horizontal="right" vertical="center"/>
    </xf>
    <xf numFmtId="168" fontId="3" fillId="0" borderId="7" xfId="0" applyNumberFormat="1" applyFont="1" applyBorder="1" applyAlignment="1">
      <alignment horizontal="right" vertical="center"/>
    </xf>
    <xf numFmtId="168" fontId="3" fillId="0" borderId="7" xfId="0" applyNumberFormat="1" applyFont="1" applyBorder="1" applyAlignment="1">
      <alignment vertical="center"/>
    </xf>
    <xf numFmtId="167" fontId="3" fillId="0" borderId="7" xfId="0" applyNumberFormat="1" applyFont="1" applyBorder="1" applyAlignment="1">
      <alignment horizontal="center" vertical="center"/>
    </xf>
    <xf numFmtId="168" fontId="0" fillId="0" borderId="0" xfId="0" applyNumberFormat="1" applyAlignment="1">
      <alignment vertical="center"/>
    </xf>
    <xf numFmtId="167" fontId="3" fillId="0" borderId="8" xfId="0" applyNumberFormat="1" applyFont="1" applyBorder="1" applyAlignment="1">
      <alignment horizontal="center" vertical="center"/>
    </xf>
    <xf numFmtId="165" fontId="0" fillId="0" borderId="12" xfId="0" applyNumberFormat="1" applyBorder="1" applyAlignment="1">
      <alignment vertical="center"/>
    </xf>
    <xf numFmtId="168" fontId="0" fillId="0" borderId="9" xfId="0" applyNumberFormat="1" applyBorder="1" applyAlignment="1">
      <alignment vertical="center"/>
    </xf>
    <xf numFmtId="167" fontId="0" fillId="0" borderId="9" xfId="0" applyNumberFormat="1" applyBorder="1" applyAlignment="1">
      <alignment horizontal="center" vertical="center"/>
    </xf>
    <xf numFmtId="168" fontId="0" fillId="0" borderId="9" xfId="0" applyNumberFormat="1" applyBorder="1" applyAlignment="1">
      <alignment horizontal="center" vertical="center"/>
    </xf>
    <xf numFmtId="168" fontId="0" fillId="0" borderId="9" xfId="0" applyNumberFormat="1" applyBorder="1" applyAlignment="1">
      <alignment horizontal="right" vertical="center"/>
    </xf>
    <xf numFmtId="0" fontId="0" fillId="0" borderId="9" xfId="0" applyBorder="1" applyAlignment="1">
      <alignment vertical="center"/>
    </xf>
    <xf numFmtId="170" fontId="0" fillId="0" borderId="9" xfId="0" applyNumberFormat="1" applyBorder="1" applyAlignment="1">
      <alignment vertical="center"/>
    </xf>
    <xf numFmtId="167" fontId="0" fillId="0" borderId="10" xfId="0" applyNumberFormat="1" applyBorder="1" applyAlignment="1">
      <alignment horizontal="center" vertical="center"/>
    </xf>
    <xf numFmtId="167" fontId="0" fillId="0" borderId="7" xfId="0" applyNumberFormat="1" applyBorder="1" applyAlignment="1">
      <alignment horizontal="center" vertical="center"/>
    </xf>
    <xf numFmtId="165" fontId="0" fillId="0" borderId="11" xfId="0" applyNumberFormat="1" applyBorder="1" applyAlignment="1">
      <alignment vertical="center"/>
    </xf>
    <xf numFmtId="0" fontId="0" fillId="0" borderId="7" xfId="0" applyBorder="1" applyAlignment="1">
      <alignment vertical="center"/>
    </xf>
    <xf numFmtId="168" fontId="0" fillId="0" borderId="7" xfId="0" applyNumberFormat="1" applyBorder="1" applyAlignment="1">
      <alignment vertical="center"/>
    </xf>
    <xf numFmtId="168" fontId="0" fillId="0" borderId="7" xfId="0" applyNumberFormat="1" applyBorder="1" applyAlignment="1">
      <alignment horizontal="right" vertical="center"/>
    </xf>
    <xf numFmtId="167" fontId="0" fillId="0" borderId="8" xfId="0" applyNumberFormat="1" applyBorder="1" applyAlignment="1">
      <alignment horizontal="center" vertical="center"/>
    </xf>
    <xf numFmtId="168" fontId="0" fillId="5" borderId="9" xfId="0" applyNumberFormat="1" applyFill="1" applyBorder="1" applyAlignment="1">
      <alignment horizontal="center" vertical="center"/>
    </xf>
    <xf numFmtId="0" fontId="2" fillId="0" borderId="7" xfId="0" applyFont="1" applyBorder="1" applyAlignment="1">
      <alignment horizontal="center" vertical="center"/>
    </xf>
    <xf numFmtId="165" fontId="21" fillId="5" borderId="0" xfId="0" applyNumberFormat="1" applyFont="1" applyFill="1" applyAlignment="1">
      <alignment horizontal="right" vertical="center"/>
    </xf>
    <xf numFmtId="0" fontId="3" fillId="0" borderId="0" xfId="0" applyFont="1" applyAlignment="1">
      <alignment horizontal="left" vertical="center" wrapText="1"/>
    </xf>
    <xf numFmtId="0" fontId="26" fillId="0" borderId="0" xfId="0" applyFont="1"/>
    <xf numFmtId="171" fontId="0" fillId="0" borderId="0" xfId="1" applyNumberFormat="1" applyFont="1"/>
    <xf numFmtId="165" fontId="27" fillId="0" borderId="26" xfId="1" applyNumberFormat="1" applyFont="1" applyBorder="1"/>
    <xf numFmtId="165" fontId="27" fillId="0" borderId="0" xfId="1" applyNumberFormat="1" applyFont="1"/>
    <xf numFmtId="165" fontId="27" fillId="5" borderId="0" xfId="1" applyNumberFormat="1" applyFont="1" applyFill="1"/>
    <xf numFmtId="165" fontId="13" fillId="0" borderId="26" xfId="1" applyNumberFormat="1" applyFont="1" applyBorder="1"/>
    <xf numFmtId="165" fontId="0" fillId="0" borderId="26" xfId="1" applyNumberFormat="1" applyFont="1" applyBorder="1"/>
    <xf numFmtId="165" fontId="0" fillId="0" borderId="26" xfId="1" applyNumberFormat="1" applyFont="1" applyBorder="1" applyAlignment="1">
      <alignment horizontal="right"/>
    </xf>
    <xf numFmtId="165" fontId="0" fillId="0" borderId="0" xfId="1" applyNumberFormat="1" applyFont="1"/>
    <xf numFmtId="14" fontId="0" fillId="0" borderId="0" xfId="1" applyNumberFormat="1" applyFont="1"/>
    <xf numFmtId="165" fontId="0" fillId="0" borderId="0" xfId="1" applyNumberFormat="1" applyFont="1" applyAlignment="1">
      <alignment horizontal="right"/>
    </xf>
    <xf numFmtId="0" fontId="28" fillId="32" borderId="26" xfId="0" applyFont="1" applyFill="1" applyBorder="1" applyAlignment="1">
      <alignment horizontal="center"/>
    </xf>
    <xf numFmtId="0" fontId="29" fillId="0" borderId="26" xfId="0" applyFont="1" applyBorder="1"/>
    <xf numFmtId="3" fontId="29" fillId="0" borderId="26" xfId="0" applyNumberFormat="1" applyFont="1" applyBorder="1"/>
    <xf numFmtId="0" fontId="29" fillId="5" borderId="26" xfId="0" applyFont="1" applyFill="1" applyBorder="1"/>
    <xf numFmtId="0" fontId="0" fillId="5" borderId="26" xfId="0" applyFill="1" applyBorder="1"/>
    <xf numFmtId="0" fontId="28" fillId="0" borderId="26" xfId="0" applyFont="1" applyBorder="1"/>
    <xf numFmtId="3" fontId="27" fillId="0" borderId="26" xfId="0" applyNumberFormat="1" applyFont="1" applyBorder="1"/>
    <xf numFmtId="0" fontId="0" fillId="5" borderId="0" xfId="0" applyFill="1" applyAlignment="1">
      <alignment horizontal="left" vertical="center"/>
    </xf>
    <xf numFmtId="0" fontId="13" fillId="0" borderId="17"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17" fontId="13" fillId="0" borderId="28" xfId="0" applyNumberFormat="1" applyFont="1" applyBorder="1" applyAlignment="1">
      <alignment horizontal="center"/>
    </xf>
    <xf numFmtId="171" fontId="13" fillId="0" borderId="28" xfId="1" applyNumberFormat="1" applyFont="1" applyBorder="1" applyAlignment="1">
      <alignment horizontal="center"/>
    </xf>
    <xf numFmtId="171" fontId="13" fillId="0" borderId="0" xfId="1" applyNumberFormat="1" applyFont="1" applyAlignment="1">
      <alignment horizontal="center"/>
    </xf>
    <xf numFmtId="171" fontId="13" fillId="0" borderId="15" xfId="1" applyNumberFormat="1" applyFont="1" applyBorder="1" applyAlignment="1">
      <alignment horizontal="center"/>
    </xf>
    <xf numFmtId="17" fontId="13" fillId="0" borderId="17" xfId="0" applyNumberFormat="1" applyFont="1" applyBorder="1" applyAlignment="1">
      <alignment horizontal="center" wrapText="1"/>
    </xf>
    <xf numFmtId="171" fontId="13" fillId="0" borderId="17" xfId="1" applyNumberFormat="1" applyFont="1" applyBorder="1" applyAlignment="1">
      <alignment horizontal="center" wrapText="1"/>
    </xf>
    <xf numFmtId="171" fontId="13" fillId="0" borderId="18" xfId="1" applyNumberFormat="1" applyFont="1" applyBorder="1" applyAlignment="1">
      <alignment horizontal="center" wrapText="1"/>
    </xf>
    <xf numFmtId="171" fontId="13" fillId="0" borderId="19" xfId="1" applyNumberFormat="1" applyFont="1" applyBorder="1" applyAlignment="1">
      <alignment horizontal="center" wrapText="1"/>
    </xf>
    <xf numFmtId="0" fontId="0" fillId="0" borderId="0" xfId="0" applyAlignment="1">
      <alignment wrapText="1"/>
    </xf>
    <xf numFmtId="0" fontId="27" fillId="0" borderId="26" xfId="0" applyFont="1" applyBorder="1"/>
    <xf numFmtId="0" fontId="28" fillId="32" borderId="11" xfId="0" applyFont="1" applyFill="1" applyBorder="1" applyAlignment="1">
      <alignment horizontal="center"/>
    </xf>
    <xf numFmtId="0" fontId="27" fillId="0" borderId="9" xfId="0" applyFont="1" applyBorder="1"/>
    <xf numFmtId="0" fontId="27" fillId="19" borderId="9" xfId="0" applyFont="1" applyFill="1" applyBorder="1"/>
    <xf numFmtId="0" fontId="0" fillId="0" borderId="26" xfId="0" applyBorder="1" applyAlignment="1">
      <alignment horizontal="right"/>
    </xf>
    <xf numFmtId="3" fontId="0" fillId="19" borderId="7" xfId="0" applyNumberFormat="1" applyFill="1" applyBorder="1"/>
    <xf numFmtId="0" fontId="0" fillId="0" borderId="7" xfId="0" applyBorder="1" applyAlignment="1">
      <alignment horizontal="right"/>
    </xf>
    <xf numFmtId="0" fontId="30" fillId="0" borderId="26" xfId="0" applyFont="1" applyBorder="1"/>
    <xf numFmtId="0" fontId="2" fillId="0" borderId="0" xfId="0" applyFont="1"/>
    <xf numFmtId="0" fontId="2" fillId="0" borderId="26" xfId="0" applyFont="1" applyBorder="1" applyAlignment="1">
      <alignment horizontal="right"/>
    </xf>
    <xf numFmtId="0" fontId="2" fillId="0" borderId="7" xfId="0" applyFont="1" applyBorder="1" applyAlignment="1">
      <alignment horizontal="right"/>
    </xf>
    <xf numFmtId="0" fontId="28" fillId="13" borderId="7" xfId="0" applyFont="1" applyFill="1" applyBorder="1" applyAlignment="1">
      <alignment horizontal="left" vertical="center" wrapText="1"/>
    </xf>
    <xf numFmtId="0" fontId="28" fillId="13" borderId="7" xfId="0" applyFont="1" applyFill="1" applyBorder="1" applyAlignment="1">
      <alignment horizontal="left" vertical="center"/>
    </xf>
    <xf numFmtId="0" fontId="28" fillId="32" borderId="0" xfId="0" applyFont="1" applyFill="1" applyAlignment="1">
      <alignment horizontal="center"/>
    </xf>
    <xf numFmtId="171" fontId="2" fillId="0" borderId="0" xfId="1" applyNumberFormat="1" applyFont="1"/>
    <xf numFmtId="17" fontId="31" fillId="0" borderId="0" xfId="0" applyNumberFormat="1" applyFont="1"/>
    <xf numFmtId="3" fontId="2" fillId="19" borderId="7" xfId="0" applyNumberFormat="1" applyFont="1" applyFill="1" applyBorder="1"/>
    <xf numFmtId="3" fontId="2" fillId="19" borderId="0" xfId="0" applyNumberFormat="1" applyFont="1" applyFill="1"/>
    <xf numFmtId="0" fontId="31" fillId="5" borderId="0" xfId="0" applyFont="1" applyFill="1"/>
    <xf numFmtId="0" fontId="11" fillId="7" borderId="11" xfId="0" applyFont="1" applyFill="1" applyBorder="1" applyAlignment="1">
      <alignment horizontal="center" vertical="center"/>
    </xf>
    <xf numFmtId="0" fontId="31" fillId="4" borderId="7" xfId="0" applyFont="1" applyFill="1" applyBorder="1" applyAlignment="1">
      <alignment horizontal="center" vertical="center" wrapText="1"/>
    </xf>
    <xf numFmtId="0" fontId="31" fillId="30" borderId="29" xfId="0" applyFont="1" applyFill="1" applyBorder="1" applyAlignment="1">
      <alignment horizontal="center" vertical="center" wrapText="1"/>
    </xf>
    <xf numFmtId="0" fontId="31" fillId="30" borderId="30" xfId="0" applyFont="1" applyFill="1" applyBorder="1" applyAlignment="1">
      <alignment horizontal="center" vertical="center" wrapText="1"/>
    </xf>
    <xf numFmtId="0" fontId="31" fillId="30" borderId="31" xfId="0" applyFont="1" applyFill="1" applyBorder="1" applyAlignment="1">
      <alignment horizontal="center" vertical="center" wrapText="1"/>
    </xf>
    <xf numFmtId="0" fontId="31" fillId="30" borderId="32"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17" fontId="2" fillId="0" borderId="7" xfId="0" applyNumberFormat="1" applyFont="1" applyBorder="1" applyAlignment="1">
      <alignment horizontal="center" vertical="center" wrapText="1"/>
    </xf>
    <xf numFmtId="165" fontId="2" fillId="30" borderId="7" xfId="0" applyNumberFormat="1" applyFont="1" applyFill="1" applyBorder="1" applyAlignment="1">
      <alignment horizontal="center" vertical="center"/>
    </xf>
    <xf numFmtId="165" fontId="2" fillId="0" borderId="0" xfId="0" applyNumberFormat="1" applyFont="1"/>
    <xf numFmtId="17" fontId="31" fillId="33" borderId="7" xfId="0" applyNumberFormat="1" applyFont="1" applyFill="1" applyBorder="1" applyAlignment="1">
      <alignment horizontal="center" vertical="center" wrapText="1"/>
    </xf>
    <xf numFmtId="165" fontId="31" fillId="33" borderId="7" xfId="0" applyNumberFormat="1" applyFont="1" applyFill="1" applyBorder="1" applyAlignment="1">
      <alignment horizontal="center" vertical="center"/>
    </xf>
    <xf numFmtId="0" fontId="31" fillId="0" borderId="0" xfId="0" applyFont="1"/>
    <xf numFmtId="0" fontId="31" fillId="5" borderId="33" xfId="0" applyFont="1" applyFill="1" applyBorder="1" applyAlignment="1">
      <alignment horizontal="center" vertical="center" wrapText="1"/>
    </xf>
    <xf numFmtId="0" fontId="31" fillId="5" borderId="34" xfId="0" applyFont="1" applyFill="1" applyBorder="1" applyAlignment="1">
      <alignment horizontal="center" vertical="center" wrapText="1"/>
    </xf>
    <xf numFmtId="0" fontId="0" fillId="0" borderId="0" xfId="0" applyAlignment="1">
      <alignment horizontal="left"/>
    </xf>
    <xf numFmtId="0" fontId="32" fillId="30" borderId="29" xfId="0" applyFont="1" applyFill="1" applyBorder="1" applyAlignment="1">
      <alignment horizontal="center" vertical="center" wrapText="1"/>
    </xf>
    <xf numFmtId="0" fontId="32" fillId="30" borderId="36" xfId="0" applyFont="1" applyFill="1" applyBorder="1" applyAlignment="1">
      <alignment horizontal="center" vertical="center" wrapText="1"/>
    </xf>
    <xf numFmtId="0" fontId="2" fillId="0" borderId="11" xfId="0" applyFont="1" applyBorder="1" applyAlignment="1">
      <alignment horizontal="center" vertical="center" wrapText="1"/>
    </xf>
    <xf numFmtId="171" fontId="2" fillId="0" borderId="34" xfId="1" applyNumberFormat="1" applyFont="1" applyBorder="1"/>
    <xf numFmtId="171" fontId="2" fillId="0" borderId="7" xfId="1" applyNumberFormat="1" applyFont="1" applyBorder="1"/>
    <xf numFmtId="171" fontId="2" fillId="0" borderId="17" xfId="1" applyNumberFormat="1" applyFont="1" applyBorder="1" applyAlignment="1">
      <alignment horizontal="center" vertical="center" wrapText="1"/>
    </xf>
    <xf numFmtId="171" fontId="2" fillId="0" borderId="8" xfId="1" applyNumberFormat="1" applyFont="1" applyBorder="1"/>
    <xf numFmtId="171" fontId="2" fillId="0" borderId="11" xfId="1" applyNumberFormat="1" applyFont="1" applyFill="1" applyBorder="1" applyAlignment="1">
      <alignment horizontal="center" vertical="center" wrapText="1"/>
    </xf>
    <xf numFmtId="171" fontId="2" fillId="0" borderId="7" xfId="1" applyNumberFormat="1" applyFont="1" applyBorder="1" applyAlignment="1">
      <alignment horizontal="center" vertical="center" wrapText="1"/>
    </xf>
    <xf numFmtId="171" fontId="2" fillId="0" borderId="35" xfId="1" applyNumberFormat="1" applyFont="1" applyBorder="1"/>
    <xf numFmtId="171" fontId="2" fillId="0" borderId="18" xfId="1" applyNumberFormat="1" applyFont="1" applyBorder="1"/>
    <xf numFmtId="171" fontId="2" fillId="0" borderId="33" xfId="1" applyNumberFormat="1" applyFont="1" applyBorder="1"/>
    <xf numFmtId="171" fontId="2" fillId="0" borderId="13" xfId="1" applyNumberFormat="1" applyFont="1" applyBorder="1"/>
    <xf numFmtId="171" fontId="2" fillId="0" borderId="17" xfId="1" applyNumberFormat="1" applyFont="1" applyBorder="1"/>
    <xf numFmtId="171" fontId="2" fillId="0" borderId="19" xfId="1" applyNumberFormat="1" applyFont="1" applyFill="1" applyBorder="1" applyAlignment="1">
      <alignment horizontal="center" vertical="center" wrapText="1"/>
    </xf>
    <xf numFmtId="171" fontId="2" fillId="0" borderId="13" xfId="1" applyNumberFormat="1" applyFont="1" applyBorder="1" applyAlignment="1">
      <alignment horizontal="center" vertical="center" wrapText="1"/>
    </xf>
    <xf numFmtId="171" fontId="2" fillId="0" borderId="37" xfId="1" applyNumberFormat="1" applyFont="1" applyBorder="1"/>
    <xf numFmtId="0" fontId="31" fillId="0" borderId="26" xfId="0" applyFont="1" applyBorder="1"/>
    <xf numFmtId="171" fontId="2" fillId="0" borderId="26" xfId="1" applyNumberFormat="1" applyFont="1" applyBorder="1"/>
    <xf numFmtId="171" fontId="2" fillId="0" borderId="26" xfId="1" applyNumberFormat="1" applyFont="1" applyBorder="1" applyAlignment="1">
      <alignment horizontal="center" vertical="center" wrapText="1"/>
    </xf>
    <xf numFmtId="171" fontId="31" fillId="0" borderId="26" xfId="1" applyNumberFormat="1" applyFont="1" applyBorder="1"/>
    <xf numFmtId="171" fontId="2" fillId="0" borderId="26" xfId="1" applyNumberFormat="1" applyFont="1" applyFill="1" applyBorder="1" applyAlignment="1">
      <alignment horizontal="center" vertical="center" wrapText="1"/>
    </xf>
    <xf numFmtId="17" fontId="2" fillId="0" borderId="26" xfId="0" applyNumberFormat="1" applyFont="1" applyBorder="1"/>
    <xf numFmtId="165" fontId="31" fillId="0" borderId="26" xfId="0" applyNumberFormat="1" applyFont="1" applyBorder="1"/>
    <xf numFmtId="0" fontId="2" fillId="0" borderId="19" xfId="0" applyFont="1" applyBorder="1" applyAlignment="1">
      <alignment horizontal="center" vertical="center" wrapText="1"/>
    </xf>
    <xf numFmtId="0" fontId="2" fillId="0" borderId="0" xfId="0" applyFont="1" applyAlignment="1">
      <alignment horizontal="right"/>
    </xf>
    <xf numFmtId="0" fontId="31" fillId="23" borderId="0" xfId="0" applyFont="1" applyFill="1"/>
    <xf numFmtId="0" fontId="11" fillId="13" borderId="13"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11" fillId="13" borderId="7" xfId="0" applyFont="1" applyFill="1" applyBorder="1" applyAlignment="1">
      <alignment horizontal="left" vertical="center" wrapText="1"/>
    </xf>
    <xf numFmtId="0" fontId="11" fillId="7" borderId="16" xfId="0" applyFont="1" applyFill="1" applyBorder="1" applyAlignment="1">
      <alignment horizontal="center" vertical="center"/>
    </xf>
    <xf numFmtId="171" fontId="0" fillId="0" borderId="0" xfId="0" applyNumberFormat="1"/>
    <xf numFmtId="0" fontId="26" fillId="5" borderId="0" xfId="0" applyFont="1" applyFill="1"/>
    <xf numFmtId="0" fontId="3" fillId="0" borderId="0" xfId="0" applyFont="1" applyAlignment="1">
      <alignment horizontal="left" indent="1"/>
    </xf>
    <xf numFmtId="171" fontId="0" fillId="0" borderId="0" xfId="1" applyNumberFormat="1" applyFont="1" applyFill="1" applyAlignment="1" applyProtection="1">
      <alignment horizontal="center"/>
    </xf>
    <xf numFmtId="171" fontId="3" fillId="0" borderId="0" xfId="0" applyNumberFormat="1" applyFont="1"/>
    <xf numFmtId="171" fontId="3" fillId="0" borderId="0" xfId="1" applyNumberFormat="1" applyFont="1"/>
    <xf numFmtId="171" fontId="31" fillId="0" borderId="0" xfId="1" applyNumberFormat="1" applyFont="1"/>
    <xf numFmtId="0" fontId="0" fillId="5" borderId="0" xfId="0" applyFill="1"/>
    <xf numFmtId="16" fontId="0" fillId="0" borderId="7" xfId="0" applyNumberFormat="1" applyBorder="1"/>
    <xf numFmtId="0" fontId="0" fillId="0" borderId="13" xfId="0" applyBorder="1"/>
    <xf numFmtId="0" fontId="0" fillId="0" borderId="17" xfId="0" applyBorder="1"/>
    <xf numFmtId="0" fontId="0" fillId="34" borderId="0" xfId="0" applyFill="1"/>
    <xf numFmtId="16" fontId="0" fillId="0" borderId="9" xfId="0" applyNumberFormat="1" applyBorder="1"/>
    <xf numFmtId="16" fontId="0" fillId="0" borderId="10" xfId="0" applyNumberFormat="1" applyBorder="1"/>
    <xf numFmtId="0" fontId="0" fillId="0" borderId="9" xfId="0" applyBorder="1"/>
    <xf numFmtId="0" fontId="0" fillId="27" borderId="7" xfId="0" applyFill="1" applyBorder="1"/>
    <xf numFmtId="1" fontId="0" fillId="0" borderId="9" xfId="0" applyNumberFormat="1" applyBorder="1"/>
    <xf numFmtId="0" fontId="29" fillId="23" borderId="26" xfId="0" applyFont="1" applyFill="1" applyBorder="1"/>
    <xf numFmtId="0" fontId="3" fillId="0" borderId="7" xfId="0" applyFont="1" applyBorder="1"/>
    <xf numFmtId="171" fontId="5" fillId="16" borderId="7" xfId="1" applyNumberFormat="1" applyFont="1" applyFill="1" applyBorder="1" applyAlignment="1">
      <alignment horizontal="center" vertical="center"/>
    </xf>
    <xf numFmtId="171" fontId="11" fillId="15" borderId="7" xfId="1" applyNumberFormat="1" applyFont="1" applyFill="1" applyBorder="1" applyAlignment="1">
      <alignment horizontal="center" vertical="center"/>
    </xf>
    <xf numFmtId="0" fontId="0" fillId="22" borderId="8" xfId="0" applyFill="1" applyBorder="1"/>
    <xf numFmtId="0" fontId="0" fillId="22" borderId="7" xfId="0" applyFill="1" applyBorder="1"/>
    <xf numFmtId="0" fontId="0" fillId="22" borderId="13" xfId="0" applyFill="1" applyBorder="1"/>
    <xf numFmtId="169" fontId="5" fillId="36" borderId="7" xfId="0" applyNumberFormat="1" applyFont="1" applyFill="1" applyBorder="1" applyAlignment="1">
      <alignment horizontal="center" vertical="center"/>
    </xf>
    <xf numFmtId="0" fontId="11" fillId="37" borderId="7" xfId="0" applyFont="1" applyFill="1" applyBorder="1" applyAlignment="1">
      <alignment horizontal="left" vertical="center" wrapText="1"/>
    </xf>
    <xf numFmtId="0" fontId="33" fillId="37" borderId="7" xfId="0" applyFont="1" applyFill="1" applyBorder="1" applyAlignment="1">
      <alignment horizontal="left" vertical="center" wrapText="1"/>
    </xf>
    <xf numFmtId="171" fontId="34" fillId="16" borderId="7" xfId="1" applyNumberFormat="1" applyFont="1" applyFill="1" applyBorder="1" applyAlignment="1">
      <alignment horizontal="center" vertical="center"/>
    </xf>
    <xf numFmtId="171" fontId="11" fillId="15" borderId="13" xfId="1" applyNumberFormat="1" applyFont="1" applyFill="1" applyBorder="1" applyAlignment="1">
      <alignment horizontal="center" vertical="center"/>
    </xf>
    <xf numFmtId="171" fontId="5" fillId="16" borderId="26" xfId="1" applyNumberFormat="1" applyFont="1" applyFill="1" applyBorder="1" applyAlignment="1">
      <alignment horizontal="center" vertical="center"/>
    </xf>
    <xf numFmtId="0" fontId="0" fillId="0" borderId="38" xfId="0" applyBorder="1"/>
    <xf numFmtId="171" fontId="0" fillId="0" borderId="38" xfId="1" applyNumberFormat="1" applyFont="1" applyBorder="1"/>
    <xf numFmtId="171" fontId="3" fillId="0" borderId="38" xfId="1" applyNumberFormat="1" applyFont="1" applyBorder="1"/>
    <xf numFmtId="171" fontId="3" fillId="0" borderId="39" xfId="0" applyNumberFormat="1" applyFont="1" applyBorder="1"/>
    <xf numFmtId="0" fontId="26" fillId="5" borderId="40" xfId="0" applyFont="1" applyFill="1" applyBorder="1"/>
    <xf numFmtId="0" fontId="0" fillId="0" borderId="40" xfId="0" applyBorder="1"/>
    <xf numFmtId="0" fontId="3" fillId="0" borderId="40" xfId="0" applyFont="1" applyBorder="1"/>
    <xf numFmtId="0" fontId="0" fillId="5" borderId="40" xfId="0" applyFill="1" applyBorder="1"/>
    <xf numFmtId="0" fontId="0" fillId="5" borderId="41" xfId="0" applyFill="1" applyBorder="1"/>
    <xf numFmtId="171" fontId="0" fillId="0" borderId="40" xfId="1" applyNumberFormat="1" applyFont="1" applyBorder="1"/>
    <xf numFmtId="171" fontId="3" fillId="0" borderId="40" xfId="1" applyNumberFormat="1" applyFont="1" applyBorder="1"/>
    <xf numFmtId="171" fontId="3" fillId="0" borderId="41" xfId="0" applyNumberFormat="1" applyFont="1" applyBorder="1"/>
    <xf numFmtId="0" fontId="3" fillId="0" borderId="26" xfId="0" applyFont="1" applyBorder="1"/>
    <xf numFmtId="17" fontId="3" fillId="0" borderId="26" xfId="0" applyNumberFormat="1" applyFont="1" applyBorder="1"/>
    <xf numFmtId="171" fontId="3" fillId="0" borderId="38" xfId="0" applyNumberFormat="1" applyFont="1" applyBorder="1"/>
    <xf numFmtId="169" fontId="0" fillId="0" borderId="0" xfId="0" applyNumberFormat="1"/>
    <xf numFmtId="9" fontId="0" fillId="0" borderId="0" xfId="0" applyNumberFormat="1"/>
    <xf numFmtId="3" fontId="0" fillId="0" borderId="0" xfId="0" applyNumberFormat="1"/>
    <xf numFmtId="0" fontId="0" fillId="0" borderId="7" xfId="0" applyBorder="1" applyAlignment="1">
      <alignment horizontal="center" vertical="center"/>
    </xf>
    <xf numFmtId="164" fontId="0" fillId="0" borderId="0" xfId="0" applyNumberFormat="1"/>
    <xf numFmtId="0" fontId="3" fillId="0" borderId="0" xfId="0" applyFont="1" applyAlignment="1">
      <alignment horizontal="right"/>
    </xf>
    <xf numFmtId="9" fontId="0" fillId="0" borderId="0" xfId="2" applyFont="1"/>
    <xf numFmtId="171" fontId="1" fillId="0" borderId="26" xfId="4" applyNumberFormat="1" applyFont="1" applyBorder="1"/>
    <xf numFmtId="165" fontId="0" fillId="0" borderId="0" xfId="4" applyNumberFormat="1" applyFont="1"/>
    <xf numFmtId="165" fontId="1" fillId="0" borderId="0" xfId="4" applyNumberFormat="1" applyFont="1"/>
    <xf numFmtId="165" fontId="37" fillId="0" borderId="0" xfId="4" applyNumberFormat="1" applyFont="1"/>
    <xf numFmtId="0" fontId="3" fillId="0" borderId="7" xfId="0" applyFont="1" applyBorder="1" applyAlignment="1">
      <alignment vertical="center"/>
    </xf>
    <xf numFmtId="0" fontId="37" fillId="0" borderId="0" xfId="0" applyFont="1"/>
    <xf numFmtId="0" fontId="37" fillId="0" borderId="7" xfId="0" applyFont="1" applyBorder="1"/>
    <xf numFmtId="0" fontId="38" fillId="0" borderId="7" xfId="0" applyFont="1" applyBorder="1"/>
    <xf numFmtId="165" fontId="37" fillId="0" borderId="7" xfId="0" applyNumberFormat="1" applyFont="1" applyBorder="1"/>
    <xf numFmtId="16" fontId="3" fillId="0" borderId="7" xfId="0" applyNumberFormat="1" applyFont="1" applyBorder="1" applyAlignment="1">
      <alignment vertical="center"/>
    </xf>
    <xf numFmtId="0" fontId="0" fillId="0" borderId="8" xfId="0" applyBorder="1" applyAlignment="1">
      <alignment horizontal="center" vertical="center"/>
    </xf>
    <xf numFmtId="0" fontId="3" fillId="0" borderId="7" xfId="0" applyFont="1" applyBorder="1" applyAlignment="1">
      <alignment horizontal="center" vertical="center"/>
    </xf>
    <xf numFmtId="17" fontId="3" fillId="0" borderId="7" xfId="0" applyNumberFormat="1" applyFont="1" applyBorder="1" applyAlignment="1">
      <alignment horizontal="center" vertical="center"/>
    </xf>
    <xf numFmtId="0" fontId="0" fillId="25" borderId="7" xfId="0" applyFill="1" applyBorder="1" applyAlignment="1">
      <alignment horizontal="center" vertical="center"/>
    </xf>
    <xf numFmtId="17" fontId="3" fillId="0" borderId="8" xfId="0" applyNumberFormat="1" applyFont="1" applyBorder="1" applyAlignment="1">
      <alignment horizontal="center" vertical="center"/>
    </xf>
    <xf numFmtId="0" fontId="13" fillId="0" borderId="0" xfId="0" applyFont="1"/>
    <xf numFmtId="0" fontId="3" fillId="0" borderId="7" xfId="0" applyFont="1" applyBorder="1" applyAlignment="1">
      <alignment horizontal="left" vertical="center"/>
    </xf>
    <xf numFmtId="0" fontId="3" fillId="5" borderId="7" xfId="0" applyFont="1" applyFill="1" applyBorder="1" applyAlignment="1">
      <alignment horizontal="center" vertical="center"/>
    </xf>
    <xf numFmtId="0" fontId="0" fillId="0" borderId="7" xfId="0" applyBorder="1" applyAlignment="1">
      <alignment horizontal="left" vertical="center"/>
    </xf>
    <xf numFmtId="17" fontId="42" fillId="16" borderId="7" xfId="0" applyNumberFormat="1" applyFont="1" applyFill="1" applyBorder="1" applyAlignment="1">
      <alignment horizontal="center" vertical="center"/>
    </xf>
    <xf numFmtId="17" fontId="3" fillId="0" borderId="0" xfId="0" applyNumberFormat="1" applyFont="1"/>
    <xf numFmtId="0" fontId="35" fillId="0" borderId="0" xfId="0" applyFont="1"/>
    <xf numFmtId="169" fontId="5" fillId="39" borderId="7" xfId="0" applyNumberFormat="1" applyFont="1" applyFill="1" applyBorder="1" applyAlignment="1">
      <alignment horizontal="center" vertical="center"/>
    </xf>
    <xf numFmtId="169" fontId="34" fillId="16" borderId="7" xfId="0" applyNumberFormat="1" applyFont="1" applyFill="1" applyBorder="1" applyAlignment="1">
      <alignment horizontal="center" vertical="center"/>
    </xf>
    <xf numFmtId="0" fontId="26" fillId="0" borderId="40" xfId="0" applyFont="1" applyBorder="1"/>
    <xf numFmtId="171" fontId="39" fillId="38" borderId="26" xfId="1" applyNumberFormat="1" applyFont="1" applyFill="1" applyBorder="1" applyAlignment="1">
      <alignment horizontal="center" vertical="center" wrapText="1" readingOrder="1"/>
    </xf>
    <xf numFmtId="171" fontId="40" fillId="0" borderId="26" xfId="1" applyNumberFormat="1" applyFont="1" applyBorder="1" applyAlignment="1">
      <alignment horizontal="center" wrapText="1" readingOrder="1"/>
    </xf>
    <xf numFmtId="171" fontId="40" fillId="0" borderId="26" xfId="1" applyNumberFormat="1" applyFont="1" applyBorder="1" applyAlignment="1">
      <alignment horizontal="center" vertical="center" wrapText="1" readingOrder="1"/>
    </xf>
    <xf numFmtId="0" fontId="39" fillId="38" borderId="26" xfId="0" applyFont="1" applyFill="1" applyBorder="1" applyAlignment="1">
      <alignment horizontal="center" vertical="center" wrapText="1" readingOrder="1"/>
    </xf>
    <xf numFmtId="0" fontId="40" fillId="0" borderId="26" xfId="0" applyFont="1" applyBorder="1" applyAlignment="1">
      <alignment horizontal="center" wrapText="1" readingOrder="1"/>
    </xf>
    <xf numFmtId="0" fontId="40" fillId="0" borderId="26" xfId="0" applyFont="1" applyBorder="1" applyAlignment="1">
      <alignment horizontal="center" vertical="center" wrapText="1" readingOrder="1"/>
    </xf>
    <xf numFmtId="3" fontId="13" fillId="0" borderId="26" xfId="0" applyNumberFormat="1" applyFont="1" applyBorder="1" applyAlignment="1">
      <alignment horizontal="center" vertical="center" wrapText="1" readingOrder="1"/>
    </xf>
    <xf numFmtId="171" fontId="0" fillId="0" borderId="26" xfId="1" applyNumberFormat="1" applyFont="1" applyBorder="1" applyAlignment="1">
      <alignment horizontal="center" vertical="center"/>
    </xf>
    <xf numFmtId="171" fontId="13" fillId="0" borderId="26" xfId="1" applyNumberFormat="1" applyFont="1" applyBorder="1" applyAlignment="1">
      <alignment horizontal="center" vertical="center" wrapText="1" readingOrder="1"/>
    </xf>
    <xf numFmtId="171" fontId="41" fillId="0" borderId="26" xfId="1" applyNumberFormat="1" applyFont="1" applyBorder="1" applyAlignment="1">
      <alignment horizontal="center" vertical="center" wrapText="1" readingOrder="1"/>
    </xf>
    <xf numFmtId="172" fontId="39" fillId="38" borderId="26" xfId="1" applyNumberFormat="1" applyFont="1" applyFill="1" applyBorder="1" applyAlignment="1">
      <alignment horizontal="center" vertical="center" wrapText="1" readingOrder="1"/>
    </xf>
    <xf numFmtId="165" fontId="0" fillId="0" borderId="42" xfId="0" applyNumberFormat="1" applyBorder="1" applyAlignment="1">
      <alignment horizontal="center" vertical="center"/>
    </xf>
    <xf numFmtId="168" fontId="0" fillId="12" borderId="0" xfId="0" applyNumberFormat="1" applyFill="1" applyAlignment="1">
      <alignment vertical="center"/>
    </xf>
    <xf numFmtId="17" fontId="3" fillId="0" borderId="0" xfId="0" applyNumberFormat="1" applyFont="1" applyAlignment="1">
      <alignment horizontal="right" vertical="center"/>
    </xf>
    <xf numFmtId="170" fontId="0" fillId="0" borderId="0" xfId="0" applyNumberFormat="1" applyAlignment="1">
      <alignment vertical="center"/>
    </xf>
    <xf numFmtId="17" fontId="3" fillId="0" borderId="0" xfId="0" applyNumberFormat="1" applyFont="1" applyAlignment="1">
      <alignment vertical="center"/>
    </xf>
    <xf numFmtId="165" fontId="0" fillId="5" borderId="0" xfId="0" applyNumberFormat="1" applyFill="1" applyAlignment="1">
      <alignment horizontal="right" vertical="center"/>
    </xf>
    <xf numFmtId="165" fontId="0" fillId="5" borderId="0" xfId="0" applyNumberFormat="1" applyFill="1" applyAlignment="1">
      <alignment vertical="center"/>
    </xf>
    <xf numFmtId="168" fontId="0" fillId="0" borderId="0" xfId="0" applyNumberFormat="1" applyAlignment="1">
      <alignment horizontal="center" vertical="center"/>
    </xf>
    <xf numFmtId="168" fontId="0" fillId="5" borderId="0" xfId="0" applyNumberFormat="1" applyFill="1" applyAlignment="1">
      <alignment vertical="center"/>
    </xf>
    <xf numFmtId="168" fontId="0" fillId="5" borderId="0" xfId="0" applyNumberFormat="1" applyFill="1" applyAlignment="1">
      <alignment horizontal="center" vertical="center"/>
    </xf>
    <xf numFmtId="9" fontId="0" fillId="5" borderId="0" xfId="0" applyNumberFormat="1" applyFill="1" applyAlignment="1">
      <alignment horizontal="center" vertical="center"/>
    </xf>
    <xf numFmtId="171" fontId="39" fillId="40" borderId="26" xfId="1" applyNumberFormat="1" applyFont="1" applyFill="1" applyBorder="1" applyAlignment="1">
      <alignment horizontal="center" vertical="center" wrapText="1" readingOrder="1"/>
    </xf>
    <xf numFmtId="0" fontId="42" fillId="0" borderId="7" xfId="0" applyFont="1" applyBorder="1" applyAlignment="1">
      <alignment horizontal="left" vertical="center"/>
    </xf>
    <xf numFmtId="0" fontId="43" fillId="0" borderId="7" xfId="0" applyFont="1" applyBorder="1" applyAlignment="1">
      <alignment horizontal="center" vertical="center"/>
    </xf>
    <xf numFmtId="0" fontId="42" fillId="0" borderId="7" xfId="0" applyFont="1" applyBorder="1" applyAlignment="1">
      <alignment vertical="center"/>
    </xf>
    <xf numFmtId="0" fontId="43" fillId="0" borderId="7" xfId="0" applyFont="1" applyBorder="1" applyAlignment="1">
      <alignment vertical="center" wrapText="1"/>
    </xf>
    <xf numFmtId="0" fontId="42" fillId="11" borderId="7" xfId="0" applyFont="1" applyFill="1" applyBorder="1" applyAlignment="1">
      <alignment vertical="center"/>
    </xf>
    <xf numFmtId="0" fontId="44" fillId="41" borderId="7" xfId="0" applyFont="1" applyFill="1" applyBorder="1" applyAlignment="1">
      <alignment horizontal="center" vertical="center"/>
    </xf>
    <xf numFmtId="0" fontId="44" fillId="41" borderId="7" xfId="0" applyFont="1" applyFill="1" applyBorder="1" applyAlignment="1">
      <alignment horizontal="left" vertical="center"/>
    </xf>
    <xf numFmtId="0" fontId="44" fillId="41" borderId="7" xfId="0" applyFont="1" applyFill="1" applyBorder="1" applyAlignment="1">
      <alignment horizontal="left" vertical="center" wrapText="1"/>
    </xf>
    <xf numFmtId="0" fontId="43" fillId="16" borderId="7" xfId="0" applyFont="1" applyFill="1" applyBorder="1" applyAlignment="1">
      <alignment vertical="center" wrapText="1"/>
    </xf>
    <xf numFmtId="0" fontId="45" fillId="41" borderId="7" xfId="0" applyFont="1" applyFill="1" applyBorder="1" applyAlignment="1">
      <alignment horizontal="center" vertical="center"/>
    </xf>
    <xf numFmtId="0" fontId="1" fillId="0" borderId="0" xfId="0" applyFont="1" applyAlignment="1">
      <alignment horizontal="center" vertical="center"/>
    </xf>
    <xf numFmtId="173" fontId="43" fillId="0" borderId="7" xfId="0" applyNumberFormat="1" applyFont="1" applyBorder="1" applyAlignment="1">
      <alignment horizontal="center" vertical="center"/>
    </xf>
    <xf numFmtId="0" fontId="43" fillId="5" borderId="7" xfId="0" applyFont="1" applyFill="1" applyBorder="1" applyAlignment="1">
      <alignment vertical="center" wrapText="1"/>
    </xf>
    <xf numFmtId="0" fontId="43" fillId="23" borderId="7" xfId="0" applyFont="1" applyFill="1" applyBorder="1" applyAlignment="1">
      <alignment vertical="center" wrapText="1"/>
    </xf>
    <xf numFmtId="0" fontId="0" fillId="0" borderId="8" xfId="0" applyBorder="1" applyAlignment="1">
      <alignment horizontal="center"/>
    </xf>
    <xf numFmtId="0" fontId="0" fillId="0" borderId="7" xfId="0" applyBorder="1" applyAlignment="1">
      <alignment horizontal="center" wrapText="1"/>
    </xf>
    <xf numFmtId="0" fontId="3" fillId="19" borderId="7" xfId="0" applyFont="1" applyFill="1" applyBorder="1" applyAlignment="1">
      <alignment horizontal="center" vertical="center" wrapText="1"/>
    </xf>
    <xf numFmtId="0" fontId="3" fillId="19" borderId="7" xfId="0" applyFont="1" applyFill="1" applyBorder="1" applyAlignment="1">
      <alignment horizontal="center" vertical="center"/>
    </xf>
    <xf numFmtId="0" fontId="3" fillId="19" borderId="13" xfId="0" applyFont="1" applyFill="1" applyBorder="1" applyAlignment="1">
      <alignment horizontal="center" vertical="center" wrapText="1"/>
    </xf>
    <xf numFmtId="10" fontId="0" fillId="5" borderId="0" xfId="0" applyNumberFormat="1" applyFill="1" applyAlignment="1">
      <alignment vertical="center"/>
    </xf>
    <xf numFmtId="166" fontId="0" fillId="0" borderId="0" xfId="0" applyNumberFormat="1" applyAlignment="1">
      <alignment vertical="center"/>
    </xf>
    <xf numFmtId="167" fontId="0" fillId="0" borderId="0" xfId="0" applyNumberFormat="1" applyAlignment="1">
      <alignment vertical="center"/>
    </xf>
    <xf numFmtId="17" fontId="0" fillId="0" borderId="0" xfId="0" applyNumberFormat="1" applyAlignment="1">
      <alignment horizontal="right" vertical="center"/>
    </xf>
    <xf numFmtId="0" fontId="0" fillId="30" borderId="0" xfId="0" applyFill="1" applyAlignment="1">
      <alignment vertical="center"/>
    </xf>
    <xf numFmtId="0" fontId="46" fillId="0" borderId="0" xfId="0" applyFont="1"/>
    <xf numFmtId="1" fontId="47" fillId="2" borderId="8" xfId="0" applyNumberFormat="1" applyFont="1" applyFill="1" applyBorder="1" applyAlignment="1">
      <alignment horizontal="center" vertical="center" wrapText="1"/>
    </xf>
    <xf numFmtId="1" fontId="47" fillId="42" borderId="8" xfId="0" applyNumberFormat="1" applyFont="1" applyFill="1" applyBorder="1" applyAlignment="1">
      <alignment horizontal="center" vertical="center" wrapText="1"/>
    </xf>
    <xf numFmtId="1" fontId="47" fillId="15" borderId="8" xfId="0" applyNumberFormat="1" applyFont="1" applyFill="1" applyBorder="1" applyAlignment="1">
      <alignment horizontal="center" vertical="center" wrapText="1"/>
    </xf>
    <xf numFmtId="1" fontId="46" fillId="5" borderId="52" xfId="0" applyNumberFormat="1" applyFont="1" applyFill="1" applyBorder="1" applyAlignment="1">
      <alignment horizontal="center"/>
    </xf>
    <xf numFmtId="1" fontId="46" fillId="5" borderId="53" xfId="0" applyNumberFormat="1" applyFont="1" applyFill="1" applyBorder="1" applyAlignment="1">
      <alignment horizontal="center"/>
    </xf>
    <xf numFmtId="1" fontId="46" fillId="5" borderId="54" xfId="0" applyNumberFormat="1" applyFont="1" applyFill="1" applyBorder="1" applyAlignment="1">
      <alignment horizontal="center"/>
    </xf>
    <xf numFmtId="1" fontId="47" fillId="2" borderId="10" xfId="0" applyNumberFormat="1" applyFont="1" applyFill="1" applyBorder="1" applyAlignment="1">
      <alignment horizontal="center" vertical="center" wrapText="1"/>
    </xf>
    <xf numFmtId="1" fontId="47" fillId="2" borderId="35" xfId="0" applyNumberFormat="1" applyFont="1" applyFill="1" applyBorder="1" applyAlignment="1">
      <alignment horizontal="center" vertical="center" wrapText="1"/>
    </xf>
    <xf numFmtId="1" fontId="47" fillId="42" borderId="35" xfId="0" applyNumberFormat="1" applyFont="1" applyFill="1" applyBorder="1" applyAlignment="1">
      <alignment horizontal="center" vertical="center" wrapText="1"/>
    </xf>
    <xf numFmtId="1" fontId="47" fillId="2" borderId="49" xfId="0" applyNumberFormat="1" applyFont="1" applyFill="1" applyBorder="1" applyAlignment="1">
      <alignment horizontal="center" vertical="center" wrapText="1"/>
    </xf>
    <xf numFmtId="1" fontId="47" fillId="15" borderId="35" xfId="0" applyNumberFormat="1" applyFont="1" applyFill="1" applyBorder="1" applyAlignment="1">
      <alignment horizontal="center" vertical="center" wrapText="1"/>
    </xf>
    <xf numFmtId="1" fontId="29" fillId="42" borderId="8" xfId="0" applyNumberFormat="1" applyFont="1" applyFill="1" applyBorder="1" applyAlignment="1">
      <alignment horizontal="center" vertical="center" wrapText="1"/>
    </xf>
    <xf numFmtId="1" fontId="29" fillId="30" borderId="8" xfId="0" applyNumberFormat="1" applyFont="1" applyFill="1" applyBorder="1" applyAlignment="1">
      <alignment horizontal="center" vertical="center" wrapText="1"/>
    </xf>
    <xf numFmtId="1" fontId="29" fillId="15" borderId="8" xfId="0" applyNumberFormat="1" applyFont="1" applyFill="1" applyBorder="1" applyAlignment="1">
      <alignment horizontal="center" vertical="center" wrapText="1"/>
    </xf>
    <xf numFmtId="1" fontId="29" fillId="9" borderId="8" xfId="0" applyNumberFormat="1" applyFont="1" applyFill="1" applyBorder="1" applyAlignment="1">
      <alignment horizontal="center" vertical="center" wrapText="1"/>
    </xf>
    <xf numFmtId="1" fontId="29" fillId="2" borderId="31" xfId="0" applyNumberFormat="1" applyFont="1" applyFill="1" applyBorder="1" applyAlignment="1">
      <alignment horizontal="center" vertical="center" wrapText="1"/>
    </xf>
    <xf numFmtId="1" fontId="29" fillId="2" borderId="32" xfId="0" applyNumberFormat="1" applyFont="1" applyFill="1" applyBorder="1" applyAlignment="1">
      <alignment horizontal="center" vertical="center" wrapText="1"/>
    </xf>
    <xf numFmtId="1" fontId="29" fillId="42" borderId="35" xfId="0" applyNumberFormat="1" applyFont="1" applyFill="1" applyBorder="1" applyAlignment="1">
      <alignment horizontal="center" vertical="center" wrapText="1"/>
    </xf>
    <xf numFmtId="1" fontId="29" fillId="30" borderId="35" xfId="0" applyNumberFormat="1" applyFont="1" applyFill="1" applyBorder="1" applyAlignment="1">
      <alignment horizontal="center" vertical="center" wrapText="1"/>
    </xf>
    <xf numFmtId="1" fontId="29" fillId="15" borderId="35" xfId="0" applyNumberFormat="1" applyFont="1" applyFill="1" applyBorder="1" applyAlignment="1">
      <alignment horizontal="center" vertical="center" wrapText="1"/>
    </xf>
    <xf numFmtId="1" fontId="29" fillId="9" borderId="35" xfId="0" applyNumberFormat="1" applyFont="1" applyFill="1" applyBorder="1" applyAlignment="1">
      <alignment horizontal="center" vertical="center" wrapText="1"/>
    </xf>
    <xf numFmtId="1" fontId="50" fillId="5" borderId="48" xfId="0" applyNumberFormat="1" applyFont="1" applyFill="1" applyBorder="1" applyAlignment="1">
      <alignment horizontal="center"/>
    </xf>
    <xf numFmtId="1" fontId="50" fillId="5" borderId="47" xfId="0" applyNumberFormat="1" applyFont="1" applyFill="1" applyBorder="1" applyAlignment="1">
      <alignment horizontal="center"/>
    </xf>
    <xf numFmtId="1" fontId="29" fillId="15" borderId="31" xfId="0" applyNumberFormat="1" applyFont="1" applyFill="1" applyBorder="1" applyAlignment="1">
      <alignment horizontal="center" vertical="center" wrapText="1"/>
    </xf>
    <xf numFmtId="1" fontId="29" fillId="15" borderId="32" xfId="0" applyNumberFormat="1" applyFont="1" applyFill="1" applyBorder="1" applyAlignment="1">
      <alignment horizontal="center" vertical="center" wrapText="1"/>
    </xf>
    <xf numFmtId="1" fontId="47" fillId="30" borderId="8" xfId="0" applyNumberFormat="1" applyFont="1" applyFill="1" applyBorder="1" applyAlignment="1">
      <alignment horizontal="center" vertical="center" wrapText="1"/>
    </xf>
    <xf numFmtId="1" fontId="47" fillId="9" borderId="17" xfId="0" applyNumberFormat="1" applyFont="1" applyFill="1" applyBorder="1" applyAlignment="1">
      <alignment horizontal="center" vertical="center" wrapText="1"/>
    </xf>
    <xf numFmtId="1" fontId="47" fillId="9" borderId="37" xfId="0" applyNumberFormat="1" applyFont="1" applyFill="1" applyBorder="1" applyAlignment="1">
      <alignment horizontal="center" vertical="center" wrapText="1"/>
    </xf>
    <xf numFmtId="1" fontId="47" fillId="30" borderId="35" xfId="0" applyNumberFormat="1" applyFont="1" applyFill="1" applyBorder="1" applyAlignment="1">
      <alignment horizontal="center" vertical="center" wrapText="1"/>
    </xf>
    <xf numFmtId="1" fontId="47" fillId="2" borderId="55" xfId="0" applyNumberFormat="1" applyFont="1" applyFill="1" applyBorder="1" applyAlignment="1">
      <alignment horizontal="center" vertical="center" wrapText="1"/>
    </xf>
    <xf numFmtId="1" fontId="47" fillId="42" borderId="55" xfId="0" applyNumberFormat="1" applyFont="1" applyFill="1" applyBorder="1" applyAlignment="1">
      <alignment horizontal="center" vertical="center" wrapText="1"/>
    </xf>
    <xf numFmtId="1" fontId="47" fillId="30" borderId="55" xfId="0" applyNumberFormat="1" applyFont="1" applyFill="1" applyBorder="1" applyAlignment="1">
      <alignment horizontal="center" vertical="center" wrapText="1"/>
    </xf>
    <xf numFmtId="1" fontId="47" fillId="15" borderId="55" xfId="0" applyNumberFormat="1" applyFont="1" applyFill="1" applyBorder="1" applyAlignment="1">
      <alignment horizontal="center" vertical="center" wrapText="1"/>
    </xf>
    <xf numFmtId="1" fontId="47" fillId="9" borderId="56" xfId="0" applyNumberFormat="1" applyFont="1" applyFill="1" applyBorder="1" applyAlignment="1">
      <alignment horizontal="center" vertical="center" wrapText="1"/>
    </xf>
    <xf numFmtId="1" fontId="47" fillId="2" borderId="57" xfId="0"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 fontId="47" fillId="0" borderId="10" xfId="0" applyNumberFormat="1" applyFont="1" applyBorder="1" applyAlignment="1">
      <alignment horizontal="center" vertical="center" wrapText="1"/>
    </xf>
    <xf numFmtId="1" fontId="47" fillId="0" borderId="49" xfId="0" applyNumberFormat="1" applyFont="1" applyBorder="1" applyAlignment="1">
      <alignment horizontal="center" vertical="center" wrapText="1"/>
    </xf>
    <xf numFmtId="166" fontId="46" fillId="3" borderId="33" xfId="0" applyNumberFormat="1" applyFont="1" applyFill="1" applyBorder="1" applyAlignment="1">
      <alignment horizontal="center" vertical="center" wrapText="1"/>
    </xf>
    <xf numFmtId="166" fontId="46" fillId="3" borderId="13" xfId="0" applyNumberFormat="1" applyFont="1" applyFill="1" applyBorder="1" applyAlignment="1">
      <alignment horizontal="center" vertical="center" wrapText="1"/>
    </xf>
    <xf numFmtId="166" fontId="46" fillId="3" borderId="37" xfId="0" applyNumberFormat="1" applyFont="1" applyFill="1" applyBorder="1" applyAlignment="1">
      <alignment horizontal="center" vertical="center" wrapText="1"/>
    </xf>
    <xf numFmtId="1" fontId="29" fillId="15" borderId="61" xfId="0" applyNumberFormat="1" applyFont="1" applyFill="1" applyBorder="1" applyAlignment="1">
      <alignment horizontal="center" vertical="center" wrapText="1"/>
    </xf>
    <xf numFmtId="1" fontId="29" fillId="9" borderId="62" xfId="0" applyNumberFormat="1" applyFont="1" applyFill="1" applyBorder="1" applyAlignment="1">
      <alignment horizontal="center" vertical="center" wrapText="1"/>
    </xf>
    <xf numFmtId="1" fontId="50" fillId="5" borderId="63" xfId="0" applyNumberFormat="1" applyFont="1" applyFill="1" applyBorder="1" applyAlignment="1">
      <alignment horizontal="center"/>
    </xf>
    <xf numFmtId="1" fontId="47" fillId="2" borderId="7" xfId="0" applyNumberFormat="1" applyFont="1" applyFill="1" applyBorder="1" applyAlignment="1">
      <alignment horizontal="center" vertical="center" wrapText="1"/>
    </xf>
    <xf numFmtId="1" fontId="47" fillId="42" borderId="7" xfId="0" applyNumberFormat="1" applyFont="1" applyFill="1" applyBorder="1" applyAlignment="1">
      <alignment horizontal="center" vertical="center" wrapText="1"/>
    </xf>
    <xf numFmtId="1" fontId="47" fillId="30" borderId="7" xfId="0" applyNumberFormat="1" applyFont="1" applyFill="1" applyBorder="1" applyAlignment="1">
      <alignment horizontal="center" vertical="center" wrapText="1"/>
    </xf>
    <xf numFmtId="1" fontId="47" fillId="15" borderId="7" xfId="0" applyNumberFormat="1" applyFont="1" applyFill="1" applyBorder="1" applyAlignment="1">
      <alignment horizontal="center" vertical="center" wrapText="1"/>
    </xf>
    <xf numFmtId="1" fontId="47" fillId="9" borderId="13" xfId="0" applyNumberFormat="1" applyFont="1" applyFill="1" applyBorder="1" applyAlignment="1">
      <alignment horizontal="center" vertical="center" wrapText="1"/>
    </xf>
    <xf numFmtId="166" fontId="46" fillId="3" borderId="33" xfId="0" applyNumberFormat="1" applyFont="1" applyFill="1" applyBorder="1" applyAlignment="1">
      <alignment horizontal="left" vertical="center" wrapText="1"/>
    </xf>
    <xf numFmtId="166" fontId="46" fillId="3" borderId="17" xfId="0" applyNumberFormat="1" applyFont="1" applyFill="1" applyBorder="1" applyAlignment="1">
      <alignment horizontal="left" vertical="center" wrapText="1"/>
    </xf>
    <xf numFmtId="0" fontId="47" fillId="2" borderId="55" xfId="0" applyFont="1" applyFill="1" applyBorder="1" applyAlignment="1">
      <alignment horizontal="left" vertical="center" wrapText="1"/>
    </xf>
    <xf numFmtId="0" fontId="47" fillId="2" borderId="8" xfId="0" applyFont="1" applyFill="1" applyBorder="1" applyAlignment="1">
      <alignment horizontal="left" vertical="center" wrapText="1"/>
    </xf>
    <xf numFmtId="0" fontId="47" fillId="42" borderId="55" xfId="0" applyFont="1" applyFill="1" applyBorder="1" applyAlignment="1">
      <alignment horizontal="left" vertical="center" wrapText="1"/>
    </xf>
    <xf numFmtId="0" fontId="47" fillId="42" borderId="8" xfId="0" applyFont="1" applyFill="1" applyBorder="1" applyAlignment="1">
      <alignment horizontal="left" vertical="center" wrapText="1"/>
    </xf>
    <xf numFmtId="0" fontId="47" fillId="30" borderId="55" xfId="0" applyFont="1" applyFill="1" applyBorder="1" applyAlignment="1">
      <alignment horizontal="left" vertical="center" wrapText="1"/>
    </xf>
    <xf numFmtId="0" fontId="47" fillId="30" borderId="8" xfId="0" applyFont="1" applyFill="1" applyBorder="1" applyAlignment="1">
      <alignment horizontal="left" vertical="center" wrapText="1"/>
    </xf>
    <xf numFmtId="0" fontId="47" fillId="15" borderId="55" xfId="0" applyFont="1" applyFill="1" applyBorder="1" applyAlignment="1">
      <alignment horizontal="left" vertical="center" wrapText="1"/>
    </xf>
    <xf numFmtId="0" fontId="47" fillId="15" borderId="8" xfId="0" applyFont="1" applyFill="1" applyBorder="1" applyAlignment="1">
      <alignment horizontal="left" vertical="center" wrapText="1"/>
    </xf>
    <xf numFmtId="0" fontId="47" fillId="9" borderId="56" xfId="0" applyFont="1" applyFill="1" applyBorder="1" applyAlignment="1">
      <alignment horizontal="left" vertical="center" wrapText="1"/>
    </xf>
    <xf numFmtId="0" fontId="47" fillId="9" borderId="17" xfId="0" applyFont="1" applyFill="1" applyBorder="1" applyAlignment="1">
      <alignment horizontal="left" vertical="center" wrapText="1"/>
    </xf>
    <xf numFmtId="0" fontId="47" fillId="5" borderId="50" xfId="0" applyFont="1" applyFill="1" applyBorder="1" applyAlignment="1">
      <alignment horizontal="left" vertical="center"/>
    </xf>
    <xf numFmtId="0" fontId="47" fillId="5" borderId="51" xfId="0" applyFont="1" applyFill="1" applyBorder="1" applyAlignment="1">
      <alignment horizontal="left" vertical="center"/>
    </xf>
    <xf numFmtId="0" fontId="47" fillId="2" borderId="57" xfId="0" applyFont="1" applyFill="1" applyBorder="1" applyAlignment="1">
      <alignment horizontal="left" vertical="center" wrapText="1"/>
    </xf>
    <xf numFmtId="0" fontId="47" fillId="2" borderId="10" xfId="0" applyFont="1" applyFill="1" applyBorder="1" applyAlignment="1">
      <alignment horizontal="left" vertical="center" wrapText="1"/>
    </xf>
    <xf numFmtId="0" fontId="47" fillId="9" borderId="55" xfId="0" applyFont="1" applyFill="1" applyBorder="1" applyAlignment="1">
      <alignment horizontal="left" vertical="center" wrapText="1"/>
    </xf>
    <xf numFmtId="0" fontId="47" fillId="9" borderId="8" xfId="0" applyFont="1" applyFill="1" applyBorder="1" applyAlignment="1">
      <alignment horizontal="left" vertical="center" wrapText="1"/>
    </xf>
    <xf numFmtId="0" fontId="47" fillId="5" borderId="55" xfId="0" applyFont="1" applyFill="1" applyBorder="1" applyAlignment="1">
      <alignment horizontal="left" vertical="center"/>
    </xf>
    <xf numFmtId="0" fontId="47" fillId="5" borderId="8" xfId="0" applyFont="1" applyFill="1" applyBorder="1" applyAlignment="1">
      <alignment horizontal="left" vertical="center"/>
    </xf>
    <xf numFmtId="0" fontId="47" fillId="5" borderId="58" xfId="0" applyFont="1" applyFill="1" applyBorder="1" applyAlignment="1">
      <alignment horizontal="left" vertical="center"/>
    </xf>
    <xf numFmtId="0" fontId="47" fillId="5" borderId="48" xfId="0" applyFont="1" applyFill="1" applyBorder="1" applyAlignment="1">
      <alignment horizontal="left" vertical="center"/>
    </xf>
    <xf numFmtId="0" fontId="46" fillId="0" borderId="0" xfId="0" applyFont="1" applyAlignment="1">
      <alignment horizontal="left"/>
    </xf>
    <xf numFmtId="0" fontId="47" fillId="2" borderId="31" xfId="0" applyFont="1" applyFill="1" applyBorder="1" applyAlignment="1">
      <alignment horizontal="left" vertical="center" wrapText="1"/>
    </xf>
    <xf numFmtId="0" fontId="49" fillId="5" borderId="48" xfId="0" applyFont="1" applyFill="1" applyBorder="1" applyAlignment="1">
      <alignment horizontal="left"/>
    </xf>
    <xf numFmtId="0" fontId="29" fillId="15" borderId="59" xfId="0" applyFont="1" applyFill="1" applyBorder="1" applyAlignment="1">
      <alignment horizontal="left" vertical="center" wrapText="1"/>
    </xf>
    <xf numFmtId="0" fontId="29" fillId="9" borderId="55" xfId="0" applyFont="1" applyFill="1" applyBorder="1" applyAlignment="1">
      <alignment horizontal="left" vertical="center" wrapText="1"/>
    </xf>
    <xf numFmtId="0" fontId="50" fillId="5" borderId="58" xfId="0" applyFont="1" applyFill="1" applyBorder="1" applyAlignment="1">
      <alignment horizontal="left"/>
    </xf>
    <xf numFmtId="10" fontId="15" fillId="0" borderId="0" xfId="0" applyNumberFormat="1" applyFont="1" applyAlignment="1">
      <alignment vertical="center"/>
    </xf>
    <xf numFmtId="165" fontId="0" fillId="0" borderId="0" xfId="0" applyNumberFormat="1" applyAlignment="1">
      <alignment vertical="center" wrapText="1"/>
    </xf>
    <xf numFmtId="0" fontId="6" fillId="35" borderId="0" xfId="0" applyFont="1" applyFill="1" applyAlignment="1">
      <alignment horizontal="center" vertical="center" wrapText="1"/>
    </xf>
    <xf numFmtId="167" fontId="0" fillId="0" borderId="9" xfId="0" applyNumberFormat="1" applyBorder="1" applyAlignment="1">
      <alignment vertical="center"/>
    </xf>
    <xf numFmtId="167" fontId="0" fillId="0" borderId="7" xfId="0" applyNumberFormat="1" applyBorder="1" applyAlignment="1">
      <alignment vertical="center"/>
    </xf>
    <xf numFmtId="167" fontId="0" fillId="5" borderId="9" xfId="0" applyNumberFormat="1" applyFill="1" applyBorder="1" applyAlignment="1">
      <alignment vertical="center"/>
    </xf>
    <xf numFmtId="165" fontId="0" fillId="0" borderId="7" xfId="0" applyNumberFormat="1" applyBorder="1" applyAlignment="1">
      <alignment horizontal="center" vertical="center"/>
    </xf>
    <xf numFmtId="165" fontId="3" fillId="0" borderId="7" xfId="0" applyNumberFormat="1" applyFont="1" applyBorder="1" applyAlignment="1">
      <alignment horizontal="center" vertical="center"/>
    </xf>
    <xf numFmtId="165" fontId="0" fillId="0" borderId="9" xfId="0" applyNumberFormat="1" applyBorder="1" applyAlignment="1">
      <alignment horizontal="center" vertical="center"/>
    </xf>
    <xf numFmtId="167" fontId="3" fillId="0" borderId="7" xfId="0" applyNumberFormat="1" applyFont="1" applyBorder="1" applyAlignment="1">
      <alignment vertical="center"/>
    </xf>
    <xf numFmtId="168" fontId="0" fillId="0" borderId="10" xfId="0" applyNumberFormat="1" applyBorder="1" applyAlignment="1">
      <alignment horizontal="center" vertical="center"/>
    </xf>
    <xf numFmtId="168" fontId="0" fillId="0" borderId="8" xfId="0" applyNumberFormat="1" applyBorder="1" applyAlignment="1">
      <alignment horizontal="center" vertical="center"/>
    </xf>
    <xf numFmtId="165" fontId="3" fillId="0" borderId="8" xfId="0" applyNumberFormat="1" applyFont="1" applyBorder="1" applyAlignment="1">
      <alignment horizontal="center" vertical="center"/>
    </xf>
    <xf numFmtId="0" fontId="0" fillId="24" borderId="13" xfId="0" applyFill="1" applyBorder="1" applyAlignment="1">
      <alignment horizontal="center" vertical="center" wrapText="1"/>
    </xf>
    <xf numFmtId="0" fontId="0" fillId="24" borderId="17" xfId="0" applyFill="1" applyBorder="1" applyAlignment="1">
      <alignment horizontal="center" vertical="center" wrapText="1"/>
    </xf>
    <xf numFmtId="0" fontId="0" fillId="24" borderId="8" xfId="0" applyFill="1" applyBorder="1" applyAlignment="1">
      <alignment horizontal="center" vertical="center" wrapText="1"/>
    </xf>
    <xf numFmtId="0" fontId="0" fillId="24" borderId="7" xfId="0" applyFill="1" applyBorder="1" applyAlignment="1">
      <alignment horizontal="center" vertical="center" wrapText="1"/>
    </xf>
    <xf numFmtId="10" fontId="15" fillId="12" borderId="0" xfId="0" applyNumberFormat="1" applyFont="1" applyFill="1" applyAlignment="1">
      <alignment vertical="center"/>
    </xf>
    <xf numFmtId="0" fontId="0" fillId="30" borderId="0" xfId="0" applyFill="1" applyAlignment="1">
      <alignment horizontal="center" vertical="center"/>
    </xf>
    <xf numFmtId="165" fontId="0" fillId="30" borderId="0" xfId="0" applyNumberFormat="1" applyFill="1" applyAlignment="1">
      <alignment vertical="center"/>
    </xf>
    <xf numFmtId="165" fontId="0" fillId="30" borderId="0" xfId="0" applyNumberFormat="1" applyFill="1" applyAlignment="1">
      <alignment horizontal="center" vertical="center"/>
    </xf>
    <xf numFmtId="9" fontId="0" fillId="30" borderId="0" xfId="0" applyNumberFormat="1" applyFill="1" applyAlignment="1">
      <alignment horizontal="center" vertical="center"/>
    </xf>
    <xf numFmtId="165" fontId="0" fillId="30" borderId="0" xfId="0" applyNumberFormat="1" applyFill="1" applyAlignment="1">
      <alignment vertical="center" wrapText="1"/>
    </xf>
    <xf numFmtId="165" fontId="0" fillId="30" borderId="0" xfId="0" applyNumberFormat="1" applyFill="1" applyAlignment="1">
      <alignment horizontal="right" vertical="center"/>
    </xf>
    <xf numFmtId="9" fontId="0" fillId="30" borderId="0" xfId="0" applyNumberFormat="1" applyFill="1" applyAlignment="1">
      <alignment horizontal="right" vertical="center"/>
    </xf>
    <xf numFmtId="0" fontId="0" fillId="30" borderId="0" xfId="0" applyFill="1" applyAlignment="1">
      <alignment horizontal="left" vertical="center"/>
    </xf>
    <xf numFmtId="168" fontId="0" fillId="30" borderId="0" xfId="0" applyNumberFormat="1" applyFill="1" applyAlignment="1">
      <alignment vertical="center"/>
    </xf>
    <xf numFmtId="165" fontId="0" fillId="5" borderId="0" xfId="0" applyNumberFormat="1" applyFill="1" applyAlignment="1">
      <alignment horizontal="center" vertical="center"/>
    </xf>
    <xf numFmtId="173" fontId="43" fillId="0" borderId="13" xfId="0" applyNumberFormat="1" applyFont="1" applyBorder="1" applyAlignment="1">
      <alignment horizontal="center" vertical="center"/>
    </xf>
    <xf numFmtId="173" fontId="43" fillId="0" borderId="14" xfId="0" applyNumberFormat="1" applyFont="1" applyBorder="1" applyAlignment="1">
      <alignment horizontal="center" vertical="center"/>
    </xf>
    <xf numFmtId="173" fontId="43" fillId="0" borderId="9" xfId="0" applyNumberFormat="1" applyFont="1" applyBorder="1" applyAlignment="1">
      <alignment horizontal="center" vertical="center"/>
    </xf>
    <xf numFmtId="0" fontId="11" fillId="13" borderId="13" xfId="0" applyFont="1" applyFill="1" applyBorder="1" applyAlignment="1">
      <alignment horizontal="center" vertical="center" wrapText="1"/>
    </xf>
    <xf numFmtId="0" fontId="11" fillId="13" borderId="9" xfId="0" applyFont="1" applyFill="1" applyBorder="1" applyAlignment="1">
      <alignment horizontal="center" vertical="center" wrapText="1"/>
    </xf>
    <xf numFmtId="0" fontId="11" fillId="7" borderId="8" xfId="0" applyFont="1" applyFill="1" applyBorder="1" applyAlignment="1">
      <alignment horizontal="center" vertical="center"/>
    </xf>
    <xf numFmtId="0" fontId="11" fillId="7" borderId="16" xfId="0" applyFont="1" applyFill="1" applyBorder="1" applyAlignment="1">
      <alignment horizontal="center" vertical="center"/>
    </xf>
    <xf numFmtId="0" fontId="11" fillId="7" borderId="11" xfId="0" applyFont="1" applyFill="1" applyBorder="1" applyAlignment="1">
      <alignment horizontal="center" vertical="center"/>
    </xf>
    <xf numFmtId="0" fontId="11" fillId="16" borderId="8" xfId="0" applyFont="1" applyFill="1" applyBorder="1" applyAlignment="1">
      <alignment horizontal="center" vertical="center"/>
    </xf>
    <xf numFmtId="0" fontId="11" fillId="16" borderId="16" xfId="0" applyFont="1" applyFill="1" applyBorder="1" applyAlignment="1">
      <alignment horizontal="center" vertical="center"/>
    </xf>
    <xf numFmtId="0" fontId="11" fillId="16" borderId="11" xfId="0" applyFont="1" applyFill="1" applyBorder="1" applyAlignment="1">
      <alignment horizontal="center" vertical="center"/>
    </xf>
    <xf numFmtId="0" fontId="11" fillId="13" borderId="7" xfId="0" applyFont="1" applyFill="1" applyBorder="1" applyAlignment="1">
      <alignment horizontal="left" vertical="center" wrapText="1"/>
    </xf>
    <xf numFmtId="0" fontId="28" fillId="32" borderId="27" xfId="0" applyFont="1" applyFill="1" applyBorder="1" applyAlignment="1">
      <alignment horizontal="center"/>
    </xf>
    <xf numFmtId="0" fontId="28" fillId="32" borderId="21" xfId="0" applyFont="1" applyFill="1" applyBorder="1" applyAlignment="1">
      <alignment horizontal="center"/>
    </xf>
    <xf numFmtId="0" fontId="11" fillId="37" borderId="7" xfId="0" applyFont="1" applyFill="1" applyBorder="1" applyAlignment="1">
      <alignment horizontal="left" vertical="center" wrapText="1"/>
    </xf>
    <xf numFmtId="0" fontId="0" fillId="0" borderId="0" xfId="0" applyAlignment="1">
      <alignment horizontal="center" vertical="center"/>
    </xf>
    <xf numFmtId="0" fontId="11" fillId="14" borderId="8" xfId="0" applyFont="1" applyFill="1" applyBorder="1" applyAlignment="1">
      <alignment horizontal="center" vertical="center"/>
    </xf>
    <xf numFmtId="0" fontId="11" fillId="14" borderId="16" xfId="0" applyFont="1" applyFill="1" applyBorder="1" applyAlignment="1">
      <alignment horizontal="center" vertical="center"/>
    </xf>
    <xf numFmtId="0" fontId="11" fillId="14" borderId="11" xfId="0" applyFont="1" applyFill="1" applyBorder="1" applyAlignment="1">
      <alignment horizontal="center" vertical="center"/>
    </xf>
    <xf numFmtId="0" fontId="19" fillId="30" borderId="7" xfId="0" applyFont="1" applyFill="1" applyBorder="1" applyAlignment="1">
      <alignment horizontal="center" vertical="center"/>
    </xf>
    <xf numFmtId="0" fontId="17" fillId="19" borderId="10" xfId="0" applyFont="1" applyFill="1" applyBorder="1" applyAlignment="1">
      <alignment horizontal="center" vertical="center"/>
    </xf>
    <xf numFmtId="0" fontId="17" fillId="19" borderId="24" xfId="0" applyFont="1" applyFill="1" applyBorder="1" applyAlignment="1">
      <alignment horizontal="center" vertical="center"/>
    </xf>
    <xf numFmtId="0" fontId="17" fillId="19" borderId="12" xfId="0" applyFont="1" applyFill="1" applyBorder="1" applyAlignment="1">
      <alignment horizontal="center" vertical="center"/>
    </xf>
    <xf numFmtId="0" fontId="17" fillId="21" borderId="7" xfId="0" applyFont="1" applyFill="1" applyBorder="1" applyAlignment="1">
      <alignment horizontal="center" vertical="center"/>
    </xf>
    <xf numFmtId="0" fontId="19" fillId="5" borderId="18" xfId="0" applyFont="1" applyFill="1" applyBorder="1" applyAlignment="1">
      <alignment horizontal="center" vertical="center"/>
    </xf>
    <xf numFmtId="0" fontId="19" fillId="5" borderId="19" xfId="0" applyFont="1" applyFill="1" applyBorder="1" applyAlignment="1">
      <alignment horizontal="center" vertical="center"/>
    </xf>
    <xf numFmtId="0" fontId="19" fillId="3" borderId="16" xfId="0" applyFont="1" applyFill="1" applyBorder="1" applyAlignment="1">
      <alignment horizontal="center" vertical="center"/>
    </xf>
    <xf numFmtId="0" fontId="19" fillId="26" borderId="16" xfId="0" applyFont="1" applyFill="1" applyBorder="1" applyAlignment="1">
      <alignment horizontal="center" vertical="center"/>
    </xf>
    <xf numFmtId="0" fontId="17" fillId="19" borderId="8" xfId="0" applyFont="1" applyFill="1" applyBorder="1" applyAlignment="1">
      <alignment horizontal="center" vertical="center"/>
    </xf>
    <xf numFmtId="0" fontId="17" fillId="19" borderId="16" xfId="0" applyFont="1" applyFill="1" applyBorder="1" applyAlignment="1">
      <alignment horizontal="center" vertical="center"/>
    </xf>
    <xf numFmtId="0" fontId="17" fillId="19" borderId="11" xfId="0" applyFont="1" applyFill="1" applyBorder="1" applyAlignment="1">
      <alignment horizontal="center" vertical="center"/>
    </xf>
    <xf numFmtId="0" fontId="19" fillId="26" borderId="7" xfId="0" applyFont="1" applyFill="1" applyBorder="1" applyAlignment="1">
      <alignment horizontal="center" vertical="center"/>
    </xf>
    <xf numFmtId="0" fontId="19" fillId="5" borderId="8" xfId="0" applyFont="1" applyFill="1" applyBorder="1" applyAlignment="1">
      <alignment horizontal="center" vertical="center"/>
    </xf>
    <xf numFmtId="0" fontId="19" fillId="5" borderId="16" xfId="0" applyFont="1" applyFill="1" applyBorder="1" applyAlignment="1">
      <alignment horizontal="center" vertical="center"/>
    </xf>
    <xf numFmtId="0" fontId="19" fillId="5" borderId="11" xfId="0" applyFont="1" applyFill="1" applyBorder="1" applyAlignment="1">
      <alignment horizontal="center" vertical="center"/>
    </xf>
    <xf numFmtId="0" fontId="19" fillId="2" borderId="7" xfId="0" applyFont="1" applyFill="1" applyBorder="1" applyAlignment="1">
      <alignment horizontal="center" vertical="center"/>
    </xf>
    <xf numFmtId="0" fontId="19" fillId="22" borderId="16" xfId="0" applyFont="1" applyFill="1" applyBorder="1" applyAlignment="1">
      <alignment horizontal="center" vertical="center"/>
    </xf>
    <xf numFmtId="0" fontId="19" fillId="27" borderId="16" xfId="0" applyFont="1" applyFill="1" applyBorder="1" applyAlignment="1">
      <alignment horizontal="center" vertical="center"/>
    </xf>
    <xf numFmtId="0" fontId="19" fillId="3" borderId="8" xfId="0" applyFont="1" applyFill="1" applyBorder="1" applyAlignment="1">
      <alignment horizontal="center" vertical="center"/>
    </xf>
    <xf numFmtId="0" fontId="48" fillId="3" borderId="43" xfId="0" applyFont="1" applyFill="1" applyBorder="1" applyAlignment="1">
      <alignment horizontal="center" vertical="center"/>
    </xf>
    <xf numFmtId="0" fontId="48" fillId="3" borderId="44" xfId="0" applyFont="1" applyFill="1" applyBorder="1" applyAlignment="1">
      <alignment horizontal="center" vertical="center"/>
    </xf>
    <xf numFmtId="0" fontId="48" fillId="3" borderId="45" xfId="0" applyFont="1" applyFill="1" applyBorder="1" applyAlignment="1">
      <alignment horizontal="center" vertical="center"/>
    </xf>
    <xf numFmtId="0" fontId="2" fillId="0" borderId="29" xfId="0" applyFont="1" applyBorder="1" applyAlignment="1">
      <alignment horizontal="left" vertical="center"/>
    </xf>
    <xf numFmtId="0" fontId="2" fillId="0" borderId="34" xfId="0" applyFont="1" applyBorder="1" applyAlignment="1">
      <alignment horizontal="left" vertical="center"/>
    </xf>
    <xf numFmtId="0" fontId="2" fillId="0" borderId="46" xfId="0" applyFont="1" applyBorder="1" applyAlignment="1">
      <alignment horizontal="left" vertical="center"/>
    </xf>
    <xf numFmtId="0" fontId="48" fillId="3" borderId="43" xfId="0" applyFont="1" applyFill="1" applyBorder="1" applyAlignment="1">
      <alignment horizontal="left" vertical="center"/>
    </xf>
    <xf numFmtId="0" fontId="48" fillId="3" borderId="60" xfId="0" applyFont="1" applyFill="1" applyBorder="1" applyAlignment="1">
      <alignment horizontal="left" vertical="center"/>
    </xf>
    <xf numFmtId="0" fontId="0" fillId="3" borderId="7" xfId="0" applyFill="1"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xf>
    <xf numFmtId="0" fontId="0" fillId="0" borderId="11" xfId="0" applyBorder="1" applyAlignment="1">
      <alignment horizontal="center"/>
    </xf>
    <xf numFmtId="0" fontId="0" fillId="15" borderId="7" xfId="0" applyFill="1" applyBorder="1" applyAlignment="1">
      <alignment horizontal="center"/>
    </xf>
    <xf numFmtId="0" fontId="0" fillId="4" borderId="7" xfId="0" applyFill="1" applyBorder="1" applyAlignment="1">
      <alignment horizont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xf>
    <xf numFmtId="0" fontId="0" fillId="0" borderId="7" xfId="0" applyBorder="1" applyAlignment="1">
      <alignment horizontal="center"/>
    </xf>
    <xf numFmtId="0" fontId="0" fillId="35" borderId="8" xfId="0" applyFill="1" applyBorder="1" applyAlignment="1">
      <alignment horizontal="center"/>
    </xf>
    <xf numFmtId="0" fontId="0" fillId="35" borderId="16" xfId="0" applyFill="1" applyBorder="1" applyAlignment="1">
      <alignment horizontal="center"/>
    </xf>
    <xf numFmtId="0" fontId="0" fillId="35" borderId="11" xfId="0" applyFill="1" applyBorder="1" applyAlignment="1">
      <alignment horizontal="center"/>
    </xf>
    <xf numFmtId="0" fontId="0" fillId="2" borderId="8" xfId="0" applyFill="1" applyBorder="1" applyAlignment="1">
      <alignment horizontal="center"/>
    </xf>
    <xf numFmtId="0" fontId="0" fillId="2" borderId="16" xfId="0" applyFill="1" applyBorder="1" applyAlignment="1">
      <alignment horizontal="center"/>
    </xf>
    <xf numFmtId="0" fontId="0" fillId="2" borderId="11" xfId="0" applyFill="1" applyBorder="1" applyAlignment="1">
      <alignment horizontal="center"/>
    </xf>
  </cellXfs>
  <cellStyles count="5">
    <cellStyle name="Comma" xfId="1" builtinId="3"/>
    <cellStyle name="Comma 2" xfId="4" xr:uid="{1150FCFD-6CA8-48A9-80B5-7F22821C2565}"/>
    <cellStyle name="Normal" xfId="0" builtinId="0"/>
    <cellStyle name="Normal 2" xfId="3" xr:uid="{C8FF114F-DCD6-443D-BDCB-9DD602677931}"/>
    <cellStyle name="Percent" xfId="2" builtinId="5"/>
  </cellStyles>
  <dxfs count="10">
    <dxf>
      <fill>
        <patternFill patternType="solid">
          <bgColor rgb="FFFFFF00"/>
        </patternFill>
      </fill>
    </dxf>
    <dxf>
      <font>
        <color rgb="FF006100"/>
      </font>
      <fill>
        <patternFill>
          <bgColor rgb="FFC6EFCE"/>
        </patternFill>
      </fill>
    </dxf>
    <dxf>
      <fill>
        <patternFill patternType="solid">
          <bgColor rgb="FFFFFF00"/>
        </patternFill>
      </fill>
    </dxf>
    <dxf>
      <fill>
        <patternFill patternType="solid">
          <bgColor theme="3" tint="0.8999908444471571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59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r>
              <a:rPr lang="en-US"/>
              <a:t>Retail</a:t>
            </a:r>
          </a:p>
        </c:rich>
      </c:tx>
      <c:layout>
        <c:manualLayout>
          <c:xMode val="edge"/>
          <c:yMode val="edge"/>
          <c:x val="0.4374323337055922"/>
          <c:y val="4.060100482225315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endParaRPr lang="en-US"/>
        </a:p>
      </c:txPr>
    </c:title>
    <c:autoTitleDeleted val="0"/>
    <c:plotArea>
      <c:layout/>
      <c:barChart>
        <c:barDir val="col"/>
        <c:grouping val="stacked"/>
        <c:varyColors val="0"/>
        <c:ser>
          <c:idx val="0"/>
          <c:order val="0"/>
          <c:tx>
            <c:strRef>
              <c:f>Sheet8!$M$5</c:f>
              <c:strCache>
                <c:ptCount val="1"/>
                <c:pt idx="0">
                  <c:v>JSW One Fe550D</c:v>
                </c:pt>
              </c:strCache>
            </c:strRef>
          </c:tx>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Sheet8!$N$4:$O$4</c:f>
              <c:strCache>
                <c:ptCount val="2"/>
                <c:pt idx="0">
                  <c:v>FY 26E</c:v>
                </c:pt>
                <c:pt idx="1">
                  <c:v>FY 27</c:v>
                </c:pt>
              </c:strCache>
            </c:strRef>
          </c:cat>
          <c:val>
            <c:numRef>
              <c:f>Sheet8!$N$5:$O$5</c:f>
              <c:numCache>
                <c:formatCode>_(* #,##0_);_(* \(#,##0\);_(* "-"??_);_(@_)</c:formatCode>
                <c:ptCount val="2"/>
                <c:pt idx="0">
                  <c:v>19.399999999999999</c:v>
                </c:pt>
                <c:pt idx="1">
                  <c:v>163.98</c:v>
                </c:pt>
              </c:numCache>
            </c:numRef>
          </c:val>
          <c:extLst>
            <c:ext xmlns:c16="http://schemas.microsoft.com/office/drawing/2014/chart" uri="{C3380CC4-5D6E-409C-BE32-E72D297353CC}">
              <c16:uniqueId val="{00000005-4313-44BA-8008-D2D783C453C9}"/>
            </c:ext>
          </c:extLst>
        </c:ser>
        <c:ser>
          <c:idx val="1"/>
          <c:order val="1"/>
          <c:tx>
            <c:strRef>
              <c:f>Sheet8!$M$6</c:f>
              <c:strCache>
                <c:ptCount val="1"/>
                <c:pt idx="0">
                  <c:v>JSW One Fe 550</c:v>
                </c:pt>
              </c:strCache>
            </c:strRef>
          </c:tx>
          <c:spPr>
            <a:solidFill>
              <a:srgbClr val="C00000"/>
            </a:solidFill>
            <a:ln>
              <a:noFill/>
            </a:ln>
            <a:effectLst/>
          </c:spPr>
          <c:invertIfNegative val="0"/>
          <c:dLbls>
            <c:spPr>
              <a:solidFill>
                <a:srgbClr val="C0000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Sheet8!$N$4:$O$4</c:f>
              <c:strCache>
                <c:ptCount val="2"/>
                <c:pt idx="0">
                  <c:v>FY 26E</c:v>
                </c:pt>
                <c:pt idx="1">
                  <c:v>FY 27</c:v>
                </c:pt>
              </c:strCache>
            </c:strRef>
          </c:cat>
          <c:val>
            <c:numRef>
              <c:f>Sheet8!$N$6:$O$6</c:f>
              <c:numCache>
                <c:formatCode>_(* #,##0_);_(* \(#,##0\);_(* "-"??_);_(@_)</c:formatCode>
                <c:ptCount val="2"/>
                <c:pt idx="0">
                  <c:v>153</c:v>
                </c:pt>
                <c:pt idx="1">
                  <c:v>92.546999999999997</c:v>
                </c:pt>
              </c:numCache>
            </c:numRef>
          </c:val>
          <c:extLst>
            <c:ext xmlns:c16="http://schemas.microsoft.com/office/drawing/2014/chart" uri="{C3380CC4-5D6E-409C-BE32-E72D297353CC}">
              <c16:uniqueId val="{00000007-4313-44BA-8008-D2D783C453C9}"/>
            </c:ext>
          </c:extLst>
        </c:ser>
        <c:ser>
          <c:idx val="2"/>
          <c:order val="2"/>
          <c:tx>
            <c:strRef>
              <c:f>Sheet8!$M$7</c:f>
              <c:strCache>
                <c:ptCount val="1"/>
                <c:pt idx="0">
                  <c:v>One Helix</c:v>
                </c:pt>
              </c:strCache>
            </c:strRef>
          </c:tx>
          <c:spPr>
            <a:solidFill>
              <a:srgbClr val="FFD9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Sheet8!$N$4:$O$4</c:f>
              <c:strCache>
                <c:ptCount val="2"/>
                <c:pt idx="0">
                  <c:v>FY 26E</c:v>
                </c:pt>
                <c:pt idx="1">
                  <c:v>FY 27</c:v>
                </c:pt>
              </c:strCache>
            </c:strRef>
          </c:cat>
          <c:val>
            <c:numRef>
              <c:f>Sheet8!$N$7:$O$7</c:f>
              <c:numCache>
                <c:formatCode>_(* #,##0_);_(* \(#,##0\);_(* "-"??_);_(@_)</c:formatCode>
                <c:ptCount val="2"/>
                <c:pt idx="0">
                  <c:v>0</c:v>
                </c:pt>
                <c:pt idx="1">
                  <c:v>133.32300000000001</c:v>
                </c:pt>
              </c:numCache>
            </c:numRef>
          </c:val>
          <c:extLst>
            <c:ext xmlns:c16="http://schemas.microsoft.com/office/drawing/2014/chart" uri="{C3380CC4-5D6E-409C-BE32-E72D297353CC}">
              <c16:uniqueId val="{00000009-4313-44BA-8008-D2D783C453C9}"/>
            </c:ext>
          </c:extLst>
        </c:ser>
        <c:dLbls>
          <c:showLegendKey val="0"/>
          <c:showVal val="0"/>
          <c:showCatName val="0"/>
          <c:showSerName val="0"/>
          <c:showPercent val="0"/>
          <c:showBubbleSize val="0"/>
        </c:dLbls>
        <c:gapWidth val="219"/>
        <c:overlap val="100"/>
        <c:axId val="1099333640"/>
        <c:axId val="1099335688"/>
      </c:barChart>
      <c:catAx>
        <c:axId val="109933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99335688"/>
        <c:crosses val="autoZero"/>
        <c:auto val="1"/>
        <c:lblAlgn val="ctr"/>
        <c:lblOffset val="100"/>
        <c:noMultiLvlLbl val="0"/>
      </c:catAx>
      <c:valAx>
        <c:axId val="1099335688"/>
        <c:scaling>
          <c:orientation val="minMax"/>
        </c:scaling>
        <c:delete val="1"/>
        <c:axPos val="l"/>
        <c:numFmt formatCode="_(* #,##0_);_(* \(#,##0\);_(* &quot;-&quot;??_);_(@_)" sourceLinked="1"/>
        <c:majorTickMark val="none"/>
        <c:minorTickMark val="none"/>
        <c:tickLblPos val="nextTo"/>
        <c:crossAx val="1099333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r>
              <a:rPr lang="en-US"/>
              <a:t>Projects</a:t>
            </a:r>
          </a:p>
        </c:rich>
      </c:tx>
      <c:layout>
        <c:manualLayout>
          <c:xMode val="edge"/>
          <c:yMode val="edge"/>
          <c:x val="0.40779898343295234"/>
          <c:y val="3.560591497393678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0000"/>
              </a:solidFill>
              <a:latin typeface="+mn-lt"/>
              <a:ea typeface="+mn-ea"/>
              <a:cs typeface="+mn-cs"/>
            </a:defRPr>
          </a:pPr>
          <a:endParaRPr lang="en-US"/>
        </a:p>
      </c:txPr>
    </c:title>
    <c:autoTitleDeleted val="0"/>
    <c:plotArea>
      <c:layout/>
      <c:barChart>
        <c:barDir val="col"/>
        <c:grouping val="stacked"/>
        <c:varyColors val="0"/>
        <c:ser>
          <c:idx val="0"/>
          <c:order val="0"/>
          <c:tx>
            <c:strRef>
              <c:f>Sheet8!$M$12</c:f>
              <c:strCache>
                <c:ptCount val="1"/>
                <c:pt idx="0">
                  <c:v>JSW One Fe 550D (LRF-based)</c:v>
                </c:pt>
              </c:strCache>
            </c:strRef>
          </c:tx>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Sheet8!$N$11:$O$11</c:f>
              <c:strCache>
                <c:ptCount val="2"/>
                <c:pt idx="0">
                  <c:v>FY 26E</c:v>
                </c:pt>
                <c:pt idx="1">
                  <c:v>FY 27</c:v>
                </c:pt>
              </c:strCache>
            </c:strRef>
          </c:cat>
          <c:val>
            <c:numRef>
              <c:f>Sheet8!$N$12:$O$12</c:f>
              <c:numCache>
                <c:formatCode>_(* #,##0_);_(* \(#,##0\);_(* "-"??_);_(@_)</c:formatCode>
                <c:ptCount val="2"/>
                <c:pt idx="0">
                  <c:v>38.299999999999997</c:v>
                </c:pt>
                <c:pt idx="1">
                  <c:v>171.38499999999999</c:v>
                </c:pt>
              </c:numCache>
            </c:numRef>
          </c:val>
          <c:extLst>
            <c:ext xmlns:c16="http://schemas.microsoft.com/office/drawing/2014/chart" uri="{C3380CC4-5D6E-409C-BE32-E72D297353CC}">
              <c16:uniqueId val="{00000000-1B58-4D7A-973B-ACAFECD0EB58}"/>
            </c:ext>
          </c:extLst>
        </c:ser>
        <c:ser>
          <c:idx val="1"/>
          <c:order val="1"/>
          <c:tx>
            <c:strRef>
              <c:f>Sheet8!$M$13</c:f>
              <c:strCache>
                <c:ptCount val="1"/>
                <c:pt idx="0">
                  <c:v>JSW One Fe 550</c:v>
                </c:pt>
              </c:strCache>
            </c:strRef>
          </c:tx>
          <c:spPr>
            <a:solidFill>
              <a:srgbClr val="C00000"/>
            </a:solidFill>
            <a:ln>
              <a:noFill/>
            </a:ln>
            <a:effectLst/>
          </c:spPr>
          <c:invertIfNegative val="0"/>
          <c:dLbls>
            <c:spPr>
              <a:solidFill>
                <a:srgbClr val="C00000"/>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Sheet8!$N$11:$O$11</c:f>
              <c:strCache>
                <c:ptCount val="2"/>
                <c:pt idx="0">
                  <c:v>FY 26E</c:v>
                </c:pt>
                <c:pt idx="1">
                  <c:v>FY 27</c:v>
                </c:pt>
              </c:strCache>
            </c:strRef>
          </c:cat>
          <c:val>
            <c:numRef>
              <c:f>Sheet8!$N$13:$O$13</c:f>
              <c:numCache>
                <c:formatCode>_(* #,##0_);_(* \(#,##0\);_(* "-"??_);_(@_)</c:formatCode>
                <c:ptCount val="2"/>
                <c:pt idx="0">
                  <c:v>31.4</c:v>
                </c:pt>
                <c:pt idx="1">
                  <c:v>89.79</c:v>
                </c:pt>
              </c:numCache>
            </c:numRef>
          </c:val>
          <c:extLst>
            <c:ext xmlns:c16="http://schemas.microsoft.com/office/drawing/2014/chart" uri="{C3380CC4-5D6E-409C-BE32-E72D297353CC}">
              <c16:uniqueId val="{00000001-1B58-4D7A-973B-ACAFECD0EB58}"/>
            </c:ext>
          </c:extLst>
        </c:ser>
        <c:ser>
          <c:idx val="2"/>
          <c:order val="2"/>
          <c:tx>
            <c:strRef>
              <c:f>Sheet8!$M$14</c:f>
              <c:strCache>
                <c:ptCount val="1"/>
                <c:pt idx="0">
                  <c:v>One Helix</c:v>
                </c:pt>
              </c:strCache>
            </c:strRef>
          </c:tx>
          <c:spPr>
            <a:solidFill>
              <a:srgbClr val="FFD9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Sheet8!$N$11:$O$11</c:f>
              <c:strCache>
                <c:ptCount val="2"/>
                <c:pt idx="0">
                  <c:v>FY 26E</c:v>
                </c:pt>
                <c:pt idx="1">
                  <c:v>FY 27</c:v>
                </c:pt>
              </c:strCache>
            </c:strRef>
          </c:cat>
          <c:val>
            <c:numRef>
              <c:f>Sheet8!$N$14:$O$14</c:f>
              <c:numCache>
                <c:formatCode>_(* #,##0_);_(* \(#,##0\);_(* "-"??_);_(@_)</c:formatCode>
                <c:ptCount val="2"/>
                <c:pt idx="0">
                  <c:v>0</c:v>
                </c:pt>
                <c:pt idx="1">
                  <c:v>0</c:v>
                </c:pt>
              </c:numCache>
            </c:numRef>
          </c:val>
          <c:extLst>
            <c:ext xmlns:c16="http://schemas.microsoft.com/office/drawing/2014/chart" uri="{C3380CC4-5D6E-409C-BE32-E72D297353CC}">
              <c16:uniqueId val="{00000002-1B58-4D7A-973B-ACAFECD0EB58}"/>
            </c:ext>
          </c:extLst>
        </c:ser>
        <c:dLbls>
          <c:showLegendKey val="0"/>
          <c:showVal val="0"/>
          <c:showCatName val="0"/>
          <c:showSerName val="0"/>
          <c:showPercent val="0"/>
          <c:showBubbleSize val="0"/>
        </c:dLbls>
        <c:gapWidth val="219"/>
        <c:overlap val="100"/>
        <c:axId val="1099333640"/>
        <c:axId val="1099335688"/>
      </c:barChart>
      <c:catAx>
        <c:axId val="109933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99335688"/>
        <c:crosses val="autoZero"/>
        <c:auto val="1"/>
        <c:lblAlgn val="ctr"/>
        <c:lblOffset val="100"/>
        <c:noMultiLvlLbl val="0"/>
      </c:catAx>
      <c:valAx>
        <c:axId val="1099335688"/>
        <c:scaling>
          <c:orientation val="minMax"/>
        </c:scaling>
        <c:delete val="1"/>
        <c:axPos val="l"/>
        <c:numFmt formatCode="_(* #,##0_);_(* \(#,##0\);_(* &quot;-&quot;??_);_(@_)" sourceLinked="1"/>
        <c:majorTickMark val="none"/>
        <c:minorTickMark val="none"/>
        <c:tickLblPos val="nextTo"/>
        <c:crossAx val="1099333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333375</xdr:colOff>
      <xdr:row>2</xdr:row>
      <xdr:rowOff>66675</xdr:rowOff>
    </xdr:from>
    <xdr:to>
      <xdr:col>21</xdr:col>
      <xdr:colOff>371475</xdr:colOff>
      <xdr:row>19</xdr:row>
      <xdr:rowOff>19050</xdr:rowOff>
    </xdr:to>
    <xdr:graphicFrame macro="">
      <xdr:nvGraphicFramePr>
        <xdr:cNvPr id="2" name="Chart 1">
          <a:extLst>
            <a:ext uri="{FF2B5EF4-FFF2-40B4-BE49-F238E27FC236}">
              <a16:creationId xmlns:a16="http://schemas.microsoft.com/office/drawing/2014/main" id="{BD1A2104-271F-5A5A-C235-54D6F192B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400050</xdr:colOff>
      <xdr:row>2</xdr:row>
      <xdr:rowOff>66675</xdr:rowOff>
    </xdr:from>
    <xdr:to>
      <xdr:col>27</xdr:col>
      <xdr:colOff>133350</xdr:colOff>
      <xdr:row>19</xdr:row>
      <xdr:rowOff>0</xdr:rowOff>
    </xdr:to>
    <xdr:graphicFrame macro="">
      <xdr:nvGraphicFramePr>
        <xdr:cNvPr id="3" name="Chart 2">
          <a:extLst>
            <a:ext uri="{FF2B5EF4-FFF2-40B4-BE49-F238E27FC236}">
              <a16:creationId xmlns:a16="http://schemas.microsoft.com/office/drawing/2014/main" id="{7479BBCA-98BD-49D5-B7A9-7CB2F703B13A}"/>
            </a:ext>
            <a:ext uri="{147F2762-F138-4A5C-976F-8EAC2B608ADB}">
              <a16:predDERef xmlns:a16="http://schemas.microsoft.com/office/drawing/2014/main" pred="{BD1A2104-271F-5A5A-C235-54D6F192B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ushil_kumar2_jsw_in/Documents/Data/JODL/P&amp;L%20&#8211;%20Actual,ROM%20&amp;%20Comparison.xlsx" TargetMode="External"/><Relationship Id="rId2" Type="http://schemas.openxmlformats.org/officeDocument/2006/relationships/externalLinkPath" Target="https://jsw-my.sharepoint.com/personal/sushil_kumar2_jsw_in/Documents/Data/JODL/P&amp;L%20&#8211;%20Actual,ROM%20&amp;%20Comparison.xlsx" TargetMode="External"/><Relationship Id="rId1" Type="http://schemas.openxmlformats.org/officeDocument/2006/relationships/externalLinkPath" Target="/personal/sushil_kumar2_jsw_in/Documents/Data/JODL/P&amp;L%20&#8211;%20Actual,ROM%20&amp;%20Comparison.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ealer%20analysis.xlsx" TargetMode="External"/><Relationship Id="rId2" Type="http://schemas.openxmlformats.org/officeDocument/2006/relationships/externalLinkPath" Target="https://jsw-my.sharepoint.com/personal/kunal_jani_jsw_in/Documents/Private%20Label_JSW%20One%20TMT/dealer%20analysis.xlsx" TargetMode="External"/><Relationship Id="rId1" Type="http://schemas.openxmlformats.org/officeDocument/2006/relationships/externalLinkPath" Target="/personal/kunal_jani_jsw_in/Documents/Private%20Label_JSW%20One%20TMT/dealer%20analysi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jsw.sharepoint.com/sites/jswonesite/privatebrands/Shared%20Documents/Pricing/Pricing%20files/Statewise%20pricing_updates/Price%20positioning_4th%20Feb.xlsx" TargetMode="External"/><Relationship Id="rId1" Type="http://schemas.openxmlformats.org/officeDocument/2006/relationships/externalLinkPath" Target="https://jsw.sharepoint.com/sites/jswonesite/privatebrands/Shared%20Documents/Pricing/Pricing%20files/Statewise%20pricing_updates/Price%20positioning_4th%20Feb.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ajay_swami1_jsw_in/Documents/District%20Master.xlsx" TargetMode="External"/><Relationship Id="rId2" Type="http://schemas.openxmlformats.org/officeDocument/2006/relationships/externalLinkPath" Target="https://jsw-my.sharepoint.com/personal/ajay_swami1_jsw_in/Documents/District%20Master.xlsx" TargetMode="External"/><Relationship Id="rId1" Type="http://schemas.openxmlformats.org/officeDocument/2006/relationships/externalLinkPath" Target="/personal/ajay_swami1_jsw_in/Documents/District%20Master.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channel%20management_work/Distributor%20monthly%20reports/Distributor%20report%20format.xlsx" TargetMode="External"/><Relationship Id="rId2" Type="http://schemas.openxmlformats.org/officeDocument/2006/relationships/externalLinkPath" Target="https://jsw-my.sharepoint.com/personal/kunal_jani_jsw_in/Documents/Private%20Label_JSW%20One%20TMT/channel%20management_work/Distributor%20monthly%20reports/Distributor%20report%20format.xlsx" TargetMode="External"/><Relationship Id="rId1" Type="http://schemas.openxmlformats.org/officeDocument/2006/relationships/externalLinkPath" Target="/personal/kunal_jani_jsw_in/Documents/Private%20Label_JSW%20One%20TMT/channel%20management_work/Distributor%20monthly%20reports/Distributor%20report%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Actuals"/>
      <sheetName val="Actuals-P&amp;L-Output"/>
      <sheetName val="P&amp;L - Output ROM"/>
      <sheetName val="ROM"/>
      <sheetName val="BE-Week4"/>
      <sheetName val="Freight_PB_PVT"/>
      <sheetName val="Sales_PB_PVT"/>
      <sheetName val="order book"/>
      <sheetName val="Debit Note"/>
      <sheetName val="Purchase_PB_PVT"/>
      <sheetName val="Sales_base"/>
      <sheetName val="freight_3PL"/>
      <sheetName val="Purchase_base"/>
      <sheetName val="Steelmint Price"/>
      <sheetName val="German Advance analysis PO leve"/>
      <sheetName val="PO Base"/>
      <sheetName val="MOU+SFDC"/>
      <sheetName val="Plant locations"/>
      <sheetName val="QD Calculation"/>
      <sheetName val="Service Charges"/>
      <sheetName val="Sheet3"/>
      <sheetName val="negative margin "/>
      <sheetName val="Negative margin analysis RCA"/>
      <sheetName val="negative margin pivot"/>
      <sheetName val="Sheet1"/>
      <sheetName val="Negative margin report"/>
    </sheetNames>
    <sheetDataSet>
      <sheetData sheetId="0" refreshError="1"/>
      <sheetData sheetId="1">
        <row r="1">
          <cell r="AG1">
            <v>537.78321678321663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2">
          <cell r="C2">
            <v>600</v>
          </cell>
          <cell r="D2" t="str">
            <v>Retail</v>
          </cell>
        </row>
        <row r="3">
          <cell r="C3">
            <v>50</v>
          </cell>
          <cell r="D3" t="str">
            <v>Retail</v>
          </cell>
        </row>
        <row r="5">
          <cell r="C5">
            <v>0</v>
          </cell>
        </row>
      </sheetData>
      <sheetData sheetId="18">
        <row r="2">
          <cell r="B2" t="str">
            <v>CM name</v>
          </cell>
          <cell r="C2" t="str">
            <v>CM name2</v>
          </cell>
          <cell r="D2" t="str">
            <v>Location</v>
          </cell>
        </row>
        <row r="3">
          <cell r="B3" t="str">
            <v>REAL ISPAT AND POWER LTD V2425-2912-JODL</v>
          </cell>
          <cell r="C3" t="str">
            <v>Real Ispat</v>
          </cell>
          <cell r="D3" t="str">
            <v>CG</v>
          </cell>
        </row>
        <row r="4">
          <cell r="B4" t="str">
            <v>SKA Ispat Private Limited V2144-2599-JODL</v>
          </cell>
          <cell r="C4" t="str">
            <v>SKA</v>
          </cell>
          <cell r="D4" t="str">
            <v>CG</v>
          </cell>
        </row>
        <row r="5">
          <cell r="B5" t="str">
            <v>API Ispat And Powertech Private Limited V1581-1768-JODL</v>
          </cell>
          <cell r="C5" t="str">
            <v>API</v>
          </cell>
          <cell r="D5" t="str">
            <v>CG</v>
          </cell>
        </row>
        <row r="6">
          <cell r="B6" t="str">
            <v>Aditya Industries V1756-2060-JODL</v>
          </cell>
          <cell r="C6" t="str">
            <v>Aditya</v>
          </cell>
          <cell r="D6" t="str">
            <v>HP</v>
          </cell>
        </row>
        <row r="7">
          <cell r="B7" t="str">
            <v>AMBASHAKTI UDYOG LIMITED- GWALIOR V2152-2607-JODL</v>
          </cell>
          <cell r="C7" t="str">
            <v>Amba Shakti Udyog</v>
          </cell>
          <cell r="D7" t="str">
            <v>MP</v>
          </cell>
        </row>
        <row r="8">
          <cell r="B8" t="str">
            <v>Ambashakti Industries Limited V1580-1767-JODL</v>
          </cell>
          <cell r="C8" t="str">
            <v>Amba Shakti</v>
          </cell>
          <cell r="D8" t="str">
            <v>UP</v>
          </cell>
        </row>
        <row r="9">
          <cell r="B9" t="str">
            <v>AIC IRON INDUSTRIES PRIVATE LIMITED V2300-2776-JODL</v>
          </cell>
          <cell r="C9" t="str">
            <v>AIC</v>
          </cell>
          <cell r="D9" t="str">
            <v>WB</v>
          </cell>
        </row>
        <row r="10">
          <cell r="B10" t="str">
            <v>GERMAN GREEN STEEL AND POWER LIMITED V2178-2636-JODL</v>
          </cell>
          <cell r="C10" t="str">
            <v>German Steel</v>
          </cell>
          <cell r="D10" t="str">
            <v>GJ</v>
          </cell>
        </row>
        <row r="11">
          <cell r="B11" t="str">
            <v>Rashmi Steel</v>
          </cell>
          <cell r="C11" t="str">
            <v>Rashmi</v>
          </cell>
        </row>
        <row r="12">
          <cell r="B12" t="str">
            <v>SGML</v>
          </cell>
          <cell r="C12" t="str">
            <v>SGML</v>
          </cell>
          <cell r="D12" t="str">
            <v>OD</v>
          </cell>
        </row>
        <row r="13">
          <cell r="B13" t="str">
            <v>SGSML</v>
          </cell>
          <cell r="C13" t="str">
            <v>SGSML</v>
          </cell>
          <cell r="D13" t="str">
            <v>RJ</v>
          </cell>
        </row>
      </sheetData>
      <sheetData sheetId="19">
        <row r="1">
          <cell r="B1" t="str">
            <v>Quantity Discount</v>
          </cell>
        </row>
        <row r="2">
          <cell r="B2" t="str">
            <v xml:space="preserve">Particulars </v>
          </cell>
          <cell r="C2" t="str">
            <v>Qty</v>
          </cell>
          <cell r="D2" t="str">
            <v xml:space="preserve">Rate </v>
          </cell>
        </row>
        <row r="3">
          <cell r="B3" t="str">
            <v>Amba Shakti</v>
          </cell>
          <cell r="C3">
            <v>7700</v>
          </cell>
          <cell r="D3">
            <v>350</v>
          </cell>
        </row>
        <row r="4">
          <cell r="B4" t="str">
            <v>API</v>
          </cell>
          <cell r="C4">
            <v>2250</v>
          </cell>
          <cell r="D4">
            <v>175</v>
          </cell>
        </row>
        <row r="5">
          <cell r="B5" t="str">
            <v>Aditya</v>
          </cell>
          <cell r="C5">
            <v>1035.5899999999999</v>
          </cell>
          <cell r="D5">
            <v>0</v>
          </cell>
        </row>
        <row r="6">
          <cell r="B6" t="str">
            <v>AIC</v>
          </cell>
          <cell r="C6">
            <v>1200</v>
          </cell>
          <cell r="D6">
            <v>0</v>
          </cell>
        </row>
        <row r="7">
          <cell r="B7" t="str">
            <v>SKA</v>
          </cell>
          <cell r="C7">
            <v>2880</v>
          </cell>
          <cell r="D7">
            <v>100</v>
          </cell>
        </row>
        <row r="8">
          <cell r="B8" t="str">
            <v>Amba Shakti Udyog</v>
          </cell>
          <cell r="C8">
            <v>7200</v>
          </cell>
          <cell r="D8">
            <v>350</v>
          </cell>
        </row>
        <row r="9">
          <cell r="B9" t="str">
            <v>SGSML</v>
          </cell>
          <cell r="C9">
            <v>0</v>
          </cell>
        </row>
        <row r="10">
          <cell r="B10" t="str">
            <v>German Steel</v>
          </cell>
          <cell r="C10">
            <v>424.9</v>
          </cell>
        </row>
        <row r="11">
          <cell r="B11" t="str">
            <v>Real Ispat</v>
          </cell>
          <cell r="C11">
            <v>1450</v>
          </cell>
        </row>
        <row r="12">
          <cell r="B12" t="str">
            <v>Rashmi</v>
          </cell>
          <cell r="C12">
            <v>0</v>
          </cell>
        </row>
        <row r="13">
          <cell r="B13" t="str">
            <v>SGML</v>
          </cell>
          <cell r="C13">
            <v>0</v>
          </cell>
        </row>
        <row r="14">
          <cell r="B14" t="str">
            <v>Total</v>
          </cell>
          <cell r="C14">
            <v>24140.49</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EXiA4EAqEyPaP7uUAAEG6CcMKwebjpBuY12ixZRBEE_C5sn8NPNT5QOjVTx1AsR" itemId="01Z2UNJ7ZWEYXXJNKUHVBZ5IA34MOBT2KE">
      <xxl21:absoluteUrl r:id="rId2"/>
      <xxl21:relativeUrl r:id="rId3"/>
    </xxl21:alternateUrls>
    <sheetNames>
      <sheetName val="Comparison"/>
      <sheetName val="Dealer QD scheme calculations"/>
      <sheetName val="Consistency calculation_Q1"/>
      <sheetName val="Sheet1"/>
      <sheetName val="Sheet2"/>
      <sheetName val="Detail1"/>
      <sheetName val="App. install_target set_Feb-26"/>
      <sheetName val="FY 26 Dealer"/>
      <sheetName val="Sheet3"/>
      <sheetName val="# unique districts"/>
      <sheetName val="Summary Unique Trans Dealer"/>
      <sheetName val="Slab details"/>
      <sheetName val="RJ state supply_Apr-25"/>
      <sheetName val="State-wise consistency summary"/>
      <sheetName val="Distributor-wise consistency"/>
      <sheetName val="Consis. calc._May, June"/>
      <sheetName val="Overall slab-wise lifting"/>
      <sheetName val="distri. slab-wise lifting"/>
      <sheetName val="Validations"/>
      <sheetName val="Consistency calculation_Q2"/>
      <sheetName val="Sheet4"/>
    </sheetNames>
    <sheetDataSet>
      <sheetData sheetId="0"/>
      <sheetData sheetId="1"/>
      <sheetData sheetId="2"/>
      <sheetData sheetId="3"/>
      <sheetData sheetId="4">
        <row r="4">
          <cell r="AO4">
            <v>16.874987233971218</v>
          </cell>
        </row>
        <row r="5">
          <cell r="AO5">
            <v>38.70931481481481</v>
          </cell>
        </row>
        <row r="6">
          <cell r="AO6">
            <v>15.800742945326277</v>
          </cell>
        </row>
        <row r="7">
          <cell r="AO7">
            <v>46.587611111111109</v>
          </cell>
        </row>
        <row r="8">
          <cell r="AO8">
            <v>52.94572366522366</v>
          </cell>
        </row>
        <row r="9">
          <cell r="AO9">
            <v>42.57044553376906</v>
          </cell>
        </row>
        <row r="10">
          <cell r="AO10" t="str">
            <v/>
          </cell>
        </row>
        <row r="11">
          <cell r="AO11">
            <v>32.187130174291937</v>
          </cell>
        </row>
        <row r="12">
          <cell r="AO12" t="str">
            <v/>
          </cell>
        </row>
        <row r="13">
          <cell r="AO13">
            <v>41.156274250440923</v>
          </cell>
        </row>
        <row r="14">
          <cell r="AO14">
            <v>47.074065934065942</v>
          </cell>
        </row>
        <row r="15">
          <cell r="AO15">
            <v>24.656666666666666</v>
          </cell>
        </row>
        <row r="16">
          <cell r="AO16">
            <v>32.815636904761909</v>
          </cell>
        </row>
        <row r="17">
          <cell r="AO17">
            <v>24.600642047036786</v>
          </cell>
        </row>
        <row r="18">
          <cell r="AO18">
            <v>29.746334049761472</v>
          </cell>
        </row>
        <row r="19">
          <cell r="AO19">
            <v>40.619337400740903</v>
          </cell>
        </row>
        <row r="20">
          <cell r="AO20">
            <v>47.852447886989552</v>
          </cell>
        </row>
        <row r="21">
          <cell r="AO21">
            <v>70.574416202123359</v>
          </cell>
        </row>
        <row r="22">
          <cell r="AO22">
            <v>33.591609427609427</v>
          </cell>
        </row>
        <row r="23">
          <cell r="AO23">
            <v>53.767365961199289</v>
          </cell>
        </row>
        <row r="24">
          <cell r="AO24">
            <v>13.986666666666666</v>
          </cell>
        </row>
        <row r="25">
          <cell r="AO25">
            <v>30.418266714766713</v>
          </cell>
        </row>
        <row r="26">
          <cell r="AO26">
            <v>14.446063588945167</v>
          </cell>
        </row>
        <row r="27">
          <cell r="AO27">
            <v>38</v>
          </cell>
        </row>
        <row r="28">
          <cell r="AO28">
            <v>13.788403411403412</v>
          </cell>
        </row>
        <row r="29">
          <cell r="AO29" t="str">
            <v/>
          </cell>
        </row>
        <row r="30">
          <cell r="AO30">
            <v>20.484999999999999</v>
          </cell>
        </row>
        <row r="31">
          <cell r="AO31">
            <v>23.683333333333334</v>
          </cell>
        </row>
        <row r="32">
          <cell r="AO32">
            <v>21.295067340067334</v>
          </cell>
        </row>
        <row r="33">
          <cell r="AO33">
            <v>19.08089417989418</v>
          </cell>
        </row>
        <row r="34">
          <cell r="AO34">
            <v>99.257499999999993</v>
          </cell>
        </row>
        <row r="35">
          <cell r="AO35">
            <v>31.426700734679837</v>
          </cell>
        </row>
        <row r="36">
          <cell r="AO36">
            <v>18.134197167955502</v>
          </cell>
        </row>
        <row r="37">
          <cell r="AO37">
            <v>26.771749999999997</v>
          </cell>
        </row>
        <row r="38">
          <cell r="AO38">
            <v>51.254722222222227</v>
          </cell>
        </row>
        <row r="39">
          <cell r="AO39">
            <v>22.977499999999999</v>
          </cell>
        </row>
        <row r="40">
          <cell r="AO40">
            <v>17.362721275252525</v>
          </cell>
        </row>
        <row r="41">
          <cell r="AO41" t="str">
            <v/>
          </cell>
        </row>
        <row r="42">
          <cell r="AO42">
            <v>16.797999999999998</v>
          </cell>
        </row>
        <row r="43">
          <cell r="AO43">
            <v>9.9811444805194807</v>
          </cell>
        </row>
        <row r="44">
          <cell r="AO44">
            <v>17.712588383838384</v>
          </cell>
        </row>
        <row r="45">
          <cell r="AO45">
            <v>14.134544155844157</v>
          </cell>
        </row>
        <row r="46">
          <cell r="AO46">
            <v>8.7858095238095242</v>
          </cell>
        </row>
        <row r="47">
          <cell r="AO47">
            <v>11.977857142857143</v>
          </cell>
        </row>
        <row r="48">
          <cell r="AO48">
            <v>19.46</v>
          </cell>
        </row>
        <row r="49">
          <cell r="AO49">
            <v>13.920535714285714</v>
          </cell>
        </row>
        <row r="50">
          <cell r="AO50">
            <v>16.045074074074073</v>
          </cell>
        </row>
        <row r="51">
          <cell r="AO51">
            <v>16.452666666666666</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aK0K1CkIxkueqPQEE3Mel9UXJKcjzXtHmPkWe7pjpAYqx6ld0H89TrBtmZfSDqMP" itemId="01XZD4CFLFLBJEHCAOYZGZUKKT4J2XOESZ">
      <xxl21:absoluteUrl r:id="rId2"/>
    </xxl21:alternateUrls>
    <sheetNames>
      <sheetName val="Sheet1"/>
      <sheetName val="Sheet2"/>
      <sheetName val="Sheet3"/>
    </sheetNames>
    <sheetDataSet>
      <sheetData sheetId="0">
        <row r="46">
          <cell r="C46">
            <v>55500</v>
          </cell>
        </row>
        <row r="47">
          <cell r="C47">
            <v>54500</v>
          </cell>
        </row>
        <row r="48">
          <cell r="C48">
            <v>52000</v>
          </cell>
        </row>
        <row r="49">
          <cell r="C49">
            <v>49500</v>
          </cell>
        </row>
        <row r="50">
          <cell r="C50">
            <v>48500</v>
          </cell>
        </row>
        <row r="51">
          <cell r="C51">
            <v>47000</v>
          </cell>
        </row>
        <row r="52">
          <cell r="C52">
            <v>47000</v>
          </cell>
        </row>
        <row r="53">
          <cell r="C53">
            <v>48000</v>
          </cell>
        </row>
        <row r="54">
          <cell r="C54">
            <v>49500</v>
          </cell>
        </row>
        <row r="55">
          <cell r="C55">
            <v>52000</v>
          </cell>
        </row>
        <row r="56">
          <cell r="C56">
            <v>52000</v>
          </cell>
        </row>
        <row r="57">
          <cell r="C57">
            <v>53500</v>
          </cell>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es08m0pMiEmO7fTrwICrKBYKsdFXTStIiZq8Jd6r_N3FqTtXmLnpQomrPoA2bqDv" itemId="01QB3RGYDSOYS5VII7UVELDINCXR4QAE2P">
      <xxl21:absoluteUrl r:id="rId2"/>
      <xxl21:relativeUrl r:id="rId3"/>
    </xxl21:alternateUrls>
    <sheetNames>
      <sheetName val="Data Validation"/>
      <sheetName val="Tehsil Summary"/>
      <sheetName val="Tehsil Level Data"/>
      <sheetName val="Sheet1"/>
      <sheetName val="StateWiseSummaryviews"/>
      <sheetName val="ProspectData"/>
      <sheetName val="Target setting - FY 26 Q2"/>
      <sheetName val="Targets - Q3 FY 26"/>
      <sheetName val="Sales score"/>
      <sheetName val="Sheet2"/>
      <sheetName val="District Level (2)"/>
      <sheetName val="District Level (3)"/>
      <sheetName val="District Level"/>
      <sheetName val="State level"/>
      <sheetName val="Zone level"/>
      <sheetName val="Distributor level"/>
      <sheetName val="District Marketing Expense FY25"/>
      <sheetName val="Impact Wall Painting FY25"/>
      <sheetName val="District-Dashboard"/>
      <sheetName val="Marketing Base_Dealers"/>
      <sheetName val="Exisiting Dealer FY26"/>
      <sheetName val="Influencer Coverage"/>
      <sheetName val="Influencer Meets"/>
      <sheetName val="Meets Bills Dump"/>
      <sheetName val="State Level_potential"/>
      <sheetName val="Definitions"/>
      <sheetName val="Dealer Data SF"/>
      <sheetName val="District-wise_D-30_60_90"/>
      <sheetName val="Distributor_D-30_60_90"/>
      <sheetName val="GSBs_FY 25"/>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J1">
            <v>0.2</v>
          </cell>
          <cell r="K1">
            <v>0.2</v>
          </cell>
          <cell r="L1">
            <v>0.3</v>
          </cell>
          <cell r="M1">
            <v>0.1</v>
          </cell>
          <cell r="N1">
            <v>0.2</v>
          </cell>
          <cell r="Q1">
            <v>4</v>
          </cell>
          <cell r="R1">
            <v>3</v>
          </cell>
          <cell r="S1">
            <v>2</v>
          </cell>
          <cell r="AB1" t="str">
            <v>Sales</v>
          </cell>
          <cell r="AC1"/>
          <cell r="AD1"/>
          <cell r="AE1"/>
          <cell r="AF1"/>
          <cell r="AG1"/>
          <cell r="AH1"/>
          <cell r="AI1"/>
          <cell r="AJ1"/>
          <cell r="AK1"/>
          <cell r="AL1"/>
          <cell r="AM1"/>
          <cell r="AN1"/>
          <cell r="AO1"/>
          <cell r="AP1"/>
          <cell r="AQ1"/>
          <cell r="AR1"/>
          <cell r="AS1"/>
          <cell r="AT1"/>
          <cell r="AU1"/>
          <cell r="AV1"/>
          <cell r="AW1"/>
          <cell r="AX1"/>
          <cell r="AY1"/>
          <cell r="AZ1" t="str">
            <v># new dealers</v>
          </cell>
          <cell r="BA1"/>
          <cell r="BB1"/>
          <cell r="BC1"/>
          <cell r="BD1"/>
          <cell r="BE1"/>
          <cell r="BF1"/>
          <cell r="BG1"/>
          <cell r="BH1"/>
          <cell r="BI1"/>
          <cell r="BJ1"/>
          <cell r="BK1"/>
          <cell r="BL1"/>
          <cell r="BM1"/>
          <cell r="BN1"/>
          <cell r="BO1"/>
          <cell r="BP1"/>
          <cell r="BQ1"/>
          <cell r="BR1"/>
          <cell r="BS1"/>
          <cell r="BT1"/>
          <cell r="BU1"/>
          <cell r="BV1"/>
          <cell r="BW1"/>
          <cell r="BX1"/>
          <cell r="BY1" t="str">
            <v># transacting dealers</v>
          </cell>
          <cell r="BZ1"/>
          <cell r="CA1"/>
          <cell r="CB1"/>
          <cell r="CC1"/>
          <cell r="CD1"/>
          <cell r="CE1"/>
          <cell r="CF1"/>
          <cell r="CG1"/>
          <cell r="CH1"/>
          <cell r="CI1"/>
          <cell r="CJ1"/>
          <cell r="CK1"/>
          <cell r="CL1"/>
          <cell r="CM1"/>
          <cell r="CN1"/>
          <cell r="CO1"/>
          <cell r="CP1"/>
          <cell r="CQ1"/>
          <cell r="CR1"/>
          <cell r="CS1"/>
          <cell r="CT1"/>
          <cell r="CU1"/>
          <cell r="CV1"/>
          <cell r="CW1" t="str">
            <v>Active</v>
          </cell>
          <cell r="CX1"/>
          <cell r="CY1"/>
          <cell r="CZ1"/>
          <cell r="DA1"/>
          <cell r="DB1"/>
          <cell r="DC1"/>
          <cell r="DD1"/>
          <cell r="DE1"/>
          <cell r="DF1"/>
          <cell r="DG1"/>
          <cell r="DH1"/>
          <cell r="DI1"/>
          <cell r="DJ1"/>
          <cell r="DK1"/>
          <cell r="DL1"/>
          <cell r="DM1"/>
          <cell r="DN1"/>
          <cell r="DO1"/>
          <cell r="DP1"/>
          <cell r="DQ1"/>
          <cell r="DR1"/>
          <cell r="DS1"/>
          <cell r="DT1"/>
          <cell r="DU1" t="str">
            <v>D-30 (%)</v>
          </cell>
          <cell r="DV1"/>
          <cell r="DW1"/>
          <cell r="DX1"/>
          <cell r="DY1"/>
          <cell r="DZ1"/>
          <cell r="EA1"/>
          <cell r="EB1"/>
          <cell r="EC1"/>
          <cell r="ED1"/>
          <cell r="EE1"/>
          <cell r="EF1"/>
          <cell r="EG1"/>
          <cell r="EH1"/>
          <cell r="EI1"/>
          <cell r="EJ1"/>
          <cell r="EK1"/>
          <cell r="EL1"/>
          <cell r="EM1"/>
          <cell r="EN1"/>
          <cell r="EO1"/>
          <cell r="EP1"/>
          <cell r="EQ1"/>
          <cell r="ER1"/>
          <cell r="ES1" t="str">
            <v>D-60 (%)</v>
          </cell>
          <cell r="ET1"/>
          <cell r="EU1"/>
          <cell r="EV1"/>
          <cell r="EW1"/>
          <cell r="EX1"/>
          <cell r="EY1"/>
          <cell r="EZ1"/>
          <cell r="FA1"/>
          <cell r="FB1"/>
          <cell r="FC1"/>
          <cell r="FD1"/>
          <cell r="FE1"/>
          <cell r="FF1"/>
          <cell r="FG1"/>
          <cell r="FH1"/>
          <cell r="FI1"/>
          <cell r="FJ1"/>
          <cell r="FK1"/>
          <cell r="FL1"/>
          <cell r="FM1"/>
          <cell r="FN1"/>
          <cell r="FO1"/>
          <cell r="FP1"/>
          <cell r="FQ1" t="str">
            <v>D-90 (%)</v>
          </cell>
          <cell r="FR1"/>
          <cell r="FS1"/>
          <cell r="FT1"/>
          <cell r="FU1"/>
          <cell r="FV1"/>
          <cell r="FW1"/>
          <cell r="FX1"/>
          <cell r="FY1"/>
          <cell r="FZ1"/>
          <cell r="GA1"/>
          <cell r="GB1"/>
          <cell r="GC1"/>
          <cell r="GD1"/>
          <cell r="GE1"/>
          <cell r="GF1"/>
          <cell r="GG1"/>
          <cell r="GH1"/>
          <cell r="GI1"/>
          <cell r="GJ1"/>
          <cell r="GK1"/>
          <cell r="GL1"/>
          <cell r="GM1"/>
          <cell r="GN1"/>
          <cell r="GP1" t="str">
            <v>Influencer Coverage FY26</v>
          </cell>
          <cell r="GQ1"/>
          <cell r="GR1"/>
          <cell r="GS1"/>
          <cell r="GT1"/>
          <cell r="GU1"/>
          <cell r="GV1"/>
          <cell r="GW1"/>
          <cell r="GX1"/>
          <cell r="GY1"/>
          <cell r="GZ1"/>
          <cell r="HA1"/>
          <cell r="HC1" t="str">
            <v>Influencer Meets</v>
          </cell>
          <cell r="HD1"/>
          <cell r="HE1"/>
          <cell r="HF1"/>
          <cell r="HG1"/>
          <cell r="HH1"/>
          <cell r="HI1"/>
          <cell r="HJ1"/>
          <cell r="HK1"/>
          <cell r="HL1"/>
          <cell r="HM1"/>
          <cell r="HN1"/>
          <cell r="HO1"/>
          <cell r="HP1"/>
          <cell r="HQ1"/>
          <cell r="HR1"/>
          <cell r="HS1"/>
          <cell r="HT1"/>
          <cell r="HU1"/>
          <cell r="HV1"/>
          <cell r="HW1"/>
          <cell r="HX1"/>
          <cell r="HY1"/>
          <cell r="HZ1"/>
          <cell r="IA1"/>
          <cell r="IB1"/>
          <cell r="IC1"/>
          <cell r="ID1"/>
          <cell r="IE1" t="str">
            <v>Avg. monthly sales</v>
          </cell>
          <cell r="IF1"/>
          <cell r="IG1"/>
          <cell r="IH1"/>
          <cell r="II1"/>
          <cell r="IJ1"/>
          <cell r="IK1"/>
          <cell r="IL1"/>
          <cell r="IM1"/>
        </row>
        <row r="2">
          <cell r="A2"/>
          <cell r="J2"/>
          <cell r="K2">
            <v>106</v>
          </cell>
          <cell r="L2">
            <v>16</v>
          </cell>
          <cell r="O2">
            <v>3610</v>
          </cell>
          <cell r="P2">
            <v>1485750</v>
          </cell>
          <cell r="Q2">
            <v>247</v>
          </cell>
          <cell r="R2">
            <v>444</v>
          </cell>
          <cell r="S2">
            <v>645</v>
          </cell>
          <cell r="T2">
            <v>1403</v>
          </cell>
          <cell r="U2">
            <v>0</v>
          </cell>
          <cell r="V2">
            <v>1696</v>
          </cell>
          <cell r="W2">
            <v>0</v>
          </cell>
          <cell r="X2">
            <v>72047</v>
          </cell>
          <cell r="AB2">
            <v>5387.0849999999991</v>
          </cell>
          <cell r="AC2">
            <v>6233.5710000000008</v>
          </cell>
          <cell r="AD2">
            <v>6022.3769999999995</v>
          </cell>
          <cell r="AE2">
            <v>4278.545000000001</v>
          </cell>
          <cell r="AF2">
            <v>5800.0510000000013</v>
          </cell>
          <cell r="AG2">
            <v>6229.1000000000022</v>
          </cell>
          <cell r="AH2">
            <v>8123.0899999999983</v>
          </cell>
          <cell r="AI2">
            <v>6524.02</v>
          </cell>
          <cell r="AJ2">
            <v>8290.4819999999982</v>
          </cell>
          <cell r="AK2">
            <v>9788.5400000000027</v>
          </cell>
          <cell r="AL2">
            <v>12673.816999999997</v>
          </cell>
          <cell r="AM2">
            <v>15649.650000000007</v>
          </cell>
          <cell r="AN2">
            <v>12502.059000000001</v>
          </cell>
          <cell r="AO2">
            <v>12786.725</v>
          </cell>
          <cell r="AP2">
            <v>10842.735000000002</v>
          </cell>
          <cell r="AQ2">
            <v>11736.44</v>
          </cell>
          <cell r="AR2">
            <v>8488.1</v>
          </cell>
          <cell r="AS2">
            <v>7904.2900000000027</v>
          </cell>
          <cell r="AT2">
            <v>6270.5099999999957</v>
          </cell>
          <cell r="AU2">
            <v>11001.600000000002</v>
          </cell>
          <cell r="AV2">
            <v>14074.289999999997</v>
          </cell>
          <cell r="AW2">
            <v>13013</v>
          </cell>
          <cell r="AX2">
            <v>0</v>
          </cell>
          <cell r="AY2">
            <v>0</v>
          </cell>
          <cell r="AZ2">
            <v>61</v>
          </cell>
          <cell r="BA2">
            <v>76</v>
          </cell>
          <cell r="BB2">
            <v>55</v>
          </cell>
          <cell r="BC2">
            <v>29</v>
          </cell>
          <cell r="BD2">
            <v>51</v>
          </cell>
          <cell r="BE2">
            <v>52</v>
          </cell>
          <cell r="BF2">
            <v>72</v>
          </cell>
          <cell r="BG2">
            <v>31</v>
          </cell>
          <cell r="BH2">
            <v>63</v>
          </cell>
          <cell r="BI2">
            <v>72</v>
          </cell>
          <cell r="BJ2">
            <v>84</v>
          </cell>
          <cell r="BK2">
            <v>65</v>
          </cell>
          <cell r="BL2">
            <v>98</v>
          </cell>
          <cell r="BM2">
            <v>83</v>
          </cell>
          <cell r="BN2">
            <v>50</v>
          </cell>
          <cell r="BO2">
            <v>65</v>
          </cell>
          <cell r="BP2">
            <v>69</v>
          </cell>
          <cell r="BQ2">
            <v>39</v>
          </cell>
          <cell r="BR2">
            <v>58</v>
          </cell>
          <cell r="BS2">
            <v>71</v>
          </cell>
          <cell r="BT2">
            <v>82</v>
          </cell>
          <cell r="BU2">
            <v>77</v>
          </cell>
          <cell r="BV2">
            <v>0</v>
          </cell>
          <cell r="BW2">
            <v>0</v>
          </cell>
          <cell r="BX2">
            <v>1696</v>
          </cell>
          <cell r="BY2">
            <v>196</v>
          </cell>
          <cell r="BZ2">
            <v>224</v>
          </cell>
          <cell r="CA2">
            <v>179</v>
          </cell>
          <cell r="CB2">
            <v>159</v>
          </cell>
          <cell r="CC2">
            <v>181</v>
          </cell>
          <cell r="CD2">
            <v>230</v>
          </cell>
          <cell r="CE2">
            <v>249</v>
          </cell>
          <cell r="CF2">
            <v>210</v>
          </cell>
          <cell r="CG2">
            <v>267</v>
          </cell>
          <cell r="CH2">
            <v>265</v>
          </cell>
          <cell r="CI2">
            <v>311</v>
          </cell>
          <cell r="CJ2">
            <v>309</v>
          </cell>
          <cell r="CK2">
            <v>351</v>
          </cell>
          <cell r="CL2">
            <v>369</v>
          </cell>
          <cell r="CM2">
            <v>305</v>
          </cell>
          <cell r="CN2">
            <v>306</v>
          </cell>
          <cell r="CO2">
            <v>328</v>
          </cell>
          <cell r="CP2">
            <v>325</v>
          </cell>
          <cell r="CQ2">
            <v>320</v>
          </cell>
          <cell r="CR2">
            <v>392</v>
          </cell>
          <cell r="CS2">
            <v>428</v>
          </cell>
          <cell r="CT2">
            <v>459</v>
          </cell>
          <cell r="CU2">
            <v>0</v>
          </cell>
          <cell r="CV2">
            <v>0</v>
          </cell>
          <cell r="CW2">
            <v>0</v>
          </cell>
          <cell r="CX2">
            <v>0</v>
          </cell>
          <cell r="CY2">
            <v>0</v>
          </cell>
          <cell r="CZ2">
            <v>0</v>
          </cell>
          <cell r="DA2">
            <v>0</v>
          </cell>
          <cell r="DB2">
            <v>0</v>
          </cell>
          <cell r="DC2">
            <v>0</v>
          </cell>
          <cell r="DD2">
            <v>0</v>
          </cell>
          <cell r="DE2">
            <v>0</v>
          </cell>
          <cell r="DF2">
            <v>0</v>
          </cell>
          <cell r="DG2">
            <v>0</v>
          </cell>
          <cell r="DH2">
            <v>517</v>
          </cell>
          <cell r="DI2">
            <v>576</v>
          </cell>
          <cell r="DJ2">
            <v>613</v>
          </cell>
          <cell r="DK2">
            <v>589</v>
          </cell>
          <cell r="DL2">
            <v>578</v>
          </cell>
          <cell r="DM2">
            <v>555</v>
          </cell>
          <cell r="DN2">
            <v>542</v>
          </cell>
          <cell r="DO2">
            <v>557</v>
          </cell>
          <cell r="DP2">
            <v>594</v>
          </cell>
          <cell r="DQ2">
            <v>654</v>
          </cell>
          <cell r="DR2">
            <v>711</v>
          </cell>
          <cell r="DS2">
            <v>0</v>
          </cell>
          <cell r="DT2">
            <v>0</v>
          </cell>
          <cell r="DU2"/>
          <cell r="DV2"/>
          <cell r="DW2"/>
          <cell r="DX2"/>
          <cell r="DY2"/>
          <cell r="DZ2"/>
          <cell r="EA2"/>
          <cell r="EB2"/>
          <cell r="EC2"/>
          <cell r="ED2"/>
          <cell r="EE2"/>
          <cell r="EF2"/>
          <cell r="EG2" t="str">
            <v>%</v>
          </cell>
          <cell r="EH2"/>
          <cell r="EI2"/>
          <cell r="EJ2"/>
          <cell r="EK2"/>
          <cell r="EL2"/>
          <cell r="EM2"/>
          <cell r="EN2"/>
          <cell r="EO2"/>
          <cell r="EP2"/>
          <cell r="EQ2"/>
          <cell r="ER2"/>
          <cell r="ES2"/>
          <cell r="ET2"/>
          <cell r="EU2"/>
          <cell r="EV2"/>
          <cell r="EW2"/>
          <cell r="EX2"/>
          <cell r="EY2"/>
          <cell r="EZ2"/>
          <cell r="FA2"/>
          <cell r="FB2"/>
          <cell r="FC2"/>
          <cell r="FD2"/>
          <cell r="FE2"/>
          <cell r="FF2"/>
          <cell r="FG2"/>
          <cell r="FH2"/>
          <cell r="FI2"/>
          <cell r="FJ2"/>
          <cell r="FK2"/>
          <cell r="FL2"/>
          <cell r="FM2"/>
          <cell r="FN2"/>
          <cell r="FO2"/>
          <cell r="FP2"/>
          <cell r="FQ2"/>
          <cell r="FR2"/>
          <cell r="FS2"/>
          <cell r="FT2"/>
          <cell r="FU2"/>
          <cell r="FV2"/>
          <cell r="FW2"/>
          <cell r="FX2"/>
          <cell r="FY2"/>
          <cell r="FZ2"/>
          <cell r="GA2"/>
          <cell r="GB2"/>
          <cell r="GC2"/>
          <cell r="GD2"/>
          <cell r="GE2"/>
          <cell r="GF2"/>
          <cell r="GG2"/>
          <cell r="GH2"/>
          <cell r="GI2"/>
          <cell r="GJ2"/>
          <cell r="GK2"/>
          <cell r="GL2"/>
          <cell r="GM2"/>
          <cell r="GN2"/>
          <cell r="GO2"/>
          <cell r="GP2">
            <v>0</v>
          </cell>
          <cell r="GQ2">
            <v>343</v>
          </cell>
          <cell r="GR2">
            <v>429</v>
          </cell>
          <cell r="GS2">
            <v>0</v>
          </cell>
          <cell r="GT2">
            <v>0</v>
          </cell>
          <cell r="GU2">
            <v>0</v>
          </cell>
          <cell r="GV2">
            <v>0</v>
          </cell>
          <cell r="GW2">
            <v>0</v>
          </cell>
          <cell r="GX2">
            <v>0</v>
          </cell>
          <cell r="GY2">
            <v>0</v>
          </cell>
          <cell r="GZ2">
            <v>0</v>
          </cell>
          <cell r="HA2">
            <v>0</v>
          </cell>
          <cell r="HB2">
            <v>0</v>
          </cell>
          <cell r="HC2">
            <v>118</v>
          </cell>
          <cell r="HD2">
            <v>103</v>
          </cell>
          <cell r="HE2">
            <v>114</v>
          </cell>
          <cell r="HF2">
            <v>97</v>
          </cell>
          <cell r="HG2">
            <v>89</v>
          </cell>
          <cell r="HH2">
            <v>114</v>
          </cell>
          <cell r="HI2">
            <v>64</v>
          </cell>
          <cell r="HJ2">
            <v>0</v>
          </cell>
          <cell r="HK2">
            <v>0</v>
          </cell>
          <cell r="HL2">
            <v>0</v>
          </cell>
          <cell r="HM2">
            <v>0</v>
          </cell>
          <cell r="HN2">
            <v>0</v>
          </cell>
          <cell r="HO2">
            <v>0</v>
          </cell>
          <cell r="HP2">
            <v>0</v>
          </cell>
          <cell r="HQ2">
            <v>0</v>
          </cell>
          <cell r="HR2">
            <v>0</v>
          </cell>
          <cell r="HS2">
            <v>2956786.9</v>
          </cell>
          <cell r="HT2">
            <v>0</v>
          </cell>
          <cell r="HU2">
            <v>0</v>
          </cell>
          <cell r="HV2">
            <v>0</v>
          </cell>
          <cell r="HW2">
            <v>0</v>
          </cell>
          <cell r="HX2">
            <v>0</v>
          </cell>
          <cell r="HY2">
            <v>0</v>
          </cell>
          <cell r="HZ2">
            <v>34641875.100000001</v>
          </cell>
          <cell r="IA2">
            <v>93893.32799999998</v>
          </cell>
          <cell r="IB2">
            <v>106424.79899999996</v>
          </cell>
          <cell r="IC2">
            <v>7824.4440000000013</v>
          </cell>
          <cell r="ID2">
            <v>10861.974899999999</v>
          </cell>
          <cell r="IE2">
            <v>5731.6776666666638</v>
          </cell>
          <cell r="IF2">
            <v>5354.232</v>
          </cell>
          <cell r="IG2">
            <v>7586.8639999999968</v>
          </cell>
          <cell r="IH2">
            <v>12625.002333333339</v>
          </cell>
          <cell r="II2">
            <v>11792.839666666663</v>
          </cell>
          <cell r="IJ2"/>
          <cell r="IK2"/>
          <cell r="IL2"/>
          <cell r="IM2">
            <v>12636.96666666666</v>
          </cell>
          <cell r="IN2">
            <v>1096780</v>
          </cell>
        </row>
        <row r="3">
          <cell r="A3" t="str">
            <v>Sr. No.</v>
          </cell>
          <cell r="B3" t="str">
            <v>District</v>
          </cell>
          <cell r="C3" t="str">
            <v>State</v>
          </cell>
          <cell r="D3" t="str">
            <v>Zone</v>
          </cell>
          <cell r="E3" t="str">
            <v>Distributor</v>
          </cell>
          <cell r="F3" t="str">
            <v>Area</v>
          </cell>
          <cell r="G3" t="str">
            <v>Population</v>
          </cell>
          <cell r="H3" t="str">
            <v>District potential score</v>
          </cell>
          <cell r="I3" t="str">
            <v>Sales score</v>
          </cell>
          <cell r="J3" t="str">
            <v>Categorization of District</v>
          </cell>
          <cell r="K3" t="str">
            <v># DSRs</v>
          </cell>
          <cell r="L3" t="str">
            <v>#DGO</v>
          </cell>
          <cell r="M3" t="str">
            <v>SM</v>
          </cell>
          <cell r="N3" t="str">
            <v>TM</v>
          </cell>
          <cell r="O3" t="str">
            <v># Dealers required (est.)</v>
          </cell>
          <cell r="P3" t="str">
            <v>Retail Demand / month</v>
          </cell>
          <cell r="Q3" t="str">
            <v># "Very High" talukas</v>
          </cell>
          <cell r="R3" t="str">
            <v># "High" talukas</v>
          </cell>
          <cell r="S3" t="str">
            <v># "Medium" talukas</v>
          </cell>
          <cell r="T3" t="str">
            <v># "Low" talukas</v>
          </cell>
          <cell r="U3" t="str">
            <v># Retailers mapped</v>
          </cell>
          <cell r="V3" t="str">
            <v># Retailers billed TD</v>
          </cell>
          <cell r="W3" t="str">
            <v>Retailer potential mapped</v>
          </cell>
          <cell r="X3" t="str">
            <v>Retail potential of JSW One billed dealers</v>
          </cell>
          <cell r="Y3" t="str">
            <v>SoB (%)</v>
          </cell>
          <cell r="Z3" t="str">
            <v>Reach (%)</v>
          </cell>
          <cell r="AA3" t="str">
            <v>Market share (%)</v>
          </cell>
          <cell r="AB3">
            <v>45383</v>
          </cell>
          <cell r="AC3">
            <v>45413</v>
          </cell>
          <cell r="AD3">
            <v>45444</v>
          </cell>
          <cell r="AE3">
            <v>45474</v>
          </cell>
          <cell r="AF3">
            <v>45505</v>
          </cell>
          <cell r="AG3">
            <v>45536</v>
          </cell>
          <cell r="AH3">
            <v>45566</v>
          </cell>
          <cell r="AI3">
            <v>45597</v>
          </cell>
          <cell r="AJ3">
            <v>45627</v>
          </cell>
          <cell r="AK3">
            <v>45658</v>
          </cell>
          <cell r="AL3">
            <v>45689</v>
          </cell>
          <cell r="AM3">
            <v>45717</v>
          </cell>
          <cell r="AN3">
            <v>45748</v>
          </cell>
          <cell r="AO3">
            <v>45778</v>
          </cell>
          <cell r="AP3">
            <v>45809</v>
          </cell>
          <cell r="AQ3">
            <v>45839</v>
          </cell>
          <cell r="AR3">
            <v>45870</v>
          </cell>
          <cell r="AS3">
            <v>45901</v>
          </cell>
          <cell r="AT3">
            <v>45931</v>
          </cell>
          <cell r="AU3">
            <v>45962</v>
          </cell>
          <cell r="AV3">
            <v>45992</v>
          </cell>
          <cell r="AW3">
            <v>46023</v>
          </cell>
          <cell r="AX3">
            <v>46054</v>
          </cell>
          <cell r="AY3">
            <v>46082</v>
          </cell>
          <cell r="AZ3">
            <v>45383</v>
          </cell>
          <cell r="BA3">
            <v>45413</v>
          </cell>
          <cell r="BB3">
            <v>45444</v>
          </cell>
          <cell r="BC3">
            <v>45474</v>
          </cell>
          <cell r="BD3">
            <v>45505</v>
          </cell>
          <cell r="BE3">
            <v>45536</v>
          </cell>
          <cell r="BF3">
            <v>45566</v>
          </cell>
          <cell r="BG3">
            <v>45597</v>
          </cell>
          <cell r="BH3">
            <v>45627</v>
          </cell>
          <cell r="BI3">
            <v>45658</v>
          </cell>
          <cell r="BJ3">
            <v>45689</v>
          </cell>
          <cell r="BK3">
            <v>45717</v>
          </cell>
          <cell r="BL3">
            <v>45748</v>
          </cell>
          <cell r="BM3">
            <v>45778</v>
          </cell>
          <cell r="BN3">
            <v>45809</v>
          </cell>
          <cell r="BO3">
            <v>45839</v>
          </cell>
          <cell r="BP3">
            <v>45870</v>
          </cell>
          <cell r="BQ3">
            <v>45901</v>
          </cell>
          <cell r="BR3">
            <v>45931</v>
          </cell>
          <cell r="BS3">
            <v>45962</v>
          </cell>
          <cell r="BT3">
            <v>45992</v>
          </cell>
          <cell r="BU3">
            <v>46023</v>
          </cell>
          <cell r="BV3">
            <v>46054</v>
          </cell>
          <cell r="BW3">
            <v>46082</v>
          </cell>
          <cell r="BX3" t="str">
            <v># Retailers billed TD</v>
          </cell>
          <cell r="BY3">
            <v>45383</v>
          </cell>
          <cell r="BZ3">
            <v>45413</v>
          </cell>
          <cell r="CA3">
            <v>45444</v>
          </cell>
          <cell r="CB3">
            <v>45474</v>
          </cell>
          <cell r="CC3">
            <v>45505</v>
          </cell>
          <cell r="CD3">
            <v>45536</v>
          </cell>
          <cell r="CE3">
            <v>45566</v>
          </cell>
          <cell r="CF3">
            <v>45597</v>
          </cell>
          <cell r="CG3">
            <v>45627</v>
          </cell>
          <cell r="CH3">
            <v>45658</v>
          </cell>
          <cell r="CI3">
            <v>45689</v>
          </cell>
          <cell r="CJ3">
            <v>45717</v>
          </cell>
          <cell r="CK3">
            <v>45748</v>
          </cell>
          <cell r="CL3">
            <v>45778</v>
          </cell>
          <cell r="CM3">
            <v>45809</v>
          </cell>
          <cell r="CN3">
            <v>45839</v>
          </cell>
          <cell r="CO3">
            <v>45870</v>
          </cell>
          <cell r="CP3">
            <v>45901</v>
          </cell>
          <cell r="CQ3">
            <v>45931</v>
          </cell>
          <cell r="CR3">
            <v>45962</v>
          </cell>
          <cell r="CS3">
            <v>45992</v>
          </cell>
          <cell r="CT3">
            <v>46023</v>
          </cell>
          <cell r="CU3">
            <v>46054</v>
          </cell>
          <cell r="CV3">
            <v>46082</v>
          </cell>
          <cell r="CW3">
            <v>45383</v>
          </cell>
          <cell r="CX3">
            <v>45413</v>
          </cell>
          <cell r="CY3">
            <v>45444</v>
          </cell>
          <cell r="CZ3">
            <v>45474</v>
          </cell>
          <cell r="DA3">
            <v>45505</v>
          </cell>
          <cell r="DB3">
            <v>45536</v>
          </cell>
          <cell r="DC3">
            <v>45566</v>
          </cell>
          <cell r="DD3">
            <v>45597</v>
          </cell>
          <cell r="DE3">
            <v>45627</v>
          </cell>
          <cell r="DF3">
            <v>45658</v>
          </cell>
          <cell r="DG3">
            <v>45689</v>
          </cell>
          <cell r="DH3">
            <v>45717</v>
          </cell>
          <cell r="DI3">
            <v>45748</v>
          </cell>
          <cell r="DJ3">
            <v>45778</v>
          </cell>
          <cell r="DK3">
            <v>45809</v>
          </cell>
          <cell r="DL3">
            <v>45839</v>
          </cell>
          <cell r="DM3">
            <v>45870</v>
          </cell>
          <cell r="DN3">
            <v>45901</v>
          </cell>
          <cell r="DO3">
            <v>45931</v>
          </cell>
          <cell r="DP3">
            <v>45962</v>
          </cell>
          <cell r="DQ3">
            <v>45992</v>
          </cell>
          <cell r="DR3">
            <v>46023</v>
          </cell>
          <cell r="DS3">
            <v>46054</v>
          </cell>
          <cell r="DT3">
            <v>46082</v>
          </cell>
          <cell r="DU3">
            <v>45383</v>
          </cell>
          <cell r="DV3">
            <v>45413</v>
          </cell>
          <cell r="DW3">
            <v>45444</v>
          </cell>
          <cell r="DX3">
            <v>45474</v>
          </cell>
          <cell r="DY3">
            <v>45505</v>
          </cell>
          <cell r="DZ3">
            <v>45536</v>
          </cell>
          <cell r="EA3">
            <v>45566</v>
          </cell>
          <cell r="EB3">
            <v>45597</v>
          </cell>
          <cell r="EC3">
            <v>45627</v>
          </cell>
          <cell r="ED3">
            <v>45658</v>
          </cell>
          <cell r="EE3">
            <v>45689</v>
          </cell>
          <cell r="EF3">
            <v>45717</v>
          </cell>
          <cell r="EG3">
            <v>45748</v>
          </cell>
          <cell r="EH3">
            <v>45778</v>
          </cell>
          <cell r="EI3">
            <v>45809</v>
          </cell>
          <cell r="EJ3">
            <v>45839</v>
          </cell>
          <cell r="EK3">
            <v>45870</v>
          </cell>
          <cell r="EL3">
            <v>45901</v>
          </cell>
          <cell r="EM3">
            <v>45931</v>
          </cell>
          <cell r="EN3">
            <v>45962</v>
          </cell>
          <cell r="EO3">
            <v>45992</v>
          </cell>
          <cell r="EP3">
            <v>46023</v>
          </cell>
          <cell r="EQ3">
            <v>46054</v>
          </cell>
          <cell r="ER3">
            <v>46082</v>
          </cell>
          <cell r="ES3">
            <v>45383</v>
          </cell>
          <cell r="ET3">
            <v>45413</v>
          </cell>
          <cell r="EU3">
            <v>45444</v>
          </cell>
          <cell r="EV3">
            <v>45474</v>
          </cell>
          <cell r="EW3">
            <v>45505</v>
          </cell>
          <cell r="EX3">
            <v>45536</v>
          </cell>
          <cell r="EY3">
            <v>45566</v>
          </cell>
          <cell r="EZ3">
            <v>45597</v>
          </cell>
          <cell r="FA3">
            <v>45627</v>
          </cell>
          <cell r="FB3">
            <v>45658</v>
          </cell>
          <cell r="FC3">
            <v>45689</v>
          </cell>
          <cell r="FD3">
            <v>45717</v>
          </cell>
          <cell r="FE3">
            <v>45748</v>
          </cell>
          <cell r="FF3">
            <v>45778</v>
          </cell>
          <cell r="FG3">
            <v>45809</v>
          </cell>
          <cell r="FH3">
            <v>45839</v>
          </cell>
          <cell r="FI3">
            <v>45870</v>
          </cell>
          <cell r="FJ3">
            <v>45901</v>
          </cell>
          <cell r="FK3">
            <v>45931</v>
          </cell>
          <cell r="FL3">
            <v>45962</v>
          </cell>
          <cell r="FM3">
            <v>45992</v>
          </cell>
          <cell r="FN3">
            <v>46023</v>
          </cell>
          <cell r="FO3">
            <v>46054</v>
          </cell>
          <cell r="FP3">
            <v>46082</v>
          </cell>
          <cell r="FQ3">
            <v>45383</v>
          </cell>
          <cell r="FR3">
            <v>45413</v>
          </cell>
          <cell r="FS3">
            <v>45444</v>
          </cell>
          <cell r="FT3">
            <v>45474</v>
          </cell>
          <cell r="FU3">
            <v>45505</v>
          </cell>
          <cell r="FV3">
            <v>45536</v>
          </cell>
          <cell r="FW3">
            <v>45566</v>
          </cell>
          <cell r="FX3">
            <v>45597</v>
          </cell>
          <cell r="FY3">
            <v>45627</v>
          </cell>
          <cell r="FZ3">
            <v>45658</v>
          </cell>
          <cell r="GA3">
            <v>45689</v>
          </cell>
          <cell r="GB3">
            <v>45717</v>
          </cell>
          <cell r="GC3">
            <v>45748</v>
          </cell>
          <cell r="GD3">
            <v>45778</v>
          </cell>
          <cell r="GE3">
            <v>45809</v>
          </cell>
          <cell r="GF3">
            <v>45839</v>
          </cell>
          <cell r="GG3">
            <v>45870</v>
          </cell>
          <cell r="GH3">
            <v>45901</v>
          </cell>
          <cell r="GI3">
            <v>45931</v>
          </cell>
          <cell r="GJ3">
            <v>45962</v>
          </cell>
          <cell r="GK3">
            <v>45992</v>
          </cell>
          <cell r="GL3">
            <v>46023</v>
          </cell>
          <cell r="GM3">
            <v>46054</v>
          </cell>
          <cell r="GN3">
            <v>46082</v>
          </cell>
          <cell r="GO3" t="str">
            <v># influencers TD</v>
          </cell>
          <cell r="GP3" t="str">
            <v># influencer meets_FY 25</v>
          </cell>
          <cell r="GQ3">
            <v>45748</v>
          </cell>
          <cell r="GR3">
            <v>45778</v>
          </cell>
          <cell r="GS3">
            <v>45809</v>
          </cell>
          <cell r="GT3">
            <v>45839</v>
          </cell>
          <cell r="GU3">
            <v>45870</v>
          </cell>
          <cell r="GV3">
            <v>45901</v>
          </cell>
          <cell r="GW3">
            <v>45931</v>
          </cell>
          <cell r="GX3">
            <v>45962</v>
          </cell>
          <cell r="GY3">
            <v>45992</v>
          </cell>
          <cell r="GZ3">
            <v>46023</v>
          </cell>
          <cell r="HA3">
            <v>46054</v>
          </cell>
          <cell r="HB3">
            <v>46082</v>
          </cell>
          <cell r="HC3">
            <v>45748</v>
          </cell>
          <cell r="HD3">
            <v>45778</v>
          </cell>
          <cell r="HE3">
            <v>45809</v>
          </cell>
          <cell r="HF3">
            <v>45839</v>
          </cell>
          <cell r="HG3">
            <v>45870</v>
          </cell>
          <cell r="HH3">
            <v>45901</v>
          </cell>
          <cell r="HI3">
            <v>45931</v>
          </cell>
          <cell r="HJ3">
            <v>45962</v>
          </cell>
          <cell r="HK3">
            <v>45992</v>
          </cell>
          <cell r="HL3">
            <v>46023</v>
          </cell>
          <cell r="HM3">
            <v>46054</v>
          </cell>
          <cell r="HN3">
            <v>46082</v>
          </cell>
          <cell r="HO3" t="str">
            <v># GSBs installed FY 25</v>
          </cell>
          <cell r="HP3" t="str">
            <v># GSBs installed Q1 FY 26</v>
          </cell>
          <cell r="HQ3" t="str">
            <v># NLBs installed FY 25</v>
          </cell>
          <cell r="HR3" t="str">
            <v># NLBs installed Q1 FY 26</v>
          </cell>
          <cell r="HS3" t="str">
            <v>Impact wall painting (in sq. ft.) FY 25</v>
          </cell>
          <cell r="HT3" t="str">
            <v>Impact wall painting (in sq. ft.) FY 26</v>
          </cell>
          <cell r="HU3" t="str">
            <v>Counter wall painting (in sq. ft) FY 25</v>
          </cell>
          <cell r="HV3" t="str">
            <v>Counter wall painting (in sq. ft.) Q1 FY 26</v>
          </cell>
          <cell r="HW3" t="str">
            <v>In shop branding (in sq. ft.) FY 25</v>
          </cell>
          <cell r="HX3" t="str">
            <v>In shop branding (in sq. ft.) Q1 FY 26</v>
          </cell>
          <cell r="HY3" t="str">
            <v># Branded counters FY 26</v>
          </cell>
          <cell r="HZ3" t="str">
            <v>District spend FY 25 (in Rs.)</v>
          </cell>
          <cell r="IA3" t="str">
            <v>FY 25 sales</v>
          </cell>
          <cell r="IB3" t="str">
            <v>FY 26 sales</v>
          </cell>
          <cell r="IC3" t="str">
            <v>Avg. monthly sales FY 25</v>
          </cell>
          <cell r="ID3" t="str">
            <v>Avg. monthly sales FY 26</v>
          </cell>
          <cell r="IE3" t="str">
            <v>FY 25 Q1</v>
          </cell>
          <cell r="IF3" t="str">
            <v>FY 25 Q2</v>
          </cell>
          <cell r="IG3" t="str">
            <v>FY 25 Q3</v>
          </cell>
          <cell r="IH3" t="str">
            <v>FY 25 Q4</v>
          </cell>
          <cell r="II3" t="str">
            <v>FY 26 Q1</v>
          </cell>
          <cell r="IJ3" t="str">
            <v>FY 26 Q2</v>
          </cell>
          <cell r="IK3" t="str">
            <v>FY 26 Q3</v>
          </cell>
          <cell r="IL3" t="str">
            <v>FY 26 Q4</v>
          </cell>
          <cell r="IM3" t="str">
            <v>Moving avg. sales</v>
          </cell>
          <cell r="IN3" t="str">
            <v>Tehsil Potential Sum Up with District /Month</v>
          </cell>
        </row>
        <row r="4">
          <cell r="A4">
            <v>1</v>
          </cell>
          <cell r="B4" t="str">
            <v>Raipur</v>
          </cell>
          <cell r="C4" t="str">
            <v>CHHATTISGARH</v>
          </cell>
          <cell r="D4" t="str">
            <v>Central</v>
          </cell>
          <cell r="E4" t="str">
            <v>SSTL</v>
          </cell>
          <cell r="F4"/>
          <cell r="G4"/>
          <cell r="H4">
            <v>1</v>
          </cell>
          <cell r="I4"/>
          <cell r="J4" t="str">
            <v>Very High</v>
          </cell>
          <cell r="K4"/>
          <cell r="L4"/>
          <cell r="M4"/>
          <cell r="N4"/>
          <cell r="O4">
            <v>19</v>
          </cell>
          <cell r="P4">
            <v>12000</v>
          </cell>
          <cell r="Q4">
            <v>4</v>
          </cell>
          <cell r="R4">
            <v>1</v>
          </cell>
          <cell r="S4">
            <v>0</v>
          </cell>
          <cell r="T4">
            <v>0</v>
          </cell>
          <cell r="U4">
            <v>0</v>
          </cell>
          <cell r="V4">
            <v>18</v>
          </cell>
          <cell r="W4">
            <v>0</v>
          </cell>
          <cell r="X4">
            <v>40</v>
          </cell>
          <cell r="Y4">
            <v>0.539825</v>
          </cell>
          <cell r="Z4">
            <v>3.3333333333333335E-3</v>
          </cell>
          <cell r="AA4">
            <v>1.7994166666666668E-3</v>
          </cell>
          <cell r="AB4">
            <v>10</v>
          </cell>
          <cell r="AC4">
            <v>98</v>
          </cell>
          <cell r="AD4">
            <v>45</v>
          </cell>
          <cell r="AE4">
            <v>29</v>
          </cell>
          <cell r="AF4">
            <v>20</v>
          </cell>
          <cell r="AG4">
            <v>105.08</v>
          </cell>
          <cell r="AH4">
            <v>0</v>
          </cell>
          <cell r="AI4">
            <v>30</v>
          </cell>
          <cell r="AJ4">
            <v>47</v>
          </cell>
          <cell r="AK4">
            <v>86</v>
          </cell>
          <cell r="AL4">
            <v>58</v>
          </cell>
          <cell r="AM4">
            <v>275</v>
          </cell>
          <cell r="AN4">
            <v>29</v>
          </cell>
          <cell r="AO4">
            <v>101</v>
          </cell>
          <cell r="AP4">
            <v>41</v>
          </cell>
          <cell r="AQ4">
            <v>0</v>
          </cell>
          <cell r="AR4">
            <v>0</v>
          </cell>
          <cell r="AS4">
            <v>24.17</v>
          </cell>
          <cell r="AT4">
            <v>0</v>
          </cell>
          <cell r="AU4">
            <v>20.76</v>
          </cell>
          <cell r="AV4">
            <v>0</v>
          </cell>
          <cell r="AW4">
            <v>0</v>
          </cell>
          <cell r="AX4"/>
          <cell r="AY4"/>
          <cell r="AZ4">
            <v>1</v>
          </cell>
          <cell r="BA4">
            <v>1</v>
          </cell>
          <cell r="BB4">
            <v>2</v>
          </cell>
          <cell r="BC4">
            <v>1</v>
          </cell>
          <cell r="BD4">
            <v>0</v>
          </cell>
          <cell r="BE4">
            <v>0</v>
          </cell>
          <cell r="BF4">
            <v>0</v>
          </cell>
          <cell r="BG4">
            <v>1</v>
          </cell>
          <cell r="BH4">
            <v>2</v>
          </cell>
          <cell r="BI4">
            <v>2</v>
          </cell>
          <cell r="BJ4">
            <v>1</v>
          </cell>
          <cell r="BK4">
            <v>0</v>
          </cell>
          <cell r="BL4">
            <v>1</v>
          </cell>
          <cell r="BM4">
            <v>2</v>
          </cell>
          <cell r="BN4">
            <v>1</v>
          </cell>
          <cell r="BO4">
            <v>0</v>
          </cell>
          <cell r="BP4">
            <v>0</v>
          </cell>
          <cell r="BQ4">
            <v>0</v>
          </cell>
          <cell r="BR4">
            <v>0</v>
          </cell>
          <cell r="BS4">
            <v>0</v>
          </cell>
          <cell r="BT4">
            <v>0</v>
          </cell>
          <cell r="BU4">
            <v>0</v>
          </cell>
          <cell r="BV4"/>
          <cell r="BW4"/>
          <cell r="BX4">
            <v>18</v>
          </cell>
          <cell r="BY4">
            <v>1</v>
          </cell>
          <cell r="BZ4">
            <v>1</v>
          </cell>
          <cell r="CA4">
            <v>2</v>
          </cell>
          <cell r="CB4">
            <v>2</v>
          </cell>
          <cell r="CC4">
            <v>1</v>
          </cell>
          <cell r="CD4">
            <v>3</v>
          </cell>
          <cell r="CE4">
            <v>0</v>
          </cell>
          <cell r="CF4">
            <v>2</v>
          </cell>
          <cell r="CG4">
            <v>2</v>
          </cell>
          <cell r="CH4">
            <v>2</v>
          </cell>
          <cell r="CI4">
            <v>2</v>
          </cell>
          <cell r="CJ4">
            <v>3</v>
          </cell>
          <cell r="CK4">
            <v>2</v>
          </cell>
          <cell r="CL4">
            <v>3</v>
          </cell>
          <cell r="CM4">
            <v>1</v>
          </cell>
          <cell r="CN4">
            <v>0</v>
          </cell>
          <cell r="CO4">
            <v>0</v>
          </cell>
          <cell r="CP4">
            <v>1</v>
          </cell>
          <cell r="CQ4">
            <v>0</v>
          </cell>
          <cell r="CR4">
            <v>1</v>
          </cell>
          <cell r="CS4">
            <v>0</v>
          </cell>
          <cell r="CT4">
            <v>0</v>
          </cell>
          <cell r="CU4"/>
          <cell r="CV4"/>
          <cell r="CW4"/>
          <cell r="CX4"/>
          <cell r="CY4"/>
          <cell r="CZ4"/>
          <cell r="DA4"/>
          <cell r="DB4"/>
          <cell r="DC4"/>
          <cell r="DD4"/>
          <cell r="DE4"/>
          <cell r="DF4"/>
          <cell r="DG4"/>
          <cell r="DH4">
            <v>4</v>
          </cell>
          <cell r="DI4">
            <v>4</v>
          </cell>
          <cell r="DJ4">
            <v>6</v>
          </cell>
          <cell r="DK4">
            <v>6</v>
          </cell>
          <cell r="DL4">
            <v>4</v>
          </cell>
          <cell r="DM4">
            <v>1</v>
          </cell>
          <cell r="DN4">
            <v>1</v>
          </cell>
          <cell r="DO4">
            <v>1</v>
          </cell>
          <cell r="DP4">
            <v>1</v>
          </cell>
          <cell r="DQ4">
            <v>1</v>
          </cell>
          <cell r="DR4">
            <v>1</v>
          </cell>
          <cell r="DS4"/>
          <cell r="DT4"/>
          <cell r="DU4"/>
          <cell r="DV4"/>
          <cell r="DW4"/>
          <cell r="DX4"/>
          <cell r="DY4"/>
          <cell r="DZ4"/>
          <cell r="EA4"/>
          <cell r="EB4"/>
          <cell r="EC4"/>
          <cell r="ED4"/>
          <cell r="EE4"/>
          <cell r="EF4"/>
          <cell r="EG4">
            <v>0.2</v>
          </cell>
          <cell r="EH4">
            <v>0</v>
          </cell>
          <cell r="EI4">
            <v>0</v>
          </cell>
          <cell r="EJ4">
            <v>0</v>
          </cell>
          <cell r="EK4">
            <v>0</v>
          </cell>
          <cell r="EL4">
            <v>0</v>
          </cell>
          <cell r="EM4">
            <v>0</v>
          </cell>
          <cell r="EN4">
            <v>0</v>
          </cell>
          <cell r="EO4">
            <v>0</v>
          </cell>
          <cell r="EP4">
            <v>0</v>
          </cell>
          <cell r="EQ4">
            <v>0</v>
          </cell>
          <cell r="ER4">
            <v>0</v>
          </cell>
          <cell r="ES4"/>
          <cell r="ET4"/>
          <cell r="EU4"/>
          <cell r="EV4"/>
          <cell r="EW4"/>
          <cell r="EX4"/>
          <cell r="EY4"/>
          <cell r="EZ4"/>
          <cell r="FA4"/>
          <cell r="FB4"/>
          <cell r="FC4"/>
          <cell r="FD4"/>
          <cell r="FE4">
            <v>7.4</v>
          </cell>
          <cell r="FF4">
            <v>6.2</v>
          </cell>
          <cell r="FG4">
            <v>4</v>
          </cell>
          <cell r="FH4">
            <v>0</v>
          </cell>
          <cell r="FI4">
            <v>0</v>
          </cell>
          <cell r="FJ4">
            <v>0</v>
          </cell>
          <cell r="FK4">
            <v>0</v>
          </cell>
          <cell r="FL4">
            <v>0</v>
          </cell>
          <cell r="FM4">
            <v>0</v>
          </cell>
          <cell r="FN4">
            <v>0</v>
          </cell>
          <cell r="FO4">
            <v>0</v>
          </cell>
          <cell r="FP4">
            <v>0</v>
          </cell>
          <cell r="FQ4"/>
          <cell r="FR4"/>
          <cell r="FS4"/>
          <cell r="FT4"/>
          <cell r="FU4"/>
          <cell r="FV4"/>
          <cell r="FW4"/>
          <cell r="FX4"/>
          <cell r="FY4"/>
          <cell r="FZ4"/>
          <cell r="GA4"/>
          <cell r="GB4"/>
          <cell r="GC4">
            <v>7.4</v>
          </cell>
          <cell r="GD4">
            <v>7.4</v>
          </cell>
          <cell r="GE4">
            <v>5.25</v>
          </cell>
          <cell r="GF4">
            <v>0</v>
          </cell>
          <cell r="GG4">
            <v>0</v>
          </cell>
          <cell r="GH4">
            <v>0</v>
          </cell>
          <cell r="GI4">
            <v>0</v>
          </cell>
          <cell r="GJ4">
            <v>0</v>
          </cell>
          <cell r="GK4">
            <v>0</v>
          </cell>
          <cell r="GL4">
            <v>0</v>
          </cell>
          <cell r="GM4">
            <v>0</v>
          </cell>
          <cell r="GN4">
            <v>0</v>
          </cell>
          <cell r="GO4"/>
          <cell r="GP4">
            <v>0</v>
          </cell>
          <cell r="GQ4">
            <v>8</v>
          </cell>
          <cell r="GR4">
            <v>3</v>
          </cell>
          <cell r="GS4"/>
          <cell r="GT4"/>
          <cell r="GU4"/>
          <cell r="GV4"/>
          <cell r="GW4"/>
          <cell r="GX4"/>
          <cell r="GY4"/>
          <cell r="GZ4"/>
          <cell r="HA4"/>
          <cell r="HB4"/>
          <cell r="HC4">
            <v>2</v>
          </cell>
          <cell r="HD4">
            <v>0</v>
          </cell>
          <cell r="HE4">
            <v>0</v>
          </cell>
          <cell r="HF4">
            <v>0</v>
          </cell>
          <cell r="HG4">
            <v>0</v>
          </cell>
          <cell r="HH4">
            <v>0</v>
          </cell>
          <cell r="HI4">
            <v>0</v>
          </cell>
          <cell r="HJ4"/>
          <cell r="HK4"/>
          <cell r="HL4"/>
          <cell r="HM4"/>
          <cell r="HN4"/>
          <cell r="HO4">
            <v>0</v>
          </cell>
          <cell r="HP4">
            <v>0</v>
          </cell>
          <cell r="HQ4">
            <v>0</v>
          </cell>
          <cell r="HR4">
            <v>0</v>
          </cell>
          <cell r="HS4">
            <v>93703.3</v>
          </cell>
          <cell r="HT4"/>
          <cell r="HU4">
            <v>0</v>
          </cell>
          <cell r="HV4"/>
          <cell r="HW4">
            <v>0</v>
          </cell>
          <cell r="HX4"/>
          <cell r="HY4">
            <v>0</v>
          </cell>
          <cell r="HZ4">
            <v>427997</v>
          </cell>
          <cell r="IA4">
            <v>803.07999999999993</v>
          </cell>
          <cell r="IB4">
            <v>215.93</v>
          </cell>
          <cell r="IC4">
            <v>66.923333333333332</v>
          </cell>
          <cell r="ID4">
            <v>21.593</v>
          </cell>
          <cell r="IE4">
            <v>51</v>
          </cell>
          <cell r="IF4">
            <v>51.359999999999992</v>
          </cell>
          <cell r="IG4">
            <v>25.666666666666668</v>
          </cell>
          <cell r="IH4">
            <v>139.66666666666666</v>
          </cell>
          <cell r="II4">
            <v>57</v>
          </cell>
          <cell r="IJ4"/>
          <cell r="IK4"/>
          <cell r="IL4"/>
          <cell r="IM4">
            <v>6.9200000000000008</v>
          </cell>
          <cell r="IN4">
            <v>11700</v>
          </cell>
        </row>
        <row r="5">
          <cell r="A5">
            <v>2</v>
          </cell>
          <cell r="B5" t="str">
            <v>Durg</v>
          </cell>
          <cell r="C5" t="str">
            <v>CHHATTISGARH</v>
          </cell>
          <cell r="D5" t="str">
            <v>Central</v>
          </cell>
          <cell r="E5" t="str">
            <v>SSTL</v>
          </cell>
          <cell r="F5"/>
          <cell r="G5"/>
          <cell r="H5">
            <v>1</v>
          </cell>
          <cell r="I5"/>
          <cell r="J5" t="str">
            <v>High</v>
          </cell>
          <cell r="K5"/>
          <cell r="L5"/>
          <cell r="M5"/>
          <cell r="N5"/>
          <cell r="O5">
            <v>12</v>
          </cell>
          <cell r="P5">
            <v>5000</v>
          </cell>
          <cell r="Q5">
            <v>3</v>
          </cell>
          <cell r="R5">
            <v>0</v>
          </cell>
          <cell r="S5">
            <v>0</v>
          </cell>
          <cell r="T5">
            <v>0</v>
          </cell>
          <cell r="U5">
            <v>0</v>
          </cell>
          <cell r="V5">
            <v>2</v>
          </cell>
          <cell r="W5">
            <v>0</v>
          </cell>
          <cell r="X5">
            <v>0</v>
          </cell>
          <cell r="Y5" t="str">
            <v/>
          </cell>
          <cell r="Z5">
            <v>0</v>
          </cell>
          <cell r="AA5" t="str">
            <v/>
          </cell>
          <cell r="AB5">
            <v>0</v>
          </cell>
          <cell r="AC5">
            <v>10</v>
          </cell>
          <cell r="AD5">
            <v>61</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cell r="AY5"/>
          <cell r="AZ5">
            <v>0</v>
          </cell>
          <cell r="BA5">
            <v>1</v>
          </cell>
          <cell r="BB5">
            <v>1</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cell r="BW5"/>
          <cell r="BX5">
            <v>2</v>
          </cell>
          <cell r="BY5">
            <v>0</v>
          </cell>
          <cell r="BZ5">
            <v>1</v>
          </cell>
          <cell r="CA5">
            <v>1</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cell r="CV5"/>
          <cell r="CW5"/>
          <cell r="CX5"/>
          <cell r="CY5"/>
          <cell r="CZ5"/>
          <cell r="DA5"/>
          <cell r="DB5"/>
          <cell r="DC5"/>
          <cell r="DD5"/>
          <cell r="DE5"/>
          <cell r="DF5"/>
          <cell r="DG5"/>
          <cell r="DH5">
            <v>0</v>
          </cell>
          <cell r="DI5">
            <v>0</v>
          </cell>
          <cell r="DJ5">
            <v>0</v>
          </cell>
          <cell r="DK5">
            <v>0</v>
          </cell>
          <cell r="DL5">
            <v>0</v>
          </cell>
          <cell r="DM5">
            <v>0</v>
          </cell>
          <cell r="DN5">
            <v>0</v>
          </cell>
          <cell r="DO5">
            <v>0</v>
          </cell>
          <cell r="DP5">
            <v>0</v>
          </cell>
          <cell r="DQ5">
            <v>0</v>
          </cell>
          <cell r="DR5">
            <v>0</v>
          </cell>
          <cell r="DS5"/>
          <cell r="DT5"/>
          <cell r="DU5"/>
          <cell r="DV5"/>
          <cell r="DW5"/>
          <cell r="DX5"/>
          <cell r="DY5"/>
          <cell r="DZ5"/>
          <cell r="EA5"/>
          <cell r="EB5"/>
          <cell r="EC5"/>
          <cell r="ED5"/>
          <cell r="EE5"/>
          <cell r="EF5"/>
          <cell r="EG5">
            <v>0</v>
          </cell>
          <cell r="EH5">
            <v>0</v>
          </cell>
          <cell r="EI5">
            <v>0</v>
          </cell>
          <cell r="EJ5">
            <v>0</v>
          </cell>
          <cell r="EK5">
            <v>0</v>
          </cell>
          <cell r="EL5">
            <v>0</v>
          </cell>
          <cell r="EM5">
            <v>0</v>
          </cell>
          <cell r="EN5">
            <v>0</v>
          </cell>
          <cell r="EO5">
            <v>0</v>
          </cell>
          <cell r="EP5">
            <v>0</v>
          </cell>
          <cell r="EQ5">
            <v>0</v>
          </cell>
          <cell r="ER5">
            <v>0</v>
          </cell>
          <cell r="ES5"/>
          <cell r="ET5"/>
          <cell r="EU5"/>
          <cell r="EV5"/>
          <cell r="EW5"/>
          <cell r="EX5"/>
          <cell r="EY5"/>
          <cell r="EZ5"/>
          <cell r="FA5"/>
          <cell r="FB5"/>
          <cell r="FC5"/>
          <cell r="FD5"/>
          <cell r="FE5">
            <v>0</v>
          </cell>
          <cell r="FF5">
            <v>0</v>
          </cell>
          <cell r="FG5">
            <v>0</v>
          </cell>
          <cell r="FH5">
            <v>0</v>
          </cell>
          <cell r="FI5">
            <v>0</v>
          </cell>
          <cell r="FJ5">
            <v>0</v>
          </cell>
          <cell r="FK5">
            <v>0</v>
          </cell>
          <cell r="FL5">
            <v>0</v>
          </cell>
          <cell r="FM5">
            <v>0</v>
          </cell>
          <cell r="FN5">
            <v>0</v>
          </cell>
          <cell r="FO5">
            <v>0</v>
          </cell>
          <cell r="FP5">
            <v>0</v>
          </cell>
          <cell r="FQ5"/>
          <cell r="FR5"/>
          <cell r="FS5"/>
          <cell r="FT5"/>
          <cell r="FU5"/>
          <cell r="FV5"/>
          <cell r="FW5"/>
          <cell r="FX5"/>
          <cell r="FY5"/>
          <cell r="FZ5"/>
          <cell r="GA5"/>
          <cell r="GB5"/>
          <cell r="GC5">
            <v>0</v>
          </cell>
          <cell r="GD5">
            <v>0</v>
          </cell>
          <cell r="GE5">
            <v>0</v>
          </cell>
          <cell r="GF5">
            <v>0</v>
          </cell>
          <cell r="GG5">
            <v>0</v>
          </cell>
          <cell r="GH5">
            <v>0</v>
          </cell>
          <cell r="GI5">
            <v>0</v>
          </cell>
          <cell r="GJ5">
            <v>0</v>
          </cell>
          <cell r="GK5">
            <v>0</v>
          </cell>
          <cell r="GL5">
            <v>0</v>
          </cell>
          <cell r="GM5">
            <v>0</v>
          </cell>
          <cell r="GN5">
            <v>0</v>
          </cell>
          <cell r="GO5"/>
          <cell r="GP5">
            <v>0</v>
          </cell>
          <cell r="GQ5">
            <v>10</v>
          </cell>
          <cell r="GR5">
            <v>0</v>
          </cell>
          <cell r="GS5"/>
          <cell r="GT5"/>
          <cell r="GU5"/>
          <cell r="GV5"/>
          <cell r="GW5"/>
          <cell r="GX5"/>
          <cell r="GY5"/>
          <cell r="GZ5"/>
          <cell r="HA5"/>
          <cell r="HB5"/>
          <cell r="HC5">
            <v>0</v>
          </cell>
          <cell r="HD5">
            <v>0</v>
          </cell>
          <cell r="HE5">
            <v>0</v>
          </cell>
          <cell r="HF5">
            <v>0</v>
          </cell>
          <cell r="HG5">
            <v>0</v>
          </cell>
          <cell r="HH5">
            <v>0</v>
          </cell>
          <cell r="HI5">
            <v>0</v>
          </cell>
          <cell r="HJ5"/>
          <cell r="HK5"/>
          <cell r="HL5"/>
          <cell r="HM5"/>
          <cell r="HN5"/>
          <cell r="HO5">
            <v>0</v>
          </cell>
          <cell r="HP5">
            <v>0</v>
          </cell>
          <cell r="HQ5">
            <v>0</v>
          </cell>
          <cell r="HR5">
            <v>0</v>
          </cell>
          <cell r="HS5">
            <v>7456.5</v>
          </cell>
          <cell r="HT5"/>
          <cell r="HU5">
            <v>0</v>
          </cell>
          <cell r="HV5"/>
          <cell r="HW5">
            <v>0</v>
          </cell>
          <cell r="HX5"/>
          <cell r="HY5">
            <v>0</v>
          </cell>
          <cell r="HZ5">
            <v>48800</v>
          </cell>
          <cell r="IA5">
            <v>71</v>
          </cell>
          <cell r="IB5">
            <v>0</v>
          </cell>
          <cell r="IC5">
            <v>5.916666666666667</v>
          </cell>
          <cell r="ID5">
            <v>0</v>
          </cell>
          <cell r="IE5">
            <v>23.666666666666668</v>
          </cell>
          <cell r="IF5">
            <v>0</v>
          </cell>
          <cell r="IG5">
            <v>0</v>
          </cell>
          <cell r="IH5">
            <v>0</v>
          </cell>
          <cell r="II5">
            <v>0</v>
          </cell>
          <cell r="IJ5"/>
          <cell r="IK5"/>
          <cell r="IL5"/>
          <cell r="IM5">
            <v>0</v>
          </cell>
          <cell r="IN5">
            <v>4500</v>
          </cell>
        </row>
        <row r="6">
          <cell r="A6">
            <v>3</v>
          </cell>
          <cell r="B6" t="str">
            <v>Bilaspur</v>
          </cell>
          <cell r="C6" t="str">
            <v>CHHATTISGARH</v>
          </cell>
          <cell r="D6" t="str">
            <v>Central</v>
          </cell>
          <cell r="E6" t="str">
            <v>SSTL</v>
          </cell>
          <cell r="F6"/>
          <cell r="G6"/>
          <cell r="H6">
            <v>0.5</v>
          </cell>
          <cell r="I6"/>
          <cell r="J6" t="str">
            <v>Medium</v>
          </cell>
          <cell r="K6"/>
          <cell r="L6"/>
          <cell r="M6"/>
          <cell r="N6"/>
          <cell r="O6">
            <v>19</v>
          </cell>
          <cell r="P6">
            <v>4500</v>
          </cell>
          <cell r="Q6">
            <v>1</v>
          </cell>
          <cell r="R6">
            <v>5</v>
          </cell>
          <cell r="S6">
            <v>0</v>
          </cell>
          <cell r="T6">
            <v>0</v>
          </cell>
          <cell r="U6">
            <v>0</v>
          </cell>
          <cell r="V6">
            <v>4</v>
          </cell>
          <cell r="W6">
            <v>0</v>
          </cell>
          <cell r="X6">
            <v>0</v>
          </cell>
          <cell r="Y6" t="str">
            <v/>
          </cell>
          <cell r="Z6">
            <v>0</v>
          </cell>
          <cell r="AA6" t="str">
            <v/>
          </cell>
          <cell r="AB6">
            <v>9.58</v>
          </cell>
          <cell r="AC6">
            <v>0</v>
          </cell>
          <cell r="AD6">
            <v>0</v>
          </cell>
          <cell r="AE6">
            <v>22</v>
          </cell>
          <cell r="AF6">
            <v>50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cell r="AY6"/>
          <cell r="AZ6">
            <v>0</v>
          </cell>
          <cell r="BA6">
            <v>0</v>
          </cell>
          <cell r="BB6">
            <v>0</v>
          </cell>
          <cell r="BC6">
            <v>0</v>
          </cell>
          <cell r="BD6">
            <v>1</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cell r="BW6"/>
          <cell r="BX6">
            <v>4</v>
          </cell>
          <cell r="BY6">
            <v>1</v>
          </cell>
          <cell r="BZ6">
            <v>0</v>
          </cell>
          <cell r="CA6">
            <v>0</v>
          </cell>
          <cell r="CB6">
            <v>1</v>
          </cell>
          <cell r="CC6">
            <v>1</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cell r="CV6"/>
          <cell r="CW6"/>
          <cell r="CX6"/>
          <cell r="CY6"/>
          <cell r="CZ6"/>
          <cell r="DA6"/>
          <cell r="DB6"/>
          <cell r="DC6"/>
          <cell r="DD6"/>
          <cell r="DE6"/>
          <cell r="DF6"/>
          <cell r="DG6"/>
          <cell r="DH6">
            <v>0</v>
          </cell>
          <cell r="DI6">
            <v>0</v>
          </cell>
          <cell r="DJ6">
            <v>0</v>
          </cell>
          <cell r="DK6">
            <v>0</v>
          </cell>
          <cell r="DL6">
            <v>0</v>
          </cell>
          <cell r="DM6">
            <v>0</v>
          </cell>
          <cell r="DN6">
            <v>0</v>
          </cell>
          <cell r="DO6">
            <v>0</v>
          </cell>
          <cell r="DP6">
            <v>0</v>
          </cell>
          <cell r="DQ6">
            <v>0</v>
          </cell>
          <cell r="DR6">
            <v>0</v>
          </cell>
          <cell r="DS6"/>
          <cell r="DT6"/>
          <cell r="DU6"/>
          <cell r="DV6"/>
          <cell r="DW6"/>
          <cell r="DX6"/>
          <cell r="DY6"/>
          <cell r="DZ6"/>
          <cell r="EA6"/>
          <cell r="EB6"/>
          <cell r="EC6"/>
          <cell r="ED6"/>
          <cell r="EE6"/>
          <cell r="EF6"/>
          <cell r="EG6">
            <v>0</v>
          </cell>
          <cell r="EH6">
            <v>0</v>
          </cell>
          <cell r="EI6">
            <v>0</v>
          </cell>
          <cell r="EJ6">
            <v>0</v>
          </cell>
          <cell r="EK6">
            <v>0</v>
          </cell>
          <cell r="EL6">
            <v>0</v>
          </cell>
          <cell r="EM6">
            <v>0</v>
          </cell>
          <cell r="EN6">
            <v>0</v>
          </cell>
          <cell r="EO6">
            <v>0</v>
          </cell>
          <cell r="EP6">
            <v>0</v>
          </cell>
          <cell r="EQ6">
            <v>0</v>
          </cell>
          <cell r="ER6">
            <v>0</v>
          </cell>
          <cell r="ES6"/>
          <cell r="ET6"/>
          <cell r="EU6"/>
          <cell r="EV6"/>
          <cell r="EW6"/>
          <cell r="EX6"/>
          <cell r="EY6"/>
          <cell r="EZ6"/>
          <cell r="FA6"/>
          <cell r="FB6"/>
          <cell r="FC6"/>
          <cell r="FD6"/>
          <cell r="FE6">
            <v>0</v>
          </cell>
          <cell r="FF6">
            <v>0</v>
          </cell>
          <cell r="FG6">
            <v>0</v>
          </cell>
          <cell r="FH6">
            <v>0</v>
          </cell>
          <cell r="FI6">
            <v>0</v>
          </cell>
          <cell r="FJ6">
            <v>0</v>
          </cell>
          <cell r="FK6">
            <v>0</v>
          </cell>
          <cell r="FL6">
            <v>0</v>
          </cell>
          <cell r="FM6">
            <v>0</v>
          </cell>
          <cell r="FN6">
            <v>0</v>
          </cell>
          <cell r="FO6">
            <v>0</v>
          </cell>
          <cell r="FP6">
            <v>0</v>
          </cell>
          <cell r="FQ6"/>
          <cell r="FR6"/>
          <cell r="FS6"/>
          <cell r="FT6"/>
          <cell r="FU6"/>
          <cell r="FV6"/>
          <cell r="FW6"/>
          <cell r="FX6"/>
          <cell r="FY6"/>
          <cell r="FZ6"/>
          <cell r="GA6"/>
          <cell r="GB6"/>
          <cell r="GC6">
            <v>0</v>
          </cell>
          <cell r="GD6">
            <v>0</v>
          </cell>
          <cell r="GE6">
            <v>0</v>
          </cell>
          <cell r="GF6">
            <v>0</v>
          </cell>
          <cell r="GG6">
            <v>0</v>
          </cell>
          <cell r="GH6">
            <v>0</v>
          </cell>
          <cell r="GI6">
            <v>0</v>
          </cell>
          <cell r="GJ6">
            <v>0</v>
          </cell>
          <cell r="GK6">
            <v>0</v>
          </cell>
          <cell r="GL6">
            <v>0</v>
          </cell>
          <cell r="GM6">
            <v>0</v>
          </cell>
          <cell r="GN6">
            <v>0</v>
          </cell>
          <cell r="GO6"/>
          <cell r="GP6">
            <v>0</v>
          </cell>
          <cell r="GQ6">
            <v>0</v>
          </cell>
          <cell r="GR6">
            <v>15</v>
          </cell>
          <cell r="GS6"/>
          <cell r="GT6"/>
          <cell r="GU6"/>
          <cell r="GV6"/>
          <cell r="GW6"/>
          <cell r="GX6"/>
          <cell r="GY6"/>
          <cell r="GZ6"/>
          <cell r="HA6"/>
          <cell r="HB6"/>
          <cell r="HC6">
            <v>0</v>
          </cell>
          <cell r="HD6">
            <v>0</v>
          </cell>
          <cell r="HE6">
            <v>0</v>
          </cell>
          <cell r="HF6">
            <v>0</v>
          </cell>
          <cell r="HG6">
            <v>0</v>
          </cell>
          <cell r="HH6">
            <v>0</v>
          </cell>
          <cell r="HI6">
            <v>0</v>
          </cell>
          <cell r="HJ6"/>
          <cell r="HK6"/>
          <cell r="HL6"/>
          <cell r="HM6"/>
          <cell r="HN6"/>
          <cell r="HO6">
            <v>0</v>
          </cell>
          <cell r="HP6">
            <v>0</v>
          </cell>
          <cell r="HQ6">
            <v>0</v>
          </cell>
          <cell r="HR6">
            <v>0</v>
          </cell>
          <cell r="HS6">
            <v>68195</v>
          </cell>
          <cell r="HT6"/>
          <cell r="HU6">
            <v>0</v>
          </cell>
          <cell r="HV6"/>
          <cell r="HW6">
            <v>0</v>
          </cell>
          <cell r="HX6"/>
          <cell r="HY6">
            <v>0</v>
          </cell>
          <cell r="HZ6">
            <v>631232</v>
          </cell>
          <cell r="IA6">
            <v>81.58</v>
          </cell>
          <cell r="IB6">
            <v>0</v>
          </cell>
          <cell r="IC6">
            <v>6.7983333333333329</v>
          </cell>
          <cell r="ID6">
            <v>0</v>
          </cell>
          <cell r="IE6">
            <v>3.1933333333333334</v>
          </cell>
          <cell r="IF6">
            <v>24</v>
          </cell>
          <cell r="IG6">
            <v>0</v>
          </cell>
          <cell r="IH6">
            <v>0</v>
          </cell>
          <cell r="II6">
            <v>0</v>
          </cell>
          <cell r="IJ6"/>
          <cell r="IK6"/>
          <cell r="IL6"/>
          <cell r="IM6">
            <v>0</v>
          </cell>
          <cell r="IN6">
            <v>5300</v>
          </cell>
        </row>
        <row r="7">
          <cell r="A7">
            <v>4</v>
          </cell>
          <cell r="B7" t="str">
            <v>Korba</v>
          </cell>
          <cell r="C7" t="str">
            <v>CHHATTISGARH</v>
          </cell>
          <cell r="D7" t="str">
            <v>Central</v>
          </cell>
          <cell r="E7"/>
          <cell r="F7"/>
          <cell r="G7"/>
          <cell r="H7">
            <v>0.5</v>
          </cell>
          <cell r="I7"/>
          <cell r="J7" t="str">
            <v>Medium</v>
          </cell>
          <cell r="K7"/>
          <cell r="L7"/>
          <cell r="M7"/>
          <cell r="N7"/>
          <cell r="O7">
            <v>13</v>
          </cell>
          <cell r="P7">
            <v>3500</v>
          </cell>
          <cell r="Q7">
            <v>1</v>
          </cell>
          <cell r="R7">
            <v>3</v>
          </cell>
          <cell r="S7">
            <v>0</v>
          </cell>
          <cell r="T7">
            <v>1</v>
          </cell>
          <cell r="U7">
            <v>0</v>
          </cell>
          <cell r="V7">
            <v>1</v>
          </cell>
          <cell r="W7">
            <v>0</v>
          </cell>
          <cell r="X7">
            <v>0</v>
          </cell>
          <cell r="Y7" t="str">
            <v/>
          </cell>
          <cell r="Z7">
            <v>0</v>
          </cell>
          <cell r="AA7" t="str">
            <v/>
          </cell>
          <cell r="AB7">
            <v>0</v>
          </cell>
          <cell r="AC7">
            <v>0</v>
          </cell>
          <cell r="AD7">
            <v>0</v>
          </cell>
          <cell r="AE7">
            <v>0</v>
          </cell>
          <cell r="AF7">
            <v>0</v>
          </cell>
          <cell r="AG7">
            <v>0</v>
          </cell>
          <cell r="AH7">
            <v>0</v>
          </cell>
          <cell r="AI7">
            <v>0</v>
          </cell>
          <cell r="AJ7">
            <v>0</v>
          </cell>
          <cell r="AK7">
            <v>0</v>
          </cell>
          <cell r="AL7">
            <v>0</v>
          </cell>
          <cell r="AM7">
            <v>0</v>
          </cell>
          <cell r="AN7">
            <v>21</v>
          </cell>
          <cell r="AO7">
            <v>0</v>
          </cell>
          <cell r="AP7">
            <v>0</v>
          </cell>
          <cell r="AQ7">
            <v>0</v>
          </cell>
          <cell r="AR7">
            <v>0</v>
          </cell>
          <cell r="AS7">
            <v>0</v>
          </cell>
          <cell r="AT7">
            <v>0</v>
          </cell>
          <cell r="AU7">
            <v>0</v>
          </cell>
          <cell r="AV7">
            <v>0</v>
          </cell>
          <cell r="AW7">
            <v>0</v>
          </cell>
          <cell r="AX7"/>
          <cell r="AY7"/>
          <cell r="AZ7">
            <v>0</v>
          </cell>
          <cell r="BA7">
            <v>0</v>
          </cell>
          <cell r="BB7">
            <v>0</v>
          </cell>
          <cell r="BC7">
            <v>0</v>
          </cell>
          <cell r="BD7">
            <v>0</v>
          </cell>
          <cell r="BE7">
            <v>0</v>
          </cell>
          <cell r="BF7">
            <v>0</v>
          </cell>
          <cell r="BG7">
            <v>0</v>
          </cell>
          <cell r="BH7">
            <v>0</v>
          </cell>
          <cell r="BI7">
            <v>0</v>
          </cell>
          <cell r="BJ7">
            <v>0</v>
          </cell>
          <cell r="BK7">
            <v>0</v>
          </cell>
          <cell r="BL7">
            <v>1</v>
          </cell>
          <cell r="BM7">
            <v>0</v>
          </cell>
          <cell r="BN7">
            <v>0</v>
          </cell>
          <cell r="BO7">
            <v>0</v>
          </cell>
          <cell r="BP7">
            <v>0</v>
          </cell>
          <cell r="BQ7">
            <v>0</v>
          </cell>
          <cell r="BR7">
            <v>0</v>
          </cell>
          <cell r="BS7">
            <v>0</v>
          </cell>
          <cell r="BT7">
            <v>0</v>
          </cell>
          <cell r="BU7">
            <v>0</v>
          </cell>
          <cell r="BV7"/>
          <cell r="BW7"/>
          <cell r="BX7">
            <v>1</v>
          </cell>
          <cell r="BY7">
            <v>0</v>
          </cell>
          <cell r="BZ7">
            <v>0</v>
          </cell>
          <cell r="CA7">
            <v>0</v>
          </cell>
          <cell r="CB7">
            <v>0</v>
          </cell>
          <cell r="CC7">
            <v>0</v>
          </cell>
          <cell r="CD7">
            <v>0</v>
          </cell>
          <cell r="CE7">
            <v>0</v>
          </cell>
          <cell r="CF7">
            <v>0</v>
          </cell>
          <cell r="CG7">
            <v>0</v>
          </cell>
          <cell r="CH7">
            <v>0</v>
          </cell>
          <cell r="CI7">
            <v>0</v>
          </cell>
          <cell r="CJ7">
            <v>0</v>
          </cell>
          <cell r="CK7">
            <v>1</v>
          </cell>
          <cell r="CL7">
            <v>0</v>
          </cell>
          <cell r="CM7">
            <v>0</v>
          </cell>
          <cell r="CN7">
            <v>0</v>
          </cell>
          <cell r="CO7">
            <v>0</v>
          </cell>
          <cell r="CP7">
            <v>0</v>
          </cell>
          <cell r="CQ7">
            <v>0</v>
          </cell>
          <cell r="CR7">
            <v>0</v>
          </cell>
          <cell r="CS7">
            <v>0</v>
          </cell>
          <cell r="CT7">
            <v>0</v>
          </cell>
          <cell r="CU7"/>
          <cell r="CV7"/>
          <cell r="CW7"/>
          <cell r="CX7"/>
          <cell r="CY7"/>
          <cell r="CZ7"/>
          <cell r="DA7"/>
          <cell r="DB7"/>
          <cell r="DC7"/>
          <cell r="DD7"/>
          <cell r="DE7"/>
          <cell r="DF7"/>
          <cell r="DG7"/>
          <cell r="DH7">
            <v>0</v>
          </cell>
          <cell r="DI7">
            <v>1</v>
          </cell>
          <cell r="DJ7">
            <v>1</v>
          </cell>
          <cell r="DK7">
            <v>1</v>
          </cell>
          <cell r="DL7">
            <v>0</v>
          </cell>
          <cell r="DM7">
            <v>0</v>
          </cell>
          <cell r="DN7">
            <v>0</v>
          </cell>
          <cell r="DO7">
            <v>0</v>
          </cell>
          <cell r="DP7">
            <v>0</v>
          </cell>
          <cell r="DQ7">
            <v>0</v>
          </cell>
          <cell r="DR7">
            <v>0</v>
          </cell>
          <cell r="DS7"/>
          <cell r="DT7"/>
          <cell r="DU7"/>
          <cell r="DV7"/>
          <cell r="DW7"/>
          <cell r="DX7"/>
          <cell r="DY7"/>
          <cell r="DZ7"/>
          <cell r="EA7"/>
          <cell r="EB7"/>
          <cell r="EC7"/>
          <cell r="ED7"/>
          <cell r="EE7"/>
          <cell r="EF7"/>
          <cell r="EG7">
            <v>0</v>
          </cell>
          <cell r="EH7">
            <v>0</v>
          </cell>
          <cell r="EI7">
            <v>0</v>
          </cell>
          <cell r="EJ7">
            <v>0</v>
          </cell>
          <cell r="EK7">
            <v>0</v>
          </cell>
          <cell r="EL7">
            <v>0</v>
          </cell>
          <cell r="EM7">
            <v>0</v>
          </cell>
          <cell r="EN7">
            <v>0</v>
          </cell>
          <cell r="EO7">
            <v>0</v>
          </cell>
          <cell r="EP7">
            <v>0</v>
          </cell>
          <cell r="EQ7">
            <v>0</v>
          </cell>
          <cell r="ER7">
            <v>0</v>
          </cell>
          <cell r="ES7"/>
          <cell r="ET7"/>
          <cell r="EU7"/>
          <cell r="EV7"/>
          <cell r="EW7"/>
          <cell r="EX7"/>
          <cell r="EY7"/>
          <cell r="EZ7"/>
          <cell r="FA7"/>
          <cell r="FB7"/>
          <cell r="FC7"/>
          <cell r="FD7"/>
          <cell r="FE7">
            <v>0</v>
          </cell>
          <cell r="FF7">
            <v>0</v>
          </cell>
          <cell r="FG7">
            <v>0</v>
          </cell>
          <cell r="FH7">
            <v>0</v>
          </cell>
          <cell r="FI7">
            <v>0</v>
          </cell>
          <cell r="FJ7">
            <v>0</v>
          </cell>
          <cell r="FK7">
            <v>0</v>
          </cell>
          <cell r="FL7">
            <v>0</v>
          </cell>
          <cell r="FM7">
            <v>0</v>
          </cell>
          <cell r="FN7">
            <v>0</v>
          </cell>
          <cell r="FO7">
            <v>0</v>
          </cell>
          <cell r="FP7">
            <v>0</v>
          </cell>
          <cell r="FQ7"/>
          <cell r="FR7"/>
          <cell r="FS7"/>
          <cell r="FT7"/>
          <cell r="FU7"/>
          <cell r="FV7"/>
          <cell r="FW7"/>
          <cell r="FX7"/>
          <cell r="FY7"/>
          <cell r="FZ7"/>
          <cell r="GA7"/>
          <cell r="GB7"/>
          <cell r="GC7">
            <v>0</v>
          </cell>
          <cell r="GD7">
            <v>0</v>
          </cell>
          <cell r="GE7">
            <v>0</v>
          </cell>
          <cell r="GF7">
            <v>0</v>
          </cell>
          <cell r="GG7">
            <v>0</v>
          </cell>
          <cell r="GH7">
            <v>0</v>
          </cell>
          <cell r="GI7">
            <v>0</v>
          </cell>
          <cell r="GJ7">
            <v>0</v>
          </cell>
          <cell r="GK7">
            <v>0</v>
          </cell>
          <cell r="GL7">
            <v>0</v>
          </cell>
          <cell r="GM7">
            <v>0</v>
          </cell>
          <cell r="GN7">
            <v>0</v>
          </cell>
          <cell r="GO7"/>
          <cell r="GP7">
            <v>0</v>
          </cell>
          <cell r="GQ7">
            <v>0</v>
          </cell>
          <cell r="GR7">
            <v>0</v>
          </cell>
          <cell r="GS7"/>
          <cell r="GT7"/>
          <cell r="GU7"/>
          <cell r="GV7"/>
          <cell r="GW7"/>
          <cell r="GX7"/>
          <cell r="GY7"/>
          <cell r="GZ7"/>
          <cell r="HA7"/>
          <cell r="HB7"/>
          <cell r="HC7">
            <v>0</v>
          </cell>
          <cell r="HD7">
            <v>0</v>
          </cell>
          <cell r="HE7">
            <v>0</v>
          </cell>
          <cell r="HF7">
            <v>0</v>
          </cell>
          <cell r="HG7">
            <v>0</v>
          </cell>
          <cell r="HH7">
            <v>0</v>
          </cell>
          <cell r="HI7">
            <v>0</v>
          </cell>
          <cell r="HJ7"/>
          <cell r="HK7"/>
          <cell r="HL7"/>
          <cell r="HM7"/>
          <cell r="HN7"/>
          <cell r="HO7">
            <v>0</v>
          </cell>
          <cell r="HP7">
            <v>0</v>
          </cell>
          <cell r="HQ7">
            <v>0</v>
          </cell>
          <cell r="HR7">
            <v>0</v>
          </cell>
          <cell r="HS7">
            <v>6902.5</v>
          </cell>
          <cell r="HT7"/>
          <cell r="HU7">
            <v>0</v>
          </cell>
          <cell r="HV7"/>
          <cell r="HW7">
            <v>0</v>
          </cell>
          <cell r="HX7"/>
          <cell r="HY7">
            <v>0</v>
          </cell>
          <cell r="HZ7">
            <v>23100</v>
          </cell>
          <cell r="IA7">
            <v>0</v>
          </cell>
          <cell r="IB7">
            <v>21</v>
          </cell>
          <cell r="IC7">
            <v>0</v>
          </cell>
          <cell r="ID7">
            <v>2.1</v>
          </cell>
          <cell r="IE7">
            <v>0</v>
          </cell>
          <cell r="IF7">
            <v>0</v>
          </cell>
          <cell r="IG7">
            <v>0</v>
          </cell>
          <cell r="IH7">
            <v>0</v>
          </cell>
          <cell r="II7">
            <v>7</v>
          </cell>
          <cell r="IJ7"/>
          <cell r="IK7"/>
          <cell r="IL7"/>
          <cell r="IM7">
            <v>0</v>
          </cell>
          <cell r="IN7">
            <v>5000</v>
          </cell>
        </row>
        <row r="8">
          <cell r="A8">
            <v>5</v>
          </cell>
          <cell r="B8" t="str">
            <v>Raigarh</v>
          </cell>
          <cell r="C8" t="str">
            <v>CHHATTISGARH</v>
          </cell>
          <cell r="D8" t="str">
            <v>Central</v>
          </cell>
          <cell r="E8"/>
          <cell r="F8"/>
          <cell r="G8"/>
          <cell r="H8">
            <v>0.5</v>
          </cell>
          <cell r="I8"/>
          <cell r="J8" t="str">
            <v>Medium</v>
          </cell>
          <cell r="K8"/>
          <cell r="L8"/>
          <cell r="M8"/>
          <cell r="N8"/>
          <cell r="O8">
            <v>25</v>
          </cell>
          <cell r="P8">
            <v>4000</v>
          </cell>
          <cell r="Q8">
            <v>1</v>
          </cell>
          <cell r="R8">
            <v>5</v>
          </cell>
          <cell r="S8">
            <v>3</v>
          </cell>
          <cell r="T8">
            <v>0</v>
          </cell>
          <cell r="U8">
            <v>0</v>
          </cell>
          <cell r="V8">
            <v>2</v>
          </cell>
          <cell r="W8">
            <v>0</v>
          </cell>
          <cell r="X8">
            <v>0</v>
          </cell>
          <cell r="Y8" t="str">
            <v/>
          </cell>
          <cell r="Z8">
            <v>0</v>
          </cell>
          <cell r="AA8" t="str">
            <v/>
          </cell>
          <cell r="AB8">
            <v>15.26</v>
          </cell>
          <cell r="AC8">
            <v>0</v>
          </cell>
          <cell r="AD8">
            <v>0</v>
          </cell>
          <cell r="AE8">
            <v>0</v>
          </cell>
          <cell r="AF8">
            <v>105</v>
          </cell>
          <cell r="AG8">
            <v>25</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cell r="AY8"/>
          <cell r="AZ8">
            <v>1</v>
          </cell>
          <cell r="BA8">
            <v>0</v>
          </cell>
          <cell r="BB8">
            <v>0</v>
          </cell>
          <cell r="BC8">
            <v>0</v>
          </cell>
          <cell r="BD8">
            <v>1</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cell r="BW8"/>
          <cell r="BX8">
            <v>2</v>
          </cell>
          <cell r="BY8">
            <v>1</v>
          </cell>
          <cell r="BZ8">
            <v>0</v>
          </cell>
          <cell r="CA8">
            <v>0</v>
          </cell>
          <cell r="CB8">
            <v>0</v>
          </cell>
          <cell r="CC8">
            <v>1</v>
          </cell>
          <cell r="CD8">
            <v>1</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cell r="CV8"/>
          <cell r="CW8"/>
          <cell r="CX8"/>
          <cell r="CY8"/>
          <cell r="CZ8"/>
          <cell r="DA8"/>
          <cell r="DB8"/>
          <cell r="DC8"/>
          <cell r="DD8"/>
          <cell r="DE8"/>
          <cell r="DF8"/>
          <cell r="DG8"/>
          <cell r="DH8">
            <v>0</v>
          </cell>
          <cell r="DI8">
            <v>0</v>
          </cell>
          <cell r="DJ8">
            <v>0</v>
          </cell>
          <cell r="DK8">
            <v>0</v>
          </cell>
          <cell r="DL8">
            <v>0</v>
          </cell>
          <cell r="DM8">
            <v>0</v>
          </cell>
          <cell r="DN8">
            <v>0</v>
          </cell>
          <cell r="DO8">
            <v>0</v>
          </cell>
          <cell r="DP8">
            <v>0</v>
          </cell>
          <cell r="DQ8">
            <v>0</v>
          </cell>
          <cell r="DR8">
            <v>0</v>
          </cell>
          <cell r="DS8"/>
          <cell r="DT8"/>
          <cell r="DU8"/>
          <cell r="DV8"/>
          <cell r="DW8"/>
          <cell r="DX8"/>
          <cell r="DY8"/>
          <cell r="DZ8"/>
          <cell r="EA8"/>
          <cell r="EB8"/>
          <cell r="EC8"/>
          <cell r="ED8"/>
          <cell r="EE8"/>
          <cell r="EF8"/>
          <cell r="EG8">
            <v>0</v>
          </cell>
          <cell r="EH8">
            <v>0</v>
          </cell>
          <cell r="EI8">
            <v>0</v>
          </cell>
          <cell r="EJ8">
            <v>0</v>
          </cell>
          <cell r="EK8">
            <v>0</v>
          </cell>
          <cell r="EL8">
            <v>0</v>
          </cell>
          <cell r="EM8">
            <v>0</v>
          </cell>
          <cell r="EN8">
            <v>0</v>
          </cell>
          <cell r="EO8">
            <v>0</v>
          </cell>
          <cell r="EP8">
            <v>0</v>
          </cell>
          <cell r="EQ8">
            <v>0</v>
          </cell>
          <cell r="ER8">
            <v>0</v>
          </cell>
          <cell r="ES8"/>
          <cell r="ET8"/>
          <cell r="EU8"/>
          <cell r="EV8"/>
          <cell r="EW8"/>
          <cell r="EX8"/>
          <cell r="EY8"/>
          <cell r="EZ8"/>
          <cell r="FA8"/>
          <cell r="FB8"/>
          <cell r="FC8"/>
          <cell r="FD8"/>
          <cell r="FE8">
            <v>0</v>
          </cell>
          <cell r="FF8">
            <v>0</v>
          </cell>
          <cell r="FG8">
            <v>0</v>
          </cell>
          <cell r="FH8">
            <v>0</v>
          </cell>
          <cell r="FI8">
            <v>0</v>
          </cell>
          <cell r="FJ8">
            <v>0</v>
          </cell>
          <cell r="FK8">
            <v>0</v>
          </cell>
          <cell r="FL8">
            <v>0</v>
          </cell>
          <cell r="FM8">
            <v>0</v>
          </cell>
          <cell r="FN8">
            <v>0</v>
          </cell>
          <cell r="FO8">
            <v>0</v>
          </cell>
          <cell r="FP8">
            <v>0</v>
          </cell>
          <cell r="FQ8"/>
          <cell r="FR8"/>
          <cell r="FS8"/>
          <cell r="FT8"/>
          <cell r="FU8"/>
          <cell r="FV8"/>
          <cell r="FW8"/>
          <cell r="FX8"/>
          <cell r="FY8"/>
          <cell r="FZ8"/>
          <cell r="GA8"/>
          <cell r="GB8"/>
          <cell r="GC8">
            <v>0</v>
          </cell>
          <cell r="GD8">
            <v>0</v>
          </cell>
          <cell r="GE8">
            <v>0</v>
          </cell>
          <cell r="GF8">
            <v>0</v>
          </cell>
          <cell r="GG8">
            <v>0</v>
          </cell>
          <cell r="GH8">
            <v>0</v>
          </cell>
          <cell r="GI8">
            <v>0</v>
          </cell>
          <cell r="GJ8">
            <v>0</v>
          </cell>
          <cell r="GK8">
            <v>0</v>
          </cell>
          <cell r="GL8">
            <v>0</v>
          </cell>
          <cell r="GM8">
            <v>0</v>
          </cell>
          <cell r="GN8">
            <v>0</v>
          </cell>
          <cell r="GO8"/>
          <cell r="GP8">
            <v>0</v>
          </cell>
          <cell r="GQ8">
            <v>0</v>
          </cell>
          <cell r="GR8">
            <v>0</v>
          </cell>
          <cell r="GS8"/>
          <cell r="GT8"/>
          <cell r="GU8"/>
          <cell r="GV8"/>
          <cell r="GW8"/>
          <cell r="GX8"/>
          <cell r="GY8"/>
          <cell r="GZ8"/>
          <cell r="HA8"/>
          <cell r="HB8"/>
          <cell r="HC8">
            <v>0</v>
          </cell>
          <cell r="HD8">
            <v>0</v>
          </cell>
          <cell r="HE8">
            <v>0</v>
          </cell>
          <cell r="HF8">
            <v>0</v>
          </cell>
          <cell r="HG8">
            <v>0</v>
          </cell>
          <cell r="HH8">
            <v>0</v>
          </cell>
          <cell r="HI8">
            <v>0</v>
          </cell>
          <cell r="HJ8"/>
          <cell r="HK8"/>
          <cell r="HL8"/>
          <cell r="HM8"/>
          <cell r="HN8"/>
          <cell r="HO8">
            <v>0</v>
          </cell>
          <cell r="HP8">
            <v>0</v>
          </cell>
          <cell r="HQ8">
            <v>0</v>
          </cell>
          <cell r="HR8">
            <v>0</v>
          </cell>
          <cell r="HS8">
            <v>0</v>
          </cell>
          <cell r="HT8"/>
          <cell r="HU8">
            <v>0</v>
          </cell>
          <cell r="HV8"/>
          <cell r="HW8">
            <v>0</v>
          </cell>
          <cell r="HX8"/>
          <cell r="HY8">
            <v>0</v>
          </cell>
          <cell r="HZ8">
            <v>108400</v>
          </cell>
          <cell r="IA8">
            <v>145.26</v>
          </cell>
          <cell r="IB8">
            <v>0</v>
          </cell>
          <cell r="IC8">
            <v>12.104999999999999</v>
          </cell>
          <cell r="ID8">
            <v>0</v>
          </cell>
          <cell r="IE8">
            <v>5.0866666666666669</v>
          </cell>
          <cell r="IF8">
            <v>43.333333333333336</v>
          </cell>
          <cell r="IG8">
            <v>0</v>
          </cell>
          <cell r="IH8">
            <v>0</v>
          </cell>
          <cell r="II8">
            <v>0</v>
          </cell>
          <cell r="IJ8"/>
          <cell r="IK8"/>
          <cell r="IL8"/>
          <cell r="IM8">
            <v>0</v>
          </cell>
          <cell r="IN8">
            <v>4650</v>
          </cell>
        </row>
        <row r="9">
          <cell r="A9">
            <v>6</v>
          </cell>
          <cell r="B9" t="str">
            <v>Dhamtari</v>
          </cell>
          <cell r="C9" t="str">
            <v>CHHATTISGARH</v>
          </cell>
          <cell r="D9" t="str">
            <v>Central</v>
          </cell>
          <cell r="E9"/>
          <cell r="F9"/>
          <cell r="G9"/>
          <cell r="H9">
            <v>0.5</v>
          </cell>
          <cell r="I9"/>
          <cell r="J9" t="str">
            <v>Medium</v>
          </cell>
          <cell r="K9"/>
          <cell r="L9"/>
          <cell r="M9"/>
          <cell r="N9"/>
          <cell r="O9">
            <v>9</v>
          </cell>
          <cell r="P9">
            <v>2000</v>
          </cell>
          <cell r="Q9">
            <v>0</v>
          </cell>
          <cell r="R9">
            <v>1</v>
          </cell>
          <cell r="S9">
            <v>3</v>
          </cell>
          <cell r="T9">
            <v>0</v>
          </cell>
          <cell r="U9">
            <v>0</v>
          </cell>
          <cell r="V9">
            <v>1</v>
          </cell>
          <cell r="W9">
            <v>0</v>
          </cell>
          <cell r="X9">
            <v>0</v>
          </cell>
          <cell r="Y9" t="str">
            <v/>
          </cell>
          <cell r="Z9">
            <v>0</v>
          </cell>
          <cell r="AA9" t="str">
            <v/>
          </cell>
          <cell r="AB9">
            <v>0</v>
          </cell>
          <cell r="AC9">
            <v>0</v>
          </cell>
          <cell r="AD9">
            <v>0</v>
          </cell>
          <cell r="AE9">
            <v>0</v>
          </cell>
          <cell r="AF9">
            <v>0</v>
          </cell>
          <cell r="AG9">
            <v>0</v>
          </cell>
          <cell r="AH9">
            <v>0</v>
          </cell>
          <cell r="AI9">
            <v>0</v>
          </cell>
          <cell r="AJ9">
            <v>0</v>
          </cell>
          <cell r="AK9">
            <v>0</v>
          </cell>
          <cell r="AL9">
            <v>5</v>
          </cell>
          <cell r="AM9">
            <v>0</v>
          </cell>
          <cell r="AN9">
            <v>0</v>
          </cell>
          <cell r="AO9">
            <v>0</v>
          </cell>
          <cell r="AP9">
            <v>0</v>
          </cell>
          <cell r="AQ9">
            <v>0</v>
          </cell>
          <cell r="AR9">
            <v>0</v>
          </cell>
          <cell r="AS9">
            <v>0</v>
          </cell>
          <cell r="AT9">
            <v>0</v>
          </cell>
          <cell r="AU9">
            <v>0</v>
          </cell>
          <cell r="AV9">
            <v>0</v>
          </cell>
          <cell r="AW9">
            <v>0</v>
          </cell>
          <cell r="AX9"/>
          <cell r="AY9"/>
          <cell r="AZ9">
            <v>0</v>
          </cell>
          <cell r="BA9">
            <v>0</v>
          </cell>
          <cell r="BB9">
            <v>0</v>
          </cell>
          <cell r="BC9">
            <v>0</v>
          </cell>
          <cell r="BD9">
            <v>0</v>
          </cell>
          <cell r="BE9">
            <v>0</v>
          </cell>
          <cell r="BF9">
            <v>0</v>
          </cell>
          <cell r="BG9">
            <v>0</v>
          </cell>
          <cell r="BH9">
            <v>0</v>
          </cell>
          <cell r="BI9">
            <v>0</v>
          </cell>
          <cell r="BJ9">
            <v>1</v>
          </cell>
          <cell r="BK9">
            <v>0</v>
          </cell>
          <cell r="BL9">
            <v>0</v>
          </cell>
          <cell r="BM9">
            <v>0</v>
          </cell>
          <cell r="BN9">
            <v>0</v>
          </cell>
          <cell r="BO9">
            <v>0</v>
          </cell>
          <cell r="BP9">
            <v>0</v>
          </cell>
          <cell r="BQ9">
            <v>0</v>
          </cell>
          <cell r="BR9">
            <v>0</v>
          </cell>
          <cell r="BS9">
            <v>0</v>
          </cell>
          <cell r="BT9">
            <v>0</v>
          </cell>
          <cell r="BU9">
            <v>0</v>
          </cell>
          <cell r="BV9"/>
          <cell r="BW9"/>
          <cell r="BX9">
            <v>1</v>
          </cell>
          <cell r="BY9">
            <v>0</v>
          </cell>
          <cell r="BZ9">
            <v>0</v>
          </cell>
          <cell r="CA9">
            <v>0</v>
          </cell>
          <cell r="CB9">
            <v>0</v>
          </cell>
          <cell r="CC9">
            <v>0</v>
          </cell>
          <cell r="CD9">
            <v>0</v>
          </cell>
          <cell r="CE9">
            <v>0</v>
          </cell>
          <cell r="CF9">
            <v>0</v>
          </cell>
          <cell r="CG9">
            <v>0</v>
          </cell>
          <cell r="CH9">
            <v>0</v>
          </cell>
          <cell r="CI9">
            <v>1</v>
          </cell>
          <cell r="CJ9">
            <v>0</v>
          </cell>
          <cell r="CK9">
            <v>0</v>
          </cell>
          <cell r="CL9">
            <v>0</v>
          </cell>
          <cell r="CM9">
            <v>0</v>
          </cell>
          <cell r="CN9">
            <v>0</v>
          </cell>
          <cell r="CO9">
            <v>0</v>
          </cell>
          <cell r="CP9">
            <v>0</v>
          </cell>
          <cell r="CQ9">
            <v>0</v>
          </cell>
          <cell r="CR9">
            <v>0</v>
          </cell>
          <cell r="CS9">
            <v>0</v>
          </cell>
          <cell r="CT9">
            <v>0</v>
          </cell>
          <cell r="CU9"/>
          <cell r="CV9"/>
          <cell r="CW9"/>
          <cell r="CX9"/>
          <cell r="CY9"/>
          <cell r="CZ9"/>
          <cell r="DA9"/>
          <cell r="DB9"/>
          <cell r="DC9"/>
          <cell r="DD9"/>
          <cell r="DE9"/>
          <cell r="DF9"/>
          <cell r="DG9"/>
          <cell r="DH9">
            <v>1</v>
          </cell>
          <cell r="DI9">
            <v>1</v>
          </cell>
          <cell r="DJ9">
            <v>0</v>
          </cell>
          <cell r="DK9">
            <v>0</v>
          </cell>
          <cell r="DL9">
            <v>0</v>
          </cell>
          <cell r="DM9">
            <v>0</v>
          </cell>
          <cell r="DN9">
            <v>0</v>
          </cell>
          <cell r="DO9">
            <v>0</v>
          </cell>
          <cell r="DP9">
            <v>0</v>
          </cell>
          <cell r="DQ9">
            <v>0</v>
          </cell>
          <cell r="DR9">
            <v>0</v>
          </cell>
          <cell r="DS9"/>
          <cell r="DT9"/>
          <cell r="DU9"/>
          <cell r="DV9"/>
          <cell r="DW9"/>
          <cell r="DX9"/>
          <cell r="DY9"/>
          <cell r="DZ9"/>
          <cell r="EA9"/>
          <cell r="EB9"/>
          <cell r="EC9"/>
          <cell r="ED9"/>
          <cell r="EE9"/>
          <cell r="EF9"/>
          <cell r="EG9">
            <v>0</v>
          </cell>
          <cell r="EH9">
            <v>0</v>
          </cell>
          <cell r="EI9">
            <v>0</v>
          </cell>
          <cell r="EJ9">
            <v>0</v>
          </cell>
          <cell r="EK9">
            <v>0</v>
          </cell>
          <cell r="EL9">
            <v>0</v>
          </cell>
          <cell r="EM9">
            <v>0</v>
          </cell>
          <cell r="EN9">
            <v>0</v>
          </cell>
          <cell r="EO9">
            <v>0</v>
          </cell>
          <cell r="EP9">
            <v>0</v>
          </cell>
          <cell r="EQ9">
            <v>0</v>
          </cell>
          <cell r="ER9">
            <v>0</v>
          </cell>
          <cell r="ES9"/>
          <cell r="ET9"/>
          <cell r="EU9"/>
          <cell r="EV9"/>
          <cell r="EW9"/>
          <cell r="EX9"/>
          <cell r="EY9"/>
          <cell r="EZ9"/>
          <cell r="FA9"/>
          <cell r="FB9"/>
          <cell r="FC9"/>
          <cell r="FD9"/>
          <cell r="FE9">
            <v>1</v>
          </cell>
          <cell r="FF9">
            <v>1</v>
          </cell>
          <cell r="FG9">
            <v>1</v>
          </cell>
          <cell r="FH9">
            <v>0</v>
          </cell>
          <cell r="FI9">
            <v>0</v>
          </cell>
          <cell r="FJ9">
            <v>0</v>
          </cell>
          <cell r="FK9">
            <v>0</v>
          </cell>
          <cell r="FL9">
            <v>0</v>
          </cell>
          <cell r="FM9">
            <v>0</v>
          </cell>
          <cell r="FN9">
            <v>0</v>
          </cell>
          <cell r="FO9">
            <v>0</v>
          </cell>
          <cell r="FP9">
            <v>0</v>
          </cell>
          <cell r="FQ9"/>
          <cell r="FR9"/>
          <cell r="FS9"/>
          <cell r="FT9"/>
          <cell r="FU9"/>
          <cell r="FV9"/>
          <cell r="FW9"/>
          <cell r="FX9"/>
          <cell r="FY9"/>
          <cell r="FZ9"/>
          <cell r="GA9"/>
          <cell r="GB9"/>
          <cell r="GC9">
            <v>3</v>
          </cell>
          <cell r="GD9">
            <v>1</v>
          </cell>
          <cell r="GE9">
            <v>1</v>
          </cell>
          <cell r="GF9">
            <v>0</v>
          </cell>
          <cell r="GG9">
            <v>0</v>
          </cell>
          <cell r="GH9">
            <v>0</v>
          </cell>
          <cell r="GI9">
            <v>0</v>
          </cell>
          <cell r="GJ9">
            <v>0</v>
          </cell>
          <cell r="GK9">
            <v>0</v>
          </cell>
          <cell r="GL9">
            <v>0</v>
          </cell>
          <cell r="GM9">
            <v>0</v>
          </cell>
          <cell r="GN9">
            <v>0</v>
          </cell>
          <cell r="GO9"/>
          <cell r="GP9">
            <v>0</v>
          </cell>
          <cell r="GQ9">
            <v>0</v>
          </cell>
          <cell r="GR9">
            <v>0</v>
          </cell>
          <cell r="GS9"/>
          <cell r="GT9"/>
          <cell r="GU9"/>
          <cell r="GV9"/>
          <cell r="GW9"/>
          <cell r="GX9"/>
          <cell r="GY9"/>
          <cell r="GZ9"/>
          <cell r="HA9"/>
          <cell r="HB9"/>
          <cell r="HC9">
            <v>0</v>
          </cell>
          <cell r="HD9">
            <v>0</v>
          </cell>
          <cell r="HE9">
            <v>0</v>
          </cell>
          <cell r="HF9">
            <v>0</v>
          </cell>
          <cell r="HG9">
            <v>0</v>
          </cell>
          <cell r="HH9">
            <v>0</v>
          </cell>
          <cell r="HI9">
            <v>0</v>
          </cell>
          <cell r="HJ9"/>
          <cell r="HK9"/>
          <cell r="HL9"/>
          <cell r="HM9"/>
          <cell r="HN9"/>
          <cell r="HO9">
            <v>0</v>
          </cell>
          <cell r="HP9">
            <v>0</v>
          </cell>
          <cell r="HQ9">
            <v>0</v>
          </cell>
          <cell r="HR9">
            <v>0</v>
          </cell>
          <cell r="HS9">
            <v>6055</v>
          </cell>
          <cell r="HT9"/>
          <cell r="HU9">
            <v>0</v>
          </cell>
          <cell r="HV9"/>
          <cell r="HW9">
            <v>0</v>
          </cell>
          <cell r="HX9"/>
          <cell r="HY9">
            <v>0</v>
          </cell>
          <cell r="HZ9">
            <v>36330</v>
          </cell>
          <cell r="IA9">
            <v>5</v>
          </cell>
          <cell r="IB9">
            <v>0</v>
          </cell>
          <cell r="IC9">
            <v>0.41666666666666669</v>
          </cell>
          <cell r="ID9">
            <v>0</v>
          </cell>
          <cell r="IE9">
            <v>0</v>
          </cell>
          <cell r="IF9">
            <v>0</v>
          </cell>
          <cell r="IG9">
            <v>0</v>
          </cell>
          <cell r="IH9">
            <v>1.6666666666666667</v>
          </cell>
          <cell r="II9">
            <v>0</v>
          </cell>
          <cell r="IJ9"/>
          <cell r="IK9"/>
          <cell r="IL9"/>
          <cell r="IM9">
            <v>0</v>
          </cell>
          <cell r="IN9">
            <v>1700</v>
          </cell>
        </row>
        <row r="10">
          <cell r="A10">
            <v>7</v>
          </cell>
          <cell r="B10" t="str">
            <v>Bastar</v>
          </cell>
          <cell r="C10" t="str">
            <v>CHHATTISGARH</v>
          </cell>
          <cell r="D10" t="str">
            <v>Central</v>
          </cell>
          <cell r="E10"/>
          <cell r="F10"/>
          <cell r="G10"/>
          <cell r="H10">
            <v>0.5</v>
          </cell>
          <cell r="I10"/>
          <cell r="J10" t="str">
            <v>Medium</v>
          </cell>
          <cell r="K10"/>
          <cell r="L10"/>
          <cell r="M10"/>
          <cell r="N10"/>
          <cell r="O10">
            <v>9</v>
          </cell>
          <cell r="P10">
            <v>3000</v>
          </cell>
          <cell r="Q10">
            <v>0</v>
          </cell>
          <cell r="R10">
            <v>1</v>
          </cell>
          <cell r="S10">
            <v>3</v>
          </cell>
          <cell r="T10">
            <v>3</v>
          </cell>
          <cell r="U10">
            <v>0</v>
          </cell>
          <cell r="V10">
            <v>2</v>
          </cell>
          <cell r="W10">
            <v>0</v>
          </cell>
          <cell r="X10">
            <v>0</v>
          </cell>
          <cell r="Y10" t="str">
            <v/>
          </cell>
          <cell r="Z10">
            <v>0</v>
          </cell>
          <cell r="AA10" t="str">
            <v/>
          </cell>
          <cell r="AB10">
            <v>0</v>
          </cell>
          <cell r="AC10">
            <v>0</v>
          </cell>
          <cell r="AD10">
            <v>0</v>
          </cell>
          <cell r="AE10">
            <v>0</v>
          </cell>
          <cell r="AF10">
            <v>0</v>
          </cell>
          <cell r="AG10">
            <v>56.21</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cell r="AY10"/>
          <cell r="AZ10">
            <v>0</v>
          </cell>
          <cell r="BA10">
            <v>0</v>
          </cell>
          <cell r="BB10">
            <v>0</v>
          </cell>
          <cell r="BC10">
            <v>0</v>
          </cell>
          <cell r="BD10">
            <v>0</v>
          </cell>
          <cell r="BE10">
            <v>1</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cell r="BW10"/>
          <cell r="BX10">
            <v>2</v>
          </cell>
          <cell r="BY10">
            <v>0</v>
          </cell>
          <cell r="BZ10">
            <v>0</v>
          </cell>
          <cell r="CA10">
            <v>0</v>
          </cell>
          <cell r="CB10">
            <v>0</v>
          </cell>
          <cell r="CC10">
            <v>0</v>
          </cell>
          <cell r="CD10">
            <v>1</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cell r="CV10"/>
          <cell r="CW10"/>
          <cell r="CX10"/>
          <cell r="CY10"/>
          <cell r="CZ10"/>
          <cell r="DA10"/>
          <cell r="DB10"/>
          <cell r="DC10"/>
          <cell r="DD10"/>
          <cell r="DE10"/>
          <cell r="DF10"/>
          <cell r="DG10"/>
          <cell r="DH10">
            <v>0</v>
          </cell>
          <cell r="DI10">
            <v>0</v>
          </cell>
          <cell r="DJ10">
            <v>0</v>
          </cell>
          <cell r="DK10">
            <v>0</v>
          </cell>
          <cell r="DL10">
            <v>0</v>
          </cell>
          <cell r="DM10">
            <v>0</v>
          </cell>
          <cell r="DN10">
            <v>0</v>
          </cell>
          <cell r="DO10">
            <v>0</v>
          </cell>
          <cell r="DP10">
            <v>0</v>
          </cell>
          <cell r="DQ10">
            <v>0</v>
          </cell>
          <cell r="DR10">
            <v>0</v>
          </cell>
          <cell r="DS10"/>
          <cell r="DT10"/>
          <cell r="DU10"/>
          <cell r="DV10"/>
          <cell r="DW10"/>
          <cell r="DX10"/>
          <cell r="DY10"/>
          <cell r="DZ10"/>
          <cell r="EA10"/>
          <cell r="EB10"/>
          <cell r="EC10"/>
          <cell r="ED10"/>
          <cell r="EE10"/>
          <cell r="EF10"/>
          <cell r="EG10">
            <v>0</v>
          </cell>
          <cell r="EH10">
            <v>0</v>
          </cell>
          <cell r="EI10">
            <v>0</v>
          </cell>
          <cell r="EJ10">
            <v>0</v>
          </cell>
          <cell r="EK10">
            <v>0</v>
          </cell>
          <cell r="EL10">
            <v>0</v>
          </cell>
          <cell r="EM10">
            <v>0</v>
          </cell>
          <cell r="EN10">
            <v>0</v>
          </cell>
          <cell r="EO10">
            <v>0</v>
          </cell>
          <cell r="EP10">
            <v>0</v>
          </cell>
          <cell r="EQ10">
            <v>0</v>
          </cell>
          <cell r="ER10">
            <v>0</v>
          </cell>
          <cell r="ES10"/>
          <cell r="ET10"/>
          <cell r="EU10"/>
          <cell r="EV10"/>
          <cell r="EW10"/>
          <cell r="EX10"/>
          <cell r="EY10"/>
          <cell r="EZ10"/>
          <cell r="FA10"/>
          <cell r="FB10"/>
          <cell r="FC10"/>
          <cell r="FD10"/>
          <cell r="FE10">
            <v>0</v>
          </cell>
          <cell r="FF10">
            <v>0</v>
          </cell>
          <cell r="FG10">
            <v>0</v>
          </cell>
          <cell r="FH10">
            <v>0</v>
          </cell>
          <cell r="FI10">
            <v>0</v>
          </cell>
          <cell r="FJ10">
            <v>0</v>
          </cell>
          <cell r="FK10">
            <v>0</v>
          </cell>
          <cell r="FL10">
            <v>0</v>
          </cell>
          <cell r="FM10">
            <v>0</v>
          </cell>
          <cell r="FN10">
            <v>0</v>
          </cell>
          <cell r="FO10">
            <v>0</v>
          </cell>
          <cell r="FP10">
            <v>0</v>
          </cell>
          <cell r="FQ10"/>
          <cell r="FR10"/>
          <cell r="FS10"/>
          <cell r="FT10"/>
          <cell r="FU10"/>
          <cell r="FV10"/>
          <cell r="FW10"/>
          <cell r="FX10"/>
          <cell r="FY10"/>
          <cell r="FZ10"/>
          <cell r="GA10"/>
          <cell r="GB10"/>
          <cell r="GC10">
            <v>0</v>
          </cell>
          <cell r="GD10">
            <v>0</v>
          </cell>
          <cell r="GE10">
            <v>0</v>
          </cell>
          <cell r="GF10">
            <v>0</v>
          </cell>
          <cell r="GG10">
            <v>0</v>
          </cell>
          <cell r="GH10">
            <v>0</v>
          </cell>
          <cell r="GI10">
            <v>0</v>
          </cell>
          <cell r="GJ10">
            <v>0</v>
          </cell>
          <cell r="GK10">
            <v>0</v>
          </cell>
          <cell r="GL10">
            <v>0</v>
          </cell>
          <cell r="GM10">
            <v>0</v>
          </cell>
          <cell r="GN10">
            <v>0</v>
          </cell>
          <cell r="GO10"/>
          <cell r="GP10">
            <v>0</v>
          </cell>
          <cell r="GQ10">
            <v>0</v>
          </cell>
          <cell r="GR10">
            <v>0</v>
          </cell>
          <cell r="GS10"/>
          <cell r="GT10"/>
          <cell r="GU10"/>
          <cell r="GV10"/>
          <cell r="GW10"/>
          <cell r="GX10"/>
          <cell r="GY10"/>
          <cell r="GZ10"/>
          <cell r="HA10"/>
          <cell r="HB10"/>
          <cell r="HC10">
            <v>0</v>
          </cell>
          <cell r="HD10">
            <v>0</v>
          </cell>
          <cell r="HE10">
            <v>0</v>
          </cell>
          <cell r="HF10">
            <v>0</v>
          </cell>
          <cell r="HG10">
            <v>0</v>
          </cell>
          <cell r="HH10">
            <v>0</v>
          </cell>
          <cell r="HI10">
            <v>0</v>
          </cell>
          <cell r="HJ10"/>
          <cell r="HK10"/>
          <cell r="HL10"/>
          <cell r="HM10"/>
          <cell r="HN10"/>
          <cell r="HO10">
            <v>0</v>
          </cell>
          <cell r="HP10">
            <v>0</v>
          </cell>
          <cell r="HQ10">
            <v>0</v>
          </cell>
          <cell r="HR10">
            <v>0</v>
          </cell>
          <cell r="HS10">
            <v>0</v>
          </cell>
          <cell r="HT10"/>
          <cell r="HU10">
            <v>0</v>
          </cell>
          <cell r="HV10"/>
          <cell r="HW10">
            <v>0</v>
          </cell>
          <cell r="HX10"/>
          <cell r="HY10">
            <v>0</v>
          </cell>
          <cell r="HZ10">
            <v>174320</v>
          </cell>
          <cell r="IA10">
            <v>56.21</v>
          </cell>
          <cell r="IB10">
            <v>0</v>
          </cell>
          <cell r="IC10">
            <v>4.684166666666667</v>
          </cell>
          <cell r="ID10">
            <v>0</v>
          </cell>
          <cell r="IE10">
            <v>0</v>
          </cell>
          <cell r="IF10">
            <v>18.736666666666668</v>
          </cell>
          <cell r="IG10">
            <v>0</v>
          </cell>
          <cell r="IH10">
            <v>0</v>
          </cell>
          <cell r="II10">
            <v>0</v>
          </cell>
          <cell r="IJ10"/>
          <cell r="IK10"/>
          <cell r="IL10"/>
          <cell r="IM10">
            <v>0</v>
          </cell>
          <cell r="IN10">
            <v>1770</v>
          </cell>
        </row>
        <row r="11">
          <cell r="A11">
            <v>8</v>
          </cell>
          <cell r="B11" t="str">
            <v>Rajnandgaon</v>
          </cell>
          <cell r="C11" t="str">
            <v>CHHATTISGARH</v>
          </cell>
          <cell r="D11" t="str">
            <v>Central</v>
          </cell>
          <cell r="E11"/>
          <cell r="F11"/>
          <cell r="G11"/>
          <cell r="H11">
            <v>0.5</v>
          </cell>
          <cell r="I11"/>
          <cell r="J11" t="str">
            <v>Medium</v>
          </cell>
          <cell r="K11"/>
          <cell r="L11"/>
          <cell r="M11"/>
          <cell r="N11"/>
          <cell r="O11">
            <v>15</v>
          </cell>
          <cell r="P11">
            <v>2000</v>
          </cell>
          <cell r="Q11">
            <v>0</v>
          </cell>
          <cell r="R11">
            <v>5</v>
          </cell>
          <cell r="S11">
            <v>0</v>
          </cell>
          <cell r="T11">
            <v>0</v>
          </cell>
          <cell r="U11">
            <v>0</v>
          </cell>
          <cell r="V11">
            <v>1</v>
          </cell>
          <cell r="W11">
            <v>0</v>
          </cell>
          <cell r="X11">
            <v>0</v>
          </cell>
          <cell r="Y11" t="str">
            <v/>
          </cell>
          <cell r="Z11">
            <v>0</v>
          </cell>
          <cell r="AA11" t="str">
            <v/>
          </cell>
          <cell r="AB11">
            <v>70</v>
          </cell>
          <cell r="AC11">
            <v>92</v>
          </cell>
          <cell r="AD11">
            <v>30</v>
          </cell>
          <cell r="AE11">
            <v>0</v>
          </cell>
          <cell r="AF11">
            <v>0</v>
          </cell>
          <cell r="AG11">
            <v>50</v>
          </cell>
          <cell r="AH11">
            <v>70</v>
          </cell>
          <cell r="AI11">
            <v>0</v>
          </cell>
          <cell r="AJ11">
            <v>0</v>
          </cell>
          <cell r="AK11">
            <v>0</v>
          </cell>
          <cell r="AL11">
            <v>0</v>
          </cell>
          <cell r="AM11">
            <v>0</v>
          </cell>
          <cell r="AN11">
            <v>10</v>
          </cell>
          <cell r="AO11">
            <v>0</v>
          </cell>
          <cell r="AP11">
            <v>0</v>
          </cell>
          <cell r="AQ11">
            <v>0</v>
          </cell>
          <cell r="AR11">
            <v>0</v>
          </cell>
          <cell r="AS11">
            <v>0</v>
          </cell>
          <cell r="AT11">
            <v>0</v>
          </cell>
          <cell r="AU11">
            <v>0</v>
          </cell>
          <cell r="AV11">
            <v>0</v>
          </cell>
          <cell r="AW11">
            <v>0</v>
          </cell>
          <cell r="AX11"/>
          <cell r="AY11"/>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cell r="BW11"/>
          <cell r="BX11">
            <v>1</v>
          </cell>
          <cell r="BY11">
            <v>1</v>
          </cell>
          <cell r="BZ11">
            <v>1</v>
          </cell>
          <cell r="CA11">
            <v>1</v>
          </cell>
          <cell r="CB11">
            <v>0</v>
          </cell>
          <cell r="CC11">
            <v>0</v>
          </cell>
          <cell r="CD11">
            <v>1</v>
          </cell>
          <cell r="CE11">
            <v>1</v>
          </cell>
          <cell r="CF11">
            <v>0</v>
          </cell>
          <cell r="CG11">
            <v>0</v>
          </cell>
          <cell r="CH11">
            <v>0</v>
          </cell>
          <cell r="CI11">
            <v>0</v>
          </cell>
          <cell r="CJ11">
            <v>0</v>
          </cell>
          <cell r="CK11">
            <v>1</v>
          </cell>
          <cell r="CL11">
            <v>0</v>
          </cell>
          <cell r="CM11">
            <v>0</v>
          </cell>
          <cell r="CN11">
            <v>0</v>
          </cell>
          <cell r="CO11">
            <v>0</v>
          </cell>
          <cell r="CP11">
            <v>0</v>
          </cell>
          <cell r="CQ11">
            <v>0</v>
          </cell>
          <cell r="CR11">
            <v>0</v>
          </cell>
          <cell r="CS11">
            <v>0</v>
          </cell>
          <cell r="CT11">
            <v>0</v>
          </cell>
          <cell r="CU11"/>
          <cell r="CV11"/>
          <cell r="CW11"/>
          <cell r="CX11"/>
          <cell r="CY11"/>
          <cell r="CZ11"/>
          <cell r="DA11"/>
          <cell r="DB11"/>
          <cell r="DC11"/>
          <cell r="DD11"/>
          <cell r="DE11"/>
          <cell r="DF11"/>
          <cell r="DG11"/>
          <cell r="DH11">
            <v>0</v>
          </cell>
          <cell r="DI11">
            <v>1</v>
          </cell>
          <cell r="DJ11">
            <v>1</v>
          </cell>
          <cell r="DK11">
            <v>1</v>
          </cell>
          <cell r="DL11">
            <v>0</v>
          </cell>
          <cell r="DM11">
            <v>0</v>
          </cell>
          <cell r="DN11">
            <v>0</v>
          </cell>
          <cell r="DO11">
            <v>0</v>
          </cell>
          <cell r="DP11">
            <v>0</v>
          </cell>
          <cell r="DQ11">
            <v>0</v>
          </cell>
          <cell r="DR11">
            <v>0</v>
          </cell>
          <cell r="DS11"/>
          <cell r="DT11"/>
          <cell r="DU11"/>
          <cell r="DV11"/>
          <cell r="DW11"/>
          <cell r="DX11"/>
          <cell r="DY11"/>
          <cell r="DZ11"/>
          <cell r="EA11"/>
          <cell r="EB11"/>
          <cell r="EC11"/>
          <cell r="ED11"/>
          <cell r="EE11"/>
          <cell r="EF11"/>
          <cell r="EG11">
            <v>1</v>
          </cell>
          <cell r="EH11">
            <v>0</v>
          </cell>
          <cell r="EI11">
            <v>0</v>
          </cell>
          <cell r="EJ11">
            <v>0</v>
          </cell>
          <cell r="EK11">
            <v>0</v>
          </cell>
          <cell r="EL11">
            <v>0</v>
          </cell>
          <cell r="EM11">
            <v>0</v>
          </cell>
          <cell r="EN11">
            <v>0</v>
          </cell>
          <cell r="EO11">
            <v>0</v>
          </cell>
          <cell r="EP11">
            <v>0</v>
          </cell>
          <cell r="EQ11">
            <v>0</v>
          </cell>
          <cell r="ER11">
            <v>0</v>
          </cell>
          <cell r="ES11"/>
          <cell r="ET11"/>
          <cell r="EU11"/>
          <cell r="EV11"/>
          <cell r="EW11"/>
          <cell r="EX11"/>
          <cell r="EY11"/>
          <cell r="EZ11"/>
          <cell r="FA11"/>
          <cell r="FB11"/>
          <cell r="FC11"/>
          <cell r="FD11"/>
          <cell r="FE11">
            <v>3</v>
          </cell>
          <cell r="FF11">
            <v>3</v>
          </cell>
          <cell r="FG11">
            <v>1</v>
          </cell>
          <cell r="FH11">
            <v>0</v>
          </cell>
          <cell r="FI11">
            <v>0</v>
          </cell>
          <cell r="FJ11">
            <v>0</v>
          </cell>
          <cell r="FK11">
            <v>0</v>
          </cell>
          <cell r="FL11">
            <v>0</v>
          </cell>
          <cell r="FM11">
            <v>0</v>
          </cell>
          <cell r="FN11">
            <v>0</v>
          </cell>
          <cell r="FO11">
            <v>0</v>
          </cell>
          <cell r="FP11">
            <v>0</v>
          </cell>
          <cell r="FQ11"/>
          <cell r="FR11"/>
          <cell r="FS11"/>
          <cell r="FT11"/>
          <cell r="FU11"/>
          <cell r="FV11"/>
          <cell r="FW11"/>
          <cell r="FX11"/>
          <cell r="FY11"/>
          <cell r="FZ11"/>
          <cell r="GA11"/>
          <cell r="GB11"/>
          <cell r="GC11">
            <v>3</v>
          </cell>
          <cell r="GD11">
            <v>3</v>
          </cell>
          <cell r="GE11">
            <v>3</v>
          </cell>
          <cell r="GF11">
            <v>0</v>
          </cell>
          <cell r="GG11">
            <v>0</v>
          </cell>
          <cell r="GH11">
            <v>0</v>
          </cell>
          <cell r="GI11">
            <v>0</v>
          </cell>
          <cell r="GJ11">
            <v>0</v>
          </cell>
          <cell r="GK11">
            <v>0</v>
          </cell>
          <cell r="GL11">
            <v>0</v>
          </cell>
          <cell r="GM11">
            <v>0</v>
          </cell>
          <cell r="GN11">
            <v>0</v>
          </cell>
          <cell r="GO11"/>
          <cell r="GP11">
            <v>0</v>
          </cell>
          <cell r="GQ11">
            <v>0</v>
          </cell>
          <cell r="GR11">
            <v>0</v>
          </cell>
          <cell r="GS11"/>
          <cell r="GT11"/>
          <cell r="GU11"/>
          <cell r="GV11"/>
          <cell r="GW11"/>
          <cell r="GX11"/>
          <cell r="GY11"/>
          <cell r="GZ11"/>
          <cell r="HA11"/>
          <cell r="HB11"/>
          <cell r="HC11">
            <v>0</v>
          </cell>
          <cell r="HD11">
            <v>0</v>
          </cell>
          <cell r="HE11">
            <v>0</v>
          </cell>
          <cell r="HF11">
            <v>0</v>
          </cell>
          <cell r="HG11">
            <v>0</v>
          </cell>
          <cell r="HH11">
            <v>0</v>
          </cell>
          <cell r="HI11">
            <v>0</v>
          </cell>
          <cell r="HJ11"/>
          <cell r="HK11"/>
          <cell r="HL11"/>
          <cell r="HM11"/>
          <cell r="HN11"/>
          <cell r="HO11">
            <v>0</v>
          </cell>
          <cell r="HP11">
            <v>0</v>
          </cell>
          <cell r="HQ11">
            <v>0</v>
          </cell>
          <cell r="HR11">
            <v>0</v>
          </cell>
          <cell r="HS11">
            <v>0</v>
          </cell>
          <cell r="HT11"/>
          <cell r="HU11">
            <v>0</v>
          </cell>
          <cell r="HV11"/>
          <cell r="HW11">
            <v>0</v>
          </cell>
          <cell r="HX11"/>
          <cell r="HY11">
            <v>0</v>
          </cell>
          <cell r="HZ11">
            <v>122337</v>
          </cell>
          <cell r="IA11">
            <v>312</v>
          </cell>
          <cell r="IB11">
            <v>10</v>
          </cell>
          <cell r="IC11">
            <v>26</v>
          </cell>
          <cell r="ID11">
            <v>1</v>
          </cell>
          <cell r="IE11">
            <v>64</v>
          </cell>
          <cell r="IF11">
            <v>16.666666666666668</v>
          </cell>
          <cell r="IG11">
            <v>23.333333333333332</v>
          </cell>
          <cell r="IH11">
            <v>0</v>
          </cell>
          <cell r="II11">
            <v>3.3333333333333335</v>
          </cell>
          <cell r="IJ11"/>
          <cell r="IK11"/>
          <cell r="IL11"/>
          <cell r="IM11">
            <v>0</v>
          </cell>
          <cell r="IN11">
            <v>3200</v>
          </cell>
        </row>
        <row r="12">
          <cell r="A12">
            <v>9</v>
          </cell>
          <cell r="B12" t="str">
            <v>Janjgir-Champa</v>
          </cell>
          <cell r="C12" t="str">
            <v>CHHATTISGARH</v>
          </cell>
          <cell r="D12" t="str">
            <v>Central</v>
          </cell>
          <cell r="E12"/>
          <cell r="F12"/>
          <cell r="G12"/>
          <cell r="H12">
            <v>0.3</v>
          </cell>
          <cell r="I12"/>
          <cell r="J12" t="str">
            <v>Low</v>
          </cell>
          <cell r="K12"/>
          <cell r="L12"/>
          <cell r="M12"/>
          <cell r="N12"/>
          <cell r="O12">
            <v>22</v>
          </cell>
          <cell r="P12">
            <v>1500</v>
          </cell>
          <cell r="Q12">
            <v>0</v>
          </cell>
          <cell r="R12">
            <v>4</v>
          </cell>
          <cell r="S12">
            <v>5</v>
          </cell>
          <cell r="T12">
            <v>1</v>
          </cell>
          <cell r="U12">
            <v>0</v>
          </cell>
          <cell r="V12">
            <v>1</v>
          </cell>
          <cell r="W12">
            <v>0</v>
          </cell>
          <cell r="X12">
            <v>0</v>
          </cell>
          <cell r="Y12" t="str">
            <v/>
          </cell>
          <cell r="Z12">
            <v>0</v>
          </cell>
          <cell r="AA12" t="str">
            <v/>
          </cell>
          <cell r="AB12">
            <v>15.145</v>
          </cell>
          <cell r="AC12">
            <v>0</v>
          </cell>
          <cell r="AD12">
            <v>0</v>
          </cell>
          <cell r="AE12">
            <v>2</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cell r="AY12"/>
          <cell r="AZ12">
            <v>1</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cell r="BW12"/>
          <cell r="BX12">
            <v>1</v>
          </cell>
          <cell r="BY12">
            <v>1</v>
          </cell>
          <cell r="BZ12">
            <v>0</v>
          </cell>
          <cell r="CA12">
            <v>0</v>
          </cell>
          <cell r="CB12">
            <v>1</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cell r="CV12"/>
          <cell r="CW12"/>
          <cell r="CX12"/>
          <cell r="CY12"/>
          <cell r="CZ12"/>
          <cell r="DA12"/>
          <cell r="DB12"/>
          <cell r="DC12"/>
          <cell r="DD12"/>
          <cell r="DE12"/>
          <cell r="DF12"/>
          <cell r="DG12"/>
          <cell r="DH12">
            <v>0</v>
          </cell>
          <cell r="DI12">
            <v>0</v>
          </cell>
          <cell r="DJ12">
            <v>0</v>
          </cell>
          <cell r="DK12">
            <v>0</v>
          </cell>
          <cell r="DL12">
            <v>0</v>
          </cell>
          <cell r="DM12">
            <v>0</v>
          </cell>
          <cell r="DN12">
            <v>0</v>
          </cell>
          <cell r="DO12">
            <v>0</v>
          </cell>
          <cell r="DP12">
            <v>0</v>
          </cell>
          <cell r="DQ12">
            <v>0</v>
          </cell>
          <cell r="DR12">
            <v>0</v>
          </cell>
          <cell r="DS12"/>
          <cell r="DT12"/>
          <cell r="DU12"/>
          <cell r="DV12"/>
          <cell r="DW12"/>
          <cell r="DX12"/>
          <cell r="DY12"/>
          <cell r="DZ12"/>
          <cell r="EA12"/>
          <cell r="EB12"/>
          <cell r="EC12"/>
          <cell r="ED12"/>
          <cell r="EE12"/>
          <cell r="EF12"/>
          <cell r="EG12">
            <v>0</v>
          </cell>
          <cell r="EH12">
            <v>0</v>
          </cell>
          <cell r="EI12">
            <v>0</v>
          </cell>
          <cell r="EJ12">
            <v>0</v>
          </cell>
          <cell r="EK12">
            <v>0</v>
          </cell>
          <cell r="EL12">
            <v>0</v>
          </cell>
          <cell r="EM12">
            <v>0</v>
          </cell>
          <cell r="EN12">
            <v>0</v>
          </cell>
          <cell r="EO12">
            <v>0</v>
          </cell>
          <cell r="EP12">
            <v>0</v>
          </cell>
          <cell r="EQ12">
            <v>0</v>
          </cell>
          <cell r="ER12">
            <v>0</v>
          </cell>
          <cell r="ES12"/>
          <cell r="ET12"/>
          <cell r="EU12"/>
          <cell r="EV12"/>
          <cell r="EW12"/>
          <cell r="EX12"/>
          <cell r="EY12"/>
          <cell r="EZ12"/>
          <cell r="FA12"/>
          <cell r="FB12"/>
          <cell r="FC12"/>
          <cell r="FD12"/>
          <cell r="FE12">
            <v>0</v>
          </cell>
          <cell r="FF12">
            <v>0</v>
          </cell>
          <cell r="FG12">
            <v>0</v>
          </cell>
          <cell r="FH12">
            <v>0</v>
          </cell>
          <cell r="FI12">
            <v>0</v>
          </cell>
          <cell r="FJ12">
            <v>0</v>
          </cell>
          <cell r="FK12">
            <v>0</v>
          </cell>
          <cell r="FL12">
            <v>0</v>
          </cell>
          <cell r="FM12">
            <v>0</v>
          </cell>
          <cell r="FN12">
            <v>0</v>
          </cell>
          <cell r="FO12">
            <v>0</v>
          </cell>
          <cell r="FP12">
            <v>0</v>
          </cell>
          <cell r="FQ12"/>
          <cell r="FR12"/>
          <cell r="FS12"/>
          <cell r="FT12"/>
          <cell r="FU12"/>
          <cell r="FV12"/>
          <cell r="FW12"/>
          <cell r="FX12"/>
          <cell r="FY12"/>
          <cell r="FZ12"/>
          <cell r="GA12"/>
          <cell r="GB12"/>
          <cell r="GC12">
            <v>0</v>
          </cell>
          <cell r="GD12">
            <v>0</v>
          </cell>
          <cell r="GE12">
            <v>0</v>
          </cell>
          <cell r="GF12">
            <v>0</v>
          </cell>
          <cell r="GG12">
            <v>0</v>
          </cell>
          <cell r="GH12">
            <v>0</v>
          </cell>
          <cell r="GI12">
            <v>0</v>
          </cell>
          <cell r="GJ12">
            <v>0</v>
          </cell>
          <cell r="GK12">
            <v>0</v>
          </cell>
          <cell r="GL12">
            <v>0</v>
          </cell>
          <cell r="GM12">
            <v>0</v>
          </cell>
          <cell r="GN12">
            <v>0</v>
          </cell>
          <cell r="GO12"/>
          <cell r="GP12">
            <v>0</v>
          </cell>
          <cell r="GQ12">
            <v>0</v>
          </cell>
          <cell r="GR12">
            <v>0</v>
          </cell>
          <cell r="GS12"/>
          <cell r="GT12"/>
          <cell r="GU12"/>
          <cell r="GV12"/>
          <cell r="GW12"/>
          <cell r="GX12"/>
          <cell r="GY12"/>
          <cell r="GZ12"/>
          <cell r="HA12"/>
          <cell r="HB12"/>
          <cell r="HC12">
            <v>0</v>
          </cell>
          <cell r="HD12">
            <v>0</v>
          </cell>
          <cell r="HE12">
            <v>0</v>
          </cell>
          <cell r="HF12">
            <v>0</v>
          </cell>
          <cell r="HG12">
            <v>0</v>
          </cell>
          <cell r="HH12">
            <v>0</v>
          </cell>
          <cell r="HI12">
            <v>0</v>
          </cell>
          <cell r="HJ12"/>
          <cell r="HK12"/>
          <cell r="HL12"/>
          <cell r="HM12"/>
          <cell r="HN12"/>
          <cell r="HO12">
            <v>0</v>
          </cell>
          <cell r="HP12">
            <v>0</v>
          </cell>
          <cell r="HQ12">
            <v>0</v>
          </cell>
          <cell r="HR12">
            <v>0</v>
          </cell>
          <cell r="HS12">
            <v>13072.5</v>
          </cell>
          <cell r="HT12"/>
          <cell r="HU12">
            <v>0</v>
          </cell>
          <cell r="HV12"/>
          <cell r="HW12">
            <v>0</v>
          </cell>
          <cell r="HX12"/>
          <cell r="HY12">
            <v>0</v>
          </cell>
          <cell r="HZ12">
            <v>203370</v>
          </cell>
          <cell r="IA12">
            <v>17.145</v>
          </cell>
          <cell r="IB12">
            <v>0</v>
          </cell>
          <cell r="IC12">
            <v>1.42875</v>
          </cell>
          <cell r="ID12">
            <v>0</v>
          </cell>
          <cell r="IE12">
            <v>5.0483333333333329</v>
          </cell>
          <cell r="IF12">
            <v>0.66666666666666663</v>
          </cell>
          <cell r="IG12">
            <v>0</v>
          </cell>
          <cell r="IH12">
            <v>0</v>
          </cell>
          <cell r="II12">
            <v>0</v>
          </cell>
          <cell r="IJ12"/>
          <cell r="IK12"/>
          <cell r="IL12"/>
          <cell r="IM12">
            <v>0</v>
          </cell>
          <cell r="IN12">
            <v>4150</v>
          </cell>
        </row>
        <row r="13">
          <cell r="A13">
            <v>10</v>
          </cell>
          <cell r="B13" t="str">
            <v>Jashpur</v>
          </cell>
          <cell r="C13" t="str">
            <v>CHHATTISGARH</v>
          </cell>
          <cell r="D13" t="str">
            <v>Central</v>
          </cell>
          <cell r="E13" t="str">
            <v xml:space="preserve">           </v>
          </cell>
          <cell r="F13"/>
          <cell r="G13"/>
          <cell r="H13">
            <v>0.5</v>
          </cell>
          <cell r="I13"/>
          <cell r="J13" t="str">
            <v>Medium</v>
          </cell>
          <cell r="K13"/>
          <cell r="L13"/>
          <cell r="M13"/>
          <cell r="N13"/>
          <cell r="O13">
            <v>20</v>
          </cell>
          <cell r="P13">
            <v>2500</v>
          </cell>
          <cell r="Q13">
            <v>1</v>
          </cell>
          <cell r="R13">
            <v>4</v>
          </cell>
          <cell r="S13">
            <v>2</v>
          </cell>
          <cell r="T13">
            <v>0</v>
          </cell>
          <cell r="U13">
            <v>0</v>
          </cell>
          <cell r="V13">
            <v>0</v>
          </cell>
          <cell r="W13">
            <v>0</v>
          </cell>
          <cell r="X13">
            <v>0</v>
          </cell>
          <cell r="Y13" t="str">
            <v/>
          </cell>
          <cell r="Z13">
            <v>0</v>
          </cell>
          <cell r="AA13" t="str">
            <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cell r="AY13"/>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cell r="BW13"/>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cell r="CV13"/>
          <cell r="CW13"/>
          <cell r="CX13"/>
          <cell r="CY13"/>
          <cell r="CZ13"/>
          <cell r="DA13"/>
          <cell r="DB13"/>
          <cell r="DC13"/>
          <cell r="DD13"/>
          <cell r="DE13"/>
          <cell r="DF13"/>
          <cell r="DG13"/>
          <cell r="DH13">
            <v>0</v>
          </cell>
          <cell r="DI13">
            <v>0</v>
          </cell>
          <cell r="DJ13">
            <v>0</v>
          </cell>
          <cell r="DK13">
            <v>0</v>
          </cell>
          <cell r="DL13">
            <v>0</v>
          </cell>
          <cell r="DM13">
            <v>0</v>
          </cell>
          <cell r="DN13">
            <v>0</v>
          </cell>
          <cell r="DO13">
            <v>0</v>
          </cell>
          <cell r="DP13">
            <v>0</v>
          </cell>
          <cell r="DQ13">
            <v>0</v>
          </cell>
          <cell r="DR13">
            <v>0</v>
          </cell>
          <cell r="DS13"/>
          <cell r="DT13"/>
          <cell r="DU13"/>
          <cell r="DV13"/>
          <cell r="DW13"/>
          <cell r="DX13"/>
          <cell r="DY13"/>
          <cell r="DZ13"/>
          <cell r="EA13"/>
          <cell r="EB13"/>
          <cell r="EC13"/>
          <cell r="ED13"/>
          <cell r="EE13"/>
          <cell r="EF13"/>
          <cell r="EG13">
            <v>0</v>
          </cell>
          <cell r="EH13">
            <v>0</v>
          </cell>
          <cell r="EI13">
            <v>0</v>
          </cell>
          <cell r="EJ13">
            <v>0</v>
          </cell>
          <cell r="EK13">
            <v>0</v>
          </cell>
          <cell r="EL13">
            <v>0</v>
          </cell>
          <cell r="EM13">
            <v>0</v>
          </cell>
          <cell r="EN13">
            <v>0</v>
          </cell>
          <cell r="EO13">
            <v>0</v>
          </cell>
          <cell r="EP13">
            <v>0</v>
          </cell>
          <cell r="EQ13">
            <v>0</v>
          </cell>
          <cell r="ER13">
            <v>0</v>
          </cell>
          <cell r="ES13"/>
          <cell r="ET13"/>
          <cell r="EU13"/>
          <cell r="EV13"/>
          <cell r="EW13"/>
          <cell r="EX13"/>
          <cell r="EY13"/>
          <cell r="EZ13"/>
          <cell r="FA13"/>
          <cell r="FB13"/>
          <cell r="FC13"/>
          <cell r="FD13"/>
          <cell r="FE13">
            <v>0</v>
          </cell>
          <cell r="FF13">
            <v>0</v>
          </cell>
          <cell r="FG13">
            <v>0</v>
          </cell>
          <cell r="FH13">
            <v>0</v>
          </cell>
          <cell r="FI13">
            <v>0</v>
          </cell>
          <cell r="FJ13">
            <v>0</v>
          </cell>
          <cell r="FK13">
            <v>0</v>
          </cell>
          <cell r="FL13">
            <v>0</v>
          </cell>
          <cell r="FM13">
            <v>0</v>
          </cell>
          <cell r="FN13">
            <v>0</v>
          </cell>
          <cell r="FO13">
            <v>0</v>
          </cell>
          <cell r="FP13">
            <v>0</v>
          </cell>
          <cell r="FQ13"/>
          <cell r="FR13"/>
          <cell r="FS13"/>
          <cell r="FT13"/>
          <cell r="FU13"/>
          <cell r="FV13"/>
          <cell r="FW13"/>
          <cell r="FX13"/>
          <cell r="FY13"/>
          <cell r="FZ13"/>
          <cell r="GA13"/>
          <cell r="GB13"/>
          <cell r="GC13">
            <v>0</v>
          </cell>
          <cell r="GD13">
            <v>0</v>
          </cell>
          <cell r="GE13">
            <v>0</v>
          </cell>
          <cell r="GF13">
            <v>0</v>
          </cell>
          <cell r="GG13">
            <v>0</v>
          </cell>
          <cell r="GH13">
            <v>0</v>
          </cell>
          <cell r="GI13">
            <v>0</v>
          </cell>
          <cell r="GJ13">
            <v>0</v>
          </cell>
          <cell r="GK13">
            <v>0</v>
          </cell>
          <cell r="GL13">
            <v>0</v>
          </cell>
          <cell r="GM13">
            <v>0</v>
          </cell>
          <cell r="GN13">
            <v>0</v>
          </cell>
          <cell r="GO13"/>
          <cell r="GP13">
            <v>0</v>
          </cell>
          <cell r="GQ13">
            <v>0</v>
          </cell>
          <cell r="GR13">
            <v>0</v>
          </cell>
          <cell r="GS13"/>
          <cell r="GT13"/>
          <cell r="GU13"/>
          <cell r="GV13"/>
          <cell r="GW13"/>
          <cell r="GX13"/>
          <cell r="GY13"/>
          <cell r="GZ13"/>
          <cell r="HA13"/>
          <cell r="HB13"/>
          <cell r="HC13">
            <v>0</v>
          </cell>
          <cell r="HD13">
            <v>0</v>
          </cell>
          <cell r="HE13">
            <v>0</v>
          </cell>
          <cell r="HF13">
            <v>0</v>
          </cell>
          <cell r="HG13">
            <v>0</v>
          </cell>
          <cell r="HH13">
            <v>0</v>
          </cell>
          <cell r="HI13">
            <v>0</v>
          </cell>
          <cell r="HJ13"/>
          <cell r="HK13"/>
          <cell r="HL13"/>
          <cell r="HM13"/>
          <cell r="HN13"/>
          <cell r="HO13">
            <v>0</v>
          </cell>
          <cell r="HP13">
            <v>0</v>
          </cell>
          <cell r="HQ13">
            <v>0</v>
          </cell>
          <cell r="HR13">
            <v>0</v>
          </cell>
          <cell r="HS13">
            <v>0</v>
          </cell>
          <cell r="HT13"/>
          <cell r="HU13">
            <v>0</v>
          </cell>
          <cell r="HV13"/>
          <cell r="HW13">
            <v>0</v>
          </cell>
          <cell r="HX13"/>
          <cell r="HY13">
            <v>0</v>
          </cell>
          <cell r="HZ13">
            <v>0</v>
          </cell>
          <cell r="IA13">
            <v>0</v>
          </cell>
          <cell r="IB13">
            <v>0</v>
          </cell>
          <cell r="IC13">
            <v>0</v>
          </cell>
          <cell r="ID13">
            <v>0</v>
          </cell>
          <cell r="IE13">
            <v>0</v>
          </cell>
          <cell r="IF13">
            <v>0</v>
          </cell>
          <cell r="IG13">
            <v>0</v>
          </cell>
          <cell r="IH13">
            <v>0</v>
          </cell>
          <cell r="II13">
            <v>0</v>
          </cell>
          <cell r="IJ13"/>
          <cell r="IK13"/>
          <cell r="IL13"/>
          <cell r="IM13">
            <v>0</v>
          </cell>
          <cell r="IN13">
            <v>4800</v>
          </cell>
        </row>
        <row r="14">
          <cell r="A14">
            <v>11</v>
          </cell>
          <cell r="B14" t="str">
            <v>Mahasamund</v>
          </cell>
          <cell r="C14" t="str">
            <v>CHHATTISGARH</v>
          </cell>
          <cell r="D14" t="str">
            <v>Central</v>
          </cell>
          <cell r="E14"/>
          <cell r="F14"/>
          <cell r="G14"/>
          <cell r="H14">
            <v>0.5</v>
          </cell>
          <cell r="I14"/>
          <cell r="J14" t="str">
            <v>Medium</v>
          </cell>
          <cell r="K14"/>
          <cell r="L14"/>
          <cell r="M14"/>
          <cell r="N14"/>
          <cell r="O14">
            <v>13</v>
          </cell>
          <cell r="P14">
            <v>3000</v>
          </cell>
          <cell r="Q14">
            <v>0</v>
          </cell>
          <cell r="R14">
            <v>3</v>
          </cell>
          <cell r="S14">
            <v>2</v>
          </cell>
          <cell r="T14">
            <v>0</v>
          </cell>
          <cell r="U14">
            <v>0</v>
          </cell>
          <cell r="V14">
            <v>0</v>
          </cell>
          <cell r="W14">
            <v>0</v>
          </cell>
          <cell r="X14">
            <v>0</v>
          </cell>
          <cell r="Y14" t="str">
            <v/>
          </cell>
          <cell r="Z14">
            <v>0</v>
          </cell>
          <cell r="AA14" t="str">
            <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cell r="AY14"/>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cell r="BW14"/>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cell r="CV14"/>
          <cell r="CW14"/>
          <cell r="CX14"/>
          <cell r="CY14"/>
          <cell r="CZ14"/>
          <cell r="DA14"/>
          <cell r="DB14"/>
          <cell r="DC14"/>
          <cell r="DD14"/>
          <cell r="DE14"/>
          <cell r="DF14"/>
          <cell r="DG14"/>
          <cell r="DH14">
            <v>0</v>
          </cell>
          <cell r="DI14">
            <v>0</v>
          </cell>
          <cell r="DJ14">
            <v>0</v>
          </cell>
          <cell r="DK14">
            <v>0</v>
          </cell>
          <cell r="DL14">
            <v>0</v>
          </cell>
          <cell r="DM14">
            <v>0</v>
          </cell>
          <cell r="DN14">
            <v>0</v>
          </cell>
          <cell r="DO14">
            <v>0</v>
          </cell>
          <cell r="DP14">
            <v>0</v>
          </cell>
          <cell r="DQ14">
            <v>0</v>
          </cell>
          <cell r="DR14">
            <v>0</v>
          </cell>
          <cell r="DS14"/>
          <cell r="DT14"/>
          <cell r="DU14"/>
          <cell r="DV14"/>
          <cell r="DW14"/>
          <cell r="DX14"/>
          <cell r="DY14"/>
          <cell r="DZ14"/>
          <cell r="EA14"/>
          <cell r="EB14"/>
          <cell r="EC14"/>
          <cell r="ED14"/>
          <cell r="EE14"/>
          <cell r="EF14"/>
          <cell r="EG14">
            <v>0</v>
          </cell>
          <cell r="EH14">
            <v>0</v>
          </cell>
          <cell r="EI14">
            <v>0</v>
          </cell>
          <cell r="EJ14">
            <v>0</v>
          </cell>
          <cell r="EK14">
            <v>0</v>
          </cell>
          <cell r="EL14">
            <v>0</v>
          </cell>
          <cell r="EM14">
            <v>0</v>
          </cell>
          <cell r="EN14">
            <v>0</v>
          </cell>
          <cell r="EO14">
            <v>0</v>
          </cell>
          <cell r="EP14">
            <v>0</v>
          </cell>
          <cell r="EQ14">
            <v>0</v>
          </cell>
          <cell r="ER14">
            <v>0</v>
          </cell>
          <cell r="ES14"/>
          <cell r="ET14"/>
          <cell r="EU14"/>
          <cell r="EV14"/>
          <cell r="EW14"/>
          <cell r="EX14"/>
          <cell r="EY14"/>
          <cell r="EZ14"/>
          <cell r="FA14"/>
          <cell r="FB14"/>
          <cell r="FC14"/>
          <cell r="FD14"/>
          <cell r="FE14">
            <v>0</v>
          </cell>
          <cell r="FF14">
            <v>0</v>
          </cell>
          <cell r="FG14">
            <v>0</v>
          </cell>
          <cell r="FH14">
            <v>0</v>
          </cell>
          <cell r="FI14">
            <v>0</v>
          </cell>
          <cell r="FJ14">
            <v>0</v>
          </cell>
          <cell r="FK14">
            <v>0</v>
          </cell>
          <cell r="FL14">
            <v>0</v>
          </cell>
          <cell r="FM14">
            <v>0</v>
          </cell>
          <cell r="FN14">
            <v>0</v>
          </cell>
          <cell r="FO14">
            <v>0</v>
          </cell>
          <cell r="FP14">
            <v>0</v>
          </cell>
          <cell r="FQ14"/>
          <cell r="FR14"/>
          <cell r="FS14"/>
          <cell r="FT14"/>
          <cell r="FU14"/>
          <cell r="FV14"/>
          <cell r="FW14"/>
          <cell r="FX14"/>
          <cell r="FY14"/>
          <cell r="FZ14"/>
          <cell r="GA14"/>
          <cell r="GB14"/>
          <cell r="GC14">
            <v>0</v>
          </cell>
          <cell r="GD14">
            <v>0</v>
          </cell>
          <cell r="GE14">
            <v>0</v>
          </cell>
          <cell r="GF14">
            <v>0</v>
          </cell>
          <cell r="GG14">
            <v>0</v>
          </cell>
          <cell r="GH14">
            <v>0</v>
          </cell>
          <cell r="GI14">
            <v>0</v>
          </cell>
          <cell r="GJ14">
            <v>0</v>
          </cell>
          <cell r="GK14">
            <v>0</v>
          </cell>
          <cell r="GL14">
            <v>0</v>
          </cell>
          <cell r="GM14">
            <v>0</v>
          </cell>
          <cell r="GN14">
            <v>0</v>
          </cell>
          <cell r="GO14"/>
          <cell r="GP14">
            <v>0</v>
          </cell>
          <cell r="GQ14">
            <v>0</v>
          </cell>
          <cell r="GR14">
            <v>0</v>
          </cell>
          <cell r="GS14"/>
          <cell r="GT14"/>
          <cell r="GU14"/>
          <cell r="GV14"/>
          <cell r="GW14"/>
          <cell r="GX14"/>
          <cell r="GY14"/>
          <cell r="GZ14"/>
          <cell r="HA14"/>
          <cell r="HB14"/>
          <cell r="HC14">
            <v>0</v>
          </cell>
          <cell r="HD14">
            <v>0</v>
          </cell>
          <cell r="HE14">
            <v>0</v>
          </cell>
          <cell r="HF14">
            <v>0</v>
          </cell>
          <cell r="HG14">
            <v>0</v>
          </cell>
          <cell r="HH14">
            <v>0</v>
          </cell>
          <cell r="HI14">
            <v>0</v>
          </cell>
          <cell r="HJ14"/>
          <cell r="HK14"/>
          <cell r="HL14"/>
          <cell r="HM14"/>
          <cell r="HN14"/>
          <cell r="HO14">
            <v>0</v>
          </cell>
          <cell r="HP14">
            <v>0</v>
          </cell>
          <cell r="HQ14">
            <v>0</v>
          </cell>
          <cell r="HR14">
            <v>0</v>
          </cell>
          <cell r="HS14">
            <v>0</v>
          </cell>
          <cell r="HT14"/>
          <cell r="HU14">
            <v>0</v>
          </cell>
          <cell r="HV14"/>
          <cell r="HW14">
            <v>0</v>
          </cell>
          <cell r="HX14"/>
          <cell r="HY14">
            <v>0</v>
          </cell>
          <cell r="HZ14">
            <v>11223</v>
          </cell>
          <cell r="IA14">
            <v>0</v>
          </cell>
          <cell r="IB14">
            <v>0</v>
          </cell>
          <cell r="IC14">
            <v>0</v>
          </cell>
          <cell r="ID14">
            <v>0</v>
          </cell>
          <cell r="IE14">
            <v>0</v>
          </cell>
          <cell r="IF14">
            <v>0</v>
          </cell>
          <cell r="IG14">
            <v>0</v>
          </cell>
          <cell r="IH14">
            <v>0</v>
          </cell>
          <cell r="II14">
            <v>0</v>
          </cell>
          <cell r="IJ14"/>
          <cell r="IK14"/>
          <cell r="IL14"/>
          <cell r="IM14">
            <v>0</v>
          </cell>
          <cell r="IN14">
            <v>2500</v>
          </cell>
        </row>
        <row r="15">
          <cell r="A15">
            <v>12</v>
          </cell>
          <cell r="B15" t="str">
            <v>Surguja</v>
          </cell>
          <cell r="C15" t="str">
            <v>CHHATTISGARH</v>
          </cell>
          <cell r="D15" t="str">
            <v>Central</v>
          </cell>
          <cell r="E15"/>
          <cell r="F15"/>
          <cell r="G15"/>
          <cell r="H15">
            <v>0.5</v>
          </cell>
          <cell r="I15"/>
          <cell r="J15" t="str">
            <v>Medium</v>
          </cell>
          <cell r="K15"/>
          <cell r="L15"/>
          <cell r="M15"/>
          <cell r="N15"/>
          <cell r="O15">
            <v>19</v>
          </cell>
          <cell r="P15">
            <v>2000</v>
          </cell>
          <cell r="Q15">
            <v>1</v>
          </cell>
          <cell r="R15">
            <v>3</v>
          </cell>
          <cell r="S15">
            <v>3</v>
          </cell>
          <cell r="T15">
            <v>0</v>
          </cell>
          <cell r="U15">
            <v>0</v>
          </cell>
          <cell r="V15">
            <v>0</v>
          </cell>
          <cell r="W15">
            <v>0</v>
          </cell>
          <cell r="X15">
            <v>0</v>
          </cell>
          <cell r="Y15" t="str">
            <v/>
          </cell>
          <cell r="Z15">
            <v>0</v>
          </cell>
          <cell r="AA15" t="str">
            <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cell r="AY15"/>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cell r="BW15"/>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cell r="CV15"/>
          <cell r="CW15"/>
          <cell r="CX15"/>
          <cell r="CY15"/>
          <cell r="CZ15"/>
          <cell r="DA15"/>
          <cell r="DB15"/>
          <cell r="DC15"/>
          <cell r="DD15"/>
          <cell r="DE15"/>
          <cell r="DF15"/>
          <cell r="DG15"/>
          <cell r="DH15">
            <v>0</v>
          </cell>
          <cell r="DI15">
            <v>0</v>
          </cell>
          <cell r="DJ15">
            <v>0</v>
          </cell>
          <cell r="DK15">
            <v>0</v>
          </cell>
          <cell r="DL15">
            <v>0</v>
          </cell>
          <cell r="DM15">
            <v>0</v>
          </cell>
          <cell r="DN15">
            <v>0</v>
          </cell>
          <cell r="DO15">
            <v>0</v>
          </cell>
          <cell r="DP15">
            <v>0</v>
          </cell>
          <cell r="DQ15">
            <v>0</v>
          </cell>
          <cell r="DR15">
            <v>0</v>
          </cell>
          <cell r="DS15"/>
          <cell r="DT15"/>
          <cell r="DU15"/>
          <cell r="DV15"/>
          <cell r="DW15"/>
          <cell r="DX15"/>
          <cell r="DY15"/>
          <cell r="DZ15"/>
          <cell r="EA15"/>
          <cell r="EB15"/>
          <cell r="EC15"/>
          <cell r="ED15"/>
          <cell r="EE15"/>
          <cell r="EF15"/>
          <cell r="EG15">
            <v>0</v>
          </cell>
          <cell r="EH15">
            <v>0</v>
          </cell>
          <cell r="EI15">
            <v>0</v>
          </cell>
          <cell r="EJ15">
            <v>0</v>
          </cell>
          <cell r="EK15">
            <v>0</v>
          </cell>
          <cell r="EL15">
            <v>0</v>
          </cell>
          <cell r="EM15">
            <v>0</v>
          </cell>
          <cell r="EN15">
            <v>0</v>
          </cell>
          <cell r="EO15">
            <v>0</v>
          </cell>
          <cell r="EP15">
            <v>0</v>
          </cell>
          <cell r="EQ15">
            <v>0</v>
          </cell>
          <cell r="ER15">
            <v>0</v>
          </cell>
          <cell r="ES15"/>
          <cell r="ET15"/>
          <cell r="EU15"/>
          <cell r="EV15"/>
          <cell r="EW15"/>
          <cell r="EX15"/>
          <cell r="EY15"/>
          <cell r="EZ15"/>
          <cell r="FA15"/>
          <cell r="FB15"/>
          <cell r="FC15"/>
          <cell r="FD15"/>
          <cell r="FE15">
            <v>0</v>
          </cell>
          <cell r="FF15">
            <v>0</v>
          </cell>
          <cell r="FG15">
            <v>0</v>
          </cell>
          <cell r="FH15">
            <v>0</v>
          </cell>
          <cell r="FI15">
            <v>0</v>
          </cell>
          <cell r="FJ15">
            <v>0</v>
          </cell>
          <cell r="FK15">
            <v>0</v>
          </cell>
          <cell r="FL15">
            <v>0</v>
          </cell>
          <cell r="FM15">
            <v>0</v>
          </cell>
          <cell r="FN15">
            <v>0</v>
          </cell>
          <cell r="FO15">
            <v>0</v>
          </cell>
          <cell r="FP15">
            <v>0</v>
          </cell>
          <cell r="FQ15"/>
          <cell r="FR15"/>
          <cell r="FS15"/>
          <cell r="FT15"/>
          <cell r="FU15"/>
          <cell r="FV15"/>
          <cell r="FW15"/>
          <cell r="FX15"/>
          <cell r="FY15"/>
          <cell r="FZ15"/>
          <cell r="GA15"/>
          <cell r="GB15"/>
          <cell r="GC15">
            <v>0</v>
          </cell>
          <cell r="GD15">
            <v>0</v>
          </cell>
          <cell r="GE15">
            <v>0</v>
          </cell>
          <cell r="GF15">
            <v>0</v>
          </cell>
          <cell r="GG15">
            <v>0</v>
          </cell>
          <cell r="GH15">
            <v>0</v>
          </cell>
          <cell r="GI15">
            <v>0</v>
          </cell>
          <cell r="GJ15">
            <v>0</v>
          </cell>
          <cell r="GK15">
            <v>0</v>
          </cell>
          <cell r="GL15">
            <v>0</v>
          </cell>
          <cell r="GM15">
            <v>0</v>
          </cell>
          <cell r="GN15">
            <v>0</v>
          </cell>
          <cell r="GO15"/>
          <cell r="GP15">
            <v>0</v>
          </cell>
          <cell r="GQ15">
            <v>0</v>
          </cell>
          <cell r="GR15">
            <v>0</v>
          </cell>
          <cell r="GS15"/>
          <cell r="GT15"/>
          <cell r="GU15"/>
          <cell r="GV15"/>
          <cell r="GW15"/>
          <cell r="GX15"/>
          <cell r="GY15"/>
          <cell r="GZ15"/>
          <cell r="HA15"/>
          <cell r="HB15"/>
          <cell r="HC15">
            <v>0</v>
          </cell>
          <cell r="HD15">
            <v>0</v>
          </cell>
          <cell r="HE15">
            <v>0</v>
          </cell>
          <cell r="HF15">
            <v>0</v>
          </cell>
          <cell r="HG15">
            <v>0</v>
          </cell>
          <cell r="HH15">
            <v>0</v>
          </cell>
          <cell r="HI15">
            <v>0</v>
          </cell>
          <cell r="HJ15"/>
          <cell r="HK15"/>
          <cell r="HL15"/>
          <cell r="HM15"/>
          <cell r="HN15"/>
          <cell r="HO15">
            <v>0</v>
          </cell>
          <cell r="HP15">
            <v>0</v>
          </cell>
          <cell r="HQ15">
            <v>0</v>
          </cell>
          <cell r="HR15">
            <v>0</v>
          </cell>
          <cell r="HS15">
            <v>9061.5</v>
          </cell>
          <cell r="HT15"/>
          <cell r="HU15">
            <v>0</v>
          </cell>
          <cell r="HV15"/>
          <cell r="HW15">
            <v>0</v>
          </cell>
          <cell r="HX15"/>
          <cell r="HY15">
            <v>0</v>
          </cell>
          <cell r="HZ15">
            <v>217259</v>
          </cell>
          <cell r="IA15">
            <v>0</v>
          </cell>
          <cell r="IB15">
            <v>0</v>
          </cell>
          <cell r="IC15">
            <v>0</v>
          </cell>
          <cell r="ID15">
            <v>0</v>
          </cell>
          <cell r="IE15">
            <v>0</v>
          </cell>
          <cell r="IF15">
            <v>0</v>
          </cell>
          <cell r="IG15">
            <v>0</v>
          </cell>
          <cell r="IH15">
            <v>0</v>
          </cell>
          <cell r="II15">
            <v>0</v>
          </cell>
          <cell r="IJ15"/>
          <cell r="IK15"/>
          <cell r="IL15"/>
          <cell r="IM15">
            <v>0</v>
          </cell>
          <cell r="IN15">
            <v>4700</v>
          </cell>
        </row>
        <row r="16">
          <cell r="A16">
            <v>13</v>
          </cell>
          <cell r="B16" t="str">
            <v>Balod</v>
          </cell>
          <cell r="C16" t="str">
            <v>CHHATTISGARH</v>
          </cell>
          <cell r="D16" t="str">
            <v>Central</v>
          </cell>
          <cell r="E16"/>
          <cell r="F16"/>
          <cell r="G16"/>
          <cell r="H16">
            <v>0.5</v>
          </cell>
          <cell r="I16"/>
          <cell r="J16" t="str">
            <v>Medium</v>
          </cell>
          <cell r="K16"/>
          <cell r="L16"/>
          <cell r="M16"/>
          <cell r="N16"/>
          <cell r="O16">
            <v>12</v>
          </cell>
          <cell r="P16">
            <v>2500</v>
          </cell>
          <cell r="Q16">
            <v>0</v>
          </cell>
          <cell r="R16">
            <v>4</v>
          </cell>
          <cell r="S16">
            <v>0</v>
          </cell>
          <cell r="T16">
            <v>0</v>
          </cell>
          <cell r="U16">
            <v>0</v>
          </cell>
          <cell r="V16">
            <v>0</v>
          </cell>
          <cell r="W16">
            <v>0</v>
          </cell>
          <cell r="X16">
            <v>0</v>
          </cell>
          <cell r="Y16" t="str">
            <v/>
          </cell>
          <cell r="Z16">
            <v>0</v>
          </cell>
          <cell r="AA16" t="str">
            <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cell r="AY16"/>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cell r="BW16"/>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cell r="CV16"/>
          <cell r="CW16"/>
          <cell r="CX16"/>
          <cell r="CY16"/>
          <cell r="CZ16"/>
          <cell r="DA16"/>
          <cell r="DB16"/>
          <cell r="DC16"/>
          <cell r="DD16"/>
          <cell r="DE16"/>
          <cell r="DF16"/>
          <cell r="DG16"/>
          <cell r="DH16">
            <v>0</v>
          </cell>
          <cell r="DI16">
            <v>0</v>
          </cell>
          <cell r="DJ16">
            <v>0</v>
          </cell>
          <cell r="DK16">
            <v>0</v>
          </cell>
          <cell r="DL16">
            <v>0</v>
          </cell>
          <cell r="DM16">
            <v>0</v>
          </cell>
          <cell r="DN16">
            <v>0</v>
          </cell>
          <cell r="DO16">
            <v>0</v>
          </cell>
          <cell r="DP16">
            <v>0</v>
          </cell>
          <cell r="DQ16">
            <v>0</v>
          </cell>
          <cell r="DR16">
            <v>0</v>
          </cell>
          <cell r="DS16"/>
          <cell r="DT16"/>
          <cell r="DU16"/>
          <cell r="DV16"/>
          <cell r="DW16"/>
          <cell r="DX16"/>
          <cell r="DY16"/>
          <cell r="DZ16"/>
          <cell r="EA16"/>
          <cell r="EB16"/>
          <cell r="EC16"/>
          <cell r="ED16"/>
          <cell r="EE16"/>
          <cell r="EF16"/>
          <cell r="EG16">
            <v>0</v>
          </cell>
          <cell r="EH16">
            <v>0</v>
          </cell>
          <cell r="EI16">
            <v>0</v>
          </cell>
          <cell r="EJ16">
            <v>0</v>
          </cell>
          <cell r="EK16">
            <v>0</v>
          </cell>
          <cell r="EL16">
            <v>0</v>
          </cell>
          <cell r="EM16">
            <v>0</v>
          </cell>
          <cell r="EN16">
            <v>0</v>
          </cell>
          <cell r="EO16">
            <v>0</v>
          </cell>
          <cell r="EP16">
            <v>0</v>
          </cell>
          <cell r="EQ16">
            <v>0</v>
          </cell>
          <cell r="ER16">
            <v>0</v>
          </cell>
          <cell r="ES16"/>
          <cell r="ET16"/>
          <cell r="EU16"/>
          <cell r="EV16"/>
          <cell r="EW16"/>
          <cell r="EX16"/>
          <cell r="EY16"/>
          <cell r="EZ16"/>
          <cell r="FA16"/>
          <cell r="FB16"/>
          <cell r="FC16"/>
          <cell r="FD16"/>
          <cell r="FE16">
            <v>0</v>
          </cell>
          <cell r="FF16">
            <v>0</v>
          </cell>
          <cell r="FG16">
            <v>0</v>
          </cell>
          <cell r="FH16">
            <v>0</v>
          </cell>
          <cell r="FI16">
            <v>0</v>
          </cell>
          <cell r="FJ16">
            <v>0</v>
          </cell>
          <cell r="FK16">
            <v>0</v>
          </cell>
          <cell r="FL16">
            <v>0</v>
          </cell>
          <cell r="FM16">
            <v>0</v>
          </cell>
          <cell r="FN16">
            <v>0</v>
          </cell>
          <cell r="FO16">
            <v>0</v>
          </cell>
          <cell r="FP16">
            <v>0</v>
          </cell>
          <cell r="FQ16"/>
          <cell r="FR16"/>
          <cell r="FS16"/>
          <cell r="FT16"/>
          <cell r="FU16"/>
          <cell r="FV16"/>
          <cell r="FW16"/>
          <cell r="FX16"/>
          <cell r="FY16"/>
          <cell r="FZ16"/>
          <cell r="GA16"/>
          <cell r="GB16"/>
          <cell r="GC16">
            <v>0</v>
          </cell>
          <cell r="GD16">
            <v>0</v>
          </cell>
          <cell r="GE16">
            <v>0</v>
          </cell>
          <cell r="GF16">
            <v>0</v>
          </cell>
          <cell r="GG16">
            <v>0</v>
          </cell>
          <cell r="GH16">
            <v>0</v>
          </cell>
          <cell r="GI16">
            <v>0</v>
          </cell>
          <cell r="GJ16">
            <v>0</v>
          </cell>
          <cell r="GK16">
            <v>0</v>
          </cell>
          <cell r="GL16">
            <v>0</v>
          </cell>
          <cell r="GM16">
            <v>0</v>
          </cell>
          <cell r="GN16">
            <v>0</v>
          </cell>
          <cell r="GO16"/>
          <cell r="GP16">
            <v>0</v>
          </cell>
          <cell r="GQ16">
            <v>0</v>
          </cell>
          <cell r="GR16">
            <v>0</v>
          </cell>
          <cell r="GS16"/>
          <cell r="GT16"/>
          <cell r="GU16"/>
          <cell r="GV16"/>
          <cell r="GW16"/>
          <cell r="GX16"/>
          <cell r="GY16"/>
          <cell r="GZ16"/>
          <cell r="HA16"/>
          <cell r="HB16"/>
          <cell r="HC16">
            <v>0</v>
          </cell>
          <cell r="HD16">
            <v>0</v>
          </cell>
          <cell r="HE16">
            <v>0</v>
          </cell>
          <cell r="HF16">
            <v>0</v>
          </cell>
          <cell r="HG16">
            <v>0</v>
          </cell>
          <cell r="HH16">
            <v>0</v>
          </cell>
          <cell r="HI16">
            <v>0</v>
          </cell>
          <cell r="HJ16"/>
          <cell r="HK16"/>
          <cell r="HL16"/>
          <cell r="HM16"/>
          <cell r="HN16"/>
          <cell r="HO16">
            <v>0</v>
          </cell>
          <cell r="HP16">
            <v>0</v>
          </cell>
          <cell r="HQ16">
            <v>0</v>
          </cell>
          <cell r="HR16">
            <v>0</v>
          </cell>
          <cell r="HS16">
            <v>6552</v>
          </cell>
          <cell r="HT16"/>
          <cell r="HU16">
            <v>0</v>
          </cell>
          <cell r="HV16"/>
          <cell r="HW16">
            <v>0</v>
          </cell>
          <cell r="HX16"/>
          <cell r="HY16">
            <v>0</v>
          </cell>
          <cell r="HZ16">
            <v>31260</v>
          </cell>
          <cell r="IA16">
            <v>0</v>
          </cell>
          <cell r="IB16">
            <v>0</v>
          </cell>
          <cell r="IC16">
            <v>0</v>
          </cell>
          <cell r="ID16">
            <v>0</v>
          </cell>
          <cell r="IE16">
            <v>0</v>
          </cell>
          <cell r="IF16">
            <v>0</v>
          </cell>
          <cell r="IG16">
            <v>0</v>
          </cell>
          <cell r="IH16">
            <v>0</v>
          </cell>
          <cell r="II16">
            <v>0</v>
          </cell>
          <cell r="IJ16"/>
          <cell r="IK16"/>
          <cell r="IL16"/>
          <cell r="IM16">
            <v>0</v>
          </cell>
          <cell r="IN16">
            <v>2500</v>
          </cell>
        </row>
        <row r="17">
          <cell r="A17">
            <v>14</v>
          </cell>
          <cell r="B17" t="str">
            <v>Manendragarh-Chirmiri-Bharatpur</v>
          </cell>
          <cell r="C17" t="str">
            <v>CHHATTISGARH</v>
          </cell>
          <cell r="D17" t="str">
            <v>Central</v>
          </cell>
          <cell r="E17"/>
          <cell r="F17"/>
          <cell r="G17"/>
          <cell r="H17">
            <v>0.5</v>
          </cell>
          <cell r="I17"/>
          <cell r="J17" t="str">
            <v>Medium</v>
          </cell>
          <cell r="K17"/>
          <cell r="L17"/>
          <cell r="M17"/>
          <cell r="N17"/>
          <cell r="O17">
            <v>0</v>
          </cell>
          <cell r="P17">
            <v>2000</v>
          </cell>
          <cell r="Q17">
            <v>0</v>
          </cell>
          <cell r="R17">
            <v>0</v>
          </cell>
          <cell r="S17">
            <v>0</v>
          </cell>
          <cell r="T17">
            <v>0</v>
          </cell>
          <cell r="U17">
            <v>0</v>
          </cell>
          <cell r="V17">
            <v>0</v>
          </cell>
          <cell r="W17">
            <v>0</v>
          </cell>
          <cell r="X17">
            <v>0</v>
          </cell>
          <cell r="Y17" t="str">
            <v/>
          </cell>
          <cell r="Z17">
            <v>0</v>
          </cell>
          <cell r="AA17" t="str">
            <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cell r="AY17"/>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cell r="BW17"/>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cell r="CV17"/>
          <cell r="CW17"/>
          <cell r="CX17"/>
          <cell r="CY17"/>
          <cell r="CZ17"/>
          <cell r="DA17"/>
          <cell r="DB17"/>
          <cell r="DC17"/>
          <cell r="DD17"/>
          <cell r="DE17"/>
          <cell r="DF17"/>
          <cell r="DG17"/>
          <cell r="DH17">
            <v>0</v>
          </cell>
          <cell r="DI17">
            <v>0</v>
          </cell>
          <cell r="DJ17">
            <v>0</v>
          </cell>
          <cell r="DK17">
            <v>0</v>
          </cell>
          <cell r="DL17">
            <v>0</v>
          </cell>
          <cell r="DM17">
            <v>0</v>
          </cell>
          <cell r="DN17">
            <v>0</v>
          </cell>
          <cell r="DO17">
            <v>0</v>
          </cell>
          <cell r="DP17">
            <v>0</v>
          </cell>
          <cell r="DQ17">
            <v>0</v>
          </cell>
          <cell r="DR17">
            <v>0</v>
          </cell>
          <cell r="DS17"/>
          <cell r="DT17"/>
          <cell r="DU17"/>
          <cell r="DV17"/>
          <cell r="DW17"/>
          <cell r="DX17"/>
          <cell r="DY17"/>
          <cell r="DZ17"/>
          <cell r="EA17"/>
          <cell r="EB17"/>
          <cell r="EC17"/>
          <cell r="ED17"/>
          <cell r="EE17"/>
          <cell r="EF17"/>
          <cell r="EG17">
            <v>0</v>
          </cell>
          <cell r="EH17">
            <v>0</v>
          </cell>
          <cell r="EI17">
            <v>0</v>
          </cell>
          <cell r="EJ17">
            <v>0</v>
          </cell>
          <cell r="EK17">
            <v>0</v>
          </cell>
          <cell r="EL17">
            <v>0</v>
          </cell>
          <cell r="EM17">
            <v>0</v>
          </cell>
          <cell r="EN17">
            <v>0</v>
          </cell>
          <cell r="EO17">
            <v>0</v>
          </cell>
          <cell r="EP17">
            <v>0</v>
          </cell>
          <cell r="EQ17">
            <v>0</v>
          </cell>
          <cell r="ER17">
            <v>0</v>
          </cell>
          <cell r="ES17"/>
          <cell r="ET17"/>
          <cell r="EU17"/>
          <cell r="EV17"/>
          <cell r="EW17"/>
          <cell r="EX17"/>
          <cell r="EY17"/>
          <cell r="EZ17"/>
          <cell r="FA17"/>
          <cell r="FB17"/>
          <cell r="FC17"/>
          <cell r="FD17"/>
          <cell r="FE17">
            <v>0</v>
          </cell>
          <cell r="FF17">
            <v>0</v>
          </cell>
          <cell r="FG17">
            <v>0</v>
          </cell>
          <cell r="FH17">
            <v>0</v>
          </cell>
          <cell r="FI17">
            <v>0</v>
          </cell>
          <cell r="FJ17">
            <v>0</v>
          </cell>
          <cell r="FK17">
            <v>0</v>
          </cell>
          <cell r="FL17">
            <v>0</v>
          </cell>
          <cell r="FM17">
            <v>0</v>
          </cell>
          <cell r="FN17">
            <v>0</v>
          </cell>
          <cell r="FO17">
            <v>0</v>
          </cell>
          <cell r="FP17">
            <v>0</v>
          </cell>
          <cell r="FQ17"/>
          <cell r="FR17"/>
          <cell r="FS17"/>
          <cell r="FT17"/>
          <cell r="FU17"/>
          <cell r="FV17"/>
          <cell r="FW17"/>
          <cell r="FX17"/>
          <cell r="FY17"/>
          <cell r="FZ17"/>
          <cell r="GA17"/>
          <cell r="GB17"/>
          <cell r="GC17">
            <v>0</v>
          </cell>
          <cell r="GD17">
            <v>0</v>
          </cell>
          <cell r="GE17">
            <v>0</v>
          </cell>
          <cell r="GF17">
            <v>0</v>
          </cell>
          <cell r="GG17">
            <v>0</v>
          </cell>
          <cell r="GH17">
            <v>0</v>
          </cell>
          <cell r="GI17">
            <v>0</v>
          </cell>
          <cell r="GJ17">
            <v>0</v>
          </cell>
          <cell r="GK17">
            <v>0</v>
          </cell>
          <cell r="GL17">
            <v>0</v>
          </cell>
          <cell r="GM17">
            <v>0</v>
          </cell>
          <cell r="GN17">
            <v>0</v>
          </cell>
          <cell r="GO17"/>
          <cell r="GP17">
            <v>0</v>
          </cell>
          <cell r="GQ17">
            <v>0</v>
          </cell>
          <cell r="GR17">
            <v>0</v>
          </cell>
          <cell r="GS17"/>
          <cell r="GT17"/>
          <cell r="GU17"/>
          <cell r="GV17"/>
          <cell r="GW17"/>
          <cell r="GX17"/>
          <cell r="GY17"/>
          <cell r="GZ17"/>
          <cell r="HA17"/>
          <cell r="HB17"/>
          <cell r="HC17">
            <v>0</v>
          </cell>
          <cell r="HD17">
            <v>0</v>
          </cell>
          <cell r="HE17">
            <v>0</v>
          </cell>
          <cell r="HF17">
            <v>0</v>
          </cell>
          <cell r="HG17">
            <v>0</v>
          </cell>
          <cell r="HH17">
            <v>0</v>
          </cell>
          <cell r="HI17">
            <v>0</v>
          </cell>
          <cell r="HJ17"/>
          <cell r="HK17"/>
          <cell r="HL17"/>
          <cell r="HM17"/>
          <cell r="HN17"/>
          <cell r="HO17">
            <v>0</v>
          </cell>
          <cell r="HP17">
            <v>0</v>
          </cell>
          <cell r="HQ17">
            <v>0</v>
          </cell>
          <cell r="HR17">
            <v>0</v>
          </cell>
          <cell r="HS17">
            <v>0</v>
          </cell>
          <cell r="HT17"/>
          <cell r="HU17">
            <v>0</v>
          </cell>
          <cell r="HV17"/>
          <cell r="HW17">
            <v>0</v>
          </cell>
          <cell r="HX17"/>
          <cell r="HY17">
            <v>0</v>
          </cell>
          <cell r="HZ17">
            <v>18800</v>
          </cell>
          <cell r="IA17">
            <v>0</v>
          </cell>
          <cell r="IB17">
            <v>0</v>
          </cell>
          <cell r="IC17">
            <v>0</v>
          </cell>
          <cell r="ID17">
            <v>0</v>
          </cell>
          <cell r="IE17">
            <v>0</v>
          </cell>
          <cell r="IF17">
            <v>0</v>
          </cell>
          <cell r="IG17">
            <v>0</v>
          </cell>
          <cell r="IH17">
            <v>0</v>
          </cell>
          <cell r="II17">
            <v>0</v>
          </cell>
          <cell r="IJ17"/>
          <cell r="IK17"/>
          <cell r="IL17"/>
          <cell r="IM17">
            <v>0</v>
          </cell>
          <cell r="IN17">
            <v>0</v>
          </cell>
        </row>
        <row r="18">
          <cell r="A18">
            <v>15</v>
          </cell>
          <cell r="B18" t="str">
            <v>Korea</v>
          </cell>
          <cell r="C18" t="str">
            <v>CHHATTISGARH</v>
          </cell>
          <cell r="D18" t="str">
            <v>Central</v>
          </cell>
          <cell r="E18"/>
          <cell r="F18"/>
          <cell r="G18"/>
          <cell r="H18">
            <v>0.5</v>
          </cell>
          <cell r="I18"/>
          <cell r="J18" t="str">
            <v>Medium</v>
          </cell>
          <cell r="K18"/>
          <cell r="L18"/>
          <cell r="M18"/>
          <cell r="N18"/>
          <cell r="O18">
            <v>10</v>
          </cell>
          <cell r="P18">
            <v>2500</v>
          </cell>
          <cell r="Q18">
            <v>0</v>
          </cell>
          <cell r="R18">
            <v>2</v>
          </cell>
          <cell r="S18">
            <v>2</v>
          </cell>
          <cell r="T18">
            <v>0</v>
          </cell>
          <cell r="U18">
            <v>0</v>
          </cell>
          <cell r="V18">
            <v>0</v>
          </cell>
          <cell r="W18">
            <v>0</v>
          </cell>
          <cell r="X18">
            <v>0</v>
          </cell>
          <cell r="Y18" t="str">
            <v/>
          </cell>
          <cell r="Z18">
            <v>0</v>
          </cell>
          <cell r="AA18" t="str">
            <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cell r="AY18"/>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cell r="BW18"/>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cell r="CV18"/>
          <cell r="CW18"/>
          <cell r="CX18"/>
          <cell r="CY18"/>
          <cell r="CZ18"/>
          <cell r="DA18"/>
          <cell r="DB18"/>
          <cell r="DC18"/>
          <cell r="DD18"/>
          <cell r="DE18"/>
          <cell r="DF18"/>
          <cell r="DG18"/>
          <cell r="DH18">
            <v>0</v>
          </cell>
          <cell r="DI18">
            <v>0</v>
          </cell>
          <cell r="DJ18">
            <v>0</v>
          </cell>
          <cell r="DK18">
            <v>0</v>
          </cell>
          <cell r="DL18">
            <v>0</v>
          </cell>
          <cell r="DM18">
            <v>0</v>
          </cell>
          <cell r="DN18">
            <v>0</v>
          </cell>
          <cell r="DO18">
            <v>0</v>
          </cell>
          <cell r="DP18">
            <v>0</v>
          </cell>
          <cell r="DQ18">
            <v>0</v>
          </cell>
          <cell r="DR18">
            <v>0</v>
          </cell>
          <cell r="DS18"/>
          <cell r="DT18"/>
          <cell r="DU18"/>
          <cell r="DV18"/>
          <cell r="DW18"/>
          <cell r="DX18"/>
          <cell r="DY18"/>
          <cell r="DZ18"/>
          <cell r="EA18"/>
          <cell r="EB18"/>
          <cell r="EC18"/>
          <cell r="ED18"/>
          <cell r="EE18"/>
          <cell r="EF18"/>
          <cell r="EG18">
            <v>0</v>
          </cell>
          <cell r="EH18">
            <v>0</v>
          </cell>
          <cell r="EI18">
            <v>0</v>
          </cell>
          <cell r="EJ18">
            <v>0</v>
          </cell>
          <cell r="EK18">
            <v>0</v>
          </cell>
          <cell r="EL18">
            <v>0</v>
          </cell>
          <cell r="EM18">
            <v>0</v>
          </cell>
          <cell r="EN18">
            <v>0</v>
          </cell>
          <cell r="EO18">
            <v>0</v>
          </cell>
          <cell r="EP18">
            <v>0</v>
          </cell>
          <cell r="EQ18">
            <v>0</v>
          </cell>
          <cell r="ER18">
            <v>0</v>
          </cell>
          <cell r="ES18"/>
          <cell r="ET18"/>
          <cell r="EU18"/>
          <cell r="EV18"/>
          <cell r="EW18"/>
          <cell r="EX18"/>
          <cell r="EY18"/>
          <cell r="EZ18"/>
          <cell r="FA18"/>
          <cell r="FB18"/>
          <cell r="FC18"/>
          <cell r="FD18"/>
          <cell r="FE18">
            <v>0</v>
          </cell>
          <cell r="FF18">
            <v>0</v>
          </cell>
          <cell r="FG18">
            <v>0</v>
          </cell>
          <cell r="FH18">
            <v>0</v>
          </cell>
          <cell r="FI18">
            <v>0</v>
          </cell>
          <cell r="FJ18">
            <v>0</v>
          </cell>
          <cell r="FK18">
            <v>0</v>
          </cell>
          <cell r="FL18">
            <v>0</v>
          </cell>
          <cell r="FM18">
            <v>0</v>
          </cell>
          <cell r="FN18">
            <v>0</v>
          </cell>
          <cell r="FO18">
            <v>0</v>
          </cell>
          <cell r="FP18">
            <v>0</v>
          </cell>
          <cell r="FQ18"/>
          <cell r="FR18"/>
          <cell r="FS18"/>
          <cell r="FT18"/>
          <cell r="FU18"/>
          <cell r="FV18"/>
          <cell r="FW18"/>
          <cell r="FX18"/>
          <cell r="FY18"/>
          <cell r="FZ18"/>
          <cell r="GA18"/>
          <cell r="GB18"/>
          <cell r="GC18">
            <v>0</v>
          </cell>
          <cell r="GD18">
            <v>0</v>
          </cell>
          <cell r="GE18">
            <v>0</v>
          </cell>
          <cell r="GF18">
            <v>0</v>
          </cell>
          <cell r="GG18">
            <v>0</v>
          </cell>
          <cell r="GH18">
            <v>0</v>
          </cell>
          <cell r="GI18">
            <v>0</v>
          </cell>
          <cell r="GJ18">
            <v>0</v>
          </cell>
          <cell r="GK18">
            <v>0</v>
          </cell>
          <cell r="GL18">
            <v>0</v>
          </cell>
          <cell r="GM18">
            <v>0</v>
          </cell>
          <cell r="GN18">
            <v>0</v>
          </cell>
          <cell r="GO18"/>
          <cell r="GP18">
            <v>0</v>
          </cell>
          <cell r="GQ18">
            <v>0</v>
          </cell>
          <cell r="GR18">
            <v>0</v>
          </cell>
          <cell r="GS18"/>
          <cell r="GT18"/>
          <cell r="GU18"/>
          <cell r="GV18"/>
          <cell r="GW18"/>
          <cell r="GX18"/>
          <cell r="GY18"/>
          <cell r="GZ18"/>
          <cell r="HA18"/>
          <cell r="HB18"/>
          <cell r="HC18">
            <v>0</v>
          </cell>
          <cell r="HD18">
            <v>0</v>
          </cell>
          <cell r="HE18">
            <v>0</v>
          </cell>
          <cell r="HF18">
            <v>0</v>
          </cell>
          <cell r="HG18">
            <v>0</v>
          </cell>
          <cell r="HH18">
            <v>0</v>
          </cell>
          <cell r="HI18">
            <v>0</v>
          </cell>
          <cell r="HJ18"/>
          <cell r="HK18"/>
          <cell r="HL18"/>
          <cell r="HM18"/>
          <cell r="HN18"/>
          <cell r="HO18">
            <v>0</v>
          </cell>
          <cell r="HP18">
            <v>0</v>
          </cell>
          <cell r="HQ18">
            <v>0</v>
          </cell>
          <cell r="HR18">
            <v>0</v>
          </cell>
          <cell r="HS18">
            <v>0</v>
          </cell>
          <cell r="HT18"/>
          <cell r="HU18">
            <v>0</v>
          </cell>
          <cell r="HV18"/>
          <cell r="HW18">
            <v>0</v>
          </cell>
          <cell r="HX18"/>
          <cell r="HY18">
            <v>0</v>
          </cell>
          <cell r="HZ18">
            <v>0</v>
          </cell>
          <cell r="IA18">
            <v>0</v>
          </cell>
          <cell r="IB18">
            <v>0</v>
          </cell>
          <cell r="IC18">
            <v>0</v>
          </cell>
          <cell r="ID18">
            <v>0</v>
          </cell>
          <cell r="IE18">
            <v>0</v>
          </cell>
          <cell r="IF18">
            <v>0</v>
          </cell>
          <cell r="IG18">
            <v>0</v>
          </cell>
          <cell r="IH18">
            <v>0</v>
          </cell>
          <cell r="II18">
            <v>0</v>
          </cell>
          <cell r="IJ18"/>
          <cell r="IK18"/>
          <cell r="IL18"/>
          <cell r="IM18">
            <v>0</v>
          </cell>
          <cell r="IN18">
            <v>2200</v>
          </cell>
        </row>
        <row r="19">
          <cell r="A19">
            <v>16</v>
          </cell>
          <cell r="B19" t="str">
            <v>Kanker</v>
          </cell>
          <cell r="C19" t="str">
            <v>CHHATTISGARH</v>
          </cell>
          <cell r="D19" t="str">
            <v>Central</v>
          </cell>
          <cell r="E19"/>
          <cell r="F19"/>
          <cell r="G19"/>
          <cell r="H19">
            <v>0.5</v>
          </cell>
          <cell r="I19"/>
          <cell r="J19" t="str">
            <v>Medium</v>
          </cell>
          <cell r="K19"/>
          <cell r="L19"/>
          <cell r="M19"/>
          <cell r="N19"/>
          <cell r="O19">
            <v>6</v>
          </cell>
          <cell r="P19">
            <v>2000</v>
          </cell>
          <cell r="Q19">
            <v>0</v>
          </cell>
          <cell r="R19">
            <v>0</v>
          </cell>
          <cell r="S19">
            <v>3</v>
          </cell>
          <cell r="T19">
            <v>4</v>
          </cell>
          <cell r="U19">
            <v>0</v>
          </cell>
          <cell r="V19">
            <v>1</v>
          </cell>
          <cell r="W19">
            <v>0</v>
          </cell>
          <cell r="X19">
            <v>0</v>
          </cell>
          <cell r="Y19" t="str">
            <v/>
          </cell>
          <cell r="Z19">
            <v>0</v>
          </cell>
          <cell r="AA19" t="str">
            <v/>
          </cell>
          <cell r="AB19">
            <v>19.95</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cell r="AY19"/>
          <cell r="AZ19">
            <v>1</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cell r="BW19"/>
          <cell r="BX19">
            <v>1</v>
          </cell>
          <cell r="BY19">
            <v>1</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cell r="CV19"/>
          <cell r="CW19"/>
          <cell r="CX19"/>
          <cell r="CY19"/>
          <cell r="CZ19"/>
          <cell r="DA19"/>
          <cell r="DB19"/>
          <cell r="DC19"/>
          <cell r="DD19"/>
          <cell r="DE19"/>
          <cell r="DF19"/>
          <cell r="DG19"/>
          <cell r="DH19">
            <v>0</v>
          </cell>
          <cell r="DI19">
            <v>0</v>
          </cell>
          <cell r="DJ19">
            <v>0</v>
          </cell>
          <cell r="DK19">
            <v>0</v>
          </cell>
          <cell r="DL19">
            <v>0</v>
          </cell>
          <cell r="DM19">
            <v>0</v>
          </cell>
          <cell r="DN19">
            <v>0</v>
          </cell>
          <cell r="DO19">
            <v>0</v>
          </cell>
          <cell r="DP19">
            <v>0</v>
          </cell>
          <cell r="DQ19">
            <v>0</v>
          </cell>
          <cell r="DR19">
            <v>0</v>
          </cell>
          <cell r="DS19"/>
          <cell r="DT19"/>
          <cell r="DU19"/>
          <cell r="DV19"/>
          <cell r="DW19"/>
          <cell r="DX19"/>
          <cell r="DY19"/>
          <cell r="DZ19"/>
          <cell r="EA19"/>
          <cell r="EB19"/>
          <cell r="EC19"/>
          <cell r="ED19"/>
          <cell r="EE19"/>
          <cell r="EF19"/>
          <cell r="EG19">
            <v>0</v>
          </cell>
          <cell r="EH19">
            <v>0</v>
          </cell>
          <cell r="EI19">
            <v>0</v>
          </cell>
          <cell r="EJ19">
            <v>0</v>
          </cell>
          <cell r="EK19">
            <v>0</v>
          </cell>
          <cell r="EL19">
            <v>0</v>
          </cell>
          <cell r="EM19">
            <v>0</v>
          </cell>
          <cell r="EN19">
            <v>0</v>
          </cell>
          <cell r="EO19">
            <v>0</v>
          </cell>
          <cell r="EP19">
            <v>0</v>
          </cell>
          <cell r="EQ19">
            <v>0</v>
          </cell>
          <cell r="ER19">
            <v>0</v>
          </cell>
          <cell r="ES19"/>
          <cell r="ET19"/>
          <cell r="EU19"/>
          <cell r="EV19"/>
          <cell r="EW19"/>
          <cell r="EX19"/>
          <cell r="EY19"/>
          <cell r="EZ19"/>
          <cell r="FA19"/>
          <cell r="FB19"/>
          <cell r="FC19"/>
          <cell r="FD19"/>
          <cell r="FE19">
            <v>0</v>
          </cell>
          <cell r="FF19">
            <v>0</v>
          </cell>
          <cell r="FG19">
            <v>0</v>
          </cell>
          <cell r="FH19">
            <v>0</v>
          </cell>
          <cell r="FI19">
            <v>0</v>
          </cell>
          <cell r="FJ19">
            <v>0</v>
          </cell>
          <cell r="FK19">
            <v>0</v>
          </cell>
          <cell r="FL19">
            <v>0</v>
          </cell>
          <cell r="FM19">
            <v>0</v>
          </cell>
          <cell r="FN19">
            <v>0</v>
          </cell>
          <cell r="FO19">
            <v>0</v>
          </cell>
          <cell r="FP19">
            <v>0</v>
          </cell>
          <cell r="FQ19"/>
          <cell r="FR19"/>
          <cell r="FS19"/>
          <cell r="FT19"/>
          <cell r="FU19"/>
          <cell r="FV19"/>
          <cell r="FW19"/>
          <cell r="FX19"/>
          <cell r="FY19"/>
          <cell r="FZ19"/>
          <cell r="GA19"/>
          <cell r="GB19"/>
          <cell r="GC19">
            <v>0</v>
          </cell>
          <cell r="GD19">
            <v>0</v>
          </cell>
          <cell r="GE19">
            <v>0</v>
          </cell>
          <cell r="GF19">
            <v>0</v>
          </cell>
          <cell r="GG19">
            <v>0</v>
          </cell>
          <cell r="GH19">
            <v>0</v>
          </cell>
          <cell r="GI19">
            <v>0</v>
          </cell>
          <cell r="GJ19">
            <v>0</v>
          </cell>
          <cell r="GK19">
            <v>0</v>
          </cell>
          <cell r="GL19">
            <v>0</v>
          </cell>
          <cell r="GM19">
            <v>0</v>
          </cell>
          <cell r="GN19">
            <v>0</v>
          </cell>
          <cell r="GO19"/>
          <cell r="GP19">
            <v>0</v>
          </cell>
          <cell r="GQ19">
            <v>0</v>
          </cell>
          <cell r="GR19">
            <v>0</v>
          </cell>
          <cell r="GS19"/>
          <cell r="GT19"/>
          <cell r="GU19"/>
          <cell r="GV19"/>
          <cell r="GW19"/>
          <cell r="GX19"/>
          <cell r="GY19"/>
          <cell r="GZ19"/>
          <cell r="HA19"/>
          <cell r="HB19"/>
          <cell r="HC19">
            <v>0</v>
          </cell>
          <cell r="HD19">
            <v>0</v>
          </cell>
          <cell r="HE19">
            <v>0</v>
          </cell>
          <cell r="HF19">
            <v>0</v>
          </cell>
          <cell r="HG19">
            <v>0</v>
          </cell>
          <cell r="HH19">
            <v>0</v>
          </cell>
          <cell r="HI19">
            <v>0</v>
          </cell>
          <cell r="HJ19"/>
          <cell r="HK19"/>
          <cell r="HL19"/>
          <cell r="HM19"/>
          <cell r="HN19"/>
          <cell r="HO19">
            <v>0</v>
          </cell>
          <cell r="HP19">
            <v>0</v>
          </cell>
          <cell r="HQ19">
            <v>0</v>
          </cell>
          <cell r="HR19">
            <v>0</v>
          </cell>
          <cell r="HS19">
            <v>8601</v>
          </cell>
          <cell r="HT19"/>
          <cell r="HU19">
            <v>0</v>
          </cell>
          <cell r="HV19"/>
          <cell r="HW19">
            <v>0</v>
          </cell>
          <cell r="HX19"/>
          <cell r="HY19">
            <v>0</v>
          </cell>
          <cell r="HZ19">
            <v>50300</v>
          </cell>
          <cell r="IA19">
            <v>19.95</v>
          </cell>
          <cell r="IB19">
            <v>0</v>
          </cell>
          <cell r="IC19">
            <v>1.6624999999999999</v>
          </cell>
          <cell r="ID19">
            <v>0</v>
          </cell>
          <cell r="IE19">
            <v>6.6499999999999995</v>
          </cell>
          <cell r="IF19">
            <v>0</v>
          </cell>
          <cell r="IG19">
            <v>0</v>
          </cell>
          <cell r="IH19">
            <v>0</v>
          </cell>
          <cell r="II19">
            <v>0</v>
          </cell>
          <cell r="IJ19"/>
          <cell r="IK19"/>
          <cell r="IL19"/>
          <cell r="IM19">
            <v>0</v>
          </cell>
          <cell r="IN19">
            <v>1600</v>
          </cell>
        </row>
        <row r="20">
          <cell r="A20">
            <v>17</v>
          </cell>
          <cell r="B20" t="str">
            <v>Kabirdham</v>
          </cell>
          <cell r="C20" t="str">
            <v>CHHATTISGARH</v>
          </cell>
          <cell r="D20" t="str">
            <v>Central</v>
          </cell>
          <cell r="E20"/>
          <cell r="F20"/>
          <cell r="G20"/>
          <cell r="H20">
            <v>0.5</v>
          </cell>
          <cell r="I20"/>
          <cell r="J20" t="str">
            <v>Medium</v>
          </cell>
          <cell r="K20"/>
          <cell r="L20"/>
          <cell r="M20"/>
          <cell r="N20"/>
          <cell r="O20">
            <v>4</v>
          </cell>
          <cell r="P20">
            <v>2000</v>
          </cell>
          <cell r="Q20">
            <v>0</v>
          </cell>
          <cell r="R20">
            <v>0</v>
          </cell>
          <cell r="S20">
            <v>2</v>
          </cell>
          <cell r="T20">
            <v>1</v>
          </cell>
          <cell r="U20">
            <v>0</v>
          </cell>
          <cell r="V20">
            <v>0</v>
          </cell>
          <cell r="W20">
            <v>0</v>
          </cell>
          <cell r="X20">
            <v>0</v>
          </cell>
          <cell r="Y20" t="str">
            <v/>
          </cell>
          <cell r="Z20">
            <v>0</v>
          </cell>
          <cell r="AA20" t="str">
            <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cell r="AY20"/>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cell r="BW20"/>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cell r="CV20"/>
          <cell r="CW20"/>
          <cell r="CX20"/>
          <cell r="CY20"/>
          <cell r="CZ20"/>
          <cell r="DA20"/>
          <cell r="DB20"/>
          <cell r="DC20"/>
          <cell r="DD20"/>
          <cell r="DE20"/>
          <cell r="DF20"/>
          <cell r="DG20"/>
          <cell r="DH20">
            <v>0</v>
          </cell>
          <cell r="DI20">
            <v>0</v>
          </cell>
          <cell r="DJ20">
            <v>0</v>
          </cell>
          <cell r="DK20">
            <v>0</v>
          </cell>
          <cell r="DL20">
            <v>0</v>
          </cell>
          <cell r="DM20">
            <v>0</v>
          </cell>
          <cell r="DN20">
            <v>0</v>
          </cell>
          <cell r="DO20">
            <v>0</v>
          </cell>
          <cell r="DP20">
            <v>0</v>
          </cell>
          <cell r="DQ20">
            <v>0</v>
          </cell>
          <cell r="DR20">
            <v>0</v>
          </cell>
          <cell r="DS20"/>
          <cell r="DT20"/>
          <cell r="DU20"/>
          <cell r="DV20"/>
          <cell r="DW20"/>
          <cell r="DX20"/>
          <cell r="DY20"/>
          <cell r="DZ20"/>
          <cell r="EA20"/>
          <cell r="EB20"/>
          <cell r="EC20"/>
          <cell r="ED20"/>
          <cell r="EE20"/>
          <cell r="EF20"/>
          <cell r="EG20">
            <v>0</v>
          </cell>
          <cell r="EH20">
            <v>0</v>
          </cell>
          <cell r="EI20">
            <v>0</v>
          </cell>
          <cell r="EJ20">
            <v>0</v>
          </cell>
          <cell r="EK20">
            <v>0</v>
          </cell>
          <cell r="EL20">
            <v>0</v>
          </cell>
          <cell r="EM20">
            <v>0</v>
          </cell>
          <cell r="EN20">
            <v>0</v>
          </cell>
          <cell r="EO20">
            <v>0</v>
          </cell>
          <cell r="EP20">
            <v>0</v>
          </cell>
          <cell r="EQ20">
            <v>0</v>
          </cell>
          <cell r="ER20">
            <v>0</v>
          </cell>
          <cell r="ES20"/>
          <cell r="ET20"/>
          <cell r="EU20"/>
          <cell r="EV20"/>
          <cell r="EW20"/>
          <cell r="EX20"/>
          <cell r="EY20"/>
          <cell r="EZ20"/>
          <cell r="FA20"/>
          <cell r="FB20"/>
          <cell r="FC20"/>
          <cell r="FD20"/>
          <cell r="FE20">
            <v>0</v>
          </cell>
          <cell r="FF20">
            <v>0</v>
          </cell>
          <cell r="FG20">
            <v>0</v>
          </cell>
          <cell r="FH20">
            <v>0</v>
          </cell>
          <cell r="FI20">
            <v>0</v>
          </cell>
          <cell r="FJ20">
            <v>0</v>
          </cell>
          <cell r="FK20">
            <v>0</v>
          </cell>
          <cell r="FL20">
            <v>0</v>
          </cell>
          <cell r="FM20">
            <v>0</v>
          </cell>
          <cell r="FN20">
            <v>0</v>
          </cell>
          <cell r="FO20">
            <v>0</v>
          </cell>
          <cell r="FP20">
            <v>0</v>
          </cell>
          <cell r="FQ20"/>
          <cell r="FR20"/>
          <cell r="FS20"/>
          <cell r="FT20"/>
          <cell r="FU20"/>
          <cell r="FV20"/>
          <cell r="FW20"/>
          <cell r="FX20"/>
          <cell r="FY20"/>
          <cell r="FZ20"/>
          <cell r="GA20"/>
          <cell r="GB20"/>
          <cell r="GC20">
            <v>0</v>
          </cell>
          <cell r="GD20">
            <v>0</v>
          </cell>
          <cell r="GE20">
            <v>0</v>
          </cell>
          <cell r="GF20">
            <v>0</v>
          </cell>
          <cell r="GG20">
            <v>0</v>
          </cell>
          <cell r="GH20">
            <v>0</v>
          </cell>
          <cell r="GI20">
            <v>0</v>
          </cell>
          <cell r="GJ20">
            <v>0</v>
          </cell>
          <cell r="GK20">
            <v>0</v>
          </cell>
          <cell r="GL20">
            <v>0</v>
          </cell>
          <cell r="GM20">
            <v>0</v>
          </cell>
          <cell r="GN20">
            <v>0</v>
          </cell>
          <cell r="GO20"/>
          <cell r="GP20">
            <v>0</v>
          </cell>
          <cell r="GQ20">
            <v>0</v>
          </cell>
          <cell r="GR20">
            <v>0</v>
          </cell>
          <cell r="GS20"/>
          <cell r="GT20"/>
          <cell r="GU20"/>
          <cell r="GV20"/>
          <cell r="GW20"/>
          <cell r="GX20"/>
          <cell r="GY20"/>
          <cell r="GZ20"/>
          <cell r="HA20"/>
          <cell r="HB20"/>
          <cell r="HC20">
            <v>0</v>
          </cell>
          <cell r="HD20">
            <v>0</v>
          </cell>
          <cell r="HE20">
            <v>0</v>
          </cell>
          <cell r="HF20">
            <v>0</v>
          </cell>
          <cell r="HG20">
            <v>0</v>
          </cell>
          <cell r="HH20">
            <v>0</v>
          </cell>
          <cell r="HI20">
            <v>0</v>
          </cell>
          <cell r="HJ20"/>
          <cell r="HK20"/>
          <cell r="HL20"/>
          <cell r="HM20"/>
          <cell r="HN20"/>
          <cell r="HO20">
            <v>0</v>
          </cell>
          <cell r="HP20">
            <v>0</v>
          </cell>
          <cell r="HQ20">
            <v>0</v>
          </cell>
          <cell r="HR20">
            <v>0</v>
          </cell>
          <cell r="HS20">
            <v>0</v>
          </cell>
          <cell r="HT20"/>
          <cell r="HU20">
            <v>0</v>
          </cell>
          <cell r="HV20"/>
          <cell r="HW20">
            <v>0</v>
          </cell>
          <cell r="HX20"/>
          <cell r="HY20">
            <v>0</v>
          </cell>
          <cell r="HZ20">
            <v>0</v>
          </cell>
          <cell r="IA20">
            <v>0</v>
          </cell>
          <cell r="IB20">
            <v>0</v>
          </cell>
          <cell r="IC20">
            <v>0</v>
          </cell>
          <cell r="ID20">
            <v>0</v>
          </cell>
          <cell r="IE20">
            <v>0</v>
          </cell>
          <cell r="IF20">
            <v>0</v>
          </cell>
          <cell r="IG20">
            <v>0</v>
          </cell>
          <cell r="IH20">
            <v>0</v>
          </cell>
          <cell r="II20">
            <v>0</v>
          </cell>
          <cell r="IJ20"/>
          <cell r="IK20"/>
          <cell r="IL20"/>
          <cell r="IM20">
            <v>0</v>
          </cell>
          <cell r="IN20">
            <v>900</v>
          </cell>
        </row>
        <row r="21">
          <cell r="A21">
            <v>18</v>
          </cell>
          <cell r="B21" t="str">
            <v>Mungeli</v>
          </cell>
          <cell r="C21" t="str">
            <v>CHHATTISGARH</v>
          </cell>
          <cell r="D21" t="str">
            <v>Central</v>
          </cell>
          <cell r="E21"/>
          <cell r="F21"/>
          <cell r="G21"/>
          <cell r="H21">
            <v>0.3</v>
          </cell>
          <cell r="I21"/>
          <cell r="J21" t="str">
            <v>Low</v>
          </cell>
          <cell r="K21"/>
          <cell r="L21"/>
          <cell r="M21"/>
          <cell r="N21"/>
          <cell r="O21">
            <v>9</v>
          </cell>
          <cell r="P21">
            <v>1500</v>
          </cell>
          <cell r="Q21">
            <v>0</v>
          </cell>
          <cell r="R21">
            <v>3</v>
          </cell>
          <cell r="S21">
            <v>0</v>
          </cell>
          <cell r="T21">
            <v>0</v>
          </cell>
          <cell r="U21">
            <v>0</v>
          </cell>
          <cell r="V21">
            <v>0</v>
          </cell>
          <cell r="W21">
            <v>0</v>
          </cell>
          <cell r="X21">
            <v>0</v>
          </cell>
          <cell r="Y21" t="str">
            <v/>
          </cell>
          <cell r="Z21">
            <v>0</v>
          </cell>
          <cell r="AA21" t="str">
            <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cell r="AY21"/>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cell r="BW21"/>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cell r="CV21"/>
          <cell r="CW21"/>
          <cell r="CX21"/>
          <cell r="CY21"/>
          <cell r="CZ21"/>
          <cell r="DA21"/>
          <cell r="DB21"/>
          <cell r="DC21"/>
          <cell r="DD21"/>
          <cell r="DE21"/>
          <cell r="DF21"/>
          <cell r="DG21"/>
          <cell r="DH21">
            <v>0</v>
          </cell>
          <cell r="DI21">
            <v>0</v>
          </cell>
          <cell r="DJ21">
            <v>0</v>
          </cell>
          <cell r="DK21">
            <v>0</v>
          </cell>
          <cell r="DL21">
            <v>0</v>
          </cell>
          <cell r="DM21">
            <v>0</v>
          </cell>
          <cell r="DN21">
            <v>0</v>
          </cell>
          <cell r="DO21">
            <v>0</v>
          </cell>
          <cell r="DP21">
            <v>0</v>
          </cell>
          <cell r="DQ21">
            <v>0</v>
          </cell>
          <cell r="DR21">
            <v>0</v>
          </cell>
          <cell r="DS21"/>
          <cell r="DT21"/>
          <cell r="DU21"/>
          <cell r="DV21"/>
          <cell r="DW21"/>
          <cell r="DX21"/>
          <cell r="DY21"/>
          <cell r="DZ21"/>
          <cell r="EA21"/>
          <cell r="EB21"/>
          <cell r="EC21"/>
          <cell r="ED21"/>
          <cell r="EE21"/>
          <cell r="EF21"/>
          <cell r="EG21">
            <v>0</v>
          </cell>
          <cell r="EH21">
            <v>0</v>
          </cell>
          <cell r="EI21">
            <v>0</v>
          </cell>
          <cell r="EJ21">
            <v>0</v>
          </cell>
          <cell r="EK21">
            <v>0</v>
          </cell>
          <cell r="EL21">
            <v>0</v>
          </cell>
          <cell r="EM21">
            <v>0</v>
          </cell>
          <cell r="EN21">
            <v>0</v>
          </cell>
          <cell r="EO21">
            <v>0</v>
          </cell>
          <cell r="EP21">
            <v>0</v>
          </cell>
          <cell r="EQ21">
            <v>0</v>
          </cell>
          <cell r="ER21">
            <v>0</v>
          </cell>
          <cell r="ES21"/>
          <cell r="ET21"/>
          <cell r="EU21"/>
          <cell r="EV21"/>
          <cell r="EW21"/>
          <cell r="EX21"/>
          <cell r="EY21"/>
          <cell r="EZ21"/>
          <cell r="FA21"/>
          <cell r="FB21"/>
          <cell r="FC21"/>
          <cell r="FD21"/>
          <cell r="FE21">
            <v>0</v>
          </cell>
          <cell r="FF21">
            <v>0</v>
          </cell>
          <cell r="FG21">
            <v>0</v>
          </cell>
          <cell r="FH21">
            <v>0</v>
          </cell>
          <cell r="FI21">
            <v>0</v>
          </cell>
          <cell r="FJ21">
            <v>0</v>
          </cell>
          <cell r="FK21">
            <v>0</v>
          </cell>
          <cell r="FL21">
            <v>0</v>
          </cell>
          <cell r="FM21">
            <v>0</v>
          </cell>
          <cell r="FN21">
            <v>0</v>
          </cell>
          <cell r="FO21">
            <v>0</v>
          </cell>
          <cell r="FP21">
            <v>0</v>
          </cell>
          <cell r="FQ21"/>
          <cell r="FR21"/>
          <cell r="FS21"/>
          <cell r="FT21"/>
          <cell r="FU21"/>
          <cell r="FV21"/>
          <cell r="FW21"/>
          <cell r="FX21"/>
          <cell r="FY21"/>
          <cell r="FZ21"/>
          <cell r="GA21"/>
          <cell r="GB21"/>
          <cell r="GC21">
            <v>0</v>
          </cell>
          <cell r="GD21">
            <v>0</v>
          </cell>
          <cell r="GE21">
            <v>0</v>
          </cell>
          <cell r="GF21">
            <v>0</v>
          </cell>
          <cell r="GG21">
            <v>0</v>
          </cell>
          <cell r="GH21">
            <v>0</v>
          </cell>
          <cell r="GI21">
            <v>0</v>
          </cell>
          <cell r="GJ21">
            <v>0</v>
          </cell>
          <cell r="GK21">
            <v>0</v>
          </cell>
          <cell r="GL21">
            <v>0</v>
          </cell>
          <cell r="GM21">
            <v>0</v>
          </cell>
          <cell r="GN21">
            <v>0</v>
          </cell>
          <cell r="GO21"/>
          <cell r="GP21">
            <v>0</v>
          </cell>
          <cell r="GQ21">
            <v>0</v>
          </cell>
          <cell r="GR21">
            <v>0</v>
          </cell>
          <cell r="GS21"/>
          <cell r="GT21"/>
          <cell r="GU21"/>
          <cell r="GV21"/>
          <cell r="GW21"/>
          <cell r="GX21"/>
          <cell r="GY21"/>
          <cell r="GZ21"/>
          <cell r="HA21"/>
          <cell r="HB21"/>
          <cell r="HC21">
            <v>0</v>
          </cell>
          <cell r="HD21">
            <v>0</v>
          </cell>
          <cell r="HE21">
            <v>0</v>
          </cell>
          <cell r="HF21">
            <v>0</v>
          </cell>
          <cell r="HG21">
            <v>0</v>
          </cell>
          <cell r="HH21">
            <v>0</v>
          </cell>
          <cell r="HI21">
            <v>0</v>
          </cell>
          <cell r="HJ21"/>
          <cell r="HK21"/>
          <cell r="HL21"/>
          <cell r="HM21"/>
          <cell r="HN21"/>
          <cell r="HO21">
            <v>0</v>
          </cell>
          <cell r="HP21">
            <v>0</v>
          </cell>
          <cell r="HQ21">
            <v>0</v>
          </cell>
          <cell r="HR21">
            <v>0</v>
          </cell>
          <cell r="HS21">
            <v>8639</v>
          </cell>
          <cell r="HT21"/>
          <cell r="HU21">
            <v>0</v>
          </cell>
          <cell r="HV21"/>
          <cell r="HW21">
            <v>0</v>
          </cell>
          <cell r="HX21"/>
          <cell r="HY21">
            <v>0</v>
          </cell>
          <cell r="HZ21">
            <v>60632</v>
          </cell>
          <cell r="IA21">
            <v>0</v>
          </cell>
          <cell r="IB21">
            <v>0</v>
          </cell>
          <cell r="IC21">
            <v>0</v>
          </cell>
          <cell r="ID21">
            <v>0</v>
          </cell>
          <cell r="IE21">
            <v>0</v>
          </cell>
          <cell r="IF21">
            <v>0</v>
          </cell>
          <cell r="IG21">
            <v>0</v>
          </cell>
          <cell r="IH21">
            <v>0</v>
          </cell>
          <cell r="II21">
            <v>0</v>
          </cell>
          <cell r="IJ21"/>
          <cell r="IK21"/>
          <cell r="IL21"/>
          <cell r="IM21">
            <v>0</v>
          </cell>
          <cell r="IN21">
            <v>1800</v>
          </cell>
        </row>
        <row r="22">
          <cell r="A22">
            <v>19</v>
          </cell>
          <cell r="B22" t="str">
            <v>Surajpur</v>
          </cell>
          <cell r="C22" t="str">
            <v>CHHATTISGARH</v>
          </cell>
          <cell r="D22" t="str">
            <v>Central</v>
          </cell>
          <cell r="E22"/>
          <cell r="F22"/>
          <cell r="G22"/>
          <cell r="H22">
            <v>0.5</v>
          </cell>
          <cell r="I22"/>
          <cell r="J22" t="str">
            <v>Medium</v>
          </cell>
          <cell r="K22"/>
          <cell r="L22"/>
          <cell r="M22"/>
          <cell r="N22"/>
          <cell r="O22">
            <v>11</v>
          </cell>
          <cell r="P22">
            <v>2000</v>
          </cell>
          <cell r="Q22">
            <v>1</v>
          </cell>
          <cell r="R22">
            <v>1</v>
          </cell>
          <cell r="S22">
            <v>2</v>
          </cell>
          <cell r="T22">
            <v>2</v>
          </cell>
          <cell r="U22">
            <v>0</v>
          </cell>
          <cell r="V22">
            <v>1</v>
          </cell>
          <cell r="W22">
            <v>0</v>
          </cell>
          <cell r="X22">
            <v>0</v>
          </cell>
          <cell r="Y22" t="str">
            <v/>
          </cell>
          <cell r="Z22">
            <v>0</v>
          </cell>
          <cell r="AA22" t="str">
            <v/>
          </cell>
          <cell r="AB22">
            <v>0</v>
          </cell>
          <cell r="AC22">
            <v>0</v>
          </cell>
          <cell r="AD22">
            <v>0</v>
          </cell>
          <cell r="AE22">
            <v>0</v>
          </cell>
          <cell r="AF22">
            <v>0</v>
          </cell>
          <cell r="AG22">
            <v>0</v>
          </cell>
          <cell r="AH22">
            <v>20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cell r="AY22"/>
          <cell r="AZ22">
            <v>0</v>
          </cell>
          <cell r="BA22">
            <v>0</v>
          </cell>
          <cell r="BB22">
            <v>0</v>
          </cell>
          <cell r="BC22">
            <v>0</v>
          </cell>
          <cell r="BD22">
            <v>0</v>
          </cell>
          <cell r="BE22">
            <v>0</v>
          </cell>
          <cell r="BF22">
            <v>1</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cell r="BW22"/>
          <cell r="BX22">
            <v>1</v>
          </cell>
          <cell r="BY22">
            <v>0</v>
          </cell>
          <cell r="BZ22">
            <v>0</v>
          </cell>
          <cell r="CA22">
            <v>0</v>
          </cell>
          <cell r="CB22">
            <v>0</v>
          </cell>
          <cell r="CC22">
            <v>0</v>
          </cell>
          <cell r="CD22">
            <v>0</v>
          </cell>
          <cell r="CE22">
            <v>1</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cell r="CV22"/>
          <cell r="CW22"/>
          <cell r="CX22"/>
          <cell r="CY22"/>
          <cell r="CZ22"/>
          <cell r="DA22"/>
          <cell r="DB22"/>
          <cell r="DC22"/>
          <cell r="DD22"/>
          <cell r="DE22"/>
          <cell r="DF22"/>
          <cell r="DG22"/>
          <cell r="DH22">
            <v>0</v>
          </cell>
          <cell r="DI22">
            <v>0</v>
          </cell>
          <cell r="DJ22">
            <v>0</v>
          </cell>
          <cell r="DK22">
            <v>0</v>
          </cell>
          <cell r="DL22">
            <v>0</v>
          </cell>
          <cell r="DM22">
            <v>0</v>
          </cell>
          <cell r="DN22">
            <v>0</v>
          </cell>
          <cell r="DO22">
            <v>0</v>
          </cell>
          <cell r="DP22">
            <v>0</v>
          </cell>
          <cell r="DQ22">
            <v>0</v>
          </cell>
          <cell r="DR22">
            <v>0</v>
          </cell>
          <cell r="DS22"/>
          <cell r="DT22"/>
          <cell r="DU22"/>
          <cell r="DV22"/>
          <cell r="DW22"/>
          <cell r="DX22"/>
          <cell r="DY22"/>
          <cell r="DZ22"/>
          <cell r="EA22"/>
          <cell r="EB22"/>
          <cell r="EC22"/>
          <cell r="ED22"/>
          <cell r="EE22"/>
          <cell r="EF22"/>
          <cell r="EG22">
            <v>0</v>
          </cell>
          <cell r="EH22">
            <v>0</v>
          </cell>
          <cell r="EI22">
            <v>0</v>
          </cell>
          <cell r="EJ22">
            <v>0</v>
          </cell>
          <cell r="EK22">
            <v>0</v>
          </cell>
          <cell r="EL22">
            <v>0</v>
          </cell>
          <cell r="EM22">
            <v>0</v>
          </cell>
          <cell r="EN22">
            <v>0</v>
          </cell>
          <cell r="EO22">
            <v>0</v>
          </cell>
          <cell r="EP22">
            <v>0</v>
          </cell>
          <cell r="EQ22">
            <v>0</v>
          </cell>
          <cell r="ER22">
            <v>0</v>
          </cell>
          <cell r="ES22"/>
          <cell r="ET22"/>
          <cell r="EU22"/>
          <cell r="EV22"/>
          <cell r="EW22"/>
          <cell r="EX22"/>
          <cell r="EY22"/>
          <cell r="EZ22"/>
          <cell r="FA22"/>
          <cell r="FB22"/>
          <cell r="FC22"/>
          <cell r="FD22"/>
          <cell r="FE22">
            <v>0</v>
          </cell>
          <cell r="FF22">
            <v>0</v>
          </cell>
          <cell r="FG22">
            <v>0</v>
          </cell>
          <cell r="FH22">
            <v>0</v>
          </cell>
          <cell r="FI22">
            <v>0</v>
          </cell>
          <cell r="FJ22">
            <v>0</v>
          </cell>
          <cell r="FK22">
            <v>0</v>
          </cell>
          <cell r="FL22">
            <v>0</v>
          </cell>
          <cell r="FM22">
            <v>0</v>
          </cell>
          <cell r="FN22">
            <v>0</v>
          </cell>
          <cell r="FO22">
            <v>0</v>
          </cell>
          <cell r="FP22">
            <v>0</v>
          </cell>
          <cell r="FQ22"/>
          <cell r="FR22"/>
          <cell r="FS22"/>
          <cell r="FT22"/>
          <cell r="FU22"/>
          <cell r="FV22"/>
          <cell r="FW22"/>
          <cell r="FX22"/>
          <cell r="FY22"/>
          <cell r="FZ22"/>
          <cell r="GA22"/>
          <cell r="GB22"/>
          <cell r="GC22">
            <v>0</v>
          </cell>
          <cell r="GD22">
            <v>0</v>
          </cell>
          <cell r="GE22">
            <v>0</v>
          </cell>
          <cell r="GF22">
            <v>0</v>
          </cell>
          <cell r="GG22">
            <v>0</v>
          </cell>
          <cell r="GH22">
            <v>0</v>
          </cell>
          <cell r="GI22">
            <v>0</v>
          </cell>
          <cell r="GJ22">
            <v>0</v>
          </cell>
          <cell r="GK22">
            <v>0</v>
          </cell>
          <cell r="GL22">
            <v>0</v>
          </cell>
          <cell r="GM22">
            <v>0</v>
          </cell>
          <cell r="GN22">
            <v>0</v>
          </cell>
          <cell r="GO22"/>
          <cell r="GP22">
            <v>0</v>
          </cell>
          <cell r="GQ22">
            <v>0</v>
          </cell>
          <cell r="GR22">
            <v>0</v>
          </cell>
          <cell r="GS22"/>
          <cell r="GT22"/>
          <cell r="GU22"/>
          <cell r="GV22"/>
          <cell r="GW22"/>
          <cell r="GX22"/>
          <cell r="GY22"/>
          <cell r="GZ22"/>
          <cell r="HA22"/>
          <cell r="HB22"/>
          <cell r="HC22">
            <v>0</v>
          </cell>
          <cell r="HD22">
            <v>0</v>
          </cell>
          <cell r="HE22">
            <v>0</v>
          </cell>
          <cell r="HF22">
            <v>0</v>
          </cell>
          <cell r="HG22">
            <v>0</v>
          </cell>
          <cell r="HH22">
            <v>0</v>
          </cell>
          <cell r="HI22">
            <v>0</v>
          </cell>
          <cell r="HJ22"/>
          <cell r="HK22"/>
          <cell r="HL22"/>
          <cell r="HM22"/>
          <cell r="HN22"/>
          <cell r="HO22">
            <v>0</v>
          </cell>
          <cell r="HP22">
            <v>0</v>
          </cell>
          <cell r="HQ22">
            <v>0</v>
          </cell>
          <cell r="HR22">
            <v>0</v>
          </cell>
          <cell r="HS22">
            <v>0</v>
          </cell>
          <cell r="HT22"/>
          <cell r="HU22">
            <v>0</v>
          </cell>
          <cell r="HV22"/>
          <cell r="HW22">
            <v>0</v>
          </cell>
          <cell r="HX22"/>
          <cell r="HY22">
            <v>0</v>
          </cell>
          <cell r="HZ22">
            <v>14000</v>
          </cell>
          <cell r="IA22">
            <v>20</v>
          </cell>
          <cell r="IB22">
            <v>0</v>
          </cell>
          <cell r="IC22">
            <v>1.6666666666666667</v>
          </cell>
          <cell r="ID22">
            <v>0</v>
          </cell>
          <cell r="IE22">
            <v>0</v>
          </cell>
          <cell r="IF22">
            <v>0</v>
          </cell>
          <cell r="IG22">
            <v>6.666666666666667</v>
          </cell>
          <cell r="IH22">
            <v>0</v>
          </cell>
          <cell r="II22">
            <v>0</v>
          </cell>
          <cell r="IJ22"/>
          <cell r="IK22"/>
          <cell r="IL22"/>
          <cell r="IM22">
            <v>0</v>
          </cell>
          <cell r="IN22">
            <v>2450</v>
          </cell>
        </row>
        <row r="23">
          <cell r="A23">
            <v>20</v>
          </cell>
          <cell r="B23" t="str">
            <v>Gariaband</v>
          </cell>
          <cell r="C23" t="str">
            <v>CHHATTISGARH</v>
          </cell>
          <cell r="D23" t="str">
            <v>Central</v>
          </cell>
          <cell r="E23"/>
          <cell r="F23"/>
          <cell r="G23"/>
          <cell r="H23">
            <v>0.3</v>
          </cell>
          <cell r="I23"/>
          <cell r="J23" t="str">
            <v>Low</v>
          </cell>
          <cell r="K23"/>
          <cell r="L23"/>
          <cell r="M23"/>
          <cell r="N23"/>
          <cell r="O23">
            <v>13</v>
          </cell>
          <cell r="P23">
            <v>1500</v>
          </cell>
          <cell r="Q23">
            <v>0</v>
          </cell>
          <cell r="R23">
            <v>3</v>
          </cell>
          <cell r="S23">
            <v>2</v>
          </cell>
          <cell r="T23">
            <v>0</v>
          </cell>
          <cell r="U23">
            <v>0</v>
          </cell>
          <cell r="V23">
            <v>0</v>
          </cell>
          <cell r="W23">
            <v>0</v>
          </cell>
          <cell r="X23">
            <v>0</v>
          </cell>
          <cell r="Y23" t="str">
            <v/>
          </cell>
          <cell r="Z23">
            <v>0</v>
          </cell>
          <cell r="AA23" t="str">
            <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cell r="AY23"/>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cell r="BW23"/>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cell r="CV23"/>
          <cell r="CW23"/>
          <cell r="CX23"/>
          <cell r="CY23"/>
          <cell r="CZ23"/>
          <cell r="DA23"/>
          <cell r="DB23"/>
          <cell r="DC23"/>
          <cell r="DD23"/>
          <cell r="DE23"/>
          <cell r="DF23"/>
          <cell r="DG23"/>
          <cell r="DH23">
            <v>0</v>
          </cell>
          <cell r="DI23">
            <v>0</v>
          </cell>
          <cell r="DJ23">
            <v>0</v>
          </cell>
          <cell r="DK23">
            <v>0</v>
          </cell>
          <cell r="DL23">
            <v>0</v>
          </cell>
          <cell r="DM23">
            <v>0</v>
          </cell>
          <cell r="DN23">
            <v>0</v>
          </cell>
          <cell r="DO23">
            <v>0</v>
          </cell>
          <cell r="DP23">
            <v>0</v>
          </cell>
          <cell r="DQ23">
            <v>0</v>
          </cell>
          <cell r="DR23">
            <v>0</v>
          </cell>
          <cell r="DS23"/>
          <cell r="DT23"/>
          <cell r="DU23"/>
          <cell r="DV23"/>
          <cell r="DW23"/>
          <cell r="DX23"/>
          <cell r="DY23"/>
          <cell r="DZ23"/>
          <cell r="EA23"/>
          <cell r="EB23"/>
          <cell r="EC23"/>
          <cell r="ED23"/>
          <cell r="EE23"/>
          <cell r="EF23"/>
          <cell r="EG23">
            <v>0</v>
          </cell>
          <cell r="EH23">
            <v>0</v>
          </cell>
          <cell r="EI23">
            <v>0</v>
          </cell>
          <cell r="EJ23">
            <v>0</v>
          </cell>
          <cell r="EK23">
            <v>0</v>
          </cell>
          <cell r="EL23">
            <v>0</v>
          </cell>
          <cell r="EM23">
            <v>0</v>
          </cell>
          <cell r="EN23">
            <v>0</v>
          </cell>
          <cell r="EO23">
            <v>0</v>
          </cell>
          <cell r="EP23">
            <v>0</v>
          </cell>
          <cell r="EQ23">
            <v>0</v>
          </cell>
          <cell r="ER23">
            <v>0</v>
          </cell>
          <cell r="ES23"/>
          <cell r="ET23"/>
          <cell r="EU23"/>
          <cell r="EV23"/>
          <cell r="EW23"/>
          <cell r="EX23"/>
          <cell r="EY23"/>
          <cell r="EZ23"/>
          <cell r="FA23"/>
          <cell r="FB23"/>
          <cell r="FC23"/>
          <cell r="FD23"/>
          <cell r="FE23">
            <v>0</v>
          </cell>
          <cell r="FF23">
            <v>0</v>
          </cell>
          <cell r="FG23">
            <v>0</v>
          </cell>
          <cell r="FH23">
            <v>0</v>
          </cell>
          <cell r="FI23">
            <v>0</v>
          </cell>
          <cell r="FJ23">
            <v>0</v>
          </cell>
          <cell r="FK23">
            <v>0</v>
          </cell>
          <cell r="FL23">
            <v>0</v>
          </cell>
          <cell r="FM23">
            <v>0</v>
          </cell>
          <cell r="FN23">
            <v>0</v>
          </cell>
          <cell r="FO23">
            <v>0</v>
          </cell>
          <cell r="FP23">
            <v>0</v>
          </cell>
          <cell r="FQ23"/>
          <cell r="FR23"/>
          <cell r="FS23"/>
          <cell r="FT23"/>
          <cell r="FU23"/>
          <cell r="FV23"/>
          <cell r="FW23"/>
          <cell r="FX23"/>
          <cell r="FY23"/>
          <cell r="FZ23"/>
          <cell r="GA23"/>
          <cell r="GB23"/>
          <cell r="GC23">
            <v>0</v>
          </cell>
          <cell r="GD23">
            <v>0</v>
          </cell>
          <cell r="GE23">
            <v>0</v>
          </cell>
          <cell r="GF23">
            <v>0</v>
          </cell>
          <cell r="GG23">
            <v>0</v>
          </cell>
          <cell r="GH23">
            <v>0</v>
          </cell>
          <cell r="GI23">
            <v>0</v>
          </cell>
          <cell r="GJ23">
            <v>0</v>
          </cell>
          <cell r="GK23">
            <v>0</v>
          </cell>
          <cell r="GL23">
            <v>0</v>
          </cell>
          <cell r="GM23">
            <v>0</v>
          </cell>
          <cell r="GN23">
            <v>0</v>
          </cell>
          <cell r="GO23"/>
          <cell r="GP23">
            <v>0</v>
          </cell>
          <cell r="GQ23">
            <v>0</v>
          </cell>
          <cell r="GR23">
            <v>0</v>
          </cell>
          <cell r="GS23"/>
          <cell r="GT23"/>
          <cell r="GU23"/>
          <cell r="GV23"/>
          <cell r="GW23"/>
          <cell r="GX23"/>
          <cell r="GY23"/>
          <cell r="GZ23"/>
          <cell r="HA23"/>
          <cell r="HB23"/>
          <cell r="HC23">
            <v>0</v>
          </cell>
          <cell r="HD23">
            <v>0</v>
          </cell>
          <cell r="HE23">
            <v>0</v>
          </cell>
          <cell r="HF23">
            <v>0</v>
          </cell>
          <cell r="HG23">
            <v>0</v>
          </cell>
          <cell r="HH23">
            <v>0</v>
          </cell>
          <cell r="HI23">
            <v>0</v>
          </cell>
          <cell r="HJ23"/>
          <cell r="HK23"/>
          <cell r="HL23"/>
          <cell r="HM23"/>
          <cell r="HN23"/>
          <cell r="HO23">
            <v>0</v>
          </cell>
          <cell r="HP23">
            <v>0</v>
          </cell>
          <cell r="HQ23">
            <v>0</v>
          </cell>
          <cell r="HR23">
            <v>0</v>
          </cell>
          <cell r="HS23">
            <v>0</v>
          </cell>
          <cell r="HT23"/>
          <cell r="HU23">
            <v>0</v>
          </cell>
          <cell r="HV23"/>
          <cell r="HW23">
            <v>0</v>
          </cell>
          <cell r="HX23"/>
          <cell r="HY23">
            <v>0</v>
          </cell>
          <cell r="HZ23">
            <v>24324</v>
          </cell>
          <cell r="IA23">
            <v>0</v>
          </cell>
          <cell r="IB23">
            <v>0</v>
          </cell>
          <cell r="IC23">
            <v>0</v>
          </cell>
          <cell r="ID23">
            <v>0</v>
          </cell>
          <cell r="IE23">
            <v>0</v>
          </cell>
          <cell r="IF23">
            <v>0</v>
          </cell>
          <cell r="IG23">
            <v>0</v>
          </cell>
          <cell r="IH23">
            <v>0</v>
          </cell>
          <cell r="II23">
            <v>0</v>
          </cell>
          <cell r="IJ23"/>
          <cell r="IK23"/>
          <cell r="IL23"/>
          <cell r="IM23">
            <v>0</v>
          </cell>
          <cell r="IN23">
            <v>2300</v>
          </cell>
        </row>
        <row r="24">
          <cell r="A24">
            <v>21</v>
          </cell>
          <cell r="B24" t="str">
            <v>Gaurella Pendra Marwahi</v>
          </cell>
          <cell r="C24" t="str">
            <v>CHHATTISGARH</v>
          </cell>
          <cell r="D24" t="str">
            <v>Central</v>
          </cell>
          <cell r="E24"/>
          <cell r="F24"/>
          <cell r="G24"/>
          <cell r="H24">
            <v>0.3</v>
          </cell>
          <cell r="I24"/>
          <cell r="J24" t="str">
            <v>Low</v>
          </cell>
          <cell r="K24"/>
          <cell r="L24"/>
          <cell r="M24"/>
          <cell r="N24"/>
          <cell r="O24">
            <v>0</v>
          </cell>
          <cell r="P24">
            <v>1500</v>
          </cell>
          <cell r="Q24">
            <v>0</v>
          </cell>
          <cell r="R24">
            <v>0</v>
          </cell>
          <cell r="S24">
            <v>0</v>
          </cell>
          <cell r="T24">
            <v>0</v>
          </cell>
          <cell r="U24">
            <v>0</v>
          </cell>
          <cell r="V24">
            <v>1</v>
          </cell>
          <cell r="W24">
            <v>0</v>
          </cell>
          <cell r="X24">
            <v>0</v>
          </cell>
          <cell r="Y24" t="str">
            <v/>
          </cell>
          <cell r="Z24">
            <v>0</v>
          </cell>
          <cell r="AA24" t="str">
            <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cell r="AY24"/>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cell r="BW24"/>
          <cell r="BX24">
            <v>1</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cell r="CV24"/>
          <cell r="CW24"/>
          <cell r="CX24"/>
          <cell r="CY24"/>
          <cell r="CZ24"/>
          <cell r="DA24"/>
          <cell r="DB24"/>
          <cell r="DC24"/>
          <cell r="DD24"/>
          <cell r="DE24"/>
          <cell r="DF24"/>
          <cell r="DG24"/>
          <cell r="DH24">
            <v>0</v>
          </cell>
          <cell r="DI24">
            <v>0</v>
          </cell>
          <cell r="DJ24">
            <v>0</v>
          </cell>
          <cell r="DK24">
            <v>0</v>
          </cell>
          <cell r="DL24">
            <v>0</v>
          </cell>
          <cell r="DM24">
            <v>0</v>
          </cell>
          <cell r="DN24">
            <v>0</v>
          </cell>
          <cell r="DO24">
            <v>0</v>
          </cell>
          <cell r="DP24">
            <v>0</v>
          </cell>
          <cell r="DQ24">
            <v>0</v>
          </cell>
          <cell r="DR24">
            <v>0</v>
          </cell>
          <cell r="DS24"/>
          <cell r="DT24"/>
          <cell r="DU24"/>
          <cell r="DV24"/>
          <cell r="DW24"/>
          <cell r="DX24"/>
          <cell r="DY24"/>
          <cell r="DZ24"/>
          <cell r="EA24"/>
          <cell r="EB24"/>
          <cell r="EC24"/>
          <cell r="ED24"/>
          <cell r="EE24"/>
          <cell r="EF24"/>
          <cell r="EG24">
            <v>0</v>
          </cell>
          <cell r="EH24">
            <v>0</v>
          </cell>
          <cell r="EI24">
            <v>0</v>
          </cell>
          <cell r="EJ24">
            <v>0</v>
          </cell>
          <cell r="EK24">
            <v>0</v>
          </cell>
          <cell r="EL24">
            <v>0</v>
          </cell>
          <cell r="EM24">
            <v>0</v>
          </cell>
          <cell r="EN24">
            <v>0</v>
          </cell>
          <cell r="EO24">
            <v>0</v>
          </cell>
          <cell r="EP24">
            <v>0</v>
          </cell>
          <cell r="EQ24">
            <v>0</v>
          </cell>
          <cell r="ER24">
            <v>0</v>
          </cell>
          <cell r="ES24"/>
          <cell r="ET24"/>
          <cell r="EU24"/>
          <cell r="EV24"/>
          <cell r="EW24"/>
          <cell r="EX24"/>
          <cell r="EY24"/>
          <cell r="EZ24"/>
          <cell r="FA24"/>
          <cell r="FB24"/>
          <cell r="FC24"/>
          <cell r="FD24"/>
          <cell r="FE24">
            <v>0</v>
          </cell>
          <cell r="FF24">
            <v>0</v>
          </cell>
          <cell r="FG24">
            <v>0</v>
          </cell>
          <cell r="FH24">
            <v>0</v>
          </cell>
          <cell r="FI24">
            <v>0</v>
          </cell>
          <cell r="FJ24">
            <v>0</v>
          </cell>
          <cell r="FK24">
            <v>0</v>
          </cell>
          <cell r="FL24">
            <v>0</v>
          </cell>
          <cell r="FM24">
            <v>0</v>
          </cell>
          <cell r="FN24">
            <v>0</v>
          </cell>
          <cell r="FO24">
            <v>0</v>
          </cell>
          <cell r="FP24">
            <v>0</v>
          </cell>
          <cell r="FQ24"/>
          <cell r="FR24"/>
          <cell r="FS24"/>
          <cell r="FT24"/>
          <cell r="FU24"/>
          <cell r="FV24"/>
          <cell r="FW24"/>
          <cell r="FX24"/>
          <cell r="FY24"/>
          <cell r="FZ24"/>
          <cell r="GA24"/>
          <cell r="GB24"/>
          <cell r="GC24">
            <v>0</v>
          </cell>
          <cell r="GD24">
            <v>0</v>
          </cell>
          <cell r="GE24">
            <v>0</v>
          </cell>
          <cell r="GF24">
            <v>0</v>
          </cell>
          <cell r="GG24">
            <v>0</v>
          </cell>
          <cell r="GH24">
            <v>0</v>
          </cell>
          <cell r="GI24">
            <v>0</v>
          </cell>
          <cell r="GJ24">
            <v>0</v>
          </cell>
          <cell r="GK24">
            <v>0</v>
          </cell>
          <cell r="GL24">
            <v>0</v>
          </cell>
          <cell r="GM24">
            <v>0</v>
          </cell>
          <cell r="GN24">
            <v>0</v>
          </cell>
          <cell r="GO24"/>
          <cell r="GP24">
            <v>0</v>
          </cell>
          <cell r="GQ24">
            <v>0</v>
          </cell>
          <cell r="GR24">
            <v>0</v>
          </cell>
          <cell r="GS24"/>
          <cell r="GT24"/>
          <cell r="GU24"/>
          <cell r="GV24"/>
          <cell r="GW24"/>
          <cell r="GX24"/>
          <cell r="GY24"/>
          <cell r="GZ24"/>
          <cell r="HA24"/>
          <cell r="HB24"/>
          <cell r="HC24">
            <v>0</v>
          </cell>
          <cell r="HD24">
            <v>0</v>
          </cell>
          <cell r="HE24">
            <v>0</v>
          </cell>
          <cell r="HF24">
            <v>0</v>
          </cell>
          <cell r="HG24">
            <v>0</v>
          </cell>
          <cell r="HH24">
            <v>0</v>
          </cell>
          <cell r="HI24">
            <v>0</v>
          </cell>
          <cell r="HJ24"/>
          <cell r="HK24"/>
          <cell r="HL24"/>
          <cell r="HM24"/>
          <cell r="HN24"/>
          <cell r="HO24">
            <v>0</v>
          </cell>
          <cell r="HP24">
            <v>0</v>
          </cell>
          <cell r="HQ24">
            <v>0</v>
          </cell>
          <cell r="HR24">
            <v>0</v>
          </cell>
          <cell r="HS24">
            <v>0</v>
          </cell>
          <cell r="HT24"/>
          <cell r="HU24">
            <v>0</v>
          </cell>
          <cell r="HV24"/>
          <cell r="HW24">
            <v>0</v>
          </cell>
          <cell r="HX24"/>
          <cell r="HY24">
            <v>0</v>
          </cell>
          <cell r="HZ24">
            <v>0</v>
          </cell>
          <cell r="IA24">
            <v>0</v>
          </cell>
          <cell r="IB24">
            <v>0</v>
          </cell>
          <cell r="IC24">
            <v>0</v>
          </cell>
          <cell r="ID24">
            <v>0</v>
          </cell>
          <cell r="IE24">
            <v>0</v>
          </cell>
          <cell r="IF24">
            <v>0</v>
          </cell>
          <cell r="IG24">
            <v>0</v>
          </cell>
          <cell r="IH24">
            <v>0</v>
          </cell>
          <cell r="II24">
            <v>0</v>
          </cell>
          <cell r="IJ24"/>
          <cell r="IK24"/>
          <cell r="IL24"/>
          <cell r="IM24">
            <v>0</v>
          </cell>
          <cell r="IN24">
            <v>0</v>
          </cell>
        </row>
        <row r="25">
          <cell r="A25">
            <v>22</v>
          </cell>
          <cell r="B25" t="str">
            <v>Baloda Bazar</v>
          </cell>
          <cell r="C25" t="str">
            <v>CHHATTISGARH</v>
          </cell>
          <cell r="D25" t="str">
            <v>Central</v>
          </cell>
          <cell r="E25"/>
          <cell r="F25"/>
          <cell r="G25"/>
          <cell r="H25">
            <v>0.3</v>
          </cell>
          <cell r="I25"/>
          <cell r="J25" t="str">
            <v>Low</v>
          </cell>
          <cell r="K25"/>
          <cell r="L25"/>
          <cell r="M25"/>
          <cell r="N25"/>
          <cell r="O25">
            <v>15</v>
          </cell>
          <cell r="P25">
            <v>1000</v>
          </cell>
          <cell r="Q25">
            <v>1</v>
          </cell>
          <cell r="R25">
            <v>1</v>
          </cell>
          <cell r="S25">
            <v>4</v>
          </cell>
          <cell r="T25">
            <v>0</v>
          </cell>
          <cell r="U25">
            <v>0</v>
          </cell>
          <cell r="V25">
            <v>1</v>
          </cell>
          <cell r="W25">
            <v>0</v>
          </cell>
          <cell r="X25">
            <v>0</v>
          </cell>
          <cell r="Y25" t="str">
            <v/>
          </cell>
          <cell r="Z25">
            <v>0</v>
          </cell>
          <cell r="AA25" t="str">
            <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cell r="AY25"/>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cell r="BW25"/>
          <cell r="BX25">
            <v>1</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cell r="CV25"/>
          <cell r="CW25"/>
          <cell r="CX25"/>
          <cell r="CY25"/>
          <cell r="CZ25"/>
          <cell r="DA25"/>
          <cell r="DB25"/>
          <cell r="DC25"/>
          <cell r="DD25"/>
          <cell r="DE25"/>
          <cell r="DF25"/>
          <cell r="DG25"/>
          <cell r="DH25">
            <v>0</v>
          </cell>
          <cell r="DI25">
            <v>0</v>
          </cell>
          <cell r="DJ25">
            <v>0</v>
          </cell>
          <cell r="DK25">
            <v>0</v>
          </cell>
          <cell r="DL25">
            <v>0</v>
          </cell>
          <cell r="DM25">
            <v>0</v>
          </cell>
          <cell r="DN25">
            <v>0</v>
          </cell>
          <cell r="DO25">
            <v>0</v>
          </cell>
          <cell r="DP25">
            <v>0</v>
          </cell>
          <cell r="DQ25">
            <v>0</v>
          </cell>
          <cell r="DR25">
            <v>0</v>
          </cell>
          <cell r="DS25"/>
          <cell r="DT25"/>
          <cell r="DU25"/>
          <cell r="DV25"/>
          <cell r="DW25"/>
          <cell r="DX25"/>
          <cell r="DY25"/>
          <cell r="DZ25"/>
          <cell r="EA25"/>
          <cell r="EB25"/>
          <cell r="EC25"/>
          <cell r="ED25"/>
          <cell r="EE25"/>
          <cell r="EF25"/>
          <cell r="EG25">
            <v>0</v>
          </cell>
          <cell r="EH25">
            <v>0</v>
          </cell>
          <cell r="EI25">
            <v>0</v>
          </cell>
          <cell r="EJ25">
            <v>0</v>
          </cell>
          <cell r="EK25">
            <v>0</v>
          </cell>
          <cell r="EL25">
            <v>0</v>
          </cell>
          <cell r="EM25">
            <v>0</v>
          </cell>
          <cell r="EN25">
            <v>0</v>
          </cell>
          <cell r="EO25">
            <v>0</v>
          </cell>
          <cell r="EP25">
            <v>0</v>
          </cell>
          <cell r="EQ25">
            <v>0</v>
          </cell>
          <cell r="ER25">
            <v>0</v>
          </cell>
          <cell r="ES25"/>
          <cell r="ET25"/>
          <cell r="EU25"/>
          <cell r="EV25"/>
          <cell r="EW25"/>
          <cell r="EX25"/>
          <cell r="EY25"/>
          <cell r="EZ25"/>
          <cell r="FA25"/>
          <cell r="FB25"/>
          <cell r="FC25"/>
          <cell r="FD25"/>
          <cell r="FE25">
            <v>0</v>
          </cell>
          <cell r="FF25">
            <v>0</v>
          </cell>
          <cell r="FG25">
            <v>0</v>
          </cell>
          <cell r="FH25">
            <v>0</v>
          </cell>
          <cell r="FI25">
            <v>0</v>
          </cell>
          <cell r="FJ25">
            <v>0</v>
          </cell>
          <cell r="FK25">
            <v>0</v>
          </cell>
          <cell r="FL25">
            <v>0</v>
          </cell>
          <cell r="FM25">
            <v>0</v>
          </cell>
          <cell r="FN25">
            <v>0</v>
          </cell>
          <cell r="FO25">
            <v>0</v>
          </cell>
          <cell r="FP25">
            <v>0</v>
          </cell>
          <cell r="FQ25"/>
          <cell r="FR25"/>
          <cell r="FS25"/>
          <cell r="FT25"/>
          <cell r="FU25"/>
          <cell r="FV25"/>
          <cell r="FW25"/>
          <cell r="FX25"/>
          <cell r="FY25"/>
          <cell r="FZ25"/>
          <cell r="GA25"/>
          <cell r="GB25"/>
          <cell r="GC25">
            <v>0</v>
          </cell>
          <cell r="GD25">
            <v>0</v>
          </cell>
          <cell r="GE25">
            <v>0</v>
          </cell>
          <cell r="GF25">
            <v>0</v>
          </cell>
          <cell r="GG25">
            <v>0</v>
          </cell>
          <cell r="GH25">
            <v>0</v>
          </cell>
          <cell r="GI25">
            <v>0</v>
          </cell>
          <cell r="GJ25">
            <v>0</v>
          </cell>
          <cell r="GK25">
            <v>0</v>
          </cell>
          <cell r="GL25">
            <v>0</v>
          </cell>
          <cell r="GM25">
            <v>0</v>
          </cell>
          <cell r="GN25">
            <v>0</v>
          </cell>
          <cell r="GO25"/>
          <cell r="GP25">
            <v>0</v>
          </cell>
          <cell r="GQ25">
            <v>0</v>
          </cell>
          <cell r="GR25">
            <v>0</v>
          </cell>
          <cell r="GS25"/>
          <cell r="GT25"/>
          <cell r="GU25"/>
          <cell r="GV25"/>
          <cell r="GW25"/>
          <cell r="GX25"/>
          <cell r="GY25"/>
          <cell r="GZ25"/>
          <cell r="HA25"/>
          <cell r="HB25"/>
          <cell r="HC25">
            <v>0</v>
          </cell>
          <cell r="HD25">
            <v>0</v>
          </cell>
          <cell r="HE25">
            <v>0</v>
          </cell>
          <cell r="HF25">
            <v>0</v>
          </cell>
          <cell r="HG25">
            <v>0</v>
          </cell>
          <cell r="HH25">
            <v>0</v>
          </cell>
          <cell r="HI25">
            <v>0</v>
          </cell>
          <cell r="HJ25"/>
          <cell r="HK25"/>
          <cell r="HL25"/>
          <cell r="HM25"/>
          <cell r="HN25"/>
          <cell r="HO25">
            <v>0</v>
          </cell>
          <cell r="HP25">
            <v>0</v>
          </cell>
          <cell r="HQ25">
            <v>0</v>
          </cell>
          <cell r="HR25">
            <v>0</v>
          </cell>
          <cell r="HS25">
            <v>0</v>
          </cell>
          <cell r="HT25"/>
          <cell r="HU25">
            <v>0</v>
          </cell>
          <cell r="HV25"/>
          <cell r="HW25">
            <v>0</v>
          </cell>
          <cell r="HX25"/>
          <cell r="HY25">
            <v>0</v>
          </cell>
          <cell r="HZ25">
            <v>89952</v>
          </cell>
          <cell r="IA25">
            <v>0</v>
          </cell>
          <cell r="IB25">
            <v>0</v>
          </cell>
          <cell r="IC25">
            <v>0</v>
          </cell>
          <cell r="ID25">
            <v>0</v>
          </cell>
          <cell r="IE25">
            <v>0</v>
          </cell>
          <cell r="IF25">
            <v>0</v>
          </cell>
          <cell r="IG25">
            <v>0</v>
          </cell>
          <cell r="IH25">
            <v>0</v>
          </cell>
          <cell r="II25">
            <v>0</v>
          </cell>
          <cell r="IJ25"/>
          <cell r="IK25"/>
          <cell r="IL25"/>
          <cell r="IM25">
            <v>0</v>
          </cell>
          <cell r="IN25">
            <v>3700</v>
          </cell>
        </row>
        <row r="26">
          <cell r="A26">
            <v>23</v>
          </cell>
          <cell r="B26" t="str">
            <v>Balrampur</v>
          </cell>
          <cell r="C26" t="str">
            <v>CHHATTISGARH</v>
          </cell>
          <cell r="D26" t="str">
            <v>Central</v>
          </cell>
          <cell r="E26"/>
          <cell r="F26"/>
          <cell r="G26"/>
          <cell r="H26">
            <v>0.3</v>
          </cell>
          <cell r="I26"/>
          <cell r="J26" t="str">
            <v>Low</v>
          </cell>
          <cell r="K26"/>
          <cell r="L26"/>
          <cell r="M26"/>
          <cell r="N26"/>
          <cell r="O26">
            <v>7</v>
          </cell>
          <cell r="P26">
            <v>1000</v>
          </cell>
          <cell r="Q26">
            <v>0</v>
          </cell>
          <cell r="R26">
            <v>1</v>
          </cell>
          <cell r="S26">
            <v>2</v>
          </cell>
          <cell r="T26">
            <v>5</v>
          </cell>
          <cell r="U26">
            <v>0</v>
          </cell>
          <cell r="V26">
            <v>4</v>
          </cell>
          <cell r="W26">
            <v>0</v>
          </cell>
          <cell r="X26">
            <v>0</v>
          </cell>
          <cell r="Y26" t="str">
            <v/>
          </cell>
          <cell r="Z26">
            <v>0</v>
          </cell>
          <cell r="AA26" t="str">
            <v/>
          </cell>
          <cell r="AB26">
            <v>48.129999999999995</v>
          </cell>
          <cell r="AC26">
            <v>0</v>
          </cell>
          <cell r="AD26">
            <v>0</v>
          </cell>
          <cell r="AE26">
            <v>0</v>
          </cell>
          <cell r="AF26">
            <v>0</v>
          </cell>
          <cell r="AG26">
            <v>0</v>
          </cell>
          <cell r="AH26">
            <v>30</v>
          </cell>
          <cell r="AI26">
            <v>4</v>
          </cell>
          <cell r="AJ26">
            <v>0</v>
          </cell>
          <cell r="AK26">
            <v>8.83</v>
          </cell>
          <cell r="AL26">
            <v>0</v>
          </cell>
          <cell r="AM26">
            <v>0</v>
          </cell>
          <cell r="AN26">
            <v>0</v>
          </cell>
          <cell r="AO26">
            <v>0</v>
          </cell>
          <cell r="AP26">
            <v>0</v>
          </cell>
          <cell r="AQ26">
            <v>0</v>
          </cell>
          <cell r="AR26">
            <v>0</v>
          </cell>
          <cell r="AS26">
            <v>0</v>
          </cell>
          <cell r="AT26">
            <v>10</v>
          </cell>
          <cell r="AU26">
            <v>0</v>
          </cell>
          <cell r="AV26">
            <v>0</v>
          </cell>
          <cell r="AW26">
            <v>0</v>
          </cell>
          <cell r="AX26"/>
          <cell r="AY26"/>
          <cell r="AZ26">
            <v>1</v>
          </cell>
          <cell r="BA26">
            <v>0</v>
          </cell>
          <cell r="BB26">
            <v>0</v>
          </cell>
          <cell r="BC26">
            <v>0</v>
          </cell>
          <cell r="BD26">
            <v>0</v>
          </cell>
          <cell r="BE26">
            <v>0</v>
          </cell>
          <cell r="BF26">
            <v>1</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cell r="BW26"/>
          <cell r="BX26">
            <v>4</v>
          </cell>
          <cell r="BY26">
            <v>2</v>
          </cell>
          <cell r="BZ26">
            <v>0</v>
          </cell>
          <cell r="CA26">
            <v>0</v>
          </cell>
          <cell r="CB26">
            <v>0</v>
          </cell>
          <cell r="CC26">
            <v>0</v>
          </cell>
          <cell r="CD26">
            <v>0</v>
          </cell>
          <cell r="CE26">
            <v>1</v>
          </cell>
          <cell r="CF26">
            <v>1</v>
          </cell>
          <cell r="CG26">
            <v>0</v>
          </cell>
          <cell r="CH26">
            <v>1</v>
          </cell>
          <cell r="CI26">
            <v>0</v>
          </cell>
          <cell r="CJ26">
            <v>0</v>
          </cell>
          <cell r="CK26">
            <v>0</v>
          </cell>
          <cell r="CL26">
            <v>0</v>
          </cell>
          <cell r="CM26">
            <v>0</v>
          </cell>
          <cell r="CN26">
            <v>0</v>
          </cell>
          <cell r="CO26">
            <v>0</v>
          </cell>
          <cell r="CP26">
            <v>0</v>
          </cell>
          <cell r="CQ26">
            <v>1</v>
          </cell>
          <cell r="CR26">
            <v>0</v>
          </cell>
          <cell r="CS26">
            <v>0</v>
          </cell>
          <cell r="CT26">
            <v>0</v>
          </cell>
          <cell r="CU26"/>
          <cell r="CV26"/>
          <cell r="CW26"/>
          <cell r="CX26"/>
          <cell r="CY26"/>
          <cell r="CZ26"/>
          <cell r="DA26"/>
          <cell r="DB26"/>
          <cell r="DC26"/>
          <cell r="DD26"/>
          <cell r="DE26"/>
          <cell r="DF26"/>
          <cell r="DG26"/>
          <cell r="DH26">
            <v>1</v>
          </cell>
          <cell r="DI26">
            <v>0</v>
          </cell>
          <cell r="DJ26">
            <v>0</v>
          </cell>
          <cell r="DK26">
            <v>0</v>
          </cell>
          <cell r="DL26">
            <v>0</v>
          </cell>
          <cell r="DM26">
            <v>0</v>
          </cell>
          <cell r="DN26">
            <v>0</v>
          </cell>
          <cell r="DO26">
            <v>1</v>
          </cell>
          <cell r="DP26">
            <v>1</v>
          </cell>
          <cell r="DQ26">
            <v>1</v>
          </cell>
          <cell r="DR26">
            <v>0</v>
          </cell>
          <cell r="DS26"/>
          <cell r="DT26"/>
          <cell r="DU26"/>
          <cell r="DV26"/>
          <cell r="DW26"/>
          <cell r="DX26"/>
          <cell r="DY26"/>
          <cell r="DZ26"/>
          <cell r="EA26"/>
          <cell r="EB26"/>
          <cell r="EC26"/>
          <cell r="ED26"/>
          <cell r="EE26"/>
          <cell r="EF26"/>
          <cell r="EG26">
            <v>0</v>
          </cell>
          <cell r="EH26">
            <v>0</v>
          </cell>
          <cell r="EI26">
            <v>0</v>
          </cell>
          <cell r="EJ26">
            <v>0</v>
          </cell>
          <cell r="EK26">
            <v>0</v>
          </cell>
          <cell r="EL26">
            <v>0</v>
          </cell>
          <cell r="EM26">
            <v>0</v>
          </cell>
          <cell r="EN26">
            <v>0</v>
          </cell>
          <cell r="EO26">
            <v>0</v>
          </cell>
          <cell r="EP26">
            <v>0</v>
          </cell>
          <cell r="EQ26">
            <v>0</v>
          </cell>
          <cell r="ER26">
            <v>0</v>
          </cell>
          <cell r="ES26"/>
          <cell r="ET26"/>
          <cell r="EU26"/>
          <cell r="EV26"/>
          <cell r="EW26"/>
          <cell r="EX26"/>
          <cell r="EY26"/>
          <cell r="EZ26"/>
          <cell r="FA26"/>
          <cell r="FB26"/>
          <cell r="FC26"/>
          <cell r="FD26"/>
          <cell r="FE26">
            <v>0</v>
          </cell>
          <cell r="FF26">
            <v>0</v>
          </cell>
          <cell r="FG26">
            <v>0</v>
          </cell>
          <cell r="FH26">
            <v>0</v>
          </cell>
          <cell r="FI26">
            <v>0</v>
          </cell>
          <cell r="FJ26">
            <v>0</v>
          </cell>
          <cell r="FK26">
            <v>0</v>
          </cell>
          <cell r="FL26">
            <v>0</v>
          </cell>
          <cell r="FM26">
            <v>0</v>
          </cell>
          <cell r="FN26">
            <v>0</v>
          </cell>
          <cell r="FO26">
            <v>0</v>
          </cell>
          <cell r="FP26">
            <v>0</v>
          </cell>
          <cell r="FQ26"/>
          <cell r="FR26"/>
          <cell r="FS26"/>
          <cell r="FT26"/>
          <cell r="FU26"/>
          <cell r="FV26"/>
          <cell r="FW26"/>
          <cell r="FX26"/>
          <cell r="FY26"/>
          <cell r="FZ26"/>
          <cell r="GA26"/>
          <cell r="GB26"/>
          <cell r="GC26">
            <v>0</v>
          </cell>
          <cell r="GD26">
            <v>0</v>
          </cell>
          <cell r="GE26">
            <v>0</v>
          </cell>
          <cell r="GF26">
            <v>0</v>
          </cell>
          <cell r="GG26">
            <v>0</v>
          </cell>
          <cell r="GH26">
            <v>0</v>
          </cell>
          <cell r="GI26">
            <v>0</v>
          </cell>
          <cell r="GJ26">
            <v>0</v>
          </cell>
          <cell r="GK26">
            <v>0</v>
          </cell>
          <cell r="GL26">
            <v>0</v>
          </cell>
          <cell r="GM26">
            <v>0</v>
          </cell>
          <cell r="GN26">
            <v>0</v>
          </cell>
          <cell r="GO26"/>
          <cell r="GP26">
            <v>0</v>
          </cell>
          <cell r="GQ26">
            <v>0</v>
          </cell>
          <cell r="GR26">
            <v>0</v>
          </cell>
          <cell r="GS26"/>
          <cell r="GT26"/>
          <cell r="GU26"/>
          <cell r="GV26"/>
          <cell r="GW26"/>
          <cell r="GX26"/>
          <cell r="GY26"/>
          <cell r="GZ26"/>
          <cell r="HA26"/>
          <cell r="HB26"/>
          <cell r="HC26">
            <v>0</v>
          </cell>
          <cell r="HD26">
            <v>0</v>
          </cell>
          <cell r="HE26">
            <v>0</v>
          </cell>
          <cell r="HF26">
            <v>0</v>
          </cell>
          <cell r="HG26">
            <v>0</v>
          </cell>
          <cell r="HH26">
            <v>0</v>
          </cell>
          <cell r="HI26">
            <v>0</v>
          </cell>
          <cell r="HJ26"/>
          <cell r="HK26"/>
          <cell r="HL26"/>
          <cell r="HM26"/>
          <cell r="HN26"/>
          <cell r="HO26">
            <v>0</v>
          </cell>
          <cell r="HP26">
            <v>0</v>
          </cell>
          <cell r="HQ26">
            <v>0</v>
          </cell>
          <cell r="HR26">
            <v>0</v>
          </cell>
          <cell r="HS26">
            <v>3568</v>
          </cell>
          <cell r="HT26"/>
          <cell r="HU26">
            <v>0</v>
          </cell>
          <cell r="HV26"/>
          <cell r="HW26">
            <v>0</v>
          </cell>
          <cell r="HX26"/>
          <cell r="HY26">
            <v>0</v>
          </cell>
          <cell r="HZ26">
            <v>73539.399999999994</v>
          </cell>
          <cell r="IA26">
            <v>90.96</v>
          </cell>
          <cell r="IB26">
            <v>10</v>
          </cell>
          <cell r="IC26">
            <v>7.5799999999999992</v>
          </cell>
          <cell r="ID26">
            <v>1</v>
          </cell>
          <cell r="IE26">
            <v>16.043333333333333</v>
          </cell>
          <cell r="IF26">
            <v>0</v>
          </cell>
          <cell r="IG26">
            <v>11.333333333333334</v>
          </cell>
          <cell r="IH26">
            <v>2.9433333333333334</v>
          </cell>
          <cell r="II26">
            <v>0</v>
          </cell>
          <cell r="IJ26"/>
          <cell r="IK26"/>
          <cell r="IL26"/>
          <cell r="IM26">
            <v>0</v>
          </cell>
          <cell r="IN26">
            <v>2250</v>
          </cell>
        </row>
        <row r="27">
          <cell r="A27">
            <v>24</v>
          </cell>
          <cell r="B27" t="str">
            <v>Bemetara</v>
          </cell>
          <cell r="C27" t="str">
            <v>CHHATTISGARH</v>
          </cell>
          <cell r="D27" t="str">
            <v>Central</v>
          </cell>
          <cell r="E27"/>
          <cell r="F27"/>
          <cell r="G27"/>
          <cell r="H27">
            <v>0.3</v>
          </cell>
          <cell r="I27"/>
          <cell r="J27" t="str">
            <v>Low</v>
          </cell>
          <cell r="K27"/>
          <cell r="L27"/>
          <cell r="M27"/>
          <cell r="N27"/>
          <cell r="O27">
            <v>8</v>
          </cell>
          <cell r="P27">
            <v>1500</v>
          </cell>
          <cell r="Q27">
            <v>1</v>
          </cell>
          <cell r="R27">
            <v>0</v>
          </cell>
          <cell r="S27">
            <v>2</v>
          </cell>
          <cell r="T27">
            <v>1</v>
          </cell>
          <cell r="U27">
            <v>0</v>
          </cell>
          <cell r="V27">
            <v>0</v>
          </cell>
          <cell r="W27">
            <v>0</v>
          </cell>
          <cell r="X27">
            <v>0</v>
          </cell>
          <cell r="Y27" t="str">
            <v/>
          </cell>
          <cell r="Z27">
            <v>0</v>
          </cell>
          <cell r="AA27" t="str">
            <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cell r="AY27"/>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cell r="BW27"/>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cell r="CV27"/>
          <cell r="CW27"/>
          <cell r="CX27"/>
          <cell r="CY27"/>
          <cell r="CZ27"/>
          <cell r="DA27"/>
          <cell r="DB27"/>
          <cell r="DC27"/>
          <cell r="DD27"/>
          <cell r="DE27"/>
          <cell r="DF27"/>
          <cell r="DG27"/>
          <cell r="DH27">
            <v>0</v>
          </cell>
          <cell r="DI27">
            <v>0</v>
          </cell>
          <cell r="DJ27">
            <v>0</v>
          </cell>
          <cell r="DK27">
            <v>0</v>
          </cell>
          <cell r="DL27">
            <v>0</v>
          </cell>
          <cell r="DM27">
            <v>0</v>
          </cell>
          <cell r="DN27">
            <v>0</v>
          </cell>
          <cell r="DO27">
            <v>0</v>
          </cell>
          <cell r="DP27">
            <v>0</v>
          </cell>
          <cell r="DQ27">
            <v>0</v>
          </cell>
          <cell r="DR27">
            <v>0</v>
          </cell>
          <cell r="DS27"/>
          <cell r="DT27"/>
          <cell r="DU27"/>
          <cell r="DV27"/>
          <cell r="DW27"/>
          <cell r="DX27"/>
          <cell r="DY27"/>
          <cell r="DZ27"/>
          <cell r="EA27"/>
          <cell r="EB27"/>
          <cell r="EC27"/>
          <cell r="ED27"/>
          <cell r="EE27"/>
          <cell r="EF27"/>
          <cell r="EG27">
            <v>0</v>
          </cell>
          <cell r="EH27">
            <v>0</v>
          </cell>
          <cell r="EI27">
            <v>0</v>
          </cell>
          <cell r="EJ27">
            <v>0</v>
          </cell>
          <cell r="EK27">
            <v>0</v>
          </cell>
          <cell r="EL27">
            <v>0</v>
          </cell>
          <cell r="EM27">
            <v>0</v>
          </cell>
          <cell r="EN27">
            <v>0</v>
          </cell>
          <cell r="EO27">
            <v>0</v>
          </cell>
          <cell r="EP27">
            <v>0</v>
          </cell>
          <cell r="EQ27">
            <v>0</v>
          </cell>
          <cell r="ER27">
            <v>0</v>
          </cell>
          <cell r="ES27"/>
          <cell r="ET27"/>
          <cell r="EU27"/>
          <cell r="EV27"/>
          <cell r="EW27"/>
          <cell r="EX27"/>
          <cell r="EY27"/>
          <cell r="EZ27"/>
          <cell r="FA27"/>
          <cell r="FB27"/>
          <cell r="FC27"/>
          <cell r="FD27"/>
          <cell r="FE27">
            <v>0</v>
          </cell>
          <cell r="FF27">
            <v>0</v>
          </cell>
          <cell r="FG27">
            <v>0</v>
          </cell>
          <cell r="FH27">
            <v>0</v>
          </cell>
          <cell r="FI27">
            <v>0</v>
          </cell>
          <cell r="FJ27">
            <v>0</v>
          </cell>
          <cell r="FK27">
            <v>0</v>
          </cell>
          <cell r="FL27">
            <v>0</v>
          </cell>
          <cell r="FM27">
            <v>0</v>
          </cell>
          <cell r="FN27">
            <v>0</v>
          </cell>
          <cell r="FO27">
            <v>0</v>
          </cell>
          <cell r="FP27">
            <v>0</v>
          </cell>
          <cell r="FQ27"/>
          <cell r="FR27"/>
          <cell r="FS27"/>
          <cell r="FT27"/>
          <cell r="FU27"/>
          <cell r="FV27"/>
          <cell r="FW27"/>
          <cell r="FX27"/>
          <cell r="FY27"/>
          <cell r="FZ27"/>
          <cell r="GA27"/>
          <cell r="GB27"/>
          <cell r="GC27">
            <v>0</v>
          </cell>
          <cell r="GD27">
            <v>0</v>
          </cell>
          <cell r="GE27">
            <v>0</v>
          </cell>
          <cell r="GF27">
            <v>0</v>
          </cell>
          <cell r="GG27">
            <v>0</v>
          </cell>
          <cell r="GH27">
            <v>0</v>
          </cell>
          <cell r="GI27">
            <v>0</v>
          </cell>
          <cell r="GJ27">
            <v>0</v>
          </cell>
          <cell r="GK27">
            <v>0</v>
          </cell>
          <cell r="GL27">
            <v>0</v>
          </cell>
          <cell r="GM27">
            <v>0</v>
          </cell>
          <cell r="GN27">
            <v>0</v>
          </cell>
          <cell r="GO27"/>
          <cell r="GP27">
            <v>0</v>
          </cell>
          <cell r="GQ27">
            <v>0</v>
          </cell>
          <cell r="GR27">
            <v>0</v>
          </cell>
          <cell r="GS27"/>
          <cell r="GT27"/>
          <cell r="GU27"/>
          <cell r="GV27"/>
          <cell r="GW27"/>
          <cell r="GX27"/>
          <cell r="GY27"/>
          <cell r="GZ27"/>
          <cell r="HA27"/>
          <cell r="HB27"/>
          <cell r="HC27">
            <v>0</v>
          </cell>
          <cell r="HD27">
            <v>0</v>
          </cell>
          <cell r="HE27">
            <v>0</v>
          </cell>
          <cell r="HF27">
            <v>0</v>
          </cell>
          <cell r="HG27">
            <v>0</v>
          </cell>
          <cell r="HH27">
            <v>0</v>
          </cell>
          <cell r="HI27">
            <v>0</v>
          </cell>
          <cell r="HJ27"/>
          <cell r="HK27"/>
          <cell r="HL27"/>
          <cell r="HM27"/>
          <cell r="HN27"/>
          <cell r="HO27">
            <v>0</v>
          </cell>
          <cell r="HP27">
            <v>0</v>
          </cell>
          <cell r="HQ27">
            <v>0</v>
          </cell>
          <cell r="HR27">
            <v>0</v>
          </cell>
          <cell r="HS27">
            <v>7414</v>
          </cell>
          <cell r="HT27"/>
          <cell r="HU27">
            <v>0</v>
          </cell>
          <cell r="HV27"/>
          <cell r="HW27">
            <v>0</v>
          </cell>
          <cell r="HX27"/>
          <cell r="HY27">
            <v>0</v>
          </cell>
          <cell r="HZ27">
            <v>143896</v>
          </cell>
          <cell r="IA27">
            <v>0</v>
          </cell>
          <cell r="IB27">
            <v>0</v>
          </cell>
          <cell r="IC27">
            <v>0</v>
          </cell>
          <cell r="ID27">
            <v>0</v>
          </cell>
          <cell r="IE27">
            <v>0</v>
          </cell>
          <cell r="IF27">
            <v>0</v>
          </cell>
          <cell r="IG27">
            <v>0</v>
          </cell>
          <cell r="IH27">
            <v>0</v>
          </cell>
          <cell r="II27">
            <v>0</v>
          </cell>
          <cell r="IJ27"/>
          <cell r="IK27"/>
          <cell r="IL27"/>
          <cell r="IM27">
            <v>0</v>
          </cell>
          <cell r="IN27">
            <v>2400</v>
          </cell>
        </row>
        <row r="28">
          <cell r="A28">
            <v>25</v>
          </cell>
          <cell r="B28" t="str">
            <v>Sarangarh</v>
          </cell>
          <cell r="C28" t="str">
            <v>CHHATTISGARH</v>
          </cell>
          <cell r="D28" t="str">
            <v>Central</v>
          </cell>
          <cell r="E28"/>
          <cell r="F28"/>
          <cell r="G28"/>
          <cell r="H28">
            <v>0.3</v>
          </cell>
          <cell r="I28"/>
          <cell r="J28" t="str">
            <v>Low</v>
          </cell>
          <cell r="K28"/>
          <cell r="L28"/>
          <cell r="M28"/>
          <cell r="N28"/>
          <cell r="O28">
            <v>0</v>
          </cell>
          <cell r="P28">
            <v>1500</v>
          </cell>
          <cell r="Q28">
            <v>0</v>
          </cell>
          <cell r="R28">
            <v>0</v>
          </cell>
          <cell r="S28">
            <v>0</v>
          </cell>
          <cell r="T28">
            <v>0</v>
          </cell>
          <cell r="U28">
            <v>0</v>
          </cell>
          <cell r="V28">
            <v>0</v>
          </cell>
          <cell r="W28">
            <v>0</v>
          </cell>
          <cell r="X28">
            <v>0</v>
          </cell>
          <cell r="Y28" t="str">
            <v/>
          </cell>
          <cell r="Z28">
            <v>0</v>
          </cell>
          <cell r="AA28" t="str">
            <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cell r="AY28"/>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cell r="BW28"/>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cell r="CV28"/>
          <cell r="CW28"/>
          <cell r="CX28"/>
          <cell r="CY28"/>
          <cell r="CZ28"/>
          <cell r="DA28"/>
          <cell r="DB28"/>
          <cell r="DC28"/>
          <cell r="DD28"/>
          <cell r="DE28"/>
          <cell r="DF28"/>
          <cell r="DG28"/>
          <cell r="DH28">
            <v>0</v>
          </cell>
          <cell r="DI28">
            <v>0</v>
          </cell>
          <cell r="DJ28">
            <v>0</v>
          </cell>
          <cell r="DK28">
            <v>0</v>
          </cell>
          <cell r="DL28">
            <v>0</v>
          </cell>
          <cell r="DM28">
            <v>0</v>
          </cell>
          <cell r="DN28">
            <v>0</v>
          </cell>
          <cell r="DO28">
            <v>0</v>
          </cell>
          <cell r="DP28">
            <v>0</v>
          </cell>
          <cell r="DQ28">
            <v>0</v>
          </cell>
          <cell r="DR28">
            <v>0</v>
          </cell>
          <cell r="DS28"/>
          <cell r="DT28"/>
          <cell r="DU28"/>
          <cell r="DV28"/>
          <cell r="DW28"/>
          <cell r="DX28"/>
          <cell r="DY28"/>
          <cell r="DZ28"/>
          <cell r="EA28"/>
          <cell r="EB28"/>
          <cell r="EC28"/>
          <cell r="ED28"/>
          <cell r="EE28"/>
          <cell r="EF28"/>
          <cell r="EG28">
            <v>0</v>
          </cell>
          <cell r="EH28">
            <v>0</v>
          </cell>
          <cell r="EI28">
            <v>0</v>
          </cell>
          <cell r="EJ28">
            <v>0</v>
          </cell>
          <cell r="EK28">
            <v>0</v>
          </cell>
          <cell r="EL28">
            <v>0</v>
          </cell>
          <cell r="EM28">
            <v>0</v>
          </cell>
          <cell r="EN28">
            <v>0</v>
          </cell>
          <cell r="EO28">
            <v>0</v>
          </cell>
          <cell r="EP28">
            <v>0</v>
          </cell>
          <cell r="EQ28">
            <v>0</v>
          </cell>
          <cell r="ER28">
            <v>0</v>
          </cell>
          <cell r="ES28"/>
          <cell r="ET28"/>
          <cell r="EU28"/>
          <cell r="EV28"/>
          <cell r="EW28"/>
          <cell r="EX28"/>
          <cell r="EY28"/>
          <cell r="EZ28"/>
          <cell r="FA28"/>
          <cell r="FB28"/>
          <cell r="FC28"/>
          <cell r="FD28"/>
          <cell r="FE28">
            <v>0</v>
          </cell>
          <cell r="FF28">
            <v>0</v>
          </cell>
          <cell r="FG28">
            <v>0</v>
          </cell>
          <cell r="FH28">
            <v>0</v>
          </cell>
          <cell r="FI28">
            <v>0</v>
          </cell>
          <cell r="FJ28">
            <v>0</v>
          </cell>
          <cell r="FK28">
            <v>0</v>
          </cell>
          <cell r="FL28">
            <v>0</v>
          </cell>
          <cell r="FM28">
            <v>0</v>
          </cell>
          <cell r="FN28">
            <v>0</v>
          </cell>
          <cell r="FO28">
            <v>0</v>
          </cell>
          <cell r="FP28">
            <v>0</v>
          </cell>
          <cell r="FQ28"/>
          <cell r="FR28"/>
          <cell r="FS28"/>
          <cell r="FT28"/>
          <cell r="FU28"/>
          <cell r="FV28"/>
          <cell r="FW28"/>
          <cell r="FX28"/>
          <cell r="FY28"/>
          <cell r="FZ28"/>
          <cell r="GA28"/>
          <cell r="GB28"/>
          <cell r="GC28">
            <v>0</v>
          </cell>
          <cell r="GD28">
            <v>0</v>
          </cell>
          <cell r="GE28">
            <v>0</v>
          </cell>
          <cell r="GF28">
            <v>0</v>
          </cell>
          <cell r="GG28">
            <v>0</v>
          </cell>
          <cell r="GH28">
            <v>0</v>
          </cell>
          <cell r="GI28">
            <v>0</v>
          </cell>
          <cell r="GJ28">
            <v>0</v>
          </cell>
          <cell r="GK28">
            <v>0</v>
          </cell>
          <cell r="GL28">
            <v>0</v>
          </cell>
          <cell r="GM28">
            <v>0</v>
          </cell>
          <cell r="GN28">
            <v>0</v>
          </cell>
          <cell r="GO28"/>
          <cell r="GP28">
            <v>0</v>
          </cell>
          <cell r="GQ28">
            <v>0</v>
          </cell>
          <cell r="GR28">
            <v>0</v>
          </cell>
          <cell r="GS28"/>
          <cell r="GT28"/>
          <cell r="GU28"/>
          <cell r="GV28"/>
          <cell r="GW28"/>
          <cell r="GX28"/>
          <cell r="GY28"/>
          <cell r="GZ28"/>
          <cell r="HA28"/>
          <cell r="HB28"/>
          <cell r="HC28">
            <v>0</v>
          </cell>
          <cell r="HD28">
            <v>0</v>
          </cell>
          <cell r="HE28">
            <v>0</v>
          </cell>
          <cell r="HF28">
            <v>0</v>
          </cell>
          <cell r="HG28">
            <v>0</v>
          </cell>
          <cell r="HH28">
            <v>0</v>
          </cell>
          <cell r="HI28">
            <v>0</v>
          </cell>
          <cell r="HJ28"/>
          <cell r="HK28"/>
          <cell r="HL28"/>
          <cell r="HM28"/>
          <cell r="HN28"/>
          <cell r="HO28">
            <v>0</v>
          </cell>
          <cell r="HP28">
            <v>0</v>
          </cell>
          <cell r="HQ28">
            <v>0</v>
          </cell>
          <cell r="HR28">
            <v>0</v>
          </cell>
          <cell r="HS28">
            <v>0</v>
          </cell>
          <cell r="HT28"/>
          <cell r="HU28">
            <v>0</v>
          </cell>
          <cell r="HV28"/>
          <cell r="HW28">
            <v>0</v>
          </cell>
          <cell r="HX28"/>
          <cell r="HY28">
            <v>0</v>
          </cell>
          <cell r="HZ28">
            <v>0</v>
          </cell>
          <cell r="IA28">
            <v>0</v>
          </cell>
          <cell r="IB28">
            <v>0</v>
          </cell>
          <cell r="IC28">
            <v>0</v>
          </cell>
          <cell r="ID28">
            <v>0</v>
          </cell>
          <cell r="IE28">
            <v>0</v>
          </cell>
          <cell r="IF28">
            <v>0</v>
          </cell>
          <cell r="IG28">
            <v>0</v>
          </cell>
          <cell r="IH28">
            <v>0</v>
          </cell>
          <cell r="II28">
            <v>0</v>
          </cell>
          <cell r="IJ28"/>
          <cell r="IK28"/>
          <cell r="IL28"/>
          <cell r="IM28">
            <v>0</v>
          </cell>
          <cell r="IN28">
            <v>0</v>
          </cell>
        </row>
        <row r="29">
          <cell r="A29">
            <v>26</v>
          </cell>
          <cell r="B29" t="str">
            <v>Sakti</v>
          </cell>
          <cell r="C29" t="str">
            <v>CHHATTISGARH</v>
          </cell>
          <cell r="D29" t="str">
            <v>Central</v>
          </cell>
          <cell r="E29"/>
          <cell r="F29"/>
          <cell r="G29"/>
          <cell r="H29">
            <v>0.3</v>
          </cell>
          <cell r="I29"/>
          <cell r="J29" t="str">
            <v>Low</v>
          </cell>
          <cell r="K29"/>
          <cell r="L29"/>
          <cell r="M29"/>
          <cell r="N29"/>
          <cell r="O29">
            <v>0</v>
          </cell>
          <cell r="P29">
            <v>1500</v>
          </cell>
          <cell r="Q29">
            <v>0</v>
          </cell>
          <cell r="R29">
            <v>0</v>
          </cell>
          <cell r="S29">
            <v>0</v>
          </cell>
          <cell r="T29">
            <v>0</v>
          </cell>
          <cell r="U29">
            <v>0</v>
          </cell>
          <cell r="V29">
            <v>0</v>
          </cell>
          <cell r="W29">
            <v>0</v>
          </cell>
          <cell r="X29">
            <v>0</v>
          </cell>
          <cell r="Y29" t="str">
            <v/>
          </cell>
          <cell r="Z29">
            <v>0</v>
          </cell>
          <cell r="AA29" t="str">
            <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cell r="AY29"/>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cell r="BW29"/>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cell r="CV29"/>
          <cell r="CW29"/>
          <cell r="CX29"/>
          <cell r="CY29"/>
          <cell r="CZ29"/>
          <cell r="DA29"/>
          <cell r="DB29"/>
          <cell r="DC29"/>
          <cell r="DD29"/>
          <cell r="DE29"/>
          <cell r="DF29"/>
          <cell r="DG29"/>
          <cell r="DH29">
            <v>0</v>
          </cell>
          <cell r="DI29">
            <v>0</v>
          </cell>
          <cell r="DJ29">
            <v>0</v>
          </cell>
          <cell r="DK29">
            <v>0</v>
          </cell>
          <cell r="DL29">
            <v>0</v>
          </cell>
          <cell r="DM29">
            <v>0</v>
          </cell>
          <cell r="DN29">
            <v>0</v>
          </cell>
          <cell r="DO29">
            <v>0</v>
          </cell>
          <cell r="DP29">
            <v>0</v>
          </cell>
          <cell r="DQ29">
            <v>0</v>
          </cell>
          <cell r="DR29">
            <v>0</v>
          </cell>
          <cell r="DS29"/>
          <cell r="DT29"/>
          <cell r="DU29"/>
          <cell r="DV29"/>
          <cell r="DW29"/>
          <cell r="DX29"/>
          <cell r="DY29"/>
          <cell r="DZ29"/>
          <cell r="EA29"/>
          <cell r="EB29"/>
          <cell r="EC29"/>
          <cell r="ED29"/>
          <cell r="EE29"/>
          <cell r="EF29"/>
          <cell r="EG29">
            <v>0</v>
          </cell>
          <cell r="EH29">
            <v>0</v>
          </cell>
          <cell r="EI29">
            <v>0</v>
          </cell>
          <cell r="EJ29">
            <v>0</v>
          </cell>
          <cell r="EK29">
            <v>0</v>
          </cell>
          <cell r="EL29">
            <v>0</v>
          </cell>
          <cell r="EM29">
            <v>0</v>
          </cell>
          <cell r="EN29">
            <v>0</v>
          </cell>
          <cell r="EO29">
            <v>0</v>
          </cell>
          <cell r="EP29">
            <v>0</v>
          </cell>
          <cell r="EQ29">
            <v>0</v>
          </cell>
          <cell r="ER29">
            <v>0</v>
          </cell>
          <cell r="ES29"/>
          <cell r="ET29"/>
          <cell r="EU29"/>
          <cell r="EV29"/>
          <cell r="EW29"/>
          <cell r="EX29"/>
          <cell r="EY29"/>
          <cell r="EZ29"/>
          <cell r="FA29"/>
          <cell r="FB29"/>
          <cell r="FC29"/>
          <cell r="FD29"/>
          <cell r="FE29">
            <v>0</v>
          </cell>
          <cell r="FF29">
            <v>0</v>
          </cell>
          <cell r="FG29">
            <v>0</v>
          </cell>
          <cell r="FH29">
            <v>0</v>
          </cell>
          <cell r="FI29">
            <v>0</v>
          </cell>
          <cell r="FJ29">
            <v>0</v>
          </cell>
          <cell r="FK29">
            <v>0</v>
          </cell>
          <cell r="FL29">
            <v>0</v>
          </cell>
          <cell r="FM29">
            <v>0</v>
          </cell>
          <cell r="FN29">
            <v>0</v>
          </cell>
          <cell r="FO29">
            <v>0</v>
          </cell>
          <cell r="FP29">
            <v>0</v>
          </cell>
          <cell r="FQ29"/>
          <cell r="FR29"/>
          <cell r="FS29"/>
          <cell r="FT29"/>
          <cell r="FU29"/>
          <cell r="FV29"/>
          <cell r="FW29"/>
          <cell r="FX29"/>
          <cell r="FY29"/>
          <cell r="FZ29"/>
          <cell r="GA29"/>
          <cell r="GB29"/>
          <cell r="GC29">
            <v>0</v>
          </cell>
          <cell r="GD29">
            <v>0</v>
          </cell>
          <cell r="GE29">
            <v>0</v>
          </cell>
          <cell r="GF29">
            <v>0</v>
          </cell>
          <cell r="GG29">
            <v>0</v>
          </cell>
          <cell r="GH29">
            <v>0</v>
          </cell>
          <cell r="GI29">
            <v>0</v>
          </cell>
          <cell r="GJ29">
            <v>0</v>
          </cell>
          <cell r="GK29">
            <v>0</v>
          </cell>
          <cell r="GL29">
            <v>0</v>
          </cell>
          <cell r="GM29">
            <v>0</v>
          </cell>
          <cell r="GN29">
            <v>0</v>
          </cell>
          <cell r="GO29"/>
          <cell r="GP29">
            <v>0</v>
          </cell>
          <cell r="GQ29">
            <v>0</v>
          </cell>
          <cell r="GR29">
            <v>0</v>
          </cell>
          <cell r="GS29"/>
          <cell r="GT29"/>
          <cell r="GU29"/>
          <cell r="GV29"/>
          <cell r="GW29"/>
          <cell r="GX29"/>
          <cell r="GY29"/>
          <cell r="GZ29"/>
          <cell r="HA29"/>
          <cell r="HB29"/>
          <cell r="HC29">
            <v>0</v>
          </cell>
          <cell r="HD29">
            <v>0</v>
          </cell>
          <cell r="HE29">
            <v>0</v>
          </cell>
          <cell r="HF29">
            <v>0</v>
          </cell>
          <cell r="HG29">
            <v>0</v>
          </cell>
          <cell r="HH29">
            <v>0</v>
          </cell>
          <cell r="HI29">
            <v>0</v>
          </cell>
          <cell r="HJ29"/>
          <cell r="HK29"/>
          <cell r="HL29"/>
          <cell r="HM29"/>
          <cell r="HN29"/>
          <cell r="HO29">
            <v>0</v>
          </cell>
          <cell r="HP29">
            <v>0</v>
          </cell>
          <cell r="HQ29">
            <v>0</v>
          </cell>
          <cell r="HR29">
            <v>0</v>
          </cell>
          <cell r="HS29">
            <v>1601</v>
          </cell>
          <cell r="HT29"/>
          <cell r="HU29">
            <v>0</v>
          </cell>
          <cell r="HV29"/>
          <cell r="HW29">
            <v>0</v>
          </cell>
          <cell r="HX29"/>
          <cell r="HY29">
            <v>0</v>
          </cell>
          <cell r="HZ29">
            <v>11200</v>
          </cell>
          <cell r="IA29">
            <v>0</v>
          </cell>
          <cell r="IB29">
            <v>0</v>
          </cell>
          <cell r="IC29">
            <v>0</v>
          </cell>
          <cell r="ID29">
            <v>0</v>
          </cell>
          <cell r="IE29">
            <v>0</v>
          </cell>
          <cell r="IF29">
            <v>0</v>
          </cell>
          <cell r="IG29">
            <v>0</v>
          </cell>
          <cell r="IH29">
            <v>0</v>
          </cell>
          <cell r="II29">
            <v>0</v>
          </cell>
          <cell r="IJ29"/>
          <cell r="IK29"/>
          <cell r="IL29"/>
          <cell r="IM29">
            <v>0</v>
          </cell>
          <cell r="IN29">
            <v>0</v>
          </cell>
        </row>
        <row r="30">
          <cell r="A30">
            <v>27</v>
          </cell>
          <cell r="B30" t="str">
            <v>Dantewada</v>
          </cell>
          <cell r="C30" t="str">
            <v>CHHATTISGARH</v>
          </cell>
          <cell r="D30" t="str">
            <v>Central</v>
          </cell>
          <cell r="E30"/>
          <cell r="F30"/>
          <cell r="G30"/>
          <cell r="H30">
            <v>0.3</v>
          </cell>
          <cell r="I30"/>
          <cell r="J30" t="str">
            <v>Low</v>
          </cell>
          <cell r="K30"/>
          <cell r="L30"/>
          <cell r="M30"/>
          <cell r="N30"/>
          <cell r="O30">
            <v>6</v>
          </cell>
          <cell r="P30">
            <v>1400</v>
          </cell>
          <cell r="Q30">
            <v>0</v>
          </cell>
          <cell r="R30">
            <v>2</v>
          </cell>
          <cell r="S30">
            <v>0</v>
          </cell>
          <cell r="T30">
            <v>1</v>
          </cell>
          <cell r="U30">
            <v>0</v>
          </cell>
          <cell r="V30">
            <v>1</v>
          </cell>
          <cell r="W30">
            <v>0</v>
          </cell>
          <cell r="X30">
            <v>0</v>
          </cell>
          <cell r="Y30" t="str">
            <v/>
          </cell>
          <cell r="Z30">
            <v>0</v>
          </cell>
          <cell r="AA30" t="str">
            <v/>
          </cell>
          <cell r="AB30">
            <v>0</v>
          </cell>
          <cell r="AC30">
            <v>0</v>
          </cell>
          <cell r="AD30">
            <v>0</v>
          </cell>
          <cell r="AE30">
            <v>0</v>
          </cell>
          <cell r="AF30">
            <v>0</v>
          </cell>
          <cell r="AG30">
            <v>0</v>
          </cell>
          <cell r="AH30">
            <v>0</v>
          </cell>
          <cell r="AI30">
            <v>40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cell r="AY30"/>
          <cell r="AZ30">
            <v>0</v>
          </cell>
          <cell r="BA30">
            <v>0</v>
          </cell>
          <cell r="BB30">
            <v>0</v>
          </cell>
          <cell r="BC30">
            <v>0</v>
          </cell>
          <cell r="BD30">
            <v>0</v>
          </cell>
          <cell r="BE30">
            <v>0</v>
          </cell>
          <cell r="BF30">
            <v>0</v>
          </cell>
          <cell r="BG30">
            <v>1</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cell r="BW30"/>
          <cell r="BX30">
            <v>1</v>
          </cell>
          <cell r="BY30">
            <v>0</v>
          </cell>
          <cell r="BZ30">
            <v>0</v>
          </cell>
          <cell r="CA30">
            <v>0</v>
          </cell>
          <cell r="CB30">
            <v>0</v>
          </cell>
          <cell r="CC30">
            <v>0</v>
          </cell>
          <cell r="CD30">
            <v>0</v>
          </cell>
          <cell r="CE30">
            <v>0</v>
          </cell>
          <cell r="CF30">
            <v>1</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cell r="CV30"/>
          <cell r="CW30"/>
          <cell r="CX30"/>
          <cell r="CY30"/>
          <cell r="CZ30"/>
          <cell r="DA30"/>
          <cell r="DB30"/>
          <cell r="DC30"/>
          <cell r="DD30"/>
          <cell r="DE30"/>
          <cell r="DF30"/>
          <cell r="DG30"/>
          <cell r="DH30">
            <v>0</v>
          </cell>
          <cell r="DI30">
            <v>0</v>
          </cell>
          <cell r="DJ30">
            <v>0</v>
          </cell>
          <cell r="DK30">
            <v>0</v>
          </cell>
          <cell r="DL30">
            <v>0</v>
          </cell>
          <cell r="DM30">
            <v>0</v>
          </cell>
          <cell r="DN30">
            <v>0</v>
          </cell>
          <cell r="DO30">
            <v>0</v>
          </cell>
          <cell r="DP30">
            <v>0</v>
          </cell>
          <cell r="DQ30">
            <v>0</v>
          </cell>
          <cell r="DR30">
            <v>0</v>
          </cell>
          <cell r="DS30"/>
          <cell r="DT30"/>
          <cell r="DU30"/>
          <cell r="DV30"/>
          <cell r="DW30"/>
          <cell r="DX30"/>
          <cell r="DY30"/>
          <cell r="DZ30"/>
          <cell r="EA30"/>
          <cell r="EB30"/>
          <cell r="EC30"/>
          <cell r="ED30"/>
          <cell r="EE30"/>
          <cell r="EF30"/>
          <cell r="EG30">
            <v>0</v>
          </cell>
          <cell r="EH30">
            <v>0</v>
          </cell>
          <cell r="EI30">
            <v>0</v>
          </cell>
          <cell r="EJ30">
            <v>0</v>
          </cell>
          <cell r="EK30">
            <v>0</v>
          </cell>
          <cell r="EL30">
            <v>0</v>
          </cell>
          <cell r="EM30">
            <v>0</v>
          </cell>
          <cell r="EN30">
            <v>0</v>
          </cell>
          <cell r="EO30">
            <v>0</v>
          </cell>
          <cell r="EP30">
            <v>0</v>
          </cell>
          <cell r="EQ30">
            <v>0</v>
          </cell>
          <cell r="ER30">
            <v>0</v>
          </cell>
          <cell r="ES30"/>
          <cell r="ET30"/>
          <cell r="EU30"/>
          <cell r="EV30"/>
          <cell r="EW30"/>
          <cell r="EX30"/>
          <cell r="EY30"/>
          <cell r="EZ30"/>
          <cell r="FA30"/>
          <cell r="FB30"/>
          <cell r="FC30"/>
          <cell r="FD30"/>
          <cell r="FE30">
            <v>1</v>
          </cell>
          <cell r="FF30">
            <v>1</v>
          </cell>
          <cell r="FG30">
            <v>0</v>
          </cell>
          <cell r="FH30">
            <v>0</v>
          </cell>
          <cell r="FI30">
            <v>0</v>
          </cell>
          <cell r="FJ30">
            <v>0</v>
          </cell>
          <cell r="FK30">
            <v>0</v>
          </cell>
          <cell r="FL30">
            <v>0</v>
          </cell>
          <cell r="FM30">
            <v>0</v>
          </cell>
          <cell r="FN30">
            <v>0</v>
          </cell>
          <cell r="FO30">
            <v>0</v>
          </cell>
          <cell r="FP30">
            <v>0</v>
          </cell>
          <cell r="FQ30"/>
          <cell r="FR30"/>
          <cell r="FS30"/>
          <cell r="FT30"/>
          <cell r="FU30"/>
          <cell r="FV30"/>
          <cell r="FW30"/>
          <cell r="FX30"/>
          <cell r="FY30"/>
          <cell r="FZ30"/>
          <cell r="GA30"/>
          <cell r="GB30"/>
          <cell r="GC30">
            <v>1</v>
          </cell>
          <cell r="GD30">
            <v>1</v>
          </cell>
          <cell r="GE30">
            <v>0</v>
          </cell>
          <cell r="GF30">
            <v>0</v>
          </cell>
          <cell r="GG30">
            <v>0</v>
          </cell>
          <cell r="GH30">
            <v>0</v>
          </cell>
          <cell r="GI30">
            <v>0</v>
          </cell>
          <cell r="GJ30">
            <v>0</v>
          </cell>
          <cell r="GK30">
            <v>0</v>
          </cell>
          <cell r="GL30">
            <v>0</v>
          </cell>
          <cell r="GM30">
            <v>0</v>
          </cell>
          <cell r="GN30">
            <v>0</v>
          </cell>
          <cell r="GO30"/>
          <cell r="GP30">
            <v>0</v>
          </cell>
          <cell r="GQ30">
            <v>0</v>
          </cell>
          <cell r="GR30">
            <v>0</v>
          </cell>
          <cell r="GS30"/>
          <cell r="GT30"/>
          <cell r="GU30"/>
          <cell r="GV30"/>
          <cell r="GW30"/>
          <cell r="GX30"/>
          <cell r="GY30"/>
          <cell r="GZ30"/>
          <cell r="HA30"/>
          <cell r="HB30"/>
          <cell r="HC30">
            <v>0</v>
          </cell>
          <cell r="HD30">
            <v>0</v>
          </cell>
          <cell r="HE30">
            <v>0</v>
          </cell>
          <cell r="HF30">
            <v>0</v>
          </cell>
          <cell r="HG30">
            <v>0</v>
          </cell>
          <cell r="HH30">
            <v>0</v>
          </cell>
          <cell r="HI30">
            <v>0</v>
          </cell>
          <cell r="HJ30"/>
          <cell r="HK30"/>
          <cell r="HL30"/>
          <cell r="HM30"/>
          <cell r="HN30"/>
          <cell r="HO30">
            <v>0</v>
          </cell>
          <cell r="HP30">
            <v>0</v>
          </cell>
          <cell r="HQ30">
            <v>0</v>
          </cell>
          <cell r="HR30">
            <v>0</v>
          </cell>
          <cell r="HS30">
            <v>0</v>
          </cell>
          <cell r="HT30"/>
          <cell r="HU30">
            <v>0</v>
          </cell>
          <cell r="HV30"/>
          <cell r="HW30">
            <v>0</v>
          </cell>
          <cell r="HX30"/>
          <cell r="HY30">
            <v>0</v>
          </cell>
          <cell r="HZ30">
            <v>28700</v>
          </cell>
          <cell r="IA30">
            <v>40</v>
          </cell>
          <cell r="IB30">
            <v>0</v>
          </cell>
          <cell r="IC30">
            <v>3.3333333333333335</v>
          </cell>
          <cell r="ID30">
            <v>0</v>
          </cell>
          <cell r="IE30">
            <v>0</v>
          </cell>
          <cell r="IF30">
            <v>0</v>
          </cell>
          <cell r="IG30">
            <v>13.333333333333334</v>
          </cell>
          <cell r="IH30">
            <v>0</v>
          </cell>
          <cell r="II30">
            <v>0</v>
          </cell>
          <cell r="IJ30"/>
          <cell r="IK30"/>
          <cell r="IL30"/>
          <cell r="IM30">
            <v>0</v>
          </cell>
          <cell r="IN30">
            <v>1550</v>
          </cell>
        </row>
        <row r="31">
          <cell r="A31">
            <v>28</v>
          </cell>
          <cell r="B31" t="str">
            <v>Khairagarh</v>
          </cell>
          <cell r="C31" t="str">
            <v>CHHATTISGARH</v>
          </cell>
          <cell r="D31" t="str">
            <v>Central</v>
          </cell>
          <cell r="E31"/>
          <cell r="F31"/>
          <cell r="G31"/>
          <cell r="H31">
            <v>0.3</v>
          </cell>
          <cell r="I31"/>
          <cell r="J31" t="str">
            <v>Low</v>
          </cell>
          <cell r="K31"/>
          <cell r="L31"/>
          <cell r="M31"/>
          <cell r="N31"/>
          <cell r="O31">
            <v>0</v>
          </cell>
          <cell r="P31">
            <v>1400</v>
          </cell>
          <cell r="Q31">
            <v>0</v>
          </cell>
          <cell r="R31">
            <v>0</v>
          </cell>
          <cell r="S31">
            <v>0</v>
          </cell>
          <cell r="T31">
            <v>0</v>
          </cell>
          <cell r="U31">
            <v>0</v>
          </cell>
          <cell r="V31">
            <v>0</v>
          </cell>
          <cell r="W31">
            <v>0</v>
          </cell>
          <cell r="X31">
            <v>0</v>
          </cell>
          <cell r="Y31" t="str">
            <v/>
          </cell>
          <cell r="Z31">
            <v>0</v>
          </cell>
          <cell r="AA31" t="str">
            <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cell r="AY31"/>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cell r="BW31"/>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cell r="CV31"/>
          <cell r="CW31"/>
          <cell r="CX31"/>
          <cell r="CY31"/>
          <cell r="CZ31"/>
          <cell r="DA31"/>
          <cell r="DB31"/>
          <cell r="DC31"/>
          <cell r="DD31"/>
          <cell r="DE31"/>
          <cell r="DF31"/>
          <cell r="DG31"/>
          <cell r="DH31">
            <v>0</v>
          </cell>
          <cell r="DI31">
            <v>0</v>
          </cell>
          <cell r="DJ31">
            <v>0</v>
          </cell>
          <cell r="DK31">
            <v>0</v>
          </cell>
          <cell r="DL31">
            <v>0</v>
          </cell>
          <cell r="DM31">
            <v>0</v>
          </cell>
          <cell r="DN31">
            <v>0</v>
          </cell>
          <cell r="DO31">
            <v>0</v>
          </cell>
          <cell r="DP31">
            <v>0</v>
          </cell>
          <cell r="DQ31">
            <v>0</v>
          </cell>
          <cell r="DR31">
            <v>0</v>
          </cell>
          <cell r="DS31"/>
          <cell r="DT31"/>
          <cell r="DU31"/>
          <cell r="DV31"/>
          <cell r="DW31"/>
          <cell r="DX31"/>
          <cell r="DY31"/>
          <cell r="DZ31"/>
          <cell r="EA31"/>
          <cell r="EB31"/>
          <cell r="EC31"/>
          <cell r="ED31"/>
          <cell r="EE31"/>
          <cell r="EF31"/>
          <cell r="EG31">
            <v>0</v>
          </cell>
          <cell r="EH31">
            <v>0</v>
          </cell>
          <cell r="EI31">
            <v>0</v>
          </cell>
          <cell r="EJ31">
            <v>0</v>
          </cell>
          <cell r="EK31">
            <v>0</v>
          </cell>
          <cell r="EL31">
            <v>0</v>
          </cell>
          <cell r="EM31">
            <v>0</v>
          </cell>
          <cell r="EN31">
            <v>0</v>
          </cell>
          <cell r="EO31">
            <v>0</v>
          </cell>
          <cell r="EP31">
            <v>0</v>
          </cell>
          <cell r="EQ31">
            <v>0</v>
          </cell>
          <cell r="ER31">
            <v>0</v>
          </cell>
          <cell r="ES31"/>
          <cell r="ET31"/>
          <cell r="EU31"/>
          <cell r="EV31"/>
          <cell r="EW31"/>
          <cell r="EX31"/>
          <cell r="EY31"/>
          <cell r="EZ31"/>
          <cell r="FA31"/>
          <cell r="FB31"/>
          <cell r="FC31"/>
          <cell r="FD31"/>
          <cell r="FE31">
            <v>0</v>
          </cell>
          <cell r="FF31">
            <v>0</v>
          </cell>
          <cell r="FG31">
            <v>0</v>
          </cell>
          <cell r="FH31">
            <v>0</v>
          </cell>
          <cell r="FI31">
            <v>0</v>
          </cell>
          <cell r="FJ31">
            <v>0</v>
          </cell>
          <cell r="FK31">
            <v>0</v>
          </cell>
          <cell r="FL31">
            <v>0</v>
          </cell>
          <cell r="FM31">
            <v>0</v>
          </cell>
          <cell r="FN31">
            <v>0</v>
          </cell>
          <cell r="FO31">
            <v>0</v>
          </cell>
          <cell r="FP31">
            <v>0</v>
          </cell>
          <cell r="FQ31"/>
          <cell r="FR31"/>
          <cell r="FS31"/>
          <cell r="FT31"/>
          <cell r="FU31"/>
          <cell r="FV31"/>
          <cell r="FW31"/>
          <cell r="FX31"/>
          <cell r="FY31"/>
          <cell r="FZ31"/>
          <cell r="GA31"/>
          <cell r="GB31"/>
          <cell r="GC31">
            <v>0</v>
          </cell>
          <cell r="GD31">
            <v>0</v>
          </cell>
          <cell r="GE31">
            <v>0</v>
          </cell>
          <cell r="GF31">
            <v>0</v>
          </cell>
          <cell r="GG31">
            <v>0</v>
          </cell>
          <cell r="GH31">
            <v>0</v>
          </cell>
          <cell r="GI31">
            <v>0</v>
          </cell>
          <cell r="GJ31">
            <v>0</v>
          </cell>
          <cell r="GK31">
            <v>0</v>
          </cell>
          <cell r="GL31">
            <v>0</v>
          </cell>
          <cell r="GM31">
            <v>0</v>
          </cell>
          <cell r="GN31">
            <v>0</v>
          </cell>
          <cell r="GO31"/>
          <cell r="GP31">
            <v>0</v>
          </cell>
          <cell r="GQ31">
            <v>0</v>
          </cell>
          <cell r="GR31">
            <v>0</v>
          </cell>
          <cell r="GS31"/>
          <cell r="GT31"/>
          <cell r="GU31"/>
          <cell r="GV31"/>
          <cell r="GW31"/>
          <cell r="GX31"/>
          <cell r="GY31"/>
          <cell r="GZ31"/>
          <cell r="HA31"/>
          <cell r="HB31"/>
          <cell r="HC31">
            <v>0</v>
          </cell>
          <cell r="HD31">
            <v>0</v>
          </cell>
          <cell r="HE31">
            <v>0</v>
          </cell>
          <cell r="HF31">
            <v>0</v>
          </cell>
          <cell r="HG31">
            <v>0</v>
          </cell>
          <cell r="HH31">
            <v>0</v>
          </cell>
          <cell r="HI31">
            <v>0</v>
          </cell>
          <cell r="HJ31"/>
          <cell r="HK31"/>
          <cell r="HL31"/>
          <cell r="HM31"/>
          <cell r="HN31"/>
          <cell r="HO31">
            <v>0</v>
          </cell>
          <cell r="HP31">
            <v>0</v>
          </cell>
          <cell r="HQ31">
            <v>0</v>
          </cell>
          <cell r="HR31">
            <v>0</v>
          </cell>
          <cell r="HS31">
            <v>2065</v>
          </cell>
          <cell r="HT31"/>
          <cell r="HU31">
            <v>0</v>
          </cell>
          <cell r="HV31"/>
          <cell r="HW31">
            <v>0</v>
          </cell>
          <cell r="HX31"/>
          <cell r="HY31">
            <v>0</v>
          </cell>
          <cell r="HZ31">
            <v>0</v>
          </cell>
          <cell r="IA31">
            <v>0</v>
          </cell>
          <cell r="IB31">
            <v>0</v>
          </cell>
          <cell r="IC31">
            <v>0</v>
          </cell>
          <cell r="ID31">
            <v>0</v>
          </cell>
          <cell r="IE31">
            <v>0</v>
          </cell>
          <cell r="IF31">
            <v>0</v>
          </cell>
          <cell r="IG31">
            <v>0</v>
          </cell>
          <cell r="IH31">
            <v>0</v>
          </cell>
          <cell r="II31">
            <v>0</v>
          </cell>
          <cell r="IJ31"/>
          <cell r="IK31"/>
          <cell r="IL31"/>
          <cell r="IM31">
            <v>0</v>
          </cell>
          <cell r="IN31">
            <v>0</v>
          </cell>
        </row>
        <row r="32">
          <cell r="A32">
            <v>29</v>
          </cell>
          <cell r="B32" t="str">
            <v>Mohla</v>
          </cell>
          <cell r="C32" t="str">
            <v>CHHATTISGARH</v>
          </cell>
          <cell r="D32" t="str">
            <v>Central</v>
          </cell>
          <cell r="E32"/>
          <cell r="F32"/>
          <cell r="G32"/>
          <cell r="H32">
            <v>0.3</v>
          </cell>
          <cell r="I32"/>
          <cell r="J32" t="str">
            <v>Low</v>
          </cell>
          <cell r="K32"/>
          <cell r="L32"/>
          <cell r="M32"/>
          <cell r="N32"/>
          <cell r="O32">
            <v>4</v>
          </cell>
          <cell r="P32">
            <v>1100</v>
          </cell>
          <cell r="Q32">
            <v>0</v>
          </cell>
          <cell r="R32">
            <v>0</v>
          </cell>
          <cell r="S32">
            <v>2</v>
          </cell>
          <cell r="T32">
            <v>1</v>
          </cell>
          <cell r="U32">
            <v>0</v>
          </cell>
          <cell r="V32">
            <v>0</v>
          </cell>
          <cell r="W32">
            <v>0</v>
          </cell>
          <cell r="X32">
            <v>0</v>
          </cell>
          <cell r="Y32" t="str">
            <v/>
          </cell>
          <cell r="Z32">
            <v>0</v>
          </cell>
          <cell r="AA32" t="str">
            <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cell r="AY32"/>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cell r="BW32"/>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cell r="CV32"/>
          <cell r="CW32"/>
          <cell r="CX32"/>
          <cell r="CY32"/>
          <cell r="CZ32"/>
          <cell r="DA32"/>
          <cell r="DB32"/>
          <cell r="DC32"/>
          <cell r="DD32"/>
          <cell r="DE32"/>
          <cell r="DF32"/>
          <cell r="DG32"/>
          <cell r="DH32">
            <v>0</v>
          </cell>
          <cell r="DI32">
            <v>0</v>
          </cell>
          <cell r="DJ32">
            <v>0</v>
          </cell>
          <cell r="DK32">
            <v>0</v>
          </cell>
          <cell r="DL32">
            <v>0</v>
          </cell>
          <cell r="DM32">
            <v>0</v>
          </cell>
          <cell r="DN32">
            <v>0</v>
          </cell>
          <cell r="DO32">
            <v>0</v>
          </cell>
          <cell r="DP32">
            <v>0</v>
          </cell>
          <cell r="DQ32">
            <v>0</v>
          </cell>
          <cell r="DR32">
            <v>0</v>
          </cell>
          <cell r="DS32"/>
          <cell r="DT32"/>
          <cell r="DU32"/>
          <cell r="DV32"/>
          <cell r="DW32"/>
          <cell r="DX32"/>
          <cell r="DY32"/>
          <cell r="DZ32"/>
          <cell r="EA32"/>
          <cell r="EB32"/>
          <cell r="EC32"/>
          <cell r="ED32"/>
          <cell r="EE32"/>
          <cell r="EF32"/>
          <cell r="EG32">
            <v>0</v>
          </cell>
          <cell r="EH32">
            <v>0</v>
          </cell>
          <cell r="EI32">
            <v>0</v>
          </cell>
          <cell r="EJ32">
            <v>0</v>
          </cell>
          <cell r="EK32">
            <v>0</v>
          </cell>
          <cell r="EL32">
            <v>0</v>
          </cell>
          <cell r="EM32">
            <v>0</v>
          </cell>
          <cell r="EN32">
            <v>0</v>
          </cell>
          <cell r="EO32">
            <v>0</v>
          </cell>
          <cell r="EP32">
            <v>0</v>
          </cell>
          <cell r="EQ32">
            <v>0</v>
          </cell>
          <cell r="ER32">
            <v>0</v>
          </cell>
          <cell r="ES32"/>
          <cell r="ET32"/>
          <cell r="EU32"/>
          <cell r="EV32"/>
          <cell r="EW32"/>
          <cell r="EX32"/>
          <cell r="EY32"/>
          <cell r="EZ32"/>
          <cell r="FA32"/>
          <cell r="FB32"/>
          <cell r="FC32"/>
          <cell r="FD32"/>
          <cell r="FE32">
            <v>0</v>
          </cell>
          <cell r="FF32">
            <v>0</v>
          </cell>
          <cell r="FG32">
            <v>0</v>
          </cell>
          <cell r="FH32">
            <v>0</v>
          </cell>
          <cell r="FI32">
            <v>0</v>
          </cell>
          <cell r="FJ32">
            <v>0</v>
          </cell>
          <cell r="FK32">
            <v>0</v>
          </cell>
          <cell r="FL32">
            <v>0</v>
          </cell>
          <cell r="FM32">
            <v>0</v>
          </cell>
          <cell r="FN32">
            <v>0</v>
          </cell>
          <cell r="FO32">
            <v>0</v>
          </cell>
          <cell r="FP32">
            <v>0</v>
          </cell>
          <cell r="FQ32"/>
          <cell r="FR32"/>
          <cell r="FS32"/>
          <cell r="FT32"/>
          <cell r="FU32"/>
          <cell r="FV32"/>
          <cell r="FW32"/>
          <cell r="FX32"/>
          <cell r="FY32"/>
          <cell r="FZ32"/>
          <cell r="GA32"/>
          <cell r="GB32"/>
          <cell r="GC32">
            <v>0</v>
          </cell>
          <cell r="GD32">
            <v>0</v>
          </cell>
          <cell r="GE32">
            <v>0</v>
          </cell>
          <cell r="GF32">
            <v>0</v>
          </cell>
          <cell r="GG32">
            <v>0</v>
          </cell>
          <cell r="GH32">
            <v>0</v>
          </cell>
          <cell r="GI32">
            <v>0</v>
          </cell>
          <cell r="GJ32">
            <v>0</v>
          </cell>
          <cell r="GK32">
            <v>0</v>
          </cell>
          <cell r="GL32">
            <v>0</v>
          </cell>
          <cell r="GM32">
            <v>0</v>
          </cell>
          <cell r="GN32">
            <v>0</v>
          </cell>
          <cell r="GO32"/>
          <cell r="GP32">
            <v>0</v>
          </cell>
          <cell r="GQ32">
            <v>0</v>
          </cell>
          <cell r="GR32">
            <v>0</v>
          </cell>
          <cell r="GS32"/>
          <cell r="GT32"/>
          <cell r="GU32"/>
          <cell r="GV32"/>
          <cell r="GW32"/>
          <cell r="GX32"/>
          <cell r="GY32"/>
          <cell r="GZ32"/>
          <cell r="HA32"/>
          <cell r="HB32"/>
          <cell r="HC32">
            <v>0</v>
          </cell>
          <cell r="HD32">
            <v>0</v>
          </cell>
          <cell r="HE32">
            <v>0</v>
          </cell>
          <cell r="HF32">
            <v>0</v>
          </cell>
          <cell r="HG32">
            <v>0</v>
          </cell>
          <cell r="HH32">
            <v>0</v>
          </cell>
          <cell r="HI32">
            <v>0</v>
          </cell>
          <cell r="HJ32"/>
          <cell r="HK32"/>
          <cell r="HL32"/>
          <cell r="HM32"/>
          <cell r="HN32"/>
          <cell r="HO32">
            <v>0</v>
          </cell>
          <cell r="HP32">
            <v>0</v>
          </cell>
          <cell r="HQ32">
            <v>0</v>
          </cell>
          <cell r="HR32">
            <v>0</v>
          </cell>
          <cell r="HS32">
            <v>0</v>
          </cell>
          <cell r="HT32"/>
          <cell r="HU32">
            <v>0</v>
          </cell>
          <cell r="HV32"/>
          <cell r="HW32">
            <v>0</v>
          </cell>
          <cell r="HX32"/>
          <cell r="HY32">
            <v>0</v>
          </cell>
          <cell r="HZ32">
            <v>0</v>
          </cell>
          <cell r="IA32">
            <v>0</v>
          </cell>
          <cell r="IB32">
            <v>0</v>
          </cell>
          <cell r="IC32">
            <v>0</v>
          </cell>
          <cell r="ID32">
            <v>0</v>
          </cell>
          <cell r="IE32">
            <v>0</v>
          </cell>
          <cell r="IF32">
            <v>0</v>
          </cell>
          <cell r="IG32">
            <v>0</v>
          </cell>
          <cell r="IH32">
            <v>0</v>
          </cell>
          <cell r="II32">
            <v>0</v>
          </cell>
          <cell r="IJ32"/>
          <cell r="IK32"/>
          <cell r="IL32"/>
          <cell r="IM32">
            <v>0</v>
          </cell>
          <cell r="IN32">
            <v>900</v>
          </cell>
        </row>
        <row r="33">
          <cell r="A33">
            <v>30</v>
          </cell>
          <cell r="B33" t="str">
            <v>Bijapur</v>
          </cell>
          <cell r="C33" t="str">
            <v>CHHATTISGARH</v>
          </cell>
          <cell r="D33" t="str">
            <v>Central</v>
          </cell>
          <cell r="E33"/>
          <cell r="F33"/>
          <cell r="G33"/>
          <cell r="H33">
            <v>0.3</v>
          </cell>
          <cell r="I33"/>
          <cell r="J33" t="str">
            <v>Low</v>
          </cell>
          <cell r="K33"/>
          <cell r="L33"/>
          <cell r="M33"/>
          <cell r="N33"/>
          <cell r="O33">
            <v>2</v>
          </cell>
          <cell r="P33">
            <v>1000</v>
          </cell>
          <cell r="Q33">
            <v>0</v>
          </cell>
          <cell r="R33">
            <v>0</v>
          </cell>
          <cell r="S33">
            <v>1</v>
          </cell>
          <cell r="T33">
            <v>1</v>
          </cell>
          <cell r="U33">
            <v>0</v>
          </cell>
          <cell r="V33">
            <v>0</v>
          </cell>
          <cell r="W33">
            <v>0</v>
          </cell>
          <cell r="X33">
            <v>0</v>
          </cell>
          <cell r="Y33" t="str">
            <v/>
          </cell>
          <cell r="Z33">
            <v>0</v>
          </cell>
          <cell r="AA33" t="str">
            <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cell r="AY33"/>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cell r="BW33"/>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cell r="CV33"/>
          <cell r="CW33"/>
          <cell r="CX33"/>
          <cell r="CY33"/>
          <cell r="CZ33"/>
          <cell r="DA33"/>
          <cell r="DB33"/>
          <cell r="DC33"/>
          <cell r="DD33"/>
          <cell r="DE33"/>
          <cell r="DF33"/>
          <cell r="DG33"/>
          <cell r="DH33">
            <v>0</v>
          </cell>
          <cell r="DI33">
            <v>0</v>
          </cell>
          <cell r="DJ33">
            <v>0</v>
          </cell>
          <cell r="DK33">
            <v>0</v>
          </cell>
          <cell r="DL33">
            <v>0</v>
          </cell>
          <cell r="DM33">
            <v>0</v>
          </cell>
          <cell r="DN33">
            <v>0</v>
          </cell>
          <cell r="DO33">
            <v>0</v>
          </cell>
          <cell r="DP33">
            <v>0</v>
          </cell>
          <cell r="DQ33">
            <v>0</v>
          </cell>
          <cell r="DR33">
            <v>0</v>
          </cell>
          <cell r="DS33"/>
          <cell r="DT33"/>
          <cell r="DU33"/>
          <cell r="DV33"/>
          <cell r="DW33"/>
          <cell r="DX33"/>
          <cell r="DY33"/>
          <cell r="DZ33"/>
          <cell r="EA33"/>
          <cell r="EB33"/>
          <cell r="EC33"/>
          <cell r="ED33"/>
          <cell r="EE33"/>
          <cell r="EF33"/>
          <cell r="EG33">
            <v>0</v>
          </cell>
          <cell r="EH33">
            <v>0</v>
          </cell>
          <cell r="EI33">
            <v>0</v>
          </cell>
          <cell r="EJ33">
            <v>0</v>
          </cell>
          <cell r="EK33">
            <v>0</v>
          </cell>
          <cell r="EL33">
            <v>0</v>
          </cell>
          <cell r="EM33">
            <v>0</v>
          </cell>
          <cell r="EN33">
            <v>0</v>
          </cell>
          <cell r="EO33">
            <v>0</v>
          </cell>
          <cell r="EP33">
            <v>0</v>
          </cell>
          <cell r="EQ33">
            <v>0</v>
          </cell>
          <cell r="ER33">
            <v>0</v>
          </cell>
          <cell r="ES33"/>
          <cell r="ET33"/>
          <cell r="EU33"/>
          <cell r="EV33"/>
          <cell r="EW33"/>
          <cell r="EX33"/>
          <cell r="EY33"/>
          <cell r="EZ33"/>
          <cell r="FA33"/>
          <cell r="FB33"/>
          <cell r="FC33"/>
          <cell r="FD33"/>
          <cell r="FE33">
            <v>0</v>
          </cell>
          <cell r="FF33">
            <v>0</v>
          </cell>
          <cell r="FG33">
            <v>0</v>
          </cell>
          <cell r="FH33">
            <v>0</v>
          </cell>
          <cell r="FI33">
            <v>0</v>
          </cell>
          <cell r="FJ33">
            <v>0</v>
          </cell>
          <cell r="FK33">
            <v>0</v>
          </cell>
          <cell r="FL33">
            <v>0</v>
          </cell>
          <cell r="FM33">
            <v>0</v>
          </cell>
          <cell r="FN33">
            <v>0</v>
          </cell>
          <cell r="FO33">
            <v>0</v>
          </cell>
          <cell r="FP33">
            <v>0</v>
          </cell>
          <cell r="FQ33"/>
          <cell r="FR33"/>
          <cell r="FS33"/>
          <cell r="FT33"/>
          <cell r="FU33"/>
          <cell r="FV33"/>
          <cell r="FW33"/>
          <cell r="FX33"/>
          <cell r="FY33"/>
          <cell r="FZ33"/>
          <cell r="GA33"/>
          <cell r="GB33"/>
          <cell r="GC33">
            <v>0</v>
          </cell>
          <cell r="GD33">
            <v>0</v>
          </cell>
          <cell r="GE33">
            <v>0</v>
          </cell>
          <cell r="GF33">
            <v>0</v>
          </cell>
          <cell r="GG33">
            <v>0</v>
          </cell>
          <cell r="GH33">
            <v>0</v>
          </cell>
          <cell r="GI33">
            <v>0</v>
          </cell>
          <cell r="GJ33">
            <v>0</v>
          </cell>
          <cell r="GK33">
            <v>0</v>
          </cell>
          <cell r="GL33">
            <v>0</v>
          </cell>
          <cell r="GM33">
            <v>0</v>
          </cell>
          <cell r="GN33">
            <v>0</v>
          </cell>
          <cell r="GO33"/>
          <cell r="GP33">
            <v>0</v>
          </cell>
          <cell r="GQ33">
            <v>0</v>
          </cell>
          <cell r="GR33">
            <v>0</v>
          </cell>
          <cell r="GS33"/>
          <cell r="GT33"/>
          <cell r="GU33"/>
          <cell r="GV33"/>
          <cell r="GW33"/>
          <cell r="GX33"/>
          <cell r="GY33"/>
          <cell r="GZ33"/>
          <cell r="HA33"/>
          <cell r="HB33"/>
          <cell r="HC33">
            <v>0</v>
          </cell>
          <cell r="HD33">
            <v>0</v>
          </cell>
          <cell r="HE33">
            <v>0</v>
          </cell>
          <cell r="HF33">
            <v>0</v>
          </cell>
          <cell r="HG33">
            <v>0</v>
          </cell>
          <cell r="HH33">
            <v>0</v>
          </cell>
          <cell r="HI33">
            <v>0</v>
          </cell>
          <cell r="HJ33"/>
          <cell r="HK33"/>
          <cell r="HL33"/>
          <cell r="HM33"/>
          <cell r="HN33"/>
          <cell r="HO33">
            <v>0</v>
          </cell>
          <cell r="HP33">
            <v>0</v>
          </cell>
          <cell r="HQ33">
            <v>0</v>
          </cell>
          <cell r="HR33">
            <v>0</v>
          </cell>
          <cell r="HS33">
            <v>0</v>
          </cell>
          <cell r="HT33"/>
          <cell r="HU33">
            <v>0</v>
          </cell>
          <cell r="HV33"/>
          <cell r="HW33">
            <v>0</v>
          </cell>
          <cell r="HX33"/>
          <cell r="HY33">
            <v>0</v>
          </cell>
          <cell r="HZ33">
            <v>0</v>
          </cell>
          <cell r="IA33">
            <v>0</v>
          </cell>
          <cell r="IB33">
            <v>0</v>
          </cell>
          <cell r="IC33">
            <v>0</v>
          </cell>
          <cell r="ID33">
            <v>0</v>
          </cell>
          <cell r="IE33">
            <v>0</v>
          </cell>
          <cell r="IF33">
            <v>0</v>
          </cell>
          <cell r="IG33">
            <v>0</v>
          </cell>
          <cell r="IH33">
            <v>0</v>
          </cell>
          <cell r="II33">
            <v>0</v>
          </cell>
          <cell r="IJ33"/>
          <cell r="IK33"/>
          <cell r="IL33"/>
          <cell r="IM33">
            <v>0</v>
          </cell>
          <cell r="IN33">
            <v>400</v>
          </cell>
        </row>
        <row r="34">
          <cell r="A34">
            <v>31</v>
          </cell>
          <cell r="B34" t="str">
            <v>Sukma</v>
          </cell>
          <cell r="C34" t="str">
            <v>CHHATTISGARH</v>
          </cell>
          <cell r="D34" t="str">
            <v>Central</v>
          </cell>
          <cell r="E34"/>
          <cell r="F34"/>
          <cell r="G34"/>
          <cell r="H34">
            <v>0.3</v>
          </cell>
          <cell r="I34"/>
          <cell r="J34" t="str">
            <v>Low</v>
          </cell>
          <cell r="K34"/>
          <cell r="L34"/>
          <cell r="M34"/>
          <cell r="N34"/>
          <cell r="O34">
            <v>6</v>
          </cell>
          <cell r="P34">
            <v>1000</v>
          </cell>
          <cell r="Q34">
            <v>0</v>
          </cell>
          <cell r="R34">
            <v>2</v>
          </cell>
          <cell r="S34">
            <v>0</v>
          </cell>
          <cell r="T34">
            <v>0</v>
          </cell>
          <cell r="U34">
            <v>0</v>
          </cell>
          <cell r="V34">
            <v>1</v>
          </cell>
          <cell r="W34">
            <v>0</v>
          </cell>
          <cell r="X34">
            <v>0</v>
          </cell>
          <cell r="Y34" t="str">
            <v/>
          </cell>
          <cell r="Z34">
            <v>0</v>
          </cell>
          <cell r="AA34" t="str">
            <v/>
          </cell>
          <cell r="AB34">
            <v>0</v>
          </cell>
          <cell r="AC34">
            <v>0</v>
          </cell>
          <cell r="AD34">
            <v>0</v>
          </cell>
          <cell r="AE34">
            <v>0</v>
          </cell>
          <cell r="AF34">
            <v>0</v>
          </cell>
          <cell r="AG34">
            <v>8.2050000000000001</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cell r="AY34"/>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cell r="BW34"/>
          <cell r="BX34">
            <v>1</v>
          </cell>
          <cell r="BY34">
            <v>0</v>
          </cell>
          <cell r="BZ34">
            <v>0</v>
          </cell>
          <cell r="CA34">
            <v>0</v>
          </cell>
          <cell r="CB34">
            <v>0</v>
          </cell>
          <cell r="CC34">
            <v>0</v>
          </cell>
          <cell r="CD34">
            <v>1</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cell r="CV34"/>
          <cell r="CW34"/>
          <cell r="CX34"/>
          <cell r="CY34"/>
          <cell r="CZ34"/>
          <cell r="DA34"/>
          <cell r="DB34"/>
          <cell r="DC34"/>
          <cell r="DD34"/>
          <cell r="DE34"/>
          <cell r="DF34"/>
          <cell r="DG34"/>
          <cell r="DH34">
            <v>0</v>
          </cell>
          <cell r="DI34">
            <v>0</v>
          </cell>
          <cell r="DJ34">
            <v>0</v>
          </cell>
          <cell r="DK34">
            <v>0</v>
          </cell>
          <cell r="DL34">
            <v>0</v>
          </cell>
          <cell r="DM34">
            <v>0</v>
          </cell>
          <cell r="DN34">
            <v>0</v>
          </cell>
          <cell r="DO34">
            <v>0</v>
          </cell>
          <cell r="DP34">
            <v>0</v>
          </cell>
          <cell r="DQ34">
            <v>0</v>
          </cell>
          <cell r="DR34">
            <v>0</v>
          </cell>
          <cell r="DS34"/>
          <cell r="DT34"/>
          <cell r="DU34"/>
          <cell r="DV34"/>
          <cell r="DW34"/>
          <cell r="DX34"/>
          <cell r="DY34"/>
          <cell r="DZ34"/>
          <cell r="EA34"/>
          <cell r="EB34"/>
          <cell r="EC34"/>
          <cell r="ED34"/>
          <cell r="EE34"/>
          <cell r="EF34"/>
          <cell r="EG34">
            <v>0</v>
          </cell>
          <cell r="EH34">
            <v>0</v>
          </cell>
          <cell r="EI34">
            <v>0</v>
          </cell>
          <cell r="EJ34">
            <v>0</v>
          </cell>
          <cell r="EK34">
            <v>0</v>
          </cell>
          <cell r="EL34">
            <v>0</v>
          </cell>
          <cell r="EM34">
            <v>0</v>
          </cell>
          <cell r="EN34">
            <v>0</v>
          </cell>
          <cell r="EO34">
            <v>0</v>
          </cell>
          <cell r="EP34">
            <v>0</v>
          </cell>
          <cell r="EQ34">
            <v>0</v>
          </cell>
          <cell r="ER34">
            <v>0</v>
          </cell>
          <cell r="ES34"/>
          <cell r="ET34"/>
          <cell r="EU34"/>
          <cell r="EV34"/>
          <cell r="EW34"/>
          <cell r="EX34"/>
          <cell r="EY34"/>
          <cell r="EZ34"/>
          <cell r="FA34"/>
          <cell r="FB34"/>
          <cell r="FC34"/>
          <cell r="FD34"/>
          <cell r="FE34">
            <v>0</v>
          </cell>
          <cell r="FF34">
            <v>0</v>
          </cell>
          <cell r="FG34">
            <v>0</v>
          </cell>
          <cell r="FH34">
            <v>0</v>
          </cell>
          <cell r="FI34">
            <v>0</v>
          </cell>
          <cell r="FJ34">
            <v>0</v>
          </cell>
          <cell r="FK34">
            <v>0</v>
          </cell>
          <cell r="FL34">
            <v>0</v>
          </cell>
          <cell r="FM34">
            <v>0</v>
          </cell>
          <cell r="FN34">
            <v>0</v>
          </cell>
          <cell r="FO34">
            <v>0</v>
          </cell>
          <cell r="FP34">
            <v>0</v>
          </cell>
          <cell r="FQ34"/>
          <cell r="FR34"/>
          <cell r="FS34"/>
          <cell r="FT34"/>
          <cell r="FU34"/>
          <cell r="FV34"/>
          <cell r="FW34"/>
          <cell r="FX34"/>
          <cell r="FY34"/>
          <cell r="FZ34"/>
          <cell r="GA34"/>
          <cell r="GB34"/>
          <cell r="GC34">
            <v>0</v>
          </cell>
          <cell r="GD34">
            <v>0</v>
          </cell>
          <cell r="GE34">
            <v>0</v>
          </cell>
          <cell r="GF34">
            <v>0</v>
          </cell>
          <cell r="GG34">
            <v>0</v>
          </cell>
          <cell r="GH34">
            <v>0</v>
          </cell>
          <cell r="GI34">
            <v>0</v>
          </cell>
          <cell r="GJ34">
            <v>0</v>
          </cell>
          <cell r="GK34">
            <v>0</v>
          </cell>
          <cell r="GL34">
            <v>0</v>
          </cell>
          <cell r="GM34">
            <v>0</v>
          </cell>
          <cell r="GN34">
            <v>0</v>
          </cell>
          <cell r="GO34"/>
          <cell r="GP34">
            <v>0</v>
          </cell>
          <cell r="GQ34">
            <v>0</v>
          </cell>
          <cell r="GR34">
            <v>0</v>
          </cell>
          <cell r="GS34"/>
          <cell r="GT34"/>
          <cell r="GU34"/>
          <cell r="GV34"/>
          <cell r="GW34"/>
          <cell r="GX34"/>
          <cell r="GY34"/>
          <cell r="GZ34"/>
          <cell r="HA34"/>
          <cell r="HB34"/>
          <cell r="HC34">
            <v>0</v>
          </cell>
          <cell r="HD34">
            <v>0</v>
          </cell>
          <cell r="HE34">
            <v>0</v>
          </cell>
          <cell r="HF34">
            <v>0</v>
          </cell>
          <cell r="HG34">
            <v>0</v>
          </cell>
          <cell r="HH34">
            <v>0</v>
          </cell>
          <cell r="HI34">
            <v>0</v>
          </cell>
          <cell r="HJ34"/>
          <cell r="HK34"/>
          <cell r="HL34"/>
          <cell r="HM34"/>
          <cell r="HN34"/>
          <cell r="HO34">
            <v>0</v>
          </cell>
          <cell r="HP34">
            <v>0</v>
          </cell>
          <cell r="HQ34">
            <v>0</v>
          </cell>
          <cell r="HR34">
            <v>0</v>
          </cell>
          <cell r="HS34">
            <v>0</v>
          </cell>
          <cell r="HT34"/>
          <cell r="HU34">
            <v>0</v>
          </cell>
          <cell r="HV34"/>
          <cell r="HW34">
            <v>0</v>
          </cell>
          <cell r="HX34"/>
          <cell r="HY34">
            <v>0</v>
          </cell>
          <cell r="HZ34">
            <v>0</v>
          </cell>
          <cell r="IA34">
            <v>8.2050000000000001</v>
          </cell>
          <cell r="IB34">
            <v>0</v>
          </cell>
          <cell r="IC34">
            <v>0.68374999999999997</v>
          </cell>
          <cell r="ID34">
            <v>0</v>
          </cell>
          <cell r="IE34">
            <v>0</v>
          </cell>
          <cell r="IF34">
            <v>2.7349999999999999</v>
          </cell>
          <cell r="IG34">
            <v>0</v>
          </cell>
          <cell r="IH34">
            <v>0</v>
          </cell>
          <cell r="II34">
            <v>0</v>
          </cell>
          <cell r="IJ34"/>
          <cell r="IK34"/>
          <cell r="IL34"/>
          <cell r="IM34">
            <v>0</v>
          </cell>
          <cell r="IN34">
            <v>1500</v>
          </cell>
        </row>
        <row r="35">
          <cell r="A35">
            <v>32</v>
          </cell>
          <cell r="B35" t="str">
            <v>Narayanpur</v>
          </cell>
          <cell r="C35" t="str">
            <v>CHHATTISGARH</v>
          </cell>
          <cell r="D35" t="str">
            <v>Central</v>
          </cell>
          <cell r="E35"/>
          <cell r="F35"/>
          <cell r="G35"/>
          <cell r="H35">
            <v>0.3</v>
          </cell>
          <cell r="I35"/>
          <cell r="J35" t="str">
            <v>Low</v>
          </cell>
          <cell r="K35"/>
          <cell r="L35"/>
          <cell r="M35"/>
          <cell r="N35"/>
          <cell r="O35">
            <v>0</v>
          </cell>
          <cell r="P35">
            <v>700</v>
          </cell>
          <cell r="Q35">
            <v>0</v>
          </cell>
          <cell r="R35">
            <v>0</v>
          </cell>
          <cell r="S35">
            <v>0</v>
          </cell>
          <cell r="T35">
            <v>0</v>
          </cell>
          <cell r="U35">
            <v>0</v>
          </cell>
          <cell r="V35">
            <v>0</v>
          </cell>
          <cell r="W35">
            <v>0</v>
          </cell>
          <cell r="X35">
            <v>0</v>
          </cell>
          <cell r="Y35" t="str">
            <v/>
          </cell>
          <cell r="Z35">
            <v>0</v>
          </cell>
          <cell r="AA35" t="str">
            <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cell r="AY35"/>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cell r="BW35"/>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cell r="CV35"/>
          <cell r="CW35"/>
          <cell r="CX35"/>
          <cell r="CY35"/>
          <cell r="CZ35"/>
          <cell r="DA35"/>
          <cell r="DB35"/>
          <cell r="DC35"/>
          <cell r="DD35"/>
          <cell r="DE35"/>
          <cell r="DF35"/>
          <cell r="DG35"/>
          <cell r="DH35">
            <v>0</v>
          </cell>
          <cell r="DI35">
            <v>0</v>
          </cell>
          <cell r="DJ35">
            <v>0</v>
          </cell>
          <cell r="DK35">
            <v>0</v>
          </cell>
          <cell r="DL35">
            <v>0</v>
          </cell>
          <cell r="DM35">
            <v>0</v>
          </cell>
          <cell r="DN35">
            <v>0</v>
          </cell>
          <cell r="DO35">
            <v>0</v>
          </cell>
          <cell r="DP35">
            <v>0</v>
          </cell>
          <cell r="DQ35">
            <v>0</v>
          </cell>
          <cell r="DR35">
            <v>0</v>
          </cell>
          <cell r="DS35"/>
          <cell r="DT35"/>
          <cell r="DU35"/>
          <cell r="DV35"/>
          <cell r="DW35"/>
          <cell r="DX35"/>
          <cell r="DY35"/>
          <cell r="DZ35"/>
          <cell r="EA35"/>
          <cell r="EB35"/>
          <cell r="EC35"/>
          <cell r="ED35"/>
          <cell r="EE35"/>
          <cell r="EF35"/>
          <cell r="EG35">
            <v>0.33333333333333331</v>
          </cell>
          <cell r="EH35">
            <v>0.5</v>
          </cell>
          <cell r="EI35">
            <v>0.33333333333333331</v>
          </cell>
          <cell r="EJ35">
            <v>0</v>
          </cell>
          <cell r="EK35">
            <v>0</v>
          </cell>
          <cell r="EL35">
            <v>0</v>
          </cell>
          <cell r="EM35">
            <v>0</v>
          </cell>
          <cell r="EN35">
            <v>0</v>
          </cell>
          <cell r="EO35">
            <v>0</v>
          </cell>
          <cell r="EP35">
            <v>0</v>
          </cell>
          <cell r="EQ35">
            <v>0</v>
          </cell>
          <cell r="ER35">
            <v>0</v>
          </cell>
          <cell r="ES35"/>
          <cell r="ET35"/>
          <cell r="EU35"/>
          <cell r="EV35"/>
          <cell r="EW35"/>
          <cell r="EX35"/>
          <cell r="EY35"/>
          <cell r="EZ35"/>
          <cell r="FA35"/>
          <cell r="FB35"/>
          <cell r="FC35"/>
          <cell r="FD35"/>
          <cell r="FE35">
            <v>4.333333333333333</v>
          </cell>
          <cell r="FF35">
            <v>5.5</v>
          </cell>
          <cell r="FG35">
            <v>5.666666666666667</v>
          </cell>
          <cell r="FH35">
            <v>0</v>
          </cell>
          <cell r="FI35">
            <v>0</v>
          </cell>
          <cell r="FJ35">
            <v>0</v>
          </cell>
          <cell r="FK35">
            <v>0</v>
          </cell>
          <cell r="FL35">
            <v>0</v>
          </cell>
          <cell r="FM35">
            <v>0</v>
          </cell>
          <cell r="FN35">
            <v>0</v>
          </cell>
          <cell r="FO35">
            <v>0</v>
          </cell>
          <cell r="FP35">
            <v>0</v>
          </cell>
          <cell r="FQ35"/>
          <cell r="FR35"/>
          <cell r="FS35"/>
          <cell r="FT35"/>
          <cell r="FU35"/>
          <cell r="FV35"/>
          <cell r="FW35"/>
          <cell r="FX35"/>
          <cell r="FY35"/>
          <cell r="FZ35"/>
          <cell r="GA35"/>
          <cell r="GB35"/>
          <cell r="GC35">
            <v>5.666666666666667</v>
          </cell>
          <cell r="GD35">
            <v>5.5</v>
          </cell>
          <cell r="GE35">
            <v>5.666666666666667</v>
          </cell>
          <cell r="GF35">
            <v>0</v>
          </cell>
          <cell r="GG35">
            <v>0</v>
          </cell>
          <cell r="GH35">
            <v>0</v>
          </cell>
          <cell r="GI35">
            <v>0</v>
          </cell>
          <cell r="GJ35">
            <v>0</v>
          </cell>
          <cell r="GK35">
            <v>0</v>
          </cell>
          <cell r="GL35">
            <v>0</v>
          </cell>
          <cell r="GM35">
            <v>0</v>
          </cell>
          <cell r="GN35">
            <v>0</v>
          </cell>
          <cell r="GO35"/>
          <cell r="GP35">
            <v>0</v>
          </cell>
          <cell r="GQ35">
            <v>0</v>
          </cell>
          <cell r="GR35">
            <v>0</v>
          </cell>
          <cell r="GS35"/>
          <cell r="GT35"/>
          <cell r="GU35"/>
          <cell r="GV35"/>
          <cell r="GW35"/>
          <cell r="GX35"/>
          <cell r="GY35"/>
          <cell r="GZ35"/>
          <cell r="HA35"/>
          <cell r="HB35"/>
          <cell r="HC35">
            <v>0</v>
          </cell>
          <cell r="HD35">
            <v>0</v>
          </cell>
          <cell r="HE35">
            <v>0</v>
          </cell>
          <cell r="HF35">
            <v>0</v>
          </cell>
          <cell r="HG35">
            <v>0</v>
          </cell>
          <cell r="HH35">
            <v>0</v>
          </cell>
          <cell r="HI35">
            <v>0</v>
          </cell>
          <cell r="HJ35"/>
          <cell r="HK35"/>
          <cell r="HL35"/>
          <cell r="HM35"/>
          <cell r="HN35"/>
          <cell r="HO35">
            <v>0</v>
          </cell>
          <cell r="HP35">
            <v>0</v>
          </cell>
          <cell r="HQ35">
            <v>0</v>
          </cell>
          <cell r="HR35">
            <v>0</v>
          </cell>
          <cell r="HS35">
            <v>0</v>
          </cell>
          <cell r="HT35"/>
          <cell r="HU35">
            <v>0</v>
          </cell>
          <cell r="HV35"/>
          <cell r="HW35">
            <v>0</v>
          </cell>
          <cell r="HX35"/>
          <cell r="HY35">
            <v>0</v>
          </cell>
          <cell r="HZ35">
            <v>0</v>
          </cell>
          <cell r="IA35">
            <v>0</v>
          </cell>
          <cell r="IB35">
            <v>0</v>
          </cell>
          <cell r="IC35">
            <v>0</v>
          </cell>
          <cell r="ID35">
            <v>0</v>
          </cell>
          <cell r="IE35">
            <v>0</v>
          </cell>
          <cell r="IF35">
            <v>0</v>
          </cell>
          <cell r="IG35">
            <v>0</v>
          </cell>
          <cell r="IH35">
            <v>0</v>
          </cell>
          <cell r="II35">
            <v>0</v>
          </cell>
          <cell r="IJ35"/>
          <cell r="IK35"/>
          <cell r="IL35"/>
          <cell r="IM35">
            <v>0</v>
          </cell>
          <cell r="IN35">
            <v>0</v>
          </cell>
        </row>
        <row r="36">
          <cell r="A36">
            <v>33</v>
          </cell>
          <cell r="B36" t="str">
            <v>West</v>
          </cell>
          <cell r="C36" t="str">
            <v>DELHI</v>
          </cell>
          <cell r="D36" t="str">
            <v>North</v>
          </cell>
          <cell r="E36" t="str">
            <v>MAHENDRA STEELS</v>
          </cell>
          <cell r="F36"/>
          <cell r="G36"/>
          <cell r="H36">
            <v>1</v>
          </cell>
          <cell r="I36"/>
          <cell r="J36" t="str">
            <v>High</v>
          </cell>
          <cell r="K36"/>
          <cell r="L36"/>
          <cell r="M36" t="str">
            <v>Dinesh Mohan</v>
          </cell>
          <cell r="N36" t="str">
            <v>Aman Kumar</v>
          </cell>
          <cell r="O36">
            <v>0</v>
          </cell>
          <cell r="P36">
            <v>7500</v>
          </cell>
          <cell r="Q36">
            <v>0</v>
          </cell>
          <cell r="R36">
            <v>0</v>
          </cell>
          <cell r="S36">
            <v>0</v>
          </cell>
          <cell r="T36">
            <v>0</v>
          </cell>
          <cell r="U36">
            <v>0</v>
          </cell>
          <cell r="V36">
            <v>8</v>
          </cell>
          <cell r="W36">
            <v>0</v>
          </cell>
          <cell r="X36">
            <v>80</v>
          </cell>
          <cell r="Y36">
            <v>0.18041249999999998</v>
          </cell>
          <cell r="Z36">
            <v>1.0666666666666666E-2</v>
          </cell>
          <cell r="AA36">
            <v>1.9243999999999997E-3</v>
          </cell>
          <cell r="AB36">
            <v>18</v>
          </cell>
          <cell r="AC36">
            <v>20.388999999999999</v>
          </cell>
          <cell r="AD36">
            <v>0</v>
          </cell>
          <cell r="AE36">
            <v>0</v>
          </cell>
          <cell r="AF36">
            <v>15.05</v>
          </cell>
          <cell r="AG36">
            <v>0</v>
          </cell>
          <cell r="AH36">
            <v>5.0999999999999996</v>
          </cell>
          <cell r="AI36">
            <v>0</v>
          </cell>
          <cell r="AJ36">
            <v>0</v>
          </cell>
          <cell r="AK36">
            <v>0</v>
          </cell>
          <cell r="AL36">
            <v>10.41</v>
          </cell>
          <cell r="AM36">
            <v>8.5</v>
          </cell>
          <cell r="AN36">
            <v>8.1199999999999992</v>
          </cell>
          <cell r="AO36">
            <v>11.7</v>
          </cell>
          <cell r="AP36">
            <v>16</v>
          </cell>
          <cell r="AQ36">
            <v>0</v>
          </cell>
          <cell r="AR36">
            <v>0</v>
          </cell>
          <cell r="AS36">
            <v>18.7</v>
          </cell>
          <cell r="AT36">
            <v>0</v>
          </cell>
          <cell r="AU36">
            <v>24.81</v>
          </cell>
          <cell r="AV36">
            <v>35</v>
          </cell>
          <cell r="AW36">
            <v>30</v>
          </cell>
          <cell r="AX36"/>
          <cell r="AY36"/>
          <cell r="AZ36">
            <v>1</v>
          </cell>
          <cell r="BA36">
            <v>1</v>
          </cell>
          <cell r="BB36">
            <v>0</v>
          </cell>
          <cell r="BC36">
            <v>0</v>
          </cell>
          <cell r="BD36">
            <v>1</v>
          </cell>
          <cell r="BE36">
            <v>0</v>
          </cell>
          <cell r="BF36">
            <v>0</v>
          </cell>
          <cell r="BG36">
            <v>0</v>
          </cell>
          <cell r="BH36">
            <v>0</v>
          </cell>
          <cell r="BI36">
            <v>0</v>
          </cell>
          <cell r="BJ36">
            <v>1</v>
          </cell>
          <cell r="BK36">
            <v>1</v>
          </cell>
          <cell r="BL36">
            <v>0</v>
          </cell>
          <cell r="BM36">
            <v>1</v>
          </cell>
          <cell r="BN36">
            <v>0</v>
          </cell>
          <cell r="BO36">
            <v>0</v>
          </cell>
          <cell r="BP36">
            <v>0</v>
          </cell>
          <cell r="BQ36">
            <v>0</v>
          </cell>
          <cell r="BR36">
            <v>0</v>
          </cell>
          <cell r="BS36">
            <v>0</v>
          </cell>
          <cell r="BT36">
            <v>1</v>
          </cell>
          <cell r="BU36">
            <v>0</v>
          </cell>
          <cell r="BV36"/>
          <cell r="BW36"/>
          <cell r="BX36">
            <v>8</v>
          </cell>
          <cell r="BY36">
            <v>2</v>
          </cell>
          <cell r="BZ36">
            <v>2</v>
          </cell>
          <cell r="CA36">
            <v>0</v>
          </cell>
          <cell r="CB36">
            <v>0</v>
          </cell>
          <cell r="CC36">
            <v>1</v>
          </cell>
          <cell r="CD36">
            <v>0</v>
          </cell>
          <cell r="CE36">
            <v>1</v>
          </cell>
          <cell r="CF36">
            <v>0</v>
          </cell>
          <cell r="CG36">
            <v>0</v>
          </cell>
          <cell r="CH36">
            <v>0</v>
          </cell>
          <cell r="CI36">
            <v>1</v>
          </cell>
          <cell r="CJ36">
            <v>1</v>
          </cell>
          <cell r="CK36">
            <v>1</v>
          </cell>
          <cell r="CL36">
            <v>2</v>
          </cell>
          <cell r="CM36">
            <v>1</v>
          </cell>
          <cell r="CN36">
            <v>0</v>
          </cell>
          <cell r="CO36">
            <v>0</v>
          </cell>
          <cell r="CP36">
            <v>1</v>
          </cell>
          <cell r="CQ36">
            <v>0</v>
          </cell>
          <cell r="CR36">
            <v>1</v>
          </cell>
          <cell r="CS36">
            <v>2</v>
          </cell>
          <cell r="CT36">
            <v>1</v>
          </cell>
          <cell r="CU36"/>
          <cell r="CV36"/>
          <cell r="CW36"/>
          <cell r="CX36"/>
          <cell r="CY36"/>
          <cell r="CZ36"/>
          <cell r="DA36"/>
          <cell r="DB36"/>
          <cell r="DC36"/>
          <cell r="DD36"/>
          <cell r="DE36"/>
          <cell r="DF36"/>
          <cell r="DG36"/>
          <cell r="DH36">
            <v>2</v>
          </cell>
          <cell r="DI36">
            <v>2</v>
          </cell>
          <cell r="DJ36">
            <v>2</v>
          </cell>
          <cell r="DK36">
            <v>2</v>
          </cell>
          <cell r="DL36">
            <v>2</v>
          </cell>
          <cell r="DM36">
            <v>1</v>
          </cell>
          <cell r="DN36">
            <v>1</v>
          </cell>
          <cell r="DO36">
            <v>1</v>
          </cell>
          <cell r="DP36">
            <v>1</v>
          </cell>
          <cell r="DQ36">
            <v>2</v>
          </cell>
          <cell r="DR36">
            <v>2</v>
          </cell>
          <cell r="DS36"/>
          <cell r="DT36"/>
          <cell r="DU36"/>
          <cell r="DV36"/>
          <cell r="DW36"/>
          <cell r="DX36"/>
          <cell r="DY36"/>
          <cell r="DZ36"/>
          <cell r="EA36"/>
          <cell r="EB36"/>
          <cell r="EC36"/>
          <cell r="ED36"/>
          <cell r="EE36"/>
          <cell r="EF36"/>
          <cell r="EG36">
            <v>0</v>
          </cell>
          <cell r="EH36">
            <v>1</v>
          </cell>
          <cell r="EI36">
            <v>1</v>
          </cell>
          <cell r="EJ36">
            <v>0</v>
          </cell>
          <cell r="EK36">
            <v>0</v>
          </cell>
          <cell r="EL36">
            <v>0</v>
          </cell>
          <cell r="EM36">
            <v>0</v>
          </cell>
          <cell r="EN36">
            <v>0</v>
          </cell>
          <cell r="EO36">
            <v>0</v>
          </cell>
          <cell r="EP36">
            <v>0</v>
          </cell>
          <cell r="EQ36">
            <v>0</v>
          </cell>
          <cell r="ER36">
            <v>0</v>
          </cell>
          <cell r="ES36"/>
          <cell r="ET36"/>
          <cell r="EU36"/>
          <cell r="EV36"/>
          <cell r="EW36"/>
          <cell r="EX36"/>
          <cell r="EY36"/>
          <cell r="EZ36"/>
          <cell r="FA36"/>
          <cell r="FB36"/>
          <cell r="FC36"/>
          <cell r="FD36"/>
          <cell r="FE36">
            <v>3</v>
          </cell>
          <cell r="FF36">
            <v>3</v>
          </cell>
          <cell r="FG36">
            <v>3</v>
          </cell>
          <cell r="FH36">
            <v>0</v>
          </cell>
          <cell r="FI36">
            <v>0</v>
          </cell>
          <cell r="FJ36">
            <v>0</v>
          </cell>
          <cell r="FK36">
            <v>0</v>
          </cell>
          <cell r="FL36">
            <v>0</v>
          </cell>
          <cell r="FM36">
            <v>0</v>
          </cell>
          <cell r="FN36">
            <v>0</v>
          </cell>
          <cell r="FO36">
            <v>0</v>
          </cell>
          <cell r="FP36">
            <v>0</v>
          </cell>
          <cell r="FQ36"/>
          <cell r="FR36"/>
          <cell r="FS36"/>
          <cell r="FT36"/>
          <cell r="FU36"/>
          <cell r="FV36"/>
          <cell r="FW36"/>
          <cell r="FX36"/>
          <cell r="FY36"/>
          <cell r="FZ36"/>
          <cell r="GA36"/>
          <cell r="GB36"/>
          <cell r="GC36">
            <v>4.333333333333333</v>
          </cell>
          <cell r="GD36">
            <v>3</v>
          </cell>
          <cell r="GE36">
            <v>3</v>
          </cell>
          <cell r="GF36">
            <v>0</v>
          </cell>
          <cell r="GG36">
            <v>0</v>
          </cell>
          <cell r="GH36">
            <v>0</v>
          </cell>
          <cell r="GI36">
            <v>0</v>
          </cell>
          <cell r="GJ36">
            <v>0</v>
          </cell>
          <cell r="GK36">
            <v>0</v>
          </cell>
          <cell r="GL36">
            <v>0</v>
          </cell>
          <cell r="GM36">
            <v>0</v>
          </cell>
          <cell r="GN36">
            <v>0</v>
          </cell>
          <cell r="GO36"/>
          <cell r="GP36">
            <v>0</v>
          </cell>
          <cell r="GQ36">
            <v>2</v>
          </cell>
          <cell r="GR36">
            <v>0</v>
          </cell>
          <cell r="GS36"/>
          <cell r="GT36"/>
          <cell r="GU36"/>
          <cell r="GV36"/>
          <cell r="GW36"/>
          <cell r="GX36"/>
          <cell r="GY36"/>
          <cell r="GZ36"/>
          <cell r="HA36"/>
          <cell r="HB36"/>
          <cell r="HC36">
            <v>1</v>
          </cell>
          <cell r="HD36">
            <v>2</v>
          </cell>
          <cell r="HE36">
            <v>0</v>
          </cell>
          <cell r="HF36">
            <v>0</v>
          </cell>
          <cell r="HG36">
            <v>0</v>
          </cell>
          <cell r="HH36">
            <v>0</v>
          </cell>
          <cell r="HI36">
            <v>0</v>
          </cell>
          <cell r="HJ36"/>
          <cell r="HK36"/>
          <cell r="HL36"/>
          <cell r="HM36"/>
          <cell r="HN36"/>
          <cell r="HO36">
            <v>0</v>
          </cell>
          <cell r="HP36">
            <v>0</v>
          </cell>
          <cell r="HQ36">
            <v>0</v>
          </cell>
          <cell r="HR36">
            <v>0</v>
          </cell>
          <cell r="HS36">
            <v>0</v>
          </cell>
          <cell r="HT36"/>
          <cell r="HU36">
            <v>0</v>
          </cell>
          <cell r="HV36"/>
          <cell r="HW36">
            <v>0</v>
          </cell>
          <cell r="HX36"/>
          <cell r="HY36">
            <v>0</v>
          </cell>
          <cell r="HZ36">
            <v>0</v>
          </cell>
          <cell r="IA36">
            <v>77.448999999999998</v>
          </cell>
          <cell r="IB36">
            <v>144.32999999999998</v>
          </cell>
          <cell r="IC36">
            <v>6.4540833333333332</v>
          </cell>
          <cell r="ID36">
            <v>14.432999999999998</v>
          </cell>
          <cell r="IE36">
            <v>12.796333333333331</v>
          </cell>
          <cell r="IF36">
            <v>5.0166666666666666</v>
          </cell>
          <cell r="IG36">
            <v>1.7</v>
          </cell>
          <cell r="IH36">
            <v>6.3033333333333337</v>
          </cell>
          <cell r="II36">
            <v>11.94</v>
          </cell>
          <cell r="IJ36"/>
          <cell r="IK36"/>
          <cell r="IL36"/>
          <cell r="IM36">
            <v>29.936666666666667</v>
          </cell>
          <cell r="IN36">
            <v>0</v>
          </cell>
        </row>
        <row r="37">
          <cell r="A37">
            <v>34</v>
          </cell>
          <cell r="B37" t="str">
            <v>North</v>
          </cell>
          <cell r="C37" t="str">
            <v>DELHI</v>
          </cell>
          <cell r="D37" t="str">
            <v>North</v>
          </cell>
          <cell r="E37" t="str">
            <v>MAHENDRA STEELS</v>
          </cell>
          <cell r="F37"/>
          <cell r="G37"/>
          <cell r="H37">
            <v>1</v>
          </cell>
          <cell r="I37"/>
          <cell r="J37" t="str">
            <v>High</v>
          </cell>
          <cell r="K37">
            <v>1</v>
          </cell>
          <cell r="L37"/>
          <cell r="M37" t="str">
            <v>Dinesh Mohan</v>
          </cell>
          <cell r="N37" t="str">
            <v>Aman Kumar</v>
          </cell>
          <cell r="O37">
            <v>0</v>
          </cell>
          <cell r="P37">
            <v>7500</v>
          </cell>
          <cell r="Q37">
            <v>0</v>
          </cell>
          <cell r="R37">
            <v>0</v>
          </cell>
          <cell r="S37">
            <v>0</v>
          </cell>
          <cell r="T37">
            <v>0</v>
          </cell>
          <cell r="U37">
            <v>0</v>
          </cell>
          <cell r="V37">
            <v>5</v>
          </cell>
          <cell r="W37">
            <v>0</v>
          </cell>
          <cell r="X37">
            <v>200</v>
          </cell>
          <cell r="Y37">
            <v>0.15197999999999998</v>
          </cell>
          <cell r="Z37">
            <v>2.6666666666666668E-2</v>
          </cell>
          <cell r="AA37">
            <v>4.0527999999999996E-3</v>
          </cell>
          <cell r="AB37">
            <v>10</v>
          </cell>
          <cell r="AC37">
            <v>19.68</v>
          </cell>
          <cell r="AD37">
            <v>27</v>
          </cell>
          <cell r="AE37">
            <v>4</v>
          </cell>
          <cell r="AF37">
            <v>25.759999999999998</v>
          </cell>
          <cell r="AG37">
            <v>2.15</v>
          </cell>
          <cell r="AH37">
            <v>37.81</v>
          </cell>
          <cell r="AI37">
            <v>15</v>
          </cell>
          <cell r="AJ37">
            <v>0</v>
          </cell>
          <cell r="AK37">
            <v>80.099999999999994</v>
          </cell>
          <cell r="AL37">
            <v>80</v>
          </cell>
          <cell r="AM37">
            <v>0</v>
          </cell>
          <cell r="AN37">
            <v>0</v>
          </cell>
          <cell r="AO37">
            <v>39</v>
          </cell>
          <cell r="AP37">
            <v>50</v>
          </cell>
          <cell r="AQ37">
            <v>76.010000000000005</v>
          </cell>
          <cell r="AR37">
            <v>53.95</v>
          </cell>
          <cell r="AS37">
            <v>52</v>
          </cell>
          <cell r="AT37">
            <v>5</v>
          </cell>
          <cell r="AU37">
            <v>10</v>
          </cell>
          <cell r="AV37">
            <v>12</v>
          </cell>
          <cell r="AW37">
            <v>6</v>
          </cell>
          <cell r="AX37"/>
          <cell r="AY37"/>
          <cell r="AZ37">
            <v>0</v>
          </cell>
          <cell r="BA37">
            <v>1</v>
          </cell>
          <cell r="BB37">
            <v>1</v>
          </cell>
          <cell r="BC37">
            <v>0</v>
          </cell>
          <cell r="BD37">
            <v>2</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cell r="BW37"/>
          <cell r="BX37">
            <v>5</v>
          </cell>
          <cell r="BY37">
            <v>1</v>
          </cell>
          <cell r="BZ37">
            <v>2</v>
          </cell>
          <cell r="CA37">
            <v>3</v>
          </cell>
          <cell r="CB37">
            <v>2</v>
          </cell>
          <cell r="CC37">
            <v>3</v>
          </cell>
          <cell r="CD37">
            <v>1</v>
          </cell>
          <cell r="CE37">
            <v>3</v>
          </cell>
          <cell r="CF37">
            <v>1</v>
          </cell>
          <cell r="CG37">
            <v>0</v>
          </cell>
          <cell r="CH37">
            <v>1</v>
          </cell>
          <cell r="CI37">
            <v>1</v>
          </cell>
          <cell r="CJ37">
            <v>0</v>
          </cell>
          <cell r="CK37">
            <v>0</v>
          </cell>
          <cell r="CL37">
            <v>1</v>
          </cell>
          <cell r="CM37">
            <v>1</v>
          </cell>
          <cell r="CN37">
            <v>1</v>
          </cell>
          <cell r="CO37">
            <v>1</v>
          </cell>
          <cell r="CP37">
            <v>1</v>
          </cell>
          <cell r="CQ37">
            <v>1</v>
          </cell>
          <cell r="CR37">
            <v>1</v>
          </cell>
          <cell r="CS37">
            <v>1</v>
          </cell>
          <cell r="CT37">
            <v>1</v>
          </cell>
          <cell r="CU37"/>
          <cell r="CV37"/>
          <cell r="CW37"/>
          <cell r="CX37"/>
          <cell r="CY37"/>
          <cell r="CZ37"/>
          <cell r="DA37"/>
          <cell r="DB37"/>
          <cell r="DC37"/>
          <cell r="DD37"/>
          <cell r="DE37"/>
          <cell r="DF37"/>
          <cell r="DG37"/>
          <cell r="DH37">
            <v>1</v>
          </cell>
          <cell r="DI37">
            <v>1</v>
          </cell>
          <cell r="DJ37">
            <v>1</v>
          </cell>
          <cell r="DK37">
            <v>1</v>
          </cell>
          <cell r="DL37">
            <v>1</v>
          </cell>
          <cell r="DM37">
            <v>1</v>
          </cell>
          <cell r="DN37">
            <v>1</v>
          </cell>
          <cell r="DO37">
            <v>1</v>
          </cell>
          <cell r="DP37">
            <v>1</v>
          </cell>
          <cell r="DQ37">
            <v>1</v>
          </cell>
          <cell r="DR37">
            <v>1</v>
          </cell>
          <cell r="DS37"/>
          <cell r="DT37"/>
          <cell r="DU37"/>
          <cell r="DV37"/>
          <cell r="DW37"/>
          <cell r="DX37"/>
          <cell r="DY37"/>
          <cell r="DZ37"/>
          <cell r="EA37"/>
          <cell r="EB37"/>
          <cell r="EC37"/>
          <cell r="ED37"/>
          <cell r="EE37"/>
          <cell r="EF37"/>
          <cell r="EG37">
            <v>1</v>
          </cell>
          <cell r="EH37">
            <v>0</v>
          </cell>
          <cell r="EI37">
            <v>0.5</v>
          </cell>
          <cell r="EJ37">
            <v>0</v>
          </cell>
          <cell r="EK37">
            <v>0</v>
          </cell>
          <cell r="EL37">
            <v>0</v>
          </cell>
          <cell r="EM37">
            <v>0</v>
          </cell>
          <cell r="EN37">
            <v>0</v>
          </cell>
          <cell r="EO37">
            <v>0</v>
          </cell>
          <cell r="EP37">
            <v>0</v>
          </cell>
          <cell r="EQ37">
            <v>0</v>
          </cell>
          <cell r="ER37">
            <v>0</v>
          </cell>
          <cell r="ES37"/>
          <cell r="ET37"/>
          <cell r="EU37"/>
          <cell r="EV37"/>
          <cell r="EW37"/>
          <cell r="EX37"/>
          <cell r="EY37"/>
          <cell r="EZ37"/>
          <cell r="FA37"/>
          <cell r="FB37"/>
          <cell r="FC37"/>
          <cell r="FD37"/>
          <cell r="FE37">
            <v>3</v>
          </cell>
          <cell r="FF37">
            <v>3.5</v>
          </cell>
          <cell r="FG37">
            <v>3.5</v>
          </cell>
          <cell r="FH37">
            <v>0</v>
          </cell>
          <cell r="FI37">
            <v>0</v>
          </cell>
          <cell r="FJ37">
            <v>0</v>
          </cell>
          <cell r="FK37">
            <v>0</v>
          </cell>
          <cell r="FL37">
            <v>0</v>
          </cell>
          <cell r="FM37">
            <v>0</v>
          </cell>
          <cell r="FN37">
            <v>0</v>
          </cell>
          <cell r="FO37">
            <v>0</v>
          </cell>
          <cell r="FP37">
            <v>0</v>
          </cell>
          <cell r="FQ37"/>
          <cell r="FR37"/>
          <cell r="FS37"/>
          <cell r="FT37"/>
          <cell r="FU37"/>
          <cell r="FV37"/>
          <cell r="FW37"/>
          <cell r="FX37"/>
          <cell r="FY37"/>
          <cell r="FZ37"/>
          <cell r="GA37"/>
          <cell r="GB37"/>
          <cell r="GC37">
            <v>5</v>
          </cell>
          <cell r="GD37">
            <v>3.5</v>
          </cell>
          <cell r="GE37">
            <v>3.5</v>
          </cell>
          <cell r="GF37">
            <v>0</v>
          </cell>
          <cell r="GG37">
            <v>0</v>
          </cell>
          <cell r="GH37">
            <v>0</v>
          </cell>
          <cell r="GI37">
            <v>0</v>
          </cell>
          <cell r="GJ37">
            <v>0</v>
          </cell>
          <cell r="GK37">
            <v>0</v>
          </cell>
          <cell r="GL37">
            <v>0</v>
          </cell>
          <cell r="GM37">
            <v>0</v>
          </cell>
          <cell r="GN37">
            <v>0</v>
          </cell>
          <cell r="GO37"/>
          <cell r="GP37">
            <v>0</v>
          </cell>
          <cell r="GQ37">
            <v>7</v>
          </cell>
          <cell r="GR37">
            <v>0</v>
          </cell>
          <cell r="GS37"/>
          <cell r="GT37"/>
          <cell r="GU37"/>
          <cell r="GV37"/>
          <cell r="GW37"/>
          <cell r="GX37"/>
          <cell r="GY37"/>
          <cell r="GZ37"/>
          <cell r="HA37"/>
          <cell r="HB37"/>
          <cell r="HC37">
            <v>0</v>
          </cell>
          <cell r="HD37">
            <v>0</v>
          </cell>
          <cell r="HE37">
            <v>0</v>
          </cell>
          <cell r="HF37">
            <v>0</v>
          </cell>
          <cell r="HG37">
            <v>0</v>
          </cell>
          <cell r="HH37">
            <v>0</v>
          </cell>
          <cell r="HI37">
            <v>0</v>
          </cell>
          <cell r="HJ37"/>
          <cell r="HK37"/>
          <cell r="HL37"/>
          <cell r="HM37"/>
          <cell r="HN37"/>
          <cell r="HO37">
            <v>0</v>
          </cell>
          <cell r="HP37">
            <v>0</v>
          </cell>
          <cell r="HQ37">
            <v>0</v>
          </cell>
          <cell r="HR37">
            <v>0</v>
          </cell>
          <cell r="HS37">
            <v>0</v>
          </cell>
          <cell r="HT37"/>
          <cell r="HU37">
            <v>0</v>
          </cell>
          <cell r="HV37"/>
          <cell r="HW37">
            <v>0</v>
          </cell>
          <cell r="HX37"/>
          <cell r="HY37">
            <v>0</v>
          </cell>
          <cell r="HZ37">
            <v>0</v>
          </cell>
          <cell r="IA37">
            <v>301.5</v>
          </cell>
          <cell r="IB37">
            <v>303.95999999999998</v>
          </cell>
          <cell r="IC37">
            <v>25.125</v>
          </cell>
          <cell r="ID37">
            <v>30.395999999999997</v>
          </cell>
          <cell r="IE37">
            <v>18.893333333333334</v>
          </cell>
          <cell r="IF37">
            <v>10.636666666666665</v>
          </cell>
          <cell r="IG37">
            <v>17.603333333333335</v>
          </cell>
          <cell r="IH37">
            <v>53.366666666666667</v>
          </cell>
          <cell r="II37">
            <v>29.666666666666668</v>
          </cell>
          <cell r="IJ37"/>
          <cell r="IK37"/>
          <cell r="IL37"/>
          <cell r="IM37">
            <v>9.3333333333333339</v>
          </cell>
          <cell r="IN37">
            <v>0</v>
          </cell>
        </row>
        <row r="38">
          <cell r="A38">
            <v>35</v>
          </cell>
          <cell r="B38" t="str">
            <v>East</v>
          </cell>
          <cell r="C38" t="str">
            <v>DELHI</v>
          </cell>
          <cell r="D38" t="str">
            <v>North</v>
          </cell>
          <cell r="E38" t="str">
            <v>MAHENDRA STEELS</v>
          </cell>
          <cell r="F38"/>
          <cell r="G38"/>
          <cell r="H38">
            <v>0.5</v>
          </cell>
          <cell r="I38"/>
          <cell r="J38" t="str">
            <v>Medium</v>
          </cell>
          <cell r="K38"/>
          <cell r="L38"/>
          <cell r="M38" t="str">
            <v>Dinesh Mohan</v>
          </cell>
          <cell r="N38" t="str">
            <v>Aman Kumar</v>
          </cell>
          <cell r="O38">
            <v>0</v>
          </cell>
          <cell r="P38">
            <v>3500</v>
          </cell>
          <cell r="Q38">
            <v>0</v>
          </cell>
          <cell r="R38">
            <v>0</v>
          </cell>
          <cell r="S38">
            <v>0</v>
          </cell>
          <cell r="T38">
            <v>0</v>
          </cell>
          <cell r="U38">
            <v>0</v>
          </cell>
          <cell r="V38">
            <v>5</v>
          </cell>
          <cell r="W38">
            <v>0</v>
          </cell>
          <cell r="X38">
            <v>1000</v>
          </cell>
          <cell r="Y38">
            <v>4.7681499999999995E-2</v>
          </cell>
          <cell r="Z38">
            <v>0.2857142857142857</v>
          </cell>
          <cell r="AA38">
            <v>1.3623285714285713E-2</v>
          </cell>
          <cell r="AB38">
            <v>0</v>
          </cell>
          <cell r="AC38">
            <v>0</v>
          </cell>
          <cell r="AD38">
            <v>0</v>
          </cell>
          <cell r="AE38">
            <v>0</v>
          </cell>
          <cell r="AF38">
            <v>0</v>
          </cell>
          <cell r="AG38">
            <v>7.6</v>
          </cell>
          <cell r="AH38">
            <v>0</v>
          </cell>
          <cell r="AI38">
            <v>0</v>
          </cell>
          <cell r="AJ38">
            <v>0</v>
          </cell>
          <cell r="AK38">
            <v>0</v>
          </cell>
          <cell r="AL38">
            <v>15.1</v>
          </cell>
          <cell r="AM38">
            <v>0</v>
          </cell>
          <cell r="AN38">
            <v>30.145</v>
          </cell>
          <cell r="AO38">
            <v>0</v>
          </cell>
          <cell r="AP38">
            <v>84</v>
          </cell>
          <cell r="AQ38">
            <v>22.02</v>
          </cell>
          <cell r="AR38">
            <v>75.47</v>
          </cell>
          <cell r="AS38">
            <v>26.12</v>
          </cell>
          <cell r="AT38">
            <v>14.14</v>
          </cell>
          <cell r="AU38">
            <v>14</v>
          </cell>
          <cell r="AV38">
            <v>160.91999999999999</v>
          </cell>
          <cell r="AW38">
            <v>50</v>
          </cell>
          <cell r="AX38"/>
          <cell r="AY38"/>
          <cell r="AZ38">
            <v>0</v>
          </cell>
          <cell r="BA38">
            <v>0</v>
          </cell>
          <cell r="BB38">
            <v>0</v>
          </cell>
          <cell r="BC38">
            <v>0</v>
          </cell>
          <cell r="BD38">
            <v>0</v>
          </cell>
          <cell r="BE38">
            <v>0</v>
          </cell>
          <cell r="BF38">
            <v>0</v>
          </cell>
          <cell r="BG38">
            <v>0</v>
          </cell>
          <cell r="BH38">
            <v>0</v>
          </cell>
          <cell r="BI38">
            <v>0</v>
          </cell>
          <cell r="BJ38">
            <v>1</v>
          </cell>
          <cell r="BK38">
            <v>0</v>
          </cell>
          <cell r="BL38">
            <v>0</v>
          </cell>
          <cell r="BM38">
            <v>0</v>
          </cell>
          <cell r="BN38">
            <v>0</v>
          </cell>
          <cell r="BO38">
            <v>1</v>
          </cell>
          <cell r="BP38">
            <v>0</v>
          </cell>
          <cell r="BQ38">
            <v>0</v>
          </cell>
          <cell r="BR38">
            <v>0</v>
          </cell>
          <cell r="BS38">
            <v>1</v>
          </cell>
          <cell r="BT38">
            <v>0</v>
          </cell>
          <cell r="BU38">
            <v>0</v>
          </cell>
          <cell r="BV38"/>
          <cell r="BW38"/>
          <cell r="BX38">
            <v>5</v>
          </cell>
          <cell r="BY38">
            <v>0</v>
          </cell>
          <cell r="BZ38">
            <v>0</v>
          </cell>
          <cell r="CA38">
            <v>0</v>
          </cell>
          <cell r="CB38">
            <v>0</v>
          </cell>
          <cell r="CC38">
            <v>0</v>
          </cell>
          <cell r="CD38">
            <v>2</v>
          </cell>
          <cell r="CE38">
            <v>0</v>
          </cell>
          <cell r="CF38">
            <v>0</v>
          </cell>
          <cell r="CG38">
            <v>0</v>
          </cell>
          <cell r="CH38">
            <v>0</v>
          </cell>
          <cell r="CI38">
            <v>1</v>
          </cell>
          <cell r="CJ38">
            <v>0</v>
          </cell>
          <cell r="CK38">
            <v>1</v>
          </cell>
          <cell r="CL38">
            <v>0</v>
          </cell>
          <cell r="CM38">
            <v>1</v>
          </cell>
          <cell r="CN38">
            <v>2</v>
          </cell>
          <cell r="CO38">
            <v>1</v>
          </cell>
          <cell r="CP38">
            <v>2</v>
          </cell>
          <cell r="CQ38">
            <v>2</v>
          </cell>
          <cell r="CR38">
            <v>3</v>
          </cell>
          <cell r="CS38">
            <v>2</v>
          </cell>
          <cell r="CT38">
            <v>1</v>
          </cell>
          <cell r="CU38"/>
          <cell r="CV38"/>
          <cell r="CW38"/>
          <cell r="CX38"/>
          <cell r="CY38"/>
          <cell r="CZ38"/>
          <cell r="DA38"/>
          <cell r="DB38"/>
          <cell r="DC38"/>
          <cell r="DD38"/>
          <cell r="DE38"/>
          <cell r="DF38"/>
          <cell r="DG38"/>
          <cell r="DH38">
            <v>1</v>
          </cell>
          <cell r="DI38">
            <v>2</v>
          </cell>
          <cell r="DJ38">
            <v>1</v>
          </cell>
          <cell r="DK38">
            <v>1</v>
          </cell>
          <cell r="DL38">
            <v>2</v>
          </cell>
          <cell r="DM38">
            <v>2</v>
          </cell>
          <cell r="DN38">
            <v>2</v>
          </cell>
          <cell r="DO38">
            <v>2</v>
          </cell>
          <cell r="DP38">
            <v>3</v>
          </cell>
          <cell r="DQ38">
            <v>3</v>
          </cell>
          <cell r="DR38">
            <v>3</v>
          </cell>
          <cell r="DS38"/>
          <cell r="DT38"/>
          <cell r="DU38"/>
          <cell r="DV38"/>
          <cell r="DW38"/>
          <cell r="DX38"/>
          <cell r="DY38"/>
          <cell r="DZ38"/>
          <cell r="EA38"/>
          <cell r="EB38"/>
          <cell r="EC38"/>
          <cell r="ED38"/>
          <cell r="EE38"/>
          <cell r="EF38"/>
          <cell r="EG38">
            <v>0</v>
          </cell>
          <cell r="EH38">
            <v>0</v>
          </cell>
          <cell r="EI38">
            <v>0</v>
          </cell>
          <cell r="EJ38">
            <v>0</v>
          </cell>
          <cell r="EK38">
            <v>0</v>
          </cell>
          <cell r="EL38">
            <v>0</v>
          </cell>
          <cell r="EM38">
            <v>0</v>
          </cell>
          <cell r="EN38">
            <v>0</v>
          </cell>
          <cell r="EO38">
            <v>0</v>
          </cell>
          <cell r="EP38">
            <v>0</v>
          </cell>
          <cell r="EQ38">
            <v>0</v>
          </cell>
          <cell r="ER38">
            <v>0</v>
          </cell>
          <cell r="ES38"/>
          <cell r="ET38"/>
          <cell r="EU38"/>
          <cell r="EV38"/>
          <cell r="EW38"/>
          <cell r="EX38"/>
          <cell r="EY38"/>
          <cell r="EZ38"/>
          <cell r="FA38"/>
          <cell r="FB38"/>
          <cell r="FC38"/>
          <cell r="FD38"/>
          <cell r="FE38">
            <v>3</v>
          </cell>
          <cell r="FF38">
            <v>3</v>
          </cell>
          <cell r="FG38">
            <v>3.5</v>
          </cell>
          <cell r="FH38">
            <v>0</v>
          </cell>
          <cell r="FI38">
            <v>0</v>
          </cell>
          <cell r="FJ38">
            <v>0</v>
          </cell>
          <cell r="FK38">
            <v>0</v>
          </cell>
          <cell r="FL38">
            <v>0</v>
          </cell>
          <cell r="FM38">
            <v>0</v>
          </cell>
          <cell r="FN38">
            <v>0</v>
          </cell>
          <cell r="FO38">
            <v>0</v>
          </cell>
          <cell r="FP38">
            <v>0</v>
          </cell>
          <cell r="FQ38"/>
          <cell r="FR38"/>
          <cell r="FS38"/>
          <cell r="FT38"/>
          <cell r="FU38"/>
          <cell r="FV38"/>
          <cell r="FW38"/>
          <cell r="FX38"/>
          <cell r="FY38"/>
          <cell r="FZ38"/>
          <cell r="GA38"/>
          <cell r="GB38"/>
          <cell r="GC38">
            <v>3</v>
          </cell>
          <cell r="GD38">
            <v>5</v>
          </cell>
          <cell r="GE38">
            <v>3.5</v>
          </cell>
          <cell r="GF38">
            <v>0</v>
          </cell>
          <cell r="GG38">
            <v>0</v>
          </cell>
          <cell r="GH38">
            <v>0</v>
          </cell>
          <cell r="GI38">
            <v>0</v>
          </cell>
          <cell r="GJ38">
            <v>0</v>
          </cell>
          <cell r="GK38">
            <v>0</v>
          </cell>
          <cell r="GL38">
            <v>0</v>
          </cell>
          <cell r="GM38">
            <v>0</v>
          </cell>
          <cell r="GN38">
            <v>0</v>
          </cell>
          <cell r="GO38"/>
          <cell r="GP38">
            <v>0</v>
          </cell>
          <cell r="GQ38">
            <v>0</v>
          </cell>
          <cell r="GR38">
            <v>0</v>
          </cell>
          <cell r="GS38"/>
          <cell r="GT38"/>
          <cell r="GU38"/>
          <cell r="GV38"/>
          <cell r="GW38"/>
          <cell r="GX38"/>
          <cell r="GY38"/>
          <cell r="GZ38"/>
          <cell r="HA38"/>
          <cell r="HB38"/>
          <cell r="HC38">
            <v>0</v>
          </cell>
          <cell r="HD38">
            <v>0</v>
          </cell>
          <cell r="HE38">
            <v>0</v>
          </cell>
          <cell r="HF38">
            <v>0</v>
          </cell>
          <cell r="HG38">
            <v>1</v>
          </cell>
          <cell r="HH38">
            <v>1</v>
          </cell>
          <cell r="HI38">
            <v>0</v>
          </cell>
          <cell r="HJ38"/>
          <cell r="HK38"/>
          <cell r="HL38"/>
          <cell r="HM38"/>
          <cell r="HN38"/>
          <cell r="HO38">
            <v>0</v>
          </cell>
          <cell r="HP38">
            <v>0</v>
          </cell>
          <cell r="HQ38">
            <v>0</v>
          </cell>
          <cell r="HR38">
            <v>0</v>
          </cell>
          <cell r="HS38">
            <v>0</v>
          </cell>
          <cell r="HT38"/>
          <cell r="HU38">
            <v>0</v>
          </cell>
          <cell r="HV38"/>
          <cell r="HW38">
            <v>0</v>
          </cell>
          <cell r="HX38"/>
          <cell r="HY38">
            <v>0</v>
          </cell>
          <cell r="HZ38">
            <v>0</v>
          </cell>
          <cell r="IA38">
            <v>22.7</v>
          </cell>
          <cell r="IB38">
            <v>476.81499999999994</v>
          </cell>
          <cell r="IC38">
            <v>1.8916666666666666</v>
          </cell>
          <cell r="ID38">
            <v>47.681499999999993</v>
          </cell>
          <cell r="IE38">
            <v>0</v>
          </cell>
          <cell r="IF38">
            <v>2.5333333333333332</v>
          </cell>
          <cell r="IG38">
            <v>0</v>
          </cell>
          <cell r="IH38">
            <v>5.0333333333333332</v>
          </cell>
          <cell r="II38">
            <v>38.048333333333332</v>
          </cell>
          <cell r="IJ38"/>
          <cell r="IK38"/>
          <cell r="IL38"/>
          <cell r="IM38">
            <v>74.973333333333329</v>
          </cell>
          <cell r="IN38">
            <v>0</v>
          </cell>
        </row>
        <row r="39">
          <cell r="A39">
            <v>36</v>
          </cell>
          <cell r="B39" t="str">
            <v>East Delhi</v>
          </cell>
          <cell r="C39" t="str">
            <v>DELHI</v>
          </cell>
          <cell r="D39" t="str">
            <v>North</v>
          </cell>
          <cell r="E39" t="str">
            <v>MAHENDRA STEELS</v>
          </cell>
          <cell r="F39"/>
          <cell r="G39"/>
          <cell r="H39">
            <v>0.5</v>
          </cell>
          <cell r="I39"/>
          <cell r="J39" t="str">
            <v>Medium</v>
          </cell>
          <cell r="K39"/>
          <cell r="L39"/>
          <cell r="M39" t="str">
            <v>Dinesh Mohan</v>
          </cell>
          <cell r="N39" t="str">
            <v>Aman Kumar</v>
          </cell>
          <cell r="O39">
            <v>0</v>
          </cell>
          <cell r="P39">
            <v>2500</v>
          </cell>
          <cell r="Q39">
            <v>0</v>
          </cell>
          <cell r="R39">
            <v>0</v>
          </cell>
          <cell r="S39">
            <v>0</v>
          </cell>
          <cell r="T39">
            <v>0</v>
          </cell>
          <cell r="U39">
            <v>0</v>
          </cell>
          <cell r="V39">
            <v>0</v>
          </cell>
          <cell r="W39">
            <v>0</v>
          </cell>
          <cell r="X39">
            <v>0</v>
          </cell>
          <cell r="Y39" t="str">
            <v/>
          </cell>
          <cell r="Z39">
            <v>0</v>
          </cell>
          <cell r="AA39" t="str">
            <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cell r="AY39"/>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cell r="BW39"/>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cell r="CV39"/>
          <cell r="CW39"/>
          <cell r="CX39"/>
          <cell r="CY39"/>
          <cell r="CZ39"/>
          <cell r="DA39"/>
          <cell r="DB39"/>
          <cell r="DC39"/>
          <cell r="DD39"/>
          <cell r="DE39"/>
          <cell r="DF39"/>
          <cell r="DG39"/>
          <cell r="DH39">
            <v>0</v>
          </cell>
          <cell r="DI39">
            <v>0</v>
          </cell>
          <cell r="DJ39">
            <v>0</v>
          </cell>
          <cell r="DK39">
            <v>0</v>
          </cell>
          <cell r="DL39">
            <v>0</v>
          </cell>
          <cell r="DM39">
            <v>0</v>
          </cell>
          <cell r="DN39">
            <v>0</v>
          </cell>
          <cell r="DO39">
            <v>0</v>
          </cell>
          <cell r="DP39">
            <v>0</v>
          </cell>
          <cell r="DQ39">
            <v>0</v>
          </cell>
          <cell r="DR39">
            <v>0</v>
          </cell>
          <cell r="DS39"/>
          <cell r="DT39"/>
          <cell r="DU39"/>
          <cell r="DV39"/>
          <cell r="DW39"/>
          <cell r="DX39"/>
          <cell r="DY39"/>
          <cell r="DZ39"/>
          <cell r="EA39"/>
          <cell r="EB39"/>
          <cell r="EC39"/>
          <cell r="ED39"/>
          <cell r="EE39"/>
          <cell r="EF39"/>
          <cell r="EG39">
            <v>0</v>
          </cell>
          <cell r="EH39">
            <v>0</v>
          </cell>
          <cell r="EI39">
            <v>0</v>
          </cell>
          <cell r="EJ39">
            <v>0</v>
          </cell>
          <cell r="EK39">
            <v>0</v>
          </cell>
          <cell r="EL39">
            <v>0</v>
          </cell>
          <cell r="EM39">
            <v>0</v>
          </cell>
          <cell r="EN39">
            <v>0</v>
          </cell>
          <cell r="EO39">
            <v>0</v>
          </cell>
          <cell r="EP39">
            <v>0</v>
          </cell>
          <cell r="EQ39">
            <v>0</v>
          </cell>
          <cell r="ER39">
            <v>0</v>
          </cell>
          <cell r="ES39"/>
          <cell r="ET39"/>
          <cell r="EU39"/>
          <cell r="EV39"/>
          <cell r="EW39"/>
          <cell r="EX39"/>
          <cell r="EY39"/>
          <cell r="EZ39"/>
          <cell r="FA39"/>
          <cell r="FB39"/>
          <cell r="FC39"/>
          <cell r="FD39"/>
          <cell r="FE39">
            <v>0</v>
          </cell>
          <cell r="FF39">
            <v>0</v>
          </cell>
          <cell r="FG39">
            <v>0</v>
          </cell>
          <cell r="FH39">
            <v>0</v>
          </cell>
          <cell r="FI39">
            <v>0</v>
          </cell>
          <cell r="FJ39">
            <v>0</v>
          </cell>
          <cell r="FK39">
            <v>0</v>
          </cell>
          <cell r="FL39">
            <v>0</v>
          </cell>
          <cell r="FM39">
            <v>0</v>
          </cell>
          <cell r="FN39">
            <v>0</v>
          </cell>
          <cell r="FO39">
            <v>0</v>
          </cell>
          <cell r="FP39">
            <v>0</v>
          </cell>
          <cell r="FQ39"/>
          <cell r="FR39"/>
          <cell r="FS39"/>
          <cell r="FT39"/>
          <cell r="FU39"/>
          <cell r="FV39"/>
          <cell r="FW39"/>
          <cell r="FX39"/>
          <cell r="FY39"/>
          <cell r="FZ39"/>
          <cell r="GA39"/>
          <cell r="GB39"/>
          <cell r="GC39">
            <v>0</v>
          </cell>
          <cell r="GD39">
            <v>0</v>
          </cell>
          <cell r="GE39">
            <v>0</v>
          </cell>
          <cell r="GF39">
            <v>0</v>
          </cell>
          <cell r="GG39">
            <v>0</v>
          </cell>
          <cell r="GH39">
            <v>0</v>
          </cell>
          <cell r="GI39">
            <v>0</v>
          </cell>
          <cell r="GJ39">
            <v>0</v>
          </cell>
          <cell r="GK39">
            <v>0</v>
          </cell>
          <cell r="GL39">
            <v>0</v>
          </cell>
          <cell r="GM39">
            <v>0</v>
          </cell>
          <cell r="GN39">
            <v>0</v>
          </cell>
          <cell r="GO39"/>
          <cell r="GP39">
            <v>0</v>
          </cell>
          <cell r="GQ39">
            <v>0</v>
          </cell>
          <cell r="GR39">
            <v>0</v>
          </cell>
          <cell r="GS39"/>
          <cell r="GT39"/>
          <cell r="GU39"/>
          <cell r="GV39"/>
          <cell r="GW39"/>
          <cell r="GX39"/>
          <cell r="GY39"/>
          <cell r="GZ39"/>
          <cell r="HA39"/>
          <cell r="HB39"/>
          <cell r="HC39">
            <v>0</v>
          </cell>
          <cell r="HD39">
            <v>1</v>
          </cell>
          <cell r="HE39">
            <v>3</v>
          </cell>
          <cell r="HF39">
            <v>0</v>
          </cell>
          <cell r="HG39">
            <v>0</v>
          </cell>
          <cell r="HH39">
            <v>0</v>
          </cell>
          <cell r="HI39">
            <v>0</v>
          </cell>
          <cell r="HJ39"/>
          <cell r="HK39"/>
          <cell r="HL39"/>
          <cell r="HM39"/>
          <cell r="HN39"/>
          <cell r="HO39">
            <v>0</v>
          </cell>
          <cell r="HP39">
            <v>0</v>
          </cell>
          <cell r="HQ39">
            <v>0</v>
          </cell>
          <cell r="HR39">
            <v>0</v>
          </cell>
          <cell r="HS39">
            <v>0</v>
          </cell>
          <cell r="HT39"/>
          <cell r="HU39">
            <v>0</v>
          </cell>
          <cell r="HV39"/>
          <cell r="HW39">
            <v>0</v>
          </cell>
          <cell r="HX39"/>
          <cell r="HY39">
            <v>0</v>
          </cell>
          <cell r="HZ39">
            <v>0</v>
          </cell>
          <cell r="IA39">
            <v>0</v>
          </cell>
          <cell r="IB39">
            <v>0</v>
          </cell>
          <cell r="IC39">
            <v>0</v>
          </cell>
          <cell r="ID39">
            <v>0</v>
          </cell>
          <cell r="IE39">
            <v>0</v>
          </cell>
          <cell r="IF39">
            <v>0</v>
          </cell>
          <cell r="IG39">
            <v>0</v>
          </cell>
          <cell r="IH39">
            <v>0</v>
          </cell>
          <cell r="II39">
            <v>0</v>
          </cell>
          <cell r="IJ39"/>
          <cell r="IK39"/>
          <cell r="IL39"/>
          <cell r="IM39">
            <v>0</v>
          </cell>
          <cell r="IN39">
            <v>0</v>
          </cell>
        </row>
        <row r="40">
          <cell r="A40">
            <v>37</v>
          </cell>
          <cell r="B40" t="str">
            <v>North East</v>
          </cell>
          <cell r="C40" t="str">
            <v>DELHI</v>
          </cell>
          <cell r="D40" t="str">
            <v>North</v>
          </cell>
          <cell r="E40" t="str">
            <v>MAHENDRA STEELS</v>
          </cell>
          <cell r="F40"/>
          <cell r="G40"/>
          <cell r="H40">
            <v>0.5</v>
          </cell>
          <cell r="I40"/>
          <cell r="J40" t="str">
            <v>Medium</v>
          </cell>
          <cell r="K40"/>
          <cell r="L40"/>
          <cell r="M40" t="str">
            <v>Dinesh Mohan</v>
          </cell>
          <cell r="N40" t="str">
            <v>Aashish Goyal</v>
          </cell>
          <cell r="O40">
            <v>11</v>
          </cell>
          <cell r="P40">
            <v>2000</v>
          </cell>
          <cell r="Q40">
            <v>1</v>
          </cell>
          <cell r="R40">
            <v>1</v>
          </cell>
          <cell r="S40">
            <v>2</v>
          </cell>
          <cell r="T40">
            <v>1</v>
          </cell>
          <cell r="U40">
            <v>0</v>
          </cell>
          <cell r="V40">
            <v>6</v>
          </cell>
          <cell r="W40">
            <v>0</v>
          </cell>
          <cell r="X40">
            <v>0</v>
          </cell>
          <cell r="Y40" t="str">
            <v/>
          </cell>
          <cell r="Z40">
            <v>0</v>
          </cell>
          <cell r="AA40" t="str">
            <v/>
          </cell>
          <cell r="AB40">
            <v>12</v>
          </cell>
          <cell r="AC40">
            <v>18</v>
          </cell>
          <cell r="AD40">
            <v>0</v>
          </cell>
          <cell r="AE40">
            <v>1</v>
          </cell>
          <cell r="AF40">
            <v>0</v>
          </cell>
          <cell r="AG40">
            <v>12</v>
          </cell>
          <cell r="AH40">
            <v>86.1</v>
          </cell>
          <cell r="AI40">
            <v>0</v>
          </cell>
          <cell r="AJ40">
            <v>10</v>
          </cell>
          <cell r="AK40">
            <v>33.200000000000003</v>
          </cell>
          <cell r="AL40">
            <v>25</v>
          </cell>
          <cell r="AM40">
            <v>118</v>
          </cell>
          <cell r="AN40">
            <v>3</v>
          </cell>
          <cell r="AO40">
            <v>17.149999999999999</v>
          </cell>
          <cell r="AP40">
            <v>12</v>
          </cell>
          <cell r="AQ40">
            <v>10</v>
          </cell>
          <cell r="AR40">
            <v>0</v>
          </cell>
          <cell r="AS40">
            <v>5.4</v>
          </cell>
          <cell r="AT40">
            <v>0</v>
          </cell>
          <cell r="AU40">
            <v>0</v>
          </cell>
          <cell r="AV40">
            <v>10.210000000000001</v>
          </cell>
          <cell r="AW40">
            <v>0</v>
          </cell>
          <cell r="AX40"/>
          <cell r="AY40"/>
          <cell r="AZ40">
            <v>0</v>
          </cell>
          <cell r="BA40">
            <v>2</v>
          </cell>
          <cell r="BB40">
            <v>0</v>
          </cell>
          <cell r="BC40">
            <v>0</v>
          </cell>
          <cell r="BD40">
            <v>0</v>
          </cell>
          <cell r="BE40">
            <v>0</v>
          </cell>
          <cell r="BF40">
            <v>1</v>
          </cell>
          <cell r="BG40">
            <v>0</v>
          </cell>
          <cell r="BH40">
            <v>0</v>
          </cell>
          <cell r="BI40">
            <v>0</v>
          </cell>
          <cell r="BJ40">
            <v>0</v>
          </cell>
          <cell r="BK40">
            <v>0</v>
          </cell>
          <cell r="BL40">
            <v>0</v>
          </cell>
          <cell r="BM40">
            <v>1</v>
          </cell>
          <cell r="BN40">
            <v>0</v>
          </cell>
          <cell r="BO40">
            <v>0</v>
          </cell>
          <cell r="BP40">
            <v>0</v>
          </cell>
          <cell r="BQ40">
            <v>0</v>
          </cell>
          <cell r="BR40">
            <v>0</v>
          </cell>
          <cell r="BS40">
            <v>0</v>
          </cell>
          <cell r="BT40">
            <v>1</v>
          </cell>
          <cell r="BU40">
            <v>0</v>
          </cell>
          <cell r="BV40"/>
          <cell r="BW40"/>
          <cell r="BX40">
            <v>6</v>
          </cell>
          <cell r="BY40">
            <v>1</v>
          </cell>
          <cell r="BZ40">
            <v>2</v>
          </cell>
          <cell r="CA40">
            <v>0</v>
          </cell>
          <cell r="CB40">
            <v>1</v>
          </cell>
          <cell r="CC40">
            <v>0</v>
          </cell>
          <cell r="CD40">
            <v>1</v>
          </cell>
          <cell r="CE40">
            <v>2</v>
          </cell>
          <cell r="CF40">
            <v>0</v>
          </cell>
          <cell r="CG40">
            <v>1</v>
          </cell>
          <cell r="CH40">
            <v>2</v>
          </cell>
          <cell r="CI40">
            <v>1</v>
          </cell>
          <cell r="CJ40">
            <v>2</v>
          </cell>
          <cell r="CK40">
            <v>1</v>
          </cell>
          <cell r="CL40">
            <v>2</v>
          </cell>
          <cell r="CM40">
            <v>1</v>
          </cell>
          <cell r="CN40">
            <v>1</v>
          </cell>
          <cell r="CO40">
            <v>0</v>
          </cell>
          <cell r="CP40">
            <v>1</v>
          </cell>
          <cell r="CQ40">
            <v>0</v>
          </cell>
          <cell r="CR40">
            <v>0</v>
          </cell>
          <cell r="CS40">
            <v>1</v>
          </cell>
          <cell r="CT40">
            <v>0</v>
          </cell>
          <cell r="CU40"/>
          <cell r="CV40"/>
          <cell r="CW40"/>
          <cell r="CX40"/>
          <cell r="CY40"/>
          <cell r="CZ40"/>
          <cell r="DA40"/>
          <cell r="DB40"/>
          <cell r="DC40"/>
          <cell r="DD40"/>
          <cell r="DE40"/>
          <cell r="DF40"/>
          <cell r="DG40"/>
          <cell r="DH40">
            <v>2</v>
          </cell>
          <cell r="DI40">
            <v>2</v>
          </cell>
          <cell r="DJ40">
            <v>3</v>
          </cell>
          <cell r="DK40">
            <v>2</v>
          </cell>
          <cell r="DL40">
            <v>2</v>
          </cell>
          <cell r="DM40">
            <v>1</v>
          </cell>
          <cell r="DN40">
            <v>1</v>
          </cell>
          <cell r="DO40">
            <v>1</v>
          </cell>
          <cell r="DP40">
            <v>1</v>
          </cell>
          <cell r="DQ40">
            <v>1</v>
          </cell>
          <cell r="DR40">
            <v>1</v>
          </cell>
          <cell r="DS40"/>
          <cell r="DT40"/>
          <cell r="DU40"/>
          <cell r="DV40"/>
          <cell r="DW40"/>
          <cell r="DX40"/>
          <cell r="DY40"/>
          <cell r="DZ40"/>
          <cell r="EA40"/>
          <cell r="EB40"/>
          <cell r="EC40"/>
          <cell r="ED40"/>
          <cell r="EE40"/>
          <cell r="EF40"/>
          <cell r="EG40">
            <v>0.75</v>
          </cell>
          <cell r="EH40">
            <v>0.83333333333333337</v>
          </cell>
          <cell r="EI40">
            <v>0.83333333333333337</v>
          </cell>
          <cell r="EJ40">
            <v>0</v>
          </cell>
          <cell r="EK40">
            <v>0</v>
          </cell>
          <cell r="EL40">
            <v>0</v>
          </cell>
          <cell r="EM40">
            <v>0</v>
          </cell>
          <cell r="EN40">
            <v>0</v>
          </cell>
          <cell r="EO40">
            <v>0</v>
          </cell>
          <cell r="EP40">
            <v>0</v>
          </cell>
          <cell r="EQ40">
            <v>0</v>
          </cell>
          <cell r="ER40">
            <v>0</v>
          </cell>
          <cell r="ES40"/>
          <cell r="ET40"/>
          <cell r="EU40"/>
          <cell r="EV40"/>
          <cell r="EW40"/>
          <cell r="EX40"/>
          <cell r="EY40"/>
          <cell r="EZ40"/>
          <cell r="FA40"/>
          <cell r="FB40"/>
          <cell r="FC40"/>
          <cell r="FD40"/>
          <cell r="FE40">
            <v>13</v>
          </cell>
          <cell r="FF40">
            <v>11.833333333333334</v>
          </cell>
          <cell r="FG40">
            <v>11.833333333333334</v>
          </cell>
          <cell r="FH40">
            <v>0</v>
          </cell>
          <cell r="FI40">
            <v>0</v>
          </cell>
          <cell r="FJ40">
            <v>0</v>
          </cell>
          <cell r="FK40">
            <v>0</v>
          </cell>
          <cell r="FL40">
            <v>0</v>
          </cell>
          <cell r="FM40">
            <v>0</v>
          </cell>
          <cell r="FN40">
            <v>0</v>
          </cell>
          <cell r="FO40">
            <v>0</v>
          </cell>
          <cell r="FP40">
            <v>0</v>
          </cell>
          <cell r="FQ40"/>
          <cell r="FR40"/>
          <cell r="FS40"/>
          <cell r="FT40"/>
          <cell r="FU40"/>
          <cell r="FV40"/>
          <cell r="FW40"/>
          <cell r="FX40"/>
          <cell r="FY40"/>
          <cell r="FZ40"/>
          <cell r="GA40"/>
          <cell r="GB40"/>
          <cell r="GC40">
            <v>13</v>
          </cell>
          <cell r="GD40">
            <v>13</v>
          </cell>
          <cell r="GE40">
            <v>11.833333333333334</v>
          </cell>
          <cell r="GF40">
            <v>0</v>
          </cell>
          <cell r="GG40">
            <v>0</v>
          </cell>
          <cell r="GH40">
            <v>0</v>
          </cell>
          <cell r="GI40">
            <v>0</v>
          </cell>
          <cell r="GJ40">
            <v>0</v>
          </cell>
          <cell r="GK40">
            <v>0</v>
          </cell>
          <cell r="GL40">
            <v>0</v>
          </cell>
          <cell r="GM40">
            <v>0</v>
          </cell>
          <cell r="GN40">
            <v>0</v>
          </cell>
          <cell r="GO40"/>
          <cell r="GP40">
            <v>0</v>
          </cell>
          <cell r="GQ40">
            <v>0</v>
          </cell>
          <cell r="GR40">
            <v>0</v>
          </cell>
          <cell r="GS40"/>
          <cell r="GT40"/>
          <cell r="GU40"/>
          <cell r="GV40"/>
          <cell r="GW40"/>
          <cell r="GX40"/>
          <cell r="GY40"/>
          <cell r="GZ40"/>
          <cell r="HA40"/>
          <cell r="HB40"/>
          <cell r="HC40">
            <v>0</v>
          </cell>
          <cell r="HD40">
            <v>0</v>
          </cell>
          <cell r="HE40">
            <v>0</v>
          </cell>
          <cell r="HF40">
            <v>0</v>
          </cell>
          <cell r="HG40">
            <v>0</v>
          </cell>
          <cell r="HH40">
            <v>0</v>
          </cell>
          <cell r="HI40">
            <v>0</v>
          </cell>
          <cell r="HJ40"/>
          <cell r="HK40"/>
          <cell r="HL40"/>
          <cell r="HM40"/>
          <cell r="HN40"/>
          <cell r="HO40">
            <v>0</v>
          </cell>
          <cell r="HP40">
            <v>0</v>
          </cell>
          <cell r="HQ40">
            <v>0</v>
          </cell>
          <cell r="HR40">
            <v>0</v>
          </cell>
          <cell r="HS40">
            <v>80431.5</v>
          </cell>
          <cell r="HT40"/>
          <cell r="HU40">
            <v>0</v>
          </cell>
          <cell r="HV40"/>
          <cell r="HW40">
            <v>0</v>
          </cell>
          <cell r="HX40"/>
          <cell r="HY40">
            <v>0</v>
          </cell>
          <cell r="HZ40">
            <v>296159.95</v>
          </cell>
          <cell r="IA40">
            <v>315.3</v>
          </cell>
          <cell r="IB40">
            <v>57.76</v>
          </cell>
          <cell r="IC40">
            <v>26.275000000000002</v>
          </cell>
          <cell r="ID40">
            <v>5.7759999999999998</v>
          </cell>
          <cell r="IE40">
            <v>10</v>
          </cell>
          <cell r="IF40">
            <v>4.333333333333333</v>
          </cell>
          <cell r="IG40">
            <v>32.033333333333331</v>
          </cell>
          <cell r="IH40">
            <v>58.733333333333327</v>
          </cell>
          <cell r="II40">
            <v>10.716666666666667</v>
          </cell>
          <cell r="IJ40"/>
          <cell r="IK40"/>
          <cell r="IL40"/>
          <cell r="IM40">
            <v>3.4033333333333338</v>
          </cell>
          <cell r="IN40">
            <v>4000</v>
          </cell>
        </row>
        <row r="41">
          <cell r="A41">
            <v>38</v>
          </cell>
          <cell r="B41" t="str">
            <v>South East</v>
          </cell>
          <cell r="C41" t="str">
            <v>DELHI</v>
          </cell>
          <cell r="D41" t="str">
            <v>North</v>
          </cell>
          <cell r="E41" t="str">
            <v>MAHENDRA STEELS</v>
          </cell>
          <cell r="F41"/>
          <cell r="G41"/>
          <cell r="H41">
            <v>1</v>
          </cell>
          <cell r="I41"/>
          <cell r="J41" t="str">
            <v>High</v>
          </cell>
          <cell r="K41"/>
          <cell r="L41"/>
          <cell r="M41" t="str">
            <v>Dinesh Mohan</v>
          </cell>
          <cell r="N41" t="str">
            <v>Aashish Goyal</v>
          </cell>
          <cell r="O41">
            <v>11</v>
          </cell>
          <cell r="P41">
            <v>5000</v>
          </cell>
          <cell r="Q41">
            <v>1</v>
          </cell>
          <cell r="R41">
            <v>1</v>
          </cell>
          <cell r="S41">
            <v>2</v>
          </cell>
          <cell r="T41">
            <v>0</v>
          </cell>
          <cell r="U41">
            <v>0</v>
          </cell>
          <cell r="V41">
            <v>1</v>
          </cell>
          <cell r="W41">
            <v>0</v>
          </cell>
          <cell r="X41">
            <v>100</v>
          </cell>
          <cell r="Y41">
            <v>0.03</v>
          </cell>
          <cell r="Z41">
            <v>0.02</v>
          </cell>
          <cell r="AA41">
            <v>5.9999999999999995E-4</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4</v>
          </cell>
          <cell r="AS41">
            <v>6</v>
          </cell>
          <cell r="AT41">
            <v>4</v>
          </cell>
          <cell r="AU41">
            <v>6</v>
          </cell>
          <cell r="AV41">
            <v>2</v>
          </cell>
          <cell r="AW41">
            <v>8</v>
          </cell>
          <cell r="AX41"/>
          <cell r="AY41"/>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1</v>
          </cell>
          <cell r="BQ41">
            <v>0</v>
          </cell>
          <cell r="BR41">
            <v>0</v>
          </cell>
          <cell r="BS41">
            <v>0</v>
          </cell>
          <cell r="BT41">
            <v>0</v>
          </cell>
          <cell r="BU41">
            <v>0</v>
          </cell>
          <cell r="BV41"/>
          <cell r="BW41"/>
          <cell r="BX41">
            <v>1</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1</v>
          </cell>
          <cell r="CP41">
            <v>1</v>
          </cell>
          <cell r="CQ41">
            <v>1</v>
          </cell>
          <cell r="CR41">
            <v>1</v>
          </cell>
          <cell r="CS41">
            <v>1</v>
          </cell>
          <cell r="CT41">
            <v>1</v>
          </cell>
          <cell r="CU41"/>
          <cell r="CV41"/>
          <cell r="CW41"/>
          <cell r="CX41"/>
          <cell r="CY41"/>
          <cell r="CZ41"/>
          <cell r="DA41"/>
          <cell r="DB41"/>
          <cell r="DC41"/>
          <cell r="DD41"/>
          <cell r="DE41"/>
          <cell r="DF41"/>
          <cell r="DG41"/>
          <cell r="DH41">
            <v>0</v>
          </cell>
          <cell r="DI41">
            <v>0</v>
          </cell>
          <cell r="DJ41">
            <v>0</v>
          </cell>
          <cell r="DK41">
            <v>0</v>
          </cell>
          <cell r="DL41">
            <v>0</v>
          </cell>
          <cell r="DM41">
            <v>1</v>
          </cell>
          <cell r="DN41">
            <v>1</v>
          </cell>
          <cell r="DO41">
            <v>1</v>
          </cell>
          <cell r="DP41">
            <v>1</v>
          </cell>
          <cell r="DQ41">
            <v>1</v>
          </cell>
          <cell r="DR41">
            <v>1</v>
          </cell>
          <cell r="DS41"/>
          <cell r="DT41"/>
          <cell r="DU41"/>
          <cell r="DV41"/>
          <cell r="DW41"/>
          <cell r="DX41"/>
          <cell r="DY41"/>
          <cell r="DZ41"/>
          <cell r="EA41"/>
          <cell r="EB41"/>
          <cell r="EC41"/>
          <cell r="ED41"/>
          <cell r="EE41"/>
          <cell r="EF41"/>
          <cell r="EG41">
            <v>0</v>
          </cell>
          <cell r="EH41">
            <v>0.25</v>
          </cell>
          <cell r="EI41">
            <v>0.4</v>
          </cell>
          <cell r="EJ41">
            <v>0</v>
          </cell>
          <cell r="EK41">
            <v>0</v>
          </cell>
          <cell r="EL41">
            <v>0</v>
          </cell>
          <cell r="EM41">
            <v>0</v>
          </cell>
          <cell r="EN41">
            <v>0</v>
          </cell>
          <cell r="EO41">
            <v>0</v>
          </cell>
          <cell r="EP41">
            <v>0</v>
          </cell>
          <cell r="EQ41">
            <v>0</v>
          </cell>
          <cell r="ER41">
            <v>0</v>
          </cell>
          <cell r="ES41"/>
          <cell r="ET41"/>
          <cell r="EU41"/>
          <cell r="EV41"/>
          <cell r="EW41"/>
          <cell r="EX41"/>
          <cell r="EY41"/>
          <cell r="EZ41"/>
          <cell r="FA41"/>
          <cell r="FB41"/>
          <cell r="FC41"/>
          <cell r="FD41"/>
          <cell r="FE41">
            <v>7.666666666666667</v>
          </cell>
          <cell r="FF41">
            <v>7.25</v>
          </cell>
          <cell r="FG41">
            <v>7.4</v>
          </cell>
          <cell r="FH41">
            <v>0</v>
          </cell>
          <cell r="FI41">
            <v>0</v>
          </cell>
          <cell r="FJ41">
            <v>0</v>
          </cell>
          <cell r="FK41">
            <v>0</v>
          </cell>
          <cell r="FL41">
            <v>0</v>
          </cell>
          <cell r="FM41">
            <v>0</v>
          </cell>
          <cell r="FN41">
            <v>0</v>
          </cell>
          <cell r="FO41">
            <v>0</v>
          </cell>
          <cell r="FP41">
            <v>0</v>
          </cell>
          <cell r="FQ41"/>
          <cell r="FR41"/>
          <cell r="FS41"/>
          <cell r="FT41"/>
          <cell r="FU41"/>
          <cell r="FV41"/>
          <cell r="FW41"/>
          <cell r="FX41"/>
          <cell r="FY41"/>
          <cell r="FZ41"/>
          <cell r="GA41"/>
          <cell r="GB41"/>
          <cell r="GC41">
            <v>9</v>
          </cell>
          <cell r="GD41">
            <v>9.75</v>
          </cell>
          <cell r="GE41">
            <v>7.4</v>
          </cell>
          <cell r="GF41">
            <v>0</v>
          </cell>
          <cell r="GG41">
            <v>0</v>
          </cell>
          <cell r="GH41">
            <v>0</v>
          </cell>
          <cell r="GI41">
            <v>0</v>
          </cell>
          <cell r="GJ41">
            <v>0</v>
          </cell>
          <cell r="GK41">
            <v>0</v>
          </cell>
          <cell r="GL41">
            <v>0</v>
          </cell>
          <cell r="GM41">
            <v>0</v>
          </cell>
          <cell r="GN41">
            <v>0</v>
          </cell>
          <cell r="GO41"/>
          <cell r="GP41">
            <v>0</v>
          </cell>
          <cell r="GQ41">
            <v>0</v>
          </cell>
          <cell r="GR41">
            <v>0</v>
          </cell>
          <cell r="GS41"/>
          <cell r="GT41"/>
          <cell r="GU41"/>
          <cell r="GV41"/>
          <cell r="GW41"/>
          <cell r="GX41"/>
          <cell r="GY41"/>
          <cell r="GZ41"/>
          <cell r="HA41"/>
          <cell r="HB41"/>
          <cell r="HC41">
            <v>0</v>
          </cell>
          <cell r="HD41">
            <v>0</v>
          </cell>
          <cell r="HE41">
            <v>0</v>
          </cell>
          <cell r="HF41">
            <v>0</v>
          </cell>
          <cell r="HG41">
            <v>0</v>
          </cell>
          <cell r="HH41">
            <v>0</v>
          </cell>
          <cell r="HI41">
            <v>0</v>
          </cell>
          <cell r="HJ41"/>
          <cell r="HK41"/>
          <cell r="HL41"/>
          <cell r="HM41"/>
          <cell r="HN41"/>
          <cell r="HO41">
            <v>0</v>
          </cell>
          <cell r="HP41">
            <v>0</v>
          </cell>
          <cell r="HQ41">
            <v>0</v>
          </cell>
          <cell r="HR41">
            <v>0</v>
          </cell>
          <cell r="HS41">
            <v>61244.5</v>
          </cell>
          <cell r="HT41"/>
          <cell r="HU41">
            <v>0</v>
          </cell>
          <cell r="HV41"/>
          <cell r="HW41">
            <v>0</v>
          </cell>
          <cell r="HX41"/>
          <cell r="HY41">
            <v>0</v>
          </cell>
          <cell r="HZ41">
            <v>521672.04999999993</v>
          </cell>
          <cell r="IA41">
            <v>0</v>
          </cell>
          <cell r="IB41">
            <v>30</v>
          </cell>
          <cell r="IC41">
            <v>0</v>
          </cell>
          <cell r="ID41">
            <v>3</v>
          </cell>
          <cell r="IE41">
            <v>0</v>
          </cell>
          <cell r="IF41">
            <v>0</v>
          </cell>
          <cell r="IG41">
            <v>0</v>
          </cell>
          <cell r="IH41">
            <v>0</v>
          </cell>
          <cell r="II41">
            <v>0</v>
          </cell>
          <cell r="IJ41"/>
          <cell r="IK41"/>
          <cell r="IL41"/>
          <cell r="IM41">
            <v>5.333333333333333</v>
          </cell>
          <cell r="IN41">
            <v>2500</v>
          </cell>
        </row>
        <row r="42">
          <cell r="A42">
            <v>39</v>
          </cell>
          <cell r="B42" t="str">
            <v>Gurugram</v>
          </cell>
          <cell r="C42" t="str">
            <v>HARYANA</v>
          </cell>
          <cell r="D42" t="str">
            <v>North</v>
          </cell>
          <cell r="E42" t="str">
            <v>NIKUNJ UDYOG</v>
          </cell>
          <cell r="F42"/>
          <cell r="G42"/>
          <cell r="H42">
            <v>1</v>
          </cell>
          <cell r="I42"/>
          <cell r="J42" t="str">
            <v>Very High</v>
          </cell>
          <cell r="K42">
            <v>2</v>
          </cell>
          <cell r="L42"/>
          <cell r="M42" t="str">
            <v>Rahul Chauhan</v>
          </cell>
          <cell r="N42" t="str">
            <v>Shiv Shankar Sharma</v>
          </cell>
          <cell r="O42">
            <v>14</v>
          </cell>
          <cell r="P42">
            <v>12000</v>
          </cell>
          <cell r="Q42">
            <v>1</v>
          </cell>
          <cell r="R42">
            <v>2</v>
          </cell>
          <cell r="S42">
            <v>2</v>
          </cell>
          <cell r="T42">
            <v>0</v>
          </cell>
          <cell r="U42">
            <v>0</v>
          </cell>
          <cell r="V42">
            <v>54</v>
          </cell>
          <cell r="W42">
            <v>0</v>
          </cell>
          <cell r="X42">
            <v>4290</v>
          </cell>
          <cell r="Y42">
            <v>8.2794405594405596E-2</v>
          </cell>
          <cell r="Z42">
            <v>0.35749999999999998</v>
          </cell>
          <cell r="AA42">
            <v>2.9599E-2</v>
          </cell>
          <cell r="AB42">
            <v>164</v>
          </cell>
          <cell r="AC42">
            <v>142.505</v>
          </cell>
          <cell r="AD42">
            <v>56</v>
          </cell>
          <cell r="AE42">
            <v>134.755</v>
          </cell>
          <cell r="AF42">
            <v>162</v>
          </cell>
          <cell r="AG42">
            <v>183.405</v>
          </cell>
          <cell r="AH42">
            <v>209.07499999999999</v>
          </cell>
          <cell r="AI42">
            <v>197.35</v>
          </cell>
          <cell r="AJ42">
            <v>200.09999999999997</v>
          </cell>
          <cell r="AK42">
            <v>199.7</v>
          </cell>
          <cell r="AL42">
            <v>226.09999999999997</v>
          </cell>
          <cell r="AM42">
            <v>443.5</v>
          </cell>
          <cell r="AN42">
            <v>266</v>
          </cell>
          <cell r="AO42">
            <v>463.8</v>
          </cell>
          <cell r="AP42">
            <v>336.22</v>
          </cell>
          <cell r="AQ42">
            <v>375.03999999999996</v>
          </cell>
          <cell r="AR42">
            <v>299.49</v>
          </cell>
          <cell r="AS42">
            <v>497.30999999999995</v>
          </cell>
          <cell r="AT42">
            <v>335.27000000000004</v>
          </cell>
          <cell r="AU42">
            <v>364.85</v>
          </cell>
          <cell r="AV42">
            <v>292.89999999999998</v>
          </cell>
          <cell r="AW42">
            <v>321</v>
          </cell>
          <cell r="AX42"/>
          <cell r="AY42"/>
          <cell r="AZ42">
            <v>1</v>
          </cell>
          <cell r="BA42">
            <v>1</v>
          </cell>
          <cell r="BB42">
            <v>1</v>
          </cell>
          <cell r="BC42">
            <v>0</v>
          </cell>
          <cell r="BD42">
            <v>1</v>
          </cell>
          <cell r="BE42">
            <v>4</v>
          </cell>
          <cell r="BF42">
            <v>6</v>
          </cell>
          <cell r="BG42">
            <v>4</v>
          </cell>
          <cell r="BH42">
            <v>2</v>
          </cell>
          <cell r="BI42">
            <v>1</v>
          </cell>
          <cell r="BJ42">
            <v>0</v>
          </cell>
          <cell r="BK42">
            <v>2</v>
          </cell>
          <cell r="BL42">
            <v>2</v>
          </cell>
          <cell r="BM42">
            <v>3</v>
          </cell>
          <cell r="BN42">
            <v>3</v>
          </cell>
          <cell r="BO42">
            <v>1</v>
          </cell>
          <cell r="BP42">
            <v>2</v>
          </cell>
          <cell r="BQ42">
            <v>3</v>
          </cell>
          <cell r="BR42">
            <v>1</v>
          </cell>
          <cell r="BS42">
            <v>1</v>
          </cell>
          <cell r="BT42">
            <v>2</v>
          </cell>
          <cell r="BU42">
            <v>3</v>
          </cell>
          <cell r="BV42"/>
          <cell r="BW42"/>
          <cell r="BX42">
            <v>54</v>
          </cell>
          <cell r="BY42">
            <v>4</v>
          </cell>
          <cell r="BZ42">
            <v>6</v>
          </cell>
          <cell r="CA42">
            <v>4</v>
          </cell>
          <cell r="CB42">
            <v>6</v>
          </cell>
          <cell r="CC42">
            <v>4</v>
          </cell>
          <cell r="CD42">
            <v>8</v>
          </cell>
          <cell r="CE42">
            <v>14</v>
          </cell>
          <cell r="CF42">
            <v>10</v>
          </cell>
          <cell r="CG42">
            <v>11</v>
          </cell>
          <cell r="CH42">
            <v>11</v>
          </cell>
          <cell r="CI42">
            <v>10</v>
          </cell>
          <cell r="CJ42">
            <v>14</v>
          </cell>
          <cell r="CK42">
            <v>14</v>
          </cell>
          <cell r="CL42">
            <v>20</v>
          </cell>
          <cell r="CM42">
            <v>12</v>
          </cell>
          <cell r="CN42">
            <v>11</v>
          </cell>
          <cell r="CO42">
            <v>17</v>
          </cell>
          <cell r="CP42">
            <v>20</v>
          </cell>
          <cell r="CQ42">
            <v>15</v>
          </cell>
          <cell r="CR42">
            <v>12</v>
          </cell>
          <cell r="CS42">
            <v>15</v>
          </cell>
          <cell r="CT42">
            <v>18</v>
          </cell>
          <cell r="CU42"/>
          <cell r="CV42"/>
          <cell r="CW42"/>
          <cell r="CX42"/>
          <cell r="CY42"/>
          <cell r="CZ42"/>
          <cell r="DA42"/>
          <cell r="DB42"/>
          <cell r="DC42"/>
          <cell r="DD42"/>
          <cell r="DE42"/>
          <cell r="DF42"/>
          <cell r="DG42"/>
          <cell r="DH42">
            <v>22</v>
          </cell>
          <cell r="DI42">
            <v>23</v>
          </cell>
          <cell r="DJ42">
            <v>29</v>
          </cell>
          <cell r="DK42">
            <v>30</v>
          </cell>
          <cell r="DL42">
            <v>27</v>
          </cell>
          <cell r="DM42">
            <v>27</v>
          </cell>
          <cell r="DN42">
            <v>26</v>
          </cell>
          <cell r="DO42">
            <v>27</v>
          </cell>
          <cell r="DP42">
            <v>24</v>
          </cell>
          <cell r="DQ42">
            <v>21</v>
          </cell>
          <cell r="DR42">
            <v>27</v>
          </cell>
          <cell r="DS42"/>
          <cell r="DT42"/>
          <cell r="DU42"/>
          <cell r="DV42"/>
          <cell r="DW42"/>
          <cell r="DX42"/>
          <cell r="DY42"/>
          <cell r="DZ42"/>
          <cell r="EA42"/>
          <cell r="EB42"/>
          <cell r="EC42"/>
          <cell r="ED42"/>
          <cell r="EE42"/>
          <cell r="EF42"/>
          <cell r="EG42">
            <v>0.2</v>
          </cell>
          <cell r="EH42">
            <v>0.75</v>
          </cell>
          <cell r="EI42">
            <v>1</v>
          </cell>
          <cell r="EJ42">
            <v>0</v>
          </cell>
          <cell r="EK42">
            <v>0</v>
          </cell>
          <cell r="EL42">
            <v>0</v>
          </cell>
          <cell r="EM42">
            <v>0</v>
          </cell>
          <cell r="EN42">
            <v>0</v>
          </cell>
          <cell r="EO42">
            <v>0</v>
          </cell>
          <cell r="EP42">
            <v>0</v>
          </cell>
          <cell r="EQ42">
            <v>0</v>
          </cell>
          <cell r="ER42">
            <v>0</v>
          </cell>
          <cell r="ES42"/>
          <cell r="ET42"/>
          <cell r="EU42"/>
          <cell r="EV42"/>
          <cell r="EW42"/>
          <cell r="EX42"/>
          <cell r="EY42"/>
          <cell r="EZ42"/>
          <cell r="FA42"/>
          <cell r="FB42"/>
          <cell r="FC42"/>
          <cell r="FD42"/>
          <cell r="FE42">
            <v>7.4</v>
          </cell>
          <cell r="FF42">
            <v>7.75</v>
          </cell>
          <cell r="FG42">
            <v>9</v>
          </cell>
          <cell r="FH42">
            <v>0</v>
          </cell>
          <cell r="FI42">
            <v>0</v>
          </cell>
          <cell r="FJ42">
            <v>0</v>
          </cell>
          <cell r="FK42">
            <v>0</v>
          </cell>
          <cell r="FL42">
            <v>0</v>
          </cell>
          <cell r="FM42">
            <v>0</v>
          </cell>
          <cell r="FN42">
            <v>0</v>
          </cell>
          <cell r="FO42">
            <v>0</v>
          </cell>
          <cell r="FP42">
            <v>0</v>
          </cell>
          <cell r="FQ42"/>
          <cell r="FR42"/>
          <cell r="FS42"/>
          <cell r="FT42"/>
          <cell r="FU42"/>
          <cell r="FV42"/>
          <cell r="FW42"/>
          <cell r="FX42"/>
          <cell r="FY42"/>
          <cell r="FZ42"/>
          <cell r="GA42"/>
          <cell r="GB42"/>
          <cell r="GC42">
            <v>7.4</v>
          </cell>
          <cell r="GD42">
            <v>7.75</v>
          </cell>
          <cell r="GE42">
            <v>9</v>
          </cell>
          <cell r="GF42">
            <v>0</v>
          </cell>
          <cell r="GG42">
            <v>0</v>
          </cell>
          <cell r="GH42">
            <v>0</v>
          </cell>
          <cell r="GI42">
            <v>0</v>
          </cell>
          <cell r="GJ42">
            <v>0</v>
          </cell>
          <cell r="GK42">
            <v>0</v>
          </cell>
          <cell r="GL42">
            <v>0</v>
          </cell>
          <cell r="GM42">
            <v>0</v>
          </cell>
          <cell r="GN42">
            <v>0</v>
          </cell>
          <cell r="GO42"/>
          <cell r="GP42">
            <v>0</v>
          </cell>
          <cell r="GQ42">
            <v>1</v>
          </cell>
          <cell r="GR42">
            <v>22</v>
          </cell>
          <cell r="GS42"/>
          <cell r="GT42"/>
          <cell r="GU42"/>
          <cell r="GV42"/>
          <cell r="GW42"/>
          <cell r="GX42"/>
          <cell r="GY42"/>
          <cell r="GZ42"/>
          <cell r="HA42"/>
          <cell r="HB42"/>
          <cell r="HC42">
            <v>2</v>
          </cell>
          <cell r="HD42">
            <v>3</v>
          </cell>
          <cell r="HE42">
            <v>3</v>
          </cell>
          <cell r="HF42">
            <v>6</v>
          </cell>
          <cell r="HG42">
            <v>5</v>
          </cell>
          <cell r="HH42">
            <v>2</v>
          </cell>
          <cell r="HI42">
            <v>4</v>
          </cell>
          <cell r="HJ42"/>
          <cell r="HK42"/>
          <cell r="HL42"/>
          <cell r="HM42"/>
          <cell r="HN42"/>
          <cell r="HO42">
            <v>0</v>
          </cell>
          <cell r="HP42">
            <v>0</v>
          </cell>
          <cell r="HQ42">
            <v>0</v>
          </cell>
          <cell r="HR42">
            <v>0</v>
          </cell>
          <cell r="HS42">
            <v>63520</v>
          </cell>
          <cell r="HT42"/>
          <cell r="HU42">
            <v>0</v>
          </cell>
          <cell r="HV42"/>
          <cell r="HW42">
            <v>0</v>
          </cell>
          <cell r="HX42"/>
          <cell r="HY42">
            <v>0</v>
          </cell>
          <cell r="HZ42">
            <v>559096.75</v>
          </cell>
          <cell r="IA42">
            <v>2318.4899999999998</v>
          </cell>
          <cell r="IB42">
            <v>3551.8799999999997</v>
          </cell>
          <cell r="IC42">
            <v>193.20749999999998</v>
          </cell>
          <cell r="ID42">
            <v>355.18799999999999</v>
          </cell>
          <cell r="IE42">
            <v>120.83499999999999</v>
          </cell>
          <cell r="IF42">
            <v>160.05333333333331</v>
          </cell>
          <cell r="IG42">
            <v>202.17499999999995</v>
          </cell>
          <cell r="IH42">
            <v>289.76666666666665</v>
          </cell>
          <cell r="II42">
            <v>355.34</v>
          </cell>
          <cell r="IJ42"/>
          <cell r="IK42"/>
          <cell r="IL42"/>
          <cell r="IM42">
            <v>326.25</v>
          </cell>
          <cell r="IN42">
            <v>3500</v>
          </cell>
        </row>
        <row r="43">
          <cell r="A43">
            <v>40</v>
          </cell>
          <cell r="B43" t="str">
            <v>Hisar</v>
          </cell>
          <cell r="C43" t="str">
            <v>HARYANA</v>
          </cell>
          <cell r="D43" t="str">
            <v>North</v>
          </cell>
          <cell r="E43" t="str">
            <v>PAL CEMENT AND STEEL PVT. LTD.</v>
          </cell>
          <cell r="F43"/>
          <cell r="G43"/>
          <cell r="H43">
            <v>0.5</v>
          </cell>
          <cell r="I43"/>
          <cell r="J43" t="str">
            <v>Medium</v>
          </cell>
          <cell r="K43">
            <v>2</v>
          </cell>
          <cell r="L43"/>
          <cell r="M43" t="str">
            <v>Vikram Nain</v>
          </cell>
          <cell r="N43" t="str">
            <v>Dinesh Kumar</v>
          </cell>
          <cell r="O43">
            <v>6</v>
          </cell>
          <cell r="P43">
            <v>4000</v>
          </cell>
          <cell r="Q43">
            <v>1</v>
          </cell>
          <cell r="R43">
            <v>0</v>
          </cell>
          <cell r="S43">
            <v>1</v>
          </cell>
          <cell r="T43">
            <v>1</v>
          </cell>
          <cell r="U43">
            <v>0</v>
          </cell>
          <cell r="V43">
            <v>22</v>
          </cell>
          <cell r="W43">
            <v>0</v>
          </cell>
          <cell r="X43">
            <v>920</v>
          </cell>
          <cell r="Y43">
            <v>0.41301739130434784</v>
          </cell>
          <cell r="Z43">
            <v>0.23</v>
          </cell>
          <cell r="AA43">
            <v>9.4994000000000009E-2</v>
          </cell>
          <cell r="AB43">
            <v>80</v>
          </cell>
          <cell r="AC43">
            <v>41.530999999999999</v>
          </cell>
          <cell r="AD43">
            <v>25.08</v>
          </cell>
          <cell r="AE43">
            <v>100.66</v>
          </cell>
          <cell r="AF43">
            <v>50.2</v>
          </cell>
          <cell r="AG43">
            <v>154.55000000000001</v>
          </cell>
          <cell r="AH43">
            <v>101.5</v>
          </cell>
          <cell r="AI43">
            <v>206</v>
          </cell>
          <cell r="AJ43">
            <v>106</v>
          </cell>
          <cell r="AK43">
            <v>287</v>
          </cell>
          <cell r="AL43">
            <v>333</v>
          </cell>
          <cell r="AM43">
            <v>381.5</v>
          </cell>
          <cell r="AN43">
            <v>261</v>
          </cell>
          <cell r="AO43">
            <v>420</v>
          </cell>
          <cell r="AP43">
            <v>133.85</v>
          </cell>
          <cell r="AQ43">
            <v>385.5</v>
          </cell>
          <cell r="AR43">
            <v>401.21000000000004</v>
          </cell>
          <cell r="AS43">
            <v>337.70000000000005</v>
          </cell>
          <cell r="AT43">
            <v>209.07999999999998</v>
          </cell>
          <cell r="AU43">
            <v>503.63</v>
          </cell>
          <cell r="AV43">
            <v>547.79000000000008</v>
          </cell>
          <cell r="AW43">
            <v>600</v>
          </cell>
          <cell r="AX43"/>
          <cell r="AY43"/>
          <cell r="AZ43">
            <v>2</v>
          </cell>
          <cell r="BA43">
            <v>0</v>
          </cell>
          <cell r="BB43">
            <v>1</v>
          </cell>
          <cell r="BC43">
            <v>1</v>
          </cell>
          <cell r="BD43">
            <v>0</v>
          </cell>
          <cell r="BE43">
            <v>0</v>
          </cell>
          <cell r="BF43">
            <v>0</v>
          </cell>
          <cell r="BG43">
            <v>0</v>
          </cell>
          <cell r="BH43">
            <v>0</v>
          </cell>
          <cell r="BI43">
            <v>0</v>
          </cell>
          <cell r="BJ43">
            <v>0</v>
          </cell>
          <cell r="BK43">
            <v>0</v>
          </cell>
          <cell r="BL43">
            <v>2</v>
          </cell>
          <cell r="BM43">
            <v>0</v>
          </cell>
          <cell r="BN43">
            <v>0</v>
          </cell>
          <cell r="BO43">
            <v>0</v>
          </cell>
          <cell r="BP43">
            <v>0</v>
          </cell>
          <cell r="BQ43">
            <v>0</v>
          </cell>
          <cell r="BR43">
            <v>0</v>
          </cell>
          <cell r="BS43">
            <v>1</v>
          </cell>
          <cell r="BT43">
            <v>0</v>
          </cell>
          <cell r="BU43">
            <v>0</v>
          </cell>
          <cell r="BV43"/>
          <cell r="BW43"/>
          <cell r="BX43">
            <v>22</v>
          </cell>
          <cell r="BY43">
            <v>9</v>
          </cell>
          <cell r="BZ43">
            <v>9</v>
          </cell>
          <cell r="CA43">
            <v>1</v>
          </cell>
          <cell r="CB43">
            <v>2</v>
          </cell>
          <cell r="CC43">
            <v>1</v>
          </cell>
          <cell r="CD43">
            <v>3</v>
          </cell>
          <cell r="CE43">
            <v>2</v>
          </cell>
          <cell r="CF43">
            <v>4</v>
          </cell>
          <cell r="CG43">
            <v>3</v>
          </cell>
          <cell r="CH43">
            <v>4</v>
          </cell>
          <cell r="CI43">
            <v>4</v>
          </cell>
          <cell r="CJ43">
            <v>4</v>
          </cell>
          <cell r="CK43">
            <v>5</v>
          </cell>
          <cell r="CL43">
            <v>5</v>
          </cell>
          <cell r="CM43">
            <v>5</v>
          </cell>
          <cell r="CN43">
            <v>7</v>
          </cell>
          <cell r="CO43">
            <v>7</v>
          </cell>
          <cell r="CP43">
            <v>7</v>
          </cell>
          <cell r="CQ43">
            <v>5</v>
          </cell>
          <cell r="CR43">
            <v>7</v>
          </cell>
          <cell r="CS43">
            <v>7</v>
          </cell>
          <cell r="CT43">
            <v>5</v>
          </cell>
          <cell r="CU43"/>
          <cell r="CV43"/>
          <cell r="CW43"/>
          <cell r="CX43"/>
          <cell r="CY43"/>
          <cell r="CZ43"/>
          <cell r="DA43"/>
          <cell r="DB43"/>
          <cell r="DC43"/>
          <cell r="DD43"/>
          <cell r="DE43"/>
          <cell r="DF43"/>
          <cell r="DG43"/>
          <cell r="DH43">
            <v>4</v>
          </cell>
          <cell r="DI43">
            <v>6</v>
          </cell>
          <cell r="DJ43">
            <v>6</v>
          </cell>
          <cell r="DK43">
            <v>5</v>
          </cell>
          <cell r="DL43">
            <v>7</v>
          </cell>
          <cell r="DM43">
            <v>7</v>
          </cell>
          <cell r="DN43">
            <v>7</v>
          </cell>
          <cell r="DO43">
            <v>7</v>
          </cell>
          <cell r="DP43">
            <v>8</v>
          </cell>
          <cell r="DQ43">
            <v>8</v>
          </cell>
          <cell r="DR43">
            <v>8</v>
          </cell>
          <cell r="DS43"/>
          <cell r="DT43"/>
          <cell r="DU43"/>
          <cell r="DV43"/>
          <cell r="DW43"/>
          <cell r="DX43"/>
          <cell r="DY43"/>
          <cell r="DZ43"/>
          <cell r="EA43"/>
          <cell r="EB43"/>
          <cell r="EC43"/>
          <cell r="ED43"/>
          <cell r="EE43"/>
          <cell r="EF43"/>
          <cell r="EG43">
            <v>0.5</v>
          </cell>
          <cell r="EH43">
            <v>0.75</v>
          </cell>
          <cell r="EI43">
            <v>0.5</v>
          </cell>
          <cell r="EJ43">
            <v>0</v>
          </cell>
          <cell r="EK43">
            <v>0</v>
          </cell>
          <cell r="EL43">
            <v>0</v>
          </cell>
          <cell r="EM43">
            <v>0</v>
          </cell>
          <cell r="EN43">
            <v>0</v>
          </cell>
          <cell r="EO43">
            <v>0</v>
          </cell>
          <cell r="EP43">
            <v>0</v>
          </cell>
          <cell r="EQ43">
            <v>0</v>
          </cell>
          <cell r="ER43">
            <v>0</v>
          </cell>
          <cell r="ES43"/>
          <cell r="ET43"/>
          <cell r="EU43"/>
          <cell r="EV43"/>
          <cell r="EW43"/>
          <cell r="EX43"/>
          <cell r="EY43"/>
          <cell r="EZ43"/>
          <cell r="FA43"/>
          <cell r="FB43"/>
          <cell r="FC43"/>
          <cell r="FD43"/>
          <cell r="FE43">
            <v>6.5</v>
          </cell>
          <cell r="FF43">
            <v>7.75</v>
          </cell>
          <cell r="FG43">
            <v>7.75</v>
          </cell>
          <cell r="FH43">
            <v>0</v>
          </cell>
          <cell r="FI43">
            <v>0</v>
          </cell>
          <cell r="FJ43">
            <v>0</v>
          </cell>
          <cell r="FK43">
            <v>0</v>
          </cell>
          <cell r="FL43">
            <v>0</v>
          </cell>
          <cell r="FM43">
            <v>0</v>
          </cell>
          <cell r="FN43">
            <v>0</v>
          </cell>
          <cell r="FO43">
            <v>0</v>
          </cell>
          <cell r="FP43">
            <v>0</v>
          </cell>
          <cell r="FQ43"/>
          <cell r="FR43"/>
          <cell r="FS43"/>
          <cell r="FT43"/>
          <cell r="FU43"/>
          <cell r="FV43"/>
          <cell r="FW43"/>
          <cell r="FX43"/>
          <cell r="FY43"/>
          <cell r="FZ43"/>
          <cell r="GA43"/>
          <cell r="GB43"/>
          <cell r="GC43">
            <v>7.75</v>
          </cell>
          <cell r="GD43">
            <v>7.75</v>
          </cell>
          <cell r="GE43">
            <v>7.75</v>
          </cell>
          <cell r="GF43">
            <v>0</v>
          </cell>
          <cell r="GG43">
            <v>0</v>
          </cell>
          <cell r="GH43">
            <v>0</v>
          </cell>
          <cell r="GI43">
            <v>0</v>
          </cell>
          <cell r="GJ43">
            <v>0</v>
          </cell>
          <cell r="GK43">
            <v>0</v>
          </cell>
          <cell r="GL43">
            <v>0</v>
          </cell>
          <cell r="GM43">
            <v>0</v>
          </cell>
          <cell r="GN43">
            <v>0</v>
          </cell>
          <cell r="GO43"/>
          <cell r="GP43">
            <v>0</v>
          </cell>
          <cell r="GQ43">
            <v>0</v>
          </cell>
          <cell r="GR43">
            <v>1</v>
          </cell>
          <cell r="GS43"/>
          <cell r="GT43"/>
          <cell r="GU43"/>
          <cell r="GV43"/>
          <cell r="GW43"/>
          <cell r="GX43"/>
          <cell r="GY43"/>
          <cell r="GZ43"/>
          <cell r="HA43"/>
          <cell r="HB43"/>
          <cell r="HC43">
            <v>1</v>
          </cell>
          <cell r="HD43">
            <v>2</v>
          </cell>
          <cell r="HE43">
            <v>0</v>
          </cell>
          <cell r="HF43">
            <v>2</v>
          </cell>
          <cell r="HG43">
            <v>1</v>
          </cell>
          <cell r="HH43">
            <v>1</v>
          </cell>
          <cell r="HI43">
            <v>2</v>
          </cell>
          <cell r="HJ43"/>
          <cell r="HK43"/>
          <cell r="HL43"/>
          <cell r="HM43"/>
          <cell r="HN43"/>
          <cell r="HO43">
            <v>0</v>
          </cell>
          <cell r="HP43">
            <v>0</v>
          </cell>
          <cell r="HQ43">
            <v>0</v>
          </cell>
          <cell r="HR43">
            <v>0</v>
          </cell>
          <cell r="HS43">
            <v>12350</v>
          </cell>
          <cell r="HT43"/>
          <cell r="HU43">
            <v>0</v>
          </cell>
          <cell r="HV43"/>
          <cell r="HW43">
            <v>0</v>
          </cell>
          <cell r="HX43"/>
          <cell r="HY43">
            <v>0</v>
          </cell>
          <cell r="HZ43">
            <v>361752.65</v>
          </cell>
          <cell r="IA43">
            <v>1867.021</v>
          </cell>
          <cell r="IB43">
            <v>3799.76</v>
          </cell>
          <cell r="IC43">
            <v>155.58508333333333</v>
          </cell>
          <cell r="ID43">
            <v>379.976</v>
          </cell>
          <cell r="IE43">
            <v>48.870333333333328</v>
          </cell>
          <cell r="IF43">
            <v>101.80333333333334</v>
          </cell>
          <cell r="IG43">
            <v>137.83333333333334</v>
          </cell>
          <cell r="IH43">
            <v>333.83333333333331</v>
          </cell>
          <cell r="II43">
            <v>271.61666666666667</v>
          </cell>
          <cell r="IJ43"/>
          <cell r="IK43"/>
          <cell r="IL43"/>
          <cell r="IM43">
            <v>550.47333333333336</v>
          </cell>
          <cell r="IN43">
            <v>2000</v>
          </cell>
        </row>
        <row r="44">
          <cell r="A44">
            <v>41</v>
          </cell>
          <cell r="B44" t="str">
            <v>Panchkula</v>
          </cell>
          <cell r="C44" t="str">
            <v>HARYANA</v>
          </cell>
          <cell r="D44" t="str">
            <v>North</v>
          </cell>
          <cell r="E44" t="str">
            <v>RAMDOOT UDHYOG PRIVATE LIMITED</v>
          </cell>
          <cell r="F44"/>
          <cell r="G44"/>
          <cell r="H44">
            <v>0.5</v>
          </cell>
          <cell r="I44"/>
          <cell r="J44" t="str">
            <v>Medium</v>
          </cell>
          <cell r="K44"/>
          <cell r="L44"/>
          <cell r="M44" t="str">
            <v>Sushant Abrol</v>
          </cell>
          <cell r="N44"/>
          <cell r="O44">
            <v>6</v>
          </cell>
          <cell r="P44">
            <v>3500</v>
          </cell>
          <cell r="Q44">
            <v>0</v>
          </cell>
          <cell r="R44">
            <v>2</v>
          </cell>
          <cell r="S44">
            <v>0</v>
          </cell>
          <cell r="T44">
            <v>1</v>
          </cell>
          <cell r="U44">
            <v>0</v>
          </cell>
          <cell r="V44">
            <v>9</v>
          </cell>
          <cell r="W44">
            <v>0</v>
          </cell>
          <cell r="X44">
            <v>290</v>
          </cell>
          <cell r="Y44">
            <v>0.2219448275862069</v>
          </cell>
          <cell r="Z44">
            <v>8.2857142857142851E-2</v>
          </cell>
          <cell r="AA44">
            <v>1.8389714285714284E-2</v>
          </cell>
          <cell r="AB44">
            <v>0</v>
          </cell>
          <cell r="AC44">
            <v>0</v>
          </cell>
          <cell r="AD44">
            <v>75</v>
          </cell>
          <cell r="AE44">
            <v>12.23</v>
          </cell>
          <cell r="AF44">
            <v>0</v>
          </cell>
          <cell r="AG44">
            <v>41.83</v>
          </cell>
          <cell r="AH44">
            <v>94.4</v>
          </cell>
          <cell r="AI44">
            <v>140.73000000000002</v>
          </cell>
          <cell r="AJ44">
            <v>120.48</v>
          </cell>
          <cell r="AK44">
            <v>202.23</v>
          </cell>
          <cell r="AL44">
            <v>68</v>
          </cell>
          <cell r="AM44">
            <v>182.87</v>
          </cell>
          <cell r="AN44">
            <v>208.62</v>
          </cell>
          <cell r="AO44">
            <v>187</v>
          </cell>
          <cell r="AP44">
            <v>69</v>
          </cell>
          <cell r="AQ44">
            <v>0</v>
          </cell>
          <cell r="AR44">
            <v>0</v>
          </cell>
          <cell r="AS44">
            <v>0</v>
          </cell>
          <cell r="AT44">
            <v>48.05</v>
          </cell>
          <cell r="AU44">
            <v>65.5</v>
          </cell>
          <cell r="AV44">
            <v>47.47</v>
          </cell>
          <cell r="AW44">
            <v>18</v>
          </cell>
          <cell r="AX44"/>
          <cell r="AY44"/>
          <cell r="AZ44">
            <v>0</v>
          </cell>
          <cell r="BA44">
            <v>0</v>
          </cell>
          <cell r="BB44">
            <v>2</v>
          </cell>
          <cell r="BC44">
            <v>0</v>
          </cell>
          <cell r="BD44">
            <v>0</v>
          </cell>
          <cell r="BE44">
            <v>0</v>
          </cell>
          <cell r="BF44">
            <v>1</v>
          </cell>
          <cell r="BG44">
            <v>0</v>
          </cell>
          <cell r="BH44">
            <v>0</v>
          </cell>
          <cell r="BI44">
            <v>1</v>
          </cell>
          <cell r="BJ44">
            <v>0</v>
          </cell>
          <cell r="BK44">
            <v>0</v>
          </cell>
          <cell r="BL44">
            <v>1</v>
          </cell>
          <cell r="BM44">
            <v>0</v>
          </cell>
          <cell r="BN44">
            <v>1</v>
          </cell>
          <cell r="BO44">
            <v>0</v>
          </cell>
          <cell r="BP44">
            <v>0</v>
          </cell>
          <cell r="BQ44">
            <v>0</v>
          </cell>
          <cell r="BR44">
            <v>0</v>
          </cell>
          <cell r="BS44">
            <v>0</v>
          </cell>
          <cell r="BT44">
            <v>0</v>
          </cell>
          <cell r="BU44">
            <v>0</v>
          </cell>
          <cell r="BV44"/>
          <cell r="BW44"/>
          <cell r="BX44">
            <v>9</v>
          </cell>
          <cell r="BY44">
            <v>0</v>
          </cell>
          <cell r="BZ44">
            <v>0</v>
          </cell>
          <cell r="CA44">
            <v>2</v>
          </cell>
          <cell r="CB44">
            <v>1</v>
          </cell>
          <cell r="CC44">
            <v>0</v>
          </cell>
          <cell r="CD44">
            <v>1</v>
          </cell>
          <cell r="CE44">
            <v>1</v>
          </cell>
          <cell r="CF44">
            <v>2</v>
          </cell>
          <cell r="CG44">
            <v>2</v>
          </cell>
          <cell r="CH44">
            <v>3</v>
          </cell>
          <cell r="CI44">
            <v>1</v>
          </cell>
          <cell r="CJ44">
            <v>2</v>
          </cell>
          <cell r="CK44">
            <v>2</v>
          </cell>
          <cell r="CL44">
            <v>2</v>
          </cell>
          <cell r="CM44">
            <v>2</v>
          </cell>
          <cell r="CN44">
            <v>0</v>
          </cell>
          <cell r="CO44">
            <v>0</v>
          </cell>
          <cell r="CP44">
            <v>0</v>
          </cell>
          <cell r="CQ44">
            <v>1</v>
          </cell>
          <cell r="CR44">
            <v>1</v>
          </cell>
          <cell r="CS44">
            <v>1</v>
          </cell>
          <cell r="CT44">
            <v>2</v>
          </cell>
          <cell r="CU44"/>
          <cell r="CV44"/>
          <cell r="CW44"/>
          <cell r="CX44"/>
          <cell r="CY44"/>
          <cell r="CZ44"/>
          <cell r="DA44"/>
          <cell r="DB44"/>
          <cell r="DC44"/>
          <cell r="DD44"/>
          <cell r="DE44"/>
          <cell r="DF44"/>
          <cell r="DG44"/>
          <cell r="DH44">
            <v>3</v>
          </cell>
          <cell r="DI44">
            <v>3</v>
          </cell>
          <cell r="DJ44">
            <v>3</v>
          </cell>
          <cell r="DK44">
            <v>3</v>
          </cell>
          <cell r="DL44">
            <v>3</v>
          </cell>
          <cell r="DM44">
            <v>2</v>
          </cell>
          <cell r="DN44">
            <v>0</v>
          </cell>
          <cell r="DO44">
            <v>1</v>
          </cell>
          <cell r="DP44">
            <v>1</v>
          </cell>
          <cell r="DQ44">
            <v>1</v>
          </cell>
          <cell r="DR44">
            <v>2</v>
          </cell>
          <cell r="DS44"/>
          <cell r="DT44"/>
          <cell r="DU44"/>
          <cell r="DV44"/>
          <cell r="DW44"/>
          <cell r="DX44"/>
          <cell r="DY44"/>
          <cell r="DZ44"/>
          <cell r="EA44"/>
          <cell r="EB44"/>
          <cell r="EC44"/>
          <cell r="ED44"/>
          <cell r="EE44"/>
          <cell r="EF44"/>
          <cell r="EG44">
            <v>0.8</v>
          </cell>
          <cell r="EH44">
            <v>0.8</v>
          </cell>
          <cell r="EI44">
            <v>1</v>
          </cell>
          <cell r="EJ44">
            <v>0</v>
          </cell>
          <cell r="EK44">
            <v>0</v>
          </cell>
          <cell r="EL44">
            <v>0</v>
          </cell>
          <cell r="EM44">
            <v>0</v>
          </cell>
          <cell r="EN44">
            <v>0</v>
          </cell>
          <cell r="EO44">
            <v>0</v>
          </cell>
          <cell r="EP44">
            <v>0</v>
          </cell>
          <cell r="EQ44">
            <v>0</v>
          </cell>
          <cell r="ER44">
            <v>0</v>
          </cell>
          <cell r="ES44"/>
          <cell r="ET44"/>
          <cell r="EU44"/>
          <cell r="EV44"/>
          <cell r="EW44"/>
          <cell r="EX44"/>
          <cell r="EY44"/>
          <cell r="EZ44"/>
          <cell r="FA44"/>
          <cell r="FB44"/>
          <cell r="FC44"/>
          <cell r="FD44"/>
          <cell r="FE44">
            <v>9.8000000000000007</v>
          </cell>
          <cell r="FF44">
            <v>9.8000000000000007</v>
          </cell>
          <cell r="FG44">
            <v>9</v>
          </cell>
          <cell r="FH44">
            <v>0</v>
          </cell>
          <cell r="FI44">
            <v>0</v>
          </cell>
          <cell r="FJ44">
            <v>0</v>
          </cell>
          <cell r="FK44">
            <v>0</v>
          </cell>
          <cell r="FL44">
            <v>0</v>
          </cell>
          <cell r="FM44">
            <v>0</v>
          </cell>
          <cell r="FN44">
            <v>0</v>
          </cell>
          <cell r="FO44">
            <v>0</v>
          </cell>
          <cell r="FP44">
            <v>0</v>
          </cell>
          <cell r="FQ44"/>
          <cell r="FR44"/>
          <cell r="FS44"/>
          <cell r="FT44"/>
          <cell r="FU44"/>
          <cell r="FV44"/>
          <cell r="FW44"/>
          <cell r="FX44"/>
          <cell r="FY44"/>
          <cell r="FZ44"/>
          <cell r="GA44"/>
          <cell r="GB44"/>
          <cell r="GC44">
            <v>9.8000000000000007</v>
          </cell>
          <cell r="GD44">
            <v>9.8000000000000007</v>
          </cell>
          <cell r="GE44">
            <v>9</v>
          </cell>
          <cell r="GF44">
            <v>0</v>
          </cell>
          <cell r="GG44">
            <v>0</v>
          </cell>
          <cell r="GH44">
            <v>0</v>
          </cell>
          <cell r="GI44">
            <v>0</v>
          </cell>
          <cell r="GJ44">
            <v>0</v>
          </cell>
          <cell r="GK44">
            <v>0</v>
          </cell>
          <cell r="GL44">
            <v>0</v>
          </cell>
          <cell r="GM44">
            <v>0</v>
          </cell>
          <cell r="GN44">
            <v>0</v>
          </cell>
          <cell r="GO44"/>
          <cell r="GP44">
            <v>0</v>
          </cell>
          <cell r="GQ44">
            <v>0</v>
          </cell>
          <cell r="GR44">
            <v>0</v>
          </cell>
          <cell r="GS44"/>
          <cell r="GT44"/>
          <cell r="GU44"/>
          <cell r="GV44"/>
          <cell r="GW44"/>
          <cell r="GX44"/>
          <cell r="GY44"/>
          <cell r="GZ44"/>
          <cell r="HA44"/>
          <cell r="HB44"/>
          <cell r="HC44">
            <v>0</v>
          </cell>
          <cell r="HD44">
            <v>0</v>
          </cell>
          <cell r="HE44">
            <v>0</v>
          </cell>
          <cell r="HF44">
            <v>0</v>
          </cell>
          <cell r="HG44">
            <v>0</v>
          </cell>
          <cell r="HH44">
            <v>0</v>
          </cell>
          <cell r="HI44">
            <v>0</v>
          </cell>
          <cell r="HJ44"/>
          <cell r="HK44"/>
          <cell r="HL44"/>
          <cell r="HM44"/>
          <cell r="HN44"/>
          <cell r="HO44">
            <v>0</v>
          </cell>
          <cell r="HP44">
            <v>0</v>
          </cell>
          <cell r="HQ44">
            <v>0</v>
          </cell>
          <cell r="HR44">
            <v>0</v>
          </cell>
          <cell r="HS44">
            <v>16660</v>
          </cell>
          <cell r="HT44"/>
          <cell r="HU44">
            <v>0</v>
          </cell>
          <cell r="HV44"/>
          <cell r="HW44">
            <v>0</v>
          </cell>
          <cell r="HX44"/>
          <cell r="HY44">
            <v>0</v>
          </cell>
          <cell r="HZ44">
            <v>268183.65000000002</v>
          </cell>
          <cell r="IA44">
            <v>937.7700000000001</v>
          </cell>
          <cell r="IB44">
            <v>643.64</v>
          </cell>
          <cell r="IC44">
            <v>78.147500000000008</v>
          </cell>
          <cell r="ID44">
            <v>64.364000000000004</v>
          </cell>
          <cell r="IE44">
            <v>25</v>
          </cell>
          <cell r="IF44">
            <v>18.02</v>
          </cell>
          <cell r="IG44">
            <v>118.53666666666668</v>
          </cell>
          <cell r="IH44">
            <v>151.03333333333333</v>
          </cell>
          <cell r="II44">
            <v>154.87333333333333</v>
          </cell>
          <cell r="IJ44"/>
          <cell r="IK44"/>
          <cell r="IL44"/>
          <cell r="IM44">
            <v>43.656666666666666</v>
          </cell>
          <cell r="IN44">
            <v>1500</v>
          </cell>
        </row>
        <row r="45">
          <cell r="A45">
            <v>42</v>
          </cell>
          <cell r="B45" t="str">
            <v>Sonipat</v>
          </cell>
          <cell r="C45" t="str">
            <v>HARYANA</v>
          </cell>
          <cell r="D45" t="str">
            <v>North</v>
          </cell>
          <cell r="E45" t="str">
            <v>JAI DURGA STEELS</v>
          </cell>
          <cell r="F45"/>
          <cell r="G45"/>
          <cell r="H45">
            <v>0.5</v>
          </cell>
          <cell r="I45"/>
          <cell r="J45" t="str">
            <v>Medium</v>
          </cell>
          <cell r="K45">
            <v>3</v>
          </cell>
          <cell r="L45"/>
          <cell r="M45" t="str">
            <v>Vikram Nain</v>
          </cell>
          <cell r="N45"/>
          <cell r="O45">
            <v>4</v>
          </cell>
          <cell r="P45">
            <v>3800</v>
          </cell>
          <cell r="Q45">
            <v>0</v>
          </cell>
          <cell r="R45">
            <v>0</v>
          </cell>
          <cell r="S45">
            <v>2</v>
          </cell>
          <cell r="T45">
            <v>2</v>
          </cell>
          <cell r="U45">
            <v>0</v>
          </cell>
          <cell r="V45">
            <v>13</v>
          </cell>
          <cell r="W45">
            <v>0</v>
          </cell>
          <cell r="X45">
            <v>580</v>
          </cell>
          <cell r="Y45">
            <v>0.49326379310344831</v>
          </cell>
          <cell r="Z45">
            <v>0.15263157894736842</v>
          </cell>
          <cell r="AA45">
            <v>7.528763157894737E-2</v>
          </cell>
          <cell r="AB45">
            <v>180</v>
          </cell>
          <cell r="AC45">
            <v>188</v>
          </cell>
          <cell r="AD45">
            <v>197</v>
          </cell>
          <cell r="AE45">
            <v>57</v>
          </cell>
          <cell r="AF45">
            <v>222</v>
          </cell>
          <cell r="AG45">
            <v>139</v>
          </cell>
          <cell r="AH45">
            <v>117</v>
          </cell>
          <cell r="AI45">
            <v>211</v>
          </cell>
          <cell r="AJ45">
            <v>177</v>
          </cell>
          <cell r="AK45">
            <v>313</v>
          </cell>
          <cell r="AL45">
            <v>383</v>
          </cell>
          <cell r="AM45">
            <v>332</v>
          </cell>
          <cell r="AN45">
            <v>330</v>
          </cell>
          <cell r="AO45">
            <v>258.10000000000002</v>
          </cell>
          <cell r="AP45">
            <v>322.3</v>
          </cell>
          <cell r="AQ45">
            <v>304.76</v>
          </cell>
          <cell r="AR45">
            <v>401.03999999999996</v>
          </cell>
          <cell r="AS45">
            <v>158.56</v>
          </cell>
          <cell r="AT45">
            <v>91.16</v>
          </cell>
          <cell r="AU45">
            <v>221.44</v>
          </cell>
          <cell r="AV45">
            <v>423.57000000000005</v>
          </cell>
          <cell r="AW45">
            <v>350</v>
          </cell>
          <cell r="AX45"/>
          <cell r="AY45"/>
          <cell r="AZ45">
            <v>3</v>
          </cell>
          <cell r="BA45">
            <v>0</v>
          </cell>
          <cell r="BB45">
            <v>0</v>
          </cell>
          <cell r="BC45">
            <v>0</v>
          </cell>
          <cell r="BD45">
            <v>1</v>
          </cell>
          <cell r="BE45">
            <v>0</v>
          </cell>
          <cell r="BF45">
            <v>0</v>
          </cell>
          <cell r="BG45">
            <v>1</v>
          </cell>
          <cell r="BH45">
            <v>0</v>
          </cell>
          <cell r="BI45">
            <v>1</v>
          </cell>
          <cell r="BJ45">
            <v>0</v>
          </cell>
          <cell r="BK45">
            <v>0</v>
          </cell>
          <cell r="BL45">
            <v>1</v>
          </cell>
          <cell r="BM45">
            <v>0</v>
          </cell>
          <cell r="BN45">
            <v>0</v>
          </cell>
          <cell r="BO45">
            <v>0</v>
          </cell>
          <cell r="BP45">
            <v>1</v>
          </cell>
          <cell r="BQ45">
            <v>0</v>
          </cell>
          <cell r="BR45">
            <v>0</v>
          </cell>
          <cell r="BS45">
            <v>0</v>
          </cell>
          <cell r="BT45">
            <v>0</v>
          </cell>
          <cell r="BU45">
            <v>0</v>
          </cell>
          <cell r="BV45"/>
          <cell r="BW45"/>
          <cell r="BX45">
            <v>13</v>
          </cell>
          <cell r="BY45">
            <v>5</v>
          </cell>
          <cell r="BZ45">
            <v>4</v>
          </cell>
          <cell r="CA45">
            <v>4</v>
          </cell>
          <cell r="CB45">
            <v>1</v>
          </cell>
          <cell r="CC45">
            <v>4</v>
          </cell>
          <cell r="CD45">
            <v>2</v>
          </cell>
          <cell r="CE45">
            <v>1</v>
          </cell>
          <cell r="CF45">
            <v>4</v>
          </cell>
          <cell r="CG45">
            <v>3</v>
          </cell>
          <cell r="CH45">
            <v>5</v>
          </cell>
          <cell r="CI45">
            <v>4</v>
          </cell>
          <cell r="CJ45">
            <v>4</v>
          </cell>
          <cell r="CK45">
            <v>5</v>
          </cell>
          <cell r="CL45">
            <v>5</v>
          </cell>
          <cell r="CM45">
            <v>5</v>
          </cell>
          <cell r="CN45">
            <v>5</v>
          </cell>
          <cell r="CO45">
            <v>6</v>
          </cell>
          <cell r="CP45">
            <v>4</v>
          </cell>
          <cell r="CQ45">
            <v>2</v>
          </cell>
          <cell r="CR45">
            <v>4</v>
          </cell>
          <cell r="CS45">
            <v>4</v>
          </cell>
          <cell r="CT45">
            <v>2</v>
          </cell>
          <cell r="CU45"/>
          <cell r="CV45"/>
          <cell r="CW45"/>
          <cell r="CX45"/>
          <cell r="CY45"/>
          <cell r="CZ45"/>
          <cell r="DA45"/>
          <cell r="DB45"/>
          <cell r="DC45"/>
          <cell r="DD45"/>
          <cell r="DE45"/>
          <cell r="DF45"/>
          <cell r="DG45"/>
          <cell r="DH45">
            <v>6</v>
          </cell>
          <cell r="DI45">
            <v>7</v>
          </cell>
          <cell r="DJ45">
            <v>6</v>
          </cell>
          <cell r="DK45">
            <v>5</v>
          </cell>
          <cell r="DL45">
            <v>6</v>
          </cell>
          <cell r="DM45">
            <v>7</v>
          </cell>
          <cell r="DN45">
            <v>6</v>
          </cell>
          <cell r="DO45">
            <v>6</v>
          </cell>
          <cell r="DP45">
            <v>5</v>
          </cell>
          <cell r="DQ45">
            <v>4</v>
          </cell>
          <cell r="DR45">
            <v>4</v>
          </cell>
          <cell r="DS45"/>
          <cell r="DT45"/>
          <cell r="DU45"/>
          <cell r="DV45"/>
          <cell r="DW45"/>
          <cell r="DX45"/>
          <cell r="DY45"/>
          <cell r="DZ45"/>
          <cell r="EA45"/>
          <cell r="EB45"/>
          <cell r="EC45"/>
          <cell r="ED45"/>
          <cell r="EE45"/>
          <cell r="EF45"/>
          <cell r="EG45">
            <v>1</v>
          </cell>
          <cell r="EH45">
            <v>0</v>
          </cell>
          <cell r="EI45">
            <v>1</v>
          </cell>
          <cell r="EJ45">
            <v>0</v>
          </cell>
          <cell r="EK45">
            <v>0</v>
          </cell>
          <cell r="EL45">
            <v>0</v>
          </cell>
          <cell r="EM45">
            <v>0</v>
          </cell>
          <cell r="EN45">
            <v>0</v>
          </cell>
          <cell r="EO45">
            <v>0</v>
          </cell>
          <cell r="EP45">
            <v>0</v>
          </cell>
          <cell r="EQ45">
            <v>0</v>
          </cell>
          <cell r="ER45">
            <v>0</v>
          </cell>
          <cell r="ES45"/>
          <cell r="ET45"/>
          <cell r="EU45"/>
          <cell r="EV45"/>
          <cell r="EW45"/>
          <cell r="EX45"/>
          <cell r="EY45"/>
          <cell r="EZ45"/>
          <cell r="FA45"/>
          <cell r="FB45"/>
          <cell r="FC45"/>
          <cell r="FD45"/>
          <cell r="FE45">
            <v>3</v>
          </cell>
          <cell r="FF45">
            <v>5</v>
          </cell>
          <cell r="FG45">
            <v>5</v>
          </cell>
          <cell r="FH45">
            <v>0</v>
          </cell>
          <cell r="FI45">
            <v>0</v>
          </cell>
          <cell r="FJ45">
            <v>0</v>
          </cell>
          <cell r="FK45">
            <v>0</v>
          </cell>
          <cell r="FL45">
            <v>0</v>
          </cell>
          <cell r="FM45">
            <v>0</v>
          </cell>
          <cell r="FN45">
            <v>0</v>
          </cell>
          <cell r="FO45">
            <v>0</v>
          </cell>
          <cell r="FP45">
            <v>0</v>
          </cell>
          <cell r="FQ45"/>
          <cell r="FR45"/>
          <cell r="FS45"/>
          <cell r="FT45"/>
          <cell r="FU45"/>
          <cell r="FV45"/>
          <cell r="FW45"/>
          <cell r="FX45"/>
          <cell r="FY45"/>
          <cell r="FZ45"/>
          <cell r="GA45"/>
          <cell r="GB45"/>
          <cell r="GC45">
            <v>3</v>
          </cell>
          <cell r="GD45">
            <v>5</v>
          </cell>
          <cell r="GE45">
            <v>5</v>
          </cell>
          <cell r="GF45">
            <v>0</v>
          </cell>
          <cell r="GG45">
            <v>0</v>
          </cell>
          <cell r="GH45">
            <v>0</v>
          </cell>
          <cell r="GI45">
            <v>0</v>
          </cell>
          <cell r="GJ45">
            <v>0</v>
          </cell>
          <cell r="GK45">
            <v>0</v>
          </cell>
          <cell r="GL45">
            <v>0</v>
          </cell>
          <cell r="GM45">
            <v>0</v>
          </cell>
          <cell r="GN45">
            <v>0</v>
          </cell>
          <cell r="GO45"/>
          <cell r="GP45">
            <v>0</v>
          </cell>
          <cell r="GQ45">
            <v>0</v>
          </cell>
          <cell r="GR45">
            <v>7</v>
          </cell>
          <cell r="GS45"/>
          <cell r="GT45"/>
          <cell r="GU45"/>
          <cell r="GV45"/>
          <cell r="GW45"/>
          <cell r="GX45"/>
          <cell r="GY45"/>
          <cell r="GZ45"/>
          <cell r="HA45"/>
          <cell r="HB45"/>
          <cell r="HC45">
            <v>3</v>
          </cell>
          <cell r="HD45">
            <v>2</v>
          </cell>
          <cell r="HE45">
            <v>1</v>
          </cell>
          <cell r="HF45">
            <v>2</v>
          </cell>
          <cell r="HG45">
            <v>1</v>
          </cell>
          <cell r="HH45">
            <v>0</v>
          </cell>
          <cell r="HI45">
            <v>0</v>
          </cell>
          <cell r="HJ45"/>
          <cell r="HK45"/>
          <cell r="HL45"/>
          <cell r="HM45"/>
          <cell r="HN45"/>
          <cell r="HO45">
            <v>0</v>
          </cell>
          <cell r="HP45">
            <v>0</v>
          </cell>
          <cell r="HQ45">
            <v>0</v>
          </cell>
          <cell r="HR45">
            <v>0</v>
          </cell>
          <cell r="HS45">
            <v>0</v>
          </cell>
          <cell r="HT45"/>
          <cell r="HU45">
            <v>0</v>
          </cell>
          <cell r="HV45"/>
          <cell r="HW45">
            <v>0</v>
          </cell>
          <cell r="HX45"/>
          <cell r="HY45">
            <v>0</v>
          </cell>
          <cell r="HZ45">
            <v>44799.5</v>
          </cell>
          <cell r="IA45">
            <v>2516</v>
          </cell>
          <cell r="IB45">
            <v>2860.9300000000003</v>
          </cell>
          <cell r="IC45">
            <v>209.66666666666666</v>
          </cell>
          <cell r="ID45">
            <v>286.09300000000002</v>
          </cell>
          <cell r="IE45">
            <v>188.33333333333334</v>
          </cell>
          <cell r="IF45">
            <v>139.33333333333334</v>
          </cell>
          <cell r="IG45">
            <v>168.33333333333334</v>
          </cell>
          <cell r="IH45">
            <v>342.66666666666669</v>
          </cell>
          <cell r="II45">
            <v>303.4666666666667</v>
          </cell>
          <cell r="IJ45"/>
          <cell r="IK45"/>
          <cell r="IL45"/>
          <cell r="IM45">
            <v>331.67</v>
          </cell>
          <cell r="IN45">
            <v>950</v>
          </cell>
        </row>
        <row r="46">
          <cell r="A46">
            <v>43</v>
          </cell>
          <cell r="B46" t="str">
            <v>Jind</v>
          </cell>
          <cell r="C46" t="str">
            <v>HARYANA</v>
          </cell>
          <cell r="D46" t="str">
            <v>North</v>
          </cell>
          <cell r="E46" t="str">
            <v>PAL CEMENT AND STEEL PVT. LTD.</v>
          </cell>
          <cell r="F46"/>
          <cell r="G46"/>
          <cell r="H46">
            <v>0.5</v>
          </cell>
          <cell r="I46"/>
          <cell r="J46" t="str">
            <v>Medium</v>
          </cell>
          <cell r="K46">
            <v>1</v>
          </cell>
          <cell r="L46"/>
          <cell r="M46" t="str">
            <v>Vikram Nain</v>
          </cell>
          <cell r="N46" t="str">
            <v>Varun Arora</v>
          </cell>
          <cell r="O46">
            <v>6</v>
          </cell>
          <cell r="P46">
            <v>2500</v>
          </cell>
          <cell r="Q46">
            <v>1</v>
          </cell>
          <cell r="R46">
            <v>0</v>
          </cell>
          <cell r="S46">
            <v>1</v>
          </cell>
          <cell r="T46">
            <v>1</v>
          </cell>
          <cell r="U46">
            <v>0</v>
          </cell>
          <cell r="V46">
            <v>14</v>
          </cell>
          <cell r="W46">
            <v>0</v>
          </cell>
          <cell r="X46">
            <v>150</v>
          </cell>
          <cell r="Y46">
            <v>0.84339999999999993</v>
          </cell>
          <cell r="Z46">
            <v>0.06</v>
          </cell>
          <cell r="AA46">
            <v>5.0603999999999996E-2</v>
          </cell>
          <cell r="AB46">
            <v>54</v>
          </cell>
          <cell r="AC46">
            <v>19.690000000000001</v>
          </cell>
          <cell r="AD46">
            <v>155</v>
          </cell>
          <cell r="AE46">
            <v>112.64</v>
          </cell>
          <cell r="AF46">
            <v>50.6</v>
          </cell>
          <cell r="AG46">
            <v>152.44999999999999</v>
          </cell>
          <cell r="AH46">
            <v>101.5</v>
          </cell>
          <cell r="AI46">
            <v>55</v>
          </cell>
          <cell r="AJ46">
            <v>35</v>
          </cell>
          <cell r="AK46">
            <v>158</v>
          </cell>
          <cell r="AL46">
            <v>143</v>
          </cell>
          <cell r="AM46">
            <v>186</v>
          </cell>
          <cell r="AN46">
            <v>53</v>
          </cell>
          <cell r="AO46">
            <v>127</v>
          </cell>
          <cell r="AP46">
            <v>76.5</v>
          </cell>
          <cell r="AQ46">
            <v>81.960000000000008</v>
          </cell>
          <cell r="AR46">
            <v>110.54</v>
          </cell>
          <cell r="AS46">
            <v>52.98</v>
          </cell>
          <cell r="AT46">
            <v>48.96</v>
          </cell>
          <cell r="AU46">
            <v>124.3</v>
          </cell>
          <cell r="AV46">
            <v>237.86</v>
          </cell>
          <cell r="AW46">
            <v>352</v>
          </cell>
          <cell r="AX46"/>
          <cell r="AY46"/>
          <cell r="AZ46">
            <v>1</v>
          </cell>
          <cell r="BA46">
            <v>0</v>
          </cell>
          <cell r="BB46">
            <v>2</v>
          </cell>
          <cell r="BC46">
            <v>1</v>
          </cell>
          <cell r="BD46">
            <v>0</v>
          </cell>
          <cell r="BE46">
            <v>2</v>
          </cell>
          <cell r="BF46">
            <v>0</v>
          </cell>
          <cell r="BG46">
            <v>0</v>
          </cell>
          <cell r="BH46">
            <v>0</v>
          </cell>
          <cell r="BI46">
            <v>0</v>
          </cell>
          <cell r="BJ46">
            <v>0</v>
          </cell>
          <cell r="BK46">
            <v>0</v>
          </cell>
          <cell r="BL46">
            <v>1</v>
          </cell>
          <cell r="BM46">
            <v>1</v>
          </cell>
          <cell r="BN46">
            <v>0</v>
          </cell>
          <cell r="BO46">
            <v>1</v>
          </cell>
          <cell r="BP46">
            <v>0</v>
          </cell>
          <cell r="BQ46">
            <v>0</v>
          </cell>
          <cell r="BR46">
            <v>0</v>
          </cell>
          <cell r="BS46">
            <v>0</v>
          </cell>
          <cell r="BT46">
            <v>1</v>
          </cell>
          <cell r="BU46">
            <v>1</v>
          </cell>
          <cell r="BV46"/>
          <cell r="BW46"/>
          <cell r="BX46">
            <v>14</v>
          </cell>
          <cell r="BY46">
            <v>3</v>
          </cell>
          <cell r="BZ46">
            <v>3</v>
          </cell>
          <cell r="CA46">
            <v>3</v>
          </cell>
          <cell r="CB46">
            <v>3</v>
          </cell>
          <cell r="CC46">
            <v>1</v>
          </cell>
          <cell r="CD46">
            <v>3</v>
          </cell>
          <cell r="CE46">
            <v>2</v>
          </cell>
          <cell r="CF46">
            <v>1</v>
          </cell>
          <cell r="CG46">
            <v>1</v>
          </cell>
          <cell r="CH46">
            <v>3</v>
          </cell>
          <cell r="CI46">
            <v>2</v>
          </cell>
          <cell r="CJ46">
            <v>2</v>
          </cell>
          <cell r="CK46">
            <v>1</v>
          </cell>
          <cell r="CL46">
            <v>2</v>
          </cell>
          <cell r="CM46">
            <v>2</v>
          </cell>
          <cell r="CN46">
            <v>2</v>
          </cell>
          <cell r="CO46">
            <v>3</v>
          </cell>
          <cell r="CP46">
            <v>3</v>
          </cell>
          <cell r="CQ46">
            <v>2</v>
          </cell>
          <cell r="CR46">
            <v>3</v>
          </cell>
          <cell r="CS46">
            <v>4</v>
          </cell>
          <cell r="CT46">
            <v>4</v>
          </cell>
          <cell r="CU46"/>
          <cell r="CV46"/>
          <cell r="CW46"/>
          <cell r="CX46"/>
          <cell r="CY46"/>
          <cell r="CZ46"/>
          <cell r="DA46"/>
          <cell r="DB46"/>
          <cell r="DC46"/>
          <cell r="DD46"/>
          <cell r="DE46"/>
          <cell r="DF46"/>
          <cell r="DG46"/>
          <cell r="DH46">
            <v>3</v>
          </cell>
          <cell r="DI46">
            <v>4</v>
          </cell>
          <cell r="DJ46">
            <v>4</v>
          </cell>
          <cell r="DK46">
            <v>2</v>
          </cell>
          <cell r="DL46">
            <v>3</v>
          </cell>
          <cell r="DM46">
            <v>3</v>
          </cell>
          <cell r="DN46">
            <v>3</v>
          </cell>
          <cell r="DO46">
            <v>3</v>
          </cell>
          <cell r="DP46">
            <v>3</v>
          </cell>
          <cell r="DQ46">
            <v>4</v>
          </cell>
          <cell r="DR46">
            <v>5</v>
          </cell>
          <cell r="DS46"/>
          <cell r="DT46"/>
          <cell r="DU46"/>
          <cell r="DV46"/>
          <cell r="DW46"/>
          <cell r="DX46"/>
          <cell r="DY46"/>
          <cell r="DZ46"/>
          <cell r="EA46"/>
          <cell r="EB46"/>
          <cell r="EC46"/>
          <cell r="ED46"/>
          <cell r="EE46"/>
          <cell r="EF46"/>
          <cell r="EG46">
            <v>0</v>
          </cell>
          <cell r="EH46">
            <v>0</v>
          </cell>
          <cell r="EI46">
            <v>0</v>
          </cell>
          <cell r="EJ46">
            <v>0</v>
          </cell>
          <cell r="EK46">
            <v>0</v>
          </cell>
          <cell r="EL46">
            <v>0</v>
          </cell>
          <cell r="EM46">
            <v>0</v>
          </cell>
          <cell r="EN46">
            <v>0</v>
          </cell>
          <cell r="EO46">
            <v>0</v>
          </cell>
          <cell r="EP46">
            <v>0</v>
          </cell>
          <cell r="EQ46">
            <v>0</v>
          </cell>
          <cell r="ER46">
            <v>0</v>
          </cell>
          <cell r="ES46"/>
          <cell r="ET46"/>
          <cell r="EU46"/>
          <cell r="EV46"/>
          <cell r="EW46"/>
          <cell r="EX46"/>
          <cell r="EY46"/>
          <cell r="EZ46"/>
          <cell r="FA46"/>
          <cell r="FB46"/>
          <cell r="FC46"/>
          <cell r="FD46"/>
          <cell r="FE46">
            <v>0</v>
          </cell>
          <cell r="FF46">
            <v>0</v>
          </cell>
          <cell r="FG46">
            <v>0</v>
          </cell>
          <cell r="FH46">
            <v>0</v>
          </cell>
          <cell r="FI46">
            <v>0</v>
          </cell>
          <cell r="FJ46">
            <v>0</v>
          </cell>
          <cell r="FK46">
            <v>0</v>
          </cell>
          <cell r="FL46">
            <v>0</v>
          </cell>
          <cell r="FM46">
            <v>0</v>
          </cell>
          <cell r="FN46">
            <v>0</v>
          </cell>
          <cell r="FO46">
            <v>0</v>
          </cell>
          <cell r="FP46">
            <v>0</v>
          </cell>
          <cell r="FQ46"/>
          <cell r="FR46"/>
          <cell r="FS46"/>
          <cell r="FT46"/>
          <cell r="FU46"/>
          <cell r="FV46"/>
          <cell r="FW46"/>
          <cell r="FX46"/>
          <cell r="FY46"/>
          <cell r="FZ46"/>
          <cell r="GA46"/>
          <cell r="GB46"/>
          <cell r="GC46">
            <v>0</v>
          </cell>
          <cell r="GD46">
            <v>0</v>
          </cell>
          <cell r="GE46">
            <v>0</v>
          </cell>
          <cell r="GF46">
            <v>0</v>
          </cell>
          <cell r="GG46">
            <v>0</v>
          </cell>
          <cell r="GH46">
            <v>0</v>
          </cell>
          <cell r="GI46">
            <v>0</v>
          </cell>
          <cell r="GJ46">
            <v>0</v>
          </cell>
          <cell r="GK46">
            <v>0</v>
          </cell>
          <cell r="GL46">
            <v>0</v>
          </cell>
          <cell r="GM46">
            <v>0</v>
          </cell>
          <cell r="GN46">
            <v>0</v>
          </cell>
          <cell r="GO46"/>
          <cell r="GP46">
            <v>0</v>
          </cell>
          <cell r="GQ46">
            <v>7</v>
          </cell>
          <cell r="GR46">
            <v>0</v>
          </cell>
          <cell r="GS46"/>
          <cell r="GT46"/>
          <cell r="GU46"/>
          <cell r="GV46"/>
          <cell r="GW46"/>
          <cell r="GX46"/>
          <cell r="GY46"/>
          <cell r="GZ46"/>
          <cell r="HA46"/>
          <cell r="HB46"/>
          <cell r="HC46">
            <v>2</v>
          </cell>
          <cell r="HD46">
            <v>2</v>
          </cell>
          <cell r="HE46">
            <v>2</v>
          </cell>
          <cell r="HF46">
            <v>2</v>
          </cell>
          <cell r="HG46">
            <v>3</v>
          </cell>
          <cell r="HH46">
            <v>2</v>
          </cell>
          <cell r="HI46">
            <v>1</v>
          </cell>
          <cell r="HJ46"/>
          <cell r="HK46"/>
          <cell r="HL46"/>
          <cell r="HM46"/>
          <cell r="HN46"/>
          <cell r="HO46">
            <v>0</v>
          </cell>
          <cell r="HP46">
            <v>0</v>
          </cell>
          <cell r="HQ46">
            <v>0</v>
          </cell>
          <cell r="HR46">
            <v>0</v>
          </cell>
          <cell r="HS46">
            <v>0</v>
          </cell>
          <cell r="HT46"/>
          <cell r="HU46">
            <v>0</v>
          </cell>
          <cell r="HV46"/>
          <cell r="HW46">
            <v>0</v>
          </cell>
          <cell r="HX46"/>
          <cell r="HY46">
            <v>0</v>
          </cell>
          <cell r="HZ46">
            <v>0</v>
          </cell>
          <cell r="IA46">
            <v>1222.8800000000001</v>
          </cell>
          <cell r="IB46">
            <v>1265.0999999999999</v>
          </cell>
          <cell r="IC46">
            <v>101.90666666666668</v>
          </cell>
          <cell r="ID46">
            <v>126.50999999999999</v>
          </cell>
          <cell r="IE46">
            <v>76.23</v>
          </cell>
          <cell r="IF46">
            <v>105.23</v>
          </cell>
          <cell r="IG46">
            <v>63.833333333333336</v>
          </cell>
          <cell r="IH46">
            <v>162.33333333333334</v>
          </cell>
          <cell r="II46">
            <v>85.5</v>
          </cell>
          <cell r="IJ46"/>
          <cell r="IK46"/>
          <cell r="IL46"/>
          <cell r="IM46">
            <v>238.05333333333337</v>
          </cell>
          <cell r="IN46">
            <v>1600</v>
          </cell>
        </row>
        <row r="47">
          <cell r="A47">
            <v>44</v>
          </cell>
          <cell r="B47" t="str">
            <v>Kaithal</v>
          </cell>
          <cell r="C47" t="str">
            <v>HARYANA</v>
          </cell>
          <cell r="D47" t="str">
            <v>North</v>
          </cell>
          <cell r="E47" t="str">
            <v>RAMDOOT UDHYOG PRIVATE LIMITED</v>
          </cell>
          <cell r="F47"/>
          <cell r="G47"/>
          <cell r="H47">
            <v>0.5</v>
          </cell>
          <cell r="I47"/>
          <cell r="J47" t="str">
            <v>Medium</v>
          </cell>
          <cell r="K47"/>
          <cell r="L47"/>
          <cell r="M47" t="str">
            <v>Sushant Abrol</v>
          </cell>
          <cell r="N47" t="str">
            <v>Naseem Makkar</v>
          </cell>
          <cell r="O47">
            <v>19</v>
          </cell>
          <cell r="P47">
            <v>3000</v>
          </cell>
          <cell r="Q47">
            <v>1</v>
          </cell>
          <cell r="R47">
            <v>5</v>
          </cell>
          <cell r="S47">
            <v>0</v>
          </cell>
          <cell r="T47">
            <v>0</v>
          </cell>
          <cell r="U47">
            <v>0</v>
          </cell>
          <cell r="V47">
            <v>9</v>
          </cell>
          <cell r="W47">
            <v>0</v>
          </cell>
          <cell r="X47">
            <v>410</v>
          </cell>
          <cell r="Y47">
            <v>0.30281463414634141</v>
          </cell>
          <cell r="Z47">
            <v>0.13666666666666666</v>
          </cell>
          <cell r="AA47">
            <v>4.138466666666666E-2</v>
          </cell>
          <cell r="AB47">
            <v>100</v>
          </cell>
          <cell r="AC47">
            <v>111.02000000000001</v>
          </cell>
          <cell r="AD47">
            <v>27</v>
          </cell>
          <cell r="AE47">
            <v>45.230000000000004</v>
          </cell>
          <cell r="AF47">
            <v>135.24</v>
          </cell>
          <cell r="AG47">
            <v>105.72999999999999</v>
          </cell>
          <cell r="AH47">
            <v>205.39</v>
          </cell>
          <cell r="AI47">
            <v>46.94</v>
          </cell>
          <cell r="AJ47">
            <v>240.55</v>
          </cell>
          <cell r="AK47">
            <v>370.72999999999996</v>
          </cell>
          <cell r="AL47">
            <v>192</v>
          </cell>
          <cell r="AM47">
            <v>153.35</v>
          </cell>
          <cell r="AN47">
            <v>152.89000000000001</v>
          </cell>
          <cell r="AO47">
            <v>337</v>
          </cell>
          <cell r="AP47">
            <v>87</v>
          </cell>
          <cell r="AQ47">
            <v>148.01999999999998</v>
          </cell>
          <cell r="AR47">
            <v>241.95999999999998</v>
          </cell>
          <cell r="AS47">
            <v>87.56</v>
          </cell>
          <cell r="AT47">
            <v>12.01</v>
          </cell>
          <cell r="AU47">
            <v>24.03</v>
          </cell>
          <cell r="AV47">
            <v>36.07</v>
          </cell>
          <cell r="AW47">
            <v>115</v>
          </cell>
          <cell r="AX47"/>
          <cell r="AY47"/>
          <cell r="AZ47">
            <v>0</v>
          </cell>
          <cell r="BA47">
            <v>0</v>
          </cell>
          <cell r="BB47">
            <v>0</v>
          </cell>
          <cell r="BC47">
            <v>0</v>
          </cell>
          <cell r="BD47">
            <v>1</v>
          </cell>
          <cell r="BE47">
            <v>0</v>
          </cell>
          <cell r="BF47">
            <v>0</v>
          </cell>
          <cell r="BG47">
            <v>0</v>
          </cell>
          <cell r="BH47">
            <v>1</v>
          </cell>
          <cell r="BI47">
            <v>0</v>
          </cell>
          <cell r="BJ47">
            <v>1</v>
          </cell>
          <cell r="BK47">
            <v>0</v>
          </cell>
          <cell r="BL47">
            <v>1</v>
          </cell>
          <cell r="BM47">
            <v>0</v>
          </cell>
          <cell r="BN47">
            <v>0</v>
          </cell>
          <cell r="BO47">
            <v>0</v>
          </cell>
          <cell r="BP47">
            <v>0</v>
          </cell>
          <cell r="BQ47">
            <v>0</v>
          </cell>
          <cell r="BR47">
            <v>0</v>
          </cell>
          <cell r="BS47">
            <v>0</v>
          </cell>
          <cell r="BT47">
            <v>0</v>
          </cell>
          <cell r="BU47">
            <v>0</v>
          </cell>
          <cell r="BV47"/>
          <cell r="BW47"/>
          <cell r="BX47">
            <v>9</v>
          </cell>
          <cell r="BY47">
            <v>3</v>
          </cell>
          <cell r="BZ47">
            <v>3</v>
          </cell>
          <cell r="CA47">
            <v>2</v>
          </cell>
          <cell r="CB47">
            <v>2</v>
          </cell>
          <cell r="CC47">
            <v>4</v>
          </cell>
          <cell r="CD47">
            <v>2</v>
          </cell>
          <cell r="CE47">
            <v>3</v>
          </cell>
          <cell r="CF47">
            <v>1</v>
          </cell>
          <cell r="CG47">
            <v>4</v>
          </cell>
          <cell r="CH47">
            <v>4</v>
          </cell>
          <cell r="CI47">
            <v>5</v>
          </cell>
          <cell r="CJ47">
            <v>3</v>
          </cell>
          <cell r="CK47">
            <v>5</v>
          </cell>
          <cell r="CL47">
            <v>3</v>
          </cell>
          <cell r="CM47">
            <v>2</v>
          </cell>
          <cell r="CN47">
            <v>3</v>
          </cell>
          <cell r="CO47">
            <v>4</v>
          </cell>
          <cell r="CP47">
            <v>3</v>
          </cell>
          <cell r="CQ47">
            <v>1</v>
          </cell>
          <cell r="CR47">
            <v>2</v>
          </cell>
          <cell r="CS47">
            <v>2</v>
          </cell>
          <cell r="CT47">
            <v>3</v>
          </cell>
          <cell r="CU47"/>
          <cell r="CV47"/>
          <cell r="CW47"/>
          <cell r="CX47"/>
          <cell r="CY47"/>
          <cell r="CZ47"/>
          <cell r="DA47"/>
          <cell r="DB47"/>
          <cell r="DC47"/>
          <cell r="DD47"/>
          <cell r="DE47"/>
          <cell r="DF47"/>
          <cell r="DG47"/>
          <cell r="DH47">
            <v>5</v>
          </cell>
          <cell r="DI47">
            <v>6</v>
          </cell>
          <cell r="DJ47">
            <v>6</v>
          </cell>
          <cell r="DK47">
            <v>5</v>
          </cell>
          <cell r="DL47">
            <v>3</v>
          </cell>
          <cell r="DM47">
            <v>4</v>
          </cell>
          <cell r="DN47">
            <v>4</v>
          </cell>
          <cell r="DO47">
            <v>4</v>
          </cell>
          <cell r="DP47">
            <v>3</v>
          </cell>
          <cell r="DQ47">
            <v>3</v>
          </cell>
          <cell r="DR47">
            <v>4</v>
          </cell>
          <cell r="DS47"/>
          <cell r="DT47"/>
          <cell r="DU47"/>
          <cell r="DV47"/>
          <cell r="DW47"/>
          <cell r="DX47"/>
          <cell r="DY47"/>
          <cell r="DZ47"/>
          <cell r="EA47"/>
          <cell r="EB47"/>
          <cell r="EC47"/>
          <cell r="ED47"/>
          <cell r="EE47"/>
          <cell r="EF47"/>
          <cell r="EG47">
            <v>0</v>
          </cell>
          <cell r="EH47">
            <v>0</v>
          </cell>
          <cell r="EI47">
            <v>0</v>
          </cell>
          <cell r="EJ47">
            <v>0</v>
          </cell>
          <cell r="EK47">
            <v>0</v>
          </cell>
          <cell r="EL47">
            <v>0</v>
          </cell>
          <cell r="EM47">
            <v>0</v>
          </cell>
          <cell r="EN47">
            <v>0</v>
          </cell>
          <cell r="EO47">
            <v>0</v>
          </cell>
          <cell r="EP47">
            <v>0</v>
          </cell>
          <cell r="EQ47">
            <v>0</v>
          </cell>
          <cell r="ER47">
            <v>0</v>
          </cell>
          <cell r="ES47"/>
          <cell r="ET47"/>
          <cell r="EU47"/>
          <cell r="EV47"/>
          <cell r="EW47"/>
          <cell r="EX47"/>
          <cell r="EY47"/>
          <cell r="EZ47"/>
          <cell r="FA47"/>
          <cell r="FB47"/>
          <cell r="FC47"/>
          <cell r="FD47"/>
          <cell r="FE47">
            <v>0</v>
          </cell>
          <cell r="FF47">
            <v>0</v>
          </cell>
          <cell r="FG47">
            <v>0</v>
          </cell>
          <cell r="FH47">
            <v>0</v>
          </cell>
          <cell r="FI47">
            <v>0</v>
          </cell>
          <cell r="FJ47">
            <v>0</v>
          </cell>
          <cell r="FK47">
            <v>0</v>
          </cell>
          <cell r="FL47">
            <v>0</v>
          </cell>
          <cell r="FM47">
            <v>0</v>
          </cell>
          <cell r="FN47">
            <v>0</v>
          </cell>
          <cell r="FO47">
            <v>0</v>
          </cell>
          <cell r="FP47">
            <v>0</v>
          </cell>
          <cell r="FQ47"/>
          <cell r="FR47"/>
          <cell r="FS47"/>
          <cell r="FT47"/>
          <cell r="FU47"/>
          <cell r="FV47"/>
          <cell r="FW47"/>
          <cell r="FX47"/>
          <cell r="FY47"/>
          <cell r="FZ47"/>
          <cell r="GA47"/>
          <cell r="GB47"/>
          <cell r="GC47">
            <v>0</v>
          </cell>
          <cell r="GD47">
            <v>0</v>
          </cell>
          <cell r="GE47">
            <v>0</v>
          </cell>
          <cell r="GF47">
            <v>0</v>
          </cell>
          <cell r="GG47">
            <v>0</v>
          </cell>
          <cell r="GH47">
            <v>0</v>
          </cell>
          <cell r="GI47">
            <v>0</v>
          </cell>
          <cell r="GJ47">
            <v>0</v>
          </cell>
          <cell r="GK47">
            <v>0</v>
          </cell>
          <cell r="GL47">
            <v>0</v>
          </cell>
          <cell r="GM47">
            <v>0</v>
          </cell>
          <cell r="GN47">
            <v>0</v>
          </cell>
          <cell r="GO47"/>
          <cell r="GP47">
            <v>0</v>
          </cell>
          <cell r="GQ47">
            <v>0</v>
          </cell>
          <cell r="GR47">
            <v>1</v>
          </cell>
          <cell r="GS47"/>
          <cell r="GT47"/>
          <cell r="GU47"/>
          <cell r="GV47"/>
          <cell r="GW47"/>
          <cell r="GX47"/>
          <cell r="GY47"/>
          <cell r="GZ47"/>
          <cell r="HA47"/>
          <cell r="HB47"/>
          <cell r="HC47">
            <v>1</v>
          </cell>
          <cell r="HD47">
            <v>2</v>
          </cell>
          <cell r="HE47">
            <v>1</v>
          </cell>
          <cell r="HF47">
            <v>0</v>
          </cell>
          <cell r="HG47">
            <v>0</v>
          </cell>
          <cell r="HH47">
            <v>1</v>
          </cell>
          <cell r="HI47">
            <v>0</v>
          </cell>
          <cell r="HJ47"/>
          <cell r="HK47"/>
          <cell r="HL47"/>
          <cell r="HM47"/>
          <cell r="HN47"/>
          <cell r="HO47">
            <v>0</v>
          </cell>
          <cell r="HP47">
            <v>0</v>
          </cell>
          <cell r="HQ47">
            <v>0</v>
          </cell>
          <cell r="HR47">
            <v>0</v>
          </cell>
          <cell r="HS47">
            <v>68195</v>
          </cell>
          <cell r="HT47"/>
          <cell r="HU47">
            <v>0</v>
          </cell>
          <cell r="HV47"/>
          <cell r="HW47">
            <v>0</v>
          </cell>
          <cell r="HX47"/>
          <cell r="HY47">
            <v>0</v>
          </cell>
          <cell r="HZ47">
            <v>631232</v>
          </cell>
          <cell r="IA47">
            <v>1733.1799999999998</v>
          </cell>
          <cell r="IB47">
            <v>1241.5399999999997</v>
          </cell>
          <cell r="IC47">
            <v>144.43166666666664</v>
          </cell>
          <cell r="ID47">
            <v>124.15399999999997</v>
          </cell>
          <cell r="IE47">
            <v>79.34</v>
          </cell>
          <cell r="IF47">
            <v>95.40000000000002</v>
          </cell>
          <cell r="IG47">
            <v>164.29333333333332</v>
          </cell>
          <cell r="IH47">
            <v>238.69333333333336</v>
          </cell>
          <cell r="II47">
            <v>192.29666666666665</v>
          </cell>
          <cell r="IJ47"/>
          <cell r="IK47"/>
          <cell r="IL47"/>
          <cell r="IM47">
            <v>58.366666666666667</v>
          </cell>
          <cell r="IN47">
            <v>5300</v>
          </cell>
        </row>
        <row r="48">
          <cell r="A48">
            <v>45</v>
          </cell>
          <cell r="B48" t="str">
            <v>Karnal</v>
          </cell>
          <cell r="C48" t="str">
            <v>HARYANA</v>
          </cell>
          <cell r="D48" t="str">
            <v>North</v>
          </cell>
          <cell r="E48" t="str">
            <v>RAMDOOT UDHYOG PRIVATE LIMITED</v>
          </cell>
          <cell r="F48"/>
          <cell r="G48"/>
          <cell r="H48">
            <v>0.5</v>
          </cell>
          <cell r="I48"/>
          <cell r="J48" t="str">
            <v>Medium</v>
          </cell>
          <cell r="K48">
            <v>1</v>
          </cell>
          <cell r="L48"/>
          <cell r="M48" t="str">
            <v>Sushant Abrol</v>
          </cell>
          <cell r="N48" t="str">
            <v>Naseem Makkar</v>
          </cell>
          <cell r="O48">
            <v>0</v>
          </cell>
          <cell r="P48">
            <v>3000</v>
          </cell>
          <cell r="Q48">
            <v>0</v>
          </cell>
          <cell r="R48">
            <v>0</v>
          </cell>
          <cell r="S48">
            <v>0</v>
          </cell>
          <cell r="T48">
            <v>0</v>
          </cell>
          <cell r="U48">
            <v>0</v>
          </cell>
          <cell r="V48">
            <v>12</v>
          </cell>
          <cell r="W48">
            <v>0</v>
          </cell>
          <cell r="X48">
            <v>360</v>
          </cell>
          <cell r="Y48">
            <v>0.29970000000000002</v>
          </cell>
          <cell r="Z48">
            <v>0.12</v>
          </cell>
          <cell r="AA48">
            <v>3.5964000000000003E-2</v>
          </cell>
          <cell r="AB48">
            <v>100</v>
          </cell>
          <cell r="AC48">
            <v>60.330000000000005</v>
          </cell>
          <cell r="AD48">
            <v>73</v>
          </cell>
          <cell r="AE48">
            <v>24.98</v>
          </cell>
          <cell r="AF48">
            <v>22.3</v>
          </cell>
          <cell r="AG48">
            <v>37.18</v>
          </cell>
          <cell r="AH48">
            <v>51.449999999999996</v>
          </cell>
          <cell r="AI48">
            <v>15.01</v>
          </cell>
          <cell r="AJ48">
            <v>34.06</v>
          </cell>
          <cell r="AK48">
            <v>24.009999999999998</v>
          </cell>
          <cell r="AL48">
            <v>34</v>
          </cell>
          <cell r="AM48">
            <v>170.18</v>
          </cell>
          <cell r="AN48">
            <v>24.66</v>
          </cell>
          <cell r="AO48">
            <v>132.1</v>
          </cell>
          <cell r="AP48">
            <v>77</v>
          </cell>
          <cell r="AQ48">
            <v>37.130000000000003</v>
          </cell>
          <cell r="AR48">
            <v>91.39</v>
          </cell>
          <cell r="AS48">
            <v>67.89</v>
          </cell>
          <cell r="AT48">
            <v>122.25</v>
          </cell>
          <cell r="AU48">
            <v>191.4</v>
          </cell>
          <cell r="AV48">
            <v>254.10000000000002</v>
          </cell>
          <cell r="AW48">
            <v>81</v>
          </cell>
          <cell r="AX48"/>
          <cell r="AY48"/>
          <cell r="AZ48">
            <v>0</v>
          </cell>
          <cell r="BA48">
            <v>1</v>
          </cell>
          <cell r="BB48">
            <v>1</v>
          </cell>
          <cell r="BC48">
            <v>0</v>
          </cell>
          <cell r="BD48">
            <v>0</v>
          </cell>
          <cell r="BE48">
            <v>0</v>
          </cell>
          <cell r="BF48">
            <v>0</v>
          </cell>
          <cell r="BG48">
            <v>0</v>
          </cell>
          <cell r="BH48">
            <v>2</v>
          </cell>
          <cell r="BI48">
            <v>0</v>
          </cell>
          <cell r="BJ48">
            <v>0</v>
          </cell>
          <cell r="BK48">
            <v>0</v>
          </cell>
          <cell r="BL48">
            <v>0</v>
          </cell>
          <cell r="BM48">
            <v>0</v>
          </cell>
          <cell r="BN48">
            <v>0</v>
          </cell>
          <cell r="BO48">
            <v>0</v>
          </cell>
          <cell r="BP48">
            <v>2</v>
          </cell>
          <cell r="BQ48">
            <v>0</v>
          </cell>
          <cell r="BR48">
            <v>0</v>
          </cell>
          <cell r="BS48">
            <v>0</v>
          </cell>
          <cell r="BT48">
            <v>0</v>
          </cell>
          <cell r="BU48">
            <v>1</v>
          </cell>
          <cell r="BV48"/>
          <cell r="BW48"/>
          <cell r="BX48">
            <v>12</v>
          </cell>
          <cell r="BY48">
            <v>4</v>
          </cell>
          <cell r="BZ48">
            <v>4</v>
          </cell>
          <cell r="CA48">
            <v>5</v>
          </cell>
          <cell r="CB48">
            <v>2</v>
          </cell>
          <cell r="CC48">
            <v>2</v>
          </cell>
          <cell r="CD48">
            <v>2</v>
          </cell>
          <cell r="CE48">
            <v>2</v>
          </cell>
          <cell r="CF48">
            <v>1</v>
          </cell>
          <cell r="CG48">
            <v>3</v>
          </cell>
          <cell r="CH48">
            <v>2</v>
          </cell>
          <cell r="CI48">
            <v>2</v>
          </cell>
          <cell r="CJ48">
            <v>2</v>
          </cell>
          <cell r="CK48">
            <v>1</v>
          </cell>
          <cell r="CL48">
            <v>3</v>
          </cell>
          <cell r="CM48">
            <v>4</v>
          </cell>
          <cell r="CN48">
            <v>1</v>
          </cell>
          <cell r="CO48">
            <v>5</v>
          </cell>
          <cell r="CP48">
            <v>3</v>
          </cell>
          <cell r="CQ48">
            <v>4</v>
          </cell>
          <cell r="CR48">
            <v>4</v>
          </cell>
          <cell r="CS48">
            <v>3</v>
          </cell>
          <cell r="CT48">
            <v>3</v>
          </cell>
          <cell r="CU48"/>
          <cell r="CV48"/>
          <cell r="CW48"/>
          <cell r="CX48"/>
          <cell r="CY48"/>
          <cell r="CZ48"/>
          <cell r="DA48"/>
          <cell r="DB48"/>
          <cell r="DC48"/>
          <cell r="DD48"/>
          <cell r="DE48"/>
          <cell r="DF48"/>
          <cell r="DG48"/>
          <cell r="DH48">
            <v>2</v>
          </cell>
          <cell r="DI48">
            <v>2</v>
          </cell>
          <cell r="DJ48">
            <v>3</v>
          </cell>
          <cell r="DK48">
            <v>4</v>
          </cell>
          <cell r="DL48">
            <v>4</v>
          </cell>
          <cell r="DM48">
            <v>6</v>
          </cell>
          <cell r="DN48">
            <v>6</v>
          </cell>
          <cell r="DO48">
            <v>6</v>
          </cell>
          <cell r="DP48">
            <v>5</v>
          </cell>
          <cell r="DQ48">
            <v>5</v>
          </cell>
          <cell r="DR48">
            <v>6</v>
          </cell>
          <cell r="DS48"/>
          <cell r="DT48"/>
          <cell r="DU48"/>
          <cell r="DV48"/>
          <cell r="DW48"/>
          <cell r="DX48"/>
          <cell r="DY48"/>
          <cell r="DZ48"/>
          <cell r="EA48"/>
          <cell r="EB48"/>
          <cell r="EC48"/>
          <cell r="ED48"/>
          <cell r="EE48"/>
          <cell r="EF48"/>
          <cell r="EG48">
            <v>0</v>
          </cell>
          <cell r="EH48">
            <v>0</v>
          </cell>
          <cell r="EI48">
            <v>0</v>
          </cell>
          <cell r="EJ48">
            <v>0</v>
          </cell>
          <cell r="EK48">
            <v>0</v>
          </cell>
          <cell r="EL48">
            <v>0</v>
          </cell>
          <cell r="EM48">
            <v>0</v>
          </cell>
          <cell r="EN48">
            <v>0</v>
          </cell>
          <cell r="EO48">
            <v>0</v>
          </cell>
          <cell r="EP48">
            <v>0</v>
          </cell>
          <cell r="EQ48">
            <v>0</v>
          </cell>
          <cell r="ER48">
            <v>0</v>
          </cell>
          <cell r="ES48"/>
          <cell r="ET48"/>
          <cell r="EU48"/>
          <cell r="EV48"/>
          <cell r="EW48"/>
          <cell r="EX48"/>
          <cell r="EY48"/>
          <cell r="EZ48"/>
          <cell r="FA48"/>
          <cell r="FB48"/>
          <cell r="FC48"/>
          <cell r="FD48"/>
          <cell r="FE48">
            <v>0</v>
          </cell>
          <cell r="FF48">
            <v>0</v>
          </cell>
          <cell r="FG48">
            <v>0</v>
          </cell>
          <cell r="FH48">
            <v>0</v>
          </cell>
          <cell r="FI48">
            <v>0</v>
          </cell>
          <cell r="FJ48">
            <v>0</v>
          </cell>
          <cell r="FK48">
            <v>0</v>
          </cell>
          <cell r="FL48">
            <v>0</v>
          </cell>
          <cell r="FM48">
            <v>0</v>
          </cell>
          <cell r="FN48">
            <v>0</v>
          </cell>
          <cell r="FO48">
            <v>0</v>
          </cell>
          <cell r="FP48">
            <v>0</v>
          </cell>
          <cell r="FQ48"/>
          <cell r="FR48"/>
          <cell r="FS48"/>
          <cell r="FT48"/>
          <cell r="FU48"/>
          <cell r="FV48"/>
          <cell r="FW48"/>
          <cell r="FX48"/>
          <cell r="FY48"/>
          <cell r="FZ48"/>
          <cell r="GA48"/>
          <cell r="GB48"/>
          <cell r="GC48">
            <v>0</v>
          </cell>
          <cell r="GD48">
            <v>0</v>
          </cell>
          <cell r="GE48">
            <v>0</v>
          </cell>
          <cell r="GF48">
            <v>0</v>
          </cell>
          <cell r="GG48">
            <v>0</v>
          </cell>
          <cell r="GH48">
            <v>0</v>
          </cell>
          <cell r="GI48">
            <v>0</v>
          </cell>
          <cell r="GJ48">
            <v>0</v>
          </cell>
          <cell r="GK48">
            <v>0</v>
          </cell>
          <cell r="GL48">
            <v>0</v>
          </cell>
          <cell r="GM48">
            <v>0</v>
          </cell>
          <cell r="GN48">
            <v>0</v>
          </cell>
          <cell r="GO48"/>
          <cell r="GP48">
            <v>0</v>
          </cell>
          <cell r="GQ48">
            <v>0</v>
          </cell>
          <cell r="GR48">
            <v>8</v>
          </cell>
          <cell r="GS48"/>
          <cell r="GT48"/>
          <cell r="GU48"/>
          <cell r="GV48"/>
          <cell r="GW48"/>
          <cell r="GX48"/>
          <cell r="GY48"/>
          <cell r="GZ48"/>
          <cell r="HA48"/>
          <cell r="HB48"/>
          <cell r="HC48">
            <v>1</v>
          </cell>
          <cell r="HD48">
            <v>1</v>
          </cell>
          <cell r="HE48">
            <v>1</v>
          </cell>
          <cell r="HF48">
            <v>1</v>
          </cell>
          <cell r="HG48">
            <v>0</v>
          </cell>
          <cell r="HH48">
            <v>1</v>
          </cell>
          <cell r="HI48">
            <v>0</v>
          </cell>
          <cell r="HJ48"/>
          <cell r="HK48"/>
          <cell r="HL48"/>
          <cell r="HM48"/>
          <cell r="HN48"/>
          <cell r="HO48">
            <v>0</v>
          </cell>
          <cell r="HP48">
            <v>0</v>
          </cell>
          <cell r="HQ48">
            <v>0</v>
          </cell>
          <cell r="HR48">
            <v>0</v>
          </cell>
          <cell r="HS48">
            <v>0</v>
          </cell>
          <cell r="HT48"/>
          <cell r="HU48">
            <v>0</v>
          </cell>
          <cell r="HV48"/>
          <cell r="HW48">
            <v>0</v>
          </cell>
          <cell r="HX48"/>
          <cell r="HY48">
            <v>0</v>
          </cell>
          <cell r="HZ48">
            <v>0</v>
          </cell>
          <cell r="IA48">
            <v>646.5</v>
          </cell>
          <cell r="IB48">
            <v>1078.92</v>
          </cell>
          <cell r="IC48">
            <v>53.875</v>
          </cell>
          <cell r="ID48">
            <v>107.89200000000001</v>
          </cell>
          <cell r="IE48">
            <v>77.776666666666671</v>
          </cell>
          <cell r="IF48">
            <v>28.153333333333336</v>
          </cell>
          <cell r="IG48">
            <v>33.506666666666668</v>
          </cell>
          <cell r="IH48">
            <v>76.063333333333333</v>
          </cell>
          <cell r="II48">
            <v>77.92</v>
          </cell>
          <cell r="IJ48"/>
          <cell r="IK48"/>
          <cell r="IL48"/>
          <cell r="IM48">
            <v>175.5</v>
          </cell>
          <cell r="IN48">
            <v>0</v>
          </cell>
        </row>
        <row r="49">
          <cell r="A49">
            <v>46</v>
          </cell>
          <cell r="B49" t="str">
            <v>Rewari</v>
          </cell>
          <cell r="C49" t="str">
            <v>HARYANA</v>
          </cell>
          <cell r="D49" t="str">
            <v>North</v>
          </cell>
          <cell r="E49" t="str">
            <v>NIKUNJ UDYOG</v>
          </cell>
          <cell r="F49"/>
          <cell r="G49"/>
          <cell r="H49">
            <v>0.5</v>
          </cell>
          <cell r="I49"/>
          <cell r="J49" t="str">
            <v>Medium</v>
          </cell>
          <cell r="K49">
            <v>1</v>
          </cell>
          <cell r="L49"/>
          <cell r="M49" t="str">
            <v>Rahul Chauhan</v>
          </cell>
          <cell r="N49" t="str">
            <v>Shiv Shankar Sharma</v>
          </cell>
          <cell r="O49">
            <v>22</v>
          </cell>
          <cell r="P49">
            <v>2000</v>
          </cell>
          <cell r="Q49">
            <v>3</v>
          </cell>
          <cell r="R49">
            <v>2</v>
          </cell>
          <cell r="S49">
            <v>2</v>
          </cell>
          <cell r="T49">
            <v>9</v>
          </cell>
          <cell r="U49">
            <v>0</v>
          </cell>
          <cell r="V49">
            <v>5</v>
          </cell>
          <cell r="W49">
            <v>0</v>
          </cell>
          <cell r="X49">
            <v>1100</v>
          </cell>
          <cell r="Y49">
            <v>0.13280909090909088</v>
          </cell>
          <cell r="Z49">
            <v>0.55000000000000004</v>
          </cell>
          <cell r="AA49">
            <v>7.3044999999999985E-2</v>
          </cell>
          <cell r="AB49">
            <v>56</v>
          </cell>
          <cell r="AC49">
            <v>38.370000000000005</v>
          </cell>
          <cell r="AD49">
            <v>44</v>
          </cell>
          <cell r="AE49">
            <v>38.11</v>
          </cell>
          <cell r="AF49">
            <v>42</v>
          </cell>
          <cell r="AG49">
            <v>177.5</v>
          </cell>
          <cell r="AH49">
            <v>257.84000000000003</v>
          </cell>
          <cell r="AI49">
            <v>146</v>
          </cell>
          <cell r="AJ49">
            <v>187.7</v>
          </cell>
          <cell r="AK49">
            <v>239</v>
          </cell>
          <cell r="AL49">
            <v>213.5</v>
          </cell>
          <cell r="AM49">
            <v>386</v>
          </cell>
          <cell r="AN49">
            <v>254</v>
          </cell>
          <cell r="AO49">
            <v>181</v>
          </cell>
          <cell r="AP49">
            <v>172</v>
          </cell>
          <cell r="AQ49">
            <v>133.38</v>
          </cell>
          <cell r="AR49">
            <v>178.98000000000002</v>
          </cell>
          <cell r="AS49">
            <v>51.149999999999991</v>
          </cell>
          <cell r="AT49">
            <v>140.30000000000001</v>
          </cell>
          <cell r="AU49">
            <v>141.06</v>
          </cell>
          <cell r="AV49">
            <v>74.03</v>
          </cell>
          <cell r="AW49">
            <v>135</v>
          </cell>
          <cell r="AX49"/>
          <cell r="AY49"/>
          <cell r="AZ49">
            <v>0</v>
          </cell>
          <cell r="BA49">
            <v>0</v>
          </cell>
          <cell r="BB49">
            <v>0</v>
          </cell>
          <cell r="BC49">
            <v>1</v>
          </cell>
          <cell r="BD49">
            <v>1</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cell r="BW49"/>
          <cell r="BX49">
            <v>5</v>
          </cell>
          <cell r="BY49">
            <v>2</v>
          </cell>
          <cell r="BZ49">
            <v>2</v>
          </cell>
          <cell r="CA49">
            <v>2</v>
          </cell>
          <cell r="CB49">
            <v>2</v>
          </cell>
          <cell r="CC49">
            <v>3</v>
          </cell>
          <cell r="CD49">
            <v>4</v>
          </cell>
          <cell r="CE49">
            <v>2</v>
          </cell>
          <cell r="CF49">
            <v>3</v>
          </cell>
          <cell r="CG49">
            <v>4</v>
          </cell>
          <cell r="CH49">
            <v>4</v>
          </cell>
          <cell r="CI49">
            <v>3</v>
          </cell>
          <cell r="CJ49">
            <v>2</v>
          </cell>
          <cell r="CK49">
            <v>2</v>
          </cell>
          <cell r="CL49">
            <v>3</v>
          </cell>
          <cell r="CM49">
            <v>2</v>
          </cell>
          <cell r="CN49">
            <v>2</v>
          </cell>
          <cell r="CO49">
            <v>2</v>
          </cell>
          <cell r="CP49">
            <v>3</v>
          </cell>
          <cell r="CQ49">
            <v>3</v>
          </cell>
          <cell r="CR49">
            <v>2</v>
          </cell>
          <cell r="CS49">
            <v>2</v>
          </cell>
          <cell r="CT49">
            <v>2</v>
          </cell>
          <cell r="CU49"/>
          <cell r="CV49"/>
          <cell r="CW49"/>
          <cell r="CX49"/>
          <cell r="CY49"/>
          <cell r="CZ49"/>
          <cell r="DA49"/>
          <cell r="DB49"/>
          <cell r="DC49"/>
          <cell r="DD49"/>
          <cell r="DE49"/>
          <cell r="DF49"/>
          <cell r="DG49"/>
          <cell r="DH49">
            <v>4</v>
          </cell>
          <cell r="DI49">
            <v>3</v>
          </cell>
          <cell r="DJ49">
            <v>3</v>
          </cell>
          <cell r="DK49">
            <v>3</v>
          </cell>
          <cell r="DL49">
            <v>3</v>
          </cell>
          <cell r="DM49">
            <v>2</v>
          </cell>
          <cell r="DN49">
            <v>3</v>
          </cell>
          <cell r="DO49">
            <v>3</v>
          </cell>
          <cell r="DP49">
            <v>3</v>
          </cell>
          <cell r="DQ49">
            <v>3</v>
          </cell>
          <cell r="DR49">
            <v>2</v>
          </cell>
          <cell r="DS49"/>
          <cell r="DT49"/>
          <cell r="DU49"/>
          <cell r="DV49"/>
          <cell r="DW49"/>
          <cell r="DX49"/>
          <cell r="DY49"/>
          <cell r="DZ49"/>
          <cell r="EA49"/>
          <cell r="EB49"/>
          <cell r="EC49"/>
          <cell r="ED49"/>
          <cell r="EE49"/>
          <cell r="EF49"/>
          <cell r="EG49">
            <v>0</v>
          </cell>
          <cell r="EH49">
            <v>0</v>
          </cell>
          <cell r="EI49">
            <v>0</v>
          </cell>
          <cell r="EJ49">
            <v>0</v>
          </cell>
          <cell r="EK49">
            <v>0</v>
          </cell>
          <cell r="EL49">
            <v>0</v>
          </cell>
          <cell r="EM49">
            <v>0</v>
          </cell>
          <cell r="EN49">
            <v>0</v>
          </cell>
          <cell r="EO49">
            <v>0</v>
          </cell>
          <cell r="EP49">
            <v>0</v>
          </cell>
          <cell r="EQ49">
            <v>0</v>
          </cell>
          <cell r="ER49">
            <v>0</v>
          </cell>
          <cell r="ES49"/>
          <cell r="ET49"/>
          <cell r="EU49"/>
          <cell r="EV49"/>
          <cell r="EW49"/>
          <cell r="EX49"/>
          <cell r="EY49"/>
          <cell r="EZ49"/>
          <cell r="FA49"/>
          <cell r="FB49"/>
          <cell r="FC49"/>
          <cell r="FD49"/>
          <cell r="FE49">
            <v>0</v>
          </cell>
          <cell r="FF49">
            <v>0</v>
          </cell>
          <cell r="FG49">
            <v>0</v>
          </cell>
          <cell r="FH49">
            <v>0</v>
          </cell>
          <cell r="FI49">
            <v>0</v>
          </cell>
          <cell r="FJ49">
            <v>0</v>
          </cell>
          <cell r="FK49">
            <v>0</v>
          </cell>
          <cell r="FL49">
            <v>0</v>
          </cell>
          <cell r="FM49">
            <v>0</v>
          </cell>
          <cell r="FN49">
            <v>0</v>
          </cell>
          <cell r="FO49">
            <v>0</v>
          </cell>
          <cell r="FP49">
            <v>0</v>
          </cell>
          <cell r="FQ49"/>
          <cell r="FR49"/>
          <cell r="FS49"/>
          <cell r="FT49"/>
          <cell r="FU49"/>
          <cell r="FV49"/>
          <cell r="FW49"/>
          <cell r="FX49"/>
          <cell r="FY49"/>
          <cell r="FZ49"/>
          <cell r="GA49"/>
          <cell r="GB49"/>
          <cell r="GC49">
            <v>0</v>
          </cell>
          <cell r="GD49">
            <v>0</v>
          </cell>
          <cell r="GE49">
            <v>0</v>
          </cell>
          <cell r="GF49">
            <v>0</v>
          </cell>
          <cell r="GG49">
            <v>0</v>
          </cell>
          <cell r="GH49">
            <v>0</v>
          </cell>
          <cell r="GI49">
            <v>0</v>
          </cell>
          <cell r="GJ49">
            <v>0</v>
          </cell>
          <cell r="GK49">
            <v>0</v>
          </cell>
          <cell r="GL49">
            <v>0</v>
          </cell>
          <cell r="GM49">
            <v>0</v>
          </cell>
          <cell r="GN49">
            <v>0</v>
          </cell>
          <cell r="GO49"/>
          <cell r="GP49">
            <v>0</v>
          </cell>
          <cell r="GQ49">
            <v>0</v>
          </cell>
          <cell r="GR49">
            <v>0</v>
          </cell>
          <cell r="GS49"/>
          <cell r="GT49"/>
          <cell r="GU49"/>
          <cell r="GV49"/>
          <cell r="GW49"/>
          <cell r="GX49"/>
          <cell r="GY49"/>
          <cell r="GZ49"/>
          <cell r="HA49"/>
          <cell r="HB49"/>
          <cell r="HC49">
            <v>0</v>
          </cell>
          <cell r="HD49">
            <v>0</v>
          </cell>
          <cell r="HE49">
            <v>1</v>
          </cell>
          <cell r="HF49">
            <v>0</v>
          </cell>
          <cell r="HG49">
            <v>0</v>
          </cell>
          <cell r="HH49">
            <v>1</v>
          </cell>
          <cell r="HI49">
            <v>0</v>
          </cell>
          <cell r="HJ49"/>
          <cell r="HK49"/>
          <cell r="HL49"/>
          <cell r="HM49"/>
          <cell r="HN49"/>
          <cell r="HO49">
            <v>0</v>
          </cell>
          <cell r="HP49">
            <v>0</v>
          </cell>
          <cell r="HQ49">
            <v>0</v>
          </cell>
          <cell r="HR49">
            <v>0</v>
          </cell>
          <cell r="HS49">
            <v>20255</v>
          </cell>
          <cell r="HT49"/>
          <cell r="HU49">
            <v>0</v>
          </cell>
          <cell r="HV49"/>
          <cell r="HW49">
            <v>0</v>
          </cell>
          <cell r="HX49"/>
          <cell r="HY49">
            <v>0</v>
          </cell>
          <cell r="HZ49">
            <v>1053869.5</v>
          </cell>
          <cell r="IA49">
            <v>1826.02</v>
          </cell>
          <cell r="IB49">
            <v>1460.8999999999999</v>
          </cell>
          <cell r="IC49">
            <v>152.16833333333332</v>
          </cell>
          <cell r="ID49">
            <v>146.08999999999997</v>
          </cell>
          <cell r="IE49">
            <v>46.123333333333335</v>
          </cell>
          <cell r="IF49">
            <v>85.87</v>
          </cell>
          <cell r="IG49">
            <v>197.17999999999998</v>
          </cell>
          <cell r="IH49">
            <v>279.5</v>
          </cell>
          <cell r="II49">
            <v>202.33333333333334</v>
          </cell>
          <cell r="IJ49"/>
          <cell r="IK49"/>
          <cell r="IL49"/>
          <cell r="IM49">
            <v>116.69666666666667</v>
          </cell>
          <cell r="IN49">
            <v>10000</v>
          </cell>
        </row>
        <row r="50">
          <cell r="A50">
            <v>47</v>
          </cell>
          <cell r="B50" t="str">
            <v>Jhajjar</v>
          </cell>
          <cell r="C50" t="str">
            <v>HARYANA</v>
          </cell>
          <cell r="D50" t="str">
            <v>North</v>
          </cell>
          <cell r="E50" t="str">
            <v>JAI DURGA STEELS</v>
          </cell>
          <cell r="F50"/>
          <cell r="G50"/>
          <cell r="H50">
            <v>0.3</v>
          </cell>
          <cell r="I50"/>
          <cell r="J50" t="str">
            <v>Low</v>
          </cell>
          <cell r="K50">
            <v>1</v>
          </cell>
          <cell r="L50"/>
          <cell r="M50" t="str">
            <v>Vikram Nain</v>
          </cell>
          <cell r="N50" t="str">
            <v>Sunny Bhutani</v>
          </cell>
          <cell r="O50">
            <v>12</v>
          </cell>
          <cell r="P50">
            <v>1500</v>
          </cell>
          <cell r="Q50">
            <v>1</v>
          </cell>
          <cell r="R50">
            <v>0</v>
          </cell>
          <cell r="S50">
            <v>4</v>
          </cell>
          <cell r="T50">
            <v>13</v>
          </cell>
          <cell r="U50">
            <v>0</v>
          </cell>
          <cell r="V50">
            <v>6</v>
          </cell>
          <cell r="W50">
            <v>0</v>
          </cell>
          <cell r="X50">
            <v>380</v>
          </cell>
          <cell r="Y50">
            <v>0.57590789473684201</v>
          </cell>
          <cell r="Z50">
            <v>0.25333333333333335</v>
          </cell>
          <cell r="AA50">
            <v>0.14589666666666665</v>
          </cell>
          <cell r="AB50">
            <v>92</v>
          </cell>
          <cell r="AC50">
            <v>83</v>
          </cell>
          <cell r="AD50">
            <v>73</v>
          </cell>
          <cell r="AE50">
            <v>85</v>
          </cell>
          <cell r="AF50">
            <v>100</v>
          </cell>
          <cell r="AG50">
            <v>139</v>
          </cell>
          <cell r="AH50">
            <v>84</v>
          </cell>
          <cell r="AI50">
            <v>204</v>
          </cell>
          <cell r="AJ50">
            <v>153</v>
          </cell>
          <cell r="AK50">
            <v>163</v>
          </cell>
          <cell r="AL50">
            <v>397</v>
          </cell>
          <cell r="AM50">
            <v>556</v>
          </cell>
          <cell r="AN50">
            <v>205</v>
          </cell>
          <cell r="AO50">
            <v>208.1</v>
          </cell>
          <cell r="AP50">
            <v>254</v>
          </cell>
          <cell r="AQ50">
            <v>341.76</v>
          </cell>
          <cell r="AR50">
            <v>256.22000000000003</v>
          </cell>
          <cell r="AS50">
            <v>182.07</v>
          </cell>
          <cell r="AT50">
            <v>125.58</v>
          </cell>
          <cell r="AU50">
            <v>210.76</v>
          </cell>
          <cell r="AV50">
            <v>167.96</v>
          </cell>
          <cell r="AW50">
            <v>237</v>
          </cell>
          <cell r="AX50"/>
          <cell r="AY50"/>
          <cell r="AZ50">
            <v>0</v>
          </cell>
          <cell r="BA50">
            <v>0</v>
          </cell>
          <cell r="BB50">
            <v>0</v>
          </cell>
          <cell r="BC50">
            <v>0</v>
          </cell>
          <cell r="BD50">
            <v>1</v>
          </cell>
          <cell r="BE50">
            <v>0</v>
          </cell>
          <cell r="BF50">
            <v>0</v>
          </cell>
          <cell r="BG50">
            <v>1</v>
          </cell>
          <cell r="BH50">
            <v>0</v>
          </cell>
          <cell r="BI50">
            <v>0</v>
          </cell>
          <cell r="BJ50">
            <v>0</v>
          </cell>
          <cell r="BK50">
            <v>0</v>
          </cell>
          <cell r="BL50">
            <v>0</v>
          </cell>
          <cell r="BM50">
            <v>0</v>
          </cell>
          <cell r="BN50">
            <v>0</v>
          </cell>
          <cell r="BO50">
            <v>0</v>
          </cell>
          <cell r="BP50">
            <v>0</v>
          </cell>
          <cell r="BQ50">
            <v>0</v>
          </cell>
          <cell r="BR50">
            <v>1</v>
          </cell>
          <cell r="BS50">
            <v>0</v>
          </cell>
          <cell r="BT50">
            <v>0</v>
          </cell>
          <cell r="BU50">
            <v>0</v>
          </cell>
          <cell r="BV50"/>
          <cell r="BW50"/>
          <cell r="BX50">
            <v>6</v>
          </cell>
          <cell r="BY50">
            <v>3</v>
          </cell>
          <cell r="BZ50">
            <v>3</v>
          </cell>
          <cell r="CA50">
            <v>3</v>
          </cell>
          <cell r="CB50">
            <v>3</v>
          </cell>
          <cell r="CC50">
            <v>3</v>
          </cell>
          <cell r="CD50">
            <v>4</v>
          </cell>
          <cell r="CE50">
            <v>4</v>
          </cell>
          <cell r="CF50">
            <v>5</v>
          </cell>
          <cell r="CG50">
            <v>3</v>
          </cell>
          <cell r="CH50">
            <v>3</v>
          </cell>
          <cell r="CI50">
            <v>4</v>
          </cell>
          <cell r="CJ50">
            <v>4</v>
          </cell>
          <cell r="CK50">
            <v>4</v>
          </cell>
          <cell r="CL50">
            <v>4</v>
          </cell>
          <cell r="CM50">
            <v>4</v>
          </cell>
          <cell r="CN50">
            <v>4</v>
          </cell>
          <cell r="CO50">
            <v>4</v>
          </cell>
          <cell r="CP50">
            <v>4</v>
          </cell>
          <cell r="CQ50">
            <v>4</v>
          </cell>
          <cell r="CR50">
            <v>3</v>
          </cell>
          <cell r="CS50">
            <v>2</v>
          </cell>
          <cell r="CT50">
            <v>3</v>
          </cell>
          <cell r="CU50"/>
          <cell r="CV50"/>
          <cell r="CW50"/>
          <cell r="CX50"/>
          <cell r="CY50"/>
          <cell r="CZ50"/>
          <cell r="DA50"/>
          <cell r="DB50"/>
          <cell r="DC50"/>
          <cell r="DD50"/>
          <cell r="DE50"/>
          <cell r="DF50"/>
          <cell r="DG50"/>
          <cell r="DH50">
            <v>4</v>
          </cell>
          <cell r="DI50">
            <v>4</v>
          </cell>
          <cell r="DJ50">
            <v>4</v>
          </cell>
          <cell r="DK50">
            <v>4</v>
          </cell>
          <cell r="DL50">
            <v>4</v>
          </cell>
          <cell r="DM50">
            <v>4</v>
          </cell>
          <cell r="DN50">
            <v>4</v>
          </cell>
          <cell r="DO50">
            <v>5</v>
          </cell>
          <cell r="DP50">
            <v>5</v>
          </cell>
          <cell r="DQ50">
            <v>4</v>
          </cell>
          <cell r="DR50">
            <v>3</v>
          </cell>
          <cell r="DS50"/>
          <cell r="DT50"/>
          <cell r="DU50"/>
          <cell r="DV50"/>
          <cell r="DW50"/>
          <cell r="DX50"/>
          <cell r="DY50"/>
          <cell r="DZ50"/>
          <cell r="EA50"/>
          <cell r="EB50"/>
          <cell r="EC50"/>
          <cell r="ED50"/>
          <cell r="EE50"/>
          <cell r="EF50"/>
          <cell r="EG50">
            <v>0</v>
          </cell>
          <cell r="EH50">
            <v>0</v>
          </cell>
          <cell r="EI50">
            <v>0</v>
          </cell>
          <cell r="EJ50">
            <v>0</v>
          </cell>
          <cell r="EK50">
            <v>0</v>
          </cell>
          <cell r="EL50">
            <v>0</v>
          </cell>
          <cell r="EM50">
            <v>0</v>
          </cell>
          <cell r="EN50">
            <v>0</v>
          </cell>
          <cell r="EO50">
            <v>0</v>
          </cell>
          <cell r="EP50">
            <v>0</v>
          </cell>
          <cell r="EQ50">
            <v>0</v>
          </cell>
          <cell r="ER50">
            <v>0</v>
          </cell>
          <cell r="ES50"/>
          <cell r="ET50"/>
          <cell r="EU50"/>
          <cell r="EV50"/>
          <cell r="EW50"/>
          <cell r="EX50"/>
          <cell r="EY50"/>
          <cell r="EZ50"/>
          <cell r="FA50"/>
          <cell r="FB50"/>
          <cell r="FC50"/>
          <cell r="FD50"/>
          <cell r="FE50">
            <v>0</v>
          </cell>
          <cell r="FF50">
            <v>0</v>
          </cell>
          <cell r="FG50">
            <v>0</v>
          </cell>
          <cell r="FH50">
            <v>0</v>
          </cell>
          <cell r="FI50">
            <v>0</v>
          </cell>
          <cell r="FJ50">
            <v>0</v>
          </cell>
          <cell r="FK50">
            <v>0</v>
          </cell>
          <cell r="FL50">
            <v>0</v>
          </cell>
          <cell r="FM50">
            <v>0</v>
          </cell>
          <cell r="FN50">
            <v>0</v>
          </cell>
          <cell r="FO50">
            <v>0</v>
          </cell>
          <cell r="FP50">
            <v>0</v>
          </cell>
          <cell r="FQ50"/>
          <cell r="FR50"/>
          <cell r="FS50"/>
          <cell r="FT50"/>
          <cell r="FU50"/>
          <cell r="FV50"/>
          <cell r="FW50"/>
          <cell r="FX50"/>
          <cell r="FY50"/>
          <cell r="FZ50"/>
          <cell r="GA50"/>
          <cell r="GB50"/>
          <cell r="GC50">
            <v>0</v>
          </cell>
          <cell r="GD50">
            <v>0</v>
          </cell>
          <cell r="GE50">
            <v>0</v>
          </cell>
          <cell r="GF50">
            <v>0</v>
          </cell>
          <cell r="GG50">
            <v>0</v>
          </cell>
          <cell r="GH50">
            <v>0</v>
          </cell>
          <cell r="GI50">
            <v>0</v>
          </cell>
          <cell r="GJ50">
            <v>0</v>
          </cell>
          <cell r="GK50">
            <v>0</v>
          </cell>
          <cell r="GL50">
            <v>0</v>
          </cell>
          <cell r="GM50">
            <v>0</v>
          </cell>
          <cell r="GN50">
            <v>0</v>
          </cell>
          <cell r="GO50"/>
          <cell r="GP50">
            <v>0</v>
          </cell>
          <cell r="GQ50">
            <v>1</v>
          </cell>
          <cell r="GR50">
            <v>1</v>
          </cell>
          <cell r="GS50"/>
          <cell r="GT50"/>
          <cell r="GU50"/>
          <cell r="GV50"/>
          <cell r="GW50"/>
          <cell r="GX50"/>
          <cell r="GY50"/>
          <cell r="GZ50"/>
          <cell r="HA50"/>
          <cell r="HB50"/>
          <cell r="HC50">
            <v>0</v>
          </cell>
          <cell r="HD50">
            <v>0</v>
          </cell>
          <cell r="HE50">
            <v>1</v>
          </cell>
          <cell r="HF50">
            <v>0</v>
          </cell>
          <cell r="HG50">
            <v>0</v>
          </cell>
          <cell r="HH50">
            <v>0</v>
          </cell>
          <cell r="HI50">
            <v>1</v>
          </cell>
          <cell r="HJ50"/>
          <cell r="HK50"/>
          <cell r="HL50"/>
          <cell r="HM50"/>
          <cell r="HN50"/>
          <cell r="HO50">
            <v>0</v>
          </cell>
          <cell r="HP50">
            <v>0</v>
          </cell>
          <cell r="HQ50">
            <v>0</v>
          </cell>
          <cell r="HR50">
            <v>0</v>
          </cell>
          <cell r="HS50">
            <v>0</v>
          </cell>
          <cell r="HT50"/>
          <cell r="HU50">
            <v>0</v>
          </cell>
          <cell r="HV50"/>
          <cell r="HW50">
            <v>0</v>
          </cell>
          <cell r="HX50"/>
          <cell r="HY50">
            <v>0</v>
          </cell>
          <cell r="HZ50">
            <v>0</v>
          </cell>
          <cell r="IA50">
            <v>2129</v>
          </cell>
          <cell r="IB50">
            <v>2188.4499999999998</v>
          </cell>
          <cell r="IC50">
            <v>177.41666666666666</v>
          </cell>
          <cell r="ID50">
            <v>218.84499999999997</v>
          </cell>
          <cell r="IE50">
            <v>82.666666666666671</v>
          </cell>
          <cell r="IF50">
            <v>108</v>
          </cell>
          <cell r="IG50">
            <v>147</v>
          </cell>
          <cell r="IH50">
            <v>372</v>
          </cell>
          <cell r="II50">
            <v>222.36666666666667</v>
          </cell>
          <cell r="IJ50"/>
          <cell r="IK50"/>
          <cell r="IL50"/>
          <cell r="IM50">
            <v>205.24</v>
          </cell>
          <cell r="IN50">
            <v>5000</v>
          </cell>
        </row>
        <row r="51">
          <cell r="A51">
            <v>48</v>
          </cell>
          <cell r="B51" t="str">
            <v>Mahendragarh</v>
          </cell>
          <cell r="C51" t="str">
            <v>HARYANA</v>
          </cell>
          <cell r="D51" t="str">
            <v>North</v>
          </cell>
          <cell r="E51" t="str">
            <v>NIKUNJ UDYOG</v>
          </cell>
          <cell r="F51"/>
          <cell r="G51"/>
          <cell r="H51">
            <v>0.3</v>
          </cell>
          <cell r="I51"/>
          <cell r="J51" t="str">
            <v>Low</v>
          </cell>
          <cell r="K51"/>
          <cell r="L51"/>
          <cell r="M51" t="str">
            <v>Rahul Chauhan</v>
          </cell>
          <cell r="N51" t="str">
            <v>Shiv Shankar Sharma</v>
          </cell>
          <cell r="O51">
            <v>0</v>
          </cell>
          <cell r="P51">
            <v>800</v>
          </cell>
          <cell r="Q51">
            <v>0</v>
          </cell>
          <cell r="R51">
            <v>0</v>
          </cell>
          <cell r="S51">
            <v>0</v>
          </cell>
          <cell r="T51">
            <v>0</v>
          </cell>
          <cell r="U51">
            <v>0</v>
          </cell>
          <cell r="V51">
            <v>6</v>
          </cell>
          <cell r="W51">
            <v>0</v>
          </cell>
          <cell r="X51">
            <v>80</v>
          </cell>
          <cell r="Y51">
            <v>0.20396249999999999</v>
          </cell>
          <cell r="Z51">
            <v>0.1</v>
          </cell>
          <cell r="AA51">
            <v>2.0396250000000001E-2</v>
          </cell>
          <cell r="AB51">
            <v>0</v>
          </cell>
          <cell r="AC51">
            <v>10.17</v>
          </cell>
          <cell r="AD51">
            <v>0</v>
          </cell>
          <cell r="AE51">
            <v>0</v>
          </cell>
          <cell r="AF51">
            <v>25</v>
          </cell>
          <cell r="AG51">
            <v>0</v>
          </cell>
          <cell r="AH51">
            <v>0</v>
          </cell>
          <cell r="AI51">
            <v>0</v>
          </cell>
          <cell r="AJ51">
            <v>0</v>
          </cell>
          <cell r="AK51">
            <v>10</v>
          </cell>
          <cell r="AL51">
            <v>12.1</v>
          </cell>
          <cell r="AM51">
            <v>12</v>
          </cell>
          <cell r="AN51">
            <v>24</v>
          </cell>
          <cell r="AO51">
            <v>11</v>
          </cell>
          <cell r="AP51">
            <v>24</v>
          </cell>
          <cell r="AQ51">
            <v>12.07</v>
          </cell>
          <cell r="AR51">
            <v>27.02</v>
          </cell>
          <cell r="AS51">
            <v>0</v>
          </cell>
          <cell r="AT51">
            <v>15.03</v>
          </cell>
          <cell r="AU51">
            <v>11.01</v>
          </cell>
          <cell r="AV51">
            <v>24.04</v>
          </cell>
          <cell r="AW51">
            <v>15</v>
          </cell>
          <cell r="AX51"/>
          <cell r="AY51"/>
          <cell r="AZ51">
            <v>0</v>
          </cell>
          <cell r="BA51">
            <v>0</v>
          </cell>
          <cell r="BB51">
            <v>0</v>
          </cell>
          <cell r="BC51">
            <v>0</v>
          </cell>
          <cell r="BD51">
            <v>1</v>
          </cell>
          <cell r="BE51">
            <v>0</v>
          </cell>
          <cell r="BF51">
            <v>0</v>
          </cell>
          <cell r="BG51">
            <v>0</v>
          </cell>
          <cell r="BH51">
            <v>0</v>
          </cell>
          <cell r="BI51">
            <v>0</v>
          </cell>
          <cell r="BJ51">
            <v>0</v>
          </cell>
          <cell r="BK51">
            <v>0</v>
          </cell>
          <cell r="BL51">
            <v>0</v>
          </cell>
          <cell r="BM51">
            <v>1</v>
          </cell>
          <cell r="BN51">
            <v>0</v>
          </cell>
          <cell r="BO51">
            <v>0</v>
          </cell>
          <cell r="BP51">
            <v>0</v>
          </cell>
          <cell r="BQ51">
            <v>0</v>
          </cell>
          <cell r="BR51">
            <v>0</v>
          </cell>
          <cell r="BS51">
            <v>0</v>
          </cell>
          <cell r="BT51">
            <v>1</v>
          </cell>
          <cell r="BU51">
            <v>0</v>
          </cell>
          <cell r="BV51"/>
          <cell r="BW51"/>
          <cell r="BX51">
            <v>6</v>
          </cell>
          <cell r="BY51">
            <v>0</v>
          </cell>
          <cell r="BZ51">
            <v>1</v>
          </cell>
          <cell r="CA51">
            <v>0</v>
          </cell>
          <cell r="CB51">
            <v>0</v>
          </cell>
          <cell r="CC51">
            <v>2</v>
          </cell>
          <cell r="CD51">
            <v>0</v>
          </cell>
          <cell r="CE51">
            <v>0</v>
          </cell>
          <cell r="CF51">
            <v>0</v>
          </cell>
          <cell r="CG51">
            <v>0</v>
          </cell>
          <cell r="CH51">
            <v>1</v>
          </cell>
          <cell r="CI51">
            <v>1</v>
          </cell>
          <cell r="CJ51">
            <v>1</v>
          </cell>
          <cell r="CK51">
            <v>1</v>
          </cell>
          <cell r="CL51">
            <v>1</v>
          </cell>
          <cell r="CM51">
            <v>2</v>
          </cell>
          <cell r="CN51">
            <v>1</v>
          </cell>
          <cell r="CO51">
            <v>2</v>
          </cell>
          <cell r="CP51">
            <v>0</v>
          </cell>
          <cell r="CQ51">
            <v>1</v>
          </cell>
          <cell r="CR51">
            <v>1</v>
          </cell>
          <cell r="CS51">
            <v>2</v>
          </cell>
          <cell r="CT51">
            <v>1</v>
          </cell>
          <cell r="CU51"/>
          <cell r="CV51"/>
          <cell r="CW51"/>
          <cell r="CX51"/>
          <cell r="CY51"/>
          <cell r="CZ51"/>
          <cell r="DA51"/>
          <cell r="DB51"/>
          <cell r="DC51"/>
          <cell r="DD51"/>
          <cell r="DE51"/>
          <cell r="DF51"/>
          <cell r="DG51"/>
          <cell r="DH51">
            <v>1</v>
          </cell>
          <cell r="DI51">
            <v>1</v>
          </cell>
          <cell r="DJ51">
            <v>2</v>
          </cell>
          <cell r="DK51">
            <v>2</v>
          </cell>
          <cell r="DL51">
            <v>2</v>
          </cell>
          <cell r="DM51">
            <v>2</v>
          </cell>
          <cell r="DN51">
            <v>2</v>
          </cell>
          <cell r="DO51">
            <v>2</v>
          </cell>
          <cell r="DP51">
            <v>2</v>
          </cell>
          <cell r="DQ51">
            <v>3</v>
          </cell>
          <cell r="DR51">
            <v>3</v>
          </cell>
          <cell r="DS51"/>
          <cell r="DT51"/>
          <cell r="DU51"/>
          <cell r="DV51"/>
          <cell r="DW51"/>
          <cell r="DX51"/>
          <cell r="DY51"/>
          <cell r="DZ51"/>
          <cell r="EA51"/>
          <cell r="EB51"/>
          <cell r="EC51"/>
          <cell r="ED51"/>
          <cell r="EE51"/>
          <cell r="EF51"/>
          <cell r="EG51">
            <v>0</v>
          </cell>
          <cell r="EH51">
            <v>0</v>
          </cell>
          <cell r="EI51">
            <v>0</v>
          </cell>
          <cell r="EJ51">
            <v>0</v>
          </cell>
          <cell r="EK51">
            <v>0</v>
          </cell>
          <cell r="EL51">
            <v>0</v>
          </cell>
          <cell r="EM51">
            <v>0</v>
          </cell>
          <cell r="EN51">
            <v>0</v>
          </cell>
          <cell r="EO51">
            <v>0</v>
          </cell>
          <cell r="EP51">
            <v>0</v>
          </cell>
          <cell r="EQ51">
            <v>0</v>
          </cell>
          <cell r="ER51">
            <v>0</v>
          </cell>
          <cell r="ES51"/>
          <cell r="ET51"/>
          <cell r="EU51"/>
          <cell r="EV51"/>
          <cell r="EW51"/>
          <cell r="EX51"/>
          <cell r="EY51"/>
          <cell r="EZ51"/>
          <cell r="FA51"/>
          <cell r="FB51"/>
          <cell r="FC51"/>
          <cell r="FD51"/>
          <cell r="FE51">
            <v>0</v>
          </cell>
          <cell r="FF51">
            <v>0</v>
          </cell>
          <cell r="FG51">
            <v>0</v>
          </cell>
          <cell r="FH51">
            <v>0</v>
          </cell>
          <cell r="FI51">
            <v>0</v>
          </cell>
          <cell r="FJ51">
            <v>0</v>
          </cell>
          <cell r="FK51">
            <v>0</v>
          </cell>
          <cell r="FL51">
            <v>0</v>
          </cell>
          <cell r="FM51">
            <v>0</v>
          </cell>
          <cell r="FN51">
            <v>0</v>
          </cell>
          <cell r="FO51">
            <v>0</v>
          </cell>
          <cell r="FP51">
            <v>0</v>
          </cell>
          <cell r="FQ51"/>
          <cell r="FR51"/>
          <cell r="FS51"/>
          <cell r="FT51"/>
          <cell r="FU51"/>
          <cell r="FV51"/>
          <cell r="FW51"/>
          <cell r="FX51"/>
          <cell r="FY51"/>
          <cell r="FZ51"/>
          <cell r="GA51"/>
          <cell r="GB51"/>
          <cell r="GC51">
            <v>0</v>
          </cell>
          <cell r="GD51">
            <v>0</v>
          </cell>
          <cell r="GE51">
            <v>0</v>
          </cell>
          <cell r="GF51">
            <v>0</v>
          </cell>
          <cell r="GG51">
            <v>0</v>
          </cell>
          <cell r="GH51">
            <v>0</v>
          </cell>
          <cell r="GI51">
            <v>0</v>
          </cell>
          <cell r="GJ51">
            <v>0</v>
          </cell>
          <cell r="GK51">
            <v>0</v>
          </cell>
          <cell r="GL51">
            <v>0</v>
          </cell>
          <cell r="GM51">
            <v>0</v>
          </cell>
          <cell r="GN51">
            <v>0</v>
          </cell>
          <cell r="GO51"/>
          <cell r="GP51">
            <v>0</v>
          </cell>
          <cell r="GQ51">
            <v>0</v>
          </cell>
          <cell r="GR51">
            <v>0</v>
          </cell>
          <cell r="GS51"/>
          <cell r="GT51"/>
          <cell r="GU51"/>
          <cell r="GV51"/>
          <cell r="GW51"/>
          <cell r="GX51"/>
          <cell r="GY51"/>
          <cell r="GZ51"/>
          <cell r="HA51"/>
          <cell r="HB51"/>
          <cell r="HC51">
            <v>0</v>
          </cell>
          <cell r="HD51">
            <v>0</v>
          </cell>
          <cell r="HE51">
            <v>0</v>
          </cell>
          <cell r="HF51">
            <v>0</v>
          </cell>
          <cell r="HG51">
            <v>0</v>
          </cell>
          <cell r="HH51">
            <v>1</v>
          </cell>
          <cell r="HI51">
            <v>0</v>
          </cell>
          <cell r="HJ51"/>
          <cell r="HK51"/>
          <cell r="HL51"/>
          <cell r="HM51"/>
          <cell r="HN51"/>
          <cell r="HO51">
            <v>0</v>
          </cell>
          <cell r="HP51">
            <v>0</v>
          </cell>
          <cell r="HQ51">
            <v>0</v>
          </cell>
          <cell r="HR51">
            <v>0</v>
          </cell>
          <cell r="HS51">
            <v>0</v>
          </cell>
          <cell r="HT51"/>
          <cell r="HU51">
            <v>0</v>
          </cell>
          <cell r="HV51"/>
          <cell r="HW51">
            <v>0</v>
          </cell>
          <cell r="HX51"/>
          <cell r="HY51">
            <v>0</v>
          </cell>
          <cell r="HZ51">
            <v>0</v>
          </cell>
          <cell r="IA51">
            <v>69.27000000000001</v>
          </cell>
          <cell r="IB51">
            <v>163.16999999999999</v>
          </cell>
          <cell r="IC51">
            <v>5.7725000000000009</v>
          </cell>
          <cell r="ID51">
            <v>16.317</v>
          </cell>
          <cell r="IE51">
            <v>3.39</v>
          </cell>
          <cell r="IF51">
            <v>8.3333333333333339</v>
          </cell>
          <cell r="IG51">
            <v>0</v>
          </cell>
          <cell r="IH51">
            <v>11.366666666666667</v>
          </cell>
          <cell r="II51">
            <v>19.666666666666668</v>
          </cell>
          <cell r="IJ51"/>
          <cell r="IK51"/>
          <cell r="IL51"/>
          <cell r="IM51">
            <v>16.683333333333334</v>
          </cell>
          <cell r="IN51">
            <v>0</v>
          </cell>
        </row>
        <row r="52">
          <cell r="A52">
            <v>49</v>
          </cell>
          <cell r="B52" t="str">
            <v>Shimla</v>
          </cell>
          <cell r="C52" t="str">
            <v>HIMACHAL PRADESH</v>
          </cell>
          <cell r="D52" t="str">
            <v>North</v>
          </cell>
          <cell r="E52" t="str">
            <v>PAL CEMENT AND STEEL PVT. LTD.</v>
          </cell>
          <cell r="F52"/>
          <cell r="G52"/>
          <cell r="H52">
            <v>0.5</v>
          </cell>
          <cell r="I52"/>
          <cell r="J52" t="str">
            <v>Medium</v>
          </cell>
          <cell r="K52"/>
          <cell r="L52"/>
          <cell r="M52"/>
          <cell r="N52"/>
          <cell r="O52">
            <v>2</v>
          </cell>
          <cell r="P52">
            <v>2900</v>
          </cell>
          <cell r="Q52">
            <v>0</v>
          </cell>
          <cell r="R52">
            <v>0</v>
          </cell>
          <cell r="S52">
            <v>1</v>
          </cell>
          <cell r="T52">
            <v>9</v>
          </cell>
          <cell r="U52">
            <v>0</v>
          </cell>
          <cell r="V52">
            <v>1</v>
          </cell>
          <cell r="W52">
            <v>0</v>
          </cell>
          <cell r="X52">
            <v>0</v>
          </cell>
          <cell r="Y52" t="str">
            <v/>
          </cell>
          <cell r="Z52">
            <v>0</v>
          </cell>
          <cell r="AA52" t="str">
            <v/>
          </cell>
          <cell r="AB52">
            <v>0</v>
          </cell>
          <cell r="AC52">
            <v>0</v>
          </cell>
          <cell r="AD52">
            <v>0</v>
          </cell>
          <cell r="AE52">
            <v>18.66</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cell r="AY52"/>
          <cell r="AZ52">
            <v>0</v>
          </cell>
          <cell r="BA52">
            <v>0</v>
          </cell>
          <cell r="BB52">
            <v>0</v>
          </cell>
          <cell r="BC52">
            <v>1</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cell r="BW52"/>
          <cell r="BX52">
            <v>1</v>
          </cell>
          <cell r="BY52">
            <v>0</v>
          </cell>
          <cell r="BZ52">
            <v>0</v>
          </cell>
          <cell r="CA52">
            <v>0</v>
          </cell>
          <cell r="CB52">
            <v>1</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cell r="CV52"/>
          <cell r="CW52"/>
          <cell r="CX52"/>
          <cell r="CY52"/>
          <cell r="CZ52"/>
          <cell r="DA52"/>
          <cell r="DB52"/>
          <cell r="DC52"/>
          <cell r="DD52"/>
          <cell r="DE52"/>
          <cell r="DF52"/>
          <cell r="DG52"/>
          <cell r="DH52">
            <v>0</v>
          </cell>
          <cell r="DI52">
            <v>0</v>
          </cell>
          <cell r="DJ52">
            <v>0</v>
          </cell>
          <cell r="DK52">
            <v>0</v>
          </cell>
          <cell r="DL52">
            <v>0</v>
          </cell>
          <cell r="DM52">
            <v>0</v>
          </cell>
          <cell r="DN52">
            <v>0</v>
          </cell>
          <cell r="DO52">
            <v>0</v>
          </cell>
          <cell r="DP52">
            <v>0</v>
          </cell>
          <cell r="DQ52">
            <v>0</v>
          </cell>
          <cell r="DR52">
            <v>0</v>
          </cell>
          <cell r="DS52"/>
          <cell r="DT52"/>
          <cell r="DU52"/>
          <cell r="DV52"/>
          <cell r="DW52"/>
          <cell r="DX52"/>
          <cell r="DY52"/>
          <cell r="DZ52"/>
          <cell r="EA52"/>
          <cell r="EB52"/>
          <cell r="EC52"/>
          <cell r="ED52"/>
          <cell r="EE52"/>
          <cell r="EF52"/>
          <cell r="EG52">
            <v>0</v>
          </cell>
          <cell r="EH52">
            <v>0</v>
          </cell>
          <cell r="EI52">
            <v>0</v>
          </cell>
          <cell r="EJ52">
            <v>0</v>
          </cell>
          <cell r="EK52">
            <v>0</v>
          </cell>
          <cell r="EL52">
            <v>0</v>
          </cell>
          <cell r="EM52">
            <v>0</v>
          </cell>
          <cell r="EN52">
            <v>0</v>
          </cell>
          <cell r="EO52">
            <v>0</v>
          </cell>
          <cell r="EP52">
            <v>0</v>
          </cell>
          <cell r="EQ52">
            <v>0</v>
          </cell>
          <cell r="ER52">
            <v>0</v>
          </cell>
          <cell r="ES52"/>
          <cell r="ET52"/>
          <cell r="EU52"/>
          <cell r="EV52"/>
          <cell r="EW52"/>
          <cell r="EX52"/>
          <cell r="EY52"/>
          <cell r="EZ52"/>
          <cell r="FA52"/>
          <cell r="FB52"/>
          <cell r="FC52"/>
          <cell r="FD52"/>
          <cell r="FE52">
            <v>0</v>
          </cell>
          <cell r="FF52">
            <v>0</v>
          </cell>
          <cell r="FG52">
            <v>0</v>
          </cell>
          <cell r="FH52">
            <v>0</v>
          </cell>
          <cell r="FI52">
            <v>0</v>
          </cell>
          <cell r="FJ52">
            <v>0</v>
          </cell>
          <cell r="FK52">
            <v>0</v>
          </cell>
          <cell r="FL52">
            <v>0</v>
          </cell>
          <cell r="FM52">
            <v>0</v>
          </cell>
          <cell r="FN52">
            <v>0</v>
          </cell>
          <cell r="FO52">
            <v>0</v>
          </cell>
          <cell r="FP52">
            <v>0</v>
          </cell>
          <cell r="FQ52"/>
          <cell r="FR52"/>
          <cell r="FS52"/>
          <cell r="FT52"/>
          <cell r="FU52"/>
          <cell r="FV52"/>
          <cell r="FW52"/>
          <cell r="FX52"/>
          <cell r="FY52"/>
          <cell r="FZ52"/>
          <cell r="GA52"/>
          <cell r="GB52"/>
          <cell r="GC52">
            <v>0</v>
          </cell>
          <cell r="GD52">
            <v>0</v>
          </cell>
          <cell r="GE52">
            <v>0</v>
          </cell>
          <cell r="GF52">
            <v>0</v>
          </cell>
          <cell r="GG52">
            <v>0</v>
          </cell>
          <cell r="GH52">
            <v>0</v>
          </cell>
          <cell r="GI52">
            <v>0</v>
          </cell>
          <cell r="GJ52">
            <v>0</v>
          </cell>
          <cell r="GK52">
            <v>0</v>
          </cell>
          <cell r="GL52">
            <v>0</v>
          </cell>
          <cell r="GM52">
            <v>0</v>
          </cell>
          <cell r="GN52">
            <v>0</v>
          </cell>
          <cell r="GO52"/>
          <cell r="GP52">
            <v>0</v>
          </cell>
          <cell r="GQ52">
            <v>0</v>
          </cell>
          <cell r="GR52">
            <v>0</v>
          </cell>
          <cell r="GS52"/>
          <cell r="GT52"/>
          <cell r="GU52"/>
          <cell r="GV52"/>
          <cell r="GW52"/>
          <cell r="GX52"/>
          <cell r="GY52"/>
          <cell r="GZ52"/>
          <cell r="HA52"/>
          <cell r="HB52"/>
          <cell r="HC52">
            <v>0</v>
          </cell>
          <cell r="HD52">
            <v>0</v>
          </cell>
          <cell r="HE52">
            <v>0</v>
          </cell>
          <cell r="HF52">
            <v>0</v>
          </cell>
          <cell r="HG52">
            <v>0</v>
          </cell>
          <cell r="HH52">
            <v>0</v>
          </cell>
          <cell r="HI52">
            <v>0</v>
          </cell>
          <cell r="HJ52"/>
          <cell r="HK52"/>
          <cell r="HL52"/>
          <cell r="HM52"/>
          <cell r="HN52"/>
          <cell r="HO52">
            <v>0</v>
          </cell>
          <cell r="HP52">
            <v>0</v>
          </cell>
          <cell r="HQ52">
            <v>0</v>
          </cell>
          <cell r="HR52">
            <v>0</v>
          </cell>
          <cell r="HS52">
            <v>0</v>
          </cell>
          <cell r="HT52"/>
          <cell r="HU52">
            <v>0</v>
          </cell>
          <cell r="HV52"/>
          <cell r="HW52">
            <v>0</v>
          </cell>
          <cell r="HX52"/>
          <cell r="HY52">
            <v>0</v>
          </cell>
          <cell r="HZ52">
            <v>0</v>
          </cell>
          <cell r="IA52">
            <v>18.66</v>
          </cell>
          <cell r="IB52">
            <v>0</v>
          </cell>
          <cell r="IC52">
            <v>1.5549999999999999</v>
          </cell>
          <cell r="ID52">
            <v>0</v>
          </cell>
          <cell r="IE52">
            <v>0</v>
          </cell>
          <cell r="IF52">
            <v>6.22</v>
          </cell>
          <cell r="IG52">
            <v>0</v>
          </cell>
          <cell r="IH52">
            <v>0</v>
          </cell>
          <cell r="II52">
            <v>0</v>
          </cell>
          <cell r="IJ52"/>
          <cell r="IK52"/>
          <cell r="IL52"/>
          <cell r="IM52">
            <v>0</v>
          </cell>
          <cell r="IN52">
            <v>1200</v>
          </cell>
        </row>
        <row r="53">
          <cell r="A53">
            <v>50</v>
          </cell>
          <cell r="B53" t="str">
            <v>Kangra</v>
          </cell>
          <cell r="C53" t="str">
            <v>HIMACHAL PRADESH</v>
          </cell>
          <cell r="D53" t="str">
            <v>North</v>
          </cell>
          <cell r="E53" t="str">
            <v>PAL CEMENT AND STEEL PVT. LTD.</v>
          </cell>
          <cell r="F53"/>
          <cell r="G53"/>
          <cell r="H53">
            <v>0.5</v>
          </cell>
          <cell r="I53"/>
          <cell r="J53" t="str">
            <v>Medium</v>
          </cell>
          <cell r="K53"/>
          <cell r="L53"/>
          <cell r="M53"/>
          <cell r="N53"/>
          <cell r="O53">
            <v>3</v>
          </cell>
          <cell r="P53">
            <v>4500</v>
          </cell>
          <cell r="Q53">
            <v>0</v>
          </cell>
          <cell r="R53">
            <v>1</v>
          </cell>
          <cell r="S53">
            <v>0</v>
          </cell>
          <cell r="T53">
            <v>11</v>
          </cell>
          <cell r="U53">
            <v>0</v>
          </cell>
          <cell r="V53">
            <v>10</v>
          </cell>
          <cell r="W53">
            <v>0</v>
          </cell>
          <cell r="X53">
            <v>0</v>
          </cell>
          <cell r="Y53" t="str">
            <v/>
          </cell>
          <cell r="Z53">
            <v>0</v>
          </cell>
          <cell r="AA53" t="str">
            <v/>
          </cell>
          <cell r="AB53">
            <v>35.86</v>
          </cell>
          <cell r="AC53">
            <v>24.740000000000002</v>
          </cell>
          <cell r="AD53">
            <v>27</v>
          </cell>
          <cell r="AE53">
            <v>27</v>
          </cell>
          <cell r="AF53">
            <v>0</v>
          </cell>
          <cell r="AG53">
            <v>0</v>
          </cell>
          <cell r="AH53">
            <v>0</v>
          </cell>
          <cell r="AI53">
            <v>16</v>
          </cell>
          <cell r="AJ53">
            <v>12</v>
          </cell>
          <cell r="AK53">
            <v>0</v>
          </cell>
          <cell r="AL53">
            <v>36</v>
          </cell>
          <cell r="AM53">
            <v>0</v>
          </cell>
          <cell r="AN53">
            <v>12.1</v>
          </cell>
          <cell r="AO53">
            <v>13</v>
          </cell>
          <cell r="AP53">
            <v>0</v>
          </cell>
          <cell r="AQ53">
            <v>0</v>
          </cell>
          <cell r="AR53">
            <v>0</v>
          </cell>
          <cell r="AS53">
            <v>0</v>
          </cell>
          <cell r="AT53">
            <v>0</v>
          </cell>
          <cell r="AU53">
            <v>0</v>
          </cell>
          <cell r="AV53">
            <v>0</v>
          </cell>
          <cell r="AW53">
            <v>0</v>
          </cell>
          <cell r="AX53"/>
          <cell r="AY53"/>
          <cell r="AZ53">
            <v>2</v>
          </cell>
          <cell r="BA53">
            <v>2</v>
          </cell>
          <cell r="BB53">
            <v>2</v>
          </cell>
          <cell r="BC53">
            <v>0</v>
          </cell>
          <cell r="BD53">
            <v>0</v>
          </cell>
          <cell r="BE53">
            <v>0</v>
          </cell>
          <cell r="BF53">
            <v>0</v>
          </cell>
          <cell r="BG53">
            <v>0</v>
          </cell>
          <cell r="BH53">
            <v>1</v>
          </cell>
          <cell r="BI53">
            <v>0</v>
          </cell>
          <cell r="BJ53">
            <v>0</v>
          </cell>
          <cell r="BK53">
            <v>0</v>
          </cell>
          <cell r="BL53">
            <v>1</v>
          </cell>
          <cell r="BM53">
            <v>0</v>
          </cell>
          <cell r="BN53">
            <v>0</v>
          </cell>
          <cell r="BO53">
            <v>0</v>
          </cell>
          <cell r="BP53">
            <v>0</v>
          </cell>
          <cell r="BQ53">
            <v>0</v>
          </cell>
          <cell r="BR53">
            <v>0</v>
          </cell>
          <cell r="BS53">
            <v>0</v>
          </cell>
          <cell r="BT53">
            <v>0</v>
          </cell>
          <cell r="BU53">
            <v>0</v>
          </cell>
          <cell r="BV53"/>
          <cell r="BW53"/>
          <cell r="BX53">
            <v>10</v>
          </cell>
          <cell r="BY53">
            <v>3</v>
          </cell>
          <cell r="BZ53">
            <v>2</v>
          </cell>
          <cell r="CA53">
            <v>2</v>
          </cell>
          <cell r="CB53">
            <v>3</v>
          </cell>
          <cell r="CC53">
            <v>0</v>
          </cell>
          <cell r="CD53">
            <v>0</v>
          </cell>
          <cell r="CE53">
            <v>0</v>
          </cell>
          <cell r="CF53">
            <v>1</v>
          </cell>
          <cell r="CG53">
            <v>1</v>
          </cell>
          <cell r="CH53">
            <v>0</v>
          </cell>
          <cell r="CI53">
            <v>1</v>
          </cell>
          <cell r="CJ53">
            <v>0</v>
          </cell>
          <cell r="CK53">
            <v>2</v>
          </cell>
          <cell r="CL53">
            <v>1</v>
          </cell>
          <cell r="CM53">
            <v>0</v>
          </cell>
          <cell r="CN53">
            <v>0</v>
          </cell>
          <cell r="CO53">
            <v>0</v>
          </cell>
          <cell r="CP53">
            <v>0</v>
          </cell>
          <cell r="CQ53">
            <v>0</v>
          </cell>
          <cell r="CR53">
            <v>0</v>
          </cell>
          <cell r="CS53">
            <v>0</v>
          </cell>
          <cell r="CT53">
            <v>0</v>
          </cell>
          <cell r="CU53"/>
          <cell r="CV53"/>
          <cell r="CW53"/>
          <cell r="CX53"/>
          <cell r="CY53"/>
          <cell r="CZ53"/>
          <cell r="DA53"/>
          <cell r="DB53"/>
          <cell r="DC53"/>
          <cell r="DD53"/>
          <cell r="DE53"/>
          <cell r="DF53"/>
          <cell r="DG53"/>
          <cell r="DH53">
            <v>1</v>
          </cell>
          <cell r="DI53">
            <v>2</v>
          </cell>
          <cell r="DJ53">
            <v>2</v>
          </cell>
          <cell r="DK53">
            <v>2</v>
          </cell>
          <cell r="DL53">
            <v>1</v>
          </cell>
          <cell r="DM53">
            <v>0</v>
          </cell>
          <cell r="DN53">
            <v>0</v>
          </cell>
          <cell r="DO53">
            <v>0</v>
          </cell>
          <cell r="DP53">
            <v>0</v>
          </cell>
          <cell r="DQ53">
            <v>0</v>
          </cell>
          <cell r="DR53">
            <v>0</v>
          </cell>
          <cell r="DS53"/>
          <cell r="DT53"/>
          <cell r="DU53"/>
          <cell r="DV53"/>
          <cell r="DW53"/>
          <cell r="DX53"/>
          <cell r="DY53"/>
          <cell r="DZ53"/>
          <cell r="EA53"/>
          <cell r="EB53"/>
          <cell r="EC53"/>
          <cell r="ED53"/>
          <cell r="EE53"/>
          <cell r="EF53"/>
          <cell r="EG53">
            <v>0</v>
          </cell>
          <cell r="EH53">
            <v>0</v>
          </cell>
          <cell r="EI53">
            <v>0</v>
          </cell>
          <cell r="EJ53">
            <v>0</v>
          </cell>
          <cell r="EK53">
            <v>0</v>
          </cell>
          <cell r="EL53">
            <v>0</v>
          </cell>
          <cell r="EM53">
            <v>0</v>
          </cell>
          <cell r="EN53">
            <v>0</v>
          </cell>
          <cell r="EO53">
            <v>0</v>
          </cell>
          <cell r="EP53">
            <v>0</v>
          </cell>
          <cell r="EQ53">
            <v>0</v>
          </cell>
          <cell r="ER53">
            <v>0</v>
          </cell>
          <cell r="ES53"/>
          <cell r="ET53"/>
          <cell r="EU53"/>
          <cell r="EV53"/>
          <cell r="EW53"/>
          <cell r="EX53"/>
          <cell r="EY53"/>
          <cell r="EZ53"/>
          <cell r="FA53"/>
          <cell r="FB53"/>
          <cell r="FC53"/>
          <cell r="FD53"/>
          <cell r="FE53">
            <v>0</v>
          </cell>
          <cell r="FF53">
            <v>0</v>
          </cell>
          <cell r="FG53">
            <v>0</v>
          </cell>
          <cell r="FH53">
            <v>0</v>
          </cell>
          <cell r="FI53">
            <v>0</v>
          </cell>
          <cell r="FJ53">
            <v>0</v>
          </cell>
          <cell r="FK53">
            <v>0</v>
          </cell>
          <cell r="FL53">
            <v>0</v>
          </cell>
          <cell r="FM53">
            <v>0</v>
          </cell>
          <cell r="FN53">
            <v>0</v>
          </cell>
          <cell r="FO53">
            <v>0</v>
          </cell>
          <cell r="FP53">
            <v>0</v>
          </cell>
          <cell r="FQ53"/>
          <cell r="FR53"/>
          <cell r="FS53"/>
          <cell r="FT53"/>
          <cell r="FU53"/>
          <cell r="FV53"/>
          <cell r="FW53"/>
          <cell r="FX53"/>
          <cell r="FY53"/>
          <cell r="FZ53"/>
          <cell r="GA53"/>
          <cell r="GB53"/>
          <cell r="GC53">
            <v>0</v>
          </cell>
          <cell r="GD53">
            <v>0</v>
          </cell>
          <cell r="GE53">
            <v>0</v>
          </cell>
          <cell r="GF53">
            <v>0</v>
          </cell>
          <cell r="GG53">
            <v>0</v>
          </cell>
          <cell r="GH53">
            <v>0</v>
          </cell>
          <cell r="GI53">
            <v>0</v>
          </cell>
          <cell r="GJ53">
            <v>0</v>
          </cell>
          <cell r="GK53">
            <v>0</v>
          </cell>
          <cell r="GL53">
            <v>0</v>
          </cell>
          <cell r="GM53">
            <v>0</v>
          </cell>
          <cell r="GN53">
            <v>0</v>
          </cell>
          <cell r="GO53"/>
          <cell r="GP53">
            <v>0</v>
          </cell>
          <cell r="GQ53">
            <v>0</v>
          </cell>
          <cell r="GR53">
            <v>0</v>
          </cell>
          <cell r="GS53"/>
          <cell r="GT53"/>
          <cell r="GU53"/>
          <cell r="GV53"/>
          <cell r="GW53"/>
          <cell r="GX53"/>
          <cell r="GY53"/>
          <cell r="GZ53"/>
          <cell r="HA53"/>
          <cell r="HB53"/>
          <cell r="HC53">
            <v>0</v>
          </cell>
          <cell r="HD53">
            <v>0</v>
          </cell>
          <cell r="HE53">
            <v>0</v>
          </cell>
          <cell r="HF53">
            <v>0</v>
          </cell>
          <cell r="HG53">
            <v>0</v>
          </cell>
          <cell r="HH53">
            <v>0</v>
          </cell>
          <cell r="HI53">
            <v>0</v>
          </cell>
          <cell r="HJ53"/>
          <cell r="HK53"/>
          <cell r="HL53"/>
          <cell r="HM53"/>
          <cell r="HN53"/>
          <cell r="HO53">
            <v>0</v>
          </cell>
          <cell r="HP53">
            <v>0</v>
          </cell>
          <cell r="HQ53">
            <v>0</v>
          </cell>
          <cell r="HR53">
            <v>0</v>
          </cell>
          <cell r="HS53">
            <v>0</v>
          </cell>
          <cell r="HT53"/>
          <cell r="HU53">
            <v>0</v>
          </cell>
          <cell r="HV53"/>
          <cell r="HW53">
            <v>0</v>
          </cell>
          <cell r="HX53"/>
          <cell r="HY53">
            <v>0</v>
          </cell>
          <cell r="HZ53">
            <v>0</v>
          </cell>
          <cell r="IA53">
            <v>178.6</v>
          </cell>
          <cell r="IB53">
            <v>25.1</v>
          </cell>
          <cell r="IC53">
            <v>14.883333333333333</v>
          </cell>
          <cell r="ID53">
            <v>2.5100000000000002</v>
          </cell>
          <cell r="IE53">
            <v>29.2</v>
          </cell>
          <cell r="IF53">
            <v>9</v>
          </cell>
          <cell r="IG53">
            <v>9.3333333333333339</v>
          </cell>
          <cell r="IH53">
            <v>12</v>
          </cell>
          <cell r="II53">
            <v>8.3666666666666671</v>
          </cell>
          <cell r="IJ53"/>
          <cell r="IK53"/>
          <cell r="IL53"/>
          <cell r="IM53">
            <v>0</v>
          </cell>
          <cell r="IN53">
            <v>1200</v>
          </cell>
        </row>
        <row r="54">
          <cell r="A54">
            <v>51</v>
          </cell>
          <cell r="B54" t="str">
            <v>Mandi</v>
          </cell>
          <cell r="C54" t="str">
            <v>HIMACHAL PRADESH</v>
          </cell>
          <cell r="D54" t="str">
            <v>North</v>
          </cell>
          <cell r="E54" t="str">
            <v>PAL CEMENT AND STEEL PVT. LTD.</v>
          </cell>
          <cell r="F54"/>
          <cell r="G54"/>
          <cell r="H54">
            <v>0.5</v>
          </cell>
          <cell r="I54"/>
          <cell r="J54" t="str">
            <v>Medium</v>
          </cell>
          <cell r="K54"/>
          <cell r="L54"/>
          <cell r="M54"/>
          <cell r="N54"/>
          <cell r="O54">
            <v>3</v>
          </cell>
          <cell r="P54">
            <v>4500</v>
          </cell>
          <cell r="Q54">
            <v>0</v>
          </cell>
          <cell r="R54">
            <v>1</v>
          </cell>
          <cell r="S54">
            <v>0</v>
          </cell>
          <cell r="T54">
            <v>13</v>
          </cell>
          <cell r="U54">
            <v>0</v>
          </cell>
          <cell r="V54">
            <v>1</v>
          </cell>
          <cell r="W54">
            <v>0</v>
          </cell>
          <cell r="X54">
            <v>0</v>
          </cell>
          <cell r="Y54" t="str">
            <v/>
          </cell>
          <cell r="Z54">
            <v>0</v>
          </cell>
          <cell r="AA54" t="str">
            <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cell r="AY54"/>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cell r="BW54"/>
          <cell r="BX54">
            <v>1</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cell r="CV54"/>
          <cell r="CW54"/>
          <cell r="CX54"/>
          <cell r="CY54"/>
          <cell r="CZ54"/>
          <cell r="DA54"/>
          <cell r="DB54"/>
          <cell r="DC54"/>
          <cell r="DD54"/>
          <cell r="DE54"/>
          <cell r="DF54"/>
          <cell r="DG54"/>
          <cell r="DH54">
            <v>0</v>
          </cell>
          <cell r="DI54">
            <v>0</v>
          </cell>
          <cell r="DJ54">
            <v>0</v>
          </cell>
          <cell r="DK54">
            <v>0</v>
          </cell>
          <cell r="DL54">
            <v>0</v>
          </cell>
          <cell r="DM54">
            <v>0</v>
          </cell>
          <cell r="DN54">
            <v>0</v>
          </cell>
          <cell r="DO54">
            <v>0</v>
          </cell>
          <cell r="DP54">
            <v>0</v>
          </cell>
          <cell r="DQ54">
            <v>0</v>
          </cell>
          <cell r="DR54">
            <v>0</v>
          </cell>
          <cell r="DS54"/>
          <cell r="DT54"/>
          <cell r="DU54"/>
          <cell r="DV54"/>
          <cell r="DW54"/>
          <cell r="DX54"/>
          <cell r="DY54"/>
          <cell r="DZ54"/>
          <cell r="EA54"/>
          <cell r="EB54"/>
          <cell r="EC54"/>
          <cell r="ED54"/>
          <cell r="EE54"/>
          <cell r="EF54"/>
          <cell r="EG54">
            <v>0</v>
          </cell>
          <cell r="EH54">
            <v>0</v>
          </cell>
          <cell r="EI54">
            <v>0</v>
          </cell>
          <cell r="EJ54">
            <v>0</v>
          </cell>
          <cell r="EK54">
            <v>0</v>
          </cell>
          <cell r="EL54">
            <v>0</v>
          </cell>
          <cell r="EM54">
            <v>0</v>
          </cell>
          <cell r="EN54">
            <v>0</v>
          </cell>
          <cell r="EO54">
            <v>0</v>
          </cell>
          <cell r="EP54">
            <v>0</v>
          </cell>
          <cell r="EQ54">
            <v>0</v>
          </cell>
          <cell r="ER54">
            <v>0</v>
          </cell>
          <cell r="ES54"/>
          <cell r="ET54"/>
          <cell r="EU54"/>
          <cell r="EV54"/>
          <cell r="EW54"/>
          <cell r="EX54"/>
          <cell r="EY54"/>
          <cell r="EZ54"/>
          <cell r="FA54"/>
          <cell r="FB54"/>
          <cell r="FC54"/>
          <cell r="FD54"/>
          <cell r="FE54">
            <v>1</v>
          </cell>
          <cell r="FF54">
            <v>1</v>
          </cell>
          <cell r="FG54">
            <v>1</v>
          </cell>
          <cell r="FH54">
            <v>0</v>
          </cell>
          <cell r="FI54">
            <v>0</v>
          </cell>
          <cell r="FJ54">
            <v>0</v>
          </cell>
          <cell r="FK54">
            <v>0</v>
          </cell>
          <cell r="FL54">
            <v>0</v>
          </cell>
          <cell r="FM54">
            <v>0</v>
          </cell>
          <cell r="FN54">
            <v>0</v>
          </cell>
          <cell r="FO54">
            <v>0</v>
          </cell>
          <cell r="FP54">
            <v>0</v>
          </cell>
          <cell r="FQ54"/>
          <cell r="FR54"/>
          <cell r="FS54"/>
          <cell r="FT54"/>
          <cell r="FU54"/>
          <cell r="FV54"/>
          <cell r="FW54"/>
          <cell r="FX54"/>
          <cell r="FY54"/>
          <cell r="FZ54"/>
          <cell r="GA54"/>
          <cell r="GB54"/>
          <cell r="GC54">
            <v>3</v>
          </cell>
          <cell r="GD54">
            <v>1</v>
          </cell>
          <cell r="GE54">
            <v>1</v>
          </cell>
          <cell r="GF54">
            <v>0</v>
          </cell>
          <cell r="GG54">
            <v>0</v>
          </cell>
          <cell r="GH54">
            <v>0</v>
          </cell>
          <cell r="GI54">
            <v>0</v>
          </cell>
          <cell r="GJ54">
            <v>0</v>
          </cell>
          <cell r="GK54">
            <v>0</v>
          </cell>
          <cell r="GL54">
            <v>0</v>
          </cell>
          <cell r="GM54">
            <v>0</v>
          </cell>
          <cell r="GN54">
            <v>0</v>
          </cell>
          <cell r="GO54"/>
          <cell r="GP54">
            <v>0</v>
          </cell>
          <cell r="GQ54">
            <v>0</v>
          </cell>
          <cell r="GR54">
            <v>0</v>
          </cell>
          <cell r="GS54"/>
          <cell r="GT54"/>
          <cell r="GU54"/>
          <cell r="GV54"/>
          <cell r="GW54"/>
          <cell r="GX54"/>
          <cell r="GY54"/>
          <cell r="GZ54"/>
          <cell r="HA54"/>
          <cell r="HB54"/>
          <cell r="HC54">
            <v>0</v>
          </cell>
          <cell r="HD54">
            <v>0</v>
          </cell>
          <cell r="HE54">
            <v>0</v>
          </cell>
          <cell r="HF54">
            <v>0</v>
          </cell>
          <cell r="HG54">
            <v>0</v>
          </cell>
          <cell r="HH54">
            <v>0</v>
          </cell>
          <cell r="HI54">
            <v>0</v>
          </cell>
          <cell r="HJ54"/>
          <cell r="HK54"/>
          <cell r="HL54"/>
          <cell r="HM54"/>
          <cell r="HN54"/>
          <cell r="HO54">
            <v>0</v>
          </cell>
          <cell r="HP54">
            <v>0</v>
          </cell>
          <cell r="HQ54">
            <v>0</v>
          </cell>
          <cell r="HR54">
            <v>0</v>
          </cell>
          <cell r="HS54">
            <v>5604</v>
          </cell>
          <cell r="HT54"/>
          <cell r="HU54">
            <v>0</v>
          </cell>
          <cell r="HV54"/>
          <cell r="HW54">
            <v>0</v>
          </cell>
          <cell r="HX54"/>
          <cell r="HY54">
            <v>0</v>
          </cell>
          <cell r="HZ54">
            <v>5114.5</v>
          </cell>
          <cell r="IA54">
            <v>0</v>
          </cell>
          <cell r="IB54">
            <v>0</v>
          </cell>
          <cell r="IC54">
            <v>0</v>
          </cell>
          <cell r="ID54">
            <v>0</v>
          </cell>
          <cell r="IE54">
            <v>0</v>
          </cell>
          <cell r="IF54">
            <v>0</v>
          </cell>
          <cell r="IG54">
            <v>0</v>
          </cell>
          <cell r="IH54">
            <v>0</v>
          </cell>
          <cell r="II54">
            <v>0</v>
          </cell>
          <cell r="IJ54"/>
          <cell r="IK54"/>
          <cell r="IL54"/>
          <cell r="IM54">
            <v>0</v>
          </cell>
          <cell r="IN54">
            <v>1500</v>
          </cell>
        </row>
        <row r="55">
          <cell r="A55">
            <v>52</v>
          </cell>
          <cell r="B55" t="str">
            <v>Solan</v>
          </cell>
          <cell r="C55" t="str">
            <v>HIMACHAL PRADESH</v>
          </cell>
          <cell r="D55" t="str">
            <v>North</v>
          </cell>
          <cell r="E55" t="str">
            <v>PAL CEMENT AND STEEL PVT. LTD.</v>
          </cell>
          <cell r="F55"/>
          <cell r="G55"/>
          <cell r="H55">
            <v>0.5</v>
          </cell>
          <cell r="I55"/>
          <cell r="J55" t="str">
            <v>Medium</v>
          </cell>
          <cell r="K55"/>
          <cell r="L55"/>
          <cell r="M55"/>
          <cell r="N55"/>
          <cell r="O55">
            <v>2</v>
          </cell>
          <cell r="P55">
            <v>3000</v>
          </cell>
          <cell r="Q55">
            <v>0</v>
          </cell>
          <cell r="R55">
            <v>0</v>
          </cell>
          <cell r="S55">
            <v>1</v>
          </cell>
          <cell r="T55">
            <v>11</v>
          </cell>
          <cell r="U55">
            <v>0</v>
          </cell>
          <cell r="V55">
            <v>7</v>
          </cell>
          <cell r="W55">
            <v>0</v>
          </cell>
          <cell r="X55">
            <v>0</v>
          </cell>
          <cell r="Y55" t="str">
            <v/>
          </cell>
          <cell r="Z55">
            <v>0</v>
          </cell>
          <cell r="AA55" t="str">
            <v/>
          </cell>
          <cell r="AB55">
            <v>0</v>
          </cell>
          <cell r="AC55">
            <v>26.96</v>
          </cell>
          <cell r="AD55">
            <v>45</v>
          </cell>
          <cell r="AE55">
            <v>0</v>
          </cell>
          <cell r="AF55">
            <v>0</v>
          </cell>
          <cell r="AG55">
            <v>0</v>
          </cell>
          <cell r="AH55">
            <v>0</v>
          </cell>
          <cell r="AI55">
            <v>12</v>
          </cell>
          <cell r="AJ55">
            <v>12</v>
          </cell>
          <cell r="AK55">
            <v>0</v>
          </cell>
          <cell r="AL55">
            <v>0</v>
          </cell>
          <cell r="AM55">
            <v>123</v>
          </cell>
          <cell r="AN55">
            <v>42.7</v>
          </cell>
          <cell r="AO55">
            <v>51</v>
          </cell>
          <cell r="AP55">
            <v>15</v>
          </cell>
          <cell r="AQ55">
            <v>0</v>
          </cell>
          <cell r="AR55">
            <v>0</v>
          </cell>
          <cell r="AS55">
            <v>30.04</v>
          </cell>
          <cell r="AT55">
            <v>12.69</v>
          </cell>
          <cell r="AU55">
            <v>0</v>
          </cell>
          <cell r="AV55">
            <v>0</v>
          </cell>
          <cell r="AW55">
            <v>155</v>
          </cell>
          <cell r="AX55"/>
          <cell r="AY55"/>
          <cell r="AZ55">
            <v>0</v>
          </cell>
          <cell r="BA55">
            <v>2</v>
          </cell>
          <cell r="BB55">
            <v>1</v>
          </cell>
          <cell r="BC55">
            <v>0</v>
          </cell>
          <cell r="BD55">
            <v>0</v>
          </cell>
          <cell r="BE55">
            <v>0</v>
          </cell>
          <cell r="BF55">
            <v>0</v>
          </cell>
          <cell r="BG55">
            <v>1</v>
          </cell>
          <cell r="BH55">
            <v>1</v>
          </cell>
          <cell r="BI55">
            <v>0</v>
          </cell>
          <cell r="BJ55">
            <v>0</v>
          </cell>
          <cell r="BK55">
            <v>1</v>
          </cell>
          <cell r="BL55">
            <v>0</v>
          </cell>
          <cell r="BM55">
            <v>0</v>
          </cell>
          <cell r="BN55">
            <v>0</v>
          </cell>
          <cell r="BO55">
            <v>0</v>
          </cell>
          <cell r="BP55">
            <v>0</v>
          </cell>
          <cell r="BQ55">
            <v>0</v>
          </cell>
          <cell r="BR55">
            <v>1</v>
          </cell>
          <cell r="BS55">
            <v>0</v>
          </cell>
          <cell r="BT55">
            <v>0</v>
          </cell>
          <cell r="BU55">
            <v>0</v>
          </cell>
          <cell r="BV55"/>
          <cell r="BW55"/>
          <cell r="BX55">
            <v>7</v>
          </cell>
          <cell r="BY55">
            <v>0</v>
          </cell>
          <cell r="BZ55">
            <v>2</v>
          </cell>
          <cell r="CA55">
            <v>1</v>
          </cell>
          <cell r="CB55">
            <v>0</v>
          </cell>
          <cell r="CC55">
            <v>0</v>
          </cell>
          <cell r="CD55">
            <v>0</v>
          </cell>
          <cell r="CE55">
            <v>0</v>
          </cell>
          <cell r="CF55">
            <v>1</v>
          </cell>
          <cell r="CG55">
            <v>1</v>
          </cell>
          <cell r="CH55">
            <v>0</v>
          </cell>
          <cell r="CI55">
            <v>0</v>
          </cell>
          <cell r="CJ55">
            <v>1</v>
          </cell>
          <cell r="CK55">
            <v>2</v>
          </cell>
          <cell r="CL55">
            <v>1</v>
          </cell>
          <cell r="CM55">
            <v>1</v>
          </cell>
          <cell r="CN55">
            <v>0</v>
          </cell>
          <cell r="CO55">
            <v>0</v>
          </cell>
          <cell r="CP55">
            <v>1</v>
          </cell>
          <cell r="CQ55">
            <v>1</v>
          </cell>
          <cell r="CR55">
            <v>0</v>
          </cell>
          <cell r="CS55">
            <v>0</v>
          </cell>
          <cell r="CT55">
            <v>2</v>
          </cell>
          <cell r="CU55"/>
          <cell r="CV55"/>
          <cell r="CW55"/>
          <cell r="CX55"/>
          <cell r="CY55"/>
          <cell r="CZ55"/>
          <cell r="DA55"/>
          <cell r="DB55"/>
          <cell r="DC55"/>
          <cell r="DD55"/>
          <cell r="DE55"/>
          <cell r="DF55"/>
          <cell r="DG55"/>
          <cell r="DH55">
            <v>1</v>
          </cell>
          <cell r="DI55">
            <v>2</v>
          </cell>
          <cell r="DJ55">
            <v>2</v>
          </cell>
          <cell r="DK55">
            <v>2</v>
          </cell>
          <cell r="DL55">
            <v>1</v>
          </cell>
          <cell r="DM55">
            <v>1</v>
          </cell>
          <cell r="DN55">
            <v>1</v>
          </cell>
          <cell r="DO55">
            <v>2</v>
          </cell>
          <cell r="DP55">
            <v>2</v>
          </cell>
          <cell r="DQ55">
            <v>1</v>
          </cell>
          <cell r="DR55">
            <v>2</v>
          </cell>
          <cell r="DS55"/>
          <cell r="DT55"/>
          <cell r="DU55"/>
          <cell r="DV55"/>
          <cell r="DW55"/>
          <cell r="DX55"/>
          <cell r="DY55"/>
          <cell r="DZ55"/>
          <cell r="EA55"/>
          <cell r="EB55"/>
          <cell r="EC55"/>
          <cell r="ED55"/>
          <cell r="EE55"/>
          <cell r="EF55"/>
          <cell r="EG55">
            <v>0</v>
          </cell>
          <cell r="EH55">
            <v>0</v>
          </cell>
          <cell r="EI55">
            <v>0</v>
          </cell>
          <cell r="EJ55">
            <v>0</v>
          </cell>
          <cell r="EK55">
            <v>0</v>
          </cell>
          <cell r="EL55">
            <v>0</v>
          </cell>
          <cell r="EM55">
            <v>0</v>
          </cell>
          <cell r="EN55">
            <v>0</v>
          </cell>
          <cell r="EO55">
            <v>0</v>
          </cell>
          <cell r="EP55">
            <v>0</v>
          </cell>
          <cell r="EQ55">
            <v>0</v>
          </cell>
          <cell r="ER55">
            <v>0</v>
          </cell>
          <cell r="ES55"/>
          <cell r="ET55"/>
          <cell r="EU55"/>
          <cell r="EV55"/>
          <cell r="EW55"/>
          <cell r="EX55"/>
          <cell r="EY55"/>
          <cell r="EZ55"/>
          <cell r="FA55"/>
          <cell r="FB55"/>
          <cell r="FC55"/>
          <cell r="FD55"/>
          <cell r="FE55">
            <v>0</v>
          </cell>
          <cell r="FF55">
            <v>0</v>
          </cell>
          <cell r="FG55">
            <v>0</v>
          </cell>
          <cell r="FH55">
            <v>0</v>
          </cell>
          <cell r="FI55">
            <v>0</v>
          </cell>
          <cell r="FJ55">
            <v>0</v>
          </cell>
          <cell r="FK55">
            <v>0</v>
          </cell>
          <cell r="FL55">
            <v>0</v>
          </cell>
          <cell r="FM55">
            <v>0</v>
          </cell>
          <cell r="FN55">
            <v>0</v>
          </cell>
          <cell r="FO55">
            <v>0</v>
          </cell>
          <cell r="FP55">
            <v>0</v>
          </cell>
          <cell r="FQ55"/>
          <cell r="FR55"/>
          <cell r="FS55"/>
          <cell r="FT55"/>
          <cell r="FU55"/>
          <cell r="FV55"/>
          <cell r="FW55"/>
          <cell r="FX55"/>
          <cell r="FY55"/>
          <cell r="FZ55"/>
          <cell r="GA55"/>
          <cell r="GB55"/>
          <cell r="GC55">
            <v>0</v>
          </cell>
          <cell r="GD55">
            <v>0</v>
          </cell>
          <cell r="GE55">
            <v>0</v>
          </cell>
          <cell r="GF55">
            <v>0</v>
          </cell>
          <cell r="GG55">
            <v>0</v>
          </cell>
          <cell r="GH55">
            <v>0</v>
          </cell>
          <cell r="GI55">
            <v>0</v>
          </cell>
          <cell r="GJ55">
            <v>0</v>
          </cell>
          <cell r="GK55">
            <v>0</v>
          </cell>
          <cell r="GL55">
            <v>0</v>
          </cell>
          <cell r="GM55">
            <v>0</v>
          </cell>
          <cell r="GN55">
            <v>0</v>
          </cell>
          <cell r="GO55"/>
          <cell r="GP55">
            <v>0</v>
          </cell>
          <cell r="GQ55">
            <v>0</v>
          </cell>
          <cell r="GR55">
            <v>0</v>
          </cell>
          <cell r="GS55"/>
          <cell r="GT55"/>
          <cell r="GU55"/>
          <cell r="GV55"/>
          <cell r="GW55"/>
          <cell r="GX55"/>
          <cell r="GY55"/>
          <cell r="GZ55"/>
          <cell r="HA55"/>
          <cell r="HB55"/>
          <cell r="HC55">
            <v>0</v>
          </cell>
          <cell r="HD55">
            <v>0</v>
          </cell>
          <cell r="HE55">
            <v>0</v>
          </cell>
          <cell r="HF55">
            <v>0</v>
          </cell>
          <cell r="HG55">
            <v>0</v>
          </cell>
          <cell r="HH55">
            <v>0</v>
          </cell>
          <cell r="HI55">
            <v>0</v>
          </cell>
          <cell r="HJ55"/>
          <cell r="HK55"/>
          <cell r="HL55"/>
          <cell r="HM55"/>
          <cell r="HN55"/>
          <cell r="HO55">
            <v>0</v>
          </cell>
          <cell r="HP55">
            <v>0</v>
          </cell>
          <cell r="HQ55">
            <v>0</v>
          </cell>
          <cell r="HR55">
            <v>0</v>
          </cell>
          <cell r="HS55">
            <v>0</v>
          </cell>
          <cell r="HT55"/>
          <cell r="HU55">
            <v>0</v>
          </cell>
          <cell r="HV55"/>
          <cell r="HW55">
            <v>0</v>
          </cell>
          <cell r="HX55"/>
          <cell r="HY55">
            <v>0</v>
          </cell>
          <cell r="HZ55">
            <v>0</v>
          </cell>
          <cell r="IA55">
            <v>218.96</v>
          </cell>
          <cell r="IB55">
            <v>306.43</v>
          </cell>
          <cell r="IC55">
            <v>18.246666666666666</v>
          </cell>
          <cell r="ID55">
            <v>30.643000000000001</v>
          </cell>
          <cell r="IE55">
            <v>23.986666666666668</v>
          </cell>
          <cell r="IF55">
            <v>0</v>
          </cell>
          <cell r="IG55">
            <v>8</v>
          </cell>
          <cell r="IH55">
            <v>41</v>
          </cell>
          <cell r="II55">
            <v>36.233333333333334</v>
          </cell>
          <cell r="IJ55"/>
          <cell r="IK55"/>
          <cell r="IL55"/>
          <cell r="IM55">
            <v>51.666666666666664</v>
          </cell>
          <cell r="IN55">
            <v>900</v>
          </cell>
        </row>
        <row r="56">
          <cell r="A56">
            <v>53</v>
          </cell>
          <cell r="B56" t="str">
            <v>Kullu</v>
          </cell>
          <cell r="C56" t="str">
            <v>HIMACHAL PRADESH</v>
          </cell>
          <cell r="D56" t="str">
            <v>North</v>
          </cell>
          <cell r="E56" t="str">
            <v>PAL CEMENT AND STEEL PVT. LTD.</v>
          </cell>
          <cell r="F56"/>
          <cell r="G56"/>
          <cell r="H56">
            <v>0.5</v>
          </cell>
          <cell r="I56"/>
          <cell r="J56" t="str">
            <v>Medium</v>
          </cell>
          <cell r="K56"/>
          <cell r="L56"/>
          <cell r="M56"/>
          <cell r="N56"/>
          <cell r="O56">
            <v>2</v>
          </cell>
          <cell r="P56">
            <v>2500</v>
          </cell>
          <cell r="Q56">
            <v>0</v>
          </cell>
          <cell r="R56">
            <v>0</v>
          </cell>
          <cell r="S56">
            <v>1</v>
          </cell>
          <cell r="T56">
            <v>9</v>
          </cell>
          <cell r="U56">
            <v>0</v>
          </cell>
          <cell r="V56">
            <v>1</v>
          </cell>
          <cell r="W56">
            <v>0</v>
          </cell>
          <cell r="X56">
            <v>0</v>
          </cell>
          <cell r="Y56" t="str">
            <v/>
          </cell>
          <cell r="Z56">
            <v>0</v>
          </cell>
          <cell r="AA56" t="str">
            <v/>
          </cell>
          <cell r="AB56">
            <v>0</v>
          </cell>
          <cell r="AC56">
            <v>0</v>
          </cell>
          <cell r="AD56">
            <v>0</v>
          </cell>
          <cell r="AE56">
            <v>0</v>
          </cell>
          <cell r="AF56">
            <v>0</v>
          </cell>
          <cell r="AG56">
            <v>6</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cell r="AY56"/>
          <cell r="AZ56">
            <v>0</v>
          </cell>
          <cell r="BA56">
            <v>0</v>
          </cell>
          <cell r="BB56">
            <v>0</v>
          </cell>
          <cell r="BC56">
            <v>0</v>
          </cell>
          <cell r="BD56">
            <v>0</v>
          </cell>
          <cell r="BE56">
            <v>1</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cell r="BW56"/>
          <cell r="BX56">
            <v>1</v>
          </cell>
          <cell r="BY56">
            <v>0</v>
          </cell>
          <cell r="BZ56">
            <v>0</v>
          </cell>
          <cell r="CA56">
            <v>0</v>
          </cell>
          <cell r="CB56">
            <v>0</v>
          </cell>
          <cell r="CC56">
            <v>0</v>
          </cell>
          <cell r="CD56">
            <v>1</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cell r="CV56"/>
          <cell r="CW56"/>
          <cell r="CX56"/>
          <cell r="CY56"/>
          <cell r="CZ56"/>
          <cell r="DA56"/>
          <cell r="DB56"/>
          <cell r="DC56"/>
          <cell r="DD56"/>
          <cell r="DE56"/>
          <cell r="DF56"/>
          <cell r="DG56"/>
          <cell r="DH56">
            <v>0</v>
          </cell>
          <cell r="DI56">
            <v>0</v>
          </cell>
          <cell r="DJ56">
            <v>0</v>
          </cell>
          <cell r="DK56">
            <v>0</v>
          </cell>
          <cell r="DL56">
            <v>0</v>
          </cell>
          <cell r="DM56">
            <v>0</v>
          </cell>
          <cell r="DN56">
            <v>0</v>
          </cell>
          <cell r="DO56">
            <v>0</v>
          </cell>
          <cell r="DP56">
            <v>0</v>
          </cell>
          <cell r="DQ56">
            <v>0</v>
          </cell>
          <cell r="DR56">
            <v>0</v>
          </cell>
          <cell r="DS56"/>
          <cell r="DT56"/>
          <cell r="DU56"/>
          <cell r="DV56"/>
          <cell r="DW56"/>
          <cell r="DX56"/>
          <cell r="DY56"/>
          <cell r="DZ56"/>
          <cell r="EA56"/>
          <cell r="EB56"/>
          <cell r="EC56"/>
          <cell r="ED56"/>
          <cell r="EE56"/>
          <cell r="EF56"/>
          <cell r="EG56">
            <v>0</v>
          </cell>
          <cell r="EH56">
            <v>0</v>
          </cell>
          <cell r="EI56">
            <v>0</v>
          </cell>
          <cell r="EJ56">
            <v>0</v>
          </cell>
          <cell r="EK56">
            <v>0</v>
          </cell>
          <cell r="EL56">
            <v>0</v>
          </cell>
          <cell r="EM56">
            <v>0</v>
          </cell>
          <cell r="EN56">
            <v>0</v>
          </cell>
          <cell r="EO56">
            <v>0</v>
          </cell>
          <cell r="EP56">
            <v>0</v>
          </cell>
          <cell r="EQ56">
            <v>0</v>
          </cell>
          <cell r="ER56">
            <v>0</v>
          </cell>
          <cell r="ES56"/>
          <cell r="ET56"/>
          <cell r="EU56"/>
          <cell r="EV56"/>
          <cell r="EW56"/>
          <cell r="EX56"/>
          <cell r="EY56"/>
          <cell r="EZ56"/>
          <cell r="FA56"/>
          <cell r="FB56"/>
          <cell r="FC56"/>
          <cell r="FD56"/>
          <cell r="FE56">
            <v>0</v>
          </cell>
          <cell r="FF56">
            <v>0</v>
          </cell>
          <cell r="FG56">
            <v>0</v>
          </cell>
          <cell r="FH56">
            <v>0</v>
          </cell>
          <cell r="FI56">
            <v>0</v>
          </cell>
          <cell r="FJ56">
            <v>0</v>
          </cell>
          <cell r="FK56">
            <v>0</v>
          </cell>
          <cell r="FL56">
            <v>0</v>
          </cell>
          <cell r="FM56">
            <v>0</v>
          </cell>
          <cell r="FN56">
            <v>0</v>
          </cell>
          <cell r="FO56">
            <v>0</v>
          </cell>
          <cell r="FP56">
            <v>0</v>
          </cell>
          <cell r="FQ56"/>
          <cell r="FR56"/>
          <cell r="FS56"/>
          <cell r="FT56"/>
          <cell r="FU56"/>
          <cell r="FV56"/>
          <cell r="FW56"/>
          <cell r="FX56"/>
          <cell r="FY56"/>
          <cell r="FZ56"/>
          <cell r="GA56"/>
          <cell r="GB56"/>
          <cell r="GC56">
            <v>0</v>
          </cell>
          <cell r="GD56">
            <v>0</v>
          </cell>
          <cell r="GE56">
            <v>0</v>
          </cell>
          <cell r="GF56">
            <v>0</v>
          </cell>
          <cell r="GG56">
            <v>0</v>
          </cell>
          <cell r="GH56">
            <v>0</v>
          </cell>
          <cell r="GI56">
            <v>0</v>
          </cell>
          <cell r="GJ56">
            <v>0</v>
          </cell>
          <cell r="GK56">
            <v>0</v>
          </cell>
          <cell r="GL56">
            <v>0</v>
          </cell>
          <cell r="GM56">
            <v>0</v>
          </cell>
          <cell r="GN56">
            <v>0</v>
          </cell>
          <cell r="GO56"/>
          <cell r="GP56">
            <v>0</v>
          </cell>
          <cell r="GQ56">
            <v>0</v>
          </cell>
          <cell r="GR56">
            <v>0</v>
          </cell>
          <cell r="GS56"/>
          <cell r="GT56"/>
          <cell r="GU56"/>
          <cell r="GV56"/>
          <cell r="GW56"/>
          <cell r="GX56"/>
          <cell r="GY56"/>
          <cell r="GZ56"/>
          <cell r="HA56"/>
          <cell r="HB56"/>
          <cell r="HC56">
            <v>0</v>
          </cell>
          <cell r="HD56">
            <v>0</v>
          </cell>
          <cell r="HE56">
            <v>0</v>
          </cell>
          <cell r="HF56">
            <v>0</v>
          </cell>
          <cell r="HG56">
            <v>0</v>
          </cell>
          <cell r="HH56">
            <v>0</v>
          </cell>
          <cell r="HI56">
            <v>0</v>
          </cell>
          <cell r="HJ56"/>
          <cell r="HK56"/>
          <cell r="HL56"/>
          <cell r="HM56"/>
          <cell r="HN56"/>
          <cell r="HO56">
            <v>0</v>
          </cell>
          <cell r="HP56">
            <v>0</v>
          </cell>
          <cell r="HQ56">
            <v>0</v>
          </cell>
          <cell r="HR56">
            <v>0</v>
          </cell>
          <cell r="HS56">
            <v>0</v>
          </cell>
          <cell r="HT56"/>
          <cell r="HU56">
            <v>0</v>
          </cell>
          <cell r="HV56"/>
          <cell r="HW56">
            <v>0</v>
          </cell>
          <cell r="HX56"/>
          <cell r="HY56">
            <v>0</v>
          </cell>
          <cell r="HZ56">
            <v>39330</v>
          </cell>
          <cell r="IA56">
            <v>6</v>
          </cell>
          <cell r="IB56">
            <v>0</v>
          </cell>
          <cell r="IC56">
            <v>0.5</v>
          </cell>
          <cell r="ID56">
            <v>0</v>
          </cell>
          <cell r="IE56">
            <v>0</v>
          </cell>
          <cell r="IF56">
            <v>2</v>
          </cell>
          <cell r="IG56">
            <v>0</v>
          </cell>
          <cell r="IH56">
            <v>0</v>
          </cell>
          <cell r="II56">
            <v>0</v>
          </cell>
          <cell r="IJ56"/>
          <cell r="IK56"/>
          <cell r="IL56"/>
          <cell r="IM56">
            <v>0</v>
          </cell>
          <cell r="IN56">
            <v>900</v>
          </cell>
        </row>
        <row r="57">
          <cell r="A57">
            <v>54</v>
          </cell>
          <cell r="B57" t="str">
            <v>Sirmaur</v>
          </cell>
          <cell r="C57" t="str">
            <v>HIMACHAL PRADESH</v>
          </cell>
          <cell r="D57" t="str">
            <v>North</v>
          </cell>
          <cell r="E57" t="str">
            <v>PAL CEMENT AND STEEL PVT. LTD.</v>
          </cell>
          <cell r="F57"/>
          <cell r="G57"/>
          <cell r="H57">
            <v>0.3</v>
          </cell>
          <cell r="I57"/>
          <cell r="J57" t="str">
            <v>Low</v>
          </cell>
          <cell r="K57"/>
          <cell r="L57"/>
          <cell r="M57"/>
          <cell r="N57"/>
          <cell r="O57">
            <v>2</v>
          </cell>
          <cell r="P57">
            <v>1500</v>
          </cell>
          <cell r="Q57">
            <v>0</v>
          </cell>
          <cell r="R57">
            <v>0</v>
          </cell>
          <cell r="S57">
            <v>1</v>
          </cell>
          <cell r="T57">
            <v>12</v>
          </cell>
          <cell r="U57">
            <v>0</v>
          </cell>
          <cell r="V57">
            <v>0</v>
          </cell>
          <cell r="W57">
            <v>0</v>
          </cell>
          <cell r="X57">
            <v>0</v>
          </cell>
          <cell r="Y57" t="str">
            <v/>
          </cell>
          <cell r="Z57">
            <v>0</v>
          </cell>
          <cell r="AA57" t="str">
            <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cell r="AY57"/>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cell r="BW57"/>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cell r="CV57"/>
          <cell r="CW57"/>
          <cell r="CX57"/>
          <cell r="CY57"/>
          <cell r="CZ57"/>
          <cell r="DA57"/>
          <cell r="DB57"/>
          <cell r="DC57"/>
          <cell r="DD57"/>
          <cell r="DE57"/>
          <cell r="DF57"/>
          <cell r="DG57"/>
          <cell r="DH57">
            <v>0</v>
          </cell>
          <cell r="DI57">
            <v>0</v>
          </cell>
          <cell r="DJ57">
            <v>0</v>
          </cell>
          <cell r="DK57">
            <v>0</v>
          </cell>
          <cell r="DL57">
            <v>0</v>
          </cell>
          <cell r="DM57">
            <v>0</v>
          </cell>
          <cell r="DN57">
            <v>0</v>
          </cell>
          <cell r="DO57">
            <v>0</v>
          </cell>
          <cell r="DP57">
            <v>0</v>
          </cell>
          <cell r="DQ57">
            <v>0</v>
          </cell>
          <cell r="DR57">
            <v>0</v>
          </cell>
          <cell r="DS57"/>
          <cell r="DT57"/>
          <cell r="DU57"/>
          <cell r="DV57"/>
          <cell r="DW57"/>
          <cell r="DX57"/>
          <cell r="DY57"/>
          <cell r="DZ57"/>
          <cell r="EA57"/>
          <cell r="EB57"/>
          <cell r="EC57"/>
          <cell r="ED57"/>
          <cell r="EE57"/>
          <cell r="EF57"/>
          <cell r="EG57">
            <v>0</v>
          </cell>
          <cell r="EH57">
            <v>0</v>
          </cell>
          <cell r="EI57">
            <v>0</v>
          </cell>
          <cell r="EJ57">
            <v>0</v>
          </cell>
          <cell r="EK57">
            <v>0</v>
          </cell>
          <cell r="EL57">
            <v>0</v>
          </cell>
          <cell r="EM57">
            <v>0</v>
          </cell>
          <cell r="EN57">
            <v>0</v>
          </cell>
          <cell r="EO57">
            <v>0</v>
          </cell>
          <cell r="EP57">
            <v>0</v>
          </cell>
          <cell r="EQ57">
            <v>0</v>
          </cell>
          <cell r="ER57">
            <v>0</v>
          </cell>
          <cell r="ES57"/>
          <cell r="ET57"/>
          <cell r="EU57"/>
          <cell r="EV57"/>
          <cell r="EW57"/>
          <cell r="EX57"/>
          <cell r="EY57"/>
          <cell r="EZ57"/>
          <cell r="FA57"/>
          <cell r="FB57"/>
          <cell r="FC57"/>
          <cell r="FD57"/>
          <cell r="FE57">
            <v>1</v>
          </cell>
          <cell r="FF57">
            <v>1</v>
          </cell>
          <cell r="FG57">
            <v>0</v>
          </cell>
          <cell r="FH57">
            <v>0</v>
          </cell>
          <cell r="FI57">
            <v>0</v>
          </cell>
          <cell r="FJ57">
            <v>0</v>
          </cell>
          <cell r="FK57">
            <v>0</v>
          </cell>
          <cell r="FL57">
            <v>0</v>
          </cell>
          <cell r="FM57">
            <v>0</v>
          </cell>
          <cell r="FN57">
            <v>0</v>
          </cell>
          <cell r="FO57">
            <v>0</v>
          </cell>
          <cell r="FP57">
            <v>0</v>
          </cell>
          <cell r="FQ57"/>
          <cell r="FR57"/>
          <cell r="FS57"/>
          <cell r="FT57"/>
          <cell r="FU57"/>
          <cell r="FV57"/>
          <cell r="FW57"/>
          <cell r="FX57"/>
          <cell r="FY57"/>
          <cell r="FZ57"/>
          <cell r="GA57"/>
          <cell r="GB57"/>
          <cell r="GC57">
            <v>1</v>
          </cell>
          <cell r="GD57">
            <v>1</v>
          </cell>
          <cell r="GE57">
            <v>0</v>
          </cell>
          <cell r="GF57">
            <v>0</v>
          </cell>
          <cell r="GG57">
            <v>0</v>
          </cell>
          <cell r="GH57">
            <v>0</v>
          </cell>
          <cell r="GI57">
            <v>0</v>
          </cell>
          <cell r="GJ57">
            <v>0</v>
          </cell>
          <cell r="GK57">
            <v>0</v>
          </cell>
          <cell r="GL57">
            <v>0</v>
          </cell>
          <cell r="GM57">
            <v>0</v>
          </cell>
          <cell r="GN57">
            <v>0</v>
          </cell>
          <cell r="GO57"/>
          <cell r="GP57">
            <v>0</v>
          </cell>
          <cell r="GQ57">
            <v>0</v>
          </cell>
          <cell r="GR57">
            <v>0</v>
          </cell>
          <cell r="GS57"/>
          <cell r="GT57"/>
          <cell r="GU57"/>
          <cell r="GV57"/>
          <cell r="GW57"/>
          <cell r="GX57"/>
          <cell r="GY57"/>
          <cell r="GZ57"/>
          <cell r="HA57"/>
          <cell r="HB57"/>
          <cell r="HC57">
            <v>0</v>
          </cell>
          <cell r="HD57">
            <v>0</v>
          </cell>
          <cell r="HE57">
            <v>0</v>
          </cell>
          <cell r="HF57">
            <v>0</v>
          </cell>
          <cell r="HG57">
            <v>0</v>
          </cell>
          <cell r="HH57">
            <v>0</v>
          </cell>
          <cell r="HI57">
            <v>0</v>
          </cell>
          <cell r="HJ57"/>
          <cell r="HK57"/>
          <cell r="HL57"/>
          <cell r="HM57"/>
          <cell r="HN57"/>
          <cell r="HO57">
            <v>0</v>
          </cell>
          <cell r="HP57">
            <v>0</v>
          </cell>
          <cell r="HQ57">
            <v>0</v>
          </cell>
          <cell r="HR57">
            <v>0</v>
          </cell>
          <cell r="HS57">
            <v>3519</v>
          </cell>
          <cell r="HT57"/>
          <cell r="HU57">
            <v>0</v>
          </cell>
          <cell r="HV57"/>
          <cell r="HW57">
            <v>0</v>
          </cell>
          <cell r="HX57"/>
          <cell r="HY57">
            <v>0</v>
          </cell>
          <cell r="HZ57">
            <v>16345.7</v>
          </cell>
          <cell r="IA57">
            <v>0</v>
          </cell>
          <cell r="IB57">
            <v>0</v>
          </cell>
          <cell r="IC57">
            <v>0</v>
          </cell>
          <cell r="ID57">
            <v>0</v>
          </cell>
          <cell r="IE57">
            <v>0</v>
          </cell>
          <cell r="IF57">
            <v>0</v>
          </cell>
          <cell r="IG57">
            <v>0</v>
          </cell>
          <cell r="IH57">
            <v>0</v>
          </cell>
          <cell r="II57">
            <v>0</v>
          </cell>
          <cell r="IJ57"/>
          <cell r="IK57"/>
          <cell r="IL57"/>
          <cell r="IM57">
            <v>0</v>
          </cell>
          <cell r="IN57">
            <v>800</v>
          </cell>
        </row>
        <row r="58">
          <cell r="A58">
            <v>55</v>
          </cell>
          <cell r="B58" t="str">
            <v>Hamirpur</v>
          </cell>
          <cell r="C58" t="str">
            <v>HIMACHAL PRADESH</v>
          </cell>
          <cell r="D58" t="str">
            <v>North</v>
          </cell>
          <cell r="E58" t="str">
            <v>PAL CEMENT AND STEEL PVT. LTD.</v>
          </cell>
          <cell r="F58"/>
          <cell r="G58"/>
          <cell r="H58">
            <v>0.5</v>
          </cell>
          <cell r="I58"/>
          <cell r="J58" t="str">
            <v>Medium</v>
          </cell>
          <cell r="K58"/>
          <cell r="L58"/>
          <cell r="M58"/>
          <cell r="N58"/>
          <cell r="O58">
            <v>0</v>
          </cell>
          <cell r="P58">
            <v>2600</v>
          </cell>
          <cell r="Q58">
            <v>0</v>
          </cell>
          <cell r="R58">
            <v>0</v>
          </cell>
          <cell r="S58">
            <v>0</v>
          </cell>
          <cell r="T58">
            <v>16</v>
          </cell>
          <cell r="U58">
            <v>0</v>
          </cell>
          <cell r="V58">
            <v>1</v>
          </cell>
          <cell r="W58">
            <v>0</v>
          </cell>
          <cell r="X58">
            <v>0</v>
          </cell>
          <cell r="Y58" t="str">
            <v/>
          </cell>
          <cell r="Z58">
            <v>0</v>
          </cell>
          <cell r="AA58" t="str">
            <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12.02</v>
          </cell>
          <cell r="AW58">
            <v>0</v>
          </cell>
          <cell r="AX58"/>
          <cell r="AY58"/>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1</v>
          </cell>
          <cell r="BU58">
            <v>0</v>
          </cell>
          <cell r="BV58"/>
          <cell r="BW58"/>
          <cell r="BX58">
            <v>1</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1</v>
          </cell>
          <cell r="CT58">
            <v>0</v>
          </cell>
          <cell r="CU58"/>
          <cell r="CV58"/>
          <cell r="CW58"/>
          <cell r="CX58"/>
          <cell r="CY58"/>
          <cell r="CZ58"/>
          <cell r="DA58"/>
          <cell r="DB58"/>
          <cell r="DC58"/>
          <cell r="DD58"/>
          <cell r="DE58"/>
          <cell r="DF58"/>
          <cell r="DG58"/>
          <cell r="DH58">
            <v>0</v>
          </cell>
          <cell r="DI58">
            <v>0</v>
          </cell>
          <cell r="DJ58">
            <v>0</v>
          </cell>
          <cell r="DK58">
            <v>0</v>
          </cell>
          <cell r="DL58">
            <v>0</v>
          </cell>
          <cell r="DM58">
            <v>0</v>
          </cell>
          <cell r="DN58">
            <v>0</v>
          </cell>
          <cell r="DO58">
            <v>0</v>
          </cell>
          <cell r="DP58">
            <v>0</v>
          </cell>
          <cell r="DQ58">
            <v>1</v>
          </cell>
          <cell r="DR58">
            <v>1</v>
          </cell>
          <cell r="DS58"/>
          <cell r="DT58"/>
          <cell r="DU58"/>
          <cell r="DV58"/>
          <cell r="DW58"/>
          <cell r="DX58"/>
          <cell r="DY58"/>
          <cell r="DZ58"/>
          <cell r="EA58"/>
          <cell r="EB58"/>
          <cell r="EC58"/>
          <cell r="ED58"/>
          <cell r="EE58"/>
          <cell r="EF58"/>
          <cell r="EG58">
            <v>0</v>
          </cell>
          <cell r="EH58">
            <v>0</v>
          </cell>
          <cell r="EI58">
            <v>0</v>
          </cell>
          <cell r="EJ58">
            <v>0</v>
          </cell>
          <cell r="EK58">
            <v>0</v>
          </cell>
          <cell r="EL58">
            <v>0</v>
          </cell>
          <cell r="EM58">
            <v>0</v>
          </cell>
          <cell r="EN58">
            <v>0</v>
          </cell>
          <cell r="EO58">
            <v>0</v>
          </cell>
          <cell r="EP58">
            <v>0</v>
          </cell>
          <cell r="EQ58">
            <v>0</v>
          </cell>
          <cell r="ER58">
            <v>0</v>
          </cell>
          <cell r="ES58"/>
          <cell r="ET58"/>
          <cell r="EU58"/>
          <cell r="EV58"/>
          <cell r="EW58"/>
          <cell r="EX58"/>
          <cell r="EY58"/>
          <cell r="EZ58"/>
          <cell r="FA58"/>
          <cell r="FB58"/>
          <cell r="FC58"/>
          <cell r="FD58"/>
          <cell r="FE58">
            <v>5</v>
          </cell>
          <cell r="FF58">
            <v>3.5</v>
          </cell>
          <cell r="FG58">
            <v>2</v>
          </cell>
          <cell r="FH58">
            <v>0</v>
          </cell>
          <cell r="FI58">
            <v>0</v>
          </cell>
          <cell r="FJ58">
            <v>0</v>
          </cell>
          <cell r="FK58">
            <v>0</v>
          </cell>
          <cell r="FL58">
            <v>0</v>
          </cell>
          <cell r="FM58">
            <v>0</v>
          </cell>
          <cell r="FN58">
            <v>0</v>
          </cell>
          <cell r="FO58">
            <v>0</v>
          </cell>
          <cell r="FP58">
            <v>0</v>
          </cell>
          <cell r="FQ58"/>
          <cell r="FR58"/>
          <cell r="FS58"/>
          <cell r="FT58"/>
          <cell r="FU58"/>
          <cell r="FV58"/>
          <cell r="FW58"/>
          <cell r="FX58"/>
          <cell r="FY58"/>
          <cell r="FZ58"/>
          <cell r="GA58"/>
          <cell r="GB58"/>
          <cell r="GC58">
            <v>5</v>
          </cell>
          <cell r="GD58">
            <v>5</v>
          </cell>
          <cell r="GE58">
            <v>3.5</v>
          </cell>
          <cell r="GF58">
            <v>0</v>
          </cell>
          <cell r="GG58">
            <v>0</v>
          </cell>
          <cell r="GH58">
            <v>0</v>
          </cell>
          <cell r="GI58">
            <v>0</v>
          </cell>
          <cell r="GJ58">
            <v>0</v>
          </cell>
          <cell r="GK58">
            <v>0</v>
          </cell>
          <cell r="GL58">
            <v>0</v>
          </cell>
          <cell r="GM58">
            <v>0</v>
          </cell>
          <cell r="GN58">
            <v>0</v>
          </cell>
          <cell r="GO58"/>
          <cell r="GP58">
            <v>0</v>
          </cell>
          <cell r="GQ58">
            <v>0</v>
          </cell>
          <cell r="GR58">
            <v>0</v>
          </cell>
          <cell r="GS58"/>
          <cell r="GT58"/>
          <cell r="GU58"/>
          <cell r="GV58"/>
          <cell r="GW58"/>
          <cell r="GX58"/>
          <cell r="GY58"/>
          <cell r="GZ58"/>
          <cell r="HA58"/>
          <cell r="HB58"/>
          <cell r="HC58">
            <v>0</v>
          </cell>
          <cell r="HD58">
            <v>0</v>
          </cell>
          <cell r="HE58">
            <v>0</v>
          </cell>
          <cell r="HF58">
            <v>0</v>
          </cell>
          <cell r="HG58">
            <v>0</v>
          </cell>
          <cell r="HH58">
            <v>0</v>
          </cell>
          <cell r="HI58">
            <v>0</v>
          </cell>
          <cell r="HJ58"/>
          <cell r="HK58"/>
          <cell r="HL58"/>
          <cell r="HM58"/>
          <cell r="HN58"/>
          <cell r="HO58">
            <v>0</v>
          </cell>
          <cell r="HP58">
            <v>0</v>
          </cell>
          <cell r="HQ58">
            <v>0</v>
          </cell>
          <cell r="HR58">
            <v>0</v>
          </cell>
          <cell r="HS58">
            <v>0</v>
          </cell>
          <cell r="HT58"/>
          <cell r="HU58">
            <v>0</v>
          </cell>
          <cell r="HV58"/>
          <cell r="HW58">
            <v>0</v>
          </cell>
          <cell r="HX58"/>
          <cell r="HY58">
            <v>0</v>
          </cell>
          <cell r="HZ58">
            <v>0</v>
          </cell>
          <cell r="IA58">
            <v>0</v>
          </cell>
          <cell r="IB58">
            <v>12.02</v>
          </cell>
          <cell r="IC58">
            <v>0</v>
          </cell>
          <cell r="ID58">
            <v>1.202</v>
          </cell>
          <cell r="IE58">
            <v>0</v>
          </cell>
          <cell r="IF58">
            <v>0</v>
          </cell>
          <cell r="IG58">
            <v>0</v>
          </cell>
          <cell r="IH58">
            <v>0</v>
          </cell>
          <cell r="II58">
            <v>0</v>
          </cell>
          <cell r="IJ58"/>
          <cell r="IK58"/>
          <cell r="IL58"/>
          <cell r="IM58">
            <v>4.0066666666666668</v>
          </cell>
          <cell r="IN58">
            <v>800</v>
          </cell>
        </row>
        <row r="59">
          <cell r="A59">
            <v>56</v>
          </cell>
          <cell r="B59" t="str">
            <v>Bilaspur</v>
          </cell>
          <cell r="C59" t="str">
            <v>HIMACHAL PRADESH</v>
          </cell>
          <cell r="D59" t="str">
            <v>North</v>
          </cell>
          <cell r="E59" t="str">
            <v>PAL CEMENT AND STEEL PVT. LTD.</v>
          </cell>
          <cell r="F59"/>
          <cell r="G59"/>
          <cell r="H59">
            <v>0.5</v>
          </cell>
          <cell r="I59"/>
          <cell r="J59" t="str">
            <v>Medium</v>
          </cell>
          <cell r="K59"/>
          <cell r="L59"/>
          <cell r="M59"/>
          <cell r="N59"/>
          <cell r="O59">
            <v>2</v>
          </cell>
          <cell r="P59">
            <v>2500</v>
          </cell>
          <cell r="Q59">
            <v>0</v>
          </cell>
          <cell r="R59">
            <v>0</v>
          </cell>
          <cell r="S59">
            <v>1</v>
          </cell>
          <cell r="T59">
            <v>11</v>
          </cell>
          <cell r="U59">
            <v>0</v>
          </cell>
          <cell r="V59">
            <v>4</v>
          </cell>
          <cell r="W59">
            <v>0</v>
          </cell>
          <cell r="X59">
            <v>0</v>
          </cell>
          <cell r="Y59" t="str">
            <v/>
          </cell>
          <cell r="Z59">
            <v>0</v>
          </cell>
          <cell r="AA59" t="str">
            <v/>
          </cell>
          <cell r="AB59">
            <v>9.58</v>
          </cell>
          <cell r="AC59">
            <v>0</v>
          </cell>
          <cell r="AD59">
            <v>0</v>
          </cell>
          <cell r="AE59">
            <v>22</v>
          </cell>
          <cell r="AF59">
            <v>50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cell r="AY59"/>
          <cell r="AZ59">
            <v>0</v>
          </cell>
          <cell r="BA59">
            <v>0</v>
          </cell>
          <cell r="BB59">
            <v>0</v>
          </cell>
          <cell r="BC59">
            <v>0</v>
          </cell>
          <cell r="BD59">
            <v>1</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cell r="BW59"/>
          <cell r="BX59">
            <v>4</v>
          </cell>
          <cell r="BY59">
            <v>1</v>
          </cell>
          <cell r="BZ59">
            <v>0</v>
          </cell>
          <cell r="CA59">
            <v>0</v>
          </cell>
          <cell r="CB59">
            <v>1</v>
          </cell>
          <cell r="CC59">
            <v>1</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cell r="CV59"/>
          <cell r="CW59"/>
          <cell r="CX59"/>
          <cell r="CY59"/>
          <cell r="CZ59"/>
          <cell r="DA59"/>
          <cell r="DB59"/>
          <cell r="DC59"/>
          <cell r="DD59"/>
          <cell r="DE59"/>
          <cell r="DF59"/>
          <cell r="DG59"/>
          <cell r="DH59">
            <v>0</v>
          </cell>
          <cell r="DI59">
            <v>0</v>
          </cell>
          <cell r="DJ59">
            <v>0</v>
          </cell>
          <cell r="DK59">
            <v>0</v>
          </cell>
          <cell r="DL59">
            <v>0</v>
          </cell>
          <cell r="DM59">
            <v>0</v>
          </cell>
          <cell r="DN59">
            <v>0</v>
          </cell>
          <cell r="DO59">
            <v>0</v>
          </cell>
          <cell r="DP59">
            <v>0</v>
          </cell>
          <cell r="DQ59">
            <v>0</v>
          </cell>
          <cell r="DR59">
            <v>0</v>
          </cell>
          <cell r="DS59"/>
          <cell r="DT59"/>
          <cell r="DU59"/>
          <cell r="DV59"/>
          <cell r="DW59"/>
          <cell r="DX59"/>
          <cell r="DY59"/>
          <cell r="DZ59"/>
          <cell r="EA59"/>
          <cell r="EB59"/>
          <cell r="EC59"/>
          <cell r="ED59"/>
          <cell r="EE59"/>
          <cell r="EF59"/>
          <cell r="EG59">
            <v>0</v>
          </cell>
          <cell r="EH59">
            <v>0</v>
          </cell>
          <cell r="EI59">
            <v>0</v>
          </cell>
          <cell r="EJ59">
            <v>0</v>
          </cell>
          <cell r="EK59">
            <v>0</v>
          </cell>
          <cell r="EL59">
            <v>0</v>
          </cell>
          <cell r="EM59">
            <v>0</v>
          </cell>
          <cell r="EN59">
            <v>0</v>
          </cell>
          <cell r="EO59">
            <v>0</v>
          </cell>
          <cell r="EP59">
            <v>0</v>
          </cell>
          <cell r="EQ59">
            <v>0</v>
          </cell>
          <cell r="ER59">
            <v>0</v>
          </cell>
          <cell r="ES59"/>
          <cell r="ET59"/>
          <cell r="EU59"/>
          <cell r="EV59"/>
          <cell r="EW59"/>
          <cell r="EX59"/>
          <cell r="EY59"/>
          <cell r="EZ59"/>
          <cell r="FA59"/>
          <cell r="FB59"/>
          <cell r="FC59"/>
          <cell r="FD59"/>
          <cell r="FE59">
            <v>0</v>
          </cell>
          <cell r="FF59">
            <v>0</v>
          </cell>
          <cell r="FG59">
            <v>0</v>
          </cell>
          <cell r="FH59">
            <v>0</v>
          </cell>
          <cell r="FI59">
            <v>0</v>
          </cell>
          <cell r="FJ59">
            <v>0</v>
          </cell>
          <cell r="FK59">
            <v>0</v>
          </cell>
          <cell r="FL59">
            <v>0</v>
          </cell>
          <cell r="FM59">
            <v>0</v>
          </cell>
          <cell r="FN59">
            <v>0</v>
          </cell>
          <cell r="FO59">
            <v>0</v>
          </cell>
          <cell r="FP59">
            <v>0</v>
          </cell>
          <cell r="FQ59"/>
          <cell r="FR59"/>
          <cell r="FS59"/>
          <cell r="FT59"/>
          <cell r="FU59"/>
          <cell r="FV59"/>
          <cell r="FW59"/>
          <cell r="FX59"/>
          <cell r="FY59"/>
          <cell r="FZ59"/>
          <cell r="GA59"/>
          <cell r="GB59"/>
          <cell r="GC59">
            <v>0</v>
          </cell>
          <cell r="GD59">
            <v>0</v>
          </cell>
          <cell r="GE59">
            <v>0</v>
          </cell>
          <cell r="GF59">
            <v>0</v>
          </cell>
          <cell r="GG59">
            <v>0</v>
          </cell>
          <cell r="GH59">
            <v>0</v>
          </cell>
          <cell r="GI59">
            <v>0</v>
          </cell>
          <cell r="GJ59">
            <v>0</v>
          </cell>
          <cell r="GK59">
            <v>0</v>
          </cell>
          <cell r="GL59">
            <v>0</v>
          </cell>
          <cell r="GM59">
            <v>0</v>
          </cell>
          <cell r="GN59">
            <v>0</v>
          </cell>
          <cell r="GO59"/>
          <cell r="GP59">
            <v>0</v>
          </cell>
          <cell r="GQ59">
            <v>0</v>
          </cell>
          <cell r="GR59">
            <v>15</v>
          </cell>
          <cell r="GS59"/>
          <cell r="GT59"/>
          <cell r="GU59"/>
          <cell r="GV59"/>
          <cell r="GW59"/>
          <cell r="GX59"/>
          <cell r="GY59"/>
          <cell r="GZ59"/>
          <cell r="HA59"/>
          <cell r="HB59"/>
          <cell r="HC59">
            <v>0</v>
          </cell>
          <cell r="HD59">
            <v>0</v>
          </cell>
          <cell r="HE59">
            <v>0</v>
          </cell>
          <cell r="HF59">
            <v>0</v>
          </cell>
          <cell r="HG59">
            <v>0</v>
          </cell>
          <cell r="HH59">
            <v>0</v>
          </cell>
          <cell r="HI59">
            <v>0</v>
          </cell>
          <cell r="HJ59"/>
          <cell r="HK59"/>
          <cell r="HL59"/>
          <cell r="HM59"/>
          <cell r="HN59"/>
          <cell r="HO59">
            <v>0</v>
          </cell>
          <cell r="HP59">
            <v>0</v>
          </cell>
          <cell r="HQ59">
            <v>0</v>
          </cell>
          <cell r="HR59">
            <v>0</v>
          </cell>
          <cell r="HS59">
            <v>0</v>
          </cell>
          <cell r="HT59"/>
          <cell r="HU59">
            <v>0</v>
          </cell>
          <cell r="HV59"/>
          <cell r="HW59">
            <v>0</v>
          </cell>
          <cell r="HX59"/>
          <cell r="HY59">
            <v>0</v>
          </cell>
          <cell r="HZ59">
            <v>6120</v>
          </cell>
          <cell r="IA59">
            <v>81.58</v>
          </cell>
          <cell r="IB59">
            <v>0</v>
          </cell>
          <cell r="IC59">
            <v>6.7983333333333329</v>
          </cell>
          <cell r="ID59">
            <v>0</v>
          </cell>
          <cell r="IE59">
            <v>3.1933333333333334</v>
          </cell>
          <cell r="IF59">
            <v>24</v>
          </cell>
          <cell r="IG59">
            <v>0</v>
          </cell>
          <cell r="IH59">
            <v>0</v>
          </cell>
          <cell r="II59">
            <v>0</v>
          </cell>
          <cell r="IJ59"/>
          <cell r="IK59"/>
          <cell r="IL59"/>
          <cell r="IM59">
            <v>0</v>
          </cell>
          <cell r="IN59">
            <v>800</v>
          </cell>
        </row>
        <row r="60">
          <cell r="A60">
            <v>57</v>
          </cell>
          <cell r="B60" t="str">
            <v>Una</v>
          </cell>
          <cell r="C60" t="str">
            <v>HIMACHAL PRADESH</v>
          </cell>
          <cell r="D60" t="str">
            <v>North</v>
          </cell>
          <cell r="E60" t="str">
            <v>PAL CEMENT AND STEEL PVT. LTD.</v>
          </cell>
          <cell r="F60"/>
          <cell r="G60"/>
          <cell r="H60">
            <v>0.5</v>
          </cell>
          <cell r="I60"/>
          <cell r="J60" t="str">
            <v>Medium</v>
          </cell>
          <cell r="K60"/>
          <cell r="L60"/>
          <cell r="M60"/>
          <cell r="N60"/>
          <cell r="O60">
            <v>2</v>
          </cell>
          <cell r="P60">
            <v>3500</v>
          </cell>
          <cell r="Q60">
            <v>0</v>
          </cell>
          <cell r="R60">
            <v>0</v>
          </cell>
          <cell r="S60">
            <v>1</v>
          </cell>
          <cell r="T60">
            <v>8</v>
          </cell>
          <cell r="U60">
            <v>0</v>
          </cell>
          <cell r="V60">
            <v>0</v>
          </cell>
          <cell r="W60">
            <v>0</v>
          </cell>
          <cell r="X60">
            <v>0</v>
          </cell>
          <cell r="Y60" t="str">
            <v/>
          </cell>
          <cell r="Z60">
            <v>0</v>
          </cell>
          <cell r="AA60" t="str">
            <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cell r="AY60"/>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cell r="BW60"/>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cell r="CV60"/>
          <cell r="CW60"/>
          <cell r="CX60"/>
          <cell r="CY60"/>
          <cell r="CZ60"/>
          <cell r="DA60"/>
          <cell r="DB60"/>
          <cell r="DC60"/>
          <cell r="DD60"/>
          <cell r="DE60"/>
          <cell r="DF60"/>
          <cell r="DG60"/>
          <cell r="DH60">
            <v>0</v>
          </cell>
          <cell r="DI60">
            <v>0</v>
          </cell>
          <cell r="DJ60">
            <v>0</v>
          </cell>
          <cell r="DK60">
            <v>0</v>
          </cell>
          <cell r="DL60">
            <v>0</v>
          </cell>
          <cell r="DM60">
            <v>0</v>
          </cell>
          <cell r="DN60">
            <v>0</v>
          </cell>
          <cell r="DO60">
            <v>0</v>
          </cell>
          <cell r="DP60">
            <v>0</v>
          </cell>
          <cell r="DQ60">
            <v>0</v>
          </cell>
          <cell r="DR60">
            <v>0</v>
          </cell>
          <cell r="DS60"/>
          <cell r="DT60"/>
          <cell r="DU60"/>
          <cell r="DV60"/>
          <cell r="DW60"/>
          <cell r="DX60"/>
          <cell r="DY60"/>
          <cell r="DZ60"/>
          <cell r="EA60"/>
          <cell r="EB60"/>
          <cell r="EC60"/>
          <cell r="ED60"/>
          <cell r="EE60"/>
          <cell r="EF60"/>
          <cell r="EG60">
            <v>0.66666666666666663</v>
          </cell>
          <cell r="EH60">
            <v>0</v>
          </cell>
          <cell r="EI60">
            <v>0.33333333333333331</v>
          </cell>
          <cell r="EJ60">
            <v>0</v>
          </cell>
          <cell r="EK60">
            <v>0</v>
          </cell>
          <cell r="EL60">
            <v>0</v>
          </cell>
          <cell r="EM60">
            <v>0</v>
          </cell>
          <cell r="EN60">
            <v>0</v>
          </cell>
          <cell r="EO60">
            <v>0</v>
          </cell>
          <cell r="EP60">
            <v>0</v>
          </cell>
          <cell r="EQ60">
            <v>0</v>
          </cell>
          <cell r="ER60">
            <v>0</v>
          </cell>
          <cell r="ES60"/>
          <cell r="ET60"/>
          <cell r="EU60"/>
          <cell r="EV60"/>
          <cell r="EW60"/>
          <cell r="EX60"/>
          <cell r="EY60"/>
          <cell r="EZ60"/>
          <cell r="FA60"/>
          <cell r="FB60"/>
          <cell r="FC60"/>
          <cell r="FD60"/>
          <cell r="FE60">
            <v>5.666666666666667</v>
          </cell>
          <cell r="FF60">
            <v>5.666666666666667</v>
          </cell>
          <cell r="FG60">
            <v>4.333333333333333</v>
          </cell>
          <cell r="FH60">
            <v>0</v>
          </cell>
          <cell r="FI60">
            <v>0</v>
          </cell>
          <cell r="FJ60">
            <v>0</v>
          </cell>
          <cell r="FK60">
            <v>0</v>
          </cell>
          <cell r="FL60">
            <v>0</v>
          </cell>
          <cell r="FM60">
            <v>0</v>
          </cell>
          <cell r="FN60">
            <v>0</v>
          </cell>
          <cell r="FO60">
            <v>0</v>
          </cell>
          <cell r="FP60">
            <v>0</v>
          </cell>
          <cell r="FQ60"/>
          <cell r="FR60"/>
          <cell r="FS60"/>
          <cell r="FT60"/>
          <cell r="FU60"/>
          <cell r="FV60"/>
          <cell r="FW60"/>
          <cell r="FX60"/>
          <cell r="FY60"/>
          <cell r="FZ60"/>
          <cell r="GA60"/>
          <cell r="GB60"/>
          <cell r="GC60">
            <v>5.666666666666667</v>
          </cell>
          <cell r="GD60">
            <v>5.666666666666667</v>
          </cell>
          <cell r="GE60">
            <v>5.666666666666667</v>
          </cell>
          <cell r="GF60">
            <v>0</v>
          </cell>
          <cell r="GG60">
            <v>0</v>
          </cell>
          <cell r="GH60">
            <v>0</v>
          </cell>
          <cell r="GI60">
            <v>0</v>
          </cell>
          <cell r="GJ60">
            <v>0</v>
          </cell>
          <cell r="GK60">
            <v>0</v>
          </cell>
          <cell r="GL60">
            <v>0</v>
          </cell>
          <cell r="GM60">
            <v>0</v>
          </cell>
          <cell r="GN60">
            <v>0</v>
          </cell>
          <cell r="GO60"/>
          <cell r="GP60">
            <v>0</v>
          </cell>
          <cell r="GQ60">
            <v>0</v>
          </cell>
          <cell r="GR60">
            <v>0</v>
          </cell>
          <cell r="GS60"/>
          <cell r="GT60"/>
          <cell r="GU60"/>
          <cell r="GV60"/>
          <cell r="GW60"/>
          <cell r="GX60"/>
          <cell r="GY60"/>
          <cell r="GZ60"/>
          <cell r="HA60"/>
          <cell r="HB60"/>
          <cell r="HC60">
            <v>0</v>
          </cell>
          <cell r="HD60">
            <v>0</v>
          </cell>
          <cell r="HE60">
            <v>0</v>
          </cell>
          <cell r="HF60">
            <v>0</v>
          </cell>
          <cell r="HG60">
            <v>0</v>
          </cell>
          <cell r="HH60">
            <v>0</v>
          </cell>
          <cell r="HI60">
            <v>0</v>
          </cell>
          <cell r="HJ60"/>
          <cell r="HK60"/>
          <cell r="HL60"/>
          <cell r="HM60"/>
          <cell r="HN60"/>
          <cell r="HO60">
            <v>0</v>
          </cell>
          <cell r="HP60">
            <v>0</v>
          </cell>
          <cell r="HQ60">
            <v>0</v>
          </cell>
          <cell r="HR60">
            <v>0</v>
          </cell>
          <cell r="HS60">
            <v>15180</v>
          </cell>
          <cell r="HT60"/>
          <cell r="HU60">
            <v>0</v>
          </cell>
          <cell r="HV60"/>
          <cell r="HW60">
            <v>0</v>
          </cell>
          <cell r="HX60"/>
          <cell r="HY60">
            <v>0</v>
          </cell>
          <cell r="HZ60">
            <v>111641</v>
          </cell>
          <cell r="IA60">
            <v>0</v>
          </cell>
          <cell r="IB60">
            <v>0</v>
          </cell>
          <cell r="IC60">
            <v>0</v>
          </cell>
          <cell r="ID60">
            <v>0</v>
          </cell>
          <cell r="IE60">
            <v>0</v>
          </cell>
          <cell r="IF60">
            <v>0</v>
          </cell>
          <cell r="IG60">
            <v>0</v>
          </cell>
          <cell r="IH60">
            <v>0</v>
          </cell>
          <cell r="II60">
            <v>0</v>
          </cell>
          <cell r="IJ60"/>
          <cell r="IK60"/>
          <cell r="IL60"/>
          <cell r="IM60">
            <v>0</v>
          </cell>
          <cell r="IN60">
            <v>800</v>
          </cell>
        </row>
        <row r="61">
          <cell r="A61">
            <v>58</v>
          </cell>
          <cell r="B61" t="str">
            <v>Kinnaur</v>
          </cell>
          <cell r="C61" t="str">
            <v>HIMACHAL PRADESH</v>
          </cell>
          <cell r="D61" t="str">
            <v>North</v>
          </cell>
          <cell r="E61" t="str">
            <v>PAL CEMENT AND STEEL PVT. LTD.</v>
          </cell>
          <cell r="F61"/>
          <cell r="G61"/>
          <cell r="H61">
            <v>0.3</v>
          </cell>
          <cell r="I61"/>
          <cell r="J61" t="str">
            <v>Low</v>
          </cell>
          <cell r="K61"/>
          <cell r="L61"/>
          <cell r="M61"/>
          <cell r="N61"/>
          <cell r="O61">
            <v>0</v>
          </cell>
          <cell r="P61">
            <v>1200</v>
          </cell>
          <cell r="Q61">
            <v>0</v>
          </cell>
          <cell r="R61">
            <v>0</v>
          </cell>
          <cell r="S61">
            <v>0</v>
          </cell>
          <cell r="T61">
            <v>0</v>
          </cell>
          <cell r="U61">
            <v>0</v>
          </cell>
          <cell r="V61">
            <v>0</v>
          </cell>
          <cell r="W61">
            <v>0</v>
          </cell>
          <cell r="X61">
            <v>0</v>
          </cell>
          <cell r="Y61" t="str">
            <v/>
          </cell>
          <cell r="Z61">
            <v>0</v>
          </cell>
          <cell r="AA61" t="str">
            <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cell r="AY61"/>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cell r="BW61"/>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cell r="CV61"/>
          <cell r="CW61"/>
          <cell r="CX61"/>
          <cell r="CY61"/>
          <cell r="CZ61"/>
          <cell r="DA61"/>
          <cell r="DB61"/>
          <cell r="DC61"/>
          <cell r="DD61"/>
          <cell r="DE61"/>
          <cell r="DF61"/>
          <cell r="DG61"/>
          <cell r="DH61">
            <v>0</v>
          </cell>
          <cell r="DI61">
            <v>0</v>
          </cell>
          <cell r="DJ61">
            <v>0</v>
          </cell>
          <cell r="DK61">
            <v>0</v>
          </cell>
          <cell r="DL61">
            <v>0</v>
          </cell>
          <cell r="DM61">
            <v>0</v>
          </cell>
          <cell r="DN61">
            <v>0</v>
          </cell>
          <cell r="DO61">
            <v>0</v>
          </cell>
          <cell r="DP61">
            <v>0</v>
          </cell>
          <cell r="DQ61">
            <v>0</v>
          </cell>
          <cell r="DR61">
            <v>0</v>
          </cell>
          <cell r="DS61"/>
          <cell r="DT61"/>
          <cell r="DU61"/>
          <cell r="DV61"/>
          <cell r="DW61"/>
          <cell r="DX61"/>
          <cell r="DY61"/>
          <cell r="DZ61"/>
          <cell r="EA61"/>
          <cell r="EB61"/>
          <cell r="EC61"/>
          <cell r="ED61"/>
          <cell r="EE61"/>
          <cell r="EF61"/>
          <cell r="EG61">
            <v>0</v>
          </cell>
          <cell r="EH61">
            <v>0</v>
          </cell>
          <cell r="EI61">
            <v>0</v>
          </cell>
          <cell r="EJ61">
            <v>0</v>
          </cell>
          <cell r="EK61">
            <v>0</v>
          </cell>
          <cell r="EL61">
            <v>0</v>
          </cell>
          <cell r="EM61">
            <v>0</v>
          </cell>
          <cell r="EN61">
            <v>0</v>
          </cell>
          <cell r="EO61">
            <v>0</v>
          </cell>
          <cell r="EP61">
            <v>0</v>
          </cell>
          <cell r="EQ61">
            <v>0</v>
          </cell>
          <cell r="ER61">
            <v>0</v>
          </cell>
          <cell r="ES61"/>
          <cell r="ET61"/>
          <cell r="EU61"/>
          <cell r="EV61"/>
          <cell r="EW61"/>
          <cell r="EX61"/>
          <cell r="EY61"/>
          <cell r="EZ61"/>
          <cell r="FA61"/>
          <cell r="FB61"/>
          <cell r="FC61"/>
          <cell r="FD61"/>
          <cell r="FE61">
            <v>0</v>
          </cell>
          <cell r="FF61">
            <v>0</v>
          </cell>
          <cell r="FG61">
            <v>0</v>
          </cell>
          <cell r="FH61">
            <v>0</v>
          </cell>
          <cell r="FI61">
            <v>0</v>
          </cell>
          <cell r="FJ61">
            <v>0</v>
          </cell>
          <cell r="FK61">
            <v>0</v>
          </cell>
          <cell r="FL61">
            <v>0</v>
          </cell>
          <cell r="FM61">
            <v>0</v>
          </cell>
          <cell r="FN61">
            <v>0</v>
          </cell>
          <cell r="FO61">
            <v>0</v>
          </cell>
          <cell r="FP61">
            <v>0</v>
          </cell>
          <cell r="FQ61"/>
          <cell r="FR61"/>
          <cell r="FS61"/>
          <cell r="FT61"/>
          <cell r="FU61"/>
          <cell r="FV61"/>
          <cell r="FW61"/>
          <cell r="FX61"/>
          <cell r="FY61"/>
          <cell r="FZ61"/>
          <cell r="GA61"/>
          <cell r="GB61"/>
          <cell r="GC61">
            <v>0</v>
          </cell>
          <cell r="GD61">
            <v>0</v>
          </cell>
          <cell r="GE61">
            <v>0</v>
          </cell>
          <cell r="GF61">
            <v>0</v>
          </cell>
          <cell r="GG61">
            <v>0</v>
          </cell>
          <cell r="GH61">
            <v>0</v>
          </cell>
          <cell r="GI61">
            <v>0</v>
          </cell>
          <cell r="GJ61">
            <v>0</v>
          </cell>
          <cell r="GK61">
            <v>0</v>
          </cell>
          <cell r="GL61">
            <v>0</v>
          </cell>
          <cell r="GM61">
            <v>0</v>
          </cell>
          <cell r="GN61">
            <v>0</v>
          </cell>
          <cell r="GO61"/>
          <cell r="GP61">
            <v>0</v>
          </cell>
          <cell r="GQ61">
            <v>0</v>
          </cell>
          <cell r="GR61">
            <v>0</v>
          </cell>
          <cell r="GS61"/>
          <cell r="GT61"/>
          <cell r="GU61"/>
          <cell r="GV61"/>
          <cell r="GW61"/>
          <cell r="GX61"/>
          <cell r="GY61"/>
          <cell r="GZ61"/>
          <cell r="HA61"/>
          <cell r="HB61"/>
          <cell r="HC61">
            <v>0</v>
          </cell>
          <cell r="HD61">
            <v>0</v>
          </cell>
          <cell r="HE61">
            <v>0</v>
          </cell>
          <cell r="HF61">
            <v>0</v>
          </cell>
          <cell r="HG61">
            <v>0</v>
          </cell>
          <cell r="HH61">
            <v>0</v>
          </cell>
          <cell r="HI61">
            <v>0</v>
          </cell>
          <cell r="HJ61"/>
          <cell r="HK61"/>
          <cell r="HL61"/>
          <cell r="HM61"/>
          <cell r="HN61"/>
          <cell r="HO61">
            <v>0</v>
          </cell>
          <cell r="HP61">
            <v>0</v>
          </cell>
          <cell r="HQ61">
            <v>0</v>
          </cell>
          <cell r="HR61">
            <v>0</v>
          </cell>
          <cell r="HS61">
            <v>0</v>
          </cell>
          <cell r="HT61"/>
          <cell r="HU61">
            <v>0</v>
          </cell>
          <cell r="HV61"/>
          <cell r="HW61">
            <v>0</v>
          </cell>
          <cell r="HX61"/>
          <cell r="HY61">
            <v>0</v>
          </cell>
          <cell r="HZ61">
            <v>0</v>
          </cell>
          <cell r="IA61">
            <v>0</v>
          </cell>
          <cell r="IB61">
            <v>0</v>
          </cell>
          <cell r="IC61">
            <v>0</v>
          </cell>
          <cell r="ID61">
            <v>0</v>
          </cell>
          <cell r="IE61">
            <v>0</v>
          </cell>
          <cell r="IF61">
            <v>0</v>
          </cell>
          <cell r="IG61">
            <v>0</v>
          </cell>
          <cell r="IH61">
            <v>0</v>
          </cell>
          <cell r="II61">
            <v>0</v>
          </cell>
          <cell r="IJ61"/>
          <cell r="IK61"/>
          <cell r="IL61"/>
          <cell r="IM61">
            <v>0</v>
          </cell>
          <cell r="IN61">
            <v>0</v>
          </cell>
        </row>
        <row r="62">
          <cell r="A62">
            <v>59</v>
          </cell>
          <cell r="B62" t="str">
            <v>Chamba</v>
          </cell>
          <cell r="C62" t="str">
            <v>HIMACHAL PRADESH</v>
          </cell>
          <cell r="D62" t="str">
            <v>North</v>
          </cell>
          <cell r="E62" t="str">
            <v>PAL CEMENT AND STEEL PVT. LTD.</v>
          </cell>
          <cell r="F62"/>
          <cell r="G62"/>
          <cell r="H62">
            <v>0.3</v>
          </cell>
          <cell r="I62"/>
          <cell r="J62" t="str">
            <v>Low</v>
          </cell>
          <cell r="K62"/>
          <cell r="L62"/>
          <cell r="M62"/>
          <cell r="N62"/>
          <cell r="O62">
            <v>0</v>
          </cell>
          <cell r="P62">
            <v>1700</v>
          </cell>
          <cell r="Q62">
            <v>0</v>
          </cell>
          <cell r="R62">
            <v>0</v>
          </cell>
          <cell r="S62">
            <v>0</v>
          </cell>
          <cell r="T62">
            <v>13</v>
          </cell>
          <cell r="U62">
            <v>0</v>
          </cell>
          <cell r="V62">
            <v>1</v>
          </cell>
          <cell r="W62">
            <v>0</v>
          </cell>
          <cell r="X62">
            <v>0</v>
          </cell>
          <cell r="Y62" t="str">
            <v/>
          </cell>
          <cell r="Z62">
            <v>0</v>
          </cell>
          <cell r="AA62" t="str">
            <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15</v>
          </cell>
          <cell r="AQ62">
            <v>0</v>
          </cell>
          <cell r="AR62">
            <v>0</v>
          </cell>
          <cell r="AS62">
            <v>0</v>
          </cell>
          <cell r="AT62">
            <v>0</v>
          </cell>
          <cell r="AU62">
            <v>0</v>
          </cell>
          <cell r="AV62">
            <v>0</v>
          </cell>
          <cell r="AW62">
            <v>0</v>
          </cell>
          <cell r="AX62"/>
          <cell r="AY62"/>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1</v>
          </cell>
          <cell r="BO62">
            <v>0</v>
          </cell>
          <cell r="BP62">
            <v>0</v>
          </cell>
          <cell r="BQ62">
            <v>0</v>
          </cell>
          <cell r="BR62">
            <v>0</v>
          </cell>
          <cell r="BS62">
            <v>0</v>
          </cell>
          <cell r="BT62">
            <v>0</v>
          </cell>
          <cell r="BU62">
            <v>0</v>
          </cell>
          <cell r="BV62"/>
          <cell r="BW62"/>
          <cell r="BX62">
            <v>1</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1</v>
          </cell>
          <cell r="CN62">
            <v>0</v>
          </cell>
          <cell r="CO62">
            <v>0</v>
          </cell>
          <cell r="CP62">
            <v>0</v>
          </cell>
          <cell r="CQ62">
            <v>0</v>
          </cell>
          <cell r="CR62">
            <v>0</v>
          </cell>
          <cell r="CS62">
            <v>0</v>
          </cell>
          <cell r="CT62">
            <v>0</v>
          </cell>
          <cell r="CU62"/>
          <cell r="CV62"/>
          <cell r="CW62"/>
          <cell r="CX62"/>
          <cell r="CY62"/>
          <cell r="CZ62"/>
          <cell r="DA62"/>
          <cell r="DB62"/>
          <cell r="DC62"/>
          <cell r="DD62"/>
          <cell r="DE62"/>
          <cell r="DF62"/>
          <cell r="DG62"/>
          <cell r="DH62">
            <v>0</v>
          </cell>
          <cell r="DI62">
            <v>0</v>
          </cell>
          <cell r="DJ62">
            <v>0</v>
          </cell>
          <cell r="DK62">
            <v>1</v>
          </cell>
          <cell r="DL62">
            <v>1</v>
          </cell>
          <cell r="DM62">
            <v>1</v>
          </cell>
          <cell r="DN62">
            <v>0</v>
          </cell>
          <cell r="DO62">
            <v>0</v>
          </cell>
          <cell r="DP62">
            <v>0</v>
          </cell>
          <cell r="DQ62">
            <v>0</v>
          </cell>
          <cell r="DR62">
            <v>0</v>
          </cell>
          <cell r="DS62"/>
          <cell r="DT62"/>
          <cell r="DU62"/>
          <cell r="DV62"/>
          <cell r="DW62"/>
          <cell r="DX62"/>
          <cell r="DY62"/>
          <cell r="DZ62"/>
          <cell r="EA62"/>
          <cell r="EB62"/>
          <cell r="EC62"/>
          <cell r="ED62"/>
          <cell r="EE62"/>
          <cell r="EF62"/>
          <cell r="EG62">
            <v>0</v>
          </cell>
          <cell r="EH62">
            <v>0</v>
          </cell>
          <cell r="EI62">
            <v>0</v>
          </cell>
          <cell r="EJ62">
            <v>0</v>
          </cell>
          <cell r="EK62">
            <v>0</v>
          </cell>
          <cell r="EL62">
            <v>0</v>
          </cell>
          <cell r="EM62">
            <v>0</v>
          </cell>
          <cell r="EN62">
            <v>0</v>
          </cell>
          <cell r="EO62">
            <v>0</v>
          </cell>
          <cell r="EP62">
            <v>0</v>
          </cell>
          <cell r="EQ62">
            <v>0</v>
          </cell>
          <cell r="ER62">
            <v>0</v>
          </cell>
          <cell r="ES62"/>
          <cell r="ET62"/>
          <cell r="EU62"/>
          <cell r="EV62"/>
          <cell r="EW62"/>
          <cell r="EX62"/>
          <cell r="EY62"/>
          <cell r="EZ62"/>
          <cell r="FA62"/>
          <cell r="FB62"/>
          <cell r="FC62"/>
          <cell r="FD62"/>
          <cell r="FE62">
            <v>1</v>
          </cell>
          <cell r="FF62">
            <v>1</v>
          </cell>
          <cell r="FG62">
            <v>1</v>
          </cell>
          <cell r="FH62">
            <v>0</v>
          </cell>
          <cell r="FI62">
            <v>0</v>
          </cell>
          <cell r="FJ62">
            <v>0</v>
          </cell>
          <cell r="FK62">
            <v>0</v>
          </cell>
          <cell r="FL62">
            <v>0</v>
          </cell>
          <cell r="FM62">
            <v>0</v>
          </cell>
          <cell r="FN62">
            <v>0</v>
          </cell>
          <cell r="FO62">
            <v>0</v>
          </cell>
          <cell r="FP62">
            <v>0</v>
          </cell>
          <cell r="FQ62"/>
          <cell r="FR62"/>
          <cell r="FS62"/>
          <cell r="FT62"/>
          <cell r="FU62"/>
          <cell r="FV62"/>
          <cell r="FW62"/>
          <cell r="FX62"/>
          <cell r="FY62"/>
          <cell r="FZ62"/>
          <cell r="GA62"/>
          <cell r="GB62"/>
          <cell r="GC62">
            <v>3</v>
          </cell>
          <cell r="GD62">
            <v>1</v>
          </cell>
          <cell r="GE62">
            <v>1</v>
          </cell>
          <cell r="GF62">
            <v>0</v>
          </cell>
          <cell r="GG62">
            <v>0</v>
          </cell>
          <cell r="GH62">
            <v>0</v>
          </cell>
          <cell r="GI62">
            <v>0</v>
          </cell>
          <cell r="GJ62">
            <v>0</v>
          </cell>
          <cell r="GK62">
            <v>0</v>
          </cell>
          <cell r="GL62">
            <v>0</v>
          </cell>
          <cell r="GM62">
            <v>0</v>
          </cell>
          <cell r="GN62">
            <v>0</v>
          </cell>
          <cell r="GO62"/>
          <cell r="GP62">
            <v>0</v>
          </cell>
          <cell r="GQ62">
            <v>0</v>
          </cell>
          <cell r="GR62">
            <v>0</v>
          </cell>
          <cell r="GS62"/>
          <cell r="GT62"/>
          <cell r="GU62"/>
          <cell r="GV62"/>
          <cell r="GW62"/>
          <cell r="GX62"/>
          <cell r="GY62"/>
          <cell r="GZ62"/>
          <cell r="HA62"/>
          <cell r="HB62"/>
          <cell r="HC62">
            <v>0</v>
          </cell>
          <cell r="HD62">
            <v>0</v>
          </cell>
          <cell r="HE62">
            <v>0</v>
          </cell>
          <cell r="HF62">
            <v>0</v>
          </cell>
          <cell r="HG62">
            <v>0</v>
          </cell>
          <cell r="HH62">
            <v>0</v>
          </cell>
          <cell r="HI62">
            <v>0</v>
          </cell>
          <cell r="HJ62"/>
          <cell r="HK62"/>
          <cell r="HL62"/>
          <cell r="HM62"/>
          <cell r="HN62"/>
          <cell r="HO62">
            <v>0</v>
          </cell>
          <cell r="HP62">
            <v>0</v>
          </cell>
          <cell r="HQ62">
            <v>0</v>
          </cell>
          <cell r="HR62">
            <v>0</v>
          </cell>
          <cell r="HS62">
            <v>0</v>
          </cell>
          <cell r="HT62"/>
          <cell r="HU62">
            <v>0</v>
          </cell>
          <cell r="HV62"/>
          <cell r="HW62">
            <v>0</v>
          </cell>
          <cell r="HX62"/>
          <cell r="HY62">
            <v>0</v>
          </cell>
          <cell r="HZ62">
            <v>0</v>
          </cell>
          <cell r="IA62">
            <v>0</v>
          </cell>
          <cell r="IB62">
            <v>15</v>
          </cell>
          <cell r="IC62">
            <v>0</v>
          </cell>
          <cell r="ID62">
            <v>1.5</v>
          </cell>
          <cell r="IE62">
            <v>0</v>
          </cell>
          <cell r="IF62">
            <v>0</v>
          </cell>
          <cell r="IG62">
            <v>0</v>
          </cell>
          <cell r="IH62">
            <v>0</v>
          </cell>
          <cell r="II62">
            <v>5</v>
          </cell>
          <cell r="IJ62"/>
          <cell r="IK62"/>
          <cell r="IL62"/>
          <cell r="IM62">
            <v>0</v>
          </cell>
          <cell r="IN62">
            <v>700</v>
          </cell>
        </row>
        <row r="63">
          <cell r="A63">
            <v>60</v>
          </cell>
          <cell r="B63" t="str">
            <v>Lahaul Spiti</v>
          </cell>
          <cell r="C63" t="str">
            <v>HIMACHAL PRADESH</v>
          </cell>
          <cell r="D63" t="str">
            <v>North</v>
          </cell>
          <cell r="E63" t="str">
            <v>PAL CEMENT AND STEEL PVT. LTD.</v>
          </cell>
          <cell r="F63"/>
          <cell r="G63"/>
          <cell r="H63">
            <v>0.3</v>
          </cell>
          <cell r="I63"/>
          <cell r="J63" t="str">
            <v>Low</v>
          </cell>
          <cell r="K63"/>
          <cell r="L63"/>
          <cell r="M63"/>
          <cell r="N63"/>
          <cell r="O63">
            <v>0</v>
          </cell>
          <cell r="P63">
            <v>500</v>
          </cell>
          <cell r="Q63">
            <v>0</v>
          </cell>
          <cell r="R63">
            <v>0</v>
          </cell>
          <cell r="S63">
            <v>0</v>
          </cell>
          <cell r="T63">
            <v>16</v>
          </cell>
          <cell r="U63">
            <v>0</v>
          </cell>
          <cell r="V63">
            <v>0</v>
          </cell>
          <cell r="W63">
            <v>0</v>
          </cell>
          <cell r="X63">
            <v>0</v>
          </cell>
          <cell r="Y63" t="str">
            <v/>
          </cell>
          <cell r="Z63">
            <v>0</v>
          </cell>
          <cell r="AA63" t="str">
            <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cell r="AY63"/>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cell r="BW63"/>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cell r="CV63"/>
          <cell r="CW63"/>
          <cell r="CX63"/>
          <cell r="CY63"/>
          <cell r="CZ63"/>
          <cell r="DA63"/>
          <cell r="DB63"/>
          <cell r="DC63"/>
          <cell r="DD63"/>
          <cell r="DE63"/>
          <cell r="DF63"/>
          <cell r="DG63"/>
          <cell r="DH63">
            <v>0</v>
          </cell>
          <cell r="DI63">
            <v>0</v>
          </cell>
          <cell r="DJ63">
            <v>0</v>
          </cell>
          <cell r="DK63">
            <v>0</v>
          </cell>
          <cell r="DL63">
            <v>0</v>
          </cell>
          <cell r="DM63">
            <v>0</v>
          </cell>
          <cell r="DN63">
            <v>0</v>
          </cell>
          <cell r="DO63">
            <v>0</v>
          </cell>
          <cell r="DP63">
            <v>0</v>
          </cell>
          <cell r="DQ63">
            <v>0</v>
          </cell>
          <cell r="DR63">
            <v>0</v>
          </cell>
          <cell r="DS63"/>
          <cell r="DT63"/>
          <cell r="DU63"/>
          <cell r="DV63"/>
          <cell r="DW63"/>
          <cell r="DX63"/>
          <cell r="DY63"/>
          <cell r="DZ63"/>
          <cell r="EA63"/>
          <cell r="EB63"/>
          <cell r="EC63"/>
          <cell r="ED63"/>
          <cell r="EE63"/>
          <cell r="EF63"/>
          <cell r="EG63">
            <v>0</v>
          </cell>
          <cell r="EH63">
            <v>0</v>
          </cell>
          <cell r="EI63">
            <v>0</v>
          </cell>
          <cell r="EJ63">
            <v>0</v>
          </cell>
          <cell r="EK63">
            <v>0</v>
          </cell>
          <cell r="EL63">
            <v>0</v>
          </cell>
          <cell r="EM63">
            <v>0</v>
          </cell>
          <cell r="EN63">
            <v>0</v>
          </cell>
          <cell r="EO63">
            <v>0</v>
          </cell>
          <cell r="EP63">
            <v>0</v>
          </cell>
          <cell r="EQ63">
            <v>0</v>
          </cell>
          <cell r="ER63">
            <v>0</v>
          </cell>
          <cell r="ES63"/>
          <cell r="ET63"/>
          <cell r="EU63"/>
          <cell r="EV63"/>
          <cell r="EW63"/>
          <cell r="EX63"/>
          <cell r="EY63"/>
          <cell r="EZ63"/>
          <cell r="FA63"/>
          <cell r="FB63"/>
          <cell r="FC63"/>
          <cell r="FD63"/>
          <cell r="FE63">
            <v>0</v>
          </cell>
          <cell r="FF63">
            <v>0</v>
          </cell>
          <cell r="FG63">
            <v>0</v>
          </cell>
          <cell r="FH63">
            <v>0</v>
          </cell>
          <cell r="FI63">
            <v>0</v>
          </cell>
          <cell r="FJ63">
            <v>0</v>
          </cell>
          <cell r="FK63">
            <v>0</v>
          </cell>
          <cell r="FL63">
            <v>0</v>
          </cell>
          <cell r="FM63">
            <v>0</v>
          </cell>
          <cell r="FN63">
            <v>0</v>
          </cell>
          <cell r="FO63">
            <v>0</v>
          </cell>
          <cell r="FP63">
            <v>0</v>
          </cell>
          <cell r="FQ63"/>
          <cell r="FR63"/>
          <cell r="FS63"/>
          <cell r="FT63"/>
          <cell r="FU63"/>
          <cell r="FV63"/>
          <cell r="FW63"/>
          <cell r="FX63"/>
          <cell r="FY63"/>
          <cell r="FZ63"/>
          <cell r="GA63"/>
          <cell r="GB63"/>
          <cell r="GC63">
            <v>0</v>
          </cell>
          <cell r="GD63">
            <v>0</v>
          </cell>
          <cell r="GE63">
            <v>0</v>
          </cell>
          <cell r="GF63">
            <v>0</v>
          </cell>
          <cell r="GG63">
            <v>0</v>
          </cell>
          <cell r="GH63">
            <v>0</v>
          </cell>
          <cell r="GI63">
            <v>0</v>
          </cell>
          <cell r="GJ63">
            <v>0</v>
          </cell>
          <cell r="GK63">
            <v>0</v>
          </cell>
          <cell r="GL63">
            <v>0</v>
          </cell>
          <cell r="GM63">
            <v>0</v>
          </cell>
          <cell r="GN63">
            <v>0</v>
          </cell>
          <cell r="GO63"/>
          <cell r="GP63">
            <v>0</v>
          </cell>
          <cell r="GQ63">
            <v>0</v>
          </cell>
          <cell r="GR63">
            <v>0</v>
          </cell>
          <cell r="GS63"/>
          <cell r="GT63"/>
          <cell r="GU63"/>
          <cell r="GV63"/>
          <cell r="GW63"/>
          <cell r="GX63"/>
          <cell r="GY63"/>
          <cell r="GZ63"/>
          <cell r="HA63"/>
          <cell r="HB63"/>
          <cell r="HC63">
            <v>0</v>
          </cell>
          <cell r="HD63">
            <v>0</v>
          </cell>
          <cell r="HE63">
            <v>0</v>
          </cell>
          <cell r="HF63">
            <v>0</v>
          </cell>
          <cell r="HG63">
            <v>0</v>
          </cell>
          <cell r="HH63">
            <v>0</v>
          </cell>
          <cell r="HI63">
            <v>0</v>
          </cell>
          <cell r="HJ63"/>
          <cell r="HK63"/>
          <cell r="HL63"/>
          <cell r="HM63"/>
          <cell r="HN63"/>
          <cell r="HO63">
            <v>0</v>
          </cell>
          <cell r="HP63">
            <v>0</v>
          </cell>
          <cell r="HQ63">
            <v>0</v>
          </cell>
          <cell r="HR63">
            <v>0</v>
          </cell>
          <cell r="HS63">
            <v>0</v>
          </cell>
          <cell r="HT63"/>
          <cell r="HU63">
            <v>0</v>
          </cell>
          <cell r="HV63"/>
          <cell r="HW63">
            <v>0</v>
          </cell>
          <cell r="HX63"/>
          <cell r="HY63">
            <v>0</v>
          </cell>
          <cell r="HZ63">
            <v>0</v>
          </cell>
          <cell r="IA63">
            <v>0</v>
          </cell>
          <cell r="IB63">
            <v>0</v>
          </cell>
          <cell r="IC63">
            <v>0</v>
          </cell>
          <cell r="ID63">
            <v>0</v>
          </cell>
          <cell r="IE63">
            <v>0</v>
          </cell>
          <cell r="IF63">
            <v>0</v>
          </cell>
          <cell r="IG63">
            <v>0</v>
          </cell>
          <cell r="IH63">
            <v>0</v>
          </cell>
          <cell r="II63">
            <v>0</v>
          </cell>
          <cell r="IJ63"/>
          <cell r="IK63"/>
          <cell r="IL63"/>
          <cell r="IM63">
            <v>0</v>
          </cell>
          <cell r="IN63">
            <v>700</v>
          </cell>
        </row>
        <row r="64">
          <cell r="A64">
            <v>61</v>
          </cell>
          <cell r="B64" t="str">
            <v>Srinagar</v>
          </cell>
          <cell r="C64" t="str">
            <v>JAMMU AND KASHMIR</v>
          </cell>
          <cell r="D64" t="str">
            <v>North</v>
          </cell>
          <cell r="E64" t="str">
            <v>REHBER IRON STORE</v>
          </cell>
          <cell r="F64"/>
          <cell r="G64"/>
          <cell r="H64">
            <v>1</v>
          </cell>
          <cell r="I64"/>
          <cell r="J64" t="str">
            <v>Very High</v>
          </cell>
          <cell r="K64">
            <v>2</v>
          </cell>
          <cell r="L64"/>
          <cell r="M64" t="str">
            <v>Bhanu Ayush</v>
          </cell>
          <cell r="N64" t="str">
            <v>Raja Moin</v>
          </cell>
          <cell r="O64">
            <v>0</v>
          </cell>
          <cell r="P64">
            <v>10000</v>
          </cell>
          <cell r="Q64">
            <v>0</v>
          </cell>
          <cell r="R64">
            <v>0</v>
          </cell>
          <cell r="S64">
            <v>0</v>
          </cell>
          <cell r="T64">
            <v>11</v>
          </cell>
          <cell r="U64">
            <v>0</v>
          </cell>
          <cell r="V64">
            <v>0</v>
          </cell>
          <cell r="W64">
            <v>0</v>
          </cell>
          <cell r="X64">
            <v>0</v>
          </cell>
          <cell r="Y64" t="str">
            <v/>
          </cell>
          <cell r="Z64">
            <v>0</v>
          </cell>
          <cell r="AA64" t="str">
            <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cell r="AY64"/>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cell r="BW64"/>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cell r="CV64"/>
          <cell r="CW64"/>
          <cell r="CX64"/>
          <cell r="CY64"/>
          <cell r="CZ64"/>
          <cell r="DA64"/>
          <cell r="DB64"/>
          <cell r="DC64"/>
          <cell r="DD64"/>
          <cell r="DE64"/>
          <cell r="DF64"/>
          <cell r="DG64"/>
          <cell r="DH64">
            <v>0</v>
          </cell>
          <cell r="DI64">
            <v>0</v>
          </cell>
          <cell r="DJ64">
            <v>0</v>
          </cell>
          <cell r="DK64">
            <v>0</v>
          </cell>
          <cell r="DL64">
            <v>0</v>
          </cell>
          <cell r="DM64">
            <v>0</v>
          </cell>
          <cell r="DN64">
            <v>0</v>
          </cell>
          <cell r="DO64">
            <v>0</v>
          </cell>
          <cell r="DP64">
            <v>0</v>
          </cell>
          <cell r="DQ64">
            <v>0</v>
          </cell>
          <cell r="DR64">
            <v>0</v>
          </cell>
          <cell r="DS64"/>
          <cell r="DT64"/>
          <cell r="DU64"/>
          <cell r="DV64"/>
          <cell r="DW64"/>
          <cell r="DX64"/>
          <cell r="DY64"/>
          <cell r="DZ64"/>
          <cell r="EA64"/>
          <cell r="EB64"/>
          <cell r="EC64"/>
          <cell r="ED64"/>
          <cell r="EE64"/>
          <cell r="EF64"/>
          <cell r="EG64">
            <v>0</v>
          </cell>
          <cell r="EH64">
            <v>0</v>
          </cell>
          <cell r="EI64">
            <v>0</v>
          </cell>
          <cell r="EJ64">
            <v>0</v>
          </cell>
          <cell r="EK64">
            <v>0</v>
          </cell>
          <cell r="EL64">
            <v>0</v>
          </cell>
          <cell r="EM64">
            <v>0</v>
          </cell>
          <cell r="EN64">
            <v>0</v>
          </cell>
          <cell r="EO64">
            <v>0</v>
          </cell>
          <cell r="EP64">
            <v>0</v>
          </cell>
          <cell r="EQ64">
            <v>0</v>
          </cell>
          <cell r="ER64">
            <v>0</v>
          </cell>
          <cell r="ES64"/>
          <cell r="ET64"/>
          <cell r="EU64"/>
          <cell r="EV64"/>
          <cell r="EW64"/>
          <cell r="EX64"/>
          <cell r="EY64"/>
          <cell r="EZ64"/>
          <cell r="FA64"/>
          <cell r="FB64"/>
          <cell r="FC64"/>
          <cell r="FD64"/>
          <cell r="FE64">
            <v>0</v>
          </cell>
          <cell r="FF64">
            <v>0</v>
          </cell>
          <cell r="FG64">
            <v>0</v>
          </cell>
          <cell r="FH64">
            <v>0</v>
          </cell>
          <cell r="FI64">
            <v>0</v>
          </cell>
          <cell r="FJ64">
            <v>0</v>
          </cell>
          <cell r="FK64">
            <v>0</v>
          </cell>
          <cell r="FL64">
            <v>0</v>
          </cell>
          <cell r="FM64">
            <v>0</v>
          </cell>
          <cell r="FN64">
            <v>0</v>
          </cell>
          <cell r="FO64">
            <v>0</v>
          </cell>
          <cell r="FP64">
            <v>0</v>
          </cell>
          <cell r="FQ64"/>
          <cell r="FR64"/>
          <cell r="FS64"/>
          <cell r="FT64"/>
          <cell r="FU64"/>
          <cell r="FV64"/>
          <cell r="FW64"/>
          <cell r="FX64"/>
          <cell r="FY64"/>
          <cell r="FZ64"/>
          <cell r="GA64"/>
          <cell r="GB64"/>
          <cell r="GC64">
            <v>0</v>
          </cell>
          <cell r="GD64">
            <v>0</v>
          </cell>
          <cell r="GE64">
            <v>0</v>
          </cell>
          <cell r="GF64">
            <v>0</v>
          </cell>
          <cell r="GG64">
            <v>0</v>
          </cell>
          <cell r="GH64">
            <v>0</v>
          </cell>
          <cell r="GI64">
            <v>0</v>
          </cell>
          <cell r="GJ64">
            <v>0</v>
          </cell>
          <cell r="GK64">
            <v>0</v>
          </cell>
          <cell r="GL64">
            <v>0</v>
          </cell>
          <cell r="GM64">
            <v>0</v>
          </cell>
          <cell r="GN64">
            <v>0</v>
          </cell>
          <cell r="GO64"/>
          <cell r="GP64">
            <v>0</v>
          </cell>
          <cell r="GQ64">
            <v>0</v>
          </cell>
          <cell r="GR64">
            <v>0</v>
          </cell>
          <cell r="GS64"/>
          <cell r="GT64"/>
          <cell r="GU64"/>
          <cell r="GV64"/>
          <cell r="GW64"/>
          <cell r="GX64"/>
          <cell r="GY64"/>
          <cell r="GZ64"/>
          <cell r="HA64"/>
          <cell r="HB64"/>
          <cell r="HC64">
            <v>0</v>
          </cell>
          <cell r="HD64">
            <v>0</v>
          </cell>
          <cell r="HE64">
            <v>0</v>
          </cell>
          <cell r="HF64">
            <v>0</v>
          </cell>
          <cell r="HG64">
            <v>0</v>
          </cell>
          <cell r="HH64">
            <v>0</v>
          </cell>
          <cell r="HI64">
            <v>0</v>
          </cell>
          <cell r="HJ64"/>
          <cell r="HK64"/>
          <cell r="HL64"/>
          <cell r="HM64"/>
          <cell r="HN64"/>
          <cell r="HO64">
            <v>0</v>
          </cell>
          <cell r="HP64">
            <v>0</v>
          </cell>
          <cell r="HQ64">
            <v>0</v>
          </cell>
          <cell r="HR64">
            <v>0</v>
          </cell>
          <cell r="HS64">
            <v>0</v>
          </cell>
          <cell r="HT64"/>
          <cell r="HU64">
            <v>0</v>
          </cell>
          <cell r="HV64"/>
          <cell r="HW64">
            <v>0</v>
          </cell>
          <cell r="HX64"/>
          <cell r="HY64">
            <v>0</v>
          </cell>
          <cell r="HZ64">
            <v>0</v>
          </cell>
          <cell r="IA64">
            <v>0</v>
          </cell>
          <cell r="IB64">
            <v>0</v>
          </cell>
          <cell r="IC64">
            <v>0</v>
          </cell>
          <cell r="ID64">
            <v>0</v>
          </cell>
          <cell r="IE64">
            <v>0</v>
          </cell>
          <cell r="IF64">
            <v>0</v>
          </cell>
          <cell r="IG64">
            <v>0</v>
          </cell>
          <cell r="IH64">
            <v>0</v>
          </cell>
          <cell r="II64">
            <v>0</v>
          </cell>
          <cell r="IJ64"/>
          <cell r="IK64"/>
          <cell r="IL64"/>
          <cell r="IM64">
            <v>0</v>
          </cell>
          <cell r="IN64">
            <v>600</v>
          </cell>
        </row>
        <row r="65">
          <cell r="A65">
            <v>62</v>
          </cell>
          <cell r="B65" t="str">
            <v>Anantnag</v>
          </cell>
          <cell r="C65" t="str">
            <v>JAMMU AND KASHMIR</v>
          </cell>
          <cell r="D65" t="str">
            <v>North</v>
          </cell>
          <cell r="E65" t="str">
            <v>FAIRDEAL STEELS</v>
          </cell>
          <cell r="F65"/>
          <cell r="G65"/>
          <cell r="H65">
            <v>1</v>
          </cell>
          <cell r="I65"/>
          <cell r="J65" t="str">
            <v>High</v>
          </cell>
          <cell r="K65">
            <v>1</v>
          </cell>
          <cell r="L65"/>
          <cell r="M65" t="str">
            <v>Bhanu Ayush</v>
          </cell>
          <cell r="N65"/>
          <cell r="O65">
            <v>21</v>
          </cell>
          <cell r="P65">
            <v>6000</v>
          </cell>
          <cell r="Q65">
            <v>2</v>
          </cell>
          <cell r="R65">
            <v>3</v>
          </cell>
          <cell r="S65">
            <v>2</v>
          </cell>
          <cell r="T65">
            <v>0</v>
          </cell>
          <cell r="U65">
            <v>0</v>
          </cell>
          <cell r="V65">
            <v>1</v>
          </cell>
          <cell r="W65">
            <v>0</v>
          </cell>
          <cell r="X65">
            <v>0</v>
          </cell>
          <cell r="Y65" t="str">
            <v/>
          </cell>
          <cell r="Z65">
            <v>0</v>
          </cell>
          <cell r="AA65" t="str">
            <v/>
          </cell>
          <cell r="AB65">
            <v>0</v>
          </cell>
          <cell r="AC65">
            <v>0</v>
          </cell>
          <cell r="AD65">
            <v>0</v>
          </cell>
          <cell r="AE65">
            <v>25</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cell r="AY65"/>
          <cell r="AZ65">
            <v>0</v>
          </cell>
          <cell r="BA65">
            <v>0</v>
          </cell>
          <cell r="BB65">
            <v>0</v>
          </cell>
          <cell r="BC65">
            <v>1</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cell r="BW65"/>
          <cell r="BX65">
            <v>1</v>
          </cell>
          <cell r="BY65">
            <v>0</v>
          </cell>
          <cell r="BZ65">
            <v>0</v>
          </cell>
          <cell r="CA65">
            <v>0</v>
          </cell>
          <cell r="CB65">
            <v>1</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cell r="CV65"/>
          <cell r="CW65"/>
          <cell r="CX65"/>
          <cell r="CY65"/>
          <cell r="CZ65"/>
          <cell r="DA65"/>
          <cell r="DB65"/>
          <cell r="DC65"/>
          <cell r="DD65"/>
          <cell r="DE65"/>
          <cell r="DF65"/>
          <cell r="DG65"/>
          <cell r="DH65">
            <v>0</v>
          </cell>
          <cell r="DI65">
            <v>0</v>
          </cell>
          <cell r="DJ65">
            <v>0</v>
          </cell>
          <cell r="DK65">
            <v>0</v>
          </cell>
          <cell r="DL65">
            <v>0</v>
          </cell>
          <cell r="DM65">
            <v>0</v>
          </cell>
          <cell r="DN65">
            <v>0</v>
          </cell>
          <cell r="DO65">
            <v>0</v>
          </cell>
          <cell r="DP65">
            <v>0</v>
          </cell>
          <cell r="DQ65">
            <v>0</v>
          </cell>
          <cell r="DR65">
            <v>0</v>
          </cell>
          <cell r="DS65"/>
          <cell r="DT65"/>
          <cell r="DU65"/>
          <cell r="DV65"/>
          <cell r="DW65"/>
          <cell r="DX65"/>
          <cell r="DY65"/>
          <cell r="DZ65"/>
          <cell r="EA65"/>
          <cell r="EB65"/>
          <cell r="EC65"/>
          <cell r="ED65"/>
          <cell r="EE65"/>
          <cell r="EF65"/>
          <cell r="EG65">
            <v>0</v>
          </cell>
          <cell r="EH65">
            <v>0</v>
          </cell>
          <cell r="EI65">
            <v>0</v>
          </cell>
          <cell r="EJ65">
            <v>0</v>
          </cell>
          <cell r="EK65">
            <v>0</v>
          </cell>
          <cell r="EL65">
            <v>0</v>
          </cell>
          <cell r="EM65">
            <v>0</v>
          </cell>
          <cell r="EN65">
            <v>0</v>
          </cell>
          <cell r="EO65">
            <v>0</v>
          </cell>
          <cell r="EP65">
            <v>0</v>
          </cell>
          <cell r="EQ65">
            <v>0</v>
          </cell>
          <cell r="ER65">
            <v>0</v>
          </cell>
          <cell r="ES65"/>
          <cell r="ET65"/>
          <cell r="EU65"/>
          <cell r="EV65"/>
          <cell r="EW65"/>
          <cell r="EX65"/>
          <cell r="EY65"/>
          <cell r="EZ65"/>
          <cell r="FA65"/>
          <cell r="FB65"/>
          <cell r="FC65"/>
          <cell r="FD65"/>
          <cell r="FE65">
            <v>0</v>
          </cell>
          <cell r="FF65">
            <v>0</v>
          </cell>
          <cell r="FG65">
            <v>0</v>
          </cell>
          <cell r="FH65">
            <v>0</v>
          </cell>
          <cell r="FI65">
            <v>0</v>
          </cell>
          <cell r="FJ65">
            <v>0</v>
          </cell>
          <cell r="FK65">
            <v>0</v>
          </cell>
          <cell r="FL65">
            <v>0</v>
          </cell>
          <cell r="FM65">
            <v>0</v>
          </cell>
          <cell r="FN65">
            <v>0</v>
          </cell>
          <cell r="FO65">
            <v>0</v>
          </cell>
          <cell r="FP65">
            <v>0</v>
          </cell>
          <cell r="FQ65"/>
          <cell r="FR65"/>
          <cell r="FS65"/>
          <cell r="FT65"/>
          <cell r="FU65"/>
          <cell r="FV65"/>
          <cell r="FW65"/>
          <cell r="FX65"/>
          <cell r="FY65"/>
          <cell r="FZ65"/>
          <cell r="GA65"/>
          <cell r="GB65"/>
          <cell r="GC65">
            <v>0</v>
          </cell>
          <cell r="GD65">
            <v>0</v>
          </cell>
          <cell r="GE65">
            <v>0</v>
          </cell>
          <cell r="GF65">
            <v>0</v>
          </cell>
          <cell r="GG65">
            <v>0</v>
          </cell>
          <cell r="GH65">
            <v>0</v>
          </cell>
          <cell r="GI65">
            <v>0</v>
          </cell>
          <cell r="GJ65">
            <v>0</v>
          </cell>
          <cell r="GK65">
            <v>0</v>
          </cell>
          <cell r="GL65">
            <v>0</v>
          </cell>
          <cell r="GM65">
            <v>0</v>
          </cell>
          <cell r="GN65">
            <v>0</v>
          </cell>
          <cell r="GO65"/>
          <cell r="GP65">
            <v>0</v>
          </cell>
          <cell r="GQ65">
            <v>0</v>
          </cell>
          <cell r="GR65">
            <v>0</v>
          </cell>
          <cell r="GS65"/>
          <cell r="GT65"/>
          <cell r="GU65"/>
          <cell r="GV65"/>
          <cell r="GW65"/>
          <cell r="GX65"/>
          <cell r="GY65"/>
          <cell r="GZ65"/>
          <cell r="HA65"/>
          <cell r="HB65"/>
          <cell r="HC65">
            <v>0</v>
          </cell>
          <cell r="HD65">
            <v>0</v>
          </cell>
          <cell r="HE65">
            <v>0</v>
          </cell>
          <cell r="HF65">
            <v>0</v>
          </cell>
          <cell r="HG65">
            <v>0</v>
          </cell>
          <cell r="HH65">
            <v>0</v>
          </cell>
          <cell r="HI65">
            <v>0</v>
          </cell>
          <cell r="HJ65"/>
          <cell r="HK65"/>
          <cell r="HL65"/>
          <cell r="HM65"/>
          <cell r="HN65"/>
          <cell r="HO65">
            <v>0</v>
          </cell>
          <cell r="HP65">
            <v>0</v>
          </cell>
          <cell r="HQ65">
            <v>0</v>
          </cell>
          <cell r="HR65">
            <v>0</v>
          </cell>
          <cell r="HS65">
            <v>0</v>
          </cell>
          <cell r="HT65"/>
          <cell r="HU65">
            <v>0</v>
          </cell>
          <cell r="HV65"/>
          <cell r="HW65">
            <v>0</v>
          </cell>
          <cell r="HX65"/>
          <cell r="HY65">
            <v>0</v>
          </cell>
          <cell r="HZ65">
            <v>243168</v>
          </cell>
          <cell r="IA65">
            <v>25</v>
          </cell>
          <cell r="IB65">
            <v>0</v>
          </cell>
          <cell r="IC65">
            <v>2.0833333333333335</v>
          </cell>
          <cell r="ID65">
            <v>0</v>
          </cell>
          <cell r="IE65">
            <v>0</v>
          </cell>
          <cell r="IF65">
            <v>8.3333333333333339</v>
          </cell>
          <cell r="IG65">
            <v>0</v>
          </cell>
          <cell r="IH65">
            <v>0</v>
          </cell>
          <cell r="II65">
            <v>0</v>
          </cell>
          <cell r="IJ65"/>
          <cell r="IK65"/>
          <cell r="IL65"/>
          <cell r="IM65">
            <v>0</v>
          </cell>
          <cell r="IN65">
            <v>6000</v>
          </cell>
        </row>
        <row r="66">
          <cell r="A66">
            <v>63</v>
          </cell>
          <cell r="B66" t="str">
            <v>Baramulla</v>
          </cell>
          <cell r="C66" t="str">
            <v>JAMMU AND KASHMIR</v>
          </cell>
          <cell r="D66" t="str">
            <v>North</v>
          </cell>
          <cell r="E66" t="str">
            <v>REHBER IRON STORE</v>
          </cell>
          <cell r="F66"/>
          <cell r="G66"/>
          <cell r="H66">
            <v>1</v>
          </cell>
          <cell r="I66"/>
          <cell r="J66" t="str">
            <v>High</v>
          </cell>
          <cell r="K66"/>
          <cell r="L66"/>
          <cell r="M66" t="str">
            <v>Bhanu Ayush</v>
          </cell>
          <cell r="N66" t="str">
            <v>Raja Moin</v>
          </cell>
          <cell r="O66">
            <v>18</v>
          </cell>
          <cell r="P66">
            <v>5000</v>
          </cell>
          <cell r="Q66">
            <v>2</v>
          </cell>
          <cell r="R66">
            <v>0</v>
          </cell>
          <cell r="S66">
            <v>5</v>
          </cell>
          <cell r="T66">
            <v>1</v>
          </cell>
          <cell r="U66">
            <v>0</v>
          </cell>
          <cell r="V66">
            <v>0</v>
          </cell>
          <cell r="W66">
            <v>0</v>
          </cell>
          <cell r="X66">
            <v>0</v>
          </cell>
          <cell r="Y66" t="str">
            <v/>
          </cell>
          <cell r="Z66">
            <v>0</v>
          </cell>
          <cell r="AA66" t="str">
            <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cell r="AY66"/>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cell r="BW66"/>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cell r="CV66"/>
          <cell r="CW66"/>
          <cell r="CX66"/>
          <cell r="CY66"/>
          <cell r="CZ66"/>
          <cell r="DA66"/>
          <cell r="DB66"/>
          <cell r="DC66"/>
          <cell r="DD66"/>
          <cell r="DE66"/>
          <cell r="DF66"/>
          <cell r="DG66"/>
          <cell r="DH66">
            <v>0</v>
          </cell>
          <cell r="DI66">
            <v>0</v>
          </cell>
          <cell r="DJ66">
            <v>0</v>
          </cell>
          <cell r="DK66">
            <v>0</v>
          </cell>
          <cell r="DL66">
            <v>0</v>
          </cell>
          <cell r="DM66">
            <v>0</v>
          </cell>
          <cell r="DN66">
            <v>0</v>
          </cell>
          <cell r="DO66">
            <v>0</v>
          </cell>
          <cell r="DP66">
            <v>0</v>
          </cell>
          <cell r="DQ66">
            <v>0</v>
          </cell>
          <cell r="DR66">
            <v>0</v>
          </cell>
          <cell r="DS66"/>
          <cell r="DT66"/>
          <cell r="DU66"/>
          <cell r="DV66"/>
          <cell r="DW66"/>
          <cell r="DX66"/>
          <cell r="DY66"/>
          <cell r="DZ66"/>
          <cell r="EA66"/>
          <cell r="EB66"/>
          <cell r="EC66"/>
          <cell r="ED66"/>
          <cell r="EE66"/>
          <cell r="EF66"/>
          <cell r="EG66">
            <v>0</v>
          </cell>
          <cell r="EH66">
            <v>0</v>
          </cell>
          <cell r="EI66">
            <v>0</v>
          </cell>
          <cell r="EJ66">
            <v>0</v>
          </cell>
          <cell r="EK66">
            <v>0</v>
          </cell>
          <cell r="EL66">
            <v>0</v>
          </cell>
          <cell r="EM66">
            <v>0</v>
          </cell>
          <cell r="EN66">
            <v>0</v>
          </cell>
          <cell r="EO66">
            <v>0</v>
          </cell>
          <cell r="EP66">
            <v>0</v>
          </cell>
          <cell r="EQ66">
            <v>0</v>
          </cell>
          <cell r="ER66">
            <v>0</v>
          </cell>
          <cell r="ES66"/>
          <cell r="ET66"/>
          <cell r="EU66"/>
          <cell r="EV66"/>
          <cell r="EW66"/>
          <cell r="EX66"/>
          <cell r="EY66"/>
          <cell r="EZ66"/>
          <cell r="FA66"/>
          <cell r="FB66"/>
          <cell r="FC66"/>
          <cell r="FD66"/>
          <cell r="FE66">
            <v>0</v>
          </cell>
          <cell r="FF66">
            <v>0</v>
          </cell>
          <cell r="FG66">
            <v>0</v>
          </cell>
          <cell r="FH66">
            <v>0</v>
          </cell>
          <cell r="FI66">
            <v>0</v>
          </cell>
          <cell r="FJ66">
            <v>0</v>
          </cell>
          <cell r="FK66">
            <v>0</v>
          </cell>
          <cell r="FL66">
            <v>0</v>
          </cell>
          <cell r="FM66">
            <v>0</v>
          </cell>
          <cell r="FN66">
            <v>0</v>
          </cell>
          <cell r="FO66">
            <v>0</v>
          </cell>
          <cell r="FP66">
            <v>0</v>
          </cell>
          <cell r="FQ66"/>
          <cell r="FR66"/>
          <cell r="FS66"/>
          <cell r="FT66"/>
          <cell r="FU66"/>
          <cell r="FV66"/>
          <cell r="FW66"/>
          <cell r="FX66"/>
          <cell r="FY66"/>
          <cell r="FZ66"/>
          <cell r="GA66"/>
          <cell r="GB66"/>
          <cell r="GC66">
            <v>0</v>
          </cell>
          <cell r="GD66">
            <v>0</v>
          </cell>
          <cell r="GE66">
            <v>0</v>
          </cell>
          <cell r="GF66">
            <v>0</v>
          </cell>
          <cell r="GG66">
            <v>0</v>
          </cell>
          <cell r="GH66">
            <v>0</v>
          </cell>
          <cell r="GI66">
            <v>0</v>
          </cell>
          <cell r="GJ66">
            <v>0</v>
          </cell>
          <cell r="GK66">
            <v>0</v>
          </cell>
          <cell r="GL66">
            <v>0</v>
          </cell>
          <cell r="GM66">
            <v>0</v>
          </cell>
          <cell r="GN66">
            <v>0</v>
          </cell>
          <cell r="GO66"/>
          <cell r="GP66">
            <v>0</v>
          </cell>
          <cell r="GQ66">
            <v>0</v>
          </cell>
          <cell r="GR66">
            <v>0</v>
          </cell>
          <cell r="GS66"/>
          <cell r="GT66"/>
          <cell r="GU66"/>
          <cell r="GV66"/>
          <cell r="GW66"/>
          <cell r="GX66"/>
          <cell r="GY66"/>
          <cell r="GZ66"/>
          <cell r="HA66"/>
          <cell r="HB66"/>
          <cell r="HC66">
            <v>0</v>
          </cell>
          <cell r="HD66">
            <v>0</v>
          </cell>
          <cell r="HE66">
            <v>0</v>
          </cell>
          <cell r="HF66">
            <v>0</v>
          </cell>
          <cell r="HG66">
            <v>0</v>
          </cell>
          <cell r="HH66">
            <v>0</v>
          </cell>
          <cell r="HI66">
            <v>0</v>
          </cell>
          <cell r="HJ66"/>
          <cell r="HK66"/>
          <cell r="HL66"/>
          <cell r="HM66"/>
          <cell r="HN66"/>
          <cell r="HO66">
            <v>0</v>
          </cell>
          <cell r="HP66">
            <v>0</v>
          </cell>
          <cell r="HQ66">
            <v>0</v>
          </cell>
          <cell r="HR66">
            <v>0</v>
          </cell>
          <cell r="HS66">
            <v>0</v>
          </cell>
          <cell r="HT66"/>
          <cell r="HU66">
            <v>0</v>
          </cell>
          <cell r="HV66"/>
          <cell r="HW66">
            <v>0</v>
          </cell>
          <cell r="HX66"/>
          <cell r="HY66">
            <v>0</v>
          </cell>
          <cell r="HZ66">
            <v>8160</v>
          </cell>
          <cell r="IA66">
            <v>0</v>
          </cell>
          <cell r="IB66">
            <v>0</v>
          </cell>
          <cell r="IC66">
            <v>0</v>
          </cell>
          <cell r="ID66">
            <v>0</v>
          </cell>
          <cell r="IE66">
            <v>0</v>
          </cell>
          <cell r="IF66">
            <v>0</v>
          </cell>
          <cell r="IG66">
            <v>0</v>
          </cell>
          <cell r="IH66">
            <v>0</v>
          </cell>
          <cell r="II66">
            <v>0</v>
          </cell>
          <cell r="IJ66"/>
          <cell r="IK66"/>
          <cell r="IL66"/>
          <cell r="IM66">
            <v>0</v>
          </cell>
          <cell r="IN66">
            <v>4000</v>
          </cell>
        </row>
        <row r="67">
          <cell r="A67">
            <v>64</v>
          </cell>
          <cell r="B67" t="str">
            <v>Budgam</v>
          </cell>
          <cell r="C67" t="str">
            <v>JAMMU AND KASHMIR</v>
          </cell>
          <cell r="D67" t="str">
            <v>North</v>
          </cell>
          <cell r="E67" t="str">
            <v>REHBER IRON STORE</v>
          </cell>
          <cell r="F67"/>
          <cell r="G67"/>
          <cell r="H67">
            <v>0.5</v>
          </cell>
          <cell r="I67"/>
          <cell r="J67" t="str">
            <v>Medium</v>
          </cell>
          <cell r="K67"/>
          <cell r="L67"/>
          <cell r="M67" t="str">
            <v>Bhanu Ayush</v>
          </cell>
          <cell r="N67" t="str">
            <v>Raja Moin</v>
          </cell>
          <cell r="O67">
            <v>10</v>
          </cell>
          <cell r="P67">
            <v>4500</v>
          </cell>
          <cell r="Q67">
            <v>0</v>
          </cell>
          <cell r="R67">
            <v>2</v>
          </cell>
          <cell r="S67">
            <v>2</v>
          </cell>
          <cell r="T67">
            <v>11</v>
          </cell>
          <cell r="U67">
            <v>0</v>
          </cell>
          <cell r="V67">
            <v>5</v>
          </cell>
          <cell r="W67">
            <v>0</v>
          </cell>
          <cell r="X67">
            <v>100</v>
          </cell>
          <cell r="Y67">
            <v>7.3889999999999997E-2</v>
          </cell>
          <cell r="Z67">
            <v>2.2222222222222223E-2</v>
          </cell>
          <cell r="AA67">
            <v>1.642E-3</v>
          </cell>
          <cell r="AB67">
            <v>0</v>
          </cell>
          <cell r="AC67">
            <v>53</v>
          </cell>
          <cell r="AD67">
            <v>36</v>
          </cell>
          <cell r="AE67">
            <v>19</v>
          </cell>
          <cell r="AF67">
            <v>0</v>
          </cell>
          <cell r="AG67">
            <v>18.46</v>
          </cell>
          <cell r="AH67">
            <v>29</v>
          </cell>
          <cell r="AI67">
            <v>0</v>
          </cell>
          <cell r="AJ67">
            <v>0</v>
          </cell>
          <cell r="AK67">
            <v>0</v>
          </cell>
          <cell r="AL67">
            <v>0</v>
          </cell>
          <cell r="AM67">
            <v>0</v>
          </cell>
          <cell r="AN67">
            <v>0</v>
          </cell>
          <cell r="AO67">
            <v>0</v>
          </cell>
          <cell r="AP67">
            <v>38</v>
          </cell>
          <cell r="AQ67">
            <v>0</v>
          </cell>
          <cell r="AR67">
            <v>0</v>
          </cell>
          <cell r="AS67">
            <v>0</v>
          </cell>
          <cell r="AT67">
            <v>0</v>
          </cell>
          <cell r="AU67">
            <v>18.03</v>
          </cell>
          <cell r="AV67">
            <v>17.86</v>
          </cell>
          <cell r="AW67">
            <v>0</v>
          </cell>
          <cell r="AX67"/>
          <cell r="AY67"/>
          <cell r="AZ67">
            <v>0</v>
          </cell>
          <cell r="BA67">
            <v>1</v>
          </cell>
          <cell r="BB67">
            <v>1</v>
          </cell>
          <cell r="BC67">
            <v>0</v>
          </cell>
          <cell r="BD67">
            <v>0</v>
          </cell>
          <cell r="BE67">
            <v>0</v>
          </cell>
          <cell r="BF67">
            <v>1</v>
          </cell>
          <cell r="BG67">
            <v>0</v>
          </cell>
          <cell r="BH67">
            <v>0</v>
          </cell>
          <cell r="BI67">
            <v>0</v>
          </cell>
          <cell r="BJ67">
            <v>0</v>
          </cell>
          <cell r="BK67">
            <v>0</v>
          </cell>
          <cell r="BL67">
            <v>0</v>
          </cell>
          <cell r="BM67">
            <v>0</v>
          </cell>
          <cell r="BN67">
            <v>1</v>
          </cell>
          <cell r="BO67">
            <v>0</v>
          </cell>
          <cell r="BP67">
            <v>0</v>
          </cell>
          <cell r="BQ67">
            <v>0</v>
          </cell>
          <cell r="BR67">
            <v>0</v>
          </cell>
          <cell r="BS67">
            <v>1</v>
          </cell>
          <cell r="BT67">
            <v>0</v>
          </cell>
          <cell r="BU67">
            <v>0</v>
          </cell>
          <cell r="BV67"/>
          <cell r="BW67"/>
          <cell r="BX67">
            <v>5</v>
          </cell>
          <cell r="BY67">
            <v>0</v>
          </cell>
          <cell r="BZ67">
            <v>1</v>
          </cell>
          <cell r="CA67">
            <v>2</v>
          </cell>
          <cell r="CB67">
            <v>1</v>
          </cell>
          <cell r="CC67">
            <v>0</v>
          </cell>
          <cell r="CD67">
            <v>1</v>
          </cell>
          <cell r="CE67">
            <v>2</v>
          </cell>
          <cell r="CF67">
            <v>0</v>
          </cell>
          <cell r="CG67">
            <v>0</v>
          </cell>
          <cell r="CH67">
            <v>0</v>
          </cell>
          <cell r="CI67">
            <v>0</v>
          </cell>
          <cell r="CJ67">
            <v>0</v>
          </cell>
          <cell r="CK67">
            <v>0</v>
          </cell>
          <cell r="CL67">
            <v>0</v>
          </cell>
          <cell r="CM67">
            <v>1</v>
          </cell>
          <cell r="CN67">
            <v>0</v>
          </cell>
          <cell r="CO67">
            <v>0</v>
          </cell>
          <cell r="CP67">
            <v>0</v>
          </cell>
          <cell r="CQ67">
            <v>0</v>
          </cell>
          <cell r="CR67">
            <v>1</v>
          </cell>
          <cell r="CS67">
            <v>1</v>
          </cell>
          <cell r="CT67">
            <v>0</v>
          </cell>
          <cell r="CU67"/>
          <cell r="CV67"/>
          <cell r="CW67"/>
          <cell r="CX67"/>
          <cell r="CY67"/>
          <cell r="CZ67"/>
          <cell r="DA67"/>
          <cell r="DB67"/>
          <cell r="DC67"/>
          <cell r="DD67"/>
          <cell r="DE67"/>
          <cell r="DF67"/>
          <cell r="DG67"/>
          <cell r="DH67">
            <v>0</v>
          </cell>
          <cell r="DI67">
            <v>0</v>
          </cell>
          <cell r="DJ67">
            <v>0</v>
          </cell>
          <cell r="DK67">
            <v>1</v>
          </cell>
          <cell r="DL67">
            <v>1</v>
          </cell>
          <cell r="DM67">
            <v>1</v>
          </cell>
          <cell r="DN67">
            <v>0</v>
          </cell>
          <cell r="DO67">
            <v>0</v>
          </cell>
          <cell r="DP67">
            <v>1</v>
          </cell>
          <cell r="DQ67">
            <v>1</v>
          </cell>
          <cell r="DR67">
            <v>1</v>
          </cell>
          <cell r="DS67"/>
          <cell r="DT67"/>
          <cell r="DU67"/>
          <cell r="DV67"/>
          <cell r="DW67"/>
          <cell r="DX67"/>
          <cell r="DY67"/>
          <cell r="DZ67"/>
          <cell r="EA67"/>
          <cell r="EB67"/>
          <cell r="EC67"/>
          <cell r="ED67"/>
          <cell r="EE67"/>
          <cell r="EF67"/>
          <cell r="EG67">
            <v>0</v>
          </cell>
          <cell r="EH67">
            <v>0</v>
          </cell>
          <cell r="EI67">
            <v>0</v>
          </cell>
          <cell r="EJ67">
            <v>0</v>
          </cell>
          <cell r="EK67">
            <v>0</v>
          </cell>
          <cell r="EL67">
            <v>0</v>
          </cell>
          <cell r="EM67">
            <v>0</v>
          </cell>
          <cell r="EN67">
            <v>0</v>
          </cell>
          <cell r="EO67">
            <v>0</v>
          </cell>
          <cell r="EP67">
            <v>0</v>
          </cell>
          <cell r="EQ67">
            <v>0</v>
          </cell>
          <cell r="ER67">
            <v>0</v>
          </cell>
          <cell r="ES67"/>
          <cell r="ET67"/>
          <cell r="EU67"/>
          <cell r="EV67"/>
          <cell r="EW67"/>
          <cell r="EX67"/>
          <cell r="EY67"/>
          <cell r="EZ67"/>
          <cell r="FA67"/>
          <cell r="FB67"/>
          <cell r="FC67"/>
          <cell r="FD67"/>
          <cell r="FE67">
            <v>0</v>
          </cell>
          <cell r="FF67">
            <v>0</v>
          </cell>
          <cell r="FG67">
            <v>0</v>
          </cell>
          <cell r="FH67">
            <v>0</v>
          </cell>
          <cell r="FI67">
            <v>0</v>
          </cell>
          <cell r="FJ67">
            <v>0</v>
          </cell>
          <cell r="FK67">
            <v>0</v>
          </cell>
          <cell r="FL67">
            <v>0</v>
          </cell>
          <cell r="FM67">
            <v>0</v>
          </cell>
          <cell r="FN67">
            <v>0</v>
          </cell>
          <cell r="FO67">
            <v>0</v>
          </cell>
          <cell r="FP67">
            <v>0</v>
          </cell>
          <cell r="FQ67"/>
          <cell r="FR67"/>
          <cell r="FS67"/>
          <cell r="FT67"/>
          <cell r="FU67"/>
          <cell r="FV67"/>
          <cell r="FW67"/>
          <cell r="FX67"/>
          <cell r="FY67"/>
          <cell r="FZ67"/>
          <cell r="GA67"/>
          <cell r="GB67"/>
          <cell r="GC67">
            <v>0</v>
          </cell>
          <cell r="GD67">
            <v>0</v>
          </cell>
          <cell r="GE67">
            <v>0</v>
          </cell>
          <cell r="GF67">
            <v>0</v>
          </cell>
          <cell r="GG67">
            <v>0</v>
          </cell>
          <cell r="GH67">
            <v>0</v>
          </cell>
          <cell r="GI67">
            <v>0</v>
          </cell>
          <cell r="GJ67">
            <v>0</v>
          </cell>
          <cell r="GK67">
            <v>0</v>
          </cell>
          <cell r="GL67">
            <v>0</v>
          </cell>
          <cell r="GM67">
            <v>0</v>
          </cell>
          <cell r="GN67">
            <v>0</v>
          </cell>
          <cell r="GO67"/>
          <cell r="GP67">
            <v>0</v>
          </cell>
          <cell r="GQ67">
            <v>0</v>
          </cell>
          <cell r="GR67">
            <v>0</v>
          </cell>
          <cell r="GS67"/>
          <cell r="GT67"/>
          <cell r="GU67"/>
          <cell r="GV67"/>
          <cell r="GW67"/>
          <cell r="GX67"/>
          <cell r="GY67"/>
          <cell r="GZ67"/>
          <cell r="HA67"/>
          <cell r="HB67"/>
          <cell r="HC67">
            <v>0</v>
          </cell>
          <cell r="HD67">
            <v>0</v>
          </cell>
          <cell r="HE67">
            <v>0</v>
          </cell>
          <cell r="HF67">
            <v>0</v>
          </cell>
          <cell r="HG67">
            <v>0</v>
          </cell>
          <cell r="HH67">
            <v>0</v>
          </cell>
          <cell r="HI67">
            <v>1</v>
          </cell>
          <cell r="HJ67"/>
          <cell r="HK67"/>
          <cell r="HL67"/>
          <cell r="HM67"/>
          <cell r="HN67"/>
          <cell r="HO67">
            <v>0</v>
          </cell>
          <cell r="HP67">
            <v>0</v>
          </cell>
          <cell r="HQ67">
            <v>0</v>
          </cell>
          <cell r="HR67">
            <v>0</v>
          </cell>
          <cell r="HS67">
            <v>0</v>
          </cell>
          <cell r="HT67"/>
          <cell r="HU67">
            <v>0</v>
          </cell>
          <cell r="HV67"/>
          <cell r="HW67">
            <v>0</v>
          </cell>
          <cell r="HX67"/>
          <cell r="HY67">
            <v>0</v>
          </cell>
          <cell r="HZ67">
            <v>29920</v>
          </cell>
          <cell r="IA67">
            <v>155.46</v>
          </cell>
          <cell r="IB67">
            <v>73.89</v>
          </cell>
          <cell r="IC67">
            <v>12.955</v>
          </cell>
          <cell r="ID67">
            <v>7.3890000000000002</v>
          </cell>
          <cell r="IE67">
            <v>29.666666666666668</v>
          </cell>
          <cell r="IF67">
            <v>12.486666666666666</v>
          </cell>
          <cell r="IG67">
            <v>9.6666666666666661</v>
          </cell>
          <cell r="IH67">
            <v>0</v>
          </cell>
          <cell r="II67">
            <v>12.666666666666666</v>
          </cell>
          <cell r="IJ67"/>
          <cell r="IK67"/>
          <cell r="IL67"/>
          <cell r="IM67">
            <v>11.963333333333333</v>
          </cell>
          <cell r="IN67">
            <v>3150</v>
          </cell>
        </row>
        <row r="68">
          <cell r="A68">
            <v>65</v>
          </cell>
          <cell r="B68" t="str">
            <v>Kupwara</v>
          </cell>
          <cell r="C68" t="str">
            <v>JAMMU AND KASHMIR</v>
          </cell>
          <cell r="D68" t="str">
            <v>North</v>
          </cell>
          <cell r="E68" t="str">
            <v>REHBER IRON STORE</v>
          </cell>
          <cell r="F68"/>
          <cell r="G68"/>
          <cell r="H68">
            <v>0.5</v>
          </cell>
          <cell r="I68"/>
          <cell r="J68" t="str">
            <v>Medium</v>
          </cell>
          <cell r="K68"/>
          <cell r="L68"/>
          <cell r="M68" t="str">
            <v>Bhanu Ayush</v>
          </cell>
          <cell r="N68" t="str">
            <v>Raja Moin</v>
          </cell>
          <cell r="O68">
            <v>16</v>
          </cell>
          <cell r="P68">
            <v>4500</v>
          </cell>
          <cell r="Q68">
            <v>0</v>
          </cell>
          <cell r="R68">
            <v>0</v>
          </cell>
          <cell r="S68">
            <v>8</v>
          </cell>
          <cell r="T68">
            <v>3</v>
          </cell>
          <cell r="U68">
            <v>0</v>
          </cell>
          <cell r="V68">
            <v>0</v>
          </cell>
          <cell r="W68">
            <v>0</v>
          </cell>
          <cell r="X68">
            <v>0</v>
          </cell>
          <cell r="Y68" t="str">
            <v/>
          </cell>
          <cell r="Z68">
            <v>0</v>
          </cell>
          <cell r="AA68" t="str">
            <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cell r="AY68"/>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cell r="BW68"/>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cell r="CV68"/>
          <cell r="CW68"/>
          <cell r="CX68"/>
          <cell r="CY68"/>
          <cell r="CZ68"/>
          <cell r="DA68"/>
          <cell r="DB68"/>
          <cell r="DC68"/>
          <cell r="DD68"/>
          <cell r="DE68"/>
          <cell r="DF68"/>
          <cell r="DG68"/>
          <cell r="DH68">
            <v>0</v>
          </cell>
          <cell r="DI68">
            <v>0</v>
          </cell>
          <cell r="DJ68">
            <v>0</v>
          </cell>
          <cell r="DK68">
            <v>0</v>
          </cell>
          <cell r="DL68">
            <v>0</v>
          </cell>
          <cell r="DM68">
            <v>0</v>
          </cell>
          <cell r="DN68">
            <v>0</v>
          </cell>
          <cell r="DO68">
            <v>0</v>
          </cell>
          <cell r="DP68">
            <v>0</v>
          </cell>
          <cell r="DQ68">
            <v>0</v>
          </cell>
          <cell r="DR68">
            <v>0</v>
          </cell>
          <cell r="DS68"/>
          <cell r="DT68"/>
          <cell r="DU68"/>
          <cell r="DV68"/>
          <cell r="DW68"/>
          <cell r="DX68"/>
          <cell r="DY68"/>
          <cell r="DZ68"/>
          <cell r="EA68"/>
          <cell r="EB68"/>
          <cell r="EC68"/>
          <cell r="ED68"/>
          <cell r="EE68"/>
          <cell r="EF68"/>
          <cell r="EG68">
            <v>0</v>
          </cell>
          <cell r="EH68">
            <v>0</v>
          </cell>
          <cell r="EI68">
            <v>0</v>
          </cell>
          <cell r="EJ68">
            <v>0</v>
          </cell>
          <cell r="EK68">
            <v>0</v>
          </cell>
          <cell r="EL68">
            <v>0</v>
          </cell>
          <cell r="EM68">
            <v>0</v>
          </cell>
          <cell r="EN68">
            <v>0</v>
          </cell>
          <cell r="EO68">
            <v>0</v>
          </cell>
          <cell r="EP68">
            <v>0</v>
          </cell>
          <cell r="EQ68">
            <v>0</v>
          </cell>
          <cell r="ER68">
            <v>0</v>
          </cell>
          <cell r="ES68"/>
          <cell r="ET68"/>
          <cell r="EU68"/>
          <cell r="EV68"/>
          <cell r="EW68"/>
          <cell r="EX68"/>
          <cell r="EY68"/>
          <cell r="EZ68"/>
          <cell r="FA68"/>
          <cell r="FB68"/>
          <cell r="FC68"/>
          <cell r="FD68"/>
          <cell r="FE68">
            <v>0</v>
          </cell>
          <cell r="FF68">
            <v>0</v>
          </cell>
          <cell r="FG68">
            <v>0</v>
          </cell>
          <cell r="FH68">
            <v>0</v>
          </cell>
          <cell r="FI68">
            <v>0</v>
          </cell>
          <cell r="FJ68">
            <v>0</v>
          </cell>
          <cell r="FK68">
            <v>0</v>
          </cell>
          <cell r="FL68">
            <v>0</v>
          </cell>
          <cell r="FM68">
            <v>0</v>
          </cell>
          <cell r="FN68">
            <v>0</v>
          </cell>
          <cell r="FO68">
            <v>0</v>
          </cell>
          <cell r="FP68">
            <v>0</v>
          </cell>
          <cell r="FQ68"/>
          <cell r="FR68"/>
          <cell r="FS68"/>
          <cell r="FT68"/>
          <cell r="FU68"/>
          <cell r="FV68"/>
          <cell r="FW68"/>
          <cell r="FX68"/>
          <cell r="FY68"/>
          <cell r="FZ68"/>
          <cell r="GA68"/>
          <cell r="GB68"/>
          <cell r="GC68">
            <v>0</v>
          </cell>
          <cell r="GD68">
            <v>0</v>
          </cell>
          <cell r="GE68">
            <v>0</v>
          </cell>
          <cell r="GF68">
            <v>0</v>
          </cell>
          <cell r="GG68">
            <v>0</v>
          </cell>
          <cell r="GH68">
            <v>0</v>
          </cell>
          <cell r="GI68">
            <v>0</v>
          </cell>
          <cell r="GJ68">
            <v>0</v>
          </cell>
          <cell r="GK68">
            <v>0</v>
          </cell>
          <cell r="GL68">
            <v>0</v>
          </cell>
          <cell r="GM68">
            <v>0</v>
          </cell>
          <cell r="GN68">
            <v>0</v>
          </cell>
          <cell r="GO68"/>
          <cell r="GP68">
            <v>0</v>
          </cell>
          <cell r="GQ68">
            <v>0</v>
          </cell>
          <cell r="GR68">
            <v>0</v>
          </cell>
          <cell r="GS68"/>
          <cell r="GT68"/>
          <cell r="GU68"/>
          <cell r="GV68"/>
          <cell r="GW68"/>
          <cell r="GX68"/>
          <cell r="GY68"/>
          <cell r="GZ68"/>
          <cell r="HA68"/>
          <cell r="HB68"/>
          <cell r="HC68">
            <v>0</v>
          </cell>
          <cell r="HD68">
            <v>0</v>
          </cell>
          <cell r="HE68">
            <v>0</v>
          </cell>
          <cell r="HF68">
            <v>0</v>
          </cell>
          <cell r="HG68">
            <v>0</v>
          </cell>
          <cell r="HH68">
            <v>0</v>
          </cell>
          <cell r="HI68">
            <v>0</v>
          </cell>
          <cell r="HJ68"/>
          <cell r="HK68"/>
          <cell r="HL68"/>
          <cell r="HM68"/>
          <cell r="HN68"/>
          <cell r="HO68">
            <v>0</v>
          </cell>
          <cell r="HP68">
            <v>0</v>
          </cell>
          <cell r="HQ68">
            <v>0</v>
          </cell>
          <cell r="HR68">
            <v>0</v>
          </cell>
          <cell r="HS68">
            <v>0</v>
          </cell>
          <cell r="HT68"/>
          <cell r="HU68">
            <v>0</v>
          </cell>
          <cell r="HV68"/>
          <cell r="HW68">
            <v>0</v>
          </cell>
          <cell r="HX68"/>
          <cell r="HY68">
            <v>0</v>
          </cell>
          <cell r="HZ68">
            <v>38080</v>
          </cell>
          <cell r="IA68">
            <v>0</v>
          </cell>
          <cell r="IB68">
            <v>0</v>
          </cell>
          <cell r="IC68">
            <v>0</v>
          </cell>
          <cell r="ID68">
            <v>0</v>
          </cell>
          <cell r="IE68">
            <v>0</v>
          </cell>
          <cell r="IF68">
            <v>0</v>
          </cell>
          <cell r="IG68">
            <v>0</v>
          </cell>
          <cell r="IH68">
            <v>0</v>
          </cell>
          <cell r="II68">
            <v>0</v>
          </cell>
          <cell r="IJ68"/>
          <cell r="IK68"/>
          <cell r="IL68"/>
          <cell r="IM68">
            <v>0</v>
          </cell>
          <cell r="IN68">
            <v>3000</v>
          </cell>
        </row>
        <row r="69">
          <cell r="A69">
            <v>66</v>
          </cell>
          <cell r="B69" t="str">
            <v>Leh</v>
          </cell>
          <cell r="C69" t="str">
            <v>JAMMU AND KASHMIR</v>
          </cell>
          <cell r="D69" t="str">
            <v>North</v>
          </cell>
          <cell r="E69" t="str">
            <v>REHBER IRON STORE</v>
          </cell>
          <cell r="F69"/>
          <cell r="G69"/>
          <cell r="H69">
            <v>0.3</v>
          </cell>
          <cell r="I69"/>
          <cell r="J69" t="str">
            <v>Low</v>
          </cell>
          <cell r="K69"/>
          <cell r="L69"/>
          <cell r="M69" t="str">
            <v>Bhanu Ayush</v>
          </cell>
          <cell r="N69" t="str">
            <v>Raja Moin</v>
          </cell>
          <cell r="O69">
            <v>21</v>
          </cell>
          <cell r="P69">
            <v>1500</v>
          </cell>
          <cell r="Q69">
            <v>1</v>
          </cell>
          <cell r="R69">
            <v>3</v>
          </cell>
          <cell r="S69">
            <v>4</v>
          </cell>
          <cell r="T69">
            <v>1</v>
          </cell>
          <cell r="U69">
            <v>0</v>
          </cell>
          <cell r="V69">
            <v>0</v>
          </cell>
          <cell r="W69">
            <v>0</v>
          </cell>
          <cell r="X69">
            <v>0</v>
          </cell>
          <cell r="Y69" t="str">
            <v/>
          </cell>
          <cell r="Z69">
            <v>0</v>
          </cell>
          <cell r="AA69" t="str">
            <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cell r="AY69"/>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cell r="BW69"/>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cell r="CV69"/>
          <cell r="CW69"/>
          <cell r="CX69"/>
          <cell r="CY69"/>
          <cell r="CZ69"/>
          <cell r="DA69"/>
          <cell r="DB69"/>
          <cell r="DC69"/>
          <cell r="DD69"/>
          <cell r="DE69"/>
          <cell r="DF69"/>
          <cell r="DG69"/>
          <cell r="DH69">
            <v>0</v>
          </cell>
          <cell r="DI69">
            <v>0</v>
          </cell>
          <cell r="DJ69">
            <v>0</v>
          </cell>
          <cell r="DK69">
            <v>0</v>
          </cell>
          <cell r="DL69">
            <v>0</v>
          </cell>
          <cell r="DM69">
            <v>0</v>
          </cell>
          <cell r="DN69">
            <v>0</v>
          </cell>
          <cell r="DO69">
            <v>0</v>
          </cell>
          <cell r="DP69">
            <v>0</v>
          </cell>
          <cell r="DQ69">
            <v>0</v>
          </cell>
          <cell r="DR69">
            <v>0</v>
          </cell>
          <cell r="DS69"/>
          <cell r="DT69"/>
          <cell r="DU69"/>
          <cell r="DV69"/>
          <cell r="DW69"/>
          <cell r="DX69"/>
          <cell r="DY69"/>
          <cell r="DZ69"/>
          <cell r="EA69"/>
          <cell r="EB69"/>
          <cell r="EC69"/>
          <cell r="ED69"/>
          <cell r="EE69"/>
          <cell r="EF69"/>
          <cell r="EG69">
            <v>0</v>
          </cell>
          <cell r="EH69">
            <v>0</v>
          </cell>
          <cell r="EI69">
            <v>0</v>
          </cell>
          <cell r="EJ69">
            <v>0</v>
          </cell>
          <cell r="EK69">
            <v>0</v>
          </cell>
          <cell r="EL69">
            <v>0</v>
          </cell>
          <cell r="EM69">
            <v>0</v>
          </cell>
          <cell r="EN69">
            <v>0</v>
          </cell>
          <cell r="EO69">
            <v>0</v>
          </cell>
          <cell r="EP69">
            <v>0</v>
          </cell>
          <cell r="EQ69">
            <v>0</v>
          </cell>
          <cell r="ER69">
            <v>0</v>
          </cell>
          <cell r="ES69"/>
          <cell r="ET69"/>
          <cell r="EU69"/>
          <cell r="EV69"/>
          <cell r="EW69"/>
          <cell r="EX69"/>
          <cell r="EY69"/>
          <cell r="EZ69"/>
          <cell r="FA69"/>
          <cell r="FB69"/>
          <cell r="FC69"/>
          <cell r="FD69"/>
          <cell r="FE69">
            <v>0</v>
          </cell>
          <cell r="FF69">
            <v>0</v>
          </cell>
          <cell r="FG69">
            <v>0</v>
          </cell>
          <cell r="FH69">
            <v>0</v>
          </cell>
          <cell r="FI69">
            <v>0</v>
          </cell>
          <cell r="FJ69">
            <v>0</v>
          </cell>
          <cell r="FK69">
            <v>0</v>
          </cell>
          <cell r="FL69">
            <v>0</v>
          </cell>
          <cell r="FM69">
            <v>0</v>
          </cell>
          <cell r="FN69">
            <v>0</v>
          </cell>
          <cell r="FO69">
            <v>0</v>
          </cell>
          <cell r="FP69">
            <v>0</v>
          </cell>
          <cell r="FQ69"/>
          <cell r="FR69"/>
          <cell r="FS69"/>
          <cell r="FT69"/>
          <cell r="FU69"/>
          <cell r="FV69"/>
          <cell r="FW69"/>
          <cell r="FX69"/>
          <cell r="FY69"/>
          <cell r="FZ69"/>
          <cell r="GA69"/>
          <cell r="GB69"/>
          <cell r="GC69">
            <v>0</v>
          </cell>
          <cell r="GD69">
            <v>0</v>
          </cell>
          <cell r="GE69">
            <v>0</v>
          </cell>
          <cell r="GF69">
            <v>0</v>
          </cell>
          <cell r="GG69">
            <v>0</v>
          </cell>
          <cell r="GH69">
            <v>0</v>
          </cell>
          <cell r="GI69">
            <v>0</v>
          </cell>
          <cell r="GJ69">
            <v>0</v>
          </cell>
          <cell r="GK69">
            <v>0</v>
          </cell>
          <cell r="GL69">
            <v>0</v>
          </cell>
          <cell r="GM69">
            <v>0</v>
          </cell>
          <cell r="GN69">
            <v>0</v>
          </cell>
          <cell r="GO69"/>
          <cell r="GP69">
            <v>0</v>
          </cell>
          <cell r="GQ69">
            <v>0</v>
          </cell>
          <cell r="GR69">
            <v>0</v>
          </cell>
          <cell r="GS69"/>
          <cell r="GT69"/>
          <cell r="GU69"/>
          <cell r="GV69"/>
          <cell r="GW69"/>
          <cell r="GX69"/>
          <cell r="GY69"/>
          <cell r="GZ69"/>
          <cell r="HA69"/>
          <cell r="HB69"/>
          <cell r="HC69">
            <v>0</v>
          </cell>
          <cell r="HD69">
            <v>0</v>
          </cell>
          <cell r="HE69">
            <v>0</v>
          </cell>
          <cell r="HF69">
            <v>0</v>
          </cell>
          <cell r="HG69">
            <v>0</v>
          </cell>
          <cell r="HH69">
            <v>0</v>
          </cell>
          <cell r="HI69">
            <v>0</v>
          </cell>
          <cell r="HJ69"/>
          <cell r="HK69"/>
          <cell r="HL69"/>
          <cell r="HM69"/>
          <cell r="HN69"/>
          <cell r="HO69">
            <v>0</v>
          </cell>
          <cell r="HP69">
            <v>0</v>
          </cell>
          <cell r="HQ69">
            <v>0</v>
          </cell>
          <cell r="HR69">
            <v>0</v>
          </cell>
          <cell r="HS69">
            <v>0</v>
          </cell>
          <cell r="HT69"/>
          <cell r="HU69">
            <v>0</v>
          </cell>
          <cell r="HV69"/>
          <cell r="HW69">
            <v>0</v>
          </cell>
          <cell r="HX69"/>
          <cell r="HY69">
            <v>0</v>
          </cell>
          <cell r="HZ69">
            <v>0</v>
          </cell>
          <cell r="IA69">
            <v>0</v>
          </cell>
          <cell r="IB69">
            <v>0</v>
          </cell>
          <cell r="IC69">
            <v>0</v>
          </cell>
          <cell r="ID69">
            <v>0</v>
          </cell>
          <cell r="IE69">
            <v>0</v>
          </cell>
          <cell r="IF69">
            <v>0</v>
          </cell>
          <cell r="IG69">
            <v>0</v>
          </cell>
          <cell r="IH69">
            <v>0</v>
          </cell>
          <cell r="II69">
            <v>0</v>
          </cell>
          <cell r="IJ69"/>
          <cell r="IK69"/>
          <cell r="IL69"/>
          <cell r="IM69">
            <v>0</v>
          </cell>
          <cell r="IN69">
            <v>1500</v>
          </cell>
        </row>
        <row r="70">
          <cell r="A70">
            <v>67</v>
          </cell>
          <cell r="B70" t="str">
            <v>Ganderbal</v>
          </cell>
          <cell r="C70" t="str">
            <v>JAMMU AND KASHMIR</v>
          </cell>
          <cell r="D70" t="str">
            <v>North</v>
          </cell>
          <cell r="E70" t="str">
            <v>REHBER IRON STORE</v>
          </cell>
          <cell r="F70"/>
          <cell r="G70"/>
          <cell r="H70">
            <v>0.3</v>
          </cell>
          <cell r="I70"/>
          <cell r="J70" t="str">
            <v>Low</v>
          </cell>
          <cell r="K70"/>
          <cell r="L70"/>
          <cell r="M70" t="str">
            <v>Bhanu Ayush</v>
          </cell>
          <cell r="N70" t="str">
            <v>Raja Moin</v>
          </cell>
          <cell r="O70">
            <v>3</v>
          </cell>
          <cell r="P70">
            <v>1200</v>
          </cell>
          <cell r="Q70">
            <v>0</v>
          </cell>
          <cell r="R70">
            <v>1</v>
          </cell>
          <cell r="S70">
            <v>0</v>
          </cell>
          <cell r="T70">
            <v>11</v>
          </cell>
          <cell r="U70">
            <v>0</v>
          </cell>
          <cell r="V70">
            <v>1</v>
          </cell>
          <cell r="W70">
            <v>0</v>
          </cell>
          <cell r="X70">
            <v>0</v>
          </cell>
          <cell r="Y70" t="str">
            <v/>
          </cell>
          <cell r="Z70">
            <v>0</v>
          </cell>
          <cell r="AA70" t="str">
            <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25.08</v>
          </cell>
          <cell r="AU70">
            <v>19</v>
          </cell>
          <cell r="AV70">
            <v>0</v>
          </cell>
          <cell r="AW70">
            <v>10</v>
          </cell>
          <cell r="AX70"/>
          <cell r="AY70"/>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1</v>
          </cell>
          <cell r="BS70">
            <v>0</v>
          </cell>
          <cell r="BT70">
            <v>0</v>
          </cell>
          <cell r="BU70">
            <v>0</v>
          </cell>
          <cell r="BV70"/>
          <cell r="BW70"/>
          <cell r="BX70">
            <v>1</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1</v>
          </cell>
          <cell r="CR70">
            <v>1</v>
          </cell>
          <cell r="CS70">
            <v>0</v>
          </cell>
          <cell r="CT70">
            <v>1</v>
          </cell>
          <cell r="CU70"/>
          <cell r="CV70"/>
          <cell r="CW70"/>
          <cell r="CX70"/>
          <cell r="CY70"/>
          <cell r="CZ70"/>
          <cell r="DA70"/>
          <cell r="DB70"/>
          <cell r="DC70"/>
          <cell r="DD70"/>
          <cell r="DE70"/>
          <cell r="DF70"/>
          <cell r="DG70"/>
          <cell r="DH70">
            <v>0</v>
          </cell>
          <cell r="DI70">
            <v>0</v>
          </cell>
          <cell r="DJ70">
            <v>0</v>
          </cell>
          <cell r="DK70">
            <v>0</v>
          </cell>
          <cell r="DL70">
            <v>0</v>
          </cell>
          <cell r="DM70">
            <v>0</v>
          </cell>
          <cell r="DN70">
            <v>0</v>
          </cell>
          <cell r="DO70">
            <v>1</v>
          </cell>
          <cell r="DP70">
            <v>1</v>
          </cell>
          <cell r="DQ70">
            <v>1</v>
          </cell>
          <cell r="DR70">
            <v>1</v>
          </cell>
          <cell r="DS70"/>
          <cell r="DT70"/>
          <cell r="DU70"/>
          <cell r="DV70"/>
          <cell r="DW70"/>
          <cell r="DX70"/>
          <cell r="DY70"/>
          <cell r="DZ70"/>
          <cell r="EA70"/>
          <cell r="EB70"/>
          <cell r="EC70"/>
          <cell r="ED70"/>
          <cell r="EE70"/>
          <cell r="EF70"/>
          <cell r="EG70">
            <v>0</v>
          </cell>
          <cell r="EH70">
            <v>0</v>
          </cell>
          <cell r="EI70">
            <v>0</v>
          </cell>
          <cell r="EJ70">
            <v>0</v>
          </cell>
          <cell r="EK70">
            <v>0</v>
          </cell>
          <cell r="EL70">
            <v>0</v>
          </cell>
          <cell r="EM70">
            <v>0</v>
          </cell>
          <cell r="EN70">
            <v>0</v>
          </cell>
          <cell r="EO70">
            <v>0</v>
          </cell>
          <cell r="EP70">
            <v>0</v>
          </cell>
          <cell r="EQ70">
            <v>0</v>
          </cell>
          <cell r="ER70">
            <v>0</v>
          </cell>
          <cell r="ES70"/>
          <cell r="ET70"/>
          <cell r="EU70"/>
          <cell r="EV70"/>
          <cell r="EW70"/>
          <cell r="EX70"/>
          <cell r="EY70"/>
          <cell r="EZ70"/>
          <cell r="FA70"/>
          <cell r="FB70"/>
          <cell r="FC70"/>
          <cell r="FD70"/>
          <cell r="FE70">
            <v>0</v>
          </cell>
          <cell r="FF70">
            <v>0</v>
          </cell>
          <cell r="FG70">
            <v>0</v>
          </cell>
          <cell r="FH70">
            <v>0</v>
          </cell>
          <cell r="FI70">
            <v>0</v>
          </cell>
          <cell r="FJ70">
            <v>0</v>
          </cell>
          <cell r="FK70">
            <v>0</v>
          </cell>
          <cell r="FL70">
            <v>0</v>
          </cell>
          <cell r="FM70">
            <v>0</v>
          </cell>
          <cell r="FN70">
            <v>0</v>
          </cell>
          <cell r="FO70">
            <v>0</v>
          </cell>
          <cell r="FP70">
            <v>0</v>
          </cell>
          <cell r="FQ70"/>
          <cell r="FR70"/>
          <cell r="FS70"/>
          <cell r="FT70"/>
          <cell r="FU70"/>
          <cell r="FV70"/>
          <cell r="FW70"/>
          <cell r="FX70"/>
          <cell r="FY70"/>
          <cell r="FZ70"/>
          <cell r="GA70"/>
          <cell r="GB70"/>
          <cell r="GC70">
            <v>0</v>
          </cell>
          <cell r="GD70">
            <v>0</v>
          </cell>
          <cell r="GE70">
            <v>0</v>
          </cell>
          <cell r="GF70">
            <v>0</v>
          </cell>
          <cell r="GG70">
            <v>0</v>
          </cell>
          <cell r="GH70">
            <v>0</v>
          </cell>
          <cell r="GI70">
            <v>0</v>
          </cell>
          <cell r="GJ70">
            <v>0</v>
          </cell>
          <cell r="GK70">
            <v>0</v>
          </cell>
          <cell r="GL70">
            <v>0</v>
          </cell>
          <cell r="GM70">
            <v>0</v>
          </cell>
          <cell r="GN70">
            <v>0</v>
          </cell>
          <cell r="GO70"/>
          <cell r="GP70">
            <v>0</v>
          </cell>
          <cell r="GQ70">
            <v>0</v>
          </cell>
          <cell r="GR70">
            <v>0</v>
          </cell>
          <cell r="GS70"/>
          <cell r="GT70"/>
          <cell r="GU70"/>
          <cell r="GV70"/>
          <cell r="GW70"/>
          <cell r="GX70"/>
          <cell r="GY70"/>
          <cell r="GZ70"/>
          <cell r="HA70"/>
          <cell r="HB70"/>
          <cell r="HC70">
            <v>0</v>
          </cell>
          <cell r="HD70">
            <v>0</v>
          </cell>
          <cell r="HE70">
            <v>0</v>
          </cell>
          <cell r="HF70">
            <v>0</v>
          </cell>
          <cell r="HG70">
            <v>0</v>
          </cell>
          <cell r="HH70">
            <v>0</v>
          </cell>
          <cell r="HI70">
            <v>0</v>
          </cell>
          <cell r="HJ70"/>
          <cell r="HK70"/>
          <cell r="HL70"/>
          <cell r="HM70"/>
          <cell r="HN70"/>
          <cell r="HO70">
            <v>0</v>
          </cell>
          <cell r="HP70">
            <v>0</v>
          </cell>
          <cell r="HQ70">
            <v>0</v>
          </cell>
          <cell r="HR70">
            <v>0</v>
          </cell>
          <cell r="HS70">
            <v>0</v>
          </cell>
          <cell r="HT70"/>
          <cell r="HU70">
            <v>0</v>
          </cell>
          <cell r="HV70"/>
          <cell r="HW70">
            <v>0</v>
          </cell>
          <cell r="HX70"/>
          <cell r="HY70">
            <v>0</v>
          </cell>
          <cell r="HZ70">
            <v>0</v>
          </cell>
          <cell r="IA70">
            <v>0</v>
          </cell>
          <cell r="IB70">
            <v>54.08</v>
          </cell>
          <cell r="IC70">
            <v>0</v>
          </cell>
          <cell r="ID70">
            <v>5.4079999999999995</v>
          </cell>
          <cell r="IE70">
            <v>0</v>
          </cell>
          <cell r="IF70">
            <v>0</v>
          </cell>
          <cell r="IG70">
            <v>0</v>
          </cell>
          <cell r="IH70">
            <v>0</v>
          </cell>
          <cell r="II70">
            <v>0</v>
          </cell>
          <cell r="IJ70"/>
          <cell r="IK70"/>
          <cell r="IL70"/>
          <cell r="IM70">
            <v>9.6666666666666661</v>
          </cell>
          <cell r="IN70">
            <v>1800</v>
          </cell>
        </row>
        <row r="71">
          <cell r="A71">
            <v>68</v>
          </cell>
          <cell r="B71" t="str">
            <v>Kulgam</v>
          </cell>
          <cell r="C71" t="str">
            <v>JAMMU AND KASHMIR</v>
          </cell>
          <cell r="D71" t="str">
            <v>North</v>
          </cell>
          <cell r="E71" t="str">
            <v>FAIRDEAL STEELS</v>
          </cell>
          <cell r="F71"/>
          <cell r="G71"/>
          <cell r="H71">
            <v>0.3</v>
          </cell>
          <cell r="I71"/>
          <cell r="J71" t="str">
            <v>Low</v>
          </cell>
          <cell r="K71"/>
          <cell r="L71"/>
          <cell r="M71" t="str">
            <v>Bhanu Ayush</v>
          </cell>
          <cell r="N71"/>
          <cell r="O71">
            <v>10</v>
          </cell>
          <cell r="P71">
            <v>1200</v>
          </cell>
          <cell r="Q71">
            <v>1</v>
          </cell>
          <cell r="R71">
            <v>0</v>
          </cell>
          <cell r="S71">
            <v>3</v>
          </cell>
          <cell r="T71">
            <v>4</v>
          </cell>
          <cell r="U71">
            <v>0</v>
          </cell>
          <cell r="V71">
            <v>0</v>
          </cell>
          <cell r="W71">
            <v>0</v>
          </cell>
          <cell r="X71">
            <v>0</v>
          </cell>
          <cell r="Y71" t="str">
            <v/>
          </cell>
          <cell r="Z71">
            <v>0</v>
          </cell>
          <cell r="AA71" t="str">
            <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cell r="AY71"/>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cell r="BW71"/>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cell r="CV71"/>
          <cell r="CW71"/>
          <cell r="CX71"/>
          <cell r="CY71"/>
          <cell r="CZ71"/>
          <cell r="DA71"/>
          <cell r="DB71"/>
          <cell r="DC71"/>
          <cell r="DD71"/>
          <cell r="DE71"/>
          <cell r="DF71"/>
          <cell r="DG71"/>
          <cell r="DH71">
            <v>0</v>
          </cell>
          <cell r="DI71">
            <v>0</v>
          </cell>
          <cell r="DJ71">
            <v>0</v>
          </cell>
          <cell r="DK71">
            <v>0</v>
          </cell>
          <cell r="DL71">
            <v>0</v>
          </cell>
          <cell r="DM71">
            <v>0</v>
          </cell>
          <cell r="DN71">
            <v>0</v>
          </cell>
          <cell r="DO71">
            <v>0</v>
          </cell>
          <cell r="DP71">
            <v>0</v>
          </cell>
          <cell r="DQ71">
            <v>0</v>
          </cell>
          <cell r="DR71">
            <v>0</v>
          </cell>
          <cell r="DS71"/>
          <cell r="DT71"/>
          <cell r="DU71"/>
          <cell r="DV71"/>
          <cell r="DW71"/>
          <cell r="DX71"/>
          <cell r="DY71"/>
          <cell r="DZ71"/>
          <cell r="EA71"/>
          <cell r="EB71"/>
          <cell r="EC71"/>
          <cell r="ED71"/>
          <cell r="EE71"/>
          <cell r="EF71"/>
          <cell r="EG71">
            <v>0</v>
          </cell>
          <cell r="EH71">
            <v>0</v>
          </cell>
          <cell r="EI71">
            <v>0</v>
          </cell>
          <cell r="EJ71">
            <v>0</v>
          </cell>
          <cell r="EK71">
            <v>0</v>
          </cell>
          <cell r="EL71">
            <v>0</v>
          </cell>
          <cell r="EM71">
            <v>0</v>
          </cell>
          <cell r="EN71">
            <v>0</v>
          </cell>
          <cell r="EO71">
            <v>0</v>
          </cell>
          <cell r="EP71">
            <v>0</v>
          </cell>
          <cell r="EQ71">
            <v>0</v>
          </cell>
          <cell r="ER71">
            <v>0</v>
          </cell>
          <cell r="ES71"/>
          <cell r="ET71"/>
          <cell r="EU71"/>
          <cell r="EV71"/>
          <cell r="EW71"/>
          <cell r="EX71"/>
          <cell r="EY71"/>
          <cell r="EZ71"/>
          <cell r="FA71"/>
          <cell r="FB71"/>
          <cell r="FC71"/>
          <cell r="FD71"/>
          <cell r="FE71">
            <v>3</v>
          </cell>
          <cell r="FF71">
            <v>3</v>
          </cell>
          <cell r="FG71">
            <v>3</v>
          </cell>
          <cell r="FH71">
            <v>0</v>
          </cell>
          <cell r="FI71">
            <v>0</v>
          </cell>
          <cell r="FJ71">
            <v>0</v>
          </cell>
          <cell r="FK71">
            <v>0</v>
          </cell>
          <cell r="FL71">
            <v>0</v>
          </cell>
          <cell r="FM71">
            <v>0</v>
          </cell>
          <cell r="FN71">
            <v>0</v>
          </cell>
          <cell r="FO71">
            <v>0</v>
          </cell>
          <cell r="FP71">
            <v>0</v>
          </cell>
          <cell r="FQ71"/>
          <cell r="FR71"/>
          <cell r="FS71"/>
          <cell r="FT71"/>
          <cell r="FU71"/>
          <cell r="FV71"/>
          <cell r="FW71"/>
          <cell r="FX71"/>
          <cell r="FY71"/>
          <cell r="FZ71"/>
          <cell r="GA71"/>
          <cell r="GB71"/>
          <cell r="GC71">
            <v>5.666666666666667</v>
          </cell>
          <cell r="GD71">
            <v>3</v>
          </cell>
          <cell r="GE71">
            <v>3</v>
          </cell>
          <cell r="GF71">
            <v>0</v>
          </cell>
          <cell r="GG71">
            <v>0</v>
          </cell>
          <cell r="GH71">
            <v>0</v>
          </cell>
          <cell r="GI71">
            <v>0</v>
          </cell>
          <cell r="GJ71">
            <v>0</v>
          </cell>
          <cell r="GK71">
            <v>0</v>
          </cell>
          <cell r="GL71">
            <v>0</v>
          </cell>
          <cell r="GM71">
            <v>0</v>
          </cell>
          <cell r="GN71">
            <v>0</v>
          </cell>
          <cell r="GO71"/>
          <cell r="GP71">
            <v>0</v>
          </cell>
          <cell r="GQ71">
            <v>0</v>
          </cell>
          <cell r="GR71">
            <v>0</v>
          </cell>
          <cell r="GS71"/>
          <cell r="GT71"/>
          <cell r="GU71"/>
          <cell r="GV71"/>
          <cell r="GW71"/>
          <cell r="GX71"/>
          <cell r="GY71"/>
          <cell r="GZ71"/>
          <cell r="HA71"/>
          <cell r="HB71"/>
          <cell r="HC71">
            <v>0</v>
          </cell>
          <cell r="HD71">
            <v>0</v>
          </cell>
          <cell r="HE71">
            <v>0</v>
          </cell>
          <cell r="HF71">
            <v>0</v>
          </cell>
          <cell r="HG71">
            <v>0</v>
          </cell>
          <cell r="HH71">
            <v>0</v>
          </cell>
          <cell r="HI71">
            <v>0</v>
          </cell>
          <cell r="HJ71"/>
          <cell r="HK71"/>
          <cell r="HL71"/>
          <cell r="HM71"/>
          <cell r="HN71"/>
          <cell r="HO71">
            <v>0</v>
          </cell>
          <cell r="HP71">
            <v>0</v>
          </cell>
          <cell r="HQ71">
            <v>0</v>
          </cell>
          <cell r="HR71">
            <v>0</v>
          </cell>
          <cell r="HS71">
            <v>7096</v>
          </cell>
          <cell r="HT71"/>
          <cell r="HU71">
            <v>0</v>
          </cell>
          <cell r="HV71"/>
          <cell r="HW71">
            <v>0</v>
          </cell>
          <cell r="HX71"/>
          <cell r="HY71">
            <v>0</v>
          </cell>
          <cell r="HZ71">
            <v>75157.320000000007</v>
          </cell>
          <cell r="IA71">
            <v>0</v>
          </cell>
          <cell r="IB71">
            <v>0</v>
          </cell>
          <cell r="IC71">
            <v>0</v>
          </cell>
          <cell r="ID71">
            <v>0</v>
          </cell>
          <cell r="IE71">
            <v>0</v>
          </cell>
          <cell r="IF71">
            <v>0</v>
          </cell>
          <cell r="IG71">
            <v>0</v>
          </cell>
          <cell r="IH71">
            <v>0</v>
          </cell>
          <cell r="II71">
            <v>0</v>
          </cell>
          <cell r="IJ71"/>
          <cell r="IK71"/>
          <cell r="IL71"/>
          <cell r="IM71">
            <v>0</v>
          </cell>
          <cell r="IN71">
            <v>2550</v>
          </cell>
        </row>
        <row r="72">
          <cell r="A72">
            <v>69</v>
          </cell>
          <cell r="B72" t="str">
            <v>Udhampur</v>
          </cell>
          <cell r="C72" t="str">
            <v>JAMMU AND KASHMIR</v>
          </cell>
          <cell r="D72" t="str">
            <v>North</v>
          </cell>
          <cell r="E72" t="str">
            <v>AGGARWAL TRADERS</v>
          </cell>
          <cell r="F72"/>
          <cell r="G72"/>
          <cell r="H72">
            <v>0.3</v>
          </cell>
          <cell r="I72"/>
          <cell r="J72" t="str">
            <v>Low</v>
          </cell>
          <cell r="K72"/>
          <cell r="L72"/>
          <cell r="M72" t="str">
            <v>Bhanu Ayush</v>
          </cell>
          <cell r="N72"/>
          <cell r="O72">
            <v>6</v>
          </cell>
          <cell r="P72">
            <v>1500</v>
          </cell>
          <cell r="Q72">
            <v>0</v>
          </cell>
          <cell r="R72">
            <v>0</v>
          </cell>
          <cell r="S72">
            <v>3</v>
          </cell>
          <cell r="T72">
            <v>6</v>
          </cell>
          <cell r="U72">
            <v>0</v>
          </cell>
          <cell r="V72">
            <v>3</v>
          </cell>
          <cell r="W72">
            <v>0</v>
          </cell>
          <cell r="X72">
            <v>10</v>
          </cell>
          <cell r="Y72">
            <v>0.56940000000000002</v>
          </cell>
          <cell r="Z72">
            <v>6.6666666666666671E-3</v>
          </cell>
          <cell r="AA72">
            <v>3.7960000000000003E-3</v>
          </cell>
          <cell r="AB72">
            <v>0</v>
          </cell>
          <cell r="AC72">
            <v>0</v>
          </cell>
          <cell r="AD72">
            <v>0</v>
          </cell>
          <cell r="AE72">
            <v>0</v>
          </cell>
          <cell r="AF72">
            <v>0</v>
          </cell>
          <cell r="AG72">
            <v>25</v>
          </cell>
          <cell r="AH72">
            <v>0</v>
          </cell>
          <cell r="AI72">
            <v>0</v>
          </cell>
          <cell r="AJ72">
            <v>0</v>
          </cell>
          <cell r="AK72">
            <v>17.63</v>
          </cell>
          <cell r="AL72">
            <v>6.62</v>
          </cell>
          <cell r="AM72">
            <v>0</v>
          </cell>
          <cell r="AN72">
            <v>0</v>
          </cell>
          <cell r="AO72">
            <v>0</v>
          </cell>
          <cell r="AP72">
            <v>0</v>
          </cell>
          <cell r="AQ72">
            <v>6</v>
          </cell>
          <cell r="AR72">
            <v>5.8</v>
          </cell>
          <cell r="AS72">
            <v>5.98</v>
          </cell>
          <cell r="AT72">
            <v>2.61</v>
          </cell>
          <cell r="AU72">
            <v>16.739999999999998</v>
          </cell>
          <cell r="AV72">
            <v>10.81</v>
          </cell>
          <cell r="AW72">
            <v>9</v>
          </cell>
          <cell r="AX72"/>
          <cell r="AY72"/>
          <cell r="AZ72">
            <v>0</v>
          </cell>
          <cell r="BA72">
            <v>0</v>
          </cell>
          <cell r="BB72">
            <v>0</v>
          </cell>
          <cell r="BC72">
            <v>0</v>
          </cell>
          <cell r="BD72">
            <v>0</v>
          </cell>
          <cell r="BE72">
            <v>1</v>
          </cell>
          <cell r="BF72">
            <v>0</v>
          </cell>
          <cell r="BG72">
            <v>0</v>
          </cell>
          <cell r="BH72">
            <v>0</v>
          </cell>
          <cell r="BI72">
            <v>1</v>
          </cell>
          <cell r="BJ72">
            <v>0</v>
          </cell>
          <cell r="BK72">
            <v>0</v>
          </cell>
          <cell r="BL72">
            <v>0</v>
          </cell>
          <cell r="BM72">
            <v>0</v>
          </cell>
          <cell r="BN72">
            <v>0</v>
          </cell>
          <cell r="BO72">
            <v>0</v>
          </cell>
          <cell r="BP72">
            <v>0</v>
          </cell>
          <cell r="BQ72">
            <v>0</v>
          </cell>
          <cell r="BR72">
            <v>0</v>
          </cell>
          <cell r="BS72">
            <v>0</v>
          </cell>
          <cell r="BT72">
            <v>0</v>
          </cell>
          <cell r="BU72">
            <v>1</v>
          </cell>
          <cell r="BV72"/>
          <cell r="BW72"/>
          <cell r="BX72">
            <v>3</v>
          </cell>
          <cell r="BY72">
            <v>0</v>
          </cell>
          <cell r="BZ72">
            <v>0</v>
          </cell>
          <cell r="CA72">
            <v>0</v>
          </cell>
          <cell r="CB72">
            <v>0</v>
          </cell>
          <cell r="CC72">
            <v>0</v>
          </cell>
          <cell r="CD72">
            <v>1</v>
          </cell>
          <cell r="CE72">
            <v>0</v>
          </cell>
          <cell r="CF72">
            <v>0</v>
          </cell>
          <cell r="CG72">
            <v>0</v>
          </cell>
          <cell r="CH72">
            <v>1</v>
          </cell>
          <cell r="CI72">
            <v>1</v>
          </cell>
          <cell r="CJ72">
            <v>0</v>
          </cell>
          <cell r="CK72">
            <v>0</v>
          </cell>
          <cell r="CL72">
            <v>0</v>
          </cell>
          <cell r="CM72">
            <v>0</v>
          </cell>
          <cell r="CN72">
            <v>1</v>
          </cell>
          <cell r="CO72">
            <v>1</v>
          </cell>
          <cell r="CP72">
            <v>1</v>
          </cell>
          <cell r="CQ72">
            <v>1</v>
          </cell>
          <cell r="CR72">
            <v>1</v>
          </cell>
          <cell r="CS72">
            <v>1</v>
          </cell>
          <cell r="CT72">
            <v>2</v>
          </cell>
          <cell r="CU72"/>
          <cell r="CV72"/>
          <cell r="CW72"/>
          <cell r="CX72"/>
          <cell r="CY72"/>
          <cell r="CZ72"/>
          <cell r="DA72"/>
          <cell r="DB72"/>
          <cell r="DC72"/>
          <cell r="DD72"/>
          <cell r="DE72"/>
          <cell r="DF72"/>
          <cell r="DG72"/>
          <cell r="DH72">
            <v>1</v>
          </cell>
          <cell r="DI72">
            <v>1</v>
          </cell>
          <cell r="DJ72">
            <v>0</v>
          </cell>
          <cell r="DK72">
            <v>0</v>
          </cell>
          <cell r="DL72">
            <v>1</v>
          </cell>
          <cell r="DM72">
            <v>1</v>
          </cell>
          <cell r="DN72">
            <v>1</v>
          </cell>
          <cell r="DO72">
            <v>1</v>
          </cell>
          <cell r="DP72">
            <v>1</v>
          </cell>
          <cell r="DQ72">
            <v>1</v>
          </cell>
          <cell r="DR72">
            <v>2</v>
          </cell>
          <cell r="DS72"/>
          <cell r="DT72"/>
          <cell r="DU72"/>
          <cell r="DV72"/>
          <cell r="DW72"/>
          <cell r="DX72"/>
          <cell r="DY72"/>
          <cell r="DZ72"/>
          <cell r="EA72"/>
          <cell r="EB72"/>
          <cell r="EC72"/>
          <cell r="ED72"/>
          <cell r="EE72"/>
          <cell r="EF72"/>
          <cell r="EG72">
            <v>0</v>
          </cell>
          <cell r="EH72">
            <v>0</v>
          </cell>
          <cell r="EI72">
            <v>0</v>
          </cell>
          <cell r="EJ72">
            <v>0</v>
          </cell>
          <cell r="EK72">
            <v>0</v>
          </cell>
          <cell r="EL72">
            <v>0</v>
          </cell>
          <cell r="EM72">
            <v>0</v>
          </cell>
          <cell r="EN72">
            <v>0</v>
          </cell>
          <cell r="EO72">
            <v>0</v>
          </cell>
          <cell r="EP72">
            <v>0</v>
          </cell>
          <cell r="EQ72">
            <v>0</v>
          </cell>
          <cell r="ER72">
            <v>0</v>
          </cell>
          <cell r="ES72"/>
          <cell r="ET72"/>
          <cell r="EU72"/>
          <cell r="EV72"/>
          <cell r="EW72"/>
          <cell r="EX72"/>
          <cell r="EY72"/>
          <cell r="EZ72"/>
          <cell r="FA72"/>
          <cell r="FB72"/>
          <cell r="FC72"/>
          <cell r="FD72"/>
          <cell r="FE72">
            <v>0</v>
          </cell>
          <cell r="FF72">
            <v>0</v>
          </cell>
          <cell r="FG72">
            <v>0</v>
          </cell>
          <cell r="FH72">
            <v>0</v>
          </cell>
          <cell r="FI72">
            <v>0</v>
          </cell>
          <cell r="FJ72">
            <v>0</v>
          </cell>
          <cell r="FK72">
            <v>0</v>
          </cell>
          <cell r="FL72">
            <v>0</v>
          </cell>
          <cell r="FM72">
            <v>0</v>
          </cell>
          <cell r="FN72">
            <v>0</v>
          </cell>
          <cell r="FO72">
            <v>0</v>
          </cell>
          <cell r="FP72">
            <v>0</v>
          </cell>
          <cell r="FQ72"/>
          <cell r="FR72"/>
          <cell r="FS72"/>
          <cell r="FT72"/>
          <cell r="FU72"/>
          <cell r="FV72"/>
          <cell r="FW72"/>
          <cell r="FX72"/>
          <cell r="FY72"/>
          <cell r="FZ72"/>
          <cell r="GA72"/>
          <cell r="GB72"/>
          <cell r="GC72">
            <v>0</v>
          </cell>
          <cell r="GD72">
            <v>0</v>
          </cell>
          <cell r="GE72">
            <v>0</v>
          </cell>
          <cell r="GF72">
            <v>0</v>
          </cell>
          <cell r="GG72">
            <v>0</v>
          </cell>
          <cell r="GH72">
            <v>0</v>
          </cell>
          <cell r="GI72">
            <v>0</v>
          </cell>
          <cell r="GJ72">
            <v>0</v>
          </cell>
          <cell r="GK72">
            <v>0</v>
          </cell>
          <cell r="GL72">
            <v>0</v>
          </cell>
          <cell r="GM72">
            <v>0</v>
          </cell>
          <cell r="GN72">
            <v>0</v>
          </cell>
          <cell r="GO72"/>
          <cell r="GP72">
            <v>0</v>
          </cell>
          <cell r="GQ72">
            <v>0</v>
          </cell>
          <cell r="GR72">
            <v>1</v>
          </cell>
          <cell r="GS72"/>
          <cell r="GT72"/>
          <cell r="GU72"/>
          <cell r="GV72"/>
          <cell r="GW72"/>
          <cell r="GX72"/>
          <cell r="GY72"/>
          <cell r="GZ72"/>
          <cell r="HA72"/>
          <cell r="HB72"/>
          <cell r="HC72">
            <v>0</v>
          </cell>
          <cell r="HD72">
            <v>1</v>
          </cell>
          <cell r="HE72">
            <v>0</v>
          </cell>
          <cell r="HF72">
            <v>1</v>
          </cell>
          <cell r="HG72">
            <v>0</v>
          </cell>
          <cell r="HH72">
            <v>0</v>
          </cell>
          <cell r="HI72">
            <v>0</v>
          </cell>
          <cell r="HJ72"/>
          <cell r="HK72"/>
          <cell r="HL72"/>
          <cell r="HM72"/>
          <cell r="HN72"/>
          <cell r="HO72">
            <v>0</v>
          </cell>
          <cell r="HP72">
            <v>0</v>
          </cell>
          <cell r="HQ72">
            <v>0</v>
          </cell>
          <cell r="HR72">
            <v>0</v>
          </cell>
          <cell r="HS72">
            <v>0</v>
          </cell>
          <cell r="HT72"/>
          <cell r="HU72">
            <v>0</v>
          </cell>
          <cell r="HV72"/>
          <cell r="HW72">
            <v>0</v>
          </cell>
          <cell r="HX72"/>
          <cell r="HY72">
            <v>0</v>
          </cell>
          <cell r="HZ72">
            <v>0</v>
          </cell>
          <cell r="IA72">
            <v>49.249999999999993</v>
          </cell>
          <cell r="IB72">
            <v>56.94</v>
          </cell>
          <cell r="IC72">
            <v>4.1041666666666661</v>
          </cell>
          <cell r="ID72">
            <v>5.694</v>
          </cell>
          <cell r="IE72">
            <v>0</v>
          </cell>
          <cell r="IF72">
            <v>8.3333333333333339</v>
          </cell>
          <cell r="IG72">
            <v>0</v>
          </cell>
          <cell r="IH72">
            <v>8.0833333333333339</v>
          </cell>
          <cell r="II72">
            <v>0</v>
          </cell>
          <cell r="IJ72"/>
          <cell r="IK72"/>
          <cell r="IL72"/>
          <cell r="IM72">
            <v>12.183333333333332</v>
          </cell>
          <cell r="IN72">
            <v>2000</v>
          </cell>
        </row>
        <row r="73">
          <cell r="A73">
            <v>70</v>
          </cell>
          <cell r="B73" t="str">
            <v>Ramban</v>
          </cell>
          <cell r="C73" t="str">
            <v>JAMMU AND KASHMIR</v>
          </cell>
          <cell r="D73" t="str">
            <v>North</v>
          </cell>
          <cell r="E73" t="str">
            <v>AGGARWAL TRADERS</v>
          </cell>
          <cell r="F73"/>
          <cell r="G73"/>
          <cell r="H73">
            <v>0.3</v>
          </cell>
          <cell r="I73"/>
          <cell r="J73" t="str">
            <v>Low</v>
          </cell>
          <cell r="K73"/>
          <cell r="L73"/>
          <cell r="M73" t="str">
            <v>Bhanu Ayush</v>
          </cell>
          <cell r="N73"/>
          <cell r="O73">
            <v>15</v>
          </cell>
          <cell r="P73">
            <v>900</v>
          </cell>
          <cell r="Q73">
            <v>0</v>
          </cell>
          <cell r="R73">
            <v>1</v>
          </cell>
          <cell r="S73">
            <v>6</v>
          </cell>
          <cell r="T73">
            <v>4</v>
          </cell>
          <cell r="U73">
            <v>0</v>
          </cell>
          <cell r="V73">
            <v>0</v>
          </cell>
          <cell r="W73">
            <v>0</v>
          </cell>
          <cell r="X73">
            <v>0</v>
          </cell>
          <cell r="Y73" t="str">
            <v/>
          </cell>
          <cell r="Z73">
            <v>0</v>
          </cell>
          <cell r="AA73" t="str">
            <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cell r="AY73"/>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cell r="BW73"/>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cell r="CV73"/>
          <cell r="CW73"/>
          <cell r="CX73"/>
          <cell r="CY73"/>
          <cell r="CZ73"/>
          <cell r="DA73"/>
          <cell r="DB73"/>
          <cell r="DC73"/>
          <cell r="DD73"/>
          <cell r="DE73"/>
          <cell r="DF73"/>
          <cell r="DG73"/>
          <cell r="DH73">
            <v>0</v>
          </cell>
          <cell r="DI73">
            <v>0</v>
          </cell>
          <cell r="DJ73">
            <v>0</v>
          </cell>
          <cell r="DK73">
            <v>0</v>
          </cell>
          <cell r="DL73">
            <v>0</v>
          </cell>
          <cell r="DM73">
            <v>0</v>
          </cell>
          <cell r="DN73">
            <v>0</v>
          </cell>
          <cell r="DO73">
            <v>0</v>
          </cell>
          <cell r="DP73">
            <v>0</v>
          </cell>
          <cell r="DQ73">
            <v>0</v>
          </cell>
          <cell r="DR73">
            <v>0</v>
          </cell>
          <cell r="DS73"/>
          <cell r="DT73"/>
          <cell r="DU73"/>
          <cell r="DV73"/>
          <cell r="DW73"/>
          <cell r="DX73"/>
          <cell r="DY73"/>
          <cell r="DZ73"/>
          <cell r="EA73"/>
          <cell r="EB73"/>
          <cell r="EC73"/>
          <cell r="ED73"/>
          <cell r="EE73"/>
          <cell r="EF73"/>
          <cell r="EG73">
            <v>0.6</v>
          </cell>
          <cell r="EH73">
            <v>0.6</v>
          </cell>
          <cell r="EI73">
            <v>0.2</v>
          </cell>
          <cell r="EJ73">
            <v>0</v>
          </cell>
          <cell r="EK73">
            <v>0</v>
          </cell>
          <cell r="EL73">
            <v>0</v>
          </cell>
          <cell r="EM73">
            <v>0</v>
          </cell>
          <cell r="EN73">
            <v>0</v>
          </cell>
          <cell r="EO73">
            <v>0</v>
          </cell>
          <cell r="EP73">
            <v>0</v>
          </cell>
          <cell r="EQ73">
            <v>0</v>
          </cell>
          <cell r="ER73">
            <v>0</v>
          </cell>
          <cell r="ES73"/>
          <cell r="ET73"/>
          <cell r="EU73"/>
          <cell r="EV73"/>
          <cell r="EW73"/>
          <cell r="EX73"/>
          <cell r="EY73"/>
          <cell r="EZ73"/>
          <cell r="FA73"/>
          <cell r="FB73"/>
          <cell r="FC73"/>
          <cell r="FD73"/>
          <cell r="FE73">
            <v>8.6</v>
          </cell>
          <cell r="FF73">
            <v>8.6</v>
          </cell>
          <cell r="FG73">
            <v>8.6</v>
          </cell>
          <cell r="FH73">
            <v>0</v>
          </cell>
          <cell r="FI73">
            <v>0</v>
          </cell>
          <cell r="FJ73">
            <v>0</v>
          </cell>
          <cell r="FK73">
            <v>0</v>
          </cell>
          <cell r="FL73">
            <v>0</v>
          </cell>
          <cell r="FM73">
            <v>0</v>
          </cell>
          <cell r="FN73">
            <v>0</v>
          </cell>
          <cell r="FO73">
            <v>0</v>
          </cell>
          <cell r="FP73">
            <v>0</v>
          </cell>
          <cell r="FQ73"/>
          <cell r="FR73"/>
          <cell r="FS73"/>
          <cell r="FT73"/>
          <cell r="FU73"/>
          <cell r="FV73"/>
          <cell r="FW73"/>
          <cell r="FX73"/>
          <cell r="FY73"/>
          <cell r="FZ73"/>
          <cell r="GA73"/>
          <cell r="GB73"/>
          <cell r="GC73">
            <v>11</v>
          </cell>
          <cell r="GD73">
            <v>8.6</v>
          </cell>
          <cell r="GE73">
            <v>8.6</v>
          </cell>
          <cell r="GF73">
            <v>0</v>
          </cell>
          <cell r="GG73">
            <v>0</v>
          </cell>
          <cell r="GH73">
            <v>0</v>
          </cell>
          <cell r="GI73">
            <v>0</v>
          </cell>
          <cell r="GJ73">
            <v>0</v>
          </cell>
          <cell r="GK73">
            <v>0</v>
          </cell>
          <cell r="GL73">
            <v>0</v>
          </cell>
          <cell r="GM73">
            <v>0</v>
          </cell>
          <cell r="GN73">
            <v>0</v>
          </cell>
          <cell r="GO73"/>
          <cell r="GP73">
            <v>0</v>
          </cell>
          <cell r="GQ73">
            <v>0</v>
          </cell>
          <cell r="GR73">
            <v>0</v>
          </cell>
          <cell r="GS73"/>
          <cell r="GT73"/>
          <cell r="GU73"/>
          <cell r="GV73"/>
          <cell r="GW73"/>
          <cell r="GX73"/>
          <cell r="GY73"/>
          <cell r="GZ73"/>
          <cell r="HA73"/>
          <cell r="HB73"/>
          <cell r="HC73">
            <v>0</v>
          </cell>
          <cell r="HD73">
            <v>0</v>
          </cell>
          <cell r="HE73">
            <v>0</v>
          </cell>
          <cell r="HF73">
            <v>0</v>
          </cell>
          <cell r="HG73">
            <v>0</v>
          </cell>
          <cell r="HH73">
            <v>0</v>
          </cell>
          <cell r="HI73">
            <v>0</v>
          </cell>
          <cell r="HJ73"/>
          <cell r="HK73"/>
          <cell r="HL73"/>
          <cell r="HM73"/>
          <cell r="HN73"/>
          <cell r="HO73">
            <v>0</v>
          </cell>
          <cell r="HP73">
            <v>0</v>
          </cell>
          <cell r="HQ73">
            <v>0</v>
          </cell>
          <cell r="HR73">
            <v>0</v>
          </cell>
          <cell r="HS73">
            <v>44515</v>
          </cell>
          <cell r="HT73"/>
          <cell r="HU73">
            <v>0</v>
          </cell>
          <cell r="HV73"/>
          <cell r="HW73">
            <v>0</v>
          </cell>
          <cell r="HX73"/>
          <cell r="HY73">
            <v>0</v>
          </cell>
          <cell r="HZ73">
            <v>312551.7</v>
          </cell>
          <cell r="IA73">
            <v>0</v>
          </cell>
          <cell r="IB73">
            <v>0</v>
          </cell>
          <cell r="IC73">
            <v>0</v>
          </cell>
          <cell r="ID73">
            <v>0</v>
          </cell>
          <cell r="IE73">
            <v>0</v>
          </cell>
          <cell r="IF73">
            <v>0</v>
          </cell>
          <cell r="IG73">
            <v>0</v>
          </cell>
          <cell r="IH73">
            <v>0</v>
          </cell>
          <cell r="II73">
            <v>0</v>
          </cell>
          <cell r="IJ73"/>
          <cell r="IK73"/>
          <cell r="IL73"/>
          <cell r="IM73">
            <v>0</v>
          </cell>
          <cell r="IN73">
            <v>3400</v>
          </cell>
        </row>
        <row r="74">
          <cell r="A74">
            <v>71</v>
          </cell>
          <cell r="B74" t="str">
            <v>Shopian</v>
          </cell>
          <cell r="C74" t="str">
            <v>JAMMU AND KASHMIR</v>
          </cell>
          <cell r="D74" t="str">
            <v>North</v>
          </cell>
          <cell r="E74" t="str">
            <v>FAIRDEAL STEELS</v>
          </cell>
          <cell r="F74"/>
          <cell r="G74"/>
          <cell r="H74">
            <v>0.3</v>
          </cell>
          <cell r="I74"/>
          <cell r="J74" t="str">
            <v>Low</v>
          </cell>
          <cell r="K74"/>
          <cell r="L74"/>
          <cell r="M74" t="str">
            <v>Bhanu Ayush</v>
          </cell>
          <cell r="N74"/>
          <cell r="O74">
            <v>4</v>
          </cell>
          <cell r="P74">
            <v>900</v>
          </cell>
          <cell r="Q74">
            <v>0</v>
          </cell>
          <cell r="R74">
            <v>0</v>
          </cell>
          <cell r="S74">
            <v>2</v>
          </cell>
          <cell r="T74">
            <v>7</v>
          </cell>
          <cell r="U74">
            <v>0</v>
          </cell>
          <cell r="V74">
            <v>0</v>
          </cell>
          <cell r="W74">
            <v>0</v>
          </cell>
          <cell r="X74">
            <v>0</v>
          </cell>
          <cell r="Y74" t="str">
            <v/>
          </cell>
          <cell r="Z74">
            <v>0</v>
          </cell>
          <cell r="AA74" t="str">
            <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cell r="AY74"/>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cell r="BW74"/>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cell r="CV74"/>
          <cell r="CW74"/>
          <cell r="CX74"/>
          <cell r="CY74"/>
          <cell r="CZ74"/>
          <cell r="DA74"/>
          <cell r="DB74"/>
          <cell r="DC74"/>
          <cell r="DD74"/>
          <cell r="DE74"/>
          <cell r="DF74"/>
          <cell r="DG74"/>
          <cell r="DH74">
            <v>0</v>
          </cell>
          <cell r="DI74">
            <v>0</v>
          </cell>
          <cell r="DJ74">
            <v>0</v>
          </cell>
          <cell r="DK74">
            <v>0</v>
          </cell>
          <cell r="DL74">
            <v>0</v>
          </cell>
          <cell r="DM74">
            <v>0</v>
          </cell>
          <cell r="DN74">
            <v>0</v>
          </cell>
          <cell r="DO74">
            <v>0</v>
          </cell>
          <cell r="DP74">
            <v>0</v>
          </cell>
          <cell r="DQ74">
            <v>0</v>
          </cell>
          <cell r="DR74">
            <v>0</v>
          </cell>
          <cell r="DS74"/>
          <cell r="DT74"/>
          <cell r="DU74"/>
          <cell r="DV74"/>
          <cell r="DW74"/>
          <cell r="DX74"/>
          <cell r="DY74"/>
          <cell r="DZ74"/>
          <cell r="EA74"/>
          <cell r="EB74"/>
          <cell r="EC74"/>
          <cell r="ED74"/>
          <cell r="EE74"/>
          <cell r="EF74"/>
          <cell r="EG74">
            <v>0</v>
          </cell>
          <cell r="EH74">
            <v>0</v>
          </cell>
          <cell r="EI74">
            <v>0</v>
          </cell>
          <cell r="EJ74">
            <v>0</v>
          </cell>
          <cell r="EK74">
            <v>0</v>
          </cell>
          <cell r="EL74">
            <v>0</v>
          </cell>
          <cell r="EM74">
            <v>0</v>
          </cell>
          <cell r="EN74">
            <v>0</v>
          </cell>
          <cell r="EO74">
            <v>0</v>
          </cell>
          <cell r="EP74">
            <v>0</v>
          </cell>
          <cell r="EQ74">
            <v>0</v>
          </cell>
          <cell r="ER74">
            <v>0</v>
          </cell>
          <cell r="ES74"/>
          <cell r="ET74"/>
          <cell r="EU74"/>
          <cell r="EV74"/>
          <cell r="EW74"/>
          <cell r="EX74"/>
          <cell r="EY74"/>
          <cell r="EZ74"/>
          <cell r="FA74"/>
          <cell r="FB74"/>
          <cell r="FC74"/>
          <cell r="FD74"/>
          <cell r="FE74">
            <v>0</v>
          </cell>
          <cell r="FF74">
            <v>0</v>
          </cell>
          <cell r="FG74">
            <v>0</v>
          </cell>
          <cell r="FH74">
            <v>0</v>
          </cell>
          <cell r="FI74">
            <v>0</v>
          </cell>
          <cell r="FJ74">
            <v>0</v>
          </cell>
          <cell r="FK74">
            <v>0</v>
          </cell>
          <cell r="FL74">
            <v>0</v>
          </cell>
          <cell r="FM74">
            <v>0</v>
          </cell>
          <cell r="FN74">
            <v>0</v>
          </cell>
          <cell r="FO74">
            <v>0</v>
          </cell>
          <cell r="FP74">
            <v>0</v>
          </cell>
          <cell r="FQ74"/>
          <cell r="FR74"/>
          <cell r="FS74"/>
          <cell r="FT74"/>
          <cell r="FU74"/>
          <cell r="FV74"/>
          <cell r="FW74"/>
          <cell r="FX74"/>
          <cell r="FY74"/>
          <cell r="FZ74"/>
          <cell r="GA74"/>
          <cell r="GB74"/>
          <cell r="GC74">
            <v>0</v>
          </cell>
          <cell r="GD74">
            <v>0</v>
          </cell>
          <cell r="GE74">
            <v>0</v>
          </cell>
          <cell r="GF74">
            <v>0</v>
          </cell>
          <cell r="GG74">
            <v>0</v>
          </cell>
          <cell r="GH74">
            <v>0</v>
          </cell>
          <cell r="GI74">
            <v>0</v>
          </cell>
          <cell r="GJ74">
            <v>0</v>
          </cell>
          <cell r="GK74">
            <v>0</v>
          </cell>
          <cell r="GL74">
            <v>0</v>
          </cell>
          <cell r="GM74">
            <v>0</v>
          </cell>
          <cell r="GN74">
            <v>0</v>
          </cell>
          <cell r="GO74"/>
          <cell r="GP74">
            <v>0</v>
          </cell>
          <cell r="GQ74">
            <v>0</v>
          </cell>
          <cell r="GR74">
            <v>0</v>
          </cell>
          <cell r="GS74"/>
          <cell r="GT74"/>
          <cell r="GU74"/>
          <cell r="GV74"/>
          <cell r="GW74"/>
          <cell r="GX74"/>
          <cell r="GY74"/>
          <cell r="GZ74"/>
          <cell r="HA74"/>
          <cell r="HB74"/>
          <cell r="HC74">
            <v>0</v>
          </cell>
          <cell r="HD74">
            <v>0</v>
          </cell>
          <cell r="HE74">
            <v>0</v>
          </cell>
          <cell r="HF74">
            <v>0</v>
          </cell>
          <cell r="HG74">
            <v>0</v>
          </cell>
          <cell r="HH74">
            <v>0</v>
          </cell>
          <cell r="HI74">
            <v>0</v>
          </cell>
          <cell r="HJ74"/>
          <cell r="HK74"/>
          <cell r="HL74"/>
          <cell r="HM74"/>
          <cell r="HN74"/>
          <cell r="HO74">
            <v>0</v>
          </cell>
          <cell r="HP74">
            <v>0</v>
          </cell>
          <cell r="HQ74">
            <v>0</v>
          </cell>
          <cell r="HR74">
            <v>0</v>
          </cell>
          <cell r="HS74">
            <v>0</v>
          </cell>
          <cell r="HT74"/>
          <cell r="HU74">
            <v>0</v>
          </cell>
          <cell r="HV74"/>
          <cell r="HW74">
            <v>0</v>
          </cell>
          <cell r="HX74"/>
          <cell r="HY74">
            <v>0</v>
          </cell>
          <cell r="HZ74">
            <v>0</v>
          </cell>
          <cell r="IA74">
            <v>0</v>
          </cell>
          <cell r="IB74">
            <v>0</v>
          </cell>
          <cell r="IC74">
            <v>0</v>
          </cell>
          <cell r="ID74">
            <v>0</v>
          </cell>
          <cell r="IE74">
            <v>0</v>
          </cell>
          <cell r="IF74">
            <v>0</v>
          </cell>
          <cell r="IG74">
            <v>0</v>
          </cell>
          <cell r="IH74">
            <v>0</v>
          </cell>
          <cell r="II74">
            <v>0</v>
          </cell>
          <cell r="IJ74"/>
          <cell r="IK74"/>
          <cell r="IL74"/>
          <cell r="IM74">
            <v>0</v>
          </cell>
          <cell r="IN74">
            <v>1500</v>
          </cell>
        </row>
        <row r="75">
          <cell r="A75">
            <v>72</v>
          </cell>
          <cell r="B75" t="str">
            <v>Doda</v>
          </cell>
          <cell r="C75" t="str">
            <v>JAMMU AND KASHMIR</v>
          </cell>
          <cell r="D75" t="str">
            <v>North</v>
          </cell>
          <cell r="E75" t="str">
            <v>AGGARWAL TRADERS</v>
          </cell>
          <cell r="F75"/>
          <cell r="G75"/>
          <cell r="H75">
            <v>0.3</v>
          </cell>
          <cell r="I75"/>
          <cell r="J75" t="str">
            <v>Low</v>
          </cell>
          <cell r="K75"/>
          <cell r="L75"/>
          <cell r="M75" t="str">
            <v>Bhanu Ayush</v>
          </cell>
          <cell r="N75"/>
          <cell r="O75">
            <v>9</v>
          </cell>
          <cell r="P75">
            <v>800</v>
          </cell>
          <cell r="Q75">
            <v>0</v>
          </cell>
          <cell r="R75">
            <v>1</v>
          </cell>
          <cell r="S75">
            <v>3</v>
          </cell>
          <cell r="T75">
            <v>2</v>
          </cell>
          <cell r="U75">
            <v>0</v>
          </cell>
          <cell r="V75">
            <v>1</v>
          </cell>
          <cell r="W75">
            <v>0</v>
          </cell>
          <cell r="X75">
            <v>0</v>
          </cell>
          <cell r="Y75" t="str">
            <v/>
          </cell>
          <cell r="Z75">
            <v>0</v>
          </cell>
          <cell r="AA75" t="str">
            <v/>
          </cell>
          <cell r="AB75">
            <v>0</v>
          </cell>
          <cell r="AC75">
            <v>0</v>
          </cell>
          <cell r="AD75">
            <v>0</v>
          </cell>
          <cell r="AE75">
            <v>0</v>
          </cell>
          <cell r="AF75">
            <v>35</v>
          </cell>
          <cell r="AG75">
            <v>10</v>
          </cell>
          <cell r="AH75">
            <v>15</v>
          </cell>
          <cell r="AI75">
            <v>15</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cell r="AY75"/>
          <cell r="AZ75">
            <v>0</v>
          </cell>
          <cell r="BA75">
            <v>0</v>
          </cell>
          <cell r="BB75">
            <v>0</v>
          </cell>
          <cell r="BC75">
            <v>0</v>
          </cell>
          <cell r="BD75">
            <v>1</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cell r="BW75"/>
          <cell r="BX75">
            <v>1</v>
          </cell>
          <cell r="BY75">
            <v>0</v>
          </cell>
          <cell r="BZ75">
            <v>0</v>
          </cell>
          <cell r="CA75">
            <v>0</v>
          </cell>
          <cell r="CB75">
            <v>0</v>
          </cell>
          <cell r="CC75">
            <v>1</v>
          </cell>
          <cell r="CD75">
            <v>1</v>
          </cell>
          <cell r="CE75">
            <v>1</v>
          </cell>
          <cell r="CF75">
            <v>1</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cell r="CV75"/>
          <cell r="CW75"/>
          <cell r="CX75"/>
          <cell r="CY75"/>
          <cell r="CZ75"/>
          <cell r="DA75"/>
          <cell r="DB75"/>
          <cell r="DC75"/>
          <cell r="DD75"/>
          <cell r="DE75"/>
          <cell r="DF75"/>
          <cell r="DG75"/>
          <cell r="DH75">
            <v>0</v>
          </cell>
          <cell r="DI75">
            <v>0</v>
          </cell>
          <cell r="DJ75">
            <v>0</v>
          </cell>
          <cell r="DK75">
            <v>0</v>
          </cell>
          <cell r="DL75">
            <v>0</v>
          </cell>
          <cell r="DM75">
            <v>0</v>
          </cell>
          <cell r="DN75">
            <v>0</v>
          </cell>
          <cell r="DO75">
            <v>0</v>
          </cell>
          <cell r="DP75">
            <v>0</v>
          </cell>
          <cell r="DQ75">
            <v>0</v>
          </cell>
          <cell r="DR75">
            <v>0</v>
          </cell>
          <cell r="DS75"/>
          <cell r="DT75"/>
          <cell r="DU75"/>
          <cell r="DV75"/>
          <cell r="DW75"/>
          <cell r="DX75"/>
          <cell r="DY75"/>
          <cell r="DZ75"/>
          <cell r="EA75"/>
          <cell r="EB75"/>
          <cell r="EC75"/>
          <cell r="ED75"/>
          <cell r="EE75"/>
          <cell r="EF75"/>
          <cell r="EG75">
            <v>0</v>
          </cell>
          <cell r="EH75">
            <v>0</v>
          </cell>
          <cell r="EI75">
            <v>0</v>
          </cell>
          <cell r="EJ75">
            <v>0</v>
          </cell>
          <cell r="EK75">
            <v>0</v>
          </cell>
          <cell r="EL75">
            <v>0</v>
          </cell>
          <cell r="EM75">
            <v>0</v>
          </cell>
          <cell r="EN75">
            <v>0</v>
          </cell>
          <cell r="EO75">
            <v>0</v>
          </cell>
          <cell r="EP75">
            <v>0</v>
          </cell>
          <cell r="EQ75">
            <v>0</v>
          </cell>
          <cell r="ER75">
            <v>0</v>
          </cell>
          <cell r="ES75"/>
          <cell r="ET75"/>
          <cell r="EU75"/>
          <cell r="EV75"/>
          <cell r="EW75"/>
          <cell r="EX75"/>
          <cell r="EY75"/>
          <cell r="EZ75"/>
          <cell r="FA75"/>
          <cell r="FB75"/>
          <cell r="FC75"/>
          <cell r="FD75"/>
          <cell r="FE75">
            <v>0</v>
          </cell>
          <cell r="FF75">
            <v>0</v>
          </cell>
          <cell r="FG75">
            <v>0</v>
          </cell>
          <cell r="FH75">
            <v>0</v>
          </cell>
          <cell r="FI75">
            <v>0</v>
          </cell>
          <cell r="FJ75">
            <v>0</v>
          </cell>
          <cell r="FK75">
            <v>0</v>
          </cell>
          <cell r="FL75">
            <v>0</v>
          </cell>
          <cell r="FM75">
            <v>0</v>
          </cell>
          <cell r="FN75">
            <v>0</v>
          </cell>
          <cell r="FO75">
            <v>0</v>
          </cell>
          <cell r="FP75">
            <v>0</v>
          </cell>
          <cell r="FQ75"/>
          <cell r="FR75"/>
          <cell r="FS75"/>
          <cell r="FT75"/>
          <cell r="FU75"/>
          <cell r="FV75"/>
          <cell r="FW75"/>
          <cell r="FX75"/>
          <cell r="FY75"/>
          <cell r="FZ75"/>
          <cell r="GA75"/>
          <cell r="GB75"/>
          <cell r="GC75">
            <v>0</v>
          </cell>
          <cell r="GD75">
            <v>0</v>
          </cell>
          <cell r="GE75">
            <v>0</v>
          </cell>
          <cell r="GF75">
            <v>0</v>
          </cell>
          <cell r="GG75">
            <v>0</v>
          </cell>
          <cell r="GH75">
            <v>0</v>
          </cell>
          <cell r="GI75">
            <v>0</v>
          </cell>
          <cell r="GJ75">
            <v>0</v>
          </cell>
          <cell r="GK75">
            <v>0</v>
          </cell>
          <cell r="GL75">
            <v>0</v>
          </cell>
          <cell r="GM75">
            <v>0</v>
          </cell>
          <cell r="GN75">
            <v>0</v>
          </cell>
          <cell r="GO75"/>
          <cell r="GP75">
            <v>0</v>
          </cell>
          <cell r="GQ75">
            <v>0</v>
          </cell>
          <cell r="GR75">
            <v>0</v>
          </cell>
          <cell r="GS75"/>
          <cell r="GT75"/>
          <cell r="GU75"/>
          <cell r="GV75"/>
          <cell r="GW75"/>
          <cell r="GX75"/>
          <cell r="GY75"/>
          <cell r="GZ75"/>
          <cell r="HA75"/>
          <cell r="HB75"/>
          <cell r="HC75">
            <v>0</v>
          </cell>
          <cell r="HD75">
            <v>0</v>
          </cell>
          <cell r="HE75">
            <v>0</v>
          </cell>
          <cell r="HF75">
            <v>0</v>
          </cell>
          <cell r="HG75">
            <v>0</v>
          </cell>
          <cell r="HH75">
            <v>0</v>
          </cell>
          <cell r="HI75">
            <v>0</v>
          </cell>
          <cell r="HJ75"/>
          <cell r="HK75"/>
          <cell r="HL75"/>
          <cell r="HM75"/>
          <cell r="HN75"/>
          <cell r="HO75">
            <v>0</v>
          </cell>
          <cell r="HP75">
            <v>0</v>
          </cell>
          <cell r="HQ75">
            <v>0</v>
          </cell>
          <cell r="HR75">
            <v>0</v>
          </cell>
          <cell r="HS75">
            <v>809</v>
          </cell>
          <cell r="HT75"/>
          <cell r="HU75">
            <v>0</v>
          </cell>
          <cell r="HV75"/>
          <cell r="HW75">
            <v>0</v>
          </cell>
          <cell r="HX75"/>
          <cell r="HY75">
            <v>0</v>
          </cell>
          <cell r="HZ75">
            <v>0</v>
          </cell>
          <cell r="IA75">
            <v>75</v>
          </cell>
          <cell r="IB75">
            <v>0</v>
          </cell>
          <cell r="IC75">
            <v>6.25</v>
          </cell>
          <cell r="ID75">
            <v>0</v>
          </cell>
          <cell r="IE75">
            <v>0</v>
          </cell>
          <cell r="IF75">
            <v>15</v>
          </cell>
          <cell r="IG75">
            <v>10</v>
          </cell>
          <cell r="IH75">
            <v>0</v>
          </cell>
          <cell r="II75">
            <v>0</v>
          </cell>
          <cell r="IJ75"/>
          <cell r="IK75"/>
          <cell r="IL75"/>
          <cell r="IM75">
            <v>0</v>
          </cell>
          <cell r="IN75">
            <v>2100</v>
          </cell>
        </row>
        <row r="76">
          <cell r="A76">
            <v>73</v>
          </cell>
          <cell r="B76" t="str">
            <v>Kathua</v>
          </cell>
          <cell r="C76" t="str">
            <v>JAMMU AND KASHMIR</v>
          </cell>
          <cell r="D76" t="str">
            <v>North</v>
          </cell>
          <cell r="E76" t="str">
            <v>AGGARWAL TRADERS</v>
          </cell>
          <cell r="F76"/>
          <cell r="G76"/>
          <cell r="H76">
            <v>0.3</v>
          </cell>
          <cell r="I76"/>
          <cell r="J76" t="str">
            <v>Low</v>
          </cell>
          <cell r="K76"/>
          <cell r="L76"/>
          <cell r="M76" t="str">
            <v>Bhanu Ayush</v>
          </cell>
          <cell r="N76"/>
          <cell r="O76">
            <v>7</v>
          </cell>
          <cell r="P76">
            <v>800</v>
          </cell>
          <cell r="Q76">
            <v>0</v>
          </cell>
          <cell r="R76">
            <v>1</v>
          </cell>
          <cell r="S76">
            <v>2</v>
          </cell>
          <cell r="T76">
            <v>1</v>
          </cell>
          <cell r="U76">
            <v>0</v>
          </cell>
          <cell r="V76">
            <v>3</v>
          </cell>
          <cell r="W76">
            <v>0</v>
          </cell>
          <cell r="X76">
            <v>110</v>
          </cell>
          <cell r="Y76">
            <v>3.9190909090909089E-2</v>
          </cell>
          <cell r="Z76">
            <v>0.13750000000000001</v>
          </cell>
          <cell r="AA76">
            <v>5.3887500000000003E-3</v>
          </cell>
          <cell r="AB76">
            <v>0</v>
          </cell>
          <cell r="AC76">
            <v>0</v>
          </cell>
          <cell r="AD76">
            <v>0</v>
          </cell>
          <cell r="AE76">
            <v>0</v>
          </cell>
          <cell r="AF76">
            <v>0</v>
          </cell>
          <cell r="AG76">
            <v>0</v>
          </cell>
          <cell r="AH76">
            <v>0</v>
          </cell>
          <cell r="AI76">
            <v>0</v>
          </cell>
          <cell r="AJ76">
            <v>0</v>
          </cell>
          <cell r="AK76">
            <v>0</v>
          </cell>
          <cell r="AL76">
            <v>0</v>
          </cell>
          <cell r="AM76">
            <v>19.03</v>
          </cell>
          <cell r="AN76">
            <v>3</v>
          </cell>
          <cell r="AO76">
            <v>0</v>
          </cell>
          <cell r="AP76">
            <v>0</v>
          </cell>
          <cell r="AQ76">
            <v>0</v>
          </cell>
          <cell r="AR76">
            <v>0</v>
          </cell>
          <cell r="AS76">
            <v>0</v>
          </cell>
          <cell r="AT76">
            <v>4.92</v>
          </cell>
          <cell r="AU76">
            <v>30.03</v>
          </cell>
          <cell r="AV76">
            <v>5.16</v>
          </cell>
          <cell r="AW76">
            <v>0</v>
          </cell>
          <cell r="AX76"/>
          <cell r="AY76"/>
          <cell r="AZ76">
            <v>0</v>
          </cell>
          <cell r="BA76">
            <v>0</v>
          </cell>
          <cell r="BB76">
            <v>0</v>
          </cell>
          <cell r="BC76">
            <v>0</v>
          </cell>
          <cell r="BD76">
            <v>0</v>
          </cell>
          <cell r="BE76">
            <v>0</v>
          </cell>
          <cell r="BF76">
            <v>0</v>
          </cell>
          <cell r="BG76">
            <v>0</v>
          </cell>
          <cell r="BH76">
            <v>0</v>
          </cell>
          <cell r="BI76">
            <v>0</v>
          </cell>
          <cell r="BJ76">
            <v>0</v>
          </cell>
          <cell r="BK76">
            <v>1</v>
          </cell>
          <cell r="BL76">
            <v>1</v>
          </cell>
          <cell r="BM76">
            <v>0</v>
          </cell>
          <cell r="BN76">
            <v>0</v>
          </cell>
          <cell r="BO76">
            <v>0</v>
          </cell>
          <cell r="BP76">
            <v>0</v>
          </cell>
          <cell r="BQ76">
            <v>0</v>
          </cell>
          <cell r="BR76">
            <v>0</v>
          </cell>
          <cell r="BS76">
            <v>0</v>
          </cell>
          <cell r="BT76">
            <v>1</v>
          </cell>
          <cell r="BU76">
            <v>0</v>
          </cell>
          <cell r="BV76"/>
          <cell r="BW76"/>
          <cell r="BX76">
            <v>3</v>
          </cell>
          <cell r="BY76">
            <v>0</v>
          </cell>
          <cell r="BZ76">
            <v>0</v>
          </cell>
          <cell r="CA76">
            <v>0</v>
          </cell>
          <cell r="CB76">
            <v>0</v>
          </cell>
          <cell r="CC76">
            <v>0</v>
          </cell>
          <cell r="CD76">
            <v>0</v>
          </cell>
          <cell r="CE76">
            <v>0</v>
          </cell>
          <cell r="CF76">
            <v>0</v>
          </cell>
          <cell r="CG76">
            <v>0</v>
          </cell>
          <cell r="CH76">
            <v>0</v>
          </cell>
          <cell r="CI76">
            <v>0</v>
          </cell>
          <cell r="CJ76">
            <v>1</v>
          </cell>
          <cell r="CK76">
            <v>1</v>
          </cell>
          <cell r="CL76">
            <v>0</v>
          </cell>
          <cell r="CM76">
            <v>0</v>
          </cell>
          <cell r="CN76">
            <v>0</v>
          </cell>
          <cell r="CO76">
            <v>0</v>
          </cell>
          <cell r="CP76">
            <v>0</v>
          </cell>
          <cell r="CQ76">
            <v>1</v>
          </cell>
          <cell r="CR76">
            <v>2</v>
          </cell>
          <cell r="CS76">
            <v>1</v>
          </cell>
          <cell r="CT76">
            <v>0</v>
          </cell>
          <cell r="CU76"/>
          <cell r="CV76"/>
          <cell r="CW76"/>
          <cell r="CX76"/>
          <cell r="CY76"/>
          <cell r="CZ76"/>
          <cell r="DA76"/>
          <cell r="DB76"/>
          <cell r="DC76"/>
          <cell r="DD76"/>
          <cell r="DE76"/>
          <cell r="DF76"/>
          <cell r="DG76"/>
          <cell r="DH76">
            <v>1</v>
          </cell>
          <cell r="DI76">
            <v>2</v>
          </cell>
          <cell r="DJ76">
            <v>2</v>
          </cell>
          <cell r="DK76">
            <v>1</v>
          </cell>
          <cell r="DL76">
            <v>0</v>
          </cell>
          <cell r="DM76">
            <v>0</v>
          </cell>
          <cell r="DN76">
            <v>0</v>
          </cell>
          <cell r="DO76">
            <v>1</v>
          </cell>
          <cell r="DP76">
            <v>2</v>
          </cell>
          <cell r="DQ76">
            <v>3</v>
          </cell>
          <cell r="DR76">
            <v>3</v>
          </cell>
          <cell r="DS76"/>
          <cell r="DT76"/>
          <cell r="DU76"/>
          <cell r="DV76"/>
          <cell r="DW76"/>
          <cell r="DX76"/>
          <cell r="DY76"/>
          <cell r="DZ76"/>
          <cell r="EA76"/>
          <cell r="EB76"/>
          <cell r="EC76"/>
          <cell r="ED76"/>
          <cell r="EE76"/>
          <cell r="EF76"/>
          <cell r="EG76">
            <v>0</v>
          </cell>
          <cell r="EH76">
            <v>0</v>
          </cell>
          <cell r="EI76">
            <v>0</v>
          </cell>
          <cell r="EJ76">
            <v>0</v>
          </cell>
          <cell r="EK76">
            <v>0</v>
          </cell>
          <cell r="EL76">
            <v>0</v>
          </cell>
          <cell r="EM76">
            <v>0</v>
          </cell>
          <cell r="EN76">
            <v>0</v>
          </cell>
          <cell r="EO76">
            <v>0</v>
          </cell>
          <cell r="EP76">
            <v>0</v>
          </cell>
          <cell r="EQ76">
            <v>0</v>
          </cell>
          <cell r="ER76">
            <v>0</v>
          </cell>
          <cell r="ES76"/>
          <cell r="ET76"/>
          <cell r="EU76"/>
          <cell r="EV76"/>
          <cell r="EW76"/>
          <cell r="EX76"/>
          <cell r="EY76"/>
          <cell r="EZ76"/>
          <cell r="FA76"/>
          <cell r="FB76"/>
          <cell r="FC76"/>
          <cell r="FD76"/>
          <cell r="FE76">
            <v>0</v>
          </cell>
          <cell r="FF76">
            <v>0</v>
          </cell>
          <cell r="FG76">
            <v>0</v>
          </cell>
          <cell r="FH76">
            <v>0</v>
          </cell>
          <cell r="FI76">
            <v>0</v>
          </cell>
          <cell r="FJ76">
            <v>0</v>
          </cell>
          <cell r="FK76">
            <v>0</v>
          </cell>
          <cell r="FL76">
            <v>0</v>
          </cell>
          <cell r="FM76">
            <v>0</v>
          </cell>
          <cell r="FN76">
            <v>0</v>
          </cell>
          <cell r="FO76">
            <v>0</v>
          </cell>
          <cell r="FP76">
            <v>0</v>
          </cell>
          <cell r="FQ76"/>
          <cell r="FR76"/>
          <cell r="FS76"/>
          <cell r="FT76"/>
          <cell r="FU76"/>
          <cell r="FV76"/>
          <cell r="FW76"/>
          <cell r="FX76"/>
          <cell r="FY76"/>
          <cell r="FZ76"/>
          <cell r="GA76"/>
          <cell r="GB76"/>
          <cell r="GC76">
            <v>0</v>
          </cell>
          <cell r="GD76">
            <v>0</v>
          </cell>
          <cell r="GE76">
            <v>0</v>
          </cell>
          <cell r="GF76">
            <v>0</v>
          </cell>
          <cell r="GG76">
            <v>0</v>
          </cell>
          <cell r="GH76">
            <v>0</v>
          </cell>
          <cell r="GI76">
            <v>0</v>
          </cell>
          <cell r="GJ76">
            <v>0</v>
          </cell>
          <cell r="GK76">
            <v>0</v>
          </cell>
          <cell r="GL76">
            <v>0</v>
          </cell>
          <cell r="GM76">
            <v>0</v>
          </cell>
          <cell r="GN76">
            <v>0</v>
          </cell>
          <cell r="GO76"/>
          <cell r="GP76">
            <v>0</v>
          </cell>
          <cell r="GQ76">
            <v>0</v>
          </cell>
          <cell r="GR76">
            <v>0</v>
          </cell>
          <cell r="GS76"/>
          <cell r="GT76"/>
          <cell r="GU76"/>
          <cell r="GV76"/>
          <cell r="GW76"/>
          <cell r="GX76"/>
          <cell r="GY76"/>
          <cell r="GZ76"/>
          <cell r="HA76"/>
          <cell r="HB76"/>
          <cell r="HC76">
            <v>0</v>
          </cell>
          <cell r="HD76">
            <v>0</v>
          </cell>
          <cell r="HE76">
            <v>0</v>
          </cell>
          <cell r="HF76">
            <v>0</v>
          </cell>
          <cell r="HG76">
            <v>0</v>
          </cell>
          <cell r="HH76">
            <v>0</v>
          </cell>
          <cell r="HI76">
            <v>0</v>
          </cell>
          <cell r="HJ76"/>
          <cell r="HK76"/>
          <cell r="HL76"/>
          <cell r="HM76"/>
          <cell r="HN76"/>
          <cell r="HO76">
            <v>0</v>
          </cell>
          <cell r="HP76">
            <v>0</v>
          </cell>
          <cell r="HQ76">
            <v>0</v>
          </cell>
          <cell r="HR76">
            <v>0</v>
          </cell>
          <cell r="HS76">
            <v>0</v>
          </cell>
          <cell r="HT76"/>
          <cell r="HU76">
            <v>0</v>
          </cell>
          <cell r="HV76"/>
          <cell r="HW76">
            <v>0</v>
          </cell>
          <cell r="HX76"/>
          <cell r="HY76">
            <v>0</v>
          </cell>
          <cell r="HZ76">
            <v>0</v>
          </cell>
          <cell r="IA76">
            <v>19.03</v>
          </cell>
          <cell r="IB76">
            <v>43.11</v>
          </cell>
          <cell r="IC76">
            <v>1.5858333333333334</v>
          </cell>
          <cell r="ID76">
            <v>4.3109999999999999</v>
          </cell>
          <cell r="IE76">
            <v>0</v>
          </cell>
          <cell r="IF76">
            <v>0</v>
          </cell>
          <cell r="IG76">
            <v>0</v>
          </cell>
          <cell r="IH76">
            <v>6.3433333333333337</v>
          </cell>
          <cell r="II76">
            <v>1</v>
          </cell>
          <cell r="IJ76"/>
          <cell r="IK76"/>
          <cell r="IL76"/>
          <cell r="IM76">
            <v>11.729999999999999</v>
          </cell>
          <cell r="IN76">
            <v>1500</v>
          </cell>
        </row>
        <row r="77">
          <cell r="A77">
            <v>74</v>
          </cell>
          <cell r="B77" t="str">
            <v>Poonch</v>
          </cell>
          <cell r="C77" t="str">
            <v>JAMMU AND KASHMIR</v>
          </cell>
          <cell r="D77" t="str">
            <v>North</v>
          </cell>
          <cell r="E77" t="str">
            <v>AGGARWAL TRADERS</v>
          </cell>
          <cell r="F77"/>
          <cell r="G77"/>
          <cell r="H77">
            <v>0.3</v>
          </cell>
          <cell r="I77"/>
          <cell r="J77" t="str">
            <v>Low</v>
          </cell>
          <cell r="K77"/>
          <cell r="L77"/>
          <cell r="M77" t="str">
            <v>Bhanu Ayush</v>
          </cell>
          <cell r="N77"/>
          <cell r="O77">
            <v>0</v>
          </cell>
          <cell r="P77">
            <v>800</v>
          </cell>
          <cell r="Q77">
            <v>0</v>
          </cell>
          <cell r="R77">
            <v>0</v>
          </cell>
          <cell r="S77">
            <v>0</v>
          </cell>
          <cell r="T77">
            <v>9</v>
          </cell>
          <cell r="U77">
            <v>0</v>
          </cell>
          <cell r="V77">
            <v>0</v>
          </cell>
          <cell r="W77">
            <v>0</v>
          </cell>
          <cell r="X77">
            <v>0</v>
          </cell>
          <cell r="Y77" t="str">
            <v/>
          </cell>
          <cell r="Z77">
            <v>0</v>
          </cell>
          <cell r="AA77" t="str">
            <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cell r="AY77"/>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cell r="BW77"/>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cell r="CV77"/>
          <cell r="CW77"/>
          <cell r="CX77"/>
          <cell r="CY77"/>
          <cell r="CZ77"/>
          <cell r="DA77"/>
          <cell r="DB77"/>
          <cell r="DC77"/>
          <cell r="DD77"/>
          <cell r="DE77"/>
          <cell r="DF77"/>
          <cell r="DG77"/>
          <cell r="DH77">
            <v>0</v>
          </cell>
          <cell r="DI77">
            <v>0</v>
          </cell>
          <cell r="DJ77">
            <v>0</v>
          </cell>
          <cell r="DK77">
            <v>0</v>
          </cell>
          <cell r="DL77">
            <v>0</v>
          </cell>
          <cell r="DM77">
            <v>0</v>
          </cell>
          <cell r="DN77">
            <v>0</v>
          </cell>
          <cell r="DO77">
            <v>0</v>
          </cell>
          <cell r="DP77">
            <v>0</v>
          </cell>
          <cell r="DQ77">
            <v>0</v>
          </cell>
          <cell r="DR77">
            <v>0</v>
          </cell>
          <cell r="DS77"/>
          <cell r="DT77"/>
          <cell r="DU77"/>
          <cell r="DV77"/>
          <cell r="DW77"/>
          <cell r="DX77"/>
          <cell r="DY77"/>
          <cell r="DZ77"/>
          <cell r="EA77"/>
          <cell r="EB77"/>
          <cell r="EC77"/>
          <cell r="ED77"/>
          <cell r="EE77"/>
          <cell r="EF77"/>
          <cell r="EG77">
            <v>0</v>
          </cell>
          <cell r="EH77">
            <v>0</v>
          </cell>
          <cell r="EI77">
            <v>0</v>
          </cell>
          <cell r="EJ77">
            <v>0</v>
          </cell>
          <cell r="EK77">
            <v>0</v>
          </cell>
          <cell r="EL77">
            <v>0</v>
          </cell>
          <cell r="EM77">
            <v>0</v>
          </cell>
          <cell r="EN77">
            <v>0</v>
          </cell>
          <cell r="EO77">
            <v>0</v>
          </cell>
          <cell r="EP77">
            <v>0</v>
          </cell>
          <cell r="EQ77">
            <v>0</v>
          </cell>
          <cell r="ER77">
            <v>0</v>
          </cell>
          <cell r="ES77"/>
          <cell r="ET77"/>
          <cell r="EU77"/>
          <cell r="EV77"/>
          <cell r="EW77"/>
          <cell r="EX77"/>
          <cell r="EY77"/>
          <cell r="EZ77"/>
          <cell r="FA77"/>
          <cell r="FB77"/>
          <cell r="FC77"/>
          <cell r="FD77"/>
          <cell r="FE77">
            <v>3</v>
          </cell>
          <cell r="FF77">
            <v>1</v>
          </cell>
          <cell r="FG77">
            <v>1</v>
          </cell>
          <cell r="FH77">
            <v>0</v>
          </cell>
          <cell r="FI77">
            <v>0</v>
          </cell>
          <cell r="FJ77">
            <v>0</v>
          </cell>
          <cell r="FK77">
            <v>0</v>
          </cell>
          <cell r="FL77">
            <v>0</v>
          </cell>
          <cell r="FM77">
            <v>0</v>
          </cell>
          <cell r="FN77">
            <v>0</v>
          </cell>
          <cell r="FO77">
            <v>0</v>
          </cell>
          <cell r="FP77">
            <v>0</v>
          </cell>
          <cell r="FQ77"/>
          <cell r="FR77"/>
          <cell r="FS77"/>
          <cell r="FT77"/>
          <cell r="FU77"/>
          <cell r="FV77"/>
          <cell r="FW77"/>
          <cell r="FX77"/>
          <cell r="FY77"/>
          <cell r="FZ77"/>
          <cell r="GA77"/>
          <cell r="GB77"/>
          <cell r="GC77">
            <v>3</v>
          </cell>
          <cell r="GD77">
            <v>3</v>
          </cell>
          <cell r="GE77">
            <v>1</v>
          </cell>
          <cell r="GF77">
            <v>0</v>
          </cell>
          <cell r="GG77">
            <v>0</v>
          </cell>
          <cell r="GH77">
            <v>0</v>
          </cell>
          <cell r="GI77">
            <v>0</v>
          </cell>
          <cell r="GJ77">
            <v>0</v>
          </cell>
          <cell r="GK77">
            <v>0</v>
          </cell>
          <cell r="GL77">
            <v>0</v>
          </cell>
          <cell r="GM77">
            <v>0</v>
          </cell>
          <cell r="GN77">
            <v>0</v>
          </cell>
          <cell r="GO77"/>
          <cell r="GP77">
            <v>0</v>
          </cell>
          <cell r="GQ77">
            <v>0</v>
          </cell>
          <cell r="GR77">
            <v>0</v>
          </cell>
          <cell r="GS77"/>
          <cell r="GT77"/>
          <cell r="GU77"/>
          <cell r="GV77"/>
          <cell r="GW77"/>
          <cell r="GX77"/>
          <cell r="GY77"/>
          <cell r="GZ77"/>
          <cell r="HA77"/>
          <cell r="HB77"/>
          <cell r="HC77">
            <v>0</v>
          </cell>
          <cell r="HD77">
            <v>0</v>
          </cell>
          <cell r="HE77">
            <v>0</v>
          </cell>
          <cell r="HF77">
            <v>0</v>
          </cell>
          <cell r="HG77">
            <v>0</v>
          </cell>
          <cell r="HH77">
            <v>0</v>
          </cell>
          <cell r="HI77">
            <v>0</v>
          </cell>
          <cell r="HJ77"/>
          <cell r="HK77"/>
          <cell r="HL77"/>
          <cell r="HM77"/>
          <cell r="HN77"/>
          <cell r="HO77">
            <v>0</v>
          </cell>
          <cell r="HP77">
            <v>0</v>
          </cell>
          <cell r="HQ77">
            <v>0</v>
          </cell>
          <cell r="HR77">
            <v>0</v>
          </cell>
          <cell r="HS77">
            <v>0</v>
          </cell>
          <cell r="HT77"/>
          <cell r="HU77">
            <v>0</v>
          </cell>
          <cell r="HV77"/>
          <cell r="HW77">
            <v>0</v>
          </cell>
          <cell r="HX77"/>
          <cell r="HY77">
            <v>0</v>
          </cell>
          <cell r="HZ77">
            <v>0</v>
          </cell>
          <cell r="IA77">
            <v>0</v>
          </cell>
          <cell r="IB77">
            <v>0</v>
          </cell>
          <cell r="IC77">
            <v>0</v>
          </cell>
          <cell r="ID77">
            <v>0</v>
          </cell>
          <cell r="IE77">
            <v>0</v>
          </cell>
          <cell r="IF77">
            <v>0</v>
          </cell>
          <cell r="IG77">
            <v>0</v>
          </cell>
          <cell r="IH77">
            <v>0</v>
          </cell>
          <cell r="II77">
            <v>0</v>
          </cell>
          <cell r="IJ77"/>
          <cell r="IK77"/>
          <cell r="IL77"/>
          <cell r="IM77">
            <v>0</v>
          </cell>
          <cell r="IN77">
            <v>1100</v>
          </cell>
        </row>
        <row r="78">
          <cell r="A78">
            <v>75</v>
          </cell>
          <cell r="B78" t="str">
            <v>Samba</v>
          </cell>
          <cell r="C78" t="str">
            <v>JAMMU AND KASHMIR</v>
          </cell>
          <cell r="D78" t="str">
            <v>North</v>
          </cell>
          <cell r="E78" t="str">
            <v>AGGARWAL TRADERS</v>
          </cell>
          <cell r="F78"/>
          <cell r="G78"/>
          <cell r="H78">
            <v>0.3</v>
          </cell>
          <cell r="I78"/>
          <cell r="J78" t="str">
            <v>Low</v>
          </cell>
          <cell r="K78"/>
          <cell r="L78"/>
          <cell r="M78" t="str">
            <v>Bhanu Ayush</v>
          </cell>
          <cell r="N78"/>
          <cell r="O78">
            <v>2</v>
          </cell>
          <cell r="P78">
            <v>800</v>
          </cell>
          <cell r="Q78">
            <v>0</v>
          </cell>
          <cell r="R78">
            <v>0</v>
          </cell>
          <cell r="S78">
            <v>1</v>
          </cell>
          <cell r="T78">
            <v>5</v>
          </cell>
          <cell r="U78">
            <v>0</v>
          </cell>
          <cell r="V78">
            <v>4</v>
          </cell>
          <cell r="W78">
            <v>0</v>
          </cell>
          <cell r="X78">
            <v>220</v>
          </cell>
          <cell r="Y78">
            <v>0.14574090909090912</v>
          </cell>
          <cell r="Z78">
            <v>0.27500000000000002</v>
          </cell>
          <cell r="AA78">
            <v>4.007875000000001E-2</v>
          </cell>
          <cell r="AB78">
            <v>0</v>
          </cell>
          <cell r="AC78">
            <v>30</v>
          </cell>
          <cell r="AD78">
            <v>22</v>
          </cell>
          <cell r="AE78">
            <v>11</v>
          </cell>
          <cell r="AF78">
            <v>10</v>
          </cell>
          <cell r="AG78">
            <v>10</v>
          </cell>
          <cell r="AH78">
            <v>17</v>
          </cell>
          <cell r="AI78">
            <v>8</v>
          </cell>
          <cell r="AJ78">
            <v>2.09</v>
          </cell>
          <cell r="AK78">
            <v>1.8</v>
          </cell>
          <cell r="AL78">
            <v>45.67</v>
          </cell>
          <cell r="AM78">
            <v>2.5499999999999998</v>
          </cell>
          <cell r="AN78">
            <v>14</v>
          </cell>
          <cell r="AO78">
            <v>0</v>
          </cell>
          <cell r="AP78">
            <v>11</v>
          </cell>
          <cell r="AQ78">
            <v>27.68</v>
          </cell>
          <cell r="AR78">
            <v>23.38</v>
          </cell>
          <cell r="AS78">
            <v>21.720000000000002</v>
          </cell>
          <cell r="AT78">
            <v>21.33</v>
          </cell>
          <cell r="AU78">
            <v>61.349999999999994</v>
          </cell>
          <cell r="AV78">
            <v>111.17</v>
          </cell>
          <cell r="AW78">
            <v>29</v>
          </cell>
          <cell r="AX78"/>
          <cell r="AY78"/>
          <cell r="AZ78">
            <v>0</v>
          </cell>
          <cell r="BA78">
            <v>1</v>
          </cell>
          <cell r="BB78">
            <v>0</v>
          </cell>
          <cell r="BC78">
            <v>0</v>
          </cell>
          <cell r="BD78">
            <v>0</v>
          </cell>
          <cell r="BE78">
            <v>0</v>
          </cell>
          <cell r="BF78">
            <v>0</v>
          </cell>
          <cell r="BG78">
            <v>1</v>
          </cell>
          <cell r="BH78">
            <v>0</v>
          </cell>
          <cell r="BI78">
            <v>0</v>
          </cell>
          <cell r="BJ78">
            <v>1</v>
          </cell>
          <cell r="BK78">
            <v>0</v>
          </cell>
          <cell r="BL78">
            <v>0</v>
          </cell>
          <cell r="BM78">
            <v>0</v>
          </cell>
          <cell r="BN78">
            <v>0</v>
          </cell>
          <cell r="BO78">
            <v>1</v>
          </cell>
          <cell r="BP78">
            <v>0</v>
          </cell>
          <cell r="BQ78">
            <v>0</v>
          </cell>
          <cell r="BR78">
            <v>0</v>
          </cell>
          <cell r="BS78">
            <v>0</v>
          </cell>
          <cell r="BT78">
            <v>0</v>
          </cell>
          <cell r="BU78">
            <v>0</v>
          </cell>
          <cell r="BV78"/>
          <cell r="BW78"/>
          <cell r="BX78">
            <v>4</v>
          </cell>
          <cell r="BY78">
            <v>0</v>
          </cell>
          <cell r="BZ78">
            <v>1</v>
          </cell>
          <cell r="CA78">
            <v>1</v>
          </cell>
          <cell r="CB78">
            <v>1</v>
          </cell>
          <cell r="CC78">
            <v>1</v>
          </cell>
          <cell r="CD78">
            <v>1</v>
          </cell>
          <cell r="CE78">
            <v>1</v>
          </cell>
          <cell r="CF78">
            <v>2</v>
          </cell>
          <cell r="CG78">
            <v>1</v>
          </cell>
          <cell r="CH78">
            <v>1</v>
          </cell>
          <cell r="CI78">
            <v>2</v>
          </cell>
          <cell r="CJ78">
            <v>1</v>
          </cell>
          <cell r="CK78">
            <v>2</v>
          </cell>
          <cell r="CL78">
            <v>0</v>
          </cell>
          <cell r="CM78">
            <v>1</v>
          </cell>
          <cell r="CN78">
            <v>2</v>
          </cell>
          <cell r="CO78">
            <v>1</v>
          </cell>
          <cell r="CP78">
            <v>2</v>
          </cell>
          <cell r="CQ78">
            <v>2</v>
          </cell>
          <cell r="CR78">
            <v>2</v>
          </cell>
          <cell r="CS78">
            <v>2</v>
          </cell>
          <cell r="CT78">
            <v>2</v>
          </cell>
          <cell r="CU78"/>
          <cell r="CV78"/>
          <cell r="CW78"/>
          <cell r="CX78"/>
          <cell r="CY78"/>
          <cell r="CZ78"/>
          <cell r="DA78"/>
          <cell r="DB78"/>
          <cell r="DC78"/>
          <cell r="DD78"/>
          <cell r="DE78"/>
          <cell r="DF78"/>
          <cell r="DG78"/>
          <cell r="DH78">
            <v>3</v>
          </cell>
          <cell r="DI78">
            <v>2</v>
          </cell>
          <cell r="DJ78">
            <v>2</v>
          </cell>
          <cell r="DK78">
            <v>2</v>
          </cell>
          <cell r="DL78">
            <v>2</v>
          </cell>
          <cell r="DM78">
            <v>2</v>
          </cell>
          <cell r="DN78">
            <v>2</v>
          </cell>
          <cell r="DO78">
            <v>2</v>
          </cell>
          <cell r="DP78">
            <v>2</v>
          </cell>
          <cell r="DQ78">
            <v>2</v>
          </cell>
          <cell r="DR78">
            <v>2</v>
          </cell>
          <cell r="DS78"/>
          <cell r="DT78"/>
          <cell r="DU78"/>
          <cell r="DV78"/>
          <cell r="DW78"/>
          <cell r="DX78"/>
          <cell r="DY78"/>
          <cell r="DZ78"/>
          <cell r="EA78"/>
          <cell r="EB78"/>
          <cell r="EC78"/>
          <cell r="ED78"/>
          <cell r="EE78"/>
          <cell r="EF78"/>
          <cell r="EG78">
            <v>0</v>
          </cell>
          <cell r="EH78">
            <v>0</v>
          </cell>
          <cell r="EI78">
            <v>0</v>
          </cell>
          <cell r="EJ78">
            <v>0</v>
          </cell>
          <cell r="EK78">
            <v>0</v>
          </cell>
          <cell r="EL78">
            <v>0</v>
          </cell>
          <cell r="EM78">
            <v>0</v>
          </cell>
          <cell r="EN78">
            <v>0</v>
          </cell>
          <cell r="EO78">
            <v>0</v>
          </cell>
          <cell r="EP78">
            <v>0</v>
          </cell>
          <cell r="EQ78">
            <v>0</v>
          </cell>
          <cell r="ER78">
            <v>0</v>
          </cell>
          <cell r="ES78"/>
          <cell r="ET78"/>
          <cell r="EU78"/>
          <cell r="EV78"/>
          <cell r="EW78"/>
          <cell r="EX78"/>
          <cell r="EY78"/>
          <cell r="EZ78"/>
          <cell r="FA78"/>
          <cell r="FB78"/>
          <cell r="FC78"/>
          <cell r="FD78"/>
          <cell r="FE78">
            <v>0</v>
          </cell>
          <cell r="FF78">
            <v>0</v>
          </cell>
          <cell r="FG78">
            <v>0</v>
          </cell>
          <cell r="FH78">
            <v>0</v>
          </cell>
          <cell r="FI78">
            <v>0</v>
          </cell>
          <cell r="FJ78">
            <v>0</v>
          </cell>
          <cell r="FK78">
            <v>0</v>
          </cell>
          <cell r="FL78">
            <v>0</v>
          </cell>
          <cell r="FM78">
            <v>0</v>
          </cell>
          <cell r="FN78">
            <v>0</v>
          </cell>
          <cell r="FO78">
            <v>0</v>
          </cell>
          <cell r="FP78">
            <v>0</v>
          </cell>
          <cell r="FQ78"/>
          <cell r="FR78"/>
          <cell r="FS78"/>
          <cell r="FT78"/>
          <cell r="FU78"/>
          <cell r="FV78"/>
          <cell r="FW78"/>
          <cell r="FX78"/>
          <cell r="FY78"/>
          <cell r="FZ78"/>
          <cell r="GA78"/>
          <cell r="GB78"/>
          <cell r="GC78">
            <v>0</v>
          </cell>
          <cell r="GD78">
            <v>0</v>
          </cell>
          <cell r="GE78">
            <v>0</v>
          </cell>
          <cell r="GF78">
            <v>0</v>
          </cell>
          <cell r="GG78">
            <v>0</v>
          </cell>
          <cell r="GH78">
            <v>0</v>
          </cell>
          <cell r="GI78">
            <v>0</v>
          </cell>
          <cell r="GJ78">
            <v>0</v>
          </cell>
          <cell r="GK78">
            <v>0</v>
          </cell>
          <cell r="GL78">
            <v>0</v>
          </cell>
          <cell r="GM78">
            <v>0</v>
          </cell>
          <cell r="GN78">
            <v>0</v>
          </cell>
          <cell r="GO78"/>
          <cell r="GP78">
            <v>0</v>
          </cell>
          <cell r="GQ78">
            <v>0</v>
          </cell>
          <cell r="GR78">
            <v>1</v>
          </cell>
          <cell r="GS78"/>
          <cell r="GT78"/>
          <cell r="GU78"/>
          <cell r="GV78"/>
          <cell r="GW78"/>
          <cell r="GX78"/>
          <cell r="GY78"/>
          <cell r="GZ78"/>
          <cell r="HA78"/>
          <cell r="HB78"/>
          <cell r="HC78">
            <v>0</v>
          </cell>
          <cell r="HD78">
            <v>0</v>
          </cell>
          <cell r="HE78">
            <v>1</v>
          </cell>
          <cell r="HF78">
            <v>1</v>
          </cell>
          <cell r="HG78">
            <v>1</v>
          </cell>
          <cell r="HH78">
            <v>0</v>
          </cell>
          <cell r="HI78">
            <v>0</v>
          </cell>
          <cell r="HJ78"/>
          <cell r="HK78"/>
          <cell r="HL78"/>
          <cell r="HM78"/>
          <cell r="HN78"/>
          <cell r="HO78">
            <v>0</v>
          </cell>
          <cell r="HP78">
            <v>0</v>
          </cell>
          <cell r="HQ78">
            <v>0</v>
          </cell>
          <cell r="HR78">
            <v>0</v>
          </cell>
          <cell r="HS78">
            <v>0</v>
          </cell>
          <cell r="HT78"/>
          <cell r="HU78">
            <v>0</v>
          </cell>
          <cell r="HV78"/>
          <cell r="HW78">
            <v>0</v>
          </cell>
          <cell r="HX78"/>
          <cell r="HY78">
            <v>0</v>
          </cell>
          <cell r="HZ78">
            <v>0</v>
          </cell>
          <cell r="IA78">
            <v>160.11000000000001</v>
          </cell>
          <cell r="IB78">
            <v>320.63</v>
          </cell>
          <cell r="IC78">
            <v>13.342500000000001</v>
          </cell>
          <cell r="ID78">
            <v>32.063000000000002</v>
          </cell>
          <cell r="IE78">
            <v>17.333333333333332</v>
          </cell>
          <cell r="IF78">
            <v>10.333333333333334</v>
          </cell>
          <cell r="IG78">
            <v>9.0299999999999994</v>
          </cell>
          <cell r="IH78">
            <v>16.673333333333332</v>
          </cell>
          <cell r="II78">
            <v>8.3333333333333339</v>
          </cell>
          <cell r="IJ78"/>
          <cell r="IK78"/>
          <cell r="IL78"/>
          <cell r="IM78">
            <v>67.173333333333332</v>
          </cell>
          <cell r="IN78">
            <v>900</v>
          </cell>
        </row>
        <row r="79">
          <cell r="A79">
            <v>76</v>
          </cell>
          <cell r="B79" t="str">
            <v>Kargil</v>
          </cell>
          <cell r="C79" t="str">
            <v>JAMMU AND KASHMIR</v>
          </cell>
          <cell r="D79" t="str">
            <v>North</v>
          </cell>
          <cell r="E79" t="str">
            <v>REHBER IRON STORE</v>
          </cell>
          <cell r="F79"/>
          <cell r="G79"/>
          <cell r="H79">
            <v>0.3</v>
          </cell>
          <cell r="I79"/>
          <cell r="J79" t="str">
            <v>Low</v>
          </cell>
          <cell r="K79"/>
          <cell r="L79"/>
          <cell r="M79" t="str">
            <v>Bhanu Ayush</v>
          </cell>
          <cell r="N79" t="str">
            <v>Raja Moin</v>
          </cell>
          <cell r="O79">
            <v>10</v>
          </cell>
          <cell r="P79">
            <v>700</v>
          </cell>
          <cell r="Q79">
            <v>1</v>
          </cell>
          <cell r="R79">
            <v>0</v>
          </cell>
          <cell r="S79">
            <v>3</v>
          </cell>
          <cell r="T79">
            <v>1</v>
          </cell>
          <cell r="U79">
            <v>0</v>
          </cell>
          <cell r="V79">
            <v>0</v>
          </cell>
          <cell r="W79">
            <v>0</v>
          </cell>
          <cell r="X79">
            <v>0</v>
          </cell>
          <cell r="Y79" t="str">
            <v/>
          </cell>
          <cell r="Z79">
            <v>0</v>
          </cell>
          <cell r="AA79" t="str">
            <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cell r="AY79"/>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cell r="BW79"/>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cell r="CV79"/>
          <cell r="CW79"/>
          <cell r="CX79"/>
          <cell r="CY79"/>
          <cell r="CZ79"/>
          <cell r="DA79"/>
          <cell r="DB79"/>
          <cell r="DC79"/>
          <cell r="DD79"/>
          <cell r="DE79"/>
          <cell r="DF79"/>
          <cell r="DG79"/>
          <cell r="DH79">
            <v>0</v>
          </cell>
          <cell r="DI79">
            <v>0</v>
          </cell>
          <cell r="DJ79">
            <v>0</v>
          </cell>
          <cell r="DK79">
            <v>0</v>
          </cell>
          <cell r="DL79">
            <v>0</v>
          </cell>
          <cell r="DM79">
            <v>0</v>
          </cell>
          <cell r="DN79">
            <v>0</v>
          </cell>
          <cell r="DO79">
            <v>0</v>
          </cell>
          <cell r="DP79">
            <v>0</v>
          </cell>
          <cell r="DQ79">
            <v>0</v>
          </cell>
          <cell r="DR79">
            <v>0</v>
          </cell>
          <cell r="DS79"/>
          <cell r="DT79"/>
          <cell r="DU79"/>
          <cell r="DV79"/>
          <cell r="DW79"/>
          <cell r="DX79"/>
          <cell r="DY79"/>
          <cell r="DZ79"/>
          <cell r="EA79"/>
          <cell r="EB79"/>
          <cell r="EC79"/>
          <cell r="ED79"/>
          <cell r="EE79"/>
          <cell r="EF79"/>
          <cell r="EG79">
            <v>0</v>
          </cell>
          <cell r="EH79">
            <v>0</v>
          </cell>
          <cell r="EI79">
            <v>0</v>
          </cell>
          <cell r="EJ79">
            <v>0</v>
          </cell>
          <cell r="EK79">
            <v>0</v>
          </cell>
          <cell r="EL79">
            <v>0</v>
          </cell>
          <cell r="EM79">
            <v>0</v>
          </cell>
          <cell r="EN79">
            <v>0</v>
          </cell>
          <cell r="EO79">
            <v>0</v>
          </cell>
          <cell r="EP79">
            <v>0</v>
          </cell>
          <cell r="EQ79">
            <v>0</v>
          </cell>
          <cell r="ER79">
            <v>0</v>
          </cell>
          <cell r="ES79"/>
          <cell r="ET79"/>
          <cell r="EU79"/>
          <cell r="EV79"/>
          <cell r="EW79"/>
          <cell r="EX79"/>
          <cell r="EY79"/>
          <cell r="EZ79"/>
          <cell r="FA79"/>
          <cell r="FB79"/>
          <cell r="FC79"/>
          <cell r="FD79"/>
          <cell r="FE79">
            <v>0</v>
          </cell>
          <cell r="FF79">
            <v>0</v>
          </cell>
          <cell r="FG79">
            <v>0</v>
          </cell>
          <cell r="FH79">
            <v>0</v>
          </cell>
          <cell r="FI79">
            <v>0</v>
          </cell>
          <cell r="FJ79">
            <v>0</v>
          </cell>
          <cell r="FK79">
            <v>0</v>
          </cell>
          <cell r="FL79">
            <v>0</v>
          </cell>
          <cell r="FM79">
            <v>0</v>
          </cell>
          <cell r="FN79">
            <v>0</v>
          </cell>
          <cell r="FO79">
            <v>0</v>
          </cell>
          <cell r="FP79">
            <v>0</v>
          </cell>
          <cell r="FQ79"/>
          <cell r="FR79"/>
          <cell r="FS79"/>
          <cell r="FT79"/>
          <cell r="FU79"/>
          <cell r="FV79"/>
          <cell r="FW79"/>
          <cell r="FX79"/>
          <cell r="FY79"/>
          <cell r="FZ79"/>
          <cell r="GA79"/>
          <cell r="GB79"/>
          <cell r="GC79">
            <v>0</v>
          </cell>
          <cell r="GD79">
            <v>0</v>
          </cell>
          <cell r="GE79">
            <v>0</v>
          </cell>
          <cell r="GF79">
            <v>0</v>
          </cell>
          <cell r="GG79">
            <v>0</v>
          </cell>
          <cell r="GH79">
            <v>0</v>
          </cell>
          <cell r="GI79">
            <v>0</v>
          </cell>
          <cell r="GJ79">
            <v>0</v>
          </cell>
          <cell r="GK79">
            <v>0</v>
          </cell>
          <cell r="GL79">
            <v>0</v>
          </cell>
          <cell r="GM79">
            <v>0</v>
          </cell>
          <cell r="GN79">
            <v>0</v>
          </cell>
          <cell r="GO79"/>
          <cell r="GP79">
            <v>0</v>
          </cell>
          <cell r="GQ79">
            <v>0</v>
          </cell>
          <cell r="GR79">
            <v>0</v>
          </cell>
          <cell r="GS79"/>
          <cell r="GT79"/>
          <cell r="GU79"/>
          <cell r="GV79"/>
          <cell r="GW79"/>
          <cell r="GX79"/>
          <cell r="GY79"/>
          <cell r="GZ79"/>
          <cell r="HA79"/>
          <cell r="HB79"/>
          <cell r="HC79">
            <v>0</v>
          </cell>
          <cell r="HD79">
            <v>0</v>
          </cell>
          <cell r="HE79">
            <v>0</v>
          </cell>
          <cell r="HF79">
            <v>0</v>
          </cell>
          <cell r="HG79">
            <v>0</v>
          </cell>
          <cell r="HH79">
            <v>0</v>
          </cell>
          <cell r="HI79">
            <v>0</v>
          </cell>
          <cell r="HJ79"/>
          <cell r="HK79"/>
          <cell r="HL79"/>
          <cell r="HM79"/>
          <cell r="HN79"/>
          <cell r="HO79">
            <v>0</v>
          </cell>
          <cell r="HP79">
            <v>0</v>
          </cell>
          <cell r="HQ79">
            <v>0</v>
          </cell>
          <cell r="HR79">
            <v>0</v>
          </cell>
          <cell r="HS79">
            <v>0</v>
          </cell>
          <cell r="HT79"/>
          <cell r="HU79">
            <v>0</v>
          </cell>
          <cell r="HV79"/>
          <cell r="HW79">
            <v>0</v>
          </cell>
          <cell r="HX79"/>
          <cell r="HY79">
            <v>0</v>
          </cell>
          <cell r="HZ79">
            <v>0</v>
          </cell>
          <cell r="IA79">
            <v>0</v>
          </cell>
          <cell r="IB79">
            <v>0</v>
          </cell>
          <cell r="IC79">
            <v>0</v>
          </cell>
          <cell r="ID79">
            <v>0</v>
          </cell>
          <cell r="IE79">
            <v>0</v>
          </cell>
          <cell r="IF79">
            <v>0</v>
          </cell>
          <cell r="IG79">
            <v>0</v>
          </cell>
          <cell r="IH79">
            <v>0</v>
          </cell>
          <cell r="II79">
            <v>0</v>
          </cell>
          <cell r="IJ79"/>
          <cell r="IK79"/>
          <cell r="IL79"/>
          <cell r="IM79">
            <v>0</v>
          </cell>
          <cell r="IN79">
            <v>700</v>
          </cell>
        </row>
        <row r="80">
          <cell r="A80">
            <v>77</v>
          </cell>
          <cell r="B80" t="str">
            <v>Pulwama</v>
          </cell>
          <cell r="C80" t="str">
            <v>JAMMU AND KASHMIR</v>
          </cell>
          <cell r="D80" t="str">
            <v>North</v>
          </cell>
          <cell r="E80" t="str">
            <v>FAIRDEAL STEELS</v>
          </cell>
          <cell r="F80"/>
          <cell r="G80"/>
          <cell r="H80">
            <v>0.3</v>
          </cell>
          <cell r="I80"/>
          <cell r="J80" t="str">
            <v>Low</v>
          </cell>
          <cell r="K80"/>
          <cell r="L80"/>
          <cell r="M80" t="str">
            <v>Bhanu Ayush</v>
          </cell>
          <cell r="N80"/>
          <cell r="O80">
            <v>7</v>
          </cell>
          <cell r="P80">
            <v>700</v>
          </cell>
          <cell r="Q80">
            <v>0</v>
          </cell>
          <cell r="R80">
            <v>1</v>
          </cell>
          <cell r="S80">
            <v>2</v>
          </cell>
          <cell r="T80">
            <v>5</v>
          </cell>
          <cell r="U80">
            <v>0</v>
          </cell>
          <cell r="V80">
            <v>2</v>
          </cell>
          <cell r="W80">
            <v>0</v>
          </cell>
          <cell r="X80">
            <v>0</v>
          </cell>
          <cell r="Y80" t="str">
            <v/>
          </cell>
          <cell r="Z80">
            <v>0</v>
          </cell>
          <cell r="AA80" t="str">
            <v/>
          </cell>
          <cell r="AB80">
            <v>0</v>
          </cell>
          <cell r="AC80">
            <v>0</v>
          </cell>
          <cell r="AD80">
            <v>0</v>
          </cell>
          <cell r="AE80">
            <v>0</v>
          </cell>
          <cell r="AF80">
            <v>19</v>
          </cell>
          <cell r="AG80">
            <v>37</v>
          </cell>
          <cell r="AH80">
            <v>40</v>
          </cell>
          <cell r="AI80">
            <v>105</v>
          </cell>
          <cell r="AJ80">
            <v>0</v>
          </cell>
          <cell r="AK80">
            <v>0</v>
          </cell>
          <cell r="AL80">
            <v>40</v>
          </cell>
          <cell r="AM80">
            <v>0</v>
          </cell>
          <cell r="AN80">
            <v>0</v>
          </cell>
          <cell r="AO80">
            <v>0</v>
          </cell>
          <cell r="AP80">
            <v>0</v>
          </cell>
          <cell r="AQ80">
            <v>0</v>
          </cell>
          <cell r="AR80">
            <v>0</v>
          </cell>
          <cell r="AS80">
            <v>0</v>
          </cell>
          <cell r="AT80">
            <v>0</v>
          </cell>
          <cell r="AU80">
            <v>0</v>
          </cell>
          <cell r="AV80">
            <v>0</v>
          </cell>
          <cell r="AW80">
            <v>0</v>
          </cell>
          <cell r="AX80"/>
          <cell r="AY80"/>
          <cell r="AZ80">
            <v>0</v>
          </cell>
          <cell r="BA80">
            <v>0</v>
          </cell>
          <cell r="BB80">
            <v>0</v>
          </cell>
          <cell r="BC80">
            <v>0</v>
          </cell>
          <cell r="BD80">
            <v>1</v>
          </cell>
          <cell r="BE80">
            <v>0</v>
          </cell>
          <cell r="BF80">
            <v>1</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cell r="BW80"/>
          <cell r="BX80">
            <v>2</v>
          </cell>
          <cell r="BY80">
            <v>0</v>
          </cell>
          <cell r="BZ80">
            <v>0</v>
          </cell>
          <cell r="CA80">
            <v>0</v>
          </cell>
          <cell r="CB80">
            <v>0</v>
          </cell>
          <cell r="CC80">
            <v>1</v>
          </cell>
          <cell r="CD80">
            <v>1</v>
          </cell>
          <cell r="CE80">
            <v>1</v>
          </cell>
          <cell r="CF80">
            <v>2</v>
          </cell>
          <cell r="CG80">
            <v>0</v>
          </cell>
          <cell r="CH80">
            <v>0</v>
          </cell>
          <cell r="CI80">
            <v>1</v>
          </cell>
          <cell r="CJ80">
            <v>0</v>
          </cell>
          <cell r="CK80">
            <v>0</v>
          </cell>
          <cell r="CL80">
            <v>0</v>
          </cell>
          <cell r="CM80">
            <v>0</v>
          </cell>
          <cell r="CN80">
            <v>0</v>
          </cell>
          <cell r="CO80">
            <v>0</v>
          </cell>
          <cell r="CP80">
            <v>0</v>
          </cell>
          <cell r="CQ80">
            <v>0</v>
          </cell>
          <cell r="CR80">
            <v>0</v>
          </cell>
          <cell r="CS80">
            <v>0</v>
          </cell>
          <cell r="CT80">
            <v>0</v>
          </cell>
          <cell r="CU80"/>
          <cell r="CV80"/>
          <cell r="CW80"/>
          <cell r="CX80"/>
          <cell r="CY80"/>
          <cell r="CZ80"/>
          <cell r="DA80"/>
          <cell r="DB80"/>
          <cell r="DC80"/>
          <cell r="DD80"/>
          <cell r="DE80"/>
          <cell r="DF80"/>
          <cell r="DG80"/>
          <cell r="DH80">
            <v>1</v>
          </cell>
          <cell r="DI80">
            <v>1</v>
          </cell>
          <cell r="DJ80">
            <v>0</v>
          </cell>
          <cell r="DK80">
            <v>0</v>
          </cell>
          <cell r="DL80">
            <v>0</v>
          </cell>
          <cell r="DM80">
            <v>0</v>
          </cell>
          <cell r="DN80">
            <v>0</v>
          </cell>
          <cell r="DO80">
            <v>0</v>
          </cell>
          <cell r="DP80">
            <v>0</v>
          </cell>
          <cell r="DQ80">
            <v>0</v>
          </cell>
          <cell r="DR80">
            <v>0</v>
          </cell>
          <cell r="DS80"/>
          <cell r="DT80"/>
          <cell r="DU80"/>
          <cell r="DV80"/>
          <cell r="DW80"/>
          <cell r="DX80"/>
          <cell r="DY80"/>
          <cell r="DZ80"/>
          <cell r="EA80"/>
          <cell r="EB80"/>
          <cell r="EC80"/>
          <cell r="ED80"/>
          <cell r="EE80"/>
          <cell r="EF80"/>
          <cell r="EG80">
            <v>0</v>
          </cell>
          <cell r="EH80">
            <v>0</v>
          </cell>
          <cell r="EI80">
            <v>0</v>
          </cell>
          <cell r="EJ80">
            <v>0</v>
          </cell>
          <cell r="EK80">
            <v>0</v>
          </cell>
          <cell r="EL80">
            <v>0</v>
          </cell>
          <cell r="EM80">
            <v>0</v>
          </cell>
          <cell r="EN80">
            <v>0</v>
          </cell>
          <cell r="EO80">
            <v>0</v>
          </cell>
          <cell r="EP80">
            <v>0</v>
          </cell>
          <cell r="EQ80">
            <v>0</v>
          </cell>
          <cell r="ER80">
            <v>0</v>
          </cell>
          <cell r="ES80"/>
          <cell r="ET80"/>
          <cell r="EU80"/>
          <cell r="EV80"/>
          <cell r="EW80"/>
          <cell r="EX80"/>
          <cell r="EY80"/>
          <cell r="EZ80"/>
          <cell r="FA80"/>
          <cell r="FB80"/>
          <cell r="FC80"/>
          <cell r="FD80"/>
          <cell r="FE80">
            <v>0</v>
          </cell>
          <cell r="FF80">
            <v>0</v>
          </cell>
          <cell r="FG80">
            <v>0</v>
          </cell>
          <cell r="FH80">
            <v>0</v>
          </cell>
          <cell r="FI80">
            <v>0</v>
          </cell>
          <cell r="FJ80">
            <v>0</v>
          </cell>
          <cell r="FK80">
            <v>0</v>
          </cell>
          <cell r="FL80">
            <v>0</v>
          </cell>
          <cell r="FM80">
            <v>0</v>
          </cell>
          <cell r="FN80">
            <v>0</v>
          </cell>
          <cell r="FO80">
            <v>0</v>
          </cell>
          <cell r="FP80">
            <v>0</v>
          </cell>
          <cell r="FQ80"/>
          <cell r="FR80"/>
          <cell r="FS80"/>
          <cell r="FT80"/>
          <cell r="FU80"/>
          <cell r="FV80"/>
          <cell r="FW80"/>
          <cell r="FX80"/>
          <cell r="FY80"/>
          <cell r="FZ80"/>
          <cell r="GA80"/>
          <cell r="GB80"/>
          <cell r="GC80">
            <v>0</v>
          </cell>
          <cell r="GD80">
            <v>0</v>
          </cell>
          <cell r="GE80">
            <v>0</v>
          </cell>
          <cell r="GF80">
            <v>0</v>
          </cell>
          <cell r="GG80">
            <v>0</v>
          </cell>
          <cell r="GH80">
            <v>0</v>
          </cell>
          <cell r="GI80">
            <v>0</v>
          </cell>
          <cell r="GJ80">
            <v>0</v>
          </cell>
          <cell r="GK80">
            <v>0</v>
          </cell>
          <cell r="GL80">
            <v>0</v>
          </cell>
          <cell r="GM80">
            <v>0</v>
          </cell>
          <cell r="GN80">
            <v>0</v>
          </cell>
          <cell r="GO80"/>
          <cell r="GP80">
            <v>0</v>
          </cell>
          <cell r="GQ80">
            <v>0</v>
          </cell>
          <cell r="GR80">
            <v>0</v>
          </cell>
          <cell r="GS80"/>
          <cell r="GT80"/>
          <cell r="GU80"/>
          <cell r="GV80"/>
          <cell r="GW80"/>
          <cell r="GX80"/>
          <cell r="GY80"/>
          <cell r="GZ80"/>
          <cell r="HA80"/>
          <cell r="HB80"/>
          <cell r="HC80">
            <v>1</v>
          </cell>
          <cell r="HD80">
            <v>0</v>
          </cell>
          <cell r="HE80">
            <v>0</v>
          </cell>
          <cell r="HF80">
            <v>0</v>
          </cell>
          <cell r="HG80">
            <v>0</v>
          </cell>
          <cell r="HH80">
            <v>0</v>
          </cell>
          <cell r="HI80">
            <v>0</v>
          </cell>
          <cell r="HJ80"/>
          <cell r="HK80"/>
          <cell r="HL80"/>
          <cell r="HM80"/>
          <cell r="HN80"/>
          <cell r="HO80">
            <v>0</v>
          </cell>
          <cell r="HP80">
            <v>0</v>
          </cell>
          <cell r="HQ80">
            <v>0</v>
          </cell>
          <cell r="HR80">
            <v>0</v>
          </cell>
          <cell r="HS80">
            <v>0</v>
          </cell>
          <cell r="HT80"/>
          <cell r="HU80">
            <v>0</v>
          </cell>
          <cell r="HV80"/>
          <cell r="HW80">
            <v>0</v>
          </cell>
          <cell r="HX80"/>
          <cell r="HY80">
            <v>0</v>
          </cell>
          <cell r="HZ80">
            <v>0</v>
          </cell>
          <cell r="IA80">
            <v>241</v>
          </cell>
          <cell r="IB80">
            <v>0</v>
          </cell>
          <cell r="IC80">
            <v>20.083333333333332</v>
          </cell>
          <cell r="ID80">
            <v>0</v>
          </cell>
          <cell r="IE80">
            <v>0</v>
          </cell>
          <cell r="IF80">
            <v>18.666666666666668</v>
          </cell>
          <cell r="IG80">
            <v>48.333333333333336</v>
          </cell>
          <cell r="IH80">
            <v>13.333333333333334</v>
          </cell>
          <cell r="II80">
            <v>0</v>
          </cell>
          <cell r="IJ80"/>
          <cell r="IK80"/>
          <cell r="IL80"/>
          <cell r="IM80">
            <v>0</v>
          </cell>
          <cell r="IN80">
            <v>1800</v>
          </cell>
        </row>
        <row r="81">
          <cell r="A81">
            <v>78</v>
          </cell>
          <cell r="B81" t="str">
            <v>Rajouri</v>
          </cell>
          <cell r="C81" t="str">
            <v>JAMMU AND KASHMIR</v>
          </cell>
          <cell r="D81" t="str">
            <v>North</v>
          </cell>
          <cell r="E81" t="str">
            <v>AGGARWAL TRADERS</v>
          </cell>
          <cell r="F81"/>
          <cell r="G81"/>
          <cell r="H81">
            <v>0.3</v>
          </cell>
          <cell r="I81"/>
          <cell r="J81" t="str">
            <v>Low</v>
          </cell>
          <cell r="K81"/>
          <cell r="L81"/>
          <cell r="M81" t="str">
            <v>Bhanu Ayush</v>
          </cell>
          <cell r="N81"/>
          <cell r="O81">
            <v>0</v>
          </cell>
          <cell r="P81">
            <v>700</v>
          </cell>
          <cell r="Q81">
            <v>0</v>
          </cell>
          <cell r="R81">
            <v>0</v>
          </cell>
          <cell r="S81">
            <v>0</v>
          </cell>
          <cell r="T81">
            <v>10</v>
          </cell>
          <cell r="U81">
            <v>0</v>
          </cell>
          <cell r="V81">
            <v>0</v>
          </cell>
          <cell r="W81">
            <v>0</v>
          </cell>
          <cell r="X81">
            <v>0</v>
          </cell>
          <cell r="Y81" t="str">
            <v/>
          </cell>
          <cell r="Z81">
            <v>0</v>
          </cell>
          <cell r="AA81" t="str">
            <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cell r="AY81"/>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cell r="BW81"/>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cell r="CV81"/>
          <cell r="CW81"/>
          <cell r="CX81"/>
          <cell r="CY81"/>
          <cell r="CZ81"/>
          <cell r="DA81"/>
          <cell r="DB81"/>
          <cell r="DC81"/>
          <cell r="DD81"/>
          <cell r="DE81"/>
          <cell r="DF81"/>
          <cell r="DG81"/>
          <cell r="DH81">
            <v>0</v>
          </cell>
          <cell r="DI81">
            <v>0</v>
          </cell>
          <cell r="DJ81">
            <v>0</v>
          </cell>
          <cell r="DK81">
            <v>0</v>
          </cell>
          <cell r="DL81">
            <v>0</v>
          </cell>
          <cell r="DM81">
            <v>0</v>
          </cell>
          <cell r="DN81">
            <v>0</v>
          </cell>
          <cell r="DO81">
            <v>0</v>
          </cell>
          <cell r="DP81">
            <v>0</v>
          </cell>
          <cell r="DQ81">
            <v>0</v>
          </cell>
          <cell r="DR81">
            <v>0</v>
          </cell>
          <cell r="DS81"/>
          <cell r="DT81"/>
          <cell r="DU81"/>
          <cell r="DV81"/>
          <cell r="DW81"/>
          <cell r="DX81"/>
          <cell r="DY81"/>
          <cell r="DZ81"/>
          <cell r="EA81"/>
          <cell r="EB81"/>
          <cell r="EC81"/>
          <cell r="ED81"/>
          <cell r="EE81"/>
          <cell r="EF81"/>
          <cell r="EG81">
            <v>0</v>
          </cell>
          <cell r="EH81">
            <v>0</v>
          </cell>
          <cell r="EI81">
            <v>0</v>
          </cell>
          <cell r="EJ81">
            <v>0</v>
          </cell>
          <cell r="EK81">
            <v>0</v>
          </cell>
          <cell r="EL81">
            <v>0</v>
          </cell>
          <cell r="EM81">
            <v>0</v>
          </cell>
          <cell r="EN81">
            <v>0</v>
          </cell>
          <cell r="EO81">
            <v>0</v>
          </cell>
          <cell r="EP81">
            <v>0</v>
          </cell>
          <cell r="EQ81">
            <v>0</v>
          </cell>
          <cell r="ER81">
            <v>0</v>
          </cell>
          <cell r="ES81"/>
          <cell r="ET81"/>
          <cell r="EU81"/>
          <cell r="EV81"/>
          <cell r="EW81"/>
          <cell r="EX81"/>
          <cell r="EY81"/>
          <cell r="EZ81"/>
          <cell r="FA81"/>
          <cell r="FB81"/>
          <cell r="FC81"/>
          <cell r="FD81"/>
          <cell r="FE81">
            <v>0</v>
          </cell>
          <cell r="FF81">
            <v>0</v>
          </cell>
          <cell r="FG81">
            <v>0</v>
          </cell>
          <cell r="FH81">
            <v>0</v>
          </cell>
          <cell r="FI81">
            <v>0</v>
          </cell>
          <cell r="FJ81">
            <v>0</v>
          </cell>
          <cell r="FK81">
            <v>0</v>
          </cell>
          <cell r="FL81">
            <v>0</v>
          </cell>
          <cell r="FM81">
            <v>0</v>
          </cell>
          <cell r="FN81">
            <v>0</v>
          </cell>
          <cell r="FO81">
            <v>0</v>
          </cell>
          <cell r="FP81">
            <v>0</v>
          </cell>
          <cell r="FQ81"/>
          <cell r="FR81"/>
          <cell r="FS81"/>
          <cell r="FT81"/>
          <cell r="FU81"/>
          <cell r="FV81"/>
          <cell r="FW81"/>
          <cell r="FX81"/>
          <cell r="FY81"/>
          <cell r="FZ81"/>
          <cell r="GA81"/>
          <cell r="GB81"/>
          <cell r="GC81">
            <v>0</v>
          </cell>
          <cell r="GD81">
            <v>0</v>
          </cell>
          <cell r="GE81">
            <v>0</v>
          </cell>
          <cell r="GF81">
            <v>0</v>
          </cell>
          <cell r="GG81">
            <v>0</v>
          </cell>
          <cell r="GH81">
            <v>0</v>
          </cell>
          <cell r="GI81">
            <v>0</v>
          </cell>
          <cell r="GJ81">
            <v>0</v>
          </cell>
          <cell r="GK81">
            <v>0</v>
          </cell>
          <cell r="GL81">
            <v>0</v>
          </cell>
          <cell r="GM81">
            <v>0</v>
          </cell>
          <cell r="GN81">
            <v>0</v>
          </cell>
          <cell r="GO81"/>
          <cell r="GP81">
            <v>0</v>
          </cell>
          <cell r="GQ81">
            <v>0</v>
          </cell>
          <cell r="GR81">
            <v>0</v>
          </cell>
          <cell r="GS81"/>
          <cell r="GT81"/>
          <cell r="GU81"/>
          <cell r="GV81"/>
          <cell r="GW81"/>
          <cell r="GX81"/>
          <cell r="GY81"/>
          <cell r="GZ81"/>
          <cell r="HA81"/>
          <cell r="HB81"/>
          <cell r="HC81">
            <v>0</v>
          </cell>
          <cell r="HD81">
            <v>0</v>
          </cell>
          <cell r="HE81">
            <v>0</v>
          </cell>
          <cell r="HF81">
            <v>0</v>
          </cell>
          <cell r="HG81">
            <v>0</v>
          </cell>
          <cell r="HH81">
            <v>0</v>
          </cell>
          <cell r="HI81">
            <v>0</v>
          </cell>
          <cell r="HJ81"/>
          <cell r="HK81"/>
          <cell r="HL81"/>
          <cell r="HM81"/>
          <cell r="HN81"/>
          <cell r="HO81">
            <v>0</v>
          </cell>
          <cell r="HP81">
            <v>0</v>
          </cell>
          <cell r="HQ81">
            <v>0</v>
          </cell>
          <cell r="HR81">
            <v>0</v>
          </cell>
          <cell r="HS81">
            <v>0</v>
          </cell>
          <cell r="HT81"/>
          <cell r="HU81">
            <v>0</v>
          </cell>
          <cell r="HV81"/>
          <cell r="HW81">
            <v>0</v>
          </cell>
          <cell r="HX81"/>
          <cell r="HY81">
            <v>0</v>
          </cell>
          <cell r="HZ81">
            <v>0</v>
          </cell>
          <cell r="IA81">
            <v>0</v>
          </cell>
          <cell r="IB81">
            <v>0</v>
          </cell>
          <cell r="IC81">
            <v>0</v>
          </cell>
          <cell r="ID81">
            <v>0</v>
          </cell>
          <cell r="IE81">
            <v>0</v>
          </cell>
          <cell r="IF81">
            <v>0</v>
          </cell>
          <cell r="IG81">
            <v>0</v>
          </cell>
          <cell r="IH81">
            <v>0</v>
          </cell>
          <cell r="II81">
            <v>0</v>
          </cell>
          <cell r="IJ81"/>
          <cell r="IK81"/>
          <cell r="IL81"/>
          <cell r="IM81">
            <v>0</v>
          </cell>
          <cell r="IN81">
            <v>575</v>
          </cell>
        </row>
        <row r="82">
          <cell r="A82">
            <v>79</v>
          </cell>
          <cell r="B82" t="str">
            <v>Bandipora</v>
          </cell>
          <cell r="C82" t="str">
            <v>JAMMU AND KASHMIR</v>
          </cell>
          <cell r="D82" t="str">
            <v>North</v>
          </cell>
          <cell r="E82" t="str">
            <v>REHBER IRON STORE</v>
          </cell>
          <cell r="F82"/>
          <cell r="G82"/>
          <cell r="H82">
            <v>0.3</v>
          </cell>
          <cell r="I82"/>
          <cell r="J82" t="str">
            <v>Low</v>
          </cell>
          <cell r="K82"/>
          <cell r="L82"/>
          <cell r="M82" t="str">
            <v>Bhanu Ayush</v>
          </cell>
          <cell r="N82"/>
          <cell r="O82">
            <v>0</v>
          </cell>
          <cell r="P82">
            <v>600</v>
          </cell>
          <cell r="Q82">
            <v>0</v>
          </cell>
          <cell r="R82">
            <v>0</v>
          </cell>
          <cell r="S82">
            <v>0</v>
          </cell>
          <cell r="T82">
            <v>6</v>
          </cell>
          <cell r="U82">
            <v>0</v>
          </cell>
          <cell r="V82">
            <v>0</v>
          </cell>
          <cell r="W82">
            <v>0</v>
          </cell>
          <cell r="X82">
            <v>0</v>
          </cell>
          <cell r="Y82" t="str">
            <v/>
          </cell>
          <cell r="Z82">
            <v>0</v>
          </cell>
          <cell r="AA82" t="str">
            <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cell r="AY82"/>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cell r="BW82"/>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cell r="CV82"/>
          <cell r="CW82"/>
          <cell r="CX82"/>
          <cell r="CY82"/>
          <cell r="CZ82"/>
          <cell r="DA82"/>
          <cell r="DB82"/>
          <cell r="DC82"/>
          <cell r="DD82"/>
          <cell r="DE82"/>
          <cell r="DF82"/>
          <cell r="DG82"/>
          <cell r="DH82">
            <v>0</v>
          </cell>
          <cell r="DI82">
            <v>0</v>
          </cell>
          <cell r="DJ82">
            <v>0</v>
          </cell>
          <cell r="DK82">
            <v>0</v>
          </cell>
          <cell r="DL82">
            <v>0</v>
          </cell>
          <cell r="DM82">
            <v>0</v>
          </cell>
          <cell r="DN82">
            <v>0</v>
          </cell>
          <cell r="DO82">
            <v>0</v>
          </cell>
          <cell r="DP82">
            <v>0</v>
          </cell>
          <cell r="DQ82">
            <v>0</v>
          </cell>
          <cell r="DR82">
            <v>0</v>
          </cell>
          <cell r="DS82"/>
          <cell r="DT82"/>
          <cell r="DU82"/>
          <cell r="DV82"/>
          <cell r="DW82"/>
          <cell r="DX82"/>
          <cell r="DY82"/>
          <cell r="DZ82"/>
          <cell r="EA82"/>
          <cell r="EB82"/>
          <cell r="EC82"/>
          <cell r="ED82"/>
          <cell r="EE82"/>
          <cell r="EF82"/>
          <cell r="EG82">
            <v>0</v>
          </cell>
          <cell r="EH82">
            <v>0</v>
          </cell>
          <cell r="EI82">
            <v>0</v>
          </cell>
          <cell r="EJ82">
            <v>0</v>
          </cell>
          <cell r="EK82">
            <v>0</v>
          </cell>
          <cell r="EL82">
            <v>0</v>
          </cell>
          <cell r="EM82">
            <v>0</v>
          </cell>
          <cell r="EN82">
            <v>0</v>
          </cell>
          <cell r="EO82">
            <v>0</v>
          </cell>
          <cell r="EP82">
            <v>0</v>
          </cell>
          <cell r="EQ82">
            <v>0</v>
          </cell>
          <cell r="ER82">
            <v>0</v>
          </cell>
          <cell r="ES82"/>
          <cell r="ET82"/>
          <cell r="EU82"/>
          <cell r="EV82"/>
          <cell r="EW82"/>
          <cell r="EX82"/>
          <cell r="EY82"/>
          <cell r="EZ82"/>
          <cell r="FA82"/>
          <cell r="FB82"/>
          <cell r="FC82"/>
          <cell r="FD82"/>
          <cell r="FE82">
            <v>1</v>
          </cell>
          <cell r="FF82">
            <v>1</v>
          </cell>
          <cell r="FG82">
            <v>1</v>
          </cell>
          <cell r="FH82">
            <v>0</v>
          </cell>
          <cell r="FI82">
            <v>0</v>
          </cell>
          <cell r="FJ82">
            <v>0</v>
          </cell>
          <cell r="FK82">
            <v>0</v>
          </cell>
          <cell r="FL82">
            <v>0</v>
          </cell>
          <cell r="FM82">
            <v>0</v>
          </cell>
          <cell r="FN82">
            <v>0</v>
          </cell>
          <cell r="FO82">
            <v>0</v>
          </cell>
          <cell r="FP82">
            <v>0</v>
          </cell>
          <cell r="FQ82"/>
          <cell r="FR82"/>
          <cell r="FS82"/>
          <cell r="FT82"/>
          <cell r="FU82"/>
          <cell r="FV82"/>
          <cell r="FW82"/>
          <cell r="FX82"/>
          <cell r="FY82"/>
          <cell r="FZ82"/>
          <cell r="GA82"/>
          <cell r="GB82"/>
          <cell r="GC82">
            <v>3</v>
          </cell>
          <cell r="GD82">
            <v>1</v>
          </cell>
          <cell r="GE82">
            <v>1</v>
          </cell>
          <cell r="GF82">
            <v>0</v>
          </cell>
          <cell r="GG82">
            <v>0</v>
          </cell>
          <cell r="GH82">
            <v>0</v>
          </cell>
          <cell r="GI82">
            <v>0</v>
          </cell>
          <cell r="GJ82">
            <v>0</v>
          </cell>
          <cell r="GK82">
            <v>0</v>
          </cell>
          <cell r="GL82">
            <v>0</v>
          </cell>
          <cell r="GM82">
            <v>0</v>
          </cell>
          <cell r="GN82">
            <v>0</v>
          </cell>
          <cell r="GO82"/>
          <cell r="GP82">
            <v>0</v>
          </cell>
          <cell r="GQ82">
            <v>0</v>
          </cell>
          <cell r="GR82">
            <v>0</v>
          </cell>
          <cell r="GS82"/>
          <cell r="GT82"/>
          <cell r="GU82"/>
          <cell r="GV82"/>
          <cell r="GW82"/>
          <cell r="GX82"/>
          <cell r="GY82"/>
          <cell r="GZ82"/>
          <cell r="HA82"/>
          <cell r="HB82"/>
          <cell r="HC82">
            <v>0</v>
          </cell>
          <cell r="HD82">
            <v>0</v>
          </cell>
          <cell r="HE82">
            <v>0</v>
          </cell>
          <cell r="HF82">
            <v>0</v>
          </cell>
          <cell r="HG82">
            <v>0</v>
          </cell>
          <cell r="HH82">
            <v>0</v>
          </cell>
          <cell r="HI82">
            <v>0</v>
          </cell>
          <cell r="HJ82"/>
          <cell r="HK82"/>
          <cell r="HL82"/>
          <cell r="HM82"/>
          <cell r="HN82"/>
          <cell r="HO82">
            <v>0</v>
          </cell>
          <cell r="HP82">
            <v>0</v>
          </cell>
          <cell r="HQ82">
            <v>0</v>
          </cell>
          <cell r="HR82">
            <v>0</v>
          </cell>
          <cell r="HS82">
            <v>2296</v>
          </cell>
          <cell r="HT82"/>
          <cell r="HU82">
            <v>0</v>
          </cell>
          <cell r="HV82"/>
          <cell r="HW82">
            <v>0</v>
          </cell>
          <cell r="HX82"/>
          <cell r="HY82">
            <v>0</v>
          </cell>
          <cell r="HZ82">
            <v>11244.44</v>
          </cell>
          <cell r="IA82">
            <v>0</v>
          </cell>
          <cell r="IB82">
            <v>0</v>
          </cell>
          <cell r="IC82">
            <v>0</v>
          </cell>
          <cell r="ID82">
            <v>0</v>
          </cell>
          <cell r="IE82">
            <v>0</v>
          </cell>
          <cell r="IF82">
            <v>0</v>
          </cell>
          <cell r="IG82">
            <v>0</v>
          </cell>
          <cell r="IH82">
            <v>0</v>
          </cell>
          <cell r="II82">
            <v>0</v>
          </cell>
          <cell r="IJ82"/>
          <cell r="IK82"/>
          <cell r="IL82"/>
          <cell r="IM82">
            <v>0</v>
          </cell>
          <cell r="IN82">
            <v>650</v>
          </cell>
        </row>
        <row r="83">
          <cell r="A83">
            <v>80</v>
          </cell>
          <cell r="B83" t="str">
            <v>Ranchi</v>
          </cell>
          <cell r="C83" t="str">
            <v>JHARKHAND</v>
          </cell>
          <cell r="D83" t="str">
            <v>East</v>
          </cell>
          <cell r="E83" t="str">
            <v>M/S REAL DREAMS ENTERPRISES</v>
          </cell>
          <cell r="F83"/>
          <cell r="G83"/>
          <cell r="H83">
            <v>1</v>
          </cell>
          <cell r="I83"/>
          <cell r="J83" t="str">
            <v>Very High</v>
          </cell>
          <cell r="K83">
            <v>1</v>
          </cell>
          <cell r="L83"/>
          <cell r="M83" t="str">
            <v>Susmit Kumar</v>
          </cell>
          <cell r="N83"/>
          <cell r="O83">
            <v>0</v>
          </cell>
          <cell r="P83">
            <v>14000</v>
          </cell>
          <cell r="Q83">
            <v>0</v>
          </cell>
          <cell r="R83">
            <v>0</v>
          </cell>
          <cell r="S83">
            <v>0</v>
          </cell>
          <cell r="T83">
            <v>8</v>
          </cell>
          <cell r="U83">
            <v>0</v>
          </cell>
          <cell r="V83">
            <v>20</v>
          </cell>
          <cell r="W83">
            <v>0</v>
          </cell>
          <cell r="X83">
            <v>0</v>
          </cell>
          <cell r="Y83" t="str">
            <v/>
          </cell>
          <cell r="Z83">
            <v>0</v>
          </cell>
          <cell r="AA83" t="str">
            <v/>
          </cell>
          <cell r="AB83">
            <v>0</v>
          </cell>
          <cell r="AC83">
            <v>0</v>
          </cell>
          <cell r="AD83">
            <v>0</v>
          </cell>
          <cell r="AE83">
            <v>0</v>
          </cell>
          <cell r="AF83">
            <v>0</v>
          </cell>
          <cell r="AG83">
            <v>0</v>
          </cell>
          <cell r="AH83">
            <v>0</v>
          </cell>
          <cell r="AI83">
            <v>0</v>
          </cell>
          <cell r="AJ83">
            <v>0</v>
          </cell>
          <cell r="AK83">
            <v>75</v>
          </cell>
          <cell r="AL83">
            <v>90</v>
          </cell>
          <cell r="AM83">
            <v>111</v>
          </cell>
          <cell r="AN83">
            <v>128.73599999999999</v>
          </cell>
          <cell r="AO83">
            <v>104.11499999999999</v>
          </cell>
          <cell r="AP83">
            <v>15</v>
          </cell>
          <cell r="AQ83">
            <v>132.49</v>
          </cell>
          <cell r="AR83">
            <v>211.76</v>
          </cell>
          <cell r="AS83">
            <v>0</v>
          </cell>
          <cell r="AT83">
            <v>30.729999999999997</v>
          </cell>
          <cell r="AU83">
            <v>0</v>
          </cell>
          <cell r="AV83">
            <v>129.03</v>
          </cell>
          <cell r="AW83">
            <v>49</v>
          </cell>
          <cell r="AX83"/>
          <cell r="AY83"/>
          <cell r="AZ83">
            <v>0</v>
          </cell>
          <cell r="BA83">
            <v>0</v>
          </cell>
          <cell r="BB83">
            <v>0</v>
          </cell>
          <cell r="BC83">
            <v>0</v>
          </cell>
          <cell r="BD83">
            <v>0</v>
          </cell>
          <cell r="BE83">
            <v>0</v>
          </cell>
          <cell r="BF83">
            <v>0</v>
          </cell>
          <cell r="BG83">
            <v>0</v>
          </cell>
          <cell r="BH83">
            <v>0</v>
          </cell>
          <cell r="BI83">
            <v>5</v>
          </cell>
          <cell r="BJ83">
            <v>4</v>
          </cell>
          <cell r="BK83">
            <v>1</v>
          </cell>
          <cell r="BL83">
            <v>1</v>
          </cell>
          <cell r="BM83">
            <v>2</v>
          </cell>
          <cell r="BN83">
            <v>0</v>
          </cell>
          <cell r="BO83">
            <v>1</v>
          </cell>
          <cell r="BP83">
            <v>3</v>
          </cell>
          <cell r="BQ83">
            <v>0</v>
          </cell>
          <cell r="BR83">
            <v>2</v>
          </cell>
          <cell r="BS83">
            <v>0</v>
          </cell>
          <cell r="BT83">
            <v>1</v>
          </cell>
          <cell r="BU83">
            <v>0</v>
          </cell>
          <cell r="BV83"/>
          <cell r="BW83"/>
          <cell r="BX83">
            <v>20</v>
          </cell>
          <cell r="BY83">
            <v>0</v>
          </cell>
          <cell r="BZ83">
            <v>0</v>
          </cell>
          <cell r="CA83">
            <v>0</v>
          </cell>
          <cell r="CB83">
            <v>0</v>
          </cell>
          <cell r="CC83">
            <v>0</v>
          </cell>
          <cell r="CD83">
            <v>0</v>
          </cell>
          <cell r="CE83">
            <v>0</v>
          </cell>
          <cell r="CF83">
            <v>0</v>
          </cell>
          <cell r="CG83">
            <v>0</v>
          </cell>
          <cell r="CH83">
            <v>5</v>
          </cell>
          <cell r="CI83">
            <v>6</v>
          </cell>
          <cell r="CJ83">
            <v>7</v>
          </cell>
          <cell r="CK83">
            <v>10</v>
          </cell>
          <cell r="CL83">
            <v>8</v>
          </cell>
          <cell r="CM83">
            <v>1</v>
          </cell>
          <cell r="CN83">
            <v>5</v>
          </cell>
          <cell r="CO83">
            <v>11</v>
          </cell>
          <cell r="CP83">
            <v>0</v>
          </cell>
          <cell r="CQ83">
            <v>3</v>
          </cell>
          <cell r="CR83">
            <v>0</v>
          </cell>
          <cell r="CS83">
            <v>4</v>
          </cell>
          <cell r="CT83">
            <v>3</v>
          </cell>
          <cell r="CU83"/>
          <cell r="CV83"/>
          <cell r="CW83"/>
          <cell r="CX83"/>
          <cell r="CY83"/>
          <cell r="CZ83"/>
          <cell r="DA83"/>
          <cell r="DB83"/>
          <cell r="DC83"/>
          <cell r="DD83"/>
          <cell r="DE83"/>
          <cell r="DF83"/>
          <cell r="DG83"/>
          <cell r="DH83">
            <v>10</v>
          </cell>
          <cell r="DI83">
            <v>11</v>
          </cell>
          <cell r="DJ83">
            <v>13</v>
          </cell>
          <cell r="DK83">
            <v>12</v>
          </cell>
          <cell r="DL83">
            <v>11</v>
          </cell>
          <cell r="DM83">
            <v>15</v>
          </cell>
          <cell r="DN83">
            <v>14</v>
          </cell>
          <cell r="DO83">
            <v>13</v>
          </cell>
          <cell r="DP83">
            <v>3</v>
          </cell>
          <cell r="DQ83">
            <v>7</v>
          </cell>
          <cell r="DR83">
            <v>6</v>
          </cell>
          <cell r="DS83"/>
          <cell r="DT83"/>
          <cell r="DU83"/>
          <cell r="DV83"/>
          <cell r="DW83"/>
          <cell r="DX83"/>
          <cell r="DY83"/>
          <cell r="DZ83"/>
          <cell r="EA83"/>
          <cell r="EB83"/>
          <cell r="EC83"/>
          <cell r="ED83"/>
          <cell r="EE83"/>
          <cell r="EF83"/>
          <cell r="EG83">
            <v>0</v>
          </cell>
          <cell r="EH83">
            <v>0</v>
          </cell>
          <cell r="EI83">
            <v>0</v>
          </cell>
          <cell r="EJ83">
            <v>0</v>
          </cell>
          <cell r="EK83">
            <v>0</v>
          </cell>
          <cell r="EL83">
            <v>0</v>
          </cell>
          <cell r="EM83">
            <v>0</v>
          </cell>
          <cell r="EN83">
            <v>0</v>
          </cell>
          <cell r="EO83">
            <v>0</v>
          </cell>
          <cell r="EP83">
            <v>0</v>
          </cell>
          <cell r="EQ83">
            <v>0</v>
          </cell>
          <cell r="ER83">
            <v>0</v>
          </cell>
          <cell r="ES83"/>
          <cell r="ET83"/>
          <cell r="EU83"/>
          <cell r="EV83"/>
          <cell r="EW83"/>
          <cell r="EX83"/>
          <cell r="EY83"/>
          <cell r="EZ83"/>
          <cell r="FA83"/>
          <cell r="FB83"/>
          <cell r="FC83"/>
          <cell r="FD83"/>
          <cell r="FE83">
            <v>0</v>
          </cell>
          <cell r="FF83">
            <v>0</v>
          </cell>
          <cell r="FG83">
            <v>0</v>
          </cell>
          <cell r="FH83">
            <v>0</v>
          </cell>
          <cell r="FI83">
            <v>0</v>
          </cell>
          <cell r="FJ83">
            <v>0</v>
          </cell>
          <cell r="FK83">
            <v>0</v>
          </cell>
          <cell r="FL83">
            <v>0</v>
          </cell>
          <cell r="FM83">
            <v>0</v>
          </cell>
          <cell r="FN83">
            <v>0</v>
          </cell>
          <cell r="FO83">
            <v>0</v>
          </cell>
          <cell r="FP83">
            <v>0</v>
          </cell>
          <cell r="FQ83"/>
          <cell r="FR83"/>
          <cell r="FS83"/>
          <cell r="FT83"/>
          <cell r="FU83"/>
          <cell r="FV83"/>
          <cell r="FW83"/>
          <cell r="FX83"/>
          <cell r="FY83"/>
          <cell r="FZ83"/>
          <cell r="GA83"/>
          <cell r="GB83"/>
          <cell r="GC83">
            <v>0</v>
          </cell>
          <cell r="GD83">
            <v>0</v>
          </cell>
          <cell r="GE83">
            <v>0</v>
          </cell>
          <cell r="GF83">
            <v>0</v>
          </cell>
          <cell r="GG83">
            <v>0</v>
          </cell>
          <cell r="GH83">
            <v>0</v>
          </cell>
          <cell r="GI83">
            <v>0</v>
          </cell>
          <cell r="GJ83">
            <v>0</v>
          </cell>
          <cell r="GK83">
            <v>0</v>
          </cell>
          <cell r="GL83">
            <v>0</v>
          </cell>
          <cell r="GM83">
            <v>0</v>
          </cell>
          <cell r="GN83">
            <v>0</v>
          </cell>
          <cell r="GO83"/>
          <cell r="GP83">
            <v>0</v>
          </cell>
          <cell r="GQ83">
            <v>4</v>
          </cell>
          <cell r="GR83">
            <v>1</v>
          </cell>
          <cell r="GS83"/>
          <cell r="GT83"/>
          <cell r="GU83"/>
          <cell r="GV83"/>
          <cell r="GW83"/>
          <cell r="GX83"/>
          <cell r="GY83"/>
          <cell r="GZ83"/>
          <cell r="HA83"/>
          <cell r="HB83"/>
          <cell r="HC83">
            <v>4</v>
          </cell>
          <cell r="HD83">
            <v>1</v>
          </cell>
          <cell r="HE83">
            <v>3</v>
          </cell>
          <cell r="HF83">
            <v>1</v>
          </cell>
          <cell r="HG83">
            <v>0</v>
          </cell>
          <cell r="HH83">
            <v>2</v>
          </cell>
          <cell r="HI83">
            <v>0</v>
          </cell>
          <cell r="HJ83"/>
          <cell r="HK83"/>
          <cell r="HL83"/>
          <cell r="HM83"/>
          <cell r="HN83"/>
          <cell r="HO83">
            <v>0</v>
          </cell>
          <cell r="HP83">
            <v>0</v>
          </cell>
          <cell r="HQ83">
            <v>0</v>
          </cell>
          <cell r="HR83">
            <v>0</v>
          </cell>
          <cell r="HS83">
            <v>0</v>
          </cell>
          <cell r="HT83"/>
          <cell r="HU83">
            <v>0</v>
          </cell>
          <cell r="HV83"/>
          <cell r="HW83">
            <v>0</v>
          </cell>
          <cell r="HX83"/>
          <cell r="HY83">
            <v>0</v>
          </cell>
          <cell r="HZ83">
            <v>14924</v>
          </cell>
          <cell r="IA83">
            <v>276</v>
          </cell>
          <cell r="IB83">
            <v>800.86099999999999</v>
          </cell>
          <cell r="IC83">
            <v>23</v>
          </cell>
          <cell r="ID83">
            <v>80.086100000000002</v>
          </cell>
          <cell r="IE83">
            <v>0</v>
          </cell>
          <cell r="IF83">
            <v>0</v>
          </cell>
          <cell r="IG83">
            <v>0</v>
          </cell>
          <cell r="IH83">
            <v>92</v>
          </cell>
          <cell r="II83">
            <v>82.617000000000004</v>
          </cell>
          <cell r="IJ83"/>
          <cell r="IK83"/>
          <cell r="IL83"/>
          <cell r="IM83">
            <v>59.343333333333334</v>
          </cell>
          <cell r="IN83">
            <v>520</v>
          </cell>
        </row>
        <row r="84">
          <cell r="A84">
            <v>81</v>
          </cell>
          <cell r="B84" t="str">
            <v>Dhanbad</v>
          </cell>
          <cell r="C84" t="str">
            <v>JHARKHAND</v>
          </cell>
          <cell r="D84" t="str">
            <v>East</v>
          </cell>
          <cell r="E84" t="str">
            <v>M/S TIRUPATI SALES</v>
          </cell>
          <cell r="F84"/>
          <cell r="G84"/>
          <cell r="H84">
            <v>1</v>
          </cell>
          <cell r="I84"/>
          <cell r="J84" t="str">
            <v>High</v>
          </cell>
          <cell r="K84">
            <v>1</v>
          </cell>
          <cell r="L84"/>
          <cell r="M84"/>
          <cell r="N84" t="str">
            <v xml:space="preserve">Debjyoti </v>
          </cell>
          <cell r="O84">
            <v>2</v>
          </cell>
          <cell r="P84">
            <v>6000</v>
          </cell>
          <cell r="Q84">
            <v>0</v>
          </cell>
          <cell r="R84">
            <v>0</v>
          </cell>
          <cell r="S84">
            <v>1</v>
          </cell>
          <cell r="T84">
            <v>5</v>
          </cell>
          <cell r="U84">
            <v>0</v>
          </cell>
          <cell r="V84">
            <v>3</v>
          </cell>
          <cell r="W84">
            <v>0</v>
          </cell>
          <cell r="X84">
            <v>0</v>
          </cell>
          <cell r="Y84" t="str">
            <v/>
          </cell>
          <cell r="Z84">
            <v>0</v>
          </cell>
          <cell r="AA84" t="str">
            <v/>
          </cell>
          <cell r="AB84">
            <v>0</v>
          </cell>
          <cell r="AC84">
            <v>0</v>
          </cell>
          <cell r="AD84">
            <v>0</v>
          </cell>
          <cell r="AE84">
            <v>0</v>
          </cell>
          <cell r="AF84">
            <v>0</v>
          </cell>
          <cell r="AG84">
            <v>0</v>
          </cell>
          <cell r="AH84">
            <v>0</v>
          </cell>
          <cell r="AI84">
            <v>0</v>
          </cell>
          <cell r="AJ84">
            <v>0</v>
          </cell>
          <cell r="AK84">
            <v>0</v>
          </cell>
          <cell r="AL84">
            <v>0</v>
          </cell>
          <cell r="AM84">
            <v>0</v>
          </cell>
          <cell r="AN84">
            <v>50</v>
          </cell>
          <cell r="AO84">
            <v>32</v>
          </cell>
          <cell r="AP84">
            <v>0</v>
          </cell>
          <cell r="AQ84">
            <v>0</v>
          </cell>
          <cell r="AR84">
            <v>0</v>
          </cell>
          <cell r="AS84">
            <v>0</v>
          </cell>
          <cell r="AT84">
            <v>0</v>
          </cell>
          <cell r="AU84">
            <v>0</v>
          </cell>
          <cell r="AV84">
            <v>10</v>
          </cell>
          <cell r="AW84">
            <v>0</v>
          </cell>
          <cell r="AX84"/>
          <cell r="AY84"/>
          <cell r="AZ84">
            <v>0</v>
          </cell>
          <cell r="BA84">
            <v>0</v>
          </cell>
          <cell r="BB84">
            <v>0</v>
          </cell>
          <cell r="BC84">
            <v>0</v>
          </cell>
          <cell r="BD84">
            <v>0</v>
          </cell>
          <cell r="BE84">
            <v>0</v>
          </cell>
          <cell r="BF84">
            <v>0</v>
          </cell>
          <cell r="BG84">
            <v>0</v>
          </cell>
          <cell r="BH84">
            <v>0</v>
          </cell>
          <cell r="BI84">
            <v>0</v>
          </cell>
          <cell r="BJ84">
            <v>0</v>
          </cell>
          <cell r="BK84">
            <v>0</v>
          </cell>
          <cell r="BL84">
            <v>1</v>
          </cell>
          <cell r="BM84">
            <v>0</v>
          </cell>
          <cell r="BN84">
            <v>0</v>
          </cell>
          <cell r="BO84">
            <v>0</v>
          </cell>
          <cell r="BP84">
            <v>0</v>
          </cell>
          <cell r="BQ84">
            <v>0</v>
          </cell>
          <cell r="BR84">
            <v>0</v>
          </cell>
          <cell r="BS84">
            <v>0</v>
          </cell>
          <cell r="BT84">
            <v>2</v>
          </cell>
          <cell r="BU84">
            <v>0</v>
          </cell>
          <cell r="BV84"/>
          <cell r="BW84"/>
          <cell r="BX84">
            <v>3</v>
          </cell>
          <cell r="BY84">
            <v>0</v>
          </cell>
          <cell r="BZ84">
            <v>0</v>
          </cell>
          <cell r="CA84">
            <v>0</v>
          </cell>
          <cell r="CB84">
            <v>0</v>
          </cell>
          <cell r="CC84">
            <v>0</v>
          </cell>
          <cell r="CD84">
            <v>0</v>
          </cell>
          <cell r="CE84">
            <v>0</v>
          </cell>
          <cell r="CF84">
            <v>0</v>
          </cell>
          <cell r="CG84">
            <v>0</v>
          </cell>
          <cell r="CH84">
            <v>0</v>
          </cell>
          <cell r="CI84">
            <v>0</v>
          </cell>
          <cell r="CJ84">
            <v>0</v>
          </cell>
          <cell r="CK84">
            <v>1</v>
          </cell>
          <cell r="CL84">
            <v>1</v>
          </cell>
          <cell r="CM84">
            <v>0</v>
          </cell>
          <cell r="CN84">
            <v>0</v>
          </cell>
          <cell r="CO84">
            <v>0</v>
          </cell>
          <cell r="CP84">
            <v>0</v>
          </cell>
          <cell r="CQ84">
            <v>0</v>
          </cell>
          <cell r="CR84">
            <v>0</v>
          </cell>
          <cell r="CS84">
            <v>2</v>
          </cell>
          <cell r="CT84">
            <v>0</v>
          </cell>
          <cell r="CU84"/>
          <cell r="CV84"/>
          <cell r="CW84"/>
          <cell r="CX84"/>
          <cell r="CY84"/>
          <cell r="CZ84"/>
          <cell r="DA84"/>
          <cell r="DB84"/>
          <cell r="DC84"/>
          <cell r="DD84"/>
          <cell r="DE84"/>
          <cell r="DF84"/>
          <cell r="DG84"/>
          <cell r="DH84">
            <v>0</v>
          </cell>
          <cell r="DI84">
            <v>1</v>
          </cell>
          <cell r="DJ84">
            <v>1</v>
          </cell>
          <cell r="DK84">
            <v>1</v>
          </cell>
          <cell r="DL84">
            <v>1</v>
          </cell>
          <cell r="DM84">
            <v>0</v>
          </cell>
          <cell r="DN84">
            <v>0</v>
          </cell>
          <cell r="DO84">
            <v>0</v>
          </cell>
          <cell r="DP84">
            <v>0</v>
          </cell>
          <cell r="DQ84">
            <v>2</v>
          </cell>
          <cell r="DR84">
            <v>2</v>
          </cell>
          <cell r="DS84"/>
          <cell r="DT84"/>
          <cell r="DU84"/>
          <cell r="DV84"/>
          <cell r="DW84"/>
          <cell r="DX84"/>
          <cell r="DY84"/>
          <cell r="DZ84"/>
          <cell r="EA84"/>
          <cell r="EB84"/>
          <cell r="EC84"/>
          <cell r="ED84"/>
          <cell r="EE84"/>
          <cell r="EF84"/>
          <cell r="EG84">
            <v>0</v>
          </cell>
          <cell r="EH84">
            <v>0</v>
          </cell>
          <cell r="EI84">
            <v>0</v>
          </cell>
          <cell r="EJ84">
            <v>0</v>
          </cell>
          <cell r="EK84">
            <v>0</v>
          </cell>
          <cell r="EL84">
            <v>0</v>
          </cell>
          <cell r="EM84">
            <v>0</v>
          </cell>
          <cell r="EN84">
            <v>0</v>
          </cell>
          <cell r="EO84">
            <v>0</v>
          </cell>
          <cell r="EP84">
            <v>0</v>
          </cell>
          <cell r="EQ84">
            <v>0</v>
          </cell>
          <cell r="ER84">
            <v>0</v>
          </cell>
          <cell r="ES84"/>
          <cell r="ET84"/>
          <cell r="EU84"/>
          <cell r="EV84"/>
          <cell r="EW84"/>
          <cell r="EX84"/>
          <cell r="EY84"/>
          <cell r="EZ84"/>
          <cell r="FA84"/>
          <cell r="FB84"/>
          <cell r="FC84"/>
          <cell r="FD84"/>
          <cell r="FE84">
            <v>0</v>
          </cell>
          <cell r="FF84">
            <v>0</v>
          </cell>
          <cell r="FG84">
            <v>0</v>
          </cell>
          <cell r="FH84">
            <v>0</v>
          </cell>
          <cell r="FI84">
            <v>0</v>
          </cell>
          <cell r="FJ84">
            <v>0</v>
          </cell>
          <cell r="FK84">
            <v>0</v>
          </cell>
          <cell r="FL84">
            <v>0</v>
          </cell>
          <cell r="FM84">
            <v>0</v>
          </cell>
          <cell r="FN84">
            <v>0</v>
          </cell>
          <cell r="FO84">
            <v>0</v>
          </cell>
          <cell r="FP84">
            <v>0</v>
          </cell>
          <cell r="FQ84"/>
          <cell r="FR84"/>
          <cell r="FS84"/>
          <cell r="FT84"/>
          <cell r="FU84"/>
          <cell r="FV84"/>
          <cell r="FW84"/>
          <cell r="FX84"/>
          <cell r="FY84"/>
          <cell r="FZ84"/>
          <cell r="GA84"/>
          <cell r="GB84"/>
          <cell r="GC84">
            <v>0</v>
          </cell>
          <cell r="GD84">
            <v>0</v>
          </cell>
          <cell r="GE84">
            <v>0</v>
          </cell>
          <cell r="GF84">
            <v>0</v>
          </cell>
          <cell r="GG84">
            <v>0</v>
          </cell>
          <cell r="GH84">
            <v>0</v>
          </cell>
          <cell r="GI84">
            <v>0</v>
          </cell>
          <cell r="GJ84">
            <v>0</v>
          </cell>
          <cell r="GK84">
            <v>0</v>
          </cell>
          <cell r="GL84">
            <v>0</v>
          </cell>
          <cell r="GM84">
            <v>0</v>
          </cell>
          <cell r="GN84">
            <v>0</v>
          </cell>
          <cell r="GO84"/>
          <cell r="GP84">
            <v>0</v>
          </cell>
          <cell r="GQ84">
            <v>0</v>
          </cell>
          <cell r="GR84">
            <v>4</v>
          </cell>
          <cell r="GS84"/>
          <cell r="GT84"/>
          <cell r="GU84"/>
          <cell r="GV84"/>
          <cell r="GW84"/>
          <cell r="GX84"/>
          <cell r="GY84"/>
          <cell r="GZ84"/>
          <cell r="HA84"/>
          <cell r="HB84"/>
          <cell r="HC84">
            <v>0</v>
          </cell>
          <cell r="HD84">
            <v>0</v>
          </cell>
          <cell r="HE84">
            <v>0</v>
          </cell>
          <cell r="HF84">
            <v>0</v>
          </cell>
          <cell r="HG84">
            <v>0</v>
          </cell>
          <cell r="HH84">
            <v>0</v>
          </cell>
          <cell r="HI84">
            <v>0</v>
          </cell>
          <cell r="HJ84"/>
          <cell r="HK84"/>
          <cell r="HL84"/>
          <cell r="HM84"/>
          <cell r="HN84"/>
          <cell r="HO84">
            <v>0</v>
          </cell>
          <cell r="HP84">
            <v>0</v>
          </cell>
          <cell r="HQ84">
            <v>0</v>
          </cell>
          <cell r="HR84">
            <v>0</v>
          </cell>
          <cell r="HS84">
            <v>0</v>
          </cell>
          <cell r="HT84"/>
          <cell r="HU84">
            <v>0</v>
          </cell>
          <cell r="HV84"/>
          <cell r="HW84">
            <v>0</v>
          </cell>
          <cell r="HX84"/>
          <cell r="HY84">
            <v>0</v>
          </cell>
          <cell r="HZ84">
            <v>8160</v>
          </cell>
          <cell r="IA84">
            <v>0</v>
          </cell>
          <cell r="IB84">
            <v>92</v>
          </cell>
          <cell r="IC84">
            <v>0</v>
          </cell>
          <cell r="ID84">
            <v>9.1999999999999993</v>
          </cell>
          <cell r="IE84">
            <v>0</v>
          </cell>
          <cell r="IF84">
            <v>0</v>
          </cell>
          <cell r="IG84">
            <v>0</v>
          </cell>
          <cell r="IH84">
            <v>0</v>
          </cell>
          <cell r="II84">
            <v>27.333333333333332</v>
          </cell>
          <cell r="IJ84"/>
          <cell r="IK84"/>
          <cell r="IL84"/>
          <cell r="IM84">
            <v>3.3333333333333335</v>
          </cell>
          <cell r="IN84">
            <v>1100</v>
          </cell>
        </row>
        <row r="85">
          <cell r="A85">
            <v>82</v>
          </cell>
          <cell r="B85" t="str">
            <v>Deoghar</v>
          </cell>
          <cell r="C85" t="str">
            <v>JHARKHAND</v>
          </cell>
          <cell r="D85" t="str">
            <v>East</v>
          </cell>
          <cell r="E85"/>
          <cell r="F85"/>
          <cell r="G85"/>
          <cell r="H85">
            <v>0.5</v>
          </cell>
          <cell r="I85"/>
          <cell r="J85" t="str">
            <v>Medium</v>
          </cell>
          <cell r="K85"/>
          <cell r="L85"/>
          <cell r="M85"/>
          <cell r="N85"/>
          <cell r="O85">
            <v>2</v>
          </cell>
          <cell r="P85">
            <v>4000</v>
          </cell>
          <cell r="Q85">
            <v>0</v>
          </cell>
          <cell r="R85">
            <v>0</v>
          </cell>
          <cell r="S85">
            <v>1</v>
          </cell>
          <cell r="T85">
            <v>4</v>
          </cell>
          <cell r="U85">
            <v>0</v>
          </cell>
          <cell r="V85">
            <v>0</v>
          </cell>
          <cell r="W85">
            <v>0</v>
          </cell>
          <cell r="X85">
            <v>0</v>
          </cell>
          <cell r="Y85" t="str">
            <v/>
          </cell>
          <cell r="Z85">
            <v>0</v>
          </cell>
          <cell r="AA85" t="str">
            <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cell r="AY85"/>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cell r="BW85"/>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cell r="CV85"/>
          <cell r="CW85"/>
          <cell r="CX85"/>
          <cell r="CY85"/>
          <cell r="CZ85"/>
          <cell r="DA85"/>
          <cell r="DB85"/>
          <cell r="DC85"/>
          <cell r="DD85"/>
          <cell r="DE85"/>
          <cell r="DF85"/>
          <cell r="DG85"/>
          <cell r="DH85">
            <v>0</v>
          </cell>
          <cell r="DI85">
            <v>0</v>
          </cell>
          <cell r="DJ85">
            <v>0</v>
          </cell>
          <cell r="DK85">
            <v>0</v>
          </cell>
          <cell r="DL85">
            <v>0</v>
          </cell>
          <cell r="DM85">
            <v>0</v>
          </cell>
          <cell r="DN85">
            <v>0</v>
          </cell>
          <cell r="DO85">
            <v>0</v>
          </cell>
          <cell r="DP85">
            <v>0</v>
          </cell>
          <cell r="DQ85">
            <v>0</v>
          </cell>
          <cell r="DR85">
            <v>0</v>
          </cell>
          <cell r="DS85"/>
          <cell r="DT85"/>
          <cell r="DU85"/>
          <cell r="DV85"/>
          <cell r="DW85"/>
          <cell r="DX85"/>
          <cell r="DY85"/>
          <cell r="DZ85"/>
          <cell r="EA85"/>
          <cell r="EB85"/>
          <cell r="EC85"/>
          <cell r="ED85"/>
          <cell r="EE85"/>
          <cell r="EF85"/>
          <cell r="EG85">
            <v>0</v>
          </cell>
          <cell r="EH85">
            <v>0</v>
          </cell>
          <cell r="EI85">
            <v>0</v>
          </cell>
          <cell r="EJ85">
            <v>0</v>
          </cell>
          <cell r="EK85">
            <v>0</v>
          </cell>
          <cell r="EL85">
            <v>0</v>
          </cell>
          <cell r="EM85">
            <v>0</v>
          </cell>
          <cell r="EN85">
            <v>0</v>
          </cell>
          <cell r="EO85">
            <v>0</v>
          </cell>
          <cell r="EP85">
            <v>0</v>
          </cell>
          <cell r="EQ85">
            <v>0</v>
          </cell>
          <cell r="ER85">
            <v>0</v>
          </cell>
          <cell r="ES85"/>
          <cell r="ET85"/>
          <cell r="EU85"/>
          <cell r="EV85"/>
          <cell r="EW85"/>
          <cell r="EX85"/>
          <cell r="EY85"/>
          <cell r="EZ85"/>
          <cell r="FA85"/>
          <cell r="FB85"/>
          <cell r="FC85"/>
          <cell r="FD85"/>
          <cell r="FE85">
            <v>0</v>
          </cell>
          <cell r="FF85">
            <v>0</v>
          </cell>
          <cell r="FG85">
            <v>0</v>
          </cell>
          <cell r="FH85">
            <v>0</v>
          </cell>
          <cell r="FI85">
            <v>0</v>
          </cell>
          <cell r="FJ85">
            <v>0</v>
          </cell>
          <cell r="FK85">
            <v>0</v>
          </cell>
          <cell r="FL85">
            <v>0</v>
          </cell>
          <cell r="FM85">
            <v>0</v>
          </cell>
          <cell r="FN85">
            <v>0</v>
          </cell>
          <cell r="FO85">
            <v>0</v>
          </cell>
          <cell r="FP85">
            <v>0</v>
          </cell>
          <cell r="FQ85"/>
          <cell r="FR85"/>
          <cell r="FS85"/>
          <cell r="FT85"/>
          <cell r="FU85"/>
          <cell r="FV85"/>
          <cell r="FW85"/>
          <cell r="FX85"/>
          <cell r="FY85"/>
          <cell r="FZ85"/>
          <cell r="GA85"/>
          <cell r="GB85"/>
          <cell r="GC85">
            <v>0</v>
          </cell>
          <cell r="GD85">
            <v>0</v>
          </cell>
          <cell r="GE85">
            <v>0</v>
          </cell>
          <cell r="GF85">
            <v>0</v>
          </cell>
          <cell r="GG85">
            <v>0</v>
          </cell>
          <cell r="GH85">
            <v>0</v>
          </cell>
          <cell r="GI85">
            <v>0</v>
          </cell>
          <cell r="GJ85">
            <v>0</v>
          </cell>
          <cell r="GK85">
            <v>0</v>
          </cell>
          <cell r="GL85">
            <v>0</v>
          </cell>
          <cell r="GM85">
            <v>0</v>
          </cell>
          <cell r="GN85">
            <v>0</v>
          </cell>
          <cell r="GO85"/>
          <cell r="GP85">
            <v>0</v>
          </cell>
          <cell r="GQ85">
            <v>1</v>
          </cell>
          <cell r="GR85">
            <v>0</v>
          </cell>
          <cell r="GS85"/>
          <cell r="GT85"/>
          <cell r="GU85"/>
          <cell r="GV85"/>
          <cell r="GW85"/>
          <cell r="GX85"/>
          <cell r="GY85"/>
          <cell r="GZ85"/>
          <cell r="HA85"/>
          <cell r="HB85"/>
          <cell r="HC85">
            <v>0</v>
          </cell>
          <cell r="HD85">
            <v>0</v>
          </cell>
          <cell r="HE85">
            <v>0</v>
          </cell>
          <cell r="HF85">
            <v>0</v>
          </cell>
          <cell r="HG85">
            <v>0</v>
          </cell>
          <cell r="HH85">
            <v>0</v>
          </cell>
          <cell r="HI85">
            <v>0</v>
          </cell>
          <cell r="HJ85"/>
          <cell r="HK85"/>
          <cell r="HL85"/>
          <cell r="HM85"/>
          <cell r="HN85"/>
          <cell r="HO85">
            <v>0</v>
          </cell>
          <cell r="HP85">
            <v>0</v>
          </cell>
          <cell r="HQ85">
            <v>0</v>
          </cell>
          <cell r="HR85">
            <v>0</v>
          </cell>
          <cell r="HS85">
            <v>0</v>
          </cell>
          <cell r="HT85"/>
          <cell r="HU85">
            <v>0</v>
          </cell>
          <cell r="HV85"/>
          <cell r="HW85">
            <v>0</v>
          </cell>
          <cell r="HX85"/>
          <cell r="HY85">
            <v>0</v>
          </cell>
          <cell r="HZ85">
            <v>0</v>
          </cell>
          <cell r="IA85">
            <v>0</v>
          </cell>
          <cell r="IB85">
            <v>0</v>
          </cell>
          <cell r="IC85">
            <v>0</v>
          </cell>
          <cell r="ID85">
            <v>0</v>
          </cell>
          <cell r="IE85">
            <v>0</v>
          </cell>
          <cell r="IF85">
            <v>0</v>
          </cell>
          <cell r="IG85">
            <v>0</v>
          </cell>
          <cell r="IH85">
            <v>0</v>
          </cell>
          <cell r="II85">
            <v>0</v>
          </cell>
          <cell r="IJ85"/>
          <cell r="IK85"/>
          <cell r="IL85"/>
          <cell r="IM85">
            <v>0</v>
          </cell>
          <cell r="IN85">
            <v>1000</v>
          </cell>
        </row>
        <row r="86">
          <cell r="A86">
            <v>83</v>
          </cell>
          <cell r="B86" t="str">
            <v>West Singhbhum</v>
          </cell>
          <cell r="C86" t="str">
            <v>JHARKHAND</v>
          </cell>
          <cell r="D86" t="str">
            <v>East</v>
          </cell>
          <cell r="E86" t="str">
            <v>Lalsar Steel</v>
          </cell>
          <cell r="F86"/>
          <cell r="G86"/>
          <cell r="H86">
            <v>0.5</v>
          </cell>
          <cell r="I86"/>
          <cell r="J86" t="str">
            <v>Medium</v>
          </cell>
          <cell r="K86"/>
          <cell r="L86"/>
          <cell r="M86" t="str">
            <v>Saurav Nath</v>
          </cell>
          <cell r="N86"/>
          <cell r="O86">
            <v>20</v>
          </cell>
          <cell r="P86">
            <v>3000</v>
          </cell>
          <cell r="Q86">
            <v>5</v>
          </cell>
          <cell r="R86">
            <v>0</v>
          </cell>
          <cell r="S86">
            <v>0</v>
          </cell>
          <cell r="T86">
            <v>0</v>
          </cell>
          <cell r="U86">
            <v>0</v>
          </cell>
          <cell r="V86">
            <v>0</v>
          </cell>
          <cell r="W86">
            <v>0</v>
          </cell>
          <cell r="X86">
            <v>0</v>
          </cell>
          <cell r="Y86" t="str">
            <v/>
          </cell>
          <cell r="Z86">
            <v>0</v>
          </cell>
          <cell r="AA86" t="str">
            <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cell r="AY86"/>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cell r="BW86"/>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v>0</v>
          </cell>
          <cell r="CM86">
            <v>0</v>
          </cell>
          <cell r="CN86">
            <v>0</v>
          </cell>
          <cell r="CO86">
            <v>0</v>
          </cell>
          <cell r="CP86">
            <v>0</v>
          </cell>
          <cell r="CQ86">
            <v>0</v>
          </cell>
          <cell r="CR86">
            <v>0</v>
          </cell>
          <cell r="CS86">
            <v>0</v>
          </cell>
          <cell r="CT86">
            <v>0</v>
          </cell>
          <cell r="CU86"/>
          <cell r="CV86"/>
          <cell r="CW86"/>
          <cell r="CX86"/>
          <cell r="CY86"/>
          <cell r="CZ86"/>
          <cell r="DA86"/>
          <cell r="DB86"/>
          <cell r="DC86"/>
          <cell r="DD86"/>
          <cell r="DE86"/>
          <cell r="DF86"/>
          <cell r="DG86"/>
          <cell r="DH86">
            <v>0</v>
          </cell>
          <cell r="DI86">
            <v>0</v>
          </cell>
          <cell r="DJ86">
            <v>0</v>
          </cell>
          <cell r="DK86">
            <v>0</v>
          </cell>
          <cell r="DL86">
            <v>0</v>
          </cell>
          <cell r="DM86">
            <v>0</v>
          </cell>
          <cell r="DN86">
            <v>0</v>
          </cell>
          <cell r="DO86">
            <v>0</v>
          </cell>
          <cell r="DP86">
            <v>0</v>
          </cell>
          <cell r="DQ86">
            <v>0</v>
          </cell>
          <cell r="DR86">
            <v>0</v>
          </cell>
          <cell r="DS86"/>
          <cell r="DT86"/>
          <cell r="DU86"/>
          <cell r="DV86"/>
          <cell r="DW86"/>
          <cell r="DX86"/>
          <cell r="DY86"/>
          <cell r="DZ86"/>
          <cell r="EA86"/>
          <cell r="EB86"/>
          <cell r="EC86"/>
          <cell r="ED86"/>
          <cell r="EE86"/>
          <cell r="EF86"/>
          <cell r="EG86">
            <v>0.42857142857142855</v>
          </cell>
          <cell r="EH86">
            <v>0.5625</v>
          </cell>
          <cell r="EI86">
            <v>0.3888888888888889</v>
          </cell>
          <cell r="EJ86">
            <v>0</v>
          </cell>
          <cell r="EK86">
            <v>0</v>
          </cell>
          <cell r="EL86">
            <v>0</v>
          </cell>
          <cell r="EM86">
            <v>0</v>
          </cell>
          <cell r="EN86">
            <v>0</v>
          </cell>
          <cell r="EO86">
            <v>0</v>
          </cell>
          <cell r="EP86">
            <v>0</v>
          </cell>
          <cell r="EQ86">
            <v>0</v>
          </cell>
          <cell r="ER86">
            <v>0</v>
          </cell>
          <cell r="ES86"/>
          <cell r="ET86"/>
          <cell r="EU86"/>
          <cell r="EV86"/>
          <cell r="EW86"/>
          <cell r="EX86"/>
          <cell r="EY86"/>
          <cell r="EZ86"/>
          <cell r="FA86"/>
          <cell r="FB86"/>
          <cell r="FC86"/>
          <cell r="FD86"/>
          <cell r="FE86">
            <v>28.714285714285715</v>
          </cell>
          <cell r="FF86">
            <v>30.625</v>
          </cell>
          <cell r="FG86">
            <v>31.611111111111111</v>
          </cell>
          <cell r="FH86">
            <v>0</v>
          </cell>
          <cell r="FI86">
            <v>0</v>
          </cell>
          <cell r="FJ86">
            <v>0</v>
          </cell>
          <cell r="FK86">
            <v>0</v>
          </cell>
          <cell r="FL86">
            <v>0</v>
          </cell>
          <cell r="FM86">
            <v>0</v>
          </cell>
          <cell r="FN86">
            <v>0</v>
          </cell>
          <cell r="FO86">
            <v>0</v>
          </cell>
          <cell r="FP86">
            <v>0</v>
          </cell>
          <cell r="FQ86"/>
          <cell r="FR86"/>
          <cell r="FS86"/>
          <cell r="FT86"/>
          <cell r="FU86"/>
          <cell r="FV86"/>
          <cell r="FW86"/>
          <cell r="FX86"/>
          <cell r="FY86"/>
          <cell r="FZ86"/>
          <cell r="GA86"/>
          <cell r="GB86"/>
          <cell r="GC86">
            <v>31.928571428571427</v>
          </cell>
          <cell r="GD86">
            <v>33.8125</v>
          </cell>
          <cell r="GE86">
            <v>32.666666666666664</v>
          </cell>
          <cell r="GF86">
            <v>0</v>
          </cell>
          <cell r="GG86">
            <v>0</v>
          </cell>
          <cell r="GH86">
            <v>0</v>
          </cell>
          <cell r="GI86">
            <v>0</v>
          </cell>
          <cell r="GJ86">
            <v>0</v>
          </cell>
          <cell r="GK86">
            <v>0</v>
          </cell>
          <cell r="GL86">
            <v>0</v>
          </cell>
          <cell r="GM86">
            <v>0</v>
          </cell>
          <cell r="GN86">
            <v>0</v>
          </cell>
          <cell r="GO86"/>
          <cell r="GP86">
            <v>0</v>
          </cell>
          <cell r="GQ86">
            <v>0</v>
          </cell>
          <cell r="GR86">
            <v>0</v>
          </cell>
          <cell r="GS86"/>
          <cell r="GT86"/>
          <cell r="GU86"/>
          <cell r="GV86"/>
          <cell r="GW86"/>
          <cell r="GX86"/>
          <cell r="GY86"/>
          <cell r="GZ86"/>
          <cell r="HA86"/>
          <cell r="HB86"/>
          <cell r="HC86">
            <v>0</v>
          </cell>
          <cell r="HD86">
            <v>0</v>
          </cell>
          <cell r="HE86">
            <v>0</v>
          </cell>
          <cell r="HF86">
            <v>0</v>
          </cell>
          <cell r="HG86">
            <v>0</v>
          </cell>
          <cell r="HH86">
            <v>0</v>
          </cell>
          <cell r="HI86">
            <v>0</v>
          </cell>
          <cell r="HJ86"/>
          <cell r="HK86"/>
          <cell r="HL86"/>
          <cell r="HM86"/>
          <cell r="HN86"/>
          <cell r="HO86">
            <v>0</v>
          </cell>
          <cell r="HP86">
            <v>0</v>
          </cell>
          <cell r="HQ86">
            <v>0</v>
          </cell>
          <cell r="HR86">
            <v>0</v>
          </cell>
          <cell r="HS86">
            <v>148167</v>
          </cell>
          <cell r="HT86"/>
          <cell r="HU86">
            <v>0</v>
          </cell>
          <cell r="HV86"/>
          <cell r="HW86">
            <v>0</v>
          </cell>
          <cell r="HX86"/>
          <cell r="HY86">
            <v>0</v>
          </cell>
          <cell r="HZ86">
            <v>548684.5</v>
          </cell>
          <cell r="IA86">
            <v>0</v>
          </cell>
          <cell r="IB86">
            <v>0</v>
          </cell>
          <cell r="IC86">
            <v>0</v>
          </cell>
          <cell r="ID86">
            <v>0</v>
          </cell>
          <cell r="IE86">
            <v>0</v>
          </cell>
          <cell r="IF86">
            <v>0</v>
          </cell>
          <cell r="IG86">
            <v>0</v>
          </cell>
          <cell r="IH86">
            <v>0</v>
          </cell>
          <cell r="II86">
            <v>0</v>
          </cell>
          <cell r="IJ86"/>
          <cell r="IK86"/>
          <cell r="IL86"/>
          <cell r="IM86">
            <v>0</v>
          </cell>
          <cell r="IN86">
            <v>22000</v>
          </cell>
        </row>
        <row r="87">
          <cell r="A87">
            <v>84</v>
          </cell>
          <cell r="B87" t="str">
            <v>East Singhbhum</v>
          </cell>
          <cell r="C87" t="str">
            <v>JHARKHAND</v>
          </cell>
          <cell r="D87" t="str">
            <v>East</v>
          </cell>
          <cell r="E87" t="str">
            <v>Lalsar Steel</v>
          </cell>
          <cell r="F87"/>
          <cell r="G87"/>
          <cell r="H87">
            <v>0.5</v>
          </cell>
          <cell r="I87"/>
          <cell r="J87" t="str">
            <v>Medium</v>
          </cell>
          <cell r="K87"/>
          <cell r="L87"/>
          <cell r="M87" t="str">
            <v>Saurav Nath</v>
          </cell>
          <cell r="N87"/>
          <cell r="O87">
            <v>12</v>
          </cell>
          <cell r="P87">
            <v>3000</v>
          </cell>
          <cell r="Q87">
            <v>3</v>
          </cell>
          <cell r="R87">
            <v>0</v>
          </cell>
          <cell r="S87">
            <v>0</v>
          </cell>
          <cell r="T87">
            <v>0</v>
          </cell>
          <cell r="U87">
            <v>0</v>
          </cell>
          <cell r="V87">
            <v>0</v>
          </cell>
          <cell r="W87">
            <v>0</v>
          </cell>
          <cell r="X87">
            <v>0</v>
          </cell>
          <cell r="Y87" t="str">
            <v/>
          </cell>
          <cell r="Z87">
            <v>0</v>
          </cell>
          <cell r="AA87" t="str">
            <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cell r="AY87"/>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cell r="BW87"/>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cell r="CV87"/>
          <cell r="CW87"/>
          <cell r="CX87"/>
          <cell r="CY87"/>
          <cell r="CZ87"/>
          <cell r="DA87"/>
          <cell r="DB87"/>
          <cell r="DC87"/>
          <cell r="DD87"/>
          <cell r="DE87"/>
          <cell r="DF87"/>
          <cell r="DG87"/>
          <cell r="DH87">
            <v>0</v>
          </cell>
          <cell r="DI87">
            <v>0</v>
          </cell>
          <cell r="DJ87">
            <v>0</v>
          </cell>
          <cell r="DK87">
            <v>0</v>
          </cell>
          <cell r="DL87">
            <v>0</v>
          </cell>
          <cell r="DM87">
            <v>0</v>
          </cell>
          <cell r="DN87">
            <v>0</v>
          </cell>
          <cell r="DO87">
            <v>0</v>
          </cell>
          <cell r="DP87">
            <v>0</v>
          </cell>
          <cell r="DQ87">
            <v>0</v>
          </cell>
          <cell r="DR87">
            <v>0</v>
          </cell>
          <cell r="DS87"/>
          <cell r="DT87"/>
          <cell r="DU87"/>
          <cell r="DV87"/>
          <cell r="DW87"/>
          <cell r="DX87"/>
          <cell r="DY87"/>
          <cell r="DZ87"/>
          <cell r="EA87"/>
          <cell r="EB87"/>
          <cell r="EC87"/>
          <cell r="ED87"/>
          <cell r="EE87"/>
          <cell r="EF87"/>
          <cell r="EG87">
            <v>0.33333333333333331</v>
          </cell>
          <cell r="EH87">
            <v>0.5</v>
          </cell>
          <cell r="EI87">
            <v>0.2</v>
          </cell>
          <cell r="EJ87">
            <v>0</v>
          </cell>
          <cell r="EK87">
            <v>0</v>
          </cell>
          <cell r="EL87">
            <v>0</v>
          </cell>
          <cell r="EM87">
            <v>0</v>
          </cell>
          <cell r="EN87">
            <v>0</v>
          </cell>
          <cell r="EO87">
            <v>0</v>
          </cell>
          <cell r="EP87">
            <v>0</v>
          </cell>
          <cell r="EQ87">
            <v>0</v>
          </cell>
          <cell r="ER87">
            <v>0</v>
          </cell>
          <cell r="ES87"/>
          <cell r="ET87"/>
          <cell r="EU87"/>
          <cell r="EV87"/>
          <cell r="EW87"/>
          <cell r="EX87"/>
          <cell r="EY87"/>
          <cell r="EZ87"/>
          <cell r="FA87"/>
          <cell r="FB87"/>
          <cell r="FC87"/>
          <cell r="FD87"/>
          <cell r="FE87">
            <v>7.666666666666667</v>
          </cell>
          <cell r="FF87">
            <v>9.75</v>
          </cell>
          <cell r="FG87">
            <v>10.6</v>
          </cell>
          <cell r="FH87">
            <v>0</v>
          </cell>
          <cell r="FI87">
            <v>0</v>
          </cell>
          <cell r="FJ87">
            <v>0</v>
          </cell>
          <cell r="FK87">
            <v>0</v>
          </cell>
          <cell r="FL87">
            <v>0</v>
          </cell>
          <cell r="FM87">
            <v>0</v>
          </cell>
          <cell r="FN87">
            <v>0</v>
          </cell>
          <cell r="FO87">
            <v>0</v>
          </cell>
          <cell r="FP87">
            <v>0</v>
          </cell>
          <cell r="FQ87"/>
          <cell r="FR87"/>
          <cell r="FS87"/>
          <cell r="FT87"/>
          <cell r="FU87"/>
          <cell r="FV87"/>
          <cell r="FW87"/>
          <cell r="FX87"/>
          <cell r="FY87"/>
          <cell r="FZ87"/>
          <cell r="GA87"/>
          <cell r="GB87"/>
          <cell r="GC87">
            <v>9</v>
          </cell>
          <cell r="GD87">
            <v>11</v>
          </cell>
          <cell r="GE87">
            <v>11.8</v>
          </cell>
          <cell r="GF87">
            <v>0</v>
          </cell>
          <cell r="GG87">
            <v>0</v>
          </cell>
          <cell r="GH87">
            <v>0</v>
          </cell>
          <cell r="GI87">
            <v>0</v>
          </cell>
          <cell r="GJ87">
            <v>0</v>
          </cell>
          <cell r="GK87">
            <v>0</v>
          </cell>
          <cell r="GL87">
            <v>0</v>
          </cell>
          <cell r="GM87">
            <v>0</v>
          </cell>
          <cell r="GN87">
            <v>0</v>
          </cell>
          <cell r="GO87"/>
          <cell r="GP87">
            <v>0</v>
          </cell>
          <cell r="GQ87">
            <v>0</v>
          </cell>
          <cell r="GR87">
            <v>0</v>
          </cell>
          <cell r="GS87"/>
          <cell r="GT87"/>
          <cell r="GU87"/>
          <cell r="GV87"/>
          <cell r="GW87"/>
          <cell r="GX87"/>
          <cell r="GY87"/>
          <cell r="GZ87"/>
          <cell r="HA87"/>
          <cell r="HB87"/>
          <cell r="HC87">
            <v>0</v>
          </cell>
          <cell r="HD87">
            <v>0</v>
          </cell>
          <cell r="HE87">
            <v>0</v>
          </cell>
          <cell r="HF87">
            <v>0</v>
          </cell>
          <cell r="HG87">
            <v>0</v>
          </cell>
          <cell r="HH87">
            <v>1</v>
          </cell>
          <cell r="HI87">
            <v>0</v>
          </cell>
          <cell r="HJ87"/>
          <cell r="HK87"/>
          <cell r="HL87"/>
          <cell r="HM87"/>
          <cell r="HN87"/>
          <cell r="HO87">
            <v>0</v>
          </cell>
          <cell r="HP87">
            <v>0</v>
          </cell>
          <cell r="HQ87">
            <v>0</v>
          </cell>
          <cell r="HR87">
            <v>0</v>
          </cell>
          <cell r="HS87">
            <v>93600.1</v>
          </cell>
          <cell r="HT87"/>
          <cell r="HU87">
            <v>0</v>
          </cell>
          <cell r="HV87"/>
          <cell r="HW87">
            <v>0</v>
          </cell>
          <cell r="HX87"/>
          <cell r="HY87">
            <v>0</v>
          </cell>
          <cell r="HZ87">
            <v>1307498</v>
          </cell>
          <cell r="IA87">
            <v>0</v>
          </cell>
          <cell r="IB87">
            <v>0</v>
          </cell>
          <cell r="IC87">
            <v>0</v>
          </cell>
          <cell r="ID87">
            <v>0</v>
          </cell>
          <cell r="IE87">
            <v>0</v>
          </cell>
          <cell r="IF87">
            <v>0</v>
          </cell>
          <cell r="IG87">
            <v>0</v>
          </cell>
          <cell r="IH87">
            <v>0</v>
          </cell>
          <cell r="II87">
            <v>0</v>
          </cell>
          <cell r="IJ87"/>
          <cell r="IK87"/>
          <cell r="IL87"/>
          <cell r="IM87">
            <v>0</v>
          </cell>
          <cell r="IN87">
            <v>18000</v>
          </cell>
        </row>
        <row r="88">
          <cell r="A88">
            <v>85</v>
          </cell>
          <cell r="B88" t="str">
            <v>Bokaro</v>
          </cell>
          <cell r="C88" t="str">
            <v>JHARKHAND</v>
          </cell>
          <cell r="D88" t="str">
            <v>East</v>
          </cell>
          <cell r="E88" t="str">
            <v>M/S TIRUPATI SALES</v>
          </cell>
          <cell r="F88"/>
          <cell r="G88"/>
          <cell r="H88">
            <v>0.5</v>
          </cell>
          <cell r="I88"/>
          <cell r="J88" t="str">
            <v>Medium</v>
          </cell>
          <cell r="K88">
            <v>1</v>
          </cell>
          <cell r="L88"/>
          <cell r="M88"/>
          <cell r="N88" t="str">
            <v xml:space="preserve">Debjyoti </v>
          </cell>
          <cell r="O88">
            <v>0</v>
          </cell>
          <cell r="P88">
            <v>4500</v>
          </cell>
          <cell r="Q88">
            <v>0</v>
          </cell>
          <cell r="R88">
            <v>0</v>
          </cell>
          <cell r="S88">
            <v>0</v>
          </cell>
          <cell r="T88">
            <v>5</v>
          </cell>
          <cell r="U88">
            <v>0</v>
          </cell>
          <cell r="V88">
            <v>3</v>
          </cell>
          <cell r="W88">
            <v>0</v>
          </cell>
          <cell r="X88">
            <v>0</v>
          </cell>
          <cell r="Y88" t="str">
            <v/>
          </cell>
          <cell r="Z88">
            <v>0</v>
          </cell>
          <cell r="AA88" t="str">
            <v/>
          </cell>
          <cell r="AB88">
            <v>0</v>
          </cell>
          <cell r="AC88">
            <v>0</v>
          </cell>
          <cell r="AD88">
            <v>0</v>
          </cell>
          <cell r="AE88">
            <v>0</v>
          </cell>
          <cell r="AF88">
            <v>0</v>
          </cell>
          <cell r="AG88">
            <v>0</v>
          </cell>
          <cell r="AH88">
            <v>0</v>
          </cell>
          <cell r="AI88">
            <v>0</v>
          </cell>
          <cell r="AJ88">
            <v>0</v>
          </cell>
          <cell r="AK88">
            <v>0</v>
          </cell>
          <cell r="AL88">
            <v>0</v>
          </cell>
          <cell r="AM88">
            <v>25</v>
          </cell>
          <cell r="AN88">
            <v>0</v>
          </cell>
          <cell r="AO88">
            <v>0</v>
          </cell>
          <cell r="AP88">
            <v>0</v>
          </cell>
          <cell r="AQ88">
            <v>0</v>
          </cell>
          <cell r="AR88">
            <v>0</v>
          </cell>
          <cell r="AS88">
            <v>5</v>
          </cell>
          <cell r="AT88">
            <v>0</v>
          </cell>
          <cell r="AU88">
            <v>0</v>
          </cell>
          <cell r="AV88">
            <v>10</v>
          </cell>
          <cell r="AW88">
            <v>0</v>
          </cell>
          <cell r="AX88"/>
          <cell r="AY88"/>
          <cell r="AZ88">
            <v>0</v>
          </cell>
          <cell r="BA88">
            <v>0</v>
          </cell>
          <cell r="BB88">
            <v>0</v>
          </cell>
          <cell r="BC88">
            <v>0</v>
          </cell>
          <cell r="BD88">
            <v>0</v>
          </cell>
          <cell r="BE88">
            <v>0</v>
          </cell>
          <cell r="BF88">
            <v>0</v>
          </cell>
          <cell r="BG88">
            <v>0</v>
          </cell>
          <cell r="BH88">
            <v>0</v>
          </cell>
          <cell r="BI88">
            <v>0</v>
          </cell>
          <cell r="BJ88">
            <v>0</v>
          </cell>
          <cell r="BK88">
            <v>1</v>
          </cell>
          <cell r="BL88">
            <v>0</v>
          </cell>
          <cell r="BM88">
            <v>0</v>
          </cell>
          <cell r="BN88">
            <v>0</v>
          </cell>
          <cell r="BO88">
            <v>0</v>
          </cell>
          <cell r="BP88">
            <v>0</v>
          </cell>
          <cell r="BQ88">
            <v>1</v>
          </cell>
          <cell r="BR88">
            <v>0</v>
          </cell>
          <cell r="BS88">
            <v>0</v>
          </cell>
          <cell r="BT88">
            <v>1</v>
          </cell>
          <cell r="BU88">
            <v>0</v>
          </cell>
          <cell r="BV88"/>
          <cell r="BW88"/>
          <cell r="BX88">
            <v>3</v>
          </cell>
          <cell r="BY88">
            <v>0</v>
          </cell>
          <cell r="BZ88">
            <v>0</v>
          </cell>
          <cell r="CA88">
            <v>0</v>
          </cell>
          <cell r="CB88">
            <v>0</v>
          </cell>
          <cell r="CC88">
            <v>0</v>
          </cell>
          <cell r="CD88">
            <v>0</v>
          </cell>
          <cell r="CE88">
            <v>0</v>
          </cell>
          <cell r="CF88">
            <v>0</v>
          </cell>
          <cell r="CG88">
            <v>0</v>
          </cell>
          <cell r="CH88">
            <v>0</v>
          </cell>
          <cell r="CI88">
            <v>0</v>
          </cell>
          <cell r="CJ88">
            <v>1</v>
          </cell>
          <cell r="CK88">
            <v>0</v>
          </cell>
          <cell r="CL88">
            <v>0</v>
          </cell>
          <cell r="CM88">
            <v>0</v>
          </cell>
          <cell r="CN88">
            <v>0</v>
          </cell>
          <cell r="CO88">
            <v>0</v>
          </cell>
          <cell r="CP88">
            <v>1</v>
          </cell>
          <cell r="CQ88">
            <v>0</v>
          </cell>
          <cell r="CR88">
            <v>0</v>
          </cell>
          <cell r="CS88">
            <v>1</v>
          </cell>
          <cell r="CT88">
            <v>0</v>
          </cell>
          <cell r="CU88"/>
          <cell r="CV88"/>
          <cell r="CW88"/>
          <cell r="CX88"/>
          <cell r="CY88"/>
          <cell r="CZ88"/>
          <cell r="DA88"/>
          <cell r="DB88"/>
          <cell r="DC88"/>
          <cell r="DD88"/>
          <cell r="DE88"/>
          <cell r="DF88"/>
          <cell r="DG88"/>
          <cell r="DH88">
            <v>1</v>
          </cell>
          <cell r="DI88">
            <v>1</v>
          </cell>
          <cell r="DJ88">
            <v>1</v>
          </cell>
          <cell r="DK88">
            <v>0</v>
          </cell>
          <cell r="DL88">
            <v>0</v>
          </cell>
          <cell r="DM88">
            <v>0</v>
          </cell>
          <cell r="DN88">
            <v>1</v>
          </cell>
          <cell r="DO88">
            <v>1</v>
          </cell>
          <cell r="DP88">
            <v>1</v>
          </cell>
          <cell r="DQ88">
            <v>1</v>
          </cell>
          <cell r="DR88">
            <v>1</v>
          </cell>
          <cell r="DS88"/>
          <cell r="DT88"/>
          <cell r="DU88"/>
          <cell r="DV88"/>
          <cell r="DW88"/>
          <cell r="DX88"/>
          <cell r="DY88"/>
          <cell r="DZ88"/>
          <cell r="EA88"/>
          <cell r="EB88"/>
          <cell r="EC88"/>
          <cell r="ED88"/>
          <cell r="EE88"/>
          <cell r="EF88"/>
          <cell r="EG88">
            <v>0</v>
          </cell>
          <cell r="EH88">
            <v>0</v>
          </cell>
          <cell r="EI88">
            <v>0</v>
          </cell>
          <cell r="EJ88">
            <v>0</v>
          </cell>
          <cell r="EK88">
            <v>0</v>
          </cell>
          <cell r="EL88">
            <v>0</v>
          </cell>
          <cell r="EM88">
            <v>0</v>
          </cell>
          <cell r="EN88">
            <v>0</v>
          </cell>
          <cell r="EO88">
            <v>0</v>
          </cell>
          <cell r="EP88">
            <v>0</v>
          </cell>
          <cell r="EQ88">
            <v>0</v>
          </cell>
          <cell r="ER88">
            <v>0</v>
          </cell>
          <cell r="ES88"/>
          <cell r="ET88"/>
          <cell r="EU88"/>
          <cell r="EV88"/>
          <cell r="EW88"/>
          <cell r="EX88"/>
          <cell r="EY88"/>
          <cell r="EZ88"/>
          <cell r="FA88"/>
          <cell r="FB88"/>
          <cell r="FC88"/>
          <cell r="FD88"/>
          <cell r="FE88">
            <v>0</v>
          </cell>
          <cell r="FF88">
            <v>0</v>
          </cell>
          <cell r="FG88">
            <v>0</v>
          </cell>
          <cell r="FH88">
            <v>0</v>
          </cell>
          <cell r="FI88">
            <v>0</v>
          </cell>
          <cell r="FJ88">
            <v>0</v>
          </cell>
          <cell r="FK88">
            <v>0</v>
          </cell>
          <cell r="FL88">
            <v>0</v>
          </cell>
          <cell r="FM88">
            <v>0</v>
          </cell>
          <cell r="FN88">
            <v>0</v>
          </cell>
          <cell r="FO88">
            <v>0</v>
          </cell>
          <cell r="FP88">
            <v>0</v>
          </cell>
          <cell r="FQ88"/>
          <cell r="FR88"/>
          <cell r="FS88"/>
          <cell r="FT88"/>
          <cell r="FU88"/>
          <cell r="FV88"/>
          <cell r="FW88"/>
          <cell r="FX88"/>
          <cell r="FY88"/>
          <cell r="FZ88"/>
          <cell r="GA88"/>
          <cell r="GB88"/>
          <cell r="GC88">
            <v>0</v>
          </cell>
          <cell r="GD88">
            <v>0</v>
          </cell>
          <cell r="GE88">
            <v>0</v>
          </cell>
          <cell r="GF88">
            <v>0</v>
          </cell>
          <cell r="GG88">
            <v>0</v>
          </cell>
          <cell r="GH88">
            <v>0</v>
          </cell>
          <cell r="GI88">
            <v>0</v>
          </cell>
          <cell r="GJ88">
            <v>0</v>
          </cell>
          <cell r="GK88">
            <v>0</v>
          </cell>
          <cell r="GL88">
            <v>0</v>
          </cell>
          <cell r="GM88">
            <v>0</v>
          </cell>
          <cell r="GN88">
            <v>0</v>
          </cell>
          <cell r="GO88"/>
          <cell r="GP88">
            <v>0</v>
          </cell>
          <cell r="GQ88">
            <v>0</v>
          </cell>
          <cell r="GR88">
            <v>0</v>
          </cell>
          <cell r="GS88"/>
          <cell r="GT88"/>
          <cell r="GU88"/>
          <cell r="GV88"/>
          <cell r="GW88"/>
          <cell r="GX88"/>
          <cell r="GY88"/>
          <cell r="GZ88"/>
          <cell r="HA88"/>
          <cell r="HB88"/>
          <cell r="HC88">
            <v>0</v>
          </cell>
          <cell r="HD88">
            <v>0</v>
          </cell>
          <cell r="HE88">
            <v>0</v>
          </cell>
          <cell r="HF88">
            <v>0</v>
          </cell>
          <cell r="HG88">
            <v>0</v>
          </cell>
          <cell r="HH88">
            <v>0</v>
          </cell>
          <cell r="HI88">
            <v>0</v>
          </cell>
          <cell r="HJ88"/>
          <cell r="HK88"/>
          <cell r="HL88"/>
          <cell r="HM88"/>
          <cell r="HN88"/>
          <cell r="HO88">
            <v>0</v>
          </cell>
          <cell r="HP88">
            <v>0</v>
          </cell>
          <cell r="HQ88">
            <v>0</v>
          </cell>
          <cell r="HR88">
            <v>0</v>
          </cell>
          <cell r="HS88">
            <v>18687</v>
          </cell>
          <cell r="HT88"/>
          <cell r="HU88">
            <v>0</v>
          </cell>
          <cell r="HV88"/>
          <cell r="HW88">
            <v>0</v>
          </cell>
          <cell r="HX88"/>
          <cell r="HY88">
            <v>0</v>
          </cell>
          <cell r="HZ88">
            <v>719090</v>
          </cell>
          <cell r="IA88">
            <v>25</v>
          </cell>
          <cell r="IB88">
            <v>15</v>
          </cell>
          <cell r="IC88">
            <v>2.0833333333333335</v>
          </cell>
          <cell r="ID88">
            <v>1.5</v>
          </cell>
          <cell r="IE88">
            <v>0</v>
          </cell>
          <cell r="IF88">
            <v>0</v>
          </cell>
          <cell r="IG88">
            <v>0</v>
          </cell>
          <cell r="IH88">
            <v>8.3333333333333339</v>
          </cell>
          <cell r="II88">
            <v>0</v>
          </cell>
          <cell r="IJ88"/>
          <cell r="IK88"/>
          <cell r="IL88"/>
          <cell r="IM88">
            <v>3.3333333333333335</v>
          </cell>
          <cell r="IN88">
            <v>0</v>
          </cell>
        </row>
        <row r="89">
          <cell r="A89">
            <v>86</v>
          </cell>
          <cell r="B89" t="str">
            <v>Giridih</v>
          </cell>
          <cell r="C89" t="str">
            <v>JHARKHAND</v>
          </cell>
          <cell r="D89" t="str">
            <v>East</v>
          </cell>
          <cell r="E89" t="str">
            <v>M/S TIRUPATI SALES</v>
          </cell>
          <cell r="F89"/>
          <cell r="G89"/>
          <cell r="H89">
            <v>0.5</v>
          </cell>
          <cell r="I89"/>
          <cell r="J89" t="str">
            <v>Medium</v>
          </cell>
          <cell r="K89"/>
          <cell r="L89"/>
          <cell r="M89"/>
          <cell r="N89" t="str">
            <v xml:space="preserve">Debjyoti </v>
          </cell>
          <cell r="O89">
            <v>21</v>
          </cell>
          <cell r="P89">
            <v>2000</v>
          </cell>
          <cell r="Q89">
            <v>4</v>
          </cell>
          <cell r="R89">
            <v>1</v>
          </cell>
          <cell r="S89">
            <v>1</v>
          </cell>
          <cell r="T89">
            <v>0</v>
          </cell>
          <cell r="U89">
            <v>0</v>
          </cell>
          <cell r="V89">
            <v>1</v>
          </cell>
          <cell r="W89">
            <v>0</v>
          </cell>
          <cell r="X89">
            <v>0</v>
          </cell>
          <cell r="Y89" t="str">
            <v/>
          </cell>
          <cell r="Z89">
            <v>0</v>
          </cell>
          <cell r="AA89" t="str">
            <v/>
          </cell>
          <cell r="AB89">
            <v>0</v>
          </cell>
          <cell r="AC89">
            <v>0</v>
          </cell>
          <cell r="AD89">
            <v>0</v>
          </cell>
          <cell r="AE89">
            <v>0</v>
          </cell>
          <cell r="AF89">
            <v>0</v>
          </cell>
          <cell r="AG89">
            <v>0</v>
          </cell>
          <cell r="AH89">
            <v>0</v>
          </cell>
          <cell r="AI89">
            <v>0</v>
          </cell>
          <cell r="AJ89">
            <v>0</v>
          </cell>
          <cell r="AK89">
            <v>0</v>
          </cell>
          <cell r="AL89">
            <v>0</v>
          </cell>
          <cell r="AM89">
            <v>0</v>
          </cell>
          <cell r="AN89">
            <v>5</v>
          </cell>
          <cell r="AO89">
            <v>0</v>
          </cell>
          <cell r="AP89">
            <v>0</v>
          </cell>
          <cell r="AQ89">
            <v>0</v>
          </cell>
          <cell r="AR89">
            <v>0</v>
          </cell>
          <cell r="AS89">
            <v>5</v>
          </cell>
          <cell r="AT89">
            <v>12.49</v>
          </cell>
          <cell r="AU89">
            <v>0</v>
          </cell>
          <cell r="AV89">
            <v>10</v>
          </cell>
          <cell r="AW89">
            <v>8</v>
          </cell>
          <cell r="AX89"/>
          <cell r="AY89"/>
          <cell r="AZ89">
            <v>0</v>
          </cell>
          <cell r="BA89">
            <v>0</v>
          </cell>
          <cell r="BB89">
            <v>0</v>
          </cell>
          <cell r="BC89">
            <v>0</v>
          </cell>
          <cell r="BD89">
            <v>0</v>
          </cell>
          <cell r="BE89">
            <v>0</v>
          </cell>
          <cell r="BF89">
            <v>0</v>
          </cell>
          <cell r="BG89">
            <v>0</v>
          </cell>
          <cell r="BH89">
            <v>0</v>
          </cell>
          <cell r="BI89">
            <v>0</v>
          </cell>
          <cell r="BJ89">
            <v>0</v>
          </cell>
          <cell r="BK89">
            <v>0</v>
          </cell>
          <cell r="BL89">
            <v>1</v>
          </cell>
          <cell r="BM89">
            <v>0</v>
          </cell>
          <cell r="BN89">
            <v>0</v>
          </cell>
          <cell r="BO89">
            <v>0</v>
          </cell>
          <cell r="BP89">
            <v>0</v>
          </cell>
          <cell r="BQ89">
            <v>0</v>
          </cell>
          <cell r="BR89">
            <v>0</v>
          </cell>
          <cell r="BS89">
            <v>0</v>
          </cell>
          <cell r="BT89">
            <v>0</v>
          </cell>
          <cell r="BU89">
            <v>0</v>
          </cell>
          <cell r="BV89"/>
          <cell r="BW89"/>
          <cell r="BX89">
            <v>1</v>
          </cell>
          <cell r="BY89">
            <v>0</v>
          </cell>
          <cell r="BZ89">
            <v>0</v>
          </cell>
          <cell r="CA89">
            <v>0</v>
          </cell>
          <cell r="CB89">
            <v>0</v>
          </cell>
          <cell r="CC89">
            <v>0</v>
          </cell>
          <cell r="CD89">
            <v>0</v>
          </cell>
          <cell r="CE89">
            <v>0</v>
          </cell>
          <cell r="CF89">
            <v>0</v>
          </cell>
          <cell r="CG89">
            <v>0</v>
          </cell>
          <cell r="CH89">
            <v>0</v>
          </cell>
          <cell r="CI89">
            <v>0</v>
          </cell>
          <cell r="CJ89">
            <v>0</v>
          </cell>
          <cell r="CK89">
            <v>1</v>
          </cell>
          <cell r="CL89">
            <v>0</v>
          </cell>
          <cell r="CM89">
            <v>0</v>
          </cell>
          <cell r="CN89">
            <v>0</v>
          </cell>
          <cell r="CO89">
            <v>0</v>
          </cell>
          <cell r="CP89">
            <v>1</v>
          </cell>
          <cell r="CQ89">
            <v>1</v>
          </cell>
          <cell r="CR89">
            <v>0</v>
          </cell>
          <cell r="CS89">
            <v>1</v>
          </cell>
          <cell r="CT89">
            <v>1</v>
          </cell>
          <cell r="CU89"/>
          <cell r="CV89"/>
          <cell r="CW89"/>
          <cell r="CX89"/>
          <cell r="CY89"/>
          <cell r="CZ89"/>
          <cell r="DA89"/>
          <cell r="DB89"/>
          <cell r="DC89"/>
          <cell r="DD89"/>
          <cell r="DE89"/>
          <cell r="DF89"/>
          <cell r="DG89"/>
          <cell r="DH89">
            <v>0</v>
          </cell>
          <cell r="DI89">
            <v>1</v>
          </cell>
          <cell r="DJ89">
            <v>1</v>
          </cell>
          <cell r="DK89">
            <v>1</v>
          </cell>
          <cell r="DL89">
            <v>0</v>
          </cell>
          <cell r="DM89">
            <v>0</v>
          </cell>
          <cell r="DN89">
            <v>1</v>
          </cell>
          <cell r="DO89">
            <v>1</v>
          </cell>
          <cell r="DP89">
            <v>1</v>
          </cell>
          <cell r="DQ89">
            <v>1</v>
          </cell>
          <cell r="DR89">
            <v>1</v>
          </cell>
          <cell r="DS89"/>
          <cell r="DT89"/>
          <cell r="DU89"/>
          <cell r="DV89"/>
          <cell r="DW89"/>
          <cell r="DX89"/>
          <cell r="DY89"/>
          <cell r="DZ89"/>
          <cell r="EA89"/>
          <cell r="EB89"/>
          <cell r="EC89"/>
          <cell r="ED89"/>
          <cell r="EE89"/>
          <cell r="EF89"/>
          <cell r="EG89">
            <v>0.4</v>
          </cell>
          <cell r="EH89">
            <v>0.36363636363636365</v>
          </cell>
          <cell r="EI89">
            <v>0.58333333333333337</v>
          </cell>
          <cell r="EJ89">
            <v>0</v>
          </cell>
          <cell r="EK89">
            <v>0</v>
          </cell>
          <cell r="EL89">
            <v>0</v>
          </cell>
          <cell r="EM89">
            <v>0</v>
          </cell>
          <cell r="EN89">
            <v>0</v>
          </cell>
          <cell r="EO89">
            <v>0</v>
          </cell>
          <cell r="EP89">
            <v>0</v>
          </cell>
          <cell r="EQ89">
            <v>0</v>
          </cell>
          <cell r="ER89">
            <v>0</v>
          </cell>
          <cell r="ES89"/>
          <cell r="ET89"/>
          <cell r="EU89"/>
          <cell r="EV89"/>
          <cell r="EW89"/>
          <cell r="EX89"/>
          <cell r="EY89"/>
          <cell r="EZ89"/>
          <cell r="FA89"/>
          <cell r="FB89"/>
          <cell r="FC89"/>
          <cell r="FD89"/>
          <cell r="FE89">
            <v>15.5</v>
          </cell>
          <cell r="FF89">
            <v>19.545454545454547</v>
          </cell>
          <cell r="FG89">
            <v>23.75</v>
          </cell>
          <cell r="FH89">
            <v>0</v>
          </cell>
          <cell r="FI89">
            <v>0</v>
          </cell>
          <cell r="FJ89">
            <v>0</v>
          </cell>
          <cell r="FK89">
            <v>0</v>
          </cell>
          <cell r="FL89">
            <v>0</v>
          </cell>
          <cell r="FM89">
            <v>0</v>
          </cell>
          <cell r="FN89">
            <v>0</v>
          </cell>
          <cell r="FO89">
            <v>0</v>
          </cell>
          <cell r="FP89">
            <v>0</v>
          </cell>
          <cell r="FQ89"/>
          <cell r="FR89"/>
          <cell r="FS89"/>
          <cell r="FT89"/>
          <cell r="FU89"/>
          <cell r="FV89"/>
          <cell r="FW89"/>
          <cell r="FX89"/>
          <cell r="FY89"/>
          <cell r="FZ89"/>
          <cell r="GA89"/>
          <cell r="GB89"/>
          <cell r="GC89">
            <v>17.7</v>
          </cell>
          <cell r="GD89">
            <v>19.545454545454547</v>
          </cell>
          <cell r="GE89">
            <v>24.833333333333332</v>
          </cell>
          <cell r="GF89">
            <v>0</v>
          </cell>
          <cell r="GG89">
            <v>0</v>
          </cell>
          <cell r="GH89">
            <v>0</v>
          </cell>
          <cell r="GI89">
            <v>0</v>
          </cell>
          <cell r="GJ89">
            <v>0</v>
          </cell>
          <cell r="GK89">
            <v>0</v>
          </cell>
          <cell r="GL89">
            <v>0</v>
          </cell>
          <cell r="GM89">
            <v>0</v>
          </cell>
          <cell r="GN89">
            <v>0</v>
          </cell>
          <cell r="GO89"/>
          <cell r="GP89">
            <v>0</v>
          </cell>
          <cell r="GQ89">
            <v>0</v>
          </cell>
          <cell r="GR89">
            <v>0</v>
          </cell>
          <cell r="GS89"/>
          <cell r="GT89"/>
          <cell r="GU89"/>
          <cell r="GV89"/>
          <cell r="GW89"/>
          <cell r="GX89"/>
          <cell r="GY89"/>
          <cell r="GZ89"/>
          <cell r="HA89"/>
          <cell r="HB89"/>
          <cell r="HC89">
            <v>0</v>
          </cell>
          <cell r="HD89">
            <v>0</v>
          </cell>
          <cell r="HE89">
            <v>0</v>
          </cell>
          <cell r="HF89">
            <v>0</v>
          </cell>
          <cell r="HG89">
            <v>0</v>
          </cell>
          <cell r="HH89">
            <v>0</v>
          </cell>
          <cell r="HI89">
            <v>0</v>
          </cell>
          <cell r="HJ89"/>
          <cell r="HK89"/>
          <cell r="HL89"/>
          <cell r="HM89"/>
          <cell r="HN89"/>
          <cell r="HO89">
            <v>0</v>
          </cell>
          <cell r="HP89">
            <v>0</v>
          </cell>
          <cell r="HQ89">
            <v>0</v>
          </cell>
          <cell r="HR89">
            <v>0</v>
          </cell>
          <cell r="HS89">
            <v>121459</v>
          </cell>
          <cell r="HT89"/>
          <cell r="HU89">
            <v>0</v>
          </cell>
          <cell r="HV89"/>
          <cell r="HW89">
            <v>0</v>
          </cell>
          <cell r="HX89"/>
          <cell r="HY89">
            <v>0</v>
          </cell>
          <cell r="HZ89">
            <v>518970.85</v>
          </cell>
          <cell r="IA89">
            <v>0</v>
          </cell>
          <cell r="IB89">
            <v>40.49</v>
          </cell>
          <cell r="IC89">
            <v>0</v>
          </cell>
          <cell r="ID89">
            <v>4.0490000000000004</v>
          </cell>
          <cell r="IE89">
            <v>0</v>
          </cell>
          <cell r="IF89">
            <v>0</v>
          </cell>
          <cell r="IG89">
            <v>0</v>
          </cell>
          <cell r="IH89">
            <v>0</v>
          </cell>
          <cell r="II89">
            <v>1.6666666666666667</v>
          </cell>
          <cell r="IJ89"/>
          <cell r="IK89"/>
          <cell r="IL89"/>
          <cell r="IM89">
            <v>6</v>
          </cell>
          <cell r="IN89">
            <v>7000</v>
          </cell>
        </row>
        <row r="90">
          <cell r="A90">
            <v>87</v>
          </cell>
          <cell r="B90" t="str">
            <v>Palamu</v>
          </cell>
          <cell r="C90" t="str">
            <v>JHARKHAND</v>
          </cell>
          <cell r="D90" t="str">
            <v>East</v>
          </cell>
          <cell r="E90"/>
          <cell r="F90"/>
          <cell r="G90"/>
          <cell r="H90">
            <v>0.5</v>
          </cell>
          <cell r="I90"/>
          <cell r="J90" t="str">
            <v>Medium</v>
          </cell>
          <cell r="K90"/>
          <cell r="L90"/>
          <cell r="M90"/>
          <cell r="N90"/>
          <cell r="O90">
            <v>15</v>
          </cell>
          <cell r="P90">
            <v>3000</v>
          </cell>
          <cell r="Q90">
            <v>1</v>
          </cell>
          <cell r="R90">
            <v>3</v>
          </cell>
          <cell r="S90">
            <v>1</v>
          </cell>
          <cell r="T90">
            <v>3</v>
          </cell>
          <cell r="U90">
            <v>0</v>
          </cell>
          <cell r="V90">
            <v>3</v>
          </cell>
          <cell r="W90">
            <v>0</v>
          </cell>
          <cell r="X90">
            <v>0</v>
          </cell>
          <cell r="Y90" t="str">
            <v/>
          </cell>
          <cell r="Z90">
            <v>0</v>
          </cell>
          <cell r="AA90" t="str">
            <v/>
          </cell>
          <cell r="AB90">
            <v>0</v>
          </cell>
          <cell r="AC90">
            <v>0</v>
          </cell>
          <cell r="AD90">
            <v>0</v>
          </cell>
          <cell r="AE90">
            <v>0</v>
          </cell>
          <cell r="AF90">
            <v>0</v>
          </cell>
          <cell r="AG90">
            <v>0</v>
          </cell>
          <cell r="AH90">
            <v>0</v>
          </cell>
          <cell r="AI90">
            <v>0</v>
          </cell>
          <cell r="AJ90">
            <v>0</v>
          </cell>
          <cell r="AK90">
            <v>60</v>
          </cell>
          <cell r="AL90">
            <v>57</v>
          </cell>
          <cell r="AM90">
            <v>0</v>
          </cell>
          <cell r="AN90">
            <v>0</v>
          </cell>
          <cell r="AO90">
            <v>0</v>
          </cell>
          <cell r="AP90">
            <v>0</v>
          </cell>
          <cell r="AQ90">
            <v>0</v>
          </cell>
          <cell r="AR90">
            <v>0</v>
          </cell>
          <cell r="AS90">
            <v>0</v>
          </cell>
          <cell r="AT90">
            <v>0</v>
          </cell>
          <cell r="AU90">
            <v>0</v>
          </cell>
          <cell r="AV90">
            <v>0</v>
          </cell>
          <cell r="AW90">
            <v>0</v>
          </cell>
          <cell r="AX90"/>
          <cell r="AY90"/>
          <cell r="AZ90">
            <v>0</v>
          </cell>
          <cell r="BA90">
            <v>0</v>
          </cell>
          <cell r="BB90">
            <v>0</v>
          </cell>
          <cell r="BC90">
            <v>0</v>
          </cell>
          <cell r="BD90">
            <v>0</v>
          </cell>
          <cell r="BE90">
            <v>0</v>
          </cell>
          <cell r="BF90">
            <v>0</v>
          </cell>
          <cell r="BG90">
            <v>0</v>
          </cell>
          <cell r="BH90">
            <v>0</v>
          </cell>
          <cell r="BI90">
            <v>1</v>
          </cell>
          <cell r="BJ90">
            <v>2</v>
          </cell>
          <cell r="BK90">
            <v>0</v>
          </cell>
          <cell r="BL90">
            <v>0</v>
          </cell>
          <cell r="BM90">
            <v>0</v>
          </cell>
          <cell r="BN90">
            <v>0</v>
          </cell>
          <cell r="BO90">
            <v>0</v>
          </cell>
          <cell r="BP90">
            <v>0</v>
          </cell>
          <cell r="BQ90">
            <v>0</v>
          </cell>
          <cell r="BR90">
            <v>0</v>
          </cell>
          <cell r="BS90">
            <v>0</v>
          </cell>
          <cell r="BT90">
            <v>0</v>
          </cell>
          <cell r="BU90">
            <v>0</v>
          </cell>
          <cell r="BV90"/>
          <cell r="BW90"/>
          <cell r="BX90">
            <v>3</v>
          </cell>
          <cell r="BY90">
            <v>0</v>
          </cell>
          <cell r="BZ90">
            <v>0</v>
          </cell>
          <cell r="CA90">
            <v>0</v>
          </cell>
          <cell r="CB90">
            <v>0</v>
          </cell>
          <cell r="CC90">
            <v>0</v>
          </cell>
          <cell r="CD90">
            <v>0</v>
          </cell>
          <cell r="CE90">
            <v>0</v>
          </cell>
          <cell r="CF90">
            <v>0</v>
          </cell>
          <cell r="CG90">
            <v>0</v>
          </cell>
          <cell r="CH90">
            <v>1</v>
          </cell>
          <cell r="CI90">
            <v>2</v>
          </cell>
          <cell r="CJ90">
            <v>0</v>
          </cell>
          <cell r="CK90">
            <v>0</v>
          </cell>
          <cell r="CL90">
            <v>0</v>
          </cell>
          <cell r="CM90">
            <v>0</v>
          </cell>
          <cell r="CN90">
            <v>0</v>
          </cell>
          <cell r="CO90">
            <v>0</v>
          </cell>
          <cell r="CP90">
            <v>0</v>
          </cell>
          <cell r="CQ90">
            <v>0</v>
          </cell>
          <cell r="CR90">
            <v>0</v>
          </cell>
          <cell r="CS90">
            <v>0</v>
          </cell>
          <cell r="CT90">
            <v>0</v>
          </cell>
          <cell r="CU90"/>
          <cell r="CV90"/>
          <cell r="CW90"/>
          <cell r="CX90"/>
          <cell r="CY90"/>
          <cell r="CZ90"/>
          <cell r="DA90"/>
          <cell r="DB90"/>
          <cell r="DC90"/>
          <cell r="DD90"/>
          <cell r="DE90"/>
          <cell r="DF90"/>
          <cell r="DG90"/>
          <cell r="DH90">
            <v>3</v>
          </cell>
          <cell r="DI90">
            <v>2</v>
          </cell>
          <cell r="DJ90">
            <v>0</v>
          </cell>
          <cell r="DK90">
            <v>0</v>
          </cell>
          <cell r="DL90">
            <v>0</v>
          </cell>
          <cell r="DM90">
            <v>0</v>
          </cell>
          <cell r="DN90">
            <v>0</v>
          </cell>
          <cell r="DO90">
            <v>0</v>
          </cell>
          <cell r="DP90">
            <v>0</v>
          </cell>
          <cell r="DQ90">
            <v>0</v>
          </cell>
          <cell r="DR90">
            <v>0</v>
          </cell>
          <cell r="DS90"/>
          <cell r="DT90"/>
          <cell r="DU90"/>
          <cell r="DV90"/>
          <cell r="DW90"/>
          <cell r="DX90"/>
          <cell r="DY90"/>
          <cell r="DZ90"/>
          <cell r="EA90"/>
          <cell r="EB90"/>
          <cell r="EC90"/>
          <cell r="ED90"/>
          <cell r="EE90"/>
          <cell r="EF90"/>
          <cell r="EG90">
            <v>0</v>
          </cell>
          <cell r="EH90">
            <v>0</v>
          </cell>
          <cell r="EI90">
            <v>0</v>
          </cell>
          <cell r="EJ90">
            <v>0</v>
          </cell>
          <cell r="EK90">
            <v>0</v>
          </cell>
          <cell r="EL90">
            <v>0</v>
          </cell>
          <cell r="EM90">
            <v>0</v>
          </cell>
          <cell r="EN90">
            <v>0</v>
          </cell>
          <cell r="EO90">
            <v>0</v>
          </cell>
          <cell r="EP90">
            <v>0</v>
          </cell>
          <cell r="EQ90">
            <v>0</v>
          </cell>
          <cell r="ER90">
            <v>0</v>
          </cell>
          <cell r="ES90"/>
          <cell r="ET90"/>
          <cell r="EU90"/>
          <cell r="EV90"/>
          <cell r="EW90"/>
          <cell r="EX90"/>
          <cell r="EY90"/>
          <cell r="EZ90"/>
          <cell r="FA90"/>
          <cell r="FB90"/>
          <cell r="FC90"/>
          <cell r="FD90"/>
          <cell r="FE90">
            <v>0</v>
          </cell>
          <cell r="FF90">
            <v>0</v>
          </cell>
          <cell r="FG90">
            <v>0</v>
          </cell>
          <cell r="FH90">
            <v>0</v>
          </cell>
          <cell r="FI90">
            <v>0</v>
          </cell>
          <cell r="FJ90">
            <v>0</v>
          </cell>
          <cell r="FK90">
            <v>0</v>
          </cell>
          <cell r="FL90">
            <v>0</v>
          </cell>
          <cell r="FM90">
            <v>0</v>
          </cell>
          <cell r="FN90">
            <v>0</v>
          </cell>
          <cell r="FO90">
            <v>0</v>
          </cell>
          <cell r="FP90">
            <v>0</v>
          </cell>
          <cell r="FQ90"/>
          <cell r="FR90"/>
          <cell r="FS90"/>
          <cell r="FT90"/>
          <cell r="FU90"/>
          <cell r="FV90"/>
          <cell r="FW90"/>
          <cell r="FX90"/>
          <cell r="FY90"/>
          <cell r="FZ90"/>
          <cell r="GA90"/>
          <cell r="GB90"/>
          <cell r="GC90">
            <v>0</v>
          </cell>
          <cell r="GD90">
            <v>0</v>
          </cell>
          <cell r="GE90">
            <v>0</v>
          </cell>
          <cell r="GF90">
            <v>0</v>
          </cell>
          <cell r="GG90">
            <v>0</v>
          </cell>
          <cell r="GH90">
            <v>0</v>
          </cell>
          <cell r="GI90">
            <v>0</v>
          </cell>
          <cell r="GJ90">
            <v>0</v>
          </cell>
          <cell r="GK90">
            <v>0</v>
          </cell>
          <cell r="GL90">
            <v>0</v>
          </cell>
          <cell r="GM90">
            <v>0</v>
          </cell>
          <cell r="GN90">
            <v>0</v>
          </cell>
          <cell r="GO90"/>
          <cell r="GP90">
            <v>0</v>
          </cell>
          <cell r="GQ90">
            <v>1</v>
          </cell>
          <cell r="GR90">
            <v>0</v>
          </cell>
          <cell r="GS90"/>
          <cell r="GT90"/>
          <cell r="GU90"/>
          <cell r="GV90"/>
          <cell r="GW90"/>
          <cell r="GX90"/>
          <cell r="GY90"/>
          <cell r="GZ90"/>
          <cell r="HA90"/>
          <cell r="HB90"/>
          <cell r="HC90">
            <v>0</v>
          </cell>
          <cell r="HD90">
            <v>0</v>
          </cell>
          <cell r="HE90">
            <v>0</v>
          </cell>
          <cell r="HF90">
            <v>0</v>
          </cell>
          <cell r="HG90">
            <v>0</v>
          </cell>
          <cell r="HH90">
            <v>0</v>
          </cell>
          <cell r="HI90">
            <v>0</v>
          </cell>
          <cell r="HJ90"/>
          <cell r="HK90"/>
          <cell r="HL90"/>
          <cell r="HM90"/>
          <cell r="HN90"/>
          <cell r="HO90">
            <v>0</v>
          </cell>
          <cell r="HP90">
            <v>0</v>
          </cell>
          <cell r="HQ90">
            <v>0</v>
          </cell>
          <cell r="HR90">
            <v>0</v>
          </cell>
          <cell r="HS90">
            <v>0</v>
          </cell>
          <cell r="HT90"/>
          <cell r="HU90">
            <v>0</v>
          </cell>
          <cell r="HV90"/>
          <cell r="HW90">
            <v>0</v>
          </cell>
          <cell r="HX90"/>
          <cell r="HY90">
            <v>0</v>
          </cell>
          <cell r="HZ90">
            <v>0</v>
          </cell>
          <cell r="IA90">
            <v>117</v>
          </cell>
          <cell r="IB90">
            <v>0</v>
          </cell>
          <cell r="IC90">
            <v>9.75</v>
          </cell>
          <cell r="ID90">
            <v>0</v>
          </cell>
          <cell r="IE90">
            <v>0</v>
          </cell>
          <cell r="IF90">
            <v>0</v>
          </cell>
          <cell r="IG90">
            <v>0</v>
          </cell>
          <cell r="IH90">
            <v>39</v>
          </cell>
          <cell r="II90">
            <v>0</v>
          </cell>
          <cell r="IJ90"/>
          <cell r="IK90"/>
          <cell r="IL90"/>
          <cell r="IM90">
            <v>0</v>
          </cell>
          <cell r="IN90">
            <v>4000</v>
          </cell>
        </row>
        <row r="91">
          <cell r="A91">
            <v>88</v>
          </cell>
          <cell r="B91" t="str">
            <v>Garhwa</v>
          </cell>
          <cell r="C91" t="str">
            <v>JHARKHAND</v>
          </cell>
          <cell r="D91" t="str">
            <v>East</v>
          </cell>
          <cell r="E91"/>
          <cell r="F91"/>
          <cell r="G91"/>
          <cell r="H91">
            <v>0.5</v>
          </cell>
          <cell r="I91"/>
          <cell r="J91" t="str">
            <v>Medium</v>
          </cell>
          <cell r="K91"/>
          <cell r="L91"/>
          <cell r="M91"/>
          <cell r="N91"/>
          <cell r="O91">
            <v>15</v>
          </cell>
          <cell r="P91">
            <v>2500</v>
          </cell>
          <cell r="Q91">
            <v>1</v>
          </cell>
          <cell r="R91">
            <v>3</v>
          </cell>
          <cell r="S91">
            <v>1</v>
          </cell>
          <cell r="T91">
            <v>0</v>
          </cell>
          <cell r="U91">
            <v>0</v>
          </cell>
          <cell r="V91">
            <v>0</v>
          </cell>
          <cell r="W91">
            <v>0</v>
          </cell>
          <cell r="X91">
            <v>0</v>
          </cell>
          <cell r="Y91" t="str">
            <v/>
          </cell>
          <cell r="Z91">
            <v>0</v>
          </cell>
          <cell r="AA91" t="str">
            <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cell r="AY91"/>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cell r="BW91"/>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cell r="CV91"/>
          <cell r="CW91"/>
          <cell r="CX91"/>
          <cell r="CY91"/>
          <cell r="CZ91"/>
          <cell r="DA91"/>
          <cell r="DB91"/>
          <cell r="DC91"/>
          <cell r="DD91"/>
          <cell r="DE91"/>
          <cell r="DF91"/>
          <cell r="DG91"/>
          <cell r="DH91">
            <v>0</v>
          </cell>
          <cell r="DI91">
            <v>0</v>
          </cell>
          <cell r="DJ91">
            <v>0</v>
          </cell>
          <cell r="DK91">
            <v>0</v>
          </cell>
          <cell r="DL91">
            <v>0</v>
          </cell>
          <cell r="DM91">
            <v>0</v>
          </cell>
          <cell r="DN91">
            <v>0</v>
          </cell>
          <cell r="DO91">
            <v>0</v>
          </cell>
          <cell r="DP91">
            <v>0</v>
          </cell>
          <cell r="DQ91">
            <v>0</v>
          </cell>
          <cell r="DR91">
            <v>0</v>
          </cell>
          <cell r="DS91"/>
          <cell r="DT91"/>
          <cell r="DU91"/>
          <cell r="DV91"/>
          <cell r="DW91"/>
          <cell r="DX91"/>
          <cell r="DY91"/>
          <cell r="DZ91"/>
          <cell r="EA91"/>
          <cell r="EB91"/>
          <cell r="EC91"/>
          <cell r="ED91"/>
          <cell r="EE91"/>
          <cell r="EF91"/>
          <cell r="EG91">
            <v>0</v>
          </cell>
          <cell r="EH91">
            <v>0</v>
          </cell>
          <cell r="EI91">
            <v>0</v>
          </cell>
          <cell r="EJ91">
            <v>0</v>
          </cell>
          <cell r="EK91">
            <v>0</v>
          </cell>
          <cell r="EL91">
            <v>0</v>
          </cell>
          <cell r="EM91">
            <v>0</v>
          </cell>
          <cell r="EN91">
            <v>0</v>
          </cell>
          <cell r="EO91">
            <v>0</v>
          </cell>
          <cell r="EP91">
            <v>0</v>
          </cell>
          <cell r="EQ91">
            <v>0</v>
          </cell>
          <cell r="ER91">
            <v>0</v>
          </cell>
          <cell r="ES91"/>
          <cell r="ET91"/>
          <cell r="EU91"/>
          <cell r="EV91"/>
          <cell r="EW91"/>
          <cell r="EX91"/>
          <cell r="EY91"/>
          <cell r="EZ91"/>
          <cell r="FA91"/>
          <cell r="FB91"/>
          <cell r="FC91"/>
          <cell r="FD91"/>
          <cell r="FE91">
            <v>1</v>
          </cell>
          <cell r="FF91">
            <v>1</v>
          </cell>
          <cell r="FG91">
            <v>1</v>
          </cell>
          <cell r="FH91">
            <v>0</v>
          </cell>
          <cell r="FI91">
            <v>0</v>
          </cell>
          <cell r="FJ91">
            <v>0</v>
          </cell>
          <cell r="FK91">
            <v>0</v>
          </cell>
          <cell r="FL91">
            <v>0</v>
          </cell>
          <cell r="FM91">
            <v>0</v>
          </cell>
          <cell r="FN91">
            <v>0</v>
          </cell>
          <cell r="FO91">
            <v>0</v>
          </cell>
          <cell r="FP91">
            <v>0</v>
          </cell>
          <cell r="FQ91"/>
          <cell r="FR91"/>
          <cell r="FS91"/>
          <cell r="FT91"/>
          <cell r="FU91"/>
          <cell r="FV91"/>
          <cell r="FW91"/>
          <cell r="FX91"/>
          <cell r="FY91"/>
          <cell r="FZ91"/>
          <cell r="GA91"/>
          <cell r="GB91"/>
          <cell r="GC91">
            <v>1</v>
          </cell>
          <cell r="GD91">
            <v>1</v>
          </cell>
          <cell r="GE91">
            <v>1</v>
          </cell>
          <cell r="GF91">
            <v>0</v>
          </cell>
          <cell r="GG91">
            <v>0</v>
          </cell>
          <cell r="GH91">
            <v>0</v>
          </cell>
          <cell r="GI91">
            <v>0</v>
          </cell>
          <cell r="GJ91">
            <v>0</v>
          </cell>
          <cell r="GK91">
            <v>0</v>
          </cell>
          <cell r="GL91">
            <v>0</v>
          </cell>
          <cell r="GM91">
            <v>0</v>
          </cell>
          <cell r="GN91">
            <v>0</v>
          </cell>
          <cell r="GO91"/>
          <cell r="GP91">
            <v>0</v>
          </cell>
          <cell r="GQ91">
            <v>0</v>
          </cell>
          <cell r="GR91">
            <v>0</v>
          </cell>
          <cell r="GS91"/>
          <cell r="GT91"/>
          <cell r="GU91"/>
          <cell r="GV91"/>
          <cell r="GW91"/>
          <cell r="GX91"/>
          <cell r="GY91"/>
          <cell r="GZ91"/>
          <cell r="HA91"/>
          <cell r="HB91"/>
          <cell r="HC91">
            <v>0</v>
          </cell>
          <cell r="HD91">
            <v>0</v>
          </cell>
          <cell r="HE91">
            <v>0</v>
          </cell>
          <cell r="HF91">
            <v>0</v>
          </cell>
          <cell r="HG91">
            <v>0</v>
          </cell>
          <cell r="HH91">
            <v>0</v>
          </cell>
          <cell r="HI91">
            <v>0</v>
          </cell>
          <cell r="HJ91"/>
          <cell r="HK91"/>
          <cell r="HL91"/>
          <cell r="HM91"/>
          <cell r="HN91"/>
          <cell r="HO91">
            <v>0</v>
          </cell>
          <cell r="HP91">
            <v>0</v>
          </cell>
          <cell r="HQ91">
            <v>0</v>
          </cell>
          <cell r="HR91">
            <v>0</v>
          </cell>
          <cell r="HS91">
            <v>8986</v>
          </cell>
          <cell r="HT91"/>
          <cell r="HU91">
            <v>0</v>
          </cell>
          <cell r="HV91"/>
          <cell r="HW91">
            <v>0</v>
          </cell>
          <cell r="HX91"/>
          <cell r="HY91">
            <v>0</v>
          </cell>
          <cell r="HZ91">
            <v>61376.5</v>
          </cell>
          <cell r="IA91">
            <v>0</v>
          </cell>
          <cell r="IB91">
            <v>0</v>
          </cell>
          <cell r="IC91">
            <v>0</v>
          </cell>
          <cell r="ID91">
            <v>0</v>
          </cell>
          <cell r="IE91">
            <v>0</v>
          </cell>
          <cell r="IF91">
            <v>0</v>
          </cell>
          <cell r="IG91">
            <v>0</v>
          </cell>
          <cell r="IH91">
            <v>0</v>
          </cell>
          <cell r="II91">
            <v>0</v>
          </cell>
          <cell r="IJ91"/>
          <cell r="IK91"/>
          <cell r="IL91"/>
          <cell r="IM91">
            <v>0</v>
          </cell>
          <cell r="IN91">
            <v>3000</v>
          </cell>
        </row>
        <row r="92">
          <cell r="A92">
            <v>89</v>
          </cell>
          <cell r="B92" t="str">
            <v>Dumka</v>
          </cell>
          <cell r="C92" t="str">
            <v>JHARKHAND</v>
          </cell>
          <cell r="D92" t="str">
            <v>East</v>
          </cell>
          <cell r="E92"/>
          <cell r="F92"/>
          <cell r="G92"/>
          <cell r="H92">
            <v>0.5</v>
          </cell>
          <cell r="I92"/>
          <cell r="J92" t="str">
            <v>Medium</v>
          </cell>
          <cell r="K92"/>
          <cell r="L92"/>
          <cell r="M92"/>
          <cell r="N92"/>
          <cell r="O92">
            <v>13</v>
          </cell>
          <cell r="P92">
            <v>2000</v>
          </cell>
          <cell r="Q92">
            <v>1</v>
          </cell>
          <cell r="R92">
            <v>1</v>
          </cell>
          <cell r="S92">
            <v>3</v>
          </cell>
          <cell r="T92">
            <v>2</v>
          </cell>
          <cell r="U92">
            <v>0</v>
          </cell>
          <cell r="V92">
            <v>0</v>
          </cell>
          <cell r="W92">
            <v>0</v>
          </cell>
          <cell r="X92">
            <v>0</v>
          </cell>
          <cell r="Y92" t="str">
            <v/>
          </cell>
          <cell r="Z92">
            <v>0</v>
          </cell>
          <cell r="AA92" t="str">
            <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cell r="AY92"/>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cell r="BW92"/>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cell r="CV92"/>
          <cell r="CW92"/>
          <cell r="CX92"/>
          <cell r="CY92"/>
          <cell r="CZ92"/>
          <cell r="DA92"/>
          <cell r="DB92"/>
          <cell r="DC92"/>
          <cell r="DD92"/>
          <cell r="DE92"/>
          <cell r="DF92"/>
          <cell r="DG92"/>
          <cell r="DH92">
            <v>0</v>
          </cell>
          <cell r="DI92">
            <v>0</v>
          </cell>
          <cell r="DJ92">
            <v>0</v>
          </cell>
          <cell r="DK92">
            <v>0</v>
          </cell>
          <cell r="DL92">
            <v>0</v>
          </cell>
          <cell r="DM92">
            <v>0</v>
          </cell>
          <cell r="DN92">
            <v>0</v>
          </cell>
          <cell r="DO92">
            <v>0</v>
          </cell>
          <cell r="DP92">
            <v>0</v>
          </cell>
          <cell r="DQ92">
            <v>0</v>
          </cell>
          <cell r="DR92">
            <v>0</v>
          </cell>
          <cell r="DS92"/>
          <cell r="DT92"/>
          <cell r="DU92"/>
          <cell r="DV92"/>
          <cell r="DW92"/>
          <cell r="DX92"/>
          <cell r="DY92"/>
          <cell r="DZ92"/>
          <cell r="EA92"/>
          <cell r="EB92"/>
          <cell r="EC92"/>
          <cell r="ED92"/>
          <cell r="EE92"/>
          <cell r="EF92"/>
          <cell r="EG92">
            <v>0</v>
          </cell>
          <cell r="EH92">
            <v>0</v>
          </cell>
          <cell r="EI92">
            <v>0</v>
          </cell>
          <cell r="EJ92">
            <v>0</v>
          </cell>
          <cell r="EK92">
            <v>0</v>
          </cell>
          <cell r="EL92">
            <v>0</v>
          </cell>
          <cell r="EM92">
            <v>0</v>
          </cell>
          <cell r="EN92">
            <v>0</v>
          </cell>
          <cell r="EO92">
            <v>0</v>
          </cell>
          <cell r="EP92">
            <v>0</v>
          </cell>
          <cell r="EQ92">
            <v>0</v>
          </cell>
          <cell r="ER92">
            <v>0</v>
          </cell>
          <cell r="ES92"/>
          <cell r="ET92"/>
          <cell r="EU92"/>
          <cell r="EV92"/>
          <cell r="EW92"/>
          <cell r="EX92"/>
          <cell r="EY92"/>
          <cell r="EZ92"/>
          <cell r="FA92"/>
          <cell r="FB92"/>
          <cell r="FC92"/>
          <cell r="FD92"/>
          <cell r="FE92">
            <v>1</v>
          </cell>
          <cell r="FF92">
            <v>1</v>
          </cell>
          <cell r="FG92">
            <v>2</v>
          </cell>
          <cell r="FH92">
            <v>0</v>
          </cell>
          <cell r="FI92">
            <v>0</v>
          </cell>
          <cell r="FJ92">
            <v>0</v>
          </cell>
          <cell r="FK92">
            <v>0</v>
          </cell>
          <cell r="FL92">
            <v>0</v>
          </cell>
          <cell r="FM92">
            <v>0</v>
          </cell>
          <cell r="FN92">
            <v>0</v>
          </cell>
          <cell r="FO92">
            <v>0</v>
          </cell>
          <cell r="FP92">
            <v>0</v>
          </cell>
          <cell r="FQ92"/>
          <cell r="FR92"/>
          <cell r="FS92"/>
          <cell r="FT92"/>
          <cell r="FU92"/>
          <cell r="FV92"/>
          <cell r="FW92"/>
          <cell r="FX92"/>
          <cell r="FY92"/>
          <cell r="FZ92"/>
          <cell r="GA92"/>
          <cell r="GB92"/>
          <cell r="GC92">
            <v>1</v>
          </cell>
          <cell r="GD92">
            <v>1</v>
          </cell>
          <cell r="GE92">
            <v>2</v>
          </cell>
          <cell r="GF92">
            <v>0</v>
          </cell>
          <cell r="GG92">
            <v>0</v>
          </cell>
          <cell r="GH92">
            <v>0</v>
          </cell>
          <cell r="GI92">
            <v>0</v>
          </cell>
          <cell r="GJ92">
            <v>0</v>
          </cell>
          <cell r="GK92">
            <v>0</v>
          </cell>
          <cell r="GL92">
            <v>0</v>
          </cell>
          <cell r="GM92">
            <v>0</v>
          </cell>
          <cell r="GN92">
            <v>0</v>
          </cell>
          <cell r="GO92"/>
          <cell r="GP92">
            <v>0</v>
          </cell>
          <cell r="GQ92">
            <v>0</v>
          </cell>
          <cell r="GR92">
            <v>0</v>
          </cell>
          <cell r="GS92"/>
          <cell r="GT92"/>
          <cell r="GU92"/>
          <cell r="GV92"/>
          <cell r="GW92"/>
          <cell r="GX92"/>
          <cell r="GY92"/>
          <cell r="GZ92"/>
          <cell r="HA92"/>
          <cell r="HB92"/>
          <cell r="HC92">
            <v>0</v>
          </cell>
          <cell r="HD92">
            <v>0</v>
          </cell>
          <cell r="HE92">
            <v>0</v>
          </cell>
          <cell r="HF92">
            <v>0</v>
          </cell>
          <cell r="HG92">
            <v>0</v>
          </cell>
          <cell r="HH92">
            <v>0</v>
          </cell>
          <cell r="HI92">
            <v>0</v>
          </cell>
          <cell r="HJ92"/>
          <cell r="HK92"/>
          <cell r="HL92"/>
          <cell r="HM92"/>
          <cell r="HN92"/>
          <cell r="HO92">
            <v>0</v>
          </cell>
          <cell r="HP92">
            <v>0</v>
          </cell>
          <cell r="HQ92">
            <v>0</v>
          </cell>
          <cell r="HR92">
            <v>0</v>
          </cell>
          <cell r="HS92">
            <v>15966</v>
          </cell>
          <cell r="HT92"/>
          <cell r="HU92">
            <v>0</v>
          </cell>
          <cell r="HV92"/>
          <cell r="HW92">
            <v>0</v>
          </cell>
          <cell r="HX92"/>
          <cell r="HY92">
            <v>0</v>
          </cell>
          <cell r="HZ92">
            <v>177909</v>
          </cell>
          <cell r="IA92">
            <v>0</v>
          </cell>
          <cell r="IB92">
            <v>0</v>
          </cell>
          <cell r="IC92">
            <v>0</v>
          </cell>
          <cell r="ID92">
            <v>0</v>
          </cell>
          <cell r="IE92">
            <v>0</v>
          </cell>
          <cell r="IF92">
            <v>0</v>
          </cell>
          <cell r="IG92">
            <v>0</v>
          </cell>
          <cell r="IH92">
            <v>0</v>
          </cell>
          <cell r="II92">
            <v>0</v>
          </cell>
          <cell r="IJ92"/>
          <cell r="IK92"/>
          <cell r="IL92"/>
          <cell r="IM92">
            <v>0</v>
          </cell>
          <cell r="IN92">
            <v>4000</v>
          </cell>
        </row>
        <row r="93">
          <cell r="A93">
            <v>90</v>
          </cell>
          <cell r="B93" t="str">
            <v>Hazaribagh</v>
          </cell>
          <cell r="C93" t="str">
            <v>JHARKHAND</v>
          </cell>
          <cell r="D93" t="str">
            <v>East</v>
          </cell>
          <cell r="E93" t="str">
            <v>Amco Associates</v>
          </cell>
          <cell r="F93"/>
          <cell r="G93"/>
          <cell r="H93">
            <v>0.5</v>
          </cell>
          <cell r="I93"/>
          <cell r="J93" t="str">
            <v>Medium</v>
          </cell>
          <cell r="K93">
            <v>2</v>
          </cell>
          <cell r="L93"/>
          <cell r="M93" t="str">
            <v>Susmit Kumar</v>
          </cell>
          <cell r="N93"/>
          <cell r="O93">
            <v>12</v>
          </cell>
          <cell r="P93">
            <v>3500</v>
          </cell>
          <cell r="Q93">
            <v>1</v>
          </cell>
          <cell r="R93">
            <v>0</v>
          </cell>
          <cell r="S93">
            <v>4</v>
          </cell>
          <cell r="T93">
            <v>4</v>
          </cell>
          <cell r="U93">
            <v>0</v>
          </cell>
          <cell r="V93">
            <v>5</v>
          </cell>
          <cell r="W93">
            <v>0</v>
          </cell>
          <cell r="X93">
            <v>0</v>
          </cell>
          <cell r="Y93" t="str">
            <v/>
          </cell>
          <cell r="Z93">
            <v>0</v>
          </cell>
          <cell r="AA93" t="str">
            <v/>
          </cell>
          <cell r="AB93">
            <v>0</v>
          </cell>
          <cell r="AC93">
            <v>0</v>
          </cell>
          <cell r="AD93">
            <v>0</v>
          </cell>
          <cell r="AE93">
            <v>0</v>
          </cell>
          <cell r="AF93">
            <v>0</v>
          </cell>
          <cell r="AG93">
            <v>0</v>
          </cell>
          <cell r="AH93">
            <v>0</v>
          </cell>
          <cell r="AI93">
            <v>0</v>
          </cell>
          <cell r="AJ93">
            <v>40</v>
          </cell>
          <cell r="AK93">
            <v>30</v>
          </cell>
          <cell r="AL93">
            <v>129.94</v>
          </cell>
          <cell r="AM93">
            <v>45</v>
          </cell>
          <cell r="AN93">
            <v>75.67</v>
          </cell>
          <cell r="AO93">
            <v>50</v>
          </cell>
          <cell r="AP93">
            <v>25</v>
          </cell>
          <cell r="AQ93">
            <v>0</v>
          </cell>
          <cell r="AR93">
            <v>25.02</v>
          </cell>
          <cell r="AS93">
            <v>0</v>
          </cell>
          <cell r="AT93">
            <v>0</v>
          </cell>
          <cell r="AU93">
            <v>0</v>
          </cell>
          <cell r="AV93">
            <v>0</v>
          </cell>
          <cell r="AW93">
            <v>0</v>
          </cell>
          <cell r="AX93"/>
          <cell r="AY93"/>
          <cell r="AZ93">
            <v>0</v>
          </cell>
          <cell r="BA93">
            <v>0</v>
          </cell>
          <cell r="BB93">
            <v>0</v>
          </cell>
          <cell r="BC93">
            <v>0</v>
          </cell>
          <cell r="BD93">
            <v>0</v>
          </cell>
          <cell r="BE93">
            <v>0</v>
          </cell>
          <cell r="BF93">
            <v>0</v>
          </cell>
          <cell r="BG93">
            <v>0</v>
          </cell>
          <cell r="BH93">
            <v>2</v>
          </cell>
          <cell r="BI93">
            <v>0</v>
          </cell>
          <cell r="BJ93">
            <v>3</v>
          </cell>
          <cell r="BK93">
            <v>0</v>
          </cell>
          <cell r="BL93">
            <v>0</v>
          </cell>
          <cell r="BM93">
            <v>0</v>
          </cell>
          <cell r="BN93">
            <v>0</v>
          </cell>
          <cell r="BO93">
            <v>0</v>
          </cell>
          <cell r="BP93">
            <v>0</v>
          </cell>
          <cell r="BQ93">
            <v>0</v>
          </cell>
          <cell r="BR93">
            <v>0</v>
          </cell>
          <cell r="BS93">
            <v>0</v>
          </cell>
          <cell r="BT93">
            <v>0</v>
          </cell>
          <cell r="BU93">
            <v>0</v>
          </cell>
          <cell r="BV93"/>
          <cell r="BW93"/>
          <cell r="BX93">
            <v>5</v>
          </cell>
          <cell r="BY93">
            <v>0</v>
          </cell>
          <cell r="BZ93">
            <v>0</v>
          </cell>
          <cell r="CA93">
            <v>0</v>
          </cell>
          <cell r="CB93">
            <v>0</v>
          </cell>
          <cell r="CC93">
            <v>0</v>
          </cell>
          <cell r="CD93">
            <v>0</v>
          </cell>
          <cell r="CE93">
            <v>0</v>
          </cell>
          <cell r="CF93">
            <v>0</v>
          </cell>
          <cell r="CG93">
            <v>2</v>
          </cell>
          <cell r="CH93">
            <v>2</v>
          </cell>
          <cell r="CI93">
            <v>5</v>
          </cell>
          <cell r="CJ93">
            <v>2</v>
          </cell>
          <cell r="CK93">
            <v>3</v>
          </cell>
          <cell r="CL93">
            <v>3</v>
          </cell>
          <cell r="CM93">
            <v>1</v>
          </cell>
          <cell r="CN93">
            <v>0</v>
          </cell>
          <cell r="CO93">
            <v>1</v>
          </cell>
          <cell r="CP93">
            <v>0</v>
          </cell>
          <cell r="CQ93">
            <v>0</v>
          </cell>
          <cell r="CR93">
            <v>0</v>
          </cell>
          <cell r="CS93">
            <v>0</v>
          </cell>
          <cell r="CT93">
            <v>0</v>
          </cell>
          <cell r="CU93"/>
          <cell r="CV93"/>
          <cell r="CW93"/>
          <cell r="CX93"/>
          <cell r="CY93"/>
          <cell r="CZ93"/>
          <cell r="DA93"/>
          <cell r="DB93"/>
          <cell r="DC93"/>
          <cell r="DD93"/>
          <cell r="DE93"/>
          <cell r="DF93"/>
          <cell r="DG93"/>
          <cell r="DH93">
            <v>5</v>
          </cell>
          <cell r="DI93">
            <v>5</v>
          </cell>
          <cell r="DJ93">
            <v>3</v>
          </cell>
          <cell r="DK93">
            <v>3</v>
          </cell>
          <cell r="DL93">
            <v>3</v>
          </cell>
          <cell r="DM93">
            <v>1</v>
          </cell>
          <cell r="DN93">
            <v>1</v>
          </cell>
          <cell r="DO93">
            <v>1</v>
          </cell>
          <cell r="DP93">
            <v>0</v>
          </cell>
          <cell r="DQ93">
            <v>0</v>
          </cell>
          <cell r="DR93">
            <v>0</v>
          </cell>
          <cell r="DS93"/>
          <cell r="DT93"/>
          <cell r="DU93"/>
          <cell r="DV93"/>
          <cell r="DW93"/>
          <cell r="DX93"/>
          <cell r="DY93"/>
          <cell r="DZ93"/>
          <cell r="EA93"/>
          <cell r="EB93"/>
          <cell r="EC93"/>
          <cell r="ED93"/>
          <cell r="EE93"/>
          <cell r="EF93"/>
          <cell r="EG93">
            <v>1</v>
          </cell>
          <cell r="EH93">
            <v>0</v>
          </cell>
          <cell r="EI93">
            <v>1</v>
          </cell>
          <cell r="EJ93">
            <v>0</v>
          </cell>
          <cell r="EK93">
            <v>0</v>
          </cell>
          <cell r="EL93">
            <v>0</v>
          </cell>
          <cell r="EM93">
            <v>0</v>
          </cell>
          <cell r="EN93">
            <v>0</v>
          </cell>
          <cell r="EO93">
            <v>0</v>
          </cell>
          <cell r="EP93">
            <v>0</v>
          </cell>
          <cell r="EQ93">
            <v>0</v>
          </cell>
          <cell r="ER93">
            <v>0</v>
          </cell>
          <cell r="ES93"/>
          <cell r="ET93"/>
          <cell r="EU93"/>
          <cell r="EV93"/>
          <cell r="EW93"/>
          <cell r="EX93"/>
          <cell r="EY93"/>
          <cell r="EZ93"/>
          <cell r="FA93"/>
          <cell r="FB93"/>
          <cell r="FC93"/>
          <cell r="FD93"/>
          <cell r="FE93">
            <v>3</v>
          </cell>
          <cell r="FF93">
            <v>3</v>
          </cell>
          <cell r="FG93">
            <v>3</v>
          </cell>
          <cell r="FH93">
            <v>0</v>
          </cell>
          <cell r="FI93">
            <v>0</v>
          </cell>
          <cell r="FJ93">
            <v>0</v>
          </cell>
          <cell r="FK93">
            <v>0</v>
          </cell>
          <cell r="FL93">
            <v>0</v>
          </cell>
          <cell r="FM93">
            <v>0</v>
          </cell>
          <cell r="FN93">
            <v>0</v>
          </cell>
          <cell r="FO93">
            <v>0</v>
          </cell>
          <cell r="FP93">
            <v>0</v>
          </cell>
          <cell r="FQ93"/>
          <cell r="FR93"/>
          <cell r="FS93"/>
          <cell r="FT93"/>
          <cell r="FU93"/>
          <cell r="FV93"/>
          <cell r="FW93"/>
          <cell r="FX93"/>
          <cell r="FY93"/>
          <cell r="FZ93"/>
          <cell r="GA93"/>
          <cell r="GB93"/>
          <cell r="GC93">
            <v>3</v>
          </cell>
          <cell r="GD93">
            <v>3</v>
          </cell>
          <cell r="GE93">
            <v>3</v>
          </cell>
          <cell r="GF93">
            <v>0</v>
          </cell>
          <cell r="GG93">
            <v>0</v>
          </cell>
          <cell r="GH93">
            <v>0</v>
          </cell>
          <cell r="GI93">
            <v>0</v>
          </cell>
          <cell r="GJ93">
            <v>0</v>
          </cell>
          <cell r="GK93">
            <v>0</v>
          </cell>
          <cell r="GL93">
            <v>0</v>
          </cell>
          <cell r="GM93">
            <v>0</v>
          </cell>
          <cell r="GN93">
            <v>0</v>
          </cell>
          <cell r="GO93"/>
          <cell r="GP93">
            <v>0</v>
          </cell>
          <cell r="GQ93">
            <v>0</v>
          </cell>
          <cell r="GR93">
            <v>0</v>
          </cell>
          <cell r="GS93"/>
          <cell r="GT93"/>
          <cell r="GU93"/>
          <cell r="GV93"/>
          <cell r="GW93"/>
          <cell r="GX93"/>
          <cell r="GY93"/>
          <cell r="GZ93"/>
          <cell r="HA93"/>
          <cell r="HB93"/>
          <cell r="HC93">
            <v>0</v>
          </cell>
          <cell r="HD93">
            <v>0</v>
          </cell>
          <cell r="HE93">
            <v>0</v>
          </cell>
          <cell r="HF93">
            <v>0</v>
          </cell>
          <cell r="HG93">
            <v>0</v>
          </cell>
          <cell r="HH93">
            <v>0</v>
          </cell>
          <cell r="HI93">
            <v>0</v>
          </cell>
          <cell r="HJ93"/>
          <cell r="HK93"/>
          <cell r="HL93"/>
          <cell r="HM93"/>
          <cell r="HN93"/>
          <cell r="HO93">
            <v>0</v>
          </cell>
          <cell r="HP93">
            <v>0</v>
          </cell>
          <cell r="HQ93">
            <v>0</v>
          </cell>
          <cell r="HR93">
            <v>0</v>
          </cell>
          <cell r="HS93">
            <v>8889</v>
          </cell>
          <cell r="HT93"/>
          <cell r="HU93">
            <v>0</v>
          </cell>
          <cell r="HV93"/>
          <cell r="HW93">
            <v>0</v>
          </cell>
          <cell r="HX93"/>
          <cell r="HY93">
            <v>0</v>
          </cell>
          <cell r="HZ93">
            <v>89774</v>
          </cell>
          <cell r="IA93">
            <v>244.94</v>
          </cell>
          <cell r="IB93">
            <v>175.69000000000003</v>
          </cell>
          <cell r="IC93">
            <v>20.411666666666665</v>
          </cell>
          <cell r="ID93">
            <v>17.569000000000003</v>
          </cell>
          <cell r="IE93">
            <v>0</v>
          </cell>
          <cell r="IF93">
            <v>0</v>
          </cell>
          <cell r="IG93">
            <v>13.333333333333334</v>
          </cell>
          <cell r="IH93">
            <v>68.313333333333333</v>
          </cell>
          <cell r="II93">
            <v>50.223333333333336</v>
          </cell>
          <cell r="IJ93"/>
          <cell r="IK93"/>
          <cell r="IL93"/>
          <cell r="IM93">
            <v>0</v>
          </cell>
          <cell r="IN93">
            <v>3000</v>
          </cell>
        </row>
        <row r="94">
          <cell r="A94">
            <v>91</v>
          </cell>
          <cell r="B94" t="str">
            <v>Godda</v>
          </cell>
          <cell r="C94" t="str">
            <v>JHARKHAND</v>
          </cell>
          <cell r="D94" t="str">
            <v>East</v>
          </cell>
          <cell r="E94"/>
          <cell r="F94"/>
          <cell r="G94"/>
          <cell r="H94">
            <v>0.3</v>
          </cell>
          <cell r="I94"/>
          <cell r="J94" t="str">
            <v>Low</v>
          </cell>
          <cell r="K94"/>
          <cell r="L94"/>
          <cell r="M94"/>
          <cell r="N94"/>
          <cell r="O94">
            <v>10</v>
          </cell>
          <cell r="P94">
            <v>1500</v>
          </cell>
          <cell r="Q94">
            <v>0</v>
          </cell>
          <cell r="R94">
            <v>0</v>
          </cell>
          <cell r="S94">
            <v>5</v>
          </cell>
          <cell r="T94">
            <v>2</v>
          </cell>
          <cell r="U94">
            <v>0</v>
          </cell>
          <cell r="V94">
            <v>0</v>
          </cell>
          <cell r="W94">
            <v>0</v>
          </cell>
          <cell r="X94">
            <v>0</v>
          </cell>
          <cell r="Y94" t="str">
            <v/>
          </cell>
          <cell r="Z94">
            <v>0</v>
          </cell>
          <cell r="AA94" t="str">
            <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cell r="AY94"/>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cell r="BW94"/>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cell r="CV94"/>
          <cell r="CW94"/>
          <cell r="CX94"/>
          <cell r="CY94"/>
          <cell r="CZ94"/>
          <cell r="DA94"/>
          <cell r="DB94"/>
          <cell r="DC94"/>
          <cell r="DD94"/>
          <cell r="DE94"/>
          <cell r="DF94"/>
          <cell r="DG94"/>
          <cell r="DH94">
            <v>0</v>
          </cell>
          <cell r="DI94">
            <v>0</v>
          </cell>
          <cell r="DJ94">
            <v>0</v>
          </cell>
          <cell r="DK94">
            <v>0</v>
          </cell>
          <cell r="DL94">
            <v>0</v>
          </cell>
          <cell r="DM94">
            <v>0</v>
          </cell>
          <cell r="DN94">
            <v>0</v>
          </cell>
          <cell r="DO94">
            <v>0</v>
          </cell>
          <cell r="DP94">
            <v>0</v>
          </cell>
          <cell r="DQ94">
            <v>0</v>
          </cell>
          <cell r="DR94">
            <v>0</v>
          </cell>
          <cell r="DS94"/>
          <cell r="DT94"/>
          <cell r="DU94"/>
          <cell r="DV94"/>
          <cell r="DW94"/>
          <cell r="DX94"/>
          <cell r="DY94"/>
          <cell r="DZ94"/>
          <cell r="EA94"/>
          <cell r="EB94"/>
          <cell r="EC94"/>
          <cell r="ED94"/>
          <cell r="EE94"/>
          <cell r="EF94"/>
          <cell r="EG94">
            <v>0</v>
          </cell>
          <cell r="EH94">
            <v>0</v>
          </cell>
          <cell r="EI94">
            <v>0</v>
          </cell>
          <cell r="EJ94">
            <v>0</v>
          </cell>
          <cell r="EK94">
            <v>0</v>
          </cell>
          <cell r="EL94">
            <v>0</v>
          </cell>
          <cell r="EM94">
            <v>0</v>
          </cell>
          <cell r="EN94">
            <v>0</v>
          </cell>
          <cell r="EO94">
            <v>0</v>
          </cell>
          <cell r="EP94">
            <v>0</v>
          </cell>
          <cell r="EQ94">
            <v>0</v>
          </cell>
          <cell r="ER94">
            <v>0</v>
          </cell>
          <cell r="ES94"/>
          <cell r="ET94"/>
          <cell r="EU94"/>
          <cell r="EV94"/>
          <cell r="EW94"/>
          <cell r="EX94"/>
          <cell r="EY94"/>
          <cell r="EZ94"/>
          <cell r="FA94"/>
          <cell r="FB94"/>
          <cell r="FC94"/>
          <cell r="FD94"/>
          <cell r="FE94">
            <v>0</v>
          </cell>
          <cell r="FF94">
            <v>0</v>
          </cell>
          <cell r="FG94">
            <v>0</v>
          </cell>
          <cell r="FH94">
            <v>0</v>
          </cell>
          <cell r="FI94">
            <v>0</v>
          </cell>
          <cell r="FJ94">
            <v>0</v>
          </cell>
          <cell r="FK94">
            <v>0</v>
          </cell>
          <cell r="FL94">
            <v>0</v>
          </cell>
          <cell r="FM94">
            <v>0</v>
          </cell>
          <cell r="FN94">
            <v>0</v>
          </cell>
          <cell r="FO94">
            <v>0</v>
          </cell>
          <cell r="FP94">
            <v>0</v>
          </cell>
          <cell r="FQ94"/>
          <cell r="FR94"/>
          <cell r="FS94"/>
          <cell r="FT94"/>
          <cell r="FU94"/>
          <cell r="FV94"/>
          <cell r="FW94"/>
          <cell r="FX94"/>
          <cell r="FY94"/>
          <cell r="FZ94"/>
          <cell r="GA94"/>
          <cell r="GB94"/>
          <cell r="GC94">
            <v>0</v>
          </cell>
          <cell r="GD94">
            <v>0</v>
          </cell>
          <cell r="GE94">
            <v>0</v>
          </cell>
          <cell r="GF94">
            <v>0</v>
          </cell>
          <cell r="GG94">
            <v>0</v>
          </cell>
          <cell r="GH94">
            <v>0</v>
          </cell>
          <cell r="GI94">
            <v>0</v>
          </cell>
          <cell r="GJ94">
            <v>0</v>
          </cell>
          <cell r="GK94">
            <v>0</v>
          </cell>
          <cell r="GL94">
            <v>0</v>
          </cell>
          <cell r="GM94">
            <v>0</v>
          </cell>
          <cell r="GN94">
            <v>0</v>
          </cell>
          <cell r="GO94"/>
          <cell r="GP94">
            <v>0</v>
          </cell>
          <cell r="GQ94">
            <v>0</v>
          </cell>
          <cell r="GR94">
            <v>0</v>
          </cell>
          <cell r="GS94"/>
          <cell r="GT94"/>
          <cell r="GU94"/>
          <cell r="GV94"/>
          <cell r="GW94"/>
          <cell r="GX94"/>
          <cell r="GY94"/>
          <cell r="GZ94"/>
          <cell r="HA94"/>
          <cell r="HB94"/>
          <cell r="HC94">
            <v>0</v>
          </cell>
          <cell r="HD94">
            <v>0</v>
          </cell>
          <cell r="HE94">
            <v>0</v>
          </cell>
          <cell r="HF94">
            <v>0</v>
          </cell>
          <cell r="HG94">
            <v>0</v>
          </cell>
          <cell r="HH94">
            <v>0</v>
          </cell>
          <cell r="HI94">
            <v>0</v>
          </cell>
          <cell r="HJ94"/>
          <cell r="HK94"/>
          <cell r="HL94"/>
          <cell r="HM94"/>
          <cell r="HN94"/>
          <cell r="HO94">
            <v>0</v>
          </cell>
          <cell r="HP94">
            <v>0</v>
          </cell>
          <cell r="HQ94">
            <v>0</v>
          </cell>
          <cell r="HR94">
            <v>0</v>
          </cell>
          <cell r="HS94">
            <v>4701</v>
          </cell>
          <cell r="HT94"/>
          <cell r="HU94">
            <v>0</v>
          </cell>
          <cell r="HV94"/>
          <cell r="HW94">
            <v>0</v>
          </cell>
          <cell r="HX94"/>
          <cell r="HY94">
            <v>0</v>
          </cell>
          <cell r="HZ94">
            <v>85891</v>
          </cell>
          <cell r="IA94">
            <v>0</v>
          </cell>
          <cell r="IB94">
            <v>0</v>
          </cell>
          <cell r="IC94">
            <v>0</v>
          </cell>
          <cell r="ID94">
            <v>0</v>
          </cell>
          <cell r="IE94">
            <v>0</v>
          </cell>
          <cell r="IF94">
            <v>0</v>
          </cell>
          <cell r="IG94">
            <v>0</v>
          </cell>
          <cell r="IH94">
            <v>0</v>
          </cell>
          <cell r="II94">
            <v>0</v>
          </cell>
          <cell r="IJ94"/>
          <cell r="IK94"/>
          <cell r="IL94"/>
          <cell r="IM94">
            <v>0</v>
          </cell>
          <cell r="IN94">
            <v>2000</v>
          </cell>
        </row>
        <row r="95">
          <cell r="A95">
            <v>92</v>
          </cell>
          <cell r="B95" t="str">
            <v>Sahebganj</v>
          </cell>
          <cell r="C95" t="str">
            <v>JHARKHAND</v>
          </cell>
          <cell r="D95" t="str">
            <v>East</v>
          </cell>
          <cell r="E95"/>
          <cell r="F95"/>
          <cell r="G95"/>
          <cell r="H95">
            <v>0.3</v>
          </cell>
          <cell r="I95"/>
          <cell r="J95" t="str">
            <v>Low</v>
          </cell>
          <cell r="K95"/>
          <cell r="L95"/>
          <cell r="M95"/>
          <cell r="N95"/>
          <cell r="O95">
            <v>8</v>
          </cell>
          <cell r="P95">
            <v>1500</v>
          </cell>
          <cell r="Q95">
            <v>1</v>
          </cell>
          <cell r="R95">
            <v>0</v>
          </cell>
          <cell r="S95">
            <v>2</v>
          </cell>
          <cell r="T95">
            <v>3</v>
          </cell>
          <cell r="U95">
            <v>0</v>
          </cell>
          <cell r="V95">
            <v>0</v>
          </cell>
          <cell r="W95">
            <v>0</v>
          </cell>
          <cell r="X95">
            <v>0</v>
          </cell>
          <cell r="Y95" t="str">
            <v/>
          </cell>
          <cell r="Z95">
            <v>0</v>
          </cell>
          <cell r="AA95" t="str">
            <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cell r="AY95"/>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cell r="BW95"/>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cell r="CV95"/>
          <cell r="CW95"/>
          <cell r="CX95"/>
          <cell r="CY95"/>
          <cell r="CZ95"/>
          <cell r="DA95"/>
          <cell r="DB95"/>
          <cell r="DC95"/>
          <cell r="DD95"/>
          <cell r="DE95"/>
          <cell r="DF95"/>
          <cell r="DG95"/>
          <cell r="DH95">
            <v>0</v>
          </cell>
          <cell r="DI95">
            <v>0</v>
          </cell>
          <cell r="DJ95">
            <v>0</v>
          </cell>
          <cell r="DK95">
            <v>0</v>
          </cell>
          <cell r="DL95">
            <v>0</v>
          </cell>
          <cell r="DM95">
            <v>0</v>
          </cell>
          <cell r="DN95">
            <v>0</v>
          </cell>
          <cell r="DO95">
            <v>0</v>
          </cell>
          <cell r="DP95">
            <v>0</v>
          </cell>
          <cell r="DQ95">
            <v>0</v>
          </cell>
          <cell r="DR95">
            <v>0</v>
          </cell>
          <cell r="DS95"/>
          <cell r="DT95"/>
          <cell r="DU95"/>
          <cell r="DV95"/>
          <cell r="DW95"/>
          <cell r="DX95"/>
          <cell r="DY95"/>
          <cell r="DZ95"/>
          <cell r="EA95"/>
          <cell r="EB95"/>
          <cell r="EC95"/>
          <cell r="ED95"/>
          <cell r="EE95"/>
          <cell r="EF95"/>
          <cell r="EG95">
            <v>0</v>
          </cell>
          <cell r="EH95">
            <v>0</v>
          </cell>
          <cell r="EI95">
            <v>0</v>
          </cell>
          <cell r="EJ95">
            <v>0</v>
          </cell>
          <cell r="EK95">
            <v>0</v>
          </cell>
          <cell r="EL95">
            <v>0</v>
          </cell>
          <cell r="EM95">
            <v>0</v>
          </cell>
          <cell r="EN95">
            <v>0</v>
          </cell>
          <cell r="EO95">
            <v>0</v>
          </cell>
          <cell r="EP95">
            <v>0</v>
          </cell>
          <cell r="EQ95">
            <v>0</v>
          </cell>
          <cell r="ER95">
            <v>0</v>
          </cell>
          <cell r="ES95"/>
          <cell r="ET95"/>
          <cell r="EU95"/>
          <cell r="EV95"/>
          <cell r="EW95"/>
          <cell r="EX95"/>
          <cell r="EY95"/>
          <cell r="EZ95"/>
          <cell r="FA95"/>
          <cell r="FB95"/>
          <cell r="FC95"/>
          <cell r="FD95"/>
          <cell r="FE95">
            <v>0</v>
          </cell>
          <cell r="FF95">
            <v>2</v>
          </cell>
          <cell r="FG95">
            <v>3</v>
          </cell>
          <cell r="FH95">
            <v>0</v>
          </cell>
          <cell r="FI95">
            <v>0</v>
          </cell>
          <cell r="FJ95">
            <v>0</v>
          </cell>
          <cell r="FK95">
            <v>0</v>
          </cell>
          <cell r="FL95">
            <v>0</v>
          </cell>
          <cell r="FM95">
            <v>0</v>
          </cell>
          <cell r="FN95">
            <v>0</v>
          </cell>
          <cell r="FO95">
            <v>0</v>
          </cell>
          <cell r="FP95">
            <v>0</v>
          </cell>
          <cell r="FQ95"/>
          <cell r="FR95"/>
          <cell r="FS95"/>
          <cell r="FT95"/>
          <cell r="FU95"/>
          <cell r="FV95"/>
          <cell r="FW95"/>
          <cell r="FX95"/>
          <cell r="FY95"/>
          <cell r="FZ95"/>
          <cell r="GA95"/>
          <cell r="GB95"/>
          <cell r="GC95">
            <v>0</v>
          </cell>
          <cell r="GD95">
            <v>2</v>
          </cell>
          <cell r="GE95">
            <v>3</v>
          </cell>
          <cell r="GF95">
            <v>0</v>
          </cell>
          <cell r="GG95">
            <v>0</v>
          </cell>
          <cell r="GH95">
            <v>0</v>
          </cell>
          <cell r="GI95">
            <v>0</v>
          </cell>
          <cell r="GJ95">
            <v>0</v>
          </cell>
          <cell r="GK95">
            <v>0</v>
          </cell>
          <cell r="GL95">
            <v>0</v>
          </cell>
          <cell r="GM95">
            <v>0</v>
          </cell>
          <cell r="GN95">
            <v>0</v>
          </cell>
          <cell r="GO95"/>
          <cell r="GP95">
            <v>0</v>
          </cell>
          <cell r="GQ95">
            <v>0</v>
          </cell>
          <cell r="GR95">
            <v>0</v>
          </cell>
          <cell r="GS95"/>
          <cell r="GT95"/>
          <cell r="GU95"/>
          <cell r="GV95"/>
          <cell r="GW95"/>
          <cell r="GX95"/>
          <cell r="GY95"/>
          <cell r="GZ95"/>
          <cell r="HA95"/>
          <cell r="HB95"/>
          <cell r="HC95">
            <v>0</v>
          </cell>
          <cell r="HD95">
            <v>0</v>
          </cell>
          <cell r="HE95">
            <v>0</v>
          </cell>
          <cell r="HF95">
            <v>0</v>
          </cell>
          <cell r="HG95">
            <v>0</v>
          </cell>
          <cell r="HH95">
            <v>0</v>
          </cell>
          <cell r="HI95">
            <v>0</v>
          </cell>
          <cell r="HJ95"/>
          <cell r="HK95"/>
          <cell r="HL95"/>
          <cell r="HM95"/>
          <cell r="HN95"/>
          <cell r="HO95">
            <v>0</v>
          </cell>
          <cell r="HP95">
            <v>0</v>
          </cell>
          <cell r="HQ95">
            <v>0</v>
          </cell>
          <cell r="HR95">
            <v>0</v>
          </cell>
          <cell r="HS95">
            <v>0</v>
          </cell>
          <cell r="HT95"/>
          <cell r="HU95">
            <v>0</v>
          </cell>
          <cell r="HV95"/>
          <cell r="HW95">
            <v>0</v>
          </cell>
          <cell r="HX95"/>
          <cell r="HY95">
            <v>0</v>
          </cell>
          <cell r="HZ95">
            <v>0</v>
          </cell>
          <cell r="IA95">
            <v>0</v>
          </cell>
          <cell r="IB95">
            <v>0</v>
          </cell>
          <cell r="IC95">
            <v>0</v>
          </cell>
          <cell r="ID95">
            <v>0</v>
          </cell>
          <cell r="IE95">
            <v>0</v>
          </cell>
          <cell r="IF95">
            <v>0</v>
          </cell>
          <cell r="IG95">
            <v>0</v>
          </cell>
          <cell r="IH95">
            <v>0</v>
          </cell>
          <cell r="II95">
            <v>0</v>
          </cell>
          <cell r="IJ95"/>
          <cell r="IK95"/>
          <cell r="IL95"/>
          <cell r="IM95">
            <v>0</v>
          </cell>
          <cell r="IN95">
            <v>2500</v>
          </cell>
        </row>
        <row r="96">
          <cell r="A96">
            <v>93</v>
          </cell>
          <cell r="B96" t="str">
            <v>Ramgarh</v>
          </cell>
          <cell r="C96" t="str">
            <v>JHARKHAND</v>
          </cell>
          <cell r="D96" t="str">
            <v>East</v>
          </cell>
          <cell r="E96" t="str">
            <v>M/S REAL DREAMS ENTERPRISES</v>
          </cell>
          <cell r="F96"/>
          <cell r="G96"/>
          <cell r="H96">
            <v>0.5</v>
          </cell>
          <cell r="I96"/>
          <cell r="J96" t="str">
            <v>Medium</v>
          </cell>
          <cell r="K96"/>
          <cell r="L96"/>
          <cell r="M96" t="str">
            <v>Susmit Kumar</v>
          </cell>
          <cell r="N96"/>
          <cell r="O96">
            <v>10</v>
          </cell>
          <cell r="P96">
            <v>2800</v>
          </cell>
          <cell r="Q96">
            <v>0</v>
          </cell>
          <cell r="R96">
            <v>2</v>
          </cell>
          <cell r="S96">
            <v>2</v>
          </cell>
          <cell r="T96">
            <v>2</v>
          </cell>
          <cell r="U96">
            <v>0</v>
          </cell>
          <cell r="V96">
            <v>0</v>
          </cell>
          <cell r="W96">
            <v>0</v>
          </cell>
          <cell r="X96">
            <v>0</v>
          </cell>
          <cell r="Y96" t="str">
            <v/>
          </cell>
          <cell r="Z96">
            <v>0</v>
          </cell>
          <cell r="AA96" t="str">
            <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cell r="AY96"/>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cell r="BW96"/>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cell r="CV96"/>
          <cell r="CW96"/>
          <cell r="CX96"/>
          <cell r="CY96"/>
          <cell r="CZ96"/>
          <cell r="DA96"/>
          <cell r="DB96"/>
          <cell r="DC96"/>
          <cell r="DD96"/>
          <cell r="DE96"/>
          <cell r="DF96"/>
          <cell r="DG96"/>
          <cell r="DH96">
            <v>0</v>
          </cell>
          <cell r="DI96">
            <v>0</v>
          </cell>
          <cell r="DJ96">
            <v>0</v>
          </cell>
          <cell r="DK96">
            <v>0</v>
          </cell>
          <cell r="DL96">
            <v>0</v>
          </cell>
          <cell r="DM96">
            <v>0</v>
          </cell>
          <cell r="DN96">
            <v>0</v>
          </cell>
          <cell r="DO96">
            <v>0</v>
          </cell>
          <cell r="DP96">
            <v>0</v>
          </cell>
          <cell r="DQ96">
            <v>0</v>
          </cell>
          <cell r="DR96">
            <v>0</v>
          </cell>
          <cell r="DS96"/>
          <cell r="DT96"/>
          <cell r="DU96"/>
          <cell r="DV96"/>
          <cell r="DW96"/>
          <cell r="DX96"/>
          <cell r="DY96"/>
          <cell r="DZ96"/>
          <cell r="EA96"/>
          <cell r="EB96"/>
          <cell r="EC96"/>
          <cell r="ED96"/>
          <cell r="EE96"/>
          <cell r="EF96"/>
          <cell r="EG96">
            <v>0</v>
          </cell>
          <cell r="EH96">
            <v>1</v>
          </cell>
          <cell r="EI96">
            <v>0</v>
          </cell>
          <cell r="EJ96">
            <v>0</v>
          </cell>
          <cell r="EK96">
            <v>0</v>
          </cell>
          <cell r="EL96">
            <v>0</v>
          </cell>
          <cell r="EM96">
            <v>0</v>
          </cell>
          <cell r="EN96">
            <v>0</v>
          </cell>
          <cell r="EO96">
            <v>0</v>
          </cell>
          <cell r="EP96">
            <v>0</v>
          </cell>
          <cell r="EQ96">
            <v>0</v>
          </cell>
          <cell r="ER96">
            <v>0</v>
          </cell>
          <cell r="ES96"/>
          <cell r="ET96"/>
          <cell r="EU96"/>
          <cell r="EV96"/>
          <cell r="EW96"/>
          <cell r="EX96"/>
          <cell r="EY96"/>
          <cell r="EZ96"/>
          <cell r="FA96"/>
          <cell r="FB96"/>
          <cell r="FC96"/>
          <cell r="FD96"/>
          <cell r="FE96">
            <v>1</v>
          </cell>
          <cell r="FF96">
            <v>3</v>
          </cell>
          <cell r="FG96">
            <v>3</v>
          </cell>
          <cell r="FH96">
            <v>0</v>
          </cell>
          <cell r="FI96">
            <v>0</v>
          </cell>
          <cell r="FJ96">
            <v>0</v>
          </cell>
          <cell r="FK96">
            <v>0</v>
          </cell>
          <cell r="FL96">
            <v>0</v>
          </cell>
          <cell r="FM96">
            <v>0</v>
          </cell>
          <cell r="FN96">
            <v>0</v>
          </cell>
          <cell r="FO96">
            <v>0</v>
          </cell>
          <cell r="FP96">
            <v>0</v>
          </cell>
          <cell r="FQ96"/>
          <cell r="FR96"/>
          <cell r="FS96"/>
          <cell r="FT96"/>
          <cell r="FU96"/>
          <cell r="FV96"/>
          <cell r="FW96"/>
          <cell r="FX96"/>
          <cell r="FY96"/>
          <cell r="FZ96"/>
          <cell r="GA96"/>
          <cell r="GB96"/>
          <cell r="GC96">
            <v>1</v>
          </cell>
          <cell r="GD96">
            <v>3</v>
          </cell>
          <cell r="GE96">
            <v>3</v>
          </cell>
          <cell r="GF96">
            <v>0</v>
          </cell>
          <cell r="GG96">
            <v>0</v>
          </cell>
          <cell r="GH96">
            <v>0</v>
          </cell>
          <cell r="GI96">
            <v>0</v>
          </cell>
          <cell r="GJ96">
            <v>0</v>
          </cell>
          <cell r="GK96">
            <v>0</v>
          </cell>
          <cell r="GL96">
            <v>0</v>
          </cell>
          <cell r="GM96">
            <v>0</v>
          </cell>
          <cell r="GN96">
            <v>0</v>
          </cell>
          <cell r="GO96"/>
          <cell r="GP96">
            <v>0</v>
          </cell>
          <cell r="GQ96">
            <v>0</v>
          </cell>
          <cell r="GR96">
            <v>0</v>
          </cell>
          <cell r="GS96"/>
          <cell r="GT96"/>
          <cell r="GU96"/>
          <cell r="GV96"/>
          <cell r="GW96"/>
          <cell r="GX96"/>
          <cell r="GY96"/>
          <cell r="GZ96"/>
          <cell r="HA96"/>
          <cell r="HB96"/>
          <cell r="HC96">
            <v>0</v>
          </cell>
          <cell r="HD96">
            <v>0</v>
          </cell>
          <cell r="HE96">
            <v>0</v>
          </cell>
          <cell r="HF96">
            <v>0</v>
          </cell>
          <cell r="HG96">
            <v>0</v>
          </cell>
          <cell r="HH96">
            <v>0</v>
          </cell>
          <cell r="HI96">
            <v>0</v>
          </cell>
          <cell r="HJ96"/>
          <cell r="HK96"/>
          <cell r="HL96"/>
          <cell r="HM96"/>
          <cell r="HN96"/>
          <cell r="HO96">
            <v>0</v>
          </cell>
          <cell r="HP96">
            <v>0</v>
          </cell>
          <cell r="HQ96">
            <v>0</v>
          </cell>
          <cell r="HR96">
            <v>0</v>
          </cell>
          <cell r="HS96">
            <v>13367</v>
          </cell>
          <cell r="HT96"/>
          <cell r="HU96">
            <v>0</v>
          </cell>
          <cell r="HV96"/>
          <cell r="HW96">
            <v>0</v>
          </cell>
          <cell r="HX96"/>
          <cell r="HY96">
            <v>0</v>
          </cell>
          <cell r="HZ96">
            <v>98212</v>
          </cell>
          <cell r="IA96">
            <v>0</v>
          </cell>
          <cell r="IB96">
            <v>0</v>
          </cell>
          <cell r="IC96">
            <v>0</v>
          </cell>
          <cell r="ID96">
            <v>0</v>
          </cell>
          <cell r="IE96">
            <v>0</v>
          </cell>
          <cell r="IF96">
            <v>0</v>
          </cell>
          <cell r="IG96">
            <v>0</v>
          </cell>
          <cell r="IH96">
            <v>0</v>
          </cell>
          <cell r="II96">
            <v>0</v>
          </cell>
          <cell r="IJ96"/>
          <cell r="IK96"/>
          <cell r="IL96"/>
          <cell r="IM96">
            <v>0</v>
          </cell>
          <cell r="IN96">
            <v>2500</v>
          </cell>
        </row>
        <row r="97">
          <cell r="A97">
            <v>94</v>
          </cell>
          <cell r="B97" t="str">
            <v>Jamtara</v>
          </cell>
          <cell r="C97" t="str">
            <v>JHARKHAND</v>
          </cell>
          <cell r="D97" t="str">
            <v>East</v>
          </cell>
          <cell r="E97" t="str">
            <v>M/S TIRUPATI SALES</v>
          </cell>
          <cell r="F97"/>
          <cell r="G97"/>
          <cell r="H97">
            <v>0.3</v>
          </cell>
          <cell r="I97"/>
          <cell r="J97" t="str">
            <v>Low</v>
          </cell>
          <cell r="K97">
            <v>1</v>
          </cell>
          <cell r="L97"/>
          <cell r="M97"/>
          <cell r="N97" t="str">
            <v xml:space="preserve">Debjyoti </v>
          </cell>
          <cell r="O97">
            <v>10</v>
          </cell>
          <cell r="P97">
            <v>1500</v>
          </cell>
          <cell r="Q97">
            <v>1</v>
          </cell>
          <cell r="R97">
            <v>2</v>
          </cell>
          <cell r="S97">
            <v>0</v>
          </cell>
          <cell r="T97">
            <v>0</v>
          </cell>
          <cell r="U97">
            <v>0</v>
          </cell>
          <cell r="V97">
            <v>2</v>
          </cell>
          <cell r="W97">
            <v>0</v>
          </cell>
          <cell r="X97">
            <v>0</v>
          </cell>
          <cell r="Y97" t="str">
            <v/>
          </cell>
          <cell r="Z97">
            <v>0</v>
          </cell>
          <cell r="AA97" t="str">
            <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10</v>
          </cell>
          <cell r="AT97">
            <v>0</v>
          </cell>
          <cell r="AU97">
            <v>0</v>
          </cell>
          <cell r="AV97">
            <v>5</v>
          </cell>
          <cell r="AW97">
            <v>0</v>
          </cell>
          <cell r="AX97"/>
          <cell r="AY97"/>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2</v>
          </cell>
          <cell r="BR97">
            <v>0</v>
          </cell>
          <cell r="BS97">
            <v>0</v>
          </cell>
          <cell r="BT97">
            <v>0</v>
          </cell>
          <cell r="BU97">
            <v>0</v>
          </cell>
          <cell r="BV97"/>
          <cell r="BW97"/>
          <cell r="BX97">
            <v>2</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2</v>
          </cell>
          <cell r="CQ97">
            <v>0</v>
          </cell>
          <cell r="CR97">
            <v>0</v>
          </cell>
          <cell r="CS97">
            <v>1</v>
          </cell>
          <cell r="CT97">
            <v>0</v>
          </cell>
          <cell r="CU97"/>
          <cell r="CV97"/>
          <cell r="CW97"/>
          <cell r="CX97"/>
          <cell r="CY97"/>
          <cell r="CZ97"/>
          <cell r="DA97"/>
          <cell r="DB97"/>
          <cell r="DC97"/>
          <cell r="DD97"/>
          <cell r="DE97"/>
          <cell r="DF97"/>
          <cell r="DG97"/>
          <cell r="DH97">
            <v>0</v>
          </cell>
          <cell r="DI97">
            <v>0</v>
          </cell>
          <cell r="DJ97">
            <v>0</v>
          </cell>
          <cell r="DK97">
            <v>0</v>
          </cell>
          <cell r="DL97">
            <v>0</v>
          </cell>
          <cell r="DM97">
            <v>0</v>
          </cell>
          <cell r="DN97">
            <v>2</v>
          </cell>
          <cell r="DO97">
            <v>2</v>
          </cell>
          <cell r="DP97">
            <v>2</v>
          </cell>
          <cell r="DQ97">
            <v>1</v>
          </cell>
          <cell r="DR97">
            <v>1</v>
          </cell>
          <cell r="DS97"/>
          <cell r="DT97"/>
          <cell r="DU97"/>
          <cell r="DV97"/>
          <cell r="DW97"/>
          <cell r="DX97"/>
          <cell r="DY97"/>
          <cell r="DZ97"/>
          <cell r="EA97"/>
          <cell r="EB97"/>
          <cell r="EC97"/>
          <cell r="ED97"/>
          <cell r="EE97"/>
          <cell r="EF97"/>
          <cell r="EG97">
            <v>0</v>
          </cell>
          <cell r="EH97">
            <v>0</v>
          </cell>
          <cell r="EI97">
            <v>0</v>
          </cell>
          <cell r="EJ97">
            <v>0</v>
          </cell>
          <cell r="EK97">
            <v>0</v>
          </cell>
          <cell r="EL97">
            <v>0</v>
          </cell>
          <cell r="EM97">
            <v>0</v>
          </cell>
          <cell r="EN97">
            <v>0</v>
          </cell>
          <cell r="EO97">
            <v>0</v>
          </cell>
          <cell r="EP97">
            <v>0</v>
          </cell>
          <cell r="EQ97">
            <v>0</v>
          </cell>
          <cell r="ER97">
            <v>0</v>
          </cell>
          <cell r="ES97"/>
          <cell r="ET97"/>
          <cell r="EU97"/>
          <cell r="EV97"/>
          <cell r="EW97"/>
          <cell r="EX97"/>
          <cell r="EY97"/>
          <cell r="EZ97"/>
          <cell r="FA97"/>
          <cell r="FB97"/>
          <cell r="FC97"/>
          <cell r="FD97"/>
          <cell r="FE97">
            <v>1</v>
          </cell>
          <cell r="FF97">
            <v>1</v>
          </cell>
          <cell r="FG97">
            <v>1</v>
          </cell>
          <cell r="FH97">
            <v>0</v>
          </cell>
          <cell r="FI97">
            <v>0</v>
          </cell>
          <cell r="FJ97">
            <v>0</v>
          </cell>
          <cell r="FK97">
            <v>0</v>
          </cell>
          <cell r="FL97">
            <v>0</v>
          </cell>
          <cell r="FM97">
            <v>0</v>
          </cell>
          <cell r="FN97">
            <v>0</v>
          </cell>
          <cell r="FO97">
            <v>0</v>
          </cell>
          <cell r="FP97">
            <v>0</v>
          </cell>
          <cell r="FQ97"/>
          <cell r="FR97"/>
          <cell r="FS97"/>
          <cell r="FT97"/>
          <cell r="FU97"/>
          <cell r="FV97"/>
          <cell r="FW97"/>
          <cell r="FX97"/>
          <cell r="FY97"/>
          <cell r="FZ97"/>
          <cell r="GA97"/>
          <cell r="GB97"/>
          <cell r="GC97">
            <v>3</v>
          </cell>
          <cell r="GD97">
            <v>1</v>
          </cell>
          <cell r="GE97">
            <v>1</v>
          </cell>
          <cell r="GF97">
            <v>0</v>
          </cell>
          <cell r="GG97">
            <v>0</v>
          </cell>
          <cell r="GH97">
            <v>0</v>
          </cell>
          <cell r="GI97">
            <v>0</v>
          </cell>
          <cell r="GJ97">
            <v>0</v>
          </cell>
          <cell r="GK97">
            <v>0</v>
          </cell>
          <cell r="GL97">
            <v>0</v>
          </cell>
          <cell r="GM97">
            <v>0</v>
          </cell>
          <cell r="GN97">
            <v>0</v>
          </cell>
          <cell r="GO97"/>
          <cell r="GP97">
            <v>0</v>
          </cell>
          <cell r="GQ97">
            <v>0</v>
          </cell>
          <cell r="GR97">
            <v>0</v>
          </cell>
          <cell r="GS97"/>
          <cell r="GT97"/>
          <cell r="GU97"/>
          <cell r="GV97"/>
          <cell r="GW97"/>
          <cell r="GX97"/>
          <cell r="GY97"/>
          <cell r="GZ97"/>
          <cell r="HA97"/>
          <cell r="HB97"/>
          <cell r="HC97">
            <v>0</v>
          </cell>
          <cell r="HD97">
            <v>0</v>
          </cell>
          <cell r="HE97">
            <v>0</v>
          </cell>
          <cell r="HF97">
            <v>0</v>
          </cell>
          <cell r="HG97">
            <v>0</v>
          </cell>
          <cell r="HH97">
            <v>1</v>
          </cell>
          <cell r="HI97">
            <v>0</v>
          </cell>
          <cell r="HJ97"/>
          <cell r="HK97"/>
          <cell r="HL97"/>
          <cell r="HM97"/>
          <cell r="HN97"/>
          <cell r="HO97">
            <v>0</v>
          </cell>
          <cell r="HP97">
            <v>0</v>
          </cell>
          <cell r="HQ97">
            <v>0</v>
          </cell>
          <cell r="HR97">
            <v>0</v>
          </cell>
          <cell r="HS97">
            <v>0</v>
          </cell>
          <cell r="HT97"/>
          <cell r="HU97">
            <v>0</v>
          </cell>
          <cell r="HV97"/>
          <cell r="HW97">
            <v>0</v>
          </cell>
          <cell r="HX97"/>
          <cell r="HY97">
            <v>0</v>
          </cell>
          <cell r="HZ97">
            <v>0</v>
          </cell>
          <cell r="IA97">
            <v>0</v>
          </cell>
          <cell r="IB97">
            <v>15</v>
          </cell>
          <cell r="IC97">
            <v>0</v>
          </cell>
          <cell r="ID97">
            <v>1.5</v>
          </cell>
          <cell r="IE97">
            <v>0</v>
          </cell>
          <cell r="IF97">
            <v>0</v>
          </cell>
          <cell r="IG97">
            <v>0</v>
          </cell>
          <cell r="IH97">
            <v>0</v>
          </cell>
          <cell r="II97">
            <v>0</v>
          </cell>
          <cell r="IJ97"/>
          <cell r="IK97"/>
          <cell r="IL97"/>
          <cell r="IM97">
            <v>1.6666666666666667</v>
          </cell>
          <cell r="IN97">
            <v>2500</v>
          </cell>
        </row>
        <row r="98">
          <cell r="A98">
            <v>95</v>
          </cell>
          <cell r="B98" t="str">
            <v>Gumla</v>
          </cell>
          <cell r="C98" t="str">
            <v>JHARKHAND</v>
          </cell>
          <cell r="D98" t="str">
            <v>East</v>
          </cell>
          <cell r="E98"/>
          <cell r="F98"/>
          <cell r="G98"/>
          <cell r="H98">
            <v>0.3</v>
          </cell>
          <cell r="I98"/>
          <cell r="J98" t="str">
            <v>Low</v>
          </cell>
          <cell r="K98"/>
          <cell r="L98"/>
          <cell r="M98" t="str">
            <v>Susmit Kumar</v>
          </cell>
          <cell r="N98"/>
          <cell r="O98">
            <v>8</v>
          </cell>
          <cell r="P98">
            <v>1200</v>
          </cell>
          <cell r="Q98">
            <v>1</v>
          </cell>
          <cell r="R98">
            <v>0</v>
          </cell>
          <cell r="S98">
            <v>2</v>
          </cell>
          <cell r="T98">
            <v>3</v>
          </cell>
          <cell r="U98">
            <v>0</v>
          </cell>
          <cell r="V98">
            <v>4</v>
          </cell>
          <cell r="W98">
            <v>0</v>
          </cell>
          <cell r="X98">
            <v>0</v>
          </cell>
          <cell r="Y98" t="str">
            <v/>
          </cell>
          <cell r="Z98">
            <v>0</v>
          </cell>
          <cell r="AA98" t="str">
            <v/>
          </cell>
          <cell r="AB98">
            <v>0</v>
          </cell>
          <cell r="AC98">
            <v>0</v>
          </cell>
          <cell r="AD98">
            <v>0</v>
          </cell>
          <cell r="AE98">
            <v>0</v>
          </cell>
          <cell r="AF98">
            <v>0</v>
          </cell>
          <cell r="AG98">
            <v>75</v>
          </cell>
          <cell r="AH98">
            <v>0</v>
          </cell>
          <cell r="AI98">
            <v>0</v>
          </cell>
          <cell r="AJ98">
            <v>0</v>
          </cell>
          <cell r="AK98">
            <v>31.5</v>
          </cell>
          <cell r="AL98">
            <v>29</v>
          </cell>
          <cell r="AM98">
            <v>30</v>
          </cell>
          <cell r="AN98">
            <v>7.915</v>
          </cell>
          <cell r="AO98">
            <v>0.32500000000000001</v>
          </cell>
          <cell r="AP98">
            <v>15</v>
          </cell>
          <cell r="AQ98">
            <v>0</v>
          </cell>
          <cell r="AR98">
            <v>0</v>
          </cell>
          <cell r="AS98">
            <v>0</v>
          </cell>
          <cell r="AT98">
            <v>0</v>
          </cell>
          <cell r="AU98">
            <v>0</v>
          </cell>
          <cell r="AV98">
            <v>0</v>
          </cell>
          <cell r="AW98">
            <v>0</v>
          </cell>
          <cell r="AX98"/>
          <cell r="AY98"/>
          <cell r="AZ98">
            <v>0</v>
          </cell>
          <cell r="BA98">
            <v>0</v>
          </cell>
          <cell r="BB98">
            <v>0</v>
          </cell>
          <cell r="BC98">
            <v>0</v>
          </cell>
          <cell r="BD98">
            <v>0</v>
          </cell>
          <cell r="BE98">
            <v>1</v>
          </cell>
          <cell r="BF98">
            <v>0</v>
          </cell>
          <cell r="BG98">
            <v>0</v>
          </cell>
          <cell r="BH98">
            <v>0</v>
          </cell>
          <cell r="BI98">
            <v>0</v>
          </cell>
          <cell r="BJ98">
            <v>1</v>
          </cell>
          <cell r="BK98">
            <v>0</v>
          </cell>
          <cell r="BL98">
            <v>2</v>
          </cell>
          <cell r="BM98">
            <v>0</v>
          </cell>
          <cell r="BN98">
            <v>0</v>
          </cell>
          <cell r="BO98">
            <v>0</v>
          </cell>
          <cell r="BP98">
            <v>0</v>
          </cell>
          <cell r="BQ98">
            <v>0</v>
          </cell>
          <cell r="BR98">
            <v>0</v>
          </cell>
          <cell r="BS98">
            <v>0</v>
          </cell>
          <cell r="BT98">
            <v>0</v>
          </cell>
          <cell r="BU98">
            <v>0</v>
          </cell>
          <cell r="BV98"/>
          <cell r="BW98"/>
          <cell r="BX98">
            <v>4</v>
          </cell>
          <cell r="BY98">
            <v>0</v>
          </cell>
          <cell r="BZ98">
            <v>0</v>
          </cell>
          <cell r="CA98">
            <v>0</v>
          </cell>
          <cell r="CB98">
            <v>0</v>
          </cell>
          <cell r="CC98">
            <v>0</v>
          </cell>
          <cell r="CD98">
            <v>1</v>
          </cell>
          <cell r="CE98">
            <v>0</v>
          </cell>
          <cell r="CF98">
            <v>0</v>
          </cell>
          <cell r="CG98">
            <v>0</v>
          </cell>
          <cell r="CH98">
            <v>1</v>
          </cell>
          <cell r="CI98">
            <v>1</v>
          </cell>
          <cell r="CJ98">
            <v>1</v>
          </cell>
          <cell r="CK98">
            <v>2</v>
          </cell>
          <cell r="CL98">
            <v>1</v>
          </cell>
          <cell r="CM98">
            <v>1</v>
          </cell>
          <cell r="CN98">
            <v>0</v>
          </cell>
          <cell r="CO98">
            <v>0</v>
          </cell>
          <cell r="CP98">
            <v>0</v>
          </cell>
          <cell r="CQ98">
            <v>0</v>
          </cell>
          <cell r="CR98">
            <v>0</v>
          </cell>
          <cell r="CS98">
            <v>0</v>
          </cell>
          <cell r="CT98">
            <v>0</v>
          </cell>
          <cell r="CU98"/>
          <cell r="CV98"/>
          <cell r="CW98"/>
          <cell r="CX98"/>
          <cell r="CY98"/>
          <cell r="CZ98"/>
          <cell r="DA98"/>
          <cell r="DB98"/>
          <cell r="DC98"/>
          <cell r="DD98"/>
          <cell r="DE98"/>
          <cell r="DF98"/>
          <cell r="DG98"/>
          <cell r="DH98">
            <v>2</v>
          </cell>
          <cell r="DI98">
            <v>3</v>
          </cell>
          <cell r="DJ98">
            <v>3</v>
          </cell>
          <cell r="DK98">
            <v>3</v>
          </cell>
          <cell r="DL98">
            <v>2</v>
          </cell>
          <cell r="DM98">
            <v>1</v>
          </cell>
          <cell r="DN98">
            <v>0</v>
          </cell>
          <cell r="DO98">
            <v>0</v>
          </cell>
          <cell r="DP98">
            <v>0</v>
          </cell>
          <cell r="DQ98">
            <v>0</v>
          </cell>
          <cell r="DR98">
            <v>0</v>
          </cell>
          <cell r="DS98"/>
          <cell r="DT98"/>
          <cell r="DU98"/>
          <cell r="DV98"/>
          <cell r="DW98"/>
          <cell r="DX98"/>
          <cell r="DY98"/>
          <cell r="DZ98"/>
          <cell r="EA98"/>
          <cell r="EB98"/>
          <cell r="EC98"/>
          <cell r="ED98"/>
          <cell r="EE98"/>
          <cell r="EF98"/>
          <cell r="EG98">
            <v>0</v>
          </cell>
          <cell r="EH98">
            <v>0</v>
          </cell>
          <cell r="EI98">
            <v>0</v>
          </cell>
          <cell r="EJ98">
            <v>0</v>
          </cell>
          <cell r="EK98">
            <v>0</v>
          </cell>
          <cell r="EL98">
            <v>0</v>
          </cell>
          <cell r="EM98">
            <v>0</v>
          </cell>
          <cell r="EN98">
            <v>0</v>
          </cell>
          <cell r="EO98">
            <v>0</v>
          </cell>
          <cell r="EP98">
            <v>0</v>
          </cell>
          <cell r="EQ98">
            <v>0</v>
          </cell>
          <cell r="ER98">
            <v>0</v>
          </cell>
          <cell r="ES98"/>
          <cell r="ET98"/>
          <cell r="EU98"/>
          <cell r="EV98"/>
          <cell r="EW98"/>
          <cell r="EX98"/>
          <cell r="EY98"/>
          <cell r="EZ98"/>
          <cell r="FA98"/>
          <cell r="FB98"/>
          <cell r="FC98"/>
          <cell r="FD98"/>
          <cell r="FE98">
            <v>0</v>
          </cell>
          <cell r="FF98">
            <v>0</v>
          </cell>
          <cell r="FG98">
            <v>0</v>
          </cell>
          <cell r="FH98">
            <v>0</v>
          </cell>
          <cell r="FI98">
            <v>0</v>
          </cell>
          <cell r="FJ98">
            <v>0</v>
          </cell>
          <cell r="FK98">
            <v>0</v>
          </cell>
          <cell r="FL98">
            <v>0</v>
          </cell>
          <cell r="FM98">
            <v>0</v>
          </cell>
          <cell r="FN98">
            <v>0</v>
          </cell>
          <cell r="FO98">
            <v>0</v>
          </cell>
          <cell r="FP98">
            <v>0</v>
          </cell>
          <cell r="FQ98"/>
          <cell r="FR98"/>
          <cell r="FS98"/>
          <cell r="FT98"/>
          <cell r="FU98"/>
          <cell r="FV98"/>
          <cell r="FW98"/>
          <cell r="FX98"/>
          <cell r="FY98"/>
          <cell r="FZ98"/>
          <cell r="GA98"/>
          <cell r="GB98"/>
          <cell r="GC98">
            <v>0</v>
          </cell>
          <cell r="GD98">
            <v>0</v>
          </cell>
          <cell r="GE98">
            <v>0</v>
          </cell>
          <cell r="GF98">
            <v>0</v>
          </cell>
          <cell r="GG98">
            <v>0</v>
          </cell>
          <cell r="GH98">
            <v>0</v>
          </cell>
          <cell r="GI98">
            <v>0</v>
          </cell>
          <cell r="GJ98">
            <v>0</v>
          </cell>
          <cell r="GK98">
            <v>0</v>
          </cell>
          <cell r="GL98">
            <v>0</v>
          </cell>
          <cell r="GM98">
            <v>0</v>
          </cell>
          <cell r="GN98">
            <v>0</v>
          </cell>
          <cell r="GO98"/>
          <cell r="GP98">
            <v>0</v>
          </cell>
          <cell r="GQ98">
            <v>1</v>
          </cell>
          <cell r="GR98">
            <v>0</v>
          </cell>
          <cell r="GS98"/>
          <cell r="GT98"/>
          <cell r="GU98"/>
          <cell r="GV98"/>
          <cell r="GW98"/>
          <cell r="GX98"/>
          <cell r="GY98"/>
          <cell r="GZ98"/>
          <cell r="HA98"/>
          <cell r="HB98"/>
          <cell r="HC98">
            <v>0</v>
          </cell>
          <cell r="HD98">
            <v>0</v>
          </cell>
          <cell r="HE98">
            <v>0</v>
          </cell>
          <cell r="HF98">
            <v>0</v>
          </cell>
          <cell r="HG98">
            <v>0</v>
          </cell>
          <cell r="HH98">
            <v>0</v>
          </cell>
          <cell r="HI98">
            <v>0</v>
          </cell>
          <cell r="HJ98"/>
          <cell r="HK98"/>
          <cell r="HL98"/>
          <cell r="HM98"/>
          <cell r="HN98"/>
          <cell r="HO98">
            <v>0</v>
          </cell>
          <cell r="HP98">
            <v>0</v>
          </cell>
          <cell r="HQ98">
            <v>0</v>
          </cell>
          <cell r="HR98">
            <v>0</v>
          </cell>
          <cell r="HS98">
            <v>8148</v>
          </cell>
          <cell r="HT98"/>
          <cell r="HU98">
            <v>0</v>
          </cell>
          <cell r="HV98"/>
          <cell r="HW98">
            <v>0</v>
          </cell>
          <cell r="HX98"/>
          <cell r="HY98">
            <v>0</v>
          </cell>
          <cell r="HZ98">
            <v>63410</v>
          </cell>
          <cell r="IA98">
            <v>165.5</v>
          </cell>
          <cell r="IB98">
            <v>23.240000000000002</v>
          </cell>
          <cell r="IC98">
            <v>13.791666666666666</v>
          </cell>
          <cell r="ID98">
            <v>2.3240000000000003</v>
          </cell>
          <cell r="IE98">
            <v>0</v>
          </cell>
          <cell r="IF98">
            <v>25</v>
          </cell>
          <cell r="IG98">
            <v>0</v>
          </cell>
          <cell r="IH98">
            <v>30.166666666666668</v>
          </cell>
          <cell r="II98">
            <v>7.746666666666667</v>
          </cell>
          <cell r="IJ98"/>
          <cell r="IK98"/>
          <cell r="IL98"/>
          <cell r="IM98">
            <v>0</v>
          </cell>
          <cell r="IN98">
            <v>3000</v>
          </cell>
        </row>
        <row r="99">
          <cell r="A99">
            <v>96</v>
          </cell>
          <cell r="B99" t="str">
            <v>Pakur</v>
          </cell>
          <cell r="C99" t="str">
            <v>JHARKHAND</v>
          </cell>
          <cell r="D99" t="str">
            <v>East</v>
          </cell>
          <cell r="E99"/>
          <cell r="F99"/>
          <cell r="G99"/>
          <cell r="H99">
            <v>0.3</v>
          </cell>
          <cell r="I99"/>
          <cell r="J99" t="str">
            <v>Low</v>
          </cell>
          <cell r="K99"/>
          <cell r="L99"/>
          <cell r="M99"/>
          <cell r="N99"/>
          <cell r="O99">
            <v>12</v>
          </cell>
          <cell r="P99">
            <v>1000</v>
          </cell>
          <cell r="Q99">
            <v>1</v>
          </cell>
          <cell r="R99">
            <v>2</v>
          </cell>
          <cell r="S99">
            <v>1</v>
          </cell>
          <cell r="T99">
            <v>3</v>
          </cell>
          <cell r="U99">
            <v>0</v>
          </cell>
          <cell r="V99">
            <v>0</v>
          </cell>
          <cell r="W99">
            <v>0</v>
          </cell>
          <cell r="X99">
            <v>0</v>
          </cell>
          <cell r="Y99" t="str">
            <v/>
          </cell>
          <cell r="Z99">
            <v>0</v>
          </cell>
          <cell r="AA99" t="str">
            <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cell r="AY99"/>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cell r="BW99"/>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cell r="CV99"/>
          <cell r="CW99"/>
          <cell r="CX99"/>
          <cell r="CY99"/>
          <cell r="CZ99"/>
          <cell r="DA99"/>
          <cell r="DB99"/>
          <cell r="DC99"/>
          <cell r="DD99"/>
          <cell r="DE99"/>
          <cell r="DF99"/>
          <cell r="DG99"/>
          <cell r="DH99">
            <v>0</v>
          </cell>
          <cell r="DI99">
            <v>0</v>
          </cell>
          <cell r="DJ99">
            <v>0</v>
          </cell>
          <cell r="DK99">
            <v>0</v>
          </cell>
          <cell r="DL99">
            <v>0</v>
          </cell>
          <cell r="DM99">
            <v>0</v>
          </cell>
          <cell r="DN99">
            <v>0</v>
          </cell>
          <cell r="DO99">
            <v>0</v>
          </cell>
          <cell r="DP99">
            <v>0</v>
          </cell>
          <cell r="DQ99">
            <v>0</v>
          </cell>
          <cell r="DR99">
            <v>0</v>
          </cell>
          <cell r="DS99"/>
          <cell r="DT99"/>
          <cell r="DU99"/>
          <cell r="DV99"/>
          <cell r="DW99"/>
          <cell r="DX99"/>
          <cell r="DY99"/>
          <cell r="DZ99"/>
          <cell r="EA99"/>
          <cell r="EB99"/>
          <cell r="EC99"/>
          <cell r="ED99"/>
          <cell r="EE99"/>
          <cell r="EF99"/>
          <cell r="EG99">
            <v>0</v>
          </cell>
          <cell r="EH99">
            <v>0</v>
          </cell>
          <cell r="EI99">
            <v>0</v>
          </cell>
          <cell r="EJ99">
            <v>0</v>
          </cell>
          <cell r="EK99">
            <v>0</v>
          </cell>
          <cell r="EL99">
            <v>0</v>
          </cell>
          <cell r="EM99">
            <v>0</v>
          </cell>
          <cell r="EN99">
            <v>0</v>
          </cell>
          <cell r="EO99">
            <v>0</v>
          </cell>
          <cell r="EP99">
            <v>0</v>
          </cell>
          <cell r="EQ99">
            <v>0</v>
          </cell>
          <cell r="ER99">
            <v>0</v>
          </cell>
          <cell r="ES99"/>
          <cell r="ET99"/>
          <cell r="EU99"/>
          <cell r="EV99"/>
          <cell r="EW99"/>
          <cell r="EX99"/>
          <cell r="EY99"/>
          <cell r="EZ99"/>
          <cell r="FA99"/>
          <cell r="FB99"/>
          <cell r="FC99"/>
          <cell r="FD99"/>
          <cell r="FE99">
            <v>3</v>
          </cell>
          <cell r="FF99">
            <v>1</v>
          </cell>
          <cell r="FG99">
            <v>1</v>
          </cell>
          <cell r="FH99">
            <v>0</v>
          </cell>
          <cell r="FI99">
            <v>0</v>
          </cell>
          <cell r="FJ99">
            <v>0</v>
          </cell>
          <cell r="FK99">
            <v>0</v>
          </cell>
          <cell r="FL99">
            <v>0</v>
          </cell>
          <cell r="FM99">
            <v>0</v>
          </cell>
          <cell r="FN99">
            <v>0</v>
          </cell>
          <cell r="FO99">
            <v>0</v>
          </cell>
          <cell r="FP99">
            <v>0</v>
          </cell>
          <cell r="FQ99"/>
          <cell r="FR99"/>
          <cell r="FS99"/>
          <cell r="FT99"/>
          <cell r="FU99"/>
          <cell r="FV99"/>
          <cell r="FW99"/>
          <cell r="FX99"/>
          <cell r="FY99"/>
          <cell r="FZ99"/>
          <cell r="GA99"/>
          <cell r="GB99"/>
          <cell r="GC99">
            <v>3</v>
          </cell>
          <cell r="GD99">
            <v>3</v>
          </cell>
          <cell r="GE99">
            <v>1</v>
          </cell>
          <cell r="GF99">
            <v>0</v>
          </cell>
          <cell r="GG99">
            <v>0</v>
          </cell>
          <cell r="GH99">
            <v>0</v>
          </cell>
          <cell r="GI99">
            <v>0</v>
          </cell>
          <cell r="GJ99">
            <v>0</v>
          </cell>
          <cell r="GK99">
            <v>0</v>
          </cell>
          <cell r="GL99">
            <v>0</v>
          </cell>
          <cell r="GM99">
            <v>0</v>
          </cell>
          <cell r="GN99">
            <v>0</v>
          </cell>
          <cell r="GO99"/>
          <cell r="GP99">
            <v>0</v>
          </cell>
          <cell r="GQ99">
            <v>0</v>
          </cell>
          <cell r="GR99">
            <v>0</v>
          </cell>
          <cell r="GS99"/>
          <cell r="GT99"/>
          <cell r="GU99"/>
          <cell r="GV99"/>
          <cell r="GW99"/>
          <cell r="GX99"/>
          <cell r="GY99"/>
          <cell r="GZ99"/>
          <cell r="HA99"/>
          <cell r="HB99"/>
          <cell r="HC99">
            <v>0</v>
          </cell>
          <cell r="HD99">
            <v>0</v>
          </cell>
          <cell r="HE99">
            <v>0</v>
          </cell>
          <cell r="HF99">
            <v>0</v>
          </cell>
          <cell r="HG99">
            <v>0</v>
          </cell>
          <cell r="HH99">
            <v>0</v>
          </cell>
          <cell r="HI99">
            <v>0</v>
          </cell>
          <cell r="HJ99"/>
          <cell r="HK99"/>
          <cell r="HL99"/>
          <cell r="HM99"/>
          <cell r="HN99"/>
          <cell r="HO99">
            <v>0</v>
          </cell>
          <cell r="HP99">
            <v>0</v>
          </cell>
          <cell r="HQ99">
            <v>0</v>
          </cell>
          <cell r="HR99">
            <v>0</v>
          </cell>
          <cell r="HS99">
            <v>11019</v>
          </cell>
          <cell r="HT99"/>
          <cell r="HU99">
            <v>0</v>
          </cell>
          <cell r="HV99"/>
          <cell r="HW99">
            <v>0</v>
          </cell>
          <cell r="HX99"/>
          <cell r="HY99">
            <v>0</v>
          </cell>
          <cell r="HZ99">
            <v>142780</v>
          </cell>
          <cell r="IA99">
            <v>0</v>
          </cell>
          <cell r="IB99">
            <v>0</v>
          </cell>
          <cell r="IC99">
            <v>0</v>
          </cell>
          <cell r="ID99">
            <v>0</v>
          </cell>
          <cell r="IE99">
            <v>0</v>
          </cell>
          <cell r="IF99">
            <v>0</v>
          </cell>
          <cell r="IG99">
            <v>0</v>
          </cell>
          <cell r="IH99">
            <v>0</v>
          </cell>
          <cell r="II99">
            <v>0</v>
          </cell>
          <cell r="IJ99"/>
          <cell r="IK99"/>
          <cell r="IL99"/>
          <cell r="IM99">
            <v>0</v>
          </cell>
          <cell r="IN99">
            <v>3000</v>
          </cell>
        </row>
        <row r="100">
          <cell r="A100">
            <v>97</v>
          </cell>
          <cell r="B100" t="str">
            <v>Koderma</v>
          </cell>
          <cell r="C100" t="str">
            <v>JHARKHAND</v>
          </cell>
          <cell r="D100" t="str">
            <v>East</v>
          </cell>
          <cell r="E100" t="str">
            <v>Amco Associates</v>
          </cell>
          <cell r="F100"/>
          <cell r="G100"/>
          <cell r="H100">
            <v>0.5</v>
          </cell>
          <cell r="I100"/>
          <cell r="J100" t="str">
            <v>Medium</v>
          </cell>
          <cell r="K100"/>
          <cell r="L100"/>
          <cell r="M100" t="str">
            <v>Susmit Kumar</v>
          </cell>
          <cell r="N100"/>
          <cell r="O100">
            <v>0</v>
          </cell>
          <cell r="P100">
            <v>3000</v>
          </cell>
          <cell r="Q100">
            <v>0</v>
          </cell>
          <cell r="R100">
            <v>0</v>
          </cell>
          <cell r="S100">
            <v>0</v>
          </cell>
          <cell r="T100">
            <v>5</v>
          </cell>
          <cell r="U100">
            <v>0</v>
          </cell>
          <cell r="V100">
            <v>0</v>
          </cell>
          <cell r="W100">
            <v>0</v>
          </cell>
          <cell r="X100">
            <v>0</v>
          </cell>
          <cell r="Y100" t="str">
            <v/>
          </cell>
          <cell r="Z100">
            <v>0</v>
          </cell>
          <cell r="AA100" t="str">
            <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cell r="AY100"/>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cell r="BW100"/>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cell r="CV100"/>
          <cell r="CW100"/>
          <cell r="CX100"/>
          <cell r="CY100"/>
          <cell r="CZ100"/>
          <cell r="DA100"/>
          <cell r="DB100"/>
          <cell r="DC100"/>
          <cell r="DD100"/>
          <cell r="DE100"/>
          <cell r="DF100"/>
          <cell r="DG100"/>
          <cell r="DH100">
            <v>0</v>
          </cell>
          <cell r="DI100">
            <v>0</v>
          </cell>
          <cell r="DJ100">
            <v>0</v>
          </cell>
          <cell r="DK100">
            <v>0</v>
          </cell>
          <cell r="DL100">
            <v>0</v>
          </cell>
          <cell r="DM100">
            <v>0</v>
          </cell>
          <cell r="DN100">
            <v>0</v>
          </cell>
          <cell r="DO100">
            <v>0</v>
          </cell>
          <cell r="DP100">
            <v>0</v>
          </cell>
          <cell r="DQ100">
            <v>0</v>
          </cell>
          <cell r="DR100">
            <v>0</v>
          </cell>
          <cell r="DS100"/>
          <cell r="DT100"/>
          <cell r="DU100"/>
          <cell r="DV100"/>
          <cell r="DW100"/>
          <cell r="DX100"/>
          <cell r="DY100"/>
          <cell r="DZ100"/>
          <cell r="EA100"/>
          <cell r="EB100"/>
          <cell r="EC100"/>
          <cell r="ED100"/>
          <cell r="EE100"/>
          <cell r="EF100"/>
          <cell r="EG100">
            <v>0</v>
          </cell>
          <cell r="EH100">
            <v>0</v>
          </cell>
          <cell r="EI100">
            <v>0</v>
          </cell>
          <cell r="EJ100">
            <v>0</v>
          </cell>
          <cell r="EK100">
            <v>0</v>
          </cell>
          <cell r="EL100">
            <v>0</v>
          </cell>
          <cell r="EM100">
            <v>0</v>
          </cell>
          <cell r="EN100">
            <v>0</v>
          </cell>
          <cell r="EO100">
            <v>0</v>
          </cell>
          <cell r="EP100">
            <v>0</v>
          </cell>
          <cell r="EQ100">
            <v>0</v>
          </cell>
          <cell r="ER100">
            <v>0</v>
          </cell>
          <cell r="ES100"/>
          <cell r="ET100"/>
          <cell r="EU100"/>
          <cell r="EV100"/>
          <cell r="EW100"/>
          <cell r="EX100"/>
          <cell r="EY100"/>
          <cell r="EZ100"/>
          <cell r="FA100"/>
          <cell r="FB100"/>
          <cell r="FC100"/>
          <cell r="FD100"/>
          <cell r="FE100">
            <v>0</v>
          </cell>
          <cell r="FF100">
            <v>0</v>
          </cell>
          <cell r="FG100">
            <v>0</v>
          </cell>
          <cell r="FH100">
            <v>0</v>
          </cell>
          <cell r="FI100">
            <v>0</v>
          </cell>
          <cell r="FJ100">
            <v>0</v>
          </cell>
          <cell r="FK100">
            <v>0</v>
          </cell>
          <cell r="FL100">
            <v>0</v>
          </cell>
          <cell r="FM100">
            <v>0</v>
          </cell>
          <cell r="FN100">
            <v>0</v>
          </cell>
          <cell r="FO100">
            <v>0</v>
          </cell>
          <cell r="FP100">
            <v>0</v>
          </cell>
          <cell r="FQ100"/>
          <cell r="FR100"/>
          <cell r="FS100"/>
          <cell r="FT100"/>
          <cell r="FU100"/>
          <cell r="FV100"/>
          <cell r="FW100"/>
          <cell r="FX100"/>
          <cell r="FY100"/>
          <cell r="FZ100"/>
          <cell r="GA100"/>
          <cell r="GB100"/>
          <cell r="GC100">
            <v>0</v>
          </cell>
          <cell r="GD100">
            <v>0</v>
          </cell>
          <cell r="GE100">
            <v>0</v>
          </cell>
          <cell r="GF100">
            <v>0</v>
          </cell>
          <cell r="GG100">
            <v>0</v>
          </cell>
          <cell r="GH100">
            <v>0</v>
          </cell>
          <cell r="GI100">
            <v>0</v>
          </cell>
          <cell r="GJ100">
            <v>0</v>
          </cell>
          <cell r="GK100">
            <v>0</v>
          </cell>
          <cell r="GL100">
            <v>0</v>
          </cell>
          <cell r="GM100">
            <v>0</v>
          </cell>
          <cell r="GN100">
            <v>0</v>
          </cell>
          <cell r="GO100"/>
          <cell r="GP100">
            <v>0</v>
          </cell>
          <cell r="GQ100">
            <v>0</v>
          </cell>
          <cell r="GR100">
            <v>0</v>
          </cell>
          <cell r="GS100"/>
          <cell r="GT100"/>
          <cell r="GU100"/>
          <cell r="GV100"/>
          <cell r="GW100"/>
          <cell r="GX100"/>
          <cell r="GY100"/>
          <cell r="GZ100"/>
          <cell r="HA100"/>
          <cell r="HB100"/>
          <cell r="HC100">
            <v>0</v>
          </cell>
          <cell r="HD100">
            <v>0</v>
          </cell>
          <cell r="HE100">
            <v>0</v>
          </cell>
          <cell r="HF100">
            <v>0</v>
          </cell>
          <cell r="HG100">
            <v>0</v>
          </cell>
          <cell r="HH100">
            <v>0</v>
          </cell>
          <cell r="HI100">
            <v>0</v>
          </cell>
          <cell r="HJ100"/>
          <cell r="HK100"/>
          <cell r="HL100"/>
          <cell r="HM100"/>
          <cell r="HN100"/>
          <cell r="HO100">
            <v>0</v>
          </cell>
          <cell r="HP100">
            <v>0</v>
          </cell>
          <cell r="HQ100">
            <v>0</v>
          </cell>
          <cell r="HR100">
            <v>0</v>
          </cell>
          <cell r="HS100">
            <v>7608.5</v>
          </cell>
          <cell r="HT100"/>
          <cell r="HU100">
            <v>0</v>
          </cell>
          <cell r="HV100"/>
          <cell r="HW100">
            <v>0</v>
          </cell>
          <cell r="HX100"/>
          <cell r="HY100">
            <v>0</v>
          </cell>
          <cell r="HZ100">
            <v>45651</v>
          </cell>
          <cell r="IA100">
            <v>0</v>
          </cell>
          <cell r="IB100">
            <v>0</v>
          </cell>
          <cell r="IC100">
            <v>0</v>
          </cell>
          <cell r="ID100">
            <v>0</v>
          </cell>
          <cell r="IE100">
            <v>0</v>
          </cell>
          <cell r="IF100">
            <v>0</v>
          </cell>
          <cell r="IG100">
            <v>0</v>
          </cell>
          <cell r="IH100">
            <v>0</v>
          </cell>
          <cell r="II100">
            <v>0</v>
          </cell>
          <cell r="IJ100"/>
          <cell r="IK100"/>
          <cell r="IL100"/>
          <cell r="IM100">
            <v>0</v>
          </cell>
          <cell r="IN100">
            <v>0</v>
          </cell>
        </row>
        <row r="101">
          <cell r="A101">
            <v>98</v>
          </cell>
          <cell r="B101" t="str">
            <v>Seraikela-Kharsawan</v>
          </cell>
          <cell r="C101" t="str">
            <v>JHARKHAND</v>
          </cell>
          <cell r="D101" t="str">
            <v>East</v>
          </cell>
          <cell r="E101" t="str">
            <v>Lalsar Steel</v>
          </cell>
          <cell r="F101"/>
          <cell r="G101"/>
          <cell r="H101">
            <v>0.3</v>
          </cell>
          <cell r="I101"/>
          <cell r="J101" t="str">
            <v>Low</v>
          </cell>
          <cell r="K101"/>
          <cell r="L101"/>
          <cell r="M101" t="str">
            <v>Saurav Nath</v>
          </cell>
          <cell r="N101"/>
          <cell r="O101">
            <v>6</v>
          </cell>
          <cell r="P101">
            <v>1700</v>
          </cell>
          <cell r="Q101">
            <v>1</v>
          </cell>
          <cell r="R101">
            <v>0</v>
          </cell>
          <cell r="S101">
            <v>1</v>
          </cell>
          <cell r="T101">
            <v>3</v>
          </cell>
          <cell r="U101">
            <v>0</v>
          </cell>
          <cell r="V101">
            <v>0</v>
          </cell>
          <cell r="W101">
            <v>0</v>
          </cell>
          <cell r="X101">
            <v>0</v>
          </cell>
          <cell r="Y101" t="str">
            <v/>
          </cell>
          <cell r="Z101">
            <v>0</v>
          </cell>
          <cell r="AA101" t="str">
            <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cell r="AY101"/>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cell r="BW101"/>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cell r="CV101"/>
          <cell r="CW101"/>
          <cell r="CX101"/>
          <cell r="CY101"/>
          <cell r="CZ101"/>
          <cell r="DA101"/>
          <cell r="DB101"/>
          <cell r="DC101"/>
          <cell r="DD101"/>
          <cell r="DE101"/>
          <cell r="DF101"/>
          <cell r="DG101"/>
          <cell r="DH101">
            <v>0</v>
          </cell>
          <cell r="DI101">
            <v>0</v>
          </cell>
          <cell r="DJ101">
            <v>0</v>
          </cell>
          <cell r="DK101">
            <v>0</v>
          </cell>
          <cell r="DL101">
            <v>0</v>
          </cell>
          <cell r="DM101">
            <v>0</v>
          </cell>
          <cell r="DN101">
            <v>0</v>
          </cell>
          <cell r="DO101">
            <v>0</v>
          </cell>
          <cell r="DP101">
            <v>0</v>
          </cell>
          <cell r="DQ101">
            <v>0</v>
          </cell>
          <cell r="DR101">
            <v>0</v>
          </cell>
          <cell r="DS101"/>
          <cell r="DT101"/>
          <cell r="DU101"/>
          <cell r="DV101"/>
          <cell r="DW101"/>
          <cell r="DX101"/>
          <cell r="DY101"/>
          <cell r="DZ101"/>
          <cell r="EA101"/>
          <cell r="EB101"/>
          <cell r="EC101"/>
          <cell r="ED101"/>
          <cell r="EE101"/>
          <cell r="EF101"/>
          <cell r="EG101">
            <v>0.33333333333333331</v>
          </cell>
          <cell r="EH101">
            <v>0.33333333333333331</v>
          </cell>
          <cell r="EI101">
            <v>0</v>
          </cell>
          <cell r="EJ101">
            <v>0</v>
          </cell>
          <cell r="EK101">
            <v>0</v>
          </cell>
          <cell r="EL101">
            <v>0</v>
          </cell>
          <cell r="EM101">
            <v>0</v>
          </cell>
          <cell r="EN101">
            <v>0</v>
          </cell>
          <cell r="EO101">
            <v>0</v>
          </cell>
          <cell r="EP101">
            <v>0</v>
          </cell>
          <cell r="EQ101">
            <v>0</v>
          </cell>
          <cell r="ER101">
            <v>0</v>
          </cell>
          <cell r="ES101"/>
          <cell r="ET101"/>
          <cell r="EU101"/>
          <cell r="EV101"/>
          <cell r="EW101"/>
          <cell r="EX101"/>
          <cell r="EY101"/>
          <cell r="EZ101"/>
          <cell r="FA101"/>
          <cell r="FB101"/>
          <cell r="FC101"/>
          <cell r="FD101"/>
          <cell r="FE101">
            <v>5.666666666666667</v>
          </cell>
          <cell r="FF101">
            <v>5.666666666666667</v>
          </cell>
          <cell r="FG101">
            <v>4.333333333333333</v>
          </cell>
          <cell r="FH101">
            <v>0</v>
          </cell>
          <cell r="FI101">
            <v>0</v>
          </cell>
          <cell r="FJ101">
            <v>0</v>
          </cell>
          <cell r="FK101">
            <v>0</v>
          </cell>
          <cell r="FL101">
            <v>0</v>
          </cell>
          <cell r="FM101">
            <v>0</v>
          </cell>
          <cell r="FN101">
            <v>0</v>
          </cell>
          <cell r="FO101">
            <v>0</v>
          </cell>
          <cell r="FP101">
            <v>0</v>
          </cell>
          <cell r="FQ101"/>
          <cell r="FR101"/>
          <cell r="FS101"/>
          <cell r="FT101"/>
          <cell r="FU101"/>
          <cell r="FV101"/>
          <cell r="FW101"/>
          <cell r="FX101"/>
          <cell r="FY101"/>
          <cell r="FZ101"/>
          <cell r="GA101"/>
          <cell r="GB101"/>
          <cell r="GC101">
            <v>5.666666666666667</v>
          </cell>
          <cell r="GD101">
            <v>5.666666666666667</v>
          </cell>
          <cell r="GE101">
            <v>5.666666666666667</v>
          </cell>
          <cell r="GF101">
            <v>0</v>
          </cell>
          <cell r="GG101">
            <v>0</v>
          </cell>
          <cell r="GH101">
            <v>0</v>
          </cell>
          <cell r="GI101">
            <v>0</v>
          </cell>
          <cell r="GJ101">
            <v>0</v>
          </cell>
          <cell r="GK101">
            <v>0</v>
          </cell>
          <cell r="GL101">
            <v>0</v>
          </cell>
          <cell r="GM101">
            <v>0</v>
          </cell>
          <cell r="GN101">
            <v>0</v>
          </cell>
          <cell r="GO101"/>
          <cell r="GP101">
            <v>0</v>
          </cell>
          <cell r="GQ101">
            <v>0</v>
          </cell>
          <cell r="GR101">
            <v>0</v>
          </cell>
          <cell r="GS101"/>
          <cell r="GT101"/>
          <cell r="GU101"/>
          <cell r="GV101"/>
          <cell r="GW101"/>
          <cell r="GX101"/>
          <cell r="GY101"/>
          <cell r="GZ101"/>
          <cell r="HA101"/>
          <cell r="HB101"/>
          <cell r="HC101">
            <v>0</v>
          </cell>
          <cell r="HD101">
            <v>0</v>
          </cell>
          <cell r="HE101">
            <v>0</v>
          </cell>
          <cell r="HF101">
            <v>0</v>
          </cell>
          <cell r="HG101">
            <v>0</v>
          </cell>
          <cell r="HH101">
            <v>0</v>
          </cell>
          <cell r="HI101">
            <v>0</v>
          </cell>
          <cell r="HJ101"/>
          <cell r="HK101"/>
          <cell r="HL101"/>
          <cell r="HM101"/>
          <cell r="HN101"/>
          <cell r="HO101">
            <v>0</v>
          </cell>
          <cell r="HP101">
            <v>0</v>
          </cell>
          <cell r="HQ101">
            <v>0</v>
          </cell>
          <cell r="HR101">
            <v>0</v>
          </cell>
          <cell r="HS101">
            <v>10364</v>
          </cell>
          <cell r="HT101"/>
          <cell r="HU101">
            <v>0</v>
          </cell>
          <cell r="HV101"/>
          <cell r="HW101">
            <v>0</v>
          </cell>
          <cell r="HX101"/>
          <cell r="HY101">
            <v>0</v>
          </cell>
          <cell r="HZ101">
            <v>120356.35</v>
          </cell>
          <cell r="IA101">
            <v>0</v>
          </cell>
          <cell r="IB101">
            <v>0</v>
          </cell>
          <cell r="IC101">
            <v>0</v>
          </cell>
          <cell r="ID101">
            <v>0</v>
          </cell>
          <cell r="IE101">
            <v>0</v>
          </cell>
          <cell r="IF101">
            <v>0</v>
          </cell>
          <cell r="IG101">
            <v>0</v>
          </cell>
          <cell r="IH101">
            <v>0</v>
          </cell>
          <cell r="II101">
            <v>0</v>
          </cell>
          <cell r="IJ101"/>
          <cell r="IK101"/>
          <cell r="IL101"/>
          <cell r="IM101">
            <v>0</v>
          </cell>
          <cell r="IN101">
            <v>2000</v>
          </cell>
        </row>
        <row r="102">
          <cell r="A102">
            <v>99</v>
          </cell>
          <cell r="B102" t="str">
            <v>Chatra</v>
          </cell>
          <cell r="C102" t="str">
            <v>JHARKHAND</v>
          </cell>
          <cell r="D102" t="str">
            <v>East</v>
          </cell>
          <cell r="E102" t="str">
            <v>Amco Associates</v>
          </cell>
          <cell r="F102"/>
          <cell r="G102"/>
          <cell r="H102">
            <v>0.3</v>
          </cell>
          <cell r="I102"/>
          <cell r="J102" t="str">
            <v>Low</v>
          </cell>
          <cell r="K102"/>
          <cell r="L102"/>
          <cell r="M102" t="str">
            <v>Susmit Kumar</v>
          </cell>
          <cell r="N102"/>
          <cell r="O102">
            <v>11</v>
          </cell>
          <cell r="P102">
            <v>600</v>
          </cell>
          <cell r="Q102">
            <v>1</v>
          </cell>
          <cell r="R102">
            <v>1</v>
          </cell>
          <cell r="S102">
            <v>2</v>
          </cell>
          <cell r="T102">
            <v>0</v>
          </cell>
          <cell r="U102">
            <v>0</v>
          </cell>
          <cell r="V102">
            <v>2</v>
          </cell>
          <cell r="W102">
            <v>0</v>
          </cell>
          <cell r="X102">
            <v>500</v>
          </cell>
          <cell r="Y102">
            <v>5.0639999999999999E-3</v>
          </cell>
          <cell r="Z102">
            <v>0.83333333333333337</v>
          </cell>
          <cell r="AA102">
            <v>4.2199999999999998E-3</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25.32</v>
          </cell>
          <cell r="AV102">
            <v>0</v>
          </cell>
          <cell r="AW102">
            <v>0</v>
          </cell>
          <cell r="AX102"/>
          <cell r="AY102"/>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2</v>
          </cell>
          <cell r="BT102">
            <v>0</v>
          </cell>
          <cell r="BU102">
            <v>0</v>
          </cell>
          <cell r="BV102"/>
          <cell r="BW102"/>
          <cell r="BX102">
            <v>2</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2</v>
          </cell>
          <cell r="CS102">
            <v>0</v>
          </cell>
          <cell r="CT102">
            <v>0</v>
          </cell>
          <cell r="CU102"/>
          <cell r="CV102"/>
          <cell r="CW102"/>
          <cell r="CX102"/>
          <cell r="CY102"/>
          <cell r="CZ102"/>
          <cell r="DA102"/>
          <cell r="DB102"/>
          <cell r="DC102"/>
          <cell r="DD102"/>
          <cell r="DE102"/>
          <cell r="DF102"/>
          <cell r="DG102"/>
          <cell r="DH102">
            <v>0</v>
          </cell>
          <cell r="DI102">
            <v>0</v>
          </cell>
          <cell r="DJ102">
            <v>0</v>
          </cell>
          <cell r="DK102">
            <v>0</v>
          </cell>
          <cell r="DL102">
            <v>0</v>
          </cell>
          <cell r="DM102">
            <v>0</v>
          </cell>
          <cell r="DN102">
            <v>0</v>
          </cell>
          <cell r="DO102">
            <v>0</v>
          </cell>
          <cell r="DP102">
            <v>2</v>
          </cell>
          <cell r="DQ102">
            <v>2</v>
          </cell>
          <cell r="DR102">
            <v>2</v>
          </cell>
          <cell r="DS102"/>
          <cell r="DT102"/>
          <cell r="DU102"/>
          <cell r="DV102"/>
          <cell r="DW102"/>
          <cell r="DX102"/>
          <cell r="DY102"/>
          <cell r="DZ102"/>
          <cell r="EA102"/>
          <cell r="EB102"/>
          <cell r="EC102"/>
          <cell r="ED102"/>
          <cell r="EE102"/>
          <cell r="EF102"/>
          <cell r="EG102">
            <v>0</v>
          </cell>
          <cell r="EH102">
            <v>0</v>
          </cell>
          <cell r="EI102">
            <v>0</v>
          </cell>
          <cell r="EJ102">
            <v>0</v>
          </cell>
          <cell r="EK102">
            <v>0</v>
          </cell>
          <cell r="EL102">
            <v>0</v>
          </cell>
          <cell r="EM102">
            <v>0</v>
          </cell>
          <cell r="EN102">
            <v>0</v>
          </cell>
          <cell r="EO102">
            <v>0</v>
          </cell>
          <cell r="EP102">
            <v>0</v>
          </cell>
          <cell r="EQ102">
            <v>0</v>
          </cell>
          <cell r="ER102">
            <v>0</v>
          </cell>
          <cell r="ES102"/>
          <cell r="ET102"/>
          <cell r="EU102"/>
          <cell r="EV102"/>
          <cell r="EW102"/>
          <cell r="EX102"/>
          <cell r="EY102"/>
          <cell r="EZ102"/>
          <cell r="FA102"/>
          <cell r="FB102"/>
          <cell r="FC102"/>
          <cell r="FD102"/>
          <cell r="FE102">
            <v>0</v>
          </cell>
          <cell r="FF102">
            <v>0</v>
          </cell>
          <cell r="FG102">
            <v>0</v>
          </cell>
          <cell r="FH102">
            <v>0</v>
          </cell>
          <cell r="FI102">
            <v>0</v>
          </cell>
          <cell r="FJ102">
            <v>0</v>
          </cell>
          <cell r="FK102">
            <v>0</v>
          </cell>
          <cell r="FL102">
            <v>0</v>
          </cell>
          <cell r="FM102">
            <v>0</v>
          </cell>
          <cell r="FN102">
            <v>0</v>
          </cell>
          <cell r="FO102">
            <v>0</v>
          </cell>
          <cell r="FP102">
            <v>0</v>
          </cell>
          <cell r="FQ102"/>
          <cell r="FR102"/>
          <cell r="FS102"/>
          <cell r="FT102"/>
          <cell r="FU102"/>
          <cell r="FV102"/>
          <cell r="FW102"/>
          <cell r="FX102"/>
          <cell r="FY102"/>
          <cell r="FZ102"/>
          <cell r="GA102"/>
          <cell r="GB102"/>
          <cell r="GC102">
            <v>0</v>
          </cell>
          <cell r="GD102">
            <v>0</v>
          </cell>
          <cell r="GE102">
            <v>0</v>
          </cell>
          <cell r="GF102">
            <v>0</v>
          </cell>
          <cell r="GG102">
            <v>0</v>
          </cell>
          <cell r="GH102">
            <v>0</v>
          </cell>
          <cell r="GI102">
            <v>0</v>
          </cell>
          <cell r="GJ102">
            <v>0</v>
          </cell>
          <cell r="GK102">
            <v>0</v>
          </cell>
          <cell r="GL102">
            <v>0</v>
          </cell>
          <cell r="GM102">
            <v>0</v>
          </cell>
          <cell r="GN102">
            <v>0</v>
          </cell>
          <cell r="GO102"/>
          <cell r="GP102">
            <v>0</v>
          </cell>
          <cell r="GQ102">
            <v>0</v>
          </cell>
          <cell r="GR102">
            <v>0</v>
          </cell>
          <cell r="GS102"/>
          <cell r="GT102"/>
          <cell r="GU102"/>
          <cell r="GV102"/>
          <cell r="GW102"/>
          <cell r="GX102"/>
          <cell r="GY102"/>
          <cell r="GZ102"/>
          <cell r="HA102"/>
          <cell r="HB102"/>
          <cell r="HC102">
            <v>0</v>
          </cell>
          <cell r="HD102">
            <v>0</v>
          </cell>
          <cell r="HE102">
            <v>0</v>
          </cell>
          <cell r="HF102">
            <v>0</v>
          </cell>
          <cell r="HG102">
            <v>0</v>
          </cell>
          <cell r="HH102">
            <v>0</v>
          </cell>
          <cell r="HI102">
            <v>0</v>
          </cell>
          <cell r="HJ102"/>
          <cell r="HK102"/>
          <cell r="HL102"/>
          <cell r="HM102"/>
          <cell r="HN102"/>
          <cell r="HO102">
            <v>0</v>
          </cell>
          <cell r="HP102">
            <v>0</v>
          </cell>
          <cell r="HQ102">
            <v>0</v>
          </cell>
          <cell r="HR102">
            <v>0</v>
          </cell>
          <cell r="HS102">
            <v>0</v>
          </cell>
          <cell r="HT102"/>
          <cell r="HU102">
            <v>0</v>
          </cell>
          <cell r="HV102"/>
          <cell r="HW102">
            <v>0</v>
          </cell>
          <cell r="HX102"/>
          <cell r="HY102">
            <v>0</v>
          </cell>
          <cell r="HZ102">
            <v>0</v>
          </cell>
          <cell r="IA102">
            <v>0</v>
          </cell>
          <cell r="IB102">
            <v>25.32</v>
          </cell>
          <cell r="IC102">
            <v>0</v>
          </cell>
          <cell r="ID102">
            <v>2.532</v>
          </cell>
          <cell r="IE102">
            <v>0</v>
          </cell>
          <cell r="IF102">
            <v>0</v>
          </cell>
          <cell r="IG102">
            <v>0</v>
          </cell>
          <cell r="IH102">
            <v>0</v>
          </cell>
          <cell r="II102">
            <v>0</v>
          </cell>
          <cell r="IJ102"/>
          <cell r="IK102"/>
          <cell r="IL102"/>
          <cell r="IM102">
            <v>8.44</v>
          </cell>
          <cell r="IN102">
            <v>2500</v>
          </cell>
        </row>
        <row r="103">
          <cell r="A103">
            <v>100</v>
          </cell>
          <cell r="B103" t="str">
            <v>Latehar</v>
          </cell>
          <cell r="C103" t="str">
            <v>JHARKHAND</v>
          </cell>
          <cell r="D103" t="str">
            <v>East</v>
          </cell>
          <cell r="E103"/>
          <cell r="F103"/>
          <cell r="G103"/>
          <cell r="H103">
            <v>0.3</v>
          </cell>
          <cell r="I103"/>
          <cell r="J103" t="str">
            <v>Low</v>
          </cell>
          <cell r="K103"/>
          <cell r="L103"/>
          <cell r="M103"/>
          <cell r="N103"/>
          <cell r="O103">
            <v>0</v>
          </cell>
          <cell r="P103">
            <v>500</v>
          </cell>
          <cell r="Q103">
            <v>0</v>
          </cell>
          <cell r="R103">
            <v>0</v>
          </cell>
          <cell r="S103">
            <v>0</v>
          </cell>
          <cell r="T103">
            <v>0</v>
          </cell>
          <cell r="U103">
            <v>0</v>
          </cell>
          <cell r="V103">
            <v>1</v>
          </cell>
          <cell r="W103">
            <v>0</v>
          </cell>
          <cell r="X103">
            <v>0</v>
          </cell>
          <cell r="Y103" t="str">
            <v/>
          </cell>
          <cell r="Z103">
            <v>0</v>
          </cell>
          <cell r="AA103" t="str">
            <v/>
          </cell>
          <cell r="AB103">
            <v>0</v>
          </cell>
          <cell r="AC103">
            <v>0</v>
          </cell>
          <cell r="AD103">
            <v>0</v>
          </cell>
          <cell r="AE103">
            <v>0</v>
          </cell>
          <cell r="AF103">
            <v>0</v>
          </cell>
          <cell r="AG103">
            <v>0</v>
          </cell>
          <cell r="AH103">
            <v>0</v>
          </cell>
          <cell r="AI103">
            <v>0</v>
          </cell>
          <cell r="AJ103">
            <v>0</v>
          </cell>
          <cell r="AK103">
            <v>0</v>
          </cell>
          <cell r="AL103">
            <v>30</v>
          </cell>
          <cell r="AM103">
            <v>0</v>
          </cell>
          <cell r="AN103">
            <v>0</v>
          </cell>
          <cell r="AO103">
            <v>0</v>
          </cell>
          <cell r="AP103">
            <v>0</v>
          </cell>
          <cell r="AQ103">
            <v>0</v>
          </cell>
          <cell r="AR103">
            <v>0</v>
          </cell>
          <cell r="AS103">
            <v>0</v>
          </cell>
          <cell r="AT103">
            <v>0</v>
          </cell>
          <cell r="AU103">
            <v>0</v>
          </cell>
          <cell r="AV103">
            <v>0</v>
          </cell>
          <cell r="AW103">
            <v>0</v>
          </cell>
          <cell r="AX103"/>
          <cell r="AY103"/>
          <cell r="AZ103">
            <v>0</v>
          </cell>
          <cell r="BA103">
            <v>0</v>
          </cell>
          <cell r="BB103">
            <v>0</v>
          </cell>
          <cell r="BC103">
            <v>0</v>
          </cell>
          <cell r="BD103">
            <v>0</v>
          </cell>
          <cell r="BE103">
            <v>0</v>
          </cell>
          <cell r="BF103">
            <v>0</v>
          </cell>
          <cell r="BG103">
            <v>0</v>
          </cell>
          <cell r="BH103">
            <v>0</v>
          </cell>
          <cell r="BI103">
            <v>0</v>
          </cell>
          <cell r="BJ103">
            <v>1</v>
          </cell>
          <cell r="BK103">
            <v>0</v>
          </cell>
          <cell r="BL103">
            <v>0</v>
          </cell>
          <cell r="BM103">
            <v>0</v>
          </cell>
          <cell r="BN103">
            <v>0</v>
          </cell>
          <cell r="BO103">
            <v>0</v>
          </cell>
          <cell r="BP103">
            <v>0</v>
          </cell>
          <cell r="BQ103">
            <v>0</v>
          </cell>
          <cell r="BR103">
            <v>0</v>
          </cell>
          <cell r="BS103">
            <v>0</v>
          </cell>
          <cell r="BT103">
            <v>0</v>
          </cell>
          <cell r="BU103">
            <v>0</v>
          </cell>
          <cell r="BV103"/>
          <cell r="BW103"/>
          <cell r="BX103">
            <v>1</v>
          </cell>
          <cell r="BY103">
            <v>0</v>
          </cell>
          <cell r="BZ103">
            <v>0</v>
          </cell>
          <cell r="CA103">
            <v>0</v>
          </cell>
          <cell r="CB103">
            <v>0</v>
          </cell>
          <cell r="CC103">
            <v>0</v>
          </cell>
          <cell r="CD103">
            <v>0</v>
          </cell>
          <cell r="CE103">
            <v>0</v>
          </cell>
          <cell r="CF103">
            <v>0</v>
          </cell>
          <cell r="CG103">
            <v>0</v>
          </cell>
          <cell r="CH103">
            <v>0</v>
          </cell>
          <cell r="CI103">
            <v>1</v>
          </cell>
          <cell r="CJ103">
            <v>0</v>
          </cell>
          <cell r="CK103">
            <v>0</v>
          </cell>
          <cell r="CL103">
            <v>0</v>
          </cell>
          <cell r="CM103">
            <v>0</v>
          </cell>
          <cell r="CN103">
            <v>0</v>
          </cell>
          <cell r="CO103">
            <v>0</v>
          </cell>
          <cell r="CP103">
            <v>0</v>
          </cell>
          <cell r="CQ103">
            <v>0</v>
          </cell>
          <cell r="CR103">
            <v>0</v>
          </cell>
          <cell r="CS103">
            <v>0</v>
          </cell>
          <cell r="CT103">
            <v>0</v>
          </cell>
          <cell r="CU103"/>
          <cell r="CV103"/>
          <cell r="CW103"/>
          <cell r="CX103"/>
          <cell r="CY103"/>
          <cell r="CZ103"/>
          <cell r="DA103"/>
          <cell r="DB103"/>
          <cell r="DC103"/>
          <cell r="DD103"/>
          <cell r="DE103"/>
          <cell r="DF103"/>
          <cell r="DG103"/>
          <cell r="DH103">
            <v>1</v>
          </cell>
          <cell r="DI103">
            <v>1</v>
          </cell>
          <cell r="DJ103">
            <v>0</v>
          </cell>
          <cell r="DK103">
            <v>0</v>
          </cell>
          <cell r="DL103">
            <v>0</v>
          </cell>
          <cell r="DM103">
            <v>0</v>
          </cell>
          <cell r="DN103">
            <v>0</v>
          </cell>
          <cell r="DO103">
            <v>0</v>
          </cell>
          <cell r="DP103">
            <v>0</v>
          </cell>
          <cell r="DQ103">
            <v>0</v>
          </cell>
          <cell r="DR103">
            <v>0</v>
          </cell>
          <cell r="DS103"/>
          <cell r="DT103"/>
          <cell r="DU103"/>
          <cell r="DV103"/>
          <cell r="DW103"/>
          <cell r="DX103"/>
          <cell r="DY103"/>
          <cell r="DZ103"/>
          <cell r="EA103"/>
          <cell r="EB103"/>
          <cell r="EC103"/>
          <cell r="ED103"/>
          <cell r="EE103"/>
          <cell r="EF103"/>
          <cell r="EG103">
            <v>0</v>
          </cell>
          <cell r="EH103">
            <v>0</v>
          </cell>
          <cell r="EI103">
            <v>0</v>
          </cell>
          <cell r="EJ103">
            <v>0</v>
          </cell>
          <cell r="EK103">
            <v>0</v>
          </cell>
          <cell r="EL103">
            <v>0</v>
          </cell>
          <cell r="EM103">
            <v>0</v>
          </cell>
          <cell r="EN103">
            <v>0</v>
          </cell>
          <cell r="EO103">
            <v>0</v>
          </cell>
          <cell r="EP103">
            <v>0</v>
          </cell>
          <cell r="EQ103">
            <v>0</v>
          </cell>
          <cell r="ER103">
            <v>0</v>
          </cell>
          <cell r="ES103"/>
          <cell r="ET103"/>
          <cell r="EU103"/>
          <cell r="EV103"/>
          <cell r="EW103"/>
          <cell r="EX103"/>
          <cell r="EY103"/>
          <cell r="EZ103"/>
          <cell r="FA103"/>
          <cell r="FB103"/>
          <cell r="FC103"/>
          <cell r="FD103"/>
          <cell r="FE103">
            <v>0</v>
          </cell>
          <cell r="FF103">
            <v>0</v>
          </cell>
          <cell r="FG103">
            <v>0</v>
          </cell>
          <cell r="FH103">
            <v>0</v>
          </cell>
          <cell r="FI103">
            <v>0</v>
          </cell>
          <cell r="FJ103">
            <v>0</v>
          </cell>
          <cell r="FK103">
            <v>0</v>
          </cell>
          <cell r="FL103">
            <v>0</v>
          </cell>
          <cell r="FM103">
            <v>0</v>
          </cell>
          <cell r="FN103">
            <v>0</v>
          </cell>
          <cell r="FO103">
            <v>0</v>
          </cell>
          <cell r="FP103">
            <v>0</v>
          </cell>
          <cell r="FQ103"/>
          <cell r="FR103"/>
          <cell r="FS103"/>
          <cell r="FT103"/>
          <cell r="FU103"/>
          <cell r="FV103"/>
          <cell r="FW103"/>
          <cell r="FX103"/>
          <cell r="FY103"/>
          <cell r="FZ103"/>
          <cell r="GA103"/>
          <cell r="GB103"/>
          <cell r="GC103">
            <v>0</v>
          </cell>
          <cell r="GD103">
            <v>0</v>
          </cell>
          <cell r="GE103">
            <v>0</v>
          </cell>
          <cell r="GF103">
            <v>0</v>
          </cell>
          <cell r="GG103">
            <v>0</v>
          </cell>
          <cell r="GH103">
            <v>0</v>
          </cell>
          <cell r="GI103">
            <v>0</v>
          </cell>
          <cell r="GJ103">
            <v>0</v>
          </cell>
          <cell r="GK103">
            <v>0</v>
          </cell>
          <cell r="GL103">
            <v>0</v>
          </cell>
          <cell r="GM103">
            <v>0</v>
          </cell>
          <cell r="GN103">
            <v>0</v>
          </cell>
          <cell r="GO103"/>
          <cell r="GP103">
            <v>0</v>
          </cell>
          <cell r="GQ103">
            <v>0</v>
          </cell>
          <cell r="GR103">
            <v>0</v>
          </cell>
          <cell r="GS103"/>
          <cell r="GT103"/>
          <cell r="GU103"/>
          <cell r="GV103"/>
          <cell r="GW103"/>
          <cell r="GX103"/>
          <cell r="GY103"/>
          <cell r="GZ103"/>
          <cell r="HA103"/>
          <cell r="HB103"/>
          <cell r="HC103">
            <v>0</v>
          </cell>
          <cell r="HD103">
            <v>0</v>
          </cell>
          <cell r="HE103">
            <v>0</v>
          </cell>
          <cell r="HF103">
            <v>0</v>
          </cell>
          <cell r="HG103">
            <v>0</v>
          </cell>
          <cell r="HH103">
            <v>0</v>
          </cell>
          <cell r="HI103">
            <v>0</v>
          </cell>
          <cell r="HJ103"/>
          <cell r="HK103"/>
          <cell r="HL103"/>
          <cell r="HM103"/>
          <cell r="HN103"/>
          <cell r="HO103">
            <v>0</v>
          </cell>
          <cell r="HP103">
            <v>0</v>
          </cell>
          <cell r="HQ103">
            <v>0</v>
          </cell>
          <cell r="HR103">
            <v>0</v>
          </cell>
          <cell r="HS103">
            <v>0</v>
          </cell>
          <cell r="HT103"/>
          <cell r="HU103">
            <v>0</v>
          </cell>
          <cell r="HV103"/>
          <cell r="HW103">
            <v>0</v>
          </cell>
          <cell r="HX103"/>
          <cell r="HY103">
            <v>0</v>
          </cell>
          <cell r="HZ103">
            <v>72775</v>
          </cell>
          <cell r="IA103">
            <v>30</v>
          </cell>
          <cell r="IB103">
            <v>0</v>
          </cell>
          <cell r="IC103">
            <v>2.5</v>
          </cell>
          <cell r="ID103">
            <v>0</v>
          </cell>
          <cell r="IE103">
            <v>0</v>
          </cell>
          <cell r="IF103">
            <v>0</v>
          </cell>
          <cell r="IG103">
            <v>0</v>
          </cell>
          <cell r="IH103">
            <v>10</v>
          </cell>
          <cell r="II103">
            <v>0</v>
          </cell>
          <cell r="IJ103"/>
          <cell r="IK103"/>
          <cell r="IL103"/>
          <cell r="IM103">
            <v>0</v>
          </cell>
          <cell r="IN103">
            <v>0</v>
          </cell>
        </row>
        <row r="104">
          <cell r="A104">
            <v>101</v>
          </cell>
          <cell r="B104" t="str">
            <v>Simdega</v>
          </cell>
          <cell r="C104" t="str">
            <v>JHARKHAND</v>
          </cell>
          <cell r="D104" t="str">
            <v>East</v>
          </cell>
          <cell r="E104" t="str">
            <v>M/S REAL DREAMS ENTERPRISES</v>
          </cell>
          <cell r="F104"/>
          <cell r="G104"/>
          <cell r="H104">
            <v>0.3</v>
          </cell>
          <cell r="I104"/>
          <cell r="J104" t="str">
            <v>Low</v>
          </cell>
          <cell r="K104">
            <v>1</v>
          </cell>
          <cell r="L104"/>
          <cell r="M104" t="str">
            <v>Susmit Kumar</v>
          </cell>
          <cell r="N104"/>
          <cell r="O104">
            <v>3</v>
          </cell>
          <cell r="P104">
            <v>600</v>
          </cell>
          <cell r="Q104">
            <v>0</v>
          </cell>
          <cell r="R104">
            <v>1</v>
          </cell>
          <cell r="S104">
            <v>0</v>
          </cell>
          <cell r="T104">
            <v>4</v>
          </cell>
          <cell r="U104">
            <v>0</v>
          </cell>
          <cell r="V104">
            <v>1</v>
          </cell>
          <cell r="W104">
            <v>0</v>
          </cell>
          <cell r="X104">
            <v>0</v>
          </cell>
          <cell r="Y104" t="str">
            <v/>
          </cell>
          <cell r="Z104">
            <v>0</v>
          </cell>
          <cell r="AA104" t="str">
            <v/>
          </cell>
          <cell r="AB104">
            <v>0</v>
          </cell>
          <cell r="AC104">
            <v>0</v>
          </cell>
          <cell r="AD104">
            <v>0</v>
          </cell>
          <cell r="AE104">
            <v>0</v>
          </cell>
          <cell r="AF104">
            <v>0</v>
          </cell>
          <cell r="AG104">
            <v>11</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cell r="AY104"/>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cell r="BW104"/>
          <cell r="BX104">
            <v>1</v>
          </cell>
          <cell r="BY104">
            <v>0</v>
          </cell>
          <cell r="BZ104">
            <v>0</v>
          </cell>
          <cell r="CA104">
            <v>0</v>
          </cell>
          <cell r="CB104">
            <v>0</v>
          </cell>
          <cell r="CC104">
            <v>0</v>
          </cell>
          <cell r="CD104">
            <v>1</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cell r="CV104"/>
          <cell r="CW104"/>
          <cell r="CX104"/>
          <cell r="CY104"/>
          <cell r="CZ104"/>
          <cell r="DA104"/>
          <cell r="DB104"/>
          <cell r="DC104"/>
          <cell r="DD104"/>
          <cell r="DE104"/>
          <cell r="DF104"/>
          <cell r="DG104"/>
          <cell r="DH104">
            <v>0</v>
          </cell>
          <cell r="DI104">
            <v>0</v>
          </cell>
          <cell r="DJ104">
            <v>0</v>
          </cell>
          <cell r="DK104">
            <v>0</v>
          </cell>
          <cell r="DL104">
            <v>0</v>
          </cell>
          <cell r="DM104">
            <v>0</v>
          </cell>
          <cell r="DN104">
            <v>0</v>
          </cell>
          <cell r="DO104">
            <v>0</v>
          </cell>
          <cell r="DP104">
            <v>0</v>
          </cell>
          <cell r="DQ104">
            <v>0</v>
          </cell>
          <cell r="DR104">
            <v>0</v>
          </cell>
          <cell r="DS104"/>
          <cell r="DT104"/>
          <cell r="DU104"/>
          <cell r="DV104"/>
          <cell r="DW104"/>
          <cell r="DX104"/>
          <cell r="DY104"/>
          <cell r="DZ104"/>
          <cell r="EA104"/>
          <cell r="EB104"/>
          <cell r="EC104"/>
          <cell r="ED104"/>
          <cell r="EE104"/>
          <cell r="EF104"/>
          <cell r="EG104">
            <v>0</v>
          </cell>
          <cell r="EH104">
            <v>0</v>
          </cell>
          <cell r="EI104">
            <v>0</v>
          </cell>
          <cell r="EJ104">
            <v>0</v>
          </cell>
          <cell r="EK104">
            <v>0</v>
          </cell>
          <cell r="EL104">
            <v>0</v>
          </cell>
          <cell r="EM104">
            <v>0</v>
          </cell>
          <cell r="EN104">
            <v>0</v>
          </cell>
          <cell r="EO104">
            <v>0</v>
          </cell>
          <cell r="EP104">
            <v>0</v>
          </cell>
          <cell r="EQ104">
            <v>0</v>
          </cell>
          <cell r="ER104">
            <v>0</v>
          </cell>
          <cell r="ES104"/>
          <cell r="ET104"/>
          <cell r="EU104"/>
          <cell r="EV104"/>
          <cell r="EW104"/>
          <cell r="EX104"/>
          <cell r="EY104"/>
          <cell r="EZ104"/>
          <cell r="FA104"/>
          <cell r="FB104"/>
          <cell r="FC104"/>
          <cell r="FD104"/>
          <cell r="FE104">
            <v>1</v>
          </cell>
          <cell r="FF104">
            <v>1</v>
          </cell>
          <cell r="FG104">
            <v>1</v>
          </cell>
          <cell r="FH104">
            <v>0</v>
          </cell>
          <cell r="FI104">
            <v>0</v>
          </cell>
          <cell r="FJ104">
            <v>0</v>
          </cell>
          <cell r="FK104">
            <v>0</v>
          </cell>
          <cell r="FL104">
            <v>0</v>
          </cell>
          <cell r="FM104">
            <v>0</v>
          </cell>
          <cell r="FN104">
            <v>0</v>
          </cell>
          <cell r="FO104">
            <v>0</v>
          </cell>
          <cell r="FP104">
            <v>0</v>
          </cell>
          <cell r="FQ104"/>
          <cell r="FR104"/>
          <cell r="FS104"/>
          <cell r="FT104"/>
          <cell r="FU104"/>
          <cell r="FV104"/>
          <cell r="FW104"/>
          <cell r="FX104"/>
          <cell r="FY104"/>
          <cell r="FZ104"/>
          <cell r="GA104"/>
          <cell r="GB104"/>
          <cell r="GC104">
            <v>3</v>
          </cell>
          <cell r="GD104">
            <v>1</v>
          </cell>
          <cell r="GE104">
            <v>1</v>
          </cell>
          <cell r="GF104">
            <v>0</v>
          </cell>
          <cell r="GG104">
            <v>0</v>
          </cell>
          <cell r="GH104">
            <v>0</v>
          </cell>
          <cell r="GI104">
            <v>0</v>
          </cell>
          <cell r="GJ104">
            <v>0</v>
          </cell>
          <cell r="GK104">
            <v>0</v>
          </cell>
          <cell r="GL104">
            <v>0</v>
          </cell>
          <cell r="GM104">
            <v>0</v>
          </cell>
          <cell r="GN104">
            <v>0</v>
          </cell>
          <cell r="GO104"/>
          <cell r="GP104">
            <v>0</v>
          </cell>
          <cell r="GQ104">
            <v>0</v>
          </cell>
          <cell r="GR104">
            <v>0</v>
          </cell>
          <cell r="GS104"/>
          <cell r="GT104"/>
          <cell r="GU104"/>
          <cell r="GV104"/>
          <cell r="GW104"/>
          <cell r="GX104"/>
          <cell r="GY104"/>
          <cell r="GZ104"/>
          <cell r="HA104"/>
          <cell r="HB104"/>
          <cell r="HC104">
            <v>0</v>
          </cell>
          <cell r="HD104">
            <v>0</v>
          </cell>
          <cell r="HE104">
            <v>0</v>
          </cell>
          <cell r="HF104">
            <v>0</v>
          </cell>
          <cell r="HG104">
            <v>0</v>
          </cell>
          <cell r="HH104">
            <v>0</v>
          </cell>
          <cell r="HI104">
            <v>0</v>
          </cell>
          <cell r="HJ104"/>
          <cell r="HK104"/>
          <cell r="HL104"/>
          <cell r="HM104"/>
          <cell r="HN104"/>
          <cell r="HO104">
            <v>0</v>
          </cell>
          <cell r="HP104">
            <v>0</v>
          </cell>
          <cell r="HQ104">
            <v>0</v>
          </cell>
          <cell r="HR104">
            <v>0</v>
          </cell>
          <cell r="HS104">
            <v>10990</v>
          </cell>
          <cell r="HT104"/>
          <cell r="HU104">
            <v>0</v>
          </cell>
          <cell r="HV104"/>
          <cell r="HW104">
            <v>0</v>
          </cell>
          <cell r="HX104"/>
          <cell r="HY104">
            <v>0</v>
          </cell>
          <cell r="HZ104">
            <v>114224.4</v>
          </cell>
          <cell r="IA104">
            <v>11</v>
          </cell>
          <cell r="IB104">
            <v>0</v>
          </cell>
          <cell r="IC104">
            <v>0.91666666666666663</v>
          </cell>
          <cell r="ID104">
            <v>0</v>
          </cell>
          <cell r="IE104">
            <v>0</v>
          </cell>
          <cell r="IF104">
            <v>3.6666666666666665</v>
          </cell>
          <cell r="IG104">
            <v>0</v>
          </cell>
          <cell r="IH104">
            <v>0</v>
          </cell>
          <cell r="II104">
            <v>0</v>
          </cell>
          <cell r="IJ104"/>
          <cell r="IK104"/>
          <cell r="IL104"/>
          <cell r="IM104">
            <v>0</v>
          </cell>
          <cell r="IN104">
            <v>1000</v>
          </cell>
        </row>
        <row r="105">
          <cell r="A105">
            <v>102</v>
          </cell>
          <cell r="B105" t="str">
            <v>Khunti</v>
          </cell>
          <cell r="C105" t="str">
            <v>JHARKHAND</v>
          </cell>
          <cell r="D105" t="str">
            <v>East</v>
          </cell>
          <cell r="E105" t="str">
            <v>M/S REAL DREAMS ENTERPRISES</v>
          </cell>
          <cell r="F105"/>
          <cell r="G105"/>
          <cell r="H105">
            <v>0.3</v>
          </cell>
          <cell r="I105"/>
          <cell r="J105" t="str">
            <v>Low</v>
          </cell>
          <cell r="K105"/>
          <cell r="L105"/>
          <cell r="M105" t="str">
            <v>Susmit Kumar</v>
          </cell>
          <cell r="N105"/>
          <cell r="O105">
            <v>3</v>
          </cell>
          <cell r="P105">
            <v>1500</v>
          </cell>
          <cell r="Q105">
            <v>0</v>
          </cell>
          <cell r="R105">
            <v>1</v>
          </cell>
          <cell r="S105">
            <v>0</v>
          </cell>
          <cell r="T105">
            <v>3</v>
          </cell>
          <cell r="U105">
            <v>0</v>
          </cell>
          <cell r="V105">
            <v>0</v>
          </cell>
          <cell r="W105">
            <v>0</v>
          </cell>
          <cell r="X105">
            <v>0</v>
          </cell>
          <cell r="Y105" t="str">
            <v/>
          </cell>
          <cell r="Z105">
            <v>0</v>
          </cell>
          <cell r="AA105" t="str">
            <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cell r="AY105"/>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cell r="BW105"/>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cell r="CV105"/>
          <cell r="CW105"/>
          <cell r="CX105"/>
          <cell r="CY105"/>
          <cell r="CZ105"/>
          <cell r="DA105"/>
          <cell r="DB105"/>
          <cell r="DC105"/>
          <cell r="DD105"/>
          <cell r="DE105"/>
          <cell r="DF105"/>
          <cell r="DG105"/>
          <cell r="DH105">
            <v>0</v>
          </cell>
          <cell r="DI105">
            <v>0</v>
          </cell>
          <cell r="DJ105">
            <v>0</v>
          </cell>
          <cell r="DK105">
            <v>0</v>
          </cell>
          <cell r="DL105">
            <v>0</v>
          </cell>
          <cell r="DM105">
            <v>0</v>
          </cell>
          <cell r="DN105">
            <v>0</v>
          </cell>
          <cell r="DO105">
            <v>0</v>
          </cell>
          <cell r="DP105">
            <v>0</v>
          </cell>
          <cell r="DQ105">
            <v>0</v>
          </cell>
          <cell r="DR105">
            <v>0</v>
          </cell>
          <cell r="DS105"/>
          <cell r="DT105"/>
          <cell r="DU105"/>
          <cell r="DV105"/>
          <cell r="DW105"/>
          <cell r="DX105"/>
          <cell r="DY105"/>
          <cell r="DZ105"/>
          <cell r="EA105"/>
          <cell r="EB105"/>
          <cell r="EC105"/>
          <cell r="ED105"/>
          <cell r="EE105"/>
          <cell r="EF105"/>
          <cell r="EG105">
            <v>0</v>
          </cell>
          <cell r="EH105">
            <v>0</v>
          </cell>
          <cell r="EI105">
            <v>0</v>
          </cell>
          <cell r="EJ105">
            <v>0</v>
          </cell>
          <cell r="EK105">
            <v>0</v>
          </cell>
          <cell r="EL105">
            <v>0</v>
          </cell>
          <cell r="EM105">
            <v>0</v>
          </cell>
          <cell r="EN105">
            <v>0</v>
          </cell>
          <cell r="EO105">
            <v>0</v>
          </cell>
          <cell r="EP105">
            <v>0</v>
          </cell>
          <cell r="EQ105">
            <v>0</v>
          </cell>
          <cell r="ER105">
            <v>0</v>
          </cell>
          <cell r="ES105"/>
          <cell r="ET105"/>
          <cell r="EU105"/>
          <cell r="EV105"/>
          <cell r="EW105"/>
          <cell r="EX105"/>
          <cell r="EY105"/>
          <cell r="EZ105"/>
          <cell r="FA105"/>
          <cell r="FB105"/>
          <cell r="FC105"/>
          <cell r="FD105"/>
          <cell r="FE105">
            <v>0</v>
          </cell>
          <cell r="FF105">
            <v>2</v>
          </cell>
          <cell r="FG105">
            <v>3</v>
          </cell>
          <cell r="FH105">
            <v>0</v>
          </cell>
          <cell r="FI105">
            <v>0</v>
          </cell>
          <cell r="FJ105">
            <v>0</v>
          </cell>
          <cell r="FK105">
            <v>0</v>
          </cell>
          <cell r="FL105">
            <v>0</v>
          </cell>
          <cell r="FM105">
            <v>0</v>
          </cell>
          <cell r="FN105">
            <v>0</v>
          </cell>
          <cell r="FO105">
            <v>0</v>
          </cell>
          <cell r="FP105">
            <v>0</v>
          </cell>
          <cell r="FQ105"/>
          <cell r="FR105"/>
          <cell r="FS105"/>
          <cell r="FT105"/>
          <cell r="FU105"/>
          <cell r="FV105"/>
          <cell r="FW105"/>
          <cell r="FX105"/>
          <cell r="FY105"/>
          <cell r="FZ105"/>
          <cell r="GA105"/>
          <cell r="GB105"/>
          <cell r="GC105">
            <v>0</v>
          </cell>
          <cell r="GD105">
            <v>2</v>
          </cell>
          <cell r="GE105">
            <v>3</v>
          </cell>
          <cell r="GF105">
            <v>0</v>
          </cell>
          <cell r="GG105">
            <v>0</v>
          </cell>
          <cell r="GH105">
            <v>0</v>
          </cell>
          <cell r="GI105">
            <v>0</v>
          </cell>
          <cell r="GJ105">
            <v>0</v>
          </cell>
          <cell r="GK105">
            <v>0</v>
          </cell>
          <cell r="GL105">
            <v>0</v>
          </cell>
          <cell r="GM105">
            <v>0</v>
          </cell>
          <cell r="GN105">
            <v>0</v>
          </cell>
          <cell r="GO105"/>
          <cell r="GP105">
            <v>0</v>
          </cell>
          <cell r="GQ105">
            <v>0</v>
          </cell>
          <cell r="GR105">
            <v>0</v>
          </cell>
          <cell r="GS105"/>
          <cell r="GT105"/>
          <cell r="GU105"/>
          <cell r="GV105"/>
          <cell r="GW105"/>
          <cell r="GX105"/>
          <cell r="GY105"/>
          <cell r="GZ105"/>
          <cell r="HA105"/>
          <cell r="HB105"/>
          <cell r="HC105">
            <v>0</v>
          </cell>
          <cell r="HD105">
            <v>0</v>
          </cell>
          <cell r="HE105">
            <v>0</v>
          </cell>
          <cell r="HF105">
            <v>0</v>
          </cell>
          <cell r="HG105">
            <v>0</v>
          </cell>
          <cell r="HH105">
            <v>0</v>
          </cell>
          <cell r="HI105">
            <v>0</v>
          </cell>
          <cell r="HJ105"/>
          <cell r="HK105"/>
          <cell r="HL105"/>
          <cell r="HM105"/>
          <cell r="HN105"/>
          <cell r="HO105">
            <v>0</v>
          </cell>
          <cell r="HP105">
            <v>0</v>
          </cell>
          <cell r="HQ105">
            <v>0</v>
          </cell>
          <cell r="HR105">
            <v>0</v>
          </cell>
          <cell r="HS105">
            <v>6312.5</v>
          </cell>
          <cell r="HT105"/>
          <cell r="HU105">
            <v>0</v>
          </cell>
          <cell r="HV105"/>
          <cell r="HW105">
            <v>0</v>
          </cell>
          <cell r="HX105"/>
          <cell r="HY105">
            <v>0</v>
          </cell>
          <cell r="HZ105">
            <v>50748.15</v>
          </cell>
          <cell r="IA105">
            <v>0</v>
          </cell>
          <cell r="IB105">
            <v>0</v>
          </cell>
          <cell r="IC105">
            <v>0</v>
          </cell>
          <cell r="ID105">
            <v>0</v>
          </cell>
          <cell r="IE105">
            <v>0</v>
          </cell>
          <cell r="IF105">
            <v>0</v>
          </cell>
          <cell r="IG105">
            <v>0</v>
          </cell>
          <cell r="IH105">
            <v>0</v>
          </cell>
          <cell r="II105">
            <v>0</v>
          </cell>
          <cell r="IJ105"/>
          <cell r="IK105"/>
          <cell r="IL105"/>
          <cell r="IM105">
            <v>0</v>
          </cell>
          <cell r="IN105">
            <v>1000</v>
          </cell>
        </row>
        <row r="106">
          <cell r="A106">
            <v>103</v>
          </cell>
          <cell r="B106" t="str">
            <v>Lohardaga</v>
          </cell>
          <cell r="C106" t="str">
            <v>JHARKHAND</v>
          </cell>
          <cell r="D106" t="str">
            <v>East</v>
          </cell>
          <cell r="E106" t="str">
            <v>M/S REAL DREAMS ENTERPRISES</v>
          </cell>
          <cell r="F106"/>
          <cell r="G106"/>
          <cell r="H106">
            <v>0.3</v>
          </cell>
          <cell r="I106"/>
          <cell r="J106" t="str">
            <v>Low</v>
          </cell>
          <cell r="K106"/>
          <cell r="L106"/>
          <cell r="M106" t="str">
            <v>Susmit Kumar</v>
          </cell>
          <cell r="N106"/>
          <cell r="O106">
            <v>15</v>
          </cell>
          <cell r="P106">
            <v>1000</v>
          </cell>
          <cell r="Q106">
            <v>1</v>
          </cell>
          <cell r="R106">
            <v>3</v>
          </cell>
          <cell r="S106">
            <v>1</v>
          </cell>
          <cell r="T106">
            <v>1</v>
          </cell>
          <cell r="U106">
            <v>0</v>
          </cell>
          <cell r="V106">
            <v>0</v>
          </cell>
          <cell r="W106">
            <v>0</v>
          </cell>
          <cell r="X106">
            <v>0</v>
          </cell>
          <cell r="Y106" t="str">
            <v/>
          </cell>
          <cell r="Z106">
            <v>0</v>
          </cell>
          <cell r="AA106" t="str">
            <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cell r="AY106"/>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cell r="BW106"/>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cell r="CV106"/>
          <cell r="CW106"/>
          <cell r="CX106"/>
          <cell r="CY106"/>
          <cell r="CZ106"/>
          <cell r="DA106"/>
          <cell r="DB106"/>
          <cell r="DC106"/>
          <cell r="DD106"/>
          <cell r="DE106"/>
          <cell r="DF106"/>
          <cell r="DG106"/>
          <cell r="DH106">
            <v>0</v>
          </cell>
          <cell r="DI106">
            <v>0</v>
          </cell>
          <cell r="DJ106">
            <v>0</v>
          </cell>
          <cell r="DK106">
            <v>0</v>
          </cell>
          <cell r="DL106">
            <v>0</v>
          </cell>
          <cell r="DM106">
            <v>0</v>
          </cell>
          <cell r="DN106">
            <v>0</v>
          </cell>
          <cell r="DO106">
            <v>0</v>
          </cell>
          <cell r="DP106">
            <v>0</v>
          </cell>
          <cell r="DQ106">
            <v>0</v>
          </cell>
          <cell r="DR106">
            <v>0</v>
          </cell>
          <cell r="DS106"/>
          <cell r="DT106"/>
          <cell r="DU106"/>
          <cell r="DV106"/>
          <cell r="DW106"/>
          <cell r="DX106"/>
          <cell r="DY106"/>
          <cell r="DZ106"/>
          <cell r="EA106"/>
          <cell r="EB106"/>
          <cell r="EC106"/>
          <cell r="ED106"/>
          <cell r="EE106"/>
          <cell r="EF106"/>
          <cell r="EG106">
            <v>0.5</v>
          </cell>
          <cell r="EH106">
            <v>0</v>
          </cell>
          <cell r="EI106">
            <v>0</v>
          </cell>
          <cell r="EJ106">
            <v>0</v>
          </cell>
          <cell r="EK106">
            <v>0</v>
          </cell>
          <cell r="EL106">
            <v>0</v>
          </cell>
          <cell r="EM106">
            <v>0</v>
          </cell>
          <cell r="EN106">
            <v>0</v>
          </cell>
          <cell r="EO106">
            <v>0</v>
          </cell>
          <cell r="EP106">
            <v>0</v>
          </cell>
          <cell r="EQ106">
            <v>0</v>
          </cell>
          <cell r="ER106">
            <v>0</v>
          </cell>
          <cell r="ES106"/>
          <cell r="ET106"/>
          <cell r="EU106"/>
          <cell r="EV106"/>
          <cell r="EW106"/>
          <cell r="EX106"/>
          <cell r="EY106"/>
          <cell r="EZ106"/>
          <cell r="FA106"/>
          <cell r="FB106"/>
          <cell r="FC106"/>
          <cell r="FD106"/>
          <cell r="FE106">
            <v>7</v>
          </cell>
          <cell r="FF106">
            <v>5.666666666666667</v>
          </cell>
          <cell r="FG106">
            <v>3</v>
          </cell>
          <cell r="FH106">
            <v>0</v>
          </cell>
          <cell r="FI106">
            <v>0</v>
          </cell>
          <cell r="FJ106">
            <v>0</v>
          </cell>
          <cell r="FK106">
            <v>0</v>
          </cell>
          <cell r="FL106">
            <v>0</v>
          </cell>
          <cell r="FM106">
            <v>0</v>
          </cell>
          <cell r="FN106">
            <v>0</v>
          </cell>
          <cell r="FO106">
            <v>0</v>
          </cell>
          <cell r="FP106">
            <v>0</v>
          </cell>
          <cell r="FQ106"/>
          <cell r="FR106"/>
          <cell r="FS106"/>
          <cell r="FT106"/>
          <cell r="FU106"/>
          <cell r="FV106"/>
          <cell r="FW106"/>
          <cell r="FX106"/>
          <cell r="FY106"/>
          <cell r="FZ106"/>
          <cell r="GA106"/>
          <cell r="GB106"/>
          <cell r="GC106">
            <v>7</v>
          </cell>
          <cell r="GD106">
            <v>7</v>
          </cell>
          <cell r="GE106">
            <v>5.666666666666667</v>
          </cell>
          <cell r="GF106">
            <v>0</v>
          </cell>
          <cell r="GG106">
            <v>0</v>
          </cell>
          <cell r="GH106">
            <v>0</v>
          </cell>
          <cell r="GI106">
            <v>0</v>
          </cell>
          <cell r="GJ106">
            <v>0</v>
          </cell>
          <cell r="GK106">
            <v>0</v>
          </cell>
          <cell r="GL106">
            <v>0</v>
          </cell>
          <cell r="GM106">
            <v>0</v>
          </cell>
          <cell r="GN106">
            <v>0</v>
          </cell>
          <cell r="GO106"/>
          <cell r="GP106">
            <v>0</v>
          </cell>
          <cell r="GQ106">
            <v>0</v>
          </cell>
          <cell r="GR106">
            <v>0</v>
          </cell>
          <cell r="GS106"/>
          <cell r="GT106"/>
          <cell r="GU106"/>
          <cell r="GV106"/>
          <cell r="GW106"/>
          <cell r="GX106"/>
          <cell r="GY106"/>
          <cell r="GZ106"/>
          <cell r="HA106"/>
          <cell r="HB106"/>
          <cell r="HC106">
            <v>0</v>
          </cell>
          <cell r="HD106">
            <v>0</v>
          </cell>
          <cell r="HE106">
            <v>0</v>
          </cell>
          <cell r="HF106">
            <v>0</v>
          </cell>
          <cell r="HG106">
            <v>0</v>
          </cell>
          <cell r="HH106">
            <v>0</v>
          </cell>
          <cell r="HI106">
            <v>0</v>
          </cell>
          <cell r="HJ106"/>
          <cell r="HK106"/>
          <cell r="HL106"/>
          <cell r="HM106"/>
          <cell r="HN106"/>
          <cell r="HO106">
            <v>0</v>
          </cell>
          <cell r="HP106">
            <v>0</v>
          </cell>
          <cell r="HQ106">
            <v>0</v>
          </cell>
          <cell r="HR106">
            <v>0</v>
          </cell>
          <cell r="HS106">
            <v>25266</v>
          </cell>
          <cell r="HT106"/>
          <cell r="HU106">
            <v>0</v>
          </cell>
          <cell r="HV106"/>
          <cell r="HW106">
            <v>0</v>
          </cell>
          <cell r="HX106"/>
          <cell r="HY106">
            <v>0</v>
          </cell>
          <cell r="HZ106">
            <v>118531</v>
          </cell>
          <cell r="IA106">
            <v>0</v>
          </cell>
          <cell r="IB106">
            <v>0</v>
          </cell>
          <cell r="IC106">
            <v>0</v>
          </cell>
          <cell r="ID106">
            <v>0</v>
          </cell>
          <cell r="IE106">
            <v>0</v>
          </cell>
          <cell r="IF106">
            <v>0</v>
          </cell>
          <cell r="IG106">
            <v>0</v>
          </cell>
          <cell r="IH106">
            <v>0</v>
          </cell>
          <cell r="II106">
            <v>0</v>
          </cell>
          <cell r="IJ106"/>
          <cell r="IK106"/>
          <cell r="IL106"/>
          <cell r="IM106">
            <v>0</v>
          </cell>
          <cell r="IN106">
            <v>3000</v>
          </cell>
        </row>
        <row r="107">
          <cell r="A107">
            <v>104</v>
          </cell>
          <cell r="B107" t="str">
            <v>Indore</v>
          </cell>
          <cell r="C107" t="str">
            <v>MADHYA PRADESH</v>
          </cell>
          <cell r="D107" t="str">
            <v>Central</v>
          </cell>
          <cell r="E107" t="str">
            <v>R. K. ENTERPRISES</v>
          </cell>
          <cell r="F107"/>
          <cell r="G107"/>
          <cell r="H107">
            <v>1</v>
          </cell>
          <cell r="I107"/>
          <cell r="J107" t="str">
            <v>Very High</v>
          </cell>
          <cell r="K107">
            <v>2</v>
          </cell>
          <cell r="L107"/>
          <cell r="M107"/>
          <cell r="N107" t="str">
            <v>Yogeshwar Richhariya</v>
          </cell>
          <cell r="O107">
            <v>8</v>
          </cell>
          <cell r="P107">
            <v>22000</v>
          </cell>
          <cell r="Q107">
            <v>1</v>
          </cell>
          <cell r="R107">
            <v>0</v>
          </cell>
          <cell r="S107">
            <v>2</v>
          </cell>
          <cell r="T107">
            <v>4</v>
          </cell>
          <cell r="U107">
            <v>0</v>
          </cell>
          <cell r="V107">
            <v>40</v>
          </cell>
          <cell r="W107">
            <v>0</v>
          </cell>
          <cell r="X107">
            <v>1195</v>
          </cell>
          <cell r="Y107">
            <v>0.19583179916317991</v>
          </cell>
          <cell r="Z107">
            <v>5.4318181818181821E-2</v>
          </cell>
          <cell r="AA107">
            <v>1.0637227272727274E-2</v>
          </cell>
          <cell r="AB107">
            <v>93</v>
          </cell>
          <cell r="AC107">
            <v>150</v>
          </cell>
          <cell r="AD107">
            <v>25</v>
          </cell>
          <cell r="AE107">
            <v>52</v>
          </cell>
          <cell r="AF107">
            <v>76</v>
          </cell>
          <cell r="AG107">
            <v>25</v>
          </cell>
          <cell r="AH107">
            <v>130</v>
          </cell>
          <cell r="AI107">
            <v>50</v>
          </cell>
          <cell r="AJ107">
            <v>78</v>
          </cell>
          <cell r="AK107">
            <v>164.73</v>
          </cell>
          <cell r="AL107">
            <v>609.47</v>
          </cell>
          <cell r="AM107">
            <v>204.905</v>
          </cell>
          <cell r="AN107">
            <v>150.07999999999998</v>
          </cell>
          <cell r="AO107">
            <v>148</v>
          </cell>
          <cell r="AP107">
            <v>130</v>
          </cell>
          <cell r="AQ107">
            <v>204.05</v>
          </cell>
          <cell r="AR107">
            <v>179.07</v>
          </cell>
          <cell r="AS107">
            <v>255.5</v>
          </cell>
          <cell r="AT107">
            <v>114.67</v>
          </cell>
          <cell r="AU107">
            <v>74.98</v>
          </cell>
          <cell r="AV107">
            <v>551.84</v>
          </cell>
          <cell r="AW107">
            <v>532</v>
          </cell>
          <cell r="AX107"/>
          <cell r="AY107"/>
          <cell r="AZ107">
            <v>0</v>
          </cell>
          <cell r="BA107">
            <v>1</v>
          </cell>
          <cell r="BB107">
            <v>0</v>
          </cell>
          <cell r="BC107">
            <v>1</v>
          </cell>
          <cell r="BD107">
            <v>0</v>
          </cell>
          <cell r="BE107">
            <v>0</v>
          </cell>
          <cell r="BF107">
            <v>1</v>
          </cell>
          <cell r="BG107">
            <v>0</v>
          </cell>
          <cell r="BH107">
            <v>0</v>
          </cell>
          <cell r="BI107">
            <v>3</v>
          </cell>
          <cell r="BJ107">
            <v>4</v>
          </cell>
          <cell r="BK107">
            <v>3</v>
          </cell>
          <cell r="BL107">
            <v>2</v>
          </cell>
          <cell r="BM107">
            <v>2</v>
          </cell>
          <cell r="BN107">
            <v>1</v>
          </cell>
          <cell r="BO107">
            <v>0</v>
          </cell>
          <cell r="BP107">
            <v>3</v>
          </cell>
          <cell r="BQ107">
            <v>1</v>
          </cell>
          <cell r="BR107">
            <v>7</v>
          </cell>
          <cell r="BS107">
            <v>1</v>
          </cell>
          <cell r="BT107">
            <v>3</v>
          </cell>
          <cell r="BU107">
            <v>2</v>
          </cell>
          <cell r="BV107"/>
          <cell r="BW107"/>
          <cell r="BX107">
            <v>40</v>
          </cell>
          <cell r="BY107">
            <v>1</v>
          </cell>
          <cell r="BZ107">
            <v>3</v>
          </cell>
          <cell r="CA107">
            <v>1</v>
          </cell>
          <cell r="CB107">
            <v>1</v>
          </cell>
          <cell r="CC107">
            <v>1</v>
          </cell>
          <cell r="CD107">
            <v>1</v>
          </cell>
          <cell r="CE107">
            <v>2</v>
          </cell>
          <cell r="CF107">
            <v>1</v>
          </cell>
          <cell r="CG107">
            <v>2</v>
          </cell>
          <cell r="CH107">
            <v>5</v>
          </cell>
          <cell r="CI107">
            <v>10</v>
          </cell>
          <cell r="CJ107">
            <v>9</v>
          </cell>
          <cell r="CK107">
            <v>8</v>
          </cell>
          <cell r="CL107">
            <v>11</v>
          </cell>
          <cell r="CM107">
            <v>8</v>
          </cell>
          <cell r="CN107">
            <v>7</v>
          </cell>
          <cell r="CO107">
            <v>14</v>
          </cell>
          <cell r="CP107">
            <v>17</v>
          </cell>
          <cell r="CQ107">
            <v>23</v>
          </cell>
          <cell r="CR107">
            <v>9</v>
          </cell>
          <cell r="CS107">
            <v>11</v>
          </cell>
          <cell r="CT107">
            <v>22</v>
          </cell>
          <cell r="CU107"/>
          <cell r="CV107"/>
          <cell r="CW107"/>
          <cell r="CX107"/>
          <cell r="CY107"/>
          <cell r="CZ107"/>
          <cell r="DA107"/>
          <cell r="DB107"/>
          <cell r="DC107"/>
          <cell r="DD107"/>
          <cell r="DE107"/>
          <cell r="DF107"/>
          <cell r="DG107"/>
          <cell r="DH107">
            <v>14</v>
          </cell>
          <cell r="DI107">
            <v>15</v>
          </cell>
          <cell r="DJ107">
            <v>15</v>
          </cell>
          <cell r="DK107">
            <v>13</v>
          </cell>
          <cell r="DL107">
            <v>13</v>
          </cell>
          <cell r="DM107">
            <v>15</v>
          </cell>
          <cell r="DN107">
            <v>19</v>
          </cell>
          <cell r="DO107">
            <v>27</v>
          </cell>
          <cell r="DP107">
            <v>27</v>
          </cell>
          <cell r="DQ107">
            <v>30</v>
          </cell>
          <cell r="DR107">
            <v>25</v>
          </cell>
          <cell r="DS107"/>
          <cell r="DT107"/>
          <cell r="DU107"/>
          <cell r="DV107"/>
          <cell r="DW107"/>
          <cell r="DX107"/>
          <cell r="DY107"/>
          <cell r="DZ107"/>
          <cell r="EA107"/>
          <cell r="EB107"/>
          <cell r="EC107"/>
          <cell r="ED107"/>
          <cell r="EE107"/>
          <cell r="EF107"/>
          <cell r="EG107">
            <v>0</v>
          </cell>
          <cell r="EH107">
            <v>0</v>
          </cell>
          <cell r="EI107">
            <v>0</v>
          </cell>
          <cell r="EJ107">
            <v>0</v>
          </cell>
          <cell r="EK107">
            <v>0</v>
          </cell>
          <cell r="EL107">
            <v>0</v>
          </cell>
          <cell r="EM107">
            <v>0</v>
          </cell>
          <cell r="EN107">
            <v>0</v>
          </cell>
          <cell r="EO107">
            <v>0</v>
          </cell>
          <cell r="EP107">
            <v>0</v>
          </cell>
          <cell r="EQ107">
            <v>0</v>
          </cell>
          <cell r="ER107">
            <v>0</v>
          </cell>
          <cell r="ES107"/>
          <cell r="ET107"/>
          <cell r="EU107"/>
          <cell r="EV107"/>
          <cell r="EW107"/>
          <cell r="EX107"/>
          <cell r="EY107"/>
          <cell r="EZ107"/>
          <cell r="FA107"/>
          <cell r="FB107"/>
          <cell r="FC107"/>
          <cell r="FD107"/>
          <cell r="FE107">
            <v>0</v>
          </cell>
          <cell r="FF107">
            <v>0</v>
          </cell>
          <cell r="FG107">
            <v>0</v>
          </cell>
          <cell r="FH107">
            <v>0</v>
          </cell>
          <cell r="FI107">
            <v>0</v>
          </cell>
          <cell r="FJ107">
            <v>0</v>
          </cell>
          <cell r="FK107">
            <v>0</v>
          </cell>
          <cell r="FL107">
            <v>0</v>
          </cell>
          <cell r="FM107">
            <v>0</v>
          </cell>
          <cell r="FN107">
            <v>0</v>
          </cell>
          <cell r="FO107">
            <v>0</v>
          </cell>
          <cell r="FP107">
            <v>0</v>
          </cell>
          <cell r="FQ107"/>
          <cell r="FR107"/>
          <cell r="FS107"/>
          <cell r="FT107"/>
          <cell r="FU107"/>
          <cell r="FV107"/>
          <cell r="FW107"/>
          <cell r="FX107"/>
          <cell r="FY107"/>
          <cell r="FZ107"/>
          <cell r="GA107"/>
          <cell r="GB107"/>
          <cell r="GC107">
            <v>0</v>
          </cell>
          <cell r="GD107">
            <v>0</v>
          </cell>
          <cell r="GE107">
            <v>0</v>
          </cell>
          <cell r="GF107">
            <v>0</v>
          </cell>
          <cell r="GG107">
            <v>0</v>
          </cell>
          <cell r="GH107">
            <v>0</v>
          </cell>
          <cell r="GI107">
            <v>0</v>
          </cell>
          <cell r="GJ107">
            <v>0</v>
          </cell>
          <cell r="GK107">
            <v>0</v>
          </cell>
          <cell r="GL107">
            <v>0</v>
          </cell>
          <cell r="GM107">
            <v>0</v>
          </cell>
          <cell r="GN107">
            <v>0</v>
          </cell>
          <cell r="GO107"/>
          <cell r="GP107">
            <v>0</v>
          </cell>
          <cell r="GQ107">
            <v>7</v>
          </cell>
          <cell r="GR107">
            <v>8</v>
          </cell>
          <cell r="GS107"/>
          <cell r="GT107"/>
          <cell r="GU107"/>
          <cell r="GV107"/>
          <cell r="GW107"/>
          <cell r="GX107"/>
          <cell r="GY107"/>
          <cell r="GZ107"/>
          <cell r="HA107"/>
          <cell r="HB107"/>
          <cell r="HC107">
            <v>3</v>
          </cell>
          <cell r="HD107">
            <v>2</v>
          </cell>
          <cell r="HE107">
            <v>3</v>
          </cell>
          <cell r="HF107">
            <v>3</v>
          </cell>
          <cell r="HG107">
            <v>3</v>
          </cell>
          <cell r="HH107">
            <v>4</v>
          </cell>
          <cell r="HI107">
            <v>3</v>
          </cell>
          <cell r="HJ107"/>
          <cell r="HK107"/>
          <cell r="HL107"/>
          <cell r="HM107"/>
          <cell r="HN107"/>
          <cell r="HO107">
            <v>0</v>
          </cell>
          <cell r="HP107">
            <v>0</v>
          </cell>
          <cell r="HQ107">
            <v>0</v>
          </cell>
          <cell r="HR107">
            <v>0</v>
          </cell>
          <cell r="HS107">
            <v>5144</v>
          </cell>
          <cell r="HT107"/>
          <cell r="HU107">
            <v>0</v>
          </cell>
          <cell r="HV107"/>
          <cell r="HW107">
            <v>0</v>
          </cell>
          <cell r="HX107"/>
          <cell r="HY107">
            <v>0</v>
          </cell>
          <cell r="HZ107">
            <v>69670</v>
          </cell>
          <cell r="IA107">
            <v>1658.105</v>
          </cell>
          <cell r="IB107">
            <v>2340.19</v>
          </cell>
          <cell r="IC107">
            <v>138.17541666666668</v>
          </cell>
          <cell r="ID107">
            <v>234.01900000000001</v>
          </cell>
          <cell r="IE107">
            <v>89.333333333333329</v>
          </cell>
          <cell r="IF107">
            <v>51</v>
          </cell>
          <cell r="IG107">
            <v>86</v>
          </cell>
          <cell r="IH107">
            <v>326.36833333333334</v>
          </cell>
          <cell r="II107">
            <v>142.69333333333333</v>
          </cell>
          <cell r="IJ107"/>
          <cell r="IK107"/>
          <cell r="IL107"/>
          <cell r="IM107">
            <v>386.27333333333337</v>
          </cell>
          <cell r="IN107">
            <v>2500</v>
          </cell>
        </row>
        <row r="108">
          <cell r="A108">
            <v>105</v>
          </cell>
          <cell r="B108" t="str">
            <v>Bhopal</v>
          </cell>
          <cell r="C108" t="str">
            <v>MADHYA PRADESH</v>
          </cell>
          <cell r="D108" t="str">
            <v>Central</v>
          </cell>
          <cell r="E108" t="str">
            <v>Global Steel</v>
          </cell>
          <cell r="F108"/>
          <cell r="G108"/>
          <cell r="H108">
            <v>1</v>
          </cell>
          <cell r="I108"/>
          <cell r="J108" t="str">
            <v>Very High</v>
          </cell>
          <cell r="K108"/>
          <cell r="L108"/>
          <cell r="M108" t="str">
            <v>Rebean Luther</v>
          </cell>
          <cell r="N108"/>
          <cell r="O108">
            <v>8</v>
          </cell>
          <cell r="P108">
            <v>18000</v>
          </cell>
          <cell r="Q108">
            <v>1</v>
          </cell>
          <cell r="R108">
            <v>0</v>
          </cell>
          <cell r="S108">
            <v>2</v>
          </cell>
          <cell r="T108">
            <v>3</v>
          </cell>
          <cell r="U108">
            <v>0</v>
          </cell>
          <cell r="V108">
            <v>17</v>
          </cell>
          <cell r="W108">
            <v>0</v>
          </cell>
          <cell r="X108">
            <v>1160</v>
          </cell>
          <cell r="Y108">
            <v>0.10943706896551722</v>
          </cell>
          <cell r="Z108">
            <v>6.4444444444444443E-2</v>
          </cell>
          <cell r="AA108">
            <v>7.0526111111111093E-3</v>
          </cell>
          <cell r="AB108">
            <v>100</v>
          </cell>
          <cell r="AC108">
            <v>90</v>
          </cell>
          <cell r="AD108">
            <v>0</v>
          </cell>
          <cell r="AE108">
            <v>0</v>
          </cell>
          <cell r="AF108">
            <v>35</v>
          </cell>
          <cell r="AG108">
            <v>0</v>
          </cell>
          <cell r="AH108">
            <v>61</v>
          </cell>
          <cell r="AI108">
            <v>0</v>
          </cell>
          <cell r="AJ108">
            <v>192</v>
          </cell>
          <cell r="AK108">
            <v>128</v>
          </cell>
          <cell r="AL108">
            <v>35</v>
          </cell>
          <cell r="AM108">
            <v>42</v>
          </cell>
          <cell r="AN108">
            <v>186</v>
          </cell>
          <cell r="AO108">
            <v>57</v>
          </cell>
          <cell r="AP108">
            <v>27</v>
          </cell>
          <cell r="AQ108">
            <v>5.5</v>
          </cell>
          <cell r="AR108">
            <v>44.31</v>
          </cell>
          <cell r="AS108">
            <v>51.04</v>
          </cell>
          <cell r="AT108">
            <v>44.81</v>
          </cell>
          <cell r="AU108">
            <v>232.14999999999998</v>
          </cell>
          <cell r="AV108">
            <v>412.65999999999997</v>
          </cell>
          <cell r="AW108">
            <v>209</v>
          </cell>
          <cell r="AX108"/>
          <cell r="AY108"/>
          <cell r="AZ108">
            <v>1</v>
          </cell>
          <cell r="BA108">
            <v>0</v>
          </cell>
          <cell r="BB108">
            <v>0</v>
          </cell>
          <cell r="BC108">
            <v>0</v>
          </cell>
          <cell r="BD108">
            <v>1</v>
          </cell>
          <cell r="BE108">
            <v>0</v>
          </cell>
          <cell r="BF108">
            <v>1</v>
          </cell>
          <cell r="BG108">
            <v>0</v>
          </cell>
          <cell r="BH108">
            <v>0</v>
          </cell>
          <cell r="BI108">
            <v>0</v>
          </cell>
          <cell r="BJ108">
            <v>0</v>
          </cell>
          <cell r="BK108">
            <v>0</v>
          </cell>
          <cell r="BL108">
            <v>1</v>
          </cell>
          <cell r="BM108">
            <v>1</v>
          </cell>
          <cell r="BN108">
            <v>1</v>
          </cell>
          <cell r="BO108">
            <v>2</v>
          </cell>
          <cell r="BP108">
            <v>2</v>
          </cell>
          <cell r="BQ108">
            <v>0</v>
          </cell>
          <cell r="BR108">
            <v>2</v>
          </cell>
          <cell r="BS108">
            <v>2</v>
          </cell>
          <cell r="BT108">
            <v>3</v>
          </cell>
          <cell r="BU108">
            <v>0</v>
          </cell>
          <cell r="BV108"/>
          <cell r="BW108"/>
          <cell r="BX108">
            <v>17</v>
          </cell>
          <cell r="BY108">
            <v>1</v>
          </cell>
          <cell r="BZ108">
            <v>1</v>
          </cell>
          <cell r="CA108">
            <v>0</v>
          </cell>
          <cell r="CB108">
            <v>0</v>
          </cell>
          <cell r="CC108">
            <v>1</v>
          </cell>
          <cell r="CD108">
            <v>0</v>
          </cell>
          <cell r="CE108">
            <v>1</v>
          </cell>
          <cell r="CF108">
            <v>0</v>
          </cell>
          <cell r="CG108">
            <v>3</v>
          </cell>
          <cell r="CH108">
            <v>2</v>
          </cell>
          <cell r="CI108">
            <v>1</v>
          </cell>
          <cell r="CJ108">
            <v>1</v>
          </cell>
          <cell r="CK108">
            <v>2</v>
          </cell>
          <cell r="CL108">
            <v>3</v>
          </cell>
          <cell r="CM108">
            <v>2</v>
          </cell>
          <cell r="CN108">
            <v>2</v>
          </cell>
          <cell r="CO108">
            <v>2</v>
          </cell>
          <cell r="CP108">
            <v>2</v>
          </cell>
          <cell r="CQ108">
            <v>3</v>
          </cell>
          <cell r="CR108">
            <v>6</v>
          </cell>
          <cell r="CS108">
            <v>8</v>
          </cell>
          <cell r="CT108">
            <v>7</v>
          </cell>
          <cell r="CU108"/>
          <cell r="CV108"/>
          <cell r="CW108"/>
          <cell r="CX108"/>
          <cell r="CY108"/>
          <cell r="CZ108"/>
          <cell r="DA108"/>
          <cell r="DB108"/>
          <cell r="DC108"/>
          <cell r="DD108"/>
          <cell r="DE108"/>
          <cell r="DF108"/>
          <cell r="DG108"/>
          <cell r="DH108">
            <v>3</v>
          </cell>
          <cell r="DI108">
            <v>4</v>
          </cell>
          <cell r="DJ108">
            <v>5</v>
          </cell>
          <cell r="DK108">
            <v>5</v>
          </cell>
          <cell r="DL108">
            <v>6</v>
          </cell>
          <cell r="DM108">
            <v>6</v>
          </cell>
          <cell r="DN108">
            <v>5</v>
          </cell>
          <cell r="DO108">
            <v>5</v>
          </cell>
          <cell r="DP108">
            <v>9</v>
          </cell>
          <cell r="DQ108">
            <v>12</v>
          </cell>
          <cell r="DR108">
            <v>12</v>
          </cell>
          <cell r="DS108"/>
          <cell r="DT108"/>
          <cell r="DU108"/>
          <cell r="DV108"/>
          <cell r="DW108"/>
          <cell r="DX108"/>
          <cell r="DY108"/>
          <cell r="DZ108"/>
          <cell r="EA108"/>
          <cell r="EB108"/>
          <cell r="EC108"/>
          <cell r="ED108"/>
          <cell r="EE108"/>
          <cell r="EF108"/>
          <cell r="EG108">
            <v>0</v>
          </cell>
          <cell r="EH108">
            <v>0</v>
          </cell>
          <cell r="EI108">
            <v>0</v>
          </cell>
          <cell r="EJ108">
            <v>0</v>
          </cell>
          <cell r="EK108">
            <v>0</v>
          </cell>
          <cell r="EL108">
            <v>0</v>
          </cell>
          <cell r="EM108">
            <v>0</v>
          </cell>
          <cell r="EN108">
            <v>0</v>
          </cell>
          <cell r="EO108">
            <v>0</v>
          </cell>
          <cell r="EP108">
            <v>0</v>
          </cell>
          <cell r="EQ108">
            <v>0</v>
          </cell>
          <cell r="ER108">
            <v>0</v>
          </cell>
          <cell r="ES108"/>
          <cell r="ET108"/>
          <cell r="EU108"/>
          <cell r="EV108"/>
          <cell r="EW108"/>
          <cell r="EX108"/>
          <cell r="EY108"/>
          <cell r="EZ108"/>
          <cell r="FA108"/>
          <cell r="FB108"/>
          <cell r="FC108"/>
          <cell r="FD108"/>
          <cell r="FE108">
            <v>1</v>
          </cell>
          <cell r="FF108">
            <v>1</v>
          </cell>
          <cell r="FG108">
            <v>0</v>
          </cell>
          <cell r="FH108">
            <v>0</v>
          </cell>
          <cell r="FI108">
            <v>0</v>
          </cell>
          <cell r="FJ108">
            <v>0</v>
          </cell>
          <cell r="FK108">
            <v>0</v>
          </cell>
          <cell r="FL108">
            <v>0</v>
          </cell>
          <cell r="FM108">
            <v>0</v>
          </cell>
          <cell r="FN108">
            <v>0</v>
          </cell>
          <cell r="FO108">
            <v>0</v>
          </cell>
          <cell r="FP108">
            <v>0</v>
          </cell>
          <cell r="FQ108"/>
          <cell r="FR108"/>
          <cell r="FS108"/>
          <cell r="FT108"/>
          <cell r="FU108"/>
          <cell r="FV108"/>
          <cell r="FW108"/>
          <cell r="FX108"/>
          <cell r="FY108"/>
          <cell r="FZ108"/>
          <cell r="GA108"/>
          <cell r="GB108"/>
          <cell r="GC108">
            <v>1</v>
          </cell>
          <cell r="GD108">
            <v>1</v>
          </cell>
          <cell r="GE108">
            <v>0</v>
          </cell>
          <cell r="GF108">
            <v>0</v>
          </cell>
          <cell r="GG108">
            <v>0</v>
          </cell>
          <cell r="GH108">
            <v>0</v>
          </cell>
          <cell r="GI108">
            <v>0</v>
          </cell>
          <cell r="GJ108">
            <v>0</v>
          </cell>
          <cell r="GK108">
            <v>0</v>
          </cell>
          <cell r="GL108">
            <v>0</v>
          </cell>
          <cell r="GM108">
            <v>0</v>
          </cell>
          <cell r="GN108">
            <v>0</v>
          </cell>
          <cell r="GO108"/>
          <cell r="GP108">
            <v>0</v>
          </cell>
          <cell r="GQ108">
            <v>2</v>
          </cell>
          <cell r="GR108">
            <v>0</v>
          </cell>
          <cell r="GS108"/>
          <cell r="GT108"/>
          <cell r="GU108"/>
          <cell r="GV108"/>
          <cell r="GW108"/>
          <cell r="GX108"/>
          <cell r="GY108"/>
          <cell r="GZ108"/>
          <cell r="HA108"/>
          <cell r="HB108"/>
          <cell r="HC108">
            <v>2</v>
          </cell>
          <cell r="HD108">
            <v>2</v>
          </cell>
          <cell r="HE108">
            <v>2</v>
          </cell>
          <cell r="HF108">
            <v>2</v>
          </cell>
          <cell r="HG108">
            <v>2</v>
          </cell>
          <cell r="HH108">
            <v>0</v>
          </cell>
          <cell r="HI108">
            <v>0</v>
          </cell>
          <cell r="HJ108"/>
          <cell r="HK108"/>
          <cell r="HL108"/>
          <cell r="HM108"/>
          <cell r="HN108"/>
          <cell r="HO108">
            <v>0</v>
          </cell>
          <cell r="HP108">
            <v>0</v>
          </cell>
          <cell r="HQ108">
            <v>0</v>
          </cell>
          <cell r="HR108">
            <v>0</v>
          </cell>
          <cell r="HS108">
            <v>12489</v>
          </cell>
          <cell r="HT108"/>
          <cell r="HU108">
            <v>0</v>
          </cell>
          <cell r="HV108"/>
          <cell r="HW108">
            <v>0</v>
          </cell>
          <cell r="HX108"/>
          <cell r="HY108">
            <v>0</v>
          </cell>
          <cell r="HZ108">
            <v>73210</v>
          </cell>
          <cell r="IA108">
            <v>683</v>
          </cell>
          <cell r="IB108">
            <v>1269.4699999999998</v>
          </cell>
          <cell r="IC108">
            <v>56.916666666666664</v>
          </cell>
          <cell r="ID108">
            <v>126.94699999999997</v>
          </cell>
          <cell r="IE108">
            <v>63.333333333333336</v>
          </cell>
          <cell r="IF108">
            <v>11.666666666666666</v>
          </cell>
          <cell r="IG108">
            <v>84.333333333333329</v>
          </cell>
          <cell r="IH108">
            <v>68.333333333333329</v>
          </cell>
          <cell r="II108">
            <v>90</v>
          </cell>
          <cell r="IJ108"/>
          <cell r="IK108"/>
          <cell r="IL108"/>
          <cell r="IM108">
            <v>284.6033333333333</v>
          </cell>
          <cell r="IN108">
            <v>2500</v>
          </cell>
        </row>
        <row r="109">
          <cell r="A109">
            <v>106</v>
          </cell>
          <cell r="B109" t="str">
            <v>Gwalior</v>
          </cell>
          <cell r="C109" t="str">
            <v>MADHYA PRADESH</v>
          </cell>
          <cell r="D109" t="str">
            <v>North</v>
          </cell>
          <cell r="E109" t="str">
            <v>SHALIKA ENTERPRISES PRIVATE LIMITED</v>
          </cell>
          <cell r="F109"/>
          <cell r="G109"/>
          <cell r="H109">
            <v>1</v>
          </cell>
          <cell r="I109"/>
          <cell r="J109" t="str">
            <v>Very High</v>
          </cell>
          <cell r="K109"/>
          <cell r="L109"/>
          <cell r="M109" t="str">
            <v>Swapnil Dahayat</v>
          </cell>
          <cell r="N109"/>
          <cell r="O109">
            <v>7</v>
          </cell>
          <cell r="P109">
            <v>10000</v>
          </cell>
          <cell r="Q109">
            <v>0</v>
          </cell>
          <cell r="R109">
            <v>1</v>
          </cell>
          <cell r="S109">
            <v>2</v>
          </cell>
          <cell r="T109">
            <v>4</v>
          </cell>
          <cell r="U109">
            <v>0</v>
          </cell>
          <cell r="V109">
            <v>8</v>
          </cell>
          <cell r="W109">
            <v>0</v>
          </cell>
          <cell r="X109">
            <v>125</v>
          </cell>
          <cell r="Y109">
            <v>0.345416</v>
          </cell>
          <cell r="Z109">
            <v>1.2500000000000001E-2</v>
          </cell>
          <cell r="AA109">
            <v>4.3176999999999998E-3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177.98000000000002</v>
          </cell>
          <cell r="AV109">
            <v>150.79</v>
          </cell>
          <cell r="AW109">
            <v>103</v>
          </cell>
          <cell r="AX109"/>
          <cell r="AY109"/>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4</v>
          </cell>
          <cell r="BT109">
            <v>1</v>
          </cell>
          <cell r="BU109">
            <v>2</v>
          </cell>
          <cell r="BV109"/>
          <cell r="BW109"/>
          <cell r="BX109">
            <v>8</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4</v>
          </cell>
          <cell r="CS109">
            <v>5</v>
          </cell>
          <cell r="CT109">
            <v>6</v>
          </cell>
          <cell r="CU109"/>
          <cell r="CV109"/>
          <cell r="CW109"/>
          <cell r="CX109"/>
          <cell r="CY109"/>
          <cell r="CZ109"/>
          <cell r="DA109"/>
          <cell r="DB109"/>
          <cell r="DC109"/>
          <cell r="DD109"/>
          <cell r="DE109"/>
          <cell r="DF109"/>
          <cell r="DG109"/>
          <cell r="DH109">
            <v>0</v>
          </cell>
          <cell r="DI109">
            <v>0</v>
          </cell>
          <cell r="DJ109">
            <v>0</v>
          </cell>
          <cell r="DK109">
            <v>0</v>
          </cell>
          <cell r="DL109">
            <v>0</v>
          </cell>
          <cell r="DM109">
            <v>0</v>
          </cell>
          <cell r="DN109">
            <v>0</v>
          </cell>
          <cell r="DO109">
            <v>0</v>
          </cell>
          <cell r="DP109">
            <v>4</v>
          </cell>
          <cell r="DQ109">
            <v>5</v>
          </cell>
          <cell r="DR109">
            <v>7</v>
          </cell>
          <cell r="DS109"/>
          <cell r="DT109"/>
          <cell r="DU109"/>
          <cell r="DV109"/>
          <cell r="DW109"/>
          <cell r="DX109"/>
          <cell r="DY109"/>
          <cell r="DZ109"/>
          <cell r="EA109"/>
          <cell r="EB109"/>
          <cell r="EC109"/>
          <cell r="ED109"/>
          <cell r="EE109"/>
          <cell r="EF109"/>
          <cell r="EG109">
            <v>0</v>
          </cell>
          <cell r="EH109">
            <v>0</v>
          </cell>
          <cell r="EI109">
            <v>0</v>
          </cell>
          <cell r="EJ109">
            <v>0</v>
          </cell>
          <cell r="EK109">
            <v>0</v>
          </cell>
          <cell r="EL109">
            <v>0</v>
          </cell>
          <cell r="EM109">
            <v>0</v>
          </cell>
          <cell r="EN109">
            <v>0</v>
          </cell>
          <cell r="EO109">
            <v>0</v>
          </cell>
          <cell r="EP109">
            <v>0</v>
          </cell>
          <cell r="EQ109">
            <v>0</v>
          </cell>
          <cell r="ER109">
            <v>0</v>
          </cell>
          <cell r="ES109"/>
          <cell r="ET109"/>
          <cell r="EU109"/>
          <cell r="EV109"/>
          <cell r="EW109"/>
          <cell r="EX109"/>
          <cell r="EY109"/>
          <cell r="EZ109"/>
          <cell r="FA109"/>
          <cell r="FB109"/>
          <cell r="FC109"/>
          <cell r="FD109"/>
          <cell r="FE109">
            <v>0</v>
          </cell>
          <cell r="FF109">
            <v>0</v>
          </cell>
          <cell r="FG109">
            <v>0</v>
          </cell>
          <cell r="FH109">
            <v>0</v>
          </cell>
          <cell r="FI109">
            <v>0</v>
          </cell>
          <cell r="FJ109">
            <v>0</v>
          </cell>
          <cell r="FK109">
            <v>0</v>
          </cell>
          <cell r="FL109">
            <v>0</v>
          </cell>
          <cell r="FM109">
            <v>0</v>
          </cell>
          <cell r="FN109">
            <v>0</v>
          </cell>
          <cell r="FO109">
            <v>0</v>
          </cell>
          <cell r="FP109">
            <v>0</v>
          </cell>
          <cell r="FQ109"/>
          <cell r="FR109"/>
          <cell r="FS109"/>
          <cell r="FT109"/>
          <cell r="FU109"/>
          <cell r="FV109"/>
          <cell r="FW109"/>
          <cell r="FX109"/>
          <cell r="FY109"/>
          <cell r="FZ109"/>
          <cell r="GA109"/>
          <cell r="GB109"/>
          <cell r="GC109">
            <v>0</v>
          </cell>
          <cell r="GD109">
            <v>0</v>
          </cell>
          <cell r="GE109">
            <v>0</v>
          </cell>
          <cell r="GF109">
            <v>0</v>
          </cell>
          <cell r="GG109">
            <v>0</v>
          </cell>
          <cell r="GH109">
            <v>0</v>
          </cell>
          <cell r="GI109">
            <v>0</v>
          </cell>
          <cell r="GJ109">
            <v>0</v>
          </cell>
          <cell r="GK109">
            <v>0</v>
          </cell>
          <cell r="GL109">
            <v>0</v>
          </cell>
          <cell r="GM109">
            <v>0</v>
          </cell>
          <cell r="GN109">
            <v>0</v>
          </cell>
          <cell r="GO109"/>
          <cell r="GP109">
            <v>0</v>
          </cell>
          <cell r="GQ109">
            <v>0</v>
          </cell>
          <cell r="GR109">
            <v>0</v>
          </cell>
          <cell r="GS109"/>
          <cell r="GT109"/>
          <cell r="GU109"/>
          <cell r="GV109"/>
          <cell r="GW109"/>
          <cell r="GX109"/>
          <cell r="GY109"/>
          <cell r="GZ109"/>
          <cell r="HA109"/>
          <cell r="HB109"/>
          <cell r="HC109">
            <v>0</v>
          </cell>
          <cell r="HD109">
            <v>0</v>
          </cell>
          <cell r="HE109">
            <v>0</v>
          </cell>
          <cell r="HF109">
            <v>0</v>
          </cell>
          <cell r="HG109">
            <v>0</v>
          </cell>
          <cell r="HH109">
            <v>0</v>
          </cell>
          <cell r="HI109">
            <v>0</v>
          </cell>
          <cell r="HJ109"/>
          <cell r="HK109"/>
          <cell r="HL109"/>
          <cell r="HM109"/>
          <cell r="HN109"/>
          <cell r="HO109">
            <v>0</v>
          </cell>
          <cell r="HP109">
            <v>0</v>
          </cell>
          <cell r="HQ109">
            <v>0</v>
          </cell>
          <cell r="HR109">
            <v>0</v>
          </cell>
          <cell r="HS109">
            <v>8866</v>
          </cell>
          <cell r="HT109"/>
          <cell r="HU109">
            <v>0</v>
          </cell>
          <cell r="HV109"/>
          <cell r="HW109">
            <v>0</v>
          </cell>
          <cell r="HX109"/>
          <cell r="HY109">
            <v>0</v>
          </cell>
          <cell r="HZ109">
            <v>33336</v>
          </cell>
          <cell r="IA109">
            <v>0</v>
          </cell>
          <cell r="IB109">
            <v>431.77</v>
          </cell>
          <cell r="IC109">
            <v>0</v>
          </cell>
          <cell r="ID109">
            <v>43.177</v>
          </cell>
          <cell r="IE109">
            <v>0</v>
          </cell>
          <cell r="IF109">
            <v>0</v>
          </cell>
          <cell r="IG109">
            <v>0</v>
          </cell>
          <cell r="IH109">
            <v>0</v>
          </cell>
          <cell r="II109">
            <v>0</v>
          </cell>
          <cell r="IJ109"/>
          <cell r="IK109"/>
          <cell r="IL109"/>
          <cell r="IM109">
            <v>143.92333333333332</v>
          </cell>
          <cell r="IN109">
            <v>2000</v>
          </cell>
        </row>
        <row r="110">
          <cell r="A110">
            <v>107</v>
          </cell>
          <cell r="B110" t="str">
            <v>Jabalpur</v>
          </cell>
          <cell r="C110" t="str">
            <v>MADHYA PRADESH</v>
          </cell>
          <cell r="D110" t="str">
            <v>Central</v>
          </cell>
          <cell r="E110" t="str">
            <v>Global Steel</v>
          </cell>
          <cell r="F110"/>
          <cell r="G110"/>
          <cell r="H110">
            <v>1</v>
          </cell>
          <cell r="I110"/>
          <cell r="J110" t="str">
            <v>High</v>
          </cell>
          <cell r="K110">
            <v>1</v>
          </cell>
          <cell r="L110">
            <v>1</v>
          </cell>
          <cell r="M110" t="str">
            <v>Abhinav Srivastava</v>
          </cell>
          <cell r="N110"/>
          <cell r="O110">
            <v>6</v>
          </cell>
          <cell r="P110">
            <v>7000</v>
          </cell>
          <cell r="Q110">
            <v>0</v>
          </cell>
          <cell r="R110">
            <v>2</v>
          </cell>
          <cell r="S110">
            <v>0</v>
          </cell>
          <cell r="T110">
            <v>4</v>
          </cell>
          <cell r="U110">
            <v>0</v>
          </cell>
          <cell r="V110">
            <v>17</v>
          </cell>
          <cell r="W110">
            <v>0</v>
          </cell>
          <cell r="X110">
            <v>380</v>
          </cell>
          <cell r="Y110">
            <v>0.24627368421052628</v>
          </cell>
          <cell r="Z110">
            <v>5.4285714285714284E-2</v>
          </cell>
          <cell r="AA110">
            <v>1.3369142857142855E-2</v>
          </cell>
          <cell r="AB110">
            <v>378</v>
          </cell>
          <cell r="AC110">
            <v>248</v>
          </cell>
          <cell r="AD110">
            <v>349</v>
          </cell>
          <cell r="AE110">
            <v>320</v>
          </cell>
          <cell r="AF110">
            <v>55</v>
          </cell>
          <cell r="AG110">
            <v>81</v>
          </cell>
          <cell r="AH110">
            <v>34</v>
          </cell>
          <cell r="AI110">
            <v>187</v>
          </cell>
          <cell r="AJ110">
            <v>127</v>
          </cell>
          <cell r="AK110">
            <v>25</v>
          </cell>
          <cell r="AL110">
            <v>62</v>
          </cell>
          <cell r="AM110">
            <v>23</v>
          </cell>
          <cell r="AN110">
            <v>100</v>
          </cell>
          <cell r="AO110">
            <v>376</v>
          </cell>
          <cell r="AP110">
            <v>242</v>
          </cell>
          <cell r="AQ110">
            <v>52.86</v>
          </cell>
          <cell r="AR110">
            <v>78.39</v>
          </cell>
          <cell r="AS110">
            <v>15.02</v>
          </cell>
          <cell r="AT110">
            <v>3.5399999999999996</v>
          </cell>
          <cell r="AU110">
            <v>28.79</v>
          </cell>
          <cell r="AV110">
            <v>9.24</v>
          </cell>
          <cell r="AW110">
            <v>30</v>
          </cell>
          <cell r="AX110"/>
          <cell r="AY110"/>
          <cell r="AZ110">
            <v>0</v>
          </cell>
          <cell r="BA110">
            <v>0</v>
          </cell>
          <cell r="BB110">
            <v>1</v>
          </cell>
          <cell r="BC110">
            <v>1</v>
          </cell>
          <cell r="BD110">
            <v>1</v>
          </cell>
          <cell r="BE110">
            <v>2</v>
          </cell>
          <cell r="BF110">
            <v>1</v>
          </cell>
          <cell r="BG110">
            <v>1</v>
          </cell>
          <cell r="BH110">
            <v>1</v>
          </cell>
          <cell r="BI110">
            <v>0</v>
          </cell>
          <cell r="BJ110">
            <v>0</v>
          </cell>
          <cell r="BK110">
            <v>0</v>
          </cell>
          <cell r="BL110">
            <v>0</v>
          </cell>
          <cell r="BM110">
            <v>1</v>
          </cell>
          <cell r="BN110">
            <v>1</v>
          </cell>
          <cell r="BO110">
            <v>0</v>
          </cell>
          <cell r="BP110">
            <v>0</v>
          </cell>
          <cell r="BQ110">
            <v>0</v>
          </cell>
          <cell r="BR110">
            <v>0</v>
          </cell>
          <cell r="BS110">
            <v>0</v>
          </cell>
          <cell r="BT110">
            <v>1</v>
          </cell>
          <cell r="BU110">
            <v>1</v>
          </cell>
          <cell r="BV110"/>
          <cell r="BW110"/>
          <cell r="BX110">
            <v>17</v>
          </cell>
          <cell r="BY110">
            <v>2</v>
          </cell>
          <cell r="BZ110">
            <v>2</v>
          </cell>
          <cell r="CA110">
            <v>3</v>
          </cell>
          <cell r="CB110">
            <v>3</v>
          </cell>
          <cell r="CC110">
            <v>3</v>
          </cell>
          <cell r="CD110">
            <v>5</v>
          </cell>
          <cell r="CE110">
            <v>2</v>
          </cell>
          <cell r="CF110">
            <v>4</v>
          </cell>
          <cell r="CG110">
            <v>6</v>
          </cell>
          <cell r="CH110">
            <v>5</v>
          </cell>
          <cell r="CI110">
            <v>6</v>
          </cell>
          <cell r="CJ110">
            <v>3</v>
          </cell>
          <cell r="CK110">
            <v>4</v>
          </cell>
          <cell r="CL110">
            <v>5</v>
          </cell>
          <cell r="CM110">
            <v>8</v>
          </cell>
          <cell r="CN110">
            <v>3</v>
          </cell>
          <cell r="CO110">
            <v>9</v>
          </cell>
          <cell r="CP110">
            <v>1</v>
          </cell>
          <cell r="CQ110">
            <v>4</v>
          </cell>
          <cell r="CR110">
            <v>3</v>
          </cell>
          <cell r="CS110">
            <v>5</v>
          </cell>
          <cell r="CT110">
            <v>9</v>
          </cell>
          <cell r="CU110"/>
          <cell r="CV110"/>
          <cell r="CW110"/>
          <cell r="CX110"/>
          <cell r="CY110"/>
          <cell r="CZ110"/>
          <cell r="DA110"/>
          <cell r="DB110"/>
          <cell r="DC110"/>
          <cell r="DD110"/>
          <cell r="DE110"/>
          <cell r="DF110"/>
          <cell r="DG110"/>
          <cell r="DH110">
            <v>7</v>
          </cell>
          <cell r="DI110">
            <v>7</v>
          </cell>
          <cell r="DJ110">
            <v>7</v>
          </cell>
          <cell r="DK110">
            <v>11</v>
          </cell>
          <cell r="DL110">
            <v>10</v>
          </cell>
          <cell r="DM110">
            <v>11</v>
          </cell>
          <cell r="DN110">
            <v>9</v>
          </cell>
          <cell r="DO110">
            <v>10</v>
          </cell>
          <cell r="DP110">
            <v>5</v>
          </cell>
          <cell r="DQ110">
            <v>8</v>
          </cell>
          <cell r="DR110">
            <v>11</v>
          </cell>
          <cell r="DS110"/>
          <cell r="DT110"/>
          <cell r="DU110"/>
          <cell r="DV110"/>
          <cell r="DW110"/>
          <cell r="DX110"/>
          <cell r="DY110"/>
          <cell r="DZ110"/>
          <cell r="EA110"/>
          <cell r="EB110"/>
          <cell r="EC110"/>
          <cell r="ED110"/>
          <cell r="EE110"/>
          <cell r="EF110"/>
          <cell r="EG110">
            <v>0</v>
          </cell>
          <cell r="EH110">
            <v>0</v>
          </cell>
          <cell r="EI110">
            <v>0</v>
          </cell>
          <cell r="EJ110">
            <v>0</v>
          </cell>
          <cell r="EK110">
            <v>0</v>
          </cell>
          <cell r="EL110">
            <v>0</v>
          </cell>
          <cell r="EM110">
            <v>0</v>
          </cell>
          <cell r="EN110">
            <v>0</v>
          </cell>
          <cell r="EO110">
            <v>0</v>
          </cell>
          <cell r="EP110">
            <v>0</v>
          </cell>
          <cell r="EQ110">
            <v>0</v>
          </cell>
          <cell r="ER110">
            <v>0</v>
          </cell>
          <cell r="ES110"/>
          <cell r="ET110"/>
          <cell r="EU110"/>
          <cell r="EV110"/>
          <cell r="EW110"/>
          <cell r="EX110"/>
          <cell r="EY110"/>
          <cell r="EZ110"/>
          <cell r="FA110"/>
          <cell r="FB110"/>
          <cell r="FC110"/>
          <cell r="FD110"/>
          <cell r="FE110">
            <v>0</v>
          </cell>
          <cell r="FF110">
            <v>0</v>
          </cell>
          <cell r="FG110">
            <v>0</v>
          </cell>
          <cell r="FH110">
            <v>0</v>
          </cell>
          <cell r="FI110">
            <v>0</v>
          </cell>
          <cell r="FJ110">
            <v>0</v>
          </cell>
          <cell r="FK110">
            <v>0</v>
          </cell>
          <cell r="FL110">
            <v>0</v>
          </cell>
          <cell r="FM110">
            <v>0</v>
          </cell>
          <cell r="FN110">
            <v>0</v>
          </cell>
          <cell r="FO110">
            <v>0</v>
          </cell>
          <cell r="FP110">
            <v>0</v>
          </cell>
          <cell r="FQ110"/>
          <cell r="FR110"/>
          <cell r="FS110"/>
          <cell r="FT110"/>
          <cell r="FU110"/>
          <cell r="FV110"/>
          <cell r="FW110"/>
          <cell r="FX110"/>
          <cell r="FY110"/>
          <cell r="FZ110"/>
          <cell r="GA110"/>
          <cell r="GB110"/>
          <cell r="GC110">
            <v>0</v>
          </cell>
          <cell r="GD110">
            <v>0</v>
          </cell>
          <cell r="GE110">
            <v>0</v>
          </cell>
          <cell r="GF110">
            <v>0</v>
          </cell>
          <cell r="GG110">
            <v>0</v>
          </cell>
          <cell r="GH110">
            <v>0</v>
          </cell>
          <cell r="GI110">
            <v>0</v>
          </cell>
          <cell r="GJ110">
            <v>0</v>
          </cell>
          <cell r="GK110">
            <v>0</v>
          </cell>
          <cell r="GL110">
            <v>0</v>
          </cell>
          <cell r="GM110">
            <v>0</v>
          </cell>
          <cell r="GN110">
            <v>0</v>
          </cell>
          <cell r="GO110"/>
          <cell r="GP110">
            <v>0</v>
          </cell>
          <cell r="GQ110">
            <v>0</v>
          </cell>
          <cell r="GR110">
            <v>0</v>
          </cell>
          <cell r="GS110"/>
          <cell r="GT110"/>
          <cell r="GU110"/>
          <cell r="GV110"/>
          <cell r="GW110"/>
          <cell r="GX110"/>
          <cell r="GY110"/>
          <cell r="GZ110"/>
          <cell r="HA110"/>
          <cell r="HB110"/>
          <cell r="HC110">
            <v>0</v>
          </cell>
          <cell r="HD110">
            <v>4</v>
          </cell>
          <cell r="HE110">
            <v>3</v>
          </cell>
          <cell r="HF110">
            <v>0</v>
          </cell>
          <cell r="HG110">
            <v>1</v>
          </cell>
          <cell r="HH110">
            <v>2</v>
          </cell>
          <cell r="HI110">
            <v>0</v>
          </cell>
          <cell r="HJ110"/>
          <cell r="HK110"/>
          <cell r="HL110"/>
          <cell r="HM110"/>
          <cell r="HN110"/>
          <cell r="HO110">
            <v>0</v>
          </cell>
          <cell r="HP110">
            <v>0</v>
          </cell>
          <cell r="HQ110">
            <v>0</v>
          </cell>
          <cell r="HR110">
            <v>0</v>
          </cell>
          <cell r="HS110">
            <v>8586</v>
          </cell>
          <cell r="HT110"/>
          <cell r="HU110">
            <v>0</v>
          </cell>
          <cell r="HV110"/>
          <cell r="HW110">
            <v>0</v>
          </cell>
          <cell r="HX110"/>
          <cell r="HY110">
            <v>0</v>
          </cell>
          <cell r="HZ110">
            <v>47223</v>
          </cell>
          <cell r="IA110">
            <v>1889</v>
          </cell>
          <cell r="IB110">
            <v>935.83999999999992</v>
          </cell>
          <cell r="IC110">
            <v>157.41666666666666</v>
          </cell>
          <cell r="ID110">
            <v>93.583999999999989</v>
          </cell>
          <cell r="IE110">
            <v>325</v>
          </cell>
          <cell r="IF110">
            <v>152</v>
          </cell>
          <cell r="IG110">
            <v>116</v>
          </cell>
          <cell r="IH110">
            <v>36.666666666666664</v>
          </cell>
          <cell r="II110">
            <v>239.33333333333334</v>
          </cell>
          <cell r="IJ110"/>
          <cell r="IK110"/>
          <cell r="IL110"/>
          <cell r="IM110">
            <v>22.676666666666666</v>
          </cell>
          <cell r="IN110">
            <v>2000</v>
          </cell>
        </row>
        <row r="111">
          <cell r="A111">
            <v>108</v>
          </cell>
          <cell r="B111" t="str">
            <v>Khargone</v>
          </cell>
          <cell r="C111" t="str">
            <v>MADHYA PRADESH</v>
          </cell>
          <cell r="D111" t="str">
            <v>Central</v>
          </cell>
          <cell r="E111" t="str">
            <v>R. K. ENTERPRISES</v>
          </cell>
          <cell r="F111"/>
          <cell r="G111"/>
          <cell r="H111">
            <v>0.5</v>
          </cell>
          <cell r="I111"/>
          <cell r="J111" t="str">
            <v>Medium</v>
          </cell>
          <cell r="K111"/>
          <cell r="L111"/>
          <cell r="M111"/>
          <cell r="N111" t="str">
            <v>Yogeshwar Richhariya</v>
          </cell>
          <cell r="O111">
            <v>10</v>
          </cell>
          <cell r="P111">
            <v>4000</v>
          </cell>
          <cell r="Q111">
            <v>0</v>
          </cell>
          <cell r="R111">
            <v>2</v>
          </cell>
          <cell r="S111">
            <v>2</v>
          </cell>
          <cell r="T111">
            <v>2</v>
          </cell>
          <cell r="U111">
            <v>0</v>
          </cell>
          <cell r="V111">
            <v>3</v>
          </cell>
          <cell r="W111">
            <v>0</v>
          </cell>
          <cell r="X111">
            <v>170</v>
          </cell>
          <cell r="Y111">
            <v>2.1158823529411765E-2</v>
          </cell>
          <cell r="Z111">
            <v>4.2500000000000003E-2</v>
          </cell>
          <cell r="AA111">
            <v>8.9925000000000009E-4</v>
          </cell>
          <cell r="AB111">
            <v>0</v>
          </cell>
          <cell r="AC111">
            <v>0</v>
          </cell>
          <cell r="AD111">
            <v>0</v>
          </cell>
          <cell r="AE111">
            <v>0</v>
          </cell>
          <cell r="AF111">
            <v>0</v>
          </cell>
          <cell r="AG111">
            <v>0</v>
          </cell>
          <cell r="AH111">
            <v>0</v>
          </cell>
          <cell r="AI111">
            <v>0</v>
          </cell>
          <cell r="AJ111">
            <v>30</v>
          </cell>
          <cell r="AK111">
            <v>0</v>
          </cell>
          <cell r="AL111">
            <v>0</v>
          </cell>
          <cell r="AM111">
            <v>0</v>
          </cell>
          <cell r="AN111">
            <v>0</v>
          </cell>
          <cell r="AO111">
            <v>12</v>
          </cell>
          <cell r="AP111">
            <v>0</v>
          </cell>
          <cell r="AQ111">
            <v>0</v>
          </cell>
          <cell r="AR111">
            <v>0</v>
          </cell>
          <cell r="AS111">
            <v>0</v>
          </cell>
          <cell r="AT111">
            <v>0</v>
          </cell>
          <cell r="AU111">
            <v>23.97</v>
          </cell>
          <cell r="AV111">
            <v>0</v>
          </cell>
          <cell r="AW111">
            <v>0</v>
          </cell>
          <cell r="AX111"/>
          <cell r="AY111"/>
          <cell r="AZ111">
            <v>0</v>
          </cell>
          <cell r="BA111">
            <v>0</v>
          </cell>
          <cell r="BB111">
            <v>0</v>
          </cell>
          <cell r="BC111">
            <v>0</v>
          </cell>
          <cell r="BD111">
            <v>0</v>
          </cell>
          <cell r="BE111">
            <v>0</v>
          </cell>
          <cell r="BF111">
            <v>0</v>
          </cell>
          <cell r="BG111">
            <v>0</v>
          </cell>
          <cell r="BH111">
            <v>1</v>
          </cell>
          <cell r="BI111">
            <v>0</v>
          </cell>
          <cell r="BJ111">
            <v>0</v>
          </cell>
          <cell r="BK111">
            <v>0</v>
          </cell>
          <cell r="BL111">
            <v>0</v>
          </cell>
          <cell r="BM111">
            <v>1</v>
          </cell>
          <cell r="BN111">
            <v>0</v>
          </cell>
          <cell r="BO111">
            <v>0</v>
          </cell>
          <cell r="BP111">
            <v>0</v>
          </cell>
          <cell r="BQ111">
            <v>0</v>
          </cell>
          <cell r="BR111">
            <v>0</v>
          </cell>
          <cell r="BS111">
            <v>1</v>
          </cell>
          <cell r="BT111">
            <v>0</v>
          </cell>
          <cell r="BU111">
            <v>0</v>
          </cell>
          <cell r="BV111"/>
          <cell r="BW111"/>
          <cell r="BX111">
            <v>3</v>
          </cell>
          <cell r="BY111">
            <v>0</v>
          </cell>
          <cell r="BZ111">
            <v>0</v>
          </cell>
          <cell r="CA111">
            <v>0</v>
          </cell>
          <cell r="CB111">
            <v>0</v>
          </cell>
          <cell r="CC111">
            <v>0</v>
          </cell>
          <cell r="CD111">
            <v>0</v>
          </cell>
          <cell r="CE111">
            <v>0</v>
          </cell>
          <cell r="CF111">
            <v>0</v>
          </cell>
          <cell r="CG111">
            <v>1</v>
          </cell>
          <cell r="CH111">
            <v>0</v>
          </cell>
          <cell r="CI111">
            <v>0</v>
          </cell>
          <cell r="CJ111">
            <v>0</v>
          </cell>
          <cell r="CK111">
            <v>0</v>
          </cell>
          <cell r="CL111">
            <v>1</v>
          </cell>
          <cell r="CM111">
            <v>0</v>
          </cell>
          <cell r="CN111">
            <v>0</v>
          </cell>
          <cell r="CO111">
            <v>0</v>
          </cell>
          <cell r="CP111">
            <v>0</v>
          </cell>
          <cell r="CQ111">
            <v>0</v>
          </cell>
          <cell r="CR111">
            <v>2</v>
          </cell>
          <cell r="CS111">
            <v>0</v>
          </cell>
          <cell r="CT111">
            <v>0</v>
          </cell>
          <cell r="CU111"/>
          <cell r="CV111"/>
          <cell r="CW111"/>
          <cell r="CX111"/>
          <cell r="CY111"/>
          <cell r="CZ111"/>
          <cell r="DA111"/>
          <cell r="DB111"/>
          <cell r="DC111"/>
          <cell r="DD111"/>
          <cell r="DE111"/>
          <cell r="DF111"/>
          <cell r="DG111"/>
          <cell r="DH111">
            <v>0</v>
          </cell>
          <cell r="DI111">
            <v>0</v>
          </cell>
          <cell r="DJ111">
            <v>1</v>
          </cell>
          <cell r="DK111">
            <v>1</v>
          </cell>
          <cell r="DL111">
            <v>1</v>
          </cell>
          <cell r="DM111">
            <v>0</v>
          </cell>
          <cell r="DN111">
            <v>0</v>
          </cell>
          <cell r="DO111">
            <v>0</v>
          </cell>
          <cell r="DP111">
            <v>2</v>
          </cell>
          <cell r="DQ111">
            <v>2</v>
          </cell>
          <cell r="DR111">
            <v>2</v>
          </cell>
          <cell r="DS111"/>
          <cell r="DT111"/>
          <cell r="DU111"/>
          <cell r="DV111"/>
          <cell r="DW111"/>
          <cell r="DX111"/>
          <cell r="DY111"/>
          <cell r="DZ111"/>
          <cell r="EA111"/>
          <cell r="EB111"/>
          <cell r="EC111"/>
          <cell r="ED111"/>
          <cell r="EE111"/>
          <cell r="EF111"/>
          <cell r="EG111">
            <v>0</v>
          </cell>
          <cell r="EH111">
            <v>0</v>
          </cell>
          <cell r="EI111">
            <v>0</v>
          </cell>
          <cell r="EJ111">
            <v>0</v>
          </cell>
          <cell r="EK111">
            <v>0</v>
          </cell>
          <cell r="EL111">
            <v>0</v>
          </cell>
          <cell r="EM111">
            <v>0</v>
          </cell>
          <cell r="EN111">
            <v>0</v>
          </cell>
          <cell r="EO111">
            <v>0</v>
          </cell>
          <cell r="EP111">
            <v>0</v>
          </cell>
          <cell r="EQ111">
            <v>0</v>
          </cell>
          <cell r="ER111">
            <v>0</v>
          </cell>
          <cell r="ES111"/>
          <cell r="ET111"/>
          <cell r="EU111"/>
          <cell r="EV111"/>
          <cell r="EW111"/>
          <cell r="EX111"/>
          <cell r="EY111"/>
          <cell r="EZ111"/>
          <cell r="FA111"/>
          <cell r="FB111"/>
          <cell r="FC111"/>
          <cell r="FD111"/>
          <cell r="FE111">
            <v>0</v>
          </cell>
          <cell r="FF111">
            <v>0</v>
          </cell>
          <cell r="FG111">
            <v>0</v>
          </cell>
          <cell r="FH111">
            <v>0</v>
          </cell>
          <cell r="FI111">
            <v>0</v>
          </cell>
          <cell r="FJ111">
            <v>0</v>
          </cell>
          <cell r="FK111">
            <v>0</v>
          </cell>
          <cell r="FL111">
            <v>0</v>
          </cell>
          <cell r="FM111">
            <v>0</v>
          </cell>
          <cell r="FN111">
            <v>0</v>
          </cell>
          <cell r="FO111">
            <v>0</v>
          </cell>
          <cell r="FP111">
            <v>0</v>
          </cell>
          <cell r="FQ111"/>
          <cell r="FR111"/>
          <cell r="FS111"/>
          <cell r="FT111"/>
          <cell r="FU111"/>
          <cell r="FV111"/>
          <cell r="FW111"/>
          <cell r="FX111"/>
          <cell r="FY111"/>
          <cell r="FZ111"/>
          <cell r="GA111"/>
          <cell r="GB111"/>
          <cell r="GC111">
            <v>0</v>
          </cell>
          <cell r="GD111">
            <v>0</v>
          </cell>
          <cell r="GE111">
            <v>0</v>
          </cell>
          <cell r="GF111">
            <v>0</v>
          </cell>
          <cell r="GG111">
            <v>0</v>
          </cell>
          <cell r="GH111">
            <v>0</v>
          </cell>
          <cell r="GI111">
            <v>0</v>
          </cell>
          <cell r="GJ111">
            <v>0</v>
          </cell>
          <cell r="GK111">
            <v>0</v>
          </cell>
          <cell r="GL111">
            <v>0</v>
          </cell>
          <cell r="GM111">
            <v>0</v>
          </cell>
          <cell r="GN111">
            <v>0</v>
          </cell>
          <cell r="GO111"/>
          <cell r="GP111">
            <v>0</v>
          </cell>
          <cell r="GQ111">
            <v>2</v>
          </cell>
          <cell r="GR111">
            <v>2</v>
          </cell>
          <cell r="GS111"/>
          <cell r="GT111"/>
          <cell r="GU111"/>
          <cell r="GV111"/>
          <cell r="GW111"/>
          <cell r="GX111"/>
          <cell r="GY111"/>
          <cell r="GZ111"/>
          <cell r="HA111"/>
          <cell r="HB111"/>
          <cell r="HC111">
            <v>0</v>
          </cell>
          <cell r="HD111">
            <v>0</v>
          </cell>
          <cell r="HE111">
            <v>0</v>
          </cell>
          <cell r="HF111">
            <v>0</v>
          </cell>
          <cell r="HG111">
            <v>0</v>
          </cell>
          <cell r="HH111">
            <v>1</v>
          </cell>
          <cell r="HI111">
            <v>0</v>
          </cell>
          <cell r="HJ111"/>
          <cell r="HK111"/>
          <cell r="HL111"/>
          <cell r="HM111"/>
          <cell r="HN111"/>
          <cell r="HO111">
            <v>0</v>
          </cell>
          <cell r="HP111">
            <v>0</v>
          </cell>
          <cell r="HQ111">
            <v>0</v>
          </cell>
          <cell r="HR111">
            <v>0</v>
          </cell>
          <cell r="HS111">
            <v>5120</v>
          </cell>
          <cell r="HT111"/>
          <cell r="HU111">
            <v>0</v>
          </cell>
          <cell r="HV111"/>
          <cell r="HW111">
            <v>0</v>
          </cell>
          <cell r="HX111"/>
          <cell r="HY111">
            <v>0</v>
          </cell>
          <cell r="HZ111">
            <v>28160</v>
          </cell>
          <cell r="IA111">
            <v>30</v>
          </cell>
          <cell r="IB111">
            <v>35.97</v>
          </cell>
          <cell r="IC111">
            <v>2.5</v>
          </cell>
          <cell r="ID111">
            <v>3.597</v>
          </cell>
          <cell r="IE111">
            <v>0</v>
          </cell>
          <cell r="IF111">
            <v>0</v>
          </cell>
          <cell r="IG111">
            <v>10</v>
          </cell>
          <cell r="IH111">
            <v>0</v>
          </cell>
          <cell r="II111">
            <v>4</v>
          </cell>
          <cell r="IJ111"/>
          <cell r="IK111"/>
          <cell r="IL111"/>
          <cell r="IM111">
            <v>7.9899999999999993</v>
          </cell>
          <cell r="IN111">
            <v>2000</v>
          </cell>
        </row>
        <row r="112">
          <cell r="A112">
            <v>109</v>
          </cell>
          <cell r="B112" t="str">
            <v>East Nimar</v>
          </cell>
          <cell r="C112" t="str">
            <v>MADHYA PRADESH</v>
          </cell>
          <cell r="D112" t="str">
            <v>Central</v>
          </cell>
          <cell r="E112" t="str">
            <v>R. K. ENTERPRISES</v>
          </cell>
          <cell r="F112"/>
          <cell r="G112"/>
          <cell r="H112">
            <v>0.5</v>
          </cell>
          <cell r="I112"/>
          <cell r="J112" t="str">
            <v>Medium</v>
          </cell>
          <cell r="K112"/>
          <cell r="L112"/>
          <cell r="M112"/>
          <cell r="N112" t="str">
            <v>Yogeshwar Richhariya</v>
          </cell>
          <cell r="O112">
            <v>8</v>
          </cell>
          <cell r="P112">
            <v>3000</v>
          </cell>
          <cell r="Q112">
            <v>1</v>
          </cell>
          <cell r="R112">
            <v>0</v>
          </cell>
          <cell r="S112">
            <v>2</v>
          </cell>
          <cell r="T112">
            <v>4</v>
          </cell>
          <cell r="U112">
            <v>0</v>
          </cell>
          <cell r="V112">
            <v>1</v>
          </cell>
          <cell r="W112">
            <v>0</v>
          </cell>
          <cell r="X112">
            <v>0</v>
          </cell>
          <cell r="Y112" t="str">
            <v/>
          </cell>
          <cell r="Z112">
            <v>0</v>
          </cell>
          <cell r="AA112" t="str">
            <v/>
          </cell>
          <cell r="AB112">
            <v>0</v>
          </cell>
          <cell r="AC112">
            <v>0</v>
          </cell>
          <cell r="AD112">
            <v>0</v>
          </cell>
          <cell r="AE112">
            <v>0</v>
          </cell>
          <cell r="AF112">
            <v>0</v>
          </cell>
          <cell r="AG112">
            <v>0</v>
          </cell>
          <cell r="AH112">
            <v>25</v>
          </cell>
          <cell r="AI112">
            <v>0</v>
          </cell>
          <cell r="AJ112">
            <v>30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cell r="AY112"/>
          <cell r="AZ112">
            <v>0</v>
          </cell>
          <cell r="BA112">
            <v>0</v>
          </cell>
          <cell r="BB112">
            <v>0</v>
          </cell>
          <cell r="BC112">
            <v>0</v>
          </cell>
          <cell r="BD112">
            <v>0</v>
          </cell>
          <cell r="BE112">
            <v>0</v>
          </cell>
          <cell r="BF112">
            <v>1</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cell r="BW112"/>
          <cell r="BX112">
            <v>1</v>
          </cell>
          <cell r="BY112">
            <v>0</v>
          </cell>
          <cell r="BZ112">
            <v>0</v>
          </cell>
          <cell r="CA112">
            <v>0</v>
          </cell>
          <cell r="CB112">
            <v>0</v>
          </cell>
          <cell r="CC112">
            <v>0</v>
          </cell>
          <cell r="CD112">
            <v>0</v>
          </cell>
          <cell r="CE112">
            <v>1</v>
          </cell>
          <cell r="CF112">
            <v>0</v>
          </cell>
          <cell r="CG112">
            <v>1</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cell r="CV112"/>
          <cell r="CW112"/>
          <cell r="CX112"/>
          <cell r="CY112"/>
          <cell r="CZ112"/>
          <cell r="DA112"/>
          <cell r="DB112"/>
          <cell r="DC112"/>
          <cell r="DD112"/>
          <cell r="DE112"/>
          <cell r="DF112"/>
          <cell r="DG112"/>
          <cell r="DH112">
            <v>0</v>
          </cell>
          <cell r="DI112">
            <v>0</v>
          </cell>
          <cell r="DJ112">
            <v>0</v>
          </cell>
          <cell r="DK112">
            <v>0</v>
          </cell>
          <cell r="DL112">
            <v>0</v>
          </cell>
          <cell r="DM112">
            <v>0</v>
          </cell>
          <cell r="DN112">
            <v>0</v>
          </cell>
          <cell r="DO112">
            <v>0</v>
          </cell>
          <cell r="DP112">
            <v>0</v>
          </cell>
          <cell r="DQ112">
            <v>0</v>
          </cell>
          <cell r="DR112">
            <v>0</v>
          </cell>
          <cell r="DS112"/>
          <cell r="DT112"/>
          <cell r="DU112"/>
          <cell r="DV112"/>
          <cell r="DW112"/>
          <cell r="DX112"/>
          <cell r="DY112"/>
          <cell r="DZ112"/>
          <cell r="EA112"/>
          <cell r="EB112"/>
          <cell r="EC112"/>
          <cell r="ED112"/>
          <cell r="EE112"/>
          <cell r="EF112"/>
          <cell r="EG112">
            <v>0</v>
          </cell>
          <cell r="EH112">
            <v>0</v>
          </cell>
          <cell r="EI112">
            <v>0</v>
          </cell>
          <cell r="EJ112">
            <v>0</v>
          </cell>
          <cell r="EK112">
            <v>0</v>
          </cell>
          <cell r="EL112">
            <v>0</v>
          </cell>
          <cell r="EM112">
            <v>0</v>
          </cell>
          <cell r="EN112">
            <v>0</v>
          </cell>
          <cell r="EO112">
            <v>0</v>
          </cell>
          <cell r="EP112">
            <v>0</v>
          </cell>
          <cell r="EQ112">
            <v>0</v>
          </cell>
          <cell r="ER112">
            <v>0</v>
          </cell>
          <cell r="ES112"/>
          <cell r="ET112"/>
          <cell r="EU112"/>
          <cell r="EV112"/>
          <cell r="EW112"/>
          <cell r="EX112"/>
          <cell r="EY112"/>
          <cell r="EZ112"/>
          <cell r="FA112"/>
          <cell r="FB112"/>
          <cell r="FC112"/>
          <cell r="FD112"/>
          <cell r="FE112">
            <v>0</v>
          </cell>
          <cell r="FF112">
            <v>0</v>
          </cell>
          <cell r="FG112">
            <v>0</v>
          </cell>
          <cell r="FH112">
            <v>0</v>
          </cell>
          <cell r="FI112">
            <v>0</v>
          </cell>
          <cell r="FJ112">
            <v>0</v>
          </cell>
          <cell r="FK112">
            <v>0</v>
          </cell>
          <cell r="FL112">
            <v>0</v>
          </cell>
          <cell r="FM112">
            <v>0</v>
          </cell>
          <cell r="FN112">
            <v>0</v>
          </cell>
          <cell r="FO112">
            <v>0</v>
          </cell>
          <cell r="FP112">
            <v>0</v>
          </cell>
          <cell r="FQ112"/>
          <cell r="FR112"/>
          <cell r="FS112"/>
          <cell r="FT112"/>
          <cell r="FU112"/>
          <cell r="FV112"/>
          <cell r="FW112"/>
          <cell r="FX112"/>
          <cell r="FY112"/>
          <cell r="FZ112"/>
          <cell r="GA112"/>
          <cell r="GB112"/>
          <cell r="GC112">
            <v>0</v>
          </cell>
          <cell r="GD112">
            <v>0</v>
          </cell>
          <cell r="GE112">
            <v>0</v>
          </cell>
          <cell r="GF112">
            <v>0</v>
          </cell>
          <cell r="GG112">
            <v>0</v>
          </cell>
          <cell r="GH112">
            <v>0</v>
          </cell>
          <cell r="GI112">
            <v>0</v>
          </cell>
          <cell r="GJ112">
            <v>0</v>
          </cell>
          <cell r="GK112">
            <v>0</v>
          </cell>
          <cell r="GL112">
            <v>0</v>
          </cell>
          <cell r="GM112">
            <v>0</v>
          </cell>
          <cell r="GN112">
            <v>0</v>
          </cell>
          <cell r="GO112"/>
          <cell r="GP112">
            <v>0</v>
          </cell>
          <cell r="GQ112">
            <v>1</v>
          </cell>
          <cell r="GR112">
            <v>0</v>
          </cell>
          <cell r="GS112"/>
          <cell r="GT112"/>
          <cell r="GU112"/>
          <cell r="GV112"/>
          <cell r="GW112"/>
          <cell r="GX112"/>
          <cell r="GY112"/>
          <cell r="GZ112"/>
          <cell r="HA112"/>
          <cell r="HB112"/>
          <cell r="HC112">
            <v>0</v>
          </cell>
          <cell r="HD112">
            <v>1</v>
          </cell>
          <cell r="HE112">
            <v>0</v>
          </cell>
          <cell r="HF112">
            <v>0</v>
          </cell>
          <cell r="HG112">
            <v>0</v>
          </cell>
          <cell r="HH112">
            <v>0</v>
          </cell>
          <cell r="HI112">
            <v>0</v>
          </cell>
          <cell r="HJ112"/>
          <cell r="HK112"/>
          <cell r="HL112"/>
          <cell r="HM112"/>
          <cell r="HN112"/>
          <cell r="HO112">
            <v>0</v>
          </cell>
          <cell r="HP112">
            <v>0</v>
          </cell>
          <cell r="HQ112">
            <v>0</v>
          </cell>
          <cell r="HR112">
            <v>0</v>
          </cell>
          <cell r="HS112">
            <v>0</v>
          </cell>
          <cell r="HT112"/>
          <cell r="HU112">
            <v>0</v>
          </cell>
          <cell r="HV112"/>
          <cell r="HW112">
            <v>0</v>
          </cell>
          <cell r="HX112"/>
          <cell r="HY112">
            <v>0</v>
          </cell>
          <cell r="HZ112">
            <v>0</v>
          </cell>
          <cell r="IA112">
            <v>55</v>
          </cell>
          <cell r="IB112">
            <v>0</v>
          </cell>
          <cell r="IC112">
            <v>4.583333333333333</v>
          </cell>
          <cell r="ID112">
            <v>0</v>
          </cell>
          <cell r="IE112">
            <v>0</v>
          </cell>
          <cell r="IF112">
            <v>0</v>
          </cell>
          <cell r="IG112">
            <v>18.333333333333332</v>
          </cell>
          <cell r="IH112">
            <v>0</v>
          </cell>
          <cell r="II112">
            <v>0</v>
          </cell>
          <cell r="IJ112"/>
          <cell r="IK112"/>
          <cell r="IL112"/>
          <cell r="IM112">
            <v>0</v>
          </cell>
          <cell r="IN112">
            <v>2000</v>
          </cell>
        </row>
        <row r="113">
          <cell r="A113">
            <v>110</v>
          </cell>
          <cell r="B113" t="str">
            <v>Sagar</v>
          </cell>
          <cell r="C113" t="str">
            <v>MADHYA PRADESH</v>
          </cell>
          <cell r="D113" t="str">
            <v>Central</v>
          </cell>
          <cell r="E113" t="str">
            <v>Global Steel</v>
          </cell>
          <cell r="F113"/>
          <cell r="G113"/>
          <cell r="H113">
            <v>0.5</v>
          </cell>
          <cell r="I113"/>
          <cell r="J113" t="str">
            <v>Medium</v>
          </cell>
          <cell r="K113"/>
          <cell r="L113"/>
          <cell r="M113"/>
          <cell r="N113" t="str">
            <v>Dharmendra Yadav</v>
          </cell>
          <cell r="O113">
            <v>8</v>
          </cell>
          <cell r="P113">
            <v>4000</v>
          </cell>
          <cell r="Q113">
            <v>1</v>
          </cell>
          <cell r="R113">
            <v>0</v>
          </cell>
          <cell r="S113">
            <v>2</v>
          </cell>
          <cell r="T113">
            <v>0</v>
          </cell>
          <cell r="U113">
            <v>0</v>
          </cell>
          <cell r="V113">
            <v>5</v>
          </cell>
          <cell r="W113">
            <v>0</v>
          </cell>
          <cell r="X113">
            <v>140</v>
          </cell>
          <cell r="Y113">
            <v>0.1525357142857143</v>
          </cell>
          <cell r="Z113">
            <v>3.5000000000000003E-2</v>
          </cell>
          <cell r="AA113">
            <v>5.3387500000000015E-3</v>
          </cell>
          <cell r="AB113">
            <v>0</v>
          </cell>
          <cell r="AC113">
            <v>0</v>
          </cell>
          <cell r="AD113">
            <v>0</v>
          </cell>
          <cell r="AE113">
            <v>0</v>
          </cell>
          <cell r="AF113">
            <v>10</v>
          </cell>
          <cell r="AG113">
            <v>0</v>
          </cell>
          <cell r="AH113">
            <v>0</v>
          </cell>
          <cell r="AI113">
            <v>12</v>
          </cell>
          <cell r="AJ113">
            <v>0</v>
          </cell>
          <cell r="AK113">
            <v>0</v>
          </cell>
          <cell r="AL113">
            <v>0</v>
          </cell>
          <cell r="AM113">
            <v>0</v>
          </cell>
          <cell r="AN113">
            <v>0</v>
          </cell>
          <cell r="AO113">
            <v>0</v>
          </cell>
          <cell r="AP113">
            <v>30</v>
          </cell>
          <cell r="AQ113">
            <v>0</v>
          </cell>
          <cell r="AR113">
            <v>30.18</v>
          </cell>
          <cell r="AS113">
            <v>0</v>
          </cell>
          <cell r="AT113">
            <v>0</v>
          </cell>
          <cell r="AU113">
            <v>34.92</v>
          </cell>
          <cell r="AV113">
            <v>52.45</v>
          </cell>
          <cell r="AW113">
            <v>66</v>
          </cell>
          <cell r="AX113"/>
          <cell r="AY113"/>
          <cell r="AZ113">
            <v>0</v>
          </cell>
          <cell r="BA113">
            <v>0</v>
          </cell>
          <cell r="BB113">
            <v>0</v>
          </cell>
          <cell r="BC113">
            <v>0</v>
          </cell>
          <cell r="BD113">
            <v>1</v>
          </cell>
          <cell r="BE113">
            <v>0</v>
          </cell>
          <cell r="BF113">
            <v>0</v>
          </cell>
          <cell r="BG113">
            <v>0</v>
          </cell>
          <cell r="BH113">
            <v>0</v>
          </cell>
          <cell r="BI113">
            <v>0</v>
          </cell>
          <cell r="BJ113">
            <v>0</v>
          </cell>
          <cell r="BK113">
            <v>0</v>
          </cell>
          <cell r="BL113">
            <v>0</v>
          </cell>
          <cell r="BM113">
            <v>0</v>
          </cell>
          <cell r="BN113">
            <v>1</v>
          </cell>
          <cell r="BO113">
            <v>0</v>
          </cell>
          <cell r="BP113">
            <v>0</v>
          </cell>
          <cell r="BQ113">
            <v>0</v>
          </cell>
          <cell r="BR113">
            <v>0</v>
          </cell>
          <cell r="BS113">
            <v>1</v>
          </cell>
          <cell r="BT113">
            <v>1</v>
          </cell>
          <cell r="BU113">
            <v>1</v>
          </cell>
          <cell r="BV113"/>
          <cell r="BW113"/>
          <cell r="BX113">
            <v>5</v>
          </cell>
          <cell r="BY113">
            <v>0</v>
          </cell>
          <cell r="BZ113">
            <v>0</v>
          </cell>
          <cell r="CA113">
            <v>0</v>
          </cell>
          <cell r="CB113">
            <v>0</v>
          </cell>
          <cell r="CC113">
            <v>1</v>
          </cell>
          <cell r="CD113">
            <v>0</v>
          </cell>
          <cell r="CE113">
            <v>0</v>
          </cell>
          <cell r="CF113">
            <v>1</v>
          </cell>
          <cell r="CG113">
            <v>0</v>
          </cell>
          <cell r="CH113">
            <v>0</v>
          </cell>
          <cell r="CI113">
            <v>0</v>
          </cell>
          <cell r="CJ113">
            <v>0</v>
          </cell>
          <cell r="CK113">
            <v>0</v>
          </cell>
          <cell r="CL113">
            <v>0</v>
          </cell>
          <cell r="CM113">
            <v>1</v>
          </cell>
          <cell r="CN113">
            <v>0</v>
          </cell>
          <cell r="CO113">
            <v>1</v>
          </cell>
          <cell r="CP113">
            <v>0</v>
          </cell>
          <cell r="CQ113">
            <v>0</v>
          </cell>
          <cell r="CR113">
            <v>1</v>
          </cell>
          <cell r="CS113">
            <v>2</v>
          </cell>
          <cell r="CT113">
            <v>2</v>
          </cell>
          <cell r="CU113"/>
          <cell r="CV113"/>
          <cell r="CW113"/>
          <cell r="CX113"/>
          <cell r="CY113"/>
          <cell r="CZ113"/>
          <cell r="DA113"/>
          <cell r="DB113"/>
          <cell r="DC113"/>
          <cell r="DD113"/>
          <cell r="DE113"/>
          <cell r="DF113"/>
          <cell r="DG113"/>
          <cell r="DH113">
            <v>0</v>
          </cell>
          <cell r="DI113">
            <v>0</v>
          </cell>
          <cell r="DJ113">
            <v>0</v>
          </cell>
          <cell r="DK113">
            <v>1</v>
          </cell>
          <cell r="DL113">
            <v>1</v>
          </cell>
          <cell r="DM113">
            <v>1</v>
          </cell>
          <cell r="DN113">
            <v>1</v>
          </cell>
          <cell r="DO113">
            <v>1</v>
          </cell>
          <cell r="DP113">
            <v>1</v>
          </cell>
          <cell r="DQ113">
            <v>3</v>
          </cell>
          <cell r="DR113">
            <v>4</v>
          </cell>
          <cell r="DS113"/>
          <cell r="DT113"/>
          <cell r="DU113"/>
          <cell r="DV113"/>
          <cell r="DW113"/>
          <cell r="DX113"/>
          <cell r="DY113"/>
          <cell r="DZ113"/>
          <cell r="EA113"/>
          <cell r="EB113"/>
          <cell r="EC113"/>
          <cell r="ED113"/>
          <cell r="EE113"/>
          <cell r="EF113"/>
          <cell r="EG113">
            <v>0</v>
          </cell>
          <cell r="EH113">
            <v>0</v>
          </cell>
          <cell r="EI113">
            <v>0</v>
          </cell>
          <cell r="EJ113">
            <v>0</v>
          </cell>
          <cell r="EK113">
            <v>0</v>
          </cell>
          <cell r="EL113">
            <v>0</v>
          </cell>
          <cell r="EM113">
            <v>0</v>
          </cell>
          <cell r="EN113">
            <v>0</v>
          </cell>
          <cell r="EO113">
            <v>0</v>
          </cell>
          <cell r="EP113">
            <v>0</v>
          </cell>
          <cell r="EQ113">
            <v>0</v>
          </cell>
          <cell r="ER113">
            <v>0</v>
          </cell>
          <cell r="ES113"/>
          <cell r="ET113"/>
          <cell r="EU113"/>
          <cell r="EV113"/>
          <cell r="EW113"/>
          <cell r="EX113"/>
          <cell r="EY113"/>
          <cell r="EZ113"/>
          <cell r="FA113"/>
          <cell r="FB113"/>
          <cell r="FC113"/>
          <cell r="FD113"/>
          <cell r="FE113">
            <v>0</v>
          </cell>
          <cell r="FF113">
            <v>0</v>
          </cell>
          <cell r="FG113">
            <v>0</v>
          </cell>
          <cell r="FH113">
            <v>0</v>
          </cell>
          <cell r="FI113">
            <v>0</v>
          </cell>
          <cell r="FJ113">
            <v>0</v>
          </cell>
          <cell r="FK113">
            <v>0</v>
          </cell>
          <cell r="FL113">
            <v>0</v>
          </cell>
          <cell r="FM113">
            <v>0</v>
          </cell>
          <cell r="FN113">
            <v>0</v>
          </cell>
          <cell r="FO113">
            <v>0</v>
          </cell>
          <cell r="FP113">
            <v>0</v>
          </cell>
          <cell r="FQ113"/>
          <cell r="FR113"/>
          <cell r="FS113"/>
          <cell r="FT113"/>
          <cell r="FU113"/>
          <cell r="FV113"/>
          <cell r="FW113"/>
          <cell r="FX113"/>
          <cell r="FY113"/>
          <cell r="FZ113"/>
          <cell r="GA113"/>
          <cell r="GB113"/>
          <cell r="GC113">
            <v>0</v>
          </cell>
          <cell r="GD113">
            <v>0</v>
          </cell>
          <cell r="GE113">
            <v>0</v>
          </cell>
          <cell r="GF113">
            <v>0</v>
          </cell>
          <cell r="GG113">
            <v>0</v>
          </cell>
          <cell r="GH113">
            <v>0</v>
          </cell>
          <cell r="GI113">
            <v>0</v>
          </cell>
          <cell r="GJ113">
            <v>0</v>
          </cell>
          <cell r="GK113">
            <v>0</v>
          </cell>
          <cell r="GL113">
            <v>0</v>
          </cell>
          <cell r="GM113">
            <v>0</v>
          </cell>
          <cell r="GN113">
            <v>0</v>
          </cell>
          <cell r="GO113"/>
          <cell r="GP113">
            <v>0</v>
          </cell>
          <cell r="GQ113">
            <v>0</v>
          </cell>
          <cell r="GR113">
            <v>0</v>
          </cell>
          <cell r="GS113"/>
          <cell r="GT113"/>
          <cell r="GU113"/>
          <cell r="GV113"/>
          <cell r="GW113"/>
          <cell r="GX113"/>
          <cell r="GY113"/>
          <cell r="GZ113"/>
          <cell r="HA113"/>
          <cell r="HB113"/>
          <cell r="HC113">
            <v>0</v>
          </cell>
          <cell r="HD113">
            <v>0</v>
          </cell>
          <cell r="HE113">
            <v>0</v>
          </cell>
          <cell r="HF113">
            <v>0</v>
          </cell>
          <cell r="HG113">
            <v>0</v>
          </cell>
          <cell r="HH113">
            <v>0</v>
          </cell>
          <cell r="HI113">
            <v>0</v>
          </cell>
          <cell r="HJ113"/>
          <cell r="HK113"/>
          <cell r="HL113"/>
          <cell r="HM113"/>
          <cell r="HN113"/>
          <cell r="HO113">
            <v>0</v>
          </cell>
          <cell r="HP113">
            <v>0</v>
          </cell>
          <cell r="HQ113">
            <v>0</v>
          </cell>
          <cell r="HR113">
            <v>0</v>
          </cell>
          <cell r="HS113">
            <v>3005</v>
          </cell>
          <cell r="HT113"/>
          <cell r="HU113">
            <v>0</v>
          </cell>
          <cell r="HV113"/>
          <cell r="HW113">
            <v>0</v>
          </cell>
          <cell r="HX113"/>
          <cell r="HY113">
            <v>0</v>
          </cell>
          <cell r="HZ113">
            <v>13400</v>
          </cell>
          <cell r="IA113">
            <v>22</v>
          </cell>
          <cell r="IB113">
            <v>213.55</v>
          </cell>
          <cell r="IC113">
            <v>1.8333333333333333</v>
          </cell>
          <cell r="ID113">
            <v>21.355</v>
          </cell>
          <cell r="IE113">
            <v>0</v>
          </cell>
          <cell r="IF113">
            <v>3.3333333333333335</v>
          </cell>
          <cell r="IG113">
            <v>4</v>
          </cell>
          <cell r="IH113">
            <v>0</v>
          </cell>
          <cell r="II113">
            <v>10</v>
          </cell>
          <cell r="IJ113"/>
          <cell r="IK113"/>
          <cell r="IL113"/>
          <cell r="IM113">
            <v>51.123333333333335</v>
          </cell>
          <cell r="IN113">
            <v>1500</v>
          </cell>
        </row>
        <row r="114">
          <cell r="A114">
            <v>111</v>
          </cell>
          <cell r="B114" t="str">
            <v>Chhindwara</v>
          </cell>
          <cell r="C114" t="str">
            <v>MADHYA PRADESH</v>
          </cell>
          <cell r="D114" t="str">
            <v>Central</v>
          </cell>
          <cell r="E114" t="str">
            <v>Global Steel</v>
          </cell>
          <cell r="F114"/>
          <cell r="G114"/>
          <cell r="H114">
            <v>0.5</v>
          </cell>
          <cell r="I114"/>
          <cell r="J114" t="str">
            <v>Medium</v>
          </cell>
          <cell r="K114"/>
          <cell r="L114"/>
          <cell r="M114" t="str">
            <v>Abhinav Srivastava</v>
          </cell>
          <cell r="N114"/>
          <cell r="O114">
            <v>0</v>
          </cell>
          <cell r="P114">
            <v>3000</v>
          </cell>
          <cell r="Q114">
            <v>0</v>
          </cell>
          <cell r="R114">
            <v>0</v>
          </cell>
          <cell r="S114">
            <v>0</v>
          </cell>
          <cell r="T114">
            <v>5</v>
          </cell>
          <cell r="U114">
            <v>0</v>
          </cell>
          <cell r="V114">
            <v>2</v>
          </cell>
          <cell r="W114">
            <v>0</v>
          </cell>
          <cell r="X114">
            <v>750</v>
          </cell>
          <cell r="Y114">
            <v>2.0032000000000001E-2</v>
          </cell>
          <cell r="Z114">
            <v>0.25</v>
          </cell>
          <cell r="AA114">
            <v>5.0080000000000003E-3</v>
          </cell>
          <cell r="AB114">
            <v>0</v>
          </cell>
          <cell r="AC114">
            <v>0</v>
          </cell>
          <cell r="AD114">
            <v>0</v>
          </cell>
          <cell r="AE114">
            <v>0</v>
          </cell>
          <cell r="AF114">
            <v>241</v>
          </cell>
          <cell r="AG114">
            <v>0</v>
          </cell>
          <cell r="AH114">
            <v>105</v>
          </cell>
          <cell r="AI114">
            <v>0</v>
          </cell>
          <cell r="AJ114">
            <v>61</v>
          </cell>
          <cell r="AK114">
            <v>0</v>
          </cell>
          <cell r="AL114">
            <v>0</v>
          </cell>
          <cell r="AM114">
            <v>9</v>
          </cell>
          <cell r="AN114">
            <v>1</v>
          </cell>
          <cell r="AO114">
            <v>0</v>
          </cell>
          <cell r="AP114">
            <v>35</v>
          </cell>
          <cell r="AQ114">
            <v>0</v>
          </cell>
          <cell r="AR114">
            <v>41.22</v>
          </cell>
          <cell r="AS114">
            <v>0</v>
          </cell>
          <cell r="AT114">
            <v>0</v>
          </cell>
          <cell r="AU114">
            <v>73.02</v>
          </cell>
          <cell r="AV114">
            <v>0</v>
          </cell>
          <cell r="AW114">
            <v>0</v>
          </cell>
          <cell r="AX114"/>
          <cell r="AY114"/>
          <cell r="AZ114">
            <v>0</v>
          </cell>
          <cell r="BA114">
            <v>0</v>
          </cell>
          <cell r="BB114">
            <v>0</v>
          </cell>
          <cell r="BC114">
            <v>0</v>
          </cell>
          <cell r="BD114">
            <v>1</v>
          </cell>
          <cell r="BE114">
            <v>0</v>
          </cell>
          <cell r="BF114">
            <v>0</v>
          </cell>
          <cell r="BG114">
            <v>0</v>
          </cell>
          <cell r="BH114">
            <v>0</v>
          </cell>
          <cell r="BI114">
            <v>0</v>
          </cell>
          <cell r="BJ114">
            <v>0</v>
          </cell>
          <cell r="BK114">
            <v>0</v>
          </cell>
          <cell r="BL114">
            <v>0</v>
          </cell>
          <cell r="BM114">
            <v>0</v>
          </cell>
          <cell r="BN114">
            <v>0</v>
          </cell>
          <cell r="BO114">
            <v>0</v>
          </cell>
          <cell r="BP114">
            <v>1</v>
          </cell>
          <cell r="BQ114">
            <v>0</v>
          </cell>
          <cell r="BR114">
            <v>0</v>
          </cell>
          <cell r="BS114">
            <v>0</v>
          </cell>
          <cell r="BT114">
            <v>0</v>
          </cell>
          <cell r="BU114">
            <v>0</v>
          </cell>
          <cell r="BV114"/>
          <cell r="BW114"/>
          <cell r="BX114">
            <v>2</v>
          </cell>
          <cell r="BY114">
            <v>0</v>
          </cell>
          <cell r="BZ114">
            <v>0</v>
          </cell>
          <cell r="CA114">
            <v>0</v>
          </cell>
          <cell r="CB114">
            <v>0</v>
          </cell>
          <cell r="CC114">
            <v>1</v>
          </cell>
          <cell r="CD114">
            <v>0</v>
          </cell>
          <cell r="CE114">
            <v>1</v>
          </cell>
          <cell r="CF114">
            <v>0</v>
          </cell>
          <cell r="CG114">
            <v>1</v>
          </cell>
          <cell r="CH114">
            <v>0</v>
          </cell>
          <cell r="CI114">
            <v>0</v>
          </cell>
          <cell r="CJ114">
            <v>1</v>
          </cell>
          <cell r="CK114">
            <v>1</v>
          </cell>
          <cell r="CL114">
            <v>0</v>
          </cell>
          <cell r="CM114">
            <v>1</v>
          </cell>
          <cell r="CN114">
            <v>0</v>
          </cell>
          <cell r="CO114">
            <v>1</v>
          </cell>
          <cell r="CP114">
            <v>0</v>
          </cell>
          <cell r="CQ114">
            <v>0</v>
          </cell>
          <cell r="CR114">
            <v>1</v>
          </cell>
          <cell r="CS114">
            <v>0</v>
          </cell>
          <cell r="CT114">
            <v>0</v>
          </cell>
          <cell r="CU114"/>
          <cell r="CV114"/>
          <cell r="CW114"/>
          <cell r="CX114"/>
          <cell r="CY114"/>
          <cell r="CZ114"/>
          <cell r="DA114"/>
          <cell r="DB114"/>
          <cell r="DC114"/>
          <cell r="DD114"/>
          <cell r="DE114"/>
          <cell r="DF114"/>
          <cell r="DG114"/>
          <cell r="DH114">
            <v>1</v>
          </cell>
          <cell r="DI114">
            <v>1</v>
          </cell>
          <cell r="DJ114">
            <v>1</v>
          </cell>
          <cell r="DK114">
            <v>1</v>
          </cell>
          <cell r="DL114">
            <v>1</v>
          </cell>
          <cell r="DM114">
            <v>2</v>
          </cell>
          <cell r="DN114">
            <v>1</v>
          </cell>
          <cell r="DO114">
            <v>1</v>
          </cell>
          <cell r="DP114">
            <v>1</v>
          </cell>
          <cell r="DQ114">
            <v>1</v>
          </cell>
          <cell r="DR114">
            <v>1</v>
          </cell>
          <cell r="DS114"/>
          <cell r="DT114"/>
          <cell r="DU114"/>
          <cell r="DV114"/>
          <cell r="DW114"/>
          <cell r="DX114"/>
          <cell r="DY114"/>
          <cell r="DZ114"/>
          <cell r="EA114"/>
          <cell r="EB114"/>
          <cell r="EC114"/>
          <cell r="ED114"/>
          <cell r="EE114"/>
          <cell r="EF114"/>
          <cell r="EG114">
            <v>0</v>
          </cell>
          <cell r="EH114">
            <v>0</v>
          </cell>
          <cell r="EI114">
            <v>0</v>
          </cell>
          <cell r="EJ114">
            <v>0</v>
          </cell>
          <cell r="EK114">
            <v>0</v>
          </cell>
          <cell r="EL114">
            <v>0</v>
          </cell>
          <cell r="EM114">
            <v>0</v>
          </cell>
          <cell r="EN114">
            <v>0</v>
          </cell>
          <cell r="EO114">
            <v>0</v>
          </cell>
          <cell r="EP114">
            <v>0</v>
          </cell>
          <cell r="EQ114">
            <v>0</v>
          </cell>
          <cell r="ER114">
            <v>0</v>
          </cell>
          <cell r="ES114"/>
          <cell r="ET114"/>
          <cell r="EU114"/>
          <cell r="EV114"/>
          <cell r="EW114"/>
          <cell r="EX114"/>
          <cell r="EY114"/>
          <cell r="EZ114"/>
          <cell r="FA114"/>
          <cell r="FB114"/>
          <cell r="FC114"/>
          <cell r="FD114"/>
          <cell r="FE114">
            <v>0</v>
          </cell>
          <cell r="FF114">
            <v>0</v>
          </cell>
          <cell r="FG114">
            <v>0</v>
          </cell>
          <cell r="FH114">
            <v>0</v>
          </cell>
          <cell r="FI114">
            <v>0</v>
          </cell>
          <cell r="FJ114">
            <v>0</v>
          </cell>
          <cell r="FK114">
            <v>0</v>
          </cell>
          <cell r="FL114">
            <v>0</v>
          </cell>
          <cell r="FM114">
            <v>0</v>
          </cell>
          <cell r="FN114">
            <v>0</v>
          </cell>
          <cell r="FO114">
            <v>0</v>
          </cell>
          <cell r="FP114">
            <v>0</v>
          </cell>
          <cell r="FQ114"/>
          <cell r="FR114"/>
          <cell r="FS114"/>
          <cell r="FT114"/>
          <cell r="FU114"/>
          <cell r="FV114"/>
          <cell r="FW114"/>
          <cell r="FX114"/>
          <cell r="FY114"/>
          <cell r="FZ114"/>
          <cell r="GA114"/>
          <cell r="GB114"/>
          <cell r="GC114">
            <v>0</v>
          </cell>
          <cell r="GD114">
            <v>0</v>
          </cell>
          <cell r="GE114">
            <v>0</v>
          </cell>
          <cell r="GF114">
            <v>0</v>
          </cell>
          <cell r="GG114">
            <v>0</v>
          </cell>
          <cell r="GH114">
            <v>0</v>
          </cell>
          <cell r="GI114">
            <v>0</v>
          </cell>
          <cell r="GJ114">
            <v>0</v>
          </cell>
          <cell r="GK114">
            <v>0</v>
          </cell>
          <cell r="GL114">
            <v>0</v>
          </cell>
          <cell r="GM114">
            <v>0</v>
          </cell>
          <cell r="GN114">
            <v>0</v>
          </cell>
          <cell r="GO114"/>
          <cell r="GP114">
            <v>0</v>
          </cell>
          <cell r="GQ114">
            <v>0</v>
          </cell>
          <cell r="GR114">
            <v>0</v>
          </cell>
          <cell r="GS114"/>
          <cell r="GT114"/>
          <cell r="GU114"/>
          <cell r="GV114"/>
          <cell r="GW114"/>
          <cell r="GX114"/>
          <cell r="GY114"/>
          <cell r="GZ114"/>
          <cell r="HA114"/>
          <cell r="HB114"/>
          <cell r="HC114">
            <v>1</v>
          </cell>
          <cell r="HD114">
            <v>0</v>
          </cell>
          <cell r="HE114">
            <v>0</v>
          </cell>
          <cell r="HF114">
            <v>0</v>
          </cell>
          <cell r="HG114">
            <v>0</v>
          </cell>
          <cell r="HH114">
            <v>0</v>
          </cell>
          <cell r="HI114">
            <v>0</v>
          </cell>
          <cell r="HJ114"/>
          <cell r="HK114"/>
          <cell r="HL114"/>
          <cell r="HM114"/>
          <cell r="HN114"/>
          <cell r="HO114">
            <v>0</v>
          </cell>
          <cell r="HP114">
            <v>0</v>
          </cell>
          <cell r="HQ114">
            <v>0</v>
          </cell>
          <cell r="HR114">
            <v>0</v>
          </cell>
          <cell r="HS114">
            <v>0</v>
          </cell>
          <cell r="HT114"/>
          <cell r="HU114">
            <v>0</v>
          </cell>
          <cell r="HV114"/>
          <cell r="HW114">
            <v>0</v>
          </cell>
          <cell r="HX114"/>
          <cell r="HY114">
            <v>0</v>
          </cell>
          <cell r="HZ114">
            <v>0</v>
          </cell>
          <cell r="IA114">
            <v>416</v>
          </cell>
          <cell r="IB114">
            <v>150.24</v>
          </cell>
          <cell r="IC114">
            <v>34.666666666666664</v>
          </cell>
          <cell r="ID114">
            <v>15.024000000000001</v>
          </cell>
          <cell r="IE114">
            <v>0</v>
          </cell>
          <cell r="IF114">
            <v>80.333333333333329</v>
          </cell>
          <cell r="IG114">
            <v>55.333333333333336</v>
          </cell>
          <cell r="IH114">
            <v>3</v>
          </cell>
          <cell r="II114">
            <v>12</v>
          </cell>
          <cell r="IJ114"/>
          <cell r="IK114"/>
          <cell r="IL114"/>
          <cell r="IM114">
            <v>24.34</v>
          </cell>
          <cell r="IN114">
            <v>0</v>
          </cell>
        </row>
        <row r="115">
          <cell r="A115">
            <v>112</v>
          </cell>
          <cell r="B115" t="str">
            <v>Vidisha</v>
          </cell>
          <cell r="C115" t="str">
            <v>MADHYA PRADESH</v>
          </cell>
          <cell r="D115" t="str">
            <v>Central</v>
          </cell>
          <cell r="E115" t="str">
            <v>Global Steel</v>
          </cell>
          <cell r="F115"/>
          <cell r="G115"/>
          <cell r="H115">
            <v>0.5</v>
          </cell>
          <cell r="I115"/>
          <cell r="J115" t="str">
            <v>Medium</v>
          </cell>
          <cell r="K115"/>
          <cell r="L115"/>
          <cell r="M115" t="str">
            <v>Rubean Luther</v>
          </cell>
          <cell r="N115"/>
          <cell r="O115">
            <v>0</v>
          </cell>
          <cell r="P115">
            <v>2000</v>
          </cell>
          <cell r="Q115">
            <v>0</v>
          </cell>
          <cell r="R115">
            <v>0</v>
          </cell>
          <cell r="S115">
            <v>0</v>
          </cell>
          <cell r="T115">
            <v>4</v>
          </cell>
          <cell r="U115">
            <v>0</v>
          </cell>
          <cell r="V115">
            <v>0</v>
          </cell>
          <cell r="W115">
            <v>0</v>
          </cell>
          <cell r="X115">
            <v>0</v>
          </cell>
          <cell r="Y115" t="str">
            <v/>
          </cell>
          <cell r="Z115">
            <v>0</v>
          </cell>
          <cell r="AA115" t="str">
            <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cell r="AY115"/>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cell r="BW115"/>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cell r="CV115"/>
          <cell r="CW115"/>
          <cell r="CX115"/>
          <cell r="CY115"/>
          <cell r="CZ115"/>
          <cell r="DA115"/>
          <cell r="DB115"/>
          <cell r="DC115"/>
          <cell r="DD115"/>
          <cell r="DE115"/>
          <cell r="DF115"/>
          <cell r="DG115"/>
          <cell r="DH115">
            <v>0</v>
          </cell>
          <cell r="DI115">
            <v>0</v>
          </cell>
          <cell r="DJ115">
            <v>0</v>
          </cell>
          <cell r="DK115">
            <v>0</v>
          </cell>
          <cell r="DL115">
            <v>0</v>
          </cell>
          <cell r="DM115">
            <v>0</v>
          </cell>
          <cell r="DN115">
            <v>0</v>
          </cell>
          <cell r="DO115">
            <v>0</v>
          </cell>
          <cell r="DP115">
            <v>0</v>
          </cell>
          <cell r="DQ115">
            <v>0</v>
          </cell>
          <cell r="DR115">
            <v>0</v>
          </cell>
          <cell r="DS115"/>
          <cell r="DT115"/>
          <cell r="DU115"/>
          <cell r="DV115"/>
          <cell r="DW115"/>
          <cell r="DX115"/>
          <cell r="DY115"/>
          <cell r="DZ115"/>
          <cell r="EA115"/>
          <cell r="EB115"/>
          <cell r="EC115"/>
          <cell r="ED115"/>
          <cell r="EE115"/>
          <cell r="EF115"/>
          <cell r="EG115">
            <v>0</v>
          </cell>
          <cell r="EH115">
            <v>0</v>
          </cell>
          <cell r="EI115">
            <v>0</v>
          </cell>
          <cell r="EJ115">
            <v>0</v>
          </cell>
          <cell r="EK115">
            <v>0</v>
          </cell>
          <cell r="EL115">
            <v>0</v>
          </cell>
          <cell r="EM115">
            <v>0</v>
          </cell>
          <cell r="EN115">
            <v>0</v>
          </cell>
          <cell r="EO115">
            <v>0</v>
          </cell>
          <cell r="EP115">
            <v>0</v>
          </cell>
          <cell r="EQ115">
            <v>0</v>
          </cell>
          <cell r="ER115">
            <v>0</v>
          </cell>
          <cell r="ES115"/>
          <cell r="ET115"/>
          <cell r="EU115"/>
          <cell r="EV115"/>
          <cell r="EW115"/>
          <cell r="EX115"/>
          <cell r="EY115"/>
          <cell r="EZ115"/>
          <cell r="FA115"/>
          <cell r="FB115"/>
          <cell r="FC115"/>
          <cell r="FD115"/>
          <cell r="FE115">
            <v>0</v>
          </cell>
          <cell r="FF115">
            <v>0</v>
          </cell>
          <cell r="FG115">
            <v>0</v>
          </cell>
          <cell r="FH115">
            <v>0</v>
          </cell>
          <cell r="FI115">
            <v>0</v>
          </cell>
          <cell r="FJ115">
            <v>0</v>
          </cell>
          <cell r="FK115">
            <v>0</v>
          </cell>
          <cell r="FL115">
            <v>0</v>
          </cell>
          <cell r="FM115">
            <v>0</v>
          </cell>
          <cell r="FN115">
            <v>0</v>
          </cell>
          <cell r="FO115">
            <v>0</v>
          </cell>
          <cell r="FP115">
            <v>0</v>
          </cell>
          <cell r="FQ115"/>
          <cell r="FR115"/>
          <cell r="FS115"/>
          <cell r="FT115"/>
          <cell r="FU115"/>
          <cell r="FV115"/>
          <cell r="FW115"/>
          <cell r="FX115"/>
          <cell r="FY115"/>
          <cell r="FZ115"/>
          <cell r="GA115"/>
          <cell r="GB115"/>
          <cell r="GC115">
            <v>0</v>
          </cell>
          <cell r="GD115">
            <v>0</v>
          </cell>
          <cell r="GE115">
            <v>0</v>
          </cell>
          <cell r="GF115">
            <v>0</v>
          </cell>
          <cell r="GG115">
            <v>0</v>
          </cell>
          <cell r="GH115">
            <v>0</v>
          </cell>
          <cell r="GI115">
            <v>0</v>
          </cell>
          <cell r="GJ115">
            <v>0</v>
          </cell>
          <cell r="GK115">
            <v>0</v>
          </cell>
          <cell r="GL115">
            <v>0</v>
          </cell>
          <cell r="GM115">
            <v>0</v>
          </cell>
          <cell r="GN115">
            <v>0</v>
          </cell>
          <cell r="GO115"/>
          <cell r="GP115">
            <v>0</v>
          </cell>
          <cell r="GQ115">
            <v>0</v>
          </cell>
          <cell r="GR115">
            <v>0</v>
          </cell>
          <cell r="GS115"/>
          <cell r="GT115"/>
          <cell r="GU115"/>
          <cell r="GV115"/>
          <cell r="GW115"/>
          <cell r="GX115"/>
          <cell r="GY115"/>
          <cell r="GZ115"/>
          <cell r="HA115"/>
          <cell r="HB115"/>
          <cell r="HC115">
            <v>0</v>
          </cell>
          <cell r="HD115">
            <v>0</v>
          </cell>
          <cell r="HE115">
            <v>0</v>
          </cell>
          <cell r="HF115">
            <v>0</v>
          </cell>
          <cell r="HG115">
            <v>0</v>
          </cell>
          <cell r="HH115">
            <v>0</v>
          </cell>
          <cell r="HI115">
            <v>0</v>
          </cell>
          <cell r="HJ115"/>
          <cell r="HK115"/>
          <cell r="HL115"/>
          <cell r="HM115"/>
          <cell r="HN115"/>
          <cell r="HO115">
            <v>0</v>
          </cell>
          <cell r="HP115">
            <v>0</v>
          </cell>
          <cell r="HQ115">
            <v>0</v>
          </cell>
          <cell r="HR115">
            <v>0</v>
          </cell>
          <cell r="HS115">
            <v>0</v>
          </cell>
          <cell r="HT115"/>
          <cell r="HU115">
            <v>0</v>
          </cell>
          <cell r="HV115"/>
          <cell r="HW115">
            <v>0</v>
          </cell>
          <cell r="HX115"/>
          <cell r="HY115">
            <v>0</v>
          </cell>
          <cell r="HZ115">
            <v>34000</v>
          </cell>
          <cell r="IA115">
            <v>0</v>
          </cell>
          <cell r="IB115">
            <v>0</v>
          </cell>
          <cell r="IC115">
            <v>0</v>
          </cell>
          <cell r="ID115">
            <v>0</v>
          </cell>
          <cell r="IE115">
            <v>0</v>
          </cell>
          <cell r="IF115">
            <v>0</v>
          </cell>
          <cell r="IG115">
            <v>0</v>
          </cell>
          <cell r="IH115">
            <v>0</v>
          </cell>
          <cell r="II115">
            <v>0</v>
          </cell>
          <cell r="IJ115"/>
          <cell r="IK115"/>
          <cell r="IL115"/>
          <cell r="IM115">
            <v>0</v>
          </cell>
          <cell r="IN115">
            <v>0</v>
          </cell>
        </row>
        <row r="116">
          <cell r="A116">
            <v>113</v>
          </cell>
          <cell r="B116" t="str">
            <v>Rewa</v>
          </cell>
          <cell r="C116" t="str">
            <v>MADHYA PRADESH</v>
          </cell>
          <cell r="D116" t="str">
            <v>Central</v>
          </cell>
          <cell r="E116" t="str">
            <v>Global Steel</v>
          </cell>
          <cell r="F116"/>
          <cell r="G116"/>
          <cell r="H116">
            <v>0.5</v>
          </cell>
          <cell r="I116"/>
          <cell r="J116" t="str">
            <v>Medium</v>
          </cell>
          <cell r="K116"/>
          <cell r="L116"/>
          <cell r="M116"/>
          <cell r="N116" t="str">
            <v>Dharmendra Yadav</v>
          </cell>
          <cell r="O116">
            <v>0</v>
          </cell>
          <cell r="P116">
            <v>2500</v>
          </cell>
          <cell r="Q116">
            <v>0</v>
          </cell>
          <cell r="R116">
            <v>0</v>
          </cell>
          <cell r="S116">
            <v>0</v>
          </cell>
          <cell r="T116">
            <v>6</v>
          </cell>
          <cell r="U116">
            <v>0</v>
          </cell>
          <cell r="V116">
            <v>1</v>
          </cell>
          <cell r="W116">
            <v>0</v>
          </cell>
          <cell r="X116">
            <v>200</v>
          </cell>
          <cell r="Y116">
            <v>6.6180000000000003E-2</v>
          </cell>
          <cell r="Z116">
            <v>0.08</v>
          </cell>
          <cell r="AA116">
            <v>5.2944000000000003E-3</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30</v>
          </cell>
          <cell r="AP116">
            <v>0</v>
          </cell>
          <cell r="AQ116">
            <v>0</v>
          </cell>
          <cell r="AR116">
            <v>14.57</v>
          </cell>
          <cell r="AS116">
            <v>10.97</v>
          </cell>
          <cell r="AT116">
            <v>41.85</v>
          </cell>
          <cell r="AU116">
            <v>9.9700000000000006</v>
          </cell>
          <cell r="AV116">
            <v>0</v>
          </cell>
          <cell r="AW116">
            <v>25</v>
          </cell>
          <cell r="AX116"/>
          <cell r="AY116"/>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1</v>
          </cell>
          <cell r="BN116">
            <v>0</v>
          </cell>
          <cell r="BO116">
            <v>0</v>
          </cell>
          <cell r="BP116">
            <v>0</v>
          </cell>
          <cell r="BQ116">
            <v>0</v>
          </cell>
          <cell r="BR116">
            <v>0</v>
          </cell>
          <cell r="BS116">
            <v>0</v>
          </cell>
          <cell r="BT116">
            <v>0</v>
          </cell>
          <cell r="BU116">
            <v>0</v>
          </cell>
          <cell r="BV116"/>
          <cell r="BW116"/>
          <cell r="BX116">
            <v>1</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1</v>
          </cell>
          <cell r="CM116">
            <v>0</v>
          </cell>
          <cell r="CN116">
            <v>0</v>
          </cell>
          <cell r="CO116">
            <v>1</v>
          </cell>
          <cell r="CP116">
            <v>1</v>
          </cell>
          <cell r="CQ116">
            <v>1</v>
          </cell>
          <cell r="CR116">
            <v>1</v>
          </cell>
          <cell r="CS116">
            <v>0</v>
          </cell>
          <cell r="CT116">
            <v>1</v>
          </cell>
          <cell r="CU116"/>
          <cell r="CV116"/>
          <cell r="CW116"/>
          <cell r="CX116"/>
          <cell r="CY116"/>
          <cell r="CZ116"/>
          <cell r="DA116"/>
          <cell r="DB116"/>
          <cell r="DC116"/>
          <cell r="DD116"/>
          <cell r="DE116"/>
          <cell r="DF116"/>
          <cell r="DG116"/>
          <cell r="DH116">
            <v>0</v>
          </cell>
          <cell r="DI116">
            <v>0</v>
          </cell>
          <cell r="DJ116">
            <v>1</v>
          </cell>
          <cell r="DK116">
            <v>1</v>
          </cell>
          <cell r="DL116">
            <v>1</v>
          </cell>
          <cell r="DM116">
            <v>1</v>
          </cell>
          <cell r="DN116">
            <v>1</v>
          </cell>
          <cell r="DO116">
            <v>1</v>
          </cell>
          <cell r="DP116">
            <v>1</v>
          </cell>
          <cell r="DQ116">
            <v>1</v>
          </cell>
          <cell r="DR116">
            <v>1</v>
          </cell>
          <cell r="DS116"/>
          <cell r="DT116"/>
          <cell r="DU116"/>
          <cell r="DV116"/>
          <cell r="DW116"/>
          <cell r="DX116"/>
          <cell r="DY116"/>
          <cell r="DZ116"/>
          <cell r="EA116"/>
          <cell r="EB116"/>
          <cell r="EC116"/>
          <cell r="ED116"/>
          <cell r="EE116"/>
          <cell r="EF116"/>
          <cell r="EG116">
            <v>0</v>
          </cell>
          <cell r="EH116">
            <v>0</v>
          </cell>
          <cell r="EI116">
            <v>0</v>
          </cell>
          <cell r="EJ116">
            <v>0</v>
          </cell>
          <cell r="EK116">
            <v>0</v>
          </cell>
          <cell r="EL116">
            <v>0</v>
          </cell>
          <cell r="EM116">
            <v>0</v>
          </cell>
          <cell r="EN116">
            <v>0</v>
          </cell>
          <cell r="EO116">
            <v>0</v>
          </cell>
          <cell r="EP116">
            <v>0</v>
          </cell>
          <cell r="EQ116">
            <v>0</v>
          </cell>
          <cell r="ER116">
            <v>0</v>
          </cell>
          <cell r="ES116"/>
          <cell r="ET116"/>
          <cell r="EU116"/>
          <cell r="EV116"/>
          <cell r="EW116"/>
          <cell r="EX116"/>
          <cell r="EY116"/>
          <cell r="EZ116"/>
          <cell r="FA116"/>
          <cell r="FB116"/>
          <cell r="FC116"/>
          <cell r="FD116"/>
          <cell r="FE116">
            <v>0</v>
          </cell>
          <cell r="FF116">
            <v>0</v>
          </cell>
          <cell r="FG116">
            <v>0</v>
          </cell>
          <cell r="FH116">
            <v>0</v>
          </cell>
          <cell r="FI116">
            <v>0</v>
          </cell>
          <cell r="FJ116">
            <v>0</v>
          </cell>
          <cell r="FK116">
            <v>0</v>
          </cell>
          <cell r="FL116">
            <v>0</v>
          </cell>
          <cell r="FM116">
            <v>0</v>
          </cell>
          <cell r="FN116">
            <v>0</v>
          </cell>
          <cell r="FO116">
            <v>0</v>
          </cell>
          <cell r="FP116">
            <v>0</v>
          </cell>
          <cell r="FQ116"/>
          <cell r="FR116"/>
          <cell r="FS116"/>
          <cell r="FT116"/>
          <cell r="FU116"/>
          <cell r="FV116"/>
          <cell r="FW116"/>
          <cell r="FX116"/>
          <cell r="FY116"/>
          <cell r="FZ116"/>
          <cell r="GA116"/>
          <cell r="GB116"/>
          <cell r="GC116">
            <v>0</v>
          </cell>
          <cell r="GD116">
            <v>0</v>
          </cell>
          <cell r="GE116">
            <v>0</v>
          </cell>
          <cell r="GF116">
            <v>0</v>
          </cell>
          <cell r="GG116">
            <v>0</v>
          </cell>
          <cell r="GH116">
            <v>0</v>
          </cell>
          <cell r="GI116">
            <v>0</v>
          </cell>
          <cell r="GJ116">
            <v>0</v>
          </cell>
          <cell r="GK116">
            <v>0</v>
          </cell>
          <cell r="GL116">
            <v>0</v>
          </cell>
          <cell r="GM116">
            <v>0</v>
          </cell>
          <cell r="GN116">
            <v>0</v>
          </cell>
          <cell r="GO116"/>
          <cell r="GP116">
            <v>0</v>
          </cell>
          <cell r="GQ116">
            <v>0</v>
          </cell>
          <cell r="GR116">
            <v>0</v>
          </cell>
          <cell r="GS116"/>
          <cell r="GT116"/>
          <cell r="GU116"/>
          <cell r="GV116"/>
          <cell r="GW116"/>
          <cell r="GX116"/>
          <cell r="GY116"/>
          <cell r="GZ116"/>
          <cell r="HA116"/>
          <cell r="HB116"/>
          <cell r="HC116">
            <v>0</v>
          </cell>
          <cell r="HD116">
            <v>0</v>
          </cell>
          <cell r="HE116">
            <v>0</v>
          </cell>
          <cell r="HF116">
            <v>0</v>
          </cell>
          <cell r="HG116">
            <v>0</v>
          </cell>
          <cell r="HH116">
            <v>0</v>
          </cell>
          <cell r="HI116">
            <v>0</v>
          </cell>
          <cell r="HJ116"/>
          <cell r="HK116"/>
          <cell r="HL116"/>
          <cell r="HM116"/>
          <cell r="HN116"/>
          <cell r="HO116">
            <v>0</v>
          </cell>
          <cell r="HP116">
            <v>0</v>
          </cell>
          <cell r="HQ116">
            <v>0</v>
          </cell>
          <cell r="HR116">
            <v>0</v>
          </cell>
          <cell r="HS116">
            <v>5671</v>
          </cell>
          <cell r="HT116"/>
          <cell r="HU116">
            <v>0</v>
          </cell>
          <cell r="HV116"/>
          <cell r="HW116">
            <v>0</v>
          </cell>
          <cell r="HX116"/>
          <cell r="HY116">
            <v>0</v>
          </cell>
          <cell r="HZ116">
            <v>34026</v>
          </cell>
          <cell r="IA116">
            <v>0</v>
          </cell>
          <cell r="IB116">
            <v>132.36000000000001</v>
          </cell>
          <cell r="IC116">
            <v>0</v>
          </cell>
          <cell r="ID116">
            <v>13.236000000000001</v>
          </cell>
          <cell r="IE116">
            <v>0</v>
          </cell>
          <cell r="IF116">
            <v>0</v>
          </cell>
          <cell r="IG116">
            <v>0</v>
          </cell>
          <cell r="IH116">
            <v>0</v>
          </cell>
          <cell r="II116">
            <v>10</v>
          </cell>
          <cell r="IJ116"/>
          <cell r="IK116"/>
          <cell r="IL116"/>
          <cell r="IM116">
            <v>11.656666666666666</v>
          </cell>
          <cell r="IN116">
            <v>0</v>
          </cell>
        </row>
        <row r="117">
          <cell r="A117">
            <v>114</v>
          </cell>
          <cell r="B117" t="str">
            <v>Satna</v>
          </cell>
          <cell r="C117" t="str">
            <v>MADHYA PRADESH</v>
          </cell>
          <cell r="D117" t="str">
            <v>Central</v>
          </cell>
          <cell r="E117" t="str">
            <v>Global Steel</v>
          </cell>
          <cell r="F117"/>
          <cell r="G117"/>
          <cell r="H117">
            <v>0.5</v>
          </cell>
          <cell r="I117"/>
          <cell r="J117" t="str">
            <v>Medium</v>
          </cell>
          <cell r="K117"/>
          <cell r="L117"/>
          <cell r="M117"/>
          <cell r="N117" t="str">
            <v>Dharmendra Yadav</v>
          </cell>
          <cell r="O117">
            <v>13</v>
          </cell>
          <cell r="P117">
            <v>2500</v>
          </cell>
          <cell r="Q117">
            <v>0</v>
          </cell>
          <cell r="R117">
            <v>3</v>
          </cell>
          <cell r="S117">
            <v>2</v>
          </cell>
          <cell r="T117">
            <v>0</v>
          </cell>
          <cell r="U117">
            <v>0</v>
          </cell>
          <cell r="V117">
            <v>1</v>
          </cell>
          <cell r="W117">
            <v>0</v>
          </cell>
          <cell r="X117">
            <v>0</v>
          </cell>
          <cell r="Y117" t="str">
            <v/>
          </cell>
          <cell r="Z117">
            <v>0</v>
          </cell>
          <cell r="AA117" t="str">
            <v/>
          </cell>
          <cell r="AB117">
            <v>0</v>
          </cell>
          <cell r="AC117">
            <v>0</v>
          </cell>
          <cell r="AD117">
            <v>29</v>
          </cell>
          <cell r="AE117">
            <v>0</v>
          </cell>
          <cell r="AF117">
            <v>0</v>
          </cell>
          <cell r="AG117">
            <v>0</v>
          </cell>
          <cell r="AH117">
            <v>0</v>
          </cell>
          <cell r="AI117">
            <v>32</v>
          </cell>
          <cell r="AJ117">
            <v>0</v>
          </cell>
          <cell r="AK117">
            <v>0</v>
          </cell>
          <cell r="AL117">
            <v>0</v>
          </cell>
          <cell r="AM117">
            <v>0</v>
          </cell>
          <cell r="AN117">
            <v>0</v>
          </cell>
          <cell r="AO117">
            <v>68</v>
          </cell>
          <cell r="AP117">
            <v>0</v>
          </cell>
          <cell r="AQ117">
            <v>0</v>
          </cell>
          <cell r="AR117">
            <v>0</v>
          </cell>
          <cell r="AS117">
            <v>0</v>
          </cell>
          <cell r="AT117">
            <v>0</v>
          </cell>
          <cell r="AU117">
            <v>0</v>
          </cell>
          <cell r="AV117">
            <v>0</v>
          </cell>
          <cell r="AW117">
            <v>0</v>
          </cell>
          <cell r="AX117"/>
          <cell r="AY117"/>
          <cell r="AZ117">
            <v>0</v>
          </cell>
          <cell r="BA117">
            <v>0</v>
          </cell>
          <cell r="BB117">
            <v>1</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cell r="BW117"/>
          <cell r="BX117">
            <v>1</v>
          </cell>
          <cell r="BY117">
            <v>0</v>
          </cell>
          <cell r="BZ117">
            <v>0</v>
          </cell>
          <cell r="CA117">
            <v>1</v>
          </cell>
          <cell r="CB117">
            <v>0</v>
          </cell>
          <cell r="CC117">
            <v>0</v>
          </cell>
          <cell r="CD117">
            <v>0</v>
          </cell>
          <cell r="CE117">
            <v>0</v>
          </cell>
          <cell r="CF117">
            <v>1</v>
          </cell>
          <cell r="CG117">
            <v>0</v>
          </cell>
          <cell r="CH117">
            <v>0</v>
          </cell>
          <cell r="CI117">
            <v>0</v>
          </cell>
          <cell r="CJ117">
            <v>0</v>
          </cell>
          <cell r="CK117">
            <v>0</v>
          </cell>
          <cell r="CL117">
            <v>1</v>
          </cell>
          <cell r="CM117">
            <v>0</v>
          </cell>
          <cell r="CN117">
            <v>0</v>
          </cell>
          <cell r="CO117">
            <v>0</v>
          </cell>
          <cell r="CP117">
            <v>0</v>
          </cell>
          <cell r="CQ117">
            <v>0</v>
          </cell>
          <cell r="CR117">
            <v>0</v>
          </cell>
          <cell r="CS117">
            <v>0</v>
          </cell>
          <cell r="CT117">
            <v>0</v>
          </cell>
          <cell r="CU117"/>
          <cell r="CV117"/>
          <cell r="CW117"/>
          <cell r="CX117"/>
          <cell r="CY117"/>
          <cell r="CZ117"/>
          <cell r="DA117"/>
          <cell r="DB117"/>
          <cell r="DC117"/>
          <cell r="DD117"/>
          <cell r="DE117"/>
          <cell r="DF117"/>
          <cell r="DG117"/>
          <cell r="DH117">
            <v>0</v>
          </cell>
          <cell r="DI117">
            <v>0</v>
          </cell>
          <cell r="DJ117">
            <v>1</v>
          </cell>
          <cell r="DK117">
            <v>1</v>
          </cell>
          <cell r="DL117">
            <v>1</v>
          </cell>
          <cell r="DM117">
            <v>0</v>
          </cell>
          <cell r="DN117">
            <v>0</v>
          </cell>
          <cell r="DO117">
            <v>0</v>
          </cell>
          <cell r="DP117">
            <v>0</v>
          </cell>
          <cell r="DQ117">
            <v>0</v>
          </cell>
          <cell r="DR117">
            <v>0</v>
          </cell>
          <cell r="DS117"/>
          <cell r="DT117"/>
          <cell r="DU117"/>
          <cell r="DV117"/>
          <cell r="DW117"/>
          <cell r="DX117"/>
          <cell r="DY117"/>
          <cell r="DZ117"/>
          <cell r="EA117"/>
          <cell r="EB117"/>
          <cell r="EC117"/>
          <cell r="ED117"/>
          <cell r="EE117"/>
          <cell r="EF117"/>
          <cell r="EG117">
            <v>0</v>
          </cell>
          <cell r="EH117">
            <v>0</v>
          </cell>
          <cell r="EI117">
            <v>0</v>
          </cell>
          <cell r="EJ117">
            <v>0</v>
          </cell>
          <cell r="EK117">
            <v>0</v>
          </cell>
          <cell r="EL117">
            <v>0</v>
          </cell>
          <cell r="EM117">
            <v>0</v>
          </cell>
          <cell r="EN117">
            <v>0</v>
          </cell>
          <cell r="EO117">
            <v>0</v>
          </cell>
          <cell r="EP117">
            <v>0</v>
          </cell>
          <cell r="EQ117">
            <v>0</v>
          </cell>
          <cell r="ER117">
            <v>0</v>
          </cell>
          <cell r="ES117"/>
          <cell r="ET117"/>
          <cell r="EU117"/>
          <cell r="EV117"/>
          <cell r="EW117"/>
          <cell r="EX117"/>
          <cell r="EY117"/>
          <cell r="EZ117"/>
          <cell r="FA117"/>
          <cell r="FB117"/>
          <cell r="FC117"/>
          <cell r="FD117"/>
          <cell r="FE117">
            <v>0</v>
          </cell>
          <cell r="FF117">
            <v>0</v>
          </cell>
          <cell r="FG117">
            <v>0</v>
          </cell>
          <cell r="FH117">
            <v>0</v>
          </cell>
          <cell r="FI117">
            <v>0</v>
          </cell>
          <cell r="FJ117">
            <v>0</v>
          </cell>
          <cell r="FK117">
            <v>0</v>
          </cell>
          <cell r="FL117">
            <v>0</v>
          </cell>
          <cell r="FM117">
            <v>0</v>
          </cell>
          <cell r="FN117">
            <v>0</v>
          </cell>
          <cell r="FO117">
            <v>0</v>
          </cell>
          <cell r="FP117">
            <v>0</v>
          </cell>
          <cell r="FQ117"/>
          <cell r="FR117"/>
          <cell r="FS117"/>
          <cell r="FT117"/>
          <cell r="FU117"/>
          <cell r="FV117"/>
          <cell r="FW117"/>
          <cell r="FX117"/>
          <cell r="FY117"/>
          <cell r="FZ117"/>
          <cell r="GA117"/>
          <cell r="GB117"/>
          <cell r="GC117">
            <v>0</v>
          </cell>
          <cell r="GD117">
            <v>0</v>
          </cell>
          <cell r="GE117">
            <v>0</v>
          </cell>
          <cell r="GF117">
            <v>0</v>
          </cell>
          <cell r="GG117">
            <v>0</v>
          </cell>
          <cell r="GH117">
            <v>0</v>
          </cell>
          <cell r="GI117">
            <v>0</v>
          </cell>
          <cell r="GJ117">
            <v>0</v>
          </cell>
          <cell r="GK117">
            <v>0</v>
          </cell>
          <cell r="GL117">
            <v>0</v>
          </cell>
          <cell r="GM117">
            <v>0</v>
          </cell>
          <cell r="GN117">
            <v>0</v>
          </cell>
          <cell r="GO117"/>
          <cell r="GP117">
            <v>0</v>
          </cell>
          <cell r="GQ117">
            <v>0</v>
          </cell>
          <cell r="GR117">
            <v>0</v>
          </cell>
          <cell r="GS117"/>
          <cell r="GT117"/>
          <cell r="GU117"/>
          <cell r="GV117"/>
          <cell r="GW117"/>
          <cell r="GX117"/>
          <cell r="GY117"/>
          <cell r="GZ117"/>
          <cell r="HA117"/>
          <cell r="HB117"/>
          <cell r="HC117">
            <v>0</v>
          </cell>
          <cell r="HD117">
            <v>1</v>
          </cell>
          <cell r="HE117">
            <v>0</v>
          </cell>
          <cell r="HF117">
            <v>0</v>
          </cell>
          <cell r="HG117">
            <v>0</v>
          </cell>
          <cell r="HH117">
            <v>0</v>
          </cell>
          <cell r="HI117">
            <v>0</v>
          </cell>
          <cell r="HJ117"/>
          <cell r="HK117"/>
          <cell r="HL117"/>
          <cell r="HM117"/>
          <cell r="HN117"/>
          <cell r="HO117">
            <v>0</v>
          </cell>
          <cell r="HP117">
            <v>0</v>
          </cell>
          <cell r="HQ117">
            <v>0</v>
          </cell>
          <cell r="HR117">
            <v>0</v>
          </cell>
          <cell r="HS117">
            <v>0</v>
          </cell>
          <cell r="HT117"/>
          <cell r="HU117">
            <v>0</v>
          </cell>
          <cell r="HV117"/>
          <cell r="HW117">
            <v>0</v>
          </cell>
          <cell r="HX117"/>
          <cell r="HY117">
            <v>0</v>
          </cell>
          <cell r="HZ117">
            <v>0</v>
          </cell>
          <cell r="IA117">
            <v>61</v>
          </cell>
          <cell r="IB117">
            <v>68</v>
          </cell>
          <cell r="IC117">
            <v>5.083333333333333</v>
          </cell>
          <cell r="ID117">
            <v>6.8</v>
          </cell>
          <cell r="IE117">
            <v>9.6666666666666661</v>
          </cell>
          <cell r="IF117">
            <v>0</v>
          </cell>
          <cell r="IG117">
            <v>10.666666666666666</v>
          </cell>
          <cell r="IH117">
            <v>0</v>
          </cell>
          <cell r="II117">
            <v>22.666666666666668</v>
          </cell>
          <cell r="IJ117"/>
          <cell r="IK117"/>
          <cell r="IL117"/>
          <cell r="IM117">
            <v>0</v>
          </cell>
          <cell r="IN117">
            <v>2500</v>
          </cell>
        </row>
        <row r="118">
          <cell r="A118">
            <v>115</v>
          </cell>
          <cell r="B118" t="str">
            <v>Burhanpur</v>
          </cell>
          <cell r="C118" t="str">
            <v>MADHYA PRADESH</v>
          </cell>
          <cell r="D118" t="str">
            <v>Central</v>
          </cell>
          <cell r="E118" t="str">
            <v>R. K. ENTERPRISES</v>
          </cell>
          <cell r="F118"/>
          <cell r="G118"/>
          <cell r="H118">
            <v>0.5</v>
          </cell>
          <cell r="I118"/>
          <cell r="J118" t="str">
            <v>Medium</v>
          </cell>
          <cell r="K118"/>
          <cell r="L118"/>
          <cell r="M118"/>
          <cell r="N118" t="str">
            <v>Yogeshwar Richhariya</v>
          </cell>
          <cell r="O118">
            <v>5</v>
          </cell>
          <cell r="P118">
            <v>2500</v>
          </cell>
          <cell r="Q118">
            <v>0</v>
          </cell>
          <cell r="R118">
            <v>1</v>
          </cell>
          <cell r="S118">
            <v>1</v>
          </cell>
          <cell r="T118">
            <v>2</v>
          </cell>
          <cell r="U118">
            <v>0</v>
          </cell>
          <cell r="V118">
            <v>1</v>
          </cell>
          <cell r="W118">
            <v>0</v>
          </cell>
          <cell r="X118">
            <v>0</v>
          </cell>
          <cell r="Y118" t="str">
            <v/>
          </cell>
          <cell r="Z118">
            <v>0</v>
          </cell>
          <cell r="AA118" t="str">
            <v/>
          </cell>
          <cell r="AB118">
            <v>0</v>
          </cell>
          <cell r="AC118">
            <v>0</v>
          </cell>
          <cell r="AD118">
            <v>0</v>
          </cell>
          <cell r="AE118">
            <v>0</v>
          </cell>
          <cell r="AF118">
            <v>0</v>
          </cell>
          <cell r="AG118">
            <v>0</v>
          </cell>
          <cell r="AH118">
            <v>0</v>
          </cell>
          <cell r="AI118">
            <v>0</v>
          </cell>
          <cell r="AJ118">
            <v>0</v>
          </cell>
          <cell r="AK118">
            <v>0</v>
          </cell>
          <cell r="AL118">
            <v>11.9</v>
          </cell>
          <cell r="AM118">
            <v>0</v>
          </cell>
          <cell r="AN118">
            <v>0</v>
          </cell>
          <cell r="AO118">
            <v>0</v>
          </cell>
          <cell r="AP118">
            <v>0</v>
          </cell>
          <cell r="AQ118">
            <v>0</v>
          </cell>
          <cell r="AR118">
            <v>0</v>
          </cell>
          <cell r="AS118">
            <v>0</v>
          </cell>
          <cell r="AT118">
            <v>0</v>
          </cell>
          <cell r="AU118">
            <v>0</v>
          </cell>
          <cell r="AV118">
            <v>0</v>
          </cell>
          <cell r="AW118">
            <v>0</v>
          </cell>
          <cell r="AX118"/>
          <cell r="AY118"/>
          <cell r="AZ118">
            <v>0</v>
          </cell>
          <cell r="BA118">
            <v>0</v>
          </cell>
          <cell r="BB118">
            <v>0</v>
          </cell>
          <cell r="BC118">
            <v>0</v>
          </cell>
          <cell r="BD118">
            <v>0</v>
          </cell>
          <cell r="BE118">
            <v>0</v>
          </cell>
          <cell r="BF118">
            <v>0</v>
          </cell>
          <cell r="BG118">
            <v>0</v>
          </cell>
          <cell r="BH118">
            <v>0</v>
          </cell>
          <cell r="BI118">
            <v>0</v>
          </cell>
          <cell r="BJ118">
            <v>1</v>
          </cell>
          <cell r="BK118">
            <v>0</v>
          </cell>
          <cell r="BL118">
            <v>0</v>
          </cell>
          <cell r="BM118">
            <v>0</v>
          </cell>
          <cell r="BN118">
            <v>0</v>
          </cell>
          <cell r="BO118">
            <v>0</v>
          </cell>
          <cell r="BP118">
            <v>0</v>
          </cell>
          <cell r="BQ118">
            <v>0</v>
          </cell>
          <cell r="BR118">
            <v>0</v>
          </cell>
          <cell r="BS118">
            <v>0</v>
          </cell>
          <cell r="BT118">
            <v>0</v>
          </cell>
          <cell r="BU118">
            <v>0</v>
          </cell>
          <cell r="BV118"/>
          <cell r="BW118"/>
          <cell r="BX118">
            <v>1</v>
          </cell>
          <cell r="BY118">
            <v>0</v>
          </cell>
          <cell r="BZ118">
            <v>0</v>
          </cell>
          <cell r="CA118">
            <v>0</v>
          </cell>
          <cell r="CB118">
            <v>0</v>
          </cell>
          <cell r="CC118">
            <v>0</v>
          </cell>
          <cell r="CD118">
            <v>0</v>
          </cell>
          <cell r="CE118">
            <v>0</v>
          </cell>
          <cell r="CF118">
            <v>0</v>
          </cell>
          <cell r="CG118">
            <v>0</v>
          </cell>
          <cell r="CH118">
            <v>0</v>
          </cell>
          <cell r="CI118">
            <v>1</v>
          </cell>
          <cell r="CJ118">
            <v>0</v>
          </cell>
          <cell r="CK118">
            <v>0</v>
          </cell>
          <cell r="CL118">
            <v>0</v>
          </cell>
          <cell r="CM118">
            <v>0</v>
          </cell>
          <cell r="CN118">
            <v>0</v>
          </cell>
          <cell r="CO118">
            <v>0</v>
          </cell>
          <cell r="CP118">
            <v>0</v>
          </cell>
          <cell r="CQ118">
            <v>0</v>
          </cell>
          <cell r="CR118">
            <v>0</v>
          </cell>
          <cell r="CS118">
            <v>0</v>
          </cell>
          <cell r="CT118">
            <v>0</v>
          </cell>
          <cell r="CU118"/>
          <cell r="CV118"/>
          <cell r="CW118"/>
          <cell r="CX118"/>
          <cell r="CY118"/>
          <cell r="CZ118"/>
          <cell r="DA118"/>
          <cell r="DB118"/>
          <cell r="DC118"/>
          <cell r="DD118"/>
          <cell r="DE118"/>
          <cell r="DF118"/>
          <cell r="DG118"/>
          <cell r="DH118">
            <v>1</v>
          </cell>
          <cell r="DI118">
            <v>1</v>
          </cell>
          <cell r="DJ118">
            <v>0</v>
          </cell>
          <cell r="DK118">
            <v>0</v>
          </cell>
          <cell r="DL118">
            <v>0</v>
          </cell>
          <cell r="DM118">
            <v>0</v>
          </cell>
          <cell r="DN118">
            <v>0</v>
          </cell>
          <cell r="DO118">
            <v>0</v>
          </cell>
          <cell r="DP118">
            <v>0</v>
          </cell>
          <cell r="DQ118">
            <v>0</v>
          </cell>
          <cell r="DR118">
            <v>0</v>
          </cell>
          <cell r="DS118"/>
          <cell r="DT118"/>
          <cell r="DU118"/>
          <cell r="DV118"/>
          <cell r="DW118"/>
          <cell r="DX118"/>
          <cell r="DY118"/>
          <cell r="DZ118"/>
          <cell r="EA118"/>
          <cell r="EB118"/>
          <cell r="EC118"/>
          <cell r="ED118"/>
          <cell r="EE118"/>
          <cell r="EF118"/>
          <cell r="EG118">
            <v>0</v>
          </cell>
          <cell r="EH118">
            <v>0</v>
          </cell>
          <cell r="EI118">
            <v>0</v>
          </cell>
          <cell r="EJ118">
            <v>0</v>
          </cell>
          <cell r="EK118">
            <v>0</v>
          </cell>
          <cell r="EL118">
            <v>0</v>
          </cell>
          <cell r="EM118">
            <v>0</v>
          </cell>
          <cell r="EN118">
            <v>0</v>
          </cell>
          <cell r="EO118">
            <v>0</v>
          </cell>
          <cell r="EP118">
            <v>0</v>
          </cell>
          <cell r="EQ118">
            <v>0</v>
          </cell>
          <cell r="ER118">
            <v>0</v>
          </cell>
          <cell r="ES118"/>
          <cell r="ET118"/>
          <cell r="EU118"/>
          <cell r="EV118"/>
          <cell r="EW118"/>
          <cell r="EX118"/>
          <cell r="EY118"/>
          <cell r="EZ118"/>
          <cell r="FA118"/>
          <cell r="FB118"/>
          <cell r="FC118"/>
          <cell r="FD118"/>
          <cell r="FE118">
            <v>0</v>
          </cell>
          <cell r="FF118">
            <v>0</v>
          </cell>
          <cell r="FG118">
            <v>0</v>
          </cell>
          <cell r="FH118">
            <v>0</v>
          </cell>
          <cell r="FI118">
            <v>0</v>
          </cell>
          <cell r="FJ118">
            <v>0</v>
          </cell>
          <cell r="FK118">
            <v>0</v>
          </cell>
          <cell r="FL118">
            <v>0</v>
          </cell>
          <cell r="FM118">
            <v>0</v>
          </cell>
          <cell r="FN118">
            <v>0</v>
          </cell>
          <cell r="FO118">
            <v>0</v>
          </cell>
          <cell r="FP118">
            <v>0</v>
          </cell>
          <cell r="FQ118"/>
          <cell r="FR118"/>
          <cell r="FS118"/>
          <cell r="FT118"/>
          <cell r="FU118"/>
          <cell r="FV118"/>
          <cell r="FW118"/>
          <cell r="FX118"/>
          <cell r="FY118"/>
          <cell r="FZ118"/>
          <cell r="GA118"/>
          <cell r="GB118"/>
          <cell r="GC118">
            <v>0</v>
          </cell>
          <cell r="GD118">
            <v>0</v>
          </cell>
          <cell r="GE118">
            <v>0</v>
          </cell>
          <cell r="GF118">
            <v>0</v>
          </cell>
          <cell r="GG118">
            <v>0</v>
          </cell>
          <cell r="GH118">
            <v>0</v>
          </cell>
          <cell r="GI118">
            <v>0</v>
          </cell>
          <cell r="GJ118">
            <v>0</v>
          </cell>
          <cell r="GK118">
            <v>0</v>
          </cell>
          <cell r="GL118">
            <v>0</v>
          </cell>
          <cell r="GM118">
            <v>0</v>
          </cell>
          <cell r="GN118">
            <v>0</v>
          </cell>
          <cell r="GO118"/>
          <cell r="GP118">
            <v>0</v>
          </cell>
          <cell r="GQ118">
            <v>0</v>
          </cell>
          <cell r="GR118">
            <v>0</v>
          </cell>
          <cell r="GS118"/>
          <cell r="GT118"/>
          <cell r="GU118"/>
          <cell r="GV118"/>
          <cell r="GW118"/>
          <cell r="GX118"/>
          <cell r="GY118"/>
          <cell r="GZ118"/>
          <cell r="HA118"/>
          <cell r="HB118"/>
          <cell r="HC118">
            <v>0</v>
          </cell>
          <cell r="HD118">
            <v>0</v>
          </cell>
          <cell r="HE118">
            <v>0</v>
          </cell>
          <cell r="HF118">
            <v>0</v>
          </cell>
          <cell r="HG118">
            <v>0</v>
          </cell>
          <cell r="HH118">
            <v>0</v>
          </cell>
          <cell r="HI118">
            <v>0</v>
          </cell>
          <cell r="HJ118"/>
          <cell r="HK118"/>
          <cell r="HL118"/>
          <cell r="HM118"/>
          <cell r="HN118"/>
          <cell r="HO118">
            <v>0</v>
          </cell>
          <cell r="HP118">
            <v>0</v>
          </cell>
          <cell r="HQ118">
            <v>0</v>
          </cell>
          <cell r="HR118">
            <v>0</v>
          </cell>
          <cell r="HS118">
            <v>5950</v>
          </cell>
          <cell r="HT118"/>
          <cell r="HU118">
            <v>0</v>
          </cell>
          <cell r="HV118"/>
          <cell r="HW118">
            <v>0</v>
          </cell>
          <cell r="HX118"/>
          <cell r="HY118">
            <v>0</v>
          </cell>
          <cell r="HZ118">
            <v>37485</v>
          </cell>
          <cell r="IA118">
            <v>11.9</v>
          </cell>
          <cell r="IB118">
            <v>0</v>
          </cell>
          <cell r="IC118">
            <v>0.9916666666666667</v>
          </cell>
          <cell r="ID118">
            <v>0</v>
          </cell>
          <cell r="IE118">
            <v>0</v>
          </cell>
          <cell r="IF118">
            <v>0</v>
          </cell>
          <cell r="IG118">
            <v>0</v>
          </cell>
          <cell r="IH118">
            <v>3.9666666666666668</v>
          </cell>
          <cell r="II118">
            <v>0</v>
          </cell>
          <cell r="IJ118"/>
          <cell r="IK118"/>
          <cell r="IL118"/>
          <cell r="IM118">
            <v>0</v>
          </cell>
          <cell r="IN118">
            <v>1500</v>
          </cell>
        </row>
        <row r="119">
          <cell r="A119">
            <v>116</v>
          </cell>
          <cell r="B119" t="str">
            <v>Ratlam</v>
          </cell>
          <cell r="C119" t="str">
            <v>MADHYA PRADESH</v>
          </cell>
          <cell r="D119" t="str">
            <v>Central</v>
          </cell>
          <cell r="E119" t="str">
            <v>R. K. ENTERPRISES</v>
          </cell>
          <cell r="F119"/>
          <cell r="G119"/>
          <cell r="H119">
            <v>0.5</v>
          </cell>
          <cell r="I119"/>
          <cell r="J119" t="str">
            <v>Medium</v>
          </cell>
          <cell r="K119"/>
          <cell r="L119"/>
          <cell r="M119" t="str">
            <v>Swapnil Dahayat</v>
          </cell>
          <cell r="N119"/>
          <cell r="O119">
            <v>5</v>
          </cell>
          <cell r="P119">
            <v>3000</v>
          </cell>
          <cell r="Q119">
            <v>0</v>
          </cell>
          <cell r="R119">
            <v>1</v>
          </cell>
          <cell r="S119">
            <v>1</v>
          </cell>
          <cell r="T119">
            <v>4</v>
          </cell>
          <cell r="U119">
            <v>0</v>
          </cell>
          <cell r="V119">
            <v>0</v>
          </cell>
          <cell r="W119">
            <v>0</v>
          </cell>
          <cell r="X119">
            <v>0</v>
          </cell>
          <cell r="Y119" t="str">
            <v/>
          </cell>
          <cell r="Z119">
            <v>0</v>
          </cell>
          <cell r="AA119" t="str">
            <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cell r="AY119"/>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cell r="BW119"/>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cell r="CV119"/>
          <cell r="CW119"/>
          <cell r="CX119"/>
          <cell r="CY119"/>
          <cell r="CZ119"/>
          <cell r="DA119"/>
          <cell r="DB119"/>
          <cell r="DC119"/>
          <cell r="DD119"/>
          <cell r="DE119"/>
          <cell r="DF119"/>
          <cell r="DG119"/>
          <cell r="DH119">
            <v>0</v>
          </cell>
          <cell r="DI119">
            <v>0</v>
          </cell>
          <cell r="DJ119">
            <v>0</v>
          </cell>
          <cell r="DK119">
            <v>0</v>
          </cell>
          <cell r="DL119">
            <v>0</v>
          </cell>
          <cell r="DM119">
            <v>0</v>
          </cell>
          <cell r="DN119">
            <v>0</v>
          </cell>
          <cell r="DO119">
            <v>0</v>
          </cell>
          <cell r="DP119">
            <v>0</v>
          </cell>
          <cell r="DQ119">
            <v>0</v>
          </cell>
          <cell r="DR119">
            <v>0</v>
          </cell>
          <cell r="DS119"/>
          <cell r="DT119"/>
          <cell r="DU119"/>
          <cell r="DV119"/>
          <cell r="DW119"/>
          <cell r="DX119"/>
          <cell r="DY119"/>
          <cell r="DZ119"/>
          <cell r="EA119"/>
          <cell r="EB119"/>
          <cell r="EC119"/>
          <cell r="ED119"/>
          <cell r="EE119"/>
          <cell r="EF119"/>
          <cell r="EG119">
            <v>0</v>
          </cell>
          <cell r="EH119">
            <v>0</v>
          </cell>
          <cell r="EI119">
            <v>0</v>
          </cell>
          <cell r="EJ119">
            <v>0</v>
          </cell>
          <cell r="EK119">
            <v>0</v>
          </cell>
          <cell r="EL119">
            <v>0</v>
          </cell>
          <cell r="EM119">
            <v>0</v>
          </cell>
          <cell r="EN119">
            <v>0</v>
          </cell>
          <cell r="EO119">
            <v>0</v>
          </cell>
          <cell r="EP119">
            <v>0</v>
          </cell>
          <cell r="EQ119">
            <v>0</v>
          </cell>
          <cell r="ER119">
            <v>0</v>
          </cell>
          <cell r="ES119"/>
          <cell r="ET119"/>
          <cell r="EU119"/>
          <cell r="EV119"/>
          <cell r="EW119"/>
          <cell r="EX119"/>
          <cell r="EY119"/>
          <cell r="EZ119"/>
          <cell r="FA119"/>
          <cell r="FB119"/>
          <cell r="FC119"/>
          <cell r="FD119"/>
          <cell r="FE119">
            <v>2</v>
          </cell>
          <cell r="FF119">
            <v>2</v>
          </cell>
          <cell r="FG119">
            <v>1</v>
          </cell>
          <cell r="FH119">
            <v>0</v>
          </cell>
          <cell r="FI119">
            <v>0</v>
          </cell>
          <cell r="FJ119">
            <v>0</v>
          </cell>
          <cell r="FK119">
            <v>0</v>
          </cell>
          <cell r="FL119">
            <v>0</v>
          </cell>
          <cell r="FM119">
            <v>0</v>
          </cell>
          <cell r="FN119">
            <v>0</v>
          </cell>
          <cell r="FO119">
            <v>0</v>
          </cell>
          <cell r="FP119">
            <v>0</v>
          </cell>
          <cell r="FQ119"/>
          <cell r="FR119"/>
          <cell r="FS119"/>
          <cell r="FT119"/>
          <cell r="FU119"/>
          <cell r="FV119"/>
          <cell r="FW119"/>
          <cell r="FX119"/>
          <cell r="FY119"/>
          <cell r="FZ119"/>
          <cell r="GA119"/>
          <cell r="GB119"/>
          <cell r="GC119">
            <v>2</v>
          </cell>
          <cell r="GD119">
            <v>2</v>
          </cell>
          <cell r="GE119">
            <v>1</v>
          </cell>
          <cell r="GF119">
            <v>0</v>
          </cell>
          <cell r="GG119">
            <v>0</v>
          </cell>
          <cell r="GH119">
            <v>0</v>
          </cell>
          <cell r="GI119">
            <v>0</v>
          </cell>
          <cell r="GJ119">
            <v>0</v>
          </cell>
          <cell r="GK119">
            <v>0</v>
          </cell>
          <cell r="GL119">
            <v>0</v>
          </cell>
          <cell r="GM119">
            <v>0</v>
          </cell>
          <cell r="GN119">
            <v>0</v>
          </cell>
          <cell r="GO119"/>
          <cell r="GP119">
            <v>0</v>
          </cell>
          <cell r="GQ119">
            <v>0</v>
          </cell>
          <cell r="GR119">
            <v>0</v>
          </cell>
          <cell r="GS119"/>
          <cell r="GT119"/>
          <cell r="GU119"/>
          <cell r="GV119"/>
          <cell r="GW119"/>
          <cell r="GX119"/>
          <cell r="GY119"/>
          <cell r="GZ119"/>
          <cell r="HA119"/>
          <cell r="HB119"/>
          <cell r="HC119">
            <v>0</v>
          </cell>
          <cell r="HD119">
            <v>0</v>
          </cell>
          <cell r="HE119">
            <v>0</v>
          </cell>
          <cell r="HF119">
            <v>0</v>
          </cell>
          <cell r="HG119">
            <v>0</v>
          </cell>
          <cell r="HH119">
            <v>0</v>
          </cell>
          <cell r="HI119">
            <v>0</v>
          </cell>
          <cell r="HJ119"/>
          <cell r="HK119"/>
          <cell r="HL119"/>
          <cell r="HM119"/>
          <cell r="HN119"/>
          <cell r="HO119">
            <v>0</v>
          </cell>
          <cell r="HP119">
            <v>0</v>
          </cell>
          <cell r="HQ119">
            <v>0</v>
          </cell>
          <cell r="HR119">
            <v>0</v>
          </cell>
          <cell r="HS119">
            <v>0</v>
          </cell>
          <cell r="HT119"/>
          <cell r="HU119">
            <v>0</v>
          </cell>
          <cell r="HV119"/>
          <cell r="HW119">
            <v>0</v>
          </cell>
          <cell r="HX119"/>
          <cell r="HY119">
            <v>0</v>
          </cell>
          <cell r="HZ119">
            <v>27500</v>
          </cell>
          <cell r="IA119">
            <v>0</v>
          </cell>
          <cell r="IB119">
            <v>0</v>
          </cell>
          <cell r="IC119">
            <v>0</v>
          </cell>
          <cell r="ID119">
            <v>0</v>
          </cell>
          <cell r="IE119">
            <v>0</v>
          </cell>
          <cell r="IF119">
            <v>0</v>
          </cell>
          <cell r="IG119">
            <v>0</v>
          </cell>
          <cell r="IH119">
            <v>0</v>
          </cell>
          <cell r="II119">
            <v>0</v>
          </cell>
          <cell r="IJ119"/>
          <cell r="IK119"/>
          <cell r="IL119"/>
          <cell r="IM119">
            <v>0</v>
          </cell>
          <cell r="IN119">
            <v>1500</v>
          </cell>
        </row>
        <row r="120">
          <cell r="A120">
            <v>117</v>
          </cell>
          <cell r="B120" t="str">
            <v>Ujjain</v>
          </cell>
          <cell r="C120" t="str">
            <v>MADHYA PRADESH</v>
          </cell>
          <cell r="D120" t="str">
            <v>Central</v>
          </cell>
          <cell r="E120" t="str">
            <v>R. K. ENTERPRISES</v>
          </cell>
          <cell r="F120"/>
          <cell r="G120"/>
          <cell r="H120">
            <v>0.5</v>
          </cell>
          <cell r="I120"/>
          <cell r="J120" t="str">
            <v>Medium</v>
          </cell>
          <cell r="K120"/>
          <cell r="L120"/>
          <cell r="M120" t="str">
            <v>Swapnil Dahayat</v>
          </cell>
          <cell r="N120"/>
          <cell r="O120">
            <v>5</v>
          </cell>
          <cell r="P120">
            <v>3000</v>
          </cell>
          <cell r="Q120">
            <v>0</v>
          </cell>
          <cell r="R120">
            <v>1</v>
          </cell>
          <cell r="S120">
            <v>1</v>
          </cell>
          <cell r="T120">
            <v>2</v>
          </cell>
          <cell r="U120">
            <v>0</v>
          </cell>
          <cell r="V120">
            <v>1</v>
          </cell>
          <cell r="W120">
            <v>0</v>
          </cell>
          <cell r="X120">
            <v>0</v>
          </cell>
          <cell r="Y120" t="str">
            <v/>
          </cell>
          <cell r="Z120">
            <v>0</v>
          </cell>
          <cell r="AA120" t="str">
            <v/>
          </cell>
          <cell r="AB120">
            <v>0</v>
          </cell>
          <cell r="AC120">
            <v>0</v>
          </cell>
          <cell r="AD120">
            <v>0</v>
          </cell>
          <cell r="AE120">
            <v>0</v>
          </cell>
          <cell r="AF120">
            <v>0</v>
          </cell>
          <cell r="AG120">
            <v>0</v>
          </cell>
          <cell r="AH120">
            <v>0</v>
          </cell>
          <cell r="AI120">
            <v>0</v>
          </cell>
          <cell r="AJ120">
            <v>0</v>
          </cell>
          <cell r="AK120">
            <v>0</v>
          </cell>
          <cell r="AL120">
            <v>0</v>
          </cell>
          <cell r="AM120">
            <v>10.220000000000001</v>
          </cell>
          <cell r="AN120">
            <v>0</v>
          </cell>
          <cell r="AO120">
            <v>0</v>
          </cell>
          <cell r="AP120">
            <v>0</v>
          </cell>
          <cell r="AQ120">
            <v>0</v>
          </cell>
          <cell r="AR120">
            <v>0</v>
          </cell>
          <cell r="AS120">
            <v>0</v>
          </cell>
          <cell r="AT120">
            <v>0</v>
          </cell>
          <cell r="AU120">
            <v>0</v>
          </cell>
          <cell r="AV120">
            <v>0</v>
          </cell>
          <cell r="AW120">
            <v>0</v>
          </cell>
          <cell r="AX120"/>
          <cell r="AY120"/>
          <cell r="AZ120">
            <v>0</v>
          </cell>
          <cell r="BA120">
            <v>0</v>
          </cell>
          <cell r="BB120">
            <v>0</v>
          </cell>
          <cell r="BC120">
            <v>0</v>
          </cell>
          <cell r="BD120">
            <v>0</v>
          </cell>
          <cell r="BE120">
            <v>0</v>
          </cell>
          <cell r="BF120">
            <v>0</v>
          </cell>
          <cell r="BG120">
            <v>0</v>
          </cell>
          <cell r="BH120">
            <v>0</v>
          </cell>
          <cell r="BI120">
            <v>0</v>
          </cell>
          <cell r="BJ120">
            <v>0</v>
          </cell>
          <cell r="BK120">
            <v>1</v>
          </cell>
          <cell r="BL120">
            <v>0</v>
          </cell>
          <cell r="BM120">
            <v>0</v>
          </cell>
          <cell r="BN120">
            <v>0</v>
          </cell>
          <cell r="BO120">
            <v>0</v>
          </cell>
          <cell r="BP120">
            <v>0</v>
          </cell>
          <cell r="BQ120">
            <v>0</v>
          </cell>
          <cell r="BR120">
            <v>0</v>
          </cell>
          <cell r="BS120">
            <v>0</v>
          </cell>
          <cell r="BT120">
            <v>0</v>
          </cell>
          <cell r="BU120">
            <v>0</v>
          </cell>
          <cell r="BV120"/>
          <cell r="BW120"/>
          <cell r="BX120">
            <v>1</v>
          </cell>
          <cell r="BY120">
            <v>0</v>
          </cell>
          <cell r="BZ120">
            <v>0</v>
          </cell>
          <cell r="CA120">
            <v>0</v>
          </cell>
          <cell r="CB120">
            <v>0</v>
          </cell>
          <cell r="CC120">
            <v>0</v>
          </cell>
          <cell r="CD120">
            <v>0</v>
          </cell>
          <cell r="CE120">
            <v>0</v>
          </cell>
          <cell r="CF120">
            <v>0</v>
          </cell>
          <cell r="CG120">
            <v>0</v>
          </cell>
          <cell r="CH120">
            <v>0</v>
          </cell>
          <cell r="CI120">
            <v>0</v>
          </cell>
          <cell r="CJ120">
            <v>1</v>
          </cell>
          <cell r="CK120">
            <v>0</v>
          </cell>
          <cell r="CL120">
            <v>0</v>
          </cell>
          <cell r="CM120">
            <v>0</v>
          </cell>
          <cell r="CN120">
            <v>0</v>
          </cell>
          <cell r="CO120">
            <v>0</v>
          </cell>
          <cell r="CP120">
            <v>0</v>
          </cell>
          <cell r="CQ120">
            <v>0</v>
          </cell>
          <cell r="CR120">
            <v>0</v>
          </cell>
          <cell r="CS120">
            <v>0</v>
          </cell>
          <cell r="CT120">
            <v>0</v>
          </cell>
          <cell r="CU120"/>
          <cell r="CV120"/>
          <cell r="CW120"/>
          <cell r="CX120"/>
          <cell r="CY120"/>
          <cell r="CZ120"/>
          <cell r="DA120"/>
          <cell r="DB120"/>
          <cell r="DC120"/>
          <cell r="DD120"/>
          <cell r="DE120"/>
          <cell r="DF120"/>
          <cell r="DG120"/>
          <cell r="DH120">
            <v>1</v>
          </cell>
          <cell r="DI120">
            <v>1</v>
          </cell>
          <cell r="DJ120">
            <v>1</v>
          </cell>
          <cell r="DK120">
            <v>0</v>
          </cell>
          <cell r="DL120">
            <v>0</v>
          </cell>
          <cell r="DM120">
            <v>0</v>
          </cell>
          <cell r="DN120">
            <v>0</v>
          </cell>
          <cell r="DO120">
            <v>0</v>
          </cell>
          <cell r="DP120">
            <v>0</v>
          </cell>
          <cell r="DQ120">
            <v>0</v>
          </cell>
          <cell r="DR120">
            <v>0</v>
          </cell>
          <cell r="DS120"/>
          <cell r="DT120"/>
          <cell r="DU120"/>
          <cell r="DV120"/>
          <cell r="DW120"/>
          <cell r="DX120"/>
          <cell r="DY120"/>
          <cell r="DZ120"/>
          <cell r="EA120"/>
          <cell r="EB120"/>
          <cell r="EC120"/>
          <cell r="ED120"/>
          <cell r="EE120"/>
          <cell r="EF120"/>
          <cell r="EG120">
            <v>0</v>
          </cell>
          <cell r="EH120">
            <v>0</v>
          </cell>
          <cell r="EI120">
            <v>0</v>
          </cell>
          <cell r="EJ120">
            <v>0</v>
          </cell>
          <cell r="EK120">
            <v>0</v>
          </cell>
          <cell r="EL120">
            <v>0</v>
          </cell>
          <cell r="EM120">
            <v>0</v>
          </cell>
          <cell r="EN120">
            <v>0</v>
          </cell>
          <cell r="EO120">
            <v>0</v>
          </cell>
          <cell r="EP120">
            <v>0</v>
          </cell>
          <cell r="EQ120">
            <v>0</v>
          </cell>
          <cell r="ER120">
            <v>0</v>
          </cell>
          <cell r="ES120"/>
          <cell r="ET120"/>
          <cell r="EU120"/>
          <cell r="EV120"/>
          <cell r="EW120"/>
          <cell r="EX120"/>
          <cell r="EY120"/>
          <cell r="EZ120"/>
          <cell r="FA120"/>
          <cell r="FB120"/>
          <cell r="FC120"/>
          <cell r="FD120"/>
          <cell r="FE120">
            <v>0</v>
          </cell>
          <cell r="FF120">
            <v>0</v>
          </cell>
          <cell r="FG120">
            <v>0</v>
          </cell>
          <cell r="FH120">
            <v>0</v>
          </cell>
          <cell r="FI120">
            <v>0</v>
          </cell>
          <cell r="FJ120">
            <v>0</v>
          </cell>
          <cell r="FK120">
            <v>0</v>
          </cell>
          <cell r="FL120">
            <v>0</v>
          </cell>
          <cell r="FM120">
            <v>0</v>
          </cell>
          <cell r="FN120">
            <v>0</v>
          </cell>
          <cell r="FO120">
            <v>0</v>
          </cell>
          <cell r="FP120">
            <v>0</v>
          </cell>
          <cell r="FQ120"/>
          <cell r="FR120"/>
          <cell r="FS120"/>
          <cell r="FT120"/>
          <cell r="FU120"/>
          <cell r="FV120"/>
          <cell r="FW120"/>
          <cell r="FX120"/>
          <cell r="FY120"/>
          <cell r="FZ120"/>
          <cell r="GA120"/>
          <cell r="GB120"/>
          <cell r="GC120">
            <v>0</v>
          </cell>
          <cell r="GD120">
            <v>0</v>
          </cell>
          <cell r="GE120">
            <v>0</v>
          </cell>
          <cell r="GF120">
            <v>0</v>
          </cell>
          <cell r="GG120">
            <v>0</v>
          </cell>
          <cell r="GH120">
            <v>0</v>
          </cell>
          <cell r="GI120">
            <v>0</v>
          </cell>
          <cell r="GJ120">
            <v>0</v>
          </cell>
          <cell r="GK120">
            <v>0</v>
          </cell>
          <cell r="GL120">
            <v>0</v>
          </cell>
          <cell r="GM120">
            <v>0</v>
          </cell>
          <cell r="GN120">
            <v>0</v>
          </cell>
          <cell r="GO120"/>
          <cell r="GP120">
            <v>0</v>
          </cell>
          <cell r="GQ120">
            <v>0</v>
          </cell>
          <cell r="GR120">
            <v>3</v>
          </cell>
          <cell r="GS120"/>
          <cell r="GT120"/>
          <cell r="GU120"/>
          <cell r="GV120"/>
          <cell r="GW120"/>
          <cell r="GX120"/>
          <cell r="GY120"/>
          <cell r="GZ120"/>
          <cell r="HA120"/>
          <cell r="HB120"/>
          <cell r="HC120">
            <v>3</v>
          </cell>
          <cell r="HD120">
            <v>0</v>
          </cell>
          <cell r="HE120">
            <v>0</v>
          </cell>
          <cell r="HF120">
            <v>0</v>
          </cell>
          <cell r="HG120">
            <v>0</v>
          </cell>
          <cell r="HH120">
            <v>0</v>
          </cell>
          <cell r="HI120">
            <v>0</v>
          </cell>
          <cell r="HJ120"/>
          <cell r="HK120"/>
          <cell r="HL120"/>
          <cell r="HM120"/>
          <cell r="HN120"/>
          <cell r="HO120">
            <v>0</v>
          </cell>
          <cell r="HP120">
            <v>0</v>
          </cell>
          <cell r="HQ120">
            <v>0</v>
          </cell>
          <cell r="HR120">
            <v>0</v>
          </cell>
          <cell r="HS120">
            <v>0</v>
          </cell>
          <cell r="HT120"/>
          <cell r="HU120">
            <v>0</v>
          </cell>
          <cell r="HV120"/>
          <cell r="HW120">
            <v>0</v>
          </cell>
          <cell r="HX120"/>
          <cell r="HY120">
            <v>0</v>
          </cell>
          <cell r="HZ120">
            <v>7500</v>
          </cell>
          <cell r="IA120">
            <v>10.220000000000001</v>
          </cell>
          <cell r="IB120">
            <v>0</v>
          </cell>
          <cell r="IC120">
            <v>0.85166666666666668</v>
          </cell>
          <cell r="ID120">
            <v>0</v>
          </cell>
          <cell r="IE120">
            <v>0</v>
          </cell>
          <cell r="IF120">
            <v>0</v>
          </cell>
          <cell r="IG120">
            <v>0</v>
          </cell>
          <cell r="IH120">
            <v>3.4066666666666667</v>
          </cell>
          <cell r="II120">
            <v>0</v>
          </cell>
          <cell r="IJ120"/>
          <cell r="IK120"/>
          <cell r="IL120"/>
          <cell r="IM120">
            <v>0</v>
          </cell>
          <cell r="IN120">
            <v>1500</v>
          </cell>
        </row>
        <row r="121">
          <cell r="A121">
            <v>118</v>
          </cell>
          <cell r="B121" t="str">
            <v>Guna</v>
          </cell>
          <cell r="C121" t="str">
            <v>MADHYA PRADESH</v>
          </cell>
          <cell r="D121" t="str">
            <v>North</v>
          </cell>
          <cell r="E121" t="str">
            <v>SHALIKA ENTERPRISES PRIVATE LIMITED</v>
          </cell>
          <cell r="F121"/>
          <cell r="G121"/>
          <cell r="H121">
            <v>0.5</v>
          </cell>
          <cell r="I121"/>
          <cell r="J121" t="str">
            <v>Medium</v>
          </cell>
          <cell r="K121"/>
          <cell r="L121"/>
          <cell r="M121" t="str">
            <v>Swapnil Dahayat</v>
          </cell>
          <cell r="N121"/>
          <cell r="O121">
            <v>7</v>
          </cell>
          <cell r="P121">
            <v>2500</v>
          </cell>
          <cell r="Q121">
            <v>0</v>
          </cell>
          <cell r="R121">
            <v>1</v>
          </cell>
          <cell r="S121">
            <v>2</v>
          </cell>
          <cell r="T121">
            <v>5</v>
          </cell>
          <cell r="U121">
            <v>0</v>
          </cell>
          <cell r="V121">
            <v>0</v>
          </cell>
          <cell r="W121">
            <v>0</v>
          </cell>
          <cell r="X121">
            <v>0</v>
          </cell>
          <cell r="Y121" t="str">
            <v/>
          </cell>
          <cell r="Z121">
            <v>0</v>
          </cell>
          <cell r="AA121" t="str">
            <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cell r="AY121"/>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cell r="BW121"/>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cell r="CV121"/>
          <cell r="CW121"/>
          <cell r="CX121"/>
          <cell r="CY121"/>
          <cell r="CZ121"/>
          <cell r="DA121"/>
          <cell r="DB121"/>
          <cell r="DC121"/>
          <cell r="DD121"/>
          <cell r="DE121"/>
          <cell r="DF121"/>
          <cell r="DG121"/>
          <cell r="DH121">
            <v>0</v>
          </cell>
          <cell r="DI121">
            <v>0</v>
          </cell>
          <cell r="DJ121">
            <v>0</v>
          </cell>
          <cell r="DK121">
            <v>0</v>
          </cell>
          <cell r="DL121">
            <v>0</v>
          </cell>
          <cell r="DM121">
            <v>0</v>
          </cell>
          <cell r="DN121">
            <v>0</v>
          </cell>
          <cell r="DO121">
            <v>0</v>
          </cell>
          <cell r="DP121">
            <v>0</v>
          </cell>
          <cell r="DQ121">
            <v>0</v>
          </cell>
          <cell r="DR121">
            <v>0</v>
          </cell>
          <cell r="DS121"/>
          <cell r="DT121"/>
          <cell r="DU121"/>
          <cell r="DV121"/>
          <cell r="DW121"/>
          <cell r="DX121"/>
          <cell r="DY121"/>
          <cell r="DZ121"/>
          <cell r="EA121"/>
          <cell r="EB121"/>
          <cell r="EC121"/>
          <cell r="ED121"/>
          <cell r="EE121"/>
          <cell r="EF121"/>
          <cell r="EG121">
            <v>0</v>
          </cell>
          <cell r="EH121">
            <v>0</v>
          </cell>
          <cell r="EI121">
            <v>0</v>
          </cell>
          <cell r="EJ121">
            <v>0</v>
          </cell>
          <cell r="EK121">
            <v>0</v>
          </cell>
          <cell r="EL121">
            <v>0</v>
          </cell>
          <cell r="EM121">
            <v>0</v>
          </cell>
          <cell r="EN121">
            <v>0</v>
          </cell>
          <cell r="EO121">
            <v>0</v>
          </cell>
          <cell r="EP121">
            <v>0</v>
          </cell>
          <cell r="EQ121">
            <v>0</v>
          </cell>
          <cell r="ER121">
            <v>0</v>
          </cell>
          <cell r="ES121"/>
          <cell r="ET121"/>
          <cell r="EU121"/>
          <cell r="EV121"/>
          <cell r="EW121"/>
          <cell r="EX121"/>
          <cell r="EY121"/>
          <cell r="EZ121"/>
          <cell r="FA121"/>
          <cell r="FB121"/>
          <cell r="FC121"/>
          <cell r="FD121"/>
          <cell r="FE121">
            <v>0</v>
          </cell>
          <cell r="FF121">
            <v>0</v>
          </cell>
          <cell r="FG121">
            <v>0</v>
          </cell>
          <cell r="FH121">
            <v>0</v>
          </cell>
          <cell r="FI121">
            <v>0</v>
          </cell>
          <cell r="FJ121">
            <v>0</v>
          </cell>
          <cell r="FK121">
            <v>0</v>
          </cell>
          <cell r="FL121">
            <v>0</v>
          </cell>
          <cell r="FM121">
            <v>0</v>
          </cell>
          <cell r="FN121">
            <v>0</v>
          </cell>
          <cell r="FO121">
            <v>0</v>
          </cell>
          <cell r="FP121">
            <v>0</v>
          </cell>
          <cell r="FQ121"/>
          <cell r="FR121"/>
          <cell r="FS121"/>
          <cell r="FT121"/>
          <cell r="FU121"/>
          <cell r="FV121"/>
          <cell r="FW121"/>
          <cell r="FX121"/>
          <cell r="FY121"/>
          <cell r="FZ121"/>
          <cell r="GA121"/>
          <cell r="GB121"/>
          <cell r="GC121">
            <v>0</v>
          </cell>
          <cell r="GD121">
            <v>0</v>
          </cell>
          <cell r="GE121">
            <v>0</v>
          </cell>
          <cell r="GF121">
            <v>0</v>
          </cell>
          <cell r="GG121">
            <v>0</v>
          </cell>
          <cell r="GH121">
            <v>0</v>
          </cell>
          <cell r="GI121">
            <v>0</v>
          </cell>
          <cell r="GJ121">
            <v>0</v>
          </cell>
          <cell r="GK121">
            <v>0</v>
          </cell>
          <cell r="GL121">
            <v>0</v>
          </cell>
          <cell r="GM121">
            <v>0</v>
          </cell>
          <cell r="GN121">
            <v>0</v>
          </cell>
          <cell r="GO121"/>
          <cell r="GP121">
            <v>0</v>
          </cell>
          <cell r="GQ121">
            <v>0</v>
          </cell>
          <cell r="GR121">
            <v>0</v>
          </cell>
          <cell r="GS121"/>
          <cell r="GT121"/>
          <cell r="GU121"/>
          <cell r="GV121"/>
          <cell r="GW121"/>
          <cell r="GX121"/>
          <cell r="GY121"/>
          <cell r="GZ121"/>
          <cell r="HA121"/>
          <cell r="HB121"/>
          <cell r="HC121">
            <v>0</v>
          </cell>
          <cell r="HD121">
            <v>0</v>
          </cell>
          <cell r="HE121">
            <v>0</v>
          </cell>
          <cell r="HF121">
            <v>0</v>
          </cell>
          <cell r="HG121">
            <v>0</v>
          </cell>
          <cell r="HH121">
            <v>0</v>
          </cell>
          <cell r="HI121">
            <v>0</v>
          </cell>
          <cell r="HJ121"/>
          <cell r="HK121"/>
          <cell r="HL121"/>
          <cell r="HM121"/>
          <cell r="HN121"/>
          <cell r="HO121">
            <v>0</v>
          </cell>
          <cell r="HP121">
            <v>0</v>
          </cell>
          <cell r="HQ121">
            <v>0</v>
          </cell>
          <cell r="HR121">
            <v>0</v>
          </cell>
          <cell r="HS121">
            <v>0</v>
          </cell>
          <cell r="HT121"/>
          <cell r="HU121">
            <v>0</v>
          </cell>
          <cell r="HV121"/>
          <cell r="HW121">
            <v>0</v>
          </cell>
          <cell r="HX121"/>
          <cell r="HY121">
            <v>0</v>
          </cell>
          <cell r="HZ121">
            <v>20120</v>
          </cell>
          <cell r="IA121">
            <v>0</v>
          </cell>
          <cell r="IB121">
            <v>0</v>
          </cell>
          <cell r="IC121">
            <v>0</v>
          </cell>
          <cell r="ID121">
            <v>0</v>
          </cell>
          <cell r="IE121">
            <v>0</v>
          </cell>
          <cell r="IF121">
            <v>0</v>
          </cell>
          <cell r="IG121">
            <v>0</v>
          </cell>
          <cell r="IH121">
            <v>0</v>
          </cell>
          <cell r="II121">
            <v>0</v>
          </cell>
          <cell r="IJ121"/>
          <cell r="IK121"/>
          <cell r="IL121"/>
          <cell r="IM121">
            <v>0</v>
          </cell>
          <cell r="IN121">
            <v>1500</v>
          </cell>
        </row>
        <row r="122">
          <cell r="A122">
            <v>119</v>
          </cell>
          <cell r="B122" t="str">
            <v>Katni</v>
          </cell>
          <cell r="C122" t="str">
            <v>MADHYA PRADESH</v>
          </cell>
          <cell r="D122" t="str">
            <v>Central</v>
          </cell>
          <cell r="E122" t="str">
            <v>Global Steel</v>
          </cell>
          <cell r="F122"/>
          <cell r="G122"/>
          <cell r="H122">
            <v>0.5</v>
          </cell>
          <cell r="I122"/>
          <cell r="J122" t="str">
            <v>Medium</v>
          </cell>
          <cell r="K122"/>
          <cell r="L122"/>
          <cell r="M122"/>
          <cell r="N122" t="str">
            <v>Dharmendra Yadav</v>
          </cell>
          <cell r="O122">
            <v>2</v>
          </cell>
          <cell r="P122">
            <v>2000</v>
          </cell>
          <cell r="Q122">
            <v>0</v>
          </cell>
          <cell r="R122">
            <v>0</v>
          </cell>
          <cell r="S122">
            <v>1</v>
          </cell>
          <cell r="T122">
            <v>4</v>
          </cell>
          <cell r="U122">
            <v>0</v>
          </cell>
          <cell r="V122">
            <v>3</v>
          </cell>
          <cell r="W122">
            <v>0</v>
          </cell>
          <cell r="X122">
            <v>0</v>
          </cell>
          <cell r="Y122" t="str">
            <v/>
          </cell>
          <cell r="Z122">
            <v>0</v>
          </cell>
          <cell r="AA122" t="str">
            <v/>
          </cell>
          <cell r="AB122">
            <v>0</v>
          </cell>
          <cell r="AC122">
            <v>0</v>
          </cell>
          <cell r="AD122">
            <v>0</v>
          </cell>
          <cell r="AE122">
            <v>0</v>
          </cell>
          <cell r="AF122">
            <v>0</v>
          </cell>
          <cell r="AG122">
            <v>0</v>
          </cell>
          <cell r="AH122">
            <v>0</v>
          </cell>
          <cell r="AI122">
            <v>0</v>
          </cell>
          <cell r="AJ122">
            <v>6</v>
          </cell>
          <cell r="AK122">
            <v>1</v>
          </cell>
          <cell r="AL122">
            <v>0</v>
          </cell>
          <cell r="AM122">
            <v>8</v>
          </cell>
          <cell r="AN122">
            <v>13</v>
          </cell>
          <cell r="AO122">
            <v>5</v>
          </cell>
          <cell r="AP122">
            <v>0</v>
          </cell>
          <cell r="AQ122">
            <v>0</v>
          </cell>
          <cell r="AR122">
            <v>1</v>
          </cell>
          <cell r="AS122">
            <v>0</v>
          </cell>
          <cell r="AT122">
            <v>0</v>
          </cell>
          <cell r="AU122">
            <v>0</v>
          </cell>
          <cell r="AV122">
            <v>0</v>
          </cell>
          <cell r="AW122">
            <v>15</v>
          </cell>
          <cell r="AX122"/>
          <cell r="AY122"/>
          <cell r="AZ122">
            <v>0</v>
          </cell>
          <cell r="BA122">
            <v>0</v>
          </cell>
          <cell r="BB122">
            <v>0</v>
          </cell>
          <cell r="BC122">
            <v>0</v>
          </cell>
          <cell r="BD122">
            <v>0</v>
          </cell>
          <cell r="BE122">
            <v>0</v>
          </cell>
          <cell r="BF122">
            <v>0</v>
          </cell>
          <cell r="BG122">
            <v>0</v>
          </cell>
          <cell r="BH122">
            <v>2</v>
          </cell>
          <cell r="BI122">
            <v>0</v>
          </cell>
          <cell r="BJ122">
            <v>0</v>
          </cell>
          <cell r="BK122">
            <v>1</v>
          </cell>
          <cell r="BL122">
            <v>0</v>
          </cell>
          <cell r="BM122">
            <v>0</v>
          </cell>
          <cell r="BN122">
            <v>0</v>
          </cell>
          <cell r="BO122">
            <v>0</v>
          </cell>
          <cell r="BP122">
            <v>0</v>
          </cell>
          <cell r="BQ122">
            <v>0</v>
          </cell>
          <cell r="BR122">
            <v>0</v>
          </cell>
          <cell r="BS122">
            <v>0</v>
          </cell>
          <cell r="BT122">
            <v>0</v>
          </cell>
          <cell r="BU122">
            <v>0</v>
          </cell>
          <cell r="BV122"/>
          <cell r="BW122"/>
          <cell r="BX122">
            <v>3</v>
          </cell>
          <cell r="BY122">
            <v>0</v>
          </cell>
          <cell r="BZ122">
            <v>0</v>
          </cell>
          <cell r="CA122">
            <v>0</v>
          </cell>
          <cell r="CB122">
            <v>0</v>
          </cell>
          <cell r="CC122">
            <v>0</v>
          </cell>
          <cell r="CD122">
            <v>0</v>
          </cell>
          <cell r="CE122">
            <v>0</v>
          </cell>
          <cell r="CF122">
            <v>0</v>
          </cell>
          <cell r="CG122">
            <v>2</v>
          </cell>
          <cell r="CH122">
            <v>1</v>
          </cell>
          <cell r="CI122">
            <v>0</v>
          </cell>
          <cell r="CJ122">
            <v>2</v>
          </cell>
          <cell r="CK122">
            <v>1</v>
          </cell>
          <cell r="CL122">
            <v>1</v>
          </cell>
          <cell r="CM122">
            <v>0</v>
          </cell>
          <cell r="CN122">
            <v>0</v>
          </cell>
          <cell r="CO122">
            <v>1</v>
          </cell>
          <cell r="CP122">
            <v>0</v>
          </cell>
          <cell r="CQ122">
            <v>0</v>
          </cell>
          <cell r="CR122">
            <v>0</v>
          </cell>
          <cell r="CS122">
            <v>0</v>
          </cell>
          <cell r="CT122">
            <v>2</v>
          </cell>
          <cell r="CU122"/>
          <cell r="CV122"/>
          <cell r="CW122"/>
          <cell r="CX122"/>
          <cell r="CY122"/>
          <cell r="CZ122"/>
          <cell r="DA122"/>
          <cell r="DB122"/>
          <cell r="DC122"/>
          <cell r="DD122"/>
          <cell r="DE122"/>
          <cell r="DF122"/>
          <cell r="DG122"/>
          <cell r="DH122">
            <v>2</v>
          </cell>
          <cell r="DI122">
            <v>2</v>
          </cell>
          <cell r="DJ122">
            <v>2</v>
          </cell>
          <cell r="DK122">
            <v>2</v>
          </cell>
          <cell r="DL122">
            <v>1</v>
          </cell>
          <cell r="DM122">
            <v>1</v>
          </cell>
          <cell r="DN122">
            <v>1</v>
          </cell>
          <cell r="DO122">
            <v>1</v>
          </cell>
          <cell r="DP122">
            <v>0</v>
          </cell>
          <cell r="DQ122">
            <v>0</v>
          </cell>
          <cell r="DR122">
            <v>2</v>
          </cell>
          <cell r="DS122"/>
          <cell r="DT122"/>
          <cell r="DU122"/>
          <cell r="DV122"/>
          <cell r="DW122"/>
          <cell r="DX122"/>
          <cell r="DY122"/>
          <cell r="DZ122"/>
          <cell r="EA122"/>
          <cell r="EB122"/>
          <cell r="EC122"/>
          <cell r="ED122"/>
          <cell r="EE122"/>
          <cell r="EF122"/>
          <cell r="EG122">
            <v>0</v>
          </cell>
          <cell r="EH122">
            <v>0</v>
          </cell>
          <cell r="EI122">
            <v>0</v>
          </cell>
          <cell r="EJ122">
            <v>0</v>
          </cell>
          <cell r="EK122">
            <v>0</v>
          </cell>
          <cell r="EL122">
            <v>0</v>
          </cell>
          <cell r="EM122">
            <v>0</v>
          </cell>
          <cell r="EN122">
            <v>0</v>
          </cell>
          <cell r="EO122">
            <v>0</v>
          </cell>
          <cell r="EP122">
            <v>0</v>
          </cell>
          <cell r="EQ122">
            <v>0</v>
          </cell>
          <cell r="ER122">
            <v>0</v>
          </cell>
          <cell r="ES122"/>
          <cell r="ET122"/>
          <cell r="EU122"/>
          <cell r="EV122"/>
          <cell r="EW122"/>
          <cell r="EX122"/>
          <cell r="EY122"/>
          <cell r="EZ122"/>
          <cell r="FA122"/>
          <cell r="FB122"/>
          <cell r="FC122"/>
          <cell r="FD122"/>
          <cell r="FE122">
            <v>3.5</v>
          </cell>
          <cell r="FF122">
            <v>2</v>
          </cell>
          <cell r="FG122">
            <v>2</v>
          </cell>
          <cell r="FH122">
            <v>0</v>
          </cell>
          <cell r="FI122">
            <v>0</v>
          </cell>
          <cell r="FJ122">
            <v>0</v>
          </cell>
          <cell r="FK122">
            <v>0</v>
          </cell>
          <cell r="FL122">
            <v>0</v>
          </cell>
          <cell r="FM122">
            <v>0</v>
          </cell>
          <cell r="FN122">
            <v>0</v>
          </cell>
          <cell r="FO122">
            <v>0</v>
          </cell>
          <cell r="FP122">
            <v>0</v>
          </cell>
          <cell r="FQ122"/>
          <cell r="FR122"/>
          <cell r="FS122"/>
          <cell r="FT122"/>
          <cell r="FU122"/>
          <cell r="FV122"/>
          <cell r="FW122"/>
          <cell r="FX122"/>
          <cell r="FY122"/>
          <cell r="FZ122"/>
          <cell r="GA122"/>
          <cell r="GB122"/>
          <cell r="GC122">
            <v>5</v>
          </cell>
          <cell r="GD122">
            <v>3.5</v>
          </cell>
          <cell r="GE122">
            <v>2</v>
          </cell>
          <cell r="GF122">
            <v>0</v>
          </cell>
          <cell r="GG122">
            <v>0</v>
          </cell>
          <cell r="GH122">
            <v>0</v>
          </cell>
          <cell r="GI122">
            <v>0</v>
          </cell>
          <cell r="GJ122">
            <v>0</v>
          </cell>
          <cell r="GK122">
            <v>0</v>
          </cell>
          <cell r="GL122">
            <v>0</v>
          </cell>
          <cell r="GM122">
            <v>0</v>
          </cell>
          <cell r="GN122">
            <v>0</v>
          </cell>
          <cell r="GO122"/>
          <cell r="GP122">
            <v>0</v>
          </cell>
          <cell r="GQ122">
            <v>4</v>
          </cell>
          <cell r="GR122">
            <v>0</v>
          </cell>
          <cell r="GS122"/>
          <cell r="GT122"/>
          <cell r="GU122"/>
          <cell r="GV122"/>
          <cell r="GW122"/>
          <cell r="GX122"/>
          <cell r="GY122"/>
          <cell r="GZ122"/>
          <cell r="HA122"/>
          <cell r="HB122"/>
          <cell r="HC122">
            <v>4</v>
          </cell>
          <cell r="HD122">
            <v>2</v>
          </cell>
          <cell r="HE122">
            <v>3</v>
          </cell>
          <cell r="HF122">
            <v>4</v>
          </cell>
          <cell r="HG122">
            <v>3</v>
          </cell>
          <cell r="HH122">
            <v>2</v>
          </cell>
          <cell r="HI122">
            <v>2</v>
          </cell>
          <cell r="HJ122"/>
          <cell r="HK122"/>
          <cell r="HL122"/>
          <cell r="HM122"/>
          <cell r="HN122"/>
          <cell r="HO122">
            <v>0</v>
          </cell>
          <cell r="HP122">
            <v>0</v>
          </cell>
          <cell r="HQ122">
            <v>0</v>
          </cell>
          <cell r="HR122">
            <v>0</v>
          </cell>
          <cell r="HS122">
            <v>0</v>
          </cell>
          <cell r="HT122"/>
          <cell r="HU122">
            <v>0</v>
          </cell>
          <cell r="HV122"/>
          <cell r="HW122">
            <v>0</v>
          </cell>
          <cell r="HX122"/>
          <cell r="HY122">
            <v>0</v>
          </cell>
          <cell r="HZ122">
            <v>0</v>
          </cell>
          <cell r="IA122">
            <v>15</v>
          </cell>
          <cell r="IB122">
            <v>34</v>
          </cell>
          <cell r="IC122">
            <v>1.25</v>
          </cell>
          <cell r="ID122">
            <v>3.4</v>
          </cell>
          <cell r="IE122">
            <v>0</v>
          </cell>
          <cell r="IF122">
            <v>0</v>
          </cell>
          <cell r="IG122">
            <v>2</v>
          </cell>
          <cell r="IH122">
            <v>3</v>
          </cell>
          <cell r="II122">
            <v>6</v>
          </cell>
          <cell r="IJ122"/>
          <cell r="IK122"/>
          <cell r="IL122"/>
          <cell r="IM122">
            <v>5</v>
          </cell>
          <cell r="IN122">
            <v>1000</v>
          </cell>
        </row>
        <row r="123">
          <cell r="A123">
            <v>120</v>
          </cell>
          <cell r="B123" t="str">
            <v>Neemuch</v>
          </cell>
          <cell r="C123" t="str">
            <v>MADHYA PRADESH</v>
          </cell>
          <cell r="D123" t="str">
            <v>Central</v>
          </cell>
          <cell r="E123" t="str">
            <v>R. K. ENTERPRISES</v>
          </cell>
          <cell r="F123"/>
          <cell r="G123"/>
          <cell r="H123">
            <v>0.5</v>
          </cell>
          <cell r="I123"/>
          <cell r="J123" t="str">
            <v>Medium</v>
          </cell>
          <cell r="K123"/>
          <cell r="L123"/>
          <cell r="M123" t="str">
            <v>Swapnil Dahayat</v>
          </cell>
          <cell r="N123"/>
          <cell r="O123">
            <v>8</v>
          </cell>
          <cell r="P123">
            <v>2500</v>
          </cell>
          <cell r="Q123">
            <v>1</v>
          </cell>
          <cell r="R123">
            <v>0</v>
          </cell>
          <cell r="S123">
            <v>2</v>
          </cell>
          <cell r="T123">
            <v>2</v>
          </cell>
          <cell r="U123">
            <v>0</v>
          </cell>
          <cell r="V123">
            <v>2</v>
          </cell>
          <cell r="W123">
            <v>0</v>
          </cell>
          <cell r="X123">
            <v>40</v>
          </cell>
          <cell r="Y123">
            <v>8.0250000000000002E-2</v>
          </cell>
          <cell r="Z123">
            <v>1.6E-2</v>
          </cell>
          <cell r="AA123">
            <v>1.284E-3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12.1</v>
          </cell>
          <cell r="AV123">
            <v>0</v>
          </cell>
          <cell r="AW123">
            <v>20</v>
          </cell>
          <cell r="AX123"/>
          <cell r="AY123"/>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1</v>
          </cell>
          <cell r="BT123">
            <v>0</v>
          </cell>
          <cell r="BU123">
            <v>1</v>
          </cell>
          <cell r="BV123"/>
          <cell r="BW123"/>
          <cell r="BX123">
            <v>2</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1</v>
          </cell>
          <cell r="CS123">
            <v>0</v>
          </cell>
          <cell r="CT123">
            <v>1</v>
          </cell>
          <cell r="CU123"/>
          <cell r="CV123"/>
          <cell r="CW123"/>
          <cell r="CX123"/>
          <cell r="CY123"/>
          <cell r="CZ123"/>
          <cell r="DA123"/>
          <cell r="DB123"/>
          <cell r="DC123"/>
          <cell r="DD123"/>
          <cell r="DE123"/>
          <cell r="DF123"/>
          <cell r="DG123"/>
          <cell r="DH123">
            <v>0</v>
          </cell>
          <cell r="DI123">
            <v>0</v>
          </cell>
          <cell r="DJ123">
            <v>0</v>
          </cell>
          <cell r="DK123">
            <v>0</v>
          </cell>
          <cell r="DL123">
            <v>0</v>
          </cell>
          <cell r="DM123">
            <v>0</v>
          </cell>
          <cell r="DN123">
            <v>0</v>
          </cell>
          <cell r="DO123">
            <v>0</v>
          </cell>
          <cell r="DP123">
            <v>1</v>
          </cell>
          <cell r="DQ123">
            <v>1</v>
          </cell>
          <cell r="DR123">
            <v>2</v>
          </cell>
          <cell r="DS123"/>
          <cell r="DT123"/>
          <cell r="DU123"/>
          <cell r="DV123"/>
          <cell r="DW123"/>
          <cell r="DX123"/>
          <cell r="DY123"/>
          <cell r="DZ123"/>
          <cell r="EA123"/>
          <cell r="EB123"/>
          <cell r="EC123"/>
          <cell r="ED123"/>
          <cell r="EE123"/>
          <cell r="EF123"/>
          <cell r="EG123">
            <v>0</v>
          </cell>
          <cell r="EH123">
            <v>1</v>
          </cell>
          <cell r="EI123">
            <v>0</v>
          </cell>
          <cell r="EJ123">
            <v>0</v>
          </cell>
          <cell r="EK123">
            <v>0</v>
          </cell>
          <cell r="EL123">
            <v>0</v>
          </cell>
          <cell r="EM123">
            <v>0</v>
          </cell>
          <cell r="EN123">
            <v>0</v>
          </cell>
          <cell r="EO123">
            <v>0</v>
          </cell>
          <cell r="EP123">
            <v>0</v>
          </cell>
          <cell r="EQ123">
            <v>0</v>
          </cell>
          <cell r="ER123">
            <v>0</v>
          </cell>
          <cell r="ES123"/>
          <cell r="ET123"/>
          <cell r="EU123"/>
          <cell r="EV123"/>
          <cell r="EW123"/>
          <cell r="EX123"/>
          <cell r="EY123"/>
          <cell r="EZ123"/>
          <cell r="FA123"/>
          <cell r="FB123"/>
          <cell r="FC123"/>
          <cell r="FD123"/>
          <cell r="FE123">
            <v>2</v>
          </cell>
          <cell r="FF123">
            <v>3</v>
          </cell>
          <cell r="FG123">
            <v>3</v>
          </cell>
          <cell r="FH123">
            <v>0</v>
          </cell>
          <cell r="FI123">
            <v>0</v>
          </cell>
          <cell r="FJ123">
            <v>0</v>
          </cell>
          <cell r="FK123">
            <v>0</v>
          </cell>
          <cell r="FL123">
            <v>0</v>
          </cell>
          <cell r="FM123">
            <v>0</v>
          </cell>
          <cell r="FN123">
            <v>0</v>
          </cell>
          <cell r="FO123">
            <v>0</v>
          </cell>
          <cell r="FP123">
            <v>0</v>
          </cell>
          <cell r="FQ123"/>
          <cell r="FR123"/>
          <cell r="FS123"/>
          <cell r="FT123"/>
          <cell r="FU123"/>
          <cell r="FV123"/>
          <cell r="FW123"/>
          <cell r="FX123"/>
          <cell r="FY123"/>
          <cell r="FZ123"/>
          <cell r="GA123"/>
          <cell r="GB123"/>
          <cell r="GC123">
            <v>2</v>
          </cell>
          <cell r="GD123">
            <v>3</v>
          </cell>
          <cell r="GE123">
            <v>3</v>
          </cell>
          <cell r="GF123">
            <v>0</v>
          </cell>
          <cell r="GG123">
            <v>0</v>
          </cell>
          <cell r="GH123">
            <v>0</v>
          </cell>
          <cell r="GI123">
            <v>0</v>
          </cell>
          <cell r="GJ123">
            <v>0</v>
          </cell>
          <cell r="GK123">
            <v>0</v>
          </cell>
          <cell r="GL123">
            <v>0</v>
          </cell>
          <cell r="GM123">
            <v>0</v>
          </cell>
          <cell r="GN123">
            <v>0</v>
          </cell>
          <cell r="GO123"/>
          <cell r="GP123">
            <v>0</v>
          </cell>
          <cell r="GQ123">
            <v>0</v>
          </cell>
          <cell r="GR123">
            <v>0</v>
          </cell>
          <cell r="GS123"/>
          <cell r="GT123"/>
          <cell r="GU123"/>
          <cell r="GV123"/>
          <cell r="GW123"/>
          <cell r="GX123"/>
          <cell r="GY123"/>
          <cell r="GZ123"/>
          <cell r="HA123"/>
          <cell r="HB123"/>
          <cell r="HC123">
            <v>0</v>
          </cell>
          <cell r="HD123">
            <v>0</v>
          </cell>
          <cell r="HE123">
            <v>0</v>
          </cell>
          <cell r="HF123">
            <v>0</v>
          </cell>
          <cell r="HG123">
            <v>0</v>
          </cell>
          <cell r="HH123">
            <v>0</v>
          </cell>
          <cell r="HI123">
            <v>0</v>
          </cell>
          <cell r="HJ123"/>
          <cell r="HK123"/>
          <cell r="HL123"/>
          <cell r="HM123"/>
          <cell r="HN123"/>
          <cell r="HO123">
            <v>0</v>
          </cell>
          <cell r="HP123">
            <v>0</v>
          </cell>
          <cell r="HQ123">
            <v>0</v>
          </cell>
          <cell r="HR123">
            <v>0</v>
          </cell>
          <cell r="HS123">
            <v>5415</v>
          </cell>
          <cell r="HT123"/>
          <cell r="HU123">
            <v>0</v>
          </cell>
          <cell r="HV123"/>
          <cell r="HW123">
            <v>0</v>
          </cell>
          <cell r="HX123"/>
          <cell r="HY123">
            <v>0</v>
          </cell>
          <cell r="HZ123">
            <v>29782.5</v>
          </cell>
          <cell r="IA123">
            <v>0</v>
          </cell>
          <cell r="IB123">
            <v>32.1</v>
          </cell>
          <cell r="IC123">
            <v>0</v>
          </cell>
          <cell r="ID123">
            <v>3.21</v>
          </cell>
          <cell r="IE123">
            <v>0</v>
          </cell>
          <cell r="IF123">
            <v>0</v>
          </cell>
          <cell r="IG123">
            <v>0</v>
          </cell>
          <cell r="IH123">
            <v>0</v>
          </cell>
          <cell r="II123">
            <v>0</v>
          </cell>
          <cell r="IJ123"/>
          <cell r="IK123"/>
          <cell r="IL123"/>
          <cell r="IM123">
            <v>10.700000000000001</v>
          </cell>
          <cell r="IN123">
            <v>2000</v>
          </cell>
        </row>
        <row r="124">
          <cell r="A124">
            <v>121</v>
          </cell>
          <cell r="B124" t="str">
            <v>Narsimhapur</v>
          </cell>
          <cell r="C124" t="str">
            <v>MADHYA PRADESH</v>
          </cell>
          <cell r="D124" t="str">
            <v>Central</v>
          </cell>
          <cell r="E124" t="str">
            <v>Global Steel</v>
          </cell>
          <cell r="F124"/>
          <cell r="G124"/>
          <cell r="H124">
            <v>0.5</v>
          </cell>
          <cell r="I124"/>
          <cell r="J124" t="str">
            <v>Medium</v>
          </cell>
          <cell r="K124"/>
          <cell r="L124"/>
          <cell r="M124" t="str">
            <v>Abhinav Srivastava</v>
          </cell>
          <cell r="N124"/>
          <cell r="O124">
            <v>7</v>
          </cell>
          <cell r="P124">
            <v>2000</v>
          </cell>
          <cell r="Q124">
            <v>0</v>
          </cell>
          <cell r="R124">
            <v>1</v>
          </cell>
          <cell r="S124">
            <v>2</v>
          </cell>
          <cell r="T124">
            <v>2</v>
          </cell>
          <cell r="U124">
            <v>0</v>
          </cell>
          <cell r="V124">
            <v>0</v>
          </cell>
          <cell r="W124">
            <v>0</v>
          </cell>
          <cell r="X124">
            <v>0</v>
          </cell>
          <cell r="Y124" t="str">
            <v/>
          </cell>
          <cell r="Z124">
            <v>0</v>
          </cell>
          <cell r="AA124" t="str">
            <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cell r="AY124"/>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cell r="BW124"/>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cell r="CV124"/>
          <cell r="CW124"/>
          <cell r="CX124"/>
          <cell r="CY124"/>
          <cell r="CZ124"/>
          <cell r="DA124"/>
          <cell r="DB124"/>
          <cell r="DC124"/>
          <cell r="DD124"/>
          <cell r="DE124"/>
          <cell r="DF124"/>
          <cell r="DG124"/>
          <cell r="DH124">
            <v>0</v>
          </cell>
          <cell r="DI124">
            <v>0</v>
          </cell>
          <cell r="DJ124">
            <v>0</v>
          </cell>
          <cell r="DK124">
            <v>0</v>
          </cell>
          <cell r="DL124">
            <v>0</v>
          </cell>
          <cell r="DM124">
            <v>0</v>
          </cell>
          <cell r="DN124">
            <v>0</v>
          </cell>
          <cell r="DO124">
            <v>0</v>
          </cell>
          <cell r="DP124">
            <v>0</v>
          </cell>
          <cell r="DQ124">
            <v>0</v>
          </cell>
          <cell r="DR124">
            <v>0</v>
          </cell>
          <cell r="DS124"/>
          <cell r="DT124"/>
          <cell r="DU124"/>
          <cell r="DV124"/>
          <cell r="DW124"/>
          <cell r="DX124"/>
          <cell r="DY124"/>
          <cell r="DZ124"/>
          <cell r="EA124"/>
          <cell r="EB124"/>
          <cell r="EC124"/>
          <cell r="ED124"/>
          <cell r="EE124"/>
          <cell r="EF124"/>
          <cell r="EG124">
            <v>0</v>
          </cell>
          <cell r="EH124">
            <v>0</v>
          </cell>
          <cell r="EI124">
            <v>0</v>
          </cell>
          <cell r="EJ124">
            <v>0</v>
          </cell>
          <cell r="EK124">
            <v>0</v>
          </cell>
          <cell r="EL124">
            <v>0</v>
          </cell>
          <cell r="EM124">
            <v>0</v>
          </cell>
          <cell r="EN124">
            <v>0</v>
          </cell>
          <cell r="EO124">
            <v>0</v>
          </cell>
          <cell r="EP124">
            <v>0</v>
          </cell>
          <cell r="EQ124">
            <v>0</v>
          </cell>
          <cell r="ER124">
            <v>0</v>
          </cell>
          <cell r="ES124"/>
          <cell r="ET124"/>
          <cell r="EU124"/>
          <cell r="EV124"/>
          <cell r="EW124"/>
          <cell r="EX124"/>
          <cell r="EY124"/>
          <cell r="EZ124"/>
          <cell r="FA124"/>
          <cell r="FB124"/>
          <cell r="FC124"/>
          <cell r="FD124"/>
          <cell r="FE124">
            <v>0</v>
          </cell>
          <cell r="FF124">
            <v>0</v>
          </cell>
          <cell r="FG124">
            <v>0</v>
          </cell>
          <cell r="FH124">
            <v>0</v>
          </cell>
          <cell r="FI124">
            <v>0</v>
          </cell>
          <cell r="FJ124">
            <v>0</v>
          </cell>
          <cell r="FK124">
            <v>0</v>
          </cell>
          <cell r="FL124">
            <v>0</v>
          </cell>
          <cell r="FM124">
            <v>0</v>
          </cell>
          <cell r="FN124">
            <v>0</v>
          </cell>
          <cell r="FO124">
            <v>0</v>
          </cell>
          <cell r="FP124">
            <v>0</v>
          </cell>
          <cell r="FQ124"/>
          <cell r="FR124"/>
          <cell r="FS124"/>
          <cell r="FT124"/>
          <cell r="FU124"/>
          <cell r="FV124"/>
          <cell r="FW124"/>
          <cell r="FX124"/>
          <cell r="FY124"/>
          <cell r="FZ124"/>
          <cell r="GA124"/>
          <cell r="GB124"/>
          <cell r="GC124">
            <v>0</v>
          </cell>
          <cell r="GD124">
            <v>0</v>
          </cell>
          <cell r="GE124">
            <v>0</v>
          </cell>
          <cell r="GF124">
            <v>0</v>
          </cell>
          <cell r="GG124">
            <v>0</v>
          </cell>
          <cell r="GH124">
            <v>0</v>
          </cell>
          <cell r="GI124">
            <v>0</v>
          </cell>
          <cell r="GJ124">
            <v>0</v>
          </cell>
          <cell r="GK124">
            <v>0</v>
          </cell>
          <cell r="GL124">
            <v>0</v>
          </cell>
          <cell r="GM124">
            <v>0</v>
          </cell>
          <cell r="GN124">
            <v>0</v>
          </cell>
          <cell r="GO124"/>
          <cell r="GP124">
            <v>0</v>
          </cell>
          <cell r="GQ124">
            <v>0</v>
          </cell>
          <cell r="GR124">
            <v>0</v>
          </cell>
          <cell r="GS124"/>
          <cell r="GT124"/>
          <cell r="GU124"/>
          <cell r="GV124"/>
          <cell r="GW124"/>
          <cell r="GX124"/>
          <cell r="GY124"/>
          <cell r="GZ124"/>
          <cell r="HA124"/>
          <cell r="HB124"/>
          <cell r="HC124">
            <v>0</v>
          </cell>
          <cell r="HD124">
            <v>0</v>
          </cell>
          <cell r="HE124">
            <v>1</v>
          </cell>
          <cell r="HF124">
            <v>0</v>
          </cell>
          <cell r="HG124">
            <v>0</v>
          </cell>
          <cell r="HH124">
            <v>0</v>
          </cell>
          <cell r="HI124">
            <v>0</v>
          </cell>
          <cell r="HJ124"/>
          <cell r="HK124"/>
          <cell r="HL124"/>
          <cell r="HM124"/>
          <cell r="HN124"/>
          <cell r="HO124">
            <v>0</v>
          </cell>
          <cell r="HP124">
            <v>0</v>
          </cell>
          <cell r="HQ124">
            <v>0</v>
          </cell>
          <cell r="HR124">
            <v>0</v>
          </cell>
          <cell r="HS124">
            <v>0</v>
          </cell>
          <cell r="HT124"/>
          <cell r="HU124">
            <v>0</v>
          </cell>
          <cell r="HV124"/>
          <cell r="HW124">
            <v>0</v>
          </cell>
          <cell r="HX124"/>
          <cell r="HY124">
            <v>0</v>
          </cell>
          <cell r="HZ124">
            <v>112</v>
          </cell>
          <cell r="IA124">
            <v>0</v>
          </cell>
          <cell r="IB124">
            <v>0</v>
          </cell>
          <cell r="IC124">
            <v>0</v>
          </cell>
          <cell r="ID124">
            <v>0</v>
          </cell>
          <cell r="IE124">
            <v>0</v>
          </cell>
          <cell r="IF124">
            <v>0</v>
          </cell>
          <cell r="IG124">
            <v>0</v>
          </cell>
          <cell r="IH124">
            <v>0</v>
          </cell>
          <cell r="II124">
            <v>0</v>
          </cell>
          <cell r="IJ124"/>
          <cell r="IK124"/>
          <cell r="IL124"/>
          <cell r="IM124">
            <v>0</v>
          </cell>
          <cell r="IN124">
            <v>1500</v>
          </cell>
        </row>
        <row r="125">
          <cell r="A125">
            <v>122</v>
          </cell>
          <cell r="B125" t="str">
            <v>Sidhi</v>
          </cell>
          <cell r="C125" t="str">
            <v>MADHYA PRADESH</v>
          </cell>
          <cell r="D125" t="str">
            <v>Central</v>
          </cell>
          <cell r="E125" t="str">
            <v>Global Steel</v>
          </cell>
          <cell r="F125"/>
          <cell r="G125"/>
          <cell r="H125">
            <v>0.3</v>
          </cell>
          <cell r="I125"/>
          <cell r="J125" t="str">
            <v>Low</v>
          </cell>
          <cell r="K125"/>
          <cell r="L125"/>
          <cell r="M125"/>
          <cell r="N125" t="str">
            <v>Dharmendra Yadav</v>
          </cell>
          <cell r="O125">
            <v>0</v>
          </cell>
          <cell r="P125">
            <v>1000</v>
          </cell>
          <cell r="Q125">
            <v>0</v>
          </cell>
          <cell r="R125">
            <v>0</v>
          </cell>
          <cell r="S125">
            <v>0</v>
          </cell>
          <cell r="T125">
            <v>6</v>
          </cell>
          <cell r="U125">
            <v>0</v>
          </cell>
          <cell r="V125">
            <v>1</v>
          </cell>
          <cell r="W125">
            <v>0</v>
          </cell>
          <cell r="X125">
            <v>0</v>
          </cell>
          <cell r="Y125" t="str">
            <v/>
          </cell>
          <cell r="Z125">
            <v>0</v>
          </cell>
          <cell r="AA125" t="str">
            <v/>
          </cell>
          <cell r="AB125">
            <v>33.5</v>
          </cell>
          <cell r="AC125">
            <v>32</v>
          </cell>
          <cell r="AD125">
            <v>12</v>
          </cell>
          <cell r="AE125">
            <v>0</v>
          </cell>
          <cell r="AF125">
            <v>0</v>
          </cell>
          <cell r="AG125">
            <v>0</v>
          </cell>
          <cell r="AH125">
            <v>0</v>
          </cell>
          <cell r="AI125">
            <v>0</v>
          </cell>
          <cell r="AJ125">
            <v>0</v>
          </cell>
          <cell r="AK125">
            <v>0</v>
          </cell>
          <cell r="AL125">
            <v>25</v>
          </cell>
          <cell r="AM125">
            <v>0</v>
          </cell>
          <cell r="AN125">
            <v>0</v>
          </cell>
          <cell r="AO125">
            <v>0</v>
          </cell>
          <cell r="AP125">
            <v>0</v>
          </cell>
          <cell r="AQ125">
            <v>0</v>
          </cell>
          <cell r="AR125">
            <v>0</v>
          </cell>
          <cell r="AS125">
            <v>0</v>
          </cell>
          <cell r="AT125">
            <v>0</v>
          </cell>
          <cell r="AU125">
            <v>0</v>
          </cell>
          <cell r="AV125">
            <v>0</v>
          </cell>
          <cell r="AW125">
            <v>0</v>
          </cell>
          <cell r="AX125"/>
          <cell r="AY125"/>
          <cell r="AZ125">
            <v>1</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cell r="BW125"/>
          <cell r="BX125">
            <v>1</v>
          </cell>
          <cell r="BY125">
            <v>1</v>
          </cell>
          <cell r="BZ125">
            <v>1</v>
          </cell>
          <cell r="CA125">
            <v>1</v>
          </cell>
          <cell r="CB125">
            <v>0</v>
          </cell>
          <cell r="CC125">
            <v>0</v>
          </cell>
          <cell r="CD125">
            <v>0</v>
          </cell>
          <cell r="CE125">
            <v>0</v>
          </cell>
          <cell r="CF125">
            <v>0</v>
          </cell>
          <cell r="CG125">
            <v>0</v>
          </cell>
          <cell r="CH125">
            <v>0</v>
          </cell>
          <cell r="CI125">
            <v>1</v>
          </cell>
          <cell r="CJ125">
            <v>0</v>
          </cell>
          <cell r="CK125">
            <v>0</v>
          </cell>
          <cell r="CL125">
            <v>0</v>
          </cell>
          <cell r="CM125">
            <v>0</v>
          </cell>
          <cell r="CN125">
            <v>0</v>
          </cell>
          <cell r="CO125">
            <v>0</v>
          </cell>
          <cell r="CP125">
            <v>0</v>
          </cell>
          <cell r="CQ125">
            <v>0</v>
          </cell>
          <cell r="CR125">
            <v>0</v>
          </cell>
          <cell r="CS125">
            <v>0</v>
          </cell>
          <cell r="CT125">
            <v>0</v>
          </cell>
          <cell r="CU125"/>
          <cell r="CV125"/>
          <cell r="CW125"/>
          <cell r="CX125"/>
          <cell r="CY125"/>
          <cell r="CZ125"/>
          <cell r="DA125"/>
          <cell r="DB125"/>
          <cell r="DC125"/>
          <cell r="DD125"/>
          <cell r="DE125"/>
          <cell r="DF125"/>
          <cell r="DG125"/>
          <cell r="DH125">
            <v>1</v>
          </cell>
          <cell r="DI125">
            <v>1</v>
          </cell>
          <cell r="DJ125">
            <v>0</v>
          </cell>
          <cell r="DK125">
            <v>0</v>
          </cell>
          <cell r="DL125">
            <v>0</v>
          </cell>
          <cell r="DM125">
            <v>0</v>
          </cell>
          <cell r="DN125">
            <v>0</v>
          </cell>
          <cell r="DO125">
            <v>0</v>
          </cell>
          <cell r="DP125">
            <v>0</v>
          </cell>
          <cell r="DQ125">
            <v>0</v>
          </cell>
          <cell r="DR125">
            <v>0</v>
          </cell>
          <cell r="DS125"/>
          <cell r="DT125"/>
          <cell r="DU125"/>
          <cell r="DV125"/>
          <cell r="DW125"/>
          <cell r="DX125"/>
          <cell r="DY125"/>
          <cell r="DZ125"/>
          <cell r="EA125"/>
          <cell r="EB125"/>
          <cell r="EC125"/>
          <cell r="ED125"/>
          <cell r="EE125"/>
          <cell r="EF125"/>
          <cell r="EG125">
            <v>0</v>
          </cell>
          <cell r="EH125">
            <v>0</v>
          </cell>
          <cell r="EI125">
            <v>0</v>
          </cell>
          <cell r="EJ125">
            <v>0</v>
          </cell>
          <cell r="EK125">
            <v>0</v>
          </cell>
          <cell r="EL125">
            <v>0</v>
          </cell>
          <cell r="EM125">
            <v>0</v>
          </cell>
          <cell r="EN125">
            <v>0</v>
          </cell>
          <cell r="EO125">
            <v>0</v>
          </cell>
          <cell r="EP125">
            <v>0</v>
          </cell>
          <cell r="EQ125">
            <v>0</v>
          </cell>
          <cell r="ER125">
            <v>0</v>
          </cell>
          <cell r="ES125"/>
          <cell r="ET125"/>
          <cell r="EU125"/>
          <cell r="EV125"/>
          <cell r="EW125"/>
          <cell r="EX125"/>
          <cell r="EY125"/>
          <cell r="EZ125"/>
          <cell r="FA125"/>
          <cell r="FB125"/>
          <cell r="FC125"/>
          <cell r="FD125"/>
          <cell r="FE125">
            <v>0</v>
          </cell>
          <cell r="FF125">
            <v>0</v>
          </cell>
          <cell r="FG125">
            <v>0</v>
          </cell>
          <cell r="FH125">
            <v>0</v>
          </cell>
          <cell r="FI125">
            <v>0</v>
          </cell>
          <cell r="FJ125">
            <v>0</v>
          </cell>
          <cell r="FK125">
            <v>0</v>
          </cell>
          <cell r="FL125">
            <v>0</v>
          </cell>
          <cell r="FM125">
            <v>0</v>
          </cell>
          <cell r="FN125">
            <v>0</v>
          </cell>
          <cell r="FO125">
            <v>0</v>
          </cell>
          <cell r="FP125">
            <v>0</v>
          </cell>
          <cell r="FQ125"/>
          <cell r="FR125"/>
          <cell r="FS125"/>
          <cell r="FT125"/>
          <cell r="FU125"/>
          <cell r="FV125"/>
          <cell r="FW125"/>
          <cell r="FX125"/>
          <cell r="FY125"/>
          <cell r="FZ125"/>
          <cell r="GA125"/>
          <cell r="GB125"/>
          <cell r="GC125">
            <v>0</v>
          </cell>
          <cell r="GD125">
            <v>0</v>
          </cell>
          <cell r="GE125">
            <v>0</v>
          </cell>
          <cell r="GF125">
            <v>0</v>
          </cell>
          <cell r="GG125">
            <v>0</v>
          </cell>
          <cell r="GH125">
            <v>0</v>
          </cell>
          <cell r="GI125">
            <v>0</v>
          </cell>
          <cell r="GJ125">
            <v>0</v>
          </cell>
          <cell r="GK125">
            <v>0</v>
          </cell>
          <cell r="GL125">
            <v>0</v>
          </cell>
          <cell r="GM125">
            <v>0</v>
          </cell>
          <cell r="GN125">
            <v>0</v>
          </cell>
          <cell r="GO125"/>
          <cell r="GP125">
            <v>0</v>
          </cell>
          <cell r="GQ125">
            <v>0</v>
          </cell>
          <cell r="GR125">
            <v>0</v>
          </cell>
          <cell r="GS125"/>
          <cell r="GT125"/>
          <cell r="GU125"/>
          <cell r="GV125"/>
          <cell r="GW125"/>
          <cell r="GX125"/>
          <cell r="GY125"/>
          <cell r="GZ125"/>
          <cell r="HA125"/>
          <cell r="HB125"/>
          <cell r="HC125">
            <v>0</v>
          </cell>
          <cell r="HD125">
            <v>0</v>
          </cell>
          <cell r="HE125">
            <v>0</v>
          </cell>
          <cell r="HF125">
            <v>0</v>
          </cell>
          <cell r="HG125">
            <v>0</v>
          </cell>
          <cell r="HH125">
            <v>0</v>
          </cell>
          <cell r="HI125">
            <v>0</v>
          </cell>
          <cell r="HJ125"/>
          <cell r="HK125"/>
          <cell r="HL125"/>
          <cell r="HM125"/>
          <cell r="HN125"/>
          <cell r="HO125">
            <v>0</v>
          </cell>
          <cell r="HP125">
            <v>0</v>
          </cell>
          <cell r="HQ125">
            <v>0</v>
          </cell>
          <cell r="HR125">
            <v>0</v>
          </cell>
          <cell r="HS125">
            <v>5364</v>
          </cell>
          <cell r="HT125"/>
          <cell r="HU125">
            <v>0</v>
          </cell>
          <cell r="HV125"/>
          <cell r="HW125">
            <v>0</v>
          </cell>
          <cell r="HX125"/>
          <cell r="HY125">
            <v>0</v>
          </cell>
          <cell r="HZ125">
            <v>32184</v>
          </cell>
          <cell r="IA125">
            <v>102.5</v>
          </cell>
          <cell r="IB125">
            <v>0</v>
          </cell>
          <cell r="IC125">
            <v>8.5416666666666661</v>
          </cell>
          <cell r="ID125">
            <v>0</v>
          </cell>
          <cell r="IE125">
            <v>25.833333333333332</v>
          </cell>
          <cell r="IF125">
            <v>0</v>
          </cell>
          <cell r="IG125">
            <v>0</v>
          </cell>
          <cell r="IH125">
            <v>8.3333333333333339</v>
          </cell>
          <cell r="II125">
            <v>0</v>
          </cell>
          <cell r="IJ125"/>
          <cell r="IK125"/>
          <cell r="IL125"/>
          <cell r="IM125">
            <v>0</v>
          </cell>
          <cell r="IN125">
            <v>0</v>
          </cell>
        </row>
        <row r="126">
          <cell r="A126">
            <v>123</v>
          </cell>
          <cell r="B126" t="str">
            <v>Singrauli</v>
          </cell>
          <cell r="C126" t="str">
            <v>MADHYA PRADESH</v>
          </cell>
          <cell r="D126" t="str">
            <v>Central</v>
          </cell>
          <cell r="E126" t="str">
            <v>Global Steel</v>
          </cell>
          <cell r="F126"/>
          <cell r="G126"/>
          <cell r="H126">
            <v>0.3</v>
          </cell>
          <cell r="I126"/>
          <cell r="J126" t="str">
            <v>Low</v>
          </cell>
          <cell r="K126"/>
          <cell r="L126"/>
          <cell r="M126"/>
          <cell r="N126" t="str">
            <v>Dharmendra Yadav</v>
          </cell>
          <cell r="O126">
            <v>2</v>
          </cell>
          <cell r="P126">
            <v>1000</v>
          </cell>
          <cell r="Q126">
            <v>0</v>
          </cell>
          <cell r="R126">
            <v>0</v>
          </cell>
          <cell r="S126">
            <v>1</v>
          </cell>
          <cell r="T126">
            <v>6</v>
          </cell>
          <cell r="U126">
            <v>0</v>
          </cell>
          <cell r="V126">
            <v>2</v>
          </cell>
          <cell r="W126">
            <v>0</v>
          </cell>
          <cell r="X126">
            <v>0</v>
          </cell>
          <cell r="Y126" t="str">
            <v/>
          </cell>
          <cell r="Z126">
            <v>0</v>
          </cell>
          <cell r="AA126" t="str">
            <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26</v>
          </cell>
          <cell r="AP126">
            <v>0</v>
          </cell>
          <cell r="AQ126">
            <v>0</v>
          </cell>
          <cell r="AR126">
            <v>0</v>
          </cell>
          <cell r="AS126">
            <v>0</v>
          </cell>
          <cell r="AT126">
            <v>0</v>
          </cell>
          <cell r="AU126">
            <v>0</v>
          </cell>
          <cell r="AV126">
            <v>0</v>
          </cell>
          <cell r="AW126">
            <v>24</v>
          </cell>
          <cell r="AX126"/>
          <cell r="AY126"/>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1</v>
          </cell>
          <cell r="BN126">
            <v>0</v>
          </cell>
          <cell r="BO126">
            <v>0</v>
          </cell>
          <cell r="BP126">
            <v>0</v>
          </cell>
          <cell r="BQ126">
            <v>0</v>
          </cell>
          <cell r="BR126">
            <v>0</v>
          </cell>
          <cell r="BS126">
            <v>0</v>
          </cell>
          <cell r="BT126">
            <v>0</v>
          </cell>
          <cell r="BU126">
            <v>1</v>
          </cell>
          <cell r="BV126"/>
          <cell r="BW126"/>
          <cell r="BX126">
            <v>2</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1</v>
          </cell>
          <cell r="CM126">
            <v>0</v>
          </cell>
          <cell r="CN126">
            <v>0</v>
          </cell>
          <cell r="CO126">
            <v>0</v>
          </cell>
          <cell r="CP126">
            <v>0</v>
          </cell>
          <cell r="CQ126">
            <v>0</v>
          </cell>
          <cell r="CR126">
            <v>0</v>
          </cell>
          <cell r="CS126">
            <v>0</v>
          </cell>
          <cell r="CT126">
            <v>1</v>
          </cell>
          <cell r="CU126"/>
          <cell r="CV126"/>
          <cell r="CW126"/>
          <cell r="CX126"/>
          <cell r="CY126"/>
          <cell r="CZ126"/>
          <cell r="DA126"/>
          <cell r="DB126"/>
          <cell r="DC126"/>
          <cell r="DD126"/>
          <cell r="DE126"/>
          <cell r="DF126"/>
          <cell r="DG126"/>
          <cell r="DH126">
            <v>0</v>
          </cell>
          <cell r="DI126">
            <v>0</v>
          </cell>
          <cell r="DJ126">
            <v>1</v>
          </cell>
          <cell r="DK126">
            <v>1</v>
          </cell>
          <cell r="DL126">
            <v>1</v>
          </cell>
          <cell r="DM126">
            <v>0</v>
          </cell>
          <cell r="DN126">
            <v>0</v>
          </cell>
          <cell r="DO126">
            <v>0</v>
          </cell>
          <cell r="DP126">
            <v>0</v>
          </cell>
          <cell r="DQ126">
            <v>0</v>
          </cell>
          <cell r="DR126">
            <v>1</v>
          </cell>
          <cell r="DS126"/>
          <cell r="DT126"/>
          <cell r="DU126"/>
          <cell r="DV126"/>
          <cell r="DW126"/>
          <cell r="DX126"/>
          <cell r="DY126"/>
          <cell r="DZ126"/>
          <cell r="EA126"/>
          <cell r="EB126"/>
          <cell r="EC126"/>
          <cell r="ED126"/>
          <cell r="EE126"/>
          <cell r="EF126"/>
          <cell r="EG126">
            <v>0</v>
          </cell>
          <cell r="EH126">
            <v>0</v>
          </cell>
          <cell r="EI126">
            <v>0</v>
          </cell>
          <cell r="EJ126">
            <v>0</v>
          </cell>
          <cell r="EK126">
            <v>0</v>
          </cell>
          <cell r="EL126">
            <v>0</v>
          </cell>
          <cell r="EM126">
            <v>0</v>
          </cell>
          <cell r="EN126">
            <v>0</v>
          </cell>
          <cell r="EO126">
            <v>0</v>
          </cell>
          <cell r="EP126">
            <v>0</v>
          </cell>
          <cell r="EQ126">
            <v>0</v>
          </cell>
          <cell r="ER126">
            <v>0</v>
          </cell>
          <cell r="ES126"/>
          <cell r="ET126"/>
          <cell r="EU126"/>
          <cell r="EV126"/>
          <cell r="EW126"/>
          <cell r="EX126"/>
          <cell r="EY126"/>
          <cell r="EZ126"/>
          <cell r="FA126"/>
          <cell r="FB126"/>
          <cell r="FC126"/>
          <cell r="FD126"/>
          <cell r="FE126">
            <v>0</v>
          </cell>
          <cell r="FF126">
            <v>0</v>
          </cell>
          <cell r="FG126">
            <v>0</v>
          </cell>
          <cell r="FH126">
            <v>0</v>
          </cell>
          <cell r="FI126">
            <v>0</v>
          </cell>
          <cell r="FJ126">
            <v>0</v>
          </cell>
          <cell r="FK126">
            <v>0</v>
          </cell>
          <cell r="FL126">
            <v>0</v>
          </cell>
          <cell r="FM126">
            <v>0</v>
          </cell>
          <cell r="FN126">
            <v>0</v>
          </cell>
          <cell r="FO126">
            <v>0</v>
          </cell>
          <cell r="FP126">
            <v>0</v>
          </cell>
          <cell r="FQ126"/>
          <cell r="FR126"/>
          <cell r="FS126"/>
          <cell r="FT126"/>
          <cell r="FU126"/>
          <cell r="FV126"/>
          <cell r="FW126"/>
          <cell r="FX126"/>
          <cell r="FY126"/>
          <cell r="FZ126"/>
          <cell r="GA126"/>
          <cell r="GB126"/>
          <cell r="GC126">
            <v>0</v>
          </cell>
          <cell r="GD126">
            <v>0</v>
          </cell>
          <cell r="GE126">
            <v>0</v>
          </cell>
          <cell r="GF126">
            <v>0</v>
          </cell>
          <cell r="GG126">
            <v>0</v>
          </cell>
          <cell r="GH126">
            <v>0</v>
          </cell>
          <cell r="GI126">
            <v>0</v>
          </cell>
          <cell r="GJ126">
            <v>0</v>
          </cell>
          <cell r="GK126">
            <v>0</v>
          </cell>
          <cell r="GL126">
            <v>0</v>
          </cell>
          <cell r="GM126">
            <v>0</v>
          </cell>
          <cell r="GN126">
            <v>0</v>
          </cell>
          <cell r="GO126"/>
          <cell r="GP126">
            <v>0</v>
          </cell>
          <cell r="GQ126">
            <v>1</v>
          </cell>
          <cell r="GR126">
            <v>0</v>
          </cell>
          <cell r="GS126"/>
          <cell r="GT126"/>
          <cell r="GU126"/>
          <cell r="GV126"/>
          <cell r="GW126"/>
          <cell r="GX126"/>
          <cell r="GY126"/>
          <cell r="GZ126"/>
          <cell r="HA126"/>
          <cell r="HB126"/>
          <cell r="HC126">
            <v>0</v>
          </cell>
          <cell r="HD126">
            <v>1</v>
          </cell>
          <cell r="HE126">
            <v>0</v>
          </cell>
          <cell r="HF126">
            <v>0</v>
          </cell>
          <cell r="HG126">
            <v>0</v>
          </cell>
          <cell r="HH126">
            <v>0</v>
          </cell>
          <cell r="HI126">
            <v>0</v>
          </cell>
          <cell r="HJ126"/>
          <cell r="HK126"/>
          <cell r="HL126"/>
          <cell r="HM126"/>
          <cell r="HN126"/>
          <cell r="HO126">
            <v>0</v>
          </cell>
          <cell r="HP126">
            <v>0</v>
          </cell>
          <cell r="HQ126">
            <v>0</v>
          </cell>
          <cell r="HR126">
            <v>0</v>
          </cell>
          <cell r="HS126">
            <v>0</v>
          </cell>
          <cell r="HT126"/>
          <cell r="HU126">
            <v>0</v>
          </cell>
          <cell r="HV126"/>
          <cell r="HW126">
            <v>0</v>
          </cell>
          <cell r="HX126"/>
          <cell r="HY126">
            <v>0</v>
          </cell>
          <cell r="HZ126">
            <v>0</v>
          </cell>
          <cell r="IA126">
            <v>0</v>
          </cell>
          <cell r="IB126">
            <v>50</v>
          </cell>
          <cell r="IC126">
            <v>0</v>
          </cell>
          <cell r="ID126">
            <v>5</v>
          </cell>
          <cell r="IE126">
            <v>0</v>
          </cell>
          <cell r="IF126">
            <v>0</v>
          </cell>
          <cell r="IG126">
            <v>0</v>
          </cell>
          <cell r="IH126">
            <v>0</v>
          </cell>
          <cell r="II126">
            <v>8.6666666666666661</v>
          </cell>
          <cell r="IJ126"/>
          <cell r="IK126"/>
          <cell r="IL126"/>
          <cell r="IM126">
            <v>8</v>
          </cell>
          <cell r="IN126">
            <v>1000</v>
          </cell>
        </row>
        <row r="127">
          <cell r="A127">
            <v>124</v>
          </cell>
          <cell r="B127" t="str">
            <v>Dewas</v>
          </cell>
          <cell r="C127" t="str">
            <v>MADHYA PRADESH</v>
          </cell>
          <cell r="D127" t="str">
            <v>Central</v>
          </cell>
          <cell r="E127" t="str">
            <v>R. K. ENTERPRISES</v>
          </cell>
          <cell r="F127"/>
          <cell r="G127"/>
          <cell r="H127">
            <v>0.5</v>
          </cell>
          <cell r="I127"/>
          <cell r="J127" t="str">
            <v>Medium</v>
          </cell>
          <cell r="K127"/>
          <cell r="L127"/>
          <cell r="M127"/>
          <cell r="N127" t="str">
            <v>Yogeshwar Richhariya</v>
          </cell>
          <cell r="O127">
            <v>7</v>
          </cell>
          <cell r="P127">
            <v>3000</v>
          </cell>
          <cell r="Q127">
            <v>0</v>
          </cell>
          <cell r="R127">
            <v>1</v>
          </cell>
          <cell r="S127">
            <v>2</v>
          </cell>
          <cell r="T127">
            <v>1</v>
          </cell>
          <cell r="U127">
            <v>0</v>
          </cell>
          <cell r="V127">
            <v>7</v>
          </cell>
          <cell r="W127">
            <v>0</v>
          </cell>
          <cell r="X127">
            <v>70</v>
          </cell>
          <cell r="Y127">
            <v>0.11478571428571428</v>
          </cell>
          <cell r="Z127">
            <v>2.3333333333333334E-2</v>
          </cell>
          <cell r="AA127">
            <v>2.6783333333333333E-3</v>
          </cell>
          <cell r="AB127">
            <v>0</v>
          </cell>
          <cell r="AC127">
            <v>0</v>
          </cell>
          <cell r="AD127">
            <v>0</v>
          </cell>
          <cell r="AE127">
            <v>0</v>
          </cell>
          <cell r="AF127">
            <v>0</v>
          </cell>
          <cell r="AG127">
            <v>0</v>
          </cell>
          <cell r="AH127">
            <v>0</v>
          </cell>
          <cell r="AI127">
            <v>12</v>
          </cell>
          <cell r="AJ127">
            <v>12</v>
          </cell>
          <cell r="AK127">
            <v>0</v>
          </cell>
          <cell r="AL127">
            <v>6.05</v>
          </cell>
          <cell r="AM127">
            <v>12.22</v>
          </cell>
          <cell r="AN127">
            <v>40.01</v>
          </cell>
          <cell r="AO127">
            <v>0</v>
          </cell>
          <cell r="AP127">
            <v>0</v>
          </cell>
          <cell r="AQ127">
            <v>0</v>
          </cell>
          <cell r="AR127">
            <v>8</v>
          </cell>
          <cell r="AS127">
            <v>3.2</v>
          </cell>
          <cell r="AT127">
            <v>3</v>
          </cell>
          <cell r="AU127">
            <v>12.01</v>
          </cell>
          <cell r="AV127">
            <v>12.13</v>
          </cell>
          <cell r="AW127">
            <v>2</v>
          </cell>
          <cell r="AX127"/>
          <cell r="AY127"/>
          <cell r="AZ127">
            <v>0</v>
          </cell>
          <cell r="BA127">
            <v>0</v>
          </cell>
          <cell r="BB127">
            <v>0</v>
          </cell>
          <cell r="BC127">
            <v>0</v>
          </cell>
          <cell r="BD127">
            <v>0</v>
          </cell>
          <cell r="BE127">
            <v>0</v>
          </cell>
          <cell r="BF127">
            <v>0</v>
          </cell>
          <cell r="BG127">
            <v>1</v>
          </cell>
          <cell r="BH127">
            <v>1</v>
          </cell>
          <cell r="BI127">
            <v>0</v>
          </cell>
          <cell r="BJ127">
            <v>0</v>
          </cell>
          <cell r="BK127">
            <v>1</v>
          </cell>
          <cell r="BL127">
            <v>1</v>
          </cell>
          <cell r="BM127">
            <v>0</v>
          </cell>
          <cell r="BN127">
            <v>0</v>
          </cell>
          <cell r="BO127">
            <v>0</v>
          </cell>
          <cell r="BP127">
            <v>0</v>
          </cell>
          <cell r="BQ127">
            <v>0</v>
          </cell>
          <cell r="BR127">
            <v>0</v>
          </cell>
          <cell r="BS127">
            <v>1</v>
          </cell>
          <cell r="BT127">
            <v>1</v>
          </cell>
          <cell r="BU127">
            <v>1</v>
          </cell>
          <cell r="BV127"/>
          <cell r="BW127"/>
          <cell r="BX127">
            <v>7</v>
          </cell>
          <cell r="BY127">
            <v>0</v>
          </cell>
          <cell r="BZ127">
            <v>0</v>
          </cell>
          <cell r="CA127">
            <v>0</v>
          </cell>
          <cell r="CB127">
            <v>0</v>
          </cell>
          <cell r="CC127">
            <v>0</v>
          </cell>
          <cell r="CD127">
            <v>0</v>
          </cell>
          <cell r="CE127">
            <v>0</v>
          </cell>
          <cell r="CF127">
            <v>1</v>
          </cell>
          <cell r="CG127">
            <v>1</v>
          </cell>
          <cell r="CH127">
            <v>0</v>
          </cell>
          <cell r="CI127">
            <v>1</v>
          </cell>
          <cell r="CJ127">
            <v>1</v>
          </cell>
          <cell r="CK127">
            <v>2</v>
          </cell>
          <cell r="CL127">
            <v>0</v>
          </cell>
          <cell r="CM127">
            <v>0</v>
          </cell>
          <cell r="CN127">
            <v>0</v>
          </cell>
          <cell r="CO127">
            <v>3</v>
          </cell>
          <cell r="CP127">
            <v>2</v>
          </cell>
          <cell r="CQ127">
            <v>2</v>
          </cell>
          <cell r="CR127">
            <v>1</v>
          </cell>
          <cell r="CS127">
            <v>1</v>
          </cell>
          <cell r="CT127">
            <v>1</v>
          </cell>
          <cell r="CU127"/>
          <cell r="CV127"/>
          <cell r="CW127"/>
          <cell r="CX127"/>
          <cell r="CY127"/>
          <cell r="CZ127"/>
          <cell r="DA127"/>
          <cell r="DB127"/>
          <cell r="DC127"/>
          <cell r="DD127"/>
          <cell r="DE127"/>
          <cell r="DF127"/>
          <cell r="DG127"/>
          <cell r="DH127">
            <v>2</v>
          </cell>
          <cell r="DI127">
            <v>3</v>
          </cell>
          <cell r="DJ127">
            <v>3</v>
          </cell>
          <cell r="DK127">
            <v>2</v>
          </cell>
          <cell r="DL127">
            <v>0</v>
          </cell>
          <cell r="DM127">
            <v>3</v>
          </cell>
          <cell r="DN127">
            <v>4</v>
          </cell>
          <cell r="DO127">
            <v>4</v>
          </cell>
          <cell r="DP127">
            <v>4</v>
          </cell>
          <cell r="DQ127">
            <v>4</v>
          </cell>
          <cell r="DR127">
            <v>3</v>
          </cell>
          <cell r="DS127"/>
          <cell r="DT127"/>
          <cell r="DU127"/>
          <cell r="DV127"/>
          <cell r="DW127"/>
          <cell r="DX127"/>
          <cell r="DY127"/>
          <cell r="DZ127"/>
          <cell r="EA127"/>
          <cell r="EB127"/>
          <cell r="EC127"/>
          <cell r="ED127"/>
          <cell r="EE127"/>
          <cell r="EF127"/>
          <cell r="EG127">
            <v>0</v>
          </cell>
          <cell r="EH127">
            <v>0</v>
          </cell>
          <cell r="EI127">
            <v>0</v>
          </cell>
          <cell r="EJ127">
            <v>0</v>
          </cell>
          <cell r="EK127">
            <v>0</v>
          </cell>
          <cell r="EL127">
            <v>0</v>
          </cell>
          <cell r="EM127">
            <v>0</v>
          </cell>
          <cell r="EN127">
            <v>0</v>
          </cell>
          <cell r="EO127">
            <v>0</v>
          </cell>
          <cell r="EP127">
            <v>0</v>
          </cell>
          <cell r="EQ127">
            <v>0</v>
          </cell>
          <cell r="ER127">
            <v>0</v>
          </cell>
          <cell r="ES127"/>
          <cell r="ET127"/>
          <cell r="EU127"/>
          <cell r="EV127"/>
          <cell r="EW127"/>
          <cell r="EX127"/>
          <cell r="EY127"/>
          <cell r="EZ127"/>
          <cell r="FA127"/>
          <cell r="FB127"/>
          <cell r="FC127"/>
          <cell r="FD127"/>
          <cell r="FE127">
            <v>0</v>
          </cell>
          <cell r="FF127">
            <v>0</v>
          </cell>
          <cell r="FG127">
            <v>0</v>
          </cell>
          <cell r="FH127">
            <v>0</v>
          </cell>
          <cell r="FI127">
            <v>0</v>
          </cell>
          <cell r="FJ127">
            <v>0</v>
          </cell>
          <cell r="FK127">
            <v>0</v>
          </cell>
          <cell r="FL127">
            <v>0</v>
          </cell>
          <cell r="FM127">
            <v>0</v>
          </cell>
          <cell r="FN127">
            <v>0</v>
          </cell>
          <cell r="FO127">
            <v>0</v>
          </cell>
          <cell r="FP127">
            <v>0</v>
          </cell>
          <cell r="FQ127"/>
          <cell r="FR127"/>
          <cell r="FS127"/>
          <cell r="FT127"/>
          <cell r="FU127"/>
          <cell r="FV127"/>
          <cell r="FW127"/>
          <cell r="FX127"/>
          <cell r="FY127"/>
          <cell r="FZ127"/>
          <cell r="GA127"/>
          <cell r="GB127"/>
          <cell r="GC127">
            <v>0</v>
          </cell>
          <cell r="GD127">
            <v>0</v>
          </cell>
          <cell r="GE127">
            <v>0</v>
          </cell>
          <cell r="GF127">
            <v>0</v>
          </cell>
          <cell r="GG127">
            <v>0</v>
          </cell>
          <cell r="GH127">
            <v>0</v>
          </cell>
          <cell r="GI127">
            <v>0</v>
          </cell>
          <cell r="GJ127">
            <v>0</v>
          </cell>
          <cell r="GK127">
            <v>0</v>
          </cell>
          <cell r="GL127">
            <v>0</v>
          </cell>
          <cell r="GM127">
            <v>0</v>
          </cell>
          <cell r="GN127">
            <v>0</v>
          </cell>
          <cell r="GO127"/>
          <cell r="GP127">
            <v>0</v>
          </cell>
          <cell r="GQ127">
            <v>0</v>
          </cell>
          <cell r="GR127">
            <v>5</v>
          </cell>
          <cell r="GS127"/>
          <cell r="GT127"/>
          <cell r="GU127"/>
          <cell r="GV127"/>
          <cell r="GW127"/>
          <cell r="GX127"/>
          <cell r="GY127"/>
          <cell r="GZ127"/>
          <cell r="HA127"/>
          <cell r="HB127"/>
          <cell r="HC127">
            <v>2</v>
          </cell>
          <cell r="HD127">
            <v>2</v>
          </cell>
          <cell r="HE127">
            <v>2</v>
          </cell>
          <cell r="HF127">
            <v>2</v>
          </cell>
          <cell r="HG127">
            <v>0</v>
          </cell>
          <cell r="HH127">
            <v>0</v>
          </cell>
          <cell r="HI127">
            <v>1</v>
          </cell>
          <cell r="HJ127"/>
          <cell r="HK127"/>
          <cell r="HL127"/>
          <cell r="HM127"/>
          <cell r="HN127"/>
          <cell r="HO127">
            <v>0</v>
          </cell>
          <cell r="HP127">
            <v>0</v>
          </cell>
          <cell r="HQ127">
            <v>0</v>
          </cell>
          <cell r="HR127">
            <v>0</v>
          </cell>
          <cell r="HS127">
            <v>0</v>
          </cell>
          <cell r="HT127"/>
          <cell r="HU127">
            <v>0</v>
          </cell>
          <cell r="HV127"/>
          <cell r="HW127">
            <v>0</v>
          </cell>
          <cell r="HX127"/>
          <cell r="HY127">
            <v>0</v>
          </cell>
          <cell r="HZ127">
            <v>29000</v>
          </cell>
          <cell r="IA127">
            <v>42.27</v>
          </cell>
          <cell r="IB127">
            <v>80.349999999999994</v>
          </cell>
          <cell r="IC127">
            <v>3.5225000000000004</v>
          </cell>
          <cell r="ID127">
            <v>8.0350000000000001</v>
          </cell>
          <cell r="IE127">
            <v>0</v>
          </cell>
          <cell r="IF127">
            <v>0</v>
          </cell>
          <cell r="IG127">
            <v>8</v>
          </cell>
          <cell r="IH127">
            <v>6.09</v>
          </cell>
          <cell r="II127">
            <v>13.336666666666666</v>
          </cell>
          <cell r="IJ127"/>
          <cell r="IK127"/>
          <cell r="IL127"/>
          <cell r="IM127">
            <v>8.7133333333333329</v>
          </cell>
          <cell r="IN127">
            <v>1500</v>
          </cell>
        </row>
        <row r="128">
          <cell r="A128">
            <v>125</v>
          </cell>
          <cell r="B128" t="str">
            <v>Chhatarpur</v>
          </cell>
          <cell r="C128" t="str">
            <v>MADHYA PRADESH</v>
          </cell>
          <cell r="D128" t="str">
            <v>Central</v>
          </cell>
          <cell r="E128" t="str">
            <v>Global Steel</v>
          </cell>
          <cell r="F128"/>
          <cell r="G128"/>
          <cell r="H128">
            <v>0.5</v>
          </cell>
          <cell r="I128"/>
          <cell r="J128" t="str">
            <v>Medium</v>
          </cell>
          <cell r="K128"/>
          <cell r="L128"/>
          <cell r="M128"/>
          <cell r="N128" t="str">
            <v>Dharmendra Yadav</v>
          </cell>
          <cell r="O128">
            <v>0</v>
          </cell>
          <cell r="P128">
            <v>2500</v>
          </cell>
          <cell r="Q128">
            <v>0</v>
          </cell>
          <cell r="R128">
            <v>0</v>
          </cell>
          <cell r="S128">
            <v>0</v>
          </cell>
          <cell r="T128">
            <v>7</v>
          </cell>
          <cell r="U128">
            <v>0</v>
          </cell>
          <cell r="V128">
            <v>1</v>
          </cell>
          <cell r="W128">
            <v>0</v>
          </cell>
          <cell r="X128">
            <v>0</v>
          </cell>
          <cell r="Y128" t="str">
            <v/>
          </cell>
          <cell r="Z128">
            <v>0</v>
          </cell>
          <cell r="AA128" t="str">
            <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cell r="AY128"/>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cell r="BW128"/>
          <cell r="BX128">
            <v>1</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cell r="CV128"/>
          <cell r="CW128"/>
          <cell r="CX128"/>
          <cell r="CY128"/>
          <cell r="CZ128"/>
          <cell r="DA128"/>
          <cell r="DB128"/>
          <cell r="DC128"/>
          <cell r="DD128"/>
          <cell r="DE128"/>
          <cell r="DF128"/>
          <cell r="DG128"/>
          <cell r="DH128">
            <v>0</v>
          </cell>
          <cell r="DI128">
            <v>0</v>
          </cell>
          <cell r="DJ128">
            <v>0</v>
          </cell>
          <cell r="DK128">
            <v>0</v>
          </cell>
          <cell r="DL128">
            <v>0</v>
          </cell>
          <cell r="DM128">
            <v>0</v>
          </cell>
          <cell r="DN128">
            <v>0</v>
          </cell>
          <cell r="DO128">
            <v>0</v>
          </cell>
          <cell r="DP128">
            <v>0</v>
          </cell>
          <cell r="DQ128">
            <v>0</v>
          </cell>
          <cell r="DR128">
            <v>0</v>
          </cell>
          <cell r="DS128"/>
          <cell r="DT128"/>
          <cell r="DU128"/>
          <cell r="DV128"/>
          <cell r="DW128"/>
          <cell r="DX128"/>
          <cell r="DY128"/>
          <cell r="DZ128"/>
          <cell r="EA128"/>
          <cell r="EB128"/>
          <cell r="EC128"/>
          <cell r="ED128"/>
          <cell r="EE128"/>
          <cell r="EF128"/>
          <cell r="EG128">
            <v>0</v>
          </cell>
          <cell r="EH128">
            <v>0</v>
          </cell>
          <cell r="EI128">
            <v>0</v>
          </cell>
          <cell r="EJ128">
            <v>0</v>
          </cell>
          <cell r="EK128">
            <v>0</v>
          </cell>
          <cell r="EL128">
            <v>0</v>
          </cell>
          <cell r="EM128">
            <v>0</v>
          </cell>
          <cell r="EN128">
            <v>0</v>
          </cell>
          <cell r="EO128">
            <v>0</v>
          </cell>
          <cell r="EP128">
            <v>0</v>
          </cell>
          <cell r="EQ128">
            <v>0</v>
          </cell>
          <cell r="ER128">
            <v>0</v>
          </cell>
          <cell r="ES128"/>
          <cell r="ET128"/>
          <cell r="EU128"/>
          <cell r="EV128"/>
          <cell r="EW128"/>
          <cell r="EX128"/>
          <cell r="EY128"/>
          <cell r="EZ128"/>
          <cell r="FA128"/>
          <cell r="FB128"/>
          <cell r="FC128"/>
          <cell r="FD128"/>
          <cell r="FE128">
            <v>0</v>
          </cell>
          <cell r="FF128">
            <v>0</v>
          </cell>
          <cell r="FG128">
            <v>0</v>
          </cell>
          <cell r="FH128">
            <v>0</v>
          </cell>
          <cell r="FI128">
            <v>0</v>
          </cell>
          <cell r="FJ128">
            <v>0</v>
          </cell>
          <cell r="FK128">
            <v>0</v>
          </cell>
          <cell r="FL128">
            <v>0</v>
          </cell>
          <cell r="FM128">
            <v>0</v>
          </cell>
          <cell r="FN128">
            <v>0</v>
          </cell>
          <cell r="FO128">
            <v>0</v>
          </cell>
          <cell r="FP128">
            <v>0</v>
          </cell>
          <cell r="FQ128"/>
          <cell r="FR128"/>
          <cell r="FS128"/>
          <cell r="FT128"/>
          <cell r="FU128"/>
          <cell r="FV128"/>
          <cell r="FW128"/>
          <cell r="FX128"/>
          <cell r="FY128"/>
          <cell r="FZ128"/>
          <cell r="GA128"/>
          <cell r="GB128"/>
          <cell r="GC128">
            <v>0</v>
          </cell>
          <cell r="GD128">
            <v>0</v>
          </cell>
          <cell r="GE128">
            <v>0</v>
          </cell>
          <cell r="GF128">
            <v>0</v>
          </cell>
          <cell r="GG128">
            <v>0</v>
          </cell>
          <cell r="GH128">
            <v>0</v>
          </cell>
          <cell r="GI128">
            <v>0</v>
          </cell>
          <cell r="GJ128">
            <v>0</v>
          </cell>
          <cell r="GK128">
            <v>0</v>
          </cell>
          <cell r="GL128">
            <v>0</v>
          </cell>
          <cell r="GM128">
            <v>0</v>
          </cell>
          <cell r="GN128">
            <v>0</v>
          </cell>
          <cell r="GO128"/>
          <cell r="GP128">
            <v>0</v>
          </cell>
          <cell r="GQ128">
            <v>0</v>
          </cell>
          <cell r="GR128">
            <v>0</v>
          </cell>
          <cell r="GS128"/>
          <cell r="GT128"/>
          <cell r="GU128"/>
          <cell r="GV128"/>
          <cell r="GW128"/>
          <cell r="GX128"/>
          <cell r="GY128"/>
          <cell r="GZ128"/>
          <cell r="HA128"/>
          <cell r="HB128"/>
          <cell r="HC128">
            <v>0</v>
          </cell>
          <cell r="HD128">
            <v>0</v>
          </cell>
          <cell r="HE128">
            <v>0</v>
          </cell>
          <cell r="HF128">
            <v>0</v>
          </cell>
          <cell r="HG128">
            <v>0</v>
          </cell>
          <cell r="HH128">
            <v>0</v>
          </cell>
          <cell r="HI128">
            <v>0</v>
          </cell>
          <cell r="HJ128"/>
          <cell r="HK128"/>
          <cell r="HL128"/>
          <cell r="HM128"/>
          <cell r="HN128"/>
          <cell r="HO128">
            <v>0</v>
          </cell>
          <cell r="HP128">
            <v>0</v>
          </cell>
          <cell r="HQ128">
            <v>0</v>
          </cell>
          <cell r="HR128">
            <v>0</v>
          </cell>
          <cell r="HS128">
            <v>4819</v>
          </cell>
          <cell r="HT128"/>
          <cell r="HU128">
            <v>0</v>
          </cell>
          <cell r="HV128"/>
          <cell r="HW128">
            <v>0</v>
          </cell>
          <cell r="HX128"/>
          <cell r="HY128">
            <v>0</v>
          </cell>
          <cell r="HZ128">
            <v>34194</v>
          </cell>
          <cell r="IA128">
            <v>0</v>
          </cell>
          <cell r="IB128">
            <v>0</v>
          </cell>
          <cell r="IC128">
            <v>0</v>
          </cell>
          <cell r="ID128">
            <v>0</v>
          </cell>
          <cell r="IE128">
            <v>0</v>
          </cell>
          <cell r="IF128">
            <v>0</v>
          </cell>
          <cell r="IG128">
            <v>0</v>
          </cell>
          <cell r="IH128">
            <v>0</v>
          </cell>
          <cell r="II128">
            <v>0</v>
          </cell>
          <cell r="IJ128"/>
          <cell r="IK128"/>
          <cell r="IL128"/>
          <cell r="IM128">
            <v>0</v>
          </cell>
          <cell r="IN128">
            <v>0</v>
          </cell>
        </row>
        <row r="129">
          <cell r="A129">
            <v>126</v>
          </cell>
          <cell r="B129" t="str">
            <v>Damoh</v>
          </cell>
          <cell r="C129" t="str">
            <v>MADHYA PRADESH</v>
          </cell>
          <cell r="D129" t="str">
            <v>Central</v>
          </cell>
          <cell r="E129" t="str">
            <v>Global Steel</v>
          </cell>
          <cell r="F129"/>
          <cell r="G129"/>
          <cell r="H129">
            <v>0.5</v>
          </cell>
          <cell r="I129"/>
          <cell r="J129" t="str">
            <v>Medium</v>
          </cell>
          <cell r="K129"/>
          <cell r="L129"/>
          <cell r="M129"/>
          <cell r="N129" t="str">
            <v>Dharmendra Yadav</v>
          </cell>
          <cell r="O129">
            <v>0</v>
          </cell>
          <cell r="P129">
            <v>2500</v>
          </cell>
          <cell r="Q129">
            <v>0</v>
          </cell>
          <cell r="R129">
            <v>0</v>
          </cell>
          <cell r="S129">
            <v>0</v>
          </cell>
          <cell r="T129">
            <v>3</v>
          </cell>
          <cell r="U129">
            <v>0</v>
          </cell>
          <cell r="V129">
            <v>1</v>
          </cell>
          <cell r="W129">
            <v>0</v>
          </cell>
          <cell r="X129">
            <v>0</v>
          </cell>
          <cell r="Y129" t="str">
            <v/>
          </cell>
          <cell r="Z129">
            <v>0</v>
          </cell>
          <cell r="AA129" t="str">
            <v/>
          </cell>
          <cell r="AB129">
            <v>0</v>
          </cell>
          <cell r="AC129">
            <v>0</v>
          </cell>
          <cell r="AD129">
            <v>0</v>
          </cell>
          <cell r="AE129">
            <v>0</v>
          </cell>
          <cell r="AF129">
            <v>0</v>
          </cell>
          <cell r="AG129">
            <v>0</v>
          </cell>
          <cell r="AH129">
            <v>0</v>
          </cell>
          <cell r="AI129">
            <v>10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cell r="AY129"/>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cell r="BW129"/>
          <cell r="BX129">
            <v>1</v>
          </cell>
          <cell r="BY129">
            <v>0</v>
          </cell>
          <cell r="BZ129">
            <v>0</v>
          </cell>
          <cell r="CA129">
            <v>0</v>
          </cell>
          <cell r="CB129">
            <v>0</v>
          </cell>
          <cell r="CC129">
            <v>0</v>
          </cell>
          <cell r="CD129">
            <v>0</v>
          </cell>
          <cell r="CE129">
            <v>0</v>
          </cell>
          <cell r="CF129">
            <v>1</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cell r="CV129"/>
          <cell r="CW129"/>
          <cell r="CX129"/>
          <cell r="CY129"/>
          <cell r="CZ129"/>
          <cell r="DA129"/>
          <cell r="DB129"/>
          <cell r="DC129"/>
          <cell r="DD129"/>
          <cell r="DE129"/>
          <cell r="DF129"/>
          <cell r="DG129"/>
          <cell r="DH129">
            <v>0</v>
          </cell>
          <cell r="DI129">
            <v>0</v>
          </cell>
          <cell r="DJ129">
            <v>0</v>
          </cell>
          <cell r="DK129">
            <v>0</v>
          </cell>
          <cell r="DL129">
            <v>0</v>
          </cell>
          <cell r="DM129">
            <v>0</v>
          </cell>
          <cell r="DN129">
            <v>0</v>
          </cell>
          <cell r="DO129">
            <v>0</v>
          </cell>
          <cell r="DP129">
            <v>0</v>
          </cell>
          <cell r="DQ129">
            <v>0</v>
          </cell>
          <cell r="DR129">
            <v>0</v>
          </cell>
          <cell r="DS129"/>
          <cell r="DT129"/>
          <cell r="DU129"/>
          <cell r="DV129"/>
          <cell r="DW129"/>
          <cell r="DX129"/>
          <cell r="DY129"/>
          <cell r="DZ129"/>
          <cell r="EA129"/>
          <cell r="EB129"/>
          <cell r="EC129"/>
          <cell r="ED129"/>
          <cell r="EE129"/>
          <cell r="EF129"/>
          <cell r="EG129">
            <v>0</v>
          </cell>
          <cell r="EH129">
            <v>0</v>
          </cell>
          <cell r="EI129">
            <v>0</v>
          </cell>
          <cell r="EJ129">
            <v>0</v>
          </cell>
          <cell r="EK129">
            <v>0</v>
          </cell>
          <cell r="EL129">
            <v>0</v>
          </cell>
          <cell r="EM129">
            <v>0</v>
          </cell>
          <cell r="EN129">
            <v>0</v>
          </cell>
          <cell r="EO129">
            <v>0</v>
          </cell>
          <cell r="EP129">
            <v>0</v>
          </cell>
          <cell r="EQ129">
            <v>0</v>
          </cell>
          <cell r="ER129">
            <v>0</v>
          </cell>
          <cell r="ES129"/>
          <cell r="ET129"/>
          <cell r="EU129"/>
          <cell r="EV129"/>
          <cell r="EW129"/>
          <cell r="EX129"/>
          <cell r="EY129"/>
          <cell r="EZ129"/>
          <cell r="FA129"/>
          <cell r="FB129"/>
          <cell r="FC129"/>
          <cell r="FD129"/>
          <cell r="FE129">
            <v>0</v>
          </cell>
          <cell r="FF129">
            <v>0</v>
          </cell>
          <cell r="FG129">
            <v>0</v>
          </cell>
          <cell r="FH129">
            <v>0</v>
          </cell>
          <cell r="FI129">
            <v>0</v>
          </cell>
          <cell r="FJ129">
            <v>0</v>
          </cell>
          <cell r="FK129">
            <v>0</v>
          </cell>
          <cell r="FL129">
            <v>0</v>
          </cell>
          <cell r="FM129">
            <v>0</v>
          </cell>
          <cell r="FN129">
            <v>0</v>
          </cell>
          <cell r="FO129">
            <v>0</v>
          </cell>
          <cell r="FP129">
            <v>0</v>
          </cell>
          <cell r="FQ129"/>
          <cell r="FR129"/>
          <cell r="FS129"/>
          <cell r="FT129"/>
          <cell r="FU129"/>
          <cell r="FV129"/>
          <cell r="FW129"/>
          <cell r="FX129"/>
          <cell r="FY129"/>
          <cell r="FZ129"/>
          <cell r="GA129"/>
          <cell r="GB129"/>
          <cell r="GC129">
            <v>0</v>
          </cell>
          <cell r="GD129">
            <v>0</v>
          </cell>
          <cell r="GE129">
            <v>0</v>
          </cell>
          <cell r="GF129">
            <v>0</v>
          </cell>
          <cell r="GG129">
            <v>0</v>
          </cell>
          <cell r="GH129">
            <v>0</v>
          </cell>
          <cell r="GI129">
            <v>0</v>
          </cell>
          <cell r="GJ129">
            <v>0</v>
          </cell>
          <cell r="GK129">
            <v>0</v>
          </cell>
          <cell r="GL129">
            <v>0</v>
          </cell>
          <cell r="GM129">
            <v>0</v>
          </cell>
          <cell r="GN129">
            <v>0</v>
          </cell>
          <cell r="GO129"/>
          <cell r="GP129">
            <v>0</v>
          </cell>
          <cell r="GQ129">
            <v>0</v>
          </cell>
          <cell r="GR129">
            <v>0</v>
          </cell>
          <cell r="GS129"/>
          <cell r="GT129"/>
          <cell r="GU129"/>
          <cell r="GV129"/>
          <cell r="GW129"/>
          <cell r="GX129"/>
          <cell r="GY129"/>
          <cell r="GZ129"/>
          <cell r="HA129"/>
          <cell r="HB129"/>
          <cell r="HC129">
            <v>0</v>
          </cell>
          <cell r="HD129">
            <v>0</v>
          </cell>
          <cell r="HE129">
            <v>0</v>
          </cell>
          <cell r="HF129">
            <v>0</v>
          </cell>
          <cell r="HG129">
            <v>1</v>
          </cell>
          <cell r="HH129">
            <v>0</v>
          </cell>
          <cell r="HI129">
            <v>0</v>
          </cell>
          <cell r="HJ129"/>
          <cell r="HK129"/>
          <cell r="HL129"/>
          <cell r="HM129"/>
          <cell r="HN129"/>
          <cell r="HO129">
            <v>0</v>
          </cell>
          <cell r="HP129">
            <v>0</v>
          </cell>
          <cell r="HQ129">
            <v>0</v>
          </cell>
          <cell r="HR129">
            <v>0</v>
          </cell>
          <cell r="HS129">
            <v>5699</v>
          </cell>
          <cell r="HT129"/>
          <cell r="HU129">
            <v>0</v>
          </cell>
          <cell r="HV129"/>
          <cell r="HW129">
            <v>0</v>
          </cell>
          <cell r="HX129"/>
          <cell r="HY129">
            <v>0</v>
          </cell>
          <cell r="HZ129">
            <v>34194</v>
          </cell>
          <cell r="IA129">
            <v>10</v>
          </cell>
          <cell r="IB129">
            <v>0</v>
          </cell>
          <cell r="IC129">
            <v>0.83333333333333337</v>
          </cell>
          <cell r="ID129">
            <v>0</v>
          </cell>
          <cell r="IE129">
            <v>0</v>
          </cell>
          <cell r="IF129">
            <v>0</v>
          </cell>
          <cell r="IG129">
            <v>3.3333333333333335</v>
          </cell>
          <cell r="IH129">
            <v>0</v>
          </cell>
          <cell r="II129">
            <v>0</v>
          </cell>
          <cell r="IJ129"/>
          <cell r="IK129"/>
          <cell r="IL129"/>
          <cell r="IM129">
            <v>0</v>
          </cell>
          <cell r="IN129">
            <v>0</v>
          </cell>
        </row>
        <row r="130">
          <cell r="A130">
            <v>127</v>
          </cell>
          <cell r="B130" t="str">
            <v>Tikamgarh</v>
          </cell>
          <cell r="C130" t="str">
            <v>MADHYA PRADESH</v>
          </cell>
          <cell r="D130" t="str">
            <v>Central</v>
          </cell>
          <cell r="E130" t="str">
            <v>Global Steel</v>
          </cell>
          <cell r="F130"/>
          <cell r="G130"/>
          <cell r="H130">
            <v>0.5</v>
          </cell>
          <cell r="I130"/>
          <cell r="J130" t="str">
            <v>Medium</v>
          </cell>
          <cell r="K130"/>
          <cell r="L130"/>
          <cell r="M130"/>
          <cell r="N130" t="str">
            <v>Dharmendra Yadav</v>
          </cell>
          <cell r="O130">
            <v>4</v>
          </cell>
          <cell r="P130">
            <v>2000</v>
          </cell>
          <cell r="Q130">
            <v>0</v>
          </cell>
          <cell r="R130">
            <v>0</v>
          </cell>
          <cell r="S130">
            <v>2</v>
          </cell>
          <cell r="T130">
            <v>2</v>
          </cell>
          <cell r="U130">
            <v>0</v>
          </cell>
          <cell r="V130">
            <v>0</v>
          </cell>
          <cell r="W130">
            <v>0</v>
          </cell>
          <cell r="X130">
            <v>0</v>
          </cell>
          <cell r="Y130" t="str">
            <v/>
          </cell>
          <cell r="Z130">
            <v>0</v>
          </cell>
          <cell r="AA130" t="str">
            <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cell r="AY130"/>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cell r="BW130"/>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cell r="CV130"/>
          <cell r="CW130"/>
          <cell r="CX130"/>
          <cell r="CY130"/>
          <cell r="CZ130"/>
          <cell r="DA130"/>
          <cell r="DB130"/>
          <cell r="DC130"/>
          <cell r="DD130"/>
          <cell r="DE130"/>
          <cell r="DF130"/>
          <cell r="DG130"/>
          <cell r="DH130">
            <v>0</v>
          </cell>
          <cell r="DI130">
            <v>0</v>
          </cell>
          <cell r="DJ130">
            <v>0</v>
          </cell>
          <cell r="DK130">
            <v>0</v>
          </cell>
          <cell r="DL130">
            <v>0</v>
          </cell>
          <cell r="DM130">
            <v>0</v>
          </cell>
          <cell r="DN130">
            <v>0</v>
          </cell>
          <cell r="DO130">
            <v>0</v>
          </cell>
          <cell r="DP130">
            <v>0</v>
          </cell>
          <cell r="DQ130">
            <v>0</v>
          </cell>
          <cell r="DR130">
            <v>0</v>
          </cell>
          <cell r="DS130"/>
          <cell r="DT130"/>
          <cell r="DU130"/>
          <cell r="DV130"/>
          <cell r="DW130"/>
          <cell r="DX130"/>
          <cell r="DY130"/>
          <cell r="DZ130"/>
          <cell r="EA130"/>
          <cell r="EB130"/>
          <cell r="EC130"/>
          <cell r="ED130"/>
          <cell r="EE130"/>
          <cell r="EF130"/>
          <cell r="EG130">
            <v>0</v>
          </cell>
          <cell r="EH130">
            <v>0</v>
          </cell>
          <cell r="EI130">
            <v>0</v>
          </cell>
          <cell r="EJ130">
            <v>0</v>
          </cell>
          <cell r="EK130">
            <v>0</v>
          </cell>
          <cell r="EL130">
            <v>0</v>
          </cell>
          <cell r="EM130">
            <v>0</v>
          </cell>
          <cell r="EN130">
            <v>0</v>
          </cell>
          <cell r="EO130">
            <v>0</v>
          </cell>
          <cell r="EP130">
            <v>0</v>
          </cell>
          <cell r="EQ130">
            <v>0</v>
          </cell>
          <cell r="ER130">
            <v>0</v>
          </cell>
          <cell r="ES130"/>
          <cell r="ET130"/>
          <cell r="EU130"/>
          <cell r="EV130"/>
          <cell r="EW130"/>
          <cell r="EX130"/>
          <cell r="EY130"/>
          <cell r="EZ130"/>
          <cell r="FA130"/>
          <cell r="FB130"/>
          <cell r="FC130"/>
          <cell r="FD130"/>
          <cell r="FE130">
            <v>0</v>
          </cell>
          <cell r="FF130">
            <v>0</v>
          </cell>
          <cell r="FG130">
            <v>0</v>
          </cell>
          <cell r="FH130">
            <v>0</v>
          </cell>
          <cell r="FI130">
            <v>0</v>
          </cell>
          <cell r="FJ130">
            <v>0</v>
          </cell>
          <cell r="FK130">
            <v>0</v>
          </cell>
          <cell r="FL130">
            <v>0</v>
          </cell>
          <cell r="FM130">
            <v>0</v>
          </cell>
          <cell r="FN130">
            <v>0</v>
          </cell>
          <cell r="FO130">
            <v>0</v>
          </cell>
          <cell r="FP130">
            <v>0</v>
          </cell>
          <cell r="FQ130"/>
          <cell r="FR130"/>
          <cell r="FS130"/>
          <cell r="FT130"/>
          <cell r="FU130"/>
          <cell r="FV130"/>
          <cell r="FW130"/>
          <cell r="FX130"/>
          <cell r="FY130"/>
          <cell r="FZ130"/>
          <cell r="GA130"/>
          <cell r="GB130"/>
          <cell r="GC130">
            <v>0</v>
          </cell>
          <cell r="GD130">
            <v>0</v>
          </cell>
          <cell r="GE130">
            <v>0</v>
          </cell>
          <cell r="GF130">
            <v>0</v>
          </cell>
          <cell r="GG130">
            <v>0</v>
          </cell>
          <cell r="GH130">
            <v>0</v>
          </cell>
          <cell r="GI130">
            <v>0</v>
          </cell>
          <cell r="GJ130">
            <v>0</v>
          </cell>
          <cell r="GK130">
            <v>0</v>
          </cell>
          <cell r="GL130">
            <v>0</v>
          </cell>
          <cell r="GM130">
            <v>0</v>
          </cell>
          <cell r="GN130">
            <v>0</v>
          </cell>
          <cell r="GO130"/>
          <cell r="GP130">
            <v>0</v>
          </cell>
          <cell r="GQ130">
            <v>0</v>
          </cell>
          <cell r="GR130">
            <v>0</v>
          </cell>
          <cell r="GS130"/>
          <cell r="GT130"/>
          <cell r="GU130"/>
          <cell r="GV130"/>
          <cell r="GW130"/>
          <cell r="GX130"/>
          <cell r="GY130"/>
          <cell r="GZ130"/>
          <cell r="HA130"/>
          <cell r="HB130"/>
          <cell r="HC130">
            <v>0</v>
          </cell>
          <cell r="HD130">
            <v>0</v>
          </cell>
          <cell r="HE130">
            <v>0</v>
          </cell>
          <cell r="HF130">
            <v>0</v>
          </cell>
          <cell r="HG130">
            <v>0</v>
          </cell>
          <cell r="HH130">
            <v>0</v>
          </cell>
          <cell r="HI130">
            <v>0</v>
          </cell>
          <cell r="HJ130"/>
          <cell r="HK130"/>
          <cell r="HL130"/>
          <cell r="HM130"/>
          <cell r="HN130"/>
          <cell r="HO130">
            <v>0</v>
          </cell>
          <cell r="HP130">
            <v>0</v>
          </cell>
          <cell r="HQ130">
            <v>0</v>
          </cell>
          <cell r="HR130">
            <v>0</v>
          </cell>
          <cell r="HS130">
            <v>0</v>
          </cell>
          <cell r="HT130"/>
          <cell r="HU130">
            <v>0</v>
          </cell>
          <cell r="HV130"/>
          <cell r="HW130">
            <v>0</v>
          </cell>
          <cell r="HX130"/>
          <cell r="HY130">
            <v>0</v>
          </cell>
          <cell r="HZ130">
            <v>0</v>
          </cell>
          <cell r="IA130">
            <v>0</v>
          </cell>
          <cell r="IB130">
            <v>0</v>
          </cell>
          <cell r="IC130">
            <v>0</v>
          </cell>
          <cell r="ID130">
            <v>0</v>
          </cell>
          <cell r="IE130">
            <v>0</v>
          </cell>
          <cell r="IF130">
            <v>0</v>
          </cell>
          <cell r="IG130">
            <v>0</v>
          </cell>
          <cell r="IH130">
            <v>0</v>
          </cell>
          <cell r="II130">
            <v>0</v>
          </cell>
          <cell r="IJ130"/>
          <cell r="IK130"/>
          <cell r="IL130"/>
          <cell r="IM130">
            <v>0</v>
          </cell>
          <cell r="IN130">
            <v>1000</v>
          </cell>
        </row>
        <row r="131">
          <cell r="A131">
            <v>128</v>
          </cell>
          <cell r="B131" t="str">
            <v>Rajgarh</v>
          </cell>
          <cell r="C131" t="str">
            <v>MADHYA PRADESH</v>
          </cell>
          <cell r="D131" t="str">
            <v>Central</v>
          </cell>
          <cell r="E131" t="str">
            <v>R. K. ENTERPRISES</v>
          </cell>
          <cell r="F131"/>
          <cell r="G131"/>
          <cell r="H131">
            <v>0.5</v>
          </cell>
          <cell r="I131"/>
          <cell r="J131" t="str">
            <v>Medium</v>
          </cell>
          <cell r="K131"/>
          <cell r="L131"/>
          <cell r="M131"/>
          <cell r="N131" t="str">
            <v>Yogeshwar Richhariya</v>
          </cell>
          <cell r="O131">
            <v>3</v>
          </cell>
          <cell r="P131">
            <v>2000</v>
          </cell>
          <cell r="Q131">
            <v>0</v>
          </cell>
          <cell r="R131">
            <v>1</v>
          </cell>
          <cell r="S131">
            <v>0</v>
          </cell>
          <cell r="T131">
            <v>3</v>
          </cell>
          <cell r="U131">
            <v>0</v>
          </cell>
          <cell r="V131">
            <v>0</v>
          </cell>
          <cell r="W131">
            <v>0</v>
          </cell>
          <cell r="X131">
            <v>0</v>
          </cell>
          <cell r="Y131" t="str">
            <v/>
          </cell>
          <cell r="Z131">
            <v>0</v>
          </cell>
          <cell r="AA131" t="str">
            <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cell r="AY131"/>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cell r="BW131"/>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cell r="CV131"/>
          <cell r="CW131"/>
          <cell r="CX131"/>
          <cell r="CY131"/>
          <cell r="CZ131"/>
          <cell r="DA131"/>
          <cell r="DB131"/>
          <cell r="DC131"/>
          <cell r="DD131"/>
          <cell r="DE131"/>
          <cell r="DF131"/>
          <cell r="DG131"/>
          <cell r="DH131">
            <v>0</v>
          </cell>
          <cell r="DI131">
            <v>0</v>
          </cell>
          <cell r="DJ131">
            <v>0</v>
          </cell>
          <cell r="DK131">
            <v>0</v>
          </cell>
          <cell r="DL131">
            <v>0</v>
          </cell>
          <cell r="DM131">
            <v>0</v>
          </cell>
          <cell r="DN131">
            <v>0</v>
          </cell>
          <cell r="DO131">
            <v>0</v>
          </cell>
          <cell r="DP131">
            <v>0</v>
          </cell>
          <cell r="DQ131">
            <v>0</v>
          </cell>
          <cell r="DR131">
            <v>0</v>
          </cell>
          <cell r="DS131"/>
          <cell r="DT131"/>
          <cell r="DU131"/>
          <cell r="DV131"/>
          <cell r="DW131"/>
          <cell r="DX131"/>
          <cell r="DY131"/>
          <cell r="DZ131"/>
          <cell r="EA131"/>
          <cell r="EB131"/>
          <cell r="EC131"/>
          <cell r="ED131"/>
          <cell r="EE131"/>
          <cell r="EF131"/>
          <cell r="EG131">
            <v>0</v>
          </cell>
          <cell r="EH131">
            <v>0</v>
          </cell>
          <cell r="EI131">
            <v>0</v>
          </cell>
          <cell r="EJ131">
            <v>0</v>
          </cell>
          <cell r="EK131">
            <v>0</v>
          </cell>
          <cell r="EL131">
            <v>0</v>
          </cell>
          <cell r="EM131">
            <v>0</v>
          </cell>
          <cell r="EN131">
            <v>0</v>
          </cell>
          <cell r="EO131">
            <v>0</v>
          </cell>
          <cell r="EP131">
            <v>0</v>
          </cell>
          <cell r="EQ131">
            <v>0</v>
          </cell>
          <cell r="ER131">
            <v>0</v>
          </cell>
          <cell r="ES131"/>
          <cell r="ET131"/>
          <cell r="EU131"/>
          <cell r="EV131"/>
          <cell r="EW131"/>
          <cell r="EX131"/>
          <cell r="EY131"/>
          <cell r="EZ131"/>
          <cell r="FA131"/>
          <cell r="FB131"/>
          <cell r="FC131"/>
          <cell r="FD131"/>
          <cell r="FE131">
            <v>0</v>
          </cell>
          <cell r="FF131">
            <v>2</v>
          </cell>
          <cell r="FG131">
            <v>3</v>
          </cell>
          <cell r="FH131">
            <v>0</v>
          </cell>
          <cell r="FI131">
            <v>0</v>
          </cell>
          <cell r="FJ131">
            <v>0</v>
          </cell>
          <cell r="FK131">
            <v>0</v>
          </cell>
          <cell r="FL131">
            <v>0</v>
          </cell>
          <cell r="FM131">
            <v>0</v>
          </cell>
          <cell r="FN131">
            <v>0</v>
          </cell>
          <cell r="FO131">
            <v>0</v>
          </cell>
          <cell r="FP131">
            <v>0</v>
          </cell>
          <cell r="FQ131"/>
          <cell r="FR131"/>
          <cell r="FS131"/>
          <cell r="FT131"/>
          <cell r="FU131"/>
          <cell r="FV131"/>
          <cell r="FW131"/>
          <cell r="FX131"/>
          <cell r="FY131"/>
          <cell r="FZ131"/>
          <cell r="GA131"/>
          <cell r="GB131"/>
          <cell r="GC131">
            <v>0</v>
          </cell>
          <cell r="GD131">
            <v>2</v>
          </cell>
          <cell r="GE131">
            <v>3</v>
          </cell>
          <cell r="GF131">
            <v>0</v>
          </cell>
          <cell r="GG131">
            <v>0</v>
          </cell>
          <cell r="GH131">
            <v>0</v>
          </cell>
          <cell r="GI131">
            <v>0</v>
          </cell>
          <cell r="GJ131">
            <v>0</v>
          </cell>
          <cell r="GK131">
            <v>0</v>
          </cell>
          <cell r="GL131">
            <v>0</v>
          </cell>
          <cell r="GM131">
            <v>0</v>
          </cell>
          <cell r="GN131">
            <v>0</v>
          </cell>
          <cell r="GO131"/>
          <cell r="GP131">
            <v>0</v>
          </cell>
          <cell r="GQ131">
            <v>0</v>
          </cell>
          <cell r="GR131">
            <v>0</v>
          </cell>
          <cell r="GS131"/>
          <cell r="GT131"/>
          <cell r="GU131"/>
          <cell r="GV131"/>
          <cell r="GW131"/>
          <cell r="GX131"/>
          <cell r="GY131"/>
          <cell r="GZ131"/>
          <cell r="HA131"/>
          <cell r="HB131"/>
          <cell r="HC131">
            <v>0</v>
          </cell>
          <cell r="HD131">
            <v>0</v>
          </cell>
          <cell r="HE131">
            <v>0</v>
          </cell>
          <cell r="HF131">
            <v>0</v>
          </cell>
          <cell r="HG131">
            <v>0</v>
          </cell>
          <cell r="HH131">
            <v>0</v>
          </cell>
          <cell r="HI131">
            <v>0</v>
          </cell>
          <cell r="HJ131"/>
          <cell r="HK131"/>
          <cell r="HL131"/>
          <cell r="HM131"/>
          <cell r="HN131"/>
          <cell r="HO131">
            <v>0</v>
          </cell>
          <cell r="HP131">
            <v>0</v>
          </cell>
          <cell r="HQ131">
            <v>0</v>
          </cell>
          <cell r="HR131">
            <v>0</v>
          </cell>
          <cell r="HS131">
            <v>0</v>
          </cell>
          <cell r="HT131"/>
          <cell r="HU131">
            <v>0</v>
          </cell>
          <cell r="HV131"/>
          <cell r="HW131">
            <v>0</v>
          </cell>
          <cell r="HX131"/>
          <cell r="HY131">
            <v>0</v>
          </cell>
          <cell r="HZ131">
            <v>0</v>
          </cell>
          <cell r="IA131">
            <v>0</v>
          </cell>
          <cell r="IB131">
            <v>0</v>
          </cell>
          <cell r="IC131">
            <v>0</v>
          </cell>
          <cell r="ID131">
            <v>0</v>
          </cell>
          <cell r="IE131">
            <v>0</v>
          </cell>
          <cell r="IF131">
            <v>0</v>
          </cell>
          <cell r="IG131">
            <v>0</v>
          </cell>
          <cell r="IH131">
            <v>0</v>
          </cell>
          <cell r="II131">
            <v>0</v>
          </cell>
          <cell r="IJ131"/>
          <cell r="IK131"/>
          <cell r="IL131"/>
          <cell r="IM131">
            <v>0</v>
          </cell>
          <cell r="IN131">
            <v>1000</v>
          </cell>
        </row>
        <row r="132">
          <cell r="A132">
            <v>129</v>
          </cell>
          <cell r="B132" t="str">
            <v>Barwani</v>
          </cell>
          <cell r="C132" t="str">
            <v>MADHYA PRADESH</v>
          </cell>
          <cell r="D132" t="str">
            <v>Central</v>
          </cell>
          <cell r="E132" t="str">
            <v>R. K. ENTERPRISES</v>
          </cell>
          <cell r="F132"/>
          <cell r="G132"/>
          <cell r="H132">
            <v>0.5</v>
          </cell>
          <cell r="I132"/>
          <cell r="J132" t="str">
            <v>Medium</v>
          </cell>
          <cell r="K132"/>
          <cell r="L132"/>
          <cell r="M132"/>
          <cell r="N132" t="str">
            <v>Yogeshwar Richhariya</v>
          </cell>
          <cell r="O132">
            <v>2</v>
          </cell>
          <cell r="P132">
            <v>2000</v>
          </cell>
          <cell r="Q132">
            <v>0</v>
          </cell>
          <cell r="R132">
            <v>0</v>
          </cell>
          <cell r="S132">
            <v>1</v>
          </cell>
          <cell r="T132">
            <v>4</v>
          </cell>
          <cell r="U132">
            <v>0</v>
          </cell>
          <cell r="V132">
            <v>1</v>
          </cell>
          <cell r="W132">
            <v>0</v>
          </cell>
          <cell r="X132">
            <v>0</v>
          </cell>
          <cell r="Y132" t="str">
            <v/>
          </cell>
          <cell r="Z132">
            <v>0</v>
          </cell>
          <cell r="AA132" t="str">
            <v/>
          </cell>
          <cell r="AB132">
            <v>0</v>
          </cell>
          <cell r="AC132">
            <v>0</v>
          </cell>
          <cell r="AD132">
            <v>0</v>
          </cell>
          <cell r="AE132">
            <v>0</v>
          </cell>
          <cell r="AF132">
            <v>25</v>
          </cell>
          <cell r="AG132">
            <v>25</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cell r="AY132"/>
          <cell r="AZ132">
            <v>0</v>
          </cell>
          <cell r="BA132">
            <v>0</v>
          </cell>
          <cell r="BB132">
            <v>0</v>
          </cell>
          <cell r="BC132">
            <v>0</v>
          </cell>
          <cell r="BD132">
            <v>1</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cell r="BW132"/>
          <cell r="BX132">
            <v>1</v>
          </cell>
          <cell r="BY132">
            <v>0</v>
          </cell>
          <cell r="BZ132">
            <v>0</v>
          </cell>
          <cell r="CA132">
            <v>0</v>
          </cell>
          <cell r="CB132">
            <v>0</v>
          </cell>
          <cell r="CC132">
            <v>1</v>
          </cell>
          <cell r="CD132">
            <v>1</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cell r="CV132"/>
          <cell r="CW132"/>
          <cell r="CX132"/>
          <cell r="CY132"/>
          <cell r="CZ132"/>
          <cell r="DA132"/>
          <cell r="DB132"/>
          <cell r="DC132"/>
          <cell r="DD132"/>
          <cell r="DE132"/>
          <cell r="DF132"/>
          <cell r="DG132"/>
          <cell r="DH132">
            <v>0</v>
          </cell>
          <cell r="DI132">
            <v>0</v>
          </cell>
          <cell r="DJ132">
            <v>0</v>
          </cell>
          <cell r="DK132">
            <v>0</v>
          </cell>
          <cell r="DL132">
            <v>0</v>
          </cell>
          <cell r="DM132">
            <v>0</v>
          </cell>
          <cell r="DN132">
            <v>0</v>
          </cell>
          <cell r="DO132">
            <v>0</v>
          </cell>
          <cell r="DP132">
            <v>0</v>
          </cell>
          <cell r="DQ132">
            <v>0</v>
          </cell>
          <cell r="DR132">
            <v>0</v>
          </cell>
          <cell r="DS132"/>
          <cell r="DT132"/>
          <cell r="DU132"/>
          <cell r="DV132"/>
          <cell r="DW132"/>
          <cell r="DX132"/>
          <cell r="DY132"/>
          <cell r="DZ132"/>
          <cell r="EA132"/>
          <cell r="EB132"/>
          <cell r="EC132"/>
          <cell r="ED132"/>
          <cell r="EE132"/>
          <cell r="EF132"/>
          <cell r="EG132">
            <v>0</v>
          </cell>
          <cell r="EH132">
            <v>0</v>
          </cell>
          <cell r="EI132">
            <v>0</v>
          </cell>
          <cell r="EJ132">
            <v>0</v>
          </cell>
          <cell r="EK132">
            <v>0</v>
          </cell>
          <cell r="EL132">
            <v>0</v>
          </cell>
          <cell r="EM132">
            <v>0</v>
          </cell>
          <cell r="EN132">
            <v>0</v>
          </cell>
          <cell r="EO132">
            <v>0</v>
          </cell>
          <cell r="EP132">
            <v>0</v>
          </cell>
          <cell r="EQ132">
            <v>0</v>
          </cell>
          <cell r="ER132">
            <v>0</v>
          </cell>
          <cell r="ES132"/>
          <cell r="ET132"/>
          <cell r="EU132"/>
          <cell r="EV132"/>
          <cell r="EW132"/>
          <cell r="EX132"/>
          <cell r="EY132"/>
          <cell r="EZ132"/>
          <cell r="FA132"/>
          <cell r="FB132"/>
          <cell r="FC132"/>
          <cell r="FD132"/>
          <cell r="FE132">
            <v>0</v>
          </cell>
          <cell r="FF132">
            <v>0</v>
          </cell>
          <cell r="FG132">
            <v>0</v>
          </cell>
          <cell r="FH132">
            <v>0</v>
          </cell>
          <cell r="FI132">
            <v>0</v>
          </cell>
          <cell r="FJ132">
            <v>0</v>
          </cell>
          <cell r="FK132">
            <v>0</v>
          </cell>
          <cell r="FL132">
            <v>0</v>
          </cell>
          <cell r="FM132">
            <v>0</v>
          </cell>
          <cell r="FN132">
            <v>0</v>
          </cell>
          <cell r="FO132">
            <v>0</v>
          </cell>
          <cell r="FP132">
            <v>0</v>
          </cell>
          <cell r="FQ132"/>
          <cell r="FR132"/>
          <cell r="FS132"/>
          <cell r="FT132"/>
          <cell r="FU132"/>
          <cell r="FV132"/>
          <cell r="FW132"/>
          <cell r="FX132"/>
          <cell r="FY132"/>
          <cell r="FZ132"/>
          <cell r="GA132"/>
          <cell r="GB132"/>
          <cell r="GC132">
            <v>0</v>
          </cell>
          <cell r="GD132">
            <v>0</v>
          </cell>
          <cell r="GE132">
            <v>0</v>
          </cell>
          <cell r="GF132">
            <v>0</v>
          </cell>
          <cell r="GG132">
            <v>0</v>
          </cell>
          <cell r="GH132">
            <v>0</v>
          </cell>
          <cell r="GI132">
            <v>0</v>
          </cell>
          <cell r="GJ132">
            <v>0</v>
          </cell>
          <cell r="GK132">
            <v>0</v>
          </cell>
          <cell r="GL132">
            <v>0</v>
          </cell>
          <cell r="GM132">
            <v>0</v>
          </cell>
          <cell r="GN132">
            <v>0</v>
          </cell>
          <cell r="GO132"/>
          <cell r="GP132">
            <v>0</v>
          </cell>
          <cell r="GQ132">
            <v>0</v>
          </cell>
          <cell r="GR132">
            <v>0</v>
          </cell>
          <cell r="GS132"/>
          <cell r="GT132"/>
          <cell r="GU132"/>
          <cell r="GV132"/>
          <cell r="GW132"/>
          <cell r="GX132"/>
          <cell r="GY132"/>
          <cell r="GZ132"/>
          <cell r="HA132"/>
          <cell r="HB132"/>
          <cell r="HC132">
            <v>0</v>
          </cell>
          <cell r="HD132">
            <v>0</v>
          </cell>
          <cell r="HE132">
            <v>0</v>
          </cell>
          <cell r="HF132">
            <v>0</v>
          </cell>
          <cell r="HG132">
            <v>0</v>
          </cell>
          <cell r="HH132">
            <v>0</v>
          </cell>
          <cell r="HI132">
            <v>0</v>
          </cell>
          <cell r="HJ132"/>
          <cell r="HK132"/>
          <cell r="HL132"/>
          <cell r="HM132"/>
          <cell r="HN132"/>
          <cell r="HO132">
            <v>0</v>
          </cell>
          <cell r="HP132">
            <v>0</v>
          </cell>
          <cell r="HQ132">
            <v>0</v>
          </cell>
          <cell r="HR132">
            <v>0</v>
          </cell>
          <cell r="HS132">
            <v>4010</v>
          </cell>
          <cell r="HT132"/>
          <cell r="HU132">
            <v>0</v>
          </cell>
          <cell r="HV132"/>
          <cell r="HW132">
            <v>0</v>
          </cell>
          <cell r="HX132"/>
          <cell r="HY132">
            <v>0</v>
          </cell>
          <cell r="HZ132">
            <v>24060</v>
          </cell>
          <cell r="IA132">
            <v>50</v>
          </cell>
          <cell r="IB132">
            <v>0</v>
          </cell>
          <cell r="IC132">
            <v>4.166666666666667</v>
          </cell>
          <cell r="ID132">
            <v>0</v>
          </cell>
          <cell r="IE132">
            <v>0</v>
          </cell>
          <cell r="IF132">
            <v>16.666666666666668</v>
          </cell>
          <cell r="IG132">
            <v>0</v>
          </cell>
          <cell r="IH132">
            <v>0</v>
          </cell>
          <cell r="II132">
            <v>0</v>
          </cell>
          <cell r="IJ132"/>
          <cell r="IK132"/>
          <cell r="IL132"/>
          <cell r="IM132">
            <v>0</v>
          </cell>
          <cell r="IN132">
            <v>1000</v>
          </cell>
        </row>
        <row r="133">
          <cell r="A133">
            <v>130</v>
          </cell>
          <cell r="B133" t="str">
            <v>Betul</v>
          </cell>
          <cell r="C133" t="str">
            <v>MADHYA PRADESH</v>
          </cell>
          <cell r="D133" t="str">
            <v>Central</v>
          </cell>
          <cell r="E133" t="str">
            <v>R. K. ENTERPRISES</v>
          </cell>
          <cell r="F133"/>
          <cell r="G133"/>
          <cell r="H133">
            <v>0.5</v>
          </cell>
          <cell r="I133"/>
          <cell r="J133" t="str">
            <v>Medium</v>
          </cell>
          <cell r="K133"/>
          <cell r="L133"/>
          <cell r="M133" t="str">
            <v>Abhinav Srivastava</v>
          </cell>
          <cell r="N133"/>
          <cell r="O133">
            <v>13</v>
          </cell>
          <cell r="P133">
            <v>2000</v>
          </cell>
          <cell r="Q133">
            <v>1</v>
          </cell>
          <cell r="R133">
            <v>1</v>
          </cell>
          <cell r="S133">
            <v>3</v>
          </cell>
          <cell r="T133">
            <v>9</v>
          </cell>
          <cell r="U133">
            <v>0</v>
          </cell>
          <cell r="V133">
            <v>1</v>
          </cell>
          <cell r="W133">
            <v>0</v>
          </cell>
          <cell r="X133">
            <v>0</v>
          </cell>
          <cell r="Y133" t="str">
            <v/>
          </cell>
          <cell r="Z133">
            <v>0</v>
          </cell>
          <cell r="AA133" t="str">
            <v/>
          </cell>
          <cell r="AB133">
            <v>0</v>
          </cell>
          <cell r="AC133">
            <v>15</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cell r="AY133"/>
          <cell r="AZ133">
            <v>0</v>
          </cell>
          <cell r="BA133">
            <v>1</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cell r="BW133"/>
          <cell r="BX133">
            <v>1</v>
          </cell>
          <cell r="BY133">
            <v>0</v>
          </cell>
          <cell r="BZ133">
            <v>1</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cell r="CV133"/>
          <cell r="CW133"/>
          <cell r="CX133"/>
          <cell r="CY133"/>
          <cell r="CZ133"/>
          <cell r="DA133"/>
          <cell r="DB133"/>
          <cell r="DC133"/>
          <cell r="DD133"/>
          <cell r="DE133"/>
          <cell r="DF133"/>
          <cell r="DG133"/>
          <cell r="DH133">
            <v>0</v>
          </cell>
          <cell r="DI133">
            <v>0</v>
          </cell>
          <cell r="DJ133">
            <v>0</v>
          </cell>
          <cell r="DK133">
            <v>0</v>
          </cell>
          <cell r="DL133">
            <v>0</v>
          </cell>
          <cell r="DM133">
            <v>0</v>
          </cell>
          <cell r="DN133">
            <v>0</v>
          </cell>
          <cell r="DO133">
            <v>0</v>
          </cell>
          <cell r="DP133">
            <v>0</v>
          </cell>
          <cell r="DQ133">
            <v>0</v>
          </cell>
          <cell r="DR133">
            <v>0</v>
          </cell>
          <cell r="DS133"/>
          <cell r="DT133"/>
          <cell r="DU133"/>
          <cell r="DV133"/>
          <cell r="DW133"/>
          <cell r="DX133"/>
          <cell r="DY133"/>
          <cell r="DZ133"/>
          <cell r="EA133"/>
          <cell r="EB133"/>
          <cell r="EC133"/>
          <cell r="ED133"/>
          <cell r="EE133"/>
          <cell r="EF133"/>
          <cell r="EG133">
            <v>0</v>
          </cell>
          <cell r="EH133">
            <v>0</v>
          </cell>
          <cell r="EI133">
            <v>0</v>
          </cell>
          <cell r="EJ133">
            <v>0</v>
          </cell>
          <cell r="EK133">
            <v>0</v>
          </cell>
          <cell r="EL133">
            <v>0</v>
          </cell>
          <cell r="EM133">
            <v>0</v>
          </cell>
          <cell r="EN133">
            <v>0</v>
          </cell>
          <cell r="EO133">
            <v>0</v>
          </cell>
          <cell r="EP133">
            <v>0</v>
          </cell>
          <cell r="EQ133">
            <v>0</v>
          </cell>
          <cell r="ER133">
            <v>0</v>
          </cell>
          <cell r="ES133"/>
          <cell r="ET133"/>
          <cell r="EU133"/>
          <cell r="EV133"/>
          <cell r="EW133"/>
          <cell r="EX133"/>
          <cell r="EY133"/>
          <cell r="EZ133"/>
          <cell r="FA133"/>
          <cell r="FB133"/>
          <cell r="FC133"/>
          <cell r="FD133"/>
          <cell r="FE133">
            <v>0</v>
          </cell>
          <cell r="FF133">
            <v>0</v>
          </cell>
          <cell r="FG133">
            <v>0</v>
          </cell>
          <cell r="FH133">
            <v>0</v>
          </cell>
          <cell r="FI133">
            <v>0</v>
          </cell>
          <cell r="FJ133">
            <v>0</v>
          </cell>
          <cell r="FK133">
            <v>0</v>
          </cell>
          <cell r="FL133">
            <v>0</v>
          </cell>
          <cell r="FM133">
            <v>0</v>
          </cell>
          <cell r="FN133">
            <v>0</v>
          </cell>
          <cell r="FO133">
            <v>0</v>
          </cell>
          <cell r="FP133">
            <v>0</v>
          </cell>
          <cell r="FQ133"/>
          <cell r="FR133"/>
          <cell r="FS133"/>
          <cell r="FT133"/>
          <cell r="FU133"/>
          <cell r="FV133"/>
          <cell r="FW133"/>
          <cell r="FX133"/>
          <cell r="FY133"/>
          <cell r="FZ133"/>
          <cell r="GA133"/>
          <cell r="GB133"/>
          <cell r="GC133">
            <v>0</v>
          </cell>
          <cell r="GD133">
            <v>0</v>
          </cell>
          <cell r="GE133">
            <v>0</v>
          </cell>
          <cell r="GF133">
            <v>0</v>
          </cell>
          <cell r="GG133">
            <v>0</v>
          </cell>
          <cell r="GH133">
            <v>0</v>
          </cell>
          <cell r="GI133">
            <v>0</v>
          </cell>
          <cell r="GJ133">
            <v>0</v>
          </cell>
          <cell r="GK133">
            <v>0</v>
          </cell>
          <cell r="GL133">
            <v>0</v>
          </cell>
          <cell r="GM133">
            <v>0</v>
          </cell>
          <cell r="GN133">
            <v>0</v>
          </cell>
          <cell r="GO133"/>
          <cell r="GP133">
            <v>0</v>
          </cell>
          <cell r="GQ133">
            <v>0</v>
          </cell>
          <cell r="GR133">
            <v>0</v>
          </cell>
          <cell r="GS133"/>
          <cell r="GT133"/>
          <cell r="GU133"/>
          <cell r="GV133"/>
          <cell r="GW133"/>
          <cell r="GX133"/>
          <cell r="GY133"/>
          <cell r="GZ133"/>
          <cell r="HA133"/>
          <cell r="HB133"/>
          <cell r="HC133">
            <v>0</v>
          </cell>
          <cell r="HD133">
            <v>0</v>
          </cell>
          <cell r="HE133">
            <v>0</v>
          </cell>
          <cell r="HF133">
            <v>0</v>
          </cell>
          <cell r="HG133">
            <v>0</v>
          </cell>
          <cell r="HH133">
            <v>0</v>
          </cell>
          <cell r="HI133">
            <v>0</v>
          </cell>
          <cell r="HJ133"/>
          <cell r="HK133"/>
          <cell r="HL133"/>
          <cell r="HM133"/>
          <cell r="HN133"/>
          <cell r="HO133">
            <v>0</v>
          </cell>
          <cell r="HP133">
            <v>0</v>
          </cell>
          <cell r="HQ133">
            <v>0</v>
          </cell>
          <cell r="HR133">
            <v>0</v>
          </cell>
          <cell r="HS133">
            <v>2844</v>
          </cell>
          <cell r="HT133"/>
          <cell r="HU133">
            <v>0</v>
          </cell>
          <cell r="HV133"/>
          <cell r="HW133">
            <v>0</v>
          </cell>
          <cell r="HX133"/>
          <cell r="HY133">
            <v>0</v>
          </cell>
          <cell r="HZ133">
            <v>46372</v>
          </cell>
          <cell r="IA133">
            <v>15</v>
          </cell>
          <cell r="IB133">
            <v>0</v>
          </cell>
          <cell r="IC133">
            <v>1.25</v>
          </cell>
          <cell r="ID133">
            <v>0</v>
          </cell>
          <cell r="IE133">
            <v>5</v>
          </cell>
          <cell r="IF133">
            <v>0</v>
          </cell>
          <cell r="IG133">
            <v>0</v>
          </cell>
          <cell r="IH133">
            <v>0</v>
          </cell>
          <cell r="II133">
            <v>0</v>
          </cell>
          <cell r="IJ133"/>
          <cell r="IK133"/>
          <cell r="IL133"/>
          <cell r="IM133">
            <v>0</v>
          </cell>
          <cell r="IN133">
            <v>5500</v>
          </cell>
        </row>
        <row r="134">
          <cell r="A134">
            <v>131</v>
          </cell>
          <cell r="B134" t="str">
            <v>Harda</v>
          </cell>
          <cell r="C134" t="str">
            <v>MADHYA PRADESH</v>
          </cell>
          <cell r="D134" t="str">
            <v>Central</v>
          </cell>
          <cell r="E134" t="str">
            <v>R. K. ENTERPRISES</v>
          </cell>
          <cell r="F134"/>
          <cell r="G134"/>
          <cell r="H134">
            <v>0.3</v>
          </cell>
          <cell r="I134"/>
          <cell r="J134" t="str">
            <v>Low</v>
          </cell>
          <cell r="K134"/>
          <cell r="L134"/>
          <cell r="M134"/>
          <cell r="N134" t="str">
            <v>Yogeshwar Richhariya</v>
          </cell>
          <cell r="O134">
            <v>10</v>
          </cell>
          <cell r="P134">
            <v>1500</v>
          </cell>
          <cell r="Q134">
            <v>1</v>
          </cell>
          <cell r="R134">
            <v>2</v>
          </cell>
          <cell r="S134">
            <v>0</v>
          </cell>
          <cell r="T134">
            <v>13</v>
          </cell>
          <cell r="U134">
            <v>0</v>
          </cell>
          <cell r="V134">
            <v>1</v>
          </cell>
          <cell r="W134">
            <v>0</v>
          </cell>
          <cell r="X134">
            <v>150</v>
          </cell>
          <cell r="Y134">
            <v>3.182666666666667E-2</v>
          </cell>
          <cell r="Z134">
            <v>0.1</v>
          </cell>
          <cell r="AA134">
            <v>3.182666666666667E-3</v>
          </cell>
          <cell r="AB134">
            <v>0</v>
          </cell>
          <cell r="AC134">
            <v>0</v>
          </cell>
          <cell r="AD134">
            <v>0</v>
          </cell>
          <cell r="AE134">
            <v>35</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12.05</v>
          </cell>
          <cell r="AU134">
            <v>11.94</v>
          </cell>
          <cell r="AV134">
            <v>11.75</v>
          </cell>
          <cell r="AW134">
            <v>12</v>
          </cell>
          <cell r="AX134"/>
          <cell r="AY134"/>
          <cell r="AZ134">
            <v>0</v>
          </cell>
          <cell r="BA134">
            <v>0</v>
          </cell>
          <cell r="BB134">
            <v>0</v>
          </cell>
          <cell r="BC134">
            <v>1</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cell r="BW134"/>
          <cell r="BX134">
            <v>1</v>
          </cell>
          <cell r="BY134">
            <v>0</v>
          </cell>
          <cell r="BZ134">
            <v>0</v>
          </cell>
          <cell r="CA134">
            <v>0</v>
          </cell>
          <cell r="CB134">
            <v>1</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1</v>
          </cell>
          <cell r="CR134">
            <v>1</v>
          </cell>
          <cell r="CS134">
            <v>1</v>
          </cell>
          <cell r="CT134">
            <v>1</v>
          </cell>
          <cell r="CU134"/>
          <cell r="CV134"/>
          <cell r="CW134"/>
          <cell r="CX134"/>
          <cell r="CY134"/>
          <cell r="CZ134"/>
          <cell r="DA134"/>
          <cell r="DB134"/>
          <cell r="DC134"/>
          <cell r="DD134"/>
          <cell r="DE134"/>
          <cell r="DF134"/>
          <cell r="DG134"/>
          <cell r="DH134">
            <v>0</v>
          </cell>
          <cell r="DI134">
            <v>0</v>
          </cell>
          <cell r="DJ134">
            <v>0</v>
          </cell>
          <cell r="DK134">
            <v>0</v>
          </cell>
          <cell r="DL134">
            <v>0</v>
          </cell>
          <cell r="DM134">
            <v>0</v>
          </cell>
          <cell r="DN134">
            <v>0</v>
          </cell>
          <cell r="DO134">
            <v>1</v>
          </cell>
          <cell r="DP134">
            <v>1</v>
          </cell>
          <cell r="DQ134">
            <v>1</v>
          </cell>
          <cell r="DR134">
            <v>1</v>
          </cell>
          <cell r="DS134"/>
          <cell r="DT134"/>
          <cell r="DU134"/>
          <cell r="DV134"/>
          <cell r="DW134"/>
          <cell r="DX134"/>
          <cell r="DY134"/>
          <cell r="DZ134"/>
          <cell r="EA134"/>
          <cell r="EB134"/>
          <cell r="EC134"/>
          <cell r="ED134"/>
          <cell r="EE134"/>
          <cell r="EF134"/>
          <cell r="EG134">
            <v>0</v>
          </cell>
          <cell r="EH134">
            <v>0</v>
          </cell>
          <cell r="EI134">
            <v>0</v>
          </cell>
          <cell r="EJ134">
            <v>0</v>
          </cell>
          <cell r="EK134">
            <v>0</v>
          </cell>
          <cell r="EL134">
            <v>0</v>
          </cell>
          <cell r="EM134">
            <v>0</v>
          </cell>
          <cell r="EN134">
            <v>0</v>
          </cell>
          <cell r="EO134">
            <v>0</v>
          </cell>
          <cell r="EP134">
            <v>0</v>
          </cell>
          <cell r="EQ134">
            <v>0</v>
          </cell>
          <cell r="ER134">
            <v>0</v>
          </cell>
          <cell r="ES134"/>
          <cell r="ET134"/>
          <cell r="EU134"/>
          <cell r="EV134"/>
          <cell r="EW134"/>
          <cell r="EX134"/>
          <cell r="EY134"/>
          <cell r="EZ134"/>
          <cell r="FA134"/>
          <cell r="FB134"/>
          <cell r="FC134"/>
          <cell r="FD134"/>
          <cell r="FE134">
            <v>0</v>
          </cell>
          <cell r="FF134">
            <v>0</v>
          </cell>
          <cell r="FG134">
            <v>0</v>
          </cell>
          <cell r="FH134">
            <v>0</v>
          </cell>
          <cell r="FI134">
            <v>0</v>
          </cell>
          <cell r="FJ134">
            <v>0</v>
          </cell>
          <cell r="FK134">
            <v>0</v>
          </cell>
          <cell r="FL134">
            <v>0</v>
          </cell>
          <cell r="FM134">
            <v>0</v>
          </cell>
          <cell r="FN134">
            <v>0</v>
          </cell>
          <cell r="FO134">
            <v>0</v>
          </cell>
          <cell r="FP134">
            <v>0</v>
          </cell>
          <cell r="FQ134"/>
          <cell r="FR134"/>
          <cell r="FS134"/>
          <cell r="FT134"/>
          <cell r="FU134"/>
          <cell r="FV134"/>
          <cell r="FW134"/>
          <cell r="FX134"/>
          <cell r="FY134"/>
          <cell r="FZ134"/>
          <cell r="GA134"/>
          <cell r="GB134"/>
          <cell r="GC134">
            <v>0</v>
          </cell>
          <cell r="GD134">
            <v>0</v>
          </cell>
          <cell r="GE134">
            <v>0</v>
          </cell>
          <cell r="GF134">
            <v>0</v>
          </cell>
          <cell r="GG134">
            <v>0</v>
          </cell>
          <cell r="GH134">
            <v>0</v>
          </cell>
          <cell r="GI134">
            <v>0</v>
          </cell>
          <cell r="GJ134">
            <v>0</v>
          </cell>
          <cell r="GK134">
            <v>0</v>
          </cell>
          <cell r="GL134">
            <v>0</v>
          </cell>
          <cell r="GM134">
            <v>0</v>
          </cell>
          <cell r="GN134">
            <v>0</v>
          </cell>
          <cell r="GO134"/>
          <cell r="GP134">
            <v>0</v>
          </cell>
          <cell r="GQ134">
            <v>0</v>
          </cell>
          <cell r="GR134">
            <v>0</v>
          </cell>
          <cell r="GS134"/>
          <cell r="GT134"/>
          <cell r="GU134"/>
          <cell r="GV134"/>
          <cell r="GW134"/>
          <cell r="GX134"/>
          <cell r="GY134"/>
          <cell r="GZ134"/>
          <cell r="HA134"/>
          <cell r="HB134"/>
          <cell r="HC134">
            <v>0</v>
          </cell>
          <cell r="HD134">
            <v>0</v>
          </cell>
          <cell r="HE134">
            <v>0</v>
          </cell>
          <cell r="HF134">
            <v>0</v>
          </cell>
          <cell r="HG134">
            <v>0</v>
          </cell>
          <cell r="HH134">
            <v>0</v>
          </cell>
          <cell r="HI134">
            <v>0</v>
          </cell>
          <cell r="HJ134"/>
          <cell r="HK134"/>
          <cell r="HL134"/>
          <cell r="HM134"/>
          <cell r="HN134"/>
          <cell r="HO134">
            <v>0</v>
          </cell>
          <cell r="HP134">
            <v>0</v>
          </cell>
          <cell r="HQ134">
            <v>0</v>
          </cell>
          <cell r="HR134">
            <v>0</v>
          </cell>
          <cell r="HS134">
            <v>0</v>
          </cell>
          <cell r="HT134"/>
          <cell r="HU134">
            <v>0</v>
          </cell>
          <cell r="HV134"/>
          <cell r="HW134">
            <v>0</v>
          </cell>
          <cell r="HX134"/>
          <cell r="HY134">
            <v>0</v>
          </cell>
          <cell r="HZ134">
            <v>47928</v>
          </cell>
          <cell r="IA134">
            <v>35</v>
          </cell>
          <cell r="IB134">
            <v>47.74</v>
          </cell>
          <cell r="IC134">
            <v>2.9166666666666665</v>
          </cell>
          <cell r="ID134">
            <v>4.774</v>
          </cell>
          <cell r="IE134">
            <v>0</v>
          </cell>
          <cell r="IF134">
            <v>11.666666666666666</v>
          </cell>
          <cell r="IG134">
            <v>0</v>
          </cell>
          <cell r="IH134">
            <v>0</v>
          </cell>
          <cell r="II134">
            <v>0</v>
          </cell>
          <cell r="IJ134"/>
          <cell r="IK134"/>
          <cell r="IL134"/>
          <cell r="IM134">
            <v>11.896666666666667</v>
          </cell>
          <cell r="IN134">
            <v>5100</v>
          </cell>
        </row>
        <row r="135">
          <cell r="A135">
            <v>132</v>
          </cell>
          <cell r="B135" t="str">
            <v>Narmadapuram</v>
          </cell>
          <cell r="C135" t="str">
            <v>MADHYA PRADESH</v>
          </cell>
          <cell r="D135" t="str">
            <v>Central</v>
          </cell>
          <cell r="E135" t="str">
            <v>Global Steel</v>
          </cell>
          <cell r="F135"/>
          <cell r="G135"/>
          <cell r="H135">
            <v>0.5</v>
          </cell>
          <cell r="I135"/>
          <cell r="J135" t="str">
            <v>Medium</v>
          </cell>
          <cell r="K135"/>
          <cell r="L135"/>
          <cell r="M135"/>
          <cell r="N135"/>
          <cell r="O135">
            <v>8</v>
          </cell>
          <cell r="P135">
            <v>3000</v>
          </cell>
          <cell r="Q135">
            <v>0</v>
          </cell>
          <cell r="R135">
            <v>2</v>
          </cell>
          <cell r="S135">
            <v>1</v>
          </cell>
          <cell r="T135">
            <v>5</v>
          </cell>
          <cell r="U135">
            <v>0</v>
          </cell>
          <cell r="V135">
            <v>0</v>
          </cell>
          <cell r="W135">
            <v>0</v>
          </cell>
          <cell r="X135">
            <v>0</v>
          </cell>
          <cell r="Y135" t="str">
            <v/>
          </cell>
          <cell r="Z135">
            <v>0</v>
          </cell>
          <cell r="AA135" t="str">
            <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cell r="AY135"/>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cell r="BW135"/>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cell r="CV135"/>
          <cell r="CW135"/>
          <cell r="CX135"/>
          <cell r="CY135"/>
          <cell r="CZ135"/>
          <cell r="DA135"/>
          <cell r="DB135"/>
          <cell r="DC135"/>
          <cell r="DD135"/>
          <cell r="DE135"/>
          <cell r="DF135"/>
          <cell r="DG135"/>
          <cell r="DH135">
            <v>0</v>
          </cell>
          <cell r="DI135">
            <v>0</v>
          </cell>
          <cell r="DJ135">
            <v>0</v>
          </cell>
          <cell r="DK135">
            <v>0</v>
          </cell>
          <cell r="DL135">
            <v>0</v>
          </cell>
          <cell r="DM135">
            <v>0</v>
          </cell>
          <cell r="DN135">
            <v>0</v>
          </cell>
          <cell r="DO135">
            <v>0</v>
          </cell>
          <cell r="DP135">
            <v>0</v>
          </cell>
          <cell r="DQ135">
            <v>0</v>
          </cell>
          <cell r="DR135">
            <v>0</v>
          </cell>
          <cell r="DS135"/>
          <cell r="DT135"/>
          <cell r="DU135"/>
          <cell r="DV135"/>
          <cell r="DW135"/>
          <cell r="DX135"/>
          <cell r="DY135"/>
          <cell r="DZ135"/>
          <cell r="EA135"/>
          <cell r="EB135"/>
          <cell r="EC135"/>
          <cell r="ED135"/>
          <cell r="EE135"/>
          <cell r="EF135"/>
          <cell r="EG135">
            <v>0</v>
          </cell>
          <cell r="EH135">
            <v>0</v>
          </cell>
          <cell r="EI135">
            <v>0</v>
          </cell>
          <cell r="EJ135">
            <v>0</v>
          </cell>
          <cell r="EK135">
            <v>0</v>
          </cell>
          <cell r="EL135">
            <v>0</v>
          </cell>
          <cell r="EM135">
            <v>0</v>
          </cell>
          <cell r="EN135">
            <v>0</v>
          </cell>
          <cell r="EO135">
            <v>0</v>
          </cell>
          <cell r="EP135">
            <v>0</v>
          </cell>
          <cell r="EQ135">
            <v>0</v>
          </cell>
          <cell r="ER135">
            <v>0</v>
          </cell>
          <cell r="ES135"/>
          <cell r="ET135"/>
          <cell r="EU135"/>
          <cell r="EV135"/>
          <cell r="EW135"/>
          <cell r="EX135"/>
          <cell r="EY135"/>
          <cell r="EZ135"/>
          <cell r="FA135"/>
          <cell r="FB135"/>
          <cell r="FC135"/>
          <cell r="FD135"/>
          <cell r="FE135">
            <v>0</v>
          </cell>
          <cell r="FF135">
            <v>0</v>
          </cell>
          <cell r="FG135">
            <v>0</v>
          </cell>
          <cell r="FH135">
            <v>0</v>
          </cell>
          <cell r="FI135">
            <v>0</v>
          </cell>
          <cell r="FJ135">
            <v>0</v>
          </cell>
          <cell r="FK135">
            <v>0</v>
          </cell>
          <cell r="FL135">
            <v>0</v>
          </cell>
          <cell r="FM135">
            <v>0</v>
          </cell>
          <cell r="FN135">
            <v>0</v>
          </cell>
          <cell r="FO135">
            <v>0</v>
          </cell>
          <cell r="FP135">
            <v>0</v>
          </cell>
          <cell r="FQ135"/>
          <cell r="FR135"/>
          <cell r="FS135"/>
          <cell r="FT135"/>
          <cell r="FU135"/>
          <cell r="FV135"/>
          <cell r="FW135"/>
          <cell r="FX135"/>
          <cell r="FY135"/>
          <cell r="FZ135"/>
          <cell r="GA135"/>
          <cell r="GB135"/>
          <cell r="GC135">
            <v>0</v>
          </cell>
          <cell r="GD135">
            <v>0</v>
          </cell>
          <cell r="GE135">
            <v>0</v>
          </cell>
          <cell r="GF135">
            <v>0</v>
          </cell>
          <cell r="GG135">
            <v>0</v>
          </cell>
          <cell r="GH135">
            <v>0</v>
          </cell>
          <cell r="GI135">
            <v>0</v>
          </cell>
          <cell r="GJ135">
            <v>0</v>
          </cell>
          <cell r="GK135">
            <v>0</v>
          </cell>
          <cell r="GL135">
            <v>0</v>
          </cell>
          <cell r="GM135">
            <v>0</v>
          </cell>
          <cell r="GN135">
            <v>0</v>
          </cell>
          <cell r="GO135"/>
          <cell r="GP135">
            <v>0</v>
          </cell>
          <cell r="GQ135">
            <v>0</v>
          </cell>
          <cell r="GR135">
            <v>0</v>
          </cell>
          <cell r="GS135"/>
          <cell r="GT135"/>
          <cell r="GU135"/>
          <cell r="GV135"/>
          <cell r="GW135"/>
          <cell r="GX135"/>
          <cell r="GY135"/>
          <cell r="GZ135"/>
          <cell r="HA135"/>
          <cell r="HB135"/>
          <cell r="HC135">
            <v>0</v>
          </cell>
          <cell r="HD135">
            <v>0</v>
          </cell>
          <cell r="HE135">
            <v>0</v>
          </cell>
          <cell r="HF135">
            <v>0</v>
          </cell>
          <cell r="HG135">
            <v>0</v>
          </cell>
          <cell r="HH135">
            <v>0</v>
          </cell>
          <cell r="HI135">
            <v>0</v>
          </cell>
          <cell r="HJ135"/>
          <cell r="HK135"/>
          <cell r="HL135"/>
          <cell r="HM135"/>
          <cell r="HN135"/>
          <cell r="HO135">
            <v>0</v>
          </cell>
          <cell r="HP135">
            <v>0</v>
          </cell>
          <cell r="HQ135">
            <v>0</v>
          </cell>
          <cell r="HR135">
            <v>0</v>
          </cell>
          <cell r="HS135">
            <v>0</v>
          </cell>
          <cell r="HT135"/>
          <cell r="HU135">
            <v>0</v>
          </cell>
          <cell r="HV135"/>
          <cell r="HW135">
            <v>0</v>
          </cell>
          <cell r="HX135"/>
          <cell r="HY135">
            <v>0</v>
          </cell>
          <cell r="HZ135">
            <v>8160</v>
          </cell>
          <cell r="IA135">
            <v>0</v>
          </cell>
          <cell r="IB135">
            <v>0</v>
          </cell>
          <cell r="IC135">
            <v>0</v>
          </cell>
          <cell r="ID135">
            <v>0</v>
          </cell>
          <cell r="IE135">
            <v>0</v>
          </cell>
          <cell r="IF135">
            <v>0</v>
          </cell>
          <cell r="IG135">
            <v>0</v>
          </cell>
          <cell r="IH135">
            <v>0</v>
          </cell>
          <cell r="II135">
            <v>0</v>
          </cell>
          <cell r="IJ135"/>
          <cell r="IK135"/>
          <cell r="IL135"/>
          <cell r="IM135">
            <v>0</v>
          </cell>
          <cell r="IN135">
            <v>2800</v>
          </cell>
        </row>
        <row r="136">
          <cell r="A136">
            <v>133</v>
          </cell>
          <cell r="B136" t="str">
            <v>Ashoknagar</v>
          </cell>
          <cell r="C136" t="str">
            <v>MADHYA PRADESH</v>
          </cell>
          <cell r="D136" t="str">
            <v>North</v>
          </cell>
          <cell r="E136" t="str">
            <v>SHALIKA ENTERPRISES PRIVATE LIMITED</v>
          </cell>
          <cell r="F136"/>
          <cell r="G136"/>
          <cell r="H136">
            <v>0.3</v>
          </cell>
          <cell r="I136"/>
          <cell r="J136" t="str">
            <v>Low</v>
          </cell>
          <cell r="K136"/>
          <cell r="L136"/>
          <cell r="M136" t="str">
            <v>Swapnil Dahayat</v>
          </cell>
          <cell r="N136"/>
          <cell r="O136">
            <v>6</v>
          </cell>
          <cell r="P136">
            <v>1500</v>
          </cell>
          <cell r="Q136">
            <v>1</v>
          </cell>
          <cell r="R136">
            <v>0</v>
          </cell>
          <cell r="S136">
            <v>1</v>
          </cell>
          <cell r="T136">
            <v>6</v>
          </cell>
          <cell r="U136">
            <v>0</v>
          </cell>
          <cell r="V136">
            <v>1</v>
          </cell>
          <cell r="W136">
            <v>0</v>
          </cell>
          <cell r="X136">
            <v>0</v>
          </cell>
          <cell r="Y136" t="str">
            <v/>
          </cell>
          <cell r="Z136">
            <v>0</v>
          </cell>
          <cell r="AA136" t="str">
            <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41</v>
          </cell>
          <cell r="AX136"/>
          <cell r="AY136"/>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1</v>
          </cell>
          <cell r="BV136"/>
          <cell r="BW136"/>
          <cell r="BX136">
            <v>1</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1</v>
          </cell>
          <cell r="CU136"/>
          <cell r="CV136"/>
          <cell r="CW136"/>
          <cell r="CX136"/>
          <cell r="CY136"/>
          <cell r="CZ136"/>
          <cell r="DA136"/>
          <cell r="DB136"/>
          <cell r="DC136"/>
          <cell r="DD136"/>
          <cell r="DE136"/>
          <cell r="DF136"/>
          <cell r="DG136"/>
          <cell r="DH136">
            <v>0</v>
          </cell>
          <cell r="DI136">
            <v>0</v>
          </cell>
          <cell r="DJ136">
            <v>0</v>
          </cell>
          <cell r="DK136">
            <v>0</v>
          </cell>
          <cell r="DL136">
            <v>0</v>
          </cell>
          <cell r="DM136">
            <v>0</v>
          </cell>
          <cell r="DN136">
            <v>0</v>
          </cell>
          <cell r="DO136">
            <v>0</v>
          </cell>
          <cell r="DP136">
            <v>0</v>
          </cell>
          <cell r="DQ136">
            <v>0</v>
          </cell>
          <cell r="DR136">
            <v>1</v>
          </cell>
          <cell r="DS136"/>
          <cell r="DT136"/>
          <cell r="DU136"/>
          <cell r="DV136"/>
          <cell r="DW136"/>
          <cell r="DX136"/>
          <cell r="DY136"/>
          <cell r="DZ136"/>
          <cell r="EA136"/>
          <cell r="EB136"/>
          <cell r="EC136"/>
          <cell r="ED136"/>
          <cell r="EE136"/>
          <cell r="EF136"/>
          <cell r="EG136">
            <v>0</v>
          </cell>
          <cell r="EH136">
            <v>0</v>
          </cell>
          <cell r="EI136">
            <v>0</v>
          </cell>
          <cell r="EJ136">
            <v>0</v>
          </cell>
          <cell r="EK136">
            <v>0</v>
          </cell>
          <cell r="EL136">
            <v>0</v>
          </cell>
          <cell r="EM136">
            <v>0</v>
          </cell>
          <cell r="EN136">
            <v>0</v>
          </cell>
          <cell r="EO136">
            <v>0</v>
          </cell>
          <cell r="EP136">
            <v>0</v>
          </cell>
          <cell r="EQ136">
            <v>0</v>
          </cell>
          <cell r="ER136">
            <v>0</v>
          </cell>
          <cell r="ES136"/>
          <cell r="ET136"/>
          <cell r="EU136"/>
          <cell r="EV136"/>
          <cell r="EW136"/>
          <cell r="EX136"/>
          <cell r="EY136"/>
          <cell r="EZ136"/>
          <cell r="FA136"/>
          <cell r="FB136"/>
          <cell r="FC136"/>
          <cell r="FD136"/>
          <cell r="FE136">
            <v>0</v>
          </cell>
          <cell r="FF136">
            <v>0</v>
          </cell>
          <cell r="FG136">
            <v>0</v>
          </cell>
          <cell r="FH136">
            <v>0</v>
          </cell>
          <cell r="FI136">
            <v>0</v>
          </cell>
          <cell r="FJ136">
            <v>0</v>
          </cell>
          <cell r="FK136">
            <v>0</v>
          </cell>
          <cell r="FL136">
            <v>0</v>
          </cell>
          <cell r="FM136">
            <v>0</v>
          </cell>
          <cell r="FN136">
            <v>0</v>
          </cell>
          <cell r="FO136">
            <v>0</v>
          </cell>
          <cell r="FP136">
            <v>0</v>
          </cell>
          <cell r="FQ136"/>
          <cell r="FR136"/>
          <cell r="FS136"/>
          <cell r="FT136"/>
          <cell r="FU136"/>
          <cell r="FV136"/>
          <cell r="FW136"/>
          <cell r="FX136"/>
          <cell r="FY136"/>
          <cell r="FZ136"/>
          <cell r="GA136"/>
          <cell r="GB136"/>
          <cell r="GC136">
            <v>0</v>
          </cell>
          <cell r="GD136">
            <v>0</v>
          </cell>
          <cell r="GE136">
            <v>0</v>
          </cell>
          <cell r="GF136">
            <v>0</v>
          </cell>
          <cell r="GG136">
            <v>0</v>
          </cell>
          <cell r="GH136">
            <v>0</v>
          </cell>
          <cell r="GI136">
            <v>0</v>
          </cell>
          <cell r="GJ136">
            <v>0</v>
          </cell>
          <cell r="GK136">
            <v>0</v>
          </cell>
          <cell r="GL136">
            <v>0</v>
          </cell>
          <cell r="GM136">
            <v>0</v>
          </cell>
          <cell r="GN136">
            <v>0</v>
          </cell>
          <cell r="GO136"/>
          <cell r="GP136">
            <v>0</v>
          </cell>
          <cell r="GQ136">
            <v>0</v>
          </cell>
          <cell r="GR136">
            <v>0</v>
          </cell>
          <cell r="GS136"/>
          <cell r="GT136"/>
          <cell r="GU136"/>
          <cell r="GV136"/>
          <cell r="GW136"/>
          <cell r="GX136"/>
          <cell r="GY136"/>
          <cell r="GZ136"/>
          <cell r="HA136"/>
          <cell r="HB136"/>
          <cell r="HC136">
            <v>0</v>
          </cell>
          <cell r="HD136">
            <v>0</v>
          </cell>
          <cell r="HE136">
            <v>0</v>
          </cell>
          <cell r="HF136">
            <v>0</v>
          </cell>
          <cell r="HG136">
            <v>0</v>
          </cell>
          <cell r="HH136">
            <v>0</v>
          </cell>
          <cell r="HI136">
            <v>0</v>
          </cell>
          <cell r="HJ136"/>
          <cell r="HK136"/>
          <cell r="HL136"/>
          <cell r="HM136"/>
          <cell r="HN136"/>
          <cell r="HO136">
            <v>0</v>
          </cell>
          <cell r="HP136">
            <v>0</v>
          </cell>
          <cell r="HQ136">
            <v>0</v>
          </cell>
          <cell r="HR136">
            <v>0</v>
          </cell>
          <cell r="HS136">
            <v>0</v>
          </cell>
          <cell r="HT136"/>
          <cell r="HU136">
            <v>0</v>
          </cell>
          <cell r="HV136"/>
          <cell r="HW136">
            <v>0</v>
          </cell>
          <cell r="HX136"/>
          <cell r="HY136">
            <v>0</v>
          </cell>
          <cell r="HZ136">
            <v>0</v>
          </cell>
          <cell r="IA136">
            <v>0</v>
          </cell>
          <cell r="IB136">
            <v>41</v>
          </cell>
          <cell r="IC136">
            <v>0</v>
          </cell>
          <cell r="ID136">
            <v>4.0999999999999996</v>
          </cell>
          <cell r="IE136">
            <v>0</v>
          </cell>
          <cell r="IF136">
            <v>0</v>
          </cell>
          <cell r="IG136">
            <v>0</v>
          </cell>
          <cell r="IH136">
            <v>0</v>
          </cell>
          <cell r="II136">
            <v>0</v>
          </cell>
          <cell r="IJ136"/>
          <cell r="IK136"/>
          <cell r="IL136"/>
          <cell r="IM136">
            <v>13.666666666666666</v>
          </cell>
          <cell r="IN136">
            <v>2500</v>
          </cell>
        </row>
        <row r="137">
          <cell r="A137">
            <v>134</v>
          </cell>
          <cell r="B137" t="str">
            <v>Morena</v>
          </cell>
          <cell r="C137" t="str">
            <v>MADHYA PRADESH</v>
          </cell>
          <cell r="D137" t="str">
            <v>North</v>
          </cell>
          <cell r="E137" t="str">
            <v>SHALIKA ENTERPRISES PRIVATE LIMITED</v>
          </cell>
          <cell r="F137"/>
          <cell r="G137"/>
          <cell r="H137">
            <v>0.5</v>
          </cell>
          <cell r="I137"/>
          <cell r="J137" t="str">
            <v>Medium</v>
          </cell>
          <cell r="K137"/>
          <cell r="L137"/>
          <cell r="M137" t="str">
            <v>Swapnil Dahayat</v>
          </cell>
          <cell r="N137"/>
          <cell r="O137">
            <v>6</v>
          </cell>
          <cell r="P137">
            <v>2000</v>
          </cell>
          <cell r="Q137">
            <v>0</v>
          </cell>
          <cell r="R137">
            <v>2</v>
          </cell>
          <cell r="S137">
            <v>0</v>
          </cell>
          <cell r="T137">
            <v>11</v>
          </cell>
          <cell r="U137">
            <v>0</v>
          </cell>
          <cell r="V137">
            <v>3</v>
          </cell>
          <cell r="W137">
            <v>0</v>
          </cell>
          <cell r="X137">
            <v>0</v>
          </cell>
          <cell r="Y137" t="str">
            <v/>
          </cell>
          <cell r="Z137">
            <v>0</v>
          </cell>
          <cell r="AA137" t="str">
            <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20.94</v>
          </cell>
          <cell r="AV137">
            <v>45.21</v>
          </cell>
          <cell r="AW137">
            <v>12</v>
          </cell>
          <cell r="AX137"/>
          <cell r="AY137"/>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1</v>
          </cell>
          <cell r="BT137">
            <v>2</v>
          </cell>
          <cell r="BU137">
            <v>0</v>
          </cell>
          <cell r="BV137"/>
          <cell r="BW137"/>
          <cell r="BX137">
            <v>3</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1</v>
          </cell>
          <cell r="CS137">
            <v>2</v>
          </cell>
          <cell r="CT137">
            <v>1</v>
          </cell>
          <cell r="CU137"/>
          <cell r="CV137"/>
          <cell r="CW137"/>
          <cell r="CX137"/>
          <cell r="CY137"/>
          <cell r="CZ137"/>
          <cell r="DA137"/>
          <cell r="DB137"/>
          <cell r="DC137"/>
          <cell r="DD137"/>
          <cell r="DE137"/>
          <cell r="DF137"/>
          <cell r="DG137"/>
          <cell r="DH137">
            <v>0</v>
          </cell>
          <cell r="DI137">
            <v>0</v>
          </cell>
          <cell r="DJ137">
            <v>0</v>
          </cell>
          <cell r="DK137">
            <v>0</v>
          </cell>
          <cell r="DL137">
            <v>0</v>
          </cell>
          <cell r="DM137">
            <v>0</v>
          </cell>
          <cell r="DN137">
            <v>0</v>
          </cell>
          <cell r="DO137">
            <v>0</v>
          </cell>
          <cell r="DP137">
            <v>1</v>
          </cell>
          <cell r="DQ137">
            <v>3</v>
          </cell>
          <cell r="DR137">
            <v>3</v>
          </cell>
          <cell r="DS137"/>
          <cell r="DT137"/>
          <cell r="DU137"/>
          <cell r="DV137"/>
          <cell r="DW137"/>
          <cell r="DX137"/>
          <cell r="DY137"/>
          <cell r="DZ137"/>
          <cell r="EA137"/>
          <cell r="EB137"/>
          <cell r="EC137"/>
          <cell r="ED137"/>
          <cell r="EE137"/>
          <cell r="EF137"/>
          <cell r="EG137">
            <v>0</v>
          </cell>
          <cell r="EH137">
            <v>0</v>
          </cell>
          <cell r="EI137">
            <v>0</v>
          </cell>
          <cell r="EJ137">
            <v>0</v>
          </cell>
          <cell r="EK137">
            <v>0</v>
          </cell>
          <cell r="EL137">
            <v>0</v>
          </cell>
          <cell r="EM137">
            <v>0</v>
          </cell>
          <cell r="EN137">
            <v>0</v>
          </cell>
          <cell r="EO137">
            <v>0</v>
          </cell>
          <cell r="EP137">
            <v>0</v>
          </cell>
          <cell r="EQ137">
            <v>0</v>
          </cell>
          <cell r="ER137">
            <v>0</v>
          </cell>
          <cell r="ES137"/>
          <cell r="ET137"/>
          <cell r="EU137"/>
          <cell r="EV137"/>
          <cell r="EW137"/>
          <cell r="EX137"/>
          <cell r="EY137"/>
          <cell r="EZ137"/>
          <cell r="FA137"/>
          <cell r="FB137"/>
          <cell r="FC137"/>
          <cell r="FD137"/>
          <cell r="FE137">
            <v>0</v>
          </cell>
          <cell r="FF137">
            <v>0</v>
          </cell>
          <cell r="FG137">
            <v>0</v>
          </cell>
          <cell r="FH137">
            <v>0</v>
          </cell>
          <cell r="FI137">
            <v>0</v>
          </cell>
          <cell r="FJ137">
            <v>0</v>
          </cell>
          <cell r="FK137">
            <v>0</v>
          </cell>
          <cell r="FL137">
            <v>0</v>
          </cell>
          <cell r="FM137">
            <v>0</v>
          </cell>
          <cell r="FN137">
            <v>0</v>
          </cell>
          <cell r="FO137">
            <v>0</v>
          </cell>
          <cell r="FP137">
            <v>0</v>
          </cell>
          <cell r="FQ137"/>
          <cell r="FR137"/>
          <cell r="FS137"/>
          <cell r="FT137"/>
          <cell r="FU137"/>
          <cell r="FV137"/>
          <cell r="FW137"/>
          <cell r="FX137"/>
          <cell r="FY137"/>
          <cell r="FZ137"/>
          <cell r="GA137"/>
          <cell r="GB137"/>
          <cell r="GC137">
            <v>0</v>
          </cell>
          <cell r="GD137">
            <v>0</v>
          </cell>
          <cell r="GE137">
            <v>0</v>
          </cell>
          <cell r="GF137">
            <v>0</v>
          </cell>
          <cell r="GG137">
            <v>0</v>
          </cell>
          <cell r="GH137">
            <v>0</v>
          </cell>
          <cell r="GI137">
            <v>0</v>
          </cell>
          <cell r="GJ137">
            <v>0</v>
          </cell>
          <cell r="GK137">
            <v>0</v>
          </cell>
          <cell r="GL137">
            <v>0</v>
          </cell>
          <cell r="GM137">
            <v>0</v>
          </cell>
          <cell r="GN137">
            <v>0</v>
          </cell>
          <cell r="GO137"/>
          <cell r="GP137">
            <v>0</v>
          </cell>
          <cell r="GQ137">
            <v>0</v>
          </cell>
          <cell r="GR137">
            <v>0</v>
          </cell>
          <cell r="GS137"/>
          <cell r="GT137"/>
          <cell r="GU137"/>
          <cell r="GV137"/>
          <cell r="GW137"/>
          <cell r="GX137"/>
          <cell r="GY137"/>
          <cell r="GZ137"/>
          <cell r="HA137"/>
          <cell r="HB137"/>
          <cell r="HC137">
            <v>0</v>
          </cell>
          <cell r="HD137">
            <v>0</v>
          </cell>
          <cell r="HE137">
            <v>0</v>
          </cell>
          <cell r="HF137">
            <v>0</v>
          </cell>
          <cell r="HG137">
            <v>0</v>
          </cell>
          <cell r="HH137">
            <v>0</v>
          </cell>
          <cell r="HI137">
            <v>0</v>
          </cell>
          <cell r="HJ137"/>
          <cell r="HK137"/>
          <cell r="HL137"/>
          <cell r="HM137"/>
          <cell r="HN137"/>
          <cell r="HO137">
            <v>0</v>
          </cell>
          <cell r="HP137">
            <v>0</v>
          </cell>
          <cell r="HQ137">
            <v>0</v>
          </cell>
          <cell r="HR137">
            <v>0</v>
          </cell>
          <cell r="HS137">
            <v>0</v>
          </cell>
          <cell r="HT137"/>
          <cell r="HU137">
            <v>0</v>
          </cell>
          <cell r="HV137"/>
          <cell r="HW137">
            <v>0</v>
          </cell>
          <cell r="HX137"/>
          <cell r="HY137">
            <v>0</v>
          </cell>
          <cell r="HZ137">
            <v>0</v>
          </cell>
          <cell r="IA137">
            <v>0</v>
          </cell>
          <cell r="IB137">
            <v>78.150000000000006</v>
          </cell>
          <cell r="IC137">
            <v>0</v>
          </cell>
          <cell r="ID137">
            <v>7.8150000000000004</v>
          </cell>
          <cell r="IE137">
            <v>0</v>
          </cell>
          <cell r="IF137">
            <v>0</v>
          </cell>
          <cell r="IG137">
            <v>0</v>
          </cell>
          <cell r="IH137">
            <v>0</v>
          </cell>
          <cell r="II137">
            <v>0</v>
          </cell>
          <cell r="IJ137"/>
          <cell r="IK137"/>
          <cell r="IL137"/>
          <cell r="IM137">
            <v>26.05</v>
          </cell>
          <cell r="IN137">
            <v>2400</v>
          </cell>
        </row>
        <row r="138">
          <cell r="A138">
            <v>135</v>
          </cell>
          <cell r="B138" t="str">
            <v>Sehore</v>
          </cell>
          <cell r="C138" t="str">
            <v>MADHYA PRADESH</v>
          </cell>
          <cell r="D138" t="str">
            <v>Central</v>
          </cell>
          <cell r="E138" t="str">
            <v>R. K. ENTERPRISES</v>
          </cell>
          <cell r="F138"/>
          <cell r="G138"/>
          <cell r="H138">
            <v>0.5</v>
          </cell>
          <cell r="I138"/>
          <cell r="J138" t="str">
            <v>Medium</v>
          </cell>
          <cell r="K138"/>
          <cell r="L138"/>
          <cell r="M138" t="str">
            <v>Rubean Luther</v>
          </cell>
          <cell r="N138"/>
          <cell r="O138">
            <v>7</v>
          </cell>
          <cell r="P138">
            <v>2500</v>
          </cell>
          <cell r="Q138">
            <v>0</v>
          </cell>
          <cell r="R138">
            <v>1</v>
          </cell>
          <cell r="S138">
            <v>2</v>
          </cell>
          <cell r="T138">
            <v>4</v>
          </cell>
          <cell r="U138">
            <v>0</v>
          </cell>
          <cell r="V138">
            <v>0</v>
          </cell>
          <cell r="W138">
            <v>0</v>
          </cell>
          <cell r="X138">
            <v>0</v>
          </cell>
          <cell r="Y138" t="str">
            <v/>
          </cell>
          <cell r="Z138">
            <v>0</v>
          </cell>
          <cell r="AA138" t="str">
            <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cell r="AY138"/>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cell r="BW138"/>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cell r="CV138"/>
          <cell r="CW138"/>
          <cell r="CX138"/>
          <cell r="CY138"/>
          <cell r="CZ138"/>
          <cell r="DA138"/>
          <cell r="DB138"/>
          <cell r="DC138"/>
          <cell r="DD138"/>
          <cell r="DE138"/>
          <cell r="DF138"/>
          <cell r="DG138"/>
          <cell r="DH138">
            <v>0</v>
          </cell>
          <cell r="DI138">
            <v>0</v>
          </cell>
          <cell r="DJ138">
            <v>0</v>
          </cell>
          <cell r="DK138">
            <v>0</v>
          </cell>
          <cell r="DL138">
            <v>0</v>
          </cell>
          <cell r="DM138">
            <v>0</v>
          </cell>
          <cell r="DN138">
            <v>0</v>
          </cell>
          <cell r="DO138">
            <v>0</v>
          </cell>
          <cell r="DP138">
            <v>0</v>
          </cell>
          <cell r="DQ138">
            <v>0</v>
          </cell>
          <cell r="DR138">
            <v>0</v>
          </cell>
          <cell r="DS138"/>
          <cell r="DT138"/>
          <cell r="DU138"/>
          <cell r="DV138"/>
          <cell r="DW138"/>
          <cell r="DX138"/>
          <cell r="DY138"/>
          <cell r="DZ138"/>
          <cell r="EA138"/>
          <cell r="EB138"/>
          <cell r="EC138"/>
          <cell r="ED138"/>
          <cell r="EE138"/>
          <cell r="EF138"/>
          <cell r="EG138">
            <v>0</v>
          </cell>
          <cell r="EH138">
            <v>0</v>
          </cell>
          <cell r="EI138">
            <v>0</v>
          </cell>
          <cell r="EJ138">
            <v>0</v>
          </cell>
          <cell r="EK138">
            <v>0</v>
          </cell>
          <cell r="EL138">
            <v>0</v>
          </cell>
          <cell r="EM138">
            <v>0</v>
          </cell>
          <cell r="EN138">
            <v>0</v>
          </cell>
          <cell r="EO138">
            <v>0</v>
          </cell>
          <cell r="EP138">
            <v>0</v>
          </cell>
          <cell r="EQ138">
            <v>0</v>
          </cell>
          <cell r="ER138">
            <v>0</v>
          </cell>
          <cell r="ES138"/>
          <cell r="ET138"/>
          <cell r="EU138"/>
          <cell r="EV138"/>
          <cell r="EW138"/>
          <cell r="EX138"/>
          <cell r="EY138"/>
          <cell r="EZ138"/>
          <cell r="FA138"/>
          <cell r="FB138"/>
          <cell r="FC138"/>
          <cell r="FD138"/>
          <cell r="FE138">
            <v>0</v>
          </cell>
          <cell r="FF138">
            <v>0</v>
          </cell>
          <cell r="FG138">
            <v>0</v>
          </cell>
          <cell r="FH138">
            <v>0</v>
          </cell>
          <cell r="FI138">
            <v>0</v>
          </cell>
          <cell r="FJ138">
            <v>0</v>
          </cell>
          <cell r="FK138">
            <v>0</v>
          </cell>
          <cell r="FL138">
            <v>0</v>
          </cell>
          <cell r="FM138">
            <v>0</v>
          </cell>
          <cell r="FN138">
            <v>0</v>
          </cell>
          <cell r="FO138">
            <v>0</v>
          </cell>
          <cell r="FP138">
            <v>0</v>
          </cell>
          <cell r="FQ138"/>
          <cell r="FR138"/>
          <cell r="FS138"/>
          <cell r="FT138"/>
          <cell r="FU138"/>
          <cell r="FV138"/>
          <cell r="FW138"/>
          <cell r="FX138"/>
          <cell r="FY138"/>
          <cell r="FZ138"/>
          <cell r="GA138"/>
          <cell r="GB138"/>
          <cell r="GC138">
            <v>0</v>
          </cell>
          <cell r="GD138">
            <v>0</v>
          </cell>
          <cell r="GE138">
            <v>0</v>
          </cell>
          <cell r="GF138">
            <v>0</v>
          </cell>
          <cell r="GG138">
            <v>0</v>
          </cell>
          <cell r="GH138">
            <v>0</v>
          </cell>
          <cell r="GI138">
            <v>0</v>
          </cell>
          <cell r="GJ138">
            <v>0</v>
          </cell>
          <cell r="GK138">
            <v>0</v>
          </cell>
          <cell r="GL138">
            <v>0</v>
          </cell>
          <cell r="GM138">
            <v>0</v>
          </cell>
          <cell r="GN138">
            <v>0</v>
          </cell>
          <cell r="GO138"/>
          <cell r="GP138">
            <v>0</v>
          </cell>
          <cell r="GQ138">
            <v>0</v>
          </cell>
          <cell r="GR138">
            <v>0</v>
          </cell>
          <cell r="GS138"/>
          <cell r="GT138"/>
          <cell r="GU138"/>
          <cell r="GV138"/>
          <cell r="GW138"/>
          <cell r="GX138"/>
          <cell r="GY138"/>
          <cell r="GZ138"/>
          <cell r="HA138"/>
          <cell r="HB138"/>
          <cell r="HC138">
            <v>1</v>
          </cell>
          <cell r="HD138">
            <v>0</v>
          </cell>
          <cell r="HE138">
            <v>0</v>
          </cell>
          <cell r="HF138">
            <v>0</v>
          </cell>
          <cell r="HG138">
            <v>0</v>
          </cell>
          <cell r="HH138">
            <v>0</v>
          </cell>
          <cell r="HI138">
            <v>0</v>
          </cell>
          <cell r="HJ138"/>
          <cell r="HK138"/>
          <cell r="HL138"/>
          <cell r="HM138"/>
          <cell r="HN138"/>
          <cell r="HO138">
            <v>0</v>
          </cell>
          <cell r="HP138">
            <v>0</v>
          </cell>
          <cell r="HQ138">
            <v>0</v>
          </cell>
          <cell r="HR138">
            <v>0</v>
          </cell>
          <cell r="HS138">
            <v>2300</v>
          </cell>
          <cell r="HT138"/>
          <cell r="HU138">
            <v>0</v>
          </cell>
          <cell r="HV138"/>
          <cell r="HW138">
            <v>0</v>
          </cell>
          <cell r="HX138"/>
          <cell r="HY138">
            <v>0</v>
          </cell>
          <cell r="HZ138">
            <v>0</v>
          </cell>
          <cell r="IA138">
            <v>0</v>
          </cell>
          <cell r="IB138">
            <v>0</v>
          </cell>
          <cell r="IC138">
            <v>0</v>
          </cell>
          <cell r="ID138">
            <v>0</v>
          </cell>
          <cell r="IE138">
            <v>0</v>
          </cell>
          <cell r="IF138">
            <v>0</v>
          </cell>
          <cell r="IG138">
            <v>0</v>
          </cell>
          <cell r="IH138">
            <v>0</v>
          </cell>
          <cell r="II138">
            <v>0</v>
          </cell>
          <cell r="IJ138"/>
          <cell r="IK138"/>
          <cell r="IL138"/>
          <cell r="IM138">
            <v>0</v>
          </cell>
          <cell r="IN138">
            <v>2000</v>
          </cell>
        </row>
        <row r="139">
          <cell r="A139">
            <v>136</v>
          </cell>
          <cell r="B139" t="str">
            <v>Mandla</v>
          </cell>
          <cell r="C139" t="str">
            <v>MADHYA PRADESH</v>
          </cell>
          <cell r="D139" t="str">
            <v>Central</v>
          </cell>
          <cell r="E139" t="str">
            <v>Global Steel</v>
          </cell>
          <cell r="F139"/>
          <cell r="G139"/>
          <cell r="H139">
            <v>0.3</v>
          </cell>
          <cell r="I139"/>
          <cell r="J139" t="str">
            <v>Low</v>
          </cell>
          <cell r="K139"/>
          <cell r="L139"/>
          <cell r="M139" t="str">
            <v>Abhinav Srivastava</v>
          </cell>
          <cell r="N139"/>
          <cell r="O139">
            <v>14</v>
          </cell>
          <cell r="P139">
            <v>1500</v>
          </cell>
          <cell r="Q139">
            <v>0</v>
          </cell>
          <cell r="R139">
            <v>2</v>
          </cell>
          <cell r="S139">
            <v>4</v>
          </cell>
          <cell r="T139">
            <v>0</v>
          </cell>
          <cell r="U139">
            <v>0</v>
          </cell>
          <cell r="V139">
            <v>0</v>
          </cell>
          <cell r="W139">
            <v>0</v>
          </cell>
          <cell r="X139">
            <v>0</v>
          </cell>
          <cell r="Y139" t="str">
            <v/>
          </cell>
          <cell r="Z139">
            <v>0</v>
          </cell>
          <cell r="AA139" t="str">
            <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cell r="AY139"/>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cell r="BW139"/>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cell r="CV139"/>
          <cell r="CW139"/>
          <cell r="CX139"/>
          <cell r="CY139"/>
          <cell r="CZ139"/>
          <cell r="DA139"/>
          <cell r="DB139"/>
          <cell r="DC139"/>
          <cell r="DD139"/>
          <cell r="DE139"/>
          <cell r="DF139"/>
          <cell r="DG139"/>
          <cell r="DH139">
            <v>0</v>
          </cell>
          <cell r="DI139">
            <v>0</v>
          </cell>
          <cell r="DJ139">
            <v>0</v>
          </cell>
          <cell r="DK139">
            <v>0</v>
          </cell>
          <cell r="DL139">
            <v>0</v>
          </cell>
          <cell r="DM139">
            <v>0</v>
          </cell>
          <cell r="DN139">
            <v>0</v>
          </cell>
          <cell r="DO139">
            <v>0</v>
          </cell>
          <cell r="DP139">
            <v>0</v>
          </cell>
          <cell r="DQ139">
            <v>0</v>
          </cell>
          <cell r="DR139">
            <v>0</v>
          </cell>
          <cell r="DS139"/>
          <cell r="DT139"/>
          <cell r="DU139"/>
          <cell r="DV139"/>
          <cell r="DW139"/>
          <cell r="DX139"/>
          <cell r="DY139"/>
          <cell r="DZ139"/>
          <cell r="EA139"/>
          <cell r="EB139"/>
          <cell r="EC139"/>
          <cell r="ED139"/>
          <cell r="EE139"/>
          <cell r="EF139"/>
          <cell r="EG139">
            <v>0</v>
          </cell>
          <cell r="EH139">
            <v>0</v>
          </cell>
          <cell r="EI139">
            <v>0</v>
          </cell>
          <cell r="EJ139">
            <v>0</v>
          </cell>
          <cell r="EK139">
            <v>0</v>
          </cell>
          <cell r="EL139">
            <v>0</v>
          </cell>
          <cell r="EM139">
            <v>0</v>
          </cell>
          <cell r="EN139">
            <v>0</v>
          </cell>
          <cell r="EO139">
            <v>0</v>
          </cell>
          <cell r="EP139">
            <v>0</v>
          </cell>
          <cell r="EQ139">
            <v>0</v>
          </cell>
          <cell r="ER139">
            <v>0</v>
          </cell>
          <cell r="ES139"/>
          <cell r="ET139"/>
          <cell r="EU139"/>
          <cell r="EV139"/>
          <cell r="EW139"/>
          <cell r="EX139"/>
          <cell r="EY139"/>
          <cell r="EZ139"/>
          <cell r="FA139"/>
          <cell r="FB139"/>
          <cell r="FC139"/>
          <cell r="FD139"/>
          <cell r="FE139">
            <v>0</v>
          </cell>
          <cell r="FF139">
            <v>0</v>
          </cell>
          <cell r="FG139">
            <v>0</v>
          </cell>
          <cell r="FH139">
            <v>0</v>
          </cell>
          <cell r="FI139">
            <v>0</v>
          </cell>
          <cell r="FJ139">
            <v>0</v>
          </cell>
          <cell r="FK139">
            <v>0</v>
          </cell>
          <cell r="FL139">
            <v>0</v>
          </cell>
          <cell r="FM139">
            <v>0</v>
          </cell>
          <cell r="FN139">
            <v>0</v>
          </cell>
          <cell r="FO139">
            <v>0</v>
          </cell>
          <cell r="FP139">
            <v>0</v>
          </cell>
          <cell r="FQ139"/>
          <cell r="FR139"/>
          <cell r="FS139"/>
          <cell r="FT139"/>
          <cell r="FU139"/>
          <cell r="FV139"/>
          <cell r="FW139"/>
          <cell r="FX139"/>
          <cell r="FY139"/>
          <cell r="FZ139"/>
          <cell r="GA139"/>
          <cell r="GB139"/>
          <cell r="GC139">
            <v>0</v>
          </cell>
          <cell r="GD139">
            <v>0</v>
          </cell>
          <cell r="GE139">
            <v>0</v>
          </cell>
          <cell r="GF139">
            <v>0</v>
          </cell>
          <cell r="GG139">
            <v>0</v>
          </cell>
          <cell r="GH139">
            <v>0</v>
          </cell>
          <cell r="GI139">
            <v>0</v>
          </cell>
          <cell r="GJ139">
            <v>0</v>
          </cell>
          <cell r="GK139">
            <v>0</v>
          </cell>
          <cell r="GL139">
            <v>0</v>
          </cell>
          <cell r="GM139">
            <v>0</v>
          </cell>
          <cell r="GN139">
            <v>0</v>
          </cell>
          <cell r="GO139"/>
          <cell r="GP139">
            <v>0</v>
          </cell>
          <cell r="GQ139">
            <v>0</v>
          </cell>
          <cell r="GR139">
            <v>0</v>
          </cell>
          <cell r="GS139"/>
          <cell r="GT139"/>
          <cell r="GU139"/>
          <cell r="GV139"/>
          <cell r="GW139"/>
          <cell r="GX139"/>
          <cell r="GY139"/>
          <cell r="GZ139"/>
          <cell r="HA139"/>
          <cell r="HB139"/>
          <cell r="HC139">
            <v>1</v>
          </cell>
          <cell r="HD139">
            <v>0</v>
          </cell>
          <cell r="HE139">
            <v>0</v>
          </cell>
          <cell r="HF139">
            <v>0</v>
          </cell>
          <cell r="HG139">
            <v>0</v>
          </cell>
          <cell r="HH139">
            <v>0</v>
          </cell>
          <cell r="HI139">
            <v>0</v>
          </cell>
          <cell r="HJ139"/>
          <cell r="HK139"/>
          <cell r="HL139"/>
          <cell r="HM139"/>
          <cell r="HN139"/>
          <cell r="HO139">
            <v>0</v>
          </cell>
          <cell r="HP139">
            <v>0</v>
          </cell>
          <cell r="HQ139">
            <v>0</v>
          </cell>
          <cell r="HR139">
            <v>0</v>
          </cell>
          <cell r="HS139">
            <v>0</v>
          </cell>
          <cell r="HT139"/>
          <cell r="HU139">
            <v>0</v>
          </cell>
          <cell r="HV139"/>
          <cell r="HW139">
            <v>0</v>
          </cell>
          <cell r="HX139"/>
          <cell r="HY139">
            <v>0</v>
          </cell>
          <cell r="HZ139">
            <v>0</v>
          </cell>
          <cell r="IA139">
            <v>0</v>
          </cell>
          <cell r="IB139">
            <v>0</v>
          </cell>
          <cell r="IC139">
            <v>0</v>
          </cell>
          <cell r="ID139">
            <v>0</v>
          </cell>
          <cell r="IE139">
            <v>0</v>
          </cell>
          <cell r="IF139">
            <v>0</v>
          </cell>
          <cell r="IG139">
            <v>0</v>
          </cell>
          <cell r="IH139">
            <v>0</v>
          </cell>
          <cell r="II139">
            <v>0</v>
          </cell>
          <cell r="IJ139"/>
          <cell r="IK139"/>
          <cell r="IL139"/>
          <cell r="IM139">
            <v>0</v>
          </cell>
          <cell r="IN139">
            <v>2500</v>
          </cell>
        </row>
        <row r="140">
          <cell r="A140">
            <v>137</v>
          </cell>
          <cell r="B140" t="str">
            <v>Shahdol</v>
          </cell>
          <cell r="C140" t="str">
            <v>MADHYA PRADESH</v>
          </cell>
          <cell r="D140" t="str">
            <v>Central</v>
          </cell>
          <cell r="E140" t="str">
            <v>Global Steel</v>
          </cell>
          <cell r="F140"/>
          <cell r="G140"/>
          <cell r="H140">
            <v>0.3</v>
          </cell>
          <cell r="I140"/>
          <cell r="J140" t="str">
            <v>Low</v>
          </cell>
          <cell r="K140"/>
          <cell r="L140"/>
          <cell r="M140"/>
          <cell r="N140" t="str">
            <v>Dharmendra Yadav</v>
          </cell>
          <cell r="O140">
            <v>4</v>
          </cell>
          <cell r="P140">
            <v>1500</v>
          </cell>
          <cell r="Q140">
            <v>0</v>
          </cell>
          <cell r="R140">
            <v>0</v>
          </cell>
          <cell r="S140">
            <v>2</v>
          </cell>
          <cell r="T140">
            <v>12</v>
          </cell>
          <cell r="U140">
            <v>0</v>
          </cell>
          <cell r="V140">
            <v>2</v>
          </cell>
          <cell r="W140">
            <v>0</v>
          </cell>
          <cell r="X140">
            <v>0</v>
          </cell>
          <cell r="Y140" t="str">
            <v/>
          </cell>
          <cell r="Z140">
            <v>0</v>
          </cell>
          <cell r="AA140" t="str">
            <v/>
          </cell>
          <cell r="AB140">
            <v>0</v>
          </cell>
          <cell r="AC140">
            <v>0</v>
          </cell>
          <cell r="AD140">
            <v>0</v>
          </cell>
          <cell r="AE140">
            <v>0</v>
          </cell>
          <cell r="AF140">
            <v>0</v>
          </cell>
          <cell r="AG140">
            <v>0</v>
          </cell>
          <cell r="AH140">
            <v>5</v>
          </cell>
          <cell r="AI140">
            <v>40</v>
          </cell>
          <cell r="AJ140">
            <v>0</v>
          </cell>
          <cell r="AK140">
            <v>6</v>
          </cell>
          <cell r="AL140">
            <v>0</v>
          </cell>
          <cell r="AM140">
            <v>0</v>
          </cell>
          <cell r="AN140">
            <v>0</v>
          </cell>
          <cell r="AO140">
            <v>0</v>
          </cell>
          <cell r="AP140">
            <v>0</v>
          </cell>
          <cell r="AQ140">
            <v>0</v>
          </cell>
          <cell r="AR140">
            <v>0</v>
          </cell>
          <cell r="AS140">
            <v>0</v>
          </cell>
          <cell r="AT140">
            <v>0</v>
          </cell>
          <cell r="AU140">
            <v>0</v>
          </cell>
          <cell r="AV140">
            <v>0</v>
          </cell>
          <cell r="AW140">
            <v>0</v>
          </cell>
          <cell r="AX140"/>
          <cell r="AY140"/>
          <cell r="AZ140">
            <v>0</v>
          </cell>
          <cell r="BA140">
            <v>0</v>
          </cell>
          <cell r="BB140">
            <v>0</v>
          </cell>
          <cell r="BC140">
            <v>0</v>
          </cell>
          <cell r="BD140">
            <v>0</v>
          </cell>
          <cell r="BE140">
            <v>0</v>
          </cell>
          <cell r="BF140">
            <v>1</v>
          </cell>
          <cell r="BG140">
            <v>1</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cell r="BW140"/>
          <cell r="BX140">
            <v>2</v>
          </cell>
          <cell r="BY140">
            <v>0</v>
          </cell>
          <cell r="BZ140">
            <v>0</v>
          </cell>
          <cell r="CA140">
            <v>0</v>
          </cell>
          <cell r="CB140">
            <v>0</v>
          </cell>
          <cell r="CC140">
            <v>0</v>
          </cell>
          <cell r="CD140">
            <v>0</v>
          </cell>
          <cell r="CE140">
            <v>1</v>
          </cell>
          <cell r="CF140">
            <v>2</v>
          </cell>
          <cell r="CG140">
            <v>0</v>
          </cell>
          <cell r="CH140">
            <v>1</v>
          </cell>
          <cell r="CI140">
            <v>0</v>
          </cell>
          <cell r="CJ140">
            <v>0</v>
          </cell>
          <cell r="CK140">
            <v>0</v>
          </cell>
          <cell r="CL140">
            <v>0</v>
          </cell>
          <cell r="CM140">
            <v>0</v>
          </cell>
          <cell r="CN140">
            <v>0</v>
          </cell>
          <cell r="CO140">
            <v>0</v>
          </cell>
          <cell r="CP140">
            <v>0</v>
          </cell>
          <cell r="CQ140">
            <v>0</v>
          </cell>
          <cell r="CR140">
            <v>0</v>
          </cell>
          <cell r="CS140">
            <v>0</v>
          </cell>
          <cell r="CT140">
            <v>0</v>
          </cell>
          <cell r="CU140"/>
          <cell r="CV140"/>
          <cell r="CW140"/>
          <cell r="CX140"/>
          <cell r="CY140"/>
          <cell r="CZ140"/>
          <cell r="DA140"/>
          <cell r="DB140"/>
          <cell r="DC140"/>
          <cell r="DD140"/>
          <cell r="DE140"/>
          <cell r="DF140"/>
          <cell r="DG140"/>
          <cell r="DH140">
            <v>1</v>
          </cell>
          <cell r="DI140">
            <v>0</v>
          </cell>
          <cell r="DJ140">
            <v>0</v>
          </cell>
          <cell r="DK140">
            <v>0</v>
          </cell>
          <cell r="DL140">
            <v>0</v>
          </cell>
          <cell r="DM140">
            <v>0</v>
          </cell>
          <cell r="DN140">
            <v>0</v>
          </cell>
          <cell r="DO140">
            <v>0</v>
          </cell>
          <cell r="DP140">
            <v>0</v>
          </cell>
          <cell r="DQ140">
            <v>0</v>
          </cell>
          <cell r="DR140">
            <v>0</v>
          </cell>
          <cell r="DS140"/>
          <cell r="DT140"/>
          <cell r="DU140"/>
          <cell r="DV140"/>
          <cell r="DW140"/>
          <cell r="DX140"/>
          <cell r="DY140"/>
          <cell r="DZ140"/>
          <cell r="EA140"/>
          <cell r="EB140"/>
          <cell r="EC140"/>
          <cell r="ED140"/>
          <cell r="EE140"/>
          <cell r="EF140"/>
          <cell r="EG140">
            <v>0</v>
          </cell>
          <cell r="EH140">
            <v>0</v>
          </cell>
          <cell r="EI140">
            <v>0</v>
          </cell>
          <cell r="EJ140">
            <v>0</v>
          </cell>
          <cell r="EK140">
            <v>0</v>
          </cell>
          <cell r="EL140">
            <v>0</v>
          </cell>
          <cell r="EM140">
            <v>0</v>
          </cell>
          <cell r="EN140">
            <v>0</v>
          </cell>
          <cell r="EO140">
            <v>0</v>
          </cell>
          <cell r="EP140">
            <v>0</v>
          </cell>
          <cell r="EQ140">
            <v>0</v>
          </cell>
          <cell r="ER140">
            <v>0</v>
          </cell>
          <cell r="ES140"/>
          <cell r="ET140"/>
          <cell r="EU140"/>
          <cell r="EV140"/>
          <cell r="EW140"/>
          <cell r="EX140"/>
          <cell r="EY140"/>
          <cell r="EZ140"/>
          <cell r="FA140"/>
          <cell r="FB140"/>
          <cell r="FC140"/>
          <cell r="FD140"/>
          <cell r="FE140">
            <v>0</v>
          </cell>
          <cell r="FF140">
            <v>0</v>
          </cell>
          <cell r="FG140">
            <v>0</v>
          </cell>
          <cell r="FH140">
            <v>0</v>
          </cell>
          <cell r="FI140">
            <v>0</v>
          </cell>
          <cell r="FJ140">
            <v>0</v>
          </cell>
          <cell r="FK140">
            <v>0</v>
          </cell>
          <cell r="FL140">
            <v>0</v>
          </cell>
          <cell r="FM140">
            <v>0</v>
          </cell>
          <cell r="FN140">
            <v>0</v>
          </cell>
          <cell r="FO140">
            <v>0</v>
          </cell>
          <cell r="FP140">
            <v>0</v>
          </cell>
          <cell r="FQ140"/>
          <cell r="FR140"/>
          <cell r="FS140"/>
          <cell r="FT140"/>
          <cell r="FU140"/>
          <cell r="FV140"/>
          <cell r="FW140"/>
          <cell r="FX140"/>
          <cell r="FY140"/>
          <cell r="FZ140"/>
          <cell r="GA140"/>
          <cell r="GB140"/>
          <cell r="GC140">
            <v>0</v>
          </cell>
          <cell r="GD140">
            <v>0</v>
          </cell>
          <cell r="GE140">
            <v>0</v>
          </cell>
          <cell r="GF140">
            <v>0</v>
          </cell>
          <cell r="GG140">
            <v>0</v>
          </cell>
          <cell r="GH140">
            <v>0</v>
          </cell>
          <cell r="GI140">
            <v>0</v>
          </cell>
          <cell r="GJ140">
            <v>0</v>
          </cell>
          <cell r="GK140">
            <v>0</v>
          </cell>
          <cell r="GL140">
            <v>0</v>
          </cell>
          <cell r="GM140">
            <v>0</v>
          </cell>
          <cell r="GN140">
            <v>0</v>
          </cell>
          <cell r="GO140"/>
          <cell r="GP140">
            <v>0</v>
          </cell>
          <cell r="GQ140">
            <v>0</v>
          </cell>
          <cell r="GR140">
            <v>0</v>
          </cell>
          <cell r="GS140"/>
          <cell r="GT140"/>
          <cell r="GU140"/>
          <cell r="GV140"/>
          <cell r="GW140"/>
          <cell r="GX140"/>
          <cell r="GY140"/>
          <cell r="GZ140"/>
          <cell r="HA140"/>
          <cell r="HB140"/>
          <cell r="HC140">
            <v>1</v>
          </cell>
          <cell r="HD140">
            <v>1</v>
          </cell>
          <cell r="HE140">
            <v>0</v>
          </cell>
          <cell r="HF140">
            <v>0</v>
          </cell>
          <cell r="HG140">
            <v>0</v>
          </cell>
          <cell r="HH140">
            <v>0</v>
          </cell>
          <cell r="HI140">
            <v>0</v>
          </cell>
          <cell r="HJ140"/>
          <cell r="HK140"/>
          <cell r="HL140"/>
          <cell r="HM140"/>
          <cell r="HN140"/>
          <cell r="HO140">
            <v>0</v>
          </cell>
          <cell r="HP140">
            <v>0</v>
          </cell>
          <cell r="HQ140">
            <v>0</v>
          </cell>
          <cell r="HR140">
            <v>0</v>
          </cell>
          <cell r="HS140">
            <v>0</v>
          </cell>
          <cell r="HT140"/>
          <cell r="HU140">
            <v>0</v>
          </cell>
          <cell r="HV140"/>
          <cell r="HW140">
            <v>0</v>
          </cell>
          <cell r="HX140"/>
          <cell r="HY140">
            <v>0</v>
          </cell>
          <cell r="HZ140">
            <v>0</v>
          </cell>
          <cell r="IA140">
            <v>51</v>
          </cell>
          <cell r="IB140">
            <v>0</v>
          </cell>
          <cell r="IC140">
            <v>4.25</v>
          </cell>
          <cell r="ID140">
            <v>0</v>
          </cell>
          <cell r="IE140">
            <v>0</v>
          </cell>
          <cell r="IF140">
            <v>0</v>
          </cell>
          <cell r="IG140">
            <v>15</v>
          </cell>
          <cell r="IH140">
            <v>2</v>
          </cell>
          <cell r="II140">
            <v>0</v>
          </cell>
          <cell r="IJ140"/>
          <cell r="IK140"/>
          <cell r="IL140"/>
          <cell r="IM140">
            <v>0</v>
          </cell>
          <cell r="IN140">
            <v>2500</v>
          </cell>
        </row>
        <row r="141">
          <cell r="A141">
            <v>138</v>
          </cell>
          <cell r="B141" t="str">
            <v>Umaria</v>
          </cell>
          <cell r="C141" t="str">
            <v>MADHYA PRADESH</v>
          </cell>
          <cell r="D141" t="str">
            <v>Central</v>
          </cell>
          <cell r="E141" t="str">
            <v>Global Steel</v>
          </cell>
          <cell r="F141"/>
          <cell r="G141"/>
          <cell r="H141">
            <v>0.3</v>
          </cell>
          <cell r="I141"/>
          <cell r="J141" t="str">
            <v>Low</v>
          </cell>
          <cell r="K141"/>
          <cell r="L141"/>
          <cell r="M141"/>
          <cell r="N141" t="str">
            <v>Dharmendra Yadav</v>
          </cell>
          <cell r="O141">
            <v>6</v>
          </cell>
          <cell r="P141">
            <v>1500</v>
          </cell>
          <cell r="Q141">
            <v>0</v>
          </cell>
          <cell r="R141">
            <v>2</v>
          </cell>
          <cell r="S141">
            <v>0</v>
          </cell>
          <cell r="T141">
            <v>5</v>
          </cell>
          <cell r="U141">
            <v>0</v>
          </cell>
          <cell r="V141">
            <v>0</v>
          </cell>
          <cell r="W141">
            <v>0</v>
          </cell>
          <cell r="X141">
            <v>0</v>
          </cell>
          <cell r="Y141" t="str">
            <v/>
          </cell>
          <cell r="Z141">
            <v>0</v>
          </cell>
          <cell r="AA141" t="str">
            <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cell r="AY141"/>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cell r="BW141"/>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cell r="CV141"/>
          <cell r="CW141"/>
          <cell r="CX141"/>
          <cell r="CY141"/>
          <cell r="CZ141"/>
          <cell r="DA141"/>
          <cell r="DB141"/>
          <cell r="DC141"/>
          <cell r="DD141"/>
          <cell r="DE141"/>
          <cell r="DF141"/>
          <cell r="DG141"/>
          <cell r="DH141">
            <v>0</v>
          </cell>
          <cell r="DI141">
            <v>0</v>
          </cell>
          <cell r="DJ141">
            <v>0</v>
          </cell>
          <cell r="DK141">
            <v>0</v>
          </cell>
          <cell r="DL141">
            <v>0</v>
          </cell>
          <cell r="DM141">
            <v>0</v>
          </cell>
          <cell r="DN141">
            <v>0</v>
          </cell>
          <cell r="DO141">
            <v>0</v>
          </cell>
          <cell r="DP141">
            <v>0</v>
          </cell>
          <cell r="DQ141">
            <v>0</v>
          </cell>
          <cell r="DR141">
            <v>0</v>
          </cell>
          <cell r="DS141"/>
          <cell r="DT141"/>
          <cell r="DU141"/>
          <cell r="DV141"/>
          <cell r="DW141"/>
          <cell r="DX141"/>
          <cell r="DY141"/>
          <cell r="DZ141"/>
          <cell r="EA141"/>
          <cell r="EB141"/>
          <cell r="EC141"/>
          <cell r="ED141"/>
          <cell r="EE141"/>
          <cell r="EF141"/>
          <cell r="EG141">
            <v>0</v>
          </cell>
          <cell r="EH141">
            <v>0</v>
          </cell>
          <cell r="EI141">
            <v>0</v>
          </cell>
          <cell r="EJ141">
            <v>0</v>
          </cell>
          <cell r="EK141">
            <v>0</v>
          </cell>
          <cell r="EL141">
            <v>0</v>
          </cell>
          <cell r="EM141">
            <v>0</v>
          </cell>
          <cell r="EN141">
            <v>0</v>
          </cell>
          <cell r="EO141">
            <v>0</v>
          </cell>
          <cell r="EP141">
            <v>0</v>
          </cell>
          <cell r="EQ141">
            <v>0</v>
          </cell>
          <cell r="ER141">
            <v>0</v>
          </cell>
          <cell r="ES141"/>
          <cell r="ET141"/>
          <cell r="EU141"/>
          <cell r="EV141"/>
          <cell r="EW141"/>
          <cell r="EX141"/>
          <cell r="EY141"/>
          <cell r="EZ141"/>
          <cell r="FA141"/>
          <cell r="FB141"/>
          <cell r="FC141"/>
          <cell r="FD141"/>
          <cell r="FE141">
            <v>0</v>
          </cell>
          <cell r="FF141">
            <v>0</v>
          </cell>
          <cell r="FG141">
            <v>0</v>
          </cell>
          <cell r="FH141">
            <v>0</v>
          </cell>
          <cell r="FI141">
            <v>0</v>
          </cell>
          <cell r="FJ141">
            <v>0</v>
          </cell>
          <cell r="FK141">
            <v>0</v>
          </cell>
          <cell r="FL141">
            <v>0</v>
          </cell>
          <cell r="FM141">
            <v>0</v>
          </cell>
          <cell r="FN141">
            <v>0</v>
          </cell>
          <cell r="FO141">
            <v>0</v>
          </cell>
          <cell r="FP141">
            <v>0</v>
          </cell>
          <cell r="FQ141"/>
          <cell r="FR141"/>
          <cell r="FS141"/>
          <cell r="FT141"/>
          <cell r="FU141"/>
          <cell r="FV141"/>
          <cell r="FW141"/>
          <cell r="FX141"/>
          <cell r="FY141"/>
          <cell r="FZ141"/>
          <cell r="GA141"/>
          <cell r="GB141"/>
          <cell r="GC141">
            <v>0</v>
          </cell>
          <cell r="GD141">
            <v>0</v>
          </cell>
          <cell r="GE141">
            <v>0</v>
          </cell>
          <cell r="GF141">
            <v>0</v>
          </cell>
          <cell r="GG141">
            <v>0</v>
          </cell>
          <cell r="GH141">
            <v>0</v>
          </cell>
          <cell r="GI141">
            <v>0</v>
          </cell>
          <cell r="GJ141">
            <v>0</v>
          </cell>
          <cell r="GK141">
            <v>0</v>
          </cell>
          <cell r="GL141">
            <v>0</v>
          </cell>
          <cell r="GM141">
            <v>0</v>
          </cell>
          <cell r="GN141">
            <v>0</v>
          </cell>
          <cell r="GO141"/>
          <cell r="GP141">
            <v>0</v>
          </cell>
          <cell r="GQ141">
            <v>0</v>
          </cell>
          <cell r="GR141">
            <v>0</v>
          </cell>
          <cell r="GS141"/>
          <cell r="GT141"/>
          <cell r="GU141"/>
          <cell r="GV141"/>
          <cell r="GW141"/>
          <cell r="GX141"/>
          <cell r="GY141"/>
          <cell r="GZ141"/>
          <cell r="HA141"/>
          <cell r="HB141"/>
          <cell r="HC141">
            <v>0</v>
          </cell>
          <cell r="HD141">
            <v>0</v>
          </cell>
          <cell r="HE141">
            <v>1</v>
          </cell>
          <cell r="HF141">
            <v>0</v>
          </cell>
          <cell r="HG141">
            <v>0</v>
          </cell>
          <cell r="HH141">
            <v>0</v>
          </cell>
          <cell r="HI141">
            <v>0</v>
          </cell>
          <cell r="HJ141"/>
          <cell r="HK141"/>
          <cell r="HL141"/>
          <cell r="HM141"/>
          <cell r="HN141"/>
          <cell r="HO141">
            <v>0</v>
          </cell>
          <cell r="HP141">
            <v>0</v>
          </cell>
          <cell r="HQ141">
            <v>0</v>
          </cell>
          <cell r="HR141">
            <v>0</v>
          </cell>
          <cell r="HS141">
            <v>0</v>
          </cell>
          <cell r="HT141"/>
          <cell r="HU141">
            <v>0</v>
          </cell>
          <cell r="HV141"/>
          <cell r="HW141">
            <v>0</v>
          </cell>
          <cell r="HX141"/>
          <cell r="HY141">
            <v>0</v>
          </cell>
          <cell r="HZ141">
            <v>11950</v>
          </cell>
          <cell r="IA141">
            <v>0</v>
          </cell>
          <cell r="IB141">
            <v>0</v>
          </cell>
          <cell r="IC141">
            <v>0</v>
          </cell>
          <cell r="ID141">
            <v>0</v>
          </cell>
          <cell r="IE141">
            <v>0</v>
          </cell>
          <cell r="IF141">
            <v>0</v>
          </cell>
          <cell r="IG141">
            <v>0</v>
          </cell>
          <cell r="IH141">
            <v>0</v>
          </cell>
          <cell r="II141">
            <v>0</v>
          </cell>
          <cell r="IJ141"/>
          <cell r="IK141"/>
          <cell r="IL141"/>
          <cell r="IM141">
            <v>0</v>
          </cell>
          <cell r="IN141">
            <v>2000</v>
          </cell>
        </row>
        <row r="142">
          <cell r="A142">
            <v>139</v>
          </cell>
          <cell r="B142" t="str">
            <v>Dhar</v>
          </cell>
          <cell r="C142" t="str">
            <v>MADHYA PRADESH</v>
          </cell>
          <cell r="D142" t="str">
            <v>Central</v>
          </cell>
          <cell r="E142" t="str">
            <v>R. K. ENTERPRISES</v>
          </cell>
          <cell r="F142"/>
          <cell r="G142"/>
          <cell r="H142">
            <v>0.3</v>
          </cell>
          <cell r="I142"/>
          <cell r="J142" t="str">
            <v>Low</v>
          </cell>
          <cell r="K142"/>
          <cell r="L142"/>
          <cell r="M142"/>
          <cell r="N142" t="str">
            <v>Yogeshwar Richhariya</v>
          </cell>
          <cell r="O142">
            <v>9</v>
          </cell>
          <cell r="P142">
            <v>1500</v>
          </cell>
          <cell r="Q142">
            <v>1</v>
          </cell>
          <cell r="R142">
            <v>1</v>
          </cell>
          <cell r="S142">
            <v>1</v>
          </cell>
          <cell r="T142">
            <v>9</v>
          </cell>
          <cell r="U142">
            <v>0</v>
          </cell>
          <cell r="V142">
            <v>2</v>
          </cell>
          <cell r="W142">
            <v>0</v>
          </cell>
          <cell r="X142">
            <v>100</v>
          </cell>
          <cell r="Y142">
            <v>1.2130799999999999</v>
          </cell>
          <cell r="Z142">
            <v>6.6666666666666666E-2</v>
          </cell>
          <cell r="AA142">
            <v>8.0871999999999999E-2</v>
          </cell>
          <cell r="AB142">
            <v>0</v>
          </cell>
          <cell r="AC142">
            <v>0</v>
          </cell>
          <cell r="AD142">
            <v>0</v>
          </cell>
          <cell r="AE142">
            <v>0</v>
          </cell>
          <cell r="AF142">
            <v>0</v>
          </cell>
          <cell r="AG142">
            <v>0</v>
          </cell>
          <cell r="AH142">
            <v>12</v>
          </cell>
          <cell r="AI142">
            <v>0</v>
          </cell>
          <cell r="AJ142">
            <v>0</v>
          </cell>
          <cell r="AK142">
            <v>0</v>
          </cell>
          <cell r="AL142">
            <v>0</v>
          </cell>
          <cell r="AM142">
            <v>0</v>
          </cell>
          <cell r="AN142">
            <v>0</v>
          </cell>
          <cell r="AO142">
            <v>0</v>
          </cell>
          <cell r="AP142">
            <v>0</v>
          </cell>
          <cell r="AQ142">
            <v>0</v>
          </cell>
          <cell r="AR142">
            <v>35</v>
          </cell>
          <cell r="AS142">
            <v>51</v>
          </cell>
          <cell r="AT142">
            <v>46.77</v>
          </cell>
          <cell r="AU142">
            <v>195.52</v>
          </cell>
          <cell r="AV142">
            <v>535.79</v>
          </cell>
          <cell r="AW142">
            <v>349</v>
          </cell>
          <cell r="AX142"/>
          <cell r="AY142"/>
          <cell r="AZ142">
            <v>0</v>
          </cell>
          <cell r="BA142">
            <v>0</v>
          </cell>
          <cell r="BB142">
            <v>0</v>
          </cell>
          <cell r="BC142">
            <v>0</v>
          </cell>
          <cell r="BD142">
            <v>0</v>
          </cell>
          <cell r="BE142">
            <v>0</v>
          </cell>
          <cell r="BF142">
            <v>1</v>
          </cell>
          <cell r="BG142">
            <v>0</v>
          </cell>
          <cell r="BH142">
            <v>0</v>
          </cell>
          <cell r="BI142">
            <v>0</v>
          </cell>
          <cell r="BJ142">
            <v>0</v>
          </cell>
          <cell r="BK142">
            <v>0</v>
          </cell>
          <cell r="BL142">
            <v>0</v>
          </cell>
          <cell r="BM142">
            <v>0</v>
          </cell>
          <cell r="BN142">
            <v>0</v>
          </cell>
          <cell r="BO142">
            <v>0</v>
          </cell>
          <cell r="BP142">
            <v>1</v>
          </cell>
          <cell r="BQ142">
            <v>0</v>
          </cell>
          <cell r="BR142">
            <v>0</v>
          </cell>
          <cell r="BS142">
            <v>0</v>
          </cell>
          <cell r="BT142">
            <v>0</v>
          </cell>
          <cell r="BU142">
            <v>0</v>
          </cell>
          <cell r="BV142"/>
          <cell r="BW142"/>
          <cell r="BX142">
            <v>2</v>
          </cell>
          <cell r="BY142">
            <v>0</v>
          </cell>
          <cell r="BZ142">
            <v>0</v>
          </cell>
          <cell r="CA142">
            <v>0</v>
          </cell>
          <cell r="CB142">
            <v>0</v>
          </cell>
          <cell r="CC142">
            <v>0</v>
          </cell>
          <cell r="CD142">
            <v>0</v>
          </cell>
          <cell r="CE142">
            <v>1</v>
          </cell>
          <cell r="CF142">
            <v>0</v>
          </cell>
          <cell r="CG142">
            <v>0</v>
          </cell>
          <cell r="CH142">
            <v>0</v>
          </cell>
          <cell r="CI142">
            <v>0</v>
          </cell>
          <cell r="CJ142">
            <v>0</v>
          </cell>
          <cell r="CK142">
            <v>0</v>
          </cell>
          <cell r="CL142">
            <v>0</v>
          </cell>
          <cell r="CM142">
            <v>0</v>
          </cell>
          <cell r="CN142">
            <v>0</v>
          </cell>
          <cell r="CO142">
            <v>1</v>
          </cell>
          <cell r="CP142">
            <v>1</v>
          </cell>
          <cell r="CQ142">
            <v>1</v>
          </cell>
          <cell r="CR142">
            <v>1</v>
          </cell>
          <cell r="CS142">
            <v>1</v>
          </cell>
          <cell r="CT142">
            <v>1</v>
          </cell>
          <cell r="CU142"/>
          <cell r="CV142"/>
          <cell r="CW142"/>
          <cell r="CX142"/>
          <cell r="CY142"/>
          <cell r="CZ142"/>
          <cell r="DA142"/>
          <cell r="DB142"/>
          <cell r="DC142"/>
          <cell r="DD142"/>
          <cell r="DE142"/>
          <cell r="DF142"/>
          <cell r="DG142"/>
          <cell r="DH142">
            <v>0</v>
          </cell>
          <cell r="DI142">
            <v>0</v>
          </cell>
          <cell r="DJ142">
            <v>0</v>
          </cell>
          <cell r="DK142">
            <v>0</v>
          </cell>
          <cell r="DL142">
            <v>0</v>
          </cell>
          <cell r="DM142">
            <v>1</v>
          </cell>
          <cell r="DN142">
            <v>1</v>
          </cell>
          <cell r="DO142">
            <v>1</v>
          </cell>
          <cell r="DP142">
            <v>1</v>
          </cell>
          <cell r="DQ142">
            <v>1</v>
          </cell>
          <cell r="DR142">
            <v>1</v>
          </cell>
          <cell r="DS142"/>
          <cell r="DT142"/>
          <cell r="DU142"/>
          <cell r="DV142"/>
          <cell r="DW142"/>
          <cell r="DX142"/>
          <cell r="DY142"/>
          <cell r="DZ142"/>
          <cell r="EA142"/>
          <cell r="EB142"/>
          <cell r="EC142"/>
          <cell r="ED142"/>
          <cell r="EE142"/>
          <cell r="EF142"/>
          <cell r="EG142">
            <v>0</v>
          </cell>
          <cell r="EH142">
            <v>0</v>
          </cell>
          <cell r="EI142">
            <v>0</v>
          </cell>
          <cell r="EJ142">
            <v>0</v>
          </cell>
          <cell r="EK142">
            <v>0</v>
          </cell>
          <cell r="EL142">
            <v>0</v>
          </cell>
          <cell r="EM142">
            <v>0</v>
          </cell>
          <cell r="EN142">
            <v>0</v>
          </cell>
          <cell r="EO142">
            <v>0</v>
          </cell>
          <cell r="EP142">
            <v>0</v>
          </cell>
          <cell r="EQ142">
            <v>0</v>
          </cell>
          <cell r="ER142">
            <v>0</v>
          </cell>
          <cell r="ES142"/>
          <cell r="ET142"/>
          <cell r="EU142"/>
          <cell r="EV142"/>
          <cell r="EW142"/>
          <cell r="EX142"/>
          <cell r="EY142"/>
          <cell r="EZ142"/>
          <cell r="FA142"/>
          <cell r="FB142"/>
          <cell r="FC142"/>
          <cell r="FD142"/>
          <cell r="FE142">
            <v>0</v>
          </cell>
          <cell r="FF142">
            <v>0</v>
          </cell>
          <cell r="FG142">
            <v>0</v>
          </cell>
          <cell r="FH142">
            <v>0</v>
          </cell>
          <cell r="FI142">
            <v>0</v>
          </cell>
          <cell r="FJ142">
            <v>0</v>
          </cell>
          <cell r="FK142">
            <v>0</v>
          </cell>
          <cell r="FL142">
            <v>0</v>
          </cell>
          <cell r="FM142">
            <v>0</v>
          </cell>
          <cell r="FN142">
            <v>0</v>
          </cell>
          <cell r="FO142">
            <v>0</v>
          </cell>
          <cell r="FP142">
            <v>0</v>
          </cell>
          <cell r="FQ142"/>
          <cell r="FR142"/>
          <cell r="FS142"/>
          <cell r="FT142"/>
          <cell r="FU142"/>
          <cell r="FV142"/>
          <cell r="FW142"/>
          <cell r="FX142"/>
          <cell r="FY142"/>
          <cell r="FZ142"/>
          <cell r="GA142"/>
          <cell r="GB142"/>
          <cell r="GC142">
            <v>0</v>
          </cell>
          <cell r="GD142">
            <v>0</v>
          </cell>
          <cell r="GE142">
            <v>0</v>
          </cell>
          <cell r="GF142">
            <v>0</v>
          </cell>
          <cell r="GG142">
            <v>0</v>
          </cell>
          <cell r="GH142">
            <v>0</v>
          </cell>
          <cell r="GI142">
            <v>0</v>
          </cell>
          <cell r="GJ142">
            <v>0</v>
          </cell>
          <cell r="GK142">
            <v>0</v>
          </cell>
          <cell r="GL142">
            <v>0</v>
          </cell>
          <cell r="GM142">
            <v>0</v>
          </cell>
          <cell r="GN142">
            <v>0</v>
          </cell>
          <cell r="GO142"/>
          <cell r="GP142">
            <v>0</v>
          </cell>
          <cell r="GQ142">
            <v>0</v>
          </cell>
          <cell r="GR142">
            <v>0</v>
          </cell>
          <cell r="GS142"/>
          <cell r="GT142"/>
          <cell r="GU142"/>
          <cell r="GV142"/>
          <cell r="GW142"/>
          <cell r="GX142"/>
          <cell r="GY142"/>
          <cell r="GZ142"/>
          <cell r="HA142"/>
          <cell r="HB142"/>
          <cell r="HC142">
            <v>0</v>
          </cell>
          <cell r="HD142">
            <v>0</v>
          </cell>
          <cell r="HE142">
            <v>0</v>
          </cell>
          <cell r="HF142">
            <v>0</v>
          </cell>
          <cell r="HG142">
            <v>0</v>
          </cell>
          <cell r="HH142">
            <v>0</v>
          </cell>
          <cell r="HI142">
            <v>0</v>
          </cell>
          <cell r="HJ142"/>
          <cell r="HK142"/>
          <cell r="HL142"/>
          <cell r="HM142"/>
          <cell r="HN142"/>
          <cell r="HO142">
            <v>0</v>
          </cell>
          <cell r="HP142">
            <v>0</v>
          </cell>
          <cell r="HQ142">
            <v>0</v>
          </cell>
          <cell r="HR142">
            <v>0</v>
          </cell>
          <cell r="HS142">
            <v>0</v>
          </cell>
          <cell r="HT142"/>
          <cell r="HU142">
            <v>0</v>
          </cell>
          <cell r="HV142"/>
          <cell r="HW142">
            <v>0</v>
          </cell>
          <cell r="HX142"/>
          <cell r="HY142">
            <v>0</v>
          </cell>
          <cell r="HZ142">
            <v>84136</v>
          </cell>
          <cell r="IA142">
            <v>12</v>
          </cell>
          <cell r="IB142">
            <v>1213.08</v>
          </cell>
          <cell r="IC142">
            <v>1</v>
          </cell>
          <cell r="ID142">
            <v>121.30799999999999</v>
          </cell>
          <cell r="IE142">
            <v>0</v>
          </cell>
          <cell r="IF142">
            <v>0</v>
          </cell>
          <cell r="IG142">
            <v>4</v>
          </cell>
          <cell r="IH142">
            <v>0</v>
          </cell>
          <cell r="II142">
            <v>0</v>
          </cell>
          <cell r="IJ142"/>
          <cell r="IK142"/>
          <cell r="IL142"/>
          <cell r="IM142">
            <v>360.1033333333333</v>
          </cell>
          <cell r="IN142">
            <v>2680</v>
          </cell>
        </row>
        <row r="143">
          <cell r="A143">
            <v>140</v>
          </cell>
          <cell r="B143" t="str">
            <v>Jhabua</v>
          </cell>
          <cell r="C143" t="str">
            <v>MADHYA PRADESH</v>
          </cell>
          <cell r="D143" t="str">
            <v>Central</v>
          </cell>
          <cell r="E143" t="str">
            <v>R. K. ENTERPRISES</v>
          </cell>
          <cell r="F143"/>
          <cell r="G143"/>
          <cell r="H143">
            <v>0.3</v>
          </cell>
          <cell r="I143"/>
          <cell r="J143" t="str">
            <v>Low</v>
          </cell>
          <cell r="K143"/>
          <cell r="L143"/>
          <cell r="M143"/>
          <cell r="N143" t="str">
            <v>Yogeshwar Richhariya</v>
          </cell>
          <cell r="O143">
            <v>12</v>
          </cell>
          <cell r="P143">
            <v>1000</v>
          </cell>
          <cell r="Q143">
            <v>1</v>
          </cell>
          <cell r="R143">
            <v>0</v>
          </cell>
          <cell r="S143">
            <v>4</v>
          </cell>
          <cell r="T143">
            <v>8</v>
          </cell>
          <cell r="U143">
            <v>0</v>
          </cell>
          <cell r="V143">
            <v>2</v>
          </cell>
          <cell r="W143">
            <v>0</v>
          </cell>
          <cell r="X143">
            <v>150</v>
          </cell>
          <cell r="Y143">
            <v>1.602E-2</v>
          </cell>
          <cell r="Z143">
            <v>0.15</v>
          </cell>
          <cell r="AA143">
            <v>2.4029999999999998E-3</v>
          </cell>
          <cell r="AB143">
            <v>0</v>
          </cell>
          <cell r="AC143">
            <v>0</v>
          </cell>
          <cell r="AD143">
            <v>0</v>
          </cell>
          <cell r="AE143">
            <v>0</v>
          </cell>
          <cell r="AF143">
            <v>0</v>
          </cell>
          <cell r="AG143">
            <v>0</v>
          </cell>
          <cell r="AH143">
            <v>0</v>
          </cell>
          <cell r="AI143">
            <v>0</v>
          </cell>
          <cell r="AJ143">
            <v>0</v>
          </cell>
          <cell r="AK143">
            <v>0</v>
          </cell>
          <cell r="AL143">
            <v>30.73</v>
          </cell>
          <cell r="AM143">
            <v>1.48</v>
          </cell>
          <cell r="AN143">
            <v>0</v>
          </cell>
          <cell r="AO143">
            <v>0</v>
          </cell>
          <cell r="AP143">
            <v>0</v>
          </cell>
          <cell r="AQ143">
            <v>0</v>
          </cell>
          <cell r="AR143">
            <v>0</v>
          </cell>
          <cell r="AS143">
            <v>0</v>
          </cell>
          <cell r="AT143">
            <v>0</v>
          </cell>
          <cell r="AU143">
            <v>24.03</v>
          </cell>
          <cell r="AV143">
            <v>0</v>
          </cell>
          <cell r="AW143">
            <v>0</v>
          </cell>
          <cell r="AX143"/>
          <cell r="AY143"/>
          <cell r="AZ143">
            <v>0</v>
          </cell>
          <cell r="BA143">
            <v>0</v>
          </cell>
          <cell r="BB143">
            <v>0</v>
          </cell>
          <cell r="BC143">
            <v>0</v>
          </cell>
          <cell r="BD143">
            <v>0</v>
          </cell>
          <cell r="BE143">
            <v>0</v>
          </cell>
          <cell r="BF143">
            <v>0</v>
          </cell>
          <cell r="BG143">
            <v>0</v>
          </cell>
          <cell r="BH143">
            <v>0</v>
          </cell>
          <cell r="BI143">
            <v>0</v>
          </cell>
          <cell r="BJ143">
            <v>1</v>
          </cell>
          <cell r="BK143">
            <v>1</v>
          </cell>
          <cell r="BL143">
            <v>0</v>
          </cell>
          <cell r="BM143">
            <v>0</v>
          </cell>
          <cell r="BN143">
            <v>0</v>
          </cell>
          <cell r="BO143">
            <v>0</v>
          </cell>
          <cell r="BP143">
            <v>0</v>
          </cell>
          <cell r="BQ143">
            <v>0</v>
          </cell>
          <cell r="BR143">
            <v>0</v>
          </cell>
          <cell r="BS143">
            <v>0</v>
          </cell>
          <cell r="BT143">
            <v>0</v>
          </cell>
          <cell r="BU143">
            <v>0</v>
          </cell>
          <cell r="BV143"/>
          <cell r="BW143"/>
          <cell r="BX143">
            <v>2</v>
          </cell>
          <cell r="BY143">
            <v>0</v>
          </cell>
          <cell r="BZ143">
            <v>0</v>
          </cell>
          <cell r="CA143">
            <v>0</v>
          </cell>
          <cell r="CB143">
            <v>0</v>
          </cell>
          <cell r="CC143">
            <v>0</v>
          </cell>
          <cell r="CD143">
            <v>0</v>
          </cell>
          <cell r="CE143">
            <v>0</v>
          </cell>
          <cell r="CF143">
            <v>0</v>
          </cell>
          <cell r="CG143">
            <v>0</v>
          </cell>
          <cell r="CH143">
            <v>0</v>
          </cell>
          <cell r="CI143">
            <v>1</v>
          </cell>
          <cell r="CJ143">
            <v>1</v>
          </cell>
          <cell r="CK143">
            <v>0</v>
          </cell>
          <cell r="CL143">
            <v>0</v>
          </cell>
          <cell r="CM143">
            <v>0</v>
          </cell>
          <cell r="CN143">
            <v>0</v>
          </cell>
          <cell r="CO143">
            <v>0</v>
          </cell>
          <cell r="CP143">
            <v>0</v>
          </cell>
          <cell r="CQ143">
            <v>0</v>
          </cell>
          <cell r="CR143">
            <v>1</v>
          </cell>
          <cell r="CS143">
            <v>0</v>
          </cell>
          <cell r="CT143">
            <v>0</v>
          </cell>
          <cell r="CU143"/>
          <cell r="CV143"/>
          <cell r="CW143"/>
          <cell r="CX143"/>
          <cell r="CY143"/>
          <cell r="CZ143"/>
          <cell r="DA143"/>
          <cell r="DB143"/>
          <cell r="DC143"/>
          <cell r="DD143"/>
          <cell r="DE143"/>
          <cell r="DF143"/>
          <cell r="DG143"/>
          <cell r="DH143">
            <v>2</v>
          </cell>
          <cell r="DI143">
            <v>2</v>
          </cell>
          <cell r="DJ143">
            <v>1</v>
          </cell>
          <cell r="DK143">
            <v>0</v>
          </cell>
          <cell r="DL143">
            <v>0</v>
          </cell>
          <cell r="DM143">
            <v>0</v>
          </cell>
          <cell r="DN143">
            <v>0</v>
          </cell>
          <cell r="DO143">
            <v>0</v>
          </cell>
          <cell r="DP143">
            <v>1</v>
          </cell>
          <cell r="DQ143">
            <v>1</v>
          </cell>
          <cell r="DR143">
            <v>1</v>
          </cell>
          <cell r="DS143"/>
          <cell r="DT143"/>
          <cell r="DU143"/>
          <cell r="DV143"/>
          <cell r="DW143"/>
          <cell r="DX143"/>
          <cell r="DY143"/>
          <cell r="DZ143"/>
          <cell r="EA143"/>
          <cell r="EB143"/>
          <cell r="EC143"/>
          <cell r="ED143"/>
          <cell r="EE143"/>
          <cell r="EF143"/>
          <cell r="EG143">
            <v>0.25</v>
          </cell>
          <cell r="EH143">
            <v>0.25</v>
          </cell>
          <cell r="EI143">
            <v>0.25</v>
          </cell>
          <cell r="EJ143">
            <v>0</v>
          </cell>
          <cell r="EK143">
            <v>0</v>
          </cell>
          <cell r="EL143">
            <v>0</v>
          </cell>
          <cell r="EM143">
            <v>0</v>
          </cell>
          <cell r="EN143">
            <v>0</v>
          </cell>
          <cell r="EO143">
            <v>0</v>
          </cell>
          <cell r="EP143">
            <v>0</v>
          </cell>
          <cell r="EQ143">
            <v>0</v>
          </cell>
          <cell r="ER143">
            <v>0</v>
          </cell>
          <cell r="ES143"/>
          <cell r="ET143"/>
          <cell r="EU143"/>
          <cell r="EV143"/>
          <cell r="EW143"/>
          <cell r="EX143"/>
          <cell r="EY143"/>
          <cell r="EZ143"/>
          <cell r="FA143"/>
          <cell r="FB143"/>
          <cell r="FC143"/>
          <cell r="FD143"/>
          <cell r="FE143">
            <v>8.5</v>
          </cell>
          <cell r="FF143">
            <v>7.75</v>
          </cell>
          <cell r="FG143">
            <v>6.5</v>
          </cell>
          <cell r="FH143">
            <v>0</v>
          </cell>
          <cell r="FI143">
            <v>0</v>
          </cell>
          <cell r="FJ143">
            <v>0</v>
          </cell>
          <cell r="FK143">
            <v>0</v>
          </cell>
          <cell r="FL143">
            <v>0</v>
          </cell>
          <cell r="FM143">
            <v>0</v>
          </cell>
          <cell r="FN143">
            <v>0</v>
          </cell>
          <cell r="FO143">
            <v>0</v>
          </cell>
          <cell r="FP143">
            <v>0</v>
          </cell>
          <cell r="FQ143"/>
          <cell r="FR143"/>
          <cell r="FS143"/>
          <cell r="FT143"/>
          <cell r="FU143"/>
          <cell r="FV143"/>
          <cell r="FW143"/>
          <cell r="FX143"/>
          <cell r="FY143"/>
          <cell r="FZ143"/>
          <cell r="GA143"/>
          <cell r="GB143"/>
          <cell r="GC143">
            <v>8.5</v>
          </cell>
          <cell r="GD143">
            <v>9</v>
          </cell>
          <cell r="GE143">
            <v>7.75</v>
          </cell>
          <cell r="GF143">
            <v>0</v>
          </cell>
          <cell r="GG143">
            <v>0</v>
          </cell>
          <cell r="GH143">
            <v>0</v>
          </cell>
          <cell r="GI143">
            <v>0</v>
          </cell>
          <cell r="GJ143">
            <v>0</v>
          </cell>
          <cell r="GK143">
            <v>0</v>
          </cell>
          <cell r="GL143">
            <v>0</v>
          </cell>
          <cell r="GM143">
            <v>0</v>
          </cell>
          <cell r="GN143">
            <v>0</v>
          </cell>
          <cell r="GO143"/>
          <cell r="GP143">
            <v>0</v>
          </cell>
          <cell r="GQ143">
            <v>0</v>
          </cell>
          <cell r="GR143">
            <v>0</v>
          </cell>
          <cell r="GS143"/>
          <cell r="GT143"/>
          <cell r="GU143"/>
          <cell r="GV143"/>
          <cell r="GW143"/>
          <cell r="GX143"/>
          <cell r="GY143"/>
          <cell r="GZ143"/>
          <cell r="HA143"/>
          <cell r="HB143"/>
          <cell r="HC143">
            <v>1</v>
          </cell>
          <cell r="HD143">
            <v>0</v>
          </cell>
          <cell r="HE143">
            <v>0</v>
          </cell>
          <cell r="HF143">
            <v>0</v>
          </cell>
          <cell r="HG143">
            <v>0</v>
          </cell>
          <cell r="HH143">
            <v>0</v>
          </cell>
          <cell r="HI143">
            <v>0</v>
          </cell>
          <cell r="HJ143"/>
          <cell r="HK143"/>
          <cell r="HL143"/>
          <cell r="HM143"/>
          <cell r="HN143"/>
          <cell r="HO143">
            <v>0</v>
          </cell>
          <cell r="HP143">
            <v>0</v>
          </cell>
          <cell r="HQ143">
            <v>0</v>
          </cell>
          <cell r="HR143">
            <v>0</v>
          </cell>
          <cell r="HS143">
            <v>17417</v>
          </cell>
          <cell r="HT143"/>
          <cell r="HU143">
            <v>0</v>
          </cell>
          <cell r="HV143"/>
          <cell r="HW143">
            <v>0</v>
          </cell>
          <cell r="HX143"/>
          <cell r="HY143">
            <v>0</v>
          </cell>
          <cell r="HZ143">
            <v>174997</v>
          </cell>
          <cell r="IA143">
            <v>32.21</v>
          </cell>
          <cell r="IB143">
            <v>24.03</v>
          </cell>
          <cell r="IC143">
            <v>2.6841666666666666</v>
          </cell>
          <cell r="ID143">
            <v>2.403</v>
          </cell>
          <cell r="IE143">
            <v>0</v>
          </cell>
          <cell r="IF143">
            <v>0</v>
          </cell>
          <cell r="IG143">
            <v>0</v>
          </cell>
          <cell r="IH143">
            <v>10.736666666666666</v>
          </cell>
          <cell r="II143">
            <v>0</v>
          </cell>
          <cell r="IJ143"/>
          <cell r="IK143"/>
          <cell r="IL143"/>
          <cell r="IM143">
            <v>8.01</v>
          </cell>
          <cell r="IN143">
            <v>3750</v>
          </cell>
        </row>
        <row r="144">
          <cell r="A144">
            <v>141</v>
          </cell>
          <cell r="B144" t="str">
            <v>Mandsaur</v>
          </cell>
          <cell r="C144" t="str">
            <v>MADHYA PRADESH</v>
          </cell>
          <cell r="D144" t="str">
            <v>Central</v>
          </cell>
          <cell r="E144" t="str">
            <v>R. K. ENTERPRISES</v>
          </cell>
          <cell r="F144"/>
          <cell r="G144"/>
          <cell r="H144">
            <v>0.5</v>
          </cell>
          <cell r="I144"/>
          <cell r="J144" t="str">
            <v>Medium</v>
          </cell>
          <cell r="K144"/>
          <cell r="L144"/>
          <cell r="M144" t="str">
            <v>Swapnil Dahayat</v>
          </cell>
          <cell r="N144" t="str">
            <v>Yogeshwar Richhariya</v>
          </cell>
          <cell r="O144">
            <v>0</v>
          </cell>
          <cell r="P144">
            <v>2000</v>
          </cell>
          <cell r="Q144">
            <v>0</v>
          </cell>
          <cell r="R144">
            <v>0</v>
          </cell>
          <cell r="S144">
            <v>0</v>
          </cell>
          <cell r="T144">
            <v>8</v>
          </cell>
          <cell r="U144">
            <v>0</v>
          </cell>
          <cell r="V144">
            <v>2</v>
          </cell>
          <cell r="W144">
            <v>0</v>
          </cell>
          <cell r="X144">
            <v>0</v>
          </cell>
          <cell r="Y144" t="str">
            <v/>
          </cell>
          <cell r="Z144">
            <v>0</v>
          </cell>
          <cell r="AA144" t="str">
            <v/>
          </cell>
          <cell r="AB144">
            <v>0</v>
          </cell>
          <cell r="AC144">
            <v>0</v>
          </cell>
          <cell r="AD144">
            <v>0</v>
          </cell>
          <cell r="AE144">
            <v>0</v>
          </cell>
          <cell r="AF144">
            <v>0</v>
          </cell>
          <cell r="AG144">
            <v>0</v>
          </cell>
          <cell r="AH144">
            <v>0</v>
          </cell>
          <cell r="AI144">
            <v>0</v>
          </cell>
          <cell r="AJ144">
            <v>0</v>
          </cell>
          <cell r="AK144">
            <v>0</v>
          </cell>
          <cell r="AL144">
            <v>0</v>
          </cell>
          <cell r="AM144">
            <v>0</v>
          </cell>
          <cell r="AN144">
            <v>4.9400000000000004</v>
          </cell>
          <cell r="AO144">
            <v>3</v>
          </cell>
          <cell r="AP144">
            <v>0</v>
          </cell>
          <cell r="AQ144">
            <v>0</v>
          </cell>
          <cell r="AR144">
            <v>0</v>
          </cell>
          <cell r="AS144">
            <v>0</v>
          </cell>
          <cell r="AT144">
            <v>0</v>
          </cell>
          <cell r="AU144">
            <v>0</v>
          </cell>
          <cell r="AV144">
            <v>40.74</v>
          </cell>
          <cell r="AW144">
            <v>0</v>
          </cell>
          <cell r="AX144"/>
          <cell r="AY144"/>
          <cell r="AZ144">
            <v>0</v>
          </cell>
          <cell r="BA144">
            <v>0</v>
          </cell>
          <cell r="BB144">
            <v>0</v>
          </cell>
          <cell r="BC144">
            <v>0</v>
          </cell>
          <cell r="BD144">
            <v>0</v>
          </cell>
          <cell r="BE144">
            <v>0</v>
          </cell>
          <cell r="BF144">
            <v>0</v>
          </cell>
          <cell r="BG144">
            <v>0</v>
          </cell>
          <cell r="BH144">
            <v>0</v>
          </cell>
          <cell r="BI144">
            <v>0</v>
          </cell>
          <cell r="BJ144">
            <v>0</v>
          </cell>
          <cell r="BK144">
            <v>0</v>
          </cell>
          <cell r="BL144">
            <v>1</v>
          </cell>
          <cell r="BM144">
            <v>0</v>
          </cell>
          <cell r="BN144">
            <v>0</v>
          </cell>
          <cell r="BO144">
            <v>0</v>
          </cell>
          <cell r="BP144">
            <v>0</v>
          </cell>
          <cell r="BQ144">
            <v>0</v>
          </cell>
          <cell r="BR144">
            <v>0</v>
          </cell>
          <cell r="BS144">
            <v>0</v>
          </cell>
          <cell r="BT144">
            <v>1</v>
          </cell>
          <cell r="BU144">
            <v>0</v>
          </cell>
          <cell r="BV144"/>
          <cell r="BW144"/>
          <cell r="BX144">
            <v>2</v>
          </cell>
          <cell r="BY144">
            <v>0</v>
          </cell>
          <cell r="BZ144">
            <v>0</v>
          </cell>
          <cell r="CA144">
            <v>0</v>
          </cell>
          <cell r="CB144">
            <v>0</v>
          </cell>
          <cell r="CC144">
            <v>0</v>
          </cell>
          <cell r="CD144">
            <v>0</v>
          </cell>
          <cell r="CE144">
            <v>0</v>
          </cell>
          <cell r="CF144">
            <v>0</v>
          </cell>
          <cell r="CG144">
            <v>0</v>
          </cell>
          <cell r="CH144">
            <v>0</v>
          </cell>
          <cell r="CI144">
            <v>0</v>
          </cell>
          <cell r="CJ144">
            <v>0</v>
          </cell>
          <cell r="CK144">
            <v>1</v>
          </cell>
          <cell r="CL144">
            <v>1</v>
          </cell>
          <cell r="CM144">
            <v>0</v>
          </cell>
          <cell r="CN144">
            <v>0</v>
          </cell>
          <cell r="CO144">
            <v>0</v>
          </cell>
          <cell r="CP144">
            <v>0</v>
          </cell>
          <cell r="CQ144">
            <v>0</v>
          </cell>
          <cell r="CR144">
            <v>0</v>
          </cell>
          <cell r="CS144">
            <v>1</v>
          </cell>
          <cell r="CT144">
            <v>0</v>
          </cell>
          <cell r="CU144"/>
          <cell r="CV144"/>
          <cell r="CW144"/>
          <cell r="CX144"/>
          <cell r="CY144"/>
          <cell r="CZ144"/>
          <cell r="DA144"/>
          <cell r="DB144"/>
          <cell r="DC144"/>
          <cell r="DD144"/>
          <cell r="DE144"/>
          <cell r="DF144"/>
          <cell r="DG144"/>
          <cell r="DH144">
            <v>0</v>
          </cell>
          <cell r="DI144">
            <v>1</v>
          </cell>
          <cell r="DJ144">
            <v>1</v>
          </cell>
          <cell r="DK144">
            <v>1</v>
          </cell>
          <cell r="DL144">
            <v>1</v>
          </cell>
          <cell r="DM144">
            <v>0</v>
          </cell>
          <cell r="DN144">
            <v>0</v>
          </cell>
          <cell r="DO144">
            <v>0</v>
          </cell>
          <cell r="DP144">
            <v>0</v>
          </cell>
          <cell r="DQ144">
            <v>1</v>
          </cell>
          <cell r="DR144">
            <v>1</v>
          </cell>
          <cell r="DS144"/>
          <cell r="DT144"/>
          <cell r="DU144"/>
          <cell r="DV144"/>
          <cell r="DW144"/>
          <cell r="DX144"/>
          <cell r="DY144"/>
          <cell r="DZ144"/>
          <cell r="EA144"/>
          <cell r="EB144"/>
          <cell r="EC144"/>
          <cell r="ED144"/>
          <cell r="EE144"/>
          <cell r="EF144"/>
          <cell r="EG144">
            <v>0</v>
          </cell>
          <cell r="EH144">
            <v>0</v>
          </cell>
          <cell r="EI144">
            <v>0</v>
          </cell>
          <cell r="EJ144">
            <v>0</v>
          </cell>
          <cell r="EK144">
            <v>0</v>
          </cell>
          <cell r="EL144">
            <v>0</v>
          </cell>
          <cell r="EM144">
            <v>0</v>
          </cell>
          <cell r="EN144">
            <v>0</v>
          </cell>
          <cell r="EO144">
            <v>0</v>
          </cell>
          <cell r="EP144">
            <v>0</v>
          </cell>
          <cell r="EQ144">
            <v>0</v>
          </cell>
          <cell r="ER144">
            <v>0</v>
          </cell>
          <cell r="ES144"/>
          <cell r="ET144"/>
          <cell r="EU144"/>
          <cell r="EV144"/>
          <cell r="EW144"/>
          <cell r="EX144"/>
          <cell r="EY144"/>
          <cell r="EZ144"/>
          <cell r="FA144"/>
          <cell r="FB144"/>
          <cell r="FC144"/>
          <cell r="FD144"/>
          <cell r="FE144">
            <v>0</v>
          </cell>
          <cell r="FF144">
            <v>0</v>
          </cell>
          <cell r="FG144">
            <v>0</v>
          </cell>
          <cell r="FH144">
            <v>0</v>
          </cell>
          <cell r="FI144">
            <v>0</v>
          </cell>
          <cell r="FJ144">
            <v>0</v>
          </cell>
          <cell r="FK144">
            <v>0</v>
          </cell>
          <cell r="FL144">
            <v>0</v>
          </cell>
          <cell r="FM144">
            <v>0</v>
          </cell>
          <cell r="FN144">
            <v>0</v>
          </cell>
          <cell r="FO144">
            <v>0</v>
          </cell>
          <cell r="FP144">
            <v>0</v>
          </cell>
          <cell r="FQ144"/>
          <cell r="FR144"/>
          <cell r="FS144"/>
          <cell r="FT144"/>
          <cell r="FU144"/>
          <cell r="FV144"/>
          <cell r="FW144"/>
          <cell r="FX144"/>
          <cell r="FY144"/>
          <cell r="FZ144"/>
          <cell r="GA144"/>
          <cell r="GB144"/>
          <cell r="GC144">
            <v>0</v>
          </cell>
          <cell r="GD144">
            <v>0</v>
          </cell>
          <cell r="GE144">
            <v>0</v>
          </cell>
          <cell r="GF144">
            <v>0</v>
          </cell>
          <cell r="GG144">
            <v>0</v>
          </cell>
          <cell r="GH144">
            <v>0</v>
          </cell>
          <cell r="GI144">
            <v>0</v>
          </cell>
          <cell r="GJ144">
            <v>0</v>
          </cell>
          <cell r="GK144">
            <v>0</v>
          </cell>
          <cell r="GL144">
            <v>0</v>
          </cell>
          <cell r="GM144">
            <v>0</v>
          </cell>
          <cell r="GN144">
            <v>0</v>
          </cell>
          <cell r="GO144"/>
          <cell r="GP144">
            <v>0</v>
          </cell>
          <cell r="GQ144">
            <v>0</v>
          </cell>
          <cell r="GR144">
            <v>0</v>
          </cell>
          <cell r="GS144"/>
          <cell r="GT144"/>
          <cell r="GU144"/>
          <cell r="GV144"/>
          <cell r="GW144"/>
          <cell r="GX144"/>
          <cell r="GY144"/>
          <cell r="GZ144"/>
          <cell r="HA144"/>
          <cell r="HB144"/>
          <cell r="HC144">
            <v>0</v>
          </cell>
          <cell r="HD144">
            <v>0</v>
          </cell>
          <cell r="HE144">
            <v>0</v>
          </cell>
          <cell r="HF144">
            <v>0</v>
          </cell>
          <cell r="HG144">
            <v>0</v>
          </cell>
          <cell r="HH144">
            <v>0</v>
          </cell>
          <cell r="HI144">
            <v>0</v>
          </cell>
          <cell r="HJ144"/>
          <cell r="HK144"/>
          <cell r="HL144"/>
          <cell r="HM144"/>
          <cell r="HN144"/>
          <cell r="HO144">
            <v>0</v>
          </cell>
          <cell r="HP144">
            <v>0</v>
          </cell>
          <cell r="HQ144">
            <v>0</v>
          </cell>
          <cell r="HR144">
            <v>0</v>
          </cell>
          <cell r="HS144">
            <v>0</v>
          </cell>
          <cell r="HT144"/>
          <cell r="HU144">
            <v>0</v>
          </cell>
          <cell r="HV144"/>
          <cell r="HW144">
            <v>0</v>
          </cell>
          <cell r="HX144"/>
          <cell r="HY144">
            <v>0</v>
          </cell>
          <cell r="HZ144">
            <v>0</v>
          </cell>
          <cell r="IA144">
            <v>0</v>
          </cell>
          <cell r="IB144">
            <v>48.68</v>
          </cell>
          <cell r="IC144">
            <v>0</v>
          </cell>
          <cell r="ID144">
            <v>4.8680000000000003</v>
          </cell>
          <cell r="IE144">
            <v>0</v>
          </cell>
          <cell r="IF144">
            <v>0</v>
          </cell>
          <cell r="IG144">
            <v>0</v>
          </cell>
          <cell r="IH144">
            <v>0</v>
          </cell>
          <cell r="II144">
            <v>2.6466666666666669</v>
          </cell>
          <cell r="IJ144"/>
          <cell r="IK144"/>
          <cell r="IL144"/>
          <cell r="IM144">
            <v>13.58</v>
          </cell>
          <cell r="IN144">
            <v>750</v>
          </cell>
        </row>
        <row r="145">
          <cell r="A145">
            <v>142</v>
          </cell>
          <cell r="B145" t="str">
            <v>Shajapur</v>
          </cell>
          <cell r="C145" t="str">
            <v>MADHYA PRADESH</v>
          </cell>
          <cell r="D145" t="str">
            <v>Central</v>
          </cell>
          <cell r="E145" t="str">
            <v>R. K. ENTERPRISES</v>
          </cell>
          <cell r="F145"/>
          <cell r="G145"/>
          <cell r="H145">
            <v>0.3</v>
          </cell>
          <cell r="I145"/>
          <cell r="J145" t="str">
            <v>Low</v>
          </cell>
          <cell r="K145"/>
          <cell r="L145"/>
          <cell r="M145"/>
          <cell r="N145" t="str">
            <v>Yogeshwar Richhariya</v>
          </cell>
          <cell r="O145">
            <v>7</v>
          </cell>
          <cell r="P145">
            <v>1500</v>
          </cell>
          <cell r="Q145">
            <v>0</v>
          </cell>
          <cell r="R145">
            <v>1</v>
          </cell>
          <cell r="S145">
            <v>2</v>
          </cell>
          <cell r="T145">
            <v>8</v>
          </cell>
          <cell r="U145">
            <v>0</v>
          </cell>
          <cell r="V145">
            <v>0</v>
          </cell>
          <cell r="W145">
            <v>0</v>
          </cell>
          <cell r="X145">
            <v>0</v>
          </cell>
          <cell r="Y145" t="str">
            <v/>
          </cell>
          <cell r="Z145">
            <v>0</v>
          </cell>
          <cell r="AA145" t="str">
            <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cell r="AY145"/>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cell r="BW145"/>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cell r="CV145"/>
          <cell r="CW145"/>
          <cell r="CX145"/>
          <cell r="CY145"/>
          <cell r="CZ145"/>
          <cell r="DA145"/>
          <cell r="DB145"/>
          <cell r="DC145"/>
          <cell r="DD145"/>
          <cell r="DE145"/>
          <cell r="DF145"/>
          <cell r="DG145"/>
          <cell r="DH145">
            <v>0</v>
          </cell>
          <cell r="DI145">
            <v>0</v>
          </cell>
          <cell r="DJ145">
            <v>0</v>
          </cell>
          <cell r="DK145">
            <v>0</v>
          </cell>
          <cell r="DL145">
            <v>0</v>
          </cell>
          <cell r="DM145">
            <v>0</v>
          </cell>
          <cell r="DN145">
            <v>0</v>
          </cell>
          <cell r="DO145">
            <v>0</v>
          </cell>
          <cell r="DP145">
            <v>0</v>
          </cell>
          <cell r="DQ145">
            <v>0</v>
          </cell>
          <cell r="DR145">
            <v>0</v>
          </cell>
          <cell r="DS145"/>
          <cell r="DT145"/>
          <cell r="DU145"/>
          <cell r="DV145"/>
          <cell r="DW145"/>
          <cell r="DX145"/>
          <cell r="DY145"/>
          <cell r="DZ145"/>
          <cell r="EA145"/>
          <cell r="EB145"/>
          <cell r="EC145"/>
          <cell r="ED145"/>
          <cell r="EE145"/>
          <cell r="EF145"/>
          <cell r="EG145">
            <v>0</v>
          </cell>
          <cell r="EH145">
            <v>0</v>
          </cell>
          <cell r="EI145">
            <v>0</v>
          </cell>
          <cell r="EJ145">
            <v>0</v>
          </cell>
          <cell r="EK145">
            <v>0</v>
          </cell>
          <cell r="EL145">
            <v>0</v>
          </cell>
          <cell r="EM145">
            <v>0</v>
          </cell>
          <cell r="EN145">
            <v>0</v>
          </cell>
          <cell r="EO145">
            <v>0</v>
          </cell>
          <cell r="EP145">
            <v>0</v>
          </cell>
          <cell r="EQ145">
            <v>0</v>
          </cell>
          <cell r="ER145">
            <v>0</v>
          </cell>
          <cell r="ES145"/>
          <cell r="ET145"/>
          <cell r="EU145"/>
          <cell r="EV145"/>
          <cell r="EW145"/>
          <cell r="EX145"/>
          <cell r="EY145"/>
          <cell r="EZ145"/>
          <cell r="FA145"/>
          <cell r="FB145"/>
          <cell r="FC145"/>
          <cell r="FD145"/>
          <cell r="FE145">
            <v>0</v>
          </cell>
          <cell r="FF145">
            <v>0</v>
          </cell>
          <cell r="FG145">
            <v>0</v>
          </cell>
          <cell r="FH145">
            <v>0</v>
          </cell>
          <cell r="FI145">
            <v>0</v>
          </cell>
          <cell r="FJ145">
            <v>0</v>
          </cell>
          <cell r="FK145">
            <v>0</v>
          </cell>
          <cell r="FL145">
            <v>0</v>
          </cell>
          <cell r="FM145">
            <v>0</v>
          </cell>
          <cell r="FN145">
            <v>0</v>
          </cell>
          <cell r="FO145">
            <v>0</v>
          </cell>
          <cell r="FP145">
            <v>0</v>
          </cell>
          <cell r="FQ145"/>
          <cell r="FR145"/>
          <cell r="FS145"/>
          <cell r="FT145"/>
          <cell r="FU145"/>
          <cell r="FV145"/>
          <cell r="FW145"/>
          <cell r="FX145"/>
          <cell r="FY145"/>
          <cell r="FZ145"/>
          <cell r="GA145"/>
          <cell r="GB145"/>
          <cell r="GC145">
            <v>0</v>
          </cell>
          <cell r="GD145">
            <v>0</v>
          </cell>
          <cell r="GE145">
            <v>0</v>
          </cell>
          <cell r="GF145">
            <v>0</v>
          </cell>
          <cell r="GG145">
            <v>0</v>
          </cell>
          <cell r="GH145">
            <v>0</v>
          </cell>
          <cell r="GI145">
            <v>0</v>
          </cell>
          <cell r="GJ145">
            <v>0</v>
          </cell>
          <cell r="GK145">
            <v>0</v>
          </cell>
          <cell r="GL145">
            <v>0</v>
          </cell>
          <cell r="GM145">
            <v>0</v>
          </cell>
          <cell r="GN145">
            <v>0</v>
          </cell>
          <cell r="GO145"/>
          <cell r="GP145">
            <v>0</v>
          </cell>
          <cell r="GQ145">
            <v>0</v>
          </cell>
          <cell r="GR145">
            <v>0</v>
          </cell>
          <cell r="GS145"/>
          <cell r="GT145"/>
          <cell r="GU145"/>
          <cell r="GV145"/>
          <cell r="GW145"/>
          <cell r="GX145"/>
          <cell r="GY145"/>
          <cell r="GZ145"/>
          <cell r="HA145"/>
          <cell r="HB145"/>
          <cell r="HC145">
            <v>0</v>
          </cell>
          <cell r="HD145">
            <v>0</v>
          </cell>
          <cell r="HE145">
            <v>0</v>
          </cell>
          <cell r="HF145">
            <v>0</v>
          </cell>
          <cell r="HG145">
            <v>0</v>
          </cell>
          <cell r="HH145">
            <v>0</v>
          </cell>
          <cell r="HI145">
            <v>0</v>
          </cell>
          <cell r="HJ145"/>
          <cell r="HK145"/>
          <cell r="HL145"/>
          <cell r="HM145"/>
          <cell r="HN145"/>
          <cell r="HO145">
            <v>0</v>
          </cell>
          <cell r="HP145">
            <v>0</v>
          </cell>
          <cell r="HQ145">
            <v>0</v>
          </cell>
          <cell r="HR145">
            <v>0</v>
          </cell>
          <cell r="HS145">
            <v>8710</v>
          </cell>
          <cell r="HT145"/>
          <cell r="HU145">
            <v>0</v>
          </cell>
          <cell r="HV145"/>
          <cell r="HW145">
            <v>0</v>
          </cell>
          <cell r="HX145"/>
          <cell r="HY145">
            <v>0</v>
          </cell>
          <cell r="HZ145">
            <v>281468</v>
          </cell>
          <cell r="IA145">
            <v>0</v>
          </cell>
          <cell r="IB145">
            <v>0</v>
          </cell>
          <cell r="IC145">
            <v>0</v>
          </cell>
          <cell r="ID145">
            <v>0</v>
          </cell>
          <cell r="IE145">
            <v>0</v>
          </cell>
          <cell r="IF145">
            <v>0</v>
          </cell>
          <cell r="IG145">
            <v>0</v>
          </cell>
          <cell r="IH145">
            <v>0</v>
          </cell>
          <cell r="II145">
            <v>0</v>
          </cell>
          <cell r="IJ145"/>
          <cell r="IK145"/>
          <cell r="IL145"/>
          <cell r="IM145">
            <v>0</v>
          </cell>
          <cell r="IN145">
            <v>2600</v>
          </cell>
        </row>
        <row r="146">
          <cell r="A146">
            <v>143</v>
          </cell>
          <cell r="B146" t="str">
            <v>Shivpuri</v>
          </cell>
          <cell r="C146" t="str">
            <v>MADHYA PRADESH</v>
          </cell>
          <cell r="D146" t="str">
            <v>North</v>
          </cell>
          <cell r="E146" t="str">
            <v>SHALIKA ENTERPRISES PRIVATE LIMITED</v>
          </cell>
          <cell r="F146"/>
          <cell r="G146"/>
          <cell r="H146">
            <v>0.5</v>
          </cell>
          <cell r="I146"/>
          <cell r="J146" t="str">
            <v>Medium</v>
          </cell>
          <cell r="K146"/>
          <cell r="L146"/>
          <cell r="M146" t="str">
            <v>Swapnil Dahayat</v>
          </cell>
          <cell r="N146"/>
          <cell r="O146">
            <v>5</v>
          </cell>
          <cell r="P146">
            <v>2000</v>
          </cell>
          <cell r="Q146">
            <v>0</v>
          </cell>
          <cell r="R146">
            <v>1</v>
          </cell>
          <cell r="S146">
            <v>1</v>
          </cell>
          <cell r="T146">
            <v>20</v>
          </cell>
          <cell r="U146">
            <v>0</v>
          </cell>
          <cell r="V146">
            <v>1</v>
          </cell>
          <cell r="W146">
            <v>0</v>
          </cell>
          <cell r="X146">
            <v>0</v>
          </cell>
          <cell r="Y146" t="str">
            <v/>
          </cell>
          <cell r="Z146">
            <v>0</v>
          </cell>
          <cell r="AA146" t="str">
            <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11.97</v>
          </cell>
          <cell r="AW146">
            <v>0</v>
          </cell>
          <cell r="AX146"/>
          <cell r="AY146"/>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1</v>
          </cell>
          <cell r="BU146">
            <v>0</v>
          </cell>
          <cell r="BV146"/>
          <cell r="BW146"/>
          <cell r="BX146">
            <v>1</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1</v>
          </cell>
          <cell r="CT146">
            <v>0</v>
          </cell>
          <cell r="CU146"/>
          <cell r="CV146"/>
          <cell r="CW146"/>
          <cell r="CX146"/>
          <cell r="CY146"/>
          <cell r="CZ146"/>
          <cell r="DA146"/>
          <cell r="DB146"/>
          <cell r="DC146"/>
          <cell r="DD146"/>
          <cell r="DE146"/>
          <cell r="DF146"/>
          <cell r="DG146"/>
          <cell r="DH146">
            <v>0</v>
          </cell>
          <cell r="DI146">
            <v>0</v>
          </cell>
          <cell r="DJ146">
            <v>0</v>
          </cell>
          <cell r="DK146">
            <v>0</v>
          </cell>
          <cell r="DL146">
            <v>0</v>
          </cell>
          <cell r="DM146">
            <v>0</v>
          </cell>
          <cell r="DN146">
            <v>0</v>
          </cell>
          <cell r="DO146">
            <v>0</v>
          </cell>
          <cell r="DP146">
            <v>0</v>
          </cell>
          <cell r="DQ146">
            <v>1</v>
          </cell>
          <cell r="DR146">
            <v>1</v>
          </cell>
          <cell r="DS146"/>
          <cell r="DT146"/>
          <cell r="DU146"/>
          <cell r="DV146"/>
          <cell r="DW146"/>
          <cell r="DX146"/>
          <cell r="DY146"/>
          <cell r="DZ146"/>
          <cell r="EA146"/>
          <cell r="EB146"/>
          <cell r="EC146"/>
          <cell r="ED146"/>
          <cell r="EE146"/>
          <cell r="EF146"/>
          <cell r="EG146">
            <v>0</v>
          </cell>
          <cell r="EH146">
            <v>0</v>
          </cell>
          <cell r="EI146">
            <v>0</v>
          </cell>
          <cell r="EJ146">
            <v>0</v>
          </cell>
          <cell r="EK146">
            <v>0</v>
          </cell>
          <cell r="EL146">
            <v>0</v>
          </cell>
          <cell r="EM146">
            <v>0</v>
          </cell>
          <cell r="EN146">
            <v>0</v>
          </cell>
          <cell r="EO146">
            <v>0</v>
          </cell>
          <cell r="EP146">
            <v>0</v>
          </cell>
          <cell r="EQ146">
            <v>0</v>
          </cell>
          <cell r="ER146">
            <v>0</v>
          </cell>
          <cell r="ES146"/>
          <cell r="ET146"/>
          <cell r="EU146"/>
          <cell r="EV146"/>
          <cell r="EW146"/>
          <cell r="EX146"/>
          <cell r="EY146"/>
          <cell r="EZ146"/>
          <cell r="FA146"/>
          <cell r="FB146"/>
          <cell r="FC146"/>
          <cell r="FD146"/>
          <cell r="FE146">
            <v>3</v>
          </cell>
          <cell r="FF146">
            <v>3.5</v>
          </cell>
          <cell r="FG146">
            <v>2</v>
          </cell>
          <cell r="FH146">
            <v>0</v>
          </cell>
          <cell r="FI146">
            <v>0</v>
          </cell>
          <cell r="FJ146">
            <v>0</v>
          </cell>
          <cell r="FK146">
            <v>0</v>
          </cell>
          <cell r="FL146">
            <v>0</v>
          </cell>
          <cell r="FM146">
            <v>0</v>
          </cell>
          <cell r="FN146">
            <v>0</v>
          </cell>
          <cell r="FO146">
            <v>0</v>
          </cell>
          <cell r="FP146">
            <v>0</v>
          </cell>
          <cell r="FQ146"/>
          <cell r="FR146"/>
          <cell r="FS146"/>
          <cell r="FT146"/>
          <cell r="FU146"/>
          <cell r="FV146"/>
          <cell r="FW146"/>
          <cell r="FX146"/>
          <cell r="FY146"/>
          <cell r="FZ146"/>
          <cell r="GA146"/>
          <cell r="GB146"/>
          <cell r="GC146">
            <v>3</v>
          </cell>
          <cell r="GD146">
            <v>3.5</v>
          </cell>
          <cell r="GE146">
            <v>3.5</v>
          </cell>
          <cell r="GF146">
            <v>0</v>
          </cell>
          <cell r="GG146">
            <v>0</v>
          </cell>
          <cell r="GH146">
            <v>0</v>
          </cell>
          <cell r="GI146">
            <v>0</v>
          </cell>
          <cell r="GJ146">
            <v>0</v>
          </cell>
          <cell r="GK146">
            <v>0</v>
          </cell>
          <cell r="GL146">
            <v>0</v>
          </cell>
          <cell r="GM146">
            <v>0</v>
          </cell>
          <cell r="GN146">
            <v>0</v>
          </cell>
          <cell r="GO146"/>
          <cell r="GP146">
            <v>0</v>
          </cell>
          <cell r="GQ146">
            <v>0</v>
          </cell>
          <cell r="GR146">
            <v>0</v>
          </cell>
          <cell r="GS146"/>
          <cell r="GT146"/>
          <cell r="GU146"/>
          <cell r="GV146"/>
          <cell r="GW146"/>
          <cell r="GX146"/>
          <cell r="GY146"/>
          <cell r="GZ146"/>
          <cell r="HA146"/>
          <cell r="HB146"/>
          <cell r="HC146">
            <v>0</v>
          </cell>
          <cell r="HD146">
            <v>0</v>
          </cell>
          <cell r="HE146">
            <v>0</v>
          </cell>
          <cell r="HF146">
            <v>0</v>
          </cell>
          <cell r="HG146">
            <v>0</v>
          </cell>
          <cell r="HH146">
            <v>0</v>
          </cell>
          <cell r="HI146">
            <v>0</v>
          </cell>
          <cell r="HJ146"/>
          <cell r="HK146"/>
          <cell r="HL146"/>
          <cell r="HM146"/>
          <cell r="HN146"/>
          <cell r="HO146">
            <v>0</v>
          </cell>
          <cell r="HP146">
            <v>0</v>
          </cell>
          <cell r="HQ146">
            <v>0</v>
          </cell>
          <cell r="HR146">
            <v>0</v>
          </cell>
          <cell r="HS146">
            <v>7520</v>
          </cell>
          <cell r="HT146"/>
          <cell r="HU146">
            <v>0</v>
          </cell>
          <cell r="HV146"/>
          <cell r="HW146">
            <v>0</v>
          </cell>
          <cell r="HX146"/>
          <cell r="HY146">
            <v>0</v>
          </cell>
          <cell r="HZ146">
            <v>400004</v>
          </cell>
          <cell r="IA146">
            <v>0</v>
          </cell>
          <cell r="IB146">
            <v>11.97</v>
          </cell>
          <cell r="IC146">
            <v>0</v>
          </cell>
          <cell r="ID146">
            <v>1.1970000000000001</v>
          </cell>
          <cell r="IE146">
            <v>0</v>
          </cell>
          <cell r="IF146">
            <v>0</v>
          </cell>
          <cell r="IG146">
            <v>0</v>
          </cell>
          <cell r="IH146">
            <v>0</v>
          </cell>
          <cell r="II146">
            <v>0</v>
          </cell>
          <cell r="IJ146"/>
          <cell r="IK146"/>
          <cell r="IL146"/>
          <cell r="IM146">
            <v>3.99</v>
          </cell>
          <cell r="IN146">
            <v>4250</v>
          </cell>
        </row>
        <row r="147">
          <cell r="A147">
            <v>144</v>
          </cell>
          <cell r="B147" t="str">
            <v>Seoni</v>
          </cell>
          <cell r="C147" t="str">
            <v>MADHYA PRADESH</v>
          </cell>
          <cell r="D147" t="str">
            <v>Central</v>
          </cell>
          <cell r="E147" t="str">
            <v>Global Steel</v>
          </cell>
          <cell r="F147"/>
          <cell r="G147"/>
          <cell r="H147">
            <v>0.3</v>
          </cell>
          <cell r="I147"/>
          <cell r="J147" t="str">
            <v>Low</v>
          </cell>
          <cell r="K147"/>
          <cell r="L147"/>
          <cell r="M147" t="str">
            <v>Abhinav Srivastava</v>
          </cell>
          <cell r="N147"/>
          <cell r="O147">
            <v>0</v>
          </cell>
          <cell r="P147">
            <v>1000</v>
          </cell>
          <cell r="Q147">
            <v>0</v>
          </cell>
          <cell r="R147">
            <v>0</v>
          </cell>
          <cell r="S147">
            <v>0</v>
          </cell>
          <cell r="T147">
            <v>9</v>
          </cell>
          <cell r="U147">
            <v>0</v>
          </cell>
          <cell r="V147">
            <v>0</v>
          </cell>
          <cell r="W147">
            <v>0</v>
          </cell>
          <cell r="X147">
            <v>0</v>
          </cell>
          <cell r="Y147" t="str">
            <v/>
          </cell>
          <cell r="Z147">
            <v>0</v>
          </cell>
          <cell r="AA147" t="str">
            <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cell r="AY147"/>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cell r="BW147"/>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cell r="CV147"/>
          <cell r="CW147"/>
          <cell r="CX147"/>
          <cell r="CY147"/>
          <cell r="CZ147"/>
          <cell r="DA147"/>
          <cell r="DB147"/>
          <cell r="DC147"/>
          <cell r="DD147"/>
          <cell r="DE147"/>
          <cell r="DF147"/>
          <cell r="DG147"/>
          <cell r="DH147">
            <v>0</v>
          </cell>
          <cell r="DI147">
            <v>0</v>
          </cell>
          <cell r="DJ147">
            <v>0</v>
          </cell>
          <cell r="DK147">
            <v>0</v>
          </cell>
          <cell r="DL147">
            <v>0</v>
          </cell>
          <cell r="DM147">
            <v>0</v>
          </cell>
          <cell r="DN147">
            <v>0</v>
          </cell>
          <cell r="DO147">
            <v>0</v>
          </cell>
          <cell r="DP147">
            <v>0</v>
          </cell>
          <cell r="DQ147">
            <v>0</v>
          </cell>
          <cell r="DR147">
            <v>0</v>
          </cell>
          <cell r="DS147"/>
          <cell r="DT147"/>
          <cell r="DU147"/>
          <cell r="DV147"/>
          <cell r="DW147"/>
          <cell r="DX147"/>
          <cell r="DY147"/>
          <cell r="DZ147"/>
          <cell r="EA147"/>
          <cell r="EB147"/>
          <cell r="EC147"/>
          <cell r="ED147"/>
          <cell r="EE147"/>
          <cell r="EF147"/>
          <cell r="EG147">
            <v>0</v>
          </cell>
          <cell r="EH147">
            <v>0</v>
          </cell>
          <cell r="EI147">
            <v>0</v>
          </cell>
          <cell r="EJ147">
            <v>0</v>
          </cell>
          <cell r="EK147">
            <v>0</v>
          </cell>
          <cell r="EL147">
            <v>0</v>
          </cell>
          <cell r="EM147">
            <v>0</v>
          </cell>
          <cell r="EN147">
            <v>0</v>
          </cell>
          <cell r="EO147">
            <v>0</v>
          </cell>
          <cell r="EP147">
            <v>0</v>
          </cell>
          <cell r="EQ147">
            <v>0</v>
          </cell>
          <cell r="ER147">
            <v>0</v>
          </cell>
          <cell r="ES147"/>
          <cell r="ET147"/>
          <cell r="EU147"/>
          <cell r="EV147"/>
          <cell r="EW147"/>
          <cell r="EX147"/>
          <cell r="EY147"/>
          <cell r="EZ147"/>
          <cell r="FA147"/>
          <cell r="FB147"/>
          <cell r="FC147"/>
          <cell r="FD147"/>
          <cell r="FE147">
            <v>1</v>
          </cell>
          <cell r="FF147">
            <v>1</v>
          </cell>
          <cell r="FG147">
            <v>1</v>
          </cell>
          <cell r="FH147">
            <v>0</v>
          </cell>
          <cell r="FI147">
            <v>0</v>
          </cell>
          <cell r="FJ147">
            <v>0</v>
          </cell>
          <cell r="FK147">
            <v>0</v>
          </cell>
          <cell r="FL147">
            <v>0</v>
          </cell>
          <cell r="FM147">
            <v>0</v>
          </cell>
          <cell r="FN147">
            <v>0</v>
          </cell>
          <cell r="FO147">
            <v>0</v>
          </cell>
          <cell r="FP147">
            <v>0</v>
          </cell>
          <cell r="FQ147"/>
          <cell r="FR147"/>
          <cell r="FS147"/>
          <cell r="FT147"/>
          <cell r="FU147"/>
          <cell r="FV147"/>
          <cell r="FW147"/>
          <cell r="FX147"/>
          <cell r="FY147"/>
          <cell r="FZ147"/>
          <cell r="GA147"/>
          <cell r="GB147"/>
          <cell r="GC147">
            <v>1</v>
          </cell>
          <cell r="GD147">
            <v>1</v>
          </cell>
          <cell r="GE147">
            <v>1</v>
          </cell>
          <cell r="GF147">
            <v>0</v>
          </cell>
          <cell r="GG147">
            <v>0</v>
          </cell>
          <cell r="GH147">
            <v>0</v>
          </cell>
          <cell r="GI147">
            <v>0</v>
          </cell>
          <cell r="GJ147">
            <v>0</v>
          </cell>
          <cell r="GK147">
            <v>0</v>
          </cell>
          <cell r="GL147">
            <v>0</v>
          </cell>
          <cell r="GM147">
            <v>0</v>
          </cell>
          <cell r="GN147">
            <v>0</v>
          </cell>
          <cell r="GO147"/>
          <cell r="GP147">
            <v>0</v>
          </cell>
          <cell r="GQ147">
            <v>0</v>
          </cell>
          <cell r="GR147">
            <v>0</v>
          </cell>
          <cell r="GS147"/>
          <cell r="GT147"/>
          <cell r="GU147"/>
          <cell r="GV147"/>
          <cell r="GW147"/>
          <cell r="GX147"/>
          <cell r="GY147"/>
          <cell r="GZ147"/>
          <cell r="HA147"/>
          <cell r="HB147"/>
          <cell r="HC147">
            <v>0</v>
          </cell>
          <cell r="HD147">
            <v>0</v>
          </cell>
          <cell r="HE147">
            <v>0</v>
          </cell>
          <cell r="HF147">
            <v>0</v>
          </cell>
          <cell r="HG147">
            <v>0</v>
          </cell>
          <cell r="HH147">
            <v>0</v>
          </cell>
          <cell r="HI147">
            <v>0</v>
          </cell>
          <cell r="HJ147"/>
          <cell r="HK147"/>
          <cell r="HL147"/>
          <cell r="HM147"/>
          <cell r="HN147"/>
          <cell r="HO147">
            <v>0</v>
          </cell>
          <cell r="HP147">
            <v>0</v>
          </cell>
          <cell r="HQ147">
            <v>0</v>
          </cell>
          <cell r="HR147">
            <v>0</v>
          </cell>
          <cell r="HS147">
            <v>6841</v>
          </cell>
          <cell r="HT147"/>
          <cell r="HU147">
            <v>0</v>
          </cell>
          <cell r="HV147"/>
          <cell r="HW147">
            <v>0</v>
          </cell>
          <cell r="HX147"/>
          <cell r="HY147">
            <v>0</v>
          </cell>
          <cell r="HZ147">
            <v>206507</v>
          </cell>
          <cell r="IA147">
            <v>0</v>
          </cell>
          <cell r="IB147">
            <v>0</v>
          </cell>
          <cell r="IC147">
            <v>0</v>
          </cell>
          <cell r="ID147">
            <v>0</v>
          </cell>
          <cell r="IE147">
            <v>0</v>
          </cell>
          <cell r="IF147">
            <v>0</v>
          </cell>
          <cell r="IG147">
            <v>0</v>
          </cell>
          <cell r="IH147">
            <v>0</v>
          </cell>
          <cell r="II147">
            <v>0</v>
          </cell>
          <cell r="IJ147"/>
          <cell r="IK147"/>
          <cell r="IL147"/>
          <cell r="IM147">
            <v>0</v>
          </cell>
          <cell r="IN147">
            <v>480</v>
          </cell>
        </row>
        <row r="148">
          <cell r="A148">
            <v>145</v>
          </cell>
          <cell r="B148" t="str">
            <v>Agar Malwa</v>
          </cell>
          <cell r="C148" t="str">
            <v>MADHYA PRADESH</v>
          </cell>
          <cell r="D148" t="str">
            <v>Central</v>
          </cell>
          <cell r="E148" t="str">
            <v>R. K. ENTERPRISES</v>
          </cell>
          <cell r="F148"/>
          <cell r="G148"/>
          <cell r="H148">
            <v>0.3</v>
          </cell>
          <cell r="I148"/>
          <cell r="J148" t="str">
            <v>Low</v>
          </cell>
          <cell r="K148"/>
          <cell r="L148"/>
          <cell r="M148"/>
          <cell r="N148" t="str">
            <v>Yogeshwar Richhariya</v>
          </cell>
          <cell r="O148">
            <v>2</v>
          </cell>
          <cell r="P148">
            <v>1500</v>
          </cell>
          <cell r="Q148">
            <v>0</v>
          </cell>
          <cell r="R148">
            <v>0</v>
          </cell>
          <cell r="S148">
            <v>1</v>
          </cell>
          <cell r="T148">
            <v>6</v>
          </cell>
          <cell r="U148">
            <v>0</v>
          </cell>
          <cell r="V148">
            <v>0</v>
          </cell>
          <cell r="W148">
            <v>0</v>
          </cell>
          <cell r="X148">
            <v>0</v>
          </cell>
          <cell r="Y148" t="str">
            <v/>
          </cell>
          <cell r="Z148">
            <v>0</v>
          </cell>
          <cell r="AA148" t="str">
            <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cell r="AY148"/>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cell r="BW148"/>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cell r="CV148"/>
          <cell r="CW148"/>
          <cell r="CX148"/>
          <cell r="CY148"/>
          <cell r="CZ148"/>
          <cell r="DA148"/>
          <cell r="DB148"/>
          <cell r="DC148"/>
          <cell r="DD148"/>
          <cell r="DE148"/>
          <cell r="DF148"/>
          <cell r="DG148"/>
          <cell r="DH148">
            <v>0</v>
          </cell>
          <cell r="DI148">
            <v>0</v>
          </cell>
          <cell r="DJ148">
            <v>0</v>
          </cell>
          <cell r="DK148">
            <v>0</v>
          </cell>
          <cell r="DL148">
            <v>0</v>
          </cell>
          <cell r="DM148">
            <v>0</v>
          </cell>
          <cell r="DN148">
            <v>0</v>
          </cell>
          <cell r="DO148">
            <v>0</v>
          </cell>
          <cell r="DP148">
            <v>0</v>
          </cell>
          <cell r="DQ148">
            <v>0</v>
          </cell>
          <cell r="DR148">
            <v>0</v>
          </cell>
          <cell r="DS148"/>
          <cell r="DT148"/>
          <cell r="DU148"/>
          <cell r="DV148"/>
          <cell r="DW148"/>
          <cell r="DX148"/>
          <cell r="DY148"/>
          <cell r="DZ148"/>
          <cell r="EA148"/>
          <cell r="EB148"/>
          <cell r="EC148"/>
          <cell r="ED148"/>
          <cell r="EE148"/>
          <cell r="EF148"/>
          <cell r="EG148">
            <v>0</v>
          </cell>
          <cell r="EH148">
            <v>0</v>
          </cell>
          <cell r="EI148">
            <v>0</v>
          </cell>
          <cell r="EJ148">
            <v>0</v>
          </cell>
          <cell r="EK148">
            <v>0</v>
          </cell>
          <cell r="EL148">
            <v>0</v>
          </cell>
          <cell r="EM148">
            <v>0</v>
          </cell>
          <cell r="EN148">
            <v>0</v>
          </cell>
          <cell r="EO148">
            <v>0</v>
          </cell>
          <cell r="EP148">
            <v>0</v>
          </cell>
          <cell r="EQ148">
            <v>0</v>
          </cell>
          <cell r="ER148">
            <v>0</v>
          </cell>
          <cell r="ES148"/>
          <cell r="ET148"/>
          <cell r="EU148"/>
          <cell r="EV148"/>
          <cell r="EW148"/>
          <cell r="EX148"/>
          <cell r="EY148"/>
          <cell r="EZ148"/>
          <cell r="FA148"/>
          <cell r="FB148"/>
          <cell r="FC148"/>
          <cell r="FD148"/>
          <cell r="FE148">
            <v>0</v>
          </cell>
          <cell r="FF148">
            <v>0</v>
          </cell>
          <cell r="FG148">
            <v>0</v>
          </cell>
          <cell r="FH148">
            <v>0</v>
          </cell>
          <cell r="FI148">
            <v>0</v>
          </cell>
          <cell r="FJ148">
            <v>0</v>
          </cell>
          <cell r="FK148">
            <v>0</v>
          </cell>
          <cell r="FL148">
            <v>0</v>
          </cell>
          <cell r="FM148">
            <v>0</v>
          </cell>
          <cell r="FN148">
            <v>0</v>
          </cell>
          <cell r="FO148">
            <v>0</v>
          </cell>
          <cell r="FP148">
            <v>0</v>
          </cell>
          <cell r="FQ148"/>
          <cell r="FR148"/>
          <cell r="FS148"/>
          <cell r="FT148"/>
          <cell r="FU148"/>
          <cell r="FV148"/>
          <cell r="FW148"/>
          <cell r="FX148"/>
          <cell r="FY148"/>
          <cell r="FZ148"/>
          <cell r="GA148"/>
          <cell r="GB148"/>
          <cell r="GC148">
            <v>0</v>
          </cell>
          <cell r="GD148">
            <v>0</v>
          </cell>
          <cell r="GE148">
            <v>0</v>
          </cell>
          <cell r="GF148">
            <v>0</v>
          </cell>
          <cell r="GG148">
            <v>0</v>
          </cell>
          <cell r="GH148">
            <v>0</v>
          </cell>
          <cell r="GI148">
            <v>0</v>
          </cell>
          <cell r="GJ148">
            <v>0</v>
          </cell>
          <cell r="GK148">
            <v>0</v>
          </cell>
          <cell r="GL148">
            <v>0</v>
          </cell>
          <cell r="GM148">
            <v>0</v>
          </cell>
          <cell r="GN148">
            <v>0</v>
          </cell>
          <cell r="GO148"/>
          <cell r="GP148">
            <v>0</v>
          </cell>
          <cell r="GQ148">
            <v>0</v>
          </cell>
          <cell r="GR148">
            <v>0</v>
          </cell>
          <cell r="GS148"/>
          <cell r="GT148"/>
          <cell r="GU148"/>
          <cell r="GV148"/>
          <cell r="GW148"/>
          <cell r="GX148"/>
          <cell r="GY148"/>
          <cell r="GZ148"/>
          <cell r="HA148"/>
          <cell r="HB148"/>
          <cell r="HC148">
            <v>0</v>
          </cell>
          <cell r="HD148">
            <v>0</v>
          </cell>
          <cell r="HE148">
            <v>0</v>
          </cell>
          <cell r="HF148">
            <v>0</v>
          </cell>
          <cell r="HG148">
            <v>0</v>
          </cell>
          <cell r="HH148">
            <v>0</v>
          </cell>
          <cell r="HI148">
            <v>0</v>
          </cell>
          <cell r="HJ148"/>
          <cell r="HK148"/>
          <cell r="HL148"/>
          <cell r="HM148"/>
          <cell r="HN148"/>
          <cell r="HO148">
            <v>0</v>
          </cell>
          <cell r="HP148">
            <v>0</v>
          </cell>
          <cell r="HQ148">
            <v>0</v>
          </cell>
          <cell r="HR148">
            <v>0</v>
          </cell>
          <cell r="HS148">
            <v>0</v>
          </cell>
          <cell r="HT148"/>
          <cell r="HU148">
            <v>0</v>
          </cell>
          <cell r="HV148"/>
          <cell r="HW148">
            <v>0</v>
          </cell>
          <cell r="HX148"/>
          <cell r="HY148">
            <v>0</v>
          </cell>
          <cell r="HZ148">
            <v>41046</v>
          </cell>
          <cell r="IA148">
            <v>0</v>
          </cell>
          <cell r="IB148">
            <v>0</v>
          </cell>
          <cell r="IC148">
            <v>0</v>
          </cell>
          <cell r="ID148">
            <v>0</v>
          </cell>
          <cell r="IE148">
            <v>0</v>
          </cell>
          <cell r="IF148">
            <v>0</v>
          </cell>
          <cell r="IG148">
            <v>0</v>
          </cell>
          <cell r="IH148">
            <v>0</v>
          </cell>
          <cell r="II148">
            <v>0</v>
          </cell>
          <cell r="IJ148"/>
          <cell r="IK148"/>
          <cell r="IL148"/>
          <cell r="IM148">
            <v>0</v>
          </cell>
          <cell r="IN148">
            <v>930</v>
          </cell>
        </row>
        <row r="149">
          <cell r="A149">
            <v>146</v>
          </cell>
          <cell r="B149" t="str">
            <v>Bhind</v>
          </cell>
          <cell r="C149" t="str">
            <v>MADHYA PRADESH</v>
          </cell>
          <cell r="D149" t="str">
            <v>North</v>
          </cell>
          <cell r="E149" t="str">
            <v>SHALIKA ENTERPRISES PRIVATE LIMITED</v>
          </cell>
          <cell r="F149"/>
          <cell r="G149"/>
          <cell r="H149">
            <v>0.3</v>
          </cell>
          <cell r="I149"/>
          <cell r="J149" t="str">
            <v>Low</v>
          </cell>
          <cell r="K149"/>
          <cell r="L149"/>
          <cell r="M149" t="str">
            <v>Swapnil Dahayat</v>
          </cell>
          <cell r="N149"/>
          <cell r="O149">
            <v>9</v>
          </cell>
          <cell r="P149">
            <v>1500</v>
          </cell>
          <cell r="Q149">
            <v>0</v>
          </cell>
          <cell r="R149">
            <v>1</v>
          </cell>
          <cell r="S149">
            <v>3</v>
          </cell>
          <cell r="T149">
            <v>4</v>
          </cell>
          <cell r="U149">
            <v>0</v>
          </cell>
          <cell r="V149">
            <v>4</v>
          </cell>
          <cell r="W149">
            <v>0</v>
          </cell>
          <cell r="X149">
            <v>50</v>
          </cell>
          <cell r="Y149">
            <v>0.11091999999999999</v>
          </cell>
          <cell r="Z149">
            <v>3.3333333333333333E-2</v>
          </cell>
          <cell r="AA149">
            <v>3.6973333333333329E-3</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45.3</v>
          </cell>
          <cell r="AV149">
            <v>10.16</v>
          </cell>
          <cell r="AW149">
            <v>0</v>
          </cell>
          <cell r="AX149"/>
          <cell r="AY149"/>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3</v>
          </cell>
          <cell r="BT149">
            <v>1</v>
          </cell>
          <cell r="BU149">
            <v>0</v>
          </cell>
          <cell r="BV149"/>
          <cell r="BW149"/>
          <cell r="BX149">
            <v>4</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3</v>
          </cell>
          <cell r="CS149">
            <v>1</v>
          </cell>
          <cell r="CT149">
            <v>0</v>
          </cell>
          <cell r="CU149"/>
          <cell r="CV149"/>
          <cell r="CW149"/>
          <cell r="CX149"/>
          <cell r="CY149"/>
          <cell r="CZ149"/>
          <cell r="DA149"/>
          <cell r="DB149"/>
          <cell r="DC149"/>
          <cell r="DD149"/>
          <cell r="DE149"/>
          <cell r="DF149"/>
          <cell r="DG149"/>
          <cell r="DH149">
            <v>0</v>
          </cell>
          <cell r="DI149">
            <v>0</v>
          </cell>
          <cell r="DJ149">
            <v>0</v>
          </cell>
          <cell r="DK149">
            <v>0</v>
          </cell>
          <cell r="DL149">
            <v>0</v>
          </cell>
          <cell r="DM149">
            <v>0</v>
          </cell>
          <cell r="DN149">
            <v>0</v>
          </cell>
          <cell r="DO149">
            <v>0</v>
          </cell>
          <cell r="DP149">
            <v>3</v>
          </cell>
          <cell r="DQ149">
            <v>4</v>
          </cell>
          <cell r="DR149">
            <v>4</v>
          </cell>
          <cell r="DS149"/>
          <cell r="DT149"/>
          <cell r="DU149"/>
          <cell r="DV149"/>
          <cell r="DW149"/>
          <cell r="DX149"/>
          <cell r="DY149"/>
          <cell r="DZ149"/>
          <cell r="EA149"/>
          <cell r="EB149"/>
          <cell r="EC149"/>
          <cell r="ED149"/>
          <cell r="EE149"/>
          <cell r="EF149"/>
          <cell r="EG149">
            <v>0</v>
          </cell>
          <cell r="EH149">
            <v>0</v>
          </cell>
          <cell r="EI149">
            <v>0</v>
          </cell>
          <cell r="EJ149">
            <v>0</v>
          </cell>
          <cell r="EK149">
            <v>0</v>
          </cell>
          <cell r="EL149">
            <v>0</v>
          </cell>
          <cell r="EM149">
            <v>0</v>
          </cell>
          <cell r="EN149">
            <v>0</v>
          </cell>
          <cell r="EO149">
            <v>0</v>
          </cell>
          <cell r="EP149">
            <v>0</v>
          </cell>
          <cell r="EQ149">
            <v>0</v>
          </cell>
          <cell r="ER149">
            <v>0</v>
          </cell>
          <cell r="ES149"/>
          <cell r="ET149"/>
          <cell r="EU149"/>
          <cell r="EV149"/>
          <cell r="EW149"/>
          <cell r="EX149"/>
          <cell r="EY149"/>
          <cell r="EZ149"/>
          <cell r="FA149"/>
          <cell r="FB149"/>
          <cell r="FC149"/>
          <cell r="FD149"/>
          <cell r="FE149">
            <v>0</v>
          </cell>
          <cell r="FF149">
            <v>0</v>
          </cell>
          <cell r="FG149">
            <v>0</v>
          </cell>
          <cell r="FH149">
            <v>0</v>
          </cell>
          <cell r="FI149">
            <v>0</v>
          </cell>
          <cell r="FJ149">
            <v>0</v>
          </cell>
          <cell r="FK149">
            <v>0</v>
          </cell>
          <cell r="FL149">
            <v>0</v>
          </cell>
          <cell r="FM149">
            <v>0</v>
          </cell>
          <cell r="FN149">
            <v>0</v>
          </cell>
          <cell r="FO149">
            <v>0</v>
          </cell>
          <cell r="FP149">
            <v>0</v>
          </cell>
          <cell r="FQ149"/>
          <cell r="FR149"/>
          <cell r="FS149"/>
          <cell r="FT149"/>
          <cell r="FU149"/>
          <cell r="FV149"/>
          <cell r="FW149"/>
          <cell r="FX149"/>
          <cell r="FY149"/>
          <cell r="FZ149"/>
          <cell r="GA149"/>
          <cell r="GB149"/>
          <cell r="GC149">
            <v>0</v>
          </cell>
          <cell r="GD149">
            <v>0</v>
          </cell>
          <cell r="GE149">
            <v>0</v>
          </cell>
          <cell r="GF149">
            <v>0</v>
          </cell>
          <cell r="GG149">
            <v>0</v>
          </cell>
          <cell r="GH149">
            <v>0</v>
          </cell>
          <cell r="GI149">
            <v>0</v>
          </cell>
          <cell r="GJ149">
            <v>0</v>
          </cell>
          <cell r="GK149">
            <v>0</v>
          </cell>
          <cell r="GL149">
            <v>0</v>
          </cell>
          <cell r="GM149">
            <v>0</v>
          </cell>
          <cell r="GN149">
            <v>0</v>
          </cell>
          <cell r="GO149"/>
          <cell r="GP149">
            <v>0</v>
          </cell>
          <cell r="GQ149">
            <v>0</v>
          </cell>
          <cell r="GR149">
            <v>0</v>
          </cell>
          <cell r="GS149"/>
          <cell r="GT149"/>
          <cell r="GU149"/>
          <cell r="GV149"/>
          <cell r="GW149"/>
          <cell r="GX149"/>
          <cell r="GY149"/>
          <cell r="GZ149"/>
          <cell r="HA149"/>
          <cell r="HB149"/>
          <cell r="HC149">
            <v>0</v>
          </cell>
          <cell r="HD149">
            <v>0</v>
          </cell>
          <cell r="HE149">
            <v>0</v>
          </cell>
          <cell r="HF149">
            <v>0</v>
          </cell>
          <cell r="HG149">
            <v>0</v>
          </cell>
          <cell r="HH149">
            <v>0</v>
          </cell>
          <cell r="HI149">
            <v>0</v>
          </cell>
          <cell r="HJ149"/>
          <cell r="HK149"/>
          <cell r="HL149"/>
          <cell r="HM149"/>
          <cell r="HN149"/>
          <cell r="HO149">
            <v>0</v>
          </cell>
          <cell r="HP149">
            <v>0</v>
          </cell>
          <cell r="HQ149">
            <v>0</v>
          </cell>
          <cell r="HR149">
            <v>0</v>
          </cell>
          <cell r="HS149">
            <v>0</v>
          </cell>
          <cell r="HT149"/>
          <cell r="HU149">
            <v>0</v>
          </cell>
          <cell r="HV149"/>
          <cell r="HW149">
            <v>0</v>
          </cell>
          <cell r="HX149"/>
          <cell r="HY149">
            <v>0</v>
          </cell>
          <cell r="HZ149">
            <v>0</v>
          </cell>
          <cell r="IA149">
            <v>0</v>
          </cell>
          <cell r="IB149">
            <v>55.459999999999994</v>
          </cell>
          <cell r="IC149">
            <v>0</v>
          </cell>
          <cell r="ID149">
            <v>5.5459999999999994</v>
          </cell>
          <cell r="IE149">
            <v>0</v>
          </cell>
          <cell r="IF149">
            <v>0</v>
          </cell>
          <cell r="IG149">
            <v>0</v>
          </cell>
          <cell r="IH149">
            <v>0</v>
          </cell>
          <cell r="II149">
            <v>0</v>
          </cell>
          <cell r="IJ149"/>
          <cell r="IK149"/>
          <cell r="IL149"/>
          <cell r="IM149">
            <v>18.486666666666665</v>
          </cell>
          <cell r="IN149">
            <v>2400</v>
          </cell>
        </row>
        <row r="150">
          <cell r="A150">
            <v>147</v>
          </cell>
          <cell r="B150" t="str">
            <v>Datia</v>
          </cell>
          <cell r="C150" t="str">
            <v>MADHYA PRADESH</v>
          </cell>
          <cell r="D150" t="str">
            <v>North</v>
          </cell>
          <cell r="E150" t="str">
            <v>SHALIKA ENTERPRISES PRIVATE LIMITED</v>
          </cell>
          <cell r="F150"/>
          <cell r="G150"/>
          <cell r="H150">
            <v>0.3</v>
          </cell>
          <cell r="I150"/>
          <cell r="J150" t="str">
            <v>Low</v>
          </cell>
          <cell r="K150"/>
          <cell r="L150"/>
          <cell r="M150" t="str">
            <v>Swapnil Dahayat</v>
          </cell>
          <cell r="N150"/>
          <cell r="O150">
            <v>2</v>
          </cell>
          <cell r="P150">
            <v>1500</v>
          </cell>
          <cell r="Q150">
            <v>0</v>
          </cell>
          <cell r="R150">
            <v>0</v>
          </cell>
          <cell r="S150">
            <v>1</v>
          </cell>
          <cell r="T150">
            <v>24</v>
          </cell>
          <cell r="U150">
            <v>0</v>
          </cell>
          <cell r="V150">
            <v>1</v>
          </cell>
          <cell r="W150">
            <v>0</v>
          </cell>
          <cell r="X150">
            <v>0</v>
          </cell>
          <cell r="Y150" t="str">
            <v/>
          </cell>
          <cell r="Z150">
            <v>0</v>
          </cell>
          <cell r="AA150" t="str">
            <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39</v>
          </cell>
          <cell r="AX150"/>
          <cell r="AY150"/>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1</v>
          </cell>
          <cell r="BV150"/>
          <cell r="BW150"/>
          <cell r="BX150">
            <v>1</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1</v>
          </cell>
          <cell r="CU150"/>
          <cell r="CV150"/>
          <cell r="CW150"/>
          <cell r="CX150"/>
          <cell r="CY150"/>
          <cell r="CZ150"/>
          <cell r="DA150"/>
          <cell r="DB150"/>
          <cell r="DC150"/>
          <cell r="DD150"/>
          <cell r="DE150"/>
          <cell r="DF150"/>
          <cell r="DG150"/>
          <cell r="DH150">
            <v>0</v>
          </cell>
          <cell r="DI150">
            <v>0</v>
          </cell>
          <cell r="DJ150">
            <v>0</v>
          </cell>
          <cell r="DK150">
            <v>0</v>
          </cell>
          <cell r="DL150">
            <v>0</v>
          </cell>
          <cell r="DM150">
            <v>0</v>
          </cell>
          <cell r="DN150">
            <v>0</v>
          </cell>
          <cell r="DO150">
            <v>0</v>
          </cell>
          <cell r="DP150">
            <v>0</v>
          </cell>
          <cell r="DQ150">
            <v>0</v>
          </cell>
          <cell r="DR150">
            <v>1</v>
          </cell>
          <cell r="DS150"/>
          <cell r="DT150"/>
          <cell r="DU150"/>
          <cell r="DV150"/>
          <cell r="DW150"/>
          <cell r="DX150"/>
          <cell r="DY150"/>
          <cell r="DZ150"/>
          <cell r="EA150"/>
          <cell r="EB150"/>
          <cell r="EC150"/>
          <cell r="ED150"/>
          <cell r="EE150"/>
          <cell r="EF150"/>
          <cell r="EG150">
            <v>0</v>
          </cell>
          <cell r="EH150">
            <v>0</v>
          </cell>
          <cell r="EI150">
            <v>0</v>
          </cell>
          <cell r="EJ150">
            <v>0</v>
          </cell>
          <cell r="EK150">
            <v>0</v>
          </cell>
          <cell r="EL150">
            <v>0</v>
          </cell>
          <cell r="EM150">
            <v>0</v>
          </cell>
          <cell r="EN150">
            <v>0</v>
          </cell>
          <cell r="EO150">
            <v>0</v>
          </cell>
          <cell r="EP150">
            <v>0</v>
          </cell>
          <cell r="EQ150">
            <v>0</v>
          </cell>
          <cell r="ER150">
            <v>0</v>
          </cell>
          <cell r="ES150"/>
          <cell r="ET150"/>
          <cell r="EU150"/>
          <cell r="EV150"/>
          <cell r="EW150"/>
          <cell r="EX150"/>
          <cell r="EY150"/>
          <cell r="EZ150"/>
          <cell r="FA150"/>
          <cell r="FB150"/>
          <cell r="FC150"/>
          <cell r="FD150"/>
          <cell r="FE150">
            <v>1</v>
          </cell>
          <cell r="FF150">
            <v>3</v>
          </cell>
          <cell r="FG150">
            <v>3.5</v>
          </cell>
          <cell r="FH150">
            <v>0</v>
          </cell>
          <cell r="FI150">
            <v>0</v>
          </cell>
          <cell r="FJ150">
            <v>0</v>
          </cell>
          <cell r="FK150">
            <v>0</v>
          </cell>
          <cell r="FL150">
            <v>0</v>
          </cell>
          <cell r="FM150">
            <v>0</v>
          </cell>
          <cell r="FN150">
            <v>0</v>
          </cell>
          <cell r="FO150">
            <v>0</v>
          </cell>
          <cell r="FP150">
            <v>0</v>
          </cell>
          <cell r="FQ150"/>
          <cell r="FR150"/>
          <cell r="FS150"/>
          <cell r="FT150"/>
          <cell r="FU150"/>
          <cell r="FV150"/>
          <cell r="FW150"/>
          <cell r="FX150"/>
          <cell r="FY150"/>
          <cell r="FZ150"/>
          <cell r="GA150"/>
          <cell r="GB150"/>
          <cell r="GC150">
            <v>1</v>
          </cell>
          <cell r="GD150">
            <v>3</v>
          </cell>
          <cell r="GE150">
            <v>3.5</v>
          </cell>
          <cell r="GF150">
            <v>0</v>
          </cell>
          <cell r="GG150">
            <v>0</v>
          </cell>
          <cell r="GH150">
            <v>0</v>
          </cell>
          <cell r="GI150">
            <v>0</v>
          </cell>
          <cell r="GJ150">
            <v>0</v>
          </cell>
          <cell r="GK150">
            <v>0</v>
          </cell>
          <cell r="GL150">
            <v>0</v>
          </cell>
          <cell r="GM150">
            <v>0</v>
          </cell>
          <cell r="GN150">
            <v>0</v>
          </cell>
          <cell r="GO150"/>
          <cell r="GP150">
            <v>0</v>
          </cell>
          <cell r="GQ150">
            <v>0</v>
          </cell>
          <cell r="GR150">
            <v>0</v>
          </cell>
          <cell r="GS150"/>
          <cell r="GT150"/>
          <cell r="GU150"/>
          <cell r="GV150"/>
          <cell r="GW150"/>
          <cell r="GX150"/>
          <cell r="GY150"/>
          <cell r="GZ150"/>
          <cell r="HA150"/>
          <cell r="HB150"/>
          <cell r="HC150">
            <v>0</v>
          </cell>
          <cell r="HD150">
            <v>0</v>
          </cell>
          <cell r="HE150">
            <v>0</v>
          </cell>
          <cell r="HF150">
            <v>0</v>
          </cell>
          <cell r="HG150">
            <v>0</v>
          </cell>
          <cell r="HH150">
            <v>0</v>
          </cell>
          <cell r="HI150">
            <v>0</v>
          </cell>
          <cell r="HJ150"/>
          <cell r="HK150"/>
          <cell r="HL150"/>
          <cell r="HM150"/>
          <cell r="HN150"/>
          <cell r="HO150">
            <v>0</v>
          </cell>
          <cell r="HP150">
            <v>0</v>
          </cell>
          <cell r="HQ150">
            <v>0</v>
          </cell>
          <cell r="HR150">
            <v>0</v>
          </cell>
          <cell r="HS150">
            <v>0</v>
          </cell>
          <cell r="HT150"/>
          <cell r="HU150">
            <v>0</v>
          </cell>
          <cell r="HV150"/>
          <cell r="HW150">
            <v>0</v>
          </cell>
          <cell r="HX150"/>
          <cell r="HY150">
            <v>0</v>
          </cell>
          <cell r="HZ150">
            <v>52688</v>
          </cell>
          <cell r="IA150">
            <v>0</v>
          </cell>
          <cell r="IB150">
            <v>39</v>
          </cell>
          <cell r="IC150">
            <v>0</v>
          </cell>
          <cell r="ID150">
            <v>3.9</v>
          </cell>
          <cell r="IE150">
            <v>0</v>
          </cell>
          <cell r="IF150">
            <v>0</v>
          </cell>
          <cell r="IG150">
            <v>0</v>
          </cell>
          <cell r="IH150">
            <v>0</v>
          </cell>
          <cell r="II150">
            <v>0</v>
          </cell>
          <cell r="IJ150"/>
          <cell r="IK150"/>
          <cell r="IL150"/>
          <cell r="IM150">
            <v>13</v>
          </cell>
          <cell r="IN150">
            <v>1960</v>
          </cell>
        </row>
        <row r="151">
          <cell r="A151">
            <v>148</v>
          </cell>
          <cell r="B151" t="str">
            <v>Sheopur</v>
          </cell>
          <cell r="C151" t="str">
            <v>MADHYA PRADESH</v>
          </cell>
          <cell r="D151" t="str">
            <v>North</v>
          </cell>
          <cell r="E151" t="str">
            <v>SHALIKA ENTERPRISES PRIVATE LIMITED</v>
          </cell>
          <cell r="F151"/>
          <cell r="G151"/>
          <cell r="H151">
            <v>0.3</v>
          </cell>
          <cell r="I151"/>
          <cell r="J151" t="str">
            <v>Low</v>
          </cell>
          <cell r="K151"/>
          <cell r="L151"/>
          <cell r="M151" t="str">
            <v>Swapnil Dahayat</v>
          </cell>
          <cell r="N151"/>
          <cell r="O151">
            <v>0</v>
          </cell>
          <cell r="P151">
            <v>1000</v>
          </cell>
          <cell r="Q151">
            <v>0</v>
          </cell>
          <cell r="R151">
            <v>0</v>
          </cell>
          <cell r="S151">
            <v>0</v>
          </cell>
          <cell r="T151">
            <v>5</v>
          </cell>
          <cell r="U151">
            <v>0</v>
          </cell>
          <cell r="V151">
            <v>1</v>
          </cell>
          <cell r="W151">
            <v>0</v>
          </cell>
          <cell r="X151">
            <v>0</v>
          </cell>
          <cell r="Y151" t="str">
            <v/>
          </cell>
          <cell r="Z151">
            <v>0</v>
          </cell>
          <cell r="AA151" t="str">
            <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12.03</v>
          </cell>
          <cell r="AW151">
            <v>0</v>
          </cell>
          <cell r="AX151"/>
          <cell r="AY151"/>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1</v>
          </cell>
          <cell r="BU151">
            <v>0</v>
          </cell>
          <cell r="BV151"/>
          <cell r="BW151"/>
          <cell r="BX151">
            <v>1</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1</v>
          </cell>
          <cell r="CT151">
            <v>0</v>
          </cell>
          <cell r="CU151"/>
          <cell r="CV151"/>
          <cell r="CW151"/>
          <cell r="CX151"/>
          <cell r="CY151"/>
          <cell r="CZ151"/>
          <cell r="DA151"/>
          <cell r="DB151"/>
          <cell r="DC151"/>
          <cell r="DD151"/>
          <cell r="DE151"/>
          <cell r="DF151"/>
          <cell r="DG151"/>
          <cell r="DH151">
            <v>0</v>
          </cell>
          <cell r="DI151">
            <v>0</v>
          </cell>
          <cell r="DJ151">
            <v>0</v>
          </cell>
          <cell r="DK151">
            <v>0</v>
          </cell>
          <cell r="DL151">
            <v>0</v>
          </cell>
          <cell r="DM151">
            <v>0</v>
          </cell>
          <cell r="DN151">
            <v>0</v>
          </cell>
          <cell r="DO151">
            <v>0</v>
          </cell>
          <cell r="DP151">
            <v>0</v>
          </cell>
          <cell r="DQ151">
            <v>1</v>
          </cell>
          <cell r="DR151">
            <v>1</v>
          </cell>
          <cell r="DS151"/>
          <cell r="DT151"/>
          <cell r="DU151"/>
          <cell r="DV151"/>
          <cell r="DW151"/>
          <cell r="DX151"/>
          <cell r="DY151"/>
          <cell r="DZ151"/>
          <cell r="EA151"/>
          <cell r="EB151"/>
          <cell r="EC151"/>
          <cell r="ED151"/>
          <cell r="EE151"/>
          <cell r="EF151"/>
          <cell r="EG151">
            <v>0.4</v>
          </cell>
          <cell r="EH151">
            <v>0.4</v>
          </cell>
          <cell r="EI151">
            <v>0</v>
          </cell>
          <cell r="EJ151">
            <v>0</v>
          </cell>
          <cell r="EK151">
            <v>0</v>
          </cell>
          <cell r="EL151">
            <v>0</v>
          </cell>
          <cell r="EM151">
            <v>0</v>
          </cell>
          <cell r="EN151">
            <v>0</v>
          </cell>
          <cell r="EO151">
            <v>0</v>
          </cell>
          <cell r="EP151">
            <v>0</v>
          </cell>
          <cell r="EQ151">
            <v>0</v>
          </cell>
          <cell r="ER151">
            <v>0</v>
          </cell>
          <cell r="ES151"/>
          <cell r="ET151"/>
          <cell r="EU151"/>
          <cell r="EV151"/>
          <cell r="EW151"/>
          <cell r="EX151"/>
          <cell r="EY151"/>
          <cell r="EZ151"/>
          <cell r="FA151"/>
          <cell r="FB151"/>
          <cell r="FC151"/>
          <cell r="FD151"/>
          <cell r="FE151">
            <v>9.8000000000000007</v>
          </cell>
          <cell r="FF151">
            <v>8.6</v>
          </cell>
          <cell r="FG151">
            <v>6.5</v>
          </cell>
          <cell r="FH151">
            <v>0</v>
          </cell>
          <cell r="FI151">
            <v>0</v>
          </cell>
          <cell r="FJ151">
            <v>0</v>
          </cell>
          <cell r="FK151">
            <v>0</v>
          </cell>
          <cell r="FL151">
            <v>0</v>
          </cell>
          <cell r="FM151">
            <v>0</v>
          </cell>
          <cell r="FN151">
            <v>0</v>
          </cell>
          <cell r="FO151">
            <v>0</v>
          </cell>
          <cell r="FP151">
            <v>0</v>
          </cell>
          <cell r="FQ151"/>
          <cell r="FR151"/>
          <cell r="FS151"/>
          <cell r="FT151"/>
          <cell r="FU151"/>
          <cell r="FV151"/>
          <cell r="FW151"/>
          <cell r="FX151"/>
          <cell r="FY151"/>
          <cell r="FZ151"/>
          <cell r="GA151"/>
          <cell r="GB151"/>
          <cell r="GC151">
            <v>9.8000000000000007</v>
          </cell>
          <cell r="GD151">
            <v>9.8000000000000007</v>
          </cell>
          <cell r="GE151">
            <v>7.75</v>
          </cell>
          <cell r="GF151">
            <v>0</v>
          </cell>
          <cell r="GG151">
            <v>0</v>
          </cell>
          <cell r="GH151">
            <v>0</v>
          </cell>
          <cell r="GI151">
            <v>0</v>
          </cell>
          <cell r="GJ151">
            <v>0</v>
          </cell>
          <cell r="GK151">
            <v>0</v>
          </cell>
          <cell r="GL151">
            <v>0</v>
          </cell>
          <cell r="GM151">
            <v>0</v>
          </cell>
          <cell r="GN151">
            <v>0</v>
          </cell>
          <cell r="GO151"/>
          <cell r="GP151">
            <v>0</v>
          </cell>
          <cell r="GQ151">
            <v>0</v>
          </cell>
          <cell r="GR151">
            <v>0</v>
          </cell>
          <cell r="GS151"/>
          <cell r="GT151"/>
          <cell r="GU151"/>
          <cell r="GV151"/>
          <cell r="GW151"/>
          <cell r="GX151"/>
          <cell r="GY151"/>
          <cell r="GZ151"/>
          <cell r="HA151"/>
          <cell r="HB151"/>
          <cell r="HC151">
            <v>0</v>
          </cell>
          <cell r="HD151">
            <v>0</v>
          </cell>
          <cell r="HE151">
            <v>0</v>
          </cell>
          <cell r="HF151">
            <v>0</v>
          </cell>
          <cell r="HG151">
            <v>0</v>
          </cell>
          <cell r="HH151">
            <v>0</v>
          </cell>
          <cell r="HI151">
            <v>0</v>
          </cell>
          <cell r="HJ151"/>
          <cell r="HK151"/>
          <cell r="HL151"/>
          <cell r="HM151"/>
          <cell r="HN151"/>
          <cell r="HO151">
            <v>0</v>
          </cell>
          <cell r="HP151">
            <v>0</v>
          </cell>
          <cell r="HQ151">
            <v>0</v>
          </cell>
          <cell r="HR151">
            <v>0</v>
          </cell>
          <cell r="HS151">
            <v>5515</v>
          </cell>
          <cell r="HT151"/>
          <cell r="HU151">
            <v>0</v>
          </cell>
          <cell r="HV151"/>
          <cell r="HW151">
            <v>0</v>
          </cell>
          <cell r="HX151"/>
          <cell r="HY151">
            <v>0</v>
          </cell>
          <cell r="HZ151">
            <v>36849</v>
          </cell>
          <cell r="IA151">
            <v>0</v>
          </cell>
          <cell r="IB151">
            <v>12.03</v>
          </cell>
          <cell r="IC151">
            <v>0</v>
          </cell>
          <cell r="ID151">
            <v>1.2029999999999998</v>
          </cell>
          <cell r="IE151">
            <v>0</v>
          </cell>
          <cell r="IF151">
            <v>0</v>
          </cell>
          <cell r="IG151">
            <v>0</v>
          </cell>
          <cell r="IH151">
            <v>0</v>
          </cell>
          <cell r="II151">
            <v>0</v>
          </cell>
          <cell r="IJ151"/>
          <cell r="IK151"/>
          <cell r="IL151"/>
          <cell r="IM151">
            <v>4.01</v>
          </cell>
          <cell r="IN151">
            <v>350</v>
          </cell>
        </row>
        <row r="152">
          <cell r="A152">
            <v>149</v>
          </cell>
          <cell r="B152" t="str">
            <v>Anuppur</v>
          </cell>
          <cell r="C152" t="str">
            <v>MADHYA PRADESH</v>
          </cell>
          <cell r="D152" t="str">
            <v>Central</v>
          </cell>
          <cell r="E152" t="str">
            <v>Global Steel</v>
          </cell>
          <cell r="F152"/>
          <cell r="G152"/>
          <cell r="H152">
            <v>0.3</v>
          </cell>
          <cell r="I152"/>
          <cell r="J152" t="str">
            <v>Low</v>
          </cell>
          <cell r="K152"/>
          <cell r="L152"/>
          <cell r="M152"/>
          <cell r="N152" t="str">
            <v>Dharmendra Yadav</v>
          </cell>
          <cell r="O152">
            <v>0</v>
          </cell>
          <cell r="P152">
            <v>1000</v>
          </cell>
          <cell r="Q152">
            <v>0</v>
          </cell>
          <cell r="R152">
            <v>0</v>
          </cell>
          <cell r="S152">
            <v>0</v>
          </cell>
          <cell r="T152">
            <v>17</v>
          </cell>
          <cell r="U152">
            <v>0</v>
          </cell>
          <cell r="V152">
            <v>0</v>
          </cell>
          <cell r="W152">
            <v>0</v>
          </cell>
          <cell r="X152">
            <v>0</v>
          </cell>
          <cell r="Y152" t="str">
            <v/>
          </cell>
          <cell r="Z152">
            <v>0</v>
          </cell>
          <cell r="AA152" t="str">
            <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cell r="AY152"/>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cell r="BW152"/>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cell r="CV152"/>
          <cell r="CW152"/>
          <cell r="CX152"/>
          <cell r="CY152"/>
          <cell r="CZ152"/>
          <cell r="DA152"/>
          <cell r="DB152"/>
          <cell r="DC152"/>
          <cell r="DD152"/>
          <cell r="DE152"/>
          <cell r="DF152"/>
          <cell r="DG152"/>
          <cell r="DH152">
            <v>0</v>
          </cell>
          <cell r="DI152">
            <v>0</v>
          </cell>
          <cell r="DJ152">
            <v>0</v>
          </cell>
          <cell r="DK152">
            <v>0</v>
          </cell>
          <cell r="DL152">
            <v>0</v>
          </cell>
          <cell r="DM152">
            <v>0</v>
          </cell>
          <cell r="DN152">
            <v>0</v>
          </cell>
          <cell r="DO152">
            <v>0</v>
          </cell>
          <cell r="DP152">
            <v>0</v>
          </cell>
          <cell r="DQ152">
            <v>0</v>
          </cell>
          <cell r="DR152">
            <v>0</v>
          </cell>
          <cell r="DS152"/>
          <cell r="DT152"/>
          <cell r="DU152"/>
          <cell r="DV152"/>
          <cell r="DW152"/>
          <cell r="DX152"/>
          <cell r="DY152"/>
          <cell r="DZ152"/>
          <cell r="EA152"/>
          <cell r="EB152"/>
          <cell r="EC152"/>
          <cell r="ED152"/>
          <cell r="EE152"/>
          <cell r="EF152"/>
          <cell r="EG152">
            <v>0.3125</v>
          </cell>
          <cell r="EH152">
            <v>0.26666666666666666</v>
          </cell>
          <cell r="EI152">
            <v>0.125</v>
          </cell>
          <cell r="EJ152">
            <v>0</v>
          </cell>
          <cell r="EK152">
            <v>0</v>
          </cell>
          <cell r="EL152">
            <v>0</v>
          </cell>
          <cell r="EM152">
            <v>0</v>
          </cell>
          <cell r="EN152">
            <v>0</v>
          </cell>
          <cell r="EO152">
            <v>0</v>
          </cell>
          <cell r="EP152">
            <v>0</v>
          </cell>
          <cell r="EQ152">
            <v>0</v>
          </cell>
          <cell r="ER152">
            <v>0</v>
          </cell>
          <cell r="ES152"/>
          <cell r="ET152"/>
          <cell r="EU152"/>
          <cell r="EV152"/>
          <cell r="EW152"/>
          <cell r="EX152"/>
          <cell r="EY152"/>
          <cell r="EZ152"/>
          <cell r="FA152"/>
          <cell r="FB152"/>
          <cell r="FC152"/>
          <cell r="FD152"/>
          <cell r="FE152">
            <v>26.625</v>
          </cell>
          <cell r="FF152">
            <v>25.533333333333335</v>
          </cell>
          <cell r="FG152">
            <v>24.375</v>
          </cell>
          <cell r="FH152">
            <v>0</v>
          </cell>
          <cell r="FI152">
            <v>0</v>
          </cell>
          <cell r="FJ152">
            <v>0</v>
          </cell>
          <cell r="FK152">
            <v>0</v>
          </cell>
          <cell r="FL152">
            <v>0</v>
          </cell>
          <cell r="FM152">
            <v>0</v>
          </cell>
          <cell r="FN152">
            <v>0</v>
          </cell>
          <cell r="FO152">
            <v>0</v>
          </cell>
          <cell r="FP152">
            <v>0</v>
          </cell>
          <cell r="FQ152"/>
          <cell r="FR152"/>
          <cell r="FS152"/>
          <cell r="FT152"/>
          <cell r="FU152"/>
          <cell r="FV152"/>
          <cell r="FW152"/>
          <cell r="FX152"/>
          <cell r="FY152"/>
          <cell r="FZ152"/>
          <cell r="GA152"/>
          <cell r="GB152"/>
          <cell r="GC152">
            <v>28.75</v>
          </cell>
          <cell r="GD152">
            <v>28.733333333333334</v>
          </cell>
          <cell r="GE152">
            <v>28.625</v>
          </cell>
          <cell r="GF152">
            <v>0</v>
          </cell>
          <cell r="GG152">
            <v>0</v>
          </cell>
          <cell r="GH152">
            <v>0</v>
          </cell>
          <cell r="GI152">
            <v>0</v>
          </cell>
          <cell r="GJ152">
            <v>0</v>
          </cell>
          <cell r="GK152">
            <v>0</v>
          </cell>
          <cell r="GL152">
            <v>0</v>
          </cell>
          <cell r="GM152">
            <v>0</v>
          </cell>
          <cell r="GN152">
            <v>0</v>
          </cell>
          <cell r="GO152"/>
          <cell r="GP152">
            <v>0</v>
          </cell>
          <cell r="GQ152">
            <v>0</v>
          </cell>
          <cell r="GR152">
            <v>0</v>
          </cell>
          <cell r="GS152"/>
          <cell r="GT152"/>
          <cell r="GU152"/>
          <cell r="GV152"/>
          <cell r="GW152"/>
          <cell r="GX152"/>
          <cell r="GY152"/>
          <cell r="GZ152"/>
          <cell r="HA152"/>
          <cell r="HB152"/>
          <cell r="HC152">
            <v>0</v>
          </cell>
          <cell r="HD152">
            <v>0</v>
          </cell>
          <cell r="HE152">
            <v>0</v>
          </cell>
          <cell r="HF152">
            <v>0</v>
          </cell>
          <cell r="HG152">
            <v>0</v>
          </cell>
          <cell r="HH152">
            <v>0</v>
          </cell>
          <cell r="HI152">
            <v>0</v>
          </cell>
          <cell r="HJ152"/>
          <cell r="HK152"/>
          <cell r="HL152"/>
          <cell r="HM152"/>
          <cell r="HN152"/>
          <cell r="HO152">
            <v>0</v>
          </cell>
          <cell r="HP152">
            <v>0</v>
          </cell>
          <cell r="HQ152">
            <v>0</v>
          </cell>
          <cell r="HR152">
            <v>0</v>
          </cell>
          <cell r="HS152">
            <v>11933</v>
          </cell>
          <cell r="HT152"/>
          <cell r="HU152">
            <v>0</v>
          </cell>
          <cell r="HV152"/>
          <cell r="HW152">
            <v>0</v>
          </cell>
          <cell r="HX152"/>
          <cell r="HY152">
            <v>0</v>
          </cell>
          <cell r="HZ152">
            <v>724967</v>
          </cell>
          <cell r="IA152">
            <v>0</v>
          </cell>
          <cell r="IB152">
            <v>0</v>
          </cell>
          <cell r="IC152">
            <v>0</v>
          </cell>
          <cell r="ID152">
            <v>0</v>
          </cell>
          <cell r="IE152">
            <v>0</v>
          </cell>
          <cell r="IF152">
            <v>0</v>
          </cell>
          <cell r="IG152">
            <v>0</v>
          </cell>
          <cell r="IH152">
            <v>0</v>
          </cell>
          <cell r="II152">
            <v>0</v>
          </cell>
          <cell r="IJ152"/>
          <cell r="IK152"/>
          <cell r="IL152"/>
          <cell r="IM152">
            <v>0</v>
          </cell>
          <cell r="IN152">
            <v>570</v>
          </cell>
        </row>
        <row r="153">
          <cell r="A153">
            <v>150</v>
          </cell>
          <cell r="B153" t="str">
            <v>Dindori</v>
          </cell>
          <cell r="C153" t="str">
            <v>MADHYA PRADESH</v>
          </cell>
          <cell r="D153" t="str">
            <v>Central</v>
          </cell>
          <cell r="E153" t="str">
            <v>Global Steel</v>
          </cell>
          <cell r="F153"/>
          <cell r="G153"/>
          <cell r="H153">
            <v>0.3</v>
          </cell>
          <cell r="I153"/>
          <cell r="J153" t="str">
            <v>Low</v>
          </cell>
          <cell r="K153"/>
          <cell r="L153"/>
          <cell r="M153"/>
          <cell r="N153" t="str">
            <v>Dharmendra Yadav</v>
          </cell>
          <cell r="O153">
            <v>7</v>
          </cell>
          <cell r="P153">
            <v>1000</v>
          </cell>
          <cell r="Q153">
            <v>1</v>
          </cell>
          <cell r="R153">
            <v>1</v>
          </cell>
          <cell r="S153">
            <v>0</v>
          </cell>
          <cell r="T153">
            <v>9</v>
          </cell>
          <cell r="U153">
            <v>0</v>
          </cell>
          <cell r="V153">
            <v>1</v>
          </cell>
          <cell r="W153">
            <v>0</v>
          </cell>
          <cell r="X153">
            <v>0</v>
          </cell>
          <cell r="Y153" t="str">
            <v/>
          </cell>
          <cell r="Z153">
            <v>0</v>
          </cell>
          <cell r="AA153" t="str">
            <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5</v>
          </cell>
          <cell r="AP153">
            <v>0</v>
          </cell>
          <cell r="AQ153">
            <v>0</v>
          </cell>
          <cell r="AR153">
            <v>0</v>
          </cell>
          <cell r="AS153">
            <v>0</v>
          </cell>
          <cell r="AT153">
            <v>0</v>
          </cell>
          <cell r="AU153">
            <v>0</v>
          </cell>
          <cell r="AV153">
            <v>0</v>
          </cell>
          <cell r="AW153">
            <v>0</v>
          </cell>
          <cell r="AX153"/>
          <cell r="AY153"/>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1</v>
          </cell>
          <cell r="BN153">
            <v>0</v>
          </cell>
          <cell r="BO153">
            <v>0</v>
          </cell>
          <cell r="BP153">
            <v>0</v>
          </cell>
          <cell r="BQ153">
            <v>0</v>
          </cell>
          <cell r="BR153">
            <v>0</v>
          </cell>
          <cell r="BS153">
            <v>0</v>
          </cell>
          <cell r="BT153">
            <v>0</v>
          </cell>
          <cell r="BU153">
            <v>0</v>
          </cell>
          <cell r="BV153"/>
          <cell r="BW153"/>
          <cell r="BX153">
            <v>1</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1</v>
          </cell>
          <cell r="CM153">
            <v>0</v>
          </cell>
          <cell r="CN153">
            <v>0</v>
          </cell>
          <cell r="CO153">
            <v>0</v>
          </cell>
          <cell r="CP153">
            <v>0</v>
          </cell>
          <cell r="CQ153">
            <v>0</v>
          </cell>
          <cell r="CR153">
            <v>0</v>
          </cell>
          <cell r="CS153">
            <v>0</v>
          </cell>
          <cell r="CT153">
            <v>0</v>
          </cell>
          <cell r="CU153"/>
          <cell r="CV153"/>
          <cell r="CW153"/>
          <cell r="CX153"/>
          <cell r="CY153"/>
          <cell r="CZ153"/>
          <cell r="DA153"/>
          <cell r="DB153"/>
          <cell r="DC153"/>
          <cell r="DD153"/>
          <cell r="DE153"/>
          <cell r="DF153"/>
          <cell r="DG153"/>
          <cell r="DH153">
            <v>0</v>
          </cell>
          <cell r="DI153">
            <v>0</v>
          </cell>
          <cell r="DJ153">
            <v>1</v>
          </cell>
          <cell r="DK153">
            <v>1</v>
          </cell>
          <cell r="DL153">
            <v>1</v>
          </cell>
          <cell r="DM153">
            <v>0</v>
          </cell>
          <cell r="DN153">
            <v>0</v>
          </cell>
          <cell r="DO153">
            <v>0</v>
          </cell>
          <cell r="DP153">
            <v>0</v>
          </cell>
          <cell r="DQ153">
            <v>0</v>
          </cell>
          <cell r="DR153">
            <v>0</v>
          </cell>
          <cell r="DS153"/>
          <cell r="DT153"/>
          <cell r="DU153"/>
          <cell r="DV153"/>
          <cell r="DW153"/>
          <cell r="DX153"/>
          <cell r="DY153"/>
          <cell r="DZ153"/>
          <cell r="EA153"/>
          <cell r="EB153"/>
          <cell r="EC153"/>
          <cell r="ED153"/>
          <cell r="EE153"/>
          <cell r="EF153"/>
          <cell r="EG153">
            <v>0</v>
          </cell>
          <cell r="EH153">
            <v>0</v>
          </cell>
          <cell r="EI153">
            <v>0</v>
          </cell>
          <cell r="EJ153">
            <v>0</v>
          </cell>
          <cell r="EK153">
            <v>0</v>
          </cell>
          <cell r="EL153">
            <v>0</v>
          </cell>
          <cell r="EM153">
            <v>0</v>
          </cell>
          <cell r="EN153">
            <v>0</v>
          </cell>
          <cell r="EO153">
            <v>0</v>
          </cell>
          <cell r="EP153">
            <v>0</v>
          </cell>
          <cell r="EQ153">
            <v>0</v>
          </cell>
          <cell r="ER153">
            <v>0</v>
          </cell>
          <cell r="ES153"/>
          <cell r="ET153"/>
          <cell r="EU153"/>
          <cell r="EV153"/>
          <cell r="EW153"/>
          <cell r="EX153"/>
          <cell r="EY153"/>
          <cell r="EZ153"/>
          <cell r="FA153"/>
          <cell r="FB153"/>
          <cell r="FC153"/>
          <cell r="FD153"/>
          <cell r="FE153">
            <v>0</v>
          </cell>
          <cell r="FF153">
            <v>0</v>
          </cell>
          <cell r="FG153">
            <v>0</v>
          </cell>
          <cell r="FH153">
            <v>0</v>
          </cell>
          <cell r="FI153">
            <v>0</v>
          </cell>
          <cell r="FJ153">
            <v>0</v>
          </cell>
          <cell r="FK153">
            <v>0</v>
          </cell>
          <cell r="FL153">
            <v>0</v>
          </cell>
          <cell r="FM153">
            <v>0</v>
          </cell>
          <cell r="FN153">
            <v>0</v>
          </cell>
          <cell r="FO153">
            <v>0</v>
          </cell>
          <cell r="FP153">
            <v>0</v>
          </cell>
          <cell r="FQ153"/>
          <cell r="FR153"/>
          <cell r="FS153"/>
          <cell r="FT153"/>
          <cell r="FU153"/>
          <cell r="FV153"/>
          <cell r="FW153"/>
          <cell r="FX153"/>
          <cell r="FY153"/>
          <cell r="FZ153"/>
          <cell r="GA153"/>
          <cell r="GB153"/>
          <cell r="GC153">
            <v>0</v>
          </cell>
          <cell r="GD153">
            <v>0</v>
          </cell>
          <cell r="GE153">
            <v>0</v>
          </cell>
          <cell r="GF153">
            <v>0</v>
          </cell>
          <cell r="GG153">
            <v>0</v>
          </cell>
          <cell r="GH153">
            <v>0</v>
          </cell>
          <cell r="GI153">
            <v>0</v>
          </cell>
          <cell r="GJ153">
            <v>0</v>
          </cell>
          <cell r="GK153">
            <v>0</v>
          </cell>
          <cell r="GL153">
            <v>0</v>
          </cell>
          <cell r="GM153">
            <v>0</v>
          </cell>
          <cell r="GN153">
            <v>0</v>
          </cell>
          <cell r="GO153"/>
          <cell r="GP153">
            <v>0</v>
          </cell>
          <cell r="GQ153">
            <v>0</v>
          </cell>
          <cell r="GR153">
            <v>0</v>
          </cell>
          <cell r="GS153"/>
          <cell r="GT153"/>
          <cell r="GU153"/>
          <cell r="GV153"/>
          <cell r="GW153"/>
          <cell r="GX153"/>
          <cell r="GY153"/>
          <cell r="GZ153"/>
          <cell r="HA153"/>
          <cell r="HB153"/>
          <cell r="HC153">
            <v>1</v>
          </cell>
          <cell r="HD153">
            <v>0</v>
          </cell>
          <cell r="HE153">
            <v>0</v>
          </cell>
          <cell r="HF153">
            <v>1</v>
          </cell>
          <cell r="HG153">
            <v>0</v>
          </cell>
          <cell r="HH153">
            <v>0</v>
          </cell>
          <cell r="HI153">
            <v>0</v>
          </cell>
          <cell r="HJ153"/>
          <cell r="HK153"/>
          <cell r="HL153"/>
          <cell r="HM153"/>
          <cell r="HN153"/>
          <cell r="HO153">
            <v>0</v>
          </cell>
          <cell r="HP153">
            <v>0</v>
          </cell>
          <cell r="HQ153">
            <v>0</v>
          </cell>
          <cell r="HR153">
            <v>0</v>
          </cell>
          <cell r="HS153">
            <v>0</v>
          </cell>
          <cell r="HT153"/>
          <cell r="HU153">
            <v>0</v>
          </cell>
          <cell r="HV153"/>
          <cell r="HW153">
            <v>0</v>
          </cell>
          <cell r="HX153"/>
          <cell r="HY153">
            <v>0</v>
          </cell>
          <cell r="HZ153">
            <v>241482</v>
          </cell>
          <cell r="IA153">
            <v>0</v>
          </cell>
          <cell r="IB153">
            <v>5</v>
          </cell>
          <cell r="IC153">
            <v>0</v>
          </cell>
          <cell r="ID153">
            <v>0.5</v>
          </cell>
          <cell r="IE153">
            <v>0</v>
          </cell>
          <cell r="IF153">
            <v>0</v>
          </cell>
          <cell r="IG153">
            <v>0</v>
          </cell>
          <cell r="IH153">
            <v>0</v>
          </cell>
          <cell r="II153">
            <v>1.6666666666666667</v>
          </cell>
          <cell r="IJ153"/>
          <cell r="IK153"/>
          <cell r="IL153"/>
          <cell r="IM153">
            <v>0</v>
          </cell>
          <cell r="IN153">
            <v>2500</v>
          </cell>
        </row>
        <row r="154">
          <cell r="A154">
            <v>151</v>
          </cell>
          <cell r="B154" t="str">
            <v>Alirajpur</v>
          </cell>
          <cell r="C154" t="str">
            <v>MADHYA PRADESH</v>
          </cell>
          <cell r="D154" t="str">
            <v>Central</v>
          </cell>
          <cell r="E154" t="str">
            <v>R. K. ENTERPRISES</v>
          </cell>
          <cell r="F154"/>
          <cell r="G154"/>
          <cell r="H154">
            <v>0.3</v>
          </cell>
          <cell r="I154"/>
          <cell r="J154" t="str">
            <v>Low</v>
          </cell>
          <cell r="K154"/>
          <cell r="L154"/>
          <cell r="M154"/>
          <cell r="N154" t="str">
            <v>Yogeshwar Richhariya</v>
          </cell>
          <cell r="O154">
            <v>2</v>
          </cell>
          <cell r="P154">
            <v>1000</v>
          </cell>
          <cell r="Q154">
            <v>0</v>
          </cell>
          <cell r="R154">
            <v>0</v>
          </cell>
          <cell r="S154">
            <v>1</v>
          </cell>
          <cell r="T154">
            <v>8</v>
          </cell>
          <cell r="U154">
            <v>0</v>
          </cell>
          <cell r="V154">
            <v>0</v>
          </cell>
          <cell r="W154">
            <v>0</v>
          </cell>
          <cell r="X154">
            <v>0</v>
          </cell>
          <cell r="Y154" t="str">
            <v/>
          </cell>
          <cell r="Z154">
            <v>0</v>
          </cell>
          <cell r="AA154" t="str">
            <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cell r="AY154"/>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cell r="BW154"/>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cell r="CV154"/>
          <cell r="CW154"/>
          <cell r="CX154"/>
          <cell r="CY154"/>
          <cell r="CZ154"/>
          <cell r="DA154"/>
          <cell r="DB154"/>
          <cell r="DC154"/>
          <cell r="DD154"/>
          <cell r="DE154"/>
          <cell r="DF154"/>
          <cell r="DG154"/>
          <cell r="DH154">
            <v>0</v>
          </cell>
          <cell r="DI154">
            <v>0</v>
          </cell>
          <cell r="DJ154">
            <v>0</v>
          </cell>
          <cell r="DK154">
            <v>0</v>
          </cell>
          <cell r="DL154">
            <v>0</v>
          </cell>
          <cell r="DM154">
            <v>0</v>
          </cell>
          <cell r="DN154">
            <v>0</v>
          </cell>
          <cell r="DO154">
            <v>0</v>
          </cell>
          <cell r="DP154">
            <v>0</v>
          </cell>
          <cell r="DQ154">
            <v>0</v>
          </cell>
          <cell r="DR154">
            <v>0</v>
          </cell>
          <cell r="DS154"/>
          <cell r="DT154"/>
          <cell r="DU154"/>
          <cell r="DV154"/>
          <cell r="DW154"/>
          <cell r="DX154"/>
          <cell r="DY154"/>
          <cell r="DZ154"/>
          <cell r="EA154"/>
          <cell r="EB154"/>
          <cell r="EC154"/>
          <cell r="ED154"/>
          <cell r="EE154"/>
          <cell r="EF154"/>
          <cell r="EG154">
            <v>0</v>
          </cell>
          <cell r="EH154">
            <v>0</v>
          </cell>
          <cell r="EI154">
            <v>0</v>
          </cell>
          <cell r="EJ154">
            <v>0</v>
          </cell>
          <cell r="EK154">
            <v>0</v>
          </cell>
          <cell r="EL154">
            <v>0</v>
          </cell>
          <cell r="EM154">
            <v>0</v>
          </cell>
          <cell r="EN154">
            <v>0</v>
          </cell>
          <cell r="EO154">
            <v>0</v>
          </cell>
          <cell r="EP154">
            <v>0</v>
          </cell>
          <cell r="EQ154">
            <v>0</v>
          </cell>
          <cell r="ER154">
            <v>0</v>
          </cell>
          <cell r="ES154"/>
          <cell r="ET154"/>
          <cell r="EU154"/>
          <cell r="EV154"/>
          <cell r="EW154"/>
          <cell r="EX154"/>
          <cell r="EY154"/>
          <cell r="EZ154"/>
          <cell r="FA154"/>
          <cell r="FB154"/>
          <cell r="FC154"/>
          <cell r="FD154"/>
          <cell r="FE154">
            <v>0</v>
          </cell>
          <cell r="FF154">
            <v>0</v>
          </cell>
          <cell r="FG154">
            <v>0</v>
          </cell>
          <cell r="FH154">
            <v>0</v>
          </cell>
          <cell r="FI154">
            <v>0</v>
          </cell>
          <cell r="FJ154">
            <v>0</v>
          </cell>
          <cell r="FK154">
            <v>0</v>
          </cell>
          <cell r="FL154">
            <v>0</v>
          </cell>
          <cell r="FM154">
            <v>0</v>
          </cell>
          <cell r="FN154">
            <v>0</v>
          </cell>
          <cell r="FO154">
            <v>0</v>
          </cell>
          <cell r="FP154">
            <v>0</v>
          </cell>
          <cell r="FQ154"/>
          <cell r="FR154"/>
          <cell r="FS154"/>
          <cell r="FT154"/>
          <cell r="FU154"/>
          <cell r="FV154"/>
          <cell r="FW154"/>
          <cell r="FX154"/>
          <cell r="FY154"/>
          <cell r="FZ154"/>
          <cell r="GA154"/>
          <cell r="GB154"/>
          <cell r="GC154">
            <v>0</v>
          </cell>
          <cell r="GD154">
            <v>0</v>
          </cell>
          <cell r="GE154">
            <v>0</v>
          </cell>
          <cell r="GF154">
            <v>0</v>
          </cell>
          <cell r="GG154">
            <v>0</v>
          </cell>
          <cell r="GH154">
            <v>0</v>
          </cell>
          <cell r="GI154">
            <v>0</v>
          </cell>
          <cell r="GJ154">
            <v>0</v>
          </cell>
          <cell r="GK154">
            <v>0</v>
          </cell>
          <cell r="GL154">
            <v>0</v>
          </cell>
          <cell r="GM154">
            <v>0</v>
          </cell>
          <cell r="GN154">
            <v>0</v>
          </cell>
          <cell r="GO154"/>
          <cell r="GP154">
            <v>0</v>
          </cell>
          <cell r="GQ154">
            <v>0</v>
          </cell>
          <cell r="GR154">
            <v>0</v>
          </cell>
          <cell r="GS154"/>
          <cell r="GT154"/>
          <cell r="GU154"/>
          <cell r="GV154"/>
          <cell r="GW154"/>
          <cell r="GX154"/>
          <cell r="GY154"/>
          <cell r="GZ154"/>
          <cell r="HA154"/>
          <cell r="HB154"/>
          <cell r="HC154">
            <v>0</v>
          </cell>
          <cell r="HD154">
            <v>0</v>
          </cell>
          <cell r="HE154">
            <v>0</v>
          </cell>
          <cell r="HF154">
            <v>0</v>
          </cell>
          <cell r="HG154">
            <v>0</v>
          </cell>
          <cell r="HH154">
            <v>0</v>
          </cell>
          <cell r="HI154">
            <v>0</v>
          </cell>
          <cell r="HJ154"/>
          <cell r="HK154"/>
          <cell r="HL154"/>
          <cell r="HM154"/>
          <cell r="HN154"/>
          <cell r="HO154">
            <v>0</v>
          </cell>
          <cell r="HP154">
            <v>0</v>
          </cell>
          <cell r="HQ154">
            <v>0</v>
          </cell>
          <cell r="HR154">
            <v>0</v>
          </cell>
          <cell r="HS154">
            <v>0</v>
          </cell>
          <cell r="HT154"/>
          <cell r="HU154">
            <v>0</v>
          </cell>
          <cell r="HV154"/>
          <cell r="HW154">
            <v>0</v>
          </cell>
          <cell r="HX154"/>
          <cell r="HY154">
            <v>0</v>
          </cell>
          <cell r="HZ154">
            <v>0</v>
          </cell>
          <cell r="IA154">
            <v>0</v>
          </cell>
          <cell r="IB154">
            <v>0</v>
          </cell>
          <cell r="IC154">
            <v>0</v>
          </cell>
          <cell r="ID154">
            <v>0</v>
          </cell>
          <cell r="IE154">
            <v>0</v>
          </cell>
          <cell r="IF154">
            <v>0</v>
          </cell>
          <cell r="IG154">
            <v>0</v>
          </cell>
          <cell r="IH154">
            <v>0</v>
          </cell>
          <cell r="II154">
            <v>0</v>
          </cell>
          <cell r="IJ154"/>
          <cell r="IK154"/>
          <cell r="IL154"/>
          <cell r="IM154">
            <v>0</v>
          </cell>
          <cell r="IN154">
            <v>860</v>
          </cell>
        </row>
        <row r="155">
          <cell r="A155">
            <v>152</v>
          </cell>
          <cell r="B155" t="str">
            <v>Panna</v>
          </cell>
          <cell r="C155" t="str">
            <v>MADHYA PRADESH</v>
          </cell>
          <cell r="D155" t="str">
            <v>Central</v>
          </cell>
          <cell r="E155" t="str">
            <v>Global Steel</v>
          </cell>
          <cell r="F155"/>
          <cell r="G155"/>
          <cell r="H155">
            <v>0.3</v>
          </cell>
          <cell r="I155"/>
          <cell r="J155" t="str">
            <v>Low</v>
          </cell>
          <cell r="K155"/>
          <cell r="L155"/>
          <cell r="M155"/>
          <cell r="N155" t="str">
            <v>Dharmendra Yadav</v>
          </cell>
          <cell r="O155">
            <v>13</v>
          </cell>
          <cell r="P155">
            <v>1000</v>
          </cell>
          <cell r="Q155">
            <v>0</v>
          </cell>
          <cell r="R155">
            <v>1</v>
          </cell>
          <cell r="S155">
            <v>5</v>
          </cell>
          <cell r="T155">
            <v>3</v>
          </cell>
          <cell r="U155">
            <v>0</v>
          </cell>
          <cell r="V155">
            <v>0</v>
          </cell>
          <cell r="W155">
            <v>0</v>
          </cell>
          <cell r="X155">
            <v>0</v>
          </cell>
          <cell r="Y155" t="str">
            <v/>
          </cell>
          <cell r="Z155">
            <v>0</v>
          </cell>
          <cell r="AA155" t="str">
            <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cell r="AY155"/>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cell r="BW155"/>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cell r="CV155"/>
          <cell r="CW155"/>
          <cell r="CX155"/>
          <cell r="CY155"/>
          <cell r="CZ155"/>
          <cell r="DA155"/>
          <cell r="DB155"/>
          <cell r="DC155"/>
          <cell r="DD155"/>
          <cell r="DE155"/>
          <cell r="DF155"/>
          <cell r="DG155"/>
          <cell r="DH155">
            <v>0</v>
          </cell>
          <cell r="DI155">
            <v>0</v>
          </cell>
          <cell r="DJ155">
            <v>0</v>
          </cell>
          <cell r="DK155">
            <v>0</v>
          </cell>
          <cell r="DL155">
            <v>0</v>
          </cell>
          <cell r="DM155">
            <v>0</v>
          </cell>
          <cell r="DN155">
            <v>0</v>
          </cell>
          <cell r="DO155">
            <v>0</v>
          </cell>
          <cell r="DP155">
            <v>0</v>
          </cell>
          <cell r="DQ155">
            <v>0</v>
          </cell>
          <cell r="DR155">
            <v>0</v>
          </cell>
          <cell r="DS155"/>
          <cell r="DT155"/>
          <cell r="DU155"/>
          <cell r="DV155"/>
          <cell r="DW155"/>
          <cell r="DX155"/>
          <cell r="DY155"/>
          <cell r="DZ155"/>
          <cell r="EA155"/>
          <cell r="EB155"/>
          <cell r="EC155"/>
          <cell r="ED155"/>
          <cell r="EE155"/>
          <cell r="EF155"/>
          <cell r="EG155">
            <v>0</v>
          </cell>
          <cell r="EH155">
            <v>0</v>
          </cell>
          <cell r="EI155">
            <v>0</v>
          </cell>
          <cell r="EJ155">
            <v>0</v>
          </cell>
          <cell r="EK155">
            <v>0</v>
          </cell>
          <cell r="EL155">
            <v>0</v>
          </cell>
          <cell r="EM155">
            <v>0</v>
          </cell>
          <cell r="EN155">
            <v>0</v>
          </cell>
          <cell r="EO155">
            <v>0</v>
          </cell>
          <cell r="EP155">
            <v>0</v>
          </cell>
          <cell r="EQ155">
            <v>0</v>
          </cell>
          <cell r="ER155">
            <v>0</v>
          </cell>
          <cell r="ES155"/>
          <cell r="ET155"/>
          <cell r="EU155"/>
          <cell r="EV155"/>
          <cell r="EW155"/>
          <cell r="EX155"/>
          <cell r="EY155"/>
          <cell r="EZ155"/>
          <cell r="FA155"/>
          <cell r="FB155"/>
          <cell r="FC155"/>
          <cell r="FD155"/>
          <cell r="FE155">
            <v>0</v>
          </cell>
          <cell r="FF155">
            <v>0</v>
          </cell>
          <cell r="FG155">
            <v>0</v>
          </cell>
          <cell r="FH155">
            <v>0</v>
          </cell>
          <cell r="FI155">
            <v>0</v>
          </cell>
          <cell r="FJ155">
            <v>0</v>
          </cell>
          <cell r="FK155">
            <v>0</v>
          </cell>
          <cell r="FL155">
            <v>0</v>
          </cell>
          <cell r="FM155">
            <v>0</v>
          </cell>
          <cell r="FN155">
            <v>0</v>
          </cell>
          <cell r="FO155">
            <v>0</v>
          </cell>
          <cell r="FP155">
            <v>0</v>
          </cell>
          <cell r="FQ155"/>
          <cell r="FR155"/>
          <cell r="FS155"/>
          <cell r="FT155"/>
          <cell r="FU155"/>
          <cell r="FV155"/>
          <cell r="FW155"/>
          <cell r="FX155"/>
          <cell r="FY155"/>
          <cell r="FZ155"/>
          <cell r="GA155"/>
          <cell r="GB155"/>
          <cell r="GC155">
            <v>0</v>
          </cell>
          <cell r="GD155">
            <v>0</v>
          </cell>
          <cell r="GE155">
            <v>0</v>
          </cell>
          <cell r="GF155">
            <v>0</v>
          </cell>
          <cell r="GG155">
            <v>0</v>
          </cell>
          <cell r="GH155">
            <v>0</v>
          </cell>
          <cell r="GI155">
            <v>0</v>
          </cell>
          <cell r="GJ155">
            <v>0</v>
          </cell>
          <cell r="GK155">
            <v>0</v>
          </cell>
          <cell r="GL155">
            <v>0</v>
          </cell>
          <cell r="GM155">
            <v>0</v>
          </cell>
          <cell r="GN155">
            <v>0</v>
          </cell>
          <cell r="GO155"/>
          <cell r="GP155">
            <v>0</v>
          </cell>
          <cell r="GQ155">
            <v>0</v>
          </cell>
          <cell r="GR155">
            <v>0</v>
          </cell>
          <cell r="GS155"/>
          <cell r="GT155"/>
          <cell r="GU155"/>
          <cell r="GV155"/>
          <cell r="GW155"/>
          <cell r="GX155"/>
          <cell r="GY155"/>
          <cell r="GZ155"/>
          <cell r="HA155"/>
          <cell r="HB155"/>
          <cell r="HC155">
            <v>0</v>
          </cell>
          <cell r="HD155">
            <v>0</v>
          </cell>
          <cell r="HE155">
            <v>0</v>
          </cell>
          <cell r="HF155">
            <v>0</v>
          </cell>
          <cell r="HG155">
            <v>0</v>
          </cell>
          <cell r="HH155">
            <v>0</v>
          </cell>
          <cell r="HI155">
            <v>0</v>
          </cell>
          <cell r="HJ155"/>
          <cell r="HK155"/>
          <cell r="HL155"/>
          <cell r="HM155"/>
          <cell r="HN155"/>
          <cell r="HO155">
            <v>0</v>
          </cell>
          <cell r="HP155">
            <v>0</v>
          </cell>
          <cell r="HQ155">
            <v>0</v>
          </cell>
          <cell r="HR155">
            <v>0</v>
          </cell>
          <cell r="HS155">
            <v>0</v>
          </cell>
          <cell r="HT155"/>
          <cell r="HU155">
            <v>0</v>
          </cell>
          <cell r="HV155"/>
          <cell r="HW155">
            <v>0</v>
          </cell>
          <cell r="HX155"/>
          <cell r="HY155">
            <v>0</v>
          </cell>
          <cell r="HZ155">
            <v>0</v>
          </cell>
          <cell r="IA155">
            <v>0</v>
          </cell>
          <cell r="IB155">
            <v>0</v>
          </cell>
          <cell r="IC155">
            <v>0</v>
          </cell>
          <cell r="ID155">
            <v>0</v>
          </cell>
          <cell r="IE155">
            <v>0</v>
          </cell>
          <cell r="IF155">
            <v>0</v>
          </cell>
          <cell r="IG155">
            <v>0</v>
          </cell>
          <cell r="IH155">
            <v>0</v>
          </cell>
          <cell r="II155">
            <v>0</v>
          </cell>
          <cell r="IJ155"/>
          <cell r="IK155"/>
          <cell r="IL155"/>
          <cell r="IM155">
            <v>0</v>
          </cell>
          <cell r="IN155">
            <v>2900</v>
          </cell>
        </row>
        <row r="156">
          <cell r="A156">
            <v>153</v>
          </cell>
          <cell r="B156" t="str">
            <v>Amravati</v>
          </cell>
          <cell r="C156" t="str">
            <v>MAHARASHTRA</v>
          </cell>
          <cell r="D156" t="str">
            <v>Central</v>
          </cell>
          <cell r="E156" t="str">
            <v>SSTL (INDIA) PRIVATE LIMITED</v>
          </cell>
          <cell r="F156"/>
          <cell r="G156"/>
          <cell r="H156">
            <v>1</v>
          </cell>
          <cell r="I156"/>
          <cell r="J156" t="str">
            <v>High</v>
          </cell>
          <cell r="K156"/>
          <cell r="L156"/>
          <cell r="M156"/>
          <cell r="N156" t="str">
            <v>Ekeshwar Sahu</v>
          </cell>
          <cell r="O156">
            <v>7</v>
          </cell>
          <cell r="P156">
            <v>5500</v>
          </cell>
          <cell r="Q156">
            <v>0</v>
          </cell>
          <cell r="R156">
            <v>1</v>
          </cell>
          <cell r="S156">
            <v>2</v>
          </cell>
          <cell r="T156">
            <v>11</v>
          </cell>
          <cell r="U156">
            <v>0</v>
          </cell>
          <cell r="V156">
            <v>5</v>
          </cell>
          <cell r="W156">
            <v>0</v>
          </cell>
          <cell r="X156">
            <v>0</v>
          </cell>
          <cell r="Y156" t="str">
            <v/>
          </cell>
          <cell r="Z156">
            <v>0</v>
          </cell>
          <cell r="AA156" t="str">
            <v/>
          </cell>
          <cell r="AB156">
            <v>0</v>
          </cell>
          <cell r="AC156">
            <v>10</v>
          </cell>
          <cell r="AD156">
            <v>12</v>
          </cell>
          <cell r="AE156">
            <v>10</v>
          </cell>
          <cell r="AF156">
            <v>0</v>
          </cell>
          <cell r="AG156">
            <v>42</v>
          </cell>
          <cell r="AH156">
            <v>0</v>
          </cell>
          <cell r="AI156">
            <v>0</v>
          </cell>
          <cell r="AJ156">
            <v>0</v>
          </cell>
          <cell r="AK156">
            <v>0</v>
          </cell>
          <cell r="AL156">
            <v>10</v>
          </cell>
          <cell r="AM156">
            <v>0</v>
          </cell>
          <cell r="AN156">
            <v>0</v>
          </cell>
          <cell r="AO156">
            <v>0</v>
          </cell>
          <cell r="AP156">
            <v>0</v>
          </cell>
          <cell r="AQ156">
            <v>0</v>
          </cell>
          <cell r="AR156">
            <v>0</v>
          </cell>
          <cell r="AS156">
            <v>0</v>
          </cell>
          <cell r="AT156">
            <v>0</v>
          </cell>
          <cell r="AU156">
            <v>0</v>
          </cell>
          <cell r="AV156">
            <v>0</v>
          </cell>
          <cell r="AW156">
            <v>0</v>
          </cell>
          <cell r="AX156"/>
          <cell r="AY156"/>
          <cell r="AZ156">
            <v>0</v>
          </cell>
          <cell r="BA156">
            <v>1</v>
          </cell>
          <cell r="BB156">
            <v>1</v>
          </cell>
          <cell r="BC156">
            <v>1</v>
          </cell>
          <cell r="BD156">
            <v>0</v>
          </cell>
          <cell r="BE156">
            <v>1</v>
          </cell>
          <cell r="BF156">
            <v>0</v>
          </cell>
          <cell r="BG156">
            <v>0</v>
          </cell>
          <cell r="BH156">
            <v>0</v>
          </cell>
          <cell r="BI156">
            <v>0</v>
          </cell>
          <cell r="BJ156">
            <v>1</v>
          </cell>
          <cell r="BK156">
            <v>0</v>
          </cell>
          <cell r="BL156">
            <v>0</v>
          </cell>
          <cell r="BM156">
            <v>0</v>
          </cell>
          <cell r="BN156">
            <v>0</v>
          </cell>
          <cell r="BO156">
            <v>0</v>
          </cell>
          <cell r="BP156">
            <v>0</v>
          </cell>
          <cell r="BQ156">
            <v>0</v>
          </cell>
          <cell r="BR156">
            <v>0</v>
          </cell>
          <cell r="BS156">
            <v>0</v>
          </cell>
          <cell r="BT156">
            <v>0</v>
          </cell>
          <cell r="BU156">
            <v>0</v>
          </cell>
          <cell r="BV156"/>
          <cell r="BW156"/>
          <cell r="BX156">
            <v>5</v>
          </cell>
          <cell r="BY156">
            <v>0</v>
          </cell>
          <cell r="BZ156">
            <v>1</v>
          </cell>
          <cell r="CA156">
            <v>1</v>
          </cell>
          <cell r="CB156">
            <v>1</v>
          </cell>
          <cell r="CC156">
            <v>0</v>
          </cell>
          <cell r="CD156">
            <v>1</v>
          </cell>
          <cell r="CE156">
            <v>0</v>
          </cell>
          <cell r="CF156">
            <v>0</v>
          </cell>
          <cell r="CG156">
            <v>0</v>
          </cell>
          <cell r="CH156">
            <v>0</v>
          </cell>
          <cell r="CI156">
            <v>1</v>
          </cell>
          <cell r="CJ156">
            <v>0</v>
          </cell>
          <cell r="CK156">
            <v>0</v>
          </cell>
          <cell r="CL156">
            <v>0</v>
          </cell>
          <cell r="CM156">
            <v>0</v>
          </cell>
          <cell r="CN156">
            <v>0</v>
          </cell>
          <cell r="CO156">
            <v>0</v>
          </cell>
          <cell r="CP156">
            <v>0</v>
          </cell>
          <cell r="CQ156">
            <v>0</v>
          </cell>
          <cell r="CR156">
            <v>0</v>
          </cell>
          <cell r="CS156">
            <v>0</v>
          </cell>
          <cell r="CT156">
            <v>0</v>
          </cell>
          <cell r="CU156"/>
          <cell r="CV156"/>
          <cell r="CW156"/>
          <cell r="CX156"/>
          <cell r="CY156"/>
          <cell r="CZ156"/>
          <cell r="DA156"/>
          <cell r="DB156"/>
          <cell r="DC156"/>
          <cell r="DD156"/>
          <cell r="DE156"/>
          <cell r="DF156"/>
          <cell r="DG156"/>
          <cell r="DH156">
            <v>1</v>
          </cell>
          <cell r="DI156">
            <v>1</v>
          </cell>
          <cell r="DJ156">
            <v>0</v>
          </cell>
          <cell r="DK156">
            <v>0</v>
          </cell>
          <cell r="DL156">
            <v>0</v>
          </cell>
          <cell r="DM156">
            <v>0</v>
          </cell>
          <cell r="DN156">
            <v>0</v>
          </cell>
          <cell r="DO156">
            <v>0</v>
          </cell>
          <cell r="DP156">
            <v>0</v>
          </cell>
          <cell r="DQ156">
            <v>0</v>
          </cell>
          <cell r="DR156">
            <v>0</v>
          </cell>
          <cell r="DS156"/>
          <cell r="DT156"/>
          <cell r="DU156"/>
          <cell r="DV156"/>
          <cell r="DW156"/>
          <cell r="DX156"/>
          <cell r="DY156"/>
          <cell r="DZ156"/>
          <cell r="EA156"/>
          <cell r="EB156"/>
          <cell r="EC156"/>
          <cell r="ED156"/>
          <cell r="EE156"/>
          <cell r="EF156"/>
          <cell r="EG156">
            <v>0</v>
          </cell>
          <cell r="EH156">
            <v>0</v>
          </cell>
          <cell r="EI156">
            <v>0</v>
          </cell>
          <cell r="EJ156">
            <v>0</v>
          </cell>
          <cell r="EK156">
            <v>0</v>
          </cell>
          <cell r="EL156">
            <v>0</v>
          </cell>
          <cell r="EM156">
            <v>0</v>
          </cell>
          <cell r="EN156">
            <v>0</v>
          </cell>
          <cell r="EO156">
            <v>0</v>
          </cell>
          <cell r="EP156">
            <v>0</v>
          </cell>
          <cell r="EQ156">
            <v>0</v>
          </cell>
          <cell r="ER156">
            <v>0</v>
          </cell>
          <cell r="ES156"/>
          <cell r="ET156"/>
          <cell r="EU156"/>
          <cell r="EV156"/>
          <cell r="EW156"/>
          <cell r="EX156"/>
          <cell r="EY156"/>
          <cell r="EZ156"/>
          <cell r="FA156"/>
          <cell r="FB156"/>
          <cell r="FC156"/>
          <cell r="FD156"/>
          <cell r="FE156">
            <v>0</v>
          </cell>
          <cell r="FF156">
            <v>0</v>
          </cell>
          <cell r="FG156">
            <v>0</v>
          </cell>
          <cell r="FH156">
            <v>0</v>
          </cell>
          <cell r="FI156">
            <v>0</v>
          </cell>
          <cell r="FJ156">
            <v>0</v>
          </cell>
          <cell r="FK156">
            <v>0</v>
          </cell>
          <cell r="FL156">
            <v>0</v>
          </cell>
          <cell r="FM156">
            <v>0</v>
          </cell>
          <cell r="FN156">
            <v>0</v>
          </cell>
          <cell r="FO156">
            <v>0</v>
          </cell>
          <cell r="FP156">
            <v>0</v>
          </cell>
          <cell r="FQ156"/>
          <cell r="FR156"/>
          <cell r="FS156"/>
          <cell r="FT156"/>
          <cell r="FU156"/>
          <cell r="FV156"/>
          <cell r="FW156"/>
          <cell r="FX156"/>
          <cell r="FY156"/>
          <cell r="FZ156"/>
          <cell r="GA156"/>
          <cell r="GB156"/>
          <cell r="GC156">
            <v>0</v>
          </cell>
          <cell r="GD156">
            <v>0</v>
          </cell>
          <cell r="GE156">
            <v>0</v>
          </cell>
          <cell r="GF156">
            <v>0</v>
          </cell>
          <cell r="GG156">
            <v>0</v>
          </cell>
          <cell r="GH156">
            <v>0</v>
          </cell>
          <cell r="GI156">
            <v>0</v>
          </cell>
          <cell r="GJ156">
            <v>0</v>
          </cell>
          <cell r="GK156">
            <v>0</v>
          </cell>
          <cell r="GL156">
            <v>0</v>
          </cell>
          <cell r="GM156">
            <v>0</v>
          </cell>
          <cell r="GN156">
            <v>0</v>
          </cell>
          <cell r="GO156"/>
          <cell r="GP156">
            <v>0</v>
          </cell>
          <cell r="GQ156">
            <v>0</v>
          </cell>
          <cell r="GR156">
            <v>0</v>
          </cell>
          <cell r="GS156"/>
          <cell r="GT156"/>
          <cell r="GU156"/>
          <cell r="GV156"/>
          <cell r="GW156"/>
          <cell r="GX156"/>
          <cell r="GY156"/>
          <cell r="GZ156"/>
          <cell r="HA156"/>
          <cell r="HB156"/>
          <cell r="HC156">
            <v>0</v>
          </cell>
          <cell r="HD156">
            <v>0</v>
          </cell>
          <cell r="HE156">
            <v>0</v>
          </cell>
          <cell r="HF156">
            <v>0</v>
          </cell>
          <cell r="HG156">
            <v>0</v>
          </cell>
          <cell r="HH156">
            <v>0</v>
          </cell>
          <cell r="HI156">
            <v>0</v>
          </cell>
          <cell r="HJ156"/>
          <cell r="HK156"/>
          <cell r="HL156"/>
          <cell r="HM156"/>
          <cell r="HN156"/>
          <cell r="HO156">
            <v>0</v>
          </cell>
          <cell r="HP156">
            <v>0</v>
          </cell>
          <cell r="HQ156">
            <v>0</v>
          </cell>
          <cell r="HR156">
            <v>0</v>
          </cell>
          <cell r="HS156">
            <v>0</v>
          </cell>
          <cell r="HT156"/>
          <cell r="HU156">
            <v>0</v>
          </cell>
          <cell r="HV156"/>
          <cell r="HW156">
            <v>0</v>
          </cell>
          <cell r="HX156"/>
          <cell r="HY156">
            <v>0</v>
          </cell>
          <cell r="HZ156">
            <v>18347</v>
          </cell>
          <cell r="IA156">
            <v>84</v>
          </cell>
          <cell r="IB156">
            <v>0</v>
          </cell>
          <cell r="IC156">
            <v>7</v>
          </cell>
          <cell r="ID156">
            <v>0</v>
          </cell>
          <cell r="IE156">
            <v>7.333333333333333</v>
          </cell>
          <cell r="IF156">
            <v>17.333333333333332</v>
          </cell>
          <cell r="IG156">
            <v>0</v>
          </cell>
          <cell r="IH156">
            <v>3.3333333333333335</v>
          </cell>
          <cell r="II156">
            <v>0</v>
          </cell>
          <cell r="IJ156"/>
          <cell r="IK156"/>
          <cell r="IL156"/>
          <cell r="IM156">
            <v>0</v>
          </cell>
          <cell r="IN156">
            <v>5400</v>
          </cell>
        </row>
        <row r="157">
          <cell r="A157">
            <v>154</v>
          </cell>
          <cell r="B157" t="str">
            <v>Yavatmal</v>
          </cell>
          <cell r="C157" t="str">
            <v>MAHARASHTRA</v>
          </cell>
          <cell r="D157" t="str">
            <v>Central</v>
          </cell>
          <cell r="E157" t="str">
            <v>SSTL (INDIA) PRIVATE LIMITED</v>
          </cell>
          <cell r="F157"/>
          <cell r="G157"/>
          <cell r="H157">
            <v>1</v>
          </cell>
          <cell r="I157"/>
          <cell r="J157" t="str">
            <v>High</v>
          </cell>
          <cell r="K157"/>
          <cell r="L157"/>
          <cell r="M157"/>
          <cell r="N157" t="str">
            <v>Ekeshwar Sahu</v>
          </cell>
          <cell r="O157">
            <v>4</v>
          </cell>
          <cell r="P157">
            <v>5000</v>
          </cell>
          <cell r="Q157">
            <v>1</v>
          </cell>
          <cell r="R157">
            <v>0</v>
          </cell>
          <cell r="S157">
            <v>0</v>
          </cell>
          <cell r="T157">
            <v>13</v>
          </cell>
          <cell r="U157">
            <v>0</v>
          </cell>
          <cell r="V157">
            <v>0</v>
          </cell>
          <cell r="W157">
            <v>0</v>
          </cell>
          <cell r="X157">
            <v>0</v>
          </cell>
          <cell r="Y157" t="str">
            <v/>
          </cell>
          <cell r="Z157">
            <v>0</v>
          </cell>
          <cell r="AA157" t="str">
            <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cell r="AY157"/>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cell r="BW157"/>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R157">
            <v>0</v>
          </cell>
          <cell r="CS157">
            <v>0</v>
          </cell>
          <cell r="CT157">
            <v>0</v>
          </cell>
          <cell r="CU157"/>
          <cell r="CV157"/>
          <cell r="CW157"/>
          <cell r="CX157"/>
          <cell r="CY157"/>
          <cell r="CZ157"/>
          <cell r="DA157"/>
          <cell r="DB157"/>
          <cell r="DC157"/>
          <cell r="DD157"/>
          <cell r="DE157"/>
          <cell r="DF157"/>
          <cell r="DG157"/>
          <cell r="DH157">
            <v>0</v>
          </cell>
          <cell r="DI157">
            <v>0</v>
          </cell>
          <cell r="DJ157">
            <v>0</v>
          </cell>
          <cell r="DK157">
            <v>0</v>
          </cell>
          <cell r="DL157">
            <v>0</v>
          </cell>
          <cell r="DM157">
            <v>0</v>
          </cell>
          <cell r="DN157">
            <v>0</v>
          </cell>
          <cell r="DO157">
            <v>0</v>
          </cell>
          <cell r="DP157">
            <v>0</v>
          </cell>
          <cell r="DQ157">
            <v>0</v>
          </cell>
          <cell r="DR157">
            <v>0</v>
          </cell>
          <cell r="DS157"/>
          <cell r="DT157"/>
          <cell r="DU157"/>
          <cell r="DV157"/>
          <cell r="DW157"/>
          <cell r="DX157"/>
          <cell r="DY157"/>
          <cell r="DZ157"/>
          <cell r="EA157"/>
          <cell r="EB157"/>
          <cell r="EC157"/>
          <cell r="ED157"/>
          <cell r="EE157"/>
          <cell r="EF157"/>
          <cell r="EG157">
            <v>0</v>
          </cell>
          <cell r="EH157">
            <v>0</v>
          </cell>
          <cell r="EI157">
            <v>0</v>
          </cell>
          <cell r="EJ157">
            <v>0</v>
          </cell>
          <cell r="EK157">
            <v>0</v>
          </cell>
          <cell r="EL157">
            <v>0</v>
          </cell>
          <cell r="EM157">
            <v>0</v>
          </cell>
          <cell r="EN157">
            <v>0</v>
          </cell>
          <cell r="EO157">
            <v>0</v>
          </cell>
          <cell r="EP157">
            <v>0</v>
          </cell>
          <cell r="EQ157">
            <v>0</v>
          </cell>
          <cell r="ER157">
            <v>0</v>
          </cell>
          <cell r="ES157"/>
          <cell r="ET157"/>
          <cell r="EU157"/>
          <cell r="EV157"/>
          <cell r="EW157"/>
          <cell r="EX157"/>
          <cell r="EY157"/>
          <cell r="EZ157"/>
          <cell r="FA157"/>
          <cell r="FB157"/>
          <cell r="FC157"/>
          <cell r="FD157"/>
          <cell r="FE157">
            <v>0</v>
          </cell>
          <cell r="FF157">
            <v>2</v>
          </cell>
          <cell r="FG157">
            <v>3</v>
          </cell>
          <cell r="FH157">
            <v>0</v>
          </cell>
          <cell r="FI157">
            <v>0</v>
          </cell>
          <cell r="FJ157">
            <v>0</v>
          </cell>
          <cell r="FK157">
            <v>0</v>
          </cell>
          <cell r="FL157">
            <v>0</v>
          </cell>
          <cell r="FM157">
            <v>0</v>
          </cell>
          <cell r="FN157">
            <v>0</v>
          </cell>
          <cell r="FO157">
            <v>0</v>
          </cell>
          <cell r="FP157">
            <v>0</v>
          </cell>
          <cell r="FQ157"/>
          <cell r="FR157"/>
          <cell r="FS157"/>
          <cell r="FT157"/>
          <cell r="FU157"/>
          <cell r="FV157"/>
          <cell r="FW157"/>
          <cell r="FX157"/>
          <cell r="FY157"/>
          <cell r="FZ157"/>
          <cell r="GA157"/>
          <cell r="GB157"/>
          <cell r="GC157">
            <v>0</v>
          </cell>
          <cell r="GD157">
            <v>2</v>
          </cell>
          <cell r="GE157">
            <v>3</v>
          </cell>
          <cell r="GF157">
            <v>0</v>
          </cell>
          <cell r="GG157">
            <v>0</v>
          </cell>
          <cell r="GH157">
            <v>0</v>
          </cell>
          <cell r="GI157">
            <v>0</v>
          </cell>
          <cell r="GJ157">
            <v>0</v>
          </cell>
          <cell r="GK157">
            <v>0</v>
          </cell>
          <cell r="GL157">
            <v>0</v>
          </cell>
          <cell r="GM157">
            <v>0</v>
          </cell>
          <cell r="GN157">
            <v>0</v>
          </cell>
          <cell r="GO157"/>
          <cell r="GP157">
            <v>0</v>
          </cell>
          <cell r="GQ157">
            <v>0</v>
          </cell>
          <cell r="GR157">
            <v>0</v>
          </cell>
          <cell r="GS157"/>
          <cell r="GT157"/>
          <cell r="GU157"/>
          <cell r="GV157"/>
          <cell r="GW157"/>
          <cell r="GX157"/>
          <cell r="GY157"/>
          <cell r="GZ157"/>
          <cell r="HA157"/>
          <cell r="HB157"/>
          <cell r="HC157">
            <v>0</v>
          </cell>
          <cell r="HD157">
            <v>0</v>
          </cell>
          <cell r="HE157">
            <v>0</v>
          </cell>
          <cell r="HF157">
            <v>0</v>
          </cell>
          <cell r="HG157">
            <v>0</v>
          </cell>
          <cell r="HH157">
            <v>0</v>
          </cell>
          <cell r="HI157">
            <v>0</v>
          </cell>
          <cell r="HJ157"/>
          <cell r="HK157"/>
          <cell r="HL157"/>
          <cell r="HM157"/>
          <cell r="HN157"/>
          <cell r="HO157">
            <v>0</v>
          </cell>
          <cell r="HP157">
            <v>0</v>
          </cell>
          <cell r="HQ157">
            <v>0</v>
          </cell>
          <cell r="HR157">
            <v>0</v>
          </cell>
          <cell r="HS157">
            <v>0</v>
          </cell>
          <cell r="HT157"/>
          <cell r="HU157">
            <v>0</v>
          </cell>
          <cell r="HV157"/>
          <cell r="HW157">
            <v>0</v>
          </cell>
          <cell r="HX157"/>
          <cell r="HY157">
            <v>0</v>
          </cell>
          <cell r="HZ157">
            <v>25498</v>
          </cell>
          <cell r="IA157">
            <v>0</v>
          </cell>
          <cell r="IB157">
            <v>0</v>
          </cell>
          <cell r="IC157">
            <v>0</v>
          </cell>
          <cell r="ID157">
            <v>0</v>
          </cell>
          <cell r="IE157">
            <v>0</v>
          </cell>
          <cell r="IF157">
            <v>0</v>
          </cell>
          <cell r="IG157">
            <v>0</v>
          </cell>
          <cell r="IH157">
            <v>0</v>
          </cell>
          <cell r="II157">
            <v>0</v>
          </cell>
          <cell r="IJ157"/>
          <cell r="IK157"/>
          <cell r="IL157"/>
          <cell r="IM157">
            <v>0</v>
          </cell>
          <cell r="IN157">
            <v>5000</v>
          </cell>
        </row>
        <row r="158">
          <cell r="A158">
            <v>155</v>
          </cell>
          <cell r="B158" t="str">
            <v>Wardha</v>
          </cell>
          <cell r="C158" t="str">
            <v>MAHARASHTRA</v>
          </cell>
          <cell r="D158" t="str">
            <v>Central</v>
          </cell>
          <cell r="E158" t="str">
            <v>SSTL (INDIA) PRIVATE LIMITED</v>
          </cell>
          <cell r="F158"/>
          <cell r="G158"/>
          <cell r="H158">
            <v>0.5</v>
          </cell>
          <cell r="I158"/>
          <cell r="J158" t="str">
            <v>Medium</v>
          </cell>
          <cell r="K158"/>
          <cell r="L158"/>
          <cell r="M158"/>
          <cell r="N158" t="str">
            <v>Ekeshwar Sahu</v>
          </cell>
          <cell r="O158">
            <v>0</v>
          </cell>
          <cell r="P158">
            <v>3000</v>
          </cell>
          <cell r="Q158">
            <v>0</v>
          </cell>
          <cell r="R158">
            <v>0</v>
          </cell>
          <cell r="S158">
            <v>0</v>
          </cell>
          <cell r="T158">
            <v>12</v>
          </cell>
          <cell r="U158">
            <v>0</v>
          </cell>
          <cell r="V158">
            <v>4</v>
          </cell>
          <cell r="W158">
            <v>0</v>
          </cell>
          <cell r="X158">
            <v>0</v>
          </cell>
          <cell r="Y158" t="str">
            <v/>
          </cell>
          <cell r="Z158">
            <v>0</v>
          </cell>
          <cell r="AA158" t="str">
            <v/>
          </cell>
          <cell r="AB158">
            <v>0</v>
          </cell>
          <cell r="AC158">
            <v>0</v>
          </cell>
          <cell r="AD158">
            <v>0</v>
          </cell>
          <cell r="AE158">
            <v>0</v>
          </cell>
          <cell r="AF158">
            <v>0</v>
          </cell>
          <cell r="AG158">
            <v>0</v>
          </cell>
          <cell r="AH158">
            <v>0</v>
          </cell>
          <cell r="AI158">
            <v>0</v>
          </cell>
          <cell r="AJ158">
            <v>0</v>
          </cell>
          <cell r="AK158">
            <v>0</v>
          </cell>
          <cell r="AL158">
            <v>12</v>
          </cell>
          <cell r="AM158">
            <v>32</v>
          </cell>
          <cell r="AN158">
            <v>0</v>
          </cell>
          <cell r="AO158">
            <v>27</v>
          </cell>
          <cell r="AP158">
            <v>0</v>
          </cell>
          <cell r="AQ158">
            <v>0</v>
          </cell>
          <cell r="AR158">
            <v>0</v>
          </cell>
          <cell r="AS158">
            <v>0</v>
          </cell>
          <cell r="AT158">
            <v>0</v>
          </cell>
          <cell r="AU158">
            <v>0</v>
          </cell>
          <cell r="AV158">
            <v>20.16</v>
          </cell>
          <cell r="AW158">
            <v>0</v>
          </cell>
          <cell r="AX158"/>
          <cell r="AY158"/>
          <cell r="AZ158">
            <v>0</v>
          </cell>
          <cell r="BA158">
            <v>0</v>
          </cell>
          <cell r="BB158">
            <v>0</v>
          </cell>
          <cell r="BC158">
            <v>0</v>
          </cell>
          <cell r="BD158">
            <v>0</v>
          </cell>
          <cell r="BE158">
            <v>0</v>
          </cell>
          <cell r="BF158">
            <v>0</v>
          </cell>
          <cell r="BG158">
            <v>0</v>
          </cell>
          <cell r="BH158">
            <v>0</v>
          </cell>
          <cell r="BI158">
            <v>0</v>
          </cell>
          <cell r="BJ158">
            <v>1</v>
          </cell>
          <cell r="BK158">
            <v>1</v>
          </cell>
          <cell r="BL158">
            <v>0</v>
          </cell>
          <cell r="BM158">
            <v>1</v>
          </cell>
          <cell r="BN158">
            <v>0</v>
          </cell>
          <cell r="BO158">
            <v>0</v>
          </cell>
          <cell r="BP158">
            <v>0</v>
          </cell>
          <cell r="BQ158">
            <v>0</v>
          </cell>
          <cell r="BR158">
            <v>0</v>
          </cell>
          <cell r="BS158">
            <v>0</v>
          </cell>
          <cell r="BT158">
            <v>1</v>
          </cell>
          <cell r="BU158">
            <v>0</v>
          </cell>
          <cell r="BV158"/>
          <cell r="BW158"/>
          <cell r="BX158">
            <v>4</v>
          </cell>
          <cell r="BY158">
            <v>0</v>
          </cell>
          <cell r="BZ158">
            <v>0</v>
          </cell>
          <cell r="CA158">
            <v>0</v>
          </cell>
          <cell r="CB158">
            <v>0</v>
          </cell>
          <cell r="CC158">
            <v>0</v>
          </cell>
          <cell r="CD158">
            <v>0</v>
          </cell>
          <cell r="CE158">
            <v>0</v>
          </cell>
          <cell r="CF158">
            <v>0</v>
          </cell>
          <cell r="CG158">
            <v>0</v>
          </cell>
          <cell r="CH158">
            <v>0</v>
          </cell>
          <cell r="CI158">
            <v>1</v>
          </cell>
          <cell r="CJ158">
            <v>1</v>
          </cell>
          <cell r="CK158">
            <v>0</v>
          </cell>
          <cell r="CL158">
            <v>1</v>
          </cell>
          <cell r="CM158">
            <v>0</v>
          </cell>
          <cell r="CN158">
            <v>0</v>
          </cell>
          <cell r="CO158">
            <v>0</v>
          </cell>
          <cell r="CP158">
            <v>0</v>
          </cell>
          <cell r="CQ158">
            <v>0</v>
          </cell>
          <cell r="CR158">
            <v>0</v>
          </cell>
          <cell r="CS158">
            <v>1</v>
          </cell>
          <cell r="CT158">
            <v>0</v>
          </cell>
          <cell r="CU158"/>
          <cell r="CV158"/>
          <cell r="CW158"/>
          <cell r="CX158"/>
          <cell r="CY158"/>
          <cell r="CZ158"/>
          <cell r="DA158"/>
          <cell r="DB158"/>
          <cell r="DC158"/>
          <cell r="DD158"/>
          <cell r="DE158"/>
          <cell r="DF158"/>
          <cell r="DG158"/>
          <cell r="DH158">
            <v>2</v>
          </cell>
          <cell r="DI158">
            <v>2</v>
          </cell>
          <cell r="DJ158">
            <v>2</v>
          </cell>
          <cell r="DK158">
            <v>1</v>
          </cell>
          <cell r="DL158">
            <v>1</v>
          </cell>
          <cell r="DM158">
            <v>0</v>
          </cell>
          <cell r="DN158">
            <v>0</v>
          </cell>
          <cell r="DO158">
            <v>0</v>
          </cell>
          <cell r="DP158">
            <v>0</v>
          </cell>
          <cell r="DQ158">
            <v>1</v>
          </cell>
          <cell r="DR158">
            <v>1</v>
          </cell>
          <cell r="DS158"/>
          <cell r="DT158"/>
          <cell r="DU158"/>
          <cell r="DV158"/>
          <cell r="DW158"/>
          <cell r="DX158"/>
          <cell r="DY158"/>
          <cell r="DZ158"/>
          <cell r="EA158"/>
          <cell r="EB158"/>
          <cell r="EC158"/>
          <cell r="ED158"/>
          <cell r="EE158"/>
          <cell r="EF158"/>
          <cell r="EG158">
            <v>0</v>
          </cell>
          <cell r="EH158">
            <v>0</v>
          </cell>
          <cell r="EI158">
            <v>0</v>
          </cell>
          <cell r="EJ158">
            <v>0</v>
          </cell>
          <cell r="EK158">
            <v>0</v>
          </cell>
          <cell r="EL158">
            <v>0</v>
          </cell>
          <cell r="EM158">
            <v>0</v>
          </cell>
          <cell r="EN158">
            <v>0</v>
          </cell>
          <cell r="EO158">
            <v>0</v>
          </cell>
          <cell r="EP158">
            <v>0</v>
          </cell>
          <cell r="EQ158">
            <v>0</v>
          </cell>
          <cell r="ER158">
            <v>0</v>
          </cell>
          <cell r="ES158"/>
          <cell r="ET158"/>
          <cell r="EU158"/>
          <cell r="EV158"/>
          <cell r="EW158"/>
          <cell r="EX158"/>
          <cell r="EY158"/>
          <cell r="EZ158"/>
          <cell r="FA158"/>
          <cell r="FB158"/>
          <cell r="FC158"/>
          <cell r="FD158"/>
          <cell r="FE158">
            <v>2</v>
          </cell>
          <cell r="FF158">
            <v>1</v>
          </cell>
          <cell r="FG158">
            <v>1</v>
          </cell>
          <cell r="FH158">
            <v>0</v>
          </cell>
          <cell r="FI158">
            <v>0</v>
          </cell>
          <cell r="FJ158">
            <v>0</v>
          </cell>
          <cell r="FK158">
            <v>0</v>
          </cell>
          <cell r="FL158">
            <v>0</v>
          </cell>
          <cell r="FM158">
            <v>0</v>
          </cell>
          <cell r="FN158">
            <v>0</v>
          </cell>
          <cell r="FO158">
            <v>0</v>
          </cell>
          <cell r="FP158">
            <v>0</v>
          </cell>
          <cell r="FQ158"/>
          <cell r="FR158"/>
          <cell r="FS158"/>
          <cell r="FT158"/>
          <cell r="FU158"/>
          <cell r="FV158"/>
          <cell r="FW158"/>
          <cell r="FX158"/>
          <cell r="FY158"/>
          <cell r="FZ158"/>
          <cell r="GA158"/>
          <cell r="GB158"/>
          <cell r="GC158">
            <v>2</v>
          </cell>
          <cell r="GD158">
            <v>1</v>
          </cell>
          <cell r="GE158">
            <v>1</v>
          </cell>
          <cell r="GF158">
            <v>0</v>
          </cell>
          <cell r="GG158">
            <v>0</v>
          </cell>
          <cell r="GH158">
            <v>0</v>
          </cell>
          <cell r="GI158">
            <v>0</v>
          </cell>
          <cell r="GJ158">
            <v>0</v>
          </cell>
          <cell r="GK158">
            <v>0</v>
          </cell>
          <cell r="GL158">
            <v>0</v>
          </cell>
          <cell r="GM158">
            <v>0</v>
          </cell>
          <cell r="GN158">
            <v>0</v>
          </cell>
          <cell r="GO158"/>
          <cell r="GP158">
            <v>0</v>
          </cell>
          <cell r="GQ158">
            <v>0</v>
          </cell>
          <cell r="GR158">
            <v>0</v>
          </cell>
          <cell r="GS158"/>
          <cell r="GT158"/>
          <cell r="GU158"/>
          <cell r="GV158"/>
          <cell r="GW158"/>
          <cell r="GX158"/>
          <cell r="GY158"/>
          <cell r="GZ158"/>
          <cell r="HA158"/>
          <cell r="HB158"/>
          <cell r="HC158">
            <v>0</v>
          </cell>
          <cell r="HD158">
            <v>0</v>
          </cell>
          <cell r="HE158">
            <v>0</v>
          </cell>
          <cell r="HF158">
            <v>0</v>
          </cell>
          <cell r="HG158">
            <v>0</v>
          </cell>
          <cell r="HH158">
            <v>1</v>
          </cell>
          <cell r="HI158">
            <v>0</v>
          </cell>
          <cell r="HJ158"/>
          <cell r="HK158"/>
          <cell r="HL158"/>
          <cell r="HM158"/>
          <cell r="HN158"/>
          <cell r="HO158">
            <v>0</v>
          </cell>
          <cell r="HP158">
            <v>0</v>
          </cell>
          <cell r="HQ158">
            <v>0</v>
          </cell>
          <cell r="HR158">
            <v>0</v>
          </cell>
          <cell r="HS158">
            <v>106521</v>
          </cell>
          <cell r="HT158"/>
          <cell r="HU158">
            <v>0</v>
          </cell>
          <cell r="HV158"/>
          <cell r="HW158">
            <v>0</v>
          </cell>
          <cell r="HX158"/>
          <cell r="HY158">
            <v>0</v>
          </cell>
          <cell r="HZ158">
            <v>13272</v>
          </cell>
          <cell r="IA158">
            <v>44</v>
          </cell>
          <cell r="IB158">
            <v>47.16</v>
          </cell>
          <cell r="IC158">
            <v>3.6666666666666665</v>
          </cell>
          <cell r="ID158">
            <v>4.7159999999999993</v>
          </cell>
          <cell r="IE158">
            <v>0</v>
          </cell>
          <cell r="IF158">
            <v>0</v>
          </cell>
          <cell r="IG158">
            <v>0</v>
          </cell>
          <cell r="IH158">
            <v>14.666666666666666</v>
          </cell>
          <cell r="II158">
            <v>9</v>
          </cell>
          <cell r="IJ158"/>
          <cell r="IK158"/>
          <cell r="IL158"/>
          <cell r="IM158">
            <v>6.72</v>
          </cell>
          <cell r="IN158">
            <v>2950</v>
          </cell>
        </row>
        <row r="159">
          <cell r="A159">
            <v>156</v>
          </cell>
          <cell r="B159" t="str">
            <v>Gondia</v>
          </cell>
          <cell r="C159" t="str">
            <v>MAHARASHTRA</v>
          </cell>
          <cell r="D159" t="str">
            <v>Central</v>
          </cell>
          <cell r="E159" t="str">
            <v>SSTL (INDIA) PRIVATE LIMITED</v>
          </cell>
          <cell r="F159"/>
          <cell r="G159"/>
          <cell r="H159">
            <v>0.5</v>
          </cell>
          <cell r="I159"/>
          <cell r="J159" t="str">
            <v>Medium</v>
          </cell>
          <cell r="K159"/>
          <cell r="L159"/>
          <cell r="M159"/>
          <cell r="N159" t="str">
            <v>Ekeshwar Sahu</v>
          </cell>
          <cell r="O159">
            <v>5</v>
          </cell>
          <cell r="P159">
            <v>2500</v>
          </cell>
          <cell r="Q159">
            <v>0</v>
          </cell>
          <cell r="R159">
            <v>1</v>
          </cell>
          <cell r="S159">
            <v>1</v>
          </cell>
          <cell r="T159">
            <v>8</v>
          </cell>
          <cell r="U159">
            <v>0</v>
          </cell>
          <cell r="V159">
            <v>0</v>
          </cell>
          <cell r="W159">
            <v>0</v>
          </cell>
          <cell r="X159">
            <v>0</v>
          </cell>
          <cell r="Y159" t="str">
            <v/>
          </cell>
          <cell r="Z159">
            <v>0</v>
          </cell>
          <cell r="AA159" t="str">
            <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cell r="AY159"/>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cell r="BW159"/>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cell r="CV159"/>
          <cell r="CW159"/>
          <cell r="CX159"/>
          <cell r="CY159"/>
          <cell r="CZ159"/>
          <cell r="DA159"/>
          <cell r="DB159"/>
          <cell r="DC159"/>
          <cell r="DD159"/>
          <cell r="DE159"/>
          <cell r="DF159"/>
          <cell r="DG159"/>
          <cell r="DH159">
            <v>0</v>
          </cell>
          <cell r="DI159">
            <v>0</v>
          </cell>
          <cell r="DJ159">
            <v>0</v>
          </cell>
          <cell r="DK159">
            <v>0</v>
          </cell>
          <cell r="DL159">
            <v>0</v>
          </cell>
          <cell r="DM159">
            <v>0</v>
          </cell>
          <cell r="DN159">
            <v>0</v>
          </cell>
          <cell r="DO159">
            <v>0</v>
          </cell>
          <cell r="DP159">
            <v>0</v>
          </cell>
          <cell r="DQ159">
            <v>0</v>
          </cell>
          <cell r="DR159">
            <v>0</v>
          </cell>
          <cell r="DS159"/>
          <cell r="DT159"/>
          <cell r="DU159"/>
          <cell r="DV159"/>
          <cell r="DW159"/>
          <cell r="DX159"/>
          <cell r="DY159"/>
          <cell r="DZ159"/>
          <cell r="EA159"/>
          <cell r="EB159"/>
          <cell r="EC159"/>
          <cell r="ED159"/>
          <cell r="EE159"/>
          <cell r="EF159"/>
          <cell r="EG159">
            <v>0</v>
          </cell>
          <cell r="EH159">
            <v>0</v>
          </cell>
          <cell r="EI159">
            <v>0</v>
          </cell>
          <cell r="EJ159">
            <v>0</v>
          </cell>
          <cell r="EK159">
            <v>0</v>
          </cell>
          <cell r="EL159">
            <v>0</v>
          </cell>
          <cell r="EM159">
            <v>0</v>
          </cell>
          <cell r="EN159">
            <v>0</v>
          </cell>
          <cell r="EO159">
            <v>0</v>
          </cell>
          <cell r="EP159">
            <v>0</v>
          </cell>
          <cell r="EQ159">
            <v>0</v>
          </cell>
          <cell r="ER159">
            <v>0</v>
          </cell>
          <cell r="ES159"/>
          <cell r="ET159"/>
          <cell r="EU159"/>
          <cell r="EV159"/>
          <cell r="EW159"/>
          <cell r="EX159"/>
          <cell r="EY159"/>
          <cell r="EZ159"/>
          <cell r="FA159"/>
          <cell r="FB159"/>
          <cell r="FC159"/>
          <cell r="FD159"/>
          <cell r="FE159">
            <v>0</v>
          </cell>
          <cell r="FF159">
            <v>0</v>
          </cell>
          <cell r="FG159">
            <v>0</v>
          </cell>
          <cell r="FH159">
            <v>0</v>
          </cell>
          <cell r="FI159">
            <v>0</v>
          </cell>
          <cell r="FJ159">
            <v>0</v>
          </cell>
          <cell r="FK159">
            <v>0</v>
          </cell>
          <cell r="FL159">
            <v>0</v>
          </cell>
          <cell r="FM159">
            <v>0</v>
          </cell>
          <cell r="FN159">
            <v>0</v>
          </cell>
          <cell r="FO159">
            <v>0</v>
          </cell>
          <cell r="FP159">
            <v>0</v>
          </cell>
          <cell r="FQ159"/>
          <cell r="FR159"/>
          <cell r="FS159"/>
          <cell r="FT159"/>
          <cell r="FU159"/>
          <cell r="FV159"/>
          <cell r="FW159"/>
          <cell r="FX159"/>
          <cell r="FY159"/>
          <cell r="FZ159"/>
          <cell r="GA159"/>
          <cell r="GB159"/>
          <cell r="GC159">
            <v>0</v>
          </cell>
          <cell r="GD159">
            <v>0</v>
          </cell>
          <cell r="GE159">
            <v>0</v>
          </cell>
          <cell r="GF159">
            <v>0</v>
          </cell>
          <cell r="GG159">
            <v>0</v>
          </cell>
          <cell r="GH159">
            <v>0</v>
          </cell>
          <cell r="GI159">
            <v>0</v>
          </cell>
          <cell r="GJ159">
            <v>0</v>
          </cell>
          <cell r="GK159">
            <v>0</v>
          </cell>
          <cell r="GL159">
            <v>0</v>
          </cell>
          <cell r="GM159">
            <v>0</v>
          </cell>
          <cell r="GN159">
            <v>0</v>
          </cell>
          <cell r="GO159"/>
          <cell r="GP159">
            <v>0</v>
          </cell>
          <cell r="GQ159">
            <v>0</v>
          </cell>
          <cell r="GR159">
            <v>0</v>
          </cell>
          <cell r="GS159"/>
          <cell r="GT159"/>
          <cell r="GU159"/>
          <cell r="GV159"/>
          <cell r="GW159"/>
          <cell r="GX159"/>
          <cell r="GY159"/>
          <cell r="GZ159"/>
          <cell r="HA159"/>
          <cell r="HB159"/>
          <cell r="HC159">
            <v>0</v>
          </cell>
          <cell r="HD159">
            <v>0</v>
          </cell>
          <cell r="HE159">
            <v>1</v>
          </cell>
          <cell r="HF159">
            <v>0</v>
          </cell>
          <cell r="HG159">
            <v>0</v>
          </cell>
          <cell r="HH159">
            <v>0</v>
          </cell>
          <cell r="HI159">
            <v>0</v>
          </cell>
          <cell r="HJ159"/>
          <cell r="HK159"/>
          <cell r="HL159"/>
          <cell r="HM159"/>
          <cell r="HN159"/>
          <cell r="HO159">
            <v>0</v>
          </cell>
          <cell r="HP159">
            <v>0</v>
          </cell>
          <cell r="HQ159">
            <v>0</v>
          </cell>
          <cell r="HR159">
            <v>0</v>
          </cell>
          <cell r="HS159">
            <v>0</v>
          </cell>
          <cell r="HT159"/>
          <cell r="HU159">
            <v>0</v>
          </cell>
          <cell r="HV159"/>
          <cell r="HW159">
            <v>0</v>
          </cell>
          <cell r="HX159"/>
          <cell r="HY159">
            <v>0</v>
          </cell>
          <cell r="HZ159">
            <v>18347</v>
          </cell>
          <cell r="IA159">
            <v>0</v>
          </cell>
          <cell r="IB159">
            <v>0</v>
          </cell>
          <cell r="IC159">
            <v>0</v>
          </cell>
          <cell r="ID159">
            <v>0</v>
          </cell>
          <cell r="IE159">
            <v>0</v>
          </cell>
          <cell r="IF159">
            <v>0</v>
          </cell>
          <cell r="IG159">
            <v>0</v>
          </cell>
          <cell r="IH159">
            <v>0</v>
          </cell>
          <cell r="II159">
            <v>0</v>
          </cell>
          <cell r="IJ159"/>
          <cell r="IK159"/>
          <cell r="IL159"/>
          <cell r="IM159">
            <v>0</v>
          </cell>
          <cell r="IN159">
            <v>1500</v>
          </cell>
        </row>
        <row r="160">
          <cell r="A160">
            <v>157</v>
          </cell>
          <cell r="B160" t="str">
            <v>Gadchiroli</v>
          </cell>
          <cell r="C160" t="str">
            <v>MAHARASHTRA</v>
          </cell>
          <cell r="D160" t="str">
            <v>Central</v>
          </cell>
          <cell r="E160" t="str">
            <v>SSTL (INDIA) PRIVATE LIMITED</v>
          </cell>
          <cell r="F160"/>
          <cell r="G160"/>
          <cell r="H160">
            <v>0.5</v>
          </cell>
          <cell r="I160"/>
          <cell r="J160" t="str">
            <v>Medium</v>
          </cell>
          <cell r="K160"/>
          <cell r="L160"/>
          <cell r="M160"/>
          <cell r="N160" t="str">
            <v>Ekeshwar Sahu</v>
          </cell>
          <cell r="O160">
            <v>3</v>
          </cell>
          <cell r="P160">
            <v>2500</v>
          </cell>
          <cell r="Q160">
            <v>0</v>
          </cell>
          <cell r="R160">
            <v>1</v>
          </cell>
          <cell r="S160">
            <v>0</v>
          </cell>
          <cell r="T160">
            <v>11</v>
          </cell>
          <cell r="U160">
            <v>0</v>
          </cell>
          <cell r="V160">
            <v>0</v>
          </cell>
          <cell r="W160">
            <v>0</v>
          </cell>
          <cell r="X160">
            <v>0</v>
          </cell>
          <cell r="Y160" t="str">
            <v/>
          </cell>
          <cell r="Z160">
            <v>0</v>
          </cell>
          <cell r="AA160" t="str">
            <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cell r="AY160"/>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cell r="BW160"/>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cell r="CV160"/>
          <cell r="CW160"/>
          <cell r="CX160"/>
          <cell r="CY160"/>
          <cell r="CZ160"/>
          <cell r="DA160"/>
          <cell r="DB160"/>
          <cell r="DC160"/>
          <cell r="DD160"/>
          <cell r="DE160"/>
          <cell r="DF160"/>
          <cell r="DG160"/>
          <cell r="DH160">
            <v>0</v>
          </cell>
          <cell r="DI160">
            <v>0</v>
          </cell>
          <cell r="DJ160">
            <v>0</v>
          </cell>
          <cell r="DK160">
            <v>0</v>
          </cell>
          <cell r="DL160">
            <v>0</v>
          </cell>
          <cell r="DM160">
            <v>0</v>
          </cell>
          <cell r="DN160">
            <v>0</v>
          </cell>
          <cell r="DO160">
            <v>0</v>
          </cell>
          <cell r="DP160">
            <v>0</v>
          </cell>
          <cell r="DQ160">
            <v>0</v>
          </cell>
          <cell r="DR160">
            <v>0</v>
          </cell>
          <cell r="DS160"/>
          <cell r="DT160"/>
          <cell r="DU160"/>
          <cell r="DV160"/>
          <cell r="DW160"/>
          <cell r="DX160"/>
          <cell r="DY160"/>
          <cell r="DZ160"/>
          <cell r="EA160"/>
          <cell r="EB160"/>
          <cell r="EC160"/>
          <cell r="ED160"/>
          <cell r="EE160"/>
          <cell r="EF160"/>
          <cell r="EG160">
            <v>0</v>
          </cell>
          <cell r="EH160">
            <v>0</v>
          </cell>
          <cell r="EI160">
            <v>0</v>
          </cell>
          <cell r="EJ160">
            <v>0</v>
          </cell>
          <cell r="EK160">
            <v>0</v>
          </cell>
          <cell r="EL160">
            <v>0</v>
          </cell>
          <cell r="EM160">
            <v>0</v>
          </cell>
          <cell r="EN160">
            <v>0</v>
          </cell>
          <cell r="EO160">
            <v>0</v>
          </cell>
          <cell r="EP160">
            <v>0</v>
          </cell>
          <cell r="EQ160">
            <v>0</v>
          </cell>
          <cell r="ER160">
            <v>0</v>
          </cell>
          <cell r="ES160"/>
          <cell r="ET160"/>
          <cell r="EU160"/>
          <cell r="EV160"/>
          <cell r="EW160"/>
          <cell r="EX160"/>
          <cell r="EY160"/>
          <cell r="EZ160"/>
          <cell r="FA160"/>
          <cell r="FB160"/>
          <cell r="FC160"/>
          <cell r="FD160"/>
          <cell r="FE160">
            <v>0</v>
          </cell>
          <cell r="FF160">
            <v>0</v>
          </cell>
          <cell r="FG160">
            <v>0</v>
          </cell>
          <cell r="FH160">
            <v>0</v>
          </cell>
          <cell r="FI160">
            <v>0</v>
          </cell>
          <cell r="FJ160">
            <v>0</v>
          </cell>
          <cell r="FK160">
            <v>0</v>
          </cell>
          <cell r="FL160">
            <v>0</v>
          </cell>
          <cell r="FM160">
            <v>0</v>
          </cell>
          <cell r="FN160">
            <v>0</v>
          </cell>
          <cell r="FO160">
            <v>0</v>
          </cell>
          <cell r="FP160">
            <v>0</v>
          </cell>
          <cell r="FQ160"/>
          <cell r="FR160"/>
          <cell r="FS160"/>
          <cell r="FT160"/>
          <cell r="FU160"/>
          <cell r="FV160"/>
          <cell r="FW160"/>
          <cell r="FX160"/>
          <cell r="FY160"/>
          <cell r="FZ160"/>
          <cell r="GA160"/>
          <cell r="GB160"/>
          <cell r="GC160">
            <v>0</v>
          </cell>
          <cell r="GD160">
            <v>0</v>
          </cell>
          <cell r="GE160">
            <v>0</v>
          </cell>
          <cell r="GF160">
            <v>0</v>
          </cell>
          <cell r="GG160">
            <v>0</v>
          </cell>
          <cell r="GH160">
            <v>0</v>
          </cell>
          <cell r="GI160">
            <v>0</v>
          </cell>
          <cell r="GJ160">
            <v>0</v>
          </cell>
          <cell r="GK160">
            <v>0</v>
          </cell>
          <cell r="GL160">
            <v>0</v>
          </cell>
          <cell r="GM160">
            <v>0</v>
          </cell>
          <cell r="GN160">
            <v>0</v>
          </cell>
          <cell r="GO160"/>
          <cell r="GP160">
            <v>0</v>
          </cell>
          <cell r="GQ160">
            <v>0</v>
          </cell>
          <cell r="GR160">
            <v>0</v>
          </cell>
          <cell r="GS160"/>
          <cell r="GT160"/>
          <cell r="GU160"/>
          <cell r="GV160"/>
          <cell r="GW160"/>
          <cell r="GX160"/>
          <cell r="GY160"/>
          <cell r="GZ160"/>
          <cell r="HA160"/>
          <cell r="HB160"/>
          <cell r="HC160">
            <v>0</v>
          </cell>
          <cell r="HD160">
            <v>0</v>
          </cell>
          <cell r="HE160">
            <v>0</v>
          </cell>
          <cell r="HF160">
            <v>0</v>
          </cell>
          <cell r="HG160">
            <v>0</v>
          </cell>
          <cell r="HH160">
            <v>0</v>
          </cell>
          <cell r="HI160">
            <v>0</v>
          </cell>
          <cell r="HJ160"/>
          <cell r="HK160"/>
          <cell r="HL160"/>
          <cell r="HM160"/>
          <cell r="HN160"/>
          <cell r="HO160">
            <v>0</v>
          </cell>
          <cell r="HP160">
            <v>0</v>
          </cell>
          <cell r="HQ160">
            <v>0</v>
          </cell>
          <cell r="HR160">
            <v>0</v>
          </cell>
          <cell r="HS160">
            <v>8995</v>
          </cell>
          <cell r="HT160"/>
          <cell r="HU160">
            <v>0</v>
          </cell>
          <cell r="HV160"/>
          <cell r="HW160">
            <v>0</v>
          </cell>
          <cell r="HX160"/>
          <cell r="HY160">
            <v>0</v>
          </cell>
          <cell r="HZ160">
            <v>54869</v>
          </cell>
          <cell r="IA160">
            <v>0</v>
          </cell>
          <cell r="IB160">
            <v>0</v>
          </cell>
          <cell r="IC160">
            <v>0</v>
          </cell>
          <cell r="ID160">
            <v>0</v>
          </cell>
          <cell r="IE160">
            <v>0</v>
          </cell>
          <cell r="IF160">
            <v>0</v>
          </cell>
          <cell r="IG160">
            <v>0</v>
          </cell>
          <cell r="IH160">
            <v>0</v>
          </cell>
          <cell r="II160">
            <v>0</v>
          </cell>
          <cell r="IJ160"/>
          <cell r="IK160"/>
          <cell r="IL160"/>
          <cell r="IM160">
            <v>0</v>
          </cell>
          <cell r="IN160">
            <v>2500</v>
          </cell>
        </row>
        <row r="161">
          <cell r="A161">
            <v>158</v>
          </cell>
          <cell r="B161" t="str">
            <v>Bhandara</v>
          </cell>
          <cell r="C161" t="str">
            <v>MAHARASHTRA</v>
          </cell>
          <cell r="D161" t="str">
            <v>Central</v>
          </cell>
          <cell r="E161" t="str">
            <v>SSTL (INDIA) PRIVATE LIMITED</v>
          </cell>
          <cell r="F161"/>
          <cell r="G161"/>
          <cell r="H161">
            <v>0.5</v>
          </cell>
          <cell r="I161"/>
          <cell r="J161" t="str">
            <v>Medium</v>
          </cell>
          <cell r="K161"/>
          <cell r="L161"/>
          <cell r="M161"/>
          <cell r="N161" t="str">
            <v>Ekeshwar Sahu</v>
          </cell>
          <cell r="O161">
            <v>0</v>
          </cell>
          <cell r="P161">
            <v>2500</v>
          </cell>
          <cell r="Q161">
            <v>0</v>
          </cell>
          <cell r="R161">
            <v>0</v>
          </cell>
          <cell r="S161">
            <v>0</v>
          </cell>
          <cell r="T161">
            <v>3</v>
          </cell>
          <cell r="U161">
            <v>0</v>
          </cell>
          <cell r="V161">
            <v>2</v>
          </cell>
          <cell r="W161">
            <v>0</v>
          </cell>
          <cell r="X161">
            <v>0</v>
          </cell>
          <cell r="Y161" t="str">
            <v/>
          </cell>
          <cell r="Z161">
            <v>0</v>
          </cell>
          <cell r="AA161" t="str">
            <v/>
          </cell>
          <cell r="AB161">
            <v>0</v>
          </cell>
          <cell r="AC161">
            <v>0</v>
          </cell>
          <cell r="AD161">
            <v>0</v>
          </cell>
          <cell r="AE161">
            <v>0</v>
          </cell>
          <cell r="AF161">
            <v>0</v>
          </cell>
          <cell r="AG161">
            <v>0</v>
          </cell>
          <cell r="AH161">
            <v>25</v>
          </cell>
          <cell r="AI161">
            <v>0</v>
          </cell>
          <cell r="AJ161">
            <v>0</v>
          </cell>
          <cell r="AK161">
            <v>0</v>
          </cell>
          <cell r="AL161">
            <v>10</v>
          </cell>
          <cell r="AM161">
            <v>0</v>
          </cell>
          <cell r="AN161">
            <v>0</v>
          </cell>
          <cell r="AO161">
            <v>0</v>
          </cell>
          <cell r="AP161">
            <v>12</v>
          </cell>
          <cell r="AQ161">
            <v>0</v>
          </cell>
          <cell r="AR161">
            <v>0</v>
          </cell>
          <cell r="AS161">
            <v>0</v>
          </cell>
          <cell r="AT161">
            <v>0</v>
          </cell>
          <cell r="AU161">
            <v>0</v>
          </cell>
          <cell r="AV161">
            <v>0</v>
          </cell>
          <cell r="AW161">
            <v>0</v>
          </cell>
          <cell r="AX161"/>
          <cell r="AY161"/>
          <cell r="AZ161">
            <v>0</v>
          </cell>
          <cell r="BA161">
            <v>0</v>
          </cell>
          <cell r="BB161">
            <v>0</v>
          </cell>
          <cell r="BC161">
            <v>0</v>
          </cell>
          <cell r="BD161">
            <v>0</v>
          </cell>
          <cell r="BE161">
            <v>0</v>
          </cell>
          <cell r="BF161">
            <v>1</v>
          </cell>
          <cell r="BG161">
            <v>0</v>
          </cell>
          <cell r="BH161">
            <v>0</v>
          </cell>
          <cell r="BI161">
            <v>0</v>
          </cell>
          <cell r="BJ161">
            <v>0</v>
          </cell>
          <cell r="BK161">
            <v>0</v>
          </cell>
          <cell r="BL161">
            <v>0</v>
          </cell>
          <cell r="BM161">
            <v>0</v>
          </cell>
          <cell r="BN161">
            <v>1</v>
          </cell>
          <cell r="BO161">
            <v>0</v>
          </cell>
          <cell r="BP161">
            <v>0</v>
          </cell>
          <cell r="BQ161">
            <v>0</v>
          </cell>
          <cell r="BR161">
            <v>0</v>
          </cell>
          <cell r="BS161">
            <v>0</v>
          </cell>
          <cell r="BT161">
            <v>0</v>
          </cell>
          <cell r="BU161">
            <v>0</v>
          </cell>
          <cell r="BV161"/>
          <cell r="BW161"/>
          <cell r="BX161">
            <v>2</v>
          </cell>
          <cell r="BY161">
            <v>0</v>
          </cell>
          <cell r="BZ161">
            <v>0</v>
          </cell>
          <cell r="CA161">
            <v>0</v>
          </cell>
          <cell r="CB161">
            <v>0</v>
          </cell>
          <cell r="CC161">
            <v>0</v>
          </cell>
          <cell r="CD161">
            <v>0</v>
          </cell>
          <cell r="CE161">
            <v>1</v>
          </cell>
          <cell r="CF161">
            <v>0</v>
          </cell>
          <cell r="CG161">
            <v>0</v>
          </cell>
          <cell r="CH161">
            <v>0</v>
          </cell>
          <cell r="CI161">
            <v>1</v>
          </cell>
          <cell r="CJ161">
            <v>0</v>
          </cell>
          <cell r="CK161">
            <v>0</v>
          </cell>
          <cell r="CL161">
            <v>0</v>
          </cell>
          <cell r="CM161">
            <v>1</v>
          </cell>
          <cell r="CN161">
            <v>0</v>
          </cell>
          <cell r="CO161">
            <v>0</v>
          </cell>
          <cell r="CP161">
            <v>0</v>
          </cell>
          <cell r="CQ161">
            <v>0</v>
          </cell>
          <cell r="CR161">
            <v>0</v>
          </cell>
          <cell r="CS161">
            <v>0</v>
          </cell>
          <cell r="CT161">
            <v>0</v>
          </cell>
          <cell r="CU161"/>
          <cell r="CV161"/>
          <cell r="CW161"/>
          <cell r="CX161"/>
          <cell r="CY161"/>
          <cell r="CZ161"/>
          <cell r="DA161"/>
          <cell r="DB161"/>
          <cell r="DC161"/>
          <cell r="DD161"/>
          <cell r="DE161"/>
          <cell r="DF161"/>
          <cell r="DG161"/>
          <cell r="DH161">
            <v>1</v>
          </cell>
          <cell r="DI161">
            <v>1</v>
          </cell>
          <cell r="DJ161">
            <v>0</v>
          </cell>
          <cell r="DK161">
            <v>1</v>
          </cell>
          <cell r="DL161">
            <v>1</v>
          </cell>
          <cell r="DM161">
            <v>1</v>
          </cell>
          <cell r="DN161">
            <v>0</v>
          </cell>
          <cell r="DO161">
            <v>0</v>
          </cell>
          <cell r="DP161">
            <v>0</v>
          </cell>
          <cell r="DQ161">
            <v>0</v>
          </cell>
          <cell r="DR161">
            <v>0</v>
          </cell>
          <cell r="DS161"/>
          <cell r="DT161"/>
          <cell r="DU161"/>
          <cell r="DV161"/>
          <cell r="DW161"/>
          <cell r="DX161"/>
          <cell r="DY161"/>
          <cell r="DZ161"/>
          <cell r="EA161"/>
          <cell r="EB161"/>
          <cell r="EC161"/>
          <cell r="ED161"/>
          <cell r="EE161"/>
          <cell r="EF161"/>
          <cell r="EG161">
            <v>0</v>
          </cell>
          <cell r="EH161">
            <v>0</v>
          </cell>
          <cell r="EI161">
            <v>0</v>
          </cell>
          <cell r="EJ161">
            <v>0</v>
          </cell>
          <cell r="EK161">
            <v>0</v>
          </cell>
          <cell r="EL161">
            <v>0</v>
          </cell>
          <cell r="EM161">
            <v>0</v>
          </cell>
          <cell r="EN161">
            <v>0</v>
          </cell>
          <cell r="EO161">
            <v>0</v>
          </cell>
          <cell r="EP161">
            <v>0</v>
          </cell>
          <cell r="EQ161">
            <v>0</v>
          </cell>
          <cell r="ER161">
            <v>0</v>
          </cell>
          <cell r="ES161"/>
          <cell r="ET161"/>
          <cell r="EU161"/>
          <cell r="EV161"/>
          <cell r="EW161"/>
          <cell r="EX161"/>
          <cell r="EY161"/>
          <cell r="EZ161"/>
          <cell r="FA161"/>
          <cell r="FB161"/>
          <cell r="FC161"/>
          <cell r="FD161"/>
          <cell r="FE161">
            <v>1</v>
          </cell>
          <cell r="FF161">
            <v>1</v>
          </cell>
          <cell r="FG161">
            <v>1</v>
          </cell>
          <cell r="FH161">
            <v>0</v>
          </cell>
          <cell r="FI161">
            <v>0</v>
          </cell>
          <cell r="FJ161">
            <v>0</v>
          </cell>
          <cell r="FK161">
            <v>0</v>
          </cell>
          <cell r="FL161">
            <v>0</v>
          </cell>
          <cell r="FM161">
            <v>0</v>
          </cell>
          <cell r="FN161">
            <v>0</v>
          </cell>
          <cell r="FO161">
            <v>0</v>
          </cell>
          <cell r="FP161">
            <v>0</v>
          </cell>
          <cell r="FQ161"/>
          <cell r="FR161"/>
          <cell r="FS161"/>
          <cell r="FT161"/>
          <cell r="FU161"/>
          <cell r="FV161"/>
          <cell r="FW161"/>
          <cell r="FX161"/>
          <cell r="FY161"/>
          <cell r="FZ161"/>
          <cell r="GA161"/>
          <cell r="GB161"/>
          <cell r="GC161">
            <v>1</v>
          </cell>
          <cell r="GD161">
            <v>1</v>
          </cell>
          <cell r="GE161">
            <v>1</v>
          </cell>
          <cell r="GF161">
            <v>0</v>
          </cell>
          <cell r="GG161">
            <v>0</v>
          </cell>
          <cell r="GH161">
            <v>0</v>
          </cell>
          <cell r="GI161">
            <v>0</v>
          </cell>
          <cell r="GJ161">
            <v>0</v>
          </cell>
          <cell r="GK161">
            <v>0</v>
          </cell>
          <cell r="GL161">
            <v>0</v>
          </cell>
          <cell r="GM161">
            <v>0</v>
          </cell>
          <cell r="GN161">
            <v>0</v>
          </cell>
          <cell r="GO161"/>
          <cell r="GP161">
            <v>0</v>
          </cell>
          <cell r="GQ161">
            <v>0</v>
          </cell>
          <cell r="GR161">
            <v>0</v>
          </cell>
          <cell r="GS161"/>
          <cell r="GT161"/>
          <cell r="GU161"/>
          <cell r="GV161"/>
          <cell r="GW161"/>
          <cell r="GX161"/>
          <cell r="GY161"/>
          <cell r="GZ161"/>
          <cell r="HA161"/>
          <cell r="HB161"/>
          <cell r="HC161">
            <v>0</v>
          </cell>
          <cell r="HD161">
            <v>0</v>
          </cell>
          <cell r="HE161">
            <v>0</v>
          </cell>
          <cell r="HF161">
            <v>0</v>
          </cell>
          <cell r="HG161">
            <v>0</v>
          </cell>
          <cell r="HH161">
            <v>1</v>
          </cell>
          <cell r="HI161">
            <v>0</v>
          </cell>
          <cell r="HJ161"/>
          <cell r="HK161"/>
          <cell r="HL161"/>
          <cell r="HM161"/>
          <cell r="HN161"/>
          <cell r="HO161">
            <v>0</v>
          </cell>
          <cell r="HP161">
            <v>0</v>
          </cell>
          <cell r="HQ161">
            <v>0</v>
          </cell>
          <cell r="HR161">
            <v>0</v>
          </cell>
          <cell r="HS161">
            <v>0</v>
          </cell>
          <cell r="HT161"/>
          <cell r="HU161">
            <v>0</v>
          </cell>
          <cell r="HV161"/>
          <cell r="HW161">
            <v>0</v>
          </cell>
          <cell r="HX161"/>
          <cell r="HY161">
            <v>0</v>
          </cell>
          <cell r="HZ161">
            <v>16455</v>
          </cell>
          <cell r="IA161">
            <v>35</v>
          </cell>
          <cell r="IB161">
            <v>12</v>
          </cell>
          <cell r="IC161">
            <v>2.9166666666666665</v>
          </cell>
          <cell r="ID161">
            <v>1.2</v>
          </cell>
          <cell r="IE161">
            <v>0</v>
          </cell>
          <cell r="IF161">
            <v>0</v>
          </cell>
          <cell r="IG161">
            <v>8.3333333333333339</v>
          </cell>
          <cell r="IH161">
            <v>3.3333333333333335</v>
          </cell>
          <cell r="II161">
            <v>4</v>
          </cell>
          <cell r="IJ161"/>
          <cell r="IK161"/>
          <cell r="IL161"/>
          <cell r="IM161">
            <v>0</v>
          </cell>
          <cell r="IN161">
            <v>2450</v>
          </cell>
        </row>
        <row r="162">
          <cell r="A162">
            <v>159</v>
          </cell>
          <cell r="B162" t="str">
            <v>Washim</v>
          </cell>
          <cell r="C162" t="str">
            <v>MAHARASHTRA</v>
          </cell>
          <cell r="D162" t="str">
            <v>Central</v>
          </cell>
          <cell r="E162" t="str">
            <v>SSTL (INDIA) PRIVATE LIMITED</v>
          </cell>
          <cell r="F162"/>
          <cell r="G162"/>
          <cell r="H162">
            <v>0.5</v>
          </cell>
          <cell r="I162"/>
          <cell r="J162" t="str">
            <v>Medium</v>
          </cell>
          <cell r="K162"/>
          <cell r="L162"/>
          <cell r="M162"/>
          <cell r="N162" t="str">
            <v>Ekeshwar Sahu</v>
          </cell>
          <cell r="O162">
            <v>0</v>
          </cell>
          <cell r="P162">
            <v>2500</v>
          </cell>
          <cell r="Q162">
            <v>0</v>
          </cell>
          <cell r="R162">
            <v>0</v>
          </cell>
          <cell r="S162">
            <v>0</v>
          </cell>
          <cell r="T162">
            <v>6</v>
          </cell>
          <cell r="U162">
            <v>0</v>
          </cell>
          <cell r="V162">
            <v>0</v>
          </cell>
          <cell r="W162">
            <v>0</v>
          </cell>
          <cell r="X162">
            <v>0</v>
          </cell>
          <cell r="Y162" t="str">
            <v/>
          </cell>
          <cell r="Z162">
            <v>0</v>
          </cell>
          <cell r="AA162" t="str">
            <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cell r="AY162"/>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cell r="BW162"/>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cell r="CV162"/>
          <cell r="CW162"/>
          <cell r="CX162"/>
          <cell r="CY162"/>
          <cell r="CZ162"/>
          <cell r="DA162"/>
          <cell r="DB162"/>
          <cell r="DC162"/>
          <cell r="DD162"/>
          <cell r="DE162"/>
          <cell r="DF162"/>
          <cell r="DG162"/>
          <cell r="DH162">
            <v>0</v>
          </cell>
          <cell r="DI162">
            <v>0</v>
          </cell>
          <cell r="DJ162">
            <v>0</v>
          </cell>
          <cell r="DK162">
            <v>0</v>
          </cell>
          <cell r="DL162">
            <v>0</v>
          </cell>
          <cell r="DM162">
            <v>0</v>
          </cell>
          <cell r="DN162">
            <v>0</v>
          </cell>
          <cell r="DO162">
            <v>0</v>
          </cell>
          <cell r="DP162">
            <v>0</v>
          </cell>
          <cell r="DQ162">
            <v>0</v>
          </cell>
          <cell r="DR162">
            <v>0</v>
          </cell>
          <cell r="DS162"/>
          <cell r="DT162"/>
          <cell r="DU162"/>
          <cell r="DV162"/>
          <cell r="DW162"/>
          <cell r="DX162"/>
          <cell r="DY162"/>
          <cell r="DZ162"/>
          <cell r="EA162"/>
          <cell r="EB162"/>
          <cell r="EC162"/>
          <cell r="ED162"/>
          <cell r="EE162"/>
          <cell r="EF162"/>
          <cell r="EG162">
            <v>0</v>
          </cell>
          <cell r="EH162">
            <v>0</v>
          </cell>
          <cell r="EI162">
            <v>0</v>
          </cell>
          <cell r="EJ162">
            <v>0</v>
          </cell>
          <cell r="EK162">
            <v>0</v>
          </cell>
          <cell r="EL162">
            <v>0</v>
          </cell>
          <cell r="EM162">
            <v>0</v>
          </cell>
          <cell r="EN162">
            <v>0</v>
          </cell>
          <cell r="EO162">
            <v>0</v>
          </cell>
          <cell r="EP162">
            <v>0</v>
          </cell>
          <cell r="EQ162">
            <v>0</v>
          </cell>
          <cell r="ER162">
            <v>0</v>
          </cell>
          <cell r="ES162"/>
          <cell r="ET162"/>
          <cell r="EU162"/>
          <cell r="EV162"/>
          <cell r="EW162"/>
          <cell r="EX162"/>
          <cell r="EY162"/>
          <cell r="EZ162"/>
          <cell r="FA162"/>
          <cell r="FB162"/>
          <cell r="FC162"/>
          <cell r="FD162"/>
          <cell r="FE162">
            <v>0</v>
          </cell>
          <cell r="FF162">
            <v>0</v>
          </cell>
          <cell r="FG162">
            <v>0</v>
          </cell>
          <cell r="FH162">
            <v>0</v>
          </cell>
          <cell r="FI162">
            <v>0</v>
          </cell>
          <cell r="FJ162">
            <v>0</v>
          </cell>
          <cell r="FK162">
            <v>0</v>
          </cell>
          <cell r="FL162">
            <v>0</v>
          </cell>
          <cell r="FM162">
            <v>0</v>
          </cell>
          <cell r="FN162">
            <v>0</v>
          </cell>
          <cell r="FO162">
            <v>0</v>
          </cell>
          <cell r="FP162">
            <v>0</v>
          </cell>
          <cell r="FQ162"/>
          <cell r="FR162"/>
          <cell r="FS162"/>
          <cell r="FT162"/>
          <cell r="FU162"/>
          <cell r="FV162"/>
          <cell r="FW162"/>
          <cell r="FX162"/>
          <cell r="FY162"/>
          <cell r="FZ162"/>
          <cell r="GA162"/>
          <cell r="GB162"/>
          <cell r="GC162">
            <v>0</v>
          </cell>
          <cell r="GD162">
            <v>0</v>
          </cell>
          <cell r="GE162">
            <v>0</v>
          </cell>
          <cell r="GF162">
            <v>0</v>
          </cell>
          <cell r="GG162">
            <v>0</v>
          </cell>
          <cell r="GH162">
            <v>0</v>
          </cell>
          <cell r="GI162">
            <v>0</v>
          </cell>
          <cell r="GJ162">
            <v>0</v>
          </cell>
          <cell r="GK162">
            <v>0</v>
          </cell>
          <cell r="GL162">
            <v>0</v>
          </cell>
          <cell r="GM162">
            <v>0</v>
          </cell>
          <cell r="GN162">
            <v>0</v>
          </cell>
          <cell r="GO162"/>
          <cell r="GP162">
            <v>0</v>
          </cell>
          <cell r="GQ162">
            <v>0</v>
          </cell>
          <cell r="GR162">
            <v>0</v>
          </cell>
          <cell r="GS162"/>
          <cell r="GT162"/>
          <cell r="GU162"/>
          <cell r="GV162"/>
          <cell r="GW162"/>
          <cell r="GX162"/>
          <cell r="GY162"/>
          <cell r="GZ162"/>
          <cell r="HA162"/>
          <cell r="HB162"/>
          <cell r="HC162">
            <v>0</v>
          </cell>
          <cell r="HD162">
            <v>0</v>
          </cell>
          <cell r="HE162">
            <v>0</v>
          </cell>
          <cell r="HF162">
            <v>0</v>
          </cell>
          <cell r="HG162">
            <v>0</v>
          </cell>
          <cell r="HH162">
            <v>0</v>
          </cell>
          <cell r="HI162">
            <v>0</v>
          </cell>
          <cell r="HJ162"/>
          <cell r="HK162"/>
          <cell r="HL162"/>
          <cell r="HM162"/>
          <cell r="HN162"/>
          <cell r="HO162">
            <v>0</v>
          </cell>
          <cell r="HP162">
            <v>0</v>
          </cell>
          <cell r="HQ162">
            <v>0</v>
          </cell>
          <cell r="HR162">
            <v>0</v>
          </cell>
          <cell r="HS162">
            <v>0</v>
          </cell>
          <cell r="HT162"/>
          <cell r="HU162">
            <v>0</v>
          </cell>
          <cell r="HV162"/>
          <cell r="HW162">
            <v>0</v>
          </cell>
          <cell r="HX162"/>
          <cell r="HY162">
            <v>0</v>
          </cell>
          <cell r="HZ162">
            <v>0</v>
          </cell>
          <cell r="IA162">
            <v>0</v>
          </cell>
          <cell r="IB162">
            <v>0</v>
          </cell>
          <cell r="IC162">
            <v>0</v>
          </cell>
          <cell r="ID162">
            <v>0</v>
          </cell>
          <cell r="IE162">
            <v>0</v>
          </cell>
          <cell r="IF162">
            <v>0</v>
          </cell>
          <cell r="IG162">
            <v>0</v>
          </cell>
          <cell r="IH162">
            <v>0</v>
          </cell>
          <cell r="II162">
            <v>0</v>
          </cell>
          <cell r="IJ162"/>
          <cell r="IK162"/>
          <cell r="IL162"/>
          <cell r="IM162">
            <v>0</v>
          </cell>
          <cell r="IN162">
            <v>320</v>
          </cell>
        </row>
        <row r="163">
          <cell r="A163">
            <v>160</v>
          </cell>
          <cell r="B163" t="str">
            <v>Buldhana</v>
          </cell>
          <cell r="C163" t="str">
            <v>MAHARASHTRA</v>
          </cell>
          <cell r="D163" t="str">
            <v>Central</v>
          </cell>
          <cell r="E163" t="str">
            <v>SSTL (INDIA) PRIVATE LIMITED</v>
          </cell>
          <cell r="F163"/>
          <cell r="G163"/>
          <cell r="H163">
            <v>0.5</v>
          </cell>
          <cell r="I163"/>
          <cell r="J163" t="str">
            <v>Medium</v>
          </cell>
          <cell r="K163"/>
          <cell r="L163"/>
          <cell r="M163"/>
          <cell r="N163" t="str">
            <v>Ekeshwar Sahu</v>
          </cell>
          <cell r="O163">
            <v>3</v>
          </cell>
          <cell r="P163">
            <v>2500</v>
          </cell>
          <cell r="Q163">
            <v>0</v>
          </cell>
          <cell r="R163">
            <v>1</v>
          </cell>
          <cell r="S163">
            <v>0</v>
          </cell>
          <cell r="T163">
            <v>6</v>
          </cell>
          <cell r="U163">
            <v>0</v>
          </cell>
          <cell r="V163">
            <v>0</v>
          </cell>
          <cell r="W163">
            <v>0</v>
          </cell>
          <cell r="X163">
            <v>0</v>
          </cell>
          <cell r="Y163" t="str">
            <v/>
          </cell>
          <cell r="Z163">
            <v>0</v>
          </cell>
          <cell r="AA163" t="str">
            <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cell r="AY163"/>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cell r="BW163"/>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cell r="CV163"/>
          <cell r="CW163"/>
          <cell r="CX163"/>
          <cell r="CY163"/>
          <cell r="CZ163"/>
          <cell r="DA163"/>
          <cell r="DB163"/>
          <cell r="DC163"/>
          <cell r="DD163"/>
          <cell r="DE163"/>
          <cell r="DF163"/>
          <cell r="DG163"/>
          <cell r="DH163">
            <v>0</v>
          </cell>
          <cell r="DI163">
            <v>0</v>
          </cell>
          <cell r="DJ163">
            <v>0</v>
          </cell>
          <cell r="DK163">
            <v>0</v>
          </cell>
          <cell r="DL163">
            <v>0</v>
          </cell>
          <cell r="DM163">
            <v>0</v>
          </cell>
          <cell r="DN163">
            <v>0</v>
          </cell>
          <cell r="DO163">
            <v>0</v>
          </cell>
          <cell r="DP163">
            <v>0</v>
          </cell>
          <cell r="DQ163">
            <v>0</v>
          </cell>
          <cell r="DR163">
            <v>0</v>
          </cell>
          <cell r="DS163"/>
          <cell r="DT163"/>
          <cell r="DU163"/>
          <cell r="DV163"/>
          <cell r="DW163"/>
          <cell r="DX163"/>
          <cell r="DY163"/>
          <cell r="DZ163"/>
          <cell r="EA163"/>
          <cell r="EB163"/>
          <cell r="EC163"/>
          <cell r="ED163"/>
          <cell r="EE163"/>
          <cell r="EF163"/>
          <cell r="EG163">
            <v>0</v>
          </cell>
          <cell r="EH163">
            <v>0</v>
          </cell>
          <cell r="EI163">
            <v>0</v>
          </cell>
          <cell r="EJ163">
            <v>0</v>
          </cell>
          <cell r="EK163">
            <v>0</v>
          </cell>
          <cell r="EL163">
            <v>0</v>
          </cell>
          <cell r="EM163">
            <v>0</v>
          </cell>
          <cell r="EN163">
            <v>0</v>
          </cell>
          <cell r="EO163">
            <v>0</v>
          </cell>
          <cell r="EP163">
            <v>0</v>
          </cell>
          <cell r="EQ163">
            <v>0</v>
          </cell>
          <cell r="ER163">
            <v>0</v>
          </cell>
          <cell r="ES163"/>
          <cell r="ET163"/>
          <cell r="EU163"/>
          <cell r="EV163"/>
          <cell r="EW163"/>
          <cell r="EX163"/>
          <cell r="EY163"/>
          <cell r="EZ163"/>
          <cell r="FA163"/>
          <cell r="FB163"/>
          <cell r="FC163"/>
          <cell r="FD163"/>
          <cell r="FE163">
            <v>0</v>
          </cell>
          <cell r="FF163">
            <v>0</v>
          </cell>
          <cell r="FG163">
            <v>0</v>
          </cell>
          <cell r="FH163">
            <v>0</v>
          </cell>
          <cell r="FI163">
            <v>0</v>
          </cell>
          <cell r="FJ163">
            <v>0</v>
          </cell>
          <cell r="FK163">
            <v>0</v>
          </cell>
          <cell r="FL163">
            <v>0</v>
          </cell>
          <cell r="FM163">
            <v>0</v>
          </cell>
          <cell r="FN163">
            <v>0</v>
          </cell>
          <cell r="FO163">
            <v>0</v>
          </cell>
          <cell r="FP163">
            <v>0</v>
          </cell>
          <cell r="FQ163"/>
          <cell r="FR163"/>
          <cell r="FS163"/>
          <cell r="FT163"/>
          <cell r="FU163"/>
          <cell r="FV163"/>
          <cell r="FW163"/>
          <cell r="FX163"/>
          <cell r="FY163"/>
          <cell r="FZ163"/>
          <cell r="GA163"/>
          <cell r="GB163"/>
          <cell r="GC163">
            <v>0</v>
          </cell>
          <cell r="GD163">
            <v>0</v>
          </cell>
          <cell r="GE163">
            <v>0</v>
          </cell>
          <cell r="GF163">
            <v>0</v>
          </cell>
          <cell r="GG163">
            <v>0</v>
          </cell>
          <cell r="GH163">
            <v>0</v>
          </cell>
          <cell r="GI163">
            <v>0</v>
          </cell>
          <cell r="GJ163">
            <v>0</v>
          </cell>
          <cell r="GK163">
            <v>0</v>
          </cell>
          <cell r="GL163">
            <v>0</v>
          </cell>
          <cell r="GM163">
            <v>0</v>
          </cell>
          <cell r="GN163">
            <v>0</v>
          </cell>
          <cell r="GO163"/>
          <cell r="GP163">
            <v>0</v>
          </cell>
          <cell r="GQ163">
            <v>0</v>
          </cell>
          <cell r="GR163">
            <v>0</v>
          </cell>
          <cell r="GS163"/>
          <cell r="GT163"/>
          <cell r="GU163"/>
          <cell r="GV163"/>
          <cell r="GW163"/>
          <cell r="GX163"/>
          <cell r="GY163"/>
          <cell r="GZ163"/>
          <cell r="HA163"/>
          <cell r="HB163"/>
          <cell r="HC163">
            <v>0</v>
          </cell>
          <cell r="HD163">
            <v>0</v>
          </cell>
          <cell r="HE163">
            <v>0</v>
          </cell>
          <cell r="HF163">
            <v>0</v>
          </cell>
          <cell r="HG163">
            <v>0</v>
          </cell>
          <cell r="HH163">
            <v>0</v>
          </cell>
          <cell r="HI163">
            <v>0</v>
          </cell>
          <cell r="HJ163"/>
          <cell r="HK163"/>
          <cell r="HL163"/>
          <cell r="HM163"/>
          <cell r="HN163"/>
          <cell r="HO163">
            <v>0</v>
          </cell>
          <cell r="HP163">
            <v>0</v>
          </cell>
          <cell r="HQ163">
            <v>0</v>
          </cell>
          <cell r="HR163">
            <v>0</v>
          </cell>
          <cell r="HS163">
            <v>0</v>
          </cell>
          <cell r="HT163"/>
          <cell r="HU163">
            <v>0</v>
          </cell>
          <cell r="HV163"/>
          <cell r="HW163">
            <v>0</v>
          </cell>
          <cell r="HX163"/>
          <cell r="HY163">
            <v>0</v>
          </cell>
          <cell r="HZ163">
            <v>15289</v>
          </cell>
          <cell r="IA163">
            <v>0</v>
          </cell>
          <cell r="IB163">
            <v>0</v>
          </cell>
          <cell r="IC163">
            <v>0</v>
          </cell>
          <cell r="ID163">
            <v>0</v>
          </cell>
          <cell r="IE163">
            <v>0</v>
          </cell>
          <cell r="IF163">
            <v>0</v>
          </cell>
          <cell r="IG163">
            <v>0</v>
          </cell>
          <cell r="IH163">
            <v>0</v>
          </cell>
          <cell r="II163">
            <v>0</v>
          </cell>
          <cell r="IJ163"/>
          <cell r="IK163"/>
          <cell r="IL163"/>
          <cell r="IM163">
            <v>0</v>
          </cell>
          <cell r="IN163">
            <v>1000</v>
          </cell>
        </row>
        <row r="164">
          <cell r="A164">
            <v>161</v>
          </cell>
          <cell r="B164" t="str">
            <v>Akola</v>
          </cell>
          <cell r="C164" t="str">
            <v>MAHARASHTRA</v>
          </cell>
          <cell r="D164" t="str">
            <v>Central</v>
          </cell>
          <cell r="E164" t="str">
            <v>SSTL (INDIA) PRIVATE LIMITED</v>
          </cell>
          <cell r="F164"/>
          <cell r="G164"/>
          <cell r="H164">
            <v>0.5</v>
          </cell>
          <cell r="I164"/>
          <cell r="J164" t="str">
            <v>Medium</v>
          </cell>
          <cell r="K164"/>
          <cell r="L164"/>
          <cell r="M164"/>
          <cell r="N164" t="str">
            <v>Ekeshwar Sahu</v>
          </cell>
          <cell r="O164">
            <v>0</v>
          </cell>
          <cell r="P164">
            <v>2000</v>
          </cell>
          <cell r="Q164">
            <v>0</v>
          </cell>
          <cell r="R164">
            <v>0</v>
          </cell>
          <cell r="S164">
            <v>0</v>
          </cell>
          <cell r="T164">
            <v>13</v>
          </cell>
          <cell r="U164">
            <v>0</v>
          </cell>
          <cell r="V164">
            <v>2</v>
          </cell>
          <cell r="W164">
            <v>0</v>
          </cell>
          <cell r="X164">
            <v>120</v>
          </cell>
          <cell r="Y164">
            <v>0.18716666666666668</v>
          </cell>
          <cell r="Z164">
            <v>0.06</v>
          </cell>
          <cell r="AA164">
            <v>1.123E-2</v>
          </cell>
          <cell r="AB164">
            <v>0</v>
          </cell>
          <cell r="AC164">
            <v>0</v>
          </cell>
          <cell r="AD164">
            <v>10</v>
          </cell>
          <cell r="AE164">
            <v>0</v>
          </cell>
          <cell r="AF164">
            <v>15.8</v>
          </cell>
          <cell r="AG164">
            <v>0</v>
          </cell>
          <cell r="AH164">
            <v>0</v>
          </cell>
          <cell r="AI164">
            <v>10</v>
          </cell>
          <cell r="AJ164">
            <v>0</v>
          </cell>
          <cell r="AK164">
            <v>0</v>
          </cell>
          <cell r="AL164">
            <v>10</v>
          </cell>
          <cell r="AM164">
            <v>10</v>
          </cell>
          <cell r="AN164">
            <v>12</v>
          </cell>
          <cell r="AO164">
            <v>0</v>
          </cell>
          <cell r="AP164">
            <v>10</v>
          </cell>
          <cell r="AQ164">
            <v>0</v>
          </cell>
          <cell r="AR164">
            <v>9.7100000000000009</v>
          </cell>
          <cell r="AS164">
            <v>20.09</v>
          </cell>
          <cell r="AT164">
            <v>22.060000000000002</v>
          </cell>
          <cell r="AU164">
            <v>5.0199999999999996</v>
          </cell>
          <cell r="AV164">
            <v>70.72</v>
          </cell>
          <cell r="AW164">
            <v>75</v>
          </cell>
          <cell r="AX164"/>
          <cell r="AY164"/>
          <cell r="AZ164">
            <v>0</v>
          </cell>
          <cell r="BA164">
            <v>0</v>
          </cell>
          <cell r="BB164">
            <v>1</v>
          </cell>
          <cell r="BC164">
            <v>0</v>
          </cell>
          <cell r="BD164">
            <v>0</v>
          </cell>
          <cell r="BE164">
            <v>0</v>
          </cell>
          <cell r="BF164">
            <v>0</v>
          </cell>
          <cell r="BG164">
            <v>0</v>
          </cell>
          <cell r="BH164">
            <v>0</v>
          </cell>
          <cell r="BI164">
            <v>0</v>
          </cell>
          <cell r="BJ164">
            <v>1</v>
          </cell>
          <cell r="BK164">
            <v>0</v>
          </cell>
          <cell r="BL164">
            <v>0</v>
          </cell>
          <cell r="BM164">
            <v>0</v>
          </cell>
          <cell r="BN164">
            <v>0</v>
          </cell>
          <cell r="BO164">
            <v>0</v>
          </cell>
          <cell r="BP164">
            <v>0</v>
          </cell>
          <cell r="BQ164">
            <v>0</v>
          </cell>
          <cell r="BR164">
            <v>0</v>
          </cell>
          <cell r="BS164">
            <v>0</v>
          </cell>
          <cell r="BT164">
            <v>0</v>
          </cell>
          <cell r="BU164">
            <v>0</v>
          </cell>
          <cell r="BV164"/>
          <cell r="BW164"/>
          <cell r="BX164">
            <v>2</v>
          </cell>
          <cell r="BY164">
            <v>0</v>
          </cell>
          <cell r="BZ164">
            <v>0</v>
          </cell>
          <cell r="CA164">
            <v>1</v>
          </cell>
          <cell r="CB164">
            <v>0</v>
          </cell>
          <cell r="CC164">
            <v>1</v>
          </cell>
          <cell r="CD164">
            <v>0</v>
          </cell>
          <cell r="CE164">
            <v>0</v>
          </cell>
          <cell r="CF164">
            <v>1</v>
          </cell>
          <cell r="CG164">
            <v>0</v>
          </cell>
          <cell r="CH164">
            <v>0</v>
          </cell>
          <cell r="CI164">
            <v>1</v>
          </cell>
          <cell r="CJ164">
            <v>1</v>
          </cell>
          <cell r="CK164">
            <v>1</v>
          </cell>
          <cell r="CL164">
            <v>0</v>
          </cell>
          <cell r="CM164">
            <v>1</v>
          </cell>
          <cell r="CN164">
            <v>0</v>
          </cell>
          <cell r="CO164">
            <v>1</v>
          </cell>
          <cell r="CP164">
            <v>2</v>
          </cell>
          <cell r="CQ164">
            <v>2</v>
          </cell>
          <cell r="CR164">
            <v>1</v>
          </cell>
          <cell r="CS164">
            <v>2</v>
          </cell>
          <cell r="CT164">
            <v>2</v>
          </cell>
          <cell r="CU164"/>
          <cell r="CV164"/>
          <cell r="CW164"/>
          <cell r="CX164"/>
          <cell r="CY164"/>
          <cell r="CZ164"/>
          <cell r="DA164"/>
          <cell r="DB164"/>
          <cell r="DC164"/>
          <cell r="DD164"/>
          <cell r="DE164"/>
          <cell r="DF164"/>
          <cell r="DG164"/>
          <cell r="DH164">
            <v>1</v>
          </cell>
          <cell r="DI164">
            <v>1</v>
          </cell>
          <cell r="DJ164">
            <v>1</v>
          </cell>
          <cell r="DK164">
            <v>1</v>
          </cell>
          <cell r="DL164">
            <v>1</v>
          </cell>
          <cell r="DM164">
            <v>1</v>
          </cell>
          <cell r="DN164">
            <v>2</v>
          </cell>
          <cell r="DO164">
            <v>2</v>
          </cell>
          <cell r="DP164">
            <v>2</v>
          </cell>
          <cell r="DQ164">
            <v>2</v>
          </cell>
          <cell r="DR164">
            <v>2</v>
          </cell>
          <cell r="DS164"/>
          <cell r="DT164"/>
          <cell r="DU164"/>
          <cell r="DV164"/>
          <cell r="DW164"/>
          <cell r="DX164"/>
          <cell r="DY164"/>
          <cell r="DZ164"/>
          <cell r="EA164"/>
          <cell r="EB164"/>
          <cell r="EC164"/>
          <cell r="ED164"/>
          <cell r="EE164"/>
          <cell r="EF164"/>
          <cell r="EG164">
            <v>0</v>
          </cell>
          <cell r="EH164">
            <v>0</v>
          </cell>
          <cell r="EI164">
            <v>0</v>
          </cell>
          <cell r="EJ164">
            <v>0</v>
          </cell>
          <cell r="EK164">
            <v>0</v>
          </cell>
          <cell r="EL164">
            <v>0</v>
          </cell>
          <cell r="EM164">
            <v>0</v>
          </cell>
          <cell r="EN164">
            <v>0</v>
          </cell>
          <cell r="EO164">
            <v>0</v>
          </cell>
          <cell r="EP164">
            <v>0</v>
          </cell>
          <cell r="EQ164">
            <v>0</v>
          </cell>
          <cell r="ER164">
            <v>0</v>
          </cell>
          <cell r="ES164"/>
          <cell r="ET164"/>
          <cell r="EU164"/>
          <cell r="EV164"/>
          <cell r="EW164"/>
          <cell r="EX164"/>
          <cell r="EY164"/>
          <cell r="EZ164"/>
          <cell r="FA164"/>
          <cell r="FB164"/>
          <cell r="FC164"/>
          <cell r="FD164"/>
          <cell r="FE164">
            <v>4</v>
          </cell>
          <cell r="FF164">
            <v>4</v>
          </cell>
          <cell r="FG164">
            <v>4</v>
          </cell>
          <cell r="FH164">
            <v>0</v>
          </cell>
          <cell r="FI164">
            <v>0</v>
          </cell>
          <cell r="FJ164">
            <v>0</v>
          </cell>
          <cell r="FK164">
            <v>0</v>
          </cell>
          <cell r="FL164">
            <v>0</v>
          </cell>
          <cell r="FM164">
            <v>0</v>
          </cell>
          <cell r="FN164">
            <v>0</v>
          </cell>
          <cell r="FO164">
            <v>0</v>
          </cell>
          <cell r="FP164">
            <v>0</v>
          </cell>
          <cell r="FQ164"/>
          <cell r="FR164"/>
          <cell r="FS164"/>
          <cell r="FT164"/>
          <cell r="FU164"/>
          <cell r="FV164"/>
          <cell r="FW164"/>
          <cell r="FX164"/>
          <cell r="FY164"/>
          <cell r="FZ164"/>
          <cell r="GA164"/>
          <cell r="GB164"/>
          <cell r="GC164">
            <v>4</v>
          </cell>
          <cell r="GD164">
            <v>4</v>
          </cell>
          <cell r="GE164">
            <v>4</v>
          </cell>
          <cell r="GF164">
            <v>0</v>
          </cell>
          <cell r="GG164">
            <v>0</v>
          </cell>
          <cell r="GH164">
            <v>0</v>
          </cell>
          <cell r="GI164">
            <v>0</v>
          </cell>
          <cell r="GJ164">
            <v>0</v>
          </cell>
          <cell r="GK164">
            <v>0</v>
          </cell>
          <cell r="GL164">
            <v>0</v>
          </cell>
          <cell r="GM164">
            <v>0</v>
          </cell>
          <cell r="GN164">
            <v>0</v>
          </cell>
          <cell r="GO164"/>
          <cell r="GP164">
            <v>0</v>
          </cell>
          <cell r="GQ164">
            <v>0</v>
          </cell>
          <cell r="GR164">
            <v>0</v>
          </cell>
          <cell r="GS164"/>
          <cell r="GT164"/>
          <cell r="GU164"/>
          <cell r="GV164"/>
          <cell r="GW164"/>
          <cell r="GX164"/>
          <cell r="GY164"/>
          <cell r="GZ164"/>
          <cell r="HA164"/>
          <cell r="HB164"/>
          <cell r="HC164">
            <v>0</v>
          </cell>
          <cell r="HD164">
            <v>1</v>
          </cell>
          <cell r="HE164">
            <v>0</v>
          </cell>
          <cell r="HF164">
            <v>0</v>
          </cell>
          <cell r="HG164">
            <v>0</v>
          </cell>
          <cell r="HH164">
            <v>1</v>
          </cell>
          <cell r="HI164">
            <v>0</v>
          </cell>
          <cell r="HJ164"/>
          <cell r="HK164"/>
          <cell r="HL164"/>
          <cell r="HM164"/>
          <cell r="HN164"/>
          <cell r="HO164">
            <v>0</v>
          </cell>
          <cell r="HP164">
            <v>0</v>
          </cell>
          <cell r="HQ164">
            <v>0</v>
          </cell>
          <cell r="HR164">
            <v>0</v>
          </cell>
          <cell r="HS164">
            <v>0</v>
          </cell>
          <cell r="HT164"/>
          <cell r="HU164">
            <v>0</v>
          </cell>
          <cell r="HV164"/>
          <cell r="HW164">
            <v>0</v>
          </cell>
          <cell r="HX164"/>
          <cell r="HY164">
            <v>0</v>
          </cell>
          <cell r="HZ164">
            <v>89388</v>
          </cell>
          <cell r="IA164">
            <v>55.8</v>
          </cell>
          <cell r="IB164">
            <v>224.6</v>
          </cell>
          <cell r="IC164">
            <v>4.6499999999999995</v>
          </cell>
          <cell r="ID164">
            <v>22.46</v>
          </cell>
          <cell r="IE164">
            <v>3.3333333333333335</v>
          </cell>
          <cell r="IF164">
            <v>5.2666666666666666</v>
          </cell>
          <cell r="IG164">
            <v>3.3333333333333335</v>
          </cell>
          <cell r="IH164">
            <v>6.666666666666667</v>
          </cell>
          <cell r="II164">
            <v>7.333333333333333</v>
          </cell>
          <cell r="IJ164"/>
          <cell r="IK164"/>
          <cell r="IL164"/>
          <cell r="IM164">
            <v>50.24666666666667</v>
          </cell>
          <cell r="IN164">
            <v>1900</v>
          </cell>
        </row>
        <row r="165">
          <cell r="A165">
            <v>162</v>
          </cell>
          <cell r="B165" t="str">
            <v>Baleshwar</v>
          </cell>
          <cell r="C165" t="str">
            <v>ODISHA</v>
          </cell>
          <cell r="D165" t="str">
            <v>Central</v>
          </cell>
          <cell r="E165" t="str">
            <v>Niyati Udyog Private Limited</v>
          </cell>
          <cell r="F165"/>
          <cell r="G165"/>
          <cell r="H165">
            <v>1</v>
          </cell>
          <cell r="I165"/>
          <cell r="J165" t="str">
            <v>High</v>
          </cell>
          <cell r="K165"/>
          <cell r="L165"/>
          <cell r="M165"/>
          <cell r="N165" t="str">
            <v>Sourav Kumar Rana</v>
          </cell>
          <cell r="O165">
            <v>0</v>
          </cell>
          <cell r="P165">
            <v>6500</v>
          </cell>
          <cell r="Q165">
            <v>0</v>
          </cell>
          <cell r="R165">
            <v>0</v>
          </cell>
          <cell r="S165">
            <v>0</v>
          </cell>
          <cell r="T165">
            <v>13</v>
          </cell>
          <cell r="U165">
            <v>0</v>
          </cell>
          <cell r="V165">
            <v>0</v>
          </cell>
          <cell r="W165">
            <v>0</v>
          </cell>
          <cell r="X165">
            <v>0</v>
          </cell>
          <cell r="Y165" t="str">
            <v/>
          </cell>
          <cell r="Z165">
            <v>0</v>
          </cell>
          <cell r="AA165" t="str">
            <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cell r="AY165"/>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cell r="BW165"/>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0</v>
          </cell>
          <cell r="CQ165">
            <v>0</v>
          </cell>
          <cell r="CR165">
            <v>0</v>
          </cell>
          <cell r="CS165">
            <v>0</v>
          </cell>
          <cell r="CT165">
            <v>0</v>
          </cell>
          <cell r="CU165"/>
          <cell r="CV165"/>
          <cell r="CW165"/>
          <cell r="CX165"/>
          <cell r="CY165"/>
          <cell r="CZ165"/>
          <cell r="DA165"/>
          <cell r="DB165"/>
          <cell r="DC165"/>
          <cell r="DD165"/>
          <cell r="DE165"/>
          <cell r="DF165"/>
          <cell r="DG165"/>
          <cell r="DH165">
            <v>0</v>
          </cell>
          <cell r="DI165">
            <v>0</v>
          </cell>
          <cell r="DJ165">
            <v>0</v>
          </cell>
          <cell r="DK165">
            <v>0</v>
          </cell>
          <cell r="DL165">
            <v>0</v>
          </cell>
          <cell r="DM165">
            <v>0</v>
          </cell>
          <cell r="DN165">
            <v>0</v>
          </cell>
          <cell r="DO165">
            <v>0</v>
          </cell>
          <cell r="DP165">
            <v>0</v>
          </cell>
          <cell r="DQ165">
            <v>0</v>
          </cell>
          <cell r="DR165">
            <v>0</v>
          </cell>
          <cell r="DS165"/>
          <cell r="DT165"/>
          <cell r="DU165"/>
          <cell r="DV165"/>
          <cell r="DW165"/>
          <cell r="DX165"/>
          <cell r="DY165"/>
          <cell r="DZ165"/>
          <cell r="EA165"/>
          <cell r="EB165"/>
          <cell r="EC165"/>
          <cell r="ED165"/>
          <cell r="EE165"/>
          <cell r="EF165"/>
          <cell r="EG165">
            <v>0</v>
          </cell>
          <cell r="EH165">
            <v>1</v>
          </cell>
          <cell r="EI165">
            <v>1</v>
          </cell>
          <cell r="EJ165">
            <v>0</v>
          </cell>
          <cell r="EK165">
            <v>0</v>
          </cell>
          <cell r="EL165">
            <v>0</v>
          </cell>
          <cell r="EM165">
            <v>0</v>
          </cell>
          <cell r="EN165">
            <v>0</v>
          </cell>
          <cell r="EO165">
            <v>0</v>
          </cell>
          <cell r="EP165">
            <v>0</v>
          </cell>
          <cell r="EQ165">
            <v>0</v>
          </cell>
          <cell r="ER165">
            <v>0</v>
          </cell>
          <cell r="ES165"/>
          <cell r="ET165"/>
          <cell r="EU165"/>
          <cell r="EV165"/>
          <cell r="EW165"/>
          <cell r="EX165"/>
          <cell r="EY165"/>
          <cell r="EZ165"/>
          <cell r="FA165"/>
          <cell r="FB165"/>
          <cell r="FC165"/>
          <cell r="FD165"/>
          <cell r="FE165">
            <v>1</v>
          </cell>
          <cell r="FF165">
            <v>3</v>
          </cell>
          <cell r="FG165">
            <v>3</v>
          </cell>
          <cell r="FH165">
            <v>0</v>
          </cell>
          <cell r="FI165">
            <v>0</v>
          </cell>
          <cell r="FJ165">
            <v>0</v>
          </cell>
          <cell r="FK165">
            <v>0</v>
          </cell>
          <cell r="FL165">
            <v>0</v>
          </cell>
          <cell r="FM165">
            <v>0</v>
          </cell>
          <cell r="FN165">
            <v>0</v>
          </cell>
          <cell r="FO165">
            <v>0</v>
          </cell>
          <cell r="FP165">
            <v>0</v>
          </cell>
          <cell r="FQ165"/>
          <cell r="FR165"/>
          <cell r="FS165"/>
          <cell r="FT165"/>
          <cell r="FU165"/>
          <cell r="FV165"/>
          <cell r="FW165"/>
          <cell r="FX165"/>
          <cell r="FY165"/>
          <cell r="FZ165"/>
          <cell r="GA165"/>
          <cell r="GB165"/>
          <cell r="GC165">
            <v>1</v>
          </cell>
          <cell r="GD165">
            <v>3</v>
          </cell>
          <cell r="GE165">
            <v>3</v>
          </cell>
          <cell r="GF165">
            <v>0</v>
          </cell>
          <cell r="GG165">
            <v>0</v>
          </cell>
          <cell r="GH165">
            <v>0</v>
          </cell>
          <cell r="GI165">
            <v>0</v>
          </cell>
          <cell r="GJ165">
            <v>0</v>
          </cell>
          <cell r="GK165">
            <v>0</v>
          </cell>
          <cell r="GL165">
            <v>0</v>
          </cell>
          <cell r="GM165">
            <v>0</v>
          </cell>
          <cell r="GN165">
            <v>0</v>
          </cell>
          <cell r="GO165"/>
          <cell r="GP165">
            <v>0</v>
          </cell>
          <cell r="GQ165">
            <v>1</v>
          </cell>
          <cell r="GR165">
            <v>3</v>
          </cell>
          <cell r="GS165"/>
          <cell r="GT165"/>
          <cell r="GU165"/>
          <cell r="GV165"/>
          <cell r="GW165"/>
          <cell r="GX165"/>
          <cell r="GY165"/>
          <cell r="GZ165"/>
          <cell r="HA165"/>
          <cell r="HB165"/>
          <cell r="HC165">
            <v>0</v>
          </cell>
          <cell r="HD165">
            <v>0</v>
          </cell>
          <cell r="HE165">
            <v>0</v>
          </cell>
          <cell r="HF165">
            <v>0</v>
          </cell>
          <cell r="HG165">
            <v>0</v>
          </cell>
          <cell r="HH165">
            <v>0</v>
          </cell>
          <cell r="HI165">
            <v>0</v>
          </cell>
          <cell r="HJ165"/>
          <cell r="HK165"/>
          <cell r="HL165"/>
          <cell r="HM165"/>
          <cell r="HN165"/>
          <cell r="HO165">
            <v>0</v>
          </cell>
          <cell r="HP165">
            <v>0</v>
          </cell>
          <cell r="HQ165">
            <v>0</v>
          </cell>
          <cell r="HR165">
            <v>0</v>
          </cell>
          <cell r="HS165">
            <v>0</v>
          </cell>
          <cell r="HT165"/>
          <cell r="HU165">
            <v>0</v>
          </cell>
          <cell r="HV165"/>
          <cell r="HW165">
            <v>0</v>
          </cell>
          <cell r="HX165"/>
          <cell r="HY165">
            <v>0</v>
          </cell>
          <cell r="HZ165">
            <v>16590</v>
          </cell>
          <cell r="IA165">
            <v>0</v>
          </cell>
          <cell r="IB165">
            <v>0</v>
          </cell>
          <cell r="IC165">
            <v>0</v>
          </cell>
          <cell r="ID165">
            <v>0</v>
          </cell>
          <cell r="IE165">
            <v>0</v>
          </cell>
          <cell r="IF165">
            <v>0</v>
          </cell>
          <cell r="IG165">
            <v>0</v>
          </cell>
          <cell r="IH165">
            <v>0</v>
          </cell>
          <cell r="II165">
            <v>0</v>
          </cell>
          <cell r="IJ165"/>
          <cell r="IK165"/>
          <cell r="IL165"/>
          <cell r="IM165">
            <v>0</v>
          </cell>
          <cell r="IN165">
            <v>600</v>
          </cell>
        </row>
        <row r="166">
          <cell r="A166">
            <v>163</v>
          </cell>
          <cell r="B166" t="str">
            <v>Cuttack</v>
          </cell>
          <cell r="C166" t="str">
            <v>ODISHA</v>
          </cell>
          <cell r="D166" t="str">
            <v>Central</v>
          </cell>
          <cell r="E166" t="str">
            <v>Niyati Udyog Private Limited</v>
          </cell>
          <cell r="F166"/>
          <cell r="G166"/>
          <cell r="H166">
            <v>1</v>
          </cell>
          <cell r="I166"/>
          <cell r="J166" t="str">
            <v>High</v>
          </cell>
          <cell r="K166">
            <v>1</v>
          </cell>
          <cell r="L166"/>
          <cell r="M166"/>
          <cell r="N166" t="str">
            <v>Bidyut Mishra</v>
          </cell>
          <cell r="O166">
            <v>19</v>
          </cell>
          <cell r="P166">
            <v>7500</v>
          </cell>
          <cell r="Q166">
            <v>2</v>
          </cell>
          <cell r="R166">
            <v>3</v>
          </cell>
          <cell r="S166">
            <v>1</v>
          </cell>
          <cell r="T166">
            <v>0</v>
          </cell>
          <cell r="U166">
            <v>0</v>
          </cell>
          <cell r="V166">
            <v>10</v>
          </cell>
          <cell r="W166">
            <v>0</v>
          </cell>
          <cell r="X166">
            <v>350</v>
          </cell>
          <cell r="Y166">
            <v>0.13218857142857143</v>
          </cell>
          <cell r="Z166">
            <v>4.6666666666666669E-2</v>
          </cell>
          <cell r="AA166">
            <v>6.1688000000000003E-3</v>
          </cell>
          <cell r="AB166">
            <v>0</v>
          </cell>
          <cell r="AC166">
            <v>0</v>
          </cell>
          <cell r="AD166">
            <v>0</v>
          </cell>
          <cell r="AE166">
            <v>0</v>
          </cell>
          <cell r="AF166">
            <v>0</v>
          </cell>
          <cell r="AG166">
            <v>73</v>
          </cell>
          <cell r="AH166">
            <v>59.08</v>
          </cell>
          <cell r="AI166">
            <v>0</v>
          </cell>
          <cell r="AJ166">
            <v>25</v>
          </cell>
          <cell r="AK166">
            <v>12</v>
          </cell>
          <cell r="AL166">
            <v>0</v>
          </cell>
          <cell r="AM166">
            <v>32</v>
          </cell>
          <cell r="AN166">
            <v>44.16</v>
          </cell>
          <cell r="AO166">
            <v>14</v>
          </cell>
          <cell r="AP166">
            <v>43</v>
          </cell>
          <cell r="AQ166">
            <v>32.28</v>
          </cell>
          <cell r="AR166">
            <v>77.84</v>
          </cell>
          <cell r="AS166">
            <v>25.69</v>
          </cell>
          <cell r="AT166">
            <v>19.559999999999999</v>
          </cell>
          <cell r="AU166">
            <v>44.919999999999995</v>
          </cell>
          <cell r="AV166">
            <v>132.20999999999998</v>
          </cell>
          <cell r="AW166">
            <v>29</v>
          </cell>
          <cell r="AX166"/>
          <cell r="AY166"/>
          <cell r="AZ166">
            <v>0</v>
          </cell>
          <cell r="BA166">
            <v>0</v>
          </cell>
          <cell r="BB166">
            <v>0</v>
          </cell>
          <cell r="BC166">
            <v>0</v>
          </cell>
          <cell r="BD166">
            <v>0</v>
          </cell>
          <cell r="BE166">
            <v>1</v>
          </cell>
          <cell r="BF166">
            <v>1</v>
          </cell>
          <cell r="BG166">
            <v>0</v>
          </cell>
          <cell r="BH166">
            <v>1</v>
          </cell>
          <cell r="BI166">
            <v>1</v>
          </cell>
          <cell r="BJ166">
            <v>0</v>
          </cell>
          <cell r="BK166">
            <v>0</v>
          </cell>
          <cell r="BL166">
            <v>1</v>
          </cell>
          <cell r="BM166">
            <v>0</v>
          </cell>
          <cell r="BN166">
            <v>0</v>
          </cell>
          <cell r="BO166">
            <v>0</v>
          </cell>
          <cell r="BP166">
            <v>0</v>
          </cell>
          <cell r="BQ166">
            <v>1</v>
          </cell>
          <cell r="BR166">
            <v>1</v>
          </cell>
          <cell r="BS166">
            <v>0</v>
          </cell>
          <cell r="BT166">
            <v>3</v>
          </cell>
          <cell r="BU166">
            <v>0</v>
          </cell>
          <cell r="BV166"/>
          <cell r="BW166"/>
          <cell r="BX166">
            <v>10</v>
          </cell>
          <cell r="BY166">
            <v>0</v>
          </cell>
          <cell r="BZ166">
            <v>0</v>
          </cell>
          <cell r="CA166">
            <v>0</v>
          </cell>
          <cell r="CB166">
            <v>0</v>
          </cell>
          <cell r="CC166">
            <v>0</v>
          </cell>
          <cell r="CD166">
            <v>1</v>
          </cell>
          <cell r="CE166">
            <v>2</v>
          </cell>
          <cell r="CF166">
            <v>0</v>
          </cell>
          <cell r="CG166">
            <v>1</v>
          </cell>
          <cell r="CH166">
            <v>1</v>
          </cell>
          <cell r="CI166">
            <v>0</v>
          </cell>
          <cell r="CJ166">
            <v>1</v>
          </cell>
          <cell r="CK166">
            <v>2</v>
          </cell>
          <cell r="CL166">
            <v>1</v>
          </cell>
          <cell r="CM166">
            <v>1</v>
          </cell>
          <cell r="CN166">
            <v>1</v>
          </cell>
          <cell r="CO166">
            <v>1</v>
          </cell>
          <cell r="CP166">
            <v>3</v>
          </cell>
          <cell r="CQ166">
            <v>3</v>
          </cell>
          <cell r="CR166">
            <v>2</v>
          </cell>
          <cell r="CS166">
            <v>6</v>
          </cell>
          <cell r="CT166">
            <v>6</v>
          </cell>
          <cell r="CU166"/>
          <cell r="CV166"/>
          <cell r="CW166"/>
          <cell r="CX166"/>
          <cell r="CY166"/>
          <cell r="CZ166"/>
          <cell r="DA166"/>
          <cell r="DB166"/>
          <cell r="DC166"/>
          <cell r="DD166"/>
          <cell r="DE166"/>
          <cell r="DF166"/>
          <cell r="DG166"/>
          <cell r="DH166">
            <v>2</v>
          </cell>
          <cell r="DI166">
            <v>3</v>
          </cell>
          <cell r="DJ166">
            <v>4</v>
          </cell>
          <cell r="DK166">
            <v>3</v>
          </cell>
          <cell r="DL166">
            <v>2</v>
          </cell>
          <cell r="DM166">
            <v>1</v>
          </cell>
          <cell r="DN166">
            <v>3</v>
          </cell>
          <cell r="DO166">
            <v>4</v>
          </cell>
          <cell r="DP166">
            <v>4</v>
          </cell>
          <cell r="DQ166">
            <v>8</v>
          </cell>
          <cell r="DR166">
            <v>7</v>
          </cell>
          <cell r="DS166"/>
          <cell r="DT166"/>
          <cell r="DU166"/>
          <cell r="DV166"/>
          <cell r="DW166"/>
          <cell r="DX166"/>
          <cell r="DY166"/>
          <cell r="DZ166"/>
          <cell r="EA166"/>
          <cell r="EB166"/>
          <cell r="EC166"/>
          <cell r="ED166"/>
          <cell r="EE166"/>
          <cell r="EF166"/>
          <cell r="EG166">
            <v>4.333333333333333</v>
          </cell>
          <cell r="EH166">
            <v>3</v>
          </cell>
          <cell r="EI166">
            <v>2</v>
          </cell>
          <cell r="EJ166">
            <v>0</v>
          </cell>
          <cell r="EK166">
            <v>0</v>
          </cell>
          <cell r="EL166">
            <v>0</v>
          </cell>
          <cell r="EM166">
            <v>0</v>
          </cell>
          <cell r="EN166">
            <v>0</v>
          </cell>
          <cell r="EO166">
            <v>0</v>
          </cell>
          <cell r="EP166">
            <v>0</v>
          </cell>
          <cell r="EQ166">
            <v>0</v>
          </cell>
          <cell r="ER166">
            <v>0</v>
          </cell>
          <cell r="ES166"/>
          <cell r="ET166"/>
          <cell r="EU166"/>
          <cell r="EV166"/>
          <cell r="EW166"/>
          <cell r="EX166"/>
          <cell r="EY166"/>
          <cell r="EZ166"/>
          <cell r="FA166"/>
          <cell r="FB166"/>
          <cell r="FC166"/>
          <cell r="FD166"/>
          <cell r="FE166">
            <v>4.333333333333333</v>
          </cell>
          <cell r="FF166">
            <v>4.333333333333333</v>
          </cell>
          <cell r="FG166">
            <v>2</v>
          </cell>
          <cell r="FH166">
            <v>0</v>
          </cell>
          <cell r="FI166">
            <v>0</v>
          </cell>
          <cell r="FJ166">
            <v>0</v>
          </cell>
          <cell r="FK166">
            <v>0</v>
          </cell>
          <cell r="FL166">
            <v>0</v>
          </cell>
          <cell r="FM166">
            <v>0</v>
          </cell>
          <cell r="FN166">
            <v>0</v>
          </cell>
          <cell r="FO166">
            <v>0</v>
          </cell>
          <cell r="FP166">
            <v>0</v>
          </cell>
          <cell r="FQ166"/>
          <cell r="FR166"/>
          <cell r="FS166"/>
          <cell r="FT166"/>
          <cell r="FU166"/>
          <cell r="FV166"/>
          <cell r="FW166"/>
          <cell r="FX166"/>
          <cell r="FY166"/>
          <cell r="FZ166"/>
          <cell r="GA166"/>
          <cell r="GB166"/>
          <cell r="GC166">
            <v>5.666666666666667</v>
          </cell>
          <cell r="GD166">
            <v>4.333333333333333</v>
          </cell>
          <cell r="GE166">
            <v>3.5</v>
          </cell>
          <cell r="GF166">
            <v>0</v>
          </cell>
          <cell r="GG166">
            <v>0</v>
          </cell>
          <cell r="GH166">
            <v>0</v>
          </cell>
          <cell r="GI166">
            <v>0</v>
          </cell>
          <cell r="GJ166">
            <v>0</v>
          </cell>
          <cell r="GK166">
            <v>0</v>
          </cell>
          <cell r="GL166">
            <v>0</v>
          </cell>
          <cell r="GM166">
            <v>0</v>
          </cell>
          <cell r="GN166">
            <v>0</v>
          </cell>
          <cell r="GO166"/>
          <cell r="GP166">
            <v>0</v>
          </cell>
          <cell r="GQ166">
            <v>2</v>
          </cell>
          <cell r="GR166">
            <v>9</v>
          </cell>
          <cell r="GS166"/>
          <cell r="GT166"/>
          <cell r="GU166"/>
          <cell r="GV166"/>
          <cell r="GW166"/>
          <cell r="GX166"/>
          <cell r="GY166"/>
          <cell r="GZ166"/>
          <cell r="HA166"/>
          <cell r="HB166"/>
          <cell r="HC166">
            <v>0</v>
          </cell>
          <cell r="HD166">
            <v>0</v>
          </cell>
          <cell r="HE166">
            <v>1</v>
          </cell>
          <cell r="HF166">
            <v>1</v>
          </cell>
          <cell r="HG166">
            <v>1</v>
          </cell>
          <cell r="HH166">
            <v>1</v>
          </cell>
          <cell r="HI166">
            <v>2</v>
          </cell>
          <cell r="HJ166"/>
          <cell r="HK166"/>
          <cell r="HL166"/>
          <cell r="HM166"/>
          <cell r="HN166"/>
          <cell r="HO166">
            <v>0</v>
          </cell>
          <cell r="HP166">
            <v>0</v>
          </cell>
          <cell r="HQ166">
            <v>0</v>
          </cell>
          <cell r="HR166">
            <v>0</v>
          </cell>
          <cell r="HS166">
            <v>16980</v>
          </cell>
          <cell r="HT166"/>
          <cell r="HU166">
            <v>0</v>
          </cell>
          <cell r="HV166"/>
          <cell r="HW166">
            <v>0</v>
          </cell>
          <cell r="HX166"/>
          <cell r="HY166">
            <v>0</v>
          </cell>
          <cell r="HZ166">
            <v>294082.5</v>
          </cell>
          <cell r="IA166">
            <v>201.07999999999998</v>
          </cell>
          <cell r="IB166">
            <v>462.65999999999997</v>
          </cell>
          <cell r="IC166">
            <v>16.756666666666664</v>
          </cell>
          <cell r="ID166">
            <v>46.265999999999998</v>
          </cell>
          <cell r="IE166">
            <v>0</v>
          </cell>
          <cell r="IF166">
            <v>24.333333333333332</v>
          </cell>
          <cell r="IG166">
            <v>28.026666666666667</v>
          </cell>
          <cell r="IH166">
            <v>14.666666666666666</v>
          </cell>
          <cell r="II166">
            <v>33.72</v>
          </cell>
          <cell r="IJ166"/>
          <cell r="IK166"/>
          <cell r="IL166"/>
          <cell r="IM166">
            <v>68.709999999999994</v>
          </cell>
          <cell r="IN166">
            <v>4000</v>
          </cell>
        </row>
        <row r="167">
          <cell r="A167">
            <v>164</v>
          </cell>
          <cell r="B167" t="str">
            <v>Angul</v>
          </cell>
          <cell r="C167" t="str">
            <v>ODISHA</v>
          </cell>
          <cell r="D167" t="str">
            <v>Central</v>
          </cell>
          <cell r="E167" t="str">
            <v>Niyati Udyog Private Limited</v>
          </cell>
          <cell r="F167"/>
          <cell r="G167"/>
          <cell r="H167">
            <v>1</v>
          </cell>
          <cell r="I167"/>
          <cell r="J167" t="str">
            <v>High</v>
          </cell>
          <cell r="K167"/>
          <cell r="L167"/>
          <cell r="M167"/>
          <cell r="N167" t="str">
            <v>Sourav Kumar Rana</v>
          </cell>
          <cell r="O167">
            <v>17</v>
          </cell>
          <cell r="P167">
            <v>5500</v>
          </cell>
          <cell r="Q167">
            <v>0</v>
          </cell>
          <cell r="R167">
            <v>3</v>
          </cell>
          <cell r="S167">
            <v>4</v>
          </cell>
          <cell r="T167">
            <v>1</v>
          </cell>
          <cell r="U167">
            <v>0</v>
          </cell>
          <cell r="V167">
            <v>0</v>
          </cell>
          <cell r="W167">
            <v>0</v>
          </cell>
          <cell r="X167">
            <v>0</v>
          </cell>
          <cell r="Y167" t="str">
            <v/>
          </cell>
          <cell r="Z167">
            <v>0</v>
          </cell>
          <cell r="AA167" t="str">
            <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cell r="AY167"/>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cell r="BW167"/>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cell r="CV167"/>
          <cell r="CW167"/>
          <cell r="CX167"/>
          <cell r="CY167"/>
          <cell r="CZ167"/>
          <cell r="DA167"/>
          <cell r="DB167"/>
          <cell r="DC167"/>
          <cell r="DD167"/>
          <cell r="DE167"/>
          <cell r="DF167"/>
          <cell r="DG167"/>
          <cell r="DH167">
            <v>0</v>
          </cell>
          <cell r="DI167">
            <v>0</v>
          </cell>
          <cell r="DJ167">
            <v>0</v>
          </cell>
          <cell r="DK167">
            <v>0</v>
          </cell>
          <cell r="DL167">
            <v>0</v>
          </cell>
          <cell r="DM167">
            <v>0</v>
          </cell>
          <cell r="DN167">
            <v>0</v>
          </cell>
          <cell r="DO167">
            <v>0</v>
          </cell>
          <cell r="DP167">
            <v>0</v>
          </cell>
          <cell r="DQ167">
            <v>0</v>
          </cell>
          <cell r="DR167">
            <v>0</v>
          </cell>
          <cell r="DS167"/>
          <cell r="DT167"/>
          <cell r="DU167"/>
          <cell r="DV167"/>
          <cell r="DW167"/>
          <cell r="DX167"/>
          <cell r="DY167"/>
          <cell r="DZ167"/>
          <cell r="EA167"/>
          <cell r="EB167"/>
          <cell r="EC167"/>
          <cell r="ED167"/>
          <cell r="EE167"/>
          <cell r="EF167"/>
          <cell r="EG167">
            <v>0</v>
          </cell>
          <cell r="EH167">
            <v>0</v>
          </cell>
          <cell r="EI167">
            <v>0.2</v>
          </cell>
          <cell r="EJ167">
            <v>0</v>
          </cell>
          <cell r="EK167">
            <v>0</v>
          </cell>
          <cell r="EL167">
            <v>0</v>
          </cell>
          <cell r="EM167">
            <v>0</v>
          </cell>
          <cell r="EN167">
            <v>0</v>
          </cell>
          <cell r="EO167">
            <v>0</v>
          </cell>
          <cell r="EP167">
            <v>0</v>
          </cell>
          <cell r="EQ167">
            <v>0</v>
          </cell>
          <cell r="ER167">
            <v>0</v>
          </cell>
          <cell r="ES167"/>
          <cell r="ET167"/>
          <cell r="EU167"/>
          <cell r="EV167"/>
          <cell r="EW167"/>
          <cell r="EX167"/>
          <cell r="EY167"/>
          <cell r="EZ167"/>
          <cell r="FA167"/>
          <cell r="FB167"/>
          <cell r="FC167"/>
          <cell r="FD167"/>
          <cell r="FE167">
            <v>7.5</v>
          </cell>
          <cell r="FF167">
            <v>8.5</v>
          </cell>
          <cell r="FG167">
            <v>8.1999999999999993</v>
          </cell>
          <cell r="FH167">
            <v>0</v>
          </cell>
          <cell r="FI167">
            <v>0</v>
          </cell>
          <cell r="FJ167">
            <v>0</v>
          </cell>
          <cell r="FK167">
            <v>0</v>
          </cell>
          <cell r="FL167">
            <v>0</v>
          </cell>
          <cell r="FM167">
            <v>0</v>
          </cell>
          <cell r="FN167">
            <v>0</v>
          </cell>
          <cell r="FO167">
            <v>0</v>
          </cell>
          <cell r="FP167">
            <v>0</v>
          </cell>
          <cell r="FQ167"/>
          <cell r="FR167"/>
          <cell r="FS167"/>
          <cell r="FT167"/>
          <cell r="FU167"/>
          <cell r="FV167"/>
          <cell r="FW167"/>
          <cell r="FX167"/>
          <cell r="FY167"/>
          <cell r="FZ167"/>
          <cell r="GA167"/>
          <cell r="GB167"/>
          <cell r="GC167">
            <v>7.5</v>
          </cell>
          <cell r="GD167">
            <v>9.75</v>
          </cell>
          <cell r="GE167">
            <v>10.6</v>
          </cell>
          <cell r="GF167">
            <v>0</v>
          </cell>
          <cell r="GG167">
            <v>0</v>
          </cell>
          <cell r="GH167">
            <v>0</v>
          </cell>
          <cell r="GI167">
            <v>0</v>
          </cell>
          <cell r="GJ167">
            <v>0</v>
          </cell>
          <cell r="GK167">
            <v>0</v>
          </cell>
          <cell r="GL167">
            <v>0</v>
          </cell>
          <cell r="GM167">
            <v>0</v>
          </cell>
          <cell r="GN167">
            <v>0</v>
          </cell>
          <cell r="GO167"/>
          <cell r="GP167">
            <v>0</v>
          </cell>
          <cell r="GQ167">
            <v>0</v>
          </cell>
          <cell r="GR167">
            <v>0</v>
          </cell>
          <cell r="GS167"/>
          <cell r="GT167"/>
          <cell r="GU167"/>
          <cell r="GV167"/>
          <cell r="GW167"/>
          <cell r="GX167"/>
          <cell r="GY167"/>
          <cell r="GZ167"/>
          <cell r="HA167"/>
          <cell r="HB167"/>
          <cell r="HC167">
            <v>0</v>
          </cell>
          <cell r="HD167">
            <v>0</v>
          </cell>
          <cell r="HE167">
            <v>0</v>
          </cell>
          <cell r="HF167">
            <v>0</v>
          </cell>
          <cell r="HG167">
            <v>0</v>
          </cell>
          <cell r="HH167">
            <v>0</v>
          </cell>
          <cell r="HI167">
            <v>0</v>
          </cell>
          <cell r="HJ167"/>
          <cell r="HK167"/>
          <cell r="HL167"/>
          <cell r="HM167"/>
          <cell r="HN167"/>
          <cell r="HO167">
            <v>0</v>
          </cell>
          <cell r="HP167">
            <v>0</v>
          </cell>
          <cell r="HQ167">
            <v>0</v>
          </cell>
          <cell r="HR167">
            <v>0</v>
          </cell>
          <cell r="HS167">
            <v>9848</v>
          </cell>
          <cell r="HT167"/>
          <cell r="HU167">
            <v>0</v>
          </cell>
          <cell r="HV167"/>
          <cell r="HW167">
            <v>0</v>
          </cell>
          <cell r="HX167"/>
          <cell r="HY167">
            <v>0</v>
          </cell>
          <cell r="HZ167">
            <v>55641.200000000004</v>
          </cell>
          <cell r="IA167">
            <v>0</v>
          </cell>
          <cell r="IB167">
            <v>0</v>
          </cell>
          <cell r="IC167">
            <v>0</v>
          </cell>
          <cell r="ID167">
            <v>0</v>
          </cell>
          <cell r="IE167">
            <v>0</v>
          </cell>
          <cell r="IF167">
            <v>0</v>
          </cell>
          <cell r="IG167">
            <v>0</v>
          </cell>
          <cell r="IH167">
            <v>0</v>
          </cell>
          <cell r="II167">
            <v>0</v>
          </cell>
          <cell r="IJ167"/>
          <cell r="IK167"/>
          <cell r="IL167"/>
          <cell r="IM167">
            <v>0</v>
          </cell>
          <cell r="IN167">
            <v>4000</v>
          </cell>
        </row>
        <row r="168">
          <cell r="A168">
            <v>165</v>
          </cell>
          <cell r="B168" t="str">
            <v>Puri</v>
          </cell>
          <cell r="C168" t="str">
            <v>ODISHA</v>
          </cell>
          <cell r="D168" t="str">
            <v>Central</v>
          </cell>
          <cell r="E168" t="str">
            <v>Niyati Udyog Private Limited</v>
          </cell>
          <cell r="F168"/>
          <cell r="G168"/>
          <cell r="H168">
            <v>1</v>
          </cell>
          <cell r="I168"/>
          <cell r="J168" t="str">
            <v>High</v>
          </cell>
          <cell r="K168"/>
          <cell r="L168"/>
          <cell r="M168"/>
          <cell r="N168" t="str">
            <v>Bidyut Mishra</v>
          </cell>
          <cell r="O168">
            <v>11</v>
          </cell>
          <cell r="P168">
            <v>6500</v>
          </cell>
          <cell r="Q168">
            <v>2</v>
          </cell>
          <cell r="R168">
            <v>1</v>
          </cell>
          <cell r="S168">
            <v>0</v>
          </cell>
          <cell r="T168">
            <v>0</v>
          </cell>
          <cell r="U168">
            <v>0</v>
          </cell>
          <cell r="V168">
            <v>3</v>
          </cell>
          <cell r="W168">
            <v>0</v>
          </cell>
          <cell r="X168">
            <v>200</v>
          </cell>
          <cell r="Y168">
            <v>1.3215000000000001E-2</v>
          </cell>
          <cell r="Z168">
            <v>3.0769230769230771E-2</v>
          </cell>
          <cell r="AA168">
            <v>4.0661538461538466E-4</v>
          </cell>
          <cell r="AB168">
            <v>0</v>
          </cell>
          <cell r="AC168">
            <v>0</v>
          </cell>
          <cell r="AD168">
            <v>64.430000000000007</v>
          </cell>
          <cell r="AE168">
            <v>33.270000000000003</v>
          </cell>
          <cell r="AF168">
            <v>35.39</v>
          </cell>
          <cell r="AG168">
            <v>0</v>
          </cell>
          <cell r="AH168">
            <v>0</v>
          </cell>
          <cell r="AI168">
            <v>0</v>
          </cell>
          <cell r="AJ168">
            <v>0</v>
          </cell>
          <cell r="AK168">
            <v>0</v>
          </cell>
          <cell r="AL168">
            <v>0</v>
          </cell>
          <cell r="AM168">
            <v>0</v>
          </cell>
          <cell r="AN168">
            <v>0</v>
          </cell>
          <cell r="AO168">
            <v>0</v>
          </cell>
          <cell r="AP168">
            <v>0</v>
          </cell>
          <cell r="AQ168">
            <v>0</v>
          </cell>
          <cell r="AR168">
            <v>8.7100000000000009</v>
          </cell>
          <cell r="AS168">
            <v>2.09</v>
          </cell>
          <cell r="AT168">
            <v>2.21</v>
          </cell>
          <cell r="AU168">
            <v>6.21</v>
          </cell>
          <cell r="AV168">
            <v>3.21</v>
          </cell>
          <cell r="AW168">
            <v>4</v>
          </cell>
          <cell r="AX168"/>
          <cell r="AY168"/>
          <cell r="AZ168">
            <v>0</v>
          </cell>
          <cell r="BA168">
            <v>0</v>
          </cell>
          <cell r="BB168">
            <v>2</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1</v>
          </cell>
          <cell r="BQ168">
            <v>0</v>
          </cell>
          <cell r="BR168">
            <v>0</v>
          </cell>
          <cell r="BS168">
            <v>0</v>
          </cell>
          <cell r="BT168">
            <v>0</v>
          </cell>
          <cell r="BU168">
            <v>0</v>
          </cell>
          <cell r="BV168"/>
          <cell r="BW168"/>
          <cell r="BX168">
            <v>3</v>
          </cell>
          <cell r="BY168">
            <v>0</v>
          </cell>
          <cell r="BZ168">
            <v>0</v>
          </cell>
          <cell r="CA168">
            <v>2</v>
          </cell>
          <cell r="CB168">
            <v>1</v>
          </cell>
          <cell r="CC168">
            <v>1</v>
          </cell>
          <cell r="CD168">
            <v>0</v>
          </cell>
          <cell r="CE168">
            <v>0</v>
          </cell>
          <cell r="CF168">
            <v>0</v>
          </cell>
          <cell r="CG168">
            <v>0</v>
          </cell>
          <cell r="CH168">
            <v>0</v>
          </cell>
          <cell r="CI168">
            <v>0</v>
          </cell>
          <cell r="CJ168">
            <v>0</v>
          </cell>
          <cell r="CK168">
            <v>0</v>
          </cell>
          <cell r="CL168">
            <v>0</v>
          </cell>
          <cell r="CM168">
            <v>0</v>
          </cell>
          <cell r="CN168">
            <v>0</v>
          </cell>
          <cell r="CO168">
            <v>1</v>
          </cell>
          <cell r="CP168">
            <v>1</v>
          </cell>
          <cell r="CQ168">
            <v>1</v>
          </cell>
          <cell r="CR168">
            <v>1</v>
          </cell>
          <cell r="CS168">
            <v>1</v>
          </cell>
          <cell r="CT168">
            <v>1</v>
          </cell>
          <cell r="CU168"/>
          <cell r="CV168"/>
          <cell r="CW168"/>
          <cell r="CX168"/>
          <cell r="CY168"/>
          <cell r="CZ168"/>
          <cell r="DA168"/>
          <cell r="DB168"/>
          <cell r="DC168"/>
          <cell r="DD168"/>
          <cell r="DE168"/>
          <cell r="DF168"/>
          <cell r="DG168"/>
          <cell r="DH168">
            <v>0</v>
          </cell>
          <cell r="DI168">
            <v>0</v>
          </cell>
          <cell r="DJ168">
            <v>0</v>
          </cell>
          <cell r="DK168">
            <v>0</v>
          </cell>
          <cell r="DL168">
            <v>0</v>
          </cell>
          <cell r="DM168">
            <v>1</v>
          </cell>
          <cell r="DN168">
            <v>1</v>
          </cell>
          <cell r="DO168">
            <v>1</v>
          </cell>
          <cell r="DP168">
            <v>1</v>
          </cell>
          <cell r="DQ168">
            <v>1</v>
          </cell>
          <cell r="DR168">
            <v>1</v>
          </cell>
          <cell r="DS168"/>
          <cell r="DT168"/>
          <cell r="DU168"/>
          <cell r="DV168"/>
          <cell r="DW168"/>
          <cell r="DX168"/>
          <cell r="DY168"/>
          <cell r="DZ168"/>
          <cell r="EA168"/>
          <cell r="EB168"/>
          <cell r="EC168"/>
          <cell r="ED168"/>
          <cell r="EE168"/>
          <cell r="EF168"/>
          <cell r="EG168">
            <v>0</v>
          </cell>
          <cell r="EH168">
            <v>0</v>
          </cell>
          <cell r="EI168">
            <v>0</v>
          </cell>
          <cell r="EJ168">
            <v>0</v>
          </cell>
          <cell r="EK168">
            <v>0</v>
          </cell>
          <cell r="EL168">
            <v>0</v>
          </cell>
          <cell r="EM168">
            <v>0</v>
          </cell>
          <cell r="EN168">
            <v>0</v>
          </cell>
          <cell r="EO168">
            <v>0</v>
          </cell>
          <cell r="EP168">
            <v>0</v>
          </cell>
          <cell r="EQ168">
            <v>0</v>
          </cell>
          <cell r="ER168">
            <v>0</v>
          </cell>
          <cell r="ES168"/>
          <cell r="ET168"/>
          <cell r="EU168"/>
          <cell r="EV168"/>
          <cell r="EW168"/>
          <cell r="EX168"/>
          <cell r="EY168"/>
          <cell r="EZ168"/>
          <cell r="FA168"/>
          <cell r="FB168"/>
          <cell r="FC168"/>
          <cell r="FD168"/>
          <cell r="FE168">
            <v>0</v>
          </cell>
          <cell r="FF168">
            <v>0</v>
          </cell>
          <cell r="FG168">
            <v>0</v>
          </cell>
          <cell r="FH168">
            <v>0</v>
          </cell>
          <cell r="FI168">
            <v>0</v>
          </cell>
          <cell r="FJ168">
            <v>0</v>
          </cell>
          <cell r="FK168">
            <v>0</v>
          </cell>
          <cell r="FL168">
            <v>0</v>
          </cell>
          <cell r="FM168">
            <v>0</v>
          </cell>
          <cell r="FN168">
            <v>0</v>
          </cell>
          <cell r="FO168">
            <v>0</v>
          </cell>
          <cell r="FP168">
            <v>0</v>
          </cell>
          <cell r="FQ168"/>
          <cell r="FR168"/>
          <cell r="FS168"/>
          <cell r="FT168"/>
          <cell r="FU168"/>
          <cell r="FV168"/>
          <cell r="FW168"/>
          <cell r="FX168"/>
          <cell r="FY168"/>
          <cell r="FZ168"/>
          <cell r="GA168"/>
          <cell r="GB168"/>
          <cell r="GC168">
            <v>0</v>
          </cell>
          <cell r="GD168">
            <v>0</v>
          </cell>
          <cell r="GE168">
            <v>0</v>
          </cell>
          <cell r="GF168">
            <v>0</v>
          </cell>
          <cell r="GG168">
            <v>0</v>
          </cell>
          <cell r="GH168">
            <v>0</v>
          </cell>
          <cell r="GI168">
            <v>0</v>
          </cell>
          <cell r="GJ168">
            <v>0</v>
          </cell>
          <cell r="GK168">
            <v>0</v>
          </cell>
          <cell r="GL168">
            <v>0</v>
          </cell>
          <cell r="GM168">
            <v>0</v>
          </cell>
          <cell r="GN168">
            <v>0</v>
          </cell>
          <cell r="GO168"/>
          <cell r="GP168">
            <v>0</v>
          </cell>
          <cell r="GQ168">
            <v>0</v>
          </cell>
          <cell r="GR168">
            <v>0</v>
          </cell>
          <cell r="GS168"/>
          <cell r="GT168"/>
          <cell r="GU168"/>
          <cell r="GV168"/>
          <cell r="GW168"/>
          <cell r="GX168"/>
          <cell r="GY168"/>
          <cell r="GZ168"/>
          <cell r="HA168"/>
          <cell r="HB168"/>
          <cell r="HC168">
            <v>0</v>
          </cell>
          <cell r="HD168">
            <v>0</v>
          </cell>
          <cell r="HE168">
            <v>0</v>
          </cell>
          <cell r="HF168">
            <v>0</v>
          </cell>
          <cell r="HG168">
            <v>0</v>
          </cell>
          <cell r="HH168">
            <v>2</v>
          </cell>
          <cell r="HI168">
            <v>0</v>
          </cell>
          <cell r="HJ168"/>
          <cell r="HK168"/>
          <cell r="HL168"/>
          <cell r="HM168"/>
          <cell r="HN168"/>
          <cell r="HO168">
            <v>0</v>
          </cell>
          <cell r="HP168">
            <v>0</v>
          </cell>
          <cell r="HQ168">
            <v>0</v>
          </cell>
          <cell r="HR168">
            <v>0</v>
          </cell>
          <cell r="HS168">
            <v>4358</v>
          </cell>
          <cell r="HT168"/>
          <cell r="HU168">
            <v>0</v>
          </cell>
          <cell r="HV168"/>
          <cell r="HW168">
            <v>0</v>
          </cell>
          <cell r="HX168"/>
          <cell r="HY168">
            <v>0</v>
          </cell>
          <cell r="HZ168">
            <v>72754.7</v>
          </cell>
          <cell r="IA168">
            <v>133.09000000000003</v>
          </cell>
          <cell r="IB168">
            <v>26.430000000000003</v>
          </cell>
          <cell r="IC168">
            <v>11.090833333333336</v>
          </cell>
          <cell r="ID168">
            <v>2.6430000000000002</v>
          </cell>
          <cell r="IE168">
            <v>21.47666666666667</v>
          </cell>
          <cell r="IF168">
            <v>22.886666666666667</v>
          </cell>
          <cell r="IG168">
            <v>0</v>
          </cell>
          <cell r="IH168">
            <v>0</v>
          </cell>
          <cell r="II168">
            <v>0</v>
          </cell>
          <cell r="IJ168"/>
          <cell r="IK168"/>
          <cell r="IL168"/>
          <cell r="IM168">
            <v>4.4733333333333336</v>
          </cell>
          <cell r="IN168">
            <v>3000</v>
          </cell>
        </row>
        <row r="169">
          <cell r="A169">
            <v>166</v>
          </cell>
          <cell r="B169" t="str">
            <v>Ganjam</v>
          </cell>
          <cell r="C169" t="str">
            <v>ODISHA</v>
          </cell>
          <cell r="D169" t="str">
            <v>Central</v>
          </cell>
          <cell r="E169" t="str">
            <v>GOLDWIN ISPAT PRIVATE LIMITED</v>
          </cell>
          <cell r="F169"/>
          <cell r="G169"/>
          <cell r="H169">
            <v>1</v>
          </cell>
          <cell r="I169"/>
          <cell r="J169" t="str">
            <v>High</v>
          </cell>
          <cell r="K169"/>
          <cell r="L169">
            <v>1</v>
          </cell>
          <cell r="M169"/>
          <cell r="N169" t="str">
            <v>Bidyut Mishra</v>
          </cell>
          <cell r="O169">
            <v>6</v>
          </cell>
          <cell r="P169">
            <v>6500</v>
          </cell>
          <cell r="Q169">
            <v>1</v>
          </cell>
          <cell r="R169">
            <v>0</v>
          </cell>
          <cell r="S169">
            <v>1</v>
          </cell>
          <cell r="T169">
            <v>1</v>
          </cell>
          <cell r="U169">
            <v>0</v>
          </cell>
          <cell r="V169">
            <v>3</v>
          </cell>
          <cell r="W169">
            <v>0</v>
          </cell>
          <cell r="X169">
            <v>0</v>
          </cell>
          <cell r="Y169" t="str">
            <v/>
          </cell>
          <cell r="Z169">
            <v>0</v>
          </cell>
          <cell r="AA169" t="str">
            <v/>
          </cell>
          <cell r="AB169">
            <v>60</v>
          </cell>
          <cell r="AC169">
            <v>0</v>
          </cell>
          <cell r="AD169">
            <v>0</v>
          </cell>
          <cell r="AE169">
            <v>0</v>
          </cell>
          <cell r="AF169">
            <v>0</v>
          </cell>
          <cell r="AG169">
            <v>0</v>
          </cell>
          <cell r="AH169">
            <v>0</v>
          </cell>
          <cell r="AI169">
            <v>0</v>
          </cell>
          <cell r="AJ169">
            <v>25</v>
          </cell>
          <cell r="AK169">
            <v>0</v>
          </cell>
          <cell r="AL169">
            <v>0</v>
          </cell>
          <cell r="AM169">
            <v>0</v>
          </cell>
          <cell r="AN169">
            <v>25</v>
          </cell>
          <cell r="AO169">
            <v>0</v>
          </cell>
          <cell r="AP169">
            <v>0</v>
          </cell>
          <cell r="AQ169">
            <v>0</v>
          </cell>
          <cell r="AR169">
            <v>0</v>
          </cell>
          <cell r="AS169">
            <v>0</v>
          </cell>
          <cell r="AT169">
            <v>0</v>
          </cell>
          <cell r="AU169">
            <v>0</v>
          </cell>
          <cell r="AV169">
            <v>0</v>
          </cell>
          <cell r="AW169">
            <v>41</v>
          </cell>
          <cell r="AX169"/>
          <cell r="AY169"/>
          <cell r="AZ169">
            <v>1</v>
          </cell>
          <cell r="BA169">
            <v>0</v>
          </cell>
          <cell r="BB169">
            <v>0</v>
          </cell>
          <cell r="BC169">
            <v>0</v>
          </cell>
          <cell r="BD169">
            <v>0</v>
          </cell>
          <cell r="BE169">
            <v>0</v>
          </cell>
          <cell r="BF169">
            <v>0</v>
          </cell>
          <cell r="BG169">
            <v>0</v>
          </cell>
          <cell r="BH169">
            <v>1</v>
          </cell>
          <cell r="BI169">
            <v>0</v>
          </cell>
          <cell r="BJ169">
            <v>0</v>
          </cell>
          <cell r="BK169">
            <v>0</v>
          </cell>
          <cell r="BL169">
            <v>1</v>
          </cell>
          <cell r="BM169">
            <v>0</v>
          </cell>
          <cell r="BN169">
            <v>0</v>
          </cell>
          <cell r="BO169">
            <v>0</v>
          </cell>
          <cell r="BP169">
            <v>0</v>
          </cell>
          <cell r="BQ169">
            <v>0</v>
          </cell>
          <cell r="BR169">
            <v>0</v>
          </cell>
          <cell r="BS169">
            <v>0</v>
          </cell>
          <cell r="BT169">
            <v>0</v>
          </cell>
          <cell r="BU169">
            <v>0</v>
          </cell>
          <cell r="BV169"/>
          <cell r="BW169"/>
          <cell r="BX169">
            <v>3</v>
          </cell>
          <cell r="BY169">
            <v>1</v>
          </cell>
          <cell r="BZ169">
            <v>0</v>
          </cell>
          <cell r="CA169">
            <v>0</v>
          </cell>
          <cell r="CB169">
            <v>0</v>
          </cell>
          <cell r="CC169">
            <v>0</v>
          </cell>
          <cell r="CD169">
            <v>0</v>
          </cell>
          <cell r="CE169">
            <v>0</v>
          </cell>
          <cell r="CF169">
            <v>0</v>
          </cell>
          <cell r="CG169">
            <v>1</v>
          </cell>
          <cell r="CH169">
            <v>0</v>
          </cell>
          <cell r="CI169">
            <v>0</v>
          </cell>
          <cell r="CJ169">
            <v>0</v>
          </cell>
          <cell r="CK169">
            <v>1</v>
          </cell>
          <cell r="CL169">
            <v>0</v>
          </cell>
          <cell r="CM169">
            <v>0</v>
          </cell>
          <cell r="CN169">
            <v>0</v>
          </cell>
          <cell r="CO169">
            <v>0</v>
          </cell>
          <cell r="CP169">
            <v>0</v>
          </cell>
          <cell r="CQ169">
            <v>0</v>
          </cell>
          <cell r="CR169">
            <v>0</v>
          </cell>
          <cell r="CS169">
            <v>0</v>
          </cell>
          <cell r="CT169">
            <v>1</v>
          </cell>
          <cell r="CU169"/>
          <cell r="CV169"/>
          <cell r="CW169"/>
          <cell r="CX169"/>
          <cell r="CY169"/>
          <cell r="CZ169"/>
          <cell r="DA169"/>
          <cell r="DB169"/>
          <cell r="DC169"/>
          <cell r="DD169"/>
          <cell r="DE169"/>
          <cell r="DF169"/>
          <cell r="DG169"/>
          <cell r="DH169">
            <v>0</v>
          </cell>
          <cell r="DI169">
            <v>1</v>
          </cell>
          <cell r="DJ169">
            <v>1</v>
          </cell>
          <cell r="DK169">
            <v>1</v>
          </cell>
          <cell r="DL169">
            <v>0</v>
          </cell>
          <cell r="DM169">
            <v>0</v>
          </cell>
          <cell r="DN169">
            <v>0</v>
          </cell>
          <cell r="DO169">
            <v>0</v>
          </cell>
          <cell r="DP169">
            <v>0</v>
          </cell>
          <cell r="DQ169">
            <v>0</v>
          </cell>
          <cell r="DR169">
            <v>1</v>
          </cell>
          <cell r="DS169"/>
          <cell r="DT169"/>
          <cell r="DU169"/>
          <cell r="DV169"/>
          <cell r="DW169"/>
          <cell r="DX169"/>
          <cell r="DY169"/>
          <cell r="DZ169"/>
          <cell r="EA169"/>
          <cell r="EB169"/>
          <cell r="EC169"/>
          <cell r="ED169"/>
          <cell r="EE169"/>
          <cell r="EF169"/>
          <cell r="EG169">
            <v>0</v>
          </cell>
          <cell r="EH169">
            <v>0</v>
          </cell>
          <cell r="EI169">
            <v>0.5</v>
          </cell>
          <cell r="EJ169">
            <v>0</v>
          </cell>
          <cell r="EK169">
            <v>0</v>
          </cell>
          <cell r="EL169">
            <v>0</v>
          </cell>
          <cell r="EM169">
            <v>0</v>
          </cell>
          <cell r="EN169">
            <v>0</v>
          </cell>
          <cell r="EO169">
            <v>0</v>
          </cell>
          <cell r="EP169">
            <v>0</v>
          </cell>
          <cell r="EQ169">
            <v>0</v>
          </cell>
          <cell r="ER169">
            <v>0</v>
          </cell>
          <cell r="ES169"/>
          <cell r="ET169"/>
          <cell r="EU169"/>
          <cell r="EV169"/>
          <cell r="EW169"/>
          <cell r="EX169"/>
          <cell r="EY169"/>
          <cell r="EZ169"/>
          <cell r="FA169"/>
          <cell r="FB169"/>
          <cell r="FC169"/>
          <cell r="FD169"/>
          <cell r="FE169">
            <v>3.5</v>
          </cell>
          <cell r="FF169">
            <v>2</v>
          </cell>
          <cell r="FG169">
            <v>3.5</v>
          </cell>
          <cell r="FH169">
            <v>0</v>
          </cell>
          <cell r="FI169">
            <v>0</v>
          </cell>
          <cell r="FJ169">
            <v>0</v>
          </cell>
          <cell r="FK169">
            <v>0</v>
          </cell>
          <cell r="FL169">
            <v>0</v>
          </cell>
          <cell r="FM169">
            <v>0</v>
          </cell>
          <cell r="FN169">
            <v>0</v>
          </cell>
          <cell r="FO169">
            <v>0</v>
          </cell>
          <cell r="FP169">
            <v>0</v>
          </cell>
          <cell r="FQ169"/>
          <cell r="FR169"/>
          <cell r="FS169"/>
          <cell r="FT169"/>
          <cell r="FU169"/>
          <cell r="FV169"/>
          <cell r="FW169"/>
          <cell r="FX169"/>
          <cell r="FY169"/>
          <cell r="FZ169"/>
          <cell r="GA169"/>
          <cell r="GB169"/>
          <cell r="GC169">
            <v>3.5</v>
          </cell>
          <cell r="GD169">
            <v>3.5</v>
          </cell>
          <cell r="GE169">
            <v>3.5</v>
          </cell>
          <cell r="GF169">
            <v>0</v>
          </cell>
          <cell r="GG169">
            <v>0</v>
          </cell>
          <cell r="GH169">
            <v>0</v>
          </cell>
          <cell r="GI169">
            <v>0</v>
          </cell>
          <cell r="GJ169">
            <v>0</v>
          </cell>
          <cell r="GK169">
            <v>0</v>
          </cell>
          <cell r="GL169">
            <v>0</v>
          </cell>
          <cell r="GM169">
            <v>0</v>
          </cell>
          <cell r="GN169">
            <v>0</v>
          </cell>
          <cell r="GO169"/>
          <cell r="GP169">
            <v>0</v>
          </cell>
          <cell r="GQ169">
            <v>2</v>
          </cell>
          <cell r="GR169">
            <v>2</v>
          </cell>
          <cell r="GS169"/>
          <cell r="GT169"/>
          <cell r="GU169"/>
          <cell r="GV169"/>
          <cell r="GW169"/>
          <cell r="GX169"/>
          <cell r="GY169"/>
          <cell r="GZ169"/>
          <cell r="HA169"/>
          <cell r="HB169"/>
          <cell r="HC169">
            <v>1</v>
          </cell>
          <cell r="HD169">
            <v>1</v>
          </cell>
          <cell r="HE169">
            <v>0</v>
          </cell>
          <cell r="HF169">
            <v>0</v>
          </cell>
          <cell r="HG169">
            <v>2</v>
          </cell>
          <cell r="HH169">
            <v>0</v>
          </cell>
          <cell r="HI169">
            <v>2</v>
          </cell>
          <cell r="HJ169"/>
          <cell r="HK169"/>
          <cell r="HL169"/>
          <cell r="HM169"/>
          <cell r="HN169"/>
          <cell r="HO169">
            <v>0</v>
          </cell>
          <cell r="HP169">
            <v>0</v>
          </cell>
          <cell r="HQ169">
            <v>0</v>
          </cell>
          <cell r="HR169">
            <v>0</v>
          </cell>
          <cell r="HS169">
            <v>9291</v>
          </cell>
          <cell r="HT169"/>
          <cell r="HU169">
            <v>0</v>
          </cell>
          <cell r="HV169"/>
          <cell r="HW169">
            <v>0</v>
          </cell>
          <cell r="HX169"/>
          <cell r="HY169">
            <v>0</v>
          </cell>
          <cell r="HZ169">
            <v>82366.149999999994</v>
          </cell>
          <cell r="IA169">
            <v>85</v>
          </cell>
          <cell r="IB169">
            <v>66</v>
          </cell>
          <cell r="IC169">
            <v>7.083333333333333</v>
          </cell>
          <cell r="ID169">
            <v>6.6</v>
          </cell>
          <cell r="IE169">
            <v>20</v>
          </cell>
          <cell r="IF169">
            <v>0</v>
          </cell>
          <cell r="IG169">
            <v>8.3333333333333339</v>
          </cell>
          <cell r="IH169">
            <v>0</v>
          </cell>
          <cell r="II169">
            <v>8.3333333333333339</v>
          </cell>
          <cell r="IJ169"/>
          <cell r="IK169"/>
          <cell r="IL169"/>
          <cell r="IM169">
            <v>13.666666666666666</v>
          </cell>
          <cell r="IN169">
            <v>2800</v>
          </cell>
        </row>
        <row r="170">
          <cell r="A170">
            <v>167</v>
          </cell>
          <cell r="B170" t="str">
            <v>Sambalpur</v>
          </cell>
          <cell r="C170" t="str">
            <v>ODISHA</v>
          </cell>
          <cell r="D170" t="str">
            <v>Central</v>
          </cell>
          <cell r="E170" t="str">
            <v>SACHDEVA ISPAT PVT LTD</v>
          </cell>
          <cell r="F170"/>
          <cell r="G170"/>
          <cell r="H170">
            <v>0.5</v>
          </cell>
          <cell r="I170"/>
          <cell r="J170" t="str">
            <v>Medium</v>
          </cell>
          <cell r="K170"/>
          <cell r="L170"/>
          <cell r="M170"/>
          <cell r="N170" t="str">
            <v>Papun Padhan</v>
          </cell>
          <cell r="O170">
            <v>10</v>
          </cell>
          <cell r="P170">
            <v>4500</v>
          </cell>
          <cell r="Q170">
            <v>1</v>
          </cell>
          <cell r="R170">
            <v>2</v>
          </cell>
          <cell r="S170">
            <v>0</v>
          </cell>
          <cell r="T170">
            <v>0</v>
          </cell>
          <cell r="U170">
            <v>0</v>
          </cell>
          <cell r="V170">
            <v>10</v>
          </cell>
          <cell r="W170">
            <v>0</v>
          </cell>
          <cell r="X170">
            <v>0</v>
          </cell>
          <cell r="Y170" t="str">
            <v/>
          </cell>
          <cell r="Z170">
            <v>0</v>
          </cell>
          <cell r="AA170" t="str">
            <v/>
          </cell>
          <cell r="AB170">
            <v>50.05</v>
          </cell>
          <cell r="AC170">
            <v>125.59</v>
          </cell>
          <cell r="AD170">
            <v>121</v>
          </cell>
          <cell r="AE170">
            <v>30</v>
          </cell>
          <cell r="AF170">
            <v>0</v>
          </cell>
          <cell r="AG170">
            <v>0</v>
          </cell>
          <cell r="AH170">
            <v>126</v>
          </cell>
          <cell r="AI170">
            <v>21</v>
          </cell>
          <cell r="AJ170">
            <v>30</v>
          </cell>
          <cell r="AK170">
            <v>0</v>
          </cell>
          <cell r="AL170">
            <v>0</v>
          </cell>
          <cell r="AM170">
            <v>0</v>
          </cell>
          <cell r="AN170">
            <v>0</v>
          </cell>
          <cell r="AO170">
            <v>0</v>
          </cell>
          <cell r="AP170">
            <v>0</v>
          </cell>
          <cell r="AQ170">
            <v>0</v>
          </cell>
          <cell r="AR170">
            <v>119.85</v>
          </cell>
          <cell r="AS170">
            <v>0</v>
          </cell>
          <cell r="AT170">
            <v>32.480000000000004</v>
          </cell>
          <cell r="AU170">
            <v>0</v>
          </cell>
          <cell r="AV170">
            <v>0</v>
          </cell>
          <cell r="AW170">
            <v>0</v>
          </cell>
          <cell r="AX170"/>
          <cell r="AY170"/>
          <cell r="AZ170">
            <v>0</v>
          </cell>
          <cell r="BA170">
            <v>3</v>
          </cell>
          <cell r="BB170">
            <v>1</v>
          </cell>
          <cell r="BC170">
            <v>0</v>
          </cell>
          <cell r="BD170">
            <v>0</v>
          </cell>
          <cell r="BE170">
            <v>0</v>
          </cell>
          <cell r="BF170">
            <v>2</v>
          </cell>
          <cell r="BG170">
            <v>0</v>
          </cell>
          <cell r="BH170">
            <v>0</v>
          </cell>
          <cell r="BI170">
            <v>0</v>
          </cell>
          <cell r="BJ170">
            <v>0</v>
          </cell>
          <cell r="BK170">
            <v>0</v>
          </cell>
          <cell r="BL170">
            <v>0</v>
          </cell>
          <cell r="BM170">
            <v>0</v>
          </cell>
          <cell r="BN170">
            <v>0</v>
          </cell>
          <cell r="BO170">
            <v>0</v>
          </cell>
          <cell r="BP170">
            <v>1</v>
          </cell>
          <cell r="BQ170">
            <v>0</v>
          </cell>
          <cell r="BR170">
            <v>2</v>
          </cell>
          <cell r="BS170">
            <v>0</v>
          </cell>
          <cell r="BT170">
            <v>0</v>
          </cell>
          <cell r="BU170">
            <v>0</v>
          </cell>
          <cell r="BV170"/>
          <cell r="BW170"/>
          <cell r="BX170">
            <v>10</v>
          </cell>
          <cell r="BY170">
            <v>1</v>
          </cell>
          <cell r="BZ170">
            <v>4</v>
          </cell>
          <cell r="CA170">
            <v>4</v>
          </cell>
          <cell r="CB170">
            <v>1</v>
          </cell>
          <cell r="CC170">
            <v>0</v>
          </cell>
          <cell r="CD170">
            <v>0</v>
          </cell>
          <cell r="CE170">
            <v>2</v>
          </cell>
          <cell r="CF170">
            <v>1</v>
          </cell>
          <cell r="CG170">
            <v>1</v>
          </cell>
          <cell r="CH170">
            <v>0</v>
          </cell>
          <cell r="CI170">
            <v>0</v>
          </cell>
          <cell r="CJ170">
            <v>0</v>
          </cell>
          <cell r="CK170">
            <v>0</v>
          </cell>
          <cell r="CL170">
            <v>0</v>
          </cell>
          <cell r="CM170">
            <v>0</v>
          </cell>
          <cell r="CN170">
            <v>0</v>
          </cell>
          <cell r="CO170">
            <v>2</v>
          </cell>
          <cell r="CP170">
            <v>0</v>
          </cell>
          <cell r="CQ170">
            <v>3</v>
          </cell>
          <cell r="CR170">
            <v>0</v>
          </cell>
          <cell r="CS170">
            <v>0</v>
          </cell>
          <cell r="CT170">
            <v>0</v>
          </cell>
          <cell r="CU170"/>
          <cell r="CV170"/>
          <cell r="CW170"/>
          <cell r="CX170"/>
          <cell r="CY170"/>
          <cell r="CZ170"/>
          <cell r="DA170"/>
          <cell r="DB170"/>
          <cell r="DC170"/>
          <cell r="DD170"/>
          <cell r="DE170"/>
          <cell r="DF170"/>
          <cell r="DG170"/>
          <cell r="DH170">
            <v>0</v>
          </cell>
          <cell r="DI170">
            <v>0</v>
          </cell>
          <cell r="DJ170">
            <v>0</v>
          </cell>
          <cell r="DK170">
            <v>0</v>
          </cell>
          <cell r="DL170">
            <v>0</v>
          </cell>
          <cell r="DM170">
            <v>2</v>
          </cell>
          <cell r="DN170">
            <v>2</v>
          </cell>
          <cell r="DO170">
            <v>4</v>
          </cell>
          <cell r="DP170">
            <v>3</v>
          </cell>
          <cell r="DQ170">
            <v>3</v>
          </cell>
          <cell r="DR170">
            <v>0</v>
          </cell>
          <cell r="DS170"/>
          <cell r="DT170"/>
          <cell r="DU170"/>
          <cell r="DV170"/>
          <cell r="DW170"/>
          <cell r="DX170"/>
          <cell r="DY170"/>
          <cell r="DZ170"/>
          <cell r="EA170"/>
          <cell r="EB170"/>
          <cell r="EC170"/>
          <cell r="ED170"/>
          <cell r="EE170"/>
          <cell r="EF170"/>
          <cell r="EG170">
            <v>0</v>
          </cell>
          <cell r="EH170">
            <v>0</v>
          </cell>
          <cell r="EI170">
            <v>0</v>
          </cell>
          <cell r="EJ170">
            <v>0</v>
          </cell>
          <cell r="EK170">
            <v>0</v>
          </cell>
          <cell r="EL170">
            <v>0</v>
          </cell>
          <cell r="EM170">
            <v>0</v>
          </cell>
          <cell r="EN170">
            <v>0</v>
          </cell>
          <cell r="EO170">
            <v>0</v>
          </cell>
          <cell r="EP170">
            <v>0</v>
          </cell>
          <cell r="EQ170">
            <v>0</v>
          </cell>
          <cell r="ER170">
            <v>0</v>
          </cell>
          <cell r="ES170"/>
          <cell r="ET170"/>
          <cell r="EU170"/>
          <cell r="EV170"/>
          <cell r="EW170"/>
          <cell r="EX170"/>
          <cell r="EY170"/>
          <cell r="EZ170"/>
          <cell r="FA170"/>
          <cell r="FB170"/>
          <cell r="FC170"/>
          <cell r="FD170"/>
          <cell r="FE170">
            <v>2</v>
          </cell>
          <cell r="FF170">
            <v>1</v>
          </cell>
          <cell r="FG170">
            <v>1</v>
          </cell>
          <cell r="FH170">
            <v>0</v>
          </cell>
          <cell r="FI170">
            <v>0</v>
          </cell>
          <cell r="FJ170">
            <v>0</v>
          </cell>
          <cell r="FK170">
            <v>0</v>
          </cell>
          <cell r="FL170">
            <v>0</v>
          </cell>
          <cell r="FM170">
            <v>0</v>
          </cell>
          <cell r="FN170">
            <v>0</v>
          </cell>
          <cell r="FO170">
            <v>0</v>
          </cell>
          <cell r="FP170">
            <v>0</v>
          </cell>
          <cell r="FQ170"/>
          <cell r="FR170"/>
          <cell r="FS170"/>
          <cell r="FT170"/>
          <cell r="FU170"/>
          <cell r="FV170"/>
          <cell r="FW170"/>
          <cell r="FX170"/>
          <cell r="FY170"/>
          <cell r="FZ170"/>
          <cell r="GA170"/>
          <cell r="GB170"/>
          <cell r="GC170">
            <v>2</v>
          </cell>
          <cell r="GD170">
            <v>1</v>
          </cell>
          <cell r="GE170">
            <v>1</v>
          </cell>
          <cell r="GF170">
            <v>0</v>
          </cell>
          <cell r="GG170">
            <v>0</v>
          </cell>
          <cell r="GH170">
            <v>0</v>
          </cell>
          <cell r="GI170">
            <v>0</v>
          </cell>
          <cell r="GJ170">
            <v>0</v>
          </cell>
          <cell r="GK170">
            <v>0</v>
          </cell>
          <cell r="GL170">
            <v>0</v>
          </cell>
          <cell r="GM170">
            <v>0</v>
          </cell>
          <cell r="GN170">
            <v>0</v>
          </cell>
          <cell r="GO170"/>
          <cell r="GP170">
            <v>0</v>
          </cell>
          <cell r="GQ170">
            <v>4</v>
          </cell>
          <cell r="GR170">
            <v>3</v>
          </cell>
          <cell r="GS170"/>
          <cell r="GT170"/>
          <cell r="GU170"/>
          <cell r="GV170"/>
          <cell r="GW170"/>
          <cell r="GX170"/>
          <cell r="GY170"/>
          <cell r="GZ170"/>
          <cell r="HA170"/>
          <cell r="HB170"/>
          <cell r="HC170">
            <v>0</v>
          </cell>
          <cell r="HD170">
            <v>0</v>
          </cell>
          <cell r="HE170">
            <v>0</v>
          </cell>
          <cell r="HF170">
            <v>1</v>
          </cell>
          <cell r="HG170">
            <v>1</v>
          </cell>
          <cell r="HH170">
            <v>2</v>
          </cell>
          <cell r="HI170">
            <v>2</v>
          </cell>
          <cell r="HJ170"/>
          <cell r="HK170"/>
          <cell r="HL170"/>
          <cell r="HM170"/>
          <cell r="HN170"/>
          <cell r="HO170">
            <v>0</v>
          </cell>
          <cell r="HP170">
            <v>0</v>
          </cell>
          <cell r="HQ170">
            <v>0</v>
          </cell>
          <cell r="HR170">
            <v>0</v>
          </cell>
          <cell r="HS170">
            <v>11256</v>
          </cell>
          <cell r="HT170"/>
          <cell r="HU170">
            <v>0</v>
          </cell>
          <cell r="HV170"/>
          <cell r="HW170">
            <v>0</v>
          </cell>
          <cell r="HX170"/>
          <cell r="HY170">
            <v>0</v>
          </cell>
          <cell r="HZ170">
            <v>138798.79999999999</v>
          </cell>
          <cell r="IA170">
            <v>503.64</v>
          </cell>
          <cell r="IB170">
            <v>152.32999999999998</v>
          </cell>
          <cell r="IC170">
            <v>41.97</v>
          </cell>
          <cell r="ID170">
            <v>15.232999999999999</v>
          </cell>
          <cell r="IE170">
            <v>98.88</v>
          </cell>
          <cell r="IF170">
            <v>10</v>
          </cell>
          <cell r="IG170">
            <v>59</v>
          </cell>
          <cell r="IH170">
            <v>0</v>
          </cell>
          <cell r="II170">
            <v>0</v>
          </cell>
          <cell r="IJ170"/>
          <cell r="IK170"/>
          <cell r="IL170"/>
          <cell r="IM170">
            <v>0</v>
          </cell>
          <cell r="IN170">
            <v>4020</v>
          </cell>
        </row>
        <row r="171">
          <cell r="A171">
            <v>168</v>
          </cell>
          <cell r="B171" t="str">
            <v>Bhadrak</v>
          </cell>
          <cell r="C171" t="str">
            <v>ODISHA</v>
          </cell>
          <cell r="D171" t="str">
            <v>Central</v>
          </cell>
          <cell r="E171" t="str">
            <v>Niyati Udyog Private Limited</v>
          </cell>
          <cell r="F171"/>
          <cell r="G171"/>
          <cell r="H171">
            <v>0.5</v>
          </cell>
          <cell r="I171"/>
          <cell r="J171" t="str">
            <v>Medium</v>
          </cell>
          <cell r="K171"/>
          <cell r="L171"/>
          <cell r="M171"/>
          <cell r="N171" t="str">
            <v>Sourav Kumar Rana</v>
          </cell>
          <cell r="O171">
            <v>13</v>
          </cell>
          <cell r="P171">
            <v>3000</v>
          </cell>
          <cell r="Q171">
            <v>0</v>
          </cell>
          <cell r="R171">
            <v>3</v>
          </cell>
          <cell r="S171">
            <v>2</v>
          </cell>
          <cell r="T171">
            <v>0</v>
          </cell>
          <cell r="U171">
            <v>0</v>
          </cell>
          <cell r="V171">
            <v>0</v>
          </cell>
          <cell r="W171">
            <v>0</v>
          </cell>
          <cell r="X171">
            <v>0</v>
          </cell>
          <cell r="Y171" t="str">
            <v/>
          </cell>
          <cell r="Z171">
            <v>0</v>
          </cell>
          <cell r="AA171" t="str">
            <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cell r="AY171"/>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cell r="BW171"/>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cell r="CV171"/>
          <cell r="CW171"/>
          <cell r="CX171"/>
          <cell r="CY171"/>
          <cell r="CZ171"/>
          <cell r="DA171"/>
          <cell r="DB171"/>
          <cell r="DC171"/>
          <cell r="DD171"/>
          <cell r="DE171"/>
          <cell r="DF171"/>
          <cell r="DG171"/>
          <cell r="DH171">
            <v>0</v>
          </cell>
          <cell r="DI171">
            <v>0</v>
          </cell>
          <cell r="DJ171">
            <v>0</v>
          </cell>
          <cell r="DK171">
            <v>0</v>
          </cell>
          <cell r="DL171">
            <v>0</v>
          </cell>
          <cell r="DM171">
            <v>0</v>
          </cell>
          <cell r="DN171">
            <v>0</v>
          </cell>
          <cell r="DO171">
            <v>0</v>
          </cell>
          <cell r="DP171">
            <v>0</v>
          </cell>
          <cell r="DQ171">
            <v>0</v>
          </cell>
          <cell r="DR171">
            <v>0</v>
          </cell>
          <cell r="DS171"/>
          <cell r="DT171"/>
          <cell r="DU171"/>
          <cell r="DV171"/>
          <cell r="DW171"/>
          <cell r="DX171"/>
          <cell r="DY171"/>
          <cell r="DZ171"/>
          <cell r="EA171"/>
          <cell r="EB171"/>
          <cell r="EC171"/>
          <cell r="ED171"/>
          <cell r="EE171"/>
          <cell r="EF171"/>
          <cell r="EG171">
            <v>0</v>
          </cell>
          <cell r="EH171">
            <v>0</v>
          </cell>
          <cell r="EI171">
            <v>1</v>
          </cell>
          <cell r="EJ171">
            <v>0</v>
          </cell>
          <cell r="EK171">
            <v>0</v>
          </cell>
          <cell r="EL171">
            <v>0</v>
          </cell>
          <cell r="EM171">
            <v>0</v>
          </cell>
          <cell r="EN171">
            <v>0</v>
          </cell>
          <cell r="EO171">
            <v>0</v>
          </cell>
          <cell r="EP171">
            <v>0</v>
          </cell>
          <cell r="EQ171">
            <v>0</v>
          </cell>
          <cell r="ER171">
            <v>0</v>
          </cell>
          <cell r="ES171"/>
          <cell r="ET171"/>
          <cell r="EU171"/>
          <cell r="EV171"/>
          <cell r="EW171"/>
          <cell r="EX171"/>
          <cell r="EY171"/>
          <cell r="EZ171"/>
          <cell r="FA171"/>
          <cell r="FB171"/>
          <cell r="FC171"/>
          <cell r="FD171"/>
          <cell r="FE171">
            <v>1</v>
          </cell>
          <cell r="FF171">
            <v>1</v>
          </cell>
          <cell r="FG171">
            <v>3</v>
          </cell>
          <cell r="FH171">
            <v>0</v>
          </cell>
          <cell r="FI171">
            <v>0</v>
          </cell>
          <cell r="FJ171">
            <v>0</v>
          </cell>
          <cell r="FK171">
            <v>0</v>
          </cell>
          <cell r="FL171">
            <v>0</v>
          </cell>
          <cell r="FM171">
            <v>0</v>
          </cell>
          <cell r="FN171">
            <v>0</v>
          </cell>
          <cell r="FO171">
            <v>0</v>
          </cell>
          <cell r="FP171">
            <v>0</v>
          </cell>
          <cell r="FQ171"/>
          <cell r="FR171"/>
          <cell r="FS171"/>
          <cell r="FT171"/>
          <cell r="FU171"/>
          <cell r="FV171"/>
          <cell r="FW171"/>
          <cell r="FX171"/>
          <cell r="FY171"/>
          <cell r="FZ171"/>
          <cell r="GA171"/>
          <cell r="GB171"/>
          <cell r="GC171">
            <v>3</v>
          </cell>
          <cell r="GD171">
            <v>1</v>
          </cell>
          <cell r="GE171">
            <v>3</v>
          </cell>
          <cell r="GF171">
            <v>0</v>
          </cell>
          <cell r="GG171">
            <v>0</v>
          </cell>
          <cell r="GH171">
            <v>0</v>
          </cell>
          <cell r="GI171">
            <v>0</v>
          </cell>
          <cell r="GJ171">
            <v>0</v>
          </cell>
          <cell r="GK171">
            <v>0</v>
          </cell>
          <cell r="GL171">
            <v>0</v>
          </cell>
          <cell r="GM171">
            <v>0</v>
          </cell>
          <cell r="GN171">
            <v>0</v>
          </cell>
          <cell r="GO171"/>
          <cell r="GP171">
            <v>0</v>
          </cell>
          <cell r="GQ171">
            <v>0</v>
          </cell>
          <cell r="GR171">
            <v>0</v>
          </cell>
          <cell r="GS171"/>
          <cell r="GT171"/>
          <cell r="GU171"/>
          <cell r="GV171"/>
          <cell r="GW171"/>
          <cell r="GX171"/>
          <cell r="GY171"/>
          <cell r="GZ171"/>
          <cell r="HA171"/>
          <cell r="HB171"/>
          <cell r="HC171">
            <v>0</v>
          </cell>
          <cell r="HD171">
            <v>0</v>
          </cell>
          <cell r="HE171">
            <v>0</v>
          </cell>
          <cell r="HF171">
            <v>0</v>
          </cell>
          <cell r="HG171">
            <v>0</v>
          </cell>
          <cell r="HH171">
            <v>0</v>
          </cell>
          <cell r="HI171">
            <v>0</v>
          </cell>
          <cell r="HJ171"/>
          <cell r="HK171"/>
          <cell r="HL171"/>
          <cell r="HM171"/>
          <cell r="HN171"/>
          <cell r="HO171">
            <v>0</v>
          </cell>
          <cell r="HP171">
            <v>0</v>
          </cell>
          <cell r="HQ171">
            <v>0</v>
          </cell>
          <cell r="HR171">
            <v>0</v>
          </cell>
          <cell r="HS171">
            <v>4606</v>
          </cell>
          <cell r="HT171"/>
          <cell r="HU171">
            <v>0</v>
          </cell>
          <cell r="HV171"/>
          <cell r="HW171">
            <v>0</v>
          </cell>
          <cell r="HX171"/>
          <cell r="HY171">
            <v>0</v>
          </cell>
          <cell r="HZ171">
            <v>109600</v>
          </cell>
          <cell r="IA171">
            <v>0</v>
          </cell>
          <cell r="IB171">
            <v>0</v>
          </cell>
          <cell r="IC171">
            <v>0</v>
          </cell>
          <cell r="ID171">
            <v>0</v>
          </cell>
          <cell r="IE171">
            <v>0</v>
          </cell>
          <cell r="IF171">
            <v>0</v>
          </cell>
          <cell r="IG171">
            <v>0</v>
          </cell>
          <cell r="IH171">
            <v>0</v>
          </cell>
          <cell r="II171">
            <v>0</v>
          </cell>
          <cell r="IJ171"/>
          <cell r="IK171"/>
          <cell r="IL171"/>
          <cell r="IM171">
            <v>0</v>
          </cell>
          <cell r="IN171">
            <v>2800</v>
          </cell>
        </row>
        <row r="172">
          <cell r="A172">
            <v>169</v>
          </cell>
          <cell r="B172" t="str">
            <v>Jagatsinghapur</v>
          </cell>
          <cell r="C172" t="str">
            <v>ODISHA</v>
          </cell>
          <cell r="D172" t="str">
            <v>Central</v>
          </cell>
          <cell r="E172" t="str">
            <v>Niyati Udyog Private Limited</v>
          </cell>
          <cell r="F172"/>
          <cell r="G172"/>
          <cell r="H172">
            <v>0.5</v>
          </cell>
          <cell r="I172"/>
          <cell r="J172" t="str">
            <v>Medium</v>
          </cell>
          <cell r="K172"/>
          <cell r="L172"/>
          <cell r="M172"/>
          <cell r="N172" t="str">
            <v>Bidyut Mishra</v>
          </cell>
          <cell r="O172">
            <v>8</v>
          </cell>
          <cell r="P172">
            <v>3000</v>
          </cell>
          <cell r="Q172">
            <v>2</v>
          </cell>
          <cell r="R172">
            <v>0</v>
          </cell>
          <cell r="S172">
            <v>0</v>
          </cell>
          <cell r="T172">
            <v>0</v>
          </cell>
          <cell r="U172">
            <v>0</v>
          </cell>
          <cell r="V172">
            <v>1</v>
          </cell>
          <cell r="W172">
            <v>0</v>
          </cell>
          <cell r="X172">
            <v>0</v>
          </cell>
          <cell r="Y172" t="str">
            <v/>
          </cell>
          <cell r="Z172">
            <v>0</v>
          </cell>
          <cell r="AA172" t="str">
            <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7.53</v>
          </cell>
          <cell r="AS172">
            <v>1.05</v>
          </cell>
          <cell r="AT172">
            <v>0</v>
          </cell>
          <cell r="AU172">
            <v>0</v>
          </cell>
          <cell r="AV172">
            <v>0</v>
          </cell>
          <cell r="AW172">
            <v>0</v>
          </cell>
          <cell r="AX172"/>
          <cell r="AY172"/>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1</v>
          </cell>
          <cell r="BQ172">
            <v>0</v>
          </cell>
          <cell r="BR172">
            <v>0</v>
          </cell>
          <cell r="BS172">
            <v>0</v>
          </cell>
          <cell r="BT172">
            <v>0</v>
          </cell>
          <cell r="BU172">
            <v>0</v>
          </cell>
          <cell r="BV172"/>
          <cell r="BW172"/>
          <cell r="BX172">
            <v>1</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1</v>
          </cell>
          <cell r="CP172">
            <v>1</v>
          </cell>
          <cell r="CQ172">
            <v>0</v>
          </cell>
          <cell r="CR172">
            <v>0</v>
          </cell>
          <cell r="CS172">
            <v>0</v>
          </cell>
          <cell r="CT172">
            <v>0</v>
          </cell>
          <cell r="CU172"/>
          <cell r="CV172"/>
          <cell r="CW172"/>
          <cell r="CX172"/>
          <cell r="CY172"/>
          <cell r="CZ172"/>
          <cell r="DA172"/>
          <cell r="DB172"/>
          <cell r="DC172"/>
          <cell r="DD172"/>
          <cell r="DE172"/>
          <cell r="DF172"/>
          <cell r="DG172"/>
          <cell r="DH172">
            <v>0</v>
          </cell>
          <cell r="DI172">
            <v>0</v>
          </cell>
          <cell r="DJ172">
            <v>0</v>
          </cell>
          <cell r="DK172">
            <v>0</v>
          </cell>
          <cell r="DL172">
            <v>0</v>
          </cell>
          <cell r="DM172">
            <v>1</v>
          </cell>
          <cell r="DN172">
            <v>1</v>
          </cell>
          <cell r="DO172">
            <v>1</v>
          </cell>
          <cell r="DP172">
            <v>1</v>
          </cell>
          <cell r="DQ172">
            <v>0</v>
          </cell>
          <cell r="DR172">
            <v>0</v>
          </cell>
          <cell r="DS172"/>
          <cell r="DT172"/>
          <cell r="DU172"/>
          <cell r="DV172"/>
          <cell r="DW172"/>
          <cell r="DX172"/>
          <cell r="DY172"/>
          <cell r="DZ172"/>
          <cell r="EA172"/>
          <cell r="EB172"/>
          <cell r="EC172"/>
          <cell r="ED172"/>
          <cell r="EE172"/>
          <cell r="EF172"/>
          <cell r="EG172">
            <v>0</v>
          </cell>
          <cell r="EH172">
            <v>0</v>
          </cell>
          <cell r="EI172">
            <v>0</v>
          </cell>
          <cell r="EJ172">
            <v>0</v>
          </cell>
          <cell r="EK172">
            <v>0</v>
          </cell>
          <cell r="EL172">
            <v>0</v>
          </cell>
          <cell r="EM172">
            <v>0</v>
          </cell>
          <cell r="EN172">
            <v>0</v>
          </cell>
          <cell r="EO172">
            <v>0</v>
          </cell>
          <cell r="EP172">
            <v>0</v>
          </cell>
          <cell r="EQ172">
            <v>0</v>
          </cell>
          <cell r="ER172">
            <v>0</v>
          </cell>
          <cell r="ES172"/>
          <cell r="ET172"/>
          <cell r="EU172"/>
          <cell r="EV172"/>
          <cell r="EW172"/>
          <cell r="EX172"/>
          <cell r="EY172"/>
          <cell r="EZ172"/>
          <cell r="FA172"/>
          <cell r="FB172"/>
          <cell r="FC172"/>
          <cell r="FD172"/>
          <cell r="FE172">
            <v>0</v>
          </cell>
          <cell r="FF172">
            <v>0</v>
          </cell>
          <cell r="FG172">
            <v>0</v>
          </cell>
          <cell r="FH172">
            <v>0</v>
          </cell>
          <cell r="FI172">
            <v>0</v>
          </cell>
          <cell r="FJ172">
            <v>0</v>
          </cell>
          <cell r="FK172">
            <v>0</v>
          </cell>
          <cell r="FL172">
            <v>0</v>
          </cell>
          <cell r="FM172">
            <v>0</v>
          </cell>
          <cell r="FN172">
            <v>0</v>
          </cell>
          <cell r="FO172">
            <v>0</v>
          </cell>
          <cell r="FP172">
            <v>0</v>
          </cell>
          <cell r="FQ172"/>
          <cell r="FR172"/>
          <cell r="FS172"/>
          <cell r="FT172"/>
          <cell r="FU172"/>
          <cell r="FV172"/>
          <cell r="FW172"/>
          <cell r="FX172"/>
          <cell r="FY172"/>
          <cell r="FZ172"/>
          <cell r="GA172"/>
          <cell r="GB172"/>
          <cell r="GC172">
            <v>0</v>
          </cell>
          <cell r="GD172">
            <v>0</v>
          </cell>
          <cell r="GE172">
            <v>0</v>
          </cell>
          <cell r="GF172">
            <v>0</v>
          </cell>
          <cell r="GG172">
            <v>0</v>
          </cell>
          <cell r="GH172">
            <v>0</v>
          </cell>
          <cell r="GI172">
            <v>0</v>
          </cell>
          <cell r="GJ172">
            <v>0</v>
          </cell>
          <cell r="GK172">
            <v>0</v>
          </cell>
          <cell r="GL172">
            <v>0</v>
          </cell>
          <cell r="GM172">
            <v>0</v>
          </cell>
          <cell r="GN172">
            <v>0</v>
          </cell>
          <cell r="GO172"/>
          <cell r="GP172">
            <v>0</v>
          </cell>
          <cell r="GQ172">
            <v>0</v>
          </cell>
          <cell r="GR172">
            <v>0</v>
          </cell>
          <cell r="GS172"/>
          <cell r="GT172"/>
          <cell r="GU172"/>
          <cell r="GV172"/>
          <cell r="GW172"/>
          <cell r="GX172"/>
          <cell r="GY172"/>
          <cell r="GZ172"/>
          <cell r="HA172"/>
          <cell r="HB172"/>
          <cell r="HC172">
            <v>0</v>
          </cell>
          <cell r="HD172">
            <v>0</v>
          </cell>
          <cell r="HE172">
            <v>0</v>
          </cell>
          <cell r="HF172">
            <v>1</v>
          </cell>
          <cell r="HG172">
            <v>0</v>
          </cell>
          <cell r="HH172">
            <v>0</v>
          </cell>
          <cell r="HI172">
            <v>0</v>
          </cell>
          <cell r="HJ172"/>
          <cell r="HK172"/>
          <cell r="HL172"/>
          <cell r="HM172"/>
          <cell r="HN172"/>
          <cell r="HO172">
            <v>0</v>
          </cell>
          <cell r="HP172">
            <v>0</v>
          </cell>
          <cell r="HQ172">
            <v>0</v>
          </cell>
          <cell r="HR172">
            <v>0</v>
          </cell>
          <cell r="HS172">
            <v>0</v>
          </cell>
          <cell r="HT172"/>
          <cell r="HU172">
            <v>0</v>
          </cell>
          <cell r="HV172"/>
          <cell r="HW172">
            <v>0</v>
          </cell>
          <cell r="HX172"/>
          <cell r="HY172">
            <v>0</v>
          </cell>
          <cell r="HZ172">
            <v>0</v>
          </cell>
          <cell r="IA172">
            <v>0</v>
          </cell>
          <cell r="IB172">
            <v>8.58</v>
          </cell>
          <cell r="IC172">
            <v>0</v>
          </cell>
          <cell r="ID172">
            <v>0.85799999999999998</v>
          </cell>
          <cell r="IE172">
            <v>0</v>
          </cell>
          <cell r="IF172">
            <v>0</v>
          </cell>
          <cell r="IG172">
            <v>0</v>
          </cell>
          <cell r="IH172">
            <v>0</v>
          </cell>
          <cell r="II172">
            <v>0</v>
          </cell>
          <cell r="IJ172"/>
          <cell r="IK172"/>
          <cell r="IL172"/>
          <cell r="IM172">
            <v>0</v>
          </cell>
          <cell r="IN172">
            <v>2700</v>
          </cell>
        </row>
        <row r="173">
          <cell r="A173">
            <v>170</v>
          </cell>
          <cell r="B173" t="str">
            <v>Mayurbhanj</v>
          </cell>
          <cell r="C173" t="str">
            <v>ODISHA</v>
          </cell>
          <cell r="D173" t="str">
            <v>Central</v>
          </cell>
          <cell r="E173" t="str">
            <v>Niyati Udyog Private Limited</v>
          </cell>
          <cell r="F173"/>
          <cell r="G173"/>
          <cell r="H173">
            <v>0.5</v>
          </cell>
          <cell r="I173"/>
          <cell r="J173" t="str">
            <v>Medium</v>
          </cell>
          <cell r="K173"/>
          <cell r="L173"/>
          <cell r="M173"/>
          <cell r="N173" t="str">
            <v>Sourav Kumar Rana</v>
          </cell>
          <cell r="O173">
            <v>10</v>
          </cell>
          <cell r="P173">
            <v>3000</v>
          </cell>
          <cell r="Q173">
            <v>1</v>
          </cell>
          <cell r="R173">
            <v>2</v>
          </cell>
          <cell r="S173">
            <v>0</v>
          </cell>
          <cell r="T173">
            <v>0</v>
          </cell>
          <cell r="U173">
            <v>0</v>
          </cell>
          <cell r="V173">
            <v>4</v>
          </cell>
          <cell r="W173">
            <v>0</v>
          </cell>
          <cell r="X173">
            <v>0</v>
          </cell>
          <cell r="Y173" t="str">
            <v/>
          </cell>
          <cell r="Z173">
            <v>0</v>
          </cell>
          <cell r="AA173" t="str">
            <v/>
          </cell>
          <cell r="AB173">
            <v>0</v>
          </cell>
          <cell r="AC173">
            <v>0</v>
          </cell>
          <cell r="AD173">
            <v>0</v>
          </cell>
          <cell r="AE173">
            <v>0</v>
          </cell>
          <cell r="AF173">
            <v>0</v>
          </cell>
          <cell r="AG173">
            <v>0</v>
          </cell>
          <cell r="AH173">
            <v>0</v>
          </cell>
          <cell r="AI173">
            <v>0</v>
          </cell>
          <cell r="AJ173">
            <v>12</v>
          </cell>
          <cell r="AK173">
            <v>0</v>
          </cell>
          <cell r="AL173">
            <v>30</v>
          </cell>
          <cell r="AM173">
            <v>0</v>
          </cell>
          <cell r="AN173">
            <v>5</v>
          </cell>
          <cell r="AO173">
            <v>12</v>
          </cell>
          <cell r="AP173">
            <v>0</v>
          </cell>
          <cell r="AQ173">
            <v>0</v>
          </cell>
          <cell r="AR173">
            <v>0</v>
          </cell>
          <cell r="AS173">
            <v>0</v>
          </cell>
          <cell r="AT173">
            <v>0</v>
          </cell>
          <cell r="AU173">
            <v>0</v>
          </cell>
          <cell r="AV173">
            <v>10.5</v>
          </cell>
          <cell r="AW173">
            <v>0</v>
          </cell>
          <cell r="AX173"/>
          <cell r="AY173"/>
          <cell r="AZ173">
            <v>0</v>
          </cell>
          <cell r="BA173">
            <v>0</v>
          </cell>
          <cell r="BB173">
            <v>0</v>
          </cell>
          <cell r="BC173">
            <v>0</v>
          </cell>
          <cell r="BD173">
            <v>0</v>
          </cell>
          <cell r="BE173">
            <v>0</v>
          </cell>
          <cell r="BF173">
            <v>0</v>
          </cell>
          <cell r="BG173">
            <v>0</v>
          </cell>
          <cell r="BH173">
            <v>1</v>
          </cell>
          <cell r="BI173">
            <v>0</v>
          </cell>
          <cell r="BJ173">
            <v>1</v>
          </cell>
          <cell r="BK173">
            <v>0</v>
          </cell>
          <cell r="BL173">
            <v>1</v>
          </cell>
          <cell r="BM173">
            <v>1</v>
          </cell>
          <cell r="BN173">
            <v>0</v>
          </cell>
          <cell r="BO173">
            <v>0</v>
          </cell>
          <cell r="BP173">
            <v>0</v>
          </cell>
          <cell r="BQ173">
            <v>0</v>
          </cell>
          <cell r="BR173">
            <v>0</v>
          </cell>
          <cell r="BS173">
            <v>0</v>
          </cell>
          <cell r="BT173">
            <v>0</v>
          </cell>
          <cell r="BU173">
            <v>0</v>
          </cell>
          <cell r="BV173"/>
          <cell r="BW173"/>
          <cell r="BX173">
            <v>4</v>
          </cell>
          <cell r="BY173">
            <v>0</v>
          </cell>
          <cell r="BZ173">
            <v>0</v>
          </cell>
          <cell r="CA173">
            <v>0</v>
          </cell>
          <cell r="CB173">
            <v>0</v>
          </cell>
          <cell r="CC173">
            <v>0</v>
          </cell>
          <cell r="CD173">
            <v>0</v>
          </cell>
          <cell r="CE173">
            <v>0</v>
          </cell>
          <cell r="CF173">
            <v>0</v>
          </cell>
          <cell r="CG173">
            <v>1</v>
          </cell>
          <cell r="CH173">
            <v>0</v>
          </cell>
          <cell r="CI173">
            <v>1</v>
          </cell>
          <cell r="CJ173">
            <v>0</v>
          </cell>
          <cell r="CK173">
            <v>1</v>
          </cell>
          <cell r="CL173">
            <v>1</v>
          </cell>
          <cell r="CM173">
            <v>0</v>
          </cell>
          <cell r="CN173">
            <v>0</v>
          </cell>
          <cell r="CO173">
            <v>0</v>
          </cell>
          <cell r="CP173">
            <v>0</v>
          </cell>
          <cell r="CQ173">
            <v>0</v>
          </cell>
          <cell r="CR173">
            <v>0</v>
          </cell>
          <cell r="CS173">
            <v>1</v>
          </cell>
          <cell r="CT173">
            <v>0</v>
          </cell>
          <cell r="CU173"/>
          <cell r="CV173"/>
          <cell r="CW173"/>
          <cell r="CX173"/>
          <cell r="CY173"/>
          <cell r="CZ173"/>
          <cell r="DA173"/>
          <cell r="DB173"/>
          <cell r="DC173"/>
          <cell r="DD173"/>
          <cell r="DE173"/>
          <cell r="DF173"/>
          <cell r="DG173"/>
          <cell r="DH173">
            <v>1</v>
          </cell>
          <cell r="DI173">
            <v>2</v>
          </cell>
          <cell r="DJ173">
            <v>2</v>
          </cell>
          <cell r="DK173">
            <v>2</v>
          </cell>
          <cell r="DL173">
            <v>1</v>
          </cell>
          <cell r="DM173">
            <v>0</v>
          </cell>
          <cell r="DN173">
            <v>0</v>
          </cell>
          <cell r="DO173">
            <v>0</v>
          </cell>
          <cell r="DP173">
            <v>0</v>
          </cell>
          <cell r="DQ173">
            <v>1</v>
          </cell>
          <cell r="DR173">
            <v>1</v>
          </cell>
          <cell r="DS173"/>
          <cell r="DT173"/>
          <cell r="DU173"/>
          <cell r="DV173"/>
          <cell r="DW173"/>
          <cell r="DX173"/>
          <cell r="DY173"/>
          <cell r="DZ173"/>
          <cell r="EA173"/>
          <cell r="EB173"/>
          <cell r="EC173"/>
          <cell r="ED173"/>
          <cell r="EE173"/>
          <cell r="EF173"/>
          <cell r="EG173">
            <v>0</v>
          </cell>
          <cell r="EH173">
            <v>0.5</v>
          </cell>
          <cell r="EI173">
            <v>0</v>
          </cell>
          <cell r="EJ173">
            <v>0</v>
          </cell>
          <cell r="EK173">
            <v>0</v>
          </cell>
          <cell r="EL173">
            <v>0</v>
          </cell>
          <cell r="EM173">
            <v>0</v>
          </cell>
          <cell r="EN173">
            <v>0</v>
          </cell>
          <cell r="EO173">
            <v>0</v>
          </cell>
          <cell r="EP173">
            <v>0</v>
          </cell>
          <cell r="EQ173">
            <v>0</v>
          </cell>
          <cell r="ER173">
            <v>0</v>
          </cell>
          <cell r="ES173"/>
          <cell r="ET173"/>
          <cell r="EU173"/>
          <cell r="EV173"/>
          <cell r="EW173"/>
          <cell r="EX173"/>
          <cell r="EY173"/>
          <cell r="EZ173"/>
          <cell r="FA173"/>
          <cell r="FB173"/>
          <cell r="FC173"/>
          <cell r="FD173"/>
          <cell r="FE173">
            <v>2</v>
          </cell>
          <cell r="FF173">
            <v>3.5</v>
          </cell>
          <cell r="FG173">
            <v>3.5</v>
          </cell>
          <cell r="FH173">
            <v>0</v>
          </cell>
          <cell r="FI173">
            <v>0</v>
          </cell>
          <cell r="FJ173">
            <v>0</v>
          </cell>
          <cell r="FK173">
            <v>0</v>
          </cell>
          <cell r="FL173">
            <v>0</v>
          </cell>
          <cell r="FM173">
            <v>0</v>
          </cell>
          <cell r="FN173">
            <v>0</v>
          </cell>
          <cell r="FO173">
            <v>0</v>
          </cell>
          <cell r="FP173">
            <v>0</v>
          </cell>
          <cell r="FQ173"/>
          <cell r="FR173"/>
          <cell r="FS173"/>
          <cell r="FT173"/>
          <cell r="FU173"/>
          <cell r="FV173"/>
          <cell r="FW173"/>
          <cell r="FX173"/>
          <cell r="FY173"/>
          <cell r="FZ173"/>
          <cell r="GA173"/>
          <cell r="GB173"/>
          <cell r="GC173">
            <v>3.5</v>
          </cell>
          <cell r="GD173">
            <v>3.5</v>
          </cell>
          <cell r="GE173">
            <v>3.5</v>
          </cell>
          <cell r="GF173">
            <v>0</v>
          </cell>
          <cell r="GG173">
            <v>0</v>
          </cell>
          <cell r="GH173">
            <v>0</v>
          </cell>
          <cell r="GI173">
            <v>0</v>
          </cell>
          <cell r="GJ173">
            <v>0</v>
          </cell>
          <cell r="GK173">
            <v>0</v>
          </cell>
          <cell r="GL173">
            <v>0</v>
          </cell>
          <cell r="GM173">
            <v>0</v>
          </cell>
          <cell r="GN173">
            <v>0</v>
          </cell>
          <cell r="GO173"/>
          <cell r="GP173">
            <v>0</v>
          </cell>
          <cell r="GQ173">
            <v>2</v>
          </cell>
          <cell r="GR173">
            <v>0</v>
          </cell>
          <cell r="GS173"/>
          <cell r="GT173"/>
          <cell r="GU173"/>
          <cell r="GV173"/>
          <cell r="GW173"/>
          <cell r="GX173"/>
          <cell r="GY173"/>
          <cell r="GZ173"/>
          <cell r="HA173"/>
          <cell r="HB173"/>
          <cell r="HC173">
            <v>1</v>
          </cell>
          <cell r="HD173">
            <v>0</v>
          </cell>
          <cell r="HE173">
            <v>1</v>
          </cell>
          <cell r="HF173">
            <v>0</v>
          </cell>
          <cell r="HG173">
            <v>0</v>
          </cell>
          <cell r="HH173">
            <v>0</v>
          </cell>
          <cell r="HI173">
            <v>0</v>
          </cell>
          <cell r="HJ173"/>
          <cell r="HK173"/>
          <cell r="HL173"/>
          <cell r="HM173"/>
          <cell r="HN173"/>
          <cell r="HO173">
            <v>0</v>
          </cell>
          <cell r="HP173">
            <v>0</v>
          </cell>
          <cell r="HQ173">
            <v>0</v>
          </cell>
          <cell r="HR173">
            <v>0</v>
          </cell>
          <cell r="HS173">
            <v>0</v>
          </cell>
          <cell r="HT173"/>
          <cell r="HU173">
            <v>0</v>
          </cell>
          <cell r="HV173"/>
          <cell r="HW173">
            <v>0</v>
          </cell>
          <cell r="HX173"/>
          <cell r="HY173">
            <v>0</v>
          </cell>
          <cell r="HZ173">
            <v>23232.800000000003</v>
          </cell>
          <cell r="IA173">
            <v>42</v>
          </cell>
          <cell r="IB173">
            <v>27.5</v>
          </cell>
          <cell r="IC173">
            <v>3.5</v>
          </cell>
          <cell r="ID173">
            <v>2.75</v>
          </cell>
          <cell r="IE173">
            <v>0</v>
          </cell>
          <cell r="IF173">
            <v>0</v>
          </cell>
          <cell r="IG173">
            <v>4</v>
          </cell>
          <cell r="IH173">
            <v>10</v>
          </cell>
          <cell r="II173">
            <v>5.666666666666667</v>
          </cell>
          <cell r="IJ173"/>
          <cell r="IK173"/>
          <cell r="IL173"/>
          <cell r="IM173">
            <v>3.5</v>
          </cell>
          <cell r="IN173">
            <v>2500</v>
          </cell>
        </row>
        <row r="174">
          <cell r="A174">
            <v>171</v>
          </cell>
          <cell r="B174" t="str">
            <v>Jharsuguda</v>
          </cell>
          <cell r="C174" t="str">
            <v>ODISHA</v>
          </cell>
          <cell r="D174" t="str">
            <v>Central</v>
          </cell>
          <cell r="E174" t="str">
            <v>SACHDEVA ISPAT PVT LTD</v>
          </cell>
          <cell r="F174"/>
          <cell r="G174"/>
          <cell r="H174">
            <v>0.5</v>
          </cell>
          <cell r="I174"/>
          <cell r="J174" t="str">
            <v>Medium</v>
          </cell>
          <cell r="K174"/>
          <cell r="L174"/>
          <cell r="M174"/>
          <cell r="N174" t="str">
            <v>Papun Padhan</v>
          </cell>
          <cell r="O174">
            <v>11</v>
          </cell>
          <cell r="P174">
            <v>3000</v>
          </cell>
          <cell r="Q174">
            <v>1</v>
          </cell>
          <cell r="R174">
            <v>1</v>
          </cell>
          <cell r="S174">
            <v>2</v>
          </cell>
          <cell r="T174">
            <v>0</v>
          </cell>
          <cell r="U174">
            <v>0</v>
          </cell>
          <cell r="V174">
            <v>9</v>
          </cell>
          <cell r="W174">
            <v>0</v>
          </cell>
          <cell r="X174">
            <v>350</v>
          </cell>
          <cell r="Y174">
            <v>0.24810857142857146</v>
          </cell>
          <cell r="Z174">
            <v>0.11666666666666667</v>
          </cell>
          <cell r="AA174">
            <v>2.8946000000000003E-2</v>
          </cell>
          <cell r="AB174">
            <v>50.69</v>
          </cell>
          <cell r="AC174">
            <v>97.95</v>
          </cell>
          <cell r="AD174">
            <v>0</v>
          </cell>
          <cell r="AE174">
            <v>3.27</v>
          </cell>
          <cell r="AF174">
            <v>40</v>
          </cell>
          <cell r="AG174">
            <v>142.19999999999999</v>
          </cell>
          <cell r="AH174">
            <v>0</v>
          </cell>
          <cell r="AI174">
            <v>48</v>
          </cell>
          <cell r="AJ174">
            <v>0</v>
          </cell>
          <cell r="AK174">
            <v>120</v>
          </cell>
          <cell r="AL174">
            <v>160</v>
          </cell>
          <cell r="AM174">
            <v>265</v>
          </cell>
          <cell r="AN174">
            <v>203</v>
          </cell>
          <cell r="AO174">
            <v>159</v>
          </cell>
          <cell r="AP174">
            <v>0</v>
          </cell>
          <cell r="AQ174">
            <v>0</v>
          </cell>
          <cell r="AR174">
            <v>194.18</v>
          </cell>
          <cell r="AS174">
            <v>41.94</v>
          </cell>
          <cell r="AT174">
            <v>78.349999999999994</v>
          </cell>
          <cell r="AU174">
            <v>64.240000000000009</v>
          </cell>
          <cell r="AV174">
            <v>127.67</v>
          </cell>
          <cell r="AW174">
            <v>0</v>
          </cell>
          <cell r="AX174"/>
          <cell r="AY174"/>
          <cell r="AZ174">
            <v>0</v>
          </cell>
          <cell r="BA174">
            <v>1</v>
          </cell>
          <cell r="BB174">
            <v>0</v>
          </cell>
          <cell r="BC174">
            <v>0</v>
          </cell>
          <cell r="BD174">
            <v>0</v>
          </cell>
          <cell r="BE174">
            <v>1</v>
          </cell>
          <cell r="BF174">
            <v>0</v>
          </cell>
          <cell r="BG174">
            <v>0</v>
          </cell>
          <cell r="BH174">
            <v>0</v>
          </cell>
          <cell r="BI174">
            <v>0</v>
          </cell>
          <cell r="BJ174">
            <v>0</v>
          </cell>
          <cell r="BK174">
            <v>3</v>
          </cell>
          <cell r="BL174">
            <v>0</v>
          </cell>
          <cell r="BM174">
            <v>0</v>
          </cell>
          <cell r="BN174">
            <v>0</v>
          </cell>
          <cell r="BO174">
            <v>0</v>
          </cell>
          <cell r="BP174">
            <v>0</v>
          </cell>
          <cell r="BQ174">
            <v>0</v>
          </cell>
          <cell r="BR174">
            <v>0</v>
          </cell>
          <cell r="BS174">
            <v>1</v>
          </cell>
          <cell r="BT174">
            <v>0</v>
          </cell>
          <cell r="BU174">
            <v>0</v>
          </cell>
          <cell r="BV174"/>
          <cell r="BW174"/>
          <cell r="BX174">
            <v>9</v>
          </cell>
          <cell r="BY174">
            <v>1</v>
          </cell>
          <cell r="BZ174">
            <v>3</v>
          </cell>
          <cell r="CA174">
            <v>0</v>
          </cell>
          <cell r="CB174">
            <v>1</v>
          </cell>
          <cell r="CC174">
            <v>2</v>
          </cell>
          <cell r="CD174">
            <v>4</v>
          </cell>
          <cell r="CE174">
            <v>0</v>
          </cell>
          <cell r="CF174">
            <v>2</v>
          </cell>
          <cell r="CG174">
            <v>0</v>
          </cell>
          <cell r="CH174">
            <v>1</v>
          </cell>
          <cell r="CI174">
            <v>1</v>
          </cell>
          <cell r="CJ174">
            <v>4</v>
          </cell>
          <cell r="CK174">
            <v>2</v>
          </cell>
          <cell r="CL174">
            <v>2</v>
          </cell>
          <cell r="CM174">
            <v>0</v>
          </cell>
          <cell r="CN174">
            <v>0</v>
          </cell>
          <cell r="CO174">
            <v>1</v>
          </cell>
          <cell r="CP174">
            <v>1</v>
          </cell>
          <cell r="CQ174">
            <v>1</v>
          </cell>
          <cell r="CR174">
            <v>3</v>
          </cell>
          <cell r="CS174">
            <v>3</v>
          </cell>
          <cell r="CT174">
            <v>0</v>
          </cell>
          <cell r="CU174"/>
          <cell r="CV174"/>
          <cell r="CW174"/>
          <cell r="CX174"/>
          <cell r="CY174"/>
          <cell r="CZ174"/>
          <cell r="DA174"/>
          <cell r="DB174"/>
          <cell r="DC174"/>
          <cell r="DD174"/>
          <cell r="DE174"/>
          <cell r="DF174"/>
          <cell r="DG174"/>
          <cell r="DH174">
            <v>4</v>
          </cell>
          <cell r="DI174">
            <v>4</v>
          </cell>
          <cell r="DJ174">
            <v>4</v>
          </cell>
          <cell r="DK174">
            <v>3</v>
          </cell>
          <cell r="DL174">
            <v>2</v>
          </cell>
          <cell r="DM174">
            <v>1</v>
          </cell>
          <cell r="DN174">
            <v>2</v>
          </cell>
          <cell r="DO174">
            <v>2</v>
          </cell>
          <cell r="DP174">
            <v>4</v>
          </cell>
          <cell r="DQ174">
            <v>4</v>
          </cell>
          <cell r="DR174">
            <v>4</v>
          </cell>
          <cell r="DS174"/>
          <cell r="DT174"/>
          <cell r="DU174"/>
          <cell r="DV174"/>
          <cell r="DW174"/>
          <cell r="DX174"/>
          <cell r="DY174"/>
          <cell r="DZ174"/>
          <cell r="EA174"/>
          <cell r="EB174"/>
          <cell r="EC174"/>
          <cell r="ED174"/>
          <cell r="EE174"/>
          <cell r="EF174"/>
          <cell r="EG174">
            <v>0</v>
          </cell>
          <cell r="EH174">
            <v>0.2</v>
          </cell>
          <cell r="EI174">
            <v>0.2</v>
          </cell>
          <cell r="EJ174">
            <v>0</v>
          </cell>
          <cell r="EK174">
            <v>0</v>
          </cell>
          <cell r="EL174">
            <v>0</v>
          </cell>
          <cell r="EM174">
            <v>0</v>
          </cell>
          <cell r="EN174">
            <v>0</v>
          </cell>
          <cell r="EO174">
            <v>0</v>
          </cell>
          <cell r="EP174">
            <v>0</v>
          </cell>
          <cell r="EQ174">
            <v>0</v>
          </cell>
          <cell r="ER174">
            <v>0</v>
          </cell>
          <cell r="ES174"/>
          <cell r="ET174"/>
          <cell r="EU174"/>
          <cell r="EV174"/>
          <cell r="EW174"/>
          <cell r="EX174"/>
          <cell r="EY174"/>
          <cell r="EZ174"/>
          <cell r="FA174"/>
          <cell r="FB174"/>
          <cell r="FC174"/>
          <cell r="FD174"/>
          <cell r="FE174">
            <v>6</v>
          </cell>
          <cell r="FF174">
            <v>6.2</v>
          </cell>
          <cell r="FG174">
            <v>6.2</v>
          </cell>
          <cell r="FH174">
            <v>0</v>
          </cell>
          <cell r="FI174">
            <v>0</v>
          </cell>
          <cell r="FJ174">
            <v>0</v>
          </cell>
          <cell r="FK174">
            <v>0</v>
          </cell>
          <cell r="FL174">
            <v>0</v>
          </cell>
          <cell r="FM174">
            <v>0</v>
          </cell>
          <cell r="FN174">
            <v>0</v>
          </cell>
          <cell r="FO174">
            <v>0</v>
          </cell>
          <cell r="FP174">
            <v>0</v>
          </cell>
          <cell r="FQ174"/>
          <cell r="FR174"/>
          <cell r="FS174"/>
          <cell r="FT174"/>
          <cell r="FU174"/>
          <cell r="FV174"/>
          <cell r="FW174"/>
          <cell r="FX174"/>
          <cell r="FY174"/>
          <cell r="FZ174"/>
          <cell r="GA174"/>
          <cell r="GB174"/>
          <cell r="GC174">
            <v>7.25</v>
          </cell>
          <cell r="GD174">
            <v>6.2</v>
          </cell>
          <cell r="GE174">
            <v>6.2</v>
          </cell>
          <cell r="GF174">
            <v>0</v>
          </cell>
          <cell r="GG174">
            <v>0</v>
          </cell>
          <cell r="GH174">
            <v>0</v>
          </cell>
          <cell r="GI174">
            <v>0</v>
          </cell>
          <cell r="GJ174">
            <v>0</v>
          </cell>
          <cell r="GK174">
            <v>0</v>
          </cell>
          <cell r="GL174">
            <v>0</v>
          </cell>
          <cell r="GM174">
            <v>0</v>
          </cell>
          <cell r="GN174">
            <v>0</v>
          </cell>
          <cell r="GO174"/>
          <cell r="GP174">
            <v>0</v>
          </cell>
          <cell r="GQ174">
            <v>1</v>
          </cell>
          <cell r="GR174">
            <v>0</v>
          </cell>
          <cell r="GS174"/>
          <cell r="GT174"/>
          <cell r="GU174"/>
          <cell r="GV174"/>
          <cell r="GW174"/>
          <cell r="GX174"/>
          <cell r="GY174"/>
          <cell r="GZ174"/>
          <cell r="HA174"/>
          <cell r="HB174"/>
          <cell r="HC174">
            <v>0</v>
          </cell>
          <cell r="HD174">
            <v>0</v>
          </cell>
          <cell r="HE174">
            <v>0</v>
          </cell>
          <cell r="HF174">
            <v>0</v>
          </cell>
          <cell r="HG174">
            <v>0</v>
          </cell>
          <cell r="HH174">
            <v>0</v>
          </cell>
          <cell r="HI174">
            <v>0</v>
          </cell>
          <cell r="HJ174"/>
          <cell r="HK174"/>
          <cell r="HL174"/>
          <cell r="HM174"/>
          <cell r="HN174"/>
          <cell r="HO174">
            <v>0</v>
          </cell>
          <cell r="HP174">
            <v>0</v>
          </cell>
          <cell r="HQ174">
            <v>0</v>
          </cell>
          <cell r="HR174">
            <v>0</v>
          </cell>
          <cell r="HS174">
            <v>4239</v>
          </cell>
          <cell r="HT174"/>
          <cell r="HU174">
            <v>0</v>
          </cell>
          <cell r="HV174"/>
          <cell r="HW174">
            <v>0</v>
          </cell>
          <cell r="HX174"/>
          <cell r="HY174">
            <v>0</v>
          </cell>
          <cell r="HZ174">
            <v>55641.200000000004</v>
          </cell>
          <cell r="IA174">
            <v>927.11</v>
          </cell>
          <cell r="IB174">
            <v>868.38000000000011</v>
          </cell>
          <cell r="IC174">
            <v>77.259166666666673</v>
          </cell>
          <cell r="ID174">
            <v>86.838000000000008</v>
          </cell>
          <cell r="IE174">
            <v>49.54666666666666</v>
          </cell>
          <cell r="IF174">
            <v>61.823333333333331</v>
          </cell>
          <cell r="IG174">
            <v>16</v>
          </cell>
          <cell r="IH174">
            <v>181.66666666666666</v>
          </cell>
          <cell r="II174">
            <v>120.66666666666667</v>
          </cell>
          <cell r="IJ174"/>
          <cell r="IK174"/>
          <cell r="IL174"/>
          <cell r="IM174">
            <v>63.970000000000006</v>
          </cell>
          <cell r="IN174">
            <v>2500</v>
          </cell>
        </row>
        <row r="175">
          <cell r="A175">
            <v>172</v>
          </cell>
          <cell r="B175" t="str">
            <v>Sundargarh</v>
          </cell>
          <cell r="C175" t="str">
            <v>ODISHA</v>
          </cell>
          <cell r="D175" t="str">
            <v>Central</v>
          </cell>
          <cell r="E175" t="str">
            <v>SACHDEVA ISPAT PVT LTD</v>
          </cell>
          <cell r="F175"/>
          <cell r="G175"/>
          <cell r="H175">
            <v>0.5</v>
          </cell>
          <cell r="I175"/>
          <cell r="J175" t="str">
            <v>Medium</v>
          </cell>
          <cell r="K175"/>
          <cell r="L175"/>
          <cell r="M175"/>
          <cell r="N175" t="str">
            <v>Papun Padhan</v>
          </cell>
          <cell r="O175">
            <v>4</v>
          </cell>
          <cell r="P175">
            <v>2500</v>
          </cell>
          <cell r="Q175">
            <v>1</v>
          </cell>
          <cell r="R175">
            <v>0</v>
          </cell>
          <cell r="S175">
            <v>0</v>
          </cell>
          <cell r="T175">
            <v>0</v>
          </cell>
          <cell r="U175">
            <v>0</v>
          </cell>
          <cell r="V175">
            <v>37</v>
          </cell>
          <cell r="W175">
            <v>0</v>
          </cell>
          <cell r="X175">
            <v>200</v>
          </cell>
          <cell r="Y175">
            <v>8.1650000000000014E-2</v>
          </cell>
          <cell r="Z175">
            <v>0.08</v>
          </cell>
          <cell r="AA175">
            <v>6.5320000000000013E-3</v>
          </cell>
          <cell r="AB175">
            <v>208.29000000000002</v>
          </cell>
          <cell r="AC175">
            <v>168.94000000000003</v>
          </cell>
          <cell r="AD175">
            <v>59</v>
          </cell>
          <cell r="AE175">
            <v>66.430000000000007</v>
          </cell>
          <cell r="AF175">
            <v>18.21</v>
          </cell>
          <cell r="AG175">
            <v>64</v>
          </cell>
          <cell r="AH175">
            <v>79.5</v>
          </cell>
          <cell r="AI175">
            <v>84</v>
          </cell>
          <cell r="AJ175">
            <v>59.440000000000005</v>
          </cell>
          <cell r="AK175">
            <v>130.5</v>
          </cell>
          <cell r="AL175">
            <v>102.2</v>
          </cell>
          <cell r="AM175">
            <v>90.7</v>
          </cell>
          <cell r="AN175">
            <v>39.6</v>
          </cell>
          <cell r="AO175">
            <v>19.5</v>
          </cell>
          <cell r="AP175">
            <v>25.8</v>
          </cell>
          <cell r="AQ175">
            <v>6.7</v>
          </cell>
          <cell r="AR175">
            <v>18.399999999999999</v>
          </cell>
          <cell r="AS175">
            <v>0.5</v>
          </cell>
          <cell r="AT175">
            <v>5</v>
          </cell>
          <cell r="AU175">
            <v>6.5</v>
          </cell>
          <cell r="AV175">
            <v>5.3000000000000007</v>
          </cell>
          <cell r="AW175">
            <v>36</v>
          </cell>
          <cell r="AX175"/>
          <cell r="AY175"/>
          <cell r="AZ175">
            <v>3</v>
          </cell>
          <cell r="BA175">
            <v>6</v>
          </cell>
          <cell r="BB175">
            <v>1</v>
          </cell>
          <cell r="BC175">
            <v>1</v>
          </cell>
          <cell r="BD175">
            <v>1</v>
          </cell>
          <cell r="BE175">
            <v>0</v>
          </cell>
          <cell r="BF175">
            <v>1</v>
          </cell>
          <cell r="BG175">
            <v>0</v>
          </cell>
          <cell r="BH175">
            <v>2</v>
          </cell>
          <cell r="BI175">
            <v>3</v>
          </cell>
          <cell r="BJ175">
            <v>1</v>
          </cell>
          <cell r="BK175">
            <v>1</v>
          </cell>
          <cell r="BL175">
            <v>0</v>
          </cell>
          <cell r="BM175">
            <v>1</v>
          </cell>
          <cell r="BN175">
            <v>1</v>
          </cell>
          <cell r="BO175">
            <v>0</v>
          </cell>
          <cell r="BP175">
            <v>1</v>
          </cell>
          <cell r="BQ175">
            <v>0</v>
          </cell>
          <cell r="BR175">
            <v>1</v>
          </cell>
          <cell r="BS175">
            <v>0</v>
          </cell>
          <cell r="BT175">
            <v>1</v>
          </cell>
          <cell r="BU175">
            <v>2</v>
          </cell>
          <cell r="BV175"/>
          <cell r="BW175"/>
          <cell r="BX175">
            <v>37</v>
          </cell>
          <cell r="BY175">
            <v>7</v>
          </cell>
          <cell r="BZ175">
            <v>11</v>
          </cell>
          <cell r="CA175">
            <v>4</v>
          </cell>
          <cell r="CB175">
            <v>5</v>
          </cell>
          <cell r="CC175">
            <v>3</v>
          </cell>
          <cell r="CD175">
            <v>2</v>
          </cell>
          <cell r="CE175">
            <v>6</v>
          </cell>
          <cell r="CF175">
            <v>4</v>
          </cell>
          <cell r="CG175">
            <v>6</v>
          </cell>
          <cell r="CH175">
            <v>6</v>
          </cell>
          <cell r="CI175">
            <v>6</v>
          </cell>
          <cell r="CJ175">
            <v>7</v>
          </cell>
          <cell r="CK175">
            <v>5</v>
          </cell>
          <cell r="CL175">
            <v>5</v>
          </cell>
          <cell r="CM175">
            <v>3</v>
          </cell>
          <cell r="CN175">
            <v>2</v>
          </cell>
          <cell r="CO175">
            <v>3</v>
          </cell>
          <cell r="CP175">
            <v>1</v>
          </cell>
          <cell r="CQ175">
            <v>4</v>
          </cell>
          <cell r="CR175">
            <v>4</v>
          </cell>
          <cell r="CS175">
            <v>3</v>
          </cell>
          <cell r="CT175">
            <v>10</v>
          </cell>
          <cell r="CU175"/>
          <cell r="CV175"/>
          <cell r="CW175"/>
          <cell r="CX175"/>
          <cell r="CY175"/>
          <cell r="CZ175"/>
          <cell r="DA175"/>
          <cell r="DB175"/>
          <cell r="DC175"/>
          <cell r="DD175"/>
          <cell r="DE175"/>
          <cell r="DF175"/>
          <cell r="DG175"/>
          <cell r="DH175">
            <v>12</v>
          </cell>
          <cell r="DI175">
            <v>12</v>
          </cell>
          <cell r="DJ175">
            <v>12</v>
          </cell>
          <cell r="DK175">
            <v>11</v>
          </cell>
          <cell r="DL175">
            <v>7</v>
          </cell>
          <cell r="DM175">
            <v>5</v>
          </cell>
          <cell r="DN175">
            <v>6</v>
          </cell>
          <cell r="DO175">
            <v>7</v>
          </cell>
          <cell r="DP175">
            <v>7</v>
          </cell>
          <cell r="DQ175">
            <v>9</v>
          </cell>
          <cell r="DR175">
            <v>11</v>
          </cell>
          <cell r="DS175"/>
          <cell r="DT175"/>
          <cell r="DU175"/>
          <cell r="DV175"/>
          <cell r="DW175"/>
          <cell r="DX175"/>
          <cell r="DY175"/>
          <cell r="DZ175"/>
          <cell r="EA175"/>
          <cell r="EB175"/>
          <cell r="EC175"/>
          <cell r="ED175"/>
          <cell r="EE175"/>
          <cell r="EF175"/>
          <cell r="EG175">
            <v>0</v>
          </cell>
          <cell r="EH175">
            <v>0</v>
          </cell>
          <cell r="EI175">
            <v>0</v>
          </cell>
          <cell r="EJ175">
            <v>0</v>
          </cell>
          <cell r="EK175">
            <v>0</v>
          </cell>
          <cell r="EL175">
            <v>0</v>
          </cell>
          <cell r="EM175">
            <v>0</v>
          </cell>
          <cell r="EN175">
            <v>0</v>
          </cell>
          <cell r="EO175">
            <v>0</v>
          </cell>
          <cell r="EP175">
            <v>0</v>
          </cell>
          <cell r="EQ175">
            <v>0</v>
          </cell>
          <cell r="ER175">
            <v>0</v>
          </cell>
          <cell r="ES175"/>
          <cell r="ET175"/>
          <cell r="EU175"/>
          <cell r="EV175"/>
          <cell r="EW175"/>
          <cell r="EX175"/>
          <cell r="EY175"/>
          <cell r="EZ175"/>
          <cell r="FA175"/>
          <cell r="FB175"/>
          <cell r="FC175"/>
          <cell r="FD175"/>
          <cell r="FE175">
            <v>0</v>
          </cell>
          <cell r="FF175">
            <v>0</v>
          </cell>
          <cell r="FG175">
            <v>0</v>
          </cell>
          <cell r="FH175">
            <v>0</v>
          </cell>
          <cell r="FI175">
            <v>0</v>
          </cell>
          <cell r="FJ175">
            <v>0</v>
          </cell>
          <cell r="FK175">
            <v>0</v>
          </cell>
          <cell r="FL175">
            <v>0</v>
          </cell>
          <cell r="FM175">
            <v>0</v>
          </cell>
          <cell r="FN175">
            <v>0</v>
          </cell>
          <cell r="FO175">
            <v>0</v>
          </cell>
          <cell r="FP175">
            <v>0</v>
          </cell>
          <cell r="FQ175"/>
          <cell r="FR175"/>
          <cell r="FS175"/>
          <cell r="FT175"/>
          <cell r="FU175"/>
          <cell r="FV175"/>
          <cell r="FW175"/>
          <cell r="FX175"/>
          <cell r="FY175"/>
          <cell r="FZ175"/>
          <cell r="GA175"/>
          <cell r="GB175"/>
          <cell r="GC175">
            <v>0</v>
          </cell>
          <cell r="GD175">
            <v>0</v>
          </cell>
          <cell r="GE175">
            <v>0</v>
          </cell>
          <cell r="GF175">
            <v>0</v>
          </cell>
          <cell r="GG175">
            <v>0</v>
          </cell>
          <cell r="GH175">
            <v>0</v>
          </cell>
          <cell r="GI175">
            <v>0</v>
          </cell>
          <cell r="GJ175">
            <v>0</v>
          </cell>
          <cell r="GK175">
            <v>0</v>
          </cell>
          <cell r="GL175">
            <v>0</v>
          </cell>
          <cell r="GM175">
            <v>0</v>
          </cell>
          <cell r="GN175">
            <v>0</v>
          </cell>
          <cell r="GO175"/>
          <cell r="GP175">
            <v>0</v>
          </cell>
          <cell r="GQ175">
            <v>1</v>
          </cell>
          <cell r="GR175">
            <v>0</v>
          </cell>
          <cell r="GS175"/>
          <cell r="GT175"/>
          <cell r="GU175"/>
          <cell r="GV175"/>
          <cell r="GW175"/>
          <cell r="GX175"/>
          <cell r="GY175"/>
          <cell r="GZ175"/>
          <cell r="HA175"/>
          <cell r="HB175"/>
          <cell r="HC175">
            <v>1</v>
          </cell>
          <cell r="HD175">
            <v>0</v>
          </cell>
          <cell r="HE175">
            <v>0</v>
          </cell>
          <cell r="HF175">
            <v>0</v>
          </cell>
          <cell r="HG175">
            <v>0</v>
          </cell>
          <cell r="HH175">
            <v>1</v>
          </cell>
          <cell r="HI175">
            <v>2</v>
          </cell>
          <cell r="HJ175"/>
          <cell r="HK175"/>
          <cell r="HL175"/>
          <cell r="HM175"/>
          <cell r="HN175"/>
          <cell r="HO175">
            <v>0</v>
          </cell>
          <cell r="HP175">
            <v>0</v>
          </cell>
          <cell r="HQ175">
            <v>0</v>
          </cell>
          <cell r="HR175">
            <v>0</v>
          </cell>
          <cell r="HS175">
            <v>0</v>
          </cell>
          <cell r="HT175"/>
          <cell r="HU175">
            <v>0</v>
          </cell>
          <cell r="HV175"/>
          <cell r="HW175">
            <v>0</v>
          </cell>
          <cell r="HX175"/>
          <cell r="HY175">
            <v>0</v>
          </cell>
          <cell r="HZ175">
            <v>448587.25</v>
          </cell>
          <cell r="IA175">
            <v>1131.21</v>
          </cell>
          <cell r="IB175">
            <v>163.30000000000001</v>
          </cell>
          <cell r="IC175">
            <v>94.267499999999998</v>
          </cell>
          <cell r="ID175">
            <v>16.330000000000002</v>
          </cell>
          <cell r="IE175">
            <v>145.41</v>
          </cell>
          <cell r="IF175">
            <v>49.546666666666674</v>
          </cell>
          <cell r="IG175">
            <v>74.313333333333333</v>
          </cell>
          <cell r="IH175">
            <v>107.8</v>
          </cell>
          <cell r="II175">
            <v>28.3</v>
          </cell>
          <cell r="IJ175"/>
          <cell r="IK175"/>
          <cell r="IL175"/>
          <cell r="IM175">
            <v>15.933333333333332</v>
          </cell>
          <cell r="IN175">
            <v>2500</v>
          </cell>
        </row>
        <row r="176">
          <cell r="A176">
            <v>173</v>
          </cell>
          <cell r="B176" t="str">
            <v>Rayagada</v>
          </cell>
          <cell r="C176" t="str">
            <v>ODISHA</v>
          </cell>
          <cell r="D176" t="str">
            <v>Central</v>
          </cell>
          <cell r="E176" t="str">
            <v>GOLDWIN ISPAT PRIVATE LIMITED</v>
          </cell>
          <cell r="F176"/>
          <cell r="G176"/>
          <cell r="H176">
            <v>0.5</v>
          </cell>
          <cell r="I176"/>
          <cell r="J176" t="str">
            <v>Medium</v>
          </cell>
          <cell r="K176"/>
          <cell r="L176"/>
          <cell r="M176"/>
          <cell r="N176" t="str">
            <v>Amit Behera</v>
          </cell>
          <cell r="O176">
            <v>11</v>
          </cell>
          <cell r="P176">
            <v>2500</v>
          </cell>
          <cell r="Q176">
            <v>1</v>
          </cell>
          <cell r="R176">
            <v>1</v>
          </cell>
          <cell r="S176">
            <v>2</v>
          </cell>
          <cell r="T176">
            <v>0</v>
          </cell>
          <cell r="U176">
            <v>0</v>
          </cell>
          <cell r="V176">
            <v>1</v>
          </cell>
          <cell r="W176">
            <v>0</v>
          </cell>
          <cell r="X176">
            <v>0</v>
          </cell>
          <cell r="Y176" t="str">
            <v/>
          </cell>
          <cell r="Z176">
            <v>0</v>
          </cell>
          <cell r="AA176" t="str">
            <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24.77</v>
          </cell>
          <cell r="AS176">
            <v>0</v>
          </cell>
          <cell r="AT176">
            <v>0</v>
          </cell>
          <cell r="AU176">
            <v>0</v>
          </cell>
          <cell r="AV176">
            <v>0</v>
          </cell>
          <cell r="AW176">
            <v>0</v>
          </cell>
          <cell r="AX176"/>
          <cell r="AY176"/>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1</v>
          </cell>
          <cell r="BQ176">
            <v>0</v>
          </cell>
          <cell r="BR176">
            <v>0</v>
          </cell>
          <cell r="BS176">
            <v>0</v>
          </cell>
          <cell r="BT176">
            <v>0</v>
          </cell>
          <cell r="BU176">
            <v>0</v>
          </cell>
          <cell r="BV176"/>
          <cell r="BW176"/>
          <cell r="BX176">
            <v>1</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1</v>
          </cell>
          <cell r="CP176">
            <v>0</v>
          </cell>
          <cell r="CQ176">
            <v>0</v>
          </cell>
          <cell r="CR176">
            <v>0</v>
          </cell>
          <cell r="CS176">
            <v>0</v>
          </cell>
          <cell r="CT176">
            <v>0</v>
          </cell>
          <cell r="CU176"/>
          <cell r="CV176"/>
          <cell r="CW176"/>
          <cell r="CX176"/>
          <cell r="CY176"/>
          <cell r="CZ176"/>
          <cell r="DA176"/>
          <cell r="DB176"/>
          <cell r="DC176"/>
          <cell r="DD176"/>
          <cell r="DE176"/>
          <cell r="DF176"/>
          <cell r="DG176"/>
          <cell r="DH176">
            <v>0</v>
          </cell>
          <cell r="DI176">
            <v>0</v>
          </cell>
          <cell r="DJ176">
            <v>0</v>
          </cell>
          <cell r="DK176">
            <v>0</v>
          </cell>
          <cell r="DL176">
            <v>0</v>
          </cell>
          <cell r="DM176">
            <v>1</v>
          </cell>
          <cell r="DN176">
            <v>1</v>
          </cell>
          <cell r="DO176">
            <v>1</v>
          </cell>
          <cell r="DP176">
            <v>0</v>
          </cell>
          <cell r="DQ176">
            <v>0</v>
          </cell>
          <cell r="DR176">
            <v>0</v>
          </cell>
          <cell r="DS176"/>
          <cell r="DT176"/>
          <cell r="DU176"/>
          <cell r="DV176"/>
          <cell r="DW176"/>
          <cell r="DX176"/>
          <cell r="DY176"/>
          <cell r="DZ176"/>
          <cell r="EA176"/>
          <cell r="EB176"/>
          <cell r="EC176"/>
          <cell r="ED176"/>
          <cell r="EE176"/>
          <cell r="EF176"/>
          <cell r="EG176">
            <v>0</v>
          </cell>
          <cell r="EH176">
            <v>0</v>
          </cell>
          <cell r="EI176">
            <v>1</v>
          </cell>
          <cell r="EJ176">
            <v>0</v>
          </cell>
          <cell r="EK176">
            <v>0</v>
          </cell>
          <cell r="EL176">
            <v>0</v>
          </cell>
          <cell r="EM176">
            <v>0</v>
          </cell>
          <cell r="EN176">
            <v>0</v>
          </cell>
          <cell r="EO176">
            <v>0</v>
          </cell>
          <cell r="EP176">
            <v>0</v>
          </cell>
          <cell r="EQ176">
            <v>0</v>
          </cell>
          <cell r="ER176">
            <v>0</v>
          </cell>
          <cell r="ES176"/>
          <cell r="ET176"/>
          <cell r="EU176"/>
          <cell r="EV176"/>
          <cell r="EW176"/>
          <cell r="EX176"/>
          <cell r="EY176"/>
          <cell r="EZ176"/>
          <cell r="FA176"/>
          <cell r="FB176"/>
          <cell r="FC176"/>
          <cell r="FD176"/>
          <cell r="FE176">
            <v>2</v>
          </cell>
          <cell r="FF176">
            <v>3</v>
          </cell>
          <cell r="FG176">
            <v>3</v>
          </cell>
          <cell r="FH176">
            <v>0</v>
          </cell>
          <cell r="FI176">
            <v>0</v>
          </cell>
          <cell r="FJ176">
            <v>0</v>
          </cell>
          <cell r="FK176">
            <v>0</v>
          </cell>
          <cell r="FL176">
            <v>0</v>
          </cell>
          <cell r="FM176">
            <v>0</v>
          </cell>
          <cell r="FN176">
            <v>0</v>
          </cell>
          <cell r="FO176">
            <v>0</v>
          </cell>
          <cell r="FP176">
            <v>0</v>
          </cell>
          <cell r="FQ176"/>
          <cell r="FR176"/>
          <cell r="FS176"/>
          <cell r="FT176"/>
          <cell r="FU176"/>
          <cell r="FV176"/>
          <cell r="FW176"/>
          <cell r="FX176"/>
          <cell r="FY176"/>
          <cell r="FZ176"/>
          <cell r="GA176"/>
          <cell r="GB176"/>
          <cell r="GC176">
            <v>2</v>
          </cell>
          <cell r="GD176">
            <v>3</v>
          </cell>
          <cell r="GE176">
            <v>3</v>
          </cell>
          <cell r="GF176">
            <v>0</v>
          </cell>
          <cell r="GG176">
            <v>0</v>
          </cell>
          <cell r="GH176">
            <v>0</v>
          </cell>
          <cell r="GI176">
            <v>0</v>
          </cell>
          <cell r="GJ176">
            <v>0</v>
          </cell>
          <cell r="GK176">
            <v>0</v>
          </cell>
          <cell r="GL176">
            <v>0</v>
          </cell>
          <cell r="GM176">
            <v>0</v>
          </cell>
          <cell r="GN176">
            <v>0</v>
          </cell>
          <cell r="GO176"/>
          <cell r="GP176">
            <v>0</v>
          </cell>
          <cell r="GQ176">
            <v>0</v>
          </cell>
          <cell r="GR176">
            <v>0</v>
          </cell>
          <cell r="GS176"/>
          <cell r="GT176"/>
          <cell r="GU176"/>
          <cell r="GV176"/>
          <cell r="GW176"/>
          <cell r="GX176"/>
          <cell r="GY176"/>
          <cell r="GZ176"/>
          <cell r="HA176"/>
          <cell r="HB176"/>
          <cell r="HC176">
            <v>0</v>
          </cell>
          <cell r="HD176">
            <v>0</v>
          </cell>
          <cell r="HE176">
            <v>0</v>
          </cell>
          <cell r="HF176">
            <v>0</v>
          </cell>
          <cell r="HG176">
            <v>1</v>
          </cell>
          <cell r="HH176">
            <v>0</v>
          </cell>
          <cell r="HI176">
            <v>0</v>
          </cell>
          <cell r="HJ176"/>
          <cell r="HK176"/>
          <cell r="HL176"/>
          <cell r="HM176"/>
          <cell r="HN176"/>
          <cell r="HO176">
            <v>0</v>
          </cell>
          <cell r="HP176">
            <v>0</v>
          </cell>
          <cell r="HQ176">
            <v>0</v>
          </cell>
          <cell r="HR176">
            <v>0</v>
          </cell>
          <cell r="HS176">
            <v>0</v>
          </cell>
          <cell r="HT176"/>
          <cell r="HU176">
            <v>0</v>
          </cell>
          <cell r="HV176"/>
          <cell r="HW176">
            <v>0</v>
          </cell>
          <cell r="HX176"/>
          <cell r="HY176">
            <v>0</v>
          </cell>
          <cell r="HZ176">
            <v>0</v>
          </cell>
          <cell r="IA176">
            <v>0</v>
          </cell>
          <cell r="IB176">
            <v>24.77</v>
          </cell>
          <cell r="IC176">
            <v>0</v>
          </cell>
          <cell r="ID176">
            <v>2.4769999999999999</v>
          </cell>
          <cell r="IE176">
            <v>0</v>
          </cell>
          <cell r="IF176">
            <v>0</v>
          </cell>
          <cell r="IG176">
            <v>0</v>
          </cell>
          <cell r="IH176">
            <v>0</v>
          </cell>
          <cell r="II176">
            <v>0</v>
          </cell>
          <cell r="IJ176"/>
          <cell r="IK176"/>
          <cell r="IL176"/>
          <cell r="IM176">
            <v>0</v>
          </cell>
          <cell r="IN176">
            <v>2500</v>
          </cell>
        </row>
        <row r="177">
          <cell r="A177">
            <v>174</v>
          </cell>
          <cell r="B177" t="str">
            <v>Jajpur</v>
          </cell>
          <cell r="C177" t="str">
            <v>ODISHA</v>
          </cell>
          <cell r="D177" t="str">
            <v>Central</v>
          </cell>
          <cell r="E177" t="str">
            <v>Niyati Udyog Private Limited</v>
          </cell>
          <cell r="F177"/>
          <cell r="G177"/>
          <cell r="H177">
            <v>0.5</v>
          </cell>
          <cell r="I177"/>
          <cell r="J177" t="str">
            <v>Medium</v>
          </cell>
          <cell r="K177"/>
          <cell r="L177"/>
          <cell r="M177"/>
          <cell r="N177" t="str">
            <v>Sourav Kumar Rana</v>
          </cell>
          <cell r="O177">
            <v>12</v>
          </cell>
          <cell r="P177">
            <v>2500</v>
          </cell>
          <cell r="Q177">
            <v>1</v>
          </cell>
          <cell r="R177">
            <v>2</v>
          </cell>
          <cell r="S177">
            <v>1</v>
          </cell>
          <cell r="T177">
            <v>1</v>
          </cell>
          <cell r="U177">
            <v>0</v>
          </cell>
          <cell r="V177">
            <v>0</v>
          </cell>
          <cell r="W177">
            <v>0</v>
          </cell>
          <cell r="X177">
            <v>0</v>
          </cell>
          <cell r="Y177" t="str">
            <v/>
          </cell>
          <cell r="Z177">
            <v>0</v>
          </cell>
          <cell r="AA177" t="str">
            <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cell r="AY177"/>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cell r="BW177"/>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cell r="CV177"/>
          <cell r="CW177"/>
          <cell r="CX177"/>
          <cell r="CY177"/>
          <cell r="CZ177"/>
          <cell r="DA177"/>
          <cell r="DB177"/>
          <cell r="DC177"/>
          <cell r="DD177"/>
          <cell r="DE177"/>
          <cell r="DF177"/>
          <cell r="DG177"/>
          <cell r="DH177">
            <v>0</v>
          </cell>
          <cell r="DI177">
            <v>0</v>
          </cell>
          <cell r="DJ177">
            <v>0</v>
          </cell>
          <cell r="DK177">
            <v>0</v>
          </cell>
          <cell r="DL177">
            <v>0</v>
          </cell>
          <cell r="DM177">
            <v>0</v>
          </cell>
          <cell r="DN177">
            <v>0</v>
          </cell>
          <cell r="DO177">
            <v>0</v>
          </cell>
          <cell r="DP177">
            <v>0</v>
          </cell>
          <cell r="DQ177">
            <v>0</v>
          </cell>
          <cell r="DR177">
            <v>0</v>
          </cell>
          <cell r="DS177"/>
          <cell r="DT177"/>
          <cell r="DU177"/>
          <cell r="DV177"/>
          <cell r="DW177"/>
          <cell r="DX177"/>
          <cell r="DY177"/>
          <cell r="DZ177"/>
          <cell r="EA177"/>
          <cell r="EB177"/>
          <cell r="EC177"/>
          <cell r="ED177"/>
          <cell r="EE177"/>
          <cell r="EF177"/>
          <cell r="EG177">
            <v>0</v>
          </cell>
          <cell r="EH177">
            <v>0</v>
          </cell>
          <cell r="EI177">
            <v>0</v>
          </cell>
          <cell r="EJ177">
            <v>0</v>
          </cell>
          <cell r="EK177">
            <v>0</v>
          </cell>
          <cell r="EL177">
            <v>0</v>
          </cell>
          <cell r="EM177">
            <v>0</v>
          </cell>
          <cell r="EN177">
            <v>0</v>
          </cell>
          <cell r="EO177">
            <v>0</v>
          </cell>
          <cell r="EP177">
            <v>0</v>
          </cell>
          <cell r="EQ177">
            <v>0</v>
          </cell>
          <cell r="ER177">
            <v>0</v>
          </cell>
          <cell r="ES177"/>
          <cell r="ET177"/>
          <cell r="EU177"/>
          <cell r="EV177"/>
          <cell r="EW177"/>
          <cell r="EX177"/>
          <cell r="EY177"/>
          <cell r="EZ177"/>
          <cell r="FA177"/>
          <cell r="FB177"/>
          <cell r="FC177"/>
          <cell r="FD177"/>
          <cell r="FE177">
            <v>0</v>
          </cell>
          <cell r="FF177">
            <v>0</v>
          </cell>
          <cell r="FG177">
            <v>0</v>
          </cell>
          <cell r="FH177">
            <v>0</v>
          </cell>
          <cell r="FI177">
            <v>0</v>
          </cell>
          <cell r="FJ177">
            <v>0</v>
          </cell>
          <cell r="FK177">
            <v>0</v>
          </cell>
          <cell r="FL177">
            <v>0</v>
          </cell>
          <cell r="FM177">
            <v>0</v>
          </cell>
          <cell r="FN177">
            <v>0</v>
          </cell>
          <cell r="FO177">
            <v>0</v>
          </cell>
          <cell r="FP177">
            <v>0</v>
          </cell>
          <cell r="FQ177"/>
          <cell r="FR177"/>
          <cell r="FS177"/>
          <cell r="FT177"/>
          <cell r="FU177"/>
          <cell r="FV177"/>
          <cell r="FW177"/>
          <cell r="FX177"/>
          <cell r="FY177"/>
          <cell r="FZ177"/>
          <cell r="GA177"/>
          <cell r="GB177"/>
          <cell r="GC177">
            <v>0</v>
          </cell>
          <cell r="GD177">
            <v>0</v>
          </cell>
          <cell r="GE177">
            <v>0</v>
          </cell>
          <cell r="GF177">
            <v>0</v>
          </cell>
          <cell r="GG177">
            <v>0</v>
          </cell>
          <cell r="GH177">
            <v>0</v>
          </cell>
          <cell r="GI177">
            <v>0</v>
          </cell>
          <cell r="GJ177">
            <v>0</v>
          </cell>
          <cell r="GK177">
            <v>0</v>
          </cell>
          <cell r="GL177">
            <v>0</v>
          </cell>
          <cell r="GM177">
            <v>0</v>
          </cell>
          <cell r="GN177">
            <v>0</v>
          </cell>
          <cell r="GO177"/>
          <cell r="GP177">
            <v>0</v>
          </cell>
          <cell r="GQ177">
            <v>0</v>
          </cell>
          <cell r="GR177">
            <v>0</v>
          </cell>
          <cell r="GS177"/>
          <cell r="GT177"/>
          <cell r="GU177"/>
          <cell r="GV177"/>
          <cell r="GW177"/>
          <cell r="GX177"/>
          <cell r="GY177"/>
          <cell r="GZ177"/>
          <cell r="HA177"/>
          <cell r="HB177"/>
          <cell r="HC177">
            <v>0</v>
          </cell>
          <cell r="HD177">
            <v>0</v>
          </cell>
          <cell r="HE177">
            <v>0</v>
          </cell>
          <cell r="HF177">
            <v>1</v>
          </cell>
          <cell r="HG177">
            <v>0</v>
          </cell>
          <cell r="HH177">
            <v>0</v>
          </cell>
          <cell r="HI177">
            <v>0</v>
          </cell>
          <cell r="HJ177"/>
          <cell r="HK177"/>
          <cell r="HL177"/>
          <cell r="HM177"/>
          <cell r="HN177"/>
          <cell r="HO177">
            <v>0</v>
          </cell>
          <cell r="HP177">
            <v>0</v>
          </cell>
          <cell r="HQ177">
            <v>0</v>
          </cell>
          <cell r="HR177">
            <v>0</v>
          </cell>
          <cell r="HS177">
            <v>0</v>
          </cell>
          <cell r="HT177"/>
          <cell r="HU177">
            <v>0</v>
          </cell>
          <cell r="HV177"/>
          <cell r="HW177">
            <v>0</v>
          </cell>
          <cell r="HX177"/>
          <cell r="HY177">
            <v>0</v>
          </cell>
          <cell r="HZ177">
            <v>0</v>
          </cell>
          <cell r="IA177">
            <v>0</v>
          </cell>
          <cell r="IB177">
            <v>0</v>
          </cell>
          <cell r="IC177">
            <v>0</v>
          </cell>
          <cell r="ID177">
            <v>0</v>
          </cell>
          <cell r="IE177">
            <v>0</v>
          </cell>
          <cell r="IF177">
            <v>0</v>
          </cell>
          <cell r="IG177">
            <v>0</v>
          </cell>
          <cell r="IH177">
            <v>0</v>
          </cell>
          <cell r="II177">
            <v>0</v>
          </cell>
          <cell r="IJ177"/>
          <cell r="IK177"/>
          <cell r="IL177"/>
          <cell r="IM177">
            <v>0</v>
          </cell>
          <cell r="IN177">
            <v>2500</v>
          </cell>
        </row>
        <row r="178">
          <cell r="A178">
            <v>175</v>
          </cell>
          <cell r="B178" t="str">
            <v>Kendrapara</v>
          </cell>
          <cell r="C178" t="str">
            <v>ODISHA</v>
          </cell>
          <cell r="D178" t="str">
            <v>Central</v>
          </cell>
          <cell r="E178" t="str">
            <v>Niyati Udyog Private Limited</v>
          </cell>
          <cell r="F178"/>
          <cell r="G178"/>
          <cell r="H178">
            <v>0.5</v>
          </cell>
          <cell r="I178"/>
          <cell r="J178" t="str">
            <v>Medium</v>
          </cell>
          <cell r="K178"/>
          <cell r="L178"/>
          <cell r="M178"/>
          <cell r="N178" t="str">
            <v>Bidyut Mishra</v>
          </cell>
          <cell r="O178">
            <v>4</v>
          </cell>
          <cell r="P178">
            <v>2000</v>
          </cell>
          <cell r="Q178">
            <v>1</v>
          </cell>
          <cell r="R178">
            <v>0</v>
          </cell>
          <cell r="S178">
            <v>0</v>
          </cell>
          <cell r="T178">
            <v>0</v>
          </cell>
          <cell r="U178">
            <v>0</v>
          </cell>
          <cell r="V178">
            <v>2</v>
          </cell>
          <cell r="W178">
            <v>0</v>
          </cell>
          <cell r="X178">
            <v>50</v>
          </cell>
          <cell r="Y178">
            <v>7.8420000000000004E-2</v>
          </cell>
          <cell r="Z178">
            <v>2.5000000000000001E-2</v>
          </cell>
          <cell r="AA178">
            <v>1.9605E-3</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3.93</v>
          </cell>
          <cell r="AS178">
            <v>31.049999999999997</v>
          </cell>
          <cell r="AT178">
            <v>0</v>
          </cell>
          <cell r="AU178">
            <v>1.52</v>
          </cell>
          <cell r="AV178">
            <v>2.71</v>
          </cell>
          <cell r="AW178">
            <v>0</v>
          </cell>
          <cell r="AX178"/>
          <cell r="AY178"/>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1</v>
          </cell>
          <cell r="BQ178">
            <v>1</v>
          </cell>
          <cell r="BR178">
            <v>0</v>
          </cell>
          <cell r="BS178">
            <v>0</v>
          </cell>
          <cell r="BT178">
            <v>0</v>
          </cell>
          <cell r="BU178">
            <v>0</v>
          </cell>
          <cell r="BV178"/>
          <cell r="BW178"/>
          <cell r="BX178">
            <v>2</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1</v>
          </cell>
          <cell r="CP178">
            <v>2</v>
          </cell>
          <cell r="CQ178">
            <v>0</v>
          </cell>
          <cell r="CR178">
            <v>1</v>
          </cell>
          <cell r="CS178">
            <v>1</v>
          </cell>
          <cell r="CT178">
            <v>0</v>
          </cell>
          <cell r="CU178"/>
          <cell r="CV178"/>
          <cell r="CW178"/>
          <cell r="CX178"/>
          <cell r="CY178"/>
          <cell r="CZ178"/>
          <cell r="DA178"/>
          <cell r="DB178"/>
          <cell r="DC178"/>
          <cell r="DD178"/>
          <cell r="DE178"/>
          <cell r="DF178"/>
          <cell r="DG178"/>
          <cell r="DH178">
            <v>0</v>
          </cell>
          <cell r="DI178">
            <v>0</v>
          </cell>
          <cell r="DJ178">
            <v>0</v>
          </cell>
          <cell r="DK178">
            <v>0</v>
          </cell>
          <cell r="DL178">
            <v>0</v>
          </cell>
          <cell r="DM178">
            <v>1</v>
          </cell>
          <cell r="DN178">
            <v>2</v>
          </cell>
          <cell r="DO178">
            <v>2</v>
          </cell>
          <cell r="DP178">
            <v>2</v>
          </cell>
          <cell r="DQ178">
            <v>2</v>
          </cell>
          <cell r="DR178">
            <v>2</v>
          </cell>
          <cell r="DS178"/>
          <cell r="DT178"/>
          <cell r="DU178"/>
          <cell r="DV178"/>
          <cell r="DW178"/>
          <cell r="DX178"/>
          <cell r="DY178"/>
          <cell r="DZ178"/>
          <cell r="EA178"/>
          <cell r="EB178"/>
          <cell r="EC178"/>
          <cell r="ED178"/>
          <cell r="EE178"/>
          <cell r="EF178"/>
          <cell r="EG178">
            <v>0</v>
          </cell>
          <cell r="EH178">
            <v>0</v>
          </cell>
          <cell r="EI178">
            <v>0</v>
          </cell>
          <cell r="EJ178">
            <v>0</v>
          </cell>
          <cell r="EK178">
            <v>0</v>
          </cell>
          <cell r="EL178">
            <v>0</v>
          </cell>
          <cell r="EM178">
            <v>0</v>
          </cell>
          <cell r="EN178">
            <v>0</v>
          </cell>
          <cell r="EO178">
            <v>0</v>
          </cell>
          <cell r="EP178">
            <v>0</v>
          </cell>
          <cell r="EQ178">
            <v>0</v>
          </cell>
          <cell r="ER178">
            <v>0</v>
          </cell>
          <cell r="ES178"/>
          <cell r="ET178"/>
          <cell r="EU178"/>
          <cell r="EV178"/>
          <cell r="EW178"/>
          <cell r="EX178"/>
          <cell r="EY178"/>
          <cell r="EZ178"/>
          <cell r="FA178"/>
          <cell r="FB178"/>
          <cell r="FC178"/>
          <cell r="FD178"/>
          <cell r="FE178">
            <v>0</v>
          </cell>
          <cell r="FF178">
            <v>2</v>
          </cell>
          <cell r="FG178">
            <v>3</v>
          </cell>
          <cell r="FH178">
            <v>0</v>
          </cell>
          <cell r="FI178">
            <v>0</v>
          </cell>
          <cell r="FJ178">
            <v>0</v>
          </cell>
          <cell r="FK178">
            <v>0</v>
          </cell>
          <cell r="FL178">
            <v>0</v>
          </cell>
          <cell r="FM178">
            <v>0</v>
          </cell>
          <cell r="FN178">
            <v>0</v>
          </cell>
          <cell r="FO178">
            <v>0</v>
          </cell>
          <cell r="FP178">
            <v>0</v>
          </cell>
          <cell r="FQ178"/>
          <cell r="FR178"/>
          <cell r="FS178"/>
          <cell r="FT178"/>
          <cell r="FU178"/>
          <cell r="FV178"/>
          <cell r="FW178"/>
          <cell r="FX178"/>
          <cell r="FY178"/>
          <cell r="FZ178"/>
          <cell r="GA178"/>
          <cell r="GB178"/>
          <cell r="GC178">
            <v>0</v>
          </cell>
          <cell r="GD178">
            <v>2</v>
          </cell>
          <cell r="GE178">
            <v>3</v>
          </cell>
          <cell r="GF178">
            <v>0</v>
          </cell>
          <cell r="GG178">
            <v>0</v>
          </cell>
          <cell r="GH178">
            <v>0</v>
          </cell>
          <cell r="GI178">
            <v>0</v>
          </cell>
          <cell r="GJ178">
            <v>0</v>
          </cell>
          <cell r="GK178">
            <v>0</v>
          </cell>
          <cell r="GL178">
            <v>0</v>
          </cell>
          <cell r="GM178">
            <v>0</v>
          </cell>
          <cell r="GN178">
            <v>0</v>
          </cell>
          <cell r="GO178"/>
          <cell r="GP178">
            <v>0</v>
          </cell>
          <cell r="GQ178">
            <v>0</v>
          </cell>
          <cell r="GR178">
            <v>0</v>
          </cell>
          <cell r="GS178"/>
          <cell r="GT178"/>
          <cell r="GU178"/>
          <cell r="GV178"/>
          <cell r="GW178"/>
          <cell r="GX178"/>
          <cell r="GY178"/>
          <cell r="GZ178"/>
          <cell r="HA178"/>
          <cell r="HB178"/>
          <cell r="HC178">
            <v>0</v>
          </cell>
          <cell r="HD178">
            <v>0</v>
          </cell>
          <cell r="HE178">
            <v>1</v>
          </cell>
          <cell r="HF178">
            <v>0</v>
          </cell>
          <cell r="HG178">
            <v>0</v>
          </cell>
          <cell r="HH178">
            <v>0</v>
          </cell>
          <cell r="HI178">
            <v>0</v>
          </cell>
          <cell r="HJ178"/>
          <cell r="HK178"/>
          <cell r="HL178"/>
          <cell r="HM178"/>
          <cell r="HN178"/>
          <cell r="HO178">
            <v>0</v>
          </cell>
          <cell r="HP178">
            <v>0</v>
          </cell>
          <cell r="HQ178">
            <v>0</v>
          </cell>
          <cell r="HR178">
            <v>0</v>
          </cell>
          <cell r="HS178">
            <v>0</v>
          </cell>
          <cell r="HT178"/>
          <cell r="HU178">
            <v>0</v>
          </cell>
          <cell r="HV178"/>
          <cell r="HW178">
            <v>0</v>
          </cell>
          <cell r="HX178"/>
          <cell r="HY178">
            <v>0</v>
          </cell>
          <cell r="HZ178">
            <v>305100</v>
          </cell>
          <cell r="IA178">
            <v>0</v>
          </cell>
          <cell r="IB178">
            <v>39.21</v>
          </cell>
          <cell r="IC178">
            <v>0</v>
          </cell>
          <cell r="ID178">
            <v>3.9210000000000003</v>
          </cell>
          <cell r="IE178">
            <v>0</v>
          </cell>
          <cell r="IF178">
            <v>0</v>
          </cell>
          <cell r="IG178">
            <v>0</v>
          </cell>
          <cell r="IH178">
            <v>0</v>
          </cell>
          <cell r="II178">
            <v>0</v>
          </cell>
          <cell r="IJ178"/>
          <cell r="IK178"/>
          <cell r="IL178"/>
          <cell r="IM178">
            <v>1.4100000000000001</v>
          </cell>
          <cell r="IN178">
            <v>1800</v>
          </cell>
        </row>
        <row r="179">
          <cell r="A179">
            <v>176</v>
          </cell>
          <cell r="B179" t="str">
            <v>Nayagarh</v>
          </cell>
          <cell r="C179" t="str">
            <v>ODISHA</v>
          </cell>
          <cell r="D179" t="str">
            <v>Central</v>
          </cell>
          <cell r="E179" t="str">
            <v>Niyati Udyog Private Limited</v>
          </cell>
          <cell r="F179"/>
          <cell r="G179"/>
          <cell r="H179">
            <v>0.5</v>
          </cell>
          <cell r="I179"/>
          <cell r="J179" t="str">
            <v>Medium</v>
          </cell>
          <cell r="K179"/>
          <cell r="L179"/>
          <cell r="M179"/>
          <cell r="N179" t="str">
            <v>Bidyut Mishra</v>
          </cell>
          <cell r="O179">
            <v>35</v>
          </cell>
          <cell r="P179">
            <v>2000</v>
          </cell>
          <cell r="Q179">
            <v>6</v>
          </cell>
          <cell r="R179">
            <v>3</v>
          </cell>
          <cell r="S179">
            <v>1</v>
          </cell>
          <cell r="T179">
            <v>2</v>
          </cell>
          <cell r="U179">
            <v>0</v>
          </cell>
          <cell r="V179">
            <v>1</v>
          </cell>
          <cell r="W179">
            <v>0</v>
          </cell>
          <cell r="X179">
            <v>0</v>
          </cell>
          <cell r="Y179" t="str">
            <v/>
          </cell>
          <cell r="Z179">
            <v>0</v>
          </cell>
          <cell r="AA179" t="str">
            <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13.95</v>
          </cell>
          <cell r="AS179">
            <v>0</v>
          </cell>
          <cell r="AT179">
            <v>0</v>
          </cell>
          <cell r="AU179">
            <v>0</v>
          </cell>
          <cell r="AV179">
            <v>0</v>
          </cell>
          <cell r="AW179">
            <v>33</v>
          </cell>
          <cell r="AX179"/>
          <cell r="AY179"/>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1</v>
          </cell>
          <cell r="BQ179">
            <v>0</v>
          </cell>
          <cell r="BR179">
            <v>0</v>
          </cell>
          <cell r="BS179">
            <v>0</v>
          </cell>
          <cell r="BT179">
            <v>0</v>
          </cell>
          <cell r="BU179">
            <v>0</v>
          </cell>
          <cell r="BV179"/>
          <cell r="BW179"/>
          <cell r="BX179">
            <v>1</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v>0</v>
          </cell>
          <cell r="CM179">
            <v>0</v>
          </cell>
          <cell r="CN179">
            <v>0</v>
          </cell>
          <cell r="CO179">
            <v>1</v>
          </cell>
          <cell r="CP179">
            <v>0</v>
          </cell>
          <cell r="CQ179">
            <v>0</v>
          </cell>
          <cell r="CR179">
            <v>0</v>
          </cell>
          <cell r="CS179">
            <v>0</v>
          </cell>
          <cell r="CT179">
            <v>1</v>
          </cell>
          <cell r="CU179"/>
          <cell r="CV179"/>
          <cell r="CW179"/>
          <cell r="CX179"/>
          <cell r="CY179"/>
          <cell r="CZ179"/>
          <cell r="DA179"/>
          <cell r="DB179"/>
          <cell r="DC179"/>
          <cell r="DD179"/>
          <cell r="DE179"/>
          <cell r="DF179"/>
          <cell r="DG179"/>
          <cell r="DH179">
            <v>0</v>
          </cell>
          <cell r="DI179">
            <v>0</v>
          </cell>
          <cell r="DJ179">
            <v>0</v>
          </cell>
          <cell r="DK179">
            <v>0</v>
          </cell>
          <cell r="DL179">
            <v>0</v>
          </cell>
          <cell r="DM179">
            <v>1</v>
          </cell>
          <cell r="DN179">
            <v>1</v>
          </cell>
          <cell r="DO179">
            <v>1</v>
          </cell>
          <cell r="DP179">
            <v>0</v>
          </cell>
          <cell r="DQ179">
            <v>0</v>
          </cell>
          <cell r="DR179">
            <v>1</v>
          </cell>
          <cell r="DS179"/>
          <cell r="DT179"/>
          <cell r="DU179"/>
          <cell r="DV179"/>
          <cell r="DW179"/>
          <cell r="DX179"/>
          <cell r="DY179"/>
          <cell r="DZ179"/>
          <cell r="EA179"/>
          <cell r="EB179"/>
          <cell r="EC179"/>
          <cell r="ED179"/>
          <cell r="EE179"/>
          <cell r="EF179"/>
          <cell r="EG179">
            <v>0.8666666666666667</v>
          </cell>
          <cell r="EH179">
            <v>1.0363636363636364</v>
          </cell>
          <cell r="EI179">
            <v>0.45454545454545453</v>
          </cell>
          <cell r="EJ179">
            <v>0</v>
          </cell>
          <cell r="EK179">
            <v>0</v>
          </cell>
          <cell r="EL179">
            <v>0</v>
          </cell>
          <cell r="EM179">
            <v>0</v>
          </cell>
          <cell r="EN179">
            <v>0</v>
          </cell>
          <cell r="EO179">
            <v>0</v>
          </cell>
          <cell r="EP179">
            <v>0</v>
          </cell>
          <cell r="EQ179">
            <v>0</v>
          </cell>
          <cell r="ER179">
            <v>0</v>
          </cell>
          <cell r="ES179"/>
          <cell r="ET179"/>
          <cell r="EU179"/>
          <cell r="EV179"/>
          <cell r="EW179"/>
          <cell r="EX179"/>
          <cell r="EY179"/>
          <cell r="EZ179"/>
          <cell r="FA179"/>
          <cell r="FB179"/>
          <cell r="FC179"/>
          <cell r="FD179"/>
          <cell r="FE179">
            <v>29.6</v>
          </cell>
          <cell r="FF179">
            <v>27.127272727272725</v>
          </cell>
          <cell r="FG179">
            <v>27.127272727272725</v>
          </cell>
          <cell r="FH179">
            <v>0</v>
          </cell>
          <cell r="FI179">
            <v>0</v>
          </cell>
          <cell r="FJ179">
            <v>0</v>
          </cell>
          <cell r="FK179">
            <v>0</v>
          </cell>
          <cell r="FL179">
            <v>0</v>
          </cell>
          <cell r="FM179">
            <v>0</v>
          </cell>
          <cell r="FN179">
            <v>0</v>
          </cell>
          <cell r="FO179">
            <v>0</v>
          </cell>
          <cell r="FP179">
            <v>0</v>
          </cell>
          <cell r="FQ179"/>
          <cell r="FR179"/>
          <cell r="FS179"/>
          <cell r="FT179"/>
          <cell r="FU179"/>
          <cell r="FV179"/>
          <cell r="FW179"/>
          <cell r="FX179"/>
          <cell r="FY179"/>
          <cell r="FZ179"/>
          <cell r="GA179"/>
          <cell r="GB179"/>
          <cell r="GC179">
            <v>30.711111111111112</v>
          </cell>
          <cell r="GD179">
            <v>31.709090909090911</v>
          </cell>
          <cell r="GE179">
            <v>28.218181818181815</v>
          </cell>
          <cell r="GF179">
            <v>0</v>
          </cell>
          <cell r="GG179">
            <v>0</v>
          </cell>
          <cell r="GH179">
            <v>0</v>
          </cell>
          <cell r="GI179">
            <v>0</v>
          </cell>
          <cell r="GJ179">
            <v>0</v>
          </cell>
          <cell r="GK179">
            <v>0</v>
          </cell>
          <cell r="GL179">
            <v>0</v>
          </cell>
          <cell r="GM179">
            <v>0</v>
          </cell>
          <cell r="GN179">
            <v>0</v>
          </cell>
          <cell r="GO179"/>
          <cell r="GP179">
            <v>0</v>
          </cell>
          <cell r="GQ179">
            <v>0</v>
          </cell>
          <cell r="GR179">
            <v>0</v>
          </cell>
          <cell r="GS179"/>
          <cell r="GT179"/>
          <cell r="GU179"/>
          <cell r="GV179"/>
          <cell r="GW179"/>
          <cell r="GX179"/>
          <cell r="GY179"/>
          <cell r="GZ179"/>
          <cell r="HA179"/>
          <cell r="HB179"/>
          <cell r="HC179">
            <v>0</v>
          </cell>
          <cell r="HD179">
            <v>0</v>
          </cell>
          <cell r="HE179">
            <v>0</v>
          </cell>
          <cell r="HF179">
            <v>0</v>
          </cell>
          <cell r="HG179">
            <v>0</v>
          </cell>
          <cell r="HH179">
            <v>0</v>
          </cell>
          <cell r="HI179">
            <v>0</v>
          </cell>
          <cell r="HJ179"/>
          <cell r="HK179"/>
          <cell r="HL179"/>
          <cell r="HM179"/>
          <cell r="HN179"/>
          <cell r="HO179">
            <v>0</v>
          </cell>
          <cell r="HP179">
            <v>0</v>
          </cell>
          <cell r="HQ179">
            <v>0</v>
          </cell>
          <cell r="HR179">
            <v>0</v>
          </cell>
          <cell r="HS179">
            <v>15690.5</v>
          </cell>
          <cell r="HT179"/>
          <cell r="HU179">
            <v>0</v>
          </cell>
          <cell r="HV179"/>
          <cell r="HW179">
            <v>0</v>
          </cell>
          <cell r="HX179"/>
          <cell r="HY179">
            <v>0</v>
          </cell>
          <cell r="HZ179">
            <v>293258.3</v>
          </cell>
          <cell r="IA179">
            <v>0</v>
          </cell>
          <cell r="IB179">
            <v>46.95</v>
          </cell>
          <cell r="IC179">
            <v>0</v>
          </cell>
          <cell r="ID179">
            <v>4.6950000000000003</v>
          </cell>
          <cell r="IE179">
            <v>0</v>
          </cell>
          <cell r="IF179">
            <v>0</v>
          </cell>
          <cell r="IG179">
            <v>0</v>
          </cell>
          <cell r="IH179">
            <v>0</v>
          </cell>
          <cell r="II179">
            <v>0</v>
          </cell>
          <cell r="IJ179"/>
          <cell r="IK179"/>
          <cell r="IL179"/>
          <cell r="IM179">
            <v>11</v>
          </cell>
          <cell r="IN179">
            <v>35000</v>
          </cell>
        </row>
        <row r="180">
          <cell r="A180">
            <v>177</v>
          </cell>
          <cell r="B180" t="str">
            <v>Koraput</v>
          </cell>
          <cell r="C180" t="str">
            <v>ODISHA</v>
          </cell>
          <cell r="D180" t="str">
            <v>Central</v>
          </cell>
          <cell r="E180" t="str">
            <v>SACHDEVA ISPAT PVT LTD</v>
          </cell>
          <cell r="F180"/>
          <cell r="G180"/>
          <cell r="H180">
            <v>0.5</v>
          </cell>
          <cell r="I180"/>
          <cell r="J180" t="str">
            <v>Medium</v>
          </cell>
          <cell r="K180"/>
          <cell r="L180"/>
          <cell r="M180"/>
          <cell r="N180" t="str">
            <v>Amit Behera</v>
          </cell>
          <cell r="O180">
            <v>15</v>
          </cell>
          <cell r="P180">
            <v>2000</v>
          </cell>
          <cell r="Q180">
            <v>1</v>
          </cell>
          <cell r="R180">
            <v>3</v>
          </cell>
          <cell r="S180">
            <v>1</v>
          </cell>
          <cell r="T180">
            <v>2</v>
          </cell>
          <cell r="U180">
            <v>0</v>
          </cell>
          <cell r="V180">
            <v>2</v>
          </cell>
          <cell r="W180">
            <v>0</v>
          </cell>
          <cell r="X180">
            <v>0</v>
          </cell>
          <cell r="Y180" t="str">
            <v/>
          </cell>
          <cell r="Z180">
            <v>0</v>
          </cell>
          <cell r="AA180" t="str">
            <v/>
          </cell>
          <cell r="AB180">
            <v>20</v>
          </cell>
          <cell r="AC180">
            <v>0</v>
          </cell>
          <cell r="AD180">
            <v>30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30.12</v>
          </cell>
          <cell r="AS180">
            <v>0</v>
          </cell>
          <cell r="AT180">
            <v>20.059999999999999</v>
          </cell>
          <cell r="AU180">
            <v>0</v>
          </cell>
          <cell r="AV180">
            <v>25.16</v>
          </cell>
          <cell r="AW180">
            <v>0</v>
          </cell>
          <cell r="AX180"/>
          <cell r="AY180"/>
          <cell r="AZ180">
            <v>1</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1</v>
          </cell>
          <cell r="BQ180">
            <v>0</v>
          </cell>
          <cell r="BR180">
            <v>0</v>
          </cell>
          <cell r="BS180">
            <v>0</v>
          </cell>
          <cell r="BT180">
            <v>0</v>
          </cell>
          <cell r="BU180">
            <v>0</v>
          </cell>
          <cell r="BV180"/>
          <cell r="BW180"/>
          <cell r="BX180">
            <v>2</v>
          </cell>
          <cell r="BY180">
            <v>1</v>
          </cell>
          <cell r="BZ180">
            <v>0</v>
          </cell>
          <cell r="CA180">
            <v>1</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1</v>
          </cell>
          <cell r="CP180">
            <v>0</v>
          </cell>
          <cell r="CQ180">
            <v>1</v>
          </cell>
          <cell r="CR180">
            <v>0</v>
          </cell>
          <cell r="CS180">
            <v>1</v>
          </cell>
          <cell r="CT180">
            <v>0</v>
          </cell>
          <cell r="CU180"/>
          <cell r="CV180"/>
          <cell r="CW180"/>
          <cell r="CX180"/>
          <cell r="CY180"/>
          <cell r="CZ180"/>
          <cell r="DA180"/>
          <cell r="DB180"/>
          <cell r="DC180"/>
          <cell r="DD180"/>
          <cell r="DE180"/>
          <cell r="DF180"/>
          <cell r="DG180"/>
          <cell r="DH180">
            <v>0</v>
          </cell>
          <cell r="DI180">
            <v>0</v>
          </cell>
          <cell r="DJ180">
            <v>0</v>
          </cell>
          <cell r="DK180">
            <v>0</v>
          </cell>
          <cell r="DL180">
            <v>0</v>
          </cell>
          <cell r="DM180">
            <v>1</v>
          </cell>
          <cell r="DN180">
            <v>1</v>
          </cell>
          <cell r="DO180">
            <v>2</v>
          </cell>
          <cell r="DP180">
            <v>1</v>
          </cell>
          <cell r="DQ180">
            <v>1</v>
          </cell>
          <cell r="DR180">
            <v>1</v>
          </cell>
          <cell r="DS180"/>
          <cell r="DT180"/>
          <cell r="DU180"/>
          <cell r="DV180"/>
          <cell r="DW180"/>
          <cell r="DX180"/>
          <cell r="DY180"/>
          <cell r="DZ180"/>
          <cell r="EA180"/>
          <cell r="EB180"/>
          <cell r="EC180"/>
          <cell r="ED180"/>
          <cell r="EE180"/>
          <cell r="EF180"/>
          <cell r="EG180">
            <v>0.42857142857142855</v>
          </cell>
          <cell r="EH180">
            <v>0.46666666666666667</v>
          </cell>
          <cell r="EI180">
            <v>0.26666666666666666</v>
          </cell>
          <cell r="EJ180">
            <v>0</v>
          </cell>
          <cell r="EK180">
            <v>0</v>
          </cell>
          <cell r="EL180">
            <v>0</v>
          </cell>
          <cell r="EM180">
            <v>0</v>
          </cell>
          <cell r="EN180">
            <v>0</v>
          </cell>
          <cell r="EO180">
            <v>0</v>
          </cell>
          <cell r="EP180">
            <v>0</v>
          </cell>
          <cell r="EQ180">
            <v>0</v>
          </cell>
          <cell r="ER180">
            <v>0</v>
          </cell>
          <cell r="ES180"/>
          <cell r="ET180"/>
          <cell r="EU180"/>
          <cell r="EV180"/>
          <cell r="EW180"/>
          <cell r="EX180"/>
          <cell r="EY180"/>
          <cell r="EZ180"/>
          <cell r="FA180"/>
          <cell r="FB180"/>
          <cell r="FC180"/>
          <cell r="FD180"/>
          <cell r="FE180">
            <v>26.714285714285715</v>
          </cell>
          <cell r="FF180">
            <v>24.6</v>
          </cell>
          <cell r="FG180">
            <v>23.533333333333335</v>
          </cell>
          <cell r="FH180">
            <v>0</v>
          </cell>
          <cell r="FI180">
            <v>0</v>
          </cell>
          <cell r="FJ180">
            <v>0</v>
          </cell>
          <cell r="FK180">
            <v>0</v>
          </cell>
          <cell r="FL180">
            <v>0</v>
          </cell>
          <cell r="FM180">
            <v>0</v>
          </cell>
          <cell r="FN180">
            <v>0</v>
          </cell>
          <cell r="FO180">
            <v>0</v>
          </cell>
          <cell r="FP180">
            <v>0</v>
          </cell>
          <cell r="FQ180"/>
          <cell r="FR180"/>
          <cell r="FS180"/>
          <cell r="FT180"/>
          <cell r="FU180"/>
          <cell r="FV180"/>
          <cell r="FW180"/>
          <cell r="FX180"/>
          <cell r="FY180"/>
          <cell r="FZ180"/>
          <cell r="GA180"/>
          <cell r="GB180"/>
          <cell r="GC180">
            <v>27.785714285714285</v>
          </cell>
          <cell r="GD180">
            <v>26.733333333333334</v>
          </cell>
          <cell r="GE180">
            <v>24.6</v>
          </cell>
          <cell r="GF180">
            <v>0</v>
          </cell>
          <cell r="GG180">
            <v>0</v>
          </cell>
          <cell r="GH180">
            <v>0</v>
          </cell>
          <cell r="GI180">
            <v>0</v>
          </cell>
          <cell r="GJ180">
            <v>0</v>
          </cell>
          <cell r="GK180">
            <v>0</v>
          </cell>
          <cell r="GL180">
            <v>0</v>
          </cell>
          <cell r="GM180">
            <v>0</v>
          </cell>
          <cell r="GN180">
            <v>0</v>
          </cell>
          <cell r="GO180"/>
          <cell r="GP180">
            <v>0</v>
          </cell>
          <cell r="GQ180">
            <v>0</v>
          </cell>
          <cell r="GR180">
            <v>1</v>
          </cell>
          <cell r="GS180"/>
          <cell r="GT180"/>
          <cell r="GU180"/>
          <cell r="GV180"/>
          <cell r="GW180"/>
          <cell r="GX180"/>
          <cell r="GY180"/>
          <cell r="GZ180"/>
          <cell r="HA180"/>
          <cell r="HB180"/>
          <cell r="HC180">
            <v>1</v>
          </cell>
          <cell r="HD180">
            <v>2</v>
          </cell>
          <cell r="HE180">
            <v>0</v>
          </cell>
          <cell r="HF180">
            <v>0</v>
          </cell>
          <cell r="HG180">
            <v>0</v>
          </cell>
          <cell r="HH180">
            <v>0</v>
          </cell>
          <cell r="HI180">
            <v>0</v>
          </cell>
          <cell r="HJ180"/>
          <cell r="HK180"/>
          <cell r="HL180"/>
          <cell r="HM180"/>
          <cell r="HN180"/>
          <cell r="HO180">
            <v>0</v>
          </cell>
          <cell r="HP180">
            <v>0</v>
          </cell>
          <cell r="HQ180">
            <v>0</v>
          </cell>
          <cell r="HR180">
            <v>0</v>
          </cell>
          <cell r="HS180">
            <v>9848</v>
          </cell>
          <cell r="HT180"/>
          <cell r="HU180">
            <v>0</v>
          </cell>
          <cell r="HV180"/>
          <cell r="HW180">
            <v>0</v>
          </cell>
          <cell r="HX180"/>
          <cell r="HY180">
            <v>0</v>
          </cell>
          <cell r="HZ180">
            <v>550035.29999999993</v>
          </cell>
          <cell r="IA180">
            <v>50</v>
          </cell>
          <cell r="IB180">
            <v>75.34</v>
          </cell>
          <cell r="IC180">
            <v>4.166666666666667</v>
          </cell>
          <cell r="ID180">
            <v>7.5340000000000007</v>
          </cell>
          <cell r="IE180">
            <v>16.666666666666668</v>
          </cell>
          <cell r="IF180">
            <v>0</v>
          </cell>
          <cell r="IG180">
            <v>0</v>
          </cell>
          <cell r="IH180">
            <v>0</v>
          </cell>
          <cell r="II180">
            <v>0</v>
          </cell>
          <cell r="IJ180"/>
          <cell r="IK180"/>
          <cell r="IL180"/>
          <cell r="IM180">
            <v>8.3866666666666667</v>
          </cell>
          <cell r="IN180">
            <v>12000</v>
          </cell>
        </row>
        <row r="181">
          <cell r="A181">
            <v>178</v>
          </cell>
          <cell r="B181" t="str">
            <v>Balangir</v>
          </cell>
          <cell r="C181" t="str">
            <v>ODISHA</v>
          </cell>
          <cell r="D181" t="str">
            <v>Central</v>
          </cell>
          <cell r="E181" t="str">
            <v>SACHDEVA ISPAT PVT LTD</v>
          </cell>
          <cell r="F181"/>
          <cell r="G181"/>
          <cell r="H181">
            <v>0.3</v>
          </cell>
          <cell r="I181"/>
          <cell r="J181" t="str">
            <v>Low</v>
          </cell>
          <cell r="K181"/>
          <cell r="L181"/>
          <cell r="M181"/>
          <cell r="N181" t="str">
            <v>Amit Behera</v>
          </cell>
          <cell r="O181">
            <v>14</v>
          </cell>
          <cell r="P181">
            <v>1800</v>
          </cell>
          <cell r="Q181">
            <v>1</v>
          </cell>
          <cell r="R181">
            <v>2</v>
          </cell>
          <cell r="S181">
            <v>2</v>
          </cell>
          <cell r="T181">
            <v>1</v>
          </cell>
          <cell r="U181">
            <v>0</v>
          </cell>
          <cell r="V181">
            <v>2</v>
          </cell>
          <cell r="W181">
            <v>0</v>
          </cell>
          <cell r="X181">
            <v>60</v>
          </cell>
          <cell r="Y181">
            <v>7.3849999999999999E-2</v>
          </cell>
          <cell r="Z181">
            <v>3.3333333333333333E-2</v>
          </cell>
          <cell r="AA181">
            <v>2.4616666666666667E-3</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32</v>
          </cell>
          <cell r="AP181">
            <v>0</v>
          </cell>
          <cell r="AQ181">
            <v>0</v>
          </cell>
          <cell r="AR181">
            <v>0</v>
          </cell>
          <cell r="AS181">
            <v>0</v>
          </cell>
          <cell r="AT181">
            <v>0</v>
          </cell>
          <cell r="AU181">
            <v>12.31</v>
          </cell>
          <cell r="AV181">
            <v>0</v>
          </cell>
          <cell r="AW181">
            <v>0</v>
          </cell>
          <cell r="AX181"/>
          <cell r="AY181"/>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1</v>
          </cell>
          <cell r="BN181">
            <v>0</v>
          </cell>
          <cell r="BO181">
            <v>0</v>
          </cell>
          <cell r="BP181">
            <v>0</v>
          </cell>
          <cell r="BQ181">
            <v>0</v>
          </cell>
          <cell r="BR181">
            <v>0</v>
          </cell>
          <cell r="BS181">
            <v>1</v>
          </cell>
          <cell r="BT181">
            <v>0</v>
          </cell>
          <cell r="BU181">
            <v>0</v>
          </cell>
          <cell r="BV181"/>
          <cell r="BW181"/>
          <cell r="BX181">
            <v>2</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1</v>
          </cell>
          <cell r="CM181">
            <v>0</v>
          </cell>
          <cell r="CN181">
            <v>0</v>
          </cell>
          <cell r="CO181">
            <v>0</v>
          </cell>
          <cell r="CP181">
            <v>0</v>
          </cell>
          <cell r="CQ181">
            <v>0</v>
          </cell>
          <cell r="CR181">
            <v>1</v>
          </cell>
          <cell r="CS181">
            <v>0</v>
          </cell>
          <cell r="CT181">
            <v>0</v>
          </cell>
          <cell r="CU181"/>
          <cell r="CV181"/>
          <cell r="CW181"/>
          <cell r="CX181"/>
          <cell r="CY181"/>
          <cell r="CZ181"/>
          <cell r="DA181"/>
          <cell r="DB181"/>
          <cell r="DC181"/>
          <cell r="DD181"/>
          <cell r="DE181"/>
          <cell r="DF181"/>
          <cell r="DG181"/>
          <cell r="DH181">
            <v>0</v>
          </cell>
          <cell r="DI181">
            <v>0</v>
          </cell>
          <cell r="DJ181">
            <v>1</v>
          </cell>
          <cell r="DK181">
            <v>1</v>
          </cell>
          <cell r="DL181">
            <v>1</v>
          </cell>
          <cell r="DM181">
            <v>0</v>
          </cell>
          <cell r="DN181">
            <v>0</v>
          </cell>
          <cell r="DO181">
            <v>0</v>
          </cell>
          <cell r="DP181">
            <v>1</v>
          </cell>
          <cell r="DQ181">
            <v>1</v>
          </cell>
          <cell r="DR181">
            <v>1</v>
          </cell>
          <cell r="DS181"/>
          <cell r="DT181"/>
          <cell r="DU181"/>
          <cell r="DV181"/>
          <cell r="DW181"/>
          <cell r="DX181"/>
          <cell r="DY181"/>
          <cell r="DZ181"/>
          <cell r="EA181"/>
          <cell r="EB181"/>
          <cell r="EC181"/>
          <cell r="ED181"/>
          <cell r="EE181"/>
          <cell r="EF181"/>
          <cell r="EG181">
            <v>0</v>
          </cell>
          <cell r="EH181">
            <v>0</v>
          </cell>
          <cell r="EI181">
            <v>0</v>
          </cell>
          <cell r="EJ181">
            <v>0</v>
          </cell>
          <cell r="EK181">
            <v>0</v>
          </cell>
          <cell r="EL181">
            <v>0</v>
          </cell>
          <cell r="EM181">
            <v>0</v>
          </cell>
          <cell r="EN181">
            <v>0</v>
          </cell>
          <cell r="EO181">
            <v>0</v>
          </cell>
          <cell r="EP181">
            <v>0</v>
          </cell>
          <cell r="EQ181">
            <v>0</v>
          </cell>
          <cell r="ER181">
            <v>0</v>
          </cell>
          <cell r="ES181"/>
          <cell r="ET181"/>
          <cell r="EU181"/>
          <cell r="EV181"/>
          <cell r="EW181"/>
          <cell r="EX181"/>
          <cell r="EY181"/>
          <cell r="EZ181"/>
          <cell r="FA181"/>
          <cell r="FB181"/>
          <cell r="FC181"/>
          <cell r="FD181"/>
          <cell r="FE181">
            <v>3</v>
          </cell>
          <cell r="FF181">
            <v>3</v>
          </cell>
          <cell r="FG181">
            <v>3.5</v>
          </cell>
          <cell r="FH181">
            <v>0</v>
          </cell>
          <cell r="FI181">
            <v>0</v>
          </cell>
          <cell r="FJ181">
            <v>0</v>
          </cell>
          <cell r="FK181">
            <v>0</v>
          </cell>
          <cell r="FL181">
            <v>0</v>
          </cell>
          <cell r="FM181">
            <v>0</v>
          </cell>
          <cell r="FN181">
            <v>0</v>
          </cell>
          <cell r="FO181">
            <v>0</v>
          </cell>
          <cell r="FP181">
            <v>0</v>
          </cell>
          <cell r="FQ181"/>
          <cell r="FR181"/>
          <cell r="FS181"/>
          <cell r="FT181"/>
          <cell r="FU181"/>
          <cell r="FV181"/>
          <cell r="FW181"/>
          <cell r="FX181"/>
          <cell r="FY181"/>
          <cell r="FZ181"/>
          <cell r="GA181"/>
          <cell r="GB181"/>
          <cell r="GC181">
            <v>3</v>
          </cell>
          <cell r="GD181">
            <v>5</v>
          </cell>
          <cell r="GE181">
            <v>3.5</v>
          </cell>
          <cell r="GF181">
            <v>0</v>
          </cell>
          <cell r="GG181">
            <v>0</v>
          </cell>
          <cell r="GH181">
            <v>0</v>
          </cell>
          <cell r="GI181">
            <v>0</v>
          </cell>
          <cell r="GJ181">
            <v>0</v>
          </cell>
          <cell r="GK181">
            <v>0</v>
          </cell>
          <cell r="GL181">
            <v>0</v>
          </cell>
          <cell r="GM181">
            <v>0</v>
          </cell>
          <cell r="GN181">
            <v>0</v>
          </cell>
          <cell r="GO181"/>
          <cell r="GP181">
            <v>0</v>
          </cell>
          <cell r="GQ181">
            <v>0</v>
          </cell>
          <cell r="GR181">
            <v>0</v>
          </cell>
          <cell r="GS181"/>
          <cell r="GT181"/>
          <cell r="GU181"/>
          <cell r="GV181"/>
          <cell r="GW181"/>
          <cell r="GX181"/>
          <cell r="GY181"/>
          <cell r="GZ181"/>
          <cell r="HA181"/>
          <cell r="HB181"/>
          <cell r="HC181">
            <v>0</v>
          </cell>
          <cell r="HD181">
            <v>0</v>
          </cell>
          <cell r="HE181">
            <v>0</v>
          </cell>
          <cell r="HF181">
            <v>0</v>
          </cell>
          <cell r="HG181">
            <v>0</v>
          </cell>
          <cell r="HH181">
            <v>0</v>
          </cell>
          <cell r="HI181">
            <v>2</v>
          </cell>
          <cell r="HJ181"/>
          <cell r="HK181"/>
          <cell r="HL181"/>
          <cell r="HM181"/>
          <cell r="HN181"/>
          <cell r="HO181">
            <v>0</v>
          </cell>
          <cell r="HP181">
            <v>0</v>
          </cell>
          <cell r="HQ181">
            <v>0</v>
          </cell>
          <cell r="HR181">
            <v>0</v>
          </cell>
          <cell r="HS181">
            <v>1100</v>
          </cell>
          <cell r="HT181"/>
          <cell r="HU181">
            <v>0</v>
          </cell>
          <cell r="HV181"/>
          <cell r="HW181">
            <v>0</v>
          </cell>
          <cell r="HX181"/>
          <cell r="HY181">
            <v>0</v>
          </cell>
          <cell r="HZ181">
            <v>0</v>
          </cell>
          <cell r="IA181">
            <v>0</v>
          </cell>
          <cell r="IB181">
            <v>44.31</v>
          </cell>
          <cell r="IC181">
            <v>0</v>
          </cell>
          <cell r="ID181">
            <v>4.431</v>
          </cell>
          <cell r="IE181">
            <v>0</v>
          </cell>
          <cell r="IF181">
            <v>0</v>
          </cell>
          <cell r="IG181">
            <v>0</v>
          </cell>
          <cell r="IH181">
            <v>0</v>
          </cell>
          <cell r="II181">
            <v>10.666666666666666</v>
          </cell>
          <cell r="IJ181"/>
          <cell r="IK181"/>
          <cell r="IL181"/>
          <cell r="IM181">
            <v>4.1033333333333335</v>
          </cell>
          <cell r="IN181">
            <v>8000</v>
          </cell>
        </row>
        <row r="182">
          <cell r="A182">
            <v>179</v>
          </cell>
          <cell r="B182" t="str">
            <v>Bargarh</v>
          </cell>
          <cell r="C182" t="str">
            <v>ODISHA</v>
          </cell>
          <cell r="D182" t="str">
            <v>Central</v>
          </cell>
          <cell r="E182" t="str">
            <v>SACHDEVA ISPAT PVT LTD</v>
          </cell>
          <cell r="F182"/>
          <cell r="G182"/>
          <cell r="H182">
            <v>0.3</v>
          </cell>
          <cell r="I182"/>
          <cell r="J182" t="str">
            <v>Low</v>
          </cell>
          <cell r="K182"/>
          <cell r="L182"/>
          <cell r="M182"/>
          <cell r="N182" t="str">
            <v>Papun Padhan</v>
          </cell>
          <cell r="O182">
            <v>14</v>
          </cell>
          <cell r="P182">
            <v>1500</v>
          </cell>
          <cell r="Q182">
            <v>2</v>
          </cell>
          <cell r="R182">
            <v>2</v>
          </cell>
          <cell r="S182">
            <v>0</v>
          </cell>
          <cell r="T182">
            <v>2</v>
          </cell>
          <cell r="U182">
            <v>0</v>
          </cell>
          <cell r="V182">
            <v>3</v>
          </cell>
          <cell r="W182">
            <v>0</v>
          </cell>
          <cell r="X182">
            <v>0</v>
          </cell>
          <cell r="Y182" t="str">
            <v/>
          </cell>
          <cell r="Z182">
            <v>0</v>
          </cell>
          <cell r="AA182" t="str">
            <v/>
          </cell>
          <cell r="AB182">
            <v>0</v>
          </cell>
          <cell r="AC182">
            <v>0</v>
          </cell>
          <cell r="AD182">
            <v>0</v>
          </cell>
          <cell r="AE182">
            <v>0</v>
          </cell>
          <cell r="AF182">
            <v>0</v>
          </cell>
          <cell r="AG182">
            <v>0</v>
          </cell>
          <cell r="AH182">
            <v>50</v>
          </cell>
          <cell r="AI182">
            <v>0</v>
          </cell>
          <cell r="AJ182">
            <v>0</v>
          </cell>
          <cell r="AK182">
            <v>12</v>
          </cell>
          <cell r="AL182">
            <v>0</v>
          </cell>
          <cell r="AM182">
            <v>0</v>
          </cell>
          <cell r="AN182">
            <v>0</v>
          </cell>
          <cell r="AO182">
            <v>0</v>
          </cell>
          <cell r="AP182">
            <v>0</v>
          </cell>
          <cell r="AQ182">
            <v>0</v>
          </cell>
          <cell r="AR182">
            <v>0</v>
          </cell>
          <cell r="AS182">
            <v>0</v>
          </cell>
          <cell r="AT182">
            <v>0</v>
          </cell>
          <cell r="AU182">
            <v>0</v>
          </cell>
          <cell r="AV182">
            <v>10.029999999999999</v>
          </cell>
          <cell r="AW182">
            <v>0</v>
          </cell>
          <cell r="AX182"/>
          <cell r="AY182"/>
          <cell r="AZ182">
            <v>0</v>
          </cell>
          <cell r="BA182">
            <v>0</v>
          </cell>
          <cell r="BB182">
            <v>0</v>
          </cell>
          <cell r="BC182">
            <v>0</v>
          </cell>
          <cell r="BD182">
            <v>0</v>
          </cell>
          <cell r="BE182">
            <v>0</v>
          </cell>
          <cell r="BF182">
            <v>1</v>
          </cell>
          <cell r="BG182">
            <v>0</v>
          </cell>
          <cell r="BH182">
            <v>0</v>
          </cell>
          <cell r="BI182">
            <v>1</v>
          </cell>
          <cell r="BJ182">
            <v>0</v>
          </cell>
          <cell r="BK182">
            <v>0</v>
          </cell>
          <cell r="BL182">
            <v>0</v>
          </cell>
          <cell r="BM182">
            <v>0</v>
          </cell>
          <cell r="BN182">
            <v>0</v>
          </cell>
          <cell r="BO182">
            <v>0</v>
          </cell>
          <cell r="BP182">
            <v>0</v>
          </cell>
          <cell r="BQ182">
            <v>0</v>
          </cell>
          <cell r="BR182">
            <v>0</v>
          </cell>
          <cell r="BS182">
            <v>0</v>
          </cell>
          <cell r="BT182">
            <v>1</v>
          </cell>
          <cell r="BU182">
            <v>0</v>
          </cell>
          <cell r="BV182"/>
          <cell r="BW182"/>
          <cell r="BX182">
            <v>3</v>
          </cell>
          <cell r="BY182">
            <v>0</v>
          </cell>
          <cell r="BZ182">
            <v>0</v>
          </cell>
          <cell r="CA182">
            <v>0</v>
          </cell>
          <cell r="CB182">
            <v>0</v>
          </cell>
          <cell r="CC182">
            <v>0</v>
          </cell>
          <cell r="CD182">
            <v>0</v>
          </cell>
          <cell r="CE182">
            <v>1</v>
          </cell>
          <cell r="CF182">
            <v>0</v>
          </cell>
          <cell r="CG182">
            <v>0</v>
          </cell>
          <cell r="CH182">
            <v>1</v>
          </cell>
          <cell r="CI182">
            <v>0</v>
          </cell>
          <cell r="CJ182">
            <v>0</v>
          </cell>
          <cell r="CK182">
            <v>0</v>
          </cell>
          <cell r="CL182">
            <v>0</v>
          </cell>
          <cell r="CM182">
            <v>0</v>
          </cell>
          <cell r="CN182">
            <v>0</v>
          </cell>
          <cell r="CO182">
            <v>0</v>
          </cell>
          <cell r="CP182">
            <v>0</v>
          </cell>
          <cell r="CQ182">
            <v>0</v>
          </cell>
          <cell r="CR182">
            <v>0</v>
          </cell>
          <cell r="CS182">
            <v>1</v>
          </cell>
          <cell r="CT182">
            <v>0</v>
          </cell>
          <cell r="CU182"/>
          <cell r="CV182"/>
          <cell r="CW182"/>
          <cell r="CX182"/>
          <cell r="CY182"/>
          <cell r="CZ182"/>
          <cell r="DA182"/>
          <cell r="DB182"/>
          <cell r="DC182"/>
          <cell r="DD182"/>
          <cell r="DE182"/>
          <cell r="DF182"/>
          <cell r="DG182"/>
          <cell r="DH182">
            <v>1</v>
          </cell>
          <cell r="DI182">
            <v>0</v>
          </cell>
          <cell r="DJ182">
            <v>0</v>
          </cell>
          <cell r="DK182">
            <v>0</v>
          </cell>
          <cell r="DL182">
            <v>0</v>
          </cell>
          <cell r="DM182">
            <v>0</v>
          </cell>
          <cell r="DN182">
            <v>0</v>
          </cell>
          <cell r="DO182">
            <v>0</v>
          </cell>
          <cell r="DP182">
            <v>0</v>
          </cell>
          <cell r="DQ182">
            <v>1</v>
          </cell>
          <cell r="DR182">
            <v>1</v>
          </cell>
          <cell r="DS182"/>
          <cell r="DT182"/>
          <cell r="DU182"/>
          <cell r="DV182"/>
          <cell r="DW182"/>
          <cell r="DX182"/>
          <cell r="DY182"/>
          <cell r="DZ182"/>
          <cell r="EA182"/>
          <cell r="EB182"/>
          <cell r="EC182"/>
          <cell r="ED182"/>
          <cell r="EE182"/>
          <cell r="EF182"/>
          <cell r="EG182">
            <v>0.2</v>
          </cell>
          <cell r="EH182">
            <v>0.25</v>
          </cell>
          <cell r="EI182">
            <v>0.66666666666666663</v>
          </cell>
          <cell r="EJ182">
            <v>0</v>
          </cell>
          <cell r="EK182">
            <v>0</v>
          </cell>
          <cell r="EL182">
            <v>0</v>
          </cell>
          <cell r="EM182">
            <v>0</v>
          </cell>
          <cell r="EN182">
            <v>0</v>
          </cell>
          <cell r="EO182">
            <v>0</v>
          </cell>
          <cell r="EP182">
            <v>0</v>
          </cell>
          <cell r="EQ182">
            <v>0</v>
          </cell>
          <cell r="ER182">
            <v>0</v>
          </cell>
          <cell r="ES182"/>
          <cell r="ET182"/>
          <cell r="EU182"/>
          <cell r="EV182"/>
          <cell r="EW182"/>
          <cell r="EX182"/>
          <cell r="EY182"/>
          <cell r="EZ182"/>
          <cell r="FA182"/>
          <cell r="FB182"/>
          <cell r="FC182"/>
          <cell r="FD182"/>
          <cell r="FE182">
            <v>6.2</v>
          </cell>
          <cell r="FF182">
            <v>5.25</v>
          </cell>
          <cell r="FG182">
            <v>5.666666666666667</v>
          </cell>
          <cell r="FH182">
            <v>0</v>
          </cell>
          <cell r="FI182">
            <v>0</v>
          </cell>
          <cell r="FJ182">
            <v>0</v>
          </cell>
          <cell r="FK182">
            <v>0</v>
          </cell>
          <cell r="FL182">
            <v>0</v>
          </cell>
          <cell r="FM182">
            <v>0</v>
          </cell>
          <cell r="FN182">
            <v>0</v>
          </cell>
          <cell r="FO182">
            <v>0</v>
          </cell>
          <cell r="FP182">
            <v>0</v>
          </cell>
          <cell r="FQ182"/>
          <cell r="FR182"/>
          <cell r="FS182"/>
          <cell r="FT182"/>
          <cell r="FU182"/>
          <cell r="FV182"/>
          <cell r="FW182"/>
          <cell r="FX182"/>
          <cell r="FY182"/>
          <cell r="FZ182"/>
          <cell r="GA182"/>
          <cell r="GB182"/>
          <cell r="GC182">
            <v>6.2</v>
          </cell>
          <cell r="GD182">
            <v>5.25</v>
          </cell>
          <cell r="GE182">
            <v>5.666666666666667</v>
          </cell>
          <cell r="GF182">
            <v>0</v>
          </cell>
          <cell r="GG182">
            <v>0</v>
          </cell>
          <cell r="GH182">
            <v>0</v>
          </cell>
          <cell r="GI182">
            <v>0</v>
          </cell>
          <cell r="GJ182">
            <v>0</v>
          </cell>
          <cell r="GK182">
            <v>0</v>
          </cell>
          <cell r="GL182">
            <v>0</v>
          </cell>
          <cell r="GM182">
            <v>0</v>
          </cell>
          <cell r="GN182">
            <v>0</v>
          </cell>
          <cell r="GO182"/>
          <cell r="GP182">
            <v>0</v>
          </cell>
          <cell r="GQ182">
            <v>0</v>
          </cell>
          <cell r="GR182">
            <v>0</v>
          </cell>
          <cell r="GS182"/>
          <cell r="GT182"/>
          <cell r="GU182"/>
          <cell r="GV182"/>
          <cell r="GW182"/>
          <cell r="GX182"/>
          <cell r="GY182"/>
          <cell r="GZ182"/>
          <cell r="HA182"/>
          <cell r="HB182"/>
          <cell r="HC182">
            <v>0</v>
          </cell>
          <cell r="HD182">
            <v>0</v>
          </cell>
          <cell r="HE182">
            <v>0</v>
          </cell>
          <cell r="HF182">
            <v>0</v>
          </cell>
          <cell r="HG182">
            <v>0</v>
          </cell>
          <cell r="HH182">
            <v>0</v>
          </cell>
          <cell r="HI182">
            <v>0</v>
          </cell>
          <cell r="HJ182"/>
          <cell r="HK182"/>
          <cell r="HL182"/>
          <cell r="HM182"/>
          <cell r="HN182"/>
          <cell r="HO182">
            <v>0</v>
          </cell>
          <cell r="HP182">
            <v>0</v>
          </cell>
          <cell r="HQ182">
            <v>0</v>
          </cell>
          <cell r="HR182">
            <v>0</v>
          </cell>
          <cell r="HS182">
            <v>1583</v>
          </cell>
          <cell r="HT182"/>
          <cell r="HU182">
            <v>0</v>
          </cell>
          <cell r="HV182"/>
          <cell r="HW182">
            <v>0</v>
          </cell>
          <cell r="HX182"/>
          <cell r="HY182">
            <v>0</v>
          </cell>
          <cell r="HZ182">
            <v>49304.899999999994</v>
          </cell>
          <cell r="IA182">
            <v>62</v>
          </cell>
          <cell r="IB182">
            <v>10.029999999999999</v>
          </cell>
          <cell r="IC182">
            <v>5.166666666666667</v>
          </cell>
          <cell r="ID182">
            <v>1.0029999999999999</v>
          </cell>
          <cell r="IE182">
            <v>0</v>
          </cell>
          <cell r="IF182">
            <v>0</v>
          </cell>
          <cell r="IG182">
            <v>16.666666666666668</v>
          </cell>
          <cell r="IH182">
            <v>4</v>
          </cell>
          <cell r="II182">
            <v>0</v>
          </cell>
          <cell r="IJ182"/>
          <cell r="IK182"/>
          <cell r="IL182"/>
          <cell r="IM182">
            <v>3.3433333333333333</v>
          </cell>
          <cell r="IN182">
            <v>7500</v>
          </cell>
        </row>
        <row r="183">
          <cell r="A183">
            <v>180</v>
          </cell>
          <cell r="B183" t="str">
            <v>Gajapati</v>
          </cell>
          <cell r="C183" t="str">
            <v>ODISHA</v>
          </cell>
          <cell r="D183" t="str">
            <v>Central</v>
          </cell>
          <cell r="E183" t="str">
            <v>GOLDWIN ISPAT PRIVATE LIMITED</v>
          </cell>
          <cell r="F183"/>
          <cell r="G183"/>
          <cell r="H183">
            <v>0.3</v>
          </cell>
          <cell r="I183"/>
          <cell r="J183" t="str">
            <v>Low</v>
          </cell>
          <cell r="K183"/>
          <cell r="L183"/>
          <cell r="M183"/>
          <cell r="N183" t="str">
            <v>Bidyut Mishra</v>
          </cell>
          <cell r="O183">
            <v>16</v>
          </cell>
          <cell r="P183">
            <v>1500</v>
          </cell>
          <cell r="Q183">
            <v>2</v>
          </cell>
          <cell r="R183">
            <v>2</v>
          </cell>
          <cell r="S183">
            <v>1</v>
          </cell>
          <cell r="T183">
            <v>7</v>
          </cell>
          <cell r="U183">
            <v>0</v>
          </cell>
          <cell r="V183">
            <v>1</v>
          </cell>
          <cell r="W183">
            <v>0</v>
          </cell>
          <cell r="X183">
            <v>0</v>
          </cell>
          <cell r="Y183" t="str">
            <v/>
          </cell>
          <cell r="Z183">
            <v>0</v>
          </cell>
          <cell r="AA183" t="str">
            <v/>
          </cell>
          <cell r="AB183">
            <v>0</v>
          </cell>
          <cell r="AC183">
            <v>4</v>
          </cell>
          <cell r="AD183">
            <v>3</v>
          </cell>
          <cell r="AE183">
            <v>4.1500000000000004</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cell r="AY183"/>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cell r="BW183"/>
          <cell r="BX183">
            <v>1</v>
          </cell>
          <cell r="BY183">
            <v>0</v>
          </cell>
          <cell r="BZ183">
            <v>1</v>
          </cell>
          <cell r="CA183">
            <v>1</v>
          </cell>
          <cell r="CB183">
            <v>1</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cell r="CV183"/>
          <cell r="CW183"/>
          <cell r="CX183"/>
          <cell r="CY183"/>
          <cell r="CZ183"/>
          <cell r="DA183"/>
          <cell r="DB183"/>
          <cell r="DC183"/>
          <cell r="DD183"/>
          <cell r="DE183"/>
          <cell r="DF183"/>
          <cell r="DG183"/>
          <cell r="DH183">
            <v>0</v>
          </cell>
          <cell r="DI183">
            <v>0</v>
          </cell>
          <cell r="DJ183">
            <v>0</v>
          </cell>
          <cell r="DK183">
            <v>0</v>
          </cell>
          <cell r="DL183">
            <v>0</v>
          </cell>
          <cell r="DM183">
            <v>0</v>
          </cell>
          <cell r="DN183">
            <v>0</v>
          </cell>
          <cell r="DO183">
            <v>0</v>
          </cell>
          <cell r="DP183">
            <v>0</v>
          </cell>
          <cell r="DQ183">
            <v>0</v>
          </cell>
          <cell r="DR183">
            <v>0</v>
          </cell>
          <cell r="DS183"/>
          <cell r="DT183"/>
          <cell r="DU183"/>
          <cell r="DV183"/>
          <cell r="DW183"/>
          <cell r="DX183"/>
          <cell r="DY183"/>
          <cell r="DZ183"/>
          <cell r="EA183"/>
          <cell r="EB183"/>
          <cell r="EC183"/>
          <cell r="ED183"/>
          <cell r="EE183"/>
          <cell r="EF183"/>
          <cell r="EG183">
            <v>0.33333333333333331</v>
          </cell>
          <cell r="EH183">
            <v>0</v>
          </cell>
          <cell r="EI183">
            <v>0.33333333333333331</v>
          </cell>
          <cell r="EJ183">
            <v>0</v>
          </cell>
          <cell r="EK183">
            <v>0</v>
          </cell>
          <cell r="EL183">
            <v>0</v>
          </cell>
          <cell r="EM183">
            <v>0</v>
          </cell>
          <cell r="EN183">
            <v>0</v>
          </cell>
          <cell r="EO183">
            <v>0</v>
          </cell>
          <cell r="EP183">
            <v>0</v>
          </cell>
          <cell r="EQ183">
            <v>0</v>
          </cell>
          <cell r="ER183">
            <v>0</v>
          </cell>
          <cell r="ES183"/>
          <cell r="ET183"/>
          <cell r="EU183"/>
          <cell r="EV183"/>
          <cell r="EW183"/>
          <cell r="EX183"/>
          <cell r="EY183"/>
          <cell r="EZ183"/>
          <cell r="FA183"/>
          <cell r="FB183"/>
          <cell r="FC183"/>
          <cell r="FD183"/>
          <cell r="FE183">
            <v>7.666666666666667</v>
          </cell>
          <cell r="FF183">
            <v>5.666666666666667</v>
          </cell>
          <cell r="FG183">
            <v>4.333333333333333</v>
          </cell>
          <cell r="FH183">
            <v>0</v>
          </cell>
          <cell r="FI183">
            <v>0</v>
          </cell>
          <cell r="FJ183">
            <v>0</v>
          </cell>
          <cell r="FK183">
            <v>0</v>
          </cell>
          <cell r="FL183">
            <v>0</v>
          </cell>
          <cell r="FM183">
            <v>0</v>
          </cell>
          <cell r="FN183">
            <v>0</v>
          </cell>
          <cell r="FO183">
            <v>0</v>
          </cell>
          <cell r="FP183">
            <v>0</v>
          </cell>
          <cell r="FQ183"/>
          <cell r="FR183"/>
          <cell r="FS183"/>
          <cell r="FT183"/>
          <cell r="FU183"/>
          <cell r="FV183"/>
          <cell r="FW183"/>
          <cell r="FX183"/>
          <cell r="FY183"/>
          <cell r="FZ183"/>
          <cell r="GA183"/>
          <cell r="GB183"/>
          <cell r="GC183">
            <v>7.666666666666667</v>
          </cell>
          <cell r="GD183">
            <v>7</v>
          </cell>
          <cell r="GE183">
            <v>5.666666666666667</v>
          </cell>
          <cell r="GF183">
            <v>0</v>
          </cell>
          <cell r="GG183">
            <v>0</v>
          </cell>
          <cell r="GH183">
            <v>0</v>
          </cell>
          <cell r="GI183">
            <v>0</v>
          </cell>
          <cell r="GJ183">
            <v>0</v>
          </cell>
          <cell r="GK183">
            <v>0</v>
          </cell>
          <cell r="GL183">
            <v>0</v>
          </cell>
          <cell r="GM183">
            <v>0</v>
          </cell>
          <cell r="GN183">
            <v>0</v>
          </cell>
          <cell r="GO183"/>
          <cell r="GP183">
            <v>0</v>
          </cell>
          <cell r="GQ183">
            <v>0</v>
          </cell>
          <cell r="GR183">
            <v>0</v>
          </cell>
          <cell r="GS183"/>
          <cell r="GT183"/>
          <cell r="GU183"/>
          <cell r="GV183"/>
          <cell r="GW183"/>
          <cell r="GX183"/>
          <cell r="GY183"/>
          <cell r="GZ183"/>
          <cell r="HA183"/>
          <cell r="HB183"/>
          <cell r="HC183">
            <v>0</v>
          </cell>
          <cell r="HD183">
            <v>0</v>
          </cell>
          <cell r="HE183">
            <v>0</v>
          </cell>
          <cell r="HF183">
            <v>0</v>
          </cell>
          <cell r="HG183">
            <v>0</v>
          </cell>
          <cell r="HH183">
            <v>0</v>
          </cell>
          <cell r="HI183">
            <v>0</v>
          </cell>
          <cell r="HJ183"/>
          <cell r="HK183"/>
          <cell r="HL183"/>
          <cell r="HM183"/>
          <cell r="HN183"/>
          <cell r="HO183">
            <v>0</v>
          </cell>
          <cell r="HP183">
            <v>0</v>
          </cell>
          <cell r="HQ183">
            <v>0</v>
          </cell>
          <cell r="HR183">
            <v>0</v>
          </cell>
          <cell r="HS183">
            <v>4348</v>
          </cell>
          <cell r="HT183"/>
          <cell r="HU183">
            <v>0</v>
          </cell>
          <cell r="HV183"/>
          <cell r="HW183">
            <v>0</v>
          </cell>
          <cell r="HX183"/>
          <cell r="HY183">
            <v>0</v>
          </cell>
          <cell r="HZ183">
            <v>49322.45</v>
          </cell>
          <cell r="IA183">
            <v>11.15</v>
          </cell>
          <cell r="IB183">
            <v>0</v>
          </cell>
          <cell r="IC183">
            <v>0.9291666666666667</v>
          </cell>
          <cell r="ID183">
            <v>0</v>
          </cell>
          <cell r="IE183">
            <v>2.3333333333333335</v>
          </cell>
          <cell r="IF183">
            <v>1.3833333333333335</v>
          </cell>
          <cell r="IG183">
            <v>0</v>
          </cell>
          <cell r="IH183">
            <v>0</v>
          </cell>
          <cell r="II183">
            <v>0</v>
          </cell>
          <cell r="IJ183"/>
          <cell r="IK183"/>
          <cell r="IL183"/>
          <cell r="IM183">
            <v>0</v>
          </cell>
          <cell r="IN183">
            <v>6000</v>
          </cell>
        </row>
        <row r="184">
          <cell r="A184">
            <v>181</v>
          </cell>
          <cell r="B184" t="str">
            <v>Nabarangpur</v>
          </cell>
          <cell r="C184" t="str">
            <v>ODISHA</v>
          </cell>
          <cell r="D184" t="str">
            <v>Central</v>
          </cell>
          <cell r="E184" t="str">
            <v>SACHDEVA ISPAT PVT LTD</v>
          </cell>
          <cell r="F184"/>
          <cell r="G184"/>
          <cell r="H184">
            <v>0.3</v>
          </cell>
          <cell r="I184"/>
          <cell r="J184" t="str">
            <v>Low</v>
          </cell>
          <cell r="K184"/>
          <cell r="L184"/>
          <cell r="M184"/>
          <cell r="N184" t="str">
            <v>Amit Behera</v>
          </cell>
          <cell r="O184">
            <v>17</v>
          </cell>
          <cell r="P184">
            <v>1500</v>
          </cell>
          <cell r="Q184">
            <v>2</v>
          </cell>
          <cell r="R184">
            <v>1</v>
          </cell>
          <cell r="S184">
            <v>3</v>
          </cell>
          <cell r="T184">
            <v>0</v>
          </cell>
          <cell r="U184">
            <v>0</v>
          </cell>
          <cell r="V184">
            <v>4</v>
          </cell>
          <cell r="W184">
            <v>0</v>
          </cell>
          <cell r="X184">
            <v>400</v>
          </cell>
          <cell r="Y184">
            <v>9.6850000000000009E-3</v>
          </cell>
          <cell r="Z184">
            <v>0.26666666666666666</v>
          </cell>
          <cell r="AA184">
            <v>2.5826666666666667E-3</v>
          </cell>
          <cell r="AB184">
            <v>25</v>
          </cell>
          <cell r="AC184">
            <v>0</v>
          </cell>
          <cell r="AD184">
            <v>0</v>
          </cell>
          <cell r="AE184">
            <v>20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11.73</v>
          </cell>
          <cell r="AV184">
            <v>12.01</v>
          </cell>
          <cell r="AW184">
            <v>15</v>
          </cell>
          <cell r="AX184"/>
          <cell r="AY184"/>
          <cell r="AZ184">
            <v>1</v>
          </cell>
          <cell r="BA184">
            <v>0</v>
          </cell>
          <cell r="BB184">
            <v>0</v>
          </cell>
          <cell r="BC184">
            <v>1</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1</v>
          </cell>
          <cell r="BT184">
            <v>0</v>
          </cell>
          <cell r="BU184">
            <v>1</v>
          </cell>
          <cell r="BV184"/>
          <cell r="BW184"/>
          <cell r="BX184">
            <v>4</v>
          </cell>
          <cell r="BY184">
            <v>1</v>
          </cell>
          <cell r="BZ184">
            <v>0</v>
          </cell>
          <cell r="CA184">
            <v>0</v>
          </cell>
          <cell r="CB184">
            <v>1</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1</v>
          </cell>
          <cell r="CS184">
            <v>1</v>
          </cell>
          <cell r="CT184">
            <v>2</v>
          </cell>
          <cell r="CU184"/>
          <cell r="CV184"/>
          <cell r="CW184"/>
          <cell r="CX184"/>
          <cell r="CY184"/>
          <cell r="CZ184"/>
          <cell r="DA184"/>
          <cell r="DB184"/>
          <cell r="DC184"/>
          <cell r="DD184"/>
          <cell r="DE184"/>
          <cell r="DF184"/>
          <cell r="DG184"/>
          <cell r="DH184">
            <v>0</v>
          </cell>
          <cell r="DI184">
            <v>0</v>
          </cell>
          <cell r="DJ184">
            <v>0</v>
          </cell>
          <cell r="DK184">
            <v>0</v>
          </cell>
          <cell r="DL184">
            <v>0</v>
          </cell>
          <cell r="DM184">
            <v>0</v>
          </cell>
          <cell r="DN184">
            <v>0</v>
          </cell>
          <cell r="DO184">
            <v>0</v>
          </cell>
          <cell r="DP184">
            <v>1</v>
          </cell>
          <cell r="DQ184">
            <v>1</v>
          </cell>
          <cell r="DR184">
            <v>2</v>
          </cell>
          <cell r="DS184"/>
          <cell r="DT184"/>
          <cell r="DU184"/>
          <cell r="DV184"/>
          <cell r="DW184"/>
          <cell r="DX184"/>
          <cell r="DY184"/>
          <cell r="DZ184"/>
          <cell r="EA184"/>
          <cell r="EB184"/>
          <cell r="EC184"/>
          <cell r="ED184"/>
          <cell r="EE184"/>
          <cell r="EF184"/>
          <cell r="EG184">
            <v>0</v>
          </cell>
          <cell r="EH184">
            <v>0</v>
          </cell>
          <cell r="EI184">
            <v>0</v>
          </cell>
          <cell r="EJ184">
            <v>0</v>
          </cell>
          <cell r="EK184">
            <v>0</v>
          </cell>
          <cell r="EL184">
            <v>0</v>
          </cell>
          <cell r="EM184">
            <v>0</v>
          </cell>
          <cell r="EN184">
            <v>0</v>
          </cell>
          <cell r="EO184">
            <v>0</v>
          </cell>
          <cell r="EP184">
            <v>0</v>
          </cell>
          <cell r="EQ184">
            <v>0</v>
          </cell>
          <cell r="ER184">
            <v>0</v>
          </cell>
          <cell r="ES184"/>
          <cell r="ET184"/>
          <cell r="EU184"/>
          <cell r="EV184"/>
          <cell r="EW184"/>
          <cell r="EX184"/>
          <cell r="EY184"/>
          <cell r="EZ184"/>
          <cell r="FA184"/>
          <cell r="FB184"/>
          <cell r="FC184"/>
          <cell r="FD184"/>
          <cell r="FE184">
            <v>2</v>
          </cell>
          <cell r="FF184">
            <v>1</v>
          </cell>
          <cell r="FG184">
            <v>1</v>
          </cell>
          <cell r="FH184">
            <v>0</v>
          </cell>
          <cell r="FI184">
            <v>0</v>
          </cell>
          <cell r="FJ184">
            <v>0</v>
          </cell>
          <cell r="FK184">
            <v>0</v>
          </cell>
          <cell r="FL184">
            <v>0</v>
          </cell>
          <cell r="FM184">
            <v>0</v>
          </cell>
          <cell r="FN184">
            <v>0</v>
          </cell>
          <cell r="FO184">
            <v>0</v>
          </cell>
          <cell r="FP184">
            <v>0</v>
          </cell>
          <cell r="FQ184"/>
          <cell r="FR184"/>
          <cell r="FS184"/>
          <cell r="FT184"/>
          <cell r="FU184"/>
          <cell r="FV184"/>
          <cell r="FW184"/>
          <cell r="FX184"/>
          <cell r="FY184"/>
          <cell r="FZ184"/>
          <cell r="GA184"/>
          <cell r="GB184"/>
          <cell r="GC184">
            <v>2</v>
          </cell>
          <cell r="GD184">
            <v>1</v>
          </cell>
          <cell r="GE184">
            <v>1</v>
          </cell>
          <cell r="GF184">
            <v>0</v>
          </cell>
          <cell r="GG184">
            <v>0</v>
          </cell>
          <cell r="GH184">
            <v>0</v>
          </cell>
          <cell r="GI184">
            <v>0</v>
          </cell>
          <cell r="GJ184">
            <v>0</v>
          </cell>
          <cell r="GK184">
            <v>0</v>
          </cell>
          <cell r="GL184">
            <v>0</v>
          </cell>
          <cell r="GM184">
            <v>0</v>
          </cell>
          <cell r="GN184">
            <v>0</v>
          </cell>
          <cell r="GO184"/>
          <cell r="GP184">
            <v>0</v>
          </cell>
          <cell r="GQ184">
            <v>0</v>
          </cell>
          <cell r="GR184">
            <v>0</v>
          </cell>
          <cell r="GS184"/>
          <cell r="GT184"/>
          <cell r="GU184"/>
          <cell r="GV184"/>
          <cell r="GW184"/>
          <cell r="GX184"/>
          <cell r="GY184"/>
          <cell r="GZ184"/>
          <cell r="HA184"/>
          <cell r="HB184"/>
          <cell r="HC184">
            <v>0</v>
          </cell>
          <cell r="HD184">
            <v>0</v>
          </cell>
          <cell r="HE184">
            <v>1</v>
          </cell>
          <cell r="HF184">
            <v>1</v>
          </cell>
          <cell r="HG184">
            <v>0</v>
          </cell>
          <cell r="HH184">
            <v>0</v>
          </cell>
          <cell r="HI184">
            <v>0</v>
          </cell>
          <cell r="HJ184"/>
          <cell r="HK184"/>
          <cell r="HL184"/>
          <cell r="HM184"/>
          <cell r="HN184"/>
          <cell r="HO184">
            <v>0</v>
          </cell>
          <cell r="HP184">
            <v>0</v>
          </cell>
          <cell r="HQ184">
            <v>0</v>
          </cell>
          <cell r="HR184">
            <v>0</v>
          </cell>
          <cell r="HS184">
            <v>5026</v>
          </cell>
          <cell r="HT184"/>
          <cell r="HU184">
            <v>0</v>
          </cell>
          <cell r="HV184"/>
          <cell r="HW184">
            <v>0</v>
          </cell>
          <cell r="HX184"/>
          <cell r="HY184">
            <v>0</v>
          </cell>
          <cell r="HZ184">
            <v>224435</v>
          </cell>
          <cell r="IA184">
            <v>45</v>
          </cell>
          <cell r="IB184">
            <v>38.74</v>
          </cell>
          <cell r="IC184">
            <v>3.75</v>
          </cell>
          <cell r="ID184">
            <v>3.8740000000000001</v>
          </cell>
          <cell r="IE184">
            <v>8.3333333333333339</v>
          </cell>
          <cell r="IF184">
            <v>6.666666666666667</v>
          </cell>
          <cell r="IG184">
            <v>0</v>
          </cell>
          <cell r="IH184">
            <v>0</v>
          </cell>
          <cell r="II184">
            <v>0</v>
          </cell>
          <cell r="IJ184"/>
          <cell r="IK184"/>
          <cell r="IL184"/>
          <cell r="IM184">
            <v>12.913333333333334</v>
          </cell>
          <cell r="IN184">
            <v>6000</v>
          </cell>
        </row>
        <row r="185">
          <cell r="A185">
            <v>182</v>
          </cell>
          <cell r="B185" t="str">
            <v>Kandhamal</v>
          </cell>
          <cell r="C185" t="str">
            <v>ODISHA</v>
          </cell>
          <cell r="D185" t="str">
            <v>Central</v>
          </cell>
          <cell r="E185" t="str">
            <v>GOLDWIN ISPAT PRIVATE LIMITED</v>
          </cell>
          <cell r="F185"/>
          <cell r="G185"/>
          <cell r="H185">
            <v>0.3</v>
          </cell>
          <cell r="I185"/>
          <cell r="J185" t="str">
            <v>Low</v>
          </cell>
          <cell r="K185"/>
          <cell r="L185"/>
          <cell r="M185"/>
          <cell r="N185" t="str">
            <v>Amit Behera</v>
          </cell>
          <cell r="O185">
            <v>15</v>
          </cell>
          <cell r="P185">
            <v>1200</v>
          </cell>
          <cell r="Q185">
            <v>1</v>
          </cell>
          <cell r="R185">
            <v>3</v>
          </cell>
          <cell r="S185">
            <v>1</v>
          </cell>
          <cell r="T185">
            <v>4</v>
          </cell>
          <cell r="U185">
            <v>0</v>
          </cell>
          <cell r="V185">
            <v>0</v>
          </cell>
          <cell r="W185">
            <v>0</v>
          </cell>
          <cell r="X185">
            <v>0</v>
          </cell>
          <cell r="Y185" t="str">
            <v/>
          </cell>
          <cell r="Z185">
            <v>0</v>
          </cell>
          <cell r="AA185" t="str">
            <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cell r="AY185"/>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cell r="BW185"/>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cell r="CV185"/>
          <cell r="CW185"/>
          <cell r="CX185"/>
          <cell r="CY185"/>
          <cell r="CZ185"/>
          <cell r="DA185"/>
          <cell r="DB185"/>
          <cell r="DC185"/>
          <cell r="DD185"/>
          <cell r="DE185"/>
          <cell r="DF185"/>
          <cell r="DG185"/>
          <cell r="DH185">
            <v>0</v>
          </cell>
          <cell r="DI185">
            <v>0</v>
          </cell>
          <cell r="DJ185">
            <v>0</v>
          </cell>
          <cell r="DK185">
            <v>0</v>
          </cell>
          <cell r="DL185">
            <v>0</v>
          </cell>
          <cell r="DM185">
            <v>0</v>
          </cell>
          <cell r="DN185">
            <v>0</v>
          </cell>
          <cell r="DO185">
            <v>0</v>
          </cell>
          <cell r="DP185">
            <v>0</v>
          </cell>
          <cell r="DQ185">
            <v>0</v>
          </cell>
          <cell r="DR185">
            <v>0</v>
          </cell>
          <cell r="DS185"/>
          <cell r="DT185"/>
          <cell r="DU185"/>
          <cell r="DV185"/>
          <cell r="DW185"/>
          <cell r="DX185"/>
          <cell r="DY185"/>
          <cell r="DZ185"/>
          <cell r="EA185"/>
          <cell r="EB185"/>
          <cell r="EC185"/>
          <cell r="ED185"/>
          <cell r="EE185"/>
          <cell r="EF185"/>
          <cell r="EG185">
            <v>0.5</v>
          </cell>
          <cell r="EH185">
            <v>0</v>
          </cell>
          <cell r="EI185">
            <v>0</v>
          </cell>
          <cell r="EJ185">
            <v>0</v>
          </cell>
          <cell r="EK185">
            <v>0</v>
          </cell>
          <cell r="EL185">
            <v>0</v>
          </cell>
          <cell r="EM185">
            <v>0</v>
          </cell>
          <cell r="EN185">
            <v>0</v>
          </cell>
          <cell r="EO185">
            <v>0</v>
          </cell>
          <cell r="EP185">
            <v>0</v>
          </cell>
          <cell r="EQ185">
            <v>0</v>
          </cell>
          <cell r="ER185">
            <v>0</v>
          </cell>
          <cell r="ES185"/>
          <cell r="ET185"/>
          <cell r="EU185"/>
          <cell r="EV185"/>
          <cell r="EW185"/>
          <cell r="EX185"/>
          <cell r="EY185"/>
          <cell r="EZ185"/>
          <cell r="FA185"/>
          <cell r="FB185"/>
          <cell r="FC185"/>
          <cell r="FD185"/>
          <cell r="FE185">
            <v>5</v>
          </cell>
          <cell r="FF185">
            <v>3.5</v>
          </cell>
          <cell r="FG185">
            <v>2</v>
          </cell>
          <cell r="FH185">
            <v>0</v>
          </cell>
          <cell r="FI185">
            <v>0</v>
          </cell>
          <cell r="FJ185">
            <v>0</v>
          </cell>
          <cell r="FK185">
            <v>0</v>
          </cell>
          <cell r="FL185">
            <v>0</v>
          </cell>
          <cell r="FM185">
            <v>0</v>
          </cell>
          <cell r="FN185">
            <v>0</v>
          </cell>
          <cell r="FO185">
            <v>0</v>
          </cell>
          <cell r="FP185">
            <v>0</v>
          </cell>
          <cell r="FQ185"/>
          <cell r="FR185"/>
          <cell r="FS185"/>
          <cell r="FT185"/>
          <cell r="FU185"/>
          <cell r="FV185"/>
          <cell r="FW185"/>
          <cell r="FX185"/>
          <cell r="FY185"/>
          <cell r="FZ185"/>
          <cell r="GA185"/>
          <cell r="GB185"/>
          <cell r="GC185">
            <v>5</v>
          </cell>
          <cell r="GD185">
            <v>5</v>
          </cell>
          <cell r="GE185">
            <v>3.5</v>
          </cell>
          <cell r="GF185">
            <v>0</v>
          </cell>
          <cell r="GG185">
            <v>0</v>
          </cell>
          <cell r="GH185">
            <v>0</v>
          </cell>
          <cell r="GI185">
            <v>0</v>
          </cell>
          <cell r="GJ185">
            <v>0</v>
          </cell>
          <cell r="GK185">
            <v>0</v>
          </cell>
          <cell r="GL185">
            <v>0</v>
          </cell>
          <cell r="GM185">
            <v>0</v>
          </cell>
          <cell r="GN185">
            <v>0</v>
          </cell>
          <cell r="GO185"/>
          <cell r="GP185">
            <v>0</v>
          </cell>
          <cell r="GQ185">
            <v>0</v>
          </cell>
          <cell r="GR185">
            <v>0</v>
          </cell>
          <cell r="GS185"/>
          <cell r="GT185"/>
          <cell r="GU185"/>
          <cell r="GV185"/>
          <cell r="GW185"/>
          <cell r="GX185"/>
          <cell r="GY185"/>
          <cell r="GZ185"/>
          <cell r="HA185"/>
          <cell r="HB185"/>
          <cell r="HC185">
            <v>0</v>
          </cell>
          <cell r="HD185">
            <v>0</v>
          </cell>
          <cell r="HE185">
            <v>0</v>
          </cell>
          <cell r="HF185">
            <v>0</v>
          </cell>
          <cell r="HG185">
            <v>0</v>
          </cell>
          <cell r="HH185">
            <v>0</v>
          </cell>
          <cell r="HI185">
            <v>0</v>
          </cell>
          <cell r="HJ185"/>
          <cell r="HK185"/>
          <cell r="HL185"/>
          <cell r="HM185"/>
          <cell r="HN185"/>
          <cell r="HO185">
            <v>0</v>
          </cell>
          <cell r="HP185">
            <v>0</v>
          </cell>
          <cell r="HQ185">
            <v>0</v>
          </cell>
          <cell r="HR185">
            <v>0</v>
          </cell>
          <cell r="HS185">
            <v>6445.5</v>
          </cell>
          <cell r="HT185"/>
          <cell r="HU185">
            <v>0</v>
          </cell>
          <cell r="HV185"/>
          <cell r="HW185">
            <v>0</v>
          </cell>
          <cell r="HX185"/>
          <cell r="HY185">
            <v>0</v>
          </cell>
          <cell r="HZ185">
            <v>120887.1</v>
          </cell>
          <cell r="IA185">
            <v>0</v>
          </cell>
          <cell r="IB185">
            <v>0</v>
          </cell>
          <cell r="IC185">
            <v>0</v>
          </cell>
          <cell r="ID185">
            <v>0</v>
          </cell>
          <cell r="IE185">
            <v>0</v>
          </cell>
          <cell r="IF185">
            <v>0</v>
          </cell>
          <cell r="IG185">
            <v>0</v>
          </cell>
          <cell r="IH185">
            <v>0</v>
          </cell>
          <cell r="II185">
            <v>0</v>
          </cell>
          <cell r="IJ185"/>
          <cell r="IK185"/>
          <cell r="IL185"/>
          <cell r="IM185">
            <v>0</v>
          </cell>
          <cell r="IN185">
            <v>4500</v>
          </cell>
        </row>
        <row r="186">
          <cell r="A186">
            <v>183</v>
          </cell>
          <cell r="B186" t="str">
            <v>Boudh</v>
          </cell>
          <cell r="C186" t="str">
            <v>ODISHA</v>
          </cell>
          <cell r="D186" t="str">
            <v>Central</v>
          </cell>
          <cell r="E186" t="str">
            <v>SACHDEVA ISPAT PVT LTD</v>
          </cell>
          <cell r="F186"/>
          <cell r="G186"/>
          <cell r="H186">
            <v>0.3</v>
          </cell>
          <cell r="I186"/>
          <cell r="J186" t="str">
            <v>Low</v>
          </cell>
          <cell r="K186"/>
          <cell r="L186"/>
          <cell r="M186"/>
          <cell r="N186" t="str">
            <v>Papun Padhan</v>
          </cell>
          <cell r="O186">
            <v>18</v>
          </cell>
          <cell r="P186">
            <v>1000</v>
          </cell>
          <cell r="Q186">
            <v>1</v>
          </cell>
          <cell r="R186">
            <v>4</v>
          </cell>
          <cell r="S186">
            <v>1</v>
          </cell>
          <cell r="T186">
            <v>1</v>
          </cell>
          <cell r="U186">
            <v>0</v>
          </cell>
          <cell r="V186">
            <v>2</v>
          </cell>
          <cell r="W186">
            <v>0</v>
          </cell>
          <cell r="X186">
            <v>0</v>
          </cell>
          <cell r="Y186" t="str">
            <v/>
          </cell>
          <cell r="Z186">
            <v>0</v>
          </cell>
          <cell r="AA186" t="str">
            <v/>
          </cell>
          <cell r="AB186">
            <v>30.02</v>
          </cell>
          <cell r="AC186">
            <v>30.17</v>
          </cell>
          <cell r="AD186">
            <v>0</v>
          </cell>
          <cell r="AE186">
            <v>0</v>
          </cell>
          <cell r="AF186">
            <v>0</v>
          </cell>
          <cell r="AG186">
            <v>30</v>
          </cell>
          <cell r="AH186">
            <v>0</v>
          </cell>
          <cell r="AI186">
            <v>30</v>
          </cell>
          <cell r="AJ186">
            <v>0</v>
          </cell>
          <cell r="AK186">
            <v>25</v>
          </cell>
          <cell r="AL186">
            <v>0</v>
          </cell>
          <cell r="AM186">
            <v>0</v>
          </cell>
          <cell r="AN186">
            <v>0</v>
          </cell>
          <cell r="AO186">
            <v>0</v>
          </cell>
          <cell r="AP186">
            <v>0</v>
          </cell>
          <cell r="AQ186">
            <v>0</v>
          </cell>
          <cell r="AR186">
            <v>28.79</v>
          </cell>
          <cell r="AS186">
            <v>0</v>
          </cell>
          <cell r="AT186">
            <v>0</v>
          </cell>
          <cell r="AU186">
            <v>0</v>
          </cell>
          <cell r="AV186">
            <v>11.86</v>
          </cell>
          <cell r="AW186">
            <v>0</v>
          </cell>
          <cell r="AX186"/>
          <cell r="AY186"/>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1</v>
          </cell>
          <cell r="BU186">
            <v>0</v>
          </cell>
          <cell r="BV186"/>
          <cell r="BW186"/>
          <cell r="BX186">
            <v>2</v>
          </cell>
          <cell r="BY186">
            <v>1</v>
          </cell>
          <cell r="BZ186">
            <v>1</v>
          </cell>
          <cell r="CA186">
            <v>0</v>
          </cell>
          <cell r="CB186">
            <v>0</v>
          </cell>
          <cell r="CC186">
            <v>0</v>
          </cell>
          <cell r="CD186">
            <v>1</v>
          </cell>
          <cell r="CE186">
            <v>0</v>
          </cell>
          <cell r="CF186">
            <v>1</v>
          </cell>
          <cell r="CG186">
            <v>0</v>
          </cell>
          <cell r="CH186">
            <v>1</v>
          </cell>
          <cell r="CI186">
            <v>0</v>
          </cell>
          <cell r="CJ186">
            <v>0</v>
          </cell>
          <cell r="CK186">
            <v>0</v>
          </cell>
          <cell r="CL186">
            <v>0</v>
          </cell>
          <cell r="CM186">
            <v>0</v>
          </cell>
          <cell r="CN186">
            <v>0</v>
          </cell>
          <cell r="CO186">
            <v>1</v>
          </cell>
          <cell r="CP186">
            <v>0</v>
          </cell>
          <cell r="CQ186">
            <v>0</v>
          </cell>
          <cell r="CR186">
            <v>0</v>
          </cell>
          <cell r="CS186">
            <v>1</v>
          </cell>
          <cell r="CT186">
            <v>0</v>
          </cell>
          <cell r="CU186"/>
          <cell r="CV186"/>
          <cell r="CW186"/>
          <cell r="CX186"/>
          <cell r="CY186"/>
          <cell r="CZ186"/>
          <cell r="DA186"/>
          <cell r="DB186"/>
          <cell r="DC186"/>
          <cell r="DD186"/>
          <cell r="DE186"/>
          <cell r="DF186"/>
          <cell r="DG186"/>
          <cell r="DH186">
            <v>1</v>
          </cell>
          <cell r="DI186">
            <v>0</v>
          </cell>
          <cell r="DJ186">
            <v>0</v>
          </cell>
          <cell r="DK186">
            <v>0</v>
          </cell>
          <cell r="DL186">
            <v>0</v>
          </cell>
          <cell r="DM186">
            <v>1</v>
          </cell>
          <cell r="DN186">
            <v>1</v>
          </cell>
          <cell r="DO186">
            <v>1</v>
          </cell>
          <cell r="DP186">
            <v>0</v>
          </cell>
          <cell r="DQ186">
            <v>1</v>
          </cell>
          <cell r="DR186">
            <v>1</v>
          </cell>
          <cell r="DS186"/>
          <cell r="DT186"/>
          <cell r="DU186"/>
          <cell r="DV186"/>
          <cell r="DW186"/>
          <cell r="DX186"/>
          <cell r="DY186"/>
          <cell r="DZ186"/>
          <cell r="EA186"/>
          <cell r="EB186"/>
          <cell r="EC186"/>
          <cell r="ED186"/>
          <cell r="EE186"/>
          <cell r="EF186"/>
          <cell r="EG186">
            <v>0</v>
          </cell>
          <cell r="EH186">
            <v>0</v>
          </cell>
          <cell r="EI186">
            <v>0</v>
          </cell>
          <cell r="EJ186">
            <v>0</v>
          </cell>
          <cell r="EK186">
            <v>0</v>
          </cell>
          <cell r="EL186">
            <v>0</v>
          </cell>
          <cell r="EM186">
            <v>0</v>
          </cell>
          <cell r="EN186">
            <v>0</v>
          </cell>
          <cell r="EO186">
            <v>0</v>
          </cell>
          <cell r="EP186">
            <v>0</v>
          </cell>
          <cell r="EQ186">
            <v>0</v>
          </cell>
          <cell r="ER186">
            <v>0</v>
          </cell>
          <cell r="ES186"/>
          <cell r="ET186"/>
          <cell r="EU186"/>
          <cell r="EV186"/>
          <cell r="EW186"/>
          <cell r="EX186"/>
          <cell r="EY186"/>
          <cell r="EZ186"/>
          <cell r="FA186"/>
          <cell r="FB186"/>
          <cell r="FC186"/>
          <cell r="FD186"/>
          <cell r="FE186">
            <v>0</v>
          </cell>
          <cell r="FF186">
            <v>0</v>
          </cell>
          <cell r="FG186">
            <v>0</v>
          </cell>
          <cell r="FH186">
            <v>0</v>
          </cell>
          <cell r="FI186">
            <v>0</v>
          </cell>
          <cell r="FJ186">
            <v>0</v>
          </cell>
          <cell r="FK186">
            <v>0</v>
          </cell>
          <cell r="FL186">
            <v>0</v>
          </cell>
          <cell r="FM186">
            <v>0</v>
          </cell>
          <cell r="FN186">
            <v>0</v>
          </cell>
          <cell r="FO186">
            <v>0</v>
          </cell>
          <cell r="FP186">
            <v>0</v>
          </cell>
          <cell r="FQ186"/>
          <cell r="FR186"/>
          <cell r="FS186"/>
          <cell r="FT186"/>
          <cell r="FU186"/>
          <cell r="FV186"/>
          <cell r="FW186"/>
          <cell r="FX186"/>
          <cell r="FY186"/>
          <cell r="FZ186"/>
          <cell r="GA186"/>
          <cell r="GB186"/>
          <cell r="GC186">
            <v>0</v>
          </cell>
          <cell r="GD186">
            <v>0</v>
          </cell>
          <cell r="GE186">
            <v>0</v>
          </cell>
          <cell r="GF186">
            <v>0</v>
          </cell>
          <cell r="GG186">
            <v>0</v>
          </cell>
          <cell r="GH186">
            <v>0</v>
          </cell>
          <cell r="GI186">
            <v>0</v>
          </cell>
          <cell r="GJ186">
            <v>0</v>
          </cell>
          <cell r="GK186">
            <v>0</v>
          </cell>
          <cell r="GL186">
            <v>0</v>
          </cell>
          <cell r="GM186">
            <v>0</v>
          </cell>
          <cell r="GN186">
            <v>0</v>
          </cell>
          <cell r="GO186"/>
          <cell r="GP186">
            <v>0</v>
          </cell>
          <cell r="GQ186">
            <v>0</v>
          </cell>
          <cell r="GR186">
            <v>0</v>
          </cell>
          <cell r="GS186"/>
          <cell r="GT186"/>
          <cell r="GU186"/>
          <cell r="GV186"/>
          <cell r="GW186"/>
          <cell r="GX186"/>
          <cell r="GY186"/>
          <cell r="GZ186"/>
          <cell r="HA186"/>
          <cell r="HB186"/>
          <cell r="HC186">
            <v>0</v>
          </cell>
          <cell r="HD186">
            <v>0</v>
          </cell>
          <cell r="HE186">
            <v>0</v>
          </cell>
          <cell r="HF186">
            <v>0</v>
          </cell>
          <cell r="HG186">
            <v>0</v>
          </cell>
          <cell r="HH186">
            <v>0</v>
          </cell>
          <cell r="HI186">
            <v>0</v>
          </cell>
          <cell r="HJ186"/>
          <cell r="HK186"/>
          <cell r="HL186"/>
          <cell r="HM186"/>
          <cell r="HN186"/>
          <cell r="HO186">
            <v>0</v>
          </cell>
          <cell r="HP186">
            <v>0</v>
          </cell>
          <cell r="HQ186">
            <v>0</v>
          </cell>
          <cell r="HR186">
            <v>0</v>
          </cell>
          <cell r="HS186">
            <v>0</v>
          </cell>
          <cell r="HT186"/>
          <cell r="HU186">
            <v>0</v>
          </cell>
          <cell r="HV186"/>
          <cell r="HW186">
            <v>0</v>
          </cell>
          <cell r="HX186"/>
          <cell r="HY186">
            <v>0</v>
          </cell>
          <cell r="HZ186">
            <v>0</v>
          </cell>
          <cell r="IA186">
            <v>145.19</v>
          </cell>
          <cell r="IB186">
            <v>40.65</v>
          </cell>
          <cell r="IC186">
            <v>12.099166666666667</v>
          </cell>
          <cell r="ID186">
            <v>4.0649999999999995</v>
          </cell>
          <cell r="IE186">
            <v>20.063333333333333</v>
          </cell>
          <cell r="IF186">
            <v>10</v>
          </cell>
          <cell r="IG186">
            <v>10</v>
          </cell>
          <cell r="IH186">
            <v>8.3333333333333339</v>
          </cell>
          <cell r="II186">
            <v>0</v>
          </cell>
          <cell r="IJ186"/>
          <cell r="IK186"/>
          <cell r="IL186"/>
          <cell r="IM186">
            <v>3.9533333333333331</v>
          </cell>
          <cell r="IN186">
            <v>3900</v>
          </cell>
        </row>
        <row r="187">
          <cell r="A187">
            <v>184</v>
          </cell>
          <cell r="B187" t="str">
            <v>Sonepur</v>
          </cell>
          <cell r="C187" t="str">
            <v>ODISHA</v>
          </cell>
          <cell r="D187" t="str">
            <v>Central</v>
          </cell>
          <cell r="E187" t="str">
            <v>SACHDEVA ISPAT PVT LTD</v>
          </cell>
          <cell r="F187"/>
          <cell r="G187"/>
          <cell r="H187">
            <v>0.3</v>
          </cell>
          <cell r="I187"/>
          <cell r="J187" t="str">
            <v>Low</v>
          </cell>
          <cell r="K187"/>
          <cell r="L187"/>
          <cell r="M187"/>
          <cell r="N187" t="str">
            <v>Papun Padhan</v>
          </cell>
          <cell r="O187">
            <v>17</v>
          </cell>
          <cell r="P187"/>
          <cell r="Q187">
            <v>2</v>
          </cell>
          <cell r="R187">
            <v>3</v>
          </cell>
          <cell r="S187">
            <v>0</v>
          </cell>
          <cell r="T187">
            <v>1</v>
          </cell>
          <cell r="U187">
            <v>0</v>
          </cell>
          <cell r="V187">
            <v>2</v>
          </cell>
          <cell r="W187">
            <v>0</v>
          </cell>
          <cell r="X187">
            <v>150</v>
          </cell>
          <cell r="Y187">
            <v>1.5346666666666666E-2</v>
          </cell>
          <cell r="Z187" t="str">
            <v/>
          </cell>
          <cell r="AA187" t="str">
            <v/>
          </cell>
          <cell r="AB187">
            <v>0</v>
          </cell>
          <cell r="AC187">
            <v>0</v>
          </cell>
          <cell r="AD187">
            <v>17</v>
          </cell>
          <cell r="AE187">
            <v>0</v>
          </cell>
          <cell r="AF187">
            <v>0</v>
          </cell>
          <cell r="AG187">
            <v>0</v>
          </cell>
          <cell r="AH187">
            <v>0</v>
          </cell>
          <cell r="AI187">
            <v>0</v>
          </cell>
          <cell r="AJ187">
            <v>25</v>
          </cell>
          <cell r="AK187">
            <v>0</v>
          </cell>
          <cell r="AL187">
            <v>0</v>
          </cell>
          <cell r="AM187">
            <v>0</v>
          </cell>
          <cell r="AN187">
            <v>0</v>
          </cell>
          <cell r="AO187">
            <v>0</v>
          </cell>
          <cell r="AP187">
            <v>0</v>
          </cell>
          <cell r="AQ187">
            <v>0</v>
          </cell>
          <cell r="AR187">
            <v>0</v>
          </cell>
          <cell r="AS187">
            <v>0</v>
          </cell>
          <cell r="AT187">
            <v>0</v>
          </cell>
          <cell r="AU187">
            <v>10.99</v>
          </cell>
          <cell r="AV187">
            <v>12.03</v>
          </cell>
          <cell r="AW187">
            <v>0</v>
          </cell>
          <cell r="AX187"/>
          <cell r="AY187"/>
          <cell r="AZ187">
            <v>0</v>
          </cell>
          <cell r="BA187">
            <v>0</v>
          </cell>
          <cell r="BB187">
            <v>1</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1</v>
          </cell>
          <cell r="BT187">
            <v>0</v>
          </cell>
          <cell r="BU187">
            <v>0</v>
          </cell>
          <cell r="BV187"/>
          <cell r="BW187"/>
          <cell r="BX187">
            <v>2</v>
          </cell>
          <cell r="BY187">
            <v>0</v>
          </cell>
          <cell r="BZ187">
            <v>0</v>
          </cell>
          <cell r="CA187">
            <v>1</v>
          </cell>
          <cell r="CB187">
            <v>0</v>
          </cell>
          <cell r="CC187">
            <v>0</v>
          </cell>
          <cell r="CD187">
            <v>0</v>
          </cell>
          <cell r="CE187">
            <v>0</v>
          </cell>
          <cell r="CF187">
            <v>0</v>
          </cell>
          <cell r="CG187">
            <v>1</v>
          </cell>
          <cell r="CH187">
            <v>0</v>
          </cell>
          <cell r="CI187">
            <v>0</v>
          </cell>
          <cell r="CJ187">
            <v>0</v>
          </cell>
          <cell r="CK187">
            <v>0</v>
          </cell>
          <cell r="CL187">
            <v>0</v>
          </cell>
          <cell r="CM187">
            <v>0</v>
          </cell>
          <cell r="CN187">
            <v>0</v>
          </cell>
          <cell r="CO187">
            <v>0</v>
          </cell>
          <cell r="CP187">
            <v>0</v>
          </cell>
          <cell r="CQ187">
            <v>0</v>
          </cell>
          <cell r="CR187">
            <v>1</v>
          </cell>
          <cell r="CS187">
            <v>1</v>
          </cell>
          <cell r="CT187">
            <v>0</v>
          </cell>
          <cell r="CU187"/>
          <cell r="CV187"/>
          <cell r="CW187"/>
          <cell r="CX187"/>
          <cell r="CY187"/>
          <cell r="CZ187"/>
          <cell r="DA187"/>
          <cell r="DB187"/>
          <cell r="DC187"/>
          <cell r="DD187"/>
          <cell r="DE187"/>
          <cell r="DF187"/>
          <cell r="DG187"/>
          <cell r="DH187">
            <v>0</v>
          </cell>
          <cell r="DI187">
            <v>0</v>
          </cell>
          <cell r="DJ187">
            <v>0</v>
          </cell>
          <cell r="DK187">
            <v>0</v>
          </cell>
          <cell r="DL187">
            <v>0</v>
          </cell>
          <cell r="DM187">
            <v>0</v>
          </cell>
          <cell r="DN187">
            <v>0</v>
          </cell>
          <cell r="DO187">
            <v>0</v>
          </cell>
          <cell r="DP187">
            <v>1</v>
          </cell>
          <cell r="DQ187">
            <v>1</v>
          </cell>
          <cell r="DR187">
            <v>1</v>
          </cell>
          <cell r="DS187"/>
          <cell r="DT187"/>
          <cell r="DU187"/>
          <cell r="DV187"/>
          <cell r="DW187"/>
          <cell r="DX187"/>
          <cell r="DY187"/>
          <cell r="DZ187"/>
          <cell r="EA187"/>
          <cell r="EB187"/>
          <cell r="EC187"/>
          <cell r="ED187"/>
          <cell r="EE187"/>
          <cell r="EF187"/>
          <cell r="EG187">
            <v>0</v>
          </cell>
          <cell r="EH187">
            <v>0</v>
          </cell>
          <cell r="EI187">
            <v>0</v>
          </cell>
          <cell r="EJ187">
            <v>0</v>
          </cell>
          <cell r="EK187">
            <v>0</v>
          </cell>
          <cell r="EL187">
            <v>0</v>
          </cell>
          <cell r="EM187">
            <v>0</v>
          </cell>
          <cell r="EN187">
            <v>0</v>
          </cell>
          <cell r="EO187">
            <v>0</v>
          </cell>
          <cell r="EP187">
            <v>0</v>
          </cell>
          <cell r="EQ187">
            <v>0</v>
          </cell>
          <cell r="ER187">
            <v>0</v>
          </cell>
          <cell r="ES187"/>
          <cell r="ET187"/>
          <cell r="EU187"/>
          <cell r="EV187"/>
          <cell r="EW187"/>
          <cell r="EX187"/>
          <cell r="EY187"/>
          <cell r="EZ187"/>
          <cell r="FA187"/>
          <cell r="FB187"/>
          <cell r="FC187"/>
          <cell r="FD187"/>
          <cell r="FE187">
            <v>3</v>
          </cell>
          <cell r="FF187">
            <v>1</v>
          </cell>
          <cell r="FG187">
            <v>1</v>
          </cell>
          <cell r="FH187">
            <v>0</v>
          </cell>
          <cell r="FI187">
            <v>0</v>
          </cell>
          <cell r="FJ187">
            <v>0</v>
          </cell>
          <cell r="FK187">
            <v>0</v>
          </cell>
          <cell r="FL187">
            <v>0</v>
          </cell>
          <cell r="FM187">
            <v>0</v>
          </cell>
          <cell r="FN187">
            <v>0</v>
          </cell>
          <cell r="FO187">
            <v>0</v>
          </cell>
          <cell r="FP187">
            <v>0</v>
          </cell>
          <cell r="FQ187"/>
          <cell r="FR187"/>
          <cell r="FS187"/>
          <cell r="FT187"/>
          <cell r="FU187"/>
          <cell r="FV187"/>
          <cell r="FW187"/>
          <cell r="FX187"/>
          <cell r="FY187"/>
          <cell r="FZ187"/>
          <cell r="GA187"/>
          <cell r="GB187"/>
          <cell r="GC187">
            <v>3</v>
          </cell>
          <cell r="GD187">
            <v>1</v>
          </cell>
          <cell r="GE187">
            <v>1</v>
          </cell>
          <cell r="GF187">
            <v>0</v>
          </cell>
          <cell r="GG187">
            <v>0</v>
          </cell>
          <cell r="GH187">
            <v>0</v>
          </cell>
          <cell r="GI187">
            <v>0</v>
          </cell>
          <cell r="GJ187">
            <v>0</v>
          </cell>
          <cell r="GK187">
            <v>0</v>
          </cell>
          <cell r="GL187">
            <v>0</v>
          </cell>
          <cell r="GM187">
            <v>0</v>
          </cell>
          <cell r="GN187">
            <v>0</v>
          </cell>
          <cell r="GO187"/>
          <cell r="GP187">
            <v>0</v>
          </cell>
          <cell r="GQ187">
            <v>1</v>
          </cell>
          <cell r="GR187">
            <v>6</v>
          </cell>
          <cell r="GS187"/>
          <cell r="GT187"/>
          <cell r="GU187"/>
          <cell r="GV187"/>
          <cell r="GW187"/>
          <cell r="GX187"/>
          <cell r="GY187"/>
          <cell r="GZ187"/>
          <cell r="HA187"/>
          <cell r="HB187"/>
          <cell r="HC187">
            <v>2</v>
          </cell>
          <cell r="HD187">
            <v>0</v>
          </cell>
          <cell r="HE187">
            <v>2</v>
          </cell>
          <cell r="HF187">
            <v>0</v>
          </cell>
          <cell r="HG187">
            <v>0</v>
          </cell>
          <cell r="HH187">
            <v>0</v>
          </cell>
          <cell r="HI187">
            <v>0</v>
          </cell>
          <cell r="HJ187"/>
          <cell r="HK187"/>
          <cell r="HL187"/>
          <cell r="HM187"/>
          <cell r="HN187"/>
          <cell r="HO187">
            <v>0</v>
          </cell>
          <cell r="HP187">
            <v>0</v>
          </cell>
          <cell r="HQ187">
            <v>0</v>
          </cell>
          <cell r="HR187">
            <v>0</v>
          </cell>
          <cell r="HS187">
            <v>5826</v>
          </cell>
          <cell r="HT187"/>
          <cell r="HU187">
            <v>0</v>
          </cell>
          <cell r="HV187"/>
          <cell r="HW187">
            <v>0</v>
          </cell>
          <cell r="HX187"/>
          <cell r="HY187">
            <v>0</v>
          </cell>
          <cell r="HZ187">
            <v>109520.40000000001</v>
          </cell>
          <cell r="IA187">
            <v>42</v>
          </cell>
          <cell r="IB187">
            <v>23.02</v>
          </cell>
          <cell r="IC187">
            <v>3.5</v>
          </cell>
          <cell r="ID187">
            <v>2.302</v>
          </cell>
          <cell r="IE187">
            <v>5.666666666666667</v>
          </cell>
          <cell r="IF187">
            <v>0</v>
          </cell>
          <cell r="IG187">
            <v>8.3333333333333339</v>
          </cell>
          <cell r="IH187">
            <v>0</v>
          </cell>
          <cell r="II187">
            <v>0</v>
          </cell>
          <cell r="IJ187"/>
          <cell r="IK187"/>
          <cell r="IL187"/>
          <cell r="IM187">
            <v>7.6733333333333329</v>
          </cell>
          <cell r="IN187">
            <v>4500</v>
          </cell>
        </row>
        <row r="188">
          <cell r="A188">
            <v>185</v>
          </cell>
          <cell r="B188" t="str">
            <v>Malkangiri</v>
          </cell>
          <cell r="C188" t="str">
            <v>ODISHA</v>
          </cell>
          <cell r="D188" t="str">
            <v>Central</v>
          </cell>
          <cell r="E188" t="str">
            <v>SACHDEVA ISPAT PVT LTD</v>
          </cell>
          <cell r="F188"/>
          <cell r="G188"/>
          <cell r="H188">
            <v>0.3</v>
          </cell>
          <cell r="I188"/>
          <cell r="J188" t="str">
            <v>Low</v>
          </cell>
          <cell r="K188"/>
          <cell r="L188"/>
          <cell r="M188"/>
          <cell r="N188" t="str">
            <v>Amit Behera</v>
          </cell>
          <cell r="O188">
            <v>18</v>
          </cell>
          <cell r="P188">
            <v>1000</v>
          </cell>
          <cell r="Q188">
            <v>1</v>
          </cell>
          <cell r="R188">
            <v>4</v>
          </cell>
          <cell r="S188">
            <v>1</v>
          </cell>
          <cell r="T188">
            <v>0</v>
          </cell>
          <cell r="U188">
            <v>0</v>
          </cell>
          <cell r="V188">
            <v>1</v>
          </cell>
          <cell r="W188">
            <v>0</v>
          </cell>
          <cell r="X188">
            <v>0</v>
          </cell>
          <cell r="Y188" t="str">
            <v/>
          </cell>
          <cell r="Z188">
            <v>0</v>
          </cell>
          <cell r="AA188" t="str">
            <v/>
          </cell>
          <cell r="AB188">
            <v>30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cell r="AY188"/>
          <cell r="AZ188">
            <v>1</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cell r="BW188"/>
          <cell r="BX188">
            <v>1</v>
          </cell>
          <cell r="BY188">
            <v>1</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cell r="CV188"/>
          <cell r="CW188"/>
          <cell r="CX188"/>
          <cell r="CY188"/>
          <cell r="CZ188"/>
          <cell r="DA188"/>
          <cell r="DB188"/>
          <cell r="DC188"/>
          <cell r="DD188"/>
          <cell r="DE188"/>
          <cell r="DF188"/>
          <cell r="DG188"/>
          <cell r="DH188">
            <v>0</v>
          </cell>
          <cell r="DI188">
            <v>0</v>
          </cell>
          <cell r="DJ188">
            <v>0</v>
          </cell>
          <cell r="DK188">
            <v>0</v>
          </cell>
          <cell r="DL188">
            <v>0</v>
          </cell>
          <cell r="DM188">
            <v>0</v>
          </cell>
          <cell r="DN188">
            <v>0</v>
          </cell>
          <cell r="DO188">
            <v>0</v>
          </cell>
          <cell r="DP188">
            <v>0</v>
          </cell>
          <cell r="DQ188">
            <v>0</v>
          </cell>
          <cell r="DR188">
            <v>0</v>
          </cell>
          <cell r="DS188"/>
          <cell r="DT188"/>
          <cell r="DU188"/>
          <cell r="DV188"/>
          <cell r="DW188"/>
          <cell r="DX188"/>
          <cell r="DY188"/>
          <cell r="DZ188"/>
          <cell r="EA188"/>
          <cell r="EB188"/>
          <cell r="EC188"/>
          <cell r="ED188"/>
          <cell r="EE188"/>
          <cell r="EF188"/>
          <cell r="EG188">
            <v>0</v>
          </cell>
          <cell r="EH188">
            <v>0</v>
          </cell>
          <cell r="EI188">
            <v>0</v>
          </cell>
          <cell r="EJ188">
            <v>0</v>
          </cell>
          <cell r="EK188">
            <v>0</v>
          </cell>
          <cell r="EL188">
            <v>0</v>
          </cell>
          <cell r="EM188">
            <v>0</v>
          </cell>
          <cell r="EN188">
            <v>0</v>
          </cell>
          <cell r="EO188">
            <v>0</v>
          </cell>
          <cell r="EP188">
            <v>0</v>
          </cell>
          <cell r="EQ188">
            <v>0</v>
          </cell>
          <cell r="ER188">
            <v>0</v>
          </cell>
          <cell r="ES188"/>
          <cell r="ET188"/>
          <cell r="EU188"/>
          <cell r="EV188"/>
          <cell r="EW188"/>
          <cell r="EX188"/>
          <cell r="EY188"/>
          <cell r="EZ188"/>
          <cell r="FA188"/>
          <cell r="FB188"/>
          <cell r="FC188"/>
          <cell r="FD188"/>
          <cell r="FE188">
            <v>1</v>
          </cell>
          <cell r="FF188">
            <v>0</v>
          </cell>
          <cell r="FG188">
            <v>0</v>
          </cell>
          <cell r="FH188">
            <v>0</v>
          </cell>
          <cell r="FI188">
            <v>0</v>
          </cell>
          <cell r="FJ188">
            <v>0</v>
          </cell>
          <cell r="FK188">
            <v>0</v>
          </cell>
          <cell r="FL188">
            <v>0</v>
          </cell>
          <cell r="FM188">
            <v>0</v>
          </cell>
          <cell r="FN188">
            <v>0</v>
          </cell>
          <cell r="FO188">
            <v>0</v>
          </cell>
          <cell r="FP188">
            <v>0</v>
          </cell>
          <cell r="FQ188"/>
          <cell r="FR188"/>
          <cell r="FS188"/>
          <cell r="FT188"/>
          <cell r="FU188"/>
          <cell r="FV188"/>
          <cell r="FW188"/>
          <cell r="FX188"/>
          <cell r="FY188"/>
          <cell r="FZ188"/>
          <cell r="GA188"/>
          <cell r="GB188"/>
          <cell r="GC188">
            <v>1</v>
          </cell>
          <cell r="GD188">
            <v>0</v>
          </cell>
          <cell r="GE188">
            <v>0</v>
          </cell>
          <cell r="GF188">
            <v>0</v>
          </cell>
          <cell r="GG188">
            <v>0</v>
          </cell>
          <cell r="GH188">
            <v>0</v>
          </cell>
          <cell r="GI188">
            <v>0</v>
          </cell>
          <cell r="GJ188">
            <v>0</v>
          </cell>
          <cell r="GK188">
            <v>0</v>
          </cell>
          <cell r="GL188">
            <v>0</v>
          </cell>
          <cell r="GM188">
            <v>0</v>
          </cell>
          <cell r="GN188">
            <v>0</v>
          </cell>
          <cell r="GO188"/>
          <cell r="GP188">
            <v>0</v>
          </cell>
          <cell r="GQ188">
            <v>0</v>
          </cell>
          <cell r="GR188">
            <v>0</v>
          </cell>
          <cell r="GS188"/>
          <cell r="GT188"/>
          <cell r="GU188"/>
          <cell r="GV188"/>
          <cell r="GW188"/>
          <cell r="GX188"/>
          <cell r="GY188"/>
          <cell r="GZ188"/>
          <cell r="HA188"/>
          <cell r="HB188"/>
          <cell r="HC188">
            <v>0</v>
          </cell>
          <cell r="HD188">
            <v>0</v>
          </cell>
          <cell r="HE188">
            <v>0</v>
          </cell>
          <cell r="HF188">
            <v>0</v>
          </cell>
          <cell r="HG188">
            <v>0</v>
          </cell>
          <cell r="HH188">
            <v>0</v>
          </cell>
          <cell r="HI188">
            <v>0</v>
          </cell>
          <cell r="HJ188"/>
          <cell r="HK188"/>
          <cell r="HL188"/>
          <cell r="HM188"/>
          <cell r="HN188"/>
          <cell r="HO188">
            <v>0</v>
          </cell>
          <cell r="HP188">
            <v>0</v>
          </cell>
          <cell r="HQ188">
            <v>0</v>
          </cell>
          <cell r="HR188">
            <v>0</v>
          </cell>
          <cell r="HS188">
            <v>0</v>
          </cell>
          <cell r="HT188"/>
          <cell r="HU188">
            <v>0</v>
          </cell>
          <cell r="HV188"/>
          <cell r="HW188">
            <v>0</v>
          </cell>
          <cell r="HX188"/>
          <cell r="HY188">
            <v>0</v>
          </cell>
          <cell r="HZ188">
            <v>0</v>
          </cell>
          <cell r="IA188">
            <v>30</v>
          </cell>
          <cell r="IB188">
            <v>0</v>
          </cell>
          <cell r="IC188">
            <v>2.5</v>
          </cell>
          <cell r="ID188">
            <v>0</v>
          </cell>
          <cell r="IE188">
            <v>10</v>
          </cell>
          <cell r="IF188">
            <v>0</v>
          </cell>
          <cell r="IG188">
            <v>0</v>
          </cell>
          <cell r="IH188">
            <v>0</v>
          </cell>
          <cell r="II188">
            <v>0</v>
          </cell>
          <cell r="IJ188"/>
          <cell r="IK188"/>
          <cell r="IL188"/>
          <cell r="IM188">
            <v>0</v>
          </cell>
          <cell r="IN188">
            <v>4500</v>
          </cell>
        </row>
        <row r="189">
          <cell r="A189">
            <v>186</v>
          </cell>
          <cell r="B189" t="str">
            <v>Kendujhar</v>
          </cell>
          <cell r="C189" t="str">
            <v>ODISHA</v>
          </cell>
          <cell r="D189" t="str">
            <v>Central</v>
          </cell>
          <cell r="E189" t="str">
            <v>Niyati Udyog Private Limited</v>
          </cell>
          <cell r="F189"/>
          <cell r="G189"/>
          <cell r="H189">
            <v>0.5</v>
          </cell>
          <cell r="I189"/>
          <cell r="J189" t="str">
            <v>Medium</v>
          </cell>
          <cell r="K189"/>
          <cell r="L189"/>
          <cell r="M189"/>
          <cell r="N189" t="str">
            <v>Sourav Kumar Rana</v>
          </cell>
          <cell r="O189">
            <v>13</v>
          </cell>
          <cell r="P189">
            <v>2000</v>
          </cell>
          <cell r="Q189">
            <v>1</v>
          </cell>
          <cell r="R189">
            <v>1</v>
          </cell>
          <cell r="S189">
            <v>3</v>
          </cell>
          <cell r="T189">
            <v>5</v>
          </cell>
          <cell r="U189">
            <v>0</v>
          </cell>
          <cell r="V189">
            <v>2</v>
          </cell>
          <cell r="W189">
            <v>0</v>
          </cell>
          <cell r="X189">
            <v>0</v>
          </cell>
          <cell r="Y189" t="str">
            <v/>
          </cell>
          <cell r="Z189">
            <v>0</v>
          </cell>
          <cell r="AA189" t="str">
            <v/>
          </cell>
          <cell r="AB189">
            <v>0</v>
          </cell>
          <cell r="AC189">
            <v>0</v>
          </cell>
          <cell r="AD189">
            <v>0</v>
          </cell>
          <cell r="AE189">
            <v>0</v>
          </cell>
          <cell r="AF189">
            <v>0</v>
          </cell>
          <cell r="AG189">
            <v>0</v>
          </cell>
          <cell r="AH189">
            <v>0</v>
          </cell>
          <cell r="AI189">
            <v>0</v>
          </cell>
          <cell r="AJ189">
            <v>13</v>
          </cell>
          <cell r="AK189">
            <v>12</v>
          </cell>
          <cell r="AL189">
            <v>0</v>
          </cell>
          <cell r="AM189">
            <v>0</v>
          </cell>
          <cell r="AN189">
            <v>0</v>
          </cell>
          <cell r="AO189">
            <v>0</v>
          </cell>
          <cell r="AP189">
            <v>0</v>
          </cell>
          <cell r="AQ189">
            <v>0</v>
          </cell>
          <cell r="AR189">
            <v>0</v>
          </cell>
          <cell r="AS189">
            <v>0</v>
          </cell>
          <cell r="AT189">
            <v>0</v>
          </cell>
          <cell r="AU189">
            <v>0</v>
          </cell>
          <cell r="AV189">
            <v>0</v>
          </cell>
          <cell r="AW189">
            <v>0</v>
          </cell>
          <cell r="AX189"/>
          <cell r="AY189"/>
          <cell r="AZ189">
            <v>0</v>
          </cell>
          <cell r="BA189">
            <v>0</v>
          </cell>
          <cell r="BB189">
            <v>0</v>
          </cell>
          <cell r="BC189">
            <v>0</v>
          </cell>
          <cell r="BD189">
            <v>0</v>
          </cell>
          <cell r="BE189">
            <v>0</v>
          </cell>
          <cell r="BF189">
            <v>0</v>
          </cell>
          <cell r="BG189">
            <v>0</v>
          </cell>
          <cell r="BH189">
            <v>1</v>
          </cell>
          <cell r="BI189">
            <v>1</v>
          </cell>
          <cell r="BJ189">
            <v>0</v>
          </cell>
          <cell r="BK189">
            <v>0</v>
          </cell>
          <cell r="BL189">
            <v>0</v>
          </cell>
          <cell r="BM189">
            <v>0</v>
          </cell>
          <cell r="BN189">
            <v>0</v>
          </cell>
          <cell r="BO189">
            <v>0</v>
          </cell>
          <cell r="BP189">
            <v>0</v>
          </cell>
          <cell r="BQ189">
            <v>0</v>
          </cell>
          <cell r="BR189">
            <v>0</v>
          </cell>
          <cell r="BS189">
            <v>0</v>
          </cell>
          <cell r="BT189">
            <v>0</v>
          </cell>
          <cell r="BU189">
            <v>0</v>
          </cell>
          <cell r="BV189"/>
          <cell r="BW189"/>
          <cell r="BX189">
            <v>2</v>
          </cell>
          <cell r="BY189">
            <v>0</v>
          </cell>
          <cell r="BZ189">
            <v>0</v>
          </cell>
          <cell r="CA189">
            <v>0</v>
          </cell>
          <cell r="CB189">
            <v>0</v>
          </cell>
          <cell r="CC189">
            <v>0</v>
          </cell>
          <cell r="CD189">
            <v>0</v>
          </cell>
          <cell r="CE189">
            <v>0</v>
          </cell>
          <cell r="CF189">
            <v>0</v>
          </cell>
          <cell r="CG189">
            <v>1</v>
          </cell>
          <cell r="CH189">
            <v>1</v>
          </cell>
          <cell r="CI189">
            <v>0</v>
          </cell>
          <cell r="CJ189">
            <v>0</v>
          </cell>
          <cell r="CK189">
            <v>0</v>
          </cell>
          <cell r="CL189">
            <v>0</v>
          </cell>
          <cell r="CM189">
            <v>0</v>
          </cell>
          <cell r="CN189">
            <v>0</v>
          </cell>
          <cell r="CO189">
            <v>0</v>
          </cell>
          <cell r="CP189">
            <v>0</v>
          </cell>
          <cell r="CQ189">
            <v>0</v>
          </cell>
          <cell r="CR189">
            <v>0</v>
          </cell>
          <cell r="CS189">
            <v>0</v>
          </cell>
          <cell r="CT189">
            <v>0</v>
          </cell>
          <cell r="CU189"/>
          <cell r="CV189"/>
          <cell r="CW189"/>
          <cell r="CX189"/>
          <cell r="CY189"/>
          <cell r="CZ189"/>
          <cell r="DA189"/>
          <cell r="DB189"/>
          <cell r="DC189"/>
          <cell r="DD189"/>
          <cell r="DE189"/>
          <cell r="DF189"/>
          <cell r="DG189"/>
          <cell r="DH189">
            <v>1</v>
          </cell>
          <cell r="DI189">
            <v>0</v>
          </cell>
          <cell r="DJ189">
            <v>0</v>
          </cell>
          <cell r="DK189">
            <v>0</v>
          </cell>
          <cell r="DL189">
            <v>0</v>
          </cell>
          <cell r="DM189">
            <v>0</v>
          </cell>
          <cell r="DN189">
            <v>0</v>
          </cell>
          <cell r="DO189">
            <v>0</v>
          </cell>
          <cell r="DP189">
            <v>0</v>
          </cell>
          <cell r="DQ189">
            <v>0</v>
          </cell>
          <cell r="DR189">
            <v>0</v>
          </cell>
          <cell r="DS189"/>
          <cell r="DT189"/>
          <cell r="DU189"/>
          <cell r="DV189"/>
          <cell r="DW189"/>
          <cell r="DX189"/>
          <cell r="DY189"/>
          <cell r="DZ189"/>
          <cell r="EA189"/>
          <cell r="EB189"/>
          <cell r="EC189"/>
          <cell r="ED189"/>
          <cell r="EE189"/>
          <cell r="EF189"/>
          <cell r="EG189">
            <v>0.25</v>
          </cell>
          <cell r="EH189">
            <v>0</v>
          </cell>
          <cell r="EI189">
            <v>0.25</v>
          </cell>
          <cell r="EJ189">
            <v>0</v>
          </cell>
          <cell r="EK189">
            <v>0</v>
          </cell>
          <cell r="EL189">
            <v>0</v>
          </cell>
          <cell r="EM189">
            <v>0</v>
          </cell>
          <cell r="EN189">
            <v>0</v>
          </cell>
          <cell r="EO189">
            <v>0</v>
          </cell>
          <cell r="EP189">
            <v>0</v>
          </cell>
          <cell r="EQ189">
            <v>0</v>
          </cell>
          <cell r="ER189">
            <v>0</v>
          </cell>
          <cell r="ES189"/>
          <cell r="ET189"/>
          <cell r="EU189"/>
          <cell r="EV189"/>
          <cell r="EW189"/>
          <cell r="EX189"/>
          <cell r="EY189"/>
          <cell r="EZ189"/>
          <cell r="FA189"/>
          <cell r="FB189"/>
          <cell r="FC189"/>
          <cell r="FD189"/>
          <cell r="FE189">
            <v>6.5</v>
          </cell>
          <cell r="FF189">
            <v>5.25</v>
          </cell>
          <cell r="FG189">
            <v>5.25</v>
          </cell>
          <cell r="FH189">
            <v>0</v>
          </cell>
          <cell r="FI189">
            <v>0</v>
          </cell>
          <cell r="FJ189">
            <v>0</v>
          </cell>
          <cell r="FK189">
            <v>0</v>
          </cell>
          <cell r="FL189">
            <v>0</v>
          </cell>
          <cell r="FM189">
            <v>0</v>
          </cell>
          <cell r="FN189">
            <v>0</v>
          </cell>
          <cell r="FO189">
            <v>0</v>
          </cell>
          <cell r="FP189">
            <v>0</v>
          </cell>
          <cell r="FQ189"/>
          <cell r="FR189"/>
          <cell r="FS189"/>
          <cell r="FT189"/>
          <cell r="FU189"/>
          <cell r="FV189"/>
          <cell r="FW189"/>
          <cell r="FX189"/>
          <cell r="FY189"/>
          <cell r="FZ189"/>
          <cell r="GA189"/>
          <cell r="GB189"/>
          <cell r="GC189">
            <v>7.75</v>
          </cell>
          <cell r="GD189">
            <v>6.5</v>
          </cell>
          <cell r="GE189">
            <v>5.25</v>
          </cell>
          <cell r="GF189">
            <v>0</v>
          </cell>
          <cell r="GG189">
            <v>0</v>
          </cell>
          <cell r="GH189">
            <v>0</v>
          </cell>
          <cell r="GI189">
            <v>0</v>
          </cell>
          <cell r="GJ189">
            <v>0</v>
          </cell>
          <cell r="GK189">
            <v>0</v>
          </cell>
          <cell r="GL189">
            <v>0</v>
          </cell>
          <cell r="GM189">
            <v>0</v>
          </cell>
          <cell r="GN189">
            <v>0</v>
          </cell>
          <cell r="GO189"/>
          <cell r="GP189">
            <v>0</v>
          </cell>
          <cell r="GQ189">
            <v>0</v>
          </cell>
          <cell r="GR189">
            <v>0</v>
          </cell>
          <cell r="GS189"/>
          <cell r="GT189"/>
          <cell r="GU189"/>
          <cell r="GV189"/>
          <cell r="GW189"/>
          <cell r="GX189"/>
          <cell r="GY189"/>
          <cell r="GZ189"/>
          <cell r="HA189"/>
          <cell r="HB189"/>
          <cell r="HC189">
            <v>0</v>
          </cell>
          <cell r="HD189">
            <v>0</v>
          </cell>
          <cell r="HE189">
            <v>0</v>
          </cell>
          <cell r="HF189">
            <v>0</v>
          </cell>
          <cell r="HG189">
            <v>0</v>
          </cell>
          <cell r="HH189">
            <v>0</v>
          </cell>
          <cell r="HI189">
            <v>0</v>
          </cell>
          <cell r="HJ189"/>
          <cell r="HK189"/>
          <cell r="HL189"/>
          <cell r="HM189"/>
          <cell r="HN189"/>
          <cell r="HO189">
            <v>0</v>
          </cell>
          <cell r="HP189">
            <v>0</v>
          </cell>
          <cell r="HQ189">
            <v>0</v>
          </cell>
          <cell r="HR189">
            <v>0</v>
          </cell>
          <cell r="HS189">
            <v>5602.5</v>
          </cell>
          <cell r="HT189"/>
          <cell r="HU189">
            <v>0</v>
          </cell>
          <cell r="HV189"/>
          <cell r="HW189">
            <v>0</v>
          </cell>
          <cell r="HX189"/>
          <cell r="HY189">
            <v>0</v>
          </cell>
          <cell r="HZ189">
            <v>361965.45</v>
          </cell>
          <cell r="IA189">
            <v>25</v>
          </cell>
          <cell r="IB189">
            <v>0</v>
          </cell>
          <cell r="IC189">
            <v>2.0833333333333335</v>
          </cell>
          <cell r="ID189">
            <v>0</v>
          </cell>
          <cell r="IE189">
            <v>0</v>
          </cell>
          <cell r="IF189">
            <v>0</v>
          </cell>
          <cell r="IG189">
            <v>4.333333333333333</v>
          </cell>
          <cell r="IH189">
            <v>4</v>
          </cell>
          <cell r="II189">
            <v>0</v>
          </cell>
          <cell r="IJ189"/>
          <cell r="IK189"/>
          <cell r="IL189"/>
          <cell r="IM189">
            <v>0</v>
          </cell>
          <cell r="IN189">
            <v>4500</v>
          </cell>
        </row>
        <row r="190">
          <cell r="A190">
            <v>187</v>
          </cell>
          <cell r="B190" t="str">
            <v>Deogarh</v>
          </cell>
          <cell r="C190" t="str">
            <v>ODISHA</v>
          </cell>
          <cell r="D190" t="str">
            <v>Central</v>
          </cell>
          <cell r="E190" t="str">
            <v>SACHDEVA ISPAT PVT LTD</v>
          </cell>
          <cell r="F190"/>
          <cell r="G190"/>
          <cell r="H190">
            <v>0.3</v>
          </cell>
          <cell r="I190"/>
          <cell r="J190" t="str">
            <v>Low</v>
          </cell>
          <cell r="K190"/>
          <cell r="L190"/>
          <cell r="M190"/>
          <cell r="N190" t="str">
            <v>Papun Padhan</v>
          </cell>
          <cell r="O190">
            <v>15</v>
          </cell>
          <cell r="P190">
            <v>1000</v>
          </cell>
          <cell r="Q190">
            <v>1</v>
          </cell>
          <cell r="R190">
            <v>1</v>
          </cell>
          <cell r="S190">
            <v>4</v>
          </cell>
          <cell r="T190">
            <v>0</v>
          </cell>
          <cell r="U190">
            <v>0</v>
          </cell>
          <cell r="V190">
            <v>1</v>
          </cell>
          <cell r="W190">
            <v>0</v>
          </cell>
          <cell r="X190">
            <v>50</v>
          </cell>
          <cell r="Y190">
            <v>2.5000000000000001E-2</v>
          </cell>
          <cell r="Z190">
            <v>0.05</v>
          </cell>
          <cell r="AA190">
            <v>1.2500000000000002E-3</v>
          </cell>
          <cell r="AB190">
            <v>0</v>
          </cell>
          <cell r="AC190">
            <v>3.5</v>
          </cell>
          <cell r="AD190">
            <v>0</v>
          </cell>
          <cell r="AE190">
            <v>0</v>
          </cell>
          <cell r="AF190">
            <v>0</v>
          </cell>
          <cell r="AG190">
            <v>2</v>
          </cell>
          <cell r="AH190">
            <v>0</v>
          </cell>
          <cell r="AI190">
            <v>0</v>
          </cell>
          <cell r="AJ190">
            <v>0</v>
          </cell>
          <cell r="AK190">
            <v>0</v>
          </cell>
          <cell r="AL190">
            <v>1</v>
          </cell>
          <cell r="AM190">
            <v>0</v>
          </cell>
          <cell r="AN190">
            <v>1</v>
          </cell>
          <cell r="AO190">
            <v>0</v>
          </cell>
          <cell r="AP190">
            <v>0</v>
          </cell>
          <cell r="AQ190">
            <v>0</v>
          </cell>
          <cell r="AR190">
            <v>0</v>
          </cell>
          <cell r="AS190">
            <v>4.5</v>
          </cell>
          <cell r="AT190">
            <v>0</v>
          </cell>
          <cell r="AU190">
            <v>5.5</v>
          </cell>
          <cell r="AV190">
            <v>0.5</v>
          </cell>
          <cell r="AW190">
            <v>1</v>
          </cell>
          <cell r="AX190"/>
          <cell r="AY190"/>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cell r="BW190"/>
          <cell r="BX190">
            <v>1</v>
          </cell>
          <cell r="BY190">
            <v>0</v>
          </cell>
          <cell r="BZ190">
            <v>1</v>
          </cell>
          <cell r="CA190">
            <v>0</v>
          </cell>
          <cell r="CB190">
            <v>0</v>
          </cell>
          <cell r="CC190">
            <v>0</v>
          </cell>
          <cell r="CD190">
            <v>1</v>
          </cell>
          <cell r="CE190">
            <v>0</v>
          </cell>
          <cell r="CF190">
            <v>0</v>
          </cell>
          <cell r="CG190">
            <v>0</v>
          </cell>
          <cell r="CH190">
            <v>0</v>
          </cell>
          <cell r="CI190">
            <v>1</v>
          </cell>
          <cell r="CJ190">
            <v>0</v>
          </cell>
          <cell r="CK190">
            <v>1</v>
          </cell>
          <cell r="CL190">
            <v>0</v>
          </cell>
          <cell r="CM190">
            <v>0</v>
          </cell>
          <cell r="CN190">
            <v>0</v>
          </cell>
          <cell r="CO190">
            <v>0</v>
          </cell>
          <cell r="CP190">
            <v>1</v>
          </cell>
          <cell r="CQ190">
            <v>0</v>
          </cell>
          <cell r="CR190">
            <v>1</v>
          </cell>
          <cell r="CS190">
            <v>1</v>
          </cell>
          <cell r="CT190">
            <v>1</v>
          </cell>
          <cell r="CU190"/>
          <cell r="CV190"/>
          <cell r="CW190"/>
          <cell r="CX190"/>
          <cell r="CY190"/>
          <cell r="CZ190"/>
          <cell r="DA190"/>
          <cell r="DB190"/>
          <cell r="DC190"/>
          <cell r="DD190"/>
          <cell r="DE190"/>
          <cell r="DF190"/>
          <cell r="DG190"/>
          <cell r="DH190">
            <v>1</v>
          </cell>
          <cell r="DI190">
            <v>1</v>
          </cell>
          <cell r="DJ190">
            <v>1</v>
          </cell>
          <cell r="DK190">
            <v>1</v>
          </cell>
          <cell r="DL190">
            <v>0</v>
          </cell>
          <cell r="DM190">
            <v>0</v>
          </cell>
          <cell r="DN190">
            <v>1</v>
          </cell>
          <cell r="DO190">
            <v>1</v>
          </cell>
          <cell r="DP190">
            <v>1</v>
          </cell>
          <cell r="DQ190">
            <v>1</v>
          </cell>
          <cell r="DR190">
            <v>1</v>
          </cell>
          <cell r="DS190"/>
          <cell r="DT190"/>
          <cell r="DU190"/>
          <cell r="DV190"/>
          <cell r="DW190"/>
          <cell r="DX190"/>
          <cell r="DY190"/>
          <cell r="DZ190"/>
          <cell r="EA190"/>
          <cell r="EB190"/>
          <cell r="EC190"/>
          <cell r="ED190"/>
          <cell r="EE190"/>
          <cell r="EF190"/>
          <cell r="EG190">
            <v>0</v>
          </cell>
          <cell r="EH190">
            <v>0</v>
          </cell>
          <cell r="EI190">
            <v>0</v>
          </cell>
          <cell r="EJ190">
            <v>0</v>
          </cell>
          <cell r="EK190">
            <v>0</v>
          </cell>
          <cell r="EL190">
            <v>0</v>
          </cell>
          <cell r="EM190">
            <v>0</v>
          </cell>
          <cell r="EN190">
            <v>0</v>
          </cell>
          <cell r="EO190">
            <v>0</v>
          </cell>
          <cell r="EP190">
            <v>0</v>
          </cell>
          <cell r="EQ190">
            <v>0</v>
          </cell>
          <cell r="ER190">
            <v>0</v>
          </cell>
          <cell r="ES190"/>
          <cell r="ET190"/>
          <cell r="EU190"/>
          <cell r="EV190"/>
          <cell r="EW190"/>
          <cell r="EX190"/>
          <cell r="EY190"/>
          <cell r="EZ190"/>
          <cell r="FA190"/>
          <cell r="FB190"/>
          <cell r="FC190"/>
          <cell r="FD190"/>
          <cell r="FE190">
            <v>0</v>
          </cell>
          <cell r="FF190">
            <v>0</v>
          </cell>
          <cell r="FG190">
            <v>0</v>
          </cell>
          <cell r="FH190">
            <v>0</v>
          </cell>
          <cell r="FI190">
            <v>0</v>
          </cell>
          <cell r="FJ190">
            <v>0</v>
          </cell>
          <cell r="FK190">
            <v>0</v>
          </cell>
          <cell r="FL190">
            <v>0</v>
          </cell>
          <cell r="FM190">
            <v>0</v>
          </cell>
          <cell r="FN190">
            <v>0</v>
          </cell>
          <cell r="FO190">
            <v>0</v>
          </cell>
          <cell r="FP190">
            <v>0</v>
          </cell>
          <cell r="FQ190"/>
          <cell r="FR190"/>
          <cell r="FS190"/>
          <cell r="FT190"/>
          <cell r="FU190"/>
          <cell r="FV190"/>
          <cell r="FW190"/>
          <cell r="FX190"/>
          <cell r="FY190"/>
          <cell r="FZ190"/>
          <cell r="GA190"/>
          <cell r="GB190"/>
          <cell r="GC190">
            <v>0</v>
          </cell>
          <cell r="GD190">
            <v>0</v>
          </cell>
          <cell r="GE190">
            <v>0</v>
          </cell>
          <cell r="GF190">
            <v>0</v>
          </cell>
          <cell r="GG190">
            <v>0</v>
          </cell>
          <cell r="GH190">
            <v>0</v>
          </cell>
          <cell r="GI190">
            <v>0</v>
          </cell>
          <cell r="GJ190">
            <v>0</v>
          </cell>
          <cell r="GK190">
            <v>0</v>
          </cell>
          <cell r="GL190">
            <v>0</v>
          </cell>
          <cell r="GM190">
            <v>0</v>
          </cell>
          <cell r="GN190">
            <v>0</v>
          </cell>
          <cell r="GO190"/>
          <cell r="GP190">
            <v>0</v>
          </cell>
          <cell r="GQ190">
            <v>0</v>
          </cell>
          <cell r="GR190">
            <v>0</v>
          </cell>
          <cell r="GS190"/>
          <cell r="GT190"/>
          <cell r="GU190"/>
          <cell r="GV190"/>
          <cell r="GW190"/>
          <cell r="GX190"/>
          <cell r="GY190"/>
          <cell r="GZ190"/>
          <cell r="HA190"/>
          <cell r="HB190"/>
          <cell r="HC190">
            <v>0</v>
          </cell>
          <cell r="HD190">
            <v>0</v>
          </cell>
          <cell r="HE190">
            <v>0</v>
          </cell>
          <cell r="HF190">
            <v>0</v>
          </cell>
          <cell r="HG190">
            <v>0</v>
          </cell>
          <cell r="HH190">
            <v>0</v>
          </cell>
          <cell r="HI190">
            <v>0</v>
          </cell>
          <cell r="HJ190"/>
          <cell r="HK190"/>
          <cell r="HL190"/>
          <cell r="HM190"/>
          <cell r="HN190"/>
          <cell r="HO190">
            <v>0</v>
          </cell>
          <cell r="HP190">
            <v>0</v>
          </cell>
          <cell r="HQ190">
            <v>0</v>
          </cell>
          <cell r="HR190">
            <v>0</v>
          </cell>
          <cell r="HS190">
            <v>0</v>
          </cell>
          <cell r="HT190"/>
          <cell r="HU190">
            <v>0</v>
          </cell>
          <cell r="HV190"/>
          <cell r="HW190">
            <v>0</v>
          </cell>
          <cell r="HX190"/>
          <cell r="HY190">
            <v>0</v>
          </cell>
          <cell r="HZ190">
            <v>0</v>
          </cell>
          <cell r="IA190">
            <v>6.5</v>
          </cell>
          <cell r="IB190">
            <v>12.5</v>
          </cell>
          <cell r="IC190">
            <v>0.54166666666666663</v>
          </cell>
          <cell r="ID190">
            <v>1.25</v>
          </cell>
          <cell r="IE190">
            <v>1.1666666666666667</v>
          </cell>
          <cell r="IF190">
            <v>0.66666666666666663</v>
          </cell>
          <cell r="IG190">
            <v>0</v>
          </cell>
          <cell r="IH190">
            <v>0.33333333333333331</v>
          </cell>
          <cell r="II190">
            <v>0.33333333333333331</v>
          </cell>
          <cell r="IJ190"/>
          <cell r="IK190"/>
          <cell r="IL190"/>
          <cell r="IM190">
            <v>2.3333333333333335</v>
          </cell>
          <cell r="IN190">
            <v>3000</v>
          </cell>
        </row>
        <row r="191">
          <cell r="A191">
            <v>188</v>
          </cell>
          <cell r="B191" t="str">
            <v>Kalahandi</v>
          </cell>
          <cell r="C191" t="str">
            <v>ODISHA</v>
          </cell>
          <cell r="D191" t="str">
            <v>Central</v>
          </cell>
          <cell r="E191" t="str">
            <v>SACHDEVA ISPAT PVT LTD</v>
          </cell>
          <cell r="F191"/>
          <cell r="G191"/>
          <cell r="H191">
            <v>0.3</v>
          </cell>
          <cell r="I191"/>
          <cell r="J191" t="str">
            <v>Low</v>
          </cell>
          <cell r="K191"/>
          <cell r="L191"/>
          <cell r="M191"/>
          <cell r="N191" t="str">
            <v>Papun Padhan</v>
          </cell>
          <cell r="O191">
            <v>16</v>
          </cell>
          <cell r="P191">
            <v>1000</v>
          </cell>
          <cell r="Q191">
            <v>1</v>
          </cell>
          <cell r="R191">
            <v>2</v>
          </cell>
          <cell r="S191">
            <v>3</v>
          </cell>
          <cell r="T191">
            <v>0</v>
          </cell>
          <cell r="U191">
            <v>0</v>
          </cell>
          <cell r="V191">
            <v>3</v>
          </cell>
          <cell r="W191">
            <v>0</v>
          </cell>
          <cell r="X191">
            <v>180</v>
          </cell>
          <cell r="Y191">
            <v>0.23728888888888891</v>
          </cell>
          <cell r="Z191">
            <v>0.18</v>
          </cell>
          <cell r="AA191">
            <v>4.2712E-2</v>
          </cell>
          <cell r="AB191">
            <v>0</v>
          </cell>
          <cell r="AC191">
            <v>0</v>
          </cell>
          <cell r="AD191">
            <v>2</v>
          </cell>
          <cell r="AE191">
            <v>0</v>
          </cell>
          <cell r="AF191">
            <v>0</v>
          </cell>
          <cell r="AG191">
            <v>0</v>
          </cell>
          <cell r="AH191">
            <v>0</v>
          </cell>
          <cell r="AI191">
            <v>0</v>
          </cell>
          <cell r="AJ191">
            <v>0</v>
          </cell>
          <cell r="AK191">
            <v>40</v>
          </cell>
          <cell r="AL191">
            <v>0</v>
          </cell>
          <cell r="AM191">
            <v>0</v>
          </cell>
          <cell r="AN191">
            <v>0</v>
          </cell>
          <cell r="AO191">
            <v>11.5</v>
          </cell>
          <cell r="AP191">
            <v>27</v>
          </cell>
          <cell r="AQ191">
            <v>58.51</v>
          </cell>
          <cell r="AR191">
            <v>60.85</v>
          </cell>
          <cell r="AS191">
            <v>66.89</v>
          </cell>
          <cell r="AT191">
            <v>0</v>
          </cell>
          <cell r="AU191">
            <v>142.38999999999999</v>
          </cell>
          <cell r="AV191">
            <v>39.979999999999997</v>
          </cell>
          <cell r="AW191">
            <v>20</v>
          </cell>
          <cell r="AX191"/>
          <cell r="AY191"/>
          <cell r="AZ191">
            <v>0</v>
          </cell>
          <cell r="BA191">
            <v>0</v>
          </cell>
          <cell r="BB191">
            <v>1</v>
          </cell>
          <cell r="BC191">
            <v>0</v>
          </cell>
          <cell r="BD191">
            <v>0</v>
          </cell>
          <cell r="BE191">
            <v>0</v>
          </cell>
          <cell r="BF191">
            <v>0</v>
          </cell>
          <cell r="BG191">
            <v>0</v>
          </cell>
          <cell r="BH191">
            <v>0</v>
          </cell>
          <cell r="BI191">
            <v>1</v>
          </cell>
          <cell r="BJ191">
            <v>0</v>
          </cell>
          <cell r="BK191">
            <v>0</v>
          </cell>
          <cell r="BL191">
            <v>0</v>
          </cell>
          <cell r="BM191">
            <v>0</v>
          </cell>
          <cell r="BN191">
            <v>0</v>
          </cell>
          <cell r="BO191">
            <v>1</v>
          </cell>
          <cell r="BP191">
            <v>0</v>
          </cell>
          <cell r="BQ191">
            <v>0</v>
          </cell>
          <cell r="BR191">
            <v>0</v>
          </cell>
          <cell r="BS191">
            <v>0</v>
          </cell>
          <cell r="BT191">
            <v>0</v>
          </cell>
          <cell r="BU191">
            <v>0</v>
          </cell>
          <cell r="BV191"/>
          <cell r="BW191"/>
          <cell r="BX191">
            <v>3</v>
          </cell>
          <cell r="BY191">
            <v>0</v>
          </cell>
          <cell r="BZ191">
            <v>0</v>
          </cell>
          <cell r="CA191">
            <v>1</v>
          </cell>
          <cell r="CB191">
            <v>0</v>
          </cell>
          <cell r="CC191">
            <v>0</v>
          </cell>
          <cell r="CD191">
            <v>0</v>
          </cell>
          <cell r="CE191">
            <v>0</v>
          </cell>
          <cell r="CF191">
            <v>0</v>
          </cell>
          <cell r="CG191">
            <v>0</v>
          </cell>
          <cell r="CH191">
            <v>1</v>
          </cell>
          <cell r="CI191">
            <v>0</v>
          </cell>
          <cell r="CJ191">
            <v>0</v>
          </cell>
          <cell r="CK191">
            <v>0</v>
          </cell>
          <cell r="CL191">
            <v>1</v>
          </cell>
          <cell r="CM191">
            <v>1</v>
          </cell>
          <cell r="CN191">
            <v>2</v>
          </cell>
          <cell r="CO191">
            <v>1</v>
          </cell>
          <cell r="CP191">
            <v>1</v>
          </cell>
          <cell r="CQ191">
            <v>0</v>
          </cell>
          <cell r="CR191">
            <v>2</v>
          </cell>
          <cell r="CS191">
            <v>1</v>
          </cell>
          <cell r="CT191">
            <v>1</v>
          </cell>
          <cell r="CU191"/>
          <cell r="CV191"/>
          <cell r="CW191"/>
          <cell r="CX191"/>
          <cell r="CY191"/>
          <cell r="CZ191"/>
          <cell r="DA191"/>
          <cell r="DB191"/>
          <cell r="DC191"/>
          <cell r="DD191"/>
          <cell r="DE191"/>
          <cell r="DF191"/>
          <cell r="DG191"/>
          <cell r="DH191">
            <v>1</v>
          </cell>
          <cell r="DI191">
            <v>0</v>
          </cell>
          <cell r="DJ191">
            <v>1</v>
          </cell>
          <cell r="DK191">
            <v>1</v>
          </cell>
          <cell r="DL191">
            <v>2</v>
          </cell>
          <cell r="DM191">
            <v>2</v>
          </cell>
          <cell r="DN191">
            <v>2</v>
          </cell>
          <cell r="DO191">
            <v>1</v>
          </cell>
          <cell r="DP191">
            <v>2</v>
          </cell>
          <cell r="DQ191">
            <v>2</v>
          </cell>
          <cell r="DR191">
            <v>2</v>
          </cell>
          <cell r="DS191"/>
          <cell r="DT191"/>
          <cell r="DU191"/>
          <cell r="DV191"/>
          <cell r="DW191"/>
          <cell r="DX191"/>
          <cell r="DY191"/>
          <cell r="DZ191"/>
          <cell r="EA191"/>
          <cell r="EB191"/>
          <cell r="EC191"/>
          <cell r="ED191"/>
          <cell r="EE191"/>
          <cell r="EF191"/>
          <cell r="EG191">
            <v>0</v>
          </cell>
          <cell r="EH191">
            <v>0</v>
          </cell>
          <cell r="EI191">
            <v>0</v>
          </cell>
          <cell r="EJ191">
            <v>0</v>
          </cell>
          <cell r="EK191">
            <v>0</v>
          </cell>
          <cell r="EL191">
            <v>0</v>
          </cell>
          <cell r="EM191">
            <v>0</v>
          </cell>
          <cell r="EN191">
            <v>0</v>
          </cell>
          <cell r="EO191">
            <v>0</v>
          </cell>
          <cell r="EP191">
            <v>0</v>
          </cell>
          <cell r="EQ191">
            <v>0</v>
          </cell>
          <cell r="ER191">
            <v>0</v>
          </cell>
          <cell r="ES191"/>
          <cell r="ET191"/>
          <cell r="EU191"/>
          <cell r="EV191"/>
          <cell r="EW191"/>
          <cell r="EX191"/>
          <cell r="EY191"/>
          <cell r="EZ191"/>
          <cell r="FA191"/>
          <cell r="FB191"/>
          <cell r="FC191"/>
          <cell r="FD191"/>
          <cell r="FE191">
            <v>4</v>
          </cell>
          <cell r="FF191">
            <v>4</v>
          </cell>
          <cell r="FG191">
            <v>4</v>
          </cell>
          <cell r="FH191">
            <v>0</v>
          </cell>
          <cell r="FI191">
            <v>0</v>
          </cell>
          <cell r="FJ191">
            <v>0</v>
          </cell>
          <cell r="FK191">
            <v>0</v>
          </cell>
          <cell r="FL191">
            <v>0</v>
          </cell>
          <cell r="FM191">
            <v>0</v>
          </cell>
          <cell r="FN191">
            <v>0</v>
          </cell>
          <cell r="FO191">
            <v>0</v>
          </cell>
          <cell r="FP191">
            <v>0</v>
          </cell>
          <cell r="FQ191"/>
          <cell r="FR191"/>
          <cell r="FS191"/>
          <cell r="FT191"/>
          <cell r="FU191"/>
          <cell r="FV191"/>
          <cell r="FW191"/>
          <cell r="FX191"/>
          <cell r="FY191"/>
          <cell r="FZ191"/>
          <cell r="GA191"/>
          <cell r="GB191"/>
          <cell r="GC191">
            <v>5.25</v>
          </cell>
          <cell r="GD191">
            <v>4</v>
          </cell>
          <cell r="GE191">
            <v>4</v>
          </cell>
          <cell r="GF191">
            <v>0</v>
          </cell>
          <cell r="GG191">
            <v>0</v>
          </cell>
          <cell r="GH191">
            <v>0</v>
          </cell>
          <cell r="GI191">
            <v>0</v>
          </cell>
          <cell r="GJ191">
            <v>0</v>
          </cell>
          <cell r="GK191">
            <v>0</v>
          </cell>
          <cell r="GL191">
            <v>0</v>
          </cell>
          <cell r="GM191">
            <v>0</v>
          </cell>
          <cell r="GN191">
            <v>0</v>
          </cell>
          <cell r="GO191"/>
          <cell r="GP191">
            <v>0</v>
          </cell>
          <cell r="GQ191">
            <v>0</v>
          </cell>
          <cell r="GR191">
            <v>0</v>
          </cell>
          <cell r="GS191"/>
          <cell r="GT191"/>
          <cell r="GU191"/>
          <cell r="GV191"/>
          <cell r="GW191"/>
          <cell r="GX191"/>
          <cell r="GY191"/>
          <cell r="GZ191"/>
          <cell r="HA191"/>
          <cell r="HB191"/>
          <cell r="HC191">
            <v>0</v>
          </cell>
          <cell r="HD191">
            <v>0</v>
          </cell>
          <cell r="HE191">
            <v>0</v>
          </cell>
          <cell r="HF191">
            <v>0</v>
          </cell>
          <cell r="HG191">
            <v>1</v>
          </cell>
          <cell r="HH191">
            <v>0</v>
          </cell>
          <cell r="HI191">
            <v>0</v>
          </cell>
          <cell r="HJ191"/>
          <cell r="HK191"/>
          <cell r="HL191"/>
          <cell r="HM191"/>
          <cell r="HN191"/>
          <cell r="HO191">
            <v>0</v>
          </cell>
          <cell r="HP191">
            <v>0</v>
          </cell>
          <cell r="HQ191">
            <v>0</v>
          </cell>
          <cell r="HR191">
            <v>0</v>
          </cell>
          <cell r="HS191">
            <v>0</v>
          </cell>
          <cell r="HT191"/>
          <cell r="HU191">
            <v>0</v>
          </cell>
          <cell r="HV191"/>
          <cell r="HW191">
            <v>0</v>
          </cell>
          <cell r="HX191"/>
          <cell r="HY191">
            <v>0</v>
          </cell>
          <cell r="HZ191">
            <v>323017</v>
          </cell>
          <cell r="IA191">
            <v>42</v>
          </cell>
          <cell r="IB191">
            <v>427.12</v>
          </cell>
          <cell r="IC191">
            <v>3.5</v>
          </cell>
          <cell r="ID191">
            <v>42.712000000000003</v>
          </cell>
          <cell r="IE191">
            <v>0.66666666666666663</v>
          </cell>
          <cell r="IF191">
            <v>0</v>
          </cell>
          <cell r="IG191">
            <v>0</v>
          </cell>
          <cell r="IH191">
            <v>13.333333333333334</v>
          </cell>
          <cell r="II191">
            <v>12.833333333333334</v>
          </cell>
          <cell r="IJ191"/>
          <cell r="IK191"/>
          <cell r="IL191"/>
          <cell r="IM191">
            <v>67.456666666666663</v>
          </cell>
          <cell r="IN191">
            <v>3500</v>
          </cell>
        </row>
        <row r="192">
          <cell r="A192">
            <v>189</v>
          </cell>
          <cell r="B192" t="str">
            <v>Amritsar</v>
          </cell>
          <cell r="C192" t="str">
            <v>PUNJAB</v>
          </cell>
          <cell r="D192" t="str">
            <v>North</v>
          </cell>
          <cell r="E192" t="str">
            <v>MAHAVIR STEEL CORPORATION</v>
          </cell>
          <cell r="F192"/>
          <cell r="G192"/>
          <cell r="H192">
            <v>1</v>
          </cell>
          <cell r="I192"/>
          <cell r="J192" t="str">
            <v>High</v>
          </cell>
          <cell r="K192"/>
          <cell r="L192"/>
          <cell r="M192"/>
          <cell r="N192"/>
          <cell r="O192">
            <v>15</v>
          </cell>
          <cell r="P192">
            <v>5500</v>
          </cell>
          <cell r="Q192">
            <v>1</v>
          </cell>
          <cell r="R192">
            <v>1</v>
          </cell>
          <cell r="S192">
            <v>4</v>
          </cell>
          <cell r="T192">
            <v>1</v>
          </cell>
          <cell r="U192">
            <v>0</v>
          </cell>
          <cell r="V192">
            <v>6</v>
          </cell>
          <cell r="W192">
            <v>0</v>
          </cell>
          <cell r="X192">
            <v>50</v>
          </cell>
          <cell r="Y192">
            <v>0.16274</v>
          </cell>
          <cell r="Z192">
            <v>9.0909090909090905E-3</v>
          </cell>
          <cell r="AA192">
            <v>1.4794545454545453E-3</v>
          </cell>
          <cell r="AB192">
            <v>0</v>
          </cell>
          <cell r="AC192">
            <v>15.95</v>
          </cell>
          <cell r="AD192">
            <v>0</v>
          </cell>
          <cell r="AE192">
            <v>0</v>
          </cell>
          <cell r="AF192">
            <v>0</v>
          </cell>
          <cell r="AG192">
            <v>25.21</v>
          </cell>
          <cell r="AH192">
            <v>258</v>
          </cell>
          <cell r="AI192">
            <v>28</v>
          </cell>
          <cell r="AJ192">
            <v>0</v>
          </cell>
          <cell r="AK192">
            <v>12.09</v>
          </cell>
          <cell r="AL192">
            <v>30.77</v>
          </cell>
          <cell r="AM192">
            <v>0</v>
          </cell>
          <cell r="AN192">
            <v>11.96</v>
          </cell>
          <cell r="AO192">
            <v>0</v>
          </cell>
          <cell r="AP192">
            <v>0</v>
          </cell>
          <cell r="AQ192">
            <v>0</v>
          </cell>
          <cell r="AR192">
            <v>12.01</v>
          </cell>
          <cell r="AS192">
            <v>0</v>
          </cell>
          <cell r="AT192">
            <v>0</v>
          </cell>
          <cell r="AU192">
            <v>57.4</v>
          </cell>
          <cell r="AV192">
            <v>0</v>
          </cell>
          <cell r="AW192">
            <v>0</v>
          </cell>
          <cell r="AX192"/>
          <cell r="AY192"/>
          <cell r="AZ192">
            <v>0</v>
          </cell>
          <cell r="BA192">
            <v>1</v>
          </cell>
          <cell r="BB192">
            <v>0</v>
          </cell>
          <cell r="BC192">
            <v>0</v>
          </cell>
          <cell r="BD192">
            <v>0</v>
          </cell>
          <cell r="BE192">
            <v>1</v>
          </cell>
          <cell r="BF192">
            <v>1</v>
          </cell>
          <cell r="BG192">
            <v>0</v>
          </cell>
          <cell r="BH192">
            <v>0</v>
          </cell>
          <cell r="BI192">
            <v>1</v>
          </cell>
          <cell r="BJ192">
            <v>1</v>
          </cell>
          <cell r="BK192">
            <v>0</v>
          </cell>
          <cell r="BL192">
            <v>0</v>
          </cell>
          <cell r="BM192">
            <v>0</v>
          </cell>
          <cell r="BN192">
            <v>0</v>
          </cell>
          <cell r="BO192">
            <v>0</v>
          </cell>
          <cell r="BP192">
            <v>0</v>
          </cell>
          <cell r="BQ192">
            <v>0</v>
          </cell>
          <cell r="BR192">
            <v>0</v>
          </cell>
          <cell r="BS192">
            <v>1</v>
          </cell>
          <cell r="BT192">
            <v>0</v>
          </cell>
          <cell r="BU192">
            <v>0</v>
          </cell>
          <cell r="BV192"/>
          <cell r="BW192"/>
          <cell r="BX192">
            <v>6</v>
          </cell>
          <cell r="BY192">
            <v>0</v>
          </cell>
          <cell r="BZ192">
            <v>1</v>
          </cell>
          <cell r="CA192">
            <v>0</v>
          </cell>
          <cell r="CB192">
            <v>0</v>
          </cell>
          <cell r="CC192">
            <v>0</v>
          </cell>
          <cell r="CD192">
            <v>1</v>
          </cell>
          <cell r="CE192">
            <v>1</v>
          </cell>
          <cell r="CF192">
            <v>1</v>
          </cell>
          <cell r="CG192">
            <v>0</v>
          </cell>
          <cell r="CH192">
            <v>1</v>
          </cell>
          <cell r="CI192">
            <v>2</v>
          </cell>
          <cell r="CJ192">
            <v>0</v>
          </cell>
          <cell r="CK192">
            <v>1</v>
          </cell>
          <cell r="CL192">
            <v>0</v>
          </cell>
          <cell r="CM192">
            <v>0</v>
          </cell>
          <cell r="CN192">
            <v>0</v>
          </cell>
          <cell r="CO192">
            <v>1</v>
          </cell>
          <cell r="CP192">
            <v>0</v>
          </cell>
          <cell r="CQ192">
            <v>0</v>
          </cell>
          <cell r="CR192">
            <v>1</v>
          </cell>
          <cell r="CS192">
            <v>0</v>
          </cell>
          <cell r="CT192">
            <v>0</v>
          </cell>
          <cell r="CU192"/>
          <cell r="CV192"/>
          <cell r="CW192"/>
          <cell r="CX192"/>
          <cell r="CY192"/>
          <cell r="CZ192"/>
          <cell r="DA192"/>
          <cell r="DB192"/>
          <cell r="DC192"/>
          <cell r="DD192"/>
          <cell r="DE192"/>
          <cell r="DF192"/>
          <cell r="DG192"/>
          <cell r="DH192">
            <v>2</v>
          </cell>
          <cell r="DI192">
            <v>2</v>
          </cell>
          <cell r="DJ192">
            <v>1</v>
          </cell>
          <cell r="DK192">
            <v>1</v>
          </cell>
          <cell r="DL192">
            <v>0</v>
          </cell>
          <cell r="DM192">
            <v>1</v>
          </cell>
          <cell r="DN192">
            <v>1</v>
          </cell>
          <cell r="DO192">
            <v>1</v>
          </cell>
          <cell r="DP192">
            <v>1</v>
          </cell>
          <cell r="DQ192">
            <v>1</v>
          </cell>
          <cell r="DR192">
            <v>1</v>
          </cell>
          <cell r="DS192"/>
          <cell r="DT192"/>
          <cell r="DU192"/>
          <cell r="DV192"/>
          <cell r="DW192"/>
          <cell r="DX192"/>
          <cell r="DY192"/>
          <cell r="DZ192"/>
          <cell r="EA192"/>
          <cell r="EB192"/>
          <cell r="EC192"/>
          <cell r="ED192"/>
          <cell r="EE192"/>
          <cell r="EF192"/>
          <cell r="EG192">
            <v>0</v>
          </cell>
          <cell r="EH192">
            <v>0</v>
          </cell>
          <cell r="EI192">
            <v>0</v>
          </cell>
          <cell r="EJ192">
            <v>0</v>
          </cell>
          <cell r="EK192">
            <v>0</v>
          </cell>
          <cell r="EL192">
            <v>0</v>
          </cell>
          <cell r="EM192">
            <v>0</v>
          </cell>
          <cell r="EN192">
            <v>0</v>
          </cell>
          <cell r="EO192">
            <v>0</v>
          </cell>
          <cell r="EP192">
            <v>0</v>
          </cell>
          <cell r="EQ192">
            <v>0</v>
          </cell>
          <cell r="ER192">
            <v>0</v>
          </cell>
          <cell r="ES192"/>
          <cell r="ET192"/>
          <cell r="EU192"/>
          <cell r="EV192"/>
          <cell r="EW192"/>
          <cell r="EX192"/>
          <cell r="EY192"/>
          <cell r="EZ192"/>
          <cell r="FA192"/>
          <cell r="FB192"/>
          <cell r="FC192"/>
          <cell r="FD192"/>
          <cell r="FE192">
            <v>0</v>
          </cell>
          <cell r="FF192">
            <v>0</v>
          </cell>
          <cell r="FG192">
            <v>0</v>
          </cell>
          <cell r="FH192">
            <v>0</v>
          </cell>
          <cell r="FI192">
            <v>0</v>
          </cell>
          <cell r="FJ192">
            <v>0</v>
          </cell>
          <cell r="FK192">
            <v>0</v>
          </cell>
          <cell r="FL192">
            <v>0</v>
          </cell>
          <cell r="FM192">
            <v>0</v>
          </cell>
          <cell r="FN192">
            <v>0</v>
          </cell>
          <cell r="FO192">
            <v>0</v>
          </cell>
          <cell r="FP192">
            <v>0</v>
          </cell>
          <cell r="FQ192"/>
          <cell r="FR192"/>
          <cell r="FS192"/>
          <cell r="FT192"/>
          <cell r="FU192"/>
          <cell r="FV192"/>
          <cell r="FW192"/>
          <cell r="FX192"/>
          <cell r="FY192"/>
          <cell r="FZ192"/>
          <cell r="GA192"/>
          <cell r="GB192"/>
          <cell r="GC192">
            <v>0</v>
          </cell>
          <cell r="GD192">
            <v>0</v>
          </cell>
          <cell r="GE192">
            <v>0</v>
          </cell>
          <cell r="GF192">
            <v>0</v>
          </cell>
          <cell r="GG192">
            <v>0</v>
          </cell>
          <cell r="GH192">
            <v>0</v>
          </cell>
          <cell r="GI192">
            <v>0</v>
          </cell>
          <cell r="GJ192">
            <v>0</v>
          </cell>
          <cell r="GK192">
            <v>0</v>
          </cell>
          <cell r="GL192">
            <v>0</v>
          </cell>
          <cell r="GM192">
            <v>0</v>
          </cell>
          <cell r="GN192">
            <v>0</v>
          </cell>
          <cell r="GO192"/>
          <cell r="GP192">
            <v>0</v>
          </cell>
          <cell r="GQ192">
            <v>1</v>
          </cell>
          <cell r="GR192">
            <v>7</v>
          </cell>
          <cell r="GS192"/>
          <cell r="GT192"/>
          <cell r="GU192"/>
          <cell r="GV192"/>
          <cell r="GW192"/>
          <cell r="GX192"/>
          <cell r="GY192"/>
          <cell r="GZ192"/>
          <cell r="HA192"/>
          <cell r="HB192"/>
          <cell r="HC192">
            <v>0</v>
          </cell>
          <cell r="HD192">
            <v>1</v>
          </cell>
          <cell r="HE192">
            <v>0</v>
          </cell>
          <cell r="HF192">
            <v>0</v>
          </cell>
          <cell r="HG192">
            <v>0</v>
          </cell>
          <cell r="HH192">
            <v>0</v>
          </cell>
          <cell r="HI192">
            <v>0</v>
          </cell>
          <cell r="HJ192"/>
          <cell r="HK192"/>
          <cell r="HL192"/>
          <cell r="HM192"/>
          <cell r="HN192"/>
          <cell r="HO192">
            <v>0</v>
          </cell>
          <cell r="HP192">
            <v>0</v>
          </cell>
          <cell r="HQ192">
            <v>0</v>
          </cell>
          <cell r="HR192">
            <v>0</v>
          </cell>
          <cell r="HS192">
            <v>0</v>
          </cell>
          <cell r="HT192"/>
          <cell r="HU192">
            <v>0</v>
          </cell>
          <cell r="HV192"/>
          <cell r="HW192">
            <v>0</v>
          </cell>
          <cell r="HX192"/>
          <cell r="HY192">
            <v>0</v>
          </cell>
          <cell r="HZ192">
            <v>0</v>
          </cell>
          <cell r="IA192">
            <v>370.01999999999992</v>
          </cell>
          <cell r="IB192">
            <v>81.37</v>
          </cell>
          <cell r="IC192">
            <v>30.834999999999994</v>
          </cell>
          <cell r="ID192">
            <v>8.1370000000000005</v>
          </cell>
          <cell r="IE192">
            <v>5.3166666666666664</v>
          </cell>
          <cell r="IF192">
            <v>8.4033333333333342</v>
          </cell>
          <cell r="IG192">
            <v>95.333333333333329</v>
          </cell>
          <cell r="IH192">
            <v>14.286666666666667</v>
          </cell>
          <cell r="II192">
            <v>3.9866666666666668</v>
          </cell>
          <cell r="IJ192"/>
          <cell r="IK192"/>
          <cell r="IL192"/>
          <cell r="IM192">
            <v>19.133333333333333</v>
          </cell>
          <cell r="IN192">
            <v>3500</v>
          </cell>
        </row>
        <row r="193">
          <cell r="A193">
            <v>190</v>
          </cell>
          <cell r="B193" t="str">
            <v>Gurdaspur</v>
          </cell>
          <cell r="C193" t="str">
            <v>PUNJAB</v>
          </cell>
          <cell r="D193" t="str">
            <v>North</v>
          </cell>
          <cell r="E193" t="str">
            <v>MAHAVIR STEEL CORPORATION</v>
          </cell>
          <cell r="F193"/>
          <cell r="G193"/>
          <cell r="H193">
            <v>0.5</v>
          </cell>
          <cell r="I193"/>
          <cell r="J193" t="str">
            <v>Medium</v>
          </cell>
          <cell r="K193">
            <v>1</v>
          </cell>
          <cell r="L193"/>
          <cell r="M193"/>
          <cell r="N193"/>
          <cell r="O193">
            <v>5</v>
          </cell>
          <cell r="P193">
            <v>4000</v>
          </cell>
          <cell r="Q193">
            <v>0</v>
          </cell>
          <cell r="R193">
            <v>1</v>
          </cell>
          <cell r="S193">
            <v>1</v>
          </cell>
          <cell r="T193">
            <v>3</v>
          </cell>
          <cell r="U193">
            <v>0</v>
          </cell>
          <cell r="V193">
            <v>8</v>
          </cell>
          <cell r="W193">
            <v>0</v>
          </cell>
          <cell r="X193">
            <v>0</v>
          </cell>
          <cell r="Y193" t="str">
            <v/>
          </cell>
          <cell r="Z193">
            <v>0</v>
          </cell>
          <cell r="AA193" t="str">
            <v/>
          </cell>
          <cell r="AB193">
            <v>0</v>
          </cell>
          <cell r="AC193">
            <v>0</v>
          </cell>
          <cell r="AD193">
            <v>0</v>
          </cell>
          <cell r="AE193">
            <v>0</v>
          </cell>
          <cell r="AF193">
            <v>0</v>
          </cell>
          <cell r="AG193">
            <v>0</v>
          </cell>
          <cell r="AH193">
            <v>0</v>
          </cell>
          <cell r="AI193">
            <v>0</v>
          </cell>
          <cell r="AJ193">
            <v>0</v>
          </cell>
          <cell r="AK193">
            <v>51.5</v>
          </cell>
          <cell r="AL193">
            <v>0</v>
          </cell>
          <cell r="AM193">
            <v>2.12</v>
          </cell>
          <cell r="AN193">
            <v>13.324999999999999</v>
          </cell>
          <cell r="AO193">
            <v>63</v>
          </cell>
          <cell r="AP193">
            <v>59.2</v>
          </cell>
          <cell r="AQ193">
            <v>3</v>
          </cell>
          <cell r="AR193">
            <v>4.05</v>
          </cell>
          <cell r="AS193">
            <v>0</v>
          </cell>
          <cell r="AT193">
            <v>0</v>
          </cell>
          <cell r="AU193">
            <v>0</v>
          </cell>
          <cell r="AV193">
            <v>0</v>
          </cell>
          <cell r="AW193">
            <v>0</v>
          </cell>
          <cell r="AX193"/>
          <cell r="AY193"/>
          <cell r="AZ193">
            <v>0</v>
          </cell>
          <cell r="BA193">
            <v>0</v>
          </cell>
          <cell r="BB193">
            <v>0</v>
          </cell>
          <cell r="BC193">
            <v>0</v>
          </cell>
          <cell r="BD193">
            <v>0</v>
          </cell>
          <cell r="BE193">
            <v>0</v>
          </cell>
          <cell r="BF193">
            <v>0</v>
          </cell>
          <cell r="BG193">
            <v>0</v>
          </cell>
          <cell r="BH193">
            <v>0</v>
          </cell>
          <cell r="BI193">
            <v>1</v>
          </cell>
          <cell r="BJ193">
            <v>0</v>
          </cell>
          <cell r="BK193">
            <v>1</v>
          </cell>
          <cell r="BL193">
            <v>2</v>
          </cell>
          <cell r="BM193">
            <v>1</v>
          </cell>
          <cell r="BN193">
            <v>1</v>
          </cell>
          <cell r="BO193">
            <v>0</v>
          </cell>
          <cell r="BP193">
            <v>2</v>
          </cell>
          <cell r="BQ193">
            <v>0</v>
          </cell>
          <cell r="BR193">
            <v>0</v>
          </cell>
          <cell r="BS193">
            <v>0</v>
          </cell>
          <cell r="BT193">
            <v>0</v>
          </cell>
          <cell r="BU193">
            <v>0</v>
          </cell>
          <cell r="BV193"/>
          <cell r="BW193"/>
          <cell r="BX193">
            <v>8</v>
          </cell>
          <cell r="BY193">
            <v>0</v>
          </cell>
          <cell r="BZ193">
            <v>0</v>
          </cell>
          <cell r="CA193">
            <v>0</v>
          </cell>
          <cell r="CB193">
            <v>0</v>
          </cell>
          <cell r="CC193">
            <v>0</v>
          </cell>
          <cell r="CD193">
            <v>0</v>
          </cell>
          <cell r="CE193">
            <v>0</v>
          </cell>
          <cell r="CF193">
            <v>0</v>
          </cell>
          <cell r="CG193">
            <v>0</v>
          </cell>
          <cell r="CH193">
            <v>1</v>
          </cell>
          <cell r="CI193">
            <v>0</v>
          </cell>
          <cell r="CJ193">
            <v>1</v>
          </cell>
          <cell r="CK193">
            <v>2</v>
          </cell>
          <cell r="CL193">
            <v>1</v>
          </cell>
          <cell r="CM193">
            <v>2</v>
          </cell>
          <cell r="CN193">
            <v>2</v>
          </cell>
          <cell r="CO193">
            <v>2</v>
          </cell>
          <cell r="CP193">
            <v>0</v>
          </cell>
          <cell r="CQ193">
            <v>0</v>
          </cell>
          <cell r="CR193">
            <v>0</v>
          </cell>
          <cell r="CS193">
            <v>0</v>
          </cell>
          <cell r="CT193">
            <v>0</v>
          </cell>
          <cell r="CU193"/>
          <cell r="CV193"/>
          <cell r="CW193"/>
          <cell r="CX193"/>
          <cell r="CY193"/>
          <cell r="CZ193"/>
          <cell r="DA193"/>
          <cell r="DB193"/>
          <cell r="DC193"/>
          <cell r="DD193"/>
          <cell r="DE193"/>
          <cell r="DF193"/>
          <cell r="DG193"/>
          <cell r="DH193">
            <v>2</v>
          </cell>
          <cell r="DI193">
            <v>3</v>
          </cell>
          <cell r="DJ193">
            <v>4</v>
          </cell>
          <cell r="DK193">
            <v>4</v>
          </cell>
          <cell r="DL193">
            <v>4</v>
          </cell>
          <cell r="DM193">
            <v>6</v>
          </cell>
          <cell r="DN193">
            <v>4</v>
          </cell>
          <cell r="DO193">
            <v>2</v>
          </cell>
          <cell r="DP193">
            <v>0</v>
          </cell>
          <cell r="DQ193">
            <v>0</v>
          </cell>
          <cell r="DR193">
            <v>0</v>
          </cell>
          <cell r="DS193"/>
          <cell r="DT193"/>
          <cell r="DU193"/>
          <cell r="DV193"/>
          <cell r="DW193"/>
          <cell r="DX193"/>
          <cell r="DY193"/>
          <cell r="DZ193"/>
          <cell r="EA193"/>
          <cell r="EB193"/>
          <cell r="EC193"/>
          <cell r="ED193"/>
          <cell r="EE193"/>
          <cell r="EF193"/>
          <cell r="EG193">
            <v>0</v>
          </cell>
          <cell r="EH193">
            <v>0</v>
          </cell>
          <cell r="EI193">
            <v>0</v>
          </cell>
          <cell r="EJ193">
            <v>0</v>
          </cell>
          <cell r="EK193">
            <v>0</v>
          </cell>
          <cell r="EL193">
            <v>0</v>
          </cell>
          <cell r="EM193">
            <v>0</v>
          </cell>
          <cell r="EN193">
            <v>0</v>
          </cell>
          <cell r="EO193">
            <v>0</v>
          </cell>
          <cell r="EP193">
            <v>0</v>
          </cell>
          <cell r="EQ193">
            <v>0</v>
          </cell>
          <cell r="ER193">
            <v>0</v>
          </cell>
          <cell r="ES193"/>
          <cell r="ET193"/>
          <cell r="EU193"/>
          <cell r="EV193"/>
          <cell r="EW193"/>
          <cell r="EX193"/>
          <cell r="EY193"/>
          <cell r="EZ193"/>
          <cell r="FA193"/>
          <cell r="FB193"/>
          <cell r="FC193"/>
          <cell r="FD193"/>
          <cell r="FE193">
            <v>0</v>
          </cell>
          <cell r="FF193">
            <v>0</v>
          </cell>
          <cell r="FG193">
            <v>0</v>
          </cell>
          <cell r="FH193">
            <v>0</v>
          </cell>
          <cell r="FI193">
            <v>0</v>
          </cell>
          <cell r="FJ193">
            <v>0</v>
          </cell>
          <cell r="FK193">
            <v>0</v>
          </cell>
          <cell r="FL193">
            <v>0</v>
          </cell>
          <cell r="FM193">
            <v>0</v>
          </cell>
          <cell r="FN193">
            <v>0</v>
          </cell>
          <cell r="FO193">
            <v>0</v>
          </cell>
          <cell r="FP193">
            <v>0</v>
          </cell>
          <cell r="FQ193"/>
          <cell r="FR193"/>
          <cell r="FS193"/>
          <cell r="FT193"/>
          <cell r="FU193"/>
          <cell r="FV193"/>
          <cell r="FW193"/>
          <cell r="FX193"/>
          <cell r="FY193"/>
          <cell r="FZ193"/>
          <cell r="GA193"/>
          <cell r="GB193"/>
          <cell r="GC193">
            <v>0</v>
          </cell>
          <cell r="GD193">
            <v>0</v>
          </cell>
          <cell r="GE193">
            <v>0</v>
          </cell>
          <cell r="GF193">
            <v>0</v>
          </cell>
          <cell r="GG193">
            <v>0</v>
          </cell>
          <cell r="GH193">
            <v>0</v>
          </cell>
          <cell r="GI193">
            <v>0</v>
          </cell>
          <cell r="GJ193">
            <v>0</v>
          </cell>
          <cell r="GK193">
            <v>0</v>
          </cell>
          <cell r="GL193">
            <v>0</v>
          </cell>
          <cell r="GM193">
            <v>0</v>
          </cell>
          <cell r="GN193">
            <v>0</v>
          </cell>
          <cell r="GO193"/>
          <cell r="GP193">
            <v>0</v>
          </cell>
          <cell r="GQ193">
            <v>0</v>
          </cell>
          <cell r="GR193">
            <v>0</v>
          </cell>
          <cell r="GS193"/>
          <cell r="GT193"/>
          <cell r="GU193"/>
          <cell r="GV193"/>
          <cell r="GW193"/>
          <cell r="GX193"/>
          <cell r="GY193"/>
          <cell r="GZ193"/>
          <cell r="HA193"/>
          <cell r="HB193"/>
          <cell r="HC193">
            <v>0</v>
          </cell>
          <cell r="HD193">
            <v>0</v>
          </cell>
          <cell r="HE193">
            <v>0</v>
          </cell>
          <cell r="HF193">
            <v>0</v>
          </cell>
          <cell r="HG193">
            <v>1</v>
          </cell>
          <cell r="HH193">
            <v>0</v>
          </cell>
          <cell r="HI193">
            <v>0</v>
          </cell>
          <cell r="HJ193"/>
          <cell r="HK193"/>
          <cell r="HL193"/>
          <cell r="HM193"/>
          <cell r="HN193"/>
          <cell r="HO193">
            <v>0</v>
          </cell>
          <cell r="HP193">
            <v>0</v>
          </cell>
          <cell r="HQ193">
            <v>0</v>
          </cell>
          <cell r="HR193">
            <v>0</v>
          </cell>
          <cell r="HS193">
            <v>0</v>
          </cell>
          <cell r="HT193"/>
          <cell r="HU193">
            <v>0</v>
          </cell>
          <cell r="HV193"/>
          <cell r="HW193">
            <v>0</v>
          </cell>
          <cell r="HX193"/>
          <cell r="HY193">
            <v>0</v>
          </cell>
          <cell r="HZ193">
            <v>0</v>
          </cell>
          <cell r="IA193">
            <v>53.62</v>
          </cell>
          <cell r="IB193">
            <v>142.57500000000002</v>
          </cell>
          <cell r="IC193">
            <v>4.4683333333333328</v>
          </cell>
          <cell r="ID193">
            <v>14.257500000000002</v>
          </cell>
          <cell r="IE193">
            <v>0</v>
          </cell>
          <cell r="IF193">
            <v>0</v>
          </cell>
          <cell r="IG193">
            <v>0</v>
          </cell>
          <cell r="IH193">
            <v>17.873333333333331</v>
          </cell>
          <cell r="II193">
            <v>45.175000000000004</v>
          </cell>
          <cell r="IJ193"/>
          <cell r="IK193"/>
          <cell r="IL193"/>
          <cell r="IM193">
            <v>0</v>
          </cell>
          <cell r="IN193">
            <v>1500</v>
          </cell>
        </row>
        <row r="194">
          <cell r="A194">
            <v>191</v>
          </cell>
          <cell r="B194" t="str">
            <v>Bathinda</v>
          </cell>
          <cell r="C194" t="str">
            <v>PUNJAB</v>
          </cell>
          <cell r="D194" t="str">
            <v>North</v>
          </cell>
          <cell r="E194" t="str">
            <v>TANVI SALES</v>
          </cell>
          <cell r="F194"/>
          <cell r="G194"/>
          <cell r="H194">
            <v>1</v>
          </cell>
          <cell r="I194"/>
          <cell r="J194" t="str">
            <v>High</v>
          </cell>
          <cell r="K194"/>
          <cell r="L194">
            <v>1</v>
          </cell>
          <cell r="M194"/>
          <cell r="N194" t="str">
            <v>Sonu Kumar</v>
          </cell>
          <cell r="O194">
            <v>2</v>
          </cell>
          <cell r="P194">
            <v>5000</v>
          </cell>
          <cell r="Q194">
            <v>0</v>
          </cell>
          <cell r="R194">
            <v>0</v>
          </cell>
          <cell r="S194">
            <v>1</v>
          </cell>
          <cell r="T194">
            <v>6</v>
          </cell>
          <cell r="U194">
            <v>0</v>
          </cell>
          <cell r="V194">
            <v>8</v>
          </cell>
          <cell r="W194">
            <v>0</v>
          </cell>
          <cell r="X194">
            <v>100</v>
          </cell>
          <cell r="Y194">
            <v>0.44014999999999999</v>
          </cell>
          <cell r="Z194">
            <v>0.02</v>
          </cell>
          <cell r="AA194">
            <v>8.8030000000000001E-3</v>
          </cell>
          <cell r="AB194">
            <v>0</v>
          </cell>
          <cell r="AC194">
            <v>12</v>
          </cell>
          <cell r="AD194">
            <v>0</v>
          </cell>
          <cell r="AE194">
            <v>0</v>
          </cell>
          <cell r="AF194">
            <v>0</v>
          </cell>
          <cell r="AG194">
            <v>0</v>
          </cell>
          <cell r="AH194">
            <v>0</v>
          </cell>
          <cell r="AI194">
            <v>0</v>
          </cell>
          <cell r="AJ194">
            <v>30</v>
          </cell>
          <cell r="AK194">
            <v>25</v>
          </cell>
          <cell r="AL194">
            <v>29</v>
          </cell>
          <cell r="AM194">
            <v>51</v>
          </cell>
          <cell r="AN194">
            <v>37</v>
          </cell>
          <cell r="AO194">
            <v>102</v>
          </cell>
          <cell r="AP194">
            <v>76</v>
          </cell>
          <cell r="AQ194">
            <v>41.03</v>
          </cell>
          <cell r="AR194">
            <v>58.98</v>
          </cell>
          <cell r="AS194">
            <v>0</v>
          </cell>
          <cell r="AT194">
            <v>58.019999999999996</v>
          </cell>
          <cell r="AU194">
            <v>26.84</v>
          </cell>
          <cell r="AV194">
            <v>24.28</v>
          </cell>
          <cell r="AW194">
            <v>16</v>
          </cell>
          <cell r="AX194"/>
          <cell r="AY194"/>
          <cell r="AZ194">
            <v>0</v>
          </cell>
          <cell r="BA194">
            <v>1</v>
          </cell>
          <cell r="BB194">
            <v>0</v>
          </cell>
          <cell r="BC194">
            <v>0</v>
          </cell>
          <cell r="BD194">
            <v>0</v>
          </cell>
          <cell r="BE194">
            <v>0</v>
          </cell>
          <cell r="BF194">
            <v>0</v>
          </cell>
          <cell r="BG194">
            <v>0</v>
          </cell>
          <cell r="BH194">
            <v>1</v>
          </cell>
          <cell r="BI194">
            <v>0</v>
          </cell>
          <cell r="BJ194">
            <v>1</v>
          </cell>
          <cell r="BK194">
            <v>0</v>
          </cell>
          <cell r="BL194">
            <v>0</v>
          </cell>
          <cell r="BM194">
            <v>2</v>
          </cell>
          <cell r="BN194">
            <v>0</v>
          </cell>
          <cell r="BO194">
            <v>1</v>
          </cell>
          <cell r="BP194">
            <v>2</v>
          </cell>
          <cell r="BQ194">
            <v>0</v>
          </cell>
          <cell r="BR194">
            <v>0</v>
          </cell>
          <cell r="BS194">
            <v>0</v>
          </cell>
          <cell r="BT194">
            <v>0</v>
          </cell>
          <cell r="BU194">
            <v>0</v>
          </cell>
          <cell r="BV194"/>
          <cell r="BW194"/>
          <cell r="BX194">
            <v>8</v>
          </cell>
          <cell r="BY194">
            <v>0</v>
          </cell>
          <cell r="BZ194">
            <v>1</v>
          </cell>
          <cell r="CA194">
            <v>0</v>
          </cell>
          <cell r="CB194">
            <v>0</v>
          </cell>
          <cell r="CC194">
            <v>0</v>
          </cell>
          <cell r="CD194">
            <v>0</v>
          </cell>
          <cell r="CE194">
            <v>0</v>
          </cell>
          <cell r="CF194">
            <v>0</v>
          </cell>
          <cell r="CG194">
            <v>1</v>
          </cell>
          <cell r="CH194">
            <v>1</v>
          </cell>
          <cell r="CI194">
            <v>2</v>
          </cell>
          <cell r="CJ194">
            <v>1</v>
          </cell>
          <cell r="CK194">
            <v>1</v>
          </cell>
          <cell r="CL194">
            <v>3</v>
          </cell>
          <cell r="CM194">
            <v>1</v>
          </cell>
          <cell r="CN194">
            <v>3</v>
          </cell>
          <cell r="CO194">
            <v>3</v>
          </cell>
          <cell r="CP194">
            <v>0</v>
          </cell>
          <cell r="CQ194">
            <v>2</v>
          </cell>
          <cell r="CR194">
            <v>1</v>
          </cell>
          <cell r="CS194">
            <v>1</v>
          </cell>
          <cell r="CT194">
            <v>1</v>
          </cell>
          <cell r="CU194"/>
          <cell r="CV194"/>
          <cell r="CW194"/>
          <cell r="CX194"/>
          <cell r="CY194"/>
          <cell r="CZ194"/>
          <cell r="DA194"/>
          <cell r="DB194"/>
          <cell r="DC194"/>
          <cell r="DD194"/>
          <cell r="DE194"/>
          <cell r="DF194"/>
          <cell r="DG194"/>
          <cell r="DH194">
            <v>2</v>
          </cell>
          <cell r="DI194">
            <v>2</v>
          </cell>
          <cell r="DJ194">
            <v>3</v>
          </cell>
          <cell r="DK194">
            <v>3</v>
          </cell>
          <cell r="DL194">
            <v>4</v>
          </cell>
          <cell r="DM194">
            <v>5</v>
          </cell>
          <cell r="DN194">
            <v>5</v>
          </cell>
          <cell r="DO194">
            <v>4</v>
          </cell>
          <cell r="DP194">
            <v>2</v>
          </cell>
          <cell r="DQ194">
            <v>2</v>
          </cell>
          <cell r="DR194">
            <v>1</v>
          </cell>
          <cell r="DS194"/>
          <cell r="DT194"/>
          <cell r="DU194"/>
          <cell r="DV194"/>
          <cell r="DW194"/>
          <cell r="DX194"/>
          <cell r="DY194"/>
          <cell r="DZ194"/>
          <cell r="EA194"/>
          <cell r="EB194"/>
          <cell r="EC194"/>
          <cell r="ED194"/>
          <cell r="EE194"/>
          <cell r="EF194"/>
          <cell r="EG194">
            <v>0.25</v>
          </cell>
          <cell r="EH194">
            <v>0.25</v>
          </cell>
          <cell r="EI194">
            <v>0.25</v>
          </cell>
          <cell r="EJ194">
            <v>0</v>
          </cell>
          <cell r="EK194">
            <v>0</v>
          </cell>
          <cell r="EL194">
            <v>0</v>
          </cell>
          <cell r="EM194">
            <v>0</v>
          </cell>
          <cell r="EN194">
            <v>0</v>
          </cell>
          <cell r="EO194">
            <v>0</v>
          </cell>
          <cell r="EP194">
            <v>0</v>
          </cell>
          <cell r="EQ194">
            <v>0</v>
          </cell>
          <cell r="ER194">
            <v>0</v>
          </cell>
          <cell r="ES194"/>
          <cell r="ET194"/>
          <cell r="EU194"/>
          <cell r="EV194"/>
          <cell r="EW194"/>
          <cell r="EX194"/>
          <cell r="EY194"/>
          <cell r="EZ194"/>
          <cell r="FA194"/>
          <cell r="FB194"/>
          <cell r="FC194"/>
          <cell r="FD194"/>
          <cell r="FE194">
            <v>6.5</v>
          </cell>
          <cell r="FF194">
            <v>5.25</v>
          </cell>
          <cell r="FG194">
            <v>5.25</v>
          </cell>
          <cell r="FH194">
            <v>0</v>
          </cell>
          <cell r="FI194">
            <v>0</v>
          </cell>
          <cell r="FJ194">
            <v>0</v>
          </cell>
          <cell r="FK194">
            <v>0</v>
          </cell>
          <cell r="FL194">
            <v>0</v>
          </cell>
          <cell r="FM194">
            <v>0</v>
          </cell>
          <cell r="FN194">
            <v>0</v>
          </cell>
          <cell r="FO194">
            <v>0</v>
          </cell>
          <cell r="FP194">
            <v>0</v>
          </cell>
          <cell r="FQ194"/>
          <cell r="FR194"/>
          <cell r="FS194"/>
          <cell r="FT194"/>
          <cell r="FU194"/>
          <cell r="FV194"/>
          <cell r="FW194"/>
          <cell r="FX194"/>
          <cell r="FY194"/>
          <cell r="FZ194"/>
          <cell r="GA194"/>
          <cell r="GB194"/>
          <cell r="GC194">
            <v>6.5</v>
          </cell>
          <cell r="GD194">
            <v>6.5</v>
          </cell>
          <cell r="GE194">
            <v>5.25</v>
          </cell>
          <cell r="GF194">
            <v>0</v>
          </cell>
          <cell r="GG194">
            <v>0</v>
          </cell>
          <cell r="GH194">
            <v>0</v>
          </cell>
          <cell r="GI194">
            <v>0</v>
          </cell>
          <cell r="GJ194">
            <v>0</v>
          </cell>
          <cell r="GK194">
            <v>0</v>
          </cell>
          <cell r="GL194">
            <v>0</v>
          </cell>
          <cell r="GM194">
            <v>0</v>
          </cell>
          <cell r="GN194">
            <v>0</v>
          </cell>
          <cell r="GO194"/>
          <cell r="GP194">
            <v>0</v>
          </cell>
          <cell r="GQ194">
            <v>0</v>
          </cell>
          <cell r="GR194">
            <v>4</v>
          </cell>
          <cell r="GS194"/>
          <cell r="GT194"/>
          <cell r="GU194"/>
          <cell r="GV194"/>
          <cell r="GW194"/>
          <cell r="GX194"/>
          <cell r="GY194"/>
          <cell r="GZ194"/>
          <cell r="HA194"/>
          <cell r="HB194"/>
          <cell r="HC194">
            <v>0</v>
          </cell>
          <cell r="HD194">
            <v>2</v>
          </cell>
          <cell r="HE194">
            <v>1</v>
          </cell>
          <cell r="HF194">
            <v>2</v>
          </cell>
          <cell r="HG194">
            <v>3</v>
          </cell>
          <cell r="HH194">
            <v>3</v>
          </cell>
          <cell r="HI194">
            <v>1</v>
          </cell>
          <cell r="HJ194"/>
          <cell r="HK194"/>
          <cell r="HL194"/>
          <cell r="HM194"/>
          <cell r="HN194"/>
          <cell r="HO194">
            <v>0</v>
          </cell>
          <cell r="HP194">
            <v>0</v>
          </cell>
          <cell r="HQ194">
            <v>0</v>
          </cell>
          <cell r="HR194">
            <v>0</v>
          </cell>
          <cell r="HS194">
            <v>0</v>
          </cell>
          <cell r="HT194"/>
          <cell r="HU194">
            <v>0</v>
          </cell>
          <cell r="HV194"/>
          <cell r="HW194">
            <v>0</v>
          </cell>
          <cell r="HX194"/>
          <cell r="HY194">
            <v>0</v>
          </cell>
          <cell r="HZ194">
            <v>27273.8</v>
          </cell>
          <cell r="IA194">
            <v>147</v>
          </cell>
          <cell r="IB194">
            <v>440.15</v>
          </cell>
          <cell r="IC194">
            <v>12.25</v>
          </cell>
          <cell r="ID194">
            <v>44.015000000000001</v>
          </cell>
          <cell r="IE194">
            <v>4</v>
          </cell>
          <cell r="IF194">
            <v>0</v>
          </cell>
          <cell r="IG194">
            <v>10</v>
          </cell>
          <cell r="IH194">
            <v>35</v>
          </cell>
          <cell r="II194">
            <v>71.666666666666671</v>
          </cell>
          <cell r="IJ194"/>
          <cell r="IK194"/>
          <cell r="IL194"/>
          <cell r="IM194">
            <v>22.373333333333335</v>
          </cell>
          <cell r="IN194">
            <v>1000</v>
          </cell>
        </row>
        <row r="195">
          <cell r="A195">
            <v>192</v>
          </cell>
          <cell r="B195" t="str">
            <v>Ferozepur</v>
          </cell>
          <cell r="C195" t="str">
            <v>PUNJAB</v>
          </cell>
          <cell r="D195" t="str">
            <v>North</v>
          </cell>
          <cell r="E195" t="str">
            <v>MAHAVIR STEEL CORPORATION</v>
          </cell>
          <cell r="F195"/>
          <cell r="G195"/>
          <cell r="H195">
            <v>0.5</v>
          </cell>
          <cell r="I195"/>
          <cell r="J195" t="str">
            <v>Medium</v>
          </cell>
          <cell r="K195"/>
          <cell r="L195">
            <v>1</v>
          </cell>
          <cell r="M195"/>
          <cell r="N195"/>
          <cell r="O195">
            <v>7</v>
          </cell>
          <cell r="P195">
            <v>3000</v>
          </cell>
          <cell r="Q195">
            <v>1</v>
          </cell>
          <cell r="R195">
            <v>1</v>
          </cell>
          <cell r="S195">
            <v>0</v>
          </cell>
          <cell r="T195">
            <v>0</v>
          </cell>
          <cell r="U195">
            <v>0</v>
          </cell>
          <cell r="V195">
            <v>0</v>
          </cell>
          <cell r="W195">
            <v>0</v>
          </cell>
          <cell r="X195">
            <v>0</v>
          </cell>
          <cell r="Y195" t="str">
            <v/>
          </cell>
          <cell r="Z195">
            <v>0</v>
          </cell>
          <cell r="AA195" t="str">
            <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cell r="AY195"/>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cell r="BW195"/>
          <cell r="BX195">
            <v>0</v>
          </cell>
          <cell r="BY195">
            <v>0</v>
          </cell>
          <cell r="BZ195">
            <v>0</v>
          </cell>
          <cell r="CA195">
            <v>0</v>
          </cell>
          <cell r="CB195">
            <v>0</v>
          </cell>
          <cell r="CC195">
            <v>0</v>
          </cell>
          <cell r="CD195">
            <v>0</v>
          </cell>
          <cell r="CE195">
            <v>0</v>
          </cell>
          <cell r="CF195">
            <v>0</v>
          </cell>
          <cell r="CG195">
            <v>0</v>
          </cell>
          <cell r="CH195">
            <v>0</v>
          </cell>
          <cell r="CI195">
            <v>0</v>
          </cell>
          <cell r="CJ195">
            <v>0</v>
          </cell>
          <cell r="CK195">
            <v>0</v>
          </cell>
          <cell r="CL195">
            <v>0</v>
          </cell>
          <cell r="CM195">
            <v>0</v>
          </cell>
          <cell r="CN195">
            <v>0</v>
          </cell>
          <cell r="CO195">
            <v>0</v>
          </cell>
          <cell r="CP195">
            <v>0</v>
          </cell>
          <cell r="CQ195">
            <v>0</v>
          </cell>
          <cell r="CR195">
            <v>0</v>
          </cell>
          <cell r="CS195">
            <v>0</v>
          </cell>
          <cell r="CT195">
            <v>0</v>
          </cell>
          <cell r="CU195"/>
          <cell r="CV195"/>
          <cell r="CW195"/>
          <cell r="CX195"/>
          <cell r="CY195"/>
          <cell r="CZ195"/>
          <cell r="DA195"/>
          <cell r="DB195"/>
          <cell r="DC195"/>
          <cell r="DD195"/>
          <cell r="DE195"/>
          <cell r="DF195"/>
          <cell r="DG195"/>
          <cell r="DH195">
            <v>0</v>
          </cell>
          <cell r="DI195">
            <v>0</v>
          </cell>
          <cell r="DJ195">
            <v>0</v>
          </cell>
          <cell r="DK195">
            <v>0</v>
          </cell>
          <cell r="DL195">
            <v>0</v>
          </cell>
          <cell r="DM195">
            <v>0</v>
          </cell>
          <cell r="DN195">
            <v>0</v>
          </cell>
          <cell r="DO195">
            <v>0</v>
          </cell>
          <cell r="DP195">
            <v>0</v>
          </cell>
          <cell r="DQ195">
            <v>0</v>
          </cell>
          <cell r="DR195">
            <v>0</v>
          </cell>
          <cell r="DS195"/>
          <cell r="DT195"/>
          <cell r="DU195"/>
          <cell r="DV195"/>
          <cell r="DW195"/>
          <cell r="DX195"/>
          <cell r="DY195"/>
          <cell r="DZ195"/>
          <cell r="EA195"/>
          <cell r="EB195"/>
          <cell r="EC195"/>
          <cell r="ED195"/>
          <cell r="EE195"/>
          <cell r="EF195"/>
          <cell r="EG195">
            <v>0</v>
          </cell>
          <cell r="EH195">
            <v>0.33333333333333331</v>
          </cell>
          <cell r="EI195">
            <v>0.33333333333333331</v>
          </cell>
          <cell r="EJ195">
            <v>0</v>
          </cell>
          <cell r="EK195">
            <v>0</v>
          </cell>
          <cell r="EL195">
            <v>0</v>
          </cell>
          <cell r="EM195">
            <v>0</v>
          </cell>
          <cell r="EN195">
            <v>0</v>
          </cell>
          <cell r="EO195">
            <v>0</v>
          </cell>
          <cell r="EP195">
            <v>0</v>
          </cell>
          <cell r="EQ195">
            <v>0</v>
          </cell>
          <cell r="ER195">
            <v>0</v>
          </cell>
          <cell r="ES195"/>
          <cell r="ET195"/>
          <cell r="EU195"/>
          <cell r="EV195"/>
          <cell r="EW195"/>
          <cell r="EX195"/>
          <cell r="EY195"/>
          <cell r="EZ195"/>
          <cell r="FA195"/>
          <cell r="FB195"/>
          <cell r="FC195"/>
          <cell r="FD195"/>
          <cell r="FE195">
            <v>5.5</v>
          </cell>
          <cell r="FF195">
            <v>4.333333333333333</v>
          </cell>
          <cell r="FG195">
            <v>4.333333333333333</v>
          </cell>
          <cell r="FH195">
            <v>0</v>
          </cell>
          <cell r="FI195">
            <v>0</v>
          </cell>
          <cell r="FJ195">
            <v>0</v>
          </cell>
          <cell r="FK195">
            <v>0</v>
          </cell>
          <cell r="FL195">
            <v>0</v>
          </cell>
          <cell r="FM195">
            <v>0</v>
          </cell>
          <cell r="FN195">
            <v>0</v>
          </cell>
          <cell r="FO195">
            <v>0</v>
          </cell>
          <cell r="FP195">
            <v>0</v>
          </cell>
          <cell r="FQ195"/>
          <cell r="FR195"/>
          <cell r="FS195"/>
          <cell r="FT195"/>
          <cell r="FU195"/>
          <cell r="FV195"/>
          <cell r="FW195"/>
          <cell r="FX195"/>
          <cell r="FY195"/>
          <cell r="FZ195"/>
          <cell r="GA195"/>
          <cell r="GB195"/>
          <cell r="GC195">
            <v>7</v>
          </cell>
          <cell r="GD195">
            <v>5.666666666666667</v>
          </cell>
          <cell r="GE195">
            <v>4.333333333333333</v>
          </cell>
          <cell r="GF195">
            <v>0</v>
          </cell>
          <cell r="GG195">
            <v>0</v>
          </cell>
          <cell r="GH195">
            <v>0</v>
          </cell>
          <cell r="GI195">
            <v>0</v>
          </cell>
          <cell r="GJ195">
            <v>0</v>
          </cell>
          <cell r="GK195">
            <v>0</v>
          </cell>
          <cell r="GL195">
            <v>0</v>
          </cell>
          <cell r="GM195">
            <v>0</v>
          </cell>
          <cell r="GN195">
            <v>0</v>
          </cell>
          <cell r="GO195"/>
          <cell r="GP195">
            <v>0</v>
          </cell>
          <cell r="GQ195">
            <v>0</v>
          </cell>
          <cell r="GR195">
            <v>0</v>
          </cell>
          <cell r="GS195"/>
          <cell r="GT195"/>
          <cell r="GU195"/>
          <cell r="GV195"/>
          <cell r="GW195"/>
          <cell r="GX195"/>
          <cell r="GY195"/>
          <cell r="GZ195"/>
          <cell r="HA195"/>
          <cell r="HB195"/>
          <cell r="HC195">
            <v>0</v>
          </cell>
          <cell r="HD195">
            <v>0</v>
          </cell>
          <cell r="HE195">
            <v>0</v>
          </cell>
          <cell r="HF195">
            <v>1</v>
          </cell>
          <cell r="HG195">
            <v>1</v>
          </cell>
          <cell r="HH195">
            <v>1</v>
          </cell>
          <cell r="HI195">
            <v>0</v>
          </cell>
          <cell r="HJ195"/>
          <cell r="HK195"/>
          <cell r="HL195"/>
          <cell r="HM195"/>
          <cell r="HN195"/>
          <cell r="HO195">
            <v>0</v>
          </cell>
          <cell r="HP195">
            <v>0</v>
          </cell>
          <cell r="HQ195">
            <v>0</v>
          </cell>
          <cell r="HR195">
            <v>0</v>
          </cell>
          <cell r="HS195">
            <v>3152</v>
          </cell>
          <cell r="HT195"/>
          <cell r="HU195">
            <v>0</v>
          </cell>
          <cell r="HV195"/>
          <cell r="HW195">
            <v>0</v>
          </cell>
          <cell r="HX195"/>
          <cell r="HY195">
            <v>0</v>
          </cell>
          <cell r="HZ195">
            <v>94489.2</v>
          </cell>
          <cell r="IA195">
            <v>0</v>
          </cell>
          <cell r="IB195">
            <v>0</v>
          </cell>
          <cell r="IC195">
            <v>0</v>
          </cell>
          <cell r="ID195">
            <v>0</v>
          </cell>
          <cell r="IE195">
            <v>0</v>
          </cell>
          <cell r="IF195">
            <v>0</v>
          </cell>
          <cell r="IG195">
            <v>0</v>
          </cell>
          <cell r="IH195">
            <v>0</v>
          </cell>
          <cell r="II195">
            <v>0</v>
          </cell>
          <cell r="IJ195"/>
          <cell r="IK195"/>
          <cell r="IL195"/>
          <cell r="IM195">
            <v>0</v>
          </cell>
          <cell r="IN195">
            <v>3000</v>
          </cell>
        </row>
        <row r="196">
          <cell r="A196">
            <v>193</v>
          </cell>
          <cell r="B196" t="str">
            <v>Barnala</v>
          </cell>
          <cell r="C196" t="str">
            <v>PUNJAB</v>
          </cell>
          <cell r="D196" t="str">
            <v>North</v>
          </cell>
          <cell r="E196" t="str">
            <v>RAMDOOT UDHYOG PRIVATE LIMITED</v>
          </cell>
          <cell r="F196"/>
          <cell r="G196"/>
          <cell r="H196">
            <v>0.5</v>
          </cell>
          <cell r="I196"/>
          <cell r="J196" t="str">
            <v>Medium</v>
          </cell>
          <cell r="K196">
            <v>1</v>
          </cell>
          <cell r="L196"/>
          <cell r="M196"/>
          <cell r="N196"/>
          <cell r="O196">
            <v>16</v>
          </cell>
          <cell r="P196">
            <v>2800</v>
          </cell>
          <cell r="Q196">
            <v>4</v>
          </cell>
          <cell r="R196">
            <v>0</v>
          </cell>
          <cell r="S196">
            <v>0</v>
          </cell>
          <cell r="T196">
            <v>1</v>
          </cell>
          <cell r="U196">
            <v>0</v>
          </cell>
          <cell r="V196">
            <v>4</v>
          </cell>
          <cell r="W196">
            <v>0</v>
          </cell>
          <cell r="X196">
            <v>200</v>
          </cell>
          <cell r="Y196">
            <v>9.9085000000000006E-2</v>
          </cell>
          <cell r="Z196">
            <v>7.1428571428571425E-2</v>
          </cell>
          <cell r="AA196">
            <v>7.0775000000000005E-3</v>
          </cell>
          <cell r="AB196">
            <v>0</v>
          </cell>
          <cell r="AC196">
            <v>30</v>
          </cell>
          <cell r="AD196">
            <v>0</v>
          </cell>
          <cell r="AE196">
            <v>0</v>
          </cell>
          <cell r="AF196">
            <v>0</v>
          </cell>
          <cell r="AG196">
            <v>18</v>
          </cell>
          <cell r="AH196">
            <v>45</v>
          </cell>
          <cell r="AI196">
            <v>48</v>
          </cell>
          <cell r="AJ196">
            <v>48</v>
          </cell>
          <cell r="AK196">
            <v>15</v>
          </cell>
          <cell r="AL196">
            <v>0</v>
          </cell>
          <cell r="AM196">
            <v>40</v>
          </cell>
          <cell r="AN196">
            <v>0</v>
          </cell>
          <cell r="AO196">
            <v>0</v>
          </cell>
          <cell r="AP196">
            <v>13</v>
          </cell>
          <cell r="AQ196">
            <v>18.010000000000002</v>
          </cell>
          <cell r="AR196">
            <v>48.26</v>
          </cell>
          <cell r="AS196">
            <v>30.05</v>
          </cell>
          <cell r="AT196">
            <v>26.990000000000002</v>
          </cell>
          <cell r="AU196">
            <v>25.7</v>
          </cell>
          <cell r="AV196">
            <v>24.16</v>
          </cell>
          <cell r="AW196">
            <v>12</v>
          </cell>
          <cell r="AX196"/>
          <cell r="AY196"/>
          <cell r="AZ196">
            <v>0</v>
          </cell>
          <cell r="BA196">
            <v>1</v>
          </cell>
          <cell r="BB196">
            <v>0</v>
          </cell>
          <cell r="BC196">
            <v>0</v>
          </cell>
          <cell r="BD196">
            <v>0</v>
          </cell>
          <cell r="BE196">
            <v>0</v>
          </cell>
          <cell r="BF196">
            <v>1</v>
          </cell>
          <cell r="BG196">
            <v>0</v>
          </cell>
          <cell r="BH196">
            <v>0</v>
          </cell>
          <cell r="BI196">
            <v>0</v>
          </cell>
          <cell r="BJ196">
            <v>0</v>
          </cell>
          <cell r="BK196">
            <v>0</v>
          </cell>
          <cell r="BL196">
            <v>0</v>
          </cell>
          <cell r="BM196">
            <v>0</v>
          </cell>
          <cell r="BN196">
            <v>0</v>
          </cell>
          <cell r="BO196">
            <v>0</v>
          </cell>
          <cell r="BP196">
            <v>0</v>
          </cell>
          <cell r="BQ196">
            <v>0</v>
          </cell>
          <cell r="BR196">
            <v>1</v>
          </cell>
          <cell r="BS196">
            <v>0</v>
          </cell>
          <cell r="BT196">
            <v>1</v>
          </cell>
          <cell r="BU196">
            <v>0</v>
          </cell>
          <cell r="BV196"/>
          <cell r="BW196"/>
          <cell r="BX196">
            <v>4</v>
          </cell>
          <cell r="BY196">
            <v>0</v>
          </cell>
          <cell r="BZ196">
            <v>1</v>
          </cell>
          <cell r="CA196">
            <v>0</v>
          </cell>
          <cell r="CB196">
            <v>0</v>
          </cell>
          <cell r="CC196">
            <v>0</v>
          </cell>
          <cell r="CD196">
            <v>1</v>
          </cell>
          <cell r="CE196">
            <v>2</v>
          </cell>
          <cell r="CF196">
            <v>2</v>
          </cell>
          <cell r="CG196">
            <v>2</v>
          </cell>
          <cell r="CH196">
            <v>1</v>
          </cell>
          <cell r="CI196">
            <v>0</v>
          </cell>
          <cell r="CJ196">
            <v>1</v>
          </cell>
          <cell r="CK196">
            <v>0</v>
          </cell>
          <cell r="CL196">
            <v>0</v>
          </cell>
          <cell r="CM196">
            <v>1</v>
          </cell>
          <cell r="CN196">
            <v>1</v>
          </cell>
          <cell r="CO196">
            <v>1</v>
          </cell>
          <cell r="CP196">
            <v>1</v>
          </cell>
          <cell r="CQ196">
            <v>2</v>
          </cell>
          <cell r="CR196">
            <v>1</v>
          </cell>
          <cell r="CS196">
            <v>2</v>
          </cell>
          <cell r="CT196">
            <v>1</v>
          </cell>
          <cell r="CU196"/>
          <cell r="CV196"/>
          <cell r="CW196"/>
          <cell r="CX196"/>
          <cell r="CY196"/>
          <cell r="CZ196"/>
          <cell r="DA196"/>
          <cell r="DB196"/>
          <cell r="DC196"/>
          <cell r="DD196"/>
          <cell r="DE196"/>
          <cell r="DF196"/>
          <cell r="DG196"/>
          <cell r="DH196">
            <v>1</v>
          </cell>
          <cell r="DI196">
            <v>1</v>
          </cell>
          <cell r="DJ196">
            <v>1</v>
          </cell>
          <cell r="DK196">
            <v>1</v>
          </cell>
          <cell r="DL196">
            <v>1</v>
          </cell>
          <cell r="DM196">
            <v>1</v>
          </cell>
          <cell r="DN196">
            <v>1</v>
          </cell>
          <cell r="DO196">
            <v>2</v>
          </cell>
          <cell r="DP196">
            <v>2</v>
          </cell>
          <cell r="DQ196">
            <v>3</v>
          </cell>
          <cell r="DR196">
            <v>2</v>
          </cell>
          <cell r="DS196"/>
          <cell r="DT196"/>
          <cell r="DU196"/>
          <cell r="DV196"/>
          <cell r="DW196"/>
          <cell r="DX196"/>
          <cell r="DY196"/>
          <cell r="DZ196"/>
          <cell r="EA196"/>
          <cell r="EB196"/>
          <cell r="EC196"/>
          <cell r="ED196"/>
          <cell r="EE196"/>
          <cell r="EF196"/>
          <cell r="EG196">
            <v>0.14285714285714285</v>
          </cell>
          <cell r="EH196">
            <v>0.375</v>
          </cell>
          <cell r="EI196">
            <v>0.25</v>
          </cell>
          <cell r="EJ196">
            <v>0</v>
          </cell>
          <cell r="EK196">
            <v>0</v>
          </cell>
          <cell r="EL196">
            <v>0</v>
          </cell>
          <cell r="EM196">
            <v>0</v>
          </cell>
          <cell r="EN196">
            <v>0</v>
          </cell>
          <cell r="EO196">
            <v>0</v>
          </cell>
          <cell r="EP196">
            <v>0</v>
          </cell>
          <cell r="EQ196">
            <v>0</v>
          </cell>
          <cell r="ER196">
            <v>0</v>
          </cell>
          <cell r="ES196"/>
          <cell r="ET196"/>
          <cell r="EU196"/>
          <cell r="EV196"/>
          <cell r="EW196"/>
          <cell r="EX196"/>
          <cell r="EY196"/>
          <cell r="EZ196"/>
          <cell r="FA196"/>
          <cell r="FB196"/>
          <cell r="FC196"/>
          <cell r="FD196"/>
          <cell r="FE196">
            <v>12.428571428571429</v>
          </cell>
          <cell r="FF196">
            <v>14.5</v>
          </cell>
          <cell r="FG196">
            <v>13.625</v>
          </cell>
          <cell r="FH196">
            <v>0</v>
          </cell>
          <cell r="FI196">
            <v>0</v>
          </cell>
          <cell r="FJ196">
            <v>0</v>
          </cell>
          <cell r="FK196">
            <v>0</v>
          </cell>
          <cell r="FL196">
            <v>0</v>
          </cell>
          <cell r="FM196">
            <v>0</v>
          </cell>
          <cell r="FN196">
            <v>0</v>
          </cell>
          <cell r="FO196">
            <v>0</v>
          </cell>
          <cell r="FP196">
            <v>0</v>
          </cell>
          <cell r="FQ196"/>
          <cell r="FR196"/>
          <cell r="FS196"/>
          <cell r="FT196"/>
          <cell r="FU196"/>
          <cell r="FV196"/>
          <cell r="FW196"/>
          <cell r="FX196"/>
          <cell r="FY196"/>
          <cell r="FZ196"/>
          <cell r="GA196"/>
          <cell r="GB196"/>
          <cell r="GC196">
            <v>13.571428571428571</v>
          </cell>
          <cell r="GD196">
            <v>15.625</v>
          </cell>
          <cell r="GE196">
            <v>13.625</v>
          </cell>
          <cell r="GF196">
            <v>0</v>
          </cell>
          <cell r="GG196">
            <v>0</v>
          </cell>
          <cell r="GH196">
            <v>0</v>
          </cell>
          <cell r="GI196">
            <v>0</v>
          </cell>
          <cell r="GJ196">
            <v>0</v>
          </cell>
          <cell r="GK196">
            <v>0</v>
          </cell>
          <cell r="GL196">
            <v>0</v>
          </cell>
          <cell r="GM196">
            <v>0</v>
          </cell>
          <cell r="GN196">
            <v>0</v>
          </cell>
          <cell r="GO196"/>
          <cell r="GP196">
            <v>0</v>
          </cell>
          <cell r="GQ196">
            <v>1</v>
          </cell>
          <cell r="GR196">
            <v>2</v>
          </cell>
          <cell r="GS196"/>
          <cell r="GT196"/>
          <cell r="GU196"/>
          <cell r="GV196"/>
          <cell r="GW196"/>
          <cell r="GX196"/>
          <cell r="GY196"/>
          <cell r="GZ196"/>
          <cell r="HA196"/>
          <cell r="HB196"/>
          <cell r="HC196">
            <v>1</v>
          </cell>
          <cell r="HD196">
            <v>1</v>
          </cell>
          <cell r="HE196">
            <v>0</v>
          </cell>
          <cell r="HF196">
            <v>0</v>
          </cell>
          <cell r="HG196">
            <v>0</v>
          </cell>
          <cell r="HH196">
            <v>1</v>
          </cell>
          <cell r="HI196">
            <v>0</v>
          </cell>
          <cell r="HJ196"/>
          <cell r="HK196"/>
          <cell r="HL196"/>
          <cell r="HM196"/>
          <cell r="HN196"/>
          <cell r="HO196">
            <v>0</v>
          </cell>
          <cell r="HP196">
            <v>0</v>
          </cell>
          <cell r="HQ196">
            <v>0</v>
          </cell>
          <cell r="HR196">
            <v>0</v>
          </cell>
          <cell r="HS196">
            <v>38431.5</v>
          </cell>
          <cell r="HT196"/>
          <cell r="HU196">
            <v>0</v>
          </cell>
          <cell r="HV196"/>
          <cell r="HW196">
            <v>0</v>
          </cell>
          <cell r="HX196"/>
          <cell r="HY196">
            <v>0</v>
          </cell>
          <cell r="HZ196">
            <v>868531.8</v>
          </cell>
          <cell r="IA196">
            <v>244</v>
          </cell>
          <cell r="IB196">
            <v>198.17</v>
          </cell>
          <cell r="IC196">
            <v>20.333333333333332</v>
          </cell>
          <cell r="ID196">
            <v>19.817</v>
          </cell>
          <cell r="IE196">
            <v>10</v>
          </cell>
          <cell r="IF196">
            <v>6</v>
          </cell>
          <cell r="IG196">
            <v>47</v>
          </cell>
          <cell r="IH196">
            <v>18.333333333333332</v>
          </cell>
          <cell r="II196">
            <v>4.333333333333333</v>
          </cell>
          <cell r="IJ196"/>
          <cell r="IK196"/>
          <cell r="IL196"/>
          <cell r="IM196">
            <v>20.62</v>
          </cell>
          <cell r="IN196">
            <v>15000</v>
          </cell>
        </row>
        <row r="197">
          <cell r="A197">
            <v>194</v>
          </cell>
          <cell r="B197" t="str">
            <v>Mansa</v>
          </cell>
          <cell r="C197" t="str">
            <v>PUNJAB</v>
          </cell>
          <cell r="D197" t="str">
            <v>North</v>
          </cell>
          <cell r="E197" t="str">
            <v>RAMDOOT UDHYOG PRIVATE LIMITED</v>
          </cell>
          <cell r="F197"/>
          <cell r="G197"/>
          <cell r="H197">
            <v>0.5</v>
          </cell>
          <cell r="I197"/>
          <cell r="J197" t="str">
            <v>Medium</v>
          </cell>
          <cell r="K197"/>
          <cell r="L197"/>
          <cell r="M197"/>
          <cell r="N197"/>
          <cell r="O197">
            <v>12</v>
          </cell>
          <cell r="P197">
            <v>2800</v>
          </cell>
          <cell r="Q197">
            <v>3</v>
          </cell>
          <cell r="R197">
            <v>0</v>
          </cell>
          <cell r="S197">
            <v>0</v>
          </cell>
          <cell r="T197">
            <v>0</v>
          </cell>
          <cell r="U197">
            <v>0</v>
          </cell>
          <cell r="V197">
            <v>4</v>
          </cell>
          <cell r="W197">
            <v>0</v>
          </cell>
          <cell r="X197">
            <v>90</v>
          </cell>
          <cell r="Y197">
            <v>7.2622222222222213E-2</v>
          </cell>
          <cell r="Z197">
            <v>3.214285714285714E-2</v>
          </cell>
          <cell r="AA197">
            <v>2.3342857142857137E-3</v>
          </cell>
          <cell r="AB197">
            <v>0</v>
          </cell>
          <cell r="AC197">
            <v>12</v>
          </cell>
          <cell r="AD197">
            <v>0</v>
          </cell>
          <cell r="AE197">
            <v>0</v>
          </cell>
          <cell r="AF197">
            <v>0</v>
          </cell>
          <cell r="AG197">
            <v>0</v>
          </cell>
          <cell r="AH197">
            <v>12</v>
          </cell>
          <cell r="AI197">
            <v>0</v>
          </cell>
          <cell r="AJ197">
            <v>67</v>
          </cell>
          <cell r="AK197">
            <v>0</v>
          </cell>
          <cell r="AL197">
            <v>0</v>
          </cell>
          <cell r="AM197">
            <v>0</v>
          </cell>
          <cell r="AN197">
            <v>0</v>
          </cell>
          <cell r="AO197">
            <v>0</v>
          </cell>
          <cell r="AP197">
            <v>0</v>
          </cell>
          <cell r="AQ197">
            <v>16.14</v>
          </cell>
          <cell r="AR197">
            <v>13.44</v>
          </cell>
          <cell r="AS197">
            <v>0</v>
          </cell>
          <cell r="AT197">
            <v>0</v>
          </cell>
          <cell r="AU197">
            <v>23.78</v>
          </cell>
          <cell r="AV197">
            <v>12</v>
          </cell>
          <cell r="AW197">
            <v>0</v>
          </cell>
          <cell r="AX197"/>
          <cell r="AY197"/>
          <cell r="AZ197">
            <v>0</v>
          </cell>
          <cell r="BA197">
            <v>1</v>
          </cell>
          <cell r="BB197">
            <v>0</v>
          </cell>
          <cell r="BC197">
            <v>0</v>
          </cell>
          <cell r="BD197">
            <v>0</v>
          </cell>
          <cell r="BE197">
            <v>0</v>
          </cell>
          <cell r="BF197">
            <v>1</v>
          </cell>
          <cell r="BG197">
            <v>0</v>
          </cell>
          <cell r="BH197">
            <v>0</v>
          </cell>
          <cell r="BI197">
            <v>0</v>
          </cell>
          <cell r="BJ197">
            <v>0</v>
          </cell>
          <cell r="BK197">
            <v>0</v>
          </cell>
          <cell r="BL197">
            <v>0</v>
          </cell>
          <cell r="BM197">
            <v>0</v>
          </cell>
          <cell r="BN197">
            <v>0</v>
          </cell>
          <cell r="BO197">
            <v>1</v>
          </cell>
          <cell r="BP197">
            <v>0</v>
          </cell>
          <cell r="BQ197">
            <v>0</v>
          </cell>
          <cell r="BR197">
            <v>0</v>
          </cell>
          <cell r="BS197">
            <v>1</v>
          </cell>
          <cell r="BT197">
            <v>0</v>
          </cell>
          <cell r="BU197">
            <v>0</v>
          </cell>
          <cell r="BV197"/>
          <cell r="BW197"/>
          <cell r="BX197">
            <v>4</v>
          </cell>
          <cell r="BY197">
            <v>0</v>
          </cell>
          <cell r="BZ197">
            <v>1</v>
          </cell>
          <cell r="CA197">
            <v>0</v>
          </cell>
          <cell r="CB197">
            <v>0</v>
          </cell>
          <cell r="CC197">
            <v>0</v>
          </cell>
          <cell r="CD197">
            <v>0</v>
          </cell>
          <cell r="CE197">
            <v>1</v>
          </cell>
          <cell r="CF197">
            <v>0</v>
          </cell>
          <cell r="CG197">
            <v>1</v>
          </cell>
          <cell r="CH197">
            <v>0</v>
          </cell>
          <cell r="CI197">
            <v>0</v>
          </cell>
          <cell r="CJ197">
            <v>0</v>
          </cell>
          <cell r="CK197">
            <v>0</v>
          </cell>
          <cell r="CL197">
            <v>0</v>
          </cell>
          <cell r="CM197">
            <v>0</v>
          </cell>
          <cell r="CN197">
            <v>1</v>
          </cell>
          <cell r="CO197">
            <v>1</v>
          </cell>
          <cell r="CP197">
            <v>0</v>
          </cell>
          <cell r="CQ197">
            <v>0</v>
          </cell>
          <cell r="CR197">
            <v>2</v>
          </cell>
          <cell r="CS197">
            <v>1</v>
          </cell>
          <cell r="CT197">
            <v>0</v>
          </cell>
          <cell r="CU197"/>
          <cell r="CV197"/>
          <cell r="CW197"/>
          <cell r="CX197"/>
          <cell r="CY197"/>
          <cell r="CZ197"/>
          <cell r="DA197"/>
          <cell r="DB197"/>
          <cell r="DC197"/>
          <cell r="DD197"/>
          <cell r="DE197"/>
          <cell r="DF197"/>
          <cell r="DG197"/>
          <cell r="DH197">
            <v>0</v>
          </cell>
          <cell r="DI197">
            <v>0</v>
          </cell>
          <cell r="DJ197">
            <v>0</v>
          </cell>
          <cell r="DK197">
            <v>0</v>
          </cell>
          <cell r="DL197">
            <v>1</v>
          </cell>
          <cell r="DM197">
            <v>1</v>
          </cell>
          <cell r="DN197">
            <v>1</v>
          </cell>
          <cell r="DO197">
            <v>1</v>
          </cell>
          <cell r="DP197">
            <v>2</v>
          </cell>
          <cell r="DQ197">
            <v>2</v>
          </cell>
          <cell r="DR197">
            <v>2</v>
          </cell>
          <cell r="DS197"/>
          <cell r="DT197"/>
          <cell r="DU197"/>
          <cell r="DV197"/>
          <cell r="DW197"/>
          <cell r="DX197"/>
          <cell r="DY197"/>
          <cell r="DZ197"/>
          <cell r="EA197"/>
          <cell r="EB197"/>
          <cell r="EC197"/>
          <cell r="ED197"/>
          <cell r="EE197"/>
          <cell r="EF197"/>
          <cell r="EG197">
            <v>1</v>
          </cell>
          <cell r="EH197">
            <v>0.66666666666666663</v>
          </cell>
          <cell r="EI197">
            <v>0.5</v>
          </cell>
          <cell r="EJ197">
            <v>0</v>
          </cell>
          <cell r="EK197">
            <v>0</v>
          </cell>
          <cell r="EL197">
            <v>0</v>
          </cell>
          <cell r="EM197">
            <v>0</v>
          </cell>
          <cell r="EN197">
            <v>0</v>
          </cell>
          <cell r="EO197">
            <v>0</v>
          </cell>
          <cell r="EP197">
            <v>0</v>
          </cell>
          <cell r="EQ197">
            <v>0</v>
          </cell>
          <cell r="ER197">
            <v>0</v>
          </cell>
          <cell r="ES197"/>
          <cell r="ET197"/>
          <cell r="EU197"/>
          <cell r="EV197"/>
          <cell r="EW197"/>
          <cell r="EX197"/>
          <cell r="EY197"/>
          <cell r="EZ197"/>
          <cell r="FA197"/>
          <cell r="FB197"/>
          <cell r="FC197"/>
          <cell r="FD197"/>
          <cell r="FE197">
            <v>7</v>
          </cell>
          <cell r="FF197">
            <v>9</v>
          </cell>
          <cell r="FG197">
            <v>7.75</v>
          </cell>
          <cell r="FH197">
            <v>0</v>
          </cell>
          <cell r="FI197">
            <v>0</v>
          </cell>
          <cell r="FJ197">
            <v>0</v>
          </cell>
          <cell r="FK197">
            <v>0</v>
          </cell>
          <cell r="FL197">
            <v>0</v>
          </cell>
          <cell r="FM197">
            <v>0</v>
          </cell>
          <cell r="FN197">
            <v>0</v>
          </cell>
          <cell r="FO197">
            <v>0</v>
          </cell>
          <cell r="FP197">
            <v>0</v>
          </cell>
          <cell r="FQ197"/>
          <cell r="FR197"/>
          <cell r="FS197"/>
          <cell r="FT197"/>
          <cell r="FU197"/>
          <cell r="FV197"/>
          <cell r="FW197"/>
          <cell r="FX197"/>
          <cell r="FY197"/>
          <cell r="FZ197"/>
          <cell r="GA197"/>
          <cell r="GB197"/>
          <cell r="GC197">
            <v>7</v>
          </cell>
          <cell r="GD197">
            <v>9</v>
          </cell>
          <cell r="GE197">
            <v>9</v>
          </cell>
          <cell r="GF197">
            <v>0</v>
          </cell>
          <cell r="GG197">
            <v>0</v>
          </cell>
          <cell r="GH197">
            <v>0</v>
          </cell>
          <cell r="GI197">
            <v>0</v>
          </cell>
          <cell r="GJ197">
            <v>0</v>
          </cell>
          <cell r="GK197">
            <v>0</v>
          </cell>
          <cell r="GL197">
            <v>0</v>
          </cell>
          <cell r="GM197">
            <v>0</v>
          </cell>
          <cell r="GN197">
            <v>0</v>
          </cell>
          <cell r="GO197"/>
          <cell r="GP197">
            <v>0</v>
          </cell>
          <cell r="GQ197">
            <v>0</v>
          </cell>
          <cell r="GR197">
            <v>0</v>
          </cell>
          <cell r="GS197"/>
          <cell r="GT197"/>
          <cell r="GU197"/>
          <cell r="GV197"/>
          <cell r="GW197"/>
          <cell r="GX197"/>
          <cell r="GY197"/>
          <cell r="GZ197"/>
          <cell r="HA197"/>
          <cell r="HB197"/>
          <cell r="HC197">
            <v>0</v>
          </cell>
          <cell r="HD197">
            <v>0</v>
          </cell>
          <cell r="HE197">
            <v>0</v>
          </cell>
          <cell r="HF197">
            <v>0</v>
          </cell>
          <cell r="HG197">
            <v>0</v>
          </cell>
          <cell r="HH197">
            <v>0</v>
          </cell>
          <cell r="HI197">
            <v>1</v>
          </cell>
          <cell r="HJ197"/>
          <cell r="HK197"/>
          <cell r="HL197"/>
          <cell r="HM197"/>
          <cell r="HN197"/>
          <cell r="HO197">
            <v>0</v>
          </cell>
          <cell r="HP197">
            <v>0</v>
          </cell>
          <cell r="HQ197">
            <v>0</v>
          </cell>
          <cell r="HR197">
            <v>0</v>
          </cell>
          <cell r="HS197">
            <v>102220.5</v>
          </cell>
          <cell r="HT197"/>
          <cell r="HU197">
            <v>0</v>
          </cell>
          <cell r="HV197"/>
          <cell r="HW197">
            <v>0</v>
          </cell>
          <cell r="HX197"/>
          <cell r="HY197">
            <v>0</v>
          </cell>
          <cell r="HZ197">
            <v>645605</v>
          </cell>
          <cell r="IA197">
            <v>91</v>
          </cell>
          <cell r="IB197">
            <v>65.36</v>
          </cell>
          <cell r="IC197">
            <v>7.583333333333333</v>
          </cell>
          <cell r="ID197">
            <v>6.5359999999999996</v>
          </cell>
          <cell r="IE197">
            <v>4</v>
          </cell>
          <cell r="IF197">
            <v>0</v>
          </cell>
          <cell r="IG197">
            <v>26.333333333333332</v>
          </cell>
          <cell r="IH197">
            <v>0</v>
          </cell>
          <cell r="II197">
            <v>0</v>
          </cell>
          <cell r="IJ197"/>
          <cell r="IK197"/>
          <cell r="IL197"/>
          <cell r="IM197">
            <v>11.926666666666668</v>
          </cell>
          <cell r="IN197">
            <v>6000</v>
          </cell>
        </row>
        <row r="198">
          <cell r="A198">
            <v>195</v>
          </cell>
          <cell r="B198" t="str">
            <v>Tarn Taran</v>
          </cell>
          <cell r="C198" t="str">
            <v>PUNJAB</v>
          </cell>
          <cell r="D198" t="str">
            <v>North</v>
          </cell>
          <cell r="E198" t="str">
            <v>MAHAVIR STEEL CORPORATION</v>
          </cell>
          <cell r="F198"/>
          <cell r="G198"/>
          <cell r="H198">
            <v>0.5</v>
          </cell>
          <cell r="I198"/>
          <cell r="J198" t="str">
            <v>Medium</v>
          </cell>
          <cell r="K198"/>
          <cell r="L198"/>
          <cell r="M198"/>
          <cell r="N198"/>
          <cell r="O198">
            <v>16</v>
          </cell>
          <cell r="P198">
            <v>2800</v>
          </cell>
          <cell r="Q198">
            <v>1</v>
          </cell>
          <cell r="R198">
            <v>4</v>
          </cell>
          <cell r="S198">
            <v>0</v>
          </cell>
          <cell r="T198">
            <v>0</v>
          </cell>
          <cell r="U198">
            <v>0</v>
          </cell>
          <cell r="V198">
            <v>2</v>
          </cell>
          <cell r="W198">
            <v>0</v>
          </cell>
          <cell r="X198">
            <v>0</v>
          </cell>
          <cell r="Y198" t="str">
            <v/>
          </cell>
          <cell r="Z198">
            <v>0</v>
          </cell>
          <cell r="AA198" t="str">
            <v/>
          </cell>
          <cell r="AB198">
            <v>0</v>
          </cell>
          <cell r="AC198">
            <v>0</v>
          </cell>
          <cell r="AD198">
            <v>0</v>
          </cell>
          <cell r="AE198">
            <v>0</v>
          </cell>
          <cell r="AF198">
            <v>0</v>
          </cell>
          <cell r="AG198">
            <v>2.58</v>
          </cell>
          <cell r="AH198">
            <v>0</v>
          </cell>
          <cell r="AI198">
            <v>0</v>
          </cell>
          <cell r="AJ198">
            <v>0</v>
          </cell>
          <cell r="AK198">
            <v>26.55</v>
          </cell>
          <cell r="AL198">
            <v>12.74</v>
          </cell>
          <cell r="AM198">
            <v>0</v>
          </cell>
          <cell r="AN198">
            <v>0</v>
          </cell>
          <cell r="AO198">
            <v>0</v>
          </cell>
          <cell r="AP198">
            <v>8</v>
          </cell>
          <cell r="AQ198">
            <v>0</v>
          </cell>
          <cell r="AR198">
            <v>0</v>
          </cell>
          <cell r="AS198">
            <v>0</v>
          </cell>
          <cell r="AT198">
            <v>0</v>
          </cell>
          <cell r="AU198">
            <v>0</v>
          </cell>
          <cell r="AV198">
            <v>0</v>
          </cell>
          <cell r="AW198">
            <v>0</v>
          </cell>
          <cell r="AX198"/>
          <cell r="AY198"/>
          <cell r="AZ198">
            <v>0</v>
          </cell>
          <cell r="BA198">
            <v>0</v>
          </cell>
          <cell r="BB198">
            <v>0</v>
          </cell>
          <cell r="BC198">
            <v>0</v>
          </cell>
          <cell r="BD198">
            <v>0</v>
          </cell>
          <cell r="BE198">
            <v>1</v>
          </cell>
          <cell r="BF198">
            <v>0</v>
          </cell>
          <cell r="BG198">
            <v>0</v>
          </cell>
          <cell r="BH198">
            <v>0</v>
          </cell>
          <cell r="BI198">
            <v>1</v>
          </cell>
          <cell r="BJ198">
            <v>0</v>
          </cell>
          <cell r="BK198">
            <v>0</v>
          </cell>
          <cell r="BL198">
            <v>0</v>
          </cell>
          <cell r="BM198">
            <v>0</v>
          </cell>
          <cell r="BN198">
            <v>0</v>
          </cell>
          <cell r="BO198">
            <v>0</v>
          </cell>
          <cell r="BP198">
            <v>0</v>
          </cell>
          <cell r="BQ198">
            <v>0</v>
          </cell>
          <cell r="BR198">
            <v>0</v>
          </cell>
          <cell r="BS198">
            <v>0</v>
          </cell>
          <cell r="BT198">
            <v>0</v>
          </cell>
          <cell r="BU198">
            <v>0</v>
          </cell>
          <cell r="BV198"/>
          <cell r="BW198"/>
          <cell r="BX198">
            <v>2</v>
          </cell>
          <cell r="BY198">
            <v>0</v>
          </cell>
          <cell r="BZ198">
            <v>0</v>
          </cell>
          <cell r="CA198">
            <v>0</v>
          </cell>
          <cell r="CB198">
            <v>0</v>
          </cell>
          <cell r="CC198">
            <v>0</v>
          </cell>
          <cell r="CD198">
            <v>1</v>
          </cell>
          <cell r="CE198">
            <v>0</v>
          </cell>
          <cell r="CF198">
            <v>0</v>
          </cell>
          <cell r="CG198">
            <v>0</v>
          </cell>
          <cell r="CH198">
            <v>1</v>
          </cell>
          <cell r="CI198">
            <v>1</v>
          </cell>
          <cell r="CJ198">
            <v>0</v>
          </cell>
          <cell r="CK198">
            <v>0</v>
          </cell>
          <cell r="CL198">
            <v>0</v>
          </cell>
          <cell r="CM198">
            <v>1</v>
          </cell>
          <cell r="CN198">
            <v>0</v>
          </cell>
          <cell r="CO198">
            <v>0</v>
          </cell>
          <cell r="CP198">
            <v>0</v>
          </cell>
          <cell r="CQ198">
            <v>0</v>
          </cell>
          <cell r="CR198">
            <v>0</v>
          </cell>
          <cell r="CS198">
            <v>0</v>
          </cell>
          <cell r="CT198">
            <v>0</v>
          </cell>
          <cell r="CU198"/>
          <cell r="CV198"/>
          <cell r="CW198"/>
          <cell r="CX198"/>
          <cell r="CY198"/>
          <cell r="CZ198"/>
          <cell r="DA198"/>
          <cell r="DB198"/>
          <cell r="DC198"/>
          <cell r="DD198"/>
          <cell r="DE198"/>
          <cell r="DF198"/>
          <cell r="DG198"/>
          <cell r="DH198">
            <v>1</v>
          </cell>
          <cell r="DI198">
            <v>1</v>
          </cell>
          <cell r="DJ198">
            <v>0</v>
          </cell>
          <cell r="DK198">
            <v>1</v>
          </cell>
          <cell r="DL198">
            <v>1</v>
          </cell>
          <cell r="DM198">
            <v>1</v>
          </cell>
          <cell r="DN198">
            <v>0</v>
          </cell>
          <cell r="DO198">
            <v>0</v>
          </cell>
          <cell r="DP198">
            <v>0</v>
          </cell>
          <cell r="DQ198">
            <v>0</v>
          </cell>
          <cell r="DR198">
            <v>0</v>
          </cell>
          <cell r="DS198"/>
          <cell r="DT198"/>
          <cell r="DU198"/>
          <cell r="DV198"/>
          <cell r="DW198"/>
          <cell r="DX198"/>
          <cell r="DY198"/>
          <cell r="DZ198"/>
          <cell r="EA198"/>
          <cell r="EB198"/>
          <cell r="EC198"/>
          <cell r="ED198"/>
          <cell r="EE198"/>
          <cell r="EF198"/>
          <cell r="EG198">
            <v>0</v>
          </cell>
          <cell r="EH198">
            <v>0</v>
          </cell>
          <cell r="EI198">
            <v>0</v>
          </cell>
          <cell r="EJ198">
            <v>0</v>
          </cell>
          <cell r="EK198">
            <v>0</v>
          </cell>
          <cell r="EL198">
            <v>0</v>
          </cell>
          <cell r="EM198">
            <v>0</v>
          </cell>
          <cell r="EN198">
            <v>0</v>
          </cell>
          <cell r="EO198">
            <v>0</v>
          </cell>
          <cell r="EP198">
            <v>0</v>
          </cell>
          <cell r="EQ198">
            <v>0</v>
          </cell>
          <cell r="ER198">
            <v>0</v>
          </cell>
          <cell r="ES198"/>
          <cell r="ET198"/>
          <cell r="EU198"/>
          <cell r="EV198"/>
          <cell r="EW198"/>
          <cell r="EX198"/>
          <cell r="EY198"/>
          <cell r="EZ198"/>
          <cell r="FA198"/>
          <cell r="FB198"/>
          <cell r="FC198"/>
          <cell r="FD198"/>
          <cell r="FE198">
            <v>0</v>
          </cell>
          <cell r="FF198">
            <v>0</v>
          </cell>
          <cell r="FG198">
            <v>0</v>
          </cell>
          <cell r="FH198">
            <v>0</v>
          </cell>
          <cell r="FI198">
            <v>0</v>
          </cell>
          <cell r="FJ198">
            <v>0</v>
          </cell>
          <cell r="FK198">
            <v>0</v>
          </cell>
          <cell r="FL198">
            <v>0</v>
          </cell>
          <cell r="FM198">
            <v>0</v>
          </cell>
          <cell r="FN198">
            <v>0</v>
          </cell>
          <cell r="FO198">
            <v>0</v>
          </cell>
          <cell r="FP198">
            <v>0</v>
          </cell>
          <cell r="FQ198"/>
          <cell r="FR198"/>
          <cell r="FS198"/>
          <cell r="FT198"/>
          <cell r="FU198"/>
          <cell r="FV198"/>
          <cell r="FW198"/>
          <cell r="FX198"/>
          <cell r="FY198"/>
          <cell r="FZ198"/>
          <cell r="GA198"/>
          <cell r="GB198"/>
          <cell r="GC198">
            <v>0</v>
          </cell>
          <cell r="GD198">
            <v>0</v>
          </cell>
          <cell r="GE198">
            <v>0</v>
          </cell>
          <cell r="GF198">
            <v>0</v>
          </cell>
          <cell r="GG198">
            <v>0</v>
          </cell>
          <cell r="GH198">
            <v>0</v>
          </cell>
          <cell r="GI198">
            <v>0</v>
          </cell>
          <cell r="GJ198">
            <v>0</v>
          </cell>
          <cell r="GK198">
            <v>0</v>
          </cell>
          <cell r="GL198">
            <v>0</v>
          </cell>
          <cell r="GM198">
            <v>0</v>
          </cell>
          <cell r="GN198">
            <v>0</v>
          </cell>
          <cell r="GO198"/>
          <cell r="GP198">
            <v>0</v>
          </cell>
          <cell r="GQ198">
            <v>0</v>
          </cell>
          <cell r="GR198">
            <v>0</v>
          </cell>
          <cell r="GS198"/>
          <cell r="GT198"/>
          <cell r="GU198"/>
          <cell r="GV198"/>
          <cell r="GW198"/>
          <cell r="GX198"/>
          <cell r="GY198"/>
          <cell r="GZ198"/>
          <cell r="HA198"/>
          <cell r="HB198"/>
          <cell r="HC198">
            <v>0</v>
          </cell>
          <cell r="HD198">
            <v>0</v>
          </cell>
          <cell r="HE198">
            <v>0</v>
          </cell>
          <cell r="HF198">
            <v>0</v>
          </cell>
          <cell r="HG198">
            <v>0</v>
          </cell>
          <cell r="HH198">
            <v>0</v>
          </cell>
          <cell r="HI198">
            <v>0</v>
          </cell>
          <cell r="HJ198"/>
          <cell r="HK198"/>
          <cell r="HL198"/>
          <cell r="HM198"/>
          <cell r="HN198"/>
          <cell r="HO198">
            <v>0</v>
          </cell>
          <cell r="HP198">
            <v>0</v>
          </cell>
          <cell r="HQ198">
            <v>0</v>
          </cell>
          <cell r="HR198">
            <v>0</v>
          </cell>
          <cell r="HS198">
            <v>0</v>
          </cell>
          <cell r="HT198"/>
          <cell r="HU198">
            <v>0</v>
          </cell>
          <cell r="HV198"/>
          <cell r="HW198">
            <v>0</v>
          </cell>
          <cell r="HX198"/>
          <cell r="HY198">
            <v>0</v>
          </cell>
          <cell r="HZ198">
            <v>0</v>
          </cell>
          <cell r="IA198">
            <v>41.870000000000005</v>
          </cell>
          <cell r="IB198">
            <v>8</v>
          </cell>
          <cell r="IC198">
            <v>3.4891666666666672</v>
          </cell>
          <cell r="ID198">
            <v>0.8</v>
          </cell>
          <cell r="IE198">
            <v>0</v>
          </cell>
          <cell r="IF198">
            <v>0.86</v>
          </cell>
          <cell r="IG198">
            <v>0</v>
          </cell>
          <cell r="IH198">
            <v>13.096666666666666</v>
          </cell>
          <cell r="II198">
            <v>2.6666666666666665</v>
          </cell>
          <cell r="IJ198"/>
          <cell r="IK198"/>
          <cell r="IL198"/>
          <cell r="IM198">
            <v>0</v>
          </cell>
          <cell r="IN198">
            <v>3700</v>
          </cell>
        </row>
        <row r="199">
          <cell r="A199">
            <v>196</v>
          </cell>
          <cell r="B199" t="str">
            <v>Nawanshahr (SBS Nagar)</v>
          </cell>
          <cell r="C199" t="str">
            <v>PUNJAB</v>
          </cell>
          <cell r="D199" t="str">
            <v>North</v>
          </cell>
          <cell r="E199" t="str">
            <v>PAL CEMENT AND STEEL PVT. LTD.</v>
          </cell>
          <cell r="F199"/>
          <cell r="G199"/>
          <cell r="H199">
            <v>0.5</v>
          </cell>
          <cell r="I199"/>
          <cell r="J199" t="str">
            <v>Medium</v>
          </cell>
          <cell r="K199"/>
          <cell r="L199"/>
          <cell r="M199"/>
          <cell r="N199" t="str">
            <v>Abhishek Wadhwa</v>
          </cell>
          <cell r="O199">
            <v>10</v>
          </cell>
          <cell r="P199">
            <v>2700</v>
          </cell>
          <cell r="Q199">
            <v>1</v>
          </cell>
          <cell r="R199">
            <v>2</v>
          </cell>
          <cell r="S199">
            <v>0</v>
          </cell>
          <cell r="T199">
            <v>0</v>
          </cell>
          <cell r="U199">
            <v>0</v>
          </cell>
          <cell r="V199">
            <v>0</v>
          </cell>
          <cell r="W199">
            <v>0</v>
          </cell>
          <cell r="X199">
            <v>0</v>
          </cell>
          <cell r="Y199" t="str">
            <v/>
          </cell>
          <cell r="Z199">
            <v>0</v>
          </cell>
          <cell r="AA199" t="str">
            <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cell r="AY199"/>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cell r="BW199"/>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0</v>
          </cell>
          <cell r="CP199">
            <v>0</v>
          </cell>
          <cell r="CQ199">
            <v>0</v>
          </cell>
          <cell r="CR199">
            <v>0</v>
          </cell>
          <cell r="CS199">
            <v>0</v>
          </cell>
          <cell r="CT199">
            <v>0</v>
          </cell>
          <cell r="CU199"/>
          <cell r="CV199"/>
          <cell r="CW199"/>
          <cell r="CX199"/>
          <cell r="CY199"/>
          <cell r="CZ199"/>
          <cell r="DA199"/>
          <cell r="DB199"/>
          <cell r="DC199"/>
          <cell r="DD199"/>
          <cell r="DE199"/>
          <cell r="DF199"/>
          <cell r="DG199"/>
          <cell r="DH199">
            <v>0</v>
          </cell>
          <cell r="DI199">
            <v>0</v>
          </cell>
          <cell r="DJ199">
            <v>0</v>
          </cell>
          <cell r="DK199">
            <v>0</v>
          </cell>
          <cell r="DL199">
            <v>0</v>
          </cell>
          <cell r="DM199">
            <v>0</v>
          </cell>
          <cell r="DN199">
            <v>0</v>
          </cell>
          <cell r="DO199">
            <v>0</v>
          </cell>
          <cell r="DP199">
            <v>0</v>
          </cell>
          <cell r="DQ199">
            <v>0</v>
          </cell>
          <cell r="DR199">
            <v>0</v>
          </cell>
          <cell r="DS199"/>
          <cell r="DT199"/>
          <cell r="DU199"/>
          <cell r="DV199"/>
          <cell r="DW199"/>
          <cell r="DX199"/>
          <cell r="DY199"/>
          <cell r="DZ199"/>
          <cell r="EA199"/>
          <cell r="EB199"/>
          <cell r="EC199"/>
          <cell r="ED199"/>
          <cell r="EE199"/>
          <cell r="EF199"/>
          <cell r="EG199">
            <v>0.5</v>
          </cell>
          <cell r="EH199">
            <v>0.2</v>
          </cell>
          <cell r="EI199">
            <v>0</v>
          </cell>
          <cell r="EJ199">
            <v>0</v>
          </cell>
          <cell r="EK199">
            <v>0</v>
          </cell>
          <cell r="EL199">
            <v>0</v>
          </cell>
          <cell r="EM199">
            <v>0</v>
          </cell>
          <cell r="EN199">
            <v>0</v>
          </cell>
          <cell r="EO199">
            <v>0</v>
          </cell>
          <cell r="EP199">
            <v>0</v>
          </cell>
          <cell r="EQ199">
            <v>0</v>
          </cell>
          <cell r="ER199">
            <v>0</v>
          </cell>
          <cell r="ES199"/>
          <cell r="ET199"/>
          <cell r="EU199"/>
          <cell r="EV199"/>
          <cell r="EW199"/>
          <cell r="EX199"/>
          <cell r="EY199"/>
          <cell r="EZ199"/>
          <cell r="FA199"/>
          <cell r="FB199"/>
          <cell r="FC199"/>
          <cell r="FD199"/>
          <cell r="FE199">
            <v>9.5</v>
          </cell>
          <cell r="FF199">
            <v>9.8000000000000007</v>
          </cell>
          <cell r="FG199">
            <v>6.2</v>
          </cell>
          <cell r="FH199">
            <v>0</v>
          </cell>
          <cell r="FI199">
            <v>0</v>
          </cell>
          <cell r="FJ199">
            <v>0</v>
          </cell>
          <cell r="FK199">
            <v>0</v>
          </cell>
          <cell r="FL199">
            <v>0</v>
          </cell>
          <cell r="FM199">
            <v>0</v>
          </cell>
          <cell r="FN199">
            <v>0</v>
          </cell>
          <cell r="FO199">
            <v>0</v>
          </cell>
          <cell r="FP199">
            <v>0</v>
          </cell>
          <cell r="FQ199"/>
          <cell r="FR199"/>
          <cell r="FS199"/>
          <cell r="FT199"/>
          <cell r="FU199"/>
          <cell r="FV199"/>
          <cell r="FW199"/>
          <cell r="FX199"/>
          <cell r="FY199"/>
          <cell r="FZ199"/>
          <cell r="GA199"/>
          <cell r="GB199"/>
          <cell r="GC199">
            <v>9.5</v>
          </cell>
          <cell r="GD199">
            <v>9.8000000000000007</v>
          </cell>
          <cell r="GE199">
            <v>9.8000000000000007</v>
          </cell>
          <cell r="GF199">
            <v>0</v>
          </cell>
          <cell r="GG199">
            <v>0</v>
          </cell>
          <cell r="GH199">
            <v>0</v>
          </cell>
          <cell r="GI199">
            <v>0</v>
          </cell>
          <cell r="GJ199">
            <v>0</v>
          </cell>
          <cell r="GK199">
            <v>0</v>
          </cell>
          <cell r="GL199">
            <v>0</v>
          </cell>
          <cell r="GM199">
            <v>0</v>
          </cell>
          <cell r="GN199">
            <v>0</v>
          </cell>
          <cell r="GO199"/>
          <cell r="GP199">
            <v>0</v>
          </cell>
          <cell r="GQ199">
            <v>0</v>
          </cell>
          <cell r="GR199">
            <v>0</v>
          </cell>
          <cell r="GS199"/>
          <cell r="GT199"/>
          <cell r="GU199"/>
          <cell r="GV199"/>
          <cell r="GW199"/>
          <cell r="GX199"/>
          <cell r="GY199"/>
          <cell r="GZ199"/>
          <cell r="HA199"/>
          <cell r="HB199"/>
          <cell r="HC199">
            <v>0</v>
          </cell>
          <cell r="HD199">
            <v>0</v>
          </cell>
          <cell r="HE199">
            <v>0</v>
          </cell>
          <cell r="HF199">
            <v>0</v>
          </cell>
          <cell r="HG199">
            <v>0</v>
          </cell>
          <cell r="HH199">
            <v>0</v>
          </cell>
          <cell r="HI199">
            <v>0</v>
          </cell>
          <cell r="HJ199"/>
          <cell r="HK199"/>
          <cell r="HL199"/>
          <cell r="HM199"/>
          <cell r="HN199"/>
          <cell r="HO199">
            <v>0</v>
          </cell>
          <cell r="HP199">
            <v>0</v>
          </cell>
          <cell r="HQ199">
            <v>0</v>
          </cell>
          <cell r="HR199">
            <v>0</v>
          </cell>
          <cell r="HS199">
            <v>2735</v>
          </cell>
          <cell r="HT199"/>
          <cell r="HU199">
            <v>0</v>
          </cell>
          <cell r="HV199"/>
          <cell r="HW199">
            <v>0</v>
          </cell>
          <cell r="HX199"/>
          <cell r="HY199">
            <v>0</v>
          </cell>
          <cell r="HZ199">
            <v>44920</v>
          </cell>
          <cell r="IA199">
            <v>0</v>
          </cell>
          <cell r="IB199">
            <v>0</v>
          </cell>
          <cell r="IC199">
            <v>0</v>
          </cell>
          <cell r="ID199">
            <v>0</v>
          </cell>
          <cell r="IE199">
            <v>0</v>
          </cell>
          <cell r="IF199">
            <v>0</v>
          </cell>
          <cell r="IG199">
            <v>0</v>
          </cell>
          <cell r="IH199">
            <v>0</v>
          </cell>
          <cell r="II199">
            <v>0</v>
          </cell>
          <cell r="IJ199"/>
          <cell r="IK199"/>
          <cell r="IL199"/>
          <cell r="IM199">
            <v>0</v>
          </cell>
          <cell r="IN199">
            <v>2700</v>
          </cell>
        </row>
        <row r="200">
          <cell r="A200">
            <v>197</v>
          </cell>
          <cell r="B200" t="str">
            <v>Faridkot</v>
          </cell>
          <cell r="C200" t="str">
            <v>PUNJAB</v>
          </cell>
          <cell r="D200" t="str">
            <v>North</v>
          </cell>
          <cell r="E200" t="str">
            <v>TANVI SALES</v>
          </cell>
          <cell r="F200"/>
          <cell r="G200"/>
          <cell r="H200">
            <v>0.5</v>
          </cell>
          <cell r="I200"/>
          <cell r="J200" t="str">
            <v>Medium</v>
          </cell>
          <cell r="K200">
            <v>1</v>
          </cell>
          <cell r="L200"/>
          <cell r="M200"/>
          <cell r="N200"/>
          <cell r="O200">
            <v>4</v>
          </cell>
          <cell r="P200">
            <v>2500</v>
          </cell>
          <cell r="Q200">
            <v>0</v>
          </cell>
          <cell r="R200">
            <v>0</v>
          </cell>
          <cell r="S200">
            <v>2</v>
          </cell>
          <cell r="T200">
            <v>3</v>
          </cell>
          <cell r="U200">
            <v>0</v>
          </cell>
          <cell r="V200">
            <v>2</v>
          </cell>
          <cell r="W200">
            <v>0</v>
          </cell>
          <cell r="X200">
            <v>0</v>
          </cell>
          <cell r="Y200" t="str">
            <v/>
          </cell>
          <cell r="Z200">
            <v>0</v>
          </cell>
          <cell r="AA200" t="str">
            <v/>
          </cell>
          <cell r="AB200">
            <v>0</v>
          </cell>
          <cell r="AC200">
            <v>0</v>
          </cell>
          <cell r="AD200">
            <v>0</v>
          </cell>
          <cell r="AE200">
            <v>0</v>
          </cell>
          <cell r="AF200">
            <v>0</v>
          </cell>
          <cell r="AG200">
            <v>0</v>
          </cell>
          <cell r="AH200">
            <v>0</v>
          </cell>
          <cell r="AI200">
            <v>0</v>
          </cell>
          <cell r="AJ200">
            <v>12</v>
          </cell>
          <cell r="AK200">
            <v>0</v>
          </cell>
          <cell r="AL200">
            <v>15</v>
          </cell>
          <cell r="AM200">
            <v>0</v>
          </cell>
          <cell r="AN200">
            <v>0</v>
          </cell>
          <cell r="AO200">
            <v>12</v>
          </cell>
          <cell r="AP200">
            <v>0</v>
          </cell>
          <cell r="AQ200">
            <v>0</v>
          </cell>
          <cell r="AR200">
            <v>0</v>
          </cell>
          <cell r="AS200">
            <v>0</v>
          </cell>
          <cell r="AT200">
            <v>0</v>
          </cell>
          <cell r="AU200">
            <v>0</v>
          </cell>
          <cell r="AV200">
            <v>0</v>
          </cell>
          <cell r="AW200">
            <v>0</v>
          </cell>
          <cell r="AX200"/>
          <cell r="AY200"/>
          <cell r="AZ200">
            <v>0</v>
          </cell>
          <cell r="BA200">
            <v>0</v>
          </cell>
          <cell r="BB200">
            <v>0</v>
          </cell>
          <cell r="BC200">
            <v>0</v>
          </cell>
          <cell r="BD200">
            <v>0</v>
          </cell>
          <cell r="BE200">
            <v>0</v>
          </cell>
          <cell r="BF200">
            <v>0</v>
          </cell>
          <cell r="BG200">
            <v>0</v>
          </cell>
          <cell r="BH200">
            <v>1</v>
          </cell>
          <cell r="BI200">
            <v>0</v>
          </cell>
          <cell r="BJ200">
            <v>1</v>
          </cell>
          <cell r="BK200">
            <v>0</v>
          </cell>
          <cell r="BL200">
            <v>0</v>
          </cell>
          <cell r="BM200">
            <v>0</v>
          </cell>
          <cell r="BN200">
            <v>0</v>
          </cell>
          <cell r="BO200">
            <v>0</v>
          </cell>
          <cell r="BP200">
            <v>0</v>
          </cell>
          <cell r="BQ200">
            <v>0</v>
          </cell>
          <cell r="BR200">
            <v>0</v>
          </cell>
          <cell r="BS200">
            <v>0</v>
          </cell>
          <cell r="BT200">
            <v>0</v>
          </cell>
          <cell r="BU200">
            <v>0</v>
          </cell>
          <cell r="BV200"/>
          <cell r="BW200"/>
          <cell r="BX200">
            <v>2</v>
          </cell>
          <cell r="BY200">
            <v>0</v>
          </cell>
          <cell r="BZ200">
            <v>0</v>
          </cell>
          <cell r="CA200">
            <v>0</v>
          </cell>
          <cell r="CB200">
            <v>0</v>
          </cell>
          <cell r="CC200">
            <v>0</v>
          </cell>
          <cell r="CD200">
            <v>0</v>
          </cell>
          <cell r="CE200">
            <v>0</v>
          </cell>
          <cell r="CF200">
            <v>0</v>
          </cell>
          <cell r="CG200">
            <v>1</v>
          </cell>
          <cell r="CH200">
            <v>0</v>
          </cell>
          <cell r="CI200">
            <v>1</v>
          </cell>
          <cell r="CJ200">
            <v>0</v>
          </cell>
          <cell r="CK200">
            <v>0</v>
          </cell>
          <cell r="CL200">
            <v>1</v>
          </cell>
          <cell r="CM200">
            <v>0</v>
          </cell>
          <cell r="CN200">
            <v>0</v>
          </cell>
          <cell r="CO200">
            <v>0</v>
          </cell>
          <cell r="CP200">
            <v>0</v>
          </cell>
          <cell r="CQ200">
            <v>0</v>
          </cell>
          <cell r="CR200">
            <v>0</v>
          </cell>
          <cell r="CS200">
            <v>0</v>
          </cell>
          <cell r="CT200">
            <v>0</v>
          </cell>
          <cell r="CU200"/>
          <cell r="CV200"/>
          <cell r="CW200"/>
          <cell r="CX200"/>
          <cell r="CY200"/>
          <cell r="CZ200"/>
          <cell r="DA200"/>
          <cell r="DB200"/>
          <cell r="DC200"/>
          <cell r="DD200"/>
          <cell r="DE200"/>
          <cell r="DF200"/>
          <cell r="DG200"/>
          <cell r="DH200">
            <v>1</v>
          </cell>
          <cell r="DI200">
            <v>1</v>
          </cell>
          <cell r="DJ200">
            <v>1</v>
          </cell>
          <cell r="DK200">
            <v>1</v>
          </cell>
          <cell r="DL200">
            <v>1</v>
          </cell>
          <cell r="DM200">
            <v>0</v>
          </cell>
          <cell r="DN200">
            <v>0</v>
          </cell>
          <cell r="DO200">
            <v>0</v>
          </cell>
          <cell r="DP200">
            <v>0</v>
          </cell>
          <cell r="DQ200">
            <v>0</v>
          </cell>
          <cell r="DR200">
            <v>0</v>
          </cell>
          <cell r="DS200"/>
          <cell r="DT200"/>
          <cell r="DU200"/>
          <cell r="DV200"/>
          <cell r="DW200"/>
          <cell r="DX200"/>
          <cell r="DY200"/>
          <cell r="DZ200"/>
          <cell r="EA200"/>
          <cell r="EB200"/>
          <cell r="EC200"/>
          <cell r="ED200"/>
          <cell r="EE200"/>
          <cell r="EF200"/>
          <cell r="EG200">
            <v>0</v>
          </cell>
          <cell r="EH200">
            <v>0</v>
          </cell>
          <cell r="EI200">
            <v>0</v>
          </cell>
          <cell r="EJ200">
            <v>0</v>
          </cell>
          <cell r="EK200">
            <v>0</v>
          </cell>
          <cell r="EL200">
            <v>0</v>
          </cell>
          <cell r="EM200">
            <v>0</v>
          </cell>
          <cell r="EN200">
            <v>0</v>
          </cell>
          <cell r="EO200">
            <v>0</v>
          </cell>
          <cell r="EP200">
            <v>0</v>
          </cell>
          <cell r="EQ200">
            <v>0</v>
          </cell>
          <cell r="ER200">
            <v>0</v>
          </cell>
          <cell r="ES200"/>
          <cell r="ET200"/>
          <cell r="EU200"/>
          <cell r="EV200"/>
          <cell r="EW200"/>
          <cell r="EX200"/>
          <cell r="EY200"/>
          <cell r="EZ200"/>
          <cell r="FA200"/>
          <cell r="FB200"/>
          <cell r="FC200"/>
          <cell r="FD200"/>
          <cell r="FE200">
            <v>0</v>
          </cell>
          <cell r="FF200">
            <v>0</v>
          </cell>
          <cell r="FG200">
            <v>0</v>
          </cell>
          <cell r="FH200">
            <v>0</v>
          </cell>
          <cell r="FI200">
            <v>0</v>
          </cell>
          <cell r="FJ200">
            <v>0</v>
          </cell>
          <cell r="FK200">
            <v>0</v>
          </cell>
          <cell r="FL200">
            <v>0</v>
          </cell>
          <cell r="FM200">
            <v>0</v>
          </cell>
          <cell r="FN200">
            <v>0</v>
          </cell>
          <cell r="FO200">
            <v>0</v>
          </cell>
          <cell r="FP200">
            <v>0</v>
          </cell>
          <cell r="FQ200"/>
          <cell r="FR200"/>
          <cell r="FS200"/>
          <cell r="FT200"/>
          <cell r="FU200"/>
          <cell r="FV200"/>
          <cell r="FW200"/>
          <cell r="FX200"/>
          <cell r="FY200"/>
          <cell r="FZ200"/>
          <cell r="GA200"/>
          <cell r="GB200"/>
          <cell r="GC200">
            <v>0</v>
          </cell>
          <cell r="GD200">
            <v>0</v>
          </cell>
          <cell r="GE200">
            <v>0</v>
          </cell>
          <cell r="GF200">
            <v>0</v>
          </cell>
          <cell r="GG200">
            <v>0</v>
          </cell>
          <cell r="GH200">
            <v>0</v>
          </cell>
          <cell r="GI200">
            <v>0</v>
          </cell>
          <cell r="GJ200">
            <v>0</v>
          </cell>
          <cell r="GK200">
            <v>0</v>
          </cell>
          <cell r="GL200">
            <v>0</v>
          </cell>
          <cell r="GM200">
            <v>0</v>
          </cell>
          <cell r="GN200">
            <v>0</v>
          </cell>
          <cell r="GO200"/>
          <cell r="GP200">
            <v>0</v>
          </cell>
          <cell r="GQ200">
            <v>1</v>
          </cell>
          <cell r="GR200">
            <v>3</v>
          </cell>
          <cell r="GS200"/>
          <cell r="GT200"/>
          <cell r="GU200"/>
          <cell r="GV200"/>
          <cell r="GW200"/>
          <cell r="GX200"/>
          <cell r="GY200"/>
          <cell r="GZ200"/>
          <cell r="HA200"/>
          <cell r="HB200"/>
          <cell r="HC200">
            <v>1</v>
          </cell>
          <cell r="HD200">
            <v>1</v>
          </cell>
          <cell r="HE200">
            <v>1</v>
          </cell>
          <cell r="HF200">
            <v>0</v>
          </cell>
          <cell r="HG200">
            <v>0</v>
          </cell>
          <cell r="HH200">
            <v>0</v>
          </cell>
          <cell r="HI200">
            <v>0</v>
          </cell>
          <cell r="HJ200"/>
          <cell r="HK200"/>
          <cell r="HL200"/>
          <cell r="HM200"/>
          <cell r="HN200"/>
          <cell r="HO200">
            <v>0</v>
          </cell>
          <cell r="HP200">
            <v>0</v>
          </cell>
          <cell r="HQ200">
            <v>0</v>
          </cell>
          <cell r="HR200">
            <v>0</v>
          </cell>
          <cell r="HS200">
            <v>556</v>
          </cell>
          <cell r="HT200"/>
          <cell r="HU200">
            <v>0</v>
          </cell>
          <cell r="HV200"/>
          <cell r="HW200">
            <v>0</v>
          </cell>
          <cell r="HX200"/>
          <cell r="HY200">
            <v>0</v>
          </cell>
          <cell r="HZ200">
            <v>3224.7999999999997</v>
          </cell>
          <cell r="IA200">
            <v>27</v>
          </cell>
          <cell r="IB200">
            <v>12</v>
          </cell>
          <cell r="IC200">
            <v>2.25</v>
          </cell>
          <cell r="ID200">
            <v>1.2</v>
          </cell>
          <cell r="IE200">
            <v>0</v>
          </cell>
          <cell r="IF200">
            <v>0</v>
          </cell>
          <cell r="IG200">
            <v>4</v>
          </cell>
          <cell r="IH200">
            <v>5</v>
          </cell>
          <cell r="II200">
            <v>4</v>
          </cell>
          <cell r="IJ200"/>
          <cell r="IK200"/>
          <cell r="IL200"/>
          <cell r="IM200">
            <v>0</v>
          </cell>
          <cell r="IN200">
            <v>3500</v>
          </cell>
        </row>
        <row r="201">
          <cell r="A201">
            <v>198</v>
          </cell>
          <cell r="B201" t="str">
            <v>Fatehgarh Sahib</v>
          </cell>
          <cell r="C201" t="str">
            <v>PUNJAB</v>
          </cell>
          <cell r="D201" t="str">
            <v>North</v>
          </cell>
          <cell r="E201" t="str">
            <v>PAL CEMENT AND STEEL PVT. LTD.</v>
          </cell>
          <cell r="F201"/>
          <cell r="G201"/>
          <cell r="H201">
            <v>0.5</v>
          </cell>
          <cell r="I201"/>
          <cell r="J201" t="str">
            <v>Medium</v>
          </cell>
          <cell r="K201"/>
          <cell r="L201"/>
          <cell r="M201"/>
          <cell r="N201"/>
          <cell r="O201">
            <v>17</v>
          </cell>
          <cell r="P201">
            <v>2500</v>
          </cell>
          <cell r="Q201">
            <v>1</v>
          </cell>
          <cell r="R201">
            <v>1</v>
          </cell>
          <cell r="S201">
            <v>5</v>
          </cell>
          <cell r="T201">
            <v>0</v>
          </cell>
          <cell r="U201">
            <v>0</v>
          </cell>
          <cell r="V201">
            <v>5</v>
          </cell>
          <cell r="W201">
            <v>0</v>
          </cell>
          <cell r="X201">
            <v>0</v>
          </cell>
          <cell r="Y201" t="str">
            <v/>
          </cell>
          <cell r="Z201">
            <v>0</v>
          </cell>
          <cell r="AA201" t="str">
            <v/>
          </cell>
          <cell r="AB201">
            <v>0</v>
          </cell>
          <cell r="AC201">
            <v>0</v>
          </cell>
          <cell r="AD201">
            <v>0</v>
          </cell>
          <cell r="AE201">
            <v>0</v>
          </cell>
          <cell r="AF201">
            <v>0</v>
          </cell>
          <cell r="AG201">
            <v>30</v>
          </cell>
          <cell r="AH201">
            <v>50</v>
          </cell>
          <cell r="AI201">
            <v>21</v>
          </cell>
          <cell r="AJ201">
            <v>33</v>
          </cell>
          <cell r="AK201">
            <v>0</v>
          </cell>
          <cell r="AL201">
            <v>361</v>
          </cell>
          <cell r="AM201">
            <v>0</v>
          </cell>
          <cell r="AN201">
            <v>66</v>
          </cell>
          <cell r="AO201">
            <v>70</v>
          </cell>
          <cell r="AP201">
            <v>33</v>
          </cell>
          <cell r="AQ201">
            <v>0</v>
          </cell>
          <cell r="AR201">
            <v>0</v>
          </cell>
          <cell r="AS201">
            <v>0</v>
          </cell>
          <cell r="AT201">
            <v>30.11</v>
          </cell>
          <cell r="AU201">
            <v>0</v>
          </cell>
          <cell r="AV201">
            <v>0</v>
          </cell>
          <cell r="AW201">
            <v>0</v>
          </cell>
          <cell r="AX201"/>
          <cell r="AY201"/>
          <cell r="AZ201">
            <v>0</v>
          </cell>
          <cell r="BA201">
            <v>0</v>
          </cell>
          <cell r="BB201">
            <v>0</v>
          </cell>
          <cell r="BC201">
            <v>0</v>
          </cell>
          <cell r="BD201">
            <v>0</v>
          </cell>
          <cell r="BE201">
            <v>1</v>
          </cell>
          <cell r="BF201">
            <v>0</v>
          </cell>
          <cell r="BG201">
            <v>1</v>
          </cell>
          <cell r="BH201">
            <v>1</v>
          </cell>
          <cell r="BI201">
            <v>0</v>
          </cell>
          <cell r="BJ201">
            <v>1</v>
          </cell>
          <cell r="BK201">
            <v>0</v>
          </cell>
          <cell r="BL201">
            <v>1</v>
          </cell>
          <cell r="BM201">
            <v>0</v>
          </cell>
          <cell r="BN201">
            <v>0</v>
          </cell>
          <cell r="BO201">
            <v>0</v>
          </cell>
          <cell r="BP201">
            <v>0</v>
          </cell>
          <cell r="BQ201">
            <v>0</v>
          </cell>
          <cell r="BR201">
            <v>0</v>
          </cell>
          <cell r="BS201">
            <v>0</v>
          </cell>
          <cell r="BT201">
            <v>0</v>
          </cell>
          <cell r="BU201">
            <v>0</v>
          </cell>
          <cell r="BV201"/>
          <cell r="BW201"/>
          <cell r="BX201">
            <v>5</v>
          </cell>
          <cell r="BY201">
            <v>0</v>
          </cell>
          <cell r="BZ201">
            <v>0</v>
          </cell>
          <cell r="CA201">
            <v>0</v>
          </cell>
          <cell r="CB201">
            <v>0</v>
          </cell>
          <cell r="CC201">
            <v>0</v>
          </cell>
          <cell r="CD201">
            <v>1</v>
          </cell>
          <cell r="CE201">
            <v>1</v>
          </cell>
          <cell r="CF201">
            <v>2</v>
          </cell>
          <cell r="CG201">
            <v>3</v>
          </cell>
          <cell r="CH201">
            <v>0</v>
          </cell>
          <cell r="CI201">
            <v>1</v>
          </cell>
          <cell r="CJ201">
            <v>0</v>
          </cell>
          <cell r="CK201">
            <v>1</v>
          </cell>
          <cell r="CL201">
            <v>1</v>
          </cell>
          <cell r="CM201">
            <v>1</v>
          </cell>
          <cell r="CN201">
            <v>0</v>
          </cell>
          <cell r="CO201">
            <v>0</v>
          </cell>
          <cell r="CP201">
            <v>0</v>
          </cell>
          <cell r="CQ201">
            <v>1</v>
          </cell>
          <cell r="CR201">
            <v>0</v>
          </cell>
          <cell r="CS201">
            <v>0</v>
          </cell>
          <cell r="CT201">
            <v>0</v>
          </cell>
          <cell r="CU201"/>
          <cell r="CV201"/>
          <cell r="CW201"/>
          <cell r="CX201"/>
          <cell r="CY201"/>
          <cell r="CZ201"/>
          <cell r="DA201"/>
          <cell r="DB201"/>
          <cell r="DC201"/>
          <cell r="DD201"/>
          <cell r="DE201"/>
          <cell r="DF201"/>
          <cell r="DG201"/>
          <cell r="DH201">
            <v>1</v>
          </cell>
          <cell r="DI201">
            <v>2</v>
          </cell>
          <cell r="DJ201">
            <v>1</v>
          </cell>
          <cell r="DK201">
            <v>1</v>
          </cell>
          <cell r="DL201">
            <v>1</v>
          </cell>
          <cell r="DM201">
            <v>1</v>
          </cell>
          <cell r="DN201">
            <v>0</v>
          </cell>
          <cell r="DO201">
            <v>1</v>
          </cell>
          <cell r="DP201">
            <v>1</v>
          </cell>
          <cell r="DQ201">
            <v>1</v>
          </cell>
          <cell r="DR201">
            <v>0</v>
          </cell>
          <cell r="DS201"/>
          <cell r="DT201"/>
          <cell r="DU201"/>
          <cell r="DV201"/>
          <cell r="DW201"/>
          <cell r="DX201"/>
          <cell r="DY201"/>
          <cell r="DZ201"/>
          <cell r="EA201"/>
          <cell r="EB201"/>
          <cell r="EC201"/>
          <cell r="ED201"/>
          <cell r="EE201"/>
          <cell r="EF201"/>
          <cell r="EG201">
            <v>0.75</v>
          </cell>
          <cell r="EH201">
            <v>0.75</v>
          </cell>
          <cell r="EI201">
            <v>1</v>
          </cell>
          <cell r="EJ201">
            <v>0</v>
          </cell>
          <cell r="EK201">
            <v>0</v>
          </cell>
          <cell r="EL201">
            <v>0</v>
          </cell>
          <cell r="EM201">
            <v>0</v>
          </cell>
          <cell r="EN201">
            <v>0</v>
          </cell>
          <cell r="EO201">
            <v>0</v>
          </cell>
          <cell r="EP201">
            <v>0</v>
          </cell>
          <cell r="EQ201">
            <v>0</v>
          </cell>
          <cell r="ER201">
            <v>0</v>
          </cell>
          <cell r="ES201"/>
          <cell r="ET201"/>
          <cell r="EU201"/>
          <cell r="EV201"/>
          <cell r="EW201"/>
          <cell r="EX201"/>
          <cell r="EY201"/>
          <cell r="EZ201"/>
          <cell r="FA201"/>
          <cell r="FB201"/>
          <cell r="FC201"/>
          <cell r="FD201"/>
          <cell r="FE201">
            <v>9</v>
          </cell>
          <cell r="FF201">
            <v>7.75</v>
          </cell>
          <cell r="FG201">
            <v>9</v>
          </cell>
          <cell r="FH201">
            <v>0</v>
          </cell>
          <cell r="FI201">
            <v>0</v>
          </cell>
          <cell r="FJ201">
            <v>0</v>
          </cell>
          <cell r="FK201">
            <v>0</v>
          </cell>
          <cell r="FL201">
            <v>0</v>
          </cell>
          <cell r="FM201">
            <v>0</v>
          </cell>
          <cell r="FN201">
            <v>0</v>
          </cell>
          <cell r="FO201">
            <v>0</v>
          </cell>
          <cell r="FP201">
            <v>0</v>
          </cell>
          <cell r="FQ201"/>
          <cell r="FR201"/>
          <cell r="FS201"/>
          <cell r="FT201"/>
          <cell r="FU201"/>
          <cell r="FV201"/>
          <cell r="FW201"/>
          <cell r="FX201"/>
          <cell r="FY201"/>
          <cell r="FZ201"/>
          <cell r="GA201"/>
          <cell r="GB201"/>
          <cell r="GC201">
            <v>9</v>
          </cell>
          <cell r="GD201">
            <v>9</v>
          </cell>
          <cell r="GE201">
            <v>9</v>
          </cell>
          <cell r="GF201">
            <v>0</v>
          </cell>
          <cell r="GG201">
            <v>0</v>
          </cell>
          <cell r="GH201">
            <v>0</v>
          </cell>
          <cell r="GI201">
            <v>0</v>
          </cell>
          <cell r="GJ201">
            <v>0</v>
          </cell>
          <cell r="GK201">
            <v>0</v>
          </cell>
          <cell r="GL201">
            <v>0</v>
          </cell>
          <cell r="GM201">
            <v>0</v>
          </cell>
          <cell r="GN201">
            <v>0</v>
          </cell>
          <cell r="GO201"/>
          <cell r="GP201">
            <v>0</v>
          </cell>
          <cell r="GQ201">
            <v>0</v>
          </cell>
          <cell r="GR201">
            <v>0</v>
          </cell>
          <cell r="GS201"/>
          <cell r="GT201"/>
          <cell r="GU201"/>
          <cell r="GV201"/>
          <cell r="GW201"/>
          <cell r="GX201"/>
          <cell r="GY201"/>
          <cell r="GZ201"/>
          <cell r="HA201"/>
          <cell r="HB201"/>
          <cell r="HC201">
            <v>0</v>
          </cell>
          <cell r="HD201">
            <v>0</v>
          </cell>
          <cell r="HE201">
            <v>0</v>
          </cell>
          <cell r="HF201">
            <v>0</v>
          </cell>
          <cell r="HG201">
            <v>0</v>
          </cell>
          <cell r="HH201">
            <v>0</v>
          </cell>
          <cell r="HI201">
            <v>0</v>
          </cell>
          <cell r="HJ201"/>
          <cell r="HK201"/>
          <cell r="HL201"/>
          <cell r="HM201"/>
          <cell r="HN201"/>
          <cell r="HO201">
            <v>0</v>
          </cell>
          <cell r="HP201">
            <v>0</v>
          </cell>
          <cell r="HQ201">
            <v>0</v>
          </cell>
          <cell r="HR201">
            <v>0</v>
          </cell>
          <cell r="HS201">
            <v>94298.75</v>
          </cell>
          <cell r="HT201"/>
          <cell r="HU201">
            <v>0</v>
          </cell>
          <cell r="HV201"/>
          <cell r="HW201">
            <v>0</v>
          </cell>
          <cell r="HX201"/>
          <cell r="HY201">
            <v>0</v>
          </cell>
          <cell r="HZ201">
            <v>648401.4</v>
          </cell>
          <cell r="IA201">
            <v>495</v>
          </cell>
          <cell r="IB201">
            <v>199.11</v>
          </cell>
          <cell r="IC201">
            <v>41.25</v>
          </cell>
          <cell r="ID201">
            <v>19.911000000000001</v>
          </cell>
          <cell r="IE201">
            <v>0</v>
          </cell>
          <cell r="IF201">
            <v>10</v>
          </cell>
          <cell r="IG201">
            <v>34.666666666666664</v>
          </cell>
          <cell r="IH201">
            <v>120.33333333333333</v>
          </cell>
          <cell r="II201">
            <v>56.333333333333336</v>
          </cell>
          <cell r="IJ201"/>
          <cell r="IK201"/>
          <cell r="IL201"/>
          <cell r="IM201">
            <v>0</v>
          </cell>
          <cell r="IN201">
            <v>3950</v>
          </cell>
        </row>
        <row r="202">
          <cell r="A202">
            <v>199</v>
          </cell>
          <cell r="B202" t="str">
            <v>Chandigarh</v>
          </cell>
          <cell r="C202" t="str">
            <v>PUNJAB</v>
          </cell>
          <cell r="D202" t="str">
            <v>North</v>
          </cell>
          <cell r="E202" t="str">
            <v>PAL CEMENT AND STEEL PVT. LTD.</v>
          </cell>
          <cell r="F202"/>
          <cell r="G202"/>
          <cell r="H202">
            <v>0.5</v>
          </cell>
          <cell r="I202"/>
          <cell r="J202" t="str">
            <v>Medium</v>
          </cell>
          <cell r="K202"/>
          <cell r="L202"/>
          <cell r="M202"/>
          <cell r="N202" t="str">
            <v>Abhishek Wadhwa</v>
          </cell>
          <cell r="O202">
            <v>10</v>
          </cell>
          <cell r="P202">
            <v>2500</v>
          </cell>
          <cell r="Q202">
            <v>1</v>
          </cell>
          <cell r="R202">
            <v>0</v>
          </cell>
          <cell r="S202">
            <v>3</v>
          </cell>
          <cell r="T202">
            <v>0</v>
          </cell>
          <cell r="U202">
            <v>0</v>
          </cell>
          <cell r="V202">
            <v>5</v>
          </cell>
          <cell r="W202">
            <v>0</v>
          </cell>
          <cell r="X202">
            <v>0</v>
          </cell>
          <cell r="Y202" t="str">
            <v/>
          </cell>
          <cell r="Z202">
            <v>0</v>
          </cell>
          <cell r="AA202" t="str">
            <v/>
          </cell>
          <cell r="AB202">
            <v>0</v>
          </cell>
          <cell r="AC202">
            <v>0</v>
          </cell>
          <cell r="AD202">
            <v>0</v>
          </cell>
          <cell r="AE202">
            <v>0</v>
          </cell>
          <cell r="AF202">
            <v>0</v>
          </cell>
          <cell r="AG202">
            <v>0</v>
          </cell>
          <cell r="AH202">
            <v>0</v>
          </cell>
          <cell r="AI202">
            <v>0</v>
          </cell>
          <cell r="AJ202">
            <v>10</v>
          </cell>
          <cell r="AK202">
            <v>0</v>
          </cell>
          <cell r="AL202">
            <v>0</v>
          </cell>
          <cell r="AM202">
            <v>51</v>
          </cell>
          <cell r="AN202">
            <v>0</v>
          </cell>
          <cell r="AO202">
            <v>0</v>
          </cell>
          <cell r="AP202">
            <v>0</v>
          </cell>
          <cell r="AQ202">
            <v>0</v>
          </cell>
          <cell r="AR202">
            <v>0</v>
          </cell>
          <cell r="AS202">
            <v>0</v>
          </cell>
          <cell r="AT202">
            <v>0</v>
          </cell>
          <cell r="AU202">
            <v>0</v>
          </cell>
          <cell r="AV202">
            <v>0</v>
          </cell>
          <cell r="AW202">
            <v>27</v>
          </cell>
          <cell r="AX202"/>
          <cell r="AY202"/>
          <cell r="AZ202">
            <v>0</v>
          </cell>
          <cell r="BA202">
            <v>0</v>
          </cell>
          <cell r="BB202">
            <v>0</v>
          </cell>
          <cell r="BC202">
            <v>0</v>
          </cell>
          <cell r="BD202">
            <v>0</v>
          </cell>
          <cell r="BE202">
            <v>0</v>
          </cell>
          <cell r="BF202">
            <v>0</v>
          </cell>
          <cell r="BG202">
            <v>0</v>
          </cell>
          <cell r="BH202">
            <v>1</v>
          </cell>
          <cell r="BI202">
            <v>0</v>
          </cell>
          <cell r="BJ202">
            <v>0</v>
          </cell>
          <cell r="BK202">
            <v>1</v>
          </cell>
          <cell r="BL202">
            <v>0</v>
          </cell>
          <cell r="BM202">
            <v>0</v>
          </cell>
          <cell r="BN202">
            <v>0</v>
          </cell>
          <cell r="BO202">
            <v>0</v>
          </cell>
          <cell r="BP202">
            <v>0</v>
          </cell>
          <cell r="BQ202">
            <v>0</v>
          </cell>
          <cell r="BR202">
            <v>0</v>
          </cell>
          <cell r="BS202">
            <v>0</v>
          </cell>
          <cell r="BT202">
            <v>0</v>
          </cell>
          <cell r="BU202">
            <v>3</v>
          </cell>
          <cell r="BV202"/>
          <cell r="BW202"/>
          <cell r="BX202">
            <v>5</v>
          </cell>
          <cell r="BY202">
            <v>0</v>
          </cell>
          <cell r="BZ202">
            <v>0</v>
          </cell>
          <cell r="CA202">
            <v>0</v>
          </cell>
          <cell r="CB202">
            <v>0</v>
          </cell>
          <cell r="CC202">
            <v>0</v>
          </cell>
          <cell r="CD202">
            <v>0</v>
          </cell>
          <cell r="CE202">
            <v>0</v>
          </cell>
          <cell r="CF202">
            <v>0</v>
          </cell>
          <cell r="CG202">
            <v>1</v>
          </cell>
          <cell r="CH202">
            <v>0</v>
          </cell>
          <cell r="CI202">
            <v>0</v>
          </cell>
          <cell r="CJ202">
            <v>1</v>
          </cell>
          <cell r="CK202">
            <v>0</v>
          </cell>
          <cell r="CL202">
            <v>0</v>
          </cell>
          <cell r="CM202">
            <v>0</v>
          </cell>
          <cell r="CN202">
            <v>0</v>
          </cell>
          <cell r="CO202">
            <v>0</v>
          </cell>
          <cell r="CP202">
            <v>0</v>
          </cell>
          <cell r="CQ202">
            <v>0</v>
          </cell>
          <cell r="CR202">
            <v>0</v>
          </cell>
          <cell r="CS202">
            <v>0</v>
          </cell>
          <cell r="CT202">
            <v>4</v>
          </cell>
          <cell r="CU202"/>
          <cell r="CV202"/>
          <cell r="CW202"/>
          <cell r="CX202"/>
          <cell r="CY202"/>
          <cell r="CZ202"/>
          <cell r="DA202"/>
          <cell r="DB202"/>
          <cell r="DC202"/>
          <cell r="DD202"/>
          <cell r="DE202"/>
          <cell r="DF202"/>
          <cell r="DG202"/>
          <cell r="DH202">
            <v>1</v>
          </cell>
          <cell r="DI202">
            <v>1</v>
          </cell>
          <cell r="DJ202">
            <v>1</v>
          </cell>
          <cell r="DK202">
            <v>0</v>
          </cell>
          <cell r="DL202">
            <v>0</v>
          </cell>
          <cell r="DM202">
            <v>0</v>
          </cell>
          <cell r="DN202">
            <v>0</v>
          </cell>
          <cell r="DO202">
            <v>0</v>
          </cell>
          <cell r="DP202">
            <v>0</v>
          </cell>
          <cell r="DQ202">
            <v>0</v>
          </cell>
          <cell r="DR202">
            <v>4</v>
          </cell>
          <cell r="DS202"/>
          <cell r="DT202"/>
          <cell r="DU202"/>
          <cell r="DV202"/>
          <cell r="DW202"/>
          <cell r="DX202"/>
          <cell r="DY202"/>
          <cell r="DZ202"/>
          <cell r="EA202"/>
          <cell r="EB202"/>
          <cell r="EC202"/>
          <cell r="ED202"/>
          <cell r="EE202"/>
          <cell r="EF202"/>
          <cell r="EG202">
            <v>0</v>
          </cell>
          <cell r="EH202">
            <v>0</v>
          </cell>
          <cell r="EI202">
            <v>0</v>
          </cell>
          <cell r="EJ202">
            <v>0</v>
          </cell>
          <cell r="EK202">
            <v>0</v>
          </cell>
          <cell r="EL202">
            <v>0</v>
          </cell>
          <cell r="EM202">
            <v>0</v>
          </cell>
          <cell r="EN202">
            <v>0</v>
          </cell>
          <cell r="EO202">
            <v>0</v>
          </cell>
          <cell r="EP202">
            <v>0</v>
          </cell>
          <cell r="EQ202">
            <v>0</v>
          </cell>
          <cell r="ER202">
            <v>0</v>
          </cell>
          <cell r="ES202"/>
          <cell r="ET202"/>
          <cell r="EU202"/>
          <cell r="EV202"/>
          <cell r="EW202"/>
          <cell r="EX202"/>
          <cell r="EY202"/>
          <cell r="EZ202"/>
          <cell r="FA202"/>
          <cell r="FB202"/>
          <cell r="FC202"/>
          <cell r="FD202"/>
          <cell r="FE202">
            <v>0</v>
          </cell>
          <cell r="FF202">
            <v>0</v>
          </cell>
          <cell r="FG202">
            <v>0</v>
          </cell>
          <cell r="FH202">
            <v>0</v>
          </cell>
          <cell r="FI202">
            <v>0</v>
          </cell>
          <cell r="FJ202">
            <v>0</v>
          </cell>
          <cell r="FK202">
            <v>0</v>
          </cell>
          <cell r="FL202">
            <v>0</v>
          </cell>
          <cell r="FM202">
            <v>0</v>
          </cell>
          <cell r="FN202">
            <v>0</v>
          </cell>
          <cell r="FO202">
            <v>0</v>
          </cell>
          <cell r="FP202">
            <v>0</v>
          </cell>
          <cell r="FQ202"/>
          <cell r="FR202"/>
          <cell r="FS202"/>
          <cell r="FT202"/>
          <cell r="FU202"/>
          <cell r="FV202"/>
          <cell r="FW202"/>
          <cell r="FX202"/>
          <cell r="FY202"/>
          <cell r="FZ202"/>
          <cell r="GA202"/>
          <cell r="GB202"/>
          <cell r="GC202">
            <v>0</v>
          </cell>
          <cell r="GD202">
            <v>0</v>
          </cell>
          <cell r="GE202">
            <v>0</v>
          </cell>
          <cell r="GF202">
            <v>0</v>
          </cell>
          <cell r="GG202">
            <v>0</v>
          </cell>
          <cell r="GH202">
            <v>0</v>
          </cell>
          <cell r="GI202">
            <v>0</v>
          </cell>
          <cell r="GJ202">
            <v>0</v>
          </cell>
          <cell r="GK202">
            <v>0</v>
          </cell>
          <cell r="GL202">
            <v>0</v>
          </cell>
          <cell r="GM202">
            <v>0</v>
          </cell>
          <cell r="GN202">
            <v>0</v>
          </cell>
          <cell r="GO202"/>
          <cell r="GP202">
            <v>0</v>
          </cell>
          <cell r="GQ202">
            <v>0</v>
          </cell>
          <cell r="GR202">
            <v>0</v>
          </cell>
          <cell r="GS202"/>
          <cell r="GT202"/>
          <cell r="GU202"/>
          <cell r="GV202"/>
          <cell r="GW202"/>
          <cell r="GX202"/>
          <cell r="GY202"/>
          <cell r="GZ202"/>
          <cell r="HA202"/>
          <cell r="HB202"/>
          <cell r="HC202">
            <v>0</v>
          </cell>
          <cell r="HD202">
            <v>0</v>
          </cell>
          <cell r="HE202">
            <v>0</v>
          </cell>
          <cell r="HF202">
            <v>0</v>
          </cell>
          <cell r="HG202">
            <v>0</v>
          </cell>
          <cell r="HH202">
            <v>0</v>
          </cell>
          <cell r="HI202">
            <v>0</v>
          </cell>
          <cell r="HJ202"/>
          <cell r="HK202"/>
          <cell r="HL202"/>
          <cell r="HM202"/>
          <cell r="HN202"/>
          <cell r="HO202">
            <v>0</v>
          </cell>
          <cell r="HP202">
            <v>0</v>
          </cell>
          <cell r="HQ202">
            <v>0</v>
          </cell>
          <cell r="HR202">
            <v>0</v>
          </cell>
          <cell r="HS202">
            <v>0</v>
          </cell>
          <cell r="HT202"/>
          <cell r="HU202">
            <v>0</v>
          </cell>
          <cell r="HV202"/>
          <cell r="HW202">
            <v>0</v>
          </cell>
          <cell r="HX202"/>
          <cell r="HY202">
            <v>0</v>
          </cell>
          <cell r="HZ202">
            <v>0</v>
          </cell>
          <cell r="IA202">
            <v>61</v>
          </cell>
          <cell r="IB202">
            <v>27</v>
          </cell>
          <cell r="IC202">
            <v>5.083333333333333</v>
          </cell>
          <cell r="ID202">
            <v>2.7</v>
          </cell>
          <cell r="IE202">
            <v>0</v>
          </cell>
          <cell r="IF202">
            <v>0</v>
          </cell>
          <cell r="IG202">
            <v>3.3333333333333335</v>
          </cell>
          <cell r="IH202">
            <v>17</v>
          </cell>
          <cell r="II202">
            <v>0</v>
          </cell>
          <cell r="IJ202"/>
          <cell r="IK202"/>
          <cell r="IL202"/>
          <cell r="IM202">
            <v>9</v>
          </cell>
          <cell r="IN202">
            <v>2900</v>
          </cell>
        </row>
        <row r="203">
          <cell r="A203">
            <v>200</v>
          </cell>
          <cell r="B203" t="str">
            <v>Moga</v>
          </cell>
          <cell r="C203" t="str">
            <v>PUNJAB</v>
          </cell>
          <cell r="D203" t="str">
            <v>North</v>
          </cell>
          <cell r="E203" t="str">
            <v>MAHAVIR STEEL CORPORATION</v>
          </cell>
          <cell r="F203"/>
          <cell r="G203"/>
          <cell r="H203">
            <v>0.5</v>
          </cell>
          <cell r="I203"/>
          <cell r="J203" t="str">
            <v>Medium</v>
          </cell>
          <cell r="K203"/>
          <cell r="L203"/>
          <cell r="M203"/>
          <cell r="N203"/>
          <cell r="O203">
            <v>13</v>
          </cell>
          <cell r="P203">
            <v>2500</v>
          </cell>
          <cell r="Q203">
            <v>0</v>
          </cell>
          <cell r="R203">
            <v>3</v>
          </cell>
          <cell r="S203">
            <v>2</v>
          </cell>
          <cell r="T203">
            <v>0</v>
          </cell>
          <cell r="U203">
            <v>0</v>
          </cell>
          <cell r="V203">
            <v>2</v>
          </cell>
          <cell r="W203">
            <v>0</v>
          </cell>
          <cell r="X203">
            <v>0</v>
          </cell>
          <cell r="Y203" t="str">
            <v/>
          </cell>
          <cell r="Z203">
            <v>0</v>
          </cell>
          <cell r="AA203" t="str">
            <v/>
          </cell>
          <cell r="AB203">
            <v>0</v>
          </cell>
          <cell r="AC203">
            <v>0</v>
          </cell>
          <cell r="AD203">
            <v>0</v>
          </cell>
          <cell r="AE203">
            <v>0</v>
          </cell>
          <cell r="AF203">
            <v>0</v>
          </cell>
          <cell r="AG203">
            <v>0</v>
          </cell>
          <cell r="AH203">
            <v>0</v>
          </cell>
          <cell r="AI203">
            <v>0</v>
          </cell>
          <cell r="AJ203">
            <v>0</v>
          </cell>
          <cell r="AK203">
            <v>0</v>
          </cell>
          <cell r="AL203">
            <v>0</v>
          </cell>
          <cell r="AM203">
            <v>0</v>
          </cell>
          <cell r="AN203">
            <v>51.39</v>
          </cell>
          <cell r="AO203">
            <v>0</v>
          </cell>
          <cell r="AP203">
            <v>2</v>
          </cell>
          <cell r="AQ203">
            <v>0</v>
          </cell>
          <cell r="AR203">
            <v>0</v>
          </cell>
          <cell r="AS203">
            <v>0</v>
          </cell>
          <cell r="AT203">
            <v>0</v>
          </cell>
          <cell r="AU203">
            <v>25.62</v>
          </cell>
          <cell r="AV203">
            <v>0</v>
          </cell>
          <cell r="AW203">
            <v>0</v>
          </cell>
          <cell r="AX203"/>
          <cell r="AY203"/>
          <cell r="AZ203">
            <v>0</v>
          </cell>
          <cell r="BA203">
            <v>0</v>
          </cell>
          <cell r="BB203">
            <v>0</v>
          </cell>
          <cell r="BC203">
            <v>0</v>
          </cell>
          <cell r="BD203">
            <v>0</v>
          </cell>
          <cell r="BE203">
            <v>0</v>
          </cell>
          <cell r="BF203">
            <v>0</v>
          </cell>
          <cell r="BG203">
            <v>0</v>
          </cell>
          <cell r="BH203">
            <v>0</v>
          </cell>
          <cell r="BI203">
            <v>0</v>
          </cell>
          <cell r="BJ203">
            <v>0</v>
          </cell>
          <cell r="BK203">
            <v>0</v>
          </cell>
          <cell r="BL203">
            <v>1</v>
          </cell>
          <cell r="BM203">
            <v>0</v>
          </cell>
          <cell r="BN203">
            <v>0</v>
          </cell>
          <cell r="BO203">
            <v>0</v>
          </cell>
          <cell r="BP203">
            <v>0</v>
          </cell>
          <cell r="BQ203">
            <v>0</v>
          </cell>
          <cell r="BR203">
            <v>0</v>
          </cell>
          <cell r="BS203">
            <v>1</v>
          </cell>
          <cell r="BT203">
            <v>0</v>
          </cell>
          <cell r="BU203">
            <v>0</v>
          </cell>
          <cell r="BV203"/>
          <cell r="BW203"/>
          <cell r="BX203">
            <v>2</v>
          </cell>
          <cell r="BY203">
            <v>0</v>
          </cell>
          <cell r="BZ203">
            <v>0</v>
          </cell>
          <cell r="CA203">
            <v>0</v>
          </cell>
          <cell r="CB203">
            <v>0</v>
          </cell>
          <cell r="CC203">
            <v>0</v>
          </cell>
          <cell r="CD203">
            <v>0</v>
          </cell>
          <cell r="CE203">
            <v>0</v>
          </cell>
          <cell r="CF203">
            <v>0</v>
          </cell>
          <cell r="CG203">
            <v>0</v>
          </cell>
          <cell r="CH203">
            <v>0</v>
          </cell>
          <cell r="CI203">
            <v>0</v>
          </cell>
          <cell r="CJ203">
            <v>0</v>
          </cell>
          <cell r="CK203">
            <v>1</v>
          </cell>
          <cell r="CL203">
            <v>0</v>
          </cell>
          <cell r="CM203">
            <v>1</v>
          </cell>
          <cell r="CN203">
            <v>0</v>
          </cell>
          <cell r="CO203">
            <v>0</v>
          </cell>
          <cell r="CP203">
            <v>0</v>
          </cell>
          <cell r="CQ203">
            <v>0</v>
          </cell>
          <cell r="CR203">
            <v>1</v>
          </cell>
          <cell r="CS203">
            <v>0</v>
          </cell>
          <cell r="CT203">
            <v>0</v>
          </cell>
          <cell r="CU203"/>
          <cell r="CV203"/>
          <cell r="CW203"/>
          <cell r="CX203"/>
          <cell r="CY203"/>
          <cell r="CZ203"/>
          <cell r="DA203"/>
          <cell r="DB203"/>
          <cell r="DC203"/>
          <cell r="DD203"/>
          <cell r="DE203"/>
          <cell r="DF203"/>
          <cell r="DG203"/>
          <cell r="DH203">
            <v>0</v>
          </cell>
          <cell r="DI203">
            <v>1</v>
          </cell>
          <cell r="DJ203">
            <v>1</v>
          </cell>
          <cell r="DK203">
            <v>1</v>
          </cell>
          <cell r="DL203">
            <v>1</v>
          </cell>
          <cell r="DM203">
            <v>1</v>
          </cell>
          <cell r="DN203">
            <v>0</v>
          </cell>
          <cell r="DO203">
            <v>0</v>
          </cell>
          <cell r="DP203">
            <v>1</v>
          </cell>
          <cell r="DQ203">
            <v>1</v>
          </cell>
          <cell r="DR203">
            <v>1</v>
          </cell>
          <cell r="DS203"/>
          <cell r="DT203"/>
          <cell r="DU203"/>
          <cell r="DV203"/>
          <cell r="DW203"/>
          <cell r="DX203"/>
          <cell r="DY203"/>
          <cell r="DZ203"/>
          <cell r="EA203"/>
          <cell r="EB203"/>
          <cell r="EC203"/>
          <cell r="ED203"/>
          <cell r="EE203"/>
          <cell r="EF203"/>
          <cell r="EG203">
            <v>0</v>
          </cell>
          <cell r="EH203">
            <v>0</v>
          </cell>
          <cell r="EI203">
            <v>0.33333333333333331</v>
          </cell>
          <cell r="EJ203">
            <v>0</v>
          </cell>
          <cell r="EK203">
            <v>0</v>
          </cell>
          <cell r="EL203">
            <v>0</v>
          </cell>
          <cell r="EM203">
            <v>0</v>
          </cell>
          <cell r="EN203">
            <v>0</v>
          </cell>
          <cell r="EO203">
            <v>0</v>
          </cell>
          <cell r="EP203">
            <v>0</v>
          </cell>
          <cell r="EQ203">
            <v>0</v>
          </cell>
          <cell r="ER203">
            <v>0</v>
          </cell>
          <cell r="ES203"/>
          <cell r="ET203"/>
          <cell r="EU203"/>
          <cell r="EV203"/>
          <cell r="EW203"/>
          <cell r="EX203"/>
          <cell r="EY203"/>
          <cell r="EZ203"/>
          <cell r="FA203"/>
          <cell r="FB203"/>
          <cell r="FC203"/>
          <cell r="FD203"/>
          <cell r="FE203">
            <v>5.5</v>
          </cell>
          <cell r="FF203">
            <v>4.333333333333333</v>
          </cell>
          <cell r="FG203">
            <v>4.333333333333333</v>
          </cell>
          <cell r="FH203">
            <v>0</v>
          </cell>
          <cell r="FI203">
            <v>0</v>
          </cell>
          <cell r="FJ203">
            <v>0</v>
          </cell>
          <cell r="FK203">
            <v>0</v>
          </cell>
          <cell r="FL203">
            <v>0</v>
          </cell>
          <cell r="FM203">
            <v>0</v>
          </cell>
          <cell r="FN203">
            <v>0</v>
          </cell>
          <cell r="FO203">
            <v>0</v>
          </cell>
          <cell r="FP203">
            <v>0</v>
          </cell>
          <cell r="FQ203"/>
          <cell r="FR203"/>
          <cell r="FS203"/>
          <cell r="FT203"/>
          <cell r="FU203"/>
          <cell r="FV203"/>
          <cell r="FW203"/>
          <cell r="FX203"/>
          <cell r="FY203"/>
          <cell r="FZ203"/>
          <cell r="GA203"/>
          <cell r="GB203"/>
          <cell r="GC203">
            <v>5.5</v>
          </cell>
          <cell r="GD203">
            <v>5.666666666666667</v>
          </cell>
          <cell r="GE203">
            <v>5.666666666666667</v>
          </cell>
          <cell r="GF203">
            <v>0</v>
          </cell>
          <cell r="GG203">
            <v>0</v>
          </cell>
          <cell r="GH203">
            <v>0</v>
          </cell>
          <cell r="GI203">
            <v>0</v>
          </cell>
          <cell r="GJ203">
            <v>0</v>
          </cell>
          <cell r="GK203">
            <v>0</v>
          </cell>
          <cell r="GL203">
            <v>0</v>
          </cell>
          <cell r="GM203">
            <v>0</v>
          </cell>
          <cell r="GN203">
            <v>0</v>
          </cell>
          <cell r="GO203"/>
          <cell r="GP203">
            <v>0</v>
          </cell>
          <cell r="GQ203">
            <v>0</v>
          </cell>
          <cell r="GR203">
            <v>0</v>
          </cell>
          <cell r="GS203"/>
          <cell r="GT203"/>
          <cell r="GU203"/>
          <cell r="GV203"/>
          <cell r="GW203"/>
          <cell r="GX203"/>
          <cell r="GY203"/>
          <cell r="GZ203"/>
          <cell r="HA203"/>
          <cell r="HB203"/>
          <cell r="HC203">
            <v>0</v>
          </cell>
          <cell r="HD203">
            <v>0</v>
          </cell>
          <cell r="HE203">
            <v>0</v>
          </cell>
          <cell r="HF203">
            <v>0</v>
          </cell>
          <cell r="HG203">
            <v>0</v>
          </cell>
          <cell r="HH203">
            <v>0</v>
          </cell>
          <cell r="HI203">
            <v>0</v>
          </cell>
          <cell r="HJ203"/>
          <cell r="HK203"/>
          <cell r="HL203"/>
          <cell r="HM203"/>
          <cell r="HN203"/>
          <cell r="HO203">
            <v>0</v>
          </cell>
          <cell r="HP203">
            <v>0</v>
          </cell>
          <cell r="HQ203">
            <v>0</v>
          </cell>
          <cell r="HR203">
            <v>0</v>
          </cell>
          <cell r="HS203">
            <v>0</v>
          </cell>
          <cell r="HT203"/>
          <cell r="HU203">
            <v>0</v>
          </cell>
          <cell r="HV203"/>
          <cell r="HW203">
            <v>0</v>
          </cell>
          <cell r="HX203"/>
          <cell r="HY203">
            <v>0</v>
          </cell>
          <cell r="HZ203">
            <v>61034</v>
          </cell>
          <cell r="IA203">
            <v>0</v>
          </cell>
          <cell r="IB203">
            <v>79.010000000000005</v>
          </cell>
          <cell r="IC203">
            <v>0</v>
          </cell>
          <cell r="ID203">
            <v>7.9010000000000007</v>
          </cell>
          <cell r="IE203">
            <v>0</v>
          </cell>
          <cell r="IF203">
            <v>0</v>
          </cell>
          <cell r="IG203">
            <v>0</v>
          </cell>
          <cell r="IH203">
            <v>0</v>
          </cell>
          <cell r="II203">
            <v>17.796666666666667</v>
          </cell>
          <cell r="IJ203"/>
          <cell r="IK203"/>
          <cell r="IL203"/>
          <cell r="IM203">
            <v>8.5400000000000009</v>
          </cell>
          <cell r="IN203">
            <v>2850</v>
          </cell>
        </row>
        <row r="204">
          <cell r="A204">
            <v>201</v>
          </cell>
          <cell r="B204" t="str">
            <v>Rupnagar</v>
          </cell>
          <cell r="C204" t="str">
            <v>PUNJAB</v>
          </cell>
          <cell r="D204" t="str">
            <v>North</v>
          </cell>
          <cell r="E204" t="str">
            <v>PAL CEMENT AND STEEL PVT. LTD.</v>
          </cell>
          <cell r="F204"/>
          <cell r="G204"/>
          <cell r="H204">
            <v>0.5</v>
          </cell>
          <cell r="I204"/>
          <cell r="J204" t="str">
            <v>Medium</v>
          </cell>
          <cell r="K204"/>
          <cell r="L204"/>
          <cell r="M204"/>
          <cell r="N204" t="str">
            <v>Abhishek Wadhwa</v>
          </cell>
          <cell r="O204">
            <v>9</v>
          </cell>
          <cell r="P204">
            <v>2500</v>
          </cell>
          <cell r="Q204">
            <v>1</v>
          </cell>
          <cell r="R204">
            <v>1</v>
          </cell>
          <cell r="S204">
            <v>1</v>
          </cell>
          <cell r="T204">
            <v>1</v>
          </cell>
          <cell r="U204">
            <v>0</v>
          </cell>
          <cell r="V204">
            <v>0</v>
          </cell>
          <cell r="W204">
            <v>0</v>
          </cell>
          <cell r="X204">
            <v>0</v>
          </cell>
          <cell r="Y204" t="str">
            <v/>
          </cell>
          <cell r="Z204">
            <v>0</v>
          </cell>
          <cell r="AA204" t="str">
            <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cell r="AY204"/>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cell r="BW204"/>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cell r="CV204"/>
          <cell r="CW204"/>
          <cell r="CX204"/>
          <cell r="CY204"/>
          <cell r="CZ204"/>
          <cell r="DA204"/>
          <cell r="DB204"/>
          <cell r="DC204"/>
          <cell r="DD204"/>
          <cell r="DE204"/>
          <cell r="DF204"/>
          <cell r="DG204"/>
          <cell r="DH204">
            <v>0</v>
          </cell>
          <cell r="DI204">
            <v>0</v>
          </cell>
          <cell r="DJ204">
            <v>0</v>
          </cell>
          <cell r="DK204">
            <v>0</v>
          </cell>
          <cell r="DL204">
            <v>0</v>
          </cell>
          <cell r="DM204">
            <v>0</v>
          </cell>
          <cell r="DN204">
            <v>0</v>
          </cell>
          <cell r="DO204">
            <v>0</v>
          </cell>
          <cell r="DP204">
            <v>0</v>
          </cell>
          <cell r="DQ204">
            <v>0</v>
          </cell>
          <cell r="DR204">
            <v>0</v>
          </cell>
          <cell r="DS204"/>
          <cell r="DT204"/>
          <cell r="DU204"/>
          <cell r="DV204"/>
          <cell r="DW204"/>
          <cell r="DX204"/>
          <cell r="DY204"/>
          <cell r="DZ204"/>
          <cell r="EA204"/>
          <cell r="EB204"/>
          <cell r="EC204"/>
          <cell r="ED204"/>
          <cell r="EE204"/>
          <cell r="EF204"/>
          <cell r="EG204">
            <v>0.5</v>
          </cell>
          <cell r="EH204">
            <v>0.75</v>
          </cell>
          <cell r="EI204">
            <v>0.5</v>
          </cell>
          <cell r="EJ204">
            <v>0</v>
          </cell>
          <cell r="EK204">
            <v>0</v>
          </cell>
          <cell r="EL204">
            <v>0</v>
          </cell>
          <cell r="EM204">
            <v>0</v>
          </cell>
          <cell r="EN204">
            <v>0</v>
          </cell>
          <cell r="EO204">
            <v>0</v>
          </cell>
          <cell r="EP204">
            <v>0</v>
          </cell>
          <cell r="EQ204">
            <v>0</v>
          </cell>
          <cell r="ER204">
            <v>0</v>
          </cell>
          <cell r="ES204"/>
          <cell r="ET204"/>
          <cell r="EU204"/>
          <cell r="EV204"/>
          <cell r="EW204"/>
          <cell r="EX204"/>
          <cell r="EY204"/>
          <cell r="EZ204"/>
          <cell r="FA204"/>
          <cell r="FB204"/>
          <cell r="FC204"/>
          <cell r="FD204"/>
          <cell r="FE204">
            <v>6.5</v>
          </cell>
          <cell r="FF204">
            <v>7.75</v>
          </cell>
          <cell r="FG204">
            <v>7.75</v>
          </cell>
          <cell r="FH204">
            <v>0</v>
          </cell>
          <cell r="FI204">
            <v>0</v>
          </cell>
          <cell r="FJ204">
            <v>0</v>
          </cell>
          <cell r="FK204">
            <v>0</v>
          </cell>
          <cell r="FL204">
            <v>0</v>
          </cell>
          <cell r="FM204">
            <v>0</v>
          </cell>
          <cell r="FN204">
            <v>0</v>
          </cell>
          <cell r="FO204">
            <v>0</v>
          </cell>
          <cell r="FP204">
            <v>0</v>
          </cell>
          <cell r="FQ204"/>
          <cell r="FR204"/>
          <cell r="FS204"/>
          <cell r="FT204"/>
          <cell r="FU204"/>
          <cell r="FV204"/>
          <cell r="FW204"/>
          <cell r="FX204"/>
          <cell r="FY204"/>
          <cell r="FZ204"/>
          <cell r="GA204"/>
          <cell r="GB204"/>
          <cell r="GC204">
            <v>6.5</v>
          </cell>
          <cell r="GD204">
            <v>7.75</v>
          </cell>
          <cell r="GE204">
            <v>7.75</v>
          </cell>
          <cell r="GF204">
            <v>0</v>
          </cell>
          <cell r="GG204">
            <v>0</v>
          </cell>
          <cell r="GH204">
            <v>0</v>
          </cell>
          <cell r="GI204">
            <v>0</v>
          </cell>
          <cell r="GJ204">
            <v>0</v>
          </cell>
          <cell r="GK204">
            <v>0</v>
          </cell>
          <cell r="GL204">
            <v>0</v>
          </cell>
          <cell r="GM204">
            <v>0</v>
          </cell>
          <cell r="GN204">
            <v>0</v>
          </cell>
          <cell r="GO204"/>
          <cell r="GP204">
            <v>0</v>
          </cell>
          <cell r="GQ204">
            <v>0</v>
          </cell>
          <cell r="GR204">
            <v>0</v>
          </cell>
          <cell r="GS204"/>
          <cell r="GT204"/>
          <cell r="GU204"/>
          <cell r="GV204"/>
          <cell r="GW204"/>
          <cell r="GX204"/>
          <cell r="GY204"/>
          <cell r="GZ204"/>
          <cell r="HA204"/>
          <cell r="HB204"/>
          <cell r="HC204">
            <v>0</v>
          </cell>
          <cell r="HD204">
            <v>0</v>
          </cell>
          <cell r="HE204">
            <v>0</v>
          </cell>
          <cell r="HF204">
            <v>0</v>
          </cell>
          <cell r="HG204">
            <v>0</v>
          </cell>
          <cell r="HH204">
            <v>0</v>
          </cell>
          <cell r="HI204">
            <v>0</v>
          </cell>
          <cell r="HJ204"/>
          <cell r="HK204"/>
          <cell r="HL204"/>
          <cell r="HM204"/>
          <cell r="HN204"/>
          <cell r="HO204">
            <v>0</v>
          </cell>
          <cell r="HP204">
            <v>0</v>
          </cell>
          <cell r="HQ204">
            <v>0</v>
          </cell>
          <cell r="HR204">
            <v>0</v>
          </cell>
          <cell r="HS204">
            <v>36946</v>
          </cell>
          <cell r="HT204"/>
          <cell r="HU204">
            <v>0</v>
          </cell>
          <cell r="HV204"/>
          <cell r="HW204">
            <v>0</v>
          </cell>
          <cell r="HX204"/>
          <cell r="HY204">
            <v>0</v>
          </cell>
          <cell r="HZ204">
            <v>235520.59999999998</v>
          </cell>
          <cell r="IA204">
            <v>0</v>
          </cell>
          <cell r="IB204">
            <v>0</v>
          </cell>
          <cell r="IC204">
            <v>0</v>
          </cell>
          <cell r="ID204">
            <v>0</v>
          </cell>
          <cell r="IE204">
            <v>0</v>
          </cell>
          <cell r="IF204">
            <v>0</v>
          </cell>
          <cell r="IG204">
            <v>0</v>
          </cell>
          <cell r="IH204">
            <v>0</v>
          </cell>
          <cell r="II204">
            <v>0</v>
          </cell>
          <cell r="IJ204"/>
          <cell r="IK204"/>
          <cell r="IL204"/>
          <cell r="IM204">
            <v>0</v>
          </cell>
          <cell r="IN204">
            <v>2500</v>
          </cell>
        </row>
        <row r="205">
          <cell r="A205">
            <v>202</v>
          </cell>
          <cell r="B205" t="str">
            <v>Malerkotla</v>
          </cell>
          <cell r="C205" t="str">
            <v>PUNJAB</v>
          </cell>
          <cell r="D205" t="str">
            <v>North</v>
          </cell>
          <cell r="E205" t="str">
            <v>PAL CEMENT AND STEEL PVT. LTD.</v>
          </cell>
          <cell r="F205"/>
          <cell r="G205"/>
          <cell r="H205">
            <v>0.3</v>
          </cell>
          <cell r="I205"/>
          <cell r="J205" t="str">
            <v>Low</v>
          </cell>
          <cell r="K205"/>
          <cell r="L205"/>
          <cell r="M205"/>
          <cell r="N205"/>
          <cell r="O205">
            <v>10</v>
          </cell>
          <cell r="P205">
            <v>1800</v>
          </cell>
          <cell r="Q205">
            <v>0</v>
          </cell>
          <cell r="R205">
            <v>2</v>
          </cell>
          <cell r="S205">
            <v>2</v>
          </cell>
          <cell r="T205">
            <v>2</v>
          </cell>
          <cell r="U205">
            <v>0</v>
          </cell>
          <cell r="V205">
            <v>1</v>
          </cell>
          <cell r="W205">
            <v>0</v>
          </cell>
          <cell r="X205">
            <v>0</v>
          </cell>
          <cell r="Y205" t="str">
            <v/>
          </cell>
          <cell r="Z205">
            <v>0</v>
          </cell>
          <cell r="AA205" t="str">
            <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11.25</v>
          </cell>
          <cell r="AP205">
            <v>0</v>
          </cell>
          <cell r="AQ205">
            <v>0</v>
          </cell>
          <cell r="AR205">
            <v>11</v>
          </cell>
          <cell r="AS205">
            <v>0</v>
          </cell>
          <cell r="AT205">
            <v>0</v>
          </cell>
          <cell r="AU205">
            <v>0</v>
          </cell>
          <cell r="AV205">
            <v>0</v>
          </cell>
          <cell r="AW205">
            <v>0</v>
          </cell>
          <cell r="AX205"/>
          <cell r="AY205"/>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1</v>
          </cell>
          <cell r="BN205">
            <v>0</v>
          </cell>
          <cell r="BO205">
            <v>0</v>
          </cell>
          <cell r="BP205">
            <v>0</v>
          </cell>
          <cell r="BQ205">
            <v>0</v>
          </cell>
          <cell r="BR205">
            <v>0</v>
          </cell>
          <cell r="BS205">
            <v>0</v>
          </cell>
          <cell r="BT205">
            <v>0</v>
          </cell>
          <cell r="BU205">
            <v>0</v>
          </cell>
          <cell r="BV205"/>
          <cell r="BW205"/>
          <cell r="BX205">
            <v>1</v>
          </cell>
          <cell r="BY205">
            <v>0</v>
          </cell>
          <cell r="BZ205">
            <v>0</v>
          </cell>
          <cell r="CA205">
            <v>0</v>
          </cell>
          <cell r="CB205">
            <v>0</v>
          </cell>
          <cell r="CC205">
            <v>0</v>
          </cell>
          <cell r="CD205">
            <v>0</v>
          </cell>
          <cell r="CE205">
            <v>0</v>
          </cell>
          <cell r="CF205">
            <v>0</v>
          </cell>
          <cell r="CG205">
            <v>0</v>
          </cell>
          <cell r="CH205">
            <v>0</v>
          </cell>
          <cell r="CI205">
            <v>0</v>
          </cell>
          <cell r="CJ205">
            <v>0</v>
          </cell>
          <cell r="CK205">
            <v>0</v>
          </cell>
          <cell r="CL205">
            <v>1</v>
          </cell>
          <cell r="CM205">
            <v>0</v>
          </cell>
          <cell r="CN205">
            <v>0</v>
          </cell>
          <cell r="CO205">
            <v>1</v>
          </cell>
          <cell r="CP205">
            <v>0</v>
          </cell>
          <cell r="CQ205">
            <v>0</v>
          </cell>
          <cell r="CR205">
            <v>0</v>
          </cell>
          <cell r="CS205">
            <v>0</v>
          </cell>
          <cell r="CT205">
            <v>0</v>
          </cell>
          <cell r="CU205"/>
          <cell r="CV205"/>
          <cell r="CW205"/>
          <cell r="CX205"/>
          <cell r="CY205"/>
          <cell r="CZ205"/>
          <cell r="DA205"/>
          <cell r="DB205"/>
          <cell r="DC205"/>
          <cell r="DD205"/>
          <cell r="DE205"/>
          <cell r="DF205"/>
          <cell r="DG205"/>
          <cell r="DH205">
            <v>0</v>
          </cell>
          <cell r="DI205">
            <v>0</v>
          </cell>
          <cell r="DJ205">
            <v>1</v>
          </cell>
          <cell r="DK205">
            <v>1</v>
          </cell>
          <cell r="DL205">
            <v>1</v>
          </cell>
          <cell r="DM205">
            <v>1</v>
          </cell>
          <cell r="DN205">
            <v>1</v>
          </cell>
          <cell r="DO205">
            <v>1</v>
          </cell>
          <cell r="DP205">
            <v>0</v>
          </cell>
          <cell r="DQ205">
            <v>0</v>
          </cell>
          <cell r="DR205">
            <v>0</v>
          </cell>
          <cell r="DS205"/>
          <cell r="DT205"/>
          <cell r="DU205"/>
          <cell r="DV205"/>
          <cell r="DW205"/>
          <cell r="DX205"/>
          <cell r="DY205"/>
          <cell r="DZ205"/>
          <cell r="EA205"/>
          <cell r="EB205"/>
          <cell r="EC205"/>
          <cell r="ED205"/>
          <cell r="EE205"/>
          <cell r="EF205"/>
          <cell r="EG205">
            <v>0</v>
          </cell>
          <cell r="EH205">
            <v>0</v>
          </cell>
          <cell r="EI205">
            <v>0</v>
          </cell>
          <cell r="EJ205">
            <v>0</v>
          </cell>
          <cell r="EK205">
            <v>0</v>
          </cell>
          <cell r="EL205">
            <v>0</v>
          </cell>
          <cell r="EM205">
            <v>0</v>
          </cell>
          <cell r="EN205">
            <v>0</v>
          </cell>
          <cell r="EO205">
            <v>0</v>
          </cell>
          <cell r="EP205">
            <v>0</v>
          </cell>
          <cell r="EQ205">
            <v>0</v>
          </cell>
          <cell r="ER205">
            <v>0</v>
          </cell>
          <cell r="ES205"/>
          <cell r="ET205"/>
          <cell r="EU205"/>
          <cell r="EV205"/>
          <cell r="EW205"/>
          <cell r="EX205"/>
          <cell r="EY205"/>
          <cell r="EZ205"/>
          <cell r="FA205"/>
          <cell r="FB205"/>
          <cell r="FC205"/>
          <cell r="FD205"/>
          <cell r="FE205">
            <v>0</v>
          </cell>
          <cell r="FF205">
            <v>0</v>
          </cell>
          <cell r="FG205">
            <v>0</v>
          </cell>
          <cell r="FH205">
            <v>0</v>
          </cell>
          <cell r="FI205">
            <v>0</v>
          </cell>
          <cell r="FJ205">
            <v>0</v>
          </cell>
          <cell r="FK205">
            <v>0</v>
          </cell>
          <cell r="FL205">
            <v>0</v>
          </cell>
          <cell r="FM205">
            <v>0</v>
          </cell>
          <cell r="FN205">
            <v>0</v>
          </cell>
          <cell r="FO205">
            <v>0</v>
          </cell>
          <cell r="FP205">
            <v>0</v>
          </cell>
          <cell r="FQ205"/>
          <cell r="FR205"/>
          <cell r="FS205"/>
          <cell r="FT205"/>
          <cell r="FU205"/>
          <cell r="FV205"/>
          <cell r="FW205"/>
          <cell r="FX205"/>
          <cell r="FY205"/>
          <cell r="FZ205"/>
          <cell r="GA205"/>
          <cell r="GB205"/>
          <cell r="GC205">
            <v>0</v>
          </cell>
          <cell r="GD205">
            <v>0</v>
          </cell>
          <cell r="GE205">
            <v>0</v>
          </cell>
          <cell r="GF205">
            <v>0</v>
          </cell>
          <cell r="GG205">
            <v>0</v>
          </cell>
          <cell r="GH205">
            <v>0</v>
          </cell>
          <cell r="GI205">
            <v>0</v>
          </cell>
          <cell r="GJ205">
            <v>0</v>
          </cell>
          <cell r="GK205">
            <v>0</v>
          </cell>
          <cell r="GL205">
            <v>0</v>
          </cell>
          <cell r="GM205">
            <v>0</v>
          </cell>
          <cell r="GN205">
            <v>0</v>
          </cell>
          <cell r="GO205"/>
          <cell r="GP205">
            <v>0</v>
          </cell>
          <cell r="GQ205">
            <v>0</v>
          </cell>
          <cell r="GR205">
            <v>0</v>
          </cell>
          <cell r="GS205"/>
          <cell r="GT205"/>
          <cell r="GU205"/>
          <cell r="GV205"/>
          <cell r="GW205"/>
          <cell r="GX205"/>
          <cell r="GY205"/>
          <cell r="GZ205"/>
          <cell r="HA205"/>
          <cell r="HB205"/>
          <cell r="HC205">
            <v>0</v>
          </cell>
          <cell r="HD205">
            <v>0</v>
          </cell>
          <cell r="HE205">
            <v>0</v>
          </cell>
          <cell r="HF205">
            <v>0</v>
          </cell>
          <cell r="HG205">
            <v>0</v>
          </cell>
          <cell r="HH205">
            <v>0</v>
          </cell>
          <cell r="HI205">
            <v>0</v>
          </cell>
          <cell r="HJ205"/>
          <cell r="HK205"/>
          <cell r="HL205"/>
          <cell r="HM205"/>
          <cell r="HN205"/>
          <cell r="HO205">
            <v>0</v>
          </cell>
          <cell r="HP205">
            <v>0</v>
          </cell>
          <cell r="HQ205">
            <v>0</v>
          </cell>
          <cell r="HR205">
            <v>0</v>
          </cell>
          <cell r="HS205">
            <v>0</v>
          </cell>
          <cell r="HT205"/>
          <cell r="HU205">
            <v>0</v>
          </cell>
          <cell r="HV205"/>
          <cell r="HW205">
            <v>0</v>
          </cell>
          <cell r="HX205"/>
          <cell r="HY205">
            <v>0</v>
          </cell>
          <cell r="HZ205">
            <v>0</v>
          </cell>
          <cell r="IA205">
            <v>0</v>
          </cell>
          <cell r="IB205">
            <v>22.25</v>
          </cell>
          <cell r="IC205">
            <v>0</v>
          </cell>
          <cell r="ID205">
            <v>2.2250000000000001</v>
          </cell>
          <cell r="IE205">
            <v>0</v>
          </cell>
          <cell r="IF205">
            <v>0</v>
          </cell>
          <cell r="IG205">
            <v>0</v>
          </cell>
          <cell r="IH205">
            <v>0</v>
          </cell>
          <cell r="II205">
            <v>3.75</v>
          </cell>
          <cell r="IJ205"/>
          <cell r="IK205"/>
          <cell r="IL205"/>
          <cell r="IM205">
            <v>0</v>
          </cell>
          <cell r="IN205">
            <v>1800</v>
          </cell>
        </row>
        <row r="206">
          <cell r="A206">
            <v>203</v>
          </cell>
          <cell r="B206" t="str">
            <v>Jaipur</v>
          </cell>
          <cell r="C206" t="str">
            <v>RAJASTHAN</v>
          </cell>
          <cell r="D206" t="str">
            <v>North</v>
          </cell>
          <cell r="E206" t="str">
            <v>J P ALLOYS</v>
          </cell>
          <cell r="F206"/>
          <cell r="G206"/>
          <cell r="H206">
            <v>1</v>
          </cell>
          <cell r="I206"/>
          <cell r="J206" t="str">
            <v>Very High</v>
          </cell>
          <cell r="K206">
            <v>2</v>
          </cell>
          <cell r="L206"/>
          <cell r="M206" t="str">
            <v>Amit Kumar Sharma</v>
          </cell>
          <cell r="N206"/>
          <cell r="O206">
            <v>10</v>
          </cell>
          <cell r="P206">
            <v>20000</v>
          </cell>
          <cell r="Q206">
            <v>0</v>
          </cell>
          <cell r="R206">
            <v>2</v>
          </cell>
          <cell r="S206">
            <v>2</v>
          </cell>
          <cell r="T206">
            <v>1</v>
          </cell>
          <cell r="U206">
            <v>0</v>
          </cell>
          <cell r="V206">
            <v>24</v>
          </cell>
          <cell r="W206">
            <v>0</v>
          </cell>
          <cell r="X206">
            <v>700</v>
          </cell>
          <cell r="Y206">
            <v>0.36315000000000003</v>
          </cell>
          <cell r="Z206">
            <v>3.5000000000000003E-2</v>
          </cell>
          <cell r="AA206">
            <v>1.2710250000000003E-2</v>
          </cell>
          <cell r="AB206">
            <v>121</v>
          </cell>
          <cell r="AC206">
            <v>80.3</v>
          </cell>
          <cell r="AD206">
            <v>40</v>
          </cell>
          <cell r="AE206">
            <v>99.9</v>
          </cell>
          <cell r="AF206">
            <v>81</v>
          </cell>
          <cell r="AG206">
            <v>225</v>
          </cell>
          <cell r="AH206">
            <v>522</v>
          </cell>
          <cell r="AI206">
            <v>231</v>
          </cell>
          <cell r="AJ206">
            <v>270</v>
          </cell>
          <cell r="AK206">
            <v>263.68</v>
          </cell>
          <cell r="AL206">
            <v>207</v>
          </cell>
          <cell r="AM206">
            <v>257</v>
          </cell>
          <cell r="AN206">
            <v>400</v>
          </cell>
          <cell r="AO206">
            <v>366</v>
          </cell>
          <cell r="AP206">
            <v>211.5</v>
          </cell>
          <cell r="AQ206">
            <v>159</v>
          </cell>
          <cell r="AR206">
            <v>294</v>
          </cell>
          <cell r="AS206">
            <v>203.78</v>
          </cell>
          <cell r="AT206">
            <v>8</v>
          </cell>
          <cell r="AU206">
            <v>317.77999999999997</v>
          </cell>
          <cell r="AV206">
            <v>302.99</v>
          </cell>
          <cell r="AW206">
            <v>279</v>
          </cell>
          <cell r="AX206"/>
          <cell r="AY206"/>
          <cell r="AZ206">
            <v>2</v>
          </cell>
          <cell r="BA206">
            <v>0</v>
          </cell>
          <cell r="BB206">
            <v>1</v>
          </cell>
          <cell r="BC206">
            <v>1</v>
          </cell>
          <cell r="BD206">
            <v>0</v>
          </cell>
          <cell r="BE206">
            <v>2</v>
          </cell>
          <cell r="BF206">
            <v>2</v>
          </cell>
          <cell r="BG206">
            <v>0</v>
          </cell>
          <cell r="BH206">
            <v>0</v>
          </cell>
          <cell r="BI206">
            <v>0</v>
          </cell>
          <cell r="BJ206">
            <v>1</v>
          </cell>
          <cell r="BK206">
            <v>1</v>
          </cell>
          <cell r="BL206">
            <v>1</v>
          </cell>
          <cell r="BM206">
            <v>0</v>
          </cell>
          <cell r="BN206">
            <v>0</v>
          </cell>
          <cell r="BO206">
            <v>0</v>
          </cell>
          <cell r="BP206">
            <v>0</v>
          </cell>
          <cell r="BQ206">
            <v>0</v>
          </cell>
          <cell r="BR206">
            <v>0</v>
          </cell>
          <cell r="BS206">
            <v>1</v>
          </cell>
          <cell r="BT206">
            <v>2</v>
          </cell>
          <cell r="BU206">
            <v>1</v>
          </cell>
          <cell r="BV206"/>
          <cell r="BW206"/>
          <cell r="BX206">
            <v>24</v>
          </cell>
          <cell r="BY206">
            <v>6</v>
          </cell>
          <cell r="BZ206">
            <v>3</v>
          </cell>
          <cell r="CA206">
            <v>1</v>
          </cell>
          <cell r="CB206">
            <v>3</v>
          </cell>
          <cell r="CC206">
            <v>3</v>
          </cell>
          <cell r="CD206">
            <v>3</v>
          </cell>
          <cell r="CE206">
            <v>6</v>
          </cell>
          <cell r="CF206">
            <v>4</v>
          </cell>
          <cell r="CG206">
            <v>6</v>
          </cell>
          <cell r="CH206">
            <v>6</v>
          </cell>
          <cell r="CI206">
            <v>5</v>
          </cell>
          <cell r="CJ206">
            <v>5</v>
          </cell>
          <cell r="CK206">
            <v>7</v>
          </cell>
          <cell r="CL206">
            <v>7</v>
          </cell>
          <cell r="CM206">
            <v>5</v>
          </cell>
          <cell r="CN206">
            <v>3</v>
          </cell>
          <cell r="CO206">
            <v>3</v>
          </cell>
          <cell r="CP206">
            <v>3</v>
          </cell>
          <cell r="CQ206">
            <v>1</v>
          </cell>
          <cell r="CR206">
            <v>6</v>
          </cell>
          <cell r="CS206">
            <v>6</v>
          </cell>
          <cell r="CT206">
            <v>6</v>
          </cell>
          <cell r="CU206">
            <v>0</v>
          </cell>
          <cell r="CV206">
            <v>0</v>
          </cell>
          <cell r="CW206"/>
          <cell r="CX206"/>
          <cell r="CY206"/>
          <cell r="CZ206"/>
          <cell r="DA206"/>
          <cell r="DB206"/>
          <cell r="DC206"/>
          <cell r="DD206"/>
          <cell r="DE206"/>
          <cell r="DF206"/>
          <cell r="DG206"/>
          <cell r="DH206">
            <v>8</v>
          </cell>
          <cell r="DI206">
            <v>11</v>
          </cell>
          <cell r="DJ206">
            <v>10</v>
          </cell>
          <cell r="DK206">
            <v>9</v>
          </cell>
          <cell r="DL206">
            <v>8</v>
          </cell>
          <cell r="DM206">
            <v>5</v>
          </cell>
          <cell r="DN206">
            <v>3</v>
          </cell>
          <cell r="DO206">
            <v>4</v>
          </cell>
          <cell r="DP206">
            <v>7</v>
          </cell>
          <cell r="DQ206">
            <v>11</v>
          </cell>
          <cell r="DR206">
            <v>11</v>
          </cell>
          <cell r="DS206"/>
          <cell r="DT206"/>
          <cell r="DU206"/>
          <cell r="DV206"/>
          <cell r="DW206"/>
          <cell r="DX206"/>
          <cell r="DY206"/>
          <cell r="DZ206"/>
          <cell r="EA206"/>
          <cell r="EB206"/>
          <cell r="EC206"/>
          <cell r="ED206"/>
          <cell r="EE206"/>
          <cell r="EF206"/>
          <cell r="EG206">
            <v>1</v>
          </cell>
          <cell r="EH206">
            <v>0</v>
          </cell>
          <cell r="EI206">
            <v>1</v>
          </cell>
          <cell r="EJ206">
            <v>0</v>
          </cell>
          <cell r="EK206">
            <v>0</v>
          </cell>
          <cell r="EL206">
            <v>0</v>
          </cell>
          <cell r="EM206">
            <v>0</v>
          </cell>
          <cell r="EN206">
            <v>0</v>
          </cell>
          <cell r="EO206">
            <v>0</v>
          </cell>
          <cell r="EP206">
            <v>0</v>
          </cell>
          <cell r="EQ206">
            <v>0</v>
          </cell>
          <cell r="ER206">
            <v>0</v>
          </cell>
          <cell r="ES206"/>
          <cell r="ET206"/>
          <cell r="EU206"/>
          <cell r="EV206"/>
          <cell r="EW206"/>
          <cell r="EX206"/>
          <cell r="EY206"/>
          <cell r="EZ206"/>
          <cell r="FA206"/>
          <cell r="FB206"/>
          <cell r="FC206"/>
          <cell r="FD206"/>
          <cell r="FE206">
            <v>3</v>
          </cell>
          <cell r="FF206">
            <v>3</v>
          </cell>
          <cell r="FG206">
            <v>3</v>
          </cell>
          <cell r="FH206">
            <v>0</v>
          </cell>
          <cell r="FI206">
            <v>0</v>
          </cell>
          <cell r="FJ206">
            <v>0</v>
          </cell>
          <cell r="FK206">
            <v>0</v>
          </cell>
          <cell r="FL206">
            <v>0</v>
          </cell>
          <cell r="FM206">
            <v>0</v>
          </cell>
          <cell r="FN206">
            <v>0</v>
          </cell>
          <cell r="FO206">
            <v>0</v>
          </cell>
          <cell r="FP206">
            <v>0</v>
          </cell>
          <cell r="FQ206"/>
          <cell r="FR206"/>
          <cell r="FS206"/>
          <cell r="FT206"/>
          <cell r="FU206"/>
          <cell r="FV206"/>
          <cell r="FW206"/>
          <cell r="FX206"/>
          <cell r="FY206"/>
          <cell r="FZ206"/>
          <cell r="GA206"/>
          <cell r="GB206"/>
          <cell r="GC206">
            <v>3</v>
          </cell>
          <cell r="GD206">
            <v>3</v>
          </cell>
          <cell r="GE206">
            <v>3</v>
          </cell>
          <cell r="GF206">
            <v>0</v>
          </cell>
          <cell r="GG206">
            <v>0</v>
          </cell>
          <cell r="GH206">
            <v>0</v>
          </cell>
          <cell r="GI206">
            <v>0</v>
          </cell>
          <cell r="GJ206">
            <v>0</v>
          </cell>
          <cell r="GK206">
            <v>0</v>
          </cell>
          <cell r="GL206">
            <v>0</v>
          </cell>
          <cell r="GM206">
            <v>0</v>
          </cell>
          <cell r="GN206">
            <v>0</v>
          </cell>
          <cell r="GO206"/>
          <cell r="GP206">
            <v>0</v>
          </cell>
          <cell r="GQ206">
            <v>26</v>
          </cell>
          <cell r="GR206">
            <v>20</v>
          </cell>
          <cell r="GS206"/>
          <cell r="GT206"/>
          <cell r="GU206"/>
          <cell r="GV206"/>
          <cell r="GW206"/>
          <cell r="GX206"/>
          <cell r="GY206"/>
          <cell r="GZ206"/>
          <cell r="HA206"/>
          <cell r="HB206"/>
          <cell r="HC206">
            <v>0</v>
          </cell>
          <cell r="HD206">
            <v>0</v>
          </cell>
          <cell r="HE206">
            <v>0</v>
          </cell>
          <cell r="HF206">
            <v>0</v>
          </cell>
          <cell r="HG206">
            <v>0</v>
          </cell>
          <cell r="HH206">
            <v>0</v>
          </cell>
          <cell r="HI206">
            <v>0</v>
          </cell>
          <cell r="HJ206"/>
          <cell r="HK206"/>
          <cell r="HL206"/>
          <cell r="HM206"/>
          <cell r="HN206"/>
          <cell r="HO206">
            <v>0</v>
          </cell>
          <cell r="HP206">
            <v>0</v>
          </cell>
          <cell r="HQ206">
            <v>0</v>
          </cell>
          <cell r="HR206">
            <v>0</v>
          </cell>
          <cell r="HS206">
            <v>0</v>
          </cell>
          <cell r="HT206"/>
          <cell r="HU206">
            <v>0</v>
          </cell>
          <cell r="HV206"/>
          <cell r="HW206">
            <v>0</v>
          </cell>
          <cell r="HX206"/>
          <cell r="HY206">
            <v>0</v>
          </cell>
          <cell r="HZ206">
            <v>0</v>
          </cell>
          <cell r="IA206">
            <v>2397.88</v>
          </cell>
          <cell r="IB206">
            <v>2542.0500000000002</v>
          </cell>
          <cell r="IC206">
            <v>199.82333333333335</v>
          </cell>
          <cell r="ID206">
            <v>254.20500000000001</v>
          </cell>
          <cell r="IE206">
            <v>80.433333333333337</v>
          </cell>
          <cell r="IF206">
            <v>135.29999999999998</v>
          </cell>
          <cell r="IG206">
            <v>341</v>
          </cell>
          <cell r="IH206">
            <v>242.56000000000003</v>
          </cell>
          <cell r="II206">
            <v>325.83333333333331</v>
          </cell>
          <cell r="IJ206"/>
          <cell r="IK206"/>
          <cell r="IL206"/>
          <cell r="IM206">
            <v>299.92333333333335</v>
          </cell>
          <cell r="IN206">
            <v>2400</v>
          </cell>
        </row>
        <row r="207">
          <cell r="A207">
            <v>204</v>
          </cell>
          <cell r="B207" t="str">
            <v>Jodhpur</v>
          </cell>
          <cell r="C207" t="str">
            <v>RAJASTHAN</v>
          </cell>
          <cell r="D207" t="str">
            <v>North</v>
          </cell>
          <cell r="E207" t="str">
            <v>M R ASSOCIATES</v>
          </cell>
          <cell r="F207"/>
          <cell r="G207"/>
          <cell r="H207">
            <v>1</v>
          </cell>
          <cell r="I207"/>
          <cell r="J207" t="str">
            <v>Very High</v>
          </cell>
          <cell r="K207">
            <v>1</v>
          </cell>
          <cell r="L207"/>
          <cell r="M207" t="str">
            <v>Amit Kumar Sharma</v>
          </cell>
          <cell r="N207" t="str">
            <v>Neeraj Sharma</v>
          </cell>
          <cell r="O207">
            <v>12</v>
          </cell>
          <cell r="P207">
            <v>12000</v>
          </cell>
          <cell r="Q207">
            <v>2</v>
          </cell>
          <cell r="R207">
            <v>0</v>
          </cell>
          <cell r="S207">
            <v>2</v>
          </cell>
          <cell r="T207">
            <v>3</v>
          </cell>
          <cell r="U207">
            <v>0</v>
          </cell>
          <cell r="V207">
            <v>19</v>
          </cell>
          <cell r="W207">
            <v>0</v>
          </cell>
          <cell r="X207">
            <v>1990</v>
          </cell>
          <cell r="Y207">
            <v>0.136372864321608</v>
          </cell>
          <cell r="Z207">
            <v>0.16583333333333333</v>
          </cell>
          <cell r="AA207">
            <v>2.2615166666666658E-2</v>
          </cell>
          <cell r="AB207">
            <v>25</v>
          </cell>
          <cell r="AC207">
            <v>120</v>
          </cell>
          <cell r="AD207">
            <v>41</v>
          </cell>
          <cell r="AE207">
            <v>45.1</v>
          </cell>
          <cell r="AF207">
            <v>163.9</v>
          </cell>
          <cell r="AG207">
            <v>113</v>
          </cell>
          <cell r="AH207">
            <v>145.06</v>
          </cell>
          <cell r="AI207">
            <v>171</v>
          </cell>
          <cell r="AJ207">
            <v>393</v>
          </cell>
          <cell r="AK207">
            <v>184</v>
          </cell>
          <cell r="AL207">
            <v>180</v>
          </cell>
          <cell r="AM207">
            <v>294</v>
          </cell>
          <cell r="AN207">
            <v>250.84</v>
          </cell>
          <cell r="AO207">
            <v>183</v>
          </cell>
          <cell r="AP207">
            <v>167</v>
          </cell>
          <cell r="AQ207">
            <v>201.51999999999998</v>
          </cell>
          <cell r="AR207">
            <v>191.95000000000002</v>
          </cell>
          <cell r="AS207">
            <v>338.65</v>
          </cell>
          <cell r="AT207">
            <v>185.69</v>
          </cell>
          <cell r="AU207">
            <v>356.12</v>
          </cell>
          <cell r="AV207">
            <v>503.04999999999995</v>
          </cell>
          <cell r="AW207">
            <v>336</v>
          </cell>
          <cell r="AX207"/>
          <cell r="AY207"/>
          <cell r="AZ207">
            <v>1</v>
          </cell>
          <cell r="BA207">
            <v>3</v>
          </cell>
          <cell r="BB207">
            <v>1</v>
          </cell>
          <cell r="BC207">
            <v>1</v>
          </cell>
          <cell r="BD207">
            <v>2</v>
          </cell>
          <cell r="BE207">
            <v>0</v>
          </cell>
          <cell r="BF207">
            <v>2</v>
          </cell>
          <cell r="BG207">
            <v>0</v>
          </cell>
          <cell r="BH207">
            <v>4</v>
          </cell>
          <cell r="BI207">
            <v>1</v>
          </cell>
          <cell r="BJ207">
            <v>2</v>
          </cell>
          <cell r="BK207">
            <v>1</v>
          </cell>
          <cell r="BL207">
            <v>1</v>
          </cell>
          <cell r="BM207">
            <v>0</v>
          </cell>
          <cell r="BN207">
            <v>0</v>
          </cell>
          <cell r="BO207">
            <v>0</v>
          </cell>
          <cell r="BP207">
            <v>0</v>
          </cell>
          <cell r="BQ207">
            <v>0</v>
          </cell>
          <cell r="BR207">
            <v>0</v>
          </cell>
          <cell r="BS207">
            <v>0</v>
          </cell>
          <cell r="BT207">
            <v>0</v>
          </cell>
          <cell r="BU207">
            <v>0</v>
          </cell>
          <cell r="BV207"/>
          <cell r="BW207"/>
          <cell r="BX207">
            <v>19</v>
          </cell>
          <cell r="BY207">
            <v>1</v>
          </cell>
          <cell r="BZ207">
            <v>3</v>
          </cell>
          <cell r="CA207">
            <v>2</v>
          </cell>
          <cell r="CB207">
            <v>2</v>
          </cell>
          <cell r="CC207">
            <v>5</v>
          </cell>
          <cell r="CD207">
            <v>1</v>
          </cell>
          <cell r="CE207">
            <v>4</v>
          </cell>
          <cell r="CF207">
            <v>4</v>
          </cell>
          <cell r="CG207">
            <v>8</v>
          </cell>
          <cell r="CH207">
            <v>7</v>
          </cell>
          <cell r="CI207">
            <v>9</v>
          </cell>
          <cell r="CJ207">
            <v>8</v>
          </cell>
          <cell r="CK207">
            <v>7</v>
          </cell>
          <cell r="CL207">
            <v>7</v>
          </cell>
          <cell r="CM207">
            <v>4</v>
          </cell>
          <cell r="CN207">
            <v>8</v>
          </cell>
          <cell r="CO207">
            <v>7</v>
          </cell>
          <cell r="CP207">
            <v>10</v>
          </cell>
          <cell r="CQ207">
            <v>10</v>
          </cell>
          <cell r="CR207">
            <v>8</v>
          </cell>
          <cell r="CS207">
            <v>9</v>
          </cell>
          <cell r="CT207">
            <v>8</v>
          </cell>
          <cell r="CU207"/>
          <cell r="CV207"/>
          <cell r="CW207"/>
          <cell r="CX207"/>
          <cell r="CY207"/>
          <cell r="CZ207"/>
          <cell r="DA207"/>
          <cell r="DB207"/>
          <cell r="DC207"/>
          <cell r="DD207"/>
          <cell r="DE207"/>
          <cell r="DF207"/>
          <cell r="DG207"/>
          <cell r="DH207">
            <v>12</v>
          </cell>
          <cell r="DI207">
            <v>12</v>
          </cell>
          <cell r="DJ207">
            <v>11</v>
          </cell>
          <cell r="DK207">
            <v>9</v>
          </cell>
          <cell r="DL207">
            <v>10</v>
          </cell>
          <cell r="DM207">
            <v>10</v>
          </cell>
          <cell r="DN207">
            <v>12</v>
          </cell>
          <cell r="DO207">
            <v>12</v>
          </cell>
          <cell r="DP207">
            <v>12</v>
          </cell>
          <cell r="DQ207">
            <v>11</v>
          </cell>
          <cell r="DR207">
            <v>11</v>
          </cell>
          <cell r="DS207"/>
          <cell r="DT207"/>
          <cell r="DU207"/>
          <cell r="DV207"/>
          <cell r="DW207"/>
          <cell r="DX207"/>
          <cell r="DY207"/>
          <cell r="DZ207"/>
          <cell r="EA207"/>
          <cell r="EB207"/>
          <cell r="EC207"/>
          <cell r="ED207"/>
          <cell r="EE207"/>
          <cell r="EF207"/>
          <cell r="EG207">
            <v>0</v>
          </cell>
          <cell r="EH207">
            <v>0</v>
          </cell>
          <cell r="EI207">
            <v>0</v>
          </cell>
          <cell r="EJ207">
            <v>0</v>
          </cell>
          <cell r="EK207">
            <v>0</v>
          </cell>
          <cell r="EL207">
            <v>0</v>
          </cell>
          <cell r="EM207">
            <v>0</v>
          </cell>
          <cell r="EN207">
            <v>0</v>
          </cell>
          <cell r="EO207">
            <v>0</v>
          </cell>
          <cell r="EP207">
            <v>0</v>
          </cell>
          <cell r="EQ207">
            <v>0</v>
          </cell>
          <cell r="ER207">
            <v>0</v>
          </cell>
          <cell r="ES207"/>
          <cell r="ET207"/>
          <cell r="EU207"/>
          <cell r="EV207"/>
          <cell r="EW207"/>
          <cell r="EX207"/>
          <cell r="EY207"/>
          <cell r="EZ207"/>
          <cell r="FA207"/>
          <cell r="FB207"/>
          <cell r="FC207"/>
          <cell r="FD207"/>
          <cell r="FE207">
            <v>3</v>
          </cell>
          <cell r="FF207">
            <v>5</v>
          </cell>
          <cell r="FG207">
            <v>4.333333333333333</v>
          </cell>
          <cell r="FH207">
            <v>0</v>
          </cell>
          <cell r="FI207">
            <v>0</v>
          </cell>
          <cell r="FJ207">
            <v>0</v>
          </cell>
          <cell r="FK207">
            <v>0</v>
          </cell>
          <cell r="FL207">
            <v>0</v>
          </cell>
          <cell r="FM207">
            <v>0</v>
          </cell>
          <cell r="FN207">
            <v>0</v>
          </cell>
          <cell r="FO207">
            <v>0</v>
          </cell>
          <cell r="FP207">
            <v>0</v>
          </cell>
          <cell r="FQ207"/>
          <cell r="FR207"/>
          <cell r="FS207"/>
          <cell r="FT207"/>
          <cell r="FU207"/>
          <cell r="FV207"/>
          <cell r="FW207"/>
          <cell r="FX207"/>
          <cell r="FY207"/>
          <cell r="FZ207"/>
          <cell r="GA207"/>
          <cell r="GB207"/>
          <cell r="GC207">
            <v>3</v>
          </cell>
          <cell r="GD207">
            <v>5</v>
          </cell>
          <cell r="GE207">
            <v>4.333333333333333</v>
          </cell>
          <cell r="GF207">
            <v>0</v>
          </cell>
          <cell r="GG207">
            <v>0</v>
          </cell>
          <cell r="GH207">
            <v>0</v>
          </cell>
          <cell r="GI207">
            <v>0</v>
          </cell>
          <cell r="GJ207">
            <v>0</v>
          </cell>
          <cell r="GK207">
            <v>0</v>
          </cell>
          <cell r="GL207">
            <v>0</v>
          </cell>
          <cell r="GM207">
            <v>0</v>
          </cell>
          <cell r="GN207">
            <v>0</v>
          </cell>
          <cell r="GO207"/>
          <cell r="GP207">
            <v>0</v>
          </cell>
          <cell r="GQ207">
            <v>3</v>
          </cell>
          <cell r="GR207">
            <v>15</v>
          </cell>
          <cell r="GS207"/>
          <cell r="GT207"/>
          <cell r="GU207"/>
          <cell r="GV207"/>
          <cell r="GW207"/>
          <cell r="GX207"/>
          <cell r="GY207"/>
          <cell r="GZ207"/>
          <cell r="HA207"/>
          <cell r="HB207"/>
          <cell r="HC207">
            <v>2</v>
          </cell>
          <cell r="HD207">
            <v>2</v>
          </cell>
          <cell r="HE207">
            <v>1</v>
          </cell>
          <cell r="HF207">
            <v>1</v>
          </cell>
          <cell r="HG207">
            <v>1</v>
          </cell>
          <cell r="HH207">
            <v>3</v>
          </cell>
          <cell r="HI207">
            <v>1</v>
          </cell>
          <cell r="HJ207"/>
          <cell r="HK207"/>
          <cell r="HL207"/>
          <cell r="HM207"/>
          <cell r="HN207"/>
          <cell r="HO207">
            <v>0</v>
          </cell>
          <cell r="HP207">
            <v>0</v>
          </cell>
          <cell r="HQ207">
            <v>0</v>
          </cell>
          <cell r="HR207">
            <v>0</v>
          </cell>
          <cell r="HS207">
            <v>1310.5</v>
          </cell>
          <cell r="HT207"/>
          <cell r="HU207">
            <v>0</v>
          </cell>
          <cell r="HV207"/>
          <cell r="HW207">
            <v>0</v>
          </cell>
          <cell r="HX207"/>
          <cell r="HY207">
            <v>0</v>
          </cell>
          <cell r="HZ207">
            <v>7598</v>
          </cell>
          <cell r="IA207">
            <v>1875.06</v>
          </cell>
          <cell r="IB207">
            <v>2713.8199999999997</v>
          </cell>
          <cell r="IC207">
            <v>156.255</v>
          </cell>
          <cell r="ID207">
            <v>271.38199999999995</v>
          </cell>
          <cell r="IE207">
            <v>62</v>
          </cell>
          <cell r="IF207">
            <v>107.33333333333333</v>
          </cell>
          <cell r="IG207">
            <v>236.35333333333332</v>
          </cell>
          <cell r="IH207">
            <v>219.33333333333334</v>
          </cell>
          <cell r="II207">
            <v>200.28</v>
          </cell>
          <cell r="IJ207"/>
          <cell r="IK207"/>
          <cell r="IL207"/>
          <cell r="IM207">
            <v>398.39000000000004</v>
          </cell>
          <cell r="IN207">
            <v>5350</v>
          </cell>
        </row>
        <row r="208">
          <cell r="A208">
            <v>205</v>
          </cell>
          <cell r="B208" t="str">
            <v>Kota</v>
          </cell>
          <cell r="C208" t="str">
            <v>RAJASTHAN</v>
          </cell>
          <cell r="D208" t="str">
            <v>North</v>
          </cell>
          <cell r="E208" t="str">
            <v>J P ALLOYS</v>
          </cell>
          <cell r="F208"/>
          <cell r="G208"/>
          <cell r="H208">
            <v>1</v>
          </cell>
          <cell r="I208"/>
          <cell r="J208" t="str">
            <v>High</v>
          </cell>
          <cell r="K208">
            <v>2</v>
          </cell>
          <cell r="L208"/>
          <cell r="M208" t="str">
            <v>Amit Kumar Sharma</v>
          </cell>
          <cell r="N208"/>
          <cell r="O208">
            <v>8</v>
          </cell>
          <cell r="P208">
            <v>8000</v>
          </cell>
          <cell r="Q208">
            <v>1</v>
          </cell>
          <cell r="R208">
            <v>0</v>
          </cell>
          <cell r="S208">
            <v>2</v>
          </cell>
          <cell r="T208">
            <v>1</v>
          </cell>
          <cell r="U208">
            <v>0</v>
          </cell>
          <cell r="V208">
            <v>4</v>
          </cell>
          <cell r="W208">
            <v>0</v>
          </cell>
          <cell r="X208">
            <v>0</v>
          </cell>
          <cell r="Y208" t="str">
            <v/>
          </cell>
          <cell r="Z208">
            <v>0</v>
          </cell>
          <cell r="AA208" t="str">
            <v/>
          </cell>
          <cell r="AB208">
            <v>0</v>
          </cell>
          <cell r="AC208">
            <v>0</v>
          </cell>
          <cell r="AD208">
            <v>0</v>
          </cell>
          <cell r="AE208">
            <v>0</v>
          </cell>
          <cell r="AF208">
            <v>0</v>
          </cell>
          <cell r="AG208">
            <v>0</v>
          </cell>
          <cell r="AH208">
            <v>0</v>
          </cell>
          <cell r="AI208">
            <v>0</v>
          </cell>
          <cell r="AJ208">
            <v>0</v>
          </cell>
          <cell r="AK208">
            <v>0</v>
          </cell>
          <cell r="AL208">
            <v>51</v>
          </cell>
          <cell r="AM208">
            <v>92</v>
          </cell>
          <cell r="AN208">
            <v>91.7</v>
          </cell>
          <cell r="AO208">
            <v>10</v>
          </cell>
          <cell r="AP208">
            <v>0</v>
          </cell>
          <cell r="AQ208">
            <v>0</v>
          </cell>
          <cell r="AR208">
            <v>0</v>
          </cell>
          <cell r="AS208">
            <v>21.03</v>
          </cell>
          <cell r="AT208">
            <v>0</v>
          </cell>
          <cell r="AU208">
            <v>0</v>
          </cell>
          <cell r="AV208">
            <v>46.11</v>
          </cell>
          <cell r="AW208">
            <v>0</v>
          </cell>
          <cell r="AX208"/>
          <cell r="AY208"/>
          <cell r="AZ208">
            <v>0</v>
          </cell>
          <cell r="BA208">
            <v>0</v>
          </cell>
          <cell r="BB208">
            <v>0</v>
          </cell>
          <cell r="BC208">
            <v>0</v>
          </cell>
          <cell r="BD208">
            <v>0</v>
          </cell>
          <cell r="BE208">
            <v>0</v>
          </cell>
          <cell r="BF208">
            <v>0</v>
          </cell>
          <cell r="BG208">
            <v>0</v>
          </cell>
          <cell r="BH208">
            <v>0</v>
          </cell>
          <cell r="BI208">
            <v>0</v>
          </cell>
          <cell r="BJ208">
            <v>1</v>
          </cell>
          <cell r="BK208">
            <v>0</v>
          </cell>
          <cell r="BL208">
            <v>1</v>
          </cell>
          <cell r="BM208">
            <v>1</v>
          </cell>
          <cell r="BN208">
            <v>0</v>
          </cell>
          <cell r="BO208">
            <v>0</v>
          </cell>
          <cell r="BP208">
            <v>0</v>
          </cell>
          <cell r="BQ208">
            <v>0</v>
          </cell>
          <cell r="BR208">
            <v>0</v>
          </cell>
          <cell r="BS208">
            <v>0</v>
          </cell>
          <cell r="BT208">
            <v>1</v>
          </cell>
          <cell r="BU208">
            <v>0</v>
          </cell>
          <cell r="BV208"/>
          <cell r="BW208"/>
          <cell r="BX208">
            <v>4</v>
          </cell>
          <cell r="BY208">
            <v>0</v>
          </cell>
          <cell r="BZ208">
            <v>0</v>
          </cell>
          <cell r="CA208">
            <v>0</v>
          </cell>
          <cell r="CB208">
            <v>0</v>
          </cell>
          <cell r="CC208">
            <v>0</v>
          </cell>
          <cell r="CD208">
            <v>0</v>
          </cell>
          <cell r="CE208">
            <v>0</v>
          </cell>
          <cell r="CF208">
            <v>0</v>
          </cell>
          <cell r="CG208">
            <v>0</v>
          </cell>
          <cell r="CH208">
            <v>0</v>
          </cell>
          <cell r="CI208">
            <v>1</v>
          </cell>
          <cell r="CJ208">
            <v>1</v>
          </cell>
          <cell r="CK208">
            <v>1</v>
          </cell>
          <cell r="CL208">
            <v>1</v>
          </cell>
          <cell r="CM208">
            <v>0</v>
          </cell>
          <cell r="CN208">
            <v>0</v>
          </cell>
          <cell r="CO208">
            <v>0</v>
          </cell>
          <cell r="CP208">
            <v>1</v>
          </cell>
          <cell r="CQ208">
            <v>0</v>
          </cell>
          <cell r="CR208">
            <v>0</v>
          </cell>
          <cell r="CS208">
            <v>2</v>
          </cell>
          <cell r="CT208">
            <v>0</v>
          </cell>
          <cell r="CU208"/>
          <cell r="CV208"/>
          <cell r="CW208"/>
          <cell r="CX208"/>
          <cell r="CY208"/>
          <cell r="CZ208"/>
          <cell r="DA208"/>
          <cell r="DB208"/>
          <cell r="DC208"/>
          <cell r="DD208"/>
          <cell r="DE208"/>
          <cell r="DF208"/>
          <cell r="DG208"/>
          <cell r="DH208">
            <v>1</v>
          </cell>
          <cell r="DI208">
            <v>2</v>
          </cell>
          <cell r="DJ208">
            <v>3</v>
          </cell>
          <cell r="DK208">
            <v>2</v>
          </cell>
          <cell r="DL208">
            <v>1</v>
          </cell>
          <cell r="DM208">
            <v>0</v>
          </cell>
          <cell r="DN208">
            <v>1</v>
          </cell>
          <cell r="DO208">
            <v>1</v>
          </cell>
          <cell r="DP208">
            <v>1</v>
          </cell>
          <cell r="DQ208">
            <v>2</v>
          </cell>
          <cell r="DR208">
            <v>2</v>
          </cell>
          <cell r="DS208"/>
          <cell r="DT208"/>
          <cell r="DU208"/>
          <cell r="DV208"/>
          <cell r="DW208"/>
          <cell r="DX208"/>
          <cell r="DY208"/>
          <cell r="DZ208"/>
          <cell r="EA208"/>
          <cell r="EB208"/>
          <cell r="EC208"/>
          <cell r="ED208"/>
          <cell r="EE208"/>
          <cell r="EF208"/>
          <cell r="EG208">
            <v>0</v>
          </cell>
          <cell r="EH208">
            <v>0</v>
          </cell>
          <cell r="EI208">
            <v>0</v>
          </cell>
          <cell r="EJ208">
            <v>0</v>
          </cell>
          <cell r="EK208">
            <v>0</v>
          </cell>
          <cell r="EL208">
            <v>0</v>
          </cell>
          <cell r="EM208">
            <v>0</v>
          </cell>
          <cell r="EN208">
            <v>0</v>
          </cell>
          <cell r="EO208">
            <v>0</v>
          </cell>
          <cell r="EP208">
            <v>0</v>
          </cell>
          <cell r="EQ208">
            <v>0</v>
          </cell>
          <cell r="ER208">
            <v>0</v>
          </cell>
          <cell r="ES208"/>
          <cell r="ET208"/>
          <cell r="EU208"/>
          <cell r="EV208"/>
          <cell r="EW208"/>
          <cell r="EX208"/>
          <cell r="EY208"/>
          <cell r="EZ208"/>
          <cell r="FA208"/>
          <cell r="FB208"/>
          <cell r="FC208"/>
          <cell r="FD208"/>
          <cell r="FE208">
            <v>1</v>
          </cell>
          <cell r="FF208">
            <v>3</v>
          </cell>
          <cell r="FG208">
            <v>3.5</v>
          </cell>
          <cell r="FH208">
            <v>0</v>
          </cell>
          <cell r="FI208">
            <v>0</v>
          </cell>
          <cell r="FJ208">
            <v>0</v>
          </cell>
          <cell r="FK208">
            <v>0</v>
          </cell>
          <cell r="FL208">
            <v>0</v>
          </cell>
          <cell r="FM208">
            <v>0</v>
          </cell>
          <cell r="FN208">
            <v>0</v>
          </cell>
          <cell r="FO208">
            <v>0</v>
          </cell>
          <cell r="FP208">
            <v>0</v>
          </cell>
          <cell r="FQ208"/>
          <cell r="FR208"/>
          <cell r="FS208"/>
          <cell r="FT208"/>
          <cell r="FU208"/>
          <cell r="FV208"/>
          <cell r="FW208"/>
          <cell r="FX208"/>
          <cell r="FY208"/>
          <cell r="FZ208"/>
          <cell r="GA208"/>
          <cell r="GB208"/>
          <cell r="GC208">
            <v>1</v>
          </cell>
          <cell r="GD208">
            <v>3</v>
          </cell>
          <cell r="GE208">
            <v>3.5</v>
          </cell>
          <cell r="GF208">
            <v>0</v>
          </cell>
          <cell r="GG208">
            <v>0</v>
          </cell>
          <cell r="GH208">
            <v>0</v>
          </cell>
          <cell r="GI208">
            <v>0</v>
          </cell>
          <cell r="GJ208">
            <v>0</v>
          </cell>
          <cell r="GK208">
            <v>0</v>
          </cell>
          <cell r="GL208">
            <v>0</v>
          </cell>
          <cell r="GM208">
            <v>0</v>
          </cell>
          <cell r="GN208">
            <v>0</v>
          </cell>
          <cell r="GO208"/>
          <cell r="GP208">
            <v>0</v>
          </cell>
          <cell r="GQ208">
            <v>0</v>
          </cell>
          <cell r="GR208">
            <v>0</v>
          </cell>
          <cell r="GS208"/>
          <cell r="GT208"/>
          <cell r="GU208"/>
          <cell r="GV208"/>
          <cell r="GW208"/>
          <cell r="GX208"/>
          <cell r="GY208"/>
          <cell r="GZ208"/>
          <cell r="HA208"/>
          <cell r="HB208"/>
          <cell r="HC208">
            <v>0</v>
          </cell>
          <cell r="HD208">
            <v>0</v>
          </cell>
          <cell r="HE208">
            <v>0</v>
          </cell>
          <cell r="HF208">
            <v>0</v>
          </cell>
          <cell r="HG208">
            <v>0</v>
          </cell>
          <cell r="HH208">
            <v>0</v>
          </cell>
          <cell r="HI208">
            <v>0</v>
          </cell>
          <cell r="HJ208"/>
          <cell r="HK208"/>
          <cell r="HL208"/>
          <cell r="HM208"/>
          <cell r="HN208"/>
          <cell r="HO208">
            <v>0</v>
          </cell>
          <cell r="HP208">
            <v>0</v>
          </cell>
          <cell r="HQ208">
            <v>0</v>
          </cell>
          <cell r="HR208">
            <v>0</v>
          </cell>
          <cell r="HS208">
            <v>3583</v>
          </cell>
          <cell r="HT208"/>
          <cell r="HU208">
            <v>0</v>
          </cell>
          <cell r="HV208"/>
          <cell r="HW208">
            <v>0</v>
          </cell>
          <cell r="HX208"/>
          <cell r="HY208">
            <v>0</v>
          </cell>
          <cell r="HZ208">
            <v>20781.399999999998</v>
          </cell>
          <cell r="IA208">
            <v>143</v>
          </cell>
          <cell r="IB208">
            <v>168.84</v>
          </cell>
          <cell r="IC208">
            <v>11.916666666666666</v>
          </cell>
          <cell r="ID208">
            <v>16.884</v>
          </cell>
          <cell r="IE208">
            <v>0</v>
          </cell>
          <cell r="IF208">
            <v>0</v>
          </cell>
          <cell r="IG208">
            <v>0</v>
          </cell>
          <cell r="IH208">
            <v>47.666666666666664</v>
          </cell>
          <cell r="II208">
            <v>33.9</v>
          </cell>
          <cell r="IJ208"/>
          <cell r="IK208"/>
          <cell r="IL208"/>
          <cell r="IM208">
            <v>15.37</v>
          </cell>
          <cell r="IN208">
            <v>1950</v>
          </cell>
        </row>
        <row r="209">
          <cell r="A209">
            <v>206</v>
          </cell>
          <cell r="B209" t="str">
            <v>Ajmer</v>
          </cell>
          <cell r="C209" t="str">
            <v>RAJASTHAN</v>
          </cell>
          <cell r="D209" t="str">
            <v>North</v>
          </cell>
          <cell r="E209" t="str">
            <v>Swastik Tradevision Pvt. Ltd.</v>
          </cell>
          <cell r="F209"/>
          <cell r="G209"/>
          <cell r="H209">
            <v>1</v>
          </cell>
          <cell r="I209"/>
          <cell r="J209" t="str">
            <v>High</v>
          </cell>
          <cell r="K209">
            <v>1</v>
          </cell>
          <cell r="L209">
            <v>1</v>
          </cell>
          <cell r="M209" t="str">
            <v>Amit Kumar Sharma</v>
          </cell>
          <cell r="N209"/>
          <cell r="O209">
            <v>10</v>
          </cell>
          <cell r="P209">
            <v>7500</v>
          </cell>
          <cell r="Q209">
            <v>0</v>
          </cell>
          <cell r="R209">
            <v>2</v>
          </cell>
          <cell r="S209">
            <v>2</v>
          </cell>
          <cell r="T209">
            <v>0</v>
          </cell>
          <cell r="U209">
            <v>0</v>
          </cell>
          <cell r="V209">
            <v>8</v>
          </cell>
          <cell r="W209">
            <v>0</v>
          </cell>
          <cell r="X209">
            <v>200</v>
          </cell>
          <cell r="Y209">
            <v>0.27671499999999999</v>
          </cell>
          <cell r="Z209">
            <v>2.6666666666666668E-2</v>
          </cell>
          <cell r="AA209">
            <v>7.3790666666666664E-3</v>
          </cell>
          <cell r="AB209">
            <v>21</v>
          </cell>
          <cell r="AC209">
            <v>54.870000000000005</v>
          </cell>
          <cell r="AD209">
            <v>0</v>
          </cell>
          <cell r="AE209">
            <v>0</v>
          </cell>
          <cell r="AF209">
            <v>20</v>
          </cell>
          <cell r="AG209">
            <v>0</v>
          </cell>
          <cell r="AH209">
            <v>41.28</v>
          </cell>
          <cell r="AI209">
            <v>20</v>
          </cell>
          <cell r="AJ209">
            <v>64.959999999999994</v>
          </cell>
          <cell r="AK209">
            <v>19.86</v>
          </cell>
          <cell r="AL209">
            <v>0</v>
          </cell>
          <cell r="AM209">
            <v>70.22</v>
          </cell>
          <cell r="AN209">
            <v>60</v>
          </cell>
          <cell r="AO209">
            <v>40</v>
          </cell>
          <cell r="AP209">
            <v>181</v>
          </cell>
          <cell r="AQ209">
            <v>30.76</v>
          </cell>
          <cell r="AR209">
            <v>60.53</v>
          </cell>
          <cell r="AS209">
            <v>20.07</v>
          </cell>
          <cell r="AT209">
            <v>45.12</v>
          </cell>
          <cell r="AU209">
            <v>25.02</v>
          </cell>
          <cell r="AV209">
            <v>49.93</v>
          </cell>
          <cell r="AW209">
            <v>41</v>
          </cell>
          <cell r="AX209"/>
          <cell r="AY209"/>
          <cell r="AZ209">
            <v>0</v>
          </cell>
          <cell r="BA209">
            <v>2</v>
          </cell>
          <cell r="BB209">
            <v>0</v>
          </cell>
          <cell r="BC209">
            <v>0</v>
          </cell>
          <cell r="BD209">
            <v>0</v>
          </cell>
          <cell r="BE209">
            <v>0</v>
          </cell>
          <cell r="BF209">
            <v>1</v>
          </cell>
          <cell r="BG209">
            <v>1</v>
          </cell>
          <cell r="BH209">
            <v>1</v>
          </cell>
          <cell r="BI209">
            <v>0</v>
          </cell>
          <cell r="BJ209">
            <v>0</v>
          </cell>
          <cell r="BK209">
            <v>0</v>
          </cell>
          <cell r="BL209">
            <v>0</v>
          </cell>
          <cell r="BM209">
            <v>0</v>
          </cell>
          <cell r="BN209">
            <v>0</v>
          </cell>
          <cell r="BO209">
            <v>0</v>
          </cell>
          <cell r="BP209">
            <v>0</v>
          </cell>
          <cell r="BQ209">
            <v>0</v>
          </cell>
          <cell r="BR209">
            <v>0</v>
          </cell>
          <cell r="BS209">
            <v>0</v>
          </cell>
          <cell r="BT209">
            <v>1</v>
          </cell>
          <cell r="BU209">
            <v>0</v>
          </cell>
          <cell r="BV209"/>
          <cell r="BW209"/>
          <cell r="BX209">
            <v>8</v>
          </cell>
          <cell r="BY209">
            <v>1</v>
          </cell>
          <cell r="BZ209">
            <v>3</v>
          </cell>
          <cell r="CA209">
            <v>0</v>
          </cell>
          <cell r="CB209">
            <v>0</v>
          </cell>
          <cell r="CC209">
            <v>1</v>
          </cell>
          <cell r="CD209">
            <v>0</v>
          </cell>
          <cell r="CE209">
            <v>2</v>
          </cell>
          <cell r="CF209">
            <v>1</v>
          </cell>
          <cell r="CG209">
            <v>3</v>
          </cell>
          <cell r="CH209">
            <v>1</v>
          </cell>
          <cell r="CI209">
            <v>0</v>
          </cell>
          <cell r="CJ209">
            <v>1</v>
          </cell>
          <cell r="CK209">
            <v>1</v>
          </cell>
          <cell r="CL209">
            <v>1</v>
          </cell>
          <cell r="CM209">
            <v>2</v>
          </cell>
          <cell r="CN209">
            <v>1</v>
          </cell>
          <cell r="CO209">
            <v>1</v>
          </cell>
          <cell r="CP209">
            <v>1</v>
          </cell>
          <cell r="CQ209">
            <v>1</v>
          </cell>
          <cell r="CR209">
            <v>1</v>
          </cell>
          <cell r="CS209">
            <v>2</v>
          </cell>
          <cell r="CT209">
            <v>1</v>
          </cell>
          <cell r="CU209"/>
          <cell r="CV209"/>
          <cell r="CW209"/>
          <cell r="CX209"/>
          <cell r="CY209"/>
          <cell r="CZ209"/>
          <cell r="DA209"/>
          <cell r="DB209"/>
          <cell r="DC209"/>
          <cell r="DD209"/>
          <cell r="DE209"/>
          <cell r="DF209"/>
          <cell r="DG209"/>
          <cell r="DH209">
            <v>1</v>
          </cell>
          <cell r="DI209">
            <v>1</v>
          </cell>
          <cell r="DJ209">
            <v>1</v>
          </cell>
          <cell r="DK209">
            <v>2</v>
          </cell>
          <cell r="DL209">
            <v>2</v>
          </cell>
          <cell r="DM209">
            <v>2</v>
          </cell>
          <cell r="DN209">
            <v>1</v>
          </cell>
          <cell r="DO209">
            <v>1</v>
          </cell>
          <cell r="DP209">
            <v>1</v>
          </cell>
          <cell r="DQ209">
            <v>2</v>
          </cell>
          <cell r="DR209">
            <v>2</v>
          </cell>
          <cell r="DS209"/>
          <cell r="DT209"/>
          <cell r="DU209"/>
          <cell r="DV209"/>
          <cell r="DW209"/>
          <cell r="DX209"/>
          <cell r="DY209"/>
          <cell r="DZ209"/>
          <cell r="EA209"/>
          <cell r="EB209"/>
          <cell r="EC209"/>
          <cell r="ED209"/>
          <cell r="EE209"/>
          <cell r="EF209"/>
          <cell r="EG209">
            <v>0</v>
          </cell>
          <cell r="EH209">
            <v>0</v>
          </cell>
          <cell r="EI209">
            <v>0</v>
          </cell>
          <cell r="EJ209">
            <v>0</v>
          </cell>
          <cell r="EK209">
            <v>0</v>
          </cell>
          <cell r="EL209">
            <v>0</v>
          </cell>
          <cell r="EM209">
            <v>0</v>
          </cell>
          <cell r="EN209">
            <v>0</v>
          </cell>
          <cell r="EO209">
            <v>0</v>
          </cell>
          <cell r="EP209">
            <v>0</v>
          </cell>
          <cell r="EQ209">
            <v>0</v>
          </cell>
          <cell r="ER209">
            <v>0</v>
          </cell>
          <cell r="ES209"/>
          <cell r="ET209"/>
          <cell r="EU209"/>
          <cell r="EV209"/>
          <cell r="EW209"/>
          <cell r="EX209"/>
          <cell r="EY209"/>
          <cell r="EZ209"/>
          <cell r="FA209"/>
          <cell r="FB209"/>
          <cell r="FC209"/>
          <cell r="FD209"/>
          <cell r="FE209">
            <v>0</v>
          </cell>
          <cell r="FF209">
            <v>0</v>
          </cell>
          <cell r="FG209">
            <v>2</v>
          </cell>
          <cell r="FH209">
            <v>0</v>
          </cell>
          <cell r="FI209">
            <v>0</v>
          </cell>
          <cell r="FJ209">
            <v>0</v>
          </cell>
          <cell r="FK209">
            <v>0</v>
          </cell>
          <cell r="FL209">
            <v>0</v>
          </cell>
          <cell r="FM209">
            <v>0</v>
          </cell>
          <cell r="FN209">
            <v>0</v>
          </cell>
          <cell r="FO209">
            <v>0</v>
          </cell>
          <cell r="FP209">
            <v>0</v>
          </cell>
          <cell r="FQ209"/>
          <cell r="FR209"/>
          <cell r="FS209"/>
          <cell r="FT209"/>
          <cell r="FU209"/>
          <cell r="FV209"/>
          <cell r="FW209"/>
          <cell r="FX209"/>
          <cell r="FY209"/>
          <cell r="FZ209"/>
          <cell r="GA209"/>
          <cell r="GB209"/>
          <cell r="GC209">
            <v>0</v>
          </cell>
          <cell r="GD209">
            <v>0</v>
          </cell>
          <cell r="GE209">
            <v>2</v>
          </cell>
          <cell r="GF209">
            <v>0</v>
          </cell>
          <cell r="GG209">
            <v>0</v>
          </cell>
          <cell r="GH209">
            <v>0</v>
          </cell>
          <cell r="GI209">
            <v>0</v>
          </cell>
          <cell r="GJ209">
            <v>0</v>
          </cell>
          <cell r="GK209">
            <v>0</v>
          </cell>
          <cell r="GL209">
            <v>0</v>
          </cell>
          <cell r="GM209">
            <v>0</v>
          </cell>
          <cell r="GN209">
            <v>0</v>
          </cell>
          <cell r="GO209"/>
          <cell r="GP209">
            <v>0</v>
          </cell>
          <cell r="GQ209">
            <v>0</v>
          </cell>
          <cell r="GR209">
            <v>0</v>
          </cell>
          <cell r="GS209"/>
          <cell r="GT209"/>
          <cell r="GU209"/>
          <cell r="GV209"/>
          <cell r="GW209"/>
          <cell r="GX209"/>
          <cell r="GY209"/>
          <cell r="GZ209"/>
          <cell r="HA209"/>
          <cell r="HB209"/>
          <cell r="HC209">
            <v>0</v>
          </cell>
          <cell r="HD209">
            <v>0</v>
          </cell>
          <cell r="HE209">
            <v>0</v>
          </cell>
          <cell r="HF209">
            <v>0</v>
          </cell>
          <cell r="HG209">
            <v>0</v>
          </cell>
          <cell r="HH209">
            <v>0</v>
          </cell>
          <cell r="HI209">
            <v>0</v>
          </cell>
          <cell r="HJ209"/>
          <cell r="HK209"/>
          <cell r="HL209"/>
          <cell r="HM209"/>
          <cell r="HN209"/>
          <cell r="HO209">
            <v>0</v>
          </cell>
          <cell r="HP209">
            <v>0</v>
          </cell>
          <cell r="HQ209">
            <v>0</v>
          </cell>
          <cell r="HR209">
            <v>0</v>
          </cell>
          <cell r="HS209">
            <v>0</v>
          </cell>
          <cell r="HT209"/>
          <cell r="HU209">
            <v>0</v>
          </cell>
          <cell r="HV209"/>
          <cell r="HW209">
            <v>0</v>
          </cell>
          <cell r="HX209"/>
          <cell r="HY209">
            <v>0</v>
          </cell>
          <cell r="HZ209">
            <v>0</v>
          </cell>
          <cell r="IA209">
            <v>312.19000000000005</v>
          </cell>
          <cell r="IB209">
            <v>553.42999999999995</v>
          </cell>
          <cell r="IC209">
            <v>26.015833333333337</v>
          </cell>
          <cell r="ID209">
            <v>55.342999999999996</v>
          </cell>
          <cell r="IE209">
            <v>25.290000000000003</v>
          </cell>
          <cell r="IF209">
            <v>6.666666666666667</v>
          </cell>
          <cell r="IG209">
            <v>42.08</v>
          </cell>
          <cell r="IH209">
            <v>30.026666666666667</v>
          </cell>
          <cell r="II209">
            <v>93.666666666666671</v>
          </cell>
          <cell r="IJ209"/>
          <cell r="IK209"/>
          <cell r="IL209"/>
          <cell r="IM209">
            <v>38.65</v>
          </cell>
          <cell r="IN209">
            <v>2000</v>
          </cell>
        </row>
        <row r="210">
          <cell r="A210">
            <v>207</v>
          </cell>
          <cell r="B210" t="str">
            <v>Alwar</v>
          </cell>
          <cell r="C210" t="str">
            <v>RAJASTHAN</v>
          </cell>
          <cell r="D210" t="str">
            <v>North</v>
          </cell>
          <cell r="E210" t="str">
            <v>Swastik Tradevision Pvt. Ltd.</v>
          </cell>
          <cell r="F210"/>
          <cell r="G210"/>
          <cell r="H210">
            <v>1</v>
          </cell>
          <cell r="I210"/>
          <cell r="J210" t="str">
            <v>High</v>
          </cell>
          <cell r="K210">
            <v>1</v>
          </cell>
          <cell r="L210"/>
          <cell r="M210" t="str">
            <v>Amit Kumar Sharma</v>
          </cell>
          <cell r="N210" t="str">
            <v>Ravi Kumar Kulmi</v>
          </cell>
          <cell r="O210">
            <v>13</v>
          </cell>
          <cell r="P210">
            <v>6000</v>
          </cell>
          <cell r="Q210">
            <v>0</v>
          </cell>
          <cell r="R210">
            <v>1</v>
          </cell>
          <cell r="S210">
            <v>5</v>
          </cell>
          <cell r="T210">
            <v>0</v>
          </cell>
          <cell r="U210">
            <v>0</v>
          </cell>
          <cell r="V210">
            <v>7</v>
          </cell>
          <cell r="W210">
            <v>0</v>
          </cell>
          <cell r="X210">
            <v>40</v>
          </cell>
          <cell r="Y210">
            <v>0.43405000000000005</v>
          </cell>
          <cell r="Z210">
            <v>6.6666666666666671E-3</v>
          </cell>
          <cell r="AA210">
            <v>2.8936666666666672E-3</v>
          </cell>
          <cell r="AB210">
            <v>20</v>
          </cell>
          <cell r="AC210">
            <v>53.29</v>
          </cell>
          <cell r="AD210">
            <v>20</v>
          </cell>
          <cell r="AE210">
            <v>0</v>
          </cell>
          <cell r="AF210">
            <v>0</v>
          </cell>
          <cell r="AG210">
            <v>25</v>
          </cell>
          <cell r="AH210">
            <v>20.059999999999999</v>
          </cell>
          <cell r="AI210">
            <v>25</v>
          </cell>
          <cell r="AJ210">
            <v>0</v>
          </cell>
          <cell r="AK210">
            <v>25.04</v>
          </cell>
          <cell r="AL210">
            <v>0</v>
          </cell>
          <cell r="AM210">
            <v>36.93</v>
          </cell>
          <cell r="AN210">
            <v>42.55</v>
          </cell>
          <cell r="AO210">
            <v>0</v>
          </cell>
          <cell r="AP210">
            <v>20</v>
          </cell>
          <cell r="AQ210">
            <v>0</v>
          </cell>
          <cell r="AR210">
            <v>25.01</v>
          </cell>
          <cell r="AS210">
            <v>0</v>
          </cell>
          <cell r="AT210">
            <v>0</v>
          </cell>
          <cell r="AU210">
            <v>19.920000000000002</v>
          </cell>
          <cell r="AV210">
            <v>30.14</v>
          </cell>
          <cell r="AW210">
            <v>36</v>
          </cell>
          <cell r="AX210"/>
          <cell r="AY210"/>
          <cell r="AZ210">
            <v>1</v>
          </cell>
          <cell r="BA210">
            <v>0</v>
          </cell>
          <cell r="BB210">
            <v>0</v>
          </cell>
          <cell r="BC210">
            <v>0</v>
          </cell>
          <cell r="BD210">
            <v>0</v>
          </cell>
          <cell r="BE210">
            <v>0</v>
          </cell>
          <cell r="BF210">
            <v>1</v>
          </cell>
          <cell r="BG210">
            <v>0</v>
          </cell>
          <cell r="BH210">
            <v>0</v>
          </cell>
          <cell r="BI210">
            <v>0</v>
          </cell>
          <cell r="BJ210">
            <v>0</v>
          </cell>
          <cell r="BK210">
            <v>1</v>
          </cell>
          <cell r="BL210">
            <v>1</v>
          </cell>
          <cell r="BM210">
            <v>0</v>
          </cell>
          <cell r="BN210">
            <v>0</v>
          </cell>
          <cell r="BO210">
            <v>0</v>
          </cell>
          <cell r="BP210">
            <v>0</v>
          </cell>
          <cell r="BQ210">
            <v>0</v>
          </cell>
          <cell r="BR210">
            <v>0</v>
          </cell>
          <cell r="BS210">
            <v>0</v>
          </cell>
          <cell r="BT210">
            <v>0</v>
          </cell>
          <cell r="BU210">
            <v>1</v>
          </cell>
          <cell r="BV210"/>
          <cell r="BW210"/>
          <cell r="BX210">
            <v>7</v>
          </cell>
          <cell r="BY210">
            <v>1</v>
          </cell>
          <cell r="BZ210">
            <v>2</v>
          </cell>
          <cell r="CA210">
            <v>1</v>
          </cell>
          <cell r="CB210">
            <v>0</v>
          </cell>
          <cell r="CC210">
            <v>0</v>
          </cell>
          <cell r="CD210">
            <v>1</v>
          </cell>
          <cell r="CE210">
            <v>1</v>
          </cell>
          <cell r="CF210">
            <v>1</v>
          </cell>
          <cell r="CG210">
            <v>0</v>
          </cell>
          <cell r="CH210">
            <v>1</v>
          </cell>
          <cell r="CI210">
            <v>0</v>
          </cell>
          <cell r="CJ210">
            <v>2</v>
          </cell>
          <cell r="CK210">
            <v>2</v>
          </cell>
          <cell r="CL210">
            <v>0</v>
          </cell>
          <cell r="CM210">
            <v>1</v>
          </cell>
          <cell r="CN210">
            <v>0</v>
          </cell>
          <cell r="CO210">
            <v>1</v>
          </cell>
          <cell r="CP210">
            <v>0</v>
          </cell>
          <cell r="CQ210">
            <v>0</v>
          </cell>
          <cell r="CR210">
            <v>1</v>
          </cell>
          <cell r="CS210">
            <v>1</v>
          </cell>
          <cell r="CT210">
            <v>1</v>
          </cell>
          <cell r="CU210"/>
          <cell r="CV210"/>
          <cell r="CW210"/>
          <cell r="CX210"/>
          <cell r="CY210"/>
          <cell r="CZ210"/>
          <cell r="DA210"/>
          <cell r="DB210"/>
          <cell r="DC210"/>
          <cell r="DD210"/>
          <cell r="DE210"/>
          <cell r="DF210"/>
          <cell r="DG210"/>
          <cell r="DH210">
            <v>2</v>
          </cell>
          <cell r="DI210">
            <v>3</v>
          </cell>
          <cell r="DJ210">
            <v>3</v>
          </cell>
          <cell r="DK210">
            <v>2</v>
          </cell>
          <cell r="DL210">
            <v>1</v>
          </cell>
          <cell r="DM210">
            <v>1</v>
          </cell>
          <cell r="DN210">
            <v>1</v>
          </cell>
          <cell r="DO210">
            <v>1</v>
          </cell>
          <cell r="DP210">
            <v>1</v>
          </cell>
          <cell r="DQ210">
            <v>2</v>
          </cell>
          <cell r="DR210">
            <v>3</v>
          </cell>
          <cell r="DS210"/>
          <cell r="DT210"/>
          <cell r="DU210"/>
          <cell r="DV210"/>
          <cell r="DW210"/>
          <cell r="DX210"/>
          <cell r="DY210"/>
          <cell r="DZ210"/>
          <cell r="EA210"/>
          <cell r="EB210"/>
          <cell r="EC210"/>
          <cell r="ED210"/>
          <cell r="EE210"/>
          <cell r="EF210"/>
          <cell r="EG210">
            <v>0</v>
          </cell>
          <cell r="EH210">
            <v>0</v>
          </cell>
          <cell r="EI210">
            <v>0</v>
          </cell>
          <cell r="EJ210">
            <v>0</v>
          </cell>
          <cell r="EK210">
            <v>0</v>
          </cell>
          <cell r="EL210">
            <v>0</v>
          </cell>
          <cell r="EM210">
            <v>0</v>
          </cell>
          <cell r="EN210">
            <v>0</v>
          </cell>
          <cell r="EO210">
            <v>0</v>
          </cell>
          <cell r="EP210">
            <v>0</v>
          </cell>
          <cell r="EQ210">
            <v>0</v>
          </cell>
          <cell r="ER210">
            <v>0</v>
          </cell>
          <cell r="ES210"/>
          <cell r="ET210"/>
          <cell r="EU210"/>
          <cell r="EV210"/>
          <cell r="EW210"/>
          <cell r="EX210"/>
          <cell r="EY210"/>
          <cell r="EZ210"/>
          <cell r="FA210"/>
          <cell r="FB210"/>
          <cell r="FC210"/>
          <cell r="FD210"/>
          <cell r="FE210">
            <v>0</v>
          </cell>
          <cell r="FF210">
            <v>0</v>
          </cell>
          <cell r="FG210">
            <v>0</v>
          </cell>
          <cell r="FH210">
            <v>0</v>
          </cell>
          <cell r="FI210">
            <v>0</v>
          </cell>
          <cell r="FJ210">
            <v>0</v>
          </cell>
          <cell r="FK210">
            <v>0</v>
          </cell>
          <cell r="FL210">
            <v>0</v>
          </cell>
          <cell r="FM210">
            <v>0</v>
          </cell>
          <cell r="FN210">
            <v>0</v>
          </cell>
          <cell r="FO210">
            <v>0</v>
          </cell>
          <cell r="FP210">
            <v>0</v>
          </cell>
          <cell r="FQ210"/>
          <cell r="FR210"/>
          <cell r="FS210"/>
          <cell r="FT210"/>
          <cell r="FU210"/>
          <cell r="FV210"/>
          <cell r="FW210"/>
          <cell r="FX210"/>
          <cell r="FY210"/>
          <cell r="FZ210"/>
          <cell r="GA210"/>
          <cell r="GB210"/>
          <cell r="GC210">
            <v>0</v>
          </cell>
          <cell r="GD210">
            <v>0</v>
          </cell>
          <cell r="GE210">
            <v>0</v>
          </cell>
          <cell r="GF210">
            <v>0</v>
          </cell>
          <cell r="GG210">
            <v>0</v>
          </cell>
          <cell r="GH210">
            <v>0</v>
          </cell>
          <cell r="GI210">
            <v>0</v>
          </cell>
          <cell r="GJ210">
            <v>0</v>
          </cell>
          <cell r="GK210">
            <v>0</v>
          </cell>
          <cell r="GL210">
            <v>0</v>
          </cell>
          <cell r="GM210">
            <v>0</v>
          </cell>
          <cell r="GN210">
            <v>0</v>
          </cell>
          <cell r="GO210"/>
          <cell r="GP210">
            <v>0</v>
          </cell>
          <cell r="GQ210">
            <v>1</v>
          </cell>
          <cell r="GR210">
            <v>0</v>
          </cell>
          <cell r="GS210"/>
          <cell r="GT210"/>
          <cell r="GU210"/>
          <cell r="GV210"/>
          <cell r="GW210"/>
          <cell r="GX210"/>
          <cell r="GY210"/>
          <cell r="GZ210"/>
          <cell r="HA210"/>
          <cell r="HB210"/>
          <cell r="HC210">
            <v>0</v>
          </cell>
          <cell r="HD210">
            <v>0</v>
          </cell>
          <cell r="HE210">
            <v>0</v>
          </cell>
          <cell r="HF210">
            <v>0</v>
          </cell>
          <cell r="HG210">
            <v>0</v>
          </cell>
          <cell r="HH210">
            <v>0</v>
          </cell>
          <cell r="HI210">
            <v>0</v>
          </cell>
          <cell r="HJ210"/>
          <cell r="HK210"/>
          <cell r="HL210"/>
          <cell r="HM210"/>
          <cell r="HN210"/>
          <cell r="HO210">
            <v>0</v>
          </cell>
          <cell r="HP210">
            <v>0</v>
          </cell>
          <cell r="HQ210">
            <v>0</v>
          </cell>
          <cell r="HR210">
            <v>0</v>
          </cell>
          <cell r="HS210">
            <v>0</v>
          </cell>
          <cell r="HT210"/>
          <cell r="HU210">
            <v>0</v>
          </cell>
          <cell r="HV210"/>
          <cell r="HW210">
            <v>0</v>
          </cell>
          <cell r="HX210"/>
          <cell r="HY210">
            <v>0</v>
          </cell>
          <cell r="HZ210">
            <v>0</v>
          </cell>
          <cell r="IA210">
            <v>225.32</v>
          </cell>
          <cell r="IB210">
            <v>173.62</v>
          </cell>
          <cell r="IC210">
            <v>18.776666666666667</v>
          </cell>
          <cell r="ID210">
            <v>17.362000000000002</v>
          </cell>
          <cell r="IE210">
            <v>31.096666666666664</v>
          </cell>
          <cell r="IF210">
            <v>8.3333333333333339</v>
          </cell>
          <cell r="IG210">
            <v>15.020000000000001</v>
          </cell>
          <cell r="IH210">
            <v>20.656666666666666</v>
          </cell>
          <cell r="II210">
            <v>20.849999999999998</v>
          </cell>
          <cell r="IJ210"/>
          <cell r="IK210"/>
          <cell r="IL210"/>
          <cell r="IM210">
            <v>28.686666666666667</v>
          </cell>
          <cell r="IN210">
            <v>2000</v>
          </cell>
        </row>
        <row r="211">
          <cell r="A211">
            <v>208</v>
          </cell>
          <cell r="B211" t="str">
            <v>Sikar</v>
          </cell>
          <cell r="C211" t="str">
            <v>RAJASTHAN</v>
          </cell>
          <cell r="D211" t="str">
            <v>North</v>
          </cell>
          <cell r="E211" t="str">
            <v>BD ISPAT AND ALLOYS</v>
          </cell>
          <cell r="F211"/>
          <cell r="G211"/>
          <cell r="H211">
            <v>1</v>
          </cell>
          <cell r="I211"/>
          <cell r="J211" t="str">
            <v>High</v>
          </cell>
          <cell r="K211">
            <v>1</v>
          </cell>
          <cell r="L211"/>
          <cell r="M211" t="str">
            <v>Amit Kumar Sharma</v>
          </cell>
          <cell r="N211"/>
          <cell r="O211">
            <v>9</v>
          </cell>
          <cell r="P211">
            <v>6000</v>
          </cell>
          <cell r="Q211">
            <v>0</v>
          </cell>
          <cell r="R211">
            <v>3</v>
          </cell>
          <cell r="S211">
            <v>0</v>
          </cell>
          <cell r="T211">
            <v>0</v>
          </cell>
          <cell r="U211">
            <v>0</v>
          </cell>
          <cell r="V211">
            <v>7</v>
          </cell>
          <cell r="W211">
            <v>0</v>
          </cell>
          <cell r="X211">
            <v>0</v>
          </cell>
          <cell r="Y211" t="str">
            <v/>
          </cell>
          <cell r="Z211">
            <v>0</v>
          </cell>
          <cell r="AA211" t="str">
            <v/>
          </cell>
          <cell r="AB211">
            <v>0</v>
          </cell>
          <cell r="AC211">
            <v>0</v>
          </cell>
          <cell r="AD211">
            <v>0</v>
          </cell>
          <cell r="AE211">
            <v>0</v>
          </cell>
          <cell r="AF211">
            <v>0</v>
          </cell>
          <cell r="AG211">
            <v>0</v>
          </cell>
          <cell r="AH211">
            <v>33.04</v>
          </cell>
          <cell r="AI211">
            <v>0</v>
          </cell>
          <cell r="AJ211">
            <v>20.059999999999999</v>
          </cell>
          <cell r="AK211">
            <v>0</v>
          </cell>
          <cell r="AL211">
            <v>0</v>
          </cell>
          <cell r="AM211">
            <v>11</v>
          </cell>
          <cell r="AN211">
            <v>10</v>
          </cell>
          <cell r="AO211">
            <v>0</v>
          </cell>
          <cell r="AP211">
            <v>14</v>
          </cell>
          <cell r="AQ211">
            <v>0</v>
          </cell>
          <cell r="AR211">
            <v>0</v>
          </cell>
          <cell r="AS211">
            <v>0</v>
          </cell>
          <cell r="AT211">
            <v>0</v>
          </cell>
          <cell r="AU211">
            <v>0</v>
          </cell>
          <cell r="AV211">
            <v>0</v>
          </cell>
          <cell r="AW211">
            <v>0</v>
          </cell>
          <cell r="AX211"/>
          <cell r="AY211"/>
          <cell r="AZ211">
            <v>0</v>
          </cell>
          <cell r="BA211">
            <v>0</v>
          </cell>
          <cell r="BB211">
            <v>0</v>
          </cell>
          <cell r="BC211">
            <v>0</v>
          </cell>
          <cell r="BD211">
            <v>0</v>
          </cell>
          <cell r="BE211">
            <v>0</v>
          </cell>
          <cell r="BF211">
            <v>1</v>
          </cell>
          <cell r="BG211">
            <v>0</v>
          </cell>
          <cell r="BH211">
            <v>0</v>
          </cell>
          <cell r="BI211">
            <v>0</v>
          </cell>
          <cell r="BJ211">
            <v>0</v>
          </cell>
          <cell r="BK211">
            <v>1</v>
          </cell>
          <cell r="BL211">
            <v>1</v>
          </cell>
          <cell r="BM211">
            <v>0</v>
          </cell>
          <cell r="BN211">
            <v>0</v>
          </cell>
          <cell r="BO211">
            <v>0</v>
          </cell>
          <cell r="BP211">
            <v>0</v>
          </cell>
          <cell r="BQ211">
            <v>0</v>
          </cell>
          <cell r="BR211">
            <v>0</v>
          </cell>
          <cell r="BS211">
            <v>0</v>
          </cell>
          <cell r="BT211">
            <v>0</v>
          </cell>
          <cell r="BU211">
            <v>0</v>
          </cell>
          <cell r="BV211"/>
          <cell r="BW211"/>
          <cell r="BX211">
            <v>7</v>
          </cell>
          <cell r="BY211">
            <v>0</v>
          </cell>
          <cell r="BZ211">
            <v>0</v>
          </cell>
          <cell r="CA211">
            <v>0</v>
          </cell>
          <cell r="CB211">
            <v>0</v>
          </cell>
          <cell r="CC211">
            <v>0</v>
          </cell>
          <cell r="CD211">
            <v>0</v>
          </cell>
          <cell r="CE211">
            <v>1</v>
          </cell>
          <cell r="CF211">
            <v>0</v>
          </cell>
          <cell r="CG211">
            <v>1</v>
          </cell>
          <cell r="CH211">
            <v>0</v>
          </cell>
          <cell r="CI211">
            <v>0</v>
          </cell>
          <cell r="CJ211">
            <v>1</v>
          </cell>
          <cell r="CK211">
            <v>1</v>
          </cell>
          <cell r="CL211">
            <v>0</v>
          </cell>
          <cell r="CM211">
            <v>1</v>
          </cell>
          <cell r="CN211">
            <v>0</v>
          </cell>
          <cell r="CO211">
            <v>0</v>
          </cell>
          <cell r="CP211">
            <v>0</v>
          </cell>
          <cell r="CQ211">
            <v>0</v>
          </cell>
          <cell r="CR211">
            <v>0</v>
          </cell>
          <cell r="CS211">
            <v>0</v>
          </cell>
          <cell r="CT211">
            <v>0</v>
          </cell>
          <cell r="CU211"/>
          <cell r="CV211"/>
          <cell r="CW211"/>
          <cell r="CX211"/>
          <cell r="CY211"/>
          <cell r="CZ211"/>
          <cell r="DA211"/>
          <cell r="DB211"/>
          <cell r="DC211"/>
          <cell r="DD211"/>
          <cell r="DE211"/>
          <cell r="DF211"/>
          <cell r="DG211"/>
          <cell r="DH211">
            <v>1</v>
          </cell>
          <cell r="DI211">
            <v>2</v>
          </cell>
          <cell r="DJ211">
            <v>2</v>
          </cell>
          <cell r="DK211">
            <v>1</v>
          </cell>
          <cell r="DL211">
            <v>1</v>
          </cell>
          <cell r="DM211">
            <v>1</v>
          </cell>
          <cell r="DN211">
            <v>0</v>
          </cell>
          <cell r="DO211">
            <v>0</v>
          </cell>
          <cell r="DP211">
            <v>0</v>
          </cell>
          <cell r="DQ211">
            <v>0</v>
          </cell>
          <cell r="DR211">
            <v>0</v>
          </cell>
          <cell r="DS211"/>
          <cell r="DT211"/>
          <cell r="DU211"/>
          <cell r="DV211"/>
          <cell r="DW211"/>
          <cell r="DX211"/>
          <cell r="DY211"/>
          <cell r="DZ211"/>
          <cell r="EA211"/>
          <cell r="EB211"/>
          <cell r="EC211"/>
          <cell r="ED211"/>
          <cell r="EE211"/>
          <cell r="EF211"/>
          <cell r="EG211">
            <v>0.5</v>
          </cell>
          <cell r="EH211">
            <v>0.5</v>
          </cell>
          <cell r="EI211">
            <v>0</v>
          </cell>
          <cell r="EJ211">
            <v>0</v>
          </cell>
          <cell r="EK211">
            <v>0</v>
          </cell>
          <cell r="EL211">
            <v>0</v>
          </cell>
          <cell r="EM211">
            <v>0</v>
          </cell>
          <cell r="EN211">
            <v>0</v>
          </cell>
          <cell r="EO211">
            <v>0</v>
          </cell>
          <cell r="EP211">
            <v>0</v>
          </cell>
          <cell r="EQ211">
            <v>0</v>
          </cell>
          <cell r="ER211">
            <v>0</v>
          </cell>
          <cell r="ES211"/>
          <cell r="ET211"/>
          <cell r="EU211"/>
          <cell r="EV211"/>
          <cell r="EW211"/>
          <cell r="EX211"/>
          <cell r="EY211"/>
          <cell r="EZ211"/>
          <cell r="FA211"/>
          <cell r="FB211"/>
          <cell r="FC211"/>
          <cell r="FD211"/>
          <cell r="FE211">
            <v>5</v>
          </cell>
          <cell r="FF211">
            <v>3.5</v>
          </cell>
          <cell r="FG211">
            <v>3.5</v>
          </cell>
          <cell r="FH211">
            <v>0</v>
          </cell>
          <cell r="FI211">
            <v>0</v>
          </cell>
          <cell r="FJ211">
            <v>0</v>
          </cell>
          <cell r="FK211">
            <v>0</v>
          </cell>
          <cell r="FL211">
            <v>0</v>
          </cell>
          <cell r="FM211">
            <v>0</v>
          </cell>
          <cell r="FN211">
            <v>0</v>
          </cell>
          <cell r="FO211">
            <v>0</v>
          </cell>
          <cell r="FP211">
            <v>0</v>
          </cell>
          <cell r="FQ211"/>
          <cell r="FR211"/>
          <cell r="FS211"/>
          <cell r="FT211"/>
          <cell r="FU211"/>
          <cell r="FV211"/>
          <cell r="FW211"/>
          <cell r="FX211"/>
          <cell r="FY211"/>
          <cell r="FZ211"/>
          <cell r="GA211"/>
          <cell r="GB211"/>
          <cell r="GC211">
            <v>5</v>
          </cell>
          <cell r="GD211">
            <v>5</v>
          </cell>
          <cell r="GE211">
            <v>3.5</v>
          </cell>
          <cell r="GF211">
            <v>0</v>
          </cell>
          <cell r="GG211">
            <v>0</v>
          </cell>
          <cell r="GH211">
            <v>0</v>
          </cell>
          <cell r="GI211">
            <v>0</v>
          </cell>
          <cell r="GJ211">
            <v>0</v>
          </cell>
          <cell r="GK211">
            <v>0</v>
          </cell>
          <cell r="GL211">
            <v>0</v>
          </cell>
          <cell r="GM211">
            <v>0</v>
          </cell>
          <cell r="GN211">
            <v>0</v>
          </cell>
          <cell r="GO211"/>
          <cell r="GP211">
            <v>0</v>
          </cell>
          <cell r="GQ211">
            <v>0</v>
          </cell>
          <cell r="GR211">
            <v>1</v>
          </cell>
          <cell r="GS211"/>
          <cell r="GT211"/>
          <cell r="GU211"/>
          <cell r="GV211"/>
          <cell r="GW211"/>
          <cell r="GX211"/>
          <cell r="GY211"/>
          <cell r="GZ211"/>
          <cell r="HA211"/>
          <cell r="HB211"/>
          <cell r="HC211">
            <v>0</v>
          </cell>
          <cell r="HD211">
            <v>0</v>
          </cell>
          <cell r="HE211">
            <v>0</v>
          </cell>
          <cell r="HF211">
            <v>0</v>
          </cell>
          <cell r="HG211">
            <v>0</v>
          </cell>
          <cell r="HH211">
            <v>0</v>
          </cell>
          <cell r="HI211">
            <v>0</v>
          </cell>
          <cell r="HJ211"/>
          <cell r="HK211"/>
          <cell r="HL211"/>
          <cell r="HM211"/>
          <cell r="HN211"/>
          <cell r="HO211">
            <v>0</v>
          </cell>
          <cell r="HP211">
            <v>0</v>
          </cell>
          <cell r="HQ211">
            <v>0</v>
          </cell>
          <cell r="HR211">
            <v>0</v>
          </cell>
          <cell r="HS211">
            <v>0</v>
          </cell>
          <cell r="HT211"/>
          <cell r="HU211">
            <v>0</v>
          </cell>
          <cell r="HV211"/>
          <cell r="HW211">
            <v>0</v>
          </cell>
          <cell r="HX211"/>
          <cell r="HY211">
            <v>0</v>
          </cell>
          <cell r="HZ211">
            <v>0</v>
          </cell>
          <cell r="IA211">
            <v>64.099999999999994</v>
          </cell>
          <cell r="IB211">
            <v>24</v>
          </cell>
          <cell r="IC211">
            <v>5.3416666666666659</v>
          </cell>
          <cell r="ID211">
            <v>2.4</v>
          </cell>
          <cell r="IE211">
            <v>0</v>
          </cell>
          <cell r="IF211">
            <v>0</v>
          </cell>
          <cell r="IG211">
            <v>17.7</v>
          </cell>
          <cell r="IH211">
            <v>3.6666666666666665</v>
          </cell>
          <cell r="II211">
            <v>8</v>
          </cell>
          <cell r="IJ211"/>
          <cell r="IK211"/>
          <cell r="IL211"/>
          <cell r="IM211">
            <v>0</v>
          </cell>
          <cell r="IN211">
            <v>2000</v>
          </cell>
        </row>
        <row r="212">
          <cell r="A212">
            <v>209</v>
          </cell>
          <cell r="B212" t="str">
            <v>Pali</v>
          </cell>
          <cell r="C212" t="str">
            <v>RAJASTHAN</v>
          </cell>
          <cell r="D212" t="str">
            <v>North</v>
          </cell>
          <cell r="E212" t="str">
            <v>M R ASSOCIATES</v>
          </cell>
          <cell r="F212"/>
          <cell r="G212"/>
          <cell r="H212">
            <v>0.5</v>
          </cell>
          <cell r="I212"/>
          <cell r="J212" t="str">
            <v>Medium</v>
          </cell>
          <cell r="K212">
            <v>1</v>
          </cell>
          <cell r="L212"/>
          <cell r="M212" t="str">
            <v>Amit Kumar Sharma</v>
          </cell>
          <cell r="N212" t="str">
            <v>Neeraj Sharma</v>
          </cell>
          <cell r="O212">
            <v>7</v>
          </cell>
          <cell r="P212">
            <v>4500</v>
          </cell>
          <cell r="Q212">
            <v>0</v>
          </cell>
          <cell r="R212">
            <v>1</v>
          </cell>
          <cell r="S212">
            <v>2</v>
          </cell>
          <cell r="T212">
            <v>1</v>
          </cell>
          <cell r="U212">
            <v>0</v>
          </cell>
          <cell r="V212">
            <v>5</v>
          </cell>
          <cell r="W212">
            <v>0</v>
          </cell>
          <cell r="X212">
            <v>0</v>
          </cell>
          <cell r="Y212" t="str">
            <v/>
          </cell>
          <cell r="Z212">
            <v>0</v>
          </cell>
          <cell r="AA212" t="str">
            <v/>
          </cell>
          <cell r="AB212">
            <v>0</v>
          </cell>
          <cell r="AC212">
            <v>0</v>
          </cell>
          <cell r="AD212">
            <v>30</v>
          </cell>
          <cell r="AE212">
            <v>0</v>
          </cell>
          <cell r="AF212">
            <v>0</v>
          </cell>
          <cell r="AG212">
            <v>0</v>
          </cell>
          <cell r="AH212">
            <v>0</v>
          </cell>
          <cell r="AI212">
            <v>0</v>
          </cell>
          <cell r="AJ212">
            <v>20</v>
          </cell>
          <cell r="AK212">
            <v>147</v>
          </cell>
          <cell r="AL212">
            <v>1</v>
          </cell>
          <cell r="AM212">
            <v>63</v>
          </cell>
          <cell r="AN212">
            <v>20.05</v>
          </cell>
          <cell r="AO212">
            <v>0</v>
          </cell>
          <cell r="AP212">
            <v>0</v>
          </cell>
          <cell r="AQ212">
            <v>0</v>
          </cell>
          <cell r="AR212">
            <v>0</v>
          </cell>
          <cell r="AS212">
            <v>4.5</v>
          </cell>
          <cell r="AT212">
            <v>6.6</v>
          </cell>
          <cell r="AU212">
            <v>0</v>
          </cell>
          <cell r="AV212">
            <v>25.03</v>
          </cell>
          <cell r="AW212">
            <v>123</v>
          </cell>
          <cell r="AX212"/>
          <cell r="AY212"/>
          <cell r="AZ212">
            <v>0</v>
          </cell>
          <cell r="BA212">
            <v>0</v>
          </cell>
          <cell r="BB212">
            <v>1</v>
          </cell>
          <cell r="BC212">
            <v>0</v>
          </cell>
          <cell r="BD212">
            <v>0</v>
          </cell>
          <cell r="BE212">
            <v>0</v>
          </cell>
          <cell r="BF212">
            <v>0</v>
          </cell>
          <cell r="BG212">
            <v>0</v>
          </cell>
          <cell r="BH212">
            <v>1</v>
          </cell>
          <cell r="BI212">
            <v>0</v>
          </cell>
          <cell r="BJ212">
            <v>0</v>
          </cell>
          <cell r="BK212">
            <v>0</v>
          </cell>
          <cell r="BL212">
            <v>0</v>
          </cell>
          <cell r="BM212">
            <v>0</v>
          </cell>
          <cell r="BN212">
            <v>0</v>
          </cell>
          <cell r="BO212">
            <v>0</v>
          </cell>
          <cell r="BP212">
            <v>0</v>
          </cell>
          <cell r="BQ212">
            <v>0</v>
          </cell>
          <cell r="BR212">
            <v>1</v>
          </cell>
          <cell r="BS212">
            <v>0</v>
          </cell>
          <cell r="BT212">
            <v>1</v>
          </cell>
          <cell r="BU212">
            <v>1</v>
          </cell>
          <cell r="BV212"/>
          <cell r="BW212"/>
          <cell r="BX212">
            <v>5</v>
          </cell>
          <cell r="BY212">
            <v>0</v>
          </cell>
          <cell r="BZ212">
            <v>0</v>
          </cell>
          <cell r="CA212">
            <v>1</v>
          </cell>
          <cell r="CB212">
            <v>0</v>
          </cell>
          <cell r="CC212">
            <v>0</v>
          </cell>
          <cell r="CD212">
            <v>0</v>
          </cell>
          <cell r="CE212">
            <v>0</v>
          </cell>
          <cell r="CF212">
            <v>0</v>
          </cell>
          <cell r="CG212">
            <v>1</v>
          </cell>
          <cell r="CH212">
            <v>1</v>
          </cell>
          <cell r="CI212">
            <v>1</v>
          </cell>
          <cell r="CJ212">
            <v>2</v>
          </cell>
          <cell r="CK212">
            <v>1</v>
          </cell>
          <cell r="CL212">
            <v>0</v>
          </cell>
          <cell r="CM212">
            <v>0</v>
          </cell>
          <cell r="CN212">
            <v>0</v>
          </cell>
          <cell r="CO212">
            <v>0</v>
          </cell>
          <cell r="CP212">
            <v>1</v>
          </cell>
          <cell r="CQ212">
            <v>2</v>
          </cell>
          <cell r="CR212">
            <v>0</v>
          </cell>
          <cell r="CS212">
            <v>1</v>
          </cell>
          <cell r="CT212">
            <v>2</v>
          </cell>
          <cell r="CU212"/>
          <cell r="CV212"/>
          <cell r="CW212"/>
          <cell r="CX212"/>
          <cell r="CY212"/>
          <cell r="CZ212"/>
          <cell r="DA212"/>
          <cell r="DB212"/>
          <cell r="DC212"/>
          <cell r="DD212"/>
          <cell r="DE212"/>
          <cell r="DF212"/>
          <cell r="DG212"/>
          <cell r="DH212">
            <v>2</v>
          </cell>
          <cell r="DI212">
            <v>2</v>
          </cell>
          <cell r="DJ212">
            <v>2</v>
          </cell>
          <cell r="DK212">
            <v>1</v>
          </cell>
          <cell r="DL212">
            <v>0</v>
          </cell>
          <cell r="DM212">
            <v>0</v>
          </cell>
          <cell r="DN212">
            <v>1</v>
          </cell>
          <cell r="DO212">
            <v>2</v>
          </cell>
          <cell r="DP212">
            <v>2</v>
          </cell>
          <cell r="DQ212">
            <v>3</v>
          </cell>
          <cell r="DR212">
            <v>2</v>
          </cell>
          <cell r="DS212"/>
          <cell r="DT212"/>
          <cell r="DU212"/>
          <cell r="DV212"/>
          <cell r="DW212"/>
          <cell r="DX212"/>
          <cell r="DY212"/>
          <cell r="DZ212"/>
          <cell r="EA212"/>
          <cell r="EB212"/>
          <cell r="EC212"/>
          <cell r="ED212"/>
          <cell r="EE212"/>
          <cell r="EF212"/>
          <cell r="EG212">
            <v>0</v>
          </cell>
          <cell r="EH212">
            <v>0</v>
          </cell>
          <cell r="EI212">
            <v>0</v>
          </cell>
          <cell r="EJ212">
            <v>0</v>
          </cell>
          <cell r="EK212">
            <v>0</v>
          </cell>
          <cell r="EL212">
            <v>0</v>
          </cell>
          <cell r="EM212">
            <v>0</v>
          </cell>
          <cell r="EN212">
            <v>0</v>
          </cell>
          <cell r="EO212">
            <v>0</v>
          </cell>
          <cell r="EP212">
            <v>0</v>
          </cell>
          <cell r="EQ212">
            <v>0</v>
          </cell>
          <cell r="ER212">
            <v>0</v>
          </cell>
          <cell r="ES212"/>
          <cell r="ET212"/>
          <cell r="EU212"/>
          <cell r="EV212"/>
          <cell r="EW212"/>
          <cell r="EX212"/>
          <cell r="EY212"/>
          <cell r="EZ212"/>
          <cell r="FA212"/>
          <cell r="FB212"/>
          <cell r="FC212"/>
          <cell r="FD212"/>
          <cell r="FE212">
            <v>0</v>
          </cell>
          <cell r="FF212">
            <v>0</v>
          </cell>
          <cell r="FG212">
            <v>0</v>
          </cell>
          <cell r="FH212">
            <v>0</v>
          </cell>
          <cell r="FI212">
            <v>0</v>
          </cell>
          <cell r="FJ212">
            <v>0</v>
          </cell>
          <cell r="FK212">
            <v>0</v>
          </cell>
          <cell r="FL212">
            <v>0</v>
          </cell>
          <cell r="FM212">
            <v>0</v>
          </cell>
          <cell r="FN212">
            <v>0</v>
          </cell>
          <cell r="FO212">
            <v>0</v>
          </cell>
          <cell r="FP212">
            <v>0</v>
          </cell>
          <cell r="FQ212"/>
          <cell r="FR212"/>
          <cell r="FS212"/>
          <cell r="FT212"/>
          <cell r="FU212"/>
          <cell r="FV212"/>
          <cell r="FW212"/>
          <cell r="FX212"/>
          <cell r="FY212"/>
          <cell r="FZ212"/>
          <cell r="GA212"/>
          <cell r="GB212"/>
          <cell r="GC212">
            <v>0</v>
          </cell>
          <cell r="GD212">
            <v>0</v>
          </cell>
          <cell r="GE212">
            <v>0</v>
          </cell>
          <cell r="GF212">
            <v>0</v>
          </cell>
          <cell r="GG212">
            <v>0</v>
          </cell>
          <cell r="GH212">
            <v>0</v>
          </cell>
          <cell r="GI212">
            <v>0</v>
          </cell>
          <cell r="GJ212">
            <v>0</v>
          </cell>
          <cell r="GK212">
            <v>0</v>
          </cell>
          <cell r="GL212">
            <v>0</v>
          </cell>
          <cell r="GM212">
            <v>0</v>
          </cell>
          <cell r="GN212">
            <v>0</v>
          </cell>
          <cell r="GO212"/>
          <cell r="GP212">
            <v>0</v>
          </cell>
          <cell r="GQ212">
            <v>1</v>
          </cell>
          <cell r="GR212">
            <v>0</v>
          </cell>
          <cell r="GS212"/>
          <cell r="GT212"/>
          <cell r="GU212"/>
          <cell r="GV212"/>
          <cell r="GW212"/>
          <cell r="GX212"/>
          <cell r="GY212"/>
          <cell r="GZ212"/>
          <cell r="HA212"/>
          <cell r="HB212"/>
          <cell r="HC212">
            <v>0</v>
          </cell>
          <cell r="HD212">
            <v>0</v>
          </cell>
          <cell r="HE212">
            <v>1</v>
          </cell>
          <cell r="HF212">
            <v>1</v>
          </cell>
          <cell r="HG212">
            <v>0</v>
          </cell>
          <cell r="HH212">
            <v>0</v>
          </cell>
          <cell r="HI212">
            <v>0</v>
          </cell>
          <cell r="HJ212"/>
          <cell r="HK212"/>
          <cell r="HL212"/>
          <cell r="HM212"/>
          <cell r="HN212"/>
          <cell r="HO212">
            <v>0</v>
          </cell>
          <cell r="HP212">
            <v>0</v>
          </cell>
          <cell r="HQ212">
            <v>0</v>
          </cell>
          <cell r="HR212">
            <v>0</v>
          </cell>
          <cell r="HS212">
            <v>0</v>
          </cell>
          <cell r="HT212"/>
          <cell r="HU212">
            <v>0</v>
          </cell>
          <cell r="HV212"/>
          <cell r="HW212">
            <v>0</v>
          </cell>
          <cell r="HX212"/>
          <cell r="HY212">
            <v>0</v>
          </cell>
          <cell r="HZ212">
            <v>0</v>
          </cell>
          <cell r="IA212">
            <v>261</v>
          </cell>
          <cell r="IB212">
            <v>179.18</v>
          </cell>
          <cell r="IC212">
            <v>21.75</v>
          </cell>
          <cell r="ID212">
            <v>17.917999999999999</v>
          </cell>
          <cell r="IE212">
            <v>10</v>
          </cell>
          <cell r="IF212">
            <v>0</v>
          </cell>
          <cell r="IG212">
            <v>6.666666666666667</v>
          </cell>
          <cell r="IH212">
            <v>70.333333333333329</v>
          </cell>
          <cell r="II212">
            <v>6.6833333333333336</v>
          </cell>
          <cell r="IJ212"/>
          <cell r="IK212"/>
          <cell r="IL212"/>
          <cell r="IM212">
            <v>49.343333333333334</v>
          </cell>
          <cell r="IN212">
            <v>1500</v>
          </cell>
        </row>
        <row r="213">
          <cell r="A213">
            <v>210</v>
          </cell>
          <cell r="B213" t="str">
            <v>Jhalawar</v>
          </cell>
          <cell r="C213" t="str">
            <v>RAJASTHAN</v>
          </cell>
          <cell r="D213" t="str">
            <v>North</v>
          </cell>
          <cell r="E213" t="str">
            <v>J P ALLOYS</v>
          </cell>
          <cell r="F213"/>
          <cell r="G213"/>
          <cell r="H213">
            <v>0.5</v>
          </cell>
          <cell r="I213"/>
          <cell r="J213" t="str">
            <v>Medium</v>
          </cell>
          <cell r="K213"/>
          <cell r="L213"/>
          <cell r="M213" t="str">
            <v>Amit Kumar Sharma</v>
          </cell>
          <cell r="N213"/>
          <cell r="O213">
            <v>7</v>
          </cell>
          <cell r="P213">
            <v>3900</v>
          </cell>
          <cell r="Q213">
            <v>1</v>
          </cell>
          <cell r="R213">
            <v>1</v>
          </cell>
          <cell r="S213">
            <v>0</v>
          </cell>
          <cell r="T213">
            <v>0</v>
          </cell>
          <cell r="U213">
            <v>0</v>
          </cell>
          <cell r="V213">
            <v>0</v>
          </cell>
          <cell r="W213">
            <v>0</v>
          </cell>
          <cell r="X213">
            <v>0</v>
          </cell>
          <cell r="Y213" t="str">
            <v/>
          </cell>
          <cell r="Z213">
            <v>0</v>
          </cell>
          <cell r="AA213" t="str">
            <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cell r="AY213"/>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cell r="BW213"/>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cell r="CV213"/>
          <cell r="CW213"/>
          <cell r="CX213"/>
          <cell r="CY213"/>
          <cell r="CZ213"/>
          <cell r="DA213"/>
          <cell r="DB213"/>
          <cell r="DC213"/>
          <cell r="DD213"/>
          <cell r="DE213"/>
          <cell r="DF213"/>
          <cell r="DG213"/>
          <cell r="DH213">
            <v>0</v>
          </cell>
          <cell r="DI213">
            <v>0</v>
          </cell>
          <cell r="DJ213">
            <v>0</v>
          </cell>
          <cell r="DK213">
            <v>0</v>
          </cell>
          <cell r="DL213">
            <v>0</v>
          </cell>
          <cell r="DM213">
            <v>0</v>
          </cell>
          <cell r="DN213">
            <v>0</v>
          </cell>
          <cell r="DO213">
            <v>0</v>
          </cell>
          <cell r="DP213">
            <v>0</v>
          </cell>
          <cell r="DQ213">
            <v>0</v>
          </cell>
          <cell r="DR213">
            <v>0</v>
          </cell>
          <cell r="DS213"/>
          <cell r="DT213"/>
          <cell r="DU213"/>
          <cell r="DV213"/>
          <cell r="DW213"/>
          <cell r="DX213"/>
          <cell r="DY213"/>
          <cell r="DZ213"/>
          <cell r="EA213"/>
          <cell r="EB213"/>
          <cell r="EC213"/>
          <cell r="ED213"/>
          <cell r="EE213"/>
          <cell r="EF213"/>
          <cell r="EG213">
            <v>0</v>
          </cell>
          <cell r="EH213">
            <v>0</v>
          </cell>
          <cell r="EI213">
            <v>0</v>
          </cell>
          <cell r="EJ213">
            <v>0</v>
          </cell>
          <cell r="EK213">
            <v>0</v>
          </cell>
          <cell r="EL213">
            <v>0</v>
          </cell>
          <cell r="EM213">
            <v>0</v>
          </cell>
          <cell r="EN213">
            <v>0</v>
          </cell>
          <cell r="EO213">
            <v>0</v>
          </cell>
          <cell r="EP213">
            <v>0</v>
          </cell>
          <cell r="EQ213">
            <v>0</v>
          </cell>
          <cell r="ER213">
            <v>0</v>
          </cell>
          <cell r="ES213"/>
          <cell r="ET213"/>
          <cell r="EU213"/>
          <cell r="EV213"/>
          <cell r="EW213"/>
          <cell r="EX213"/>
          <cell r="EY213"/>
          <cell r="EZ213"/>
          <cell r="FA213"/>
          <cell r="FB213"/>
          <cell r="FC213"/>
          <cell r="FD213"/>
          <cell r="FE213">
            <v>1</v>
          </cell>
          <cell r="FF213">
            <v>0</v>
          </cell>
          <cell r="FG213">
            <v>4</v>
          </cell>
          <cell r="FH213">
            <v>0</v>
          </cell>
          <cell r="FI213">
            <v>0</v>
          </cell>
          <cell r="FJ213">
            <v>0</v>
          </cell>
          <cell r="FK213">
            <v>0</v>
          </cell>
          <cell r="FL213">
            <v>0</v>
          </cell>
          <cell r="FM213">
            <v>0</v>
          </cell>
          <cell r="FN213">
            <v>0</v>
          </cell>
          <cell r="FO213">
            <v>0</v>
          </cell>
          <cell r="FP213">
            <v>0</v>
          </cell>
          <cell r="FQ213"/>
          <cell r="FR213"/>
          <cell r="FS213"/>
          <cell r="FT213"/>
          <cell r="FU213"/>
          <cell r="FV213"/>
          <cell r="FW213"/>
          <cell r="FX213"/>
          <cell r="FY213"/>
          <cell r="FZ213"/>
          <cell r="GA213"/>
          <cell r="GB213"/>
          <cell r="GC213">
            <v>1</v>
          </cell>
          <cell r="GD213">
            <v>0</v>
          </cell>
          <cell r="GE213">
            <v>4</v>
          </cell>
          <cell r="GF213">
            <v>0</v>
          </cell>
          <cell r="GG213">
            <v>0</v>
          </cell>
          <cell r="GH213">
            <v>0</v>
          </cell>
          <cell r="GI213">
            <v>0</v>
          </cell>
          <cell r="GJ213">
            <v>0</v>
          </cell>
          <cell r="GK213">
            <v>0</v>
          </cell>
          <cell r="GL213">
            <v>0</v>
          </cell>
          <cell r="GM213">
            <v>0</v>
          </cell>
          <cell r="GN213">
            <v>0</v>
          </cell>
          <cell r="GO213"/>
          <cell r="GP213">
            <v>0</v>
          </cell>
          <cell r="GQ213">
            <v>0</v>
          </cell>
          <cell r="GR213">
            <v>0</v>
          </cell>
          <cell r="GS213"/>
          <cell r="GT213"/>
          <cell r="GU213"/>
          <cell r="GV213"/>
          <cell r="GW213"/>
          <cell r="GX213"/>
          <cell r="GY213"/>
          <cell r="GZ213"/>
          <cell r="HA213"/>
          <cell r="HB213"/>
          <cell r="HC213">
            <v>0</v>
          </cell>
          <cell r="HD213">
            <v>0</v>
          </cell>
          <cell r="HE213">
            <v>0</v>
          </cell>
          <cell r="HF213">
            <v>0</v>
          </cell>
          <cell r="HG213">
            <v>0</v>
          </cell>
          <cell r="HH213">
            <v>0</v>
          </cell>
          <cell r="HI213">
            <v>0</v>
          </cell>
          <cell r="HJ213"/>
          <cell r="HK213"/>
          <cell r="HL213"/>
          <cell r="HM213"/>
          <cell r="HN213"/>
          <cell r="HO213">
            <v>0</v>
          </cell>
          <cell r="HP213">
            <v>0</v>
          </cell>
          <cell r="HQ213">
            <v>0</v>
          </cell>
          <cell r="HR213">
            <v>0</v>
          </cell>
          <cell r="HS213">
            <v>2056</v>
          </cell>
          <cell r="HT213"/>
          <cell r="HU213">
            <v>0</v>
          </cell>
          <cell r="HV213"/>
          <cell r="HW213">
            <v>0</v>
          </cell>
          <cell r="HX213"/>
          <cell r="HY213">
            <v>0</v>
          </cell>
          <cell r="HZ213">
            <v>150316</v>
          </cell>
          <cell r="IA213">
            <v>0</v>
          </cell>
          <cell r="IB213">
            <v>0</v>
          </cell>
          <cell r="IC213">
            <v>0</v>
          </cell>
          <cell r="ID213">
            <v>0</v>
          </cell>
          <cell r="IE213">
            <v>0</v>
          </cell>
          <cell r="IF213">
            <v>0</v>
          </cell>
          <cell r="IG213">
            <v>0</v>
          </cell>
          <cell r="IH213">
            <v>0</v>
          </cell>
          <cell r="II213">
            <v>0</v>
          </cell>
          <cell r="IJ213"/>
          <cell r="IK213"/>
          <cell r="IL213"/>
          <cell r="IM213">
            <v>0</v>
          </cell>
          <cell r="IN213">
            <v>3000</v>
          </cell>
        </row>
        <row r="214">
          <cell r="A214">
            <v>211</v>
          </cell>
          <cell r="B214" t="str">
            <v>Jhunjhunu</v>
          </cell>
          <cell r="C214" t="str">
            <v>RAJASTHAN</v>
          </cell>
          <cell r="D214" t="str">
            <v>North</v>
          </cell>
          <cell r="E214" t="str">
            <v>BD ISPAT AND ALLOYS</v>
          </cell>
          <cell r="F214"/>
          <cell r="G214"/>
          <cell r="H214">
            <v>0.5</v>
          </cell>
          <cell r="I214"/>
          <cell r="J214" t="str">
            <v>Medium</v>
          </cell>
          <cell r="K214"/>
          <cell r="L214"/>
          <cell r="M214" t="str">
            <v>Amit Kumar Sharma</v>
          </cell>
          <cell r="N214"/>
          <cell r="O214">
            <v>5</v>
          </cell>
          <cell r="P214">
            <v>4500</v>
          </cell>
          <cell r="Q214">
            <v>0</v>
          </cell>
          <cell r="R214">
            <v>1</v>
          </cell>
          <cell r="S214">
            <v>1</v>
          </cell>
          <cell r="T214">
            <v>4</v>
          </cell>
          <cell r="U214">
            <v>0</v>
          </cell>
          <cell r="V214">
            <v>6</v>
          </cell>
          <cell r="W214">
            <v>0</v>
          </cell>
          <cell r="X214">
            <v>0</v>
          </cell>
          <cell r="Y214" t="str">
            <v/>
          </cell>
          <cell r="Z214">
            <v>0</v>
          </cell>
          <cell r="AA214" t="str">
            <v/>
          </cell>
          <cell r="AB214">
            <v>21</v>
          </cell>
          <cell r="AC214">
            <v>30</v>
          </cell>
          <cell r="AD214">
            <v>0</v>
          </cell>
          <cell r="AE214">
            <v>30.15</v>
          </cell>
          <cell r="AF214">
            <v>0</v>
          </cell>
          <cell r="AG214">
            <v>0</v>
          </cell>
          <cell r="AH214">
            <v>20.07</v>
          </cell>
          <cell r="AI214">
            <v>20</v>
          </cell>
          <cell r="AJ214">
            <v>25.02</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cell r="AY214"/>
          <cell r="AZ214">
            <v>0</v>
          </cell>
          <cell r="BA214">
            <v>0</v>
          </cell>
          <cell r="BB214">
            <v>0</v>
          </cell>
          <cell r="BC214">
            <v>0</v>
          </cell>
          <cell r="BD214">
            <v>0</v>
          </cell>
          <cell r="BE214">
            <v>0</v>
          </cell>
          <cell r="BF214">
            <v>2</v>
          </cell>
          <cell r="BG214">
            <v>1</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cell r="BW214"/>
          <cell r="BX214">
            <v>6</v>
          </cell>
          <cell r="BY214">
            <v>1</v>
          </cell>
          <cell r="BZ214">
            <v>1</v>
          </cell>
          <cell r="CA214">
            <v>0</v>
          </cell>
          <cell r="CB214">
            <v>1</v>
          </cell>
          <cell r="CC214">
            <v>0</v>
          </cell>
          <cell r="CD214">
            <v>0</v>
          </cell>
          <cell r="CE214">
            <v>2</v>
          </cell>
          <cell r="CF214">
            <v>1</v>
          </cell>
          <cell r="CG214">
            <v>1</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cell r="CV214"/>
          <cell r="CW214"/>
          <cell r="CX214"/>
          <cell r="CY214"/>
          <cell r="CZ214"/>
          <cell r="DA214"/>
          <cell r="DB214"/>
          <cell r="DC214"/>
          <cell r="DD214"/>
          <cell r="DE214"/>
          <cell r="DF214"/>
          <cell r="DG214"/>
          <cell r="DH214">
            <v>0</v>
          </cell>
          <cell r="DI214">
            <v>0</v>
          </cell>
          <cell r="DJ214">
            <v>0</v>
          </cell>
          <cell r="DK214">
            <v>0</v>
          </cell>
          <cell r="DL214">
            <v>0</v>
          </cell>
          <cell r="DM214">
            <v>0</v>
          </cell>
          <cell r="DN214">
            <v>0</v>
          </cell>
          <cell r="DO214">
            <v>0</v>
          </cell>
          <cell r="DP214">
            <v>0</v>
          </cell>
          <cell r="DQ214">
            <v>0</v>
          </cell>
          <cell r="DR214">
            <v>0</v>
          </cell>
          <cell r="DS214"/>
          <cell r="DT214"/>
          <cell r="DU214"/>
          <cell r="DV214"/>
          <cell r="DW214"/>
          <cell r="DX214"/>
          <cell r="DY214"/>
          <cell r="DZ214"/>
          <cell r="EA214"/>
          <cell r="EB214"/>
          <cell r="EC214"/>
          <cell r="ED214"/>
          <cell r="EE214"/>
          <cell r="EF214"/>
          <cell r="EG214">
            <v>0.5714285714285714</v>
          </cell>
          <cell r="EH214">
            <v>0.4</v>
          </cell>
          <cell r="EI214">
            <v>0.33333333333333331</v>
          </cell>
          <cell r="EJ214">
            <v>0</v>
          </cell>
          <cell r="EK214">
            <v>0</v>
          </cell>
          <cell r="EL214">
            <v>0</v>
          </cell>
          <cell r="EM214">
            <v>0</v>
          </cell>
          <cell r="EN214">
            <v>0</v>
          </cell>
          <cell r="EO214">
            <v>0</v>
          </cell>
          <cell r="EP214">
            <v>0</v>
          </cell>
          <cell r="EQ214">
            <v>0</v>
          </cell>
          <cell r="ER214">
            <v>0</v>
          </cell>
          <cell r="ES214"/>
          <cell r="ET214"/>
          <cell r="EU214"/>
          <cell r="EV214"/>
          <cell r="EW214"/>
          <cell r="EX214"/>
          <cell r="EY214"/>
          <cell r="EZ214"/>
          <cell r="FA214"/>
          <cell r="FB214"/>
          <cell r="FC214"/>
          <cell r="FD214"/>
          <cell r="FE214">
            <v>11.571428571428571</v>
          </cell>
          <cell r="FF214">
            <v>13</v>
          </cell>
          <cell r="FG214">
            <v>10.666666666666666</v>
          </cell>
          <cell r="FH214">
            <v>0</v>
          </cell>
          <cell r="FI214">
            <v>0</v>
          </cell>
          <cell r="FJ214">
            <v>0</v>
          </cell>
          <cell r="FK214">
            <v>0</v>
          </cell>
          <cell r="FL214">
            <v>0</v>
          </cell>
          <cell r="FM214">
            <v>0</v>
          </cell>
          <cell r="FN214">
            <v>0</v>
          </cell>
          <cell r="FO214">
            <v>0</v>
          </cell>
          <cell r="FP214">
            <v>0</v>
          </cell>
          <cell r="FQ214"/>
          <cell r="FR214"/>
          <cell r="FS214"/>
          <cell r="FT214"/>
          <cell r="FU214"/>
          <cell r="FV214"/>
          <cell r="FW214"/>
          <cell r="FX214"/>
          <cell r="FY214"/>
          <cell r="FZ214"/>
          <cell r="GA214"/>
          <cell r="GB214"/>
          <cell r="GC214">
            <v>11.571428571428571</v>
          </cell>
          <cell r="GD214">
            <v>13</v>
          </cell>
          <cell r="GE214">
            <v>13</v>
          </cell>
          <cell r="GF214">
            <v>0</v>
          </cell>
          <cell r="GG214">
            <v>0</v>
          </cell>
          <cell r="GH214">
            <v>0</v>
          </cell>
          <cell r="GI214">
            <v>0</v>
          </cell>
          <cell r="GJ214">
            <v>0</v>
          </cell>
          <cell r="GK214">
            <v>0</v>
          </cell>
          <cell r="GL214">
            <v>0</v>
          </cell>
          <cell r="GM214">
            <v>0</v>
          </cell>
          <cell r="GN214">
            <v>0</v>
          </cell>
          <cell r="GO214"/>
          <cell r="GP214">
            <v>0</v>
          </cell>
          <cell r="GQ214">
            <v>0</v>
          </cell>
          <cell r="GR214">
            <v>0</v>
          </cell>
          <cell r="GS214"/>
          <cell r="GT214"/>
          <cell r="GU214"/>
          <cell r="GV214"/>
          <cell r="GW214"/>
          <cell r="GX214"/>
          <cell r="GY214"/>
          <cell r="GZ214"/>
          <cell r="HA214"/>
          <cell r="HB214"/>
          <cell r="HC214">
            <v>0</v>
          </cell>
          <cell r="HD214">
            <v>0</v>
          </cell>
          <cell r="HE214">
            <v>0</v>
          </cell>
          <cell r="HF214">
            <v>0</v>
          </cell>
          <cell r="HG214">
            <v>0</v>
          </cell>
          <cell r="HH214">
            <v>0</v>
          </cell>
          <cell r="HI214">
            <v>0</v>
          </cell>
          <cell r="HJ214"/>
          <cell r="HK214"/>
          <cell r="HL214"/>
          <cell r="HM214"/>
          <cell r="HN214"/>
          <cell r="HO214">
            <v>0</v>
          </cell>
          <cell r="HP214">
            <v>0</v>
          </cell>
          <cell r="HQ214">
            <v>0</v>
          </cell>
          <cell r="HR214">
            <v>0</v>
          </cell>
          <cell r="HS214">
            <v>38954.5</v>
          </cell>
          <cell r="HT214"/>
          <cell r="HU214">
            <v>0</v>
          </cell>
          <cell r="HV214"/>
          <cell r="HW214">
            <v>0</v>
          </cell>
          <cell r="HX214"/>
          <cell r="HY214">
            <v>0</v>
          </cell>
          <cell r="HZ214">
            <v>401142.19999999995</v>
          </cell>
          <cell r="IA214">
            <v>146.24</v>
          </cell>
          <cell r="IB214">
            <v>0</v>
          </cell>
          <cell r="IC214">
            <v>12.186666666666667</v>
          </cell>
          <cell r="ID214">
            <v>0</v>
          </cell>
          <cell r="IE214">
            <v>17</v>
          </cell>
          <cell r="IF214">
            <v>10.049999999999999</v>
          </cell>
          <cell r="IG214">
            <v>21.696666666666669</v>
          </cell>
          <cell r="IH214">
            <v>0</v>
          </cell>
          <cell r="II214">
            <v>0</v>
          </cell>
          <cell r="IJ214"/>
          <cell r="IK214"/>
          <cell r="IL214"/>
          <cell r="IM214">
            <v>0</v>
          </cell>
          <cell r="IN214">
            <v>1900</v>
          </cell>
        </row>
        <row r="215">
          <cell r="A215">
            <v>212</v>
          </cell>
          <cell r="B215" t="str">
            <v>Hanumangarh</v>
          </cell>
          <cell r="C215" t="str">
            <v>RAJASTHAN</v>
          </cell>
          <cell r="D215" t="str">
            <v>North</v>
          </cell>
          <cell r="E215" t="str">
            <v>BD ISPAT AND ALLOYS</v>
          </cell>
          <cell r="F215"/>
          <cell r="G215"/>
          <cell r="H215">
            <v>0.5</v>
          </cell>
          <cell r="I215"/>
          <cell r="J215" t="str">
            <v>Medium</v>
          </cell>
          <cell r="K215"/>
          <cell r="L215"/>
          <cell r="M215" t="str">
            <v>Amit Kumar Sharma</v>
          </cell>
          <cell r="N215"/>
          <cell r="O215">
            <v>0</v>
          </cell>
          <cell r="P215">
            <v>4500</v>
          </cell>
          <cell r="Q215">
            <v>0</v>
          </cell>
          <cell r="R215">
            <v>0</v>
          </cell>
          <cell r="S215">
            <v>0</v>
          </cell>
          <cell r="T215">
            <v>3</v>
          </cell>
          <cell r="U215">
            <v>0</v>
          </cell>
          <cell r="V215">
            <v>2</v>
          </cell>
          <cell r="W215">
            <v>0</v>
          </cell>
          <cell r="X215">
            <v>0</v>
          </cell>
          <cell r="Y215" t="str">
            <v/>
          </cell>
          <cell r="Z215">
            <v>0</v>
          </cell>
          <cell r="AA215" t="str">
            <v/>
          </cell>
          <cell r="AB215">
            <v>0</v>
          </cell>
          <cell r="AC215">
            <v>0</v>
          </cell>
          <cell r="AD215">
            <v>0</v>
          </cell>
          <cell r="AE215">
            <v>0</v>
          </cell>
          <cell r="AF215">
            <v>0</v>
          </cell>
          <cell r="AG215">
            <v>0</v>
          </cell>
          <cell r="AH215">
            <v>12.14</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cell r="AY215"/>
          <cell r="AZ215">
            <v>0</v>
          </cell>
          <cell r="BA215">
            <v>0</v>
          </cell>
          <cell r="BB215">
            <v>0</v>
          </cell>
          <cell r="BC215">
            <v>0</v>
          </cell>
          <cell r="BD215">
            <v>0</v>
          </cell>
          <cell r="BE215">
            <v>0</v>
          </cell>
          <cell r="BF215">
            <v>1</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cell r="BW215"/>
          <cell r="BX215">
            <v>2</v>
          </cell>
          <cell r="BY215">
            <v>0</v>
          </cell>
          <cell r="BZ215">
            <v>0</v>
          </cell>
          <cell r="CA215">
            <v>0</v>
          </cell>
          <cell r="CB215">
            <v>0</v>
          </cell>
          <cell r="CC215">
            <v>0</v>
          </cell>
          <cell r="CD215">
            <v>0</v>
          </cell>
          <cell r="CE215">
            <v>1</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cell r="CV215"/>
          <cell r="CW215"/>
          <cell r="CX215"/>
          <cell r="CY215"/>
          <cell r="CZ215"/>
          <cell r="DA215"/>
          <cell r="DB215"/>
          <cell r="DC215"/>
          <cell r="DD215"/>
          <cell r="DE215"/>
          <cell r="DF215"/>
          <cell r="DG215"/>
          <cell r="DH215">
            <v>0</v>
          </cell>
          <cell r="DI215">
            <v>0</v>
          </cell>
          <cell r="DJ215">
            <v>0</v>
          </cell>
          <cell r="DK215">
            <v>0</v>
          </cell>
          <cell r="DL215">
            <v>0</v>
          </cell>
          <cell r="DM215">
            <v>0</v>
          </cell>
          <cell r="DN215">
            <v>0</v>
          </cell>
          <cell r="DO215">
            <v>0</v>
          </cell>
          <cell r="DP215">
            <v>0</v>
          </cell>
          <cell r="DQ215">
            <v>0</v>
          </cell>
          <cell r="DR215">
            <v>0</v>
          </cell>
          <cell r="DS215"/>
          <cell r="DT215"/>
          <cell r="DU215"/>
          <cell r="DV215"/>
          <cell r="DW215"/>
          <cell r="DX215"/>
          <cell r="DY215"/>
          <cell r="DZ215"/>
          <cell r="EA215"/>
          <cell r="EB215"/>
          <cell r="EC215"/>
          <cell r="ED215"/>
          <cell r="EE215"/>
          <cell r="EF215"/>
          <cell r="EG215">
            <v>0</v>
          </cell>
          <cell r="EH215">
            <v>0</v>
          </cell>
          <cell r="EI215">
            <v>0</v>
          </cell>
          <cell r="EJ215">
            <v>0</v>
          </cell>
          <cell r="EK215">
            <v>0</v>
          </cell>
          <cell r="EL215">
            <v>0</v>
          </cell>
          <cell r="EM215">
            <v>0</v>
          </cell>
          <cell r="EN215">
            <v>0</v>
          </cell>
          <cell r="EO215">
            <v>0</v>
          </cell>
          <cell r="EP215">
            <v>0</v>
          </cell>
          <cell r="EQ215">
            <v>0</v>
          </cell>
          <cell r="ER215">
            <v>0</v>
          </cell>
          <cell r="ES215"/>
          <cell r="ET215"/>
          <cell r="EU215"/>
          <cell r="EV215"/>
          <cell r="EW215"/>
          <cell r="EX215"/>
          <cell r="EY215"/>
          <cell r="EZ215"/>
          <cell r="FA215"/>
          <cell r="FB215"/>
          <cell r="FC215"/>
          <cell r="FD215"/>
          <cell r="FE215">
            <v>0</v>
          </cell>
          <cell r="FF215">
            <v>0</v>
          </cell>
          <cell r="FG215">
            <v>4</v>
          </cell>
          <cell r="FH215">
            <v>0</v>
          </cell>
          <cell r="FI215">
            <v>0</v>
          </cell>
          <cell r="FJ215">
            <v>0</v>
          </cell>
          <cell r="FK215">
            <v>0</v>
          </cell>
          <cell r="FL215">
            <v>0</v>
          </cell>
          <cell r="FM215">
            <v>0</v>
          </cell>
          <cell r="FN215">
            <v>0</v>
          </cell>
          <cell r="FO215">
            <v>0</v>
          </cell>
          <cell r="FP215">
            <v>0</v>
          </cell>
          <cell r="FQ215"/>
          <cell r="FR215"/>
          <cell r="FS215"/>
          <cell r="FT215"/>
          <cell r="FU215"/>
          <cell r="FV215"/>
          <cell r="FW215"/>
          <cell r="FX215"/>
          <cell r="FY215"/>
          <cell r="FZ215"/>
          <cell r="GA215"/>
          <cell r="GB215"/>
          <cell r="GC215">
            <v>0</v>
          </cell>
          <cell r="GD215">
            <v>0</v>
          </cell>
          <cell r="GE215">
            <v>4</v>
          </cell>
          <cell r="GF215">
            <v>0</v>
          </cell>
          <cell r="GG215">
            <v>0</v>
          </cell>
          <cell r="GH215">
            <v>0</v>
          </cell>
          <cell r="GI215">
            <v>0</v>
          </cell>
          <cell r="GJ215">
            <v>0</v>
          </cell>
          <cell r="GK215">
            <v>0</v>
          </cell>
          <cell r="GL215">
            <v>0</v>
          </cell>
          <cell r="GM215">
            <v>0</v>
          </cell>
          <cell r="GN215">
            <v>0</v>
          </cell>
          <cell r="GO215"/>
          <cell r="GP215">
            <v>0</v>
          </cell>
          <cell r="GQ215">
            <v>0</v>
          </cell>
          <cell r="GR215">
            <v>0</v>
          </cell>
          <cell r="GS215"/>
          <cell r="GT215"/>
          <cell r="GU215"/>
          <cell r="GV215"/>
          <cell r="GW215"/>
          <cell r="GX215"/>
          <cell r="GY215"/>
          <cell r="GZ215"/>
          <cell r="HA215"/>
          <cell r="HB215"/>
          <cell r="HC215">
            <v>0</v>
          </cell>
          <cell r="HD215">
            <v>0</v>
          </cell>
          <cell r="HE215">
            <v>0</v>
          </cell>
          <cell r="HF215">
            <v>0</v>
          </cell>
          <cell r="HG215">
            <v>0</v>
          </cell>
          <cell r="HH215">
            <v>0</v>
          </cell>
          <cell r="HI215">
            <v>0</v>
          </cell>
          <cell r="HJ215"/>
          <cell r="HK215"/>
          <cell r="HL215"/>
          <cell r="HM215"/>
          <cell r="HN215"/>
          <cell r="HO215">
            <v>0</v>
          </cell>
          <cell r="HP215">
            <v>0</v>
          </cell>
          <cell r="HQ215">
            <v>0</v>
          </cell>
          <cell r="HR215">
            <v>0</v>
          </cell>
          <cell r="HS215">
            <v>0</v>
          </cell>
          <cell r="HT215"/>
          <cell r="HU215">
            <v>0</v>
          </cell>
          <cell r="HV215"/>
          <cell r="HW215">
            <v>0</v>
          </cell>
          <cell r="HX215"/>
          <cell r="HY215">
            <v>0</v>
          </cell>
          <cell r="HZ215">
            <v>0</v>
          </cell>
          <cell r="IA215">
            <v>12.14</v>
          </cell>
          <cell r="IB215">
            <v>0</v>
          </cell>
          <cell r="IC215">
            <v>1.0116666666666667</v>
          </cell>
          <cell r="ID215">
            <v>0</v>
          </cell>
          <cell r="IE215">
            <v>0</v>
          </cell>
          <cell r="IF215">
            <v>0</v>
          </cell>
          <cell r="IG215">
            <v>4.0466666666666669</v>
          </cell>
          <cell r="IH215">
            <v>0</v>
          </cell>
          <cell r="II215">
            <v>0</v>
          </cell>
          <cell r="IJ215"/>
          <cell r="IK215"/>
          <cell r="IL215"/>
          <cell r="IM215">
            <v>0</v>
          </cell>
          <cell r="IN215">
            <v>500</v>
          </cell>
        </row>
        <row r="216">
          <cell r="A216">
            <v>213</v>
          </cell>
          <cell r="B216" t="str">
            <v>Nagaur</v>
          </cell>
          <cell r="C216" t="str">
            <v>RAJASTHAN</v>
          </cell>
          <cell r="D216" t="str">
            <v>North</v>
          </cell>
          <cell r="E216" t="str">
            <v>Swastik Tradevision Pvt. Ltd.</v>
          </cell>
          <cell r="F216"/>
          <cell r="G216"/>
          <cell r="H216">
            <v>0.5</v>
          </cell>
          <cell r="I216"/>
          <cell r="J216" t="str">
            <v>Medium</v>
          </cell>
          <cell r="K216"/>
          <cell r="L216"/>
          <cell r="M216" t="str">
            <v>Amit Kumar Sharma</v>
          </cell>
          <cell r="N216"/>
          <cell r="O216">
            <v>6</v>
          </cell>
          <cell r="P216">
            <v>4500</v>
          </cell>
          <cell r="Q216">
            <v>0</v>
          </cell>
          <cell r="R216">
            <v>2</v>
          </cell>
          <cell r="S216">
            <v>0</v>
          </cell>
          <cell r="T216">
            <v>1</v>
          </cell>
          <cell r="U216">
            <v>0</v>
          </cell>
          <cell r="V216">
            <v>7</v>
          </cell>
          <cell r="W216">
            <v>0</v>
          </cell>
          <cell r="X216">
            <v>450</v>
          </cell>
          <cell r="Y216">
            <v>0.14082666666666666</v>
          </cell>
          <cell r="Z216">
            <v>0.1</v>
          </cell>
          <cell r="AA216">
            <v>1.4082666666666667E-2</v>
          </cell>
          <cell r="AB216">
            <v>22</v>
          </cell>
          <cell r="AC216">
            <v>60.980000000000004</v>
          </cell>
          <cell r="AD216">
            <v>0</v>
          </cell>
          <cell r="AE216">
            <v>53.14</v>
          </cell>
          <cell r="AF216">
            <v>25</v>
          </cell>
          <cell r="AG216">
            <v>45</v>
          </cell>
          <cell r="AH216">
            <v>56.120000000000005</v>
          </cell>
          <cell r="AI216">
            <v>25</v>
          </cell>
          <cell r="AJ216">
            <v>65.08</v>
          </cell>
          <cell r="AK216">
            <v>89.860000000000014</v>
          </cell>
          <cell r="AL216">
            <v>61.92</v>
          </cell>
          <cell r="AM216">
            <v>82.86</v>
          </cell>
          <cell r="AN216">
            <v>40</v>
          </cell>
          <cell r="AO216">
            <v>20</v>
          </cell>
          <cell r="AP216">
            <v>62.08</v>
          </cell>
          <cell r="AQ216">
            <v>40.04</v>
          </cell>
          <cell r="AR216">
            <v>59.92</v>
          </cell>
          <cell r="AS216">
            <v>19.95</v>
          </cell>
          <cell r="AT216">
            <v>78.509999999999991</v>
          </cell>
          <cell r="AU216">
            <v>92.63</v>
          </cell>
          <cell r="AV216">
            <v>104.59</v>
          </cell>
          <cell r="AW216">
            <v>116</v>
          </cell>
          <cell r="AX216"/>
          <cell r="AY216"/>
          <cell r="AZ216">
            <v>0</v>
          </cell>
          <cell r="BA216">
            <v>1</v>
          </cell>
          <cell r="BB216">
            <v>0</v>
          </cell>
          <cell r="BC216">
            <v>0</v>
          </cell>
          <cell r="BD216">
            <v>0</v>
          </cell>
          <cell r="BE216">
            <v>0</v>
          </cell>
          <cell r="BF216">
            <v>0</v>
          </cell>
          <cell r="BG216">
            <v>0</v>
          </cell>
          <cell r="BH216">
            <v>1</v>
          </cell>
          <cell r="BI216">
            <v>1</v>
          </cell>
          <cell r="BJ216">
            <v>0</v>
          </cell>
          <cell r="BK216">
            <v>0</v>
          </cell>
          <cell r="BL216">
            <v>0</v>
          </cell>
          <cell r="BM216">
            <v>0</v>
          </cell>
          <cell r="BN216">
            <v>0</v>
          </cell>
          <cell r="BO216">
            <v>0</v>
          </cell>
          <cell r="BP216">
            <v>0</v>
          </cell>
          <cell r="BQ216">
            <v>0</v>
          </cell>
          <cell r="BR216">
            <v>0</v>
          </cell>
          <cell r="BS216">
            <v>0</v>
          </cell>
          <cell r="BT216">
            <v>0</v>
          </cell>
          <cell r="BU216">
            <v>1</v>
          </cell>
          <cell r="BV216"/>
          <cell r="BW216"/>
          <cell r="BX216">
            <v>7</v>
          </cell>
          <cell r="BY216">
            <v>1</v>
          </cell>
          <cell r="BZ216">
            <v>3</v>
          </cell>
          <cell r="CA216">
            <v>0</v>
          </cell>
          <cell r="CB216">
            <v>1</v>
          </cell>
          <cell r="CC216">
            <v>1</v>
          </cell>
          <cell r="CD216">
            <v>2</v>
          </cell>
          <cell r="CE216">
            <v>2</v>
          </cell>
          <cell r="CF216">
            <v>1</v>
          </cell>
          <cell r="CG216">
            <v>3</v>
          </cell>
          <cell r="CH216">
            <v>3</v>
          </cell>
          <cell r="CI216">
            <v>3</v>
          </cell>
          <cell r="CJ216">
            <v>1</v>
          </cell>
          <cell r="CK216">
            <v>2</v>
          </cell>
          <cell r="CL216">
            <v>1</v>
          </cell>
          <cell r="CM216">
            <v>2</v>
          </cell>
          <cell r="CN216">
            <v>1</v>
          </cell>
          <cell r="CO216">
            <v>1</v>
          </cell>
          <cell r="CP216">
            <v>1</v>
          </cell>
          <cell r="CQ216">
            <v>2</v>
          </cell>
          <cell r="CR216">
            <v>3</v>
          </cell>
          <cell r="CS216">
            <v>2</v>
          </cell>
          <cell r="CT216">
            <v>3</v>
          </cell>
          <cell r="CU216"/>
          <cell r="CV216"/>
          <cell r="CW216"/>
          <cell r="CX216"/>
          <cell r="CY216"/>
          <cell r="CZ216"/>
          <cell r="DA216"/>
          <cell r="DB216"/>
          <cell r="DC216"/>
          <cell r="DD216"/>
          <cell r="DE216"/>
          <cell r="DF216"/>
          <cell r="DG216"/>
          <cell r="DH216">
            <v>3</v>
          </cell>
          <cell r="DI216">
            <v>3</v>
          </cell>
          <cell r="DJ216">
            <v>2</v>
          </cell>
          <cell r="DK216">
            <v>1</v>
          </cell>
          <cell r="DL216">
            <v>2</v>
          </cell>
          <cell r="DM216">
            <v>2</v>
          </cell>
          <cell r="DN216">
            <v>1</v>
          </cell>
          <cell r="DO216">
            <v>2</v>
          </cell>
          <cell r="DP216">
            <v>3</v>
          </cell>
          <cell r="DQ216">
            <v>3</v>
          </cell>
          <cell r="DR216">
            <v>4</v>
          </cell>
          <cell r="DS216"/>
          <cell r="DT216"/>
          <cell r="DU216"/>
          <cell r="DV216"/>
          <cell r="DW216"/>
          <cell r="DX216"/>
          <cell r="DY216"/>
          <cell r="DZ216"/>
          <cell r="EA216"/>
          <cell r="EB216"/>
          <cell r="EC216"/>
          <cell r="ED216"/>
          <cell r="EE216"/>
          <cell r="EF216"/>
          <cell r="EG216">
            <v>0</v>
          </cell>
          <cell r="EH216">
            <v>0</v>
          </cell>
          <cell r="EI216">
            <v>0</v>
          </cell>
          <cell r="EJ216">
            <v>0</v>
          </cell>
          <cell r="EK216">
            <v>0</v>
          </cell>
          <cell r="EL216">
            <v>0</v>
          </cell>
          <cell r="EM216">
            <v>0</v>
          </cell>
          <cell r="EN216">
            <v>0</v>
          </cell>
          <cell r="EO216">
            <v>0</v>
          </cell>
          <cell r="EP216">
            <v>0</v>
          </cell>
          <cell r="EQ216">
            <v>0</v>
          </cell>
          <cell r="ER216">
            <v>0</v>
          </cell>
          <cell r="ES216"/>
          <cell r="ET216"/>
          <cell r="EU216"/>
          <cell r="EV216"/>
          <cell r="EW216"/>
          <cell r="EX216"/>
          <cell r="EY216"/>
          <cell r="EZ216"/>
          <cell r="FA216"/>
          <cell r="FB216"/>
          <cell r="FC216"/>
          <cell r="FD216"/>
          <cell r="FE216">
            <v>3</v>
          </cell>
          <cell r="FF216">
            <v>1</v>
          </cell>
          <cell r="FG216">
            <v>3</v>
          </cell>
          <cell r="FH216">
            <v>0</v>
          </cell>
          <cell r="FI216">
            <v>0</v>
          </cell>
          <cell r="FJ216">
            <v>0</v>
          </cell>
          <cell r="FK216">
            <v>0</v>
          </cell>
          <cell r="FL216">
            <v>0</v>
          </cell>
          <cell r="FM216">
            <v>0</v>
          </cell>
          <cell r="FN216">
            <v>0</v>
          </cell>
          <cell r="FO216">
            <v>0</v>
          </cell>
          <cell r="FP216">
            <v>0</v>
          </cell>
          <cell r="FQ216"/>
          <cell r="FR216"/>
          <cell r="FS216"/>
          <cell r="FT216"/>
          <cell r="FU216"/>
          <cell r="FV216"/>
          <cell r="FW216"/>
          <cell r="FX216"/>
          <cell r="FY216"/>
          <cell r="FZ216"/>
          <cell r="GA216"/>
          <cell r="GB216"/>
          <cell r="GC216">
            <v>3</v>
          </cell>
          <cell r="GD216">
            <v>3</v>
          </cell>
          <cell r="GE216">
            <v>3</v>
          </cell>
          <cell r="GF216">
            <v>0</v>
          </cell>
          <cell r="GG216">
            <v>0</v>
          </cell>
          <cell r="GH216">
            <v>0</v>
          </cell>
          <cell r="GI216">
            <v>0</v>
          </cell>
          <cell r="GJ216">
            <v>0</v>
          </cell>
          <cell r="GK216">
            <v>0</v>
          </cell>
          <cell r="GL216">
            <v>0</v>
          </cell>
          <cell r="GM216">
            <v>0</v>
          </cell>
          <cell r="GN216">
            <v>0</v>
          </cell>
          <cell r="GO216"/>
          <cell r="GP216">
            <v>0</v>
          </cell>
          <cell r="GQ216">
            <v>1</v>
          </cell>
          <cell r="GR216">
            <v>1</v>
          </cell>
          <cell r="GS216"/>
          <cell r="GT216"/>
          <cell r="GU216"/>
          <cell r="GV216"/>
          <cell r="GW216"/>
          <cell r="GX216"/>
          <cell r="GY216"/>
          <cell r="GZ216"/>
          <cell r="HA216"/>
          <cell r="HB216"/>
          <cell r="HC216">
            <v>4</v>
          </cell>
          <cell r="HD216">
            <v>2</v>
          </cell>
          <cell r="HE216">
            <v>1</v>
          </cell>
          <cell r="HF216">
            <v>0</v>
          </cell>
          <cell r="HG216">
            <v>0</v>
          </cell>
          <cell r="HH216">
            <v>1</v>
          </cell>
          <cell r="HI216">
            <v>1</v>
          </cell>
          <cell r="HJ216"/>
          <cell r="HK216"/>
          <cell r="HL216"/>
          <cell r="HM216"/>
          <cell r="HN216"/>
          <cell r="HO216">
            <v>0</v>
          </cell>
          <cell r="HP216">
            <v>0</v>
          </cell>
          <cell r="HQ216">
            <v>0</v>
          </cell>
          <cell r="HR216">
            <v>0</v>
          </cell>
          <cell r="HS216">
            <v>0</v>
          </cell>
          <cell r="HT216"/>
          <cell r="HU216">
            <v>0</v>
          </cell>
          <cell r="HV216"/>
          <cell r="HW216">
            <v>0</v>
          </cell>
          <cell r="HX216"/>
          <cell r="HY216">
            <v>0</v>
          </cell>
          <cell r="HZ216">
            <v>0</v>
          </cell>
          <cell r="IA216">
            <v>586.96</v>
          </cell>
          <cell r="IB216">
            <v>633.72</v>
          </cell>
          <cell r="IC216">
            <v>48.913333333333334</v>
          </cell>
          <cell r="ID216">
            <v>63.372</v>
          </cell>
          <cell r="IE216">
            <v>27.66</v>
          </cell>
          <cell r="IF216">
            <v>41.046666666666667</v>
          </cell>
          <cell r="IG216">
            <v>48.733333333333327</v>
          </cell>
          <cell r="IH216">
            <v>78.213333333333352</v>
          </cell>
          <cell r="II216">
            <v>40.693333333333335</v>
          </cell>
          <cell r="IJ216"/>
          <cell r="IK216"/>
          <cell r="IL216"/>
          <cell r="IM216">
            <v>104.40666666666668</v>
          </cell>
          <cell r="IN216">
            <v>1700</v>
          </cell>
        </row>
        <row r="217">
          <cell r="A217">
            <v>214</v>
          </cell>
          <cell r="B217" t="str">
            <v>Churu</v>
          </cell>
          <cell r="C217" t="str">
            <v>RAJASTHAN</v>
          </cell>
          <cell r="D217" t="str">
            <v>North</v>
          </cell>
          <cell r="E217" t="str">
            <v>BD ISPAT AND ALLOYS</v>
          </cell>
          <cell r="F217"/>
          <cell r="G217"/>
          <cell r="H217">
            <v>0.5</v>
          </cell>
          <cell r="I217"/>
          <cell r="J217" t="str">
            <v>Medium</v>
          </cell>
          <cell r="K217"/>
          <cell r="L217"/>
          <cell r="M217" t="str">
            <v>Amit Kumar Sharma</v>
          </cell>
          <cell r="N217"/>
          <cell r="O217">
            <v>0</v>
          </cell>
          <cell r="P217">
            <v>3000</v>
          </cell>
          <cell r="Q217">
            <v>0</v>
          </cell>
          <cell r="R217">
            <v>0</v>
          </cell>
          <cell r="S217">
            <v>0</v>
          </cell>
          <cell r="T217">
            <v>0</v>
          </cell>
          <cell r="U217">
            <v>0</v>
          </cell>
          <cell r="V217">
            <v>3</v>
          </cell>
          <cell r="W217">
            <v>0</v>
          </cell>
          <cell r="X217">
            <v>0</v>
          </cell>
          <cell r="Y217" t="str">
            <v/>
          </cell>
          <cell r="Z217">
            <v>0</v>
          </cell>
          <cell r="AA217" t="str">
            <v/>
          </cell>
          <cell r="AB217">
            <v>0</v>
          </cell>
          <cell r="AC217">
            <v>0</v>
          </cell>
          <cell r="AD217">
            <v>0</v>
          </cell>
          <cell r="AE217">
            <v>0</v>
          </cell>
          <cell r="AF217">
            <v>0</v>
          </cell>
          <cell r="AG217">
            <v>0</v>
          </cell>
          <cell r="AH217">
            <v>0</v>
          </cell>
          <cell r="AI217">
            <v>0</v>
          </cell>
          <cell r="AJ217">
            <v>0</v>
          </cell>
          <cell r="AK217">
            <v>0</v>
          </cell>
          <cell r="AL217">
            <v>7</v>
          </cell>
          <cell r="AM217">
            <v>5</v>
          </cell>
          <cell r="AN217">
            <v>0</v>
          </cell>
          <cell r="AO217">
            <v>0</v>
          </cell>
          <cell r="AP217">
            <v>0</v>
          </cell>
          <cell r="AQ217">
            <v>0</v>
          </cell>
          <cell r="AR217">
            <v>0</v>
          </cell>
          <cell r="AS217">
            <v>0</v>
          </cell>
          <cell r="AT217">
            <v>20.11</v>
          </cell>
          <cell r="AU217">
            <v>0</v>
          </cell>
          <cell r="AV217">
            <v>0</v>
          </cell>
          <cell r="AW217">
            <v>0</v>
          </cell>
          <cell r="AX217"/>
          <cell r="AY217"/>
          <cell r="AZ217">
            <v>0</v>
          </cell>
          <cell r="BA217">
            <v>0</v>
          </cell>
          <cell r="BB217">
            <v>0</v>
          </cell>
          <cell r="BC217">
            <v>0</v>
          </cell>
          <cell r="BD217">
            <v>0</v>
          </cell>
          <cell r="BE217">
            <v>0</v>
          </cell>
          <cell r="BF217">
            <v>0</v>
          </cell>
          <cell r="BG217">
            <v>0</v>
          </cell>
          <cell r="BH217">
            <v>0</v>
          </cell>
          <cell r="BI217">
            <v>0</v>
          </cell>
          <cell r="BJ217">
            <v>1</v>
          </cell>
          <cell r="BK217">
            <v>0</v>
          </cell>
          <cell r="BL217">
            <v>0</v>
          </cell>
          <cell r="BM217">
            <v>0</v>
          </cell>
          <cell r="BN217">
            <v>0</v>
          </cell>
          <cell r="BO217">
            <v>0</v>
          </cell>
          <cell r="BP217">
            <v>0</v>
          </cell>
          <cell r="BQ217">
            <v>0</v>
          </cell>
          <cell r="BR217">
            <v>1</v>
          </cell>
          <cell r="BS217">
            <v>0</v>
          </cell>
          <cell r="BT217">
            <v>0</v>
          </cell>
          <cell r="BU217">
            <v>0</v>
          </cell>
          <cell r="BV217"/>
          <cell r="BW217"/>
          <cell r="BX217">
            <v>3</v>
          </cell>
          <cell r="BY217">
            <v>0</v>
          </cell>
          <cell r="BZ217">
            <v>0</v>
          </cell>
          <cell r="CA217">
            <v>0</v>
          </cell>
          <cell r="CB217">
            <v>0</v>
          </cell>
          <cell r="CC217">
            <v>0</v>
          </cell>
          <cell r="CD217">
            <v>0</v>
          </cell>
          <cell r="CE217">
            <v>0</v>
          </cell>
          <cell r="CF217">
            <v>0</v>
          </cell>
          <cell r="CG217">
            <v>0</v>
          </cell>
          <cell r="CH217">
            <v>0</v>
          </cell>
          <cell r="CI217">
            <v>1</v>
          </cell>
          <cell r="CJ217">
            <v>1</v>
          </cell>
          <cell r="CK217">
            <v>0</v>
          </cell>
          <cell r="CL217">
            <v>0</v>
          </cell>
          <cell r="CM217">
            <v>0</v>
          </cell>
          <cell r="CN217">
            <v>0</v>
          </cell>
          <cell r="CO217">
            <v>0</v>
          </cell>
          <cell r="CP217">
            <v>0</v>
          </cell>
          <cell r="CQ217">
            <v>1</v>
          </cell>
          <cell r="CR217">
            <v>0</v>
          </cell>
          <cell r="CS217">
            <v>0</v>
          </cell>
          <cell r="CT217">
            <v>0</v>
          </cell>
          <cell r="CU217"/>
          <cell r="CV217"/>
          <cell r="CW217"/>
          <cell r="CX217"/>
          <cell r="CY217"/>
          <cell r="CZ217"/>
          <cell r="DA217"/>
          <cell r="DB217"/>
          <cell r="DC217"/>
          <cell r="DD217"/>
          <cell r="DE217"/>
          <cell r="DF217"/>
          <cell r="DG217"/>
          <cell r="DH217">
            <v>1</v>
          </cell>
          <cell r="DI217">
            <v>1</v>
          </cell>
          <cell r="DJ217">
            <v>1</v>
          </cell>
          <cell r="DK217">
            <v>0</v>
          </cell>
          <cell r="DL217">
            <v>0</v>
          </cell>
          <cell r="DM217">
            <v>0</v>
          </cell>
          <cell r="DN217">
            <v>0</v>
          </cell>
          <cell r="DO217">
            <v>1</v>
          </cell>
          <cell r="DP217">
            <v>1</v>
          </cell>
          <cell r="DQ217">
            <v>1</v>
          </cell>
          <cell r="DR217">
            <v>0</v>
          </cell>
          <cell r="DS217"/>
          <cell r="DT217"/>
          <cell r="DU217"/>
          <cell r="DV217"/>
          <cell r="DW217"/>
          <cell r="DX217"/>
          <cell r="DY217"/>
          <cell r="DZ217"/>
          <cell r="EA217"/>
          <cell r="EB217"/>
          <cell r="EC217"/>
          <cell r="ED217"/>
          <cell r="EE217"/>
          <cell r="EF217"/>
          <cell r="EG217">
            <v>0</v>
          </cell>
          <cell r="EH217">
            <v>0</v>
          </cell>
          <cell r="EI217">
            <v>0</v>
          </cell>
          <cell r="EJ217">
            <v>0</v>
          </cell>
          <cell r="EK217">
            <v>0</v>
          </cell>
          <cell r="EL217">
            <v>0</v>
          </cell>
          <cell r="EM217">
            <v>0</v>
          </cell>
          <cell r="EN217">
            <v>0</v>
          </cell>
          <cell r="EO217">
            <v>0</v>
          </cell>
          <cell r="EP217">
            <v>0</v>
          </cell>
          <cell r="EQ217">
            <v>0</v>
          </cell>
          <cell r="ER217">
            <v>0</v>
          </cell>
          <cell r="ES217"/>
          <cell r="ET217"/>
          <cell r="EU217"/>
          <cell r="EV217"/>
          <cell r="EW217"/>
          <cell r="EX217"/>
          <cell r="EY217"/>
          <cell r="EZ217"/>
          <cell r="FA217"/>
          <cell r="FB217"/>
          <cell r="FC217"/>
          <cell r="FD217"/>
          <cell r="FE217">
            <v>0</v>
          </cell>
          <cell r="FF217">
            <v>0</v>
          </cell>
          <cell r="FG217">
            <v>0</v>
          </cell>
          <cell r="FH217">
            <v>0</v>
          </cell>
          <cell r="FI217">
            <v>0</v>
          </cell>
          <cell r="FJ217">
            <v>0</v>
          </cell>
          <cell r="FK217">
            <v>0</v>
          </cell>
          <cell r="FL217">
            <v>0</v>
          </cell>
          <cell r="FM217">
            <v>0</v>
          </cell>
          <cell r="FN217">
            <v>0</v>
          </cell>
          <cell r="FO217">
            <v>0</v>
          </cell>
          <cell r="FP217">
            <v>0</v>
          </cell>
          <cell r="FQ217"/>
          <cell r="FR217"/>
          <cell r="FS217"/>
          <cell r="FT217"/>
          <cell r="FU217"/>
          <cell r="FV217"/>
          <cell r="FW217"/>
          <cell r="FX217"/>
          <cell r="FY217"/>
          <cell r="FZ217"/>
          <cell r="GA217"/>
          <cell r="GB217"/>
          <cell r="GC217">
            <v>0</v>
          </cell>
          <cell r="GD217">
            <v>0</v>
          </cell>
          <cell r="GE217">
            <v>0</v>
          </cell>
          <cell r="GF217">
            <v>0</v>
          </cell>
          <cell r="GG217">
            <v>0</v>
          </cell>
          <cell r="GH217">
            <v>0</v>
          </cell>
          <cell r="GI217">
            <v>0</v>
          </cell>
          <cell r="GJ217">
            <v>0</v>
          </cell>
          <cell r="GK217">
            <v>0</v>
          </cell>
          <cell r="GL217">
            <v>0</v>
          </cell>
          <cell r="GM217">
            <v>0</v>
          </cell>
          <cell r="GN217">
            <v>0</v>
          </cell>
          <cell r="GO217"/>
          <cell r="GP217">
            <v>0</v>
          </cell>
          <cell r="GQ217">
            <v>0</v>
          </cell>
          <cell r="GR217">
            <v>0</v>
          </cell>
          <cell r="GS217"/>
          <cell r="GT217"/>
          <cell r="GU217"/>
          <cell r="GV217"/>
          <cell r="GW217"/>
          <cell r="GX217"/>
          <cell r="GY217"/>
          <cell r="GZ217"/>
          <cell r="HA217"/>
          <cell r="HB217"/>
          <cell r="HC217">
            <v>0</v>
          </cell>
          <cell r="HD217">
            <v>1</v>
          </cell>
          <cell r="HE217">
            <v>0</v>
          </cell>
          <cell r="HF217">
            <v>0</v>
          </cell>
          <cell r="HG217">
            <v>0</v>
          </cell>
          <cell r="HH217">
            <v>0</v>
          </cell>
          <cell r="HI217">
            <v>0</v>
          </cell>
          <cell r="HJ217"/>
          <cell r="HK217"/>
          <cell r="HL217"/>
          <cell r="HM217"/>
          <cell r="HN217"/>
          <cell r="HO217">
            <v>0</v>
          </cell>
          <cell r="HP217">
            <v>0</v>
          </cell>
          <cell r="HQ217">
            <v>0</v>
          </cell>
          <cell r="HR217">
            <v>0</v>
          </cell>
          <cell r="HS217">
            <v>0</v>
          </cell>
          <cell r="HT217"/>
          <cell r="HU217">
            <v>0</v>
          </cell>
          <cell r="HV217"/>
          <cell r="HW217">
            <v>0</v>
          </cell>
          <cell r="HX217"/>
          <cell r="HY217">
            <v>0</v>
          </cell>
          <cell r="HZ217">
            <v>0</v>
          </cell>
          <cell r="IA217">
            <v>12</v>
          </cell>
          <cell r="IB217">
            <v>20.11</v>
          </cell>
          <cell r="IC217">
            <v>1</v>
          </cell>
          <cell r="ID217">
            <v>2.0110000000000001</v>
          </cell>
          <cell r="IE217">
            <v>0</v>
          </cell>
          <cell r="IF217">
            <v>0</v>
          </cell>
          <cell r="IG217">
            <v>0</v>
          </cell>
          <cell r="IH217">
            <v>4</v>
          </cell>
          <cell r="II217">
            <v>0</v>
          </cell>
          <cell r="IJ217"/>
          <cell r="IK217"/>
          <cell r="IL217"/>
          <cell r="IM217">
            <v>0</v>
          </cell>
          <cell r="IN217">
            <v>0</v>
          </cell>
        </row>
        <row r="218">
          <cell r="A218">
            <v>215</v>
          </cell>
          <cell r="B218" t="str">
            <v>Tonk</v>
          </cell>
          <cell r="C218" t="str">
            <v>RAJASTHAN</v>
          </cell>
          <cell r="D218" t="str">
            <v>North</v>
          </cell>
          <cell r="E218" t="str">
            <v>J P ALLOYS</v>
          </cell>
          <cell r="F218"/>
          <cell r="G218"/>
          <cell r="H218">
            <v>0.5</v>
          </cell>
          <cell r="I218"/>
          <cell r="J218" t="str">
            <v>Medium</v>
          </cell>
          <cell r="K218"/>
          <cell r="L218"/>
          <cell r="M218" t="str">
            <v>Amit Kumar Sharma</v>
          </cell>
          <cell r="N218"/>
          <cell r="O218">
            <v>7</v>
          </cell>
          <cell r="P218">
            <v>3500</v>
          </cell>
          <cell r="Q218">
            <v>0</v>
          </cell>
          <cell r="R218">
            <v>1</v>
          </cell>
          <cell r="S218">
            <v>2</v>
          </cell>
          <cell r="T218">
            <v>5</v>
          </cell>
          <cell r="U218">
            <v>0</v>
          </cell>
          <cell r="V218">
            <v>4</v>
          </cell>
          <cell r="W218">
            <v>0</v>
          </cell>
          <cell r="X218">
            <v>0</v>
          </cell>
          <cell r="Y218" t="str">
            <v/>
          </cell>
          <cell r="Z218">
            <v>0</v>
          </cell>
          <cell r="AA218" t="str">
            <v/>
          </cell>
          <cell r="AB218">
            <v>0</v>
          </cell>
          <cell r="AC218">
            <v>0</v>
          </cell>
          <cell r="AD218">
            <v>0</v>
          </cell>
          <cell r="AE218">
            <v>0</v>
          </cell>
          <cell r="AF218">
            <v>0</v>
          </cell>
          <cell r="AG218">
            <v>0</v>
          </cell>
          <cell r="AH218">
            <v>20</v>
          </cell>
          <cell r="AI218">
            <v>0</v>
          </cell>
          <cell r="AJ218">
            <v>7</v>
          </cell>
          <cell r="AK218">
            <v>30</v>
          </cell>
          <cell r="AL218">
            <v>51</v>
          </cell>
          <cell r="AM218">
            <v>0</v>
          </cell>
          <cell r="AN218">
            <v>0</v>
          </cell>
          <cell r="AO218">
            <v>0</v>
          </cell>
          <cell r="AP218">
            <v>0</v>
          </cell>
          <cell r="AQ218">
            <v>0</v>
          </cell>
          <cell r="AR218">
            <v>0</v>
          </cell>
          <cell r="AS218">
            <v>0</v>
          </cell>
          <cell r="AT218">
            <v>0</v>
          </cell>
          <cell r="AU218">
            <v>0</v>
          </cell>
          <cell r="AV218">
            <v>0</v>
          </cell>
          <cell r="AW218">
            <v>0</v>
          </cell>
          <cell r="AX218"/>
          <cell r="AY218"/>
          <cell r="AZ218">
            <v>0</v>
          </cell>
          <cell r="BA218">
            <v>0</v>
          </cell>
          <cell r="BB218">
            <v>0</v>
          </cell>
          <cell r="BC218">
            <v>0</v>
          </cell>
          <cell r="BD218">
            <v>0</v>
          </cell>
          <cell r="BE218">
            <v>0</v>
          </cell>
          <cell r="BF218">
            <v>0</v>
          </cell>
          <cell r="BG218">
            <v>0</v>
          </cell>
          <cell r="BH218">
            <v>0</v>
          </cell>
          <cell r="BI218">
            <v>2</v>
          </cell>
          <cell r="BJ218">
            <v>1</v>
          </cell>
          <cell r="BK218">
            <v>0</v>
          </cell>
          <cell r="BL218">
            <v>0</v>
          </cell>
          <cell r="BM218">
            <v>0</v>
          </cell>
          <cell r="BN218">
            <v>0</v>
          </cell>
          <cell r="BO218">
            <v>0</v>
          </cell>
          <cell r="BP218">
            <v>0</v>
          </cell>
          <cell r="BQ218">
            <v>0</v>
          </cell>
          <cell r="BR218">
            <v>0</v>
          </cell>
          <cell r="BS218">
            <v>0</v>
          </cell>
          <cell r="BT218">
            <v>0</v>
          </cell>
          <cell r="BU218">
            <v>0</v>
          </cell>
          <cell r="BV218"/>
          <cell r="BW218"/>
          <cell r="BX218">
            <v>4</v>
          </cell>
          <cell r="BY218">
            <v>0</v>
          </cell>
          <cell r="BZ218">
            <v>0</v>
          </cell>
          <cell r="CA218">
            <v>0</v>
          </cell>
          <cell r="CB218">
            <v>0</v>
          </cell>
          <cell r="CC218">
            <v>0</v>
          </cell>
          <cell r="CD218">
            <v>0</v>
          </cell>
          <cell r="CE218">
            <v>1</v>
          </cell>
          <cell r="CF218">
            <v>0</v>
          </cell>
          <cell r="CG218">
            <v>1</v>
          </cell>
          <cell r="CH218">
            <v>2</v>
          </cell>
          <cell r="CI218">
            <v>1</v>
          </cell>
          <cell r="CJ218">
            <v>0</v>
          </cell>
          <cell r="CK218">
            <v>0</v>
          </cell>
          <cell r="CL218">
            <v>0</v>
          </cell>
          <cell r="CM218">
            <v>0</v>
          </cell>
          <cell r="CN218">
            <v>0</v>
          </cell>
          <cell r="CO218">
            <v>0</v>
          </cell>
          <cell r="CP218">
            <v>0</v>
          </cell>
          <cell r="CQ218">
            <v>0</v>
          </cell>
          <cell r="CR218">
            <v>0</v>
          </cell>
          <cell r="CS218">
            <v>0</v>
          </cell>
          <cell r="CT218">
            <v>0</v>
          </cell>
          <cell r="CU218"/>
          <cell r="CV218"/>
          <cell r="CW218"/>
          <cell r="CX218"/>
          <cell r="CY218"/>
          <cell r="CZ218"/>
          <cell r="DA218"/>
          <cell r="DB218"/>
          <cell r="DC218"/>
          <cell r="DD218"/>
          <cell r="DE218"/>
          <cell r="DF218"/>
          <cell r="DG218"/>
          <cell r="DH218">
            <v>3</v>
          </cell>
          <cell r="DI218">
            <v>1</v>
          </cell>
          <cell r="DJ218">
            <v>0</v>
          </cell>
          <cell r="DK218">
            <v>0</v>
          </cell>
          <cell r="DL218">
            <v>0</v>
          </cell>
          <cell r="DM218">
            <v>0</v>
          </cell>
          <cell r="DN218">
            <v>0</v>
          </cell>
          <cell r="DO218">
            <v>0</v>
          </cell>
          <cell r="DP218">
            <v>0</v>
          </cell>
          <cell r="DQ218">
            <v>0</v>
          </cell>
          <cell r="DR218">
            <v>0</v>
          </cell>
          <cell r="DS218"/>
          <cell r="DT218"/>
          <cell r="DU218"/>
          <cell r="DV218"/>
          <cell r="DW218"/>
          <cell r="DX218"/>
          <cell r="DY218"/>
          <cell r="DZ218"/>
          <cell r="EA218"/>
          <cell r="EB218"/>
          <cell r="EC218"/>
          <cell r="ED218"/>
          <cell r="EE218"/>
          <cell r="EF218"/>
          <cell r="EG218">
            <v>0</v>
          </cell>
          <cell r="EH218">
            <v>0</v>
          </cell>
          <cell r="EI218">
            <v>0</v>
          </cell>
          <cell r="EJ218">
            <v>0</v>
          </cell>
          <cell r="EK218">
            <v>0</v>
          </cell>
          <cell r="EL218">
            <v>0</v>
          </cell>
          <cell r="EM218">
            <v>0</v>
          </cell>
          <cell r="EN218">
            <v>0</v>
          </cell>
          <cell r="EO218">
            <v>0</v>
          </cell>
          <cell r="EP218">
            <v>0</v>
          </cell>
          <cell r="EQ218">
            <v>0</v>
          </cell>
          <cell r="ER218">
            <v>0</v>
          </cell>
          <cell r="ES218"/>
          <cell r="ET218"/>
          <cell r="EU218"/>
          <cell r="EV218"/>
          <cell r="EW218"/>
          <cell r="EX218"/>
          <cell r="EY218"/>
          <cell r="EZ218"/>
          <cell r="FA218"/>
          <cell r="FB218"/>
          <cell r="FC218"/>
          <cell r="FD218"/>
          <cell r="FE218">
            <v>0</v>
          </cell>
          <cell r="FF218">
            <v>0</v>
          </cell>
          <cell r="FG218">
            <v>0</v>
          </cell>
          <cell r="FH218">
            <v>0</v>
          </cell>
          <cell r="FI218">
            <v>0</v>
          </cell>
          <cell r="FJ218">
            <v>0</v>
          </cell>
          <cell r="FK218">
            <v>0</v>
          </cell>
          <cell r="FL218">
            <v>0</v>
          </cell>
          <cell r="FM218">
            <v>0</v>
          </cell>
          <cell r="FN218">
            <v>0</v>
          </cell>
          <cell r="FO218">
            <v>0</v>
          </cell>
          <cell r="FP218">
            <v>0</v>
          </cell>
          <cell r="FQ218"/>
          <cell r="FR218"/>
          <cell r="FS218"/>
          <cell r="FT218"/>
          <cell r="FU218"/>
          <cell r="FV218"/>
          <cell r="FW218"/>
          <cell r="FX218"/>
          <cell r="FY218"/>
          <cell r="FZ218"/>
          <cell r="GA218"/>
          <cell r="GB218"/>
          <cell r="GC218">
            <v>0</v>
          </cell>
          <cell r="GD218">
            <v>0</v>
          </cell>
          <cell r="GE218">
            <v>0</v>
          </cell>
          <cell r="GF218">
            <v>0</v>
          </cell>
          <cell r="GG218">
            <v>0</v>
          </cell>
          <cell r="GH218">
            <v>0</v>
          </cell>
          <cell r="GI218">
            <v>0</v>
          </cell>
          <cell r="GJ218">
            <v>0</v>
          </cell>
          <cell r="GK218">
            <v>0</v>
          </cell>
          <cell r="GL218">
            <v>0</v>
          </cell>
          <cell r="GM218">
            <v>0</v>
          </cell>
          <cell r="GN218">
            <v>0</v>
          </cell>
          <cell r="GO218"/>
          <cell r="GP218">
            <v>0</v>
          </cell>
          <cell r="GQ218">
            <v>0</v>
          </cell>
          <cell r="GR218">
            <v>0</v>
          </cell>
          <cell r="GS218"/>
          <cell r="GT218"/>
          <cell r="GU218"/>
          <cell r="GV218"/>
          <cell r="GW218"/>
          <cell r="GX218"/>
          <cell r="GY218"/>
          <cell r="GZ218"/>
          <cell r="HA218"/>
          <cell r="HB218"/>
          <cell r="HC218">
            <v>0</v>
          </cell>
          <cell r="HD218">
            <v>0</v>
          </cell>
          <cell r="HE218">
            <v>1</v>
          </cell>
          <cell r="HF218">
            <v>0</v>
          </cell>
          <cell r="HG218">
            <v>0</v>
          </cell>
          <cell r="HH218">
            <v>0</v>
          </cell>
          <cell r="HI218">
            <v>0</v>
          </cell>
          <cell r="HJ218"/>
          <cell r="HK218"/>
          <cell r="HL218"/>
          <cell r="HM218"/>
          <cell r="HN218"/>
          <cell r="HO218">
            <v>0</v>
          </cell>
          <cell r="HP218">
            <v>0</v>
          </cell>
          <cell r="HQ218">
            <v>0</v>
          </cell>
          <cell r="HR218">
            <v>0</v>
          </cell>
          <cell r="HS218">
            <v>3568</v>
          </cell>
          <cell r="HT218"/>
          <cell r="HU218">
            <v>0</v>
          </cell>
          <cell r="HV218"/>
          <cell r="HW218">
            <v>0</v>
          </cell>
          <cell r="HX218"/>
          <cell r="HY218">
            <v>0</v>
          </cell>
          <cell r="HZ218">
            <v>73539.399999999994</v>
          </cell>
          <cell r="IA218">
            <v>108</v>
          </cell>
          <cell r="IB218">
            <v>0</v>
          </cell>
          <cell r="IC218">
            <v>9</v>
          </cell>
          <cell r="ID218">
            <v>0</v>
          </cell>
          <cell r="IE218">
            <v>0</v>
          </cell>
          <cell r="IF218">
            <v>0</v>
          </cell>
          <cell r="IG218">
            <v>9</v>
          </cell>
          <cell r="IH218">
            <v>27</v>
          </cell>
          <cell r="II218">
            <v>0</v>
          </cell>
          <cell r="IJ218"/>
          <cell r="IK218"/>
          <cell r="IL218"/>
          <cell r="IM218">
            <v>0</v>
          </cell>
          <cell r="IN218">
            <v>2250</v>
          </cell>
        </row>
        <row r="219">
          <cell r="A219">
            <v>216</v>
          </cell>
          <cell r="B219" t="str">
            <v>Jalore</v>
          </cell>
          <cell r="C219" t="str">
            <v>RAJASTHAN</v>
          </cell>
          <cell r="D219" t="str">
            <v>North</v>
          </cell>
          <cell r="E219" t="str">
            <v>M R ASSOCIATES</v>
          </cell>
          <cell r="F219"/>
          <cell r="G219"/>
          <cell r="H219">
            <v>0.5</v>
          </cell>
          <cell r="I219"/>
          <cell r="J219" t="str">
            <v>Medium</v>
          </cell>
          <cell r="K219"/>
          <cell r="L219"/>
          <cell r="M219" t="str">
            <v>Amit Kumar Sharma</v>
          </cell>
          <cell r="N219" t="str">
            <v>Neeraj Sharma</v>
          </cell>
          <cell r="O219">
            <v>7</v>
          </cell>
          <cell r="P219">
            <v>2500</v>
          </cell>
          <cell r="Q219">
            <v>0</v>
          </cell>
          <cell r="R219">
            <v>1</v>
          </cell>
          <cell r="S219">
            <v>2</v>
          </cell>
          <cell r="T219">
            <v>1</v>
          </cell>
          <cell r="U219">
            <v>0</v>
          </cell>
          <cell r="V219">
            <v>7</v>
          </cell>
          <cell r="W219">
            <v>0</v>
          </cell>
          <cell r="X219">
            <v>80</v>
          </cell>
          <cell r="Y219">
            <v>0.19719999999999999</v>
          </cell>
          <cell r="Z219">
            <v>3.2000000000000001E-2</v>
          </cell>
          <cell r="AA219">
            <v>6.3103999999999999E-3</v>
          </cell>
          <cell r="AB219">
            <v>0</v>
          </cell>
          <cell r="AC219">
            <v>0</v>
          </cell>
          <cell r="AD219">
            <v>0</v>
          </cell>
          <cell r="AE219">
            <v>0</v>
          </cell>
          <cell r="AF219">
            <v>0</v>
          </cell>
          <cell r="AG219">
            <v>0</v>
          </cell>
          <cell r="AH219">
            <v>10.130000000000001</v>
          </cell>
          <cell r="AI219">
            <v>0</v>
          </cell>
          <cell r="AJ219">
            <v>0</v>
          </cell>
          <cell r="AK219">
            <v>0</v>
          </cell>
          <cell r="AL219">
            <v>0</v>
          </cell>
          <cell r="AM219">
            <v>0</v>
          </cell>
          <cell r="AN219">
            <v>10.18</v>
          </cell>
          <cell r="AO219">
            <v>0</v>
          </cell>
          <cell r="AP219">
            <v>0</v>
          </cell>
          <cell r="AQ219">
            <v>0</v>
          </cell>
          <cell r="AR219">
            <v>0</v>
          </cell>
          <cell r="AS219">
            <v>11</v>
          </cell>
          <cell r="AT219">
            <v>0</v>
          </cell>
          <cell r="AU219">
            <v>20</v>
          </cell>
          <cell r="AV219">
            <v>81.58</v>
          </cell>
          <cell r="AW219">
            <v>35</v>
          </cell>
          <cell r="AX219"/>
          <cell r="AY219"/>
          <cell r="AZ219">
            <v>0</v>
          </cell>
          <cell r="BA219">
            <v>0</v>
          </cell>
          <cell r="BB219">
            <v>0</v>
          </cell>
          <cell r="BC219">
            <v>0</v>
          </cell>
          <cell r="BD219">
            <v>0</v>
          </cell>
          <cell r="BE219">
            <v>0</v>
          </cell>
          <cell r="BF219">
            <v>1</v>
          </cell>
          <cell r="BG219">
            <v>0</v>
          </cell>
          <cell r="BH219">
            <v>0</v>
          </cell>
          <cell r="BI219">
            <v>0</v>
          </cell>
          <cell r="BJ219">
            <v>0</v>
          </cell>
          <cell r="BK219">
            <v>0</v>
          </cell>
          <cell r="BL219">
            <v>1</v>
          </cell>
          <cell r="BM219">
            <v>0</v>
          </cell>
          <cell r="BN219">
            <v>0</v>
          </cell>
          <cell r="BO219">
            <v>0</v>
          </cell>
          <cell r="BP219">
            <v>0</v>
          </cell>
          <cell r="BQ219">
            <v>1</v>
          </cell>
          <cell r="BR219">
            <v>0</v>
          </cell>
          <cell r="BS219">
            <v>1</v>
          </cell>
          <cell r="BT219">
            <v>2</v>
          </cell>
          <cell r="BU219">
            <v>1</v>
          </cell>
          <cell r="BV219"/>
          <cell r="BW219"/>
          <cell r="BX219">
            <v>7</v>
          </cell>
          <cell r="BY219">
            <v>0</v>
          </cell>
          <cell r="BZ219">
            <v>0</v>
          </cell>
          <cell r="CA219">
            <v>0</v>
          </cell>
          <cell r="CB219">
            <v>0</v>
          </cell>
          <cell r="CC219">
            <v>0</v>
          </cell>
          <cell r="CD219">
            <v>0</v>
          </cell>
          <cell r="CE219">
            <v>1</v>
          </cell>
          <cell r="CF219">
            <v>0</v>
          </cell>
          <cell r="CG219">
            <v>0</v>
          </cell>
          <cell r="CH219">
            <v>0</v>
          </cell>
          <cell r="CI219">
            <v>0</v>
          </cell>
          <cell r="CJ219">
            <v>0</v>
          </cell>
          <cell r="CK219">
            <v>1</v>
          </cell>
          <cell r="CL219">
            <v>0</v>
          </cell>
          <cell r="CM219">
            <v>0</v>
          </cell>
          <cell r="CN219">
            <v>0</v>
          </cell>
          <cell r="CO219">
            <v>0</v>
          </cell>
          <cell r="CP219">
            <v>1</v>
          </cell>
          <cell r="CQ219">
            <v>0</v>
          </cell>
          <cell r="CR219">
            <v>1</v>
          </cell>
          <cell r="CS219">
            <v>3</v>
          </cell>
          <cell r="CT219">
            <v>2</v>
          </cell>
          <cell r="CU219"/>
          <cell r="CV219"/>
          <cell r="CW219"/>
          <cell r="CX219"/>
          <cell r="CY219"/>
          <cell r="CZ219"/>
          <cell r="DA219"/>
          <cell r="DB219"/>
          <cell r="DC219"/>
          <cell r="DD219"/>
          <cell r="DE219"/>
          <cell r="DF219"/>
          <cell r="DG219"/>
          <cell r="DH219">
            <v>0</v>
          </cell>
          <cell r="DI219">
            <v>1</v>
          </cell>
          <cell r="DJ219">
            <v>1</v>
          </cell>
          <cell r="DK219">
            <v>1</v>
          </cell>
          <cell r="DL219">
            <v>0</v>
          </cell>
          <cell r="DM219">
            <v>0</v>
          </cell>
          <cell r="DN219">
            <v>1</v>
          </cell>
          <cell r="DO219">
            <v>1</v>
          </cell>
          <cell r="DP219">
            <v>2</v>
          </cell>
          <cell r="DQ219">
            <v>3</v>
          </cell>
          <cell r="DR219">
            <v>4</v>
          </cell>
          <cell r="DS219"/>
          <cell r="DT219"/>
          <cell r="DU219"/>
          <cell r="DV219"/>
          <cell r="DW219"/>
          <cell r="DX219"/>
          <cell r="DY219"/>
          <cell r="DZ219"/>
          <cell r="EA219"/>
          <cell r="EB219"/>
          <cell r="EC219"/>
          <cell r="ED219"/>
          <cell r="EE219"/>
          <cell r="EF219"/>
          <cell r="EG219">
            <v>0</v>
          </cell>
          <cell r="EH219">
            <v>0</v>
          </cell>
          <cell r="EI219">
            <v>0</v>
          </cell>
          <cell r="EJ219">
            <v>0</v>
          </cell>
          <cell r="EK219">
            <v>0</v>
          </cell>
          <cell r="EL219">
            <v>0</v>
          </cell>
          <cell r="EM219">
            <v>0</v>
          </cell>
          <cell r="EN219">
            <v>0</v>
          </cell>
          <cell r="EO219">
            <v>0</v>
          </cell>
          <cell r="EP219">
            <v>0</v>
          </cell>
          <cell r="EQ219">
            <v>0</v>
          </cell>
          <cell r="ER219">
            <v>0</v>
          </cell>
          <cell r="ES219"/>
          <cell r="ET219"/>
          <cell r="EU219"/>
          <cell r="EV219"/>
          <cell r="EW219"/>
          <cell r="EX219"/>
          <cell r="EY219"/>
          <cell r="EZ219"/>
          <cell r="FA219"/>
          <cell r="FB219"/>
          <cell r="FC219"/>
          <cell r="FD219"/>
          <cell r="FE219">
            <v>0</v>
          </cell>
          <cell r="FF219">
            <v>0</v>
          </cell>
          <cell r="FG219">
            <v>0</v>
          </cell>
          <cell r="FH219">
            <v>0</v>
          </cell>
          <cell r="FI219">
            <v>0</v>
          </cell>
          <cell r="FJ219">
            <v>0</v>
          </cell>
          <cell r="FK219">
            <v>0</v>
          </cell>
          <cell r="FL219">
            <v>0</v>
          </cell>
          <cell r="FM219">
            <v>0</v>
          </cell>
          <cell r="FN219">
            <v>0</v>
          </cell>
          <cell r="FO219">
            <v>0</v>
          </cell>
          <cell r="FP219">
            <v>0</v>
          </cell>
          <cell r="FQ219"/>
          <cell r="FR219"/>
          <cell r="FS219"/>
          <cell r="FT219"/>
          <cell r="FU219"/>
          <cell r="FV219"/>
          <cell r="FW219"/>
          <cell r="FX219"/>
          <cell r="FY219"/>
          <cell r="FZ219"/>
          <cell r="GA219"/>
          <cell r="GB219"/>
          <cell r="GC219">
            <v>0</v>
          </cell>
          <cell r="GD219">
            <v>0</v>
          </cell>
          <cell r="GE219">
            <v>0</v>
          </cell>
          <cell r="GF219">
            <v>0</v>
          </cell>
          <cell r="GG219">
            <v>0</v>
          </cell>
          <cell r="GH219">
            <v>0</v>
          </cell>
          <cell r="GI219">
            <v>0</v>
          </cell>
          <cell r="GJ219">
            <v>0</v>
          </cell>
          <cell r="GK219">
            <v>0</v>
          </cell>
          <cell r="GL219">
            <v>0</v>
          </cell>
          <cell r="GM219">
            <v>0</v>
          </cell>
          <cell r="GN219">
            <v>0</v>
          </cell>
          <cell r="GO219"/>
          <cell r="GP219">
            <v>0</v>
          </cell>
          <cell r="GQ219">
            <v>0</v>
          </cell>
          <cell r="GR219">
            <v>0</v>
          </cell>
          <cell r="GS219"/>
          <cell r="GT219"/>
          <cell r="GU219"/>
          <cell r="GV219"/>
          <cell r="GW219"/>
          <cell r="GX219"/>
          <cell r="GY219"/>
          <cell r="GZ219"/>
          <cell r="HA219"/>
          <cell r="HB219"/>
          <cell r="HC219">
            <v>0</v>
          </cell>
          <cell r="HD219">
            <v>1</v>
          </cell>
          <cell r="HE219">
            <v>0</v>
          </cell>
          <cell r="HF219">
            <v>0</v>
          </cell>
          <cell r="HG219">
            <v>0</v>
          </cell>
          <cell r="HH219">
            <v>0</v>
          </cell>
          <cell r="HI219">
            <v>0</v>
          </cell>
          <cell r="HJ219"/>
          <cell r="HK219"/>
          <cell r="HL219"/>
          <cell r="HM219"/>
          <cell r="HN219"/>
          <cell r="HO219">
            <v>0</v>
          </cell>
          <cell r="HP219">
            <v>0</v>
          </cell>
          <cell r="HQ219">
            <v>0</v>
          </cell>
          <cell r="HR219">
            <v>0</v>
          </cell>
          <cell r="HS219">
            <v>0</v>
          </cell>
          <cell r="HT219"/>
          <cell r="HU219">
            <v>0</v>
          </cell>
          <cell r="HV219"/>
          <cell r="HW219">
            <v>0</v>
          </cell>
          <cell r="HX219"/>
          <cell r="HY219">
            <v>0</v>
          </cell>
          <cell r="HZ219">
            <v>0</v>
          </cell>
          <cell r="IA219">
            <v>10.130000000000001</v>
          </cell>
          <cell r="IB219">
            <v>157.76</v>
          </cell>
          <cell r="IC219">
            <v>0.84416666666666673</v>
          </cell>
          <cell r="ID219">
            <v>15.776</v>
          </cell>
          <cell r="IE219">
            <v>0</v>
          </cell>
          <cell r="IF219">
            <v>0</v>
          </cell>
          <cell r="IG219">
            <v>3.3766666666666669</v>
          </cell>
          <cell r="IH219">
            <v>0</v>
          </cell>
          <cell r="II219">
            <v>3.3933333333333331</v>
          </cell>
          <cell r="IJ219"/>
          <cell r="IK219"/>
          <cell r="IL219"/>
          <cell r="IM219">
            <v>45.526666666666664</v>
          </cell>
          <cell r="IN219">
            <v>1500</v>
          </cell>
        </row>
        <row r="220">
          <cell r="A220">
            <v>217</v>
          </cell>
          <cell r="B220" t="str">
            <v>Sawai Madhopur</v>
          </cell>
          <cell r="C220" t="str">
            <v>RAJASTHAN</v>
          </cell>
          <cell r="D220" t="str">
            <v>North</v>
          </cell>
          <cell r="E220" t="str">
            <v>Swastik Tradevision Pvt. Ltd.</v>
          </cell>
          <cell r="F220"/>
          <cell r="G220"/>
          <cell r="H220">
            <v>0.5</v>
          </cell>
          <cell r="I220"/>
          <cell r="J220" t="str">
            <v>Medium</v>
          </cell>
          <cell r="K220"/>
          <cell r="L220"/>
          <cell r="M220" t="str">
            <v>Amit Kumar Sharma</v>
          </cell>
          <cell r="N220" t="str">
            <v>Ravi Kumar Kulmi</v>
          </cell>
          <cell r="O220">
            <v>6</v>
          </cell>
          <cell r="P220">
            <v>3000</v>
          </cell>
          <cell r="Q220">
            <v>0</v>
          </cell>
          <cell r="R220">
            <v>0</v>
          </cell>
          <cell r="S220">
            <v>3</v>
          </cell>
          <cell r="T220">
            <v>2</v>
          </cell>
          <cell r="U220">
            <v>0</v>
          </cell>
          <cell r="V220">
            <v>7</v>
          </cell>
          <cell r="W220">
            <v>0</v>
          </cell>
          <cell r="X220">
            <v>1</v>
          </cell>
          <cell r="Y220">
            <v>9.0079999999999991</v>
          </cell>
          <cell r="Z220">
            <v>3.3333333333333332E-4</v>
          </cell>
          <cell r="AA220">
            <v>3.0026666666666661E-3</v>
          </cell>
          <cell r="AB220">
            <v>22</v>
          </cell>
          <cell r="AC220">
            <v>0</v>
          </cell>
          <cell r="AD220">
            <v>0</v>
          </cell>
          <cell r="AE220">
            <v>0</v>
          </cell>
          <cell r="AF220">
            <v>0</v>
          </cell>
          <cell r="AG220">
            <v>20</v>
          </cell>
          <cell r="AH220">
            <v>19.989999999999998</v>
          </cell>
          <cell r="AI220">
            <v>0</v>
          </cell>
          <cell r="AJ220">
            <v>45.64</v>
          </cell>
          <cell r="AK220">
            <v>21.53</v>
          </cell>
          <cell r="AL220">
            <v>0</v>
          </cell>
          <cell r="AM220">
            <v>0</v>
          </cell>
          <cell r="AN220">
            <v>0</v>
          </cell>
          <cell r="AO220">
            <v>0</v>
          </cell>
          <cell r="AP220">
            <v>0</v>
          </cell>
          <cell r="AQ220">
            <v>0</v>
          </cell>
          <cell r="AR220">
            <v>20.04</v>
          </cell>
          <cell r="AS220">
            <v>0</v>
          </cell>
          <cell r="AT220">
            <v>19.989999999999998</v>
          </cell>
          <cell r="AU220">
            <v>25.04</v>
          </cell>
          <cell r="AV220">
            <v>25.01</v>
          </cell>
          <cell r="AW220">
            <v>0</v>
          </cell>
          <cell r="AX220"/>
          <cell r="AY220"/>
          <cell r="AZ220">
            <v>0</v>
          </cell>
          <cell r="BA220">
            <v>0</v>
          </cell>
          <cell r="BB220">
            <v>0</v>
          </cell>
          <cell r="BC220">
            <v>0</v>
          </cell>
          <cell r="BD220">
            <v>0</v>
          </cell>
          <cell r="BE220">
            <v>0</v>
          </cell>
          <cell r="BF220">
            <v>1</v>
          </cell>
          <cell r="BG220">
            <v>0</v>
          </cell>
          <cell r="BH220">
            <v>1</v>
          </cell>
          <cell r="BI220">
            <v>1</v>
          </cell>
          <cell r="BJ220">
            <v>0</v>
          </cell>
          <cell r="BK220">
            <v>0</v>
          </cell>
          <cell r="BL220">
            <v>0</v>
          </cell>
          <cell r="BM220">
            <v>0</v>
          </cell>
          <cell r="BN220">
            <v>0</v>
          </cell>
          <cell r="BO220">
            <v>0</v>
          </cell>
          <cell r="BP220">
            <v>1</v>
          </cell>
          <cell r="BQ220">
            <v>0</v>
          </cell>
          <cell r="BR220">
            <v>0</v>
          </cell>
          <cell r="BS220">
            <v>0</v>
          </cell>
          <cell r="BT220">
            <v>0</v>
          </cell>
          <cell r="BU220">
            <v>0</v>
          </cell>
          <cell r="BV220"/>
          <cell r="BW220"/>
          <cell r="BX220">
            <v>7</v>
          </cell>
          <cell r="BY220">
            <v>1</v>
          </cell>
          <cell r="BZ220">
            <v>0</v>
          </cell>
          <cell r="CA220">
            <v>0</v>
          </cell>
          <cell r="CB220">
            <v>0</v>
          </cell>
          <cell r="CC220">
            <v>0</v>
          </cell>
          <cell r="CD220">
            <v>1</v>
          </cell>
          <cell r="CE220">
            <v>1</v>
          </cell>
          <cell r="CF220">
            <v>0</v>
          </cell>
          <cell r="CG220">
            <v>3</v>
          </cell>
          <cell r="CH220">
            <v>1</v>
          </cell>
          <cell r="CI220">
            <v>0</v>
          </cell>
          <cell r="CJ220">
            <v>0</v>
          </cell>
          <cell r="CK220">
            <v>0</v>
          </cell>
          <cell r="CL220">
            <v>0</v>
          </cell>
          <cell r="CM220">
            <v>0</v>
          </cell>
          <cell r="CN220">
            <v>0</v>
          </cell>
          <cell r="CO220">
            <v>1</v>
          </cell>
          <cell r="CP220">
            <v>0</v>
          </cell>
          <cell r="CQ220">
            <v>1</v>
          </cell>
          <cell r="CR220">
            <v>1</v>
          </cell>
          <cell r="CS220">
            <v>1</v>
          </cell>
          <cell r="CT220">
            <v>0</v>
          </cell>
          <cell r="CU220"/>
          <cell r="CV220"/>
          <cell r="CW220"/>
          <cell r="CX220"/>
          <cell r="CY220"/>
          <cell r="CZ220"/>
          <cell r="DA220"/>
          <cell r="DB220"/>
          <cell r="DC220"/>
          <cell r="DD220"/>
          <cell r="DE220"/>
          <cell r="DF220"/>
          <cell r="DG220"/>
          <cell r="DH220">
            <v>1</v>
          </cell>
          <cell r="DI220">
            <v>0</v>
          </cell>
          <cell r="DJ220">
            <v>0</v>
          </cell>
          <cell r="DK220">
            <v>0</v>
          </cell>
          <cell r="DL220">
            <v>0</v>
          </cell>
          <cell r="DM220">
            <v>1</v>
          </cell>
          <cell r="DN220">
            <v>1</v>
          </cell>
          <cell r="DO220">
            <v>1</v>
          </cell>
          <cell r="DP220">
            <v>1</v>
          </cell>
          <cell r="DQ220">
            <v>1</v>
          </cell>
          <cell r="DR220">
            <v>1</v>
          </cell>
          <cell r="DS220"/>
          <cell r="DT220"/>
          <cell r="DU220"/>
          <cell r="DV220"/>
          <cell r="DW220"/>
          <cell r="DX220"/>
          <cell r="DY220"/>
          <cell r="DZ220"/>
          <cell r="EA220"/>
          <cell r="EB220"/>
          <cell r="EC220"/>
          <cell r="ED220"/>
          <cell r="EE220"/>
          <cell r="EF220"/>
          <cell r="EG220">
            <v>0</v>
          </cell>
          <cell r="EH220">
            <v>0</v>
          </cell>
          <cell r="EI220">
            <v>0</v>
          </cell>
          <cell r="EJ220">
            <v>0</v>
          </cell>
          <cell r="EK220">
            <v>0</v>
          </cell>
          <cell r="EL220">
            <v>0</v>
          </cell>
          <cell r="EM220">
            <v>0</v>
          </cell>
          <cell r="EN220">
            <v>0</v>
          </cell>
          <cell r="EO220">
            <v>0</v>
          </cell>
          <cell r="EP220">
            <v>0</v>
          </cell>
          <cell r="EQ220">
            <v>0</v>
          </cell>
          <cell r="ER220">
            <v>0</v>
          </cell>
          <cell r="ES220"/>
          <cell r="ET220"/>
          <cell r="EU220"/>
          <cell r="EV220"/>
          <cell r="EW220"/>
          <cell r="EX220"/>
          <cell r="EY220"/>
          <cell r="EZ220"/>
          <cell r="FA220"/>
          <cell r="FB220"/>
          <cell r="FC220"/>
          <cell r="FD220"/>
          <cell r="FE220">
            <v>2</v>
          </cell>
          <cell r="FF220">
            <v>2</v>
          </cell>
          <cell r="FG220">
            <v>2</v>
          </cell>
          <cell r="FH220">
            <v>0</v>
          </cell>
          <cell r="FI220">
            <v>0</v>
          </cell>
          <cell r="FJ220">
            <v>0</v>
          </cell>
          <cell r="FK220">
            <v>0</v>
          </cell>
          <cell r="FL220">
            <v>0</v>
          </cell>
          <cell r="FM220">
            <v>0</v>
          </cell>
          <cell r="FN220">
            <v>0</v>
          </cell>
          <cell r="FO220">
            <v>0</v>
          </cell>
          <cell r="FP220">
            <v>0</v>
          </cell>
          <cell r="FQ220"/>
          <cell r="FR220"/>
          <cell r="FS220"/>
          <cell r="FT220"/>
          <cell r="FU220"/>
          <cell r="FV220"/>
          <cell r="FW220"/>
          <cell r="FX220"/>
          <cell r="FY220"/>
          <cell r="FZ220"/>
          <cell r="GA220"/>
          <cell r="GB220"/>
          <cell r="GC220">
            <v>2</v>
          </cell>
          <cell r="GD220">
            <v>2</v>
          </cell>
          <cell r="GE220">
            <v>2</v>
          </cell>
          <cell r="GF220">
            <v>0</v>
          </cell>
          <cell r="GG220">
            <v>0</v>
          </cell>
          <cell r="GH220">
            <v>0</v>
          </cell>
          <cell r="GI220">
            <v>0</v>
          </cell>
          <cell r="GJ220">
            <v>0</v>
          </cell>
          <cell r="GK220">
            <v>0</v>
          </cell>
          <cell r="GL220">
            <v>0</v>
          </cell>
          <cell r="GM220">
            <v>0</v>
          </cell>
          <cell r="GN220">
            <v>0</v>
          </cell>
          <cell r="GO220"/>
          <cell r="GP220">
            <v>0</v>
          </cell>
          <cell r="GQ220">
            <v>1</v>
          </cell>
          <cell r="GR220">
            <v>0</v>
          </cell>
          <cell r="GS220"/>
          <cell r="GT220"/>
          <cell r="GU220"/>
          <cell r="GV220"/>
          <cell r="GW220"/>
          <cell r="GX220"/>
          <cell r="GY220"/>
          <cell r="GZ220"/>
          <cell r="HA220"/>
          <cell r="HB220"/>
          <cell r="HC220">
            <v>0</v>
          </cell>
          <cell r="HD220">
            <v>0</v>
          </cell>
          <cell r="HE220">
            <v>0</v>
          </cell>
          <cell r="HF220">
            <v>0</v>
          </cell>
          <cell r="HG220">
            <v>0</v>
          </cell>
          <cell r="HH220">
            <v>1</v>
          </cell>
          <cell r="HI220">
            <v>0</v>
          </cell>
          <cell r="HJ220"/>
          <cell r="HK220"/>
          <cell r="HL220"/>
          <cell r="HM220"/>
          <cell r="HN220"/>
          <cell r="HO220">
            <v>0</v>
          </cell>
          <cell r="HP220">
            <v>0</v>
          </cell>
          <cell r="HQ220">
            <v>0</v>
          </cell>
          <cell r="HR220">
            <v>0</v>
          </cell>
          <cell r="HS220">
            <v>7686.5</v>
          </cell>
          <cell r="HT220"/>
          <cell r="HU220">
            <v>0</v>
          </cell>
          <cell r="HV220"/>
          <cell r="HW220">
            <v>0</v>
          </cell>
          <cell r="HX220"/>
          <cell r="HY220">
            <v>0</v>
          </cell>
          <cell r="HZ220">
            <v>150247</v>
          </cell>
          <cell r="IA220">
            <v>129.16</v>
          </cell>
          <cell r="IB220">
            <v>90.08</v>
          </cell>
          <cell r="IC220">
            <v>10.763333333333334</v>
          </cell>
          <cell r="ID220">
            <v>9.0079999999999991</v>
          </cell>
          <cell r="IE220">
            <v>7.333333333333333</v>
          </cell>
          <cell r="IF220">
            <v>6.666666666666667</v>
          </cell>
          <cell r="IG220">
            <v>21.876666666666665</v>
          </cell>
          <cell r="IH220">
            <v>7.1766666666666667</v>
          </cell>
          <cell r="II220">
            <v>0</v>
          </cell>
          <cell r="IJ220"/>
          <cell r="IK220"/>
          <cell r="IL220"/>
          <cell r="IM220">
            <v>16.683333333333334</v>
          </cell>
          <cell r="IN220">
            <v>1300</v>
          </cell>
        </row>
        <row r="221">
          <cell r="A221">
            <v>218</v>
          </cell>
          <cell r="B221" t="str">
            <v>Pratapgarh</v>
          </cell>
          <cell r="C221" t="str">
            <v>RAJASTHAN</v>
          </cell>
          <cell r="D221" t="str">
            <v>North</v>
          </cell>
          <cell r="E221" t="str">
            <v>J P ALLOYS</v>
          </cell>
          <cell r="F221"/>
          <cell r="G221"/>
          <cell r="H221">
            <v>0.3</v>
          </cell>
          <cell r="I221"/>
          <cell r="J221" t="str">
            <v>Low</v>
          </cell>
          <cell r="K221"/>
          <cell r="L221"/>
          <cell r="M221" t="str">
            <v>Amit Kumar Sharma</v>
          </cell>
          <cell r="N221" t="str">
            <v>Pushpendra</v>
          </cell>
          <cell r="O221">
            <v>8</v>
          </cell>
          <cell r="P221">
            <v>1500</v>
          </cell>
          <cell r="Q221">
            <v>0</v>
          </cell>
          <cell r="R221">
            <v>2</v>
          </cell>
          <cell r="S221">
            <v>1</v>
          </cell>
          <cell r="T221">
            <v>0</v>
          </cell>
          <cell r="U221">
            <v>0</v>
          </cell>
          <cell r="V221">
            <v>0</v>
          </cell>
          <cell r="W221">
            <v>0</v>
          </cell>
          <cell r="X221">
            <v>0</v>
          </cell>
          <cell r="Y221" t="str">
            <v/>
          </cell>
          <cell r="Z221">
            <v>0</v>
          </cell>
          <cell r="AA221" t="str">
            <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cell r="AY221"/>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cell r="BW221"/>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cell r="CV221"/>
          <cell r="CW221"/>
          <cell r="CX221"/>
          <cell r="CY221"/>
          <cell r="CZ221"/>
          <cell r="DA221"/>
          <cell r="DB221"/>
          <cell r="DC221"/>
          <cell r="DD221"/>
          <cell r="DE221"/>
          <cell r="DF221"/>
          <cell r="DG221"/>
          <cell r="DH221">
            <v>0</v>
          </cell>
          <cell r="DI221">
            <v>0</v>
          </cell>
          <cell r="DJ221">
            <v>0</v>
          </cell>
          <cell r="DK221">
            <v>0</v>
          </cell>
          <cell r="DL221">
            <v>0</v>
          </cell>
          <cell r="DM221">
            <v>0</v>
          </cell>
          <cell r="DN221">
            <v>0</v>
          </cell>
          <cell r="DO221">
            <v>0</v>
          </cell>
          <cell r="DP221">
            <v>0</v>
          </cell>
          <cell r="DQ221">
            <v>0</v>
          </cell>
          <cell r="DR221">
            <v>0</v>
          </cell>
          <cell r="DS221"/>
          <cell r="DT221"/>
          <cell r="DU221"/>
          <cell r="DV221"/>
          <cell r="DW221"/>
          <cell r="DX221"/>
          <cell r="DY221"/>
          <cell r="DZ221"/>
          <cell r="EA221"/>
          <cell r="EB221"/>
          <cell r="EC221"/>
          <cell r="ED221"/>
          <cell r="EE221"/>
          <cell r="EF221"/>
          <cell r="EG221">
            <v>0</v>
          </cell>
          <cell r="EH221">
            <v>0</v>
          </cell>
          <cell r="EI221">
            <v>0</v>
          </cell>
          <cell r="EJ221">
            <v>0</v>
          </cell>
          <cell r="EK221">
            <v>0</v>
          </cell>
          <cell r="EL221">
            <v>0</v>
          </cell>
          <cell r="EM221">
            <v>0</v>
          </cell>
          <cell r="EN221">
            <v>0</v>
          </cell>
          <cell r="EO221">
            <v>0</v>
          </cell>
          <cell r="EP221">
            <v>0</v>
          </cell>
          <cell r="EQ221">
            <v>0</v>
          </cell>
          <cell r="ER221">
            <v>0</v>
          </cell>
          <cell r="ES221"/>
          <cell r="ET221"/>
          <cell r="EU221"/>
          <cell r="EV221"/>
          <cell r="EW221"/>
          <cell r="EX221"/>
          <cell r="EY221"/>
          <cell r="EZ221"/>
          <cell r="FA221"/>
          <cell r="FB221"/>
          <cell r="FC221"/>
          <cell r="FD221"/>
          <cell r="FE221">
            <v>0</v>
          </cell>
          <cell r="FF221">
            <v>2</v>
          </cell>
          <cell r="FG221">
            <v>3</v>
          </cell>
          <cell r="FH221">
            <v>0</v>
          </cell>
          <cell r="FI221">
            <v>0</v>
          </cell>
          <cell r="FJ221">
            <v>0</v>
          </cell>
          <cell r="FK221">
            <v>0</v>
          </cell>
          <cell r="FL221">
            <v>0</v>
          </cell>
          <cell r="FM221">
            <v>0</v>
          </cell>
          <cell r="FN221">
            <v>0</v>
          </cell>
          <cell r="FO221">
            <v>0</v>
          </cell>
          <cell r="FP221">
            <v>0</v>
          </cell>
          <cell r="FQ221"/>
          <cell r="FR221"/>
          <cell r="FS221"/>
          <cell r="FT221"/>
          <cell r="FU221"/>
          <cell r="FV221"/>
          <cell r="FW221"/>
          <cell r="FX221"/>
          <cell r="FY221"/>
          <cell r="FZ221"/>
          <cell r="GA221"/>
          <cell r="GB221"/>
          <cell r="GC221">
            <v>0</v>
          </cell>
          <cell r="GD221">
            <v>2</v>
          </cell>
          <cell r="GE221">
            <v>3</v>
          </cell>
          <cell r="GF221">
            <v>0</v>
          </cell>
          <cell r="GG221">
            <v>0</v>
          </cell>
          <cell r="GH221">
            <v>0</v>
          </cell>
          <cell r="GI221">
            <v>0</v>
          </cell>
          <cell r="GJ221">
            <v>0</v>
          </cell>
          <cell r="GK221">
            <v>0</v>
          </cell>
          <cell r="GL221">
            <v>0</v>
          </cell>
          <cell r="GM221">
            <v>0</v>
          </cell>
          <cell r="GN221">
            <v>0</v>
          </cell>
          <cell r="GO221"/>
          <cell r="GP221">
            <v>0</v>
          </cell>
          <cell r="GQ221">
            <v>0</v>
          </cell>
          <cell r="GR221">
            <v>0</v>
          </cell>
          <cell r="GS221"/>
          <cell r="GT221"/>
          <cell r="GU221"/>
          <cell r="GV221"/>
          <cell r="GW221"/>
          <cell r="GX221"/>
          <cell r="GY221"/>
          <cell r="GZ221"/>
          <cell r="HA221"/>
          <cell r="HB221"/>
          <cell r="HC221">
            <v>0</v>
          </cell>
          <cell r="HD221">
            <v>0</v>
          </cell>
          <cell r="HE221">
            <v>0</v>
          </cell>
          <cell r="HF221">
            <v>0</v>
          </cell>
          <cell r="HG221">
            <v>0</v>
          </cell>
          <cell r="HH221">
            <v>0</v>
          </cell>
          <cell r="HI221">
            <v>0</v>
          </cell>
          <cell r="HJ221"/>
          <cell r="HK221"/>
          <cell r="HL221"/>
          <cell r="HM221"/>
          <cell r="HN221"/>
          <cell r="HO221">
            <v>0</v>
          </cell>
          <cell r="HP221">
            <v>0</v>
          </cell>
          <cell r="HQ221">
            <v>0</v>
          </cell>
          <cell r="HR221">
            <v>0</v>
          </cell>
          <cell r="HS221">
            <v>15897.25</v>
          </cell>
          <cell r="HT221"/>
          <cell r="HU221">
            <v>0</v>
          </cell>
          <cell r="HV221"/>
          <cell r="HW221">
            <v>0</v>
          </cell>
          <cell r="HX221"/>
          <cell r="HY221">
            <v>0</v>
          </cell>
          <cell r="HZ221">
            <v>114447.59999999999</v>
          </cell>
          <cell r="IA221">
            <v>0</v>
          </cell>
          <cell r="IB221">
            <v>0</v>
          </cell>
          <cell r="IC221">
            <v>0</v>
          </cell>
          <cell r="ID221">
            <v>0</v>
          </cell>
          <cell r="IE221">
            <v>0</v>
          </cell>
          <cell r="IF221">
            <v>0</v>
          </cell>
          <cell r="IG221">
            <v>0</v>
          </cell>
          <cell r="IH221">
            <v>0</v>
          </cell>
          <cell r="II221">
            <v>0</v>
          </cell>
          <cell r="IJ221"/>
          <cell r="IK221"/>
          <cell r="IL221"/>
          <cell r="IM221">
            <v>0</v>
          </cell>
          <cell r="IN221">
            <v>1400</v>
          </cell>
        </row>
        <row r="222">
          <cell r="A222">
            <v>219</v>
          </cell>
          <cell r="B222" t="str">
            <v>Bharatpur</v>
          </cell>
          <cell r="C222" t="str">
            <v>RAJASTHAN</v>
          </cell>
          <cell r="D222" t="str">
            <v>North</v>
          </cell>
          <cell r="E222" t="str">
            <v>Swastik Tradevision Pvt. Ltd.</v>
          </cell>
          <cell r="F222"/>
          <cell r="G222"/>
          <cell r="H222">
            <v>0.5</v>
          </cell>
          <cell r="I222"/>
          <cell r="J222" t="str">
            <v>Medium</v>
          </cell>
          <cell r="K222"/>
          <cell r="L222"/>
          <cell r="M222" t="str">
            <v>Amit Kumar Sharma</v>
          </cell>
          <cell r="N222" t="str">
            <v>Ravi Kumar Kulmi</v>
          </cell>
          <cell r="O222">
            <v>6</v>
          </cell>
          <cell r="P222">
            <v>3000</v>
          </cell>
          <cell r="Q222">
            <v>0</v>
          </cell>
          <cell r="R222">
            <v>2</v>
          </cell>
          <cell r="S222">
            <v>0</v>
          </cell>
          <cell r="T222">
            <v>0</v>
          </cell>
          <cell r="U222">
            <v>0</v>
          </cell>
          <cell r="V222">
            <v>2</v>
          </cell>
          <cell r="W222">
            <v>0</v>
          </cell>
          <cell r="X222">
            <v>0</v>
          </cell>
          <cell r="Y222" t="str">
            <v/>
          </cell>
          <cell r="Z222">
            <v>0</v>
          </cell>
          <cell r="AA222" t="str">
            <v/>
          </cell>
          <cell r="AB222">
            <v>0</v>
          </cell>
          <cell r="AC222">
            <v>20.14</v>
          </cell>
          <cell r="AD222">
            <v>0</v>
          </cell>
          <cell r="AE222">
            <v>0</v>
          </cell>
          <cell r="AF222">
            <v>0</v>
          </cell>
          <cell r="AG222">
            <v>0</v>
          </cell>
          <cell r="AH222">
            <v>0</v>
          </cell>
          <cell r="AI222">
            <v>0</v>
          </cell>
          <cell r="AJ222">
            <v>0</v>
          </cell>
          <cell r="AK222">
            <v>21.04</v>
          </cell>
          <cell r="AL222">
            <v>39.53</v>
          </cell>
          <cell r="AM222">
            <v>0</v>
          </cell>
          <cell r="AN222">
            <v>0</v>
          </cell>
          <cell r="AO222">
            <v>0</v>
          </cell>
          <cell r="AP222">
            <v>0</v>
          </cell>
          <cell r="AQ222">
            <v>0</v>
          </cell>
          <cell r="AR222">
            <v>0</v>
          </cell>
          <cell r="AS222">
            <v>0</v>
          </cell>
          <cell r="AT222">
            <v>0</v>
          </cell>
          <cell r="AU222">
            <v>0</v>
          </cell>
          <cell r="AV222">
            <v>0</v>
          </cell>
          <cell r="AW222">
            <v>0</v>
          </cell>
          <cell r="AX222"/>
          <cell r="AY222"/>
          <cell r="AZ222">
            <v>0</v>
          </cell>
          <cell r="BA222">
            <v>0</v>
          </cell>
          <cell r="BB222">
            <v>0</v>
          </cell>
          <cell r="BC222">
            <v>0</v>
          </cell>
          <cell r="BD222">
            <v>0</v>
          </cell>
          <cell r="BE222">
            <v>0</v>
          </cell>
          <cell r="BF222">
            <v>0</v>
          </cell>
          <cell r="BG222">
            <v>0</v>
          </cell>
          <cell r="BH222">
            <v>0</v>
          </cell>
          <cell r="BI222">
            <v>1</v>
          </cell>
          <cell r="BJ222">
            <v>0</v>
          </cell>
          <cell r="BK222">
            <v>0</v>
          </cell>
          <cell r="BL222">
            <v>0</v>
          </cell>
          <cell r="BM222">
            <v>0</v>
          </cell>
          <cell r="BN222">
            <v>0</v>
          </cell>
          <cell r="BO222">
            <v>0</v>
          </cell>
          <cell r="BP222">
            <v>0</v>
          </cell>
          <cell r="BQ222">
            <v>0</v>
          </cell>
          <cell r="BR222">
            <v>0</v>
          </cell>
          <cell r="BS222">
            <v>0</v>
          </cell>
          <cell r="BT222">
            <v>0</v>
          </cell>
          <cell r="BU222">
            <v>0</v>
          </cell>
          <cell r="BV222"/>
          <cell r="BW222"/>
          <cell r="BX222">
            <v>2</v>
          </cell>
          <cell r="BY222">
            <v>0</v>
          </cell>
          <cell r="BZ222">
            <v>1</v>
          </cell>
          <cell r="CA222">
            <v>0</v>
          </cell>
          <cell r="CB222">
            <v>0</v>
          </cell>
          <cell r="CC222">
            <v>0</v>
          </cell>
          <cell r="CD222">
            <v>0</v>
          </cell>
          <cell r="CE222">
            <v>0</v>
          </cell>
          <cell r="CF222">
            <v>0</v>
          </cell>
          <cell r="CG222">
            <v>0</v>
          </cell>
          <cell r="CH222">
            <v>1</v>
          </cell>
          <cell r="CI222">
            <v>1</v>
          </cell>
          <cell r="CJ222">
            <v>0</v>
          </cell>
          <cell r="CK222">
            <v>0</v>
          </cell>
          <cell r="CL222">
            <v>0</v>
          </cell>
          <cell r="CM222">
            <v>0</v>
          </cell>
          <cell r="CN222">
            <v>0</v>
          </cell>
          <cell r="CO222">
            <v>0</v>
          </cell>
          <cell r="CP222">
            <v>0</v>
          </cell>
          <cell r="CQ222">
            <v>0</v>
          </cell>
          <cell r="CR222">
            <v>0</v>
          </cell>
          <cell r="CS222">
            <v>0</v>
          </cell>
          <cell r="CT222">
            <v>0</v>
          </cell>
          <cell r="CU222"/>
          <cell r="CV222"/>
          <cell r="CW222"/>
          <cell r="CX222"/>
          <cell r="CY222"/>
          <cell r="CZ222"/>
          <cell r="DA222"/>
          <cell r="DB222"/>
          <cell r="DC222"/>
          <cell r="DD222"/>
          <cell r="DE222"/>
          <cell r="DF222"/>
          <cell r="DG222"/>
          <cell r="DH222">
            <v>1</v>
          </cell>
          <cell r="DI222">
            <v>1</v>
          </cell>
          <cell r="DJ222">
            <v>0</v>
          </cell>
          <cell r="DK222">
            <v>0</v>
          </cell>
          <cell r="DL222">
            <v>0</v>
          </cell>
          <cell r="DM222">
            <v>0</v>
          </cell>
          <cell r="DN222">
            <v>0</v>
          </cell>
          <cell r="DO222">
            <v>0</v>
          </cell>
          <cell r="DP222">
            <v>0</v>
          </cell>
          <cell r="DQ222">
            <v>0</v>
          </cell>
          <cell r="DR222">
            <v>0</v>
          </cell>
          <cell r="DS222"/>
          <cell r="DT222"/>
          <cell r="DU222"/>
          <cell r="DV222"/>
          <cell r="DW222"/>
          <cell r="DX222"/>
          <cell r="DY222"/>
          <cell r="DZ222"/>
          <cell r="EA222"/>
          <cell r="EB222"/>
          <cell r="EC222"/>
          <cell r="ED222"/>
          <cell r="EE222"/>
          <cell r="EF222"/>
          <cell r="EG222">
            <v>0</v>
          </cell>
          <cell r="EH222">
            <v>0</v>
          </cell>
          <cell r="EI222">
            <v>0</v>
          </cell>
          <cell r="EJ222">
            <v>0</v>
          </cell>
          <cell r="EK222">
            <v>0</v>
          </cell>
          <cell r="EL222">
            <v>0</v>
          </cell>
          <cell r="EM222">
            <v>0</v>
          </cell>
          <cell r="EN222">
            <v>0</v>
          </cell>
          <cell r="EO222">
            <v>0</v>
          </cell>
          <cell r="EP222">
            <v>0</v>
          </cell>
          <cell r="EQ222">
            <v>0</v>
          </cell>
          <cell r="ER222">
            <v>0</v>
          </cell>
          <cell r="ES222"/>
          <cell r="ET222"/>
          <cell r="EU222"/>
          <cell r="EV222"/>
          <cell r="EW222"/>
          <cell r="EX222"/>
          <cell r="EY222"/>
          <cell r="EZ222"/>
          <cell r="FA222"/>
          <cell r="FB222"/>
          <cell r="FC222"/>
          <cell r="FD222"/>
          <cell r="FE222">
            <v>1</v>
          </cell>
          <cell r="FF222">
            <v>0</v>
          </cell>
          <cell r="FG222">
            <v>0</v>
          </cell>
          <cell r="FH222">
            <v>0</v>
          </cell>
          <cell r="FI222">
            <v>0</v>
          </cell>
          <cell r="FJ222">
            <v>0</v>
          </cell>
          <cell r="FK222">
            <v>0</v>
          </cell>
          <cell r="FL222">
            <v>0</v>
          </cell>
          <cell r="FM222">
            <v>0</v>
          </cell>
          <cell r="FN222">
            <v>0</v>
          </cell>
          <cell r="FO222">
            <v>0</v>
          </cell>
          <cell r="FP222">
            <v>0</v>
          </cell>
          <cell r="FQ222"/>
          <cell r="FR222"/>
          <cell r="FS222"/>
          <cell r="FT222"/>
          <cell r="FU222"/>
          <cell r="FV222"/>
          <cell r="FW222"/>
          <cell r="FX222"/>
          <cell r="FY222"/>
          <cell r="FZ222"/>
          <cell r="GA222"/>
          <cell r="GB222"/>
          <cell r="GC222">
            <v>1</v>
          </cell>
          <cell r="GD222">
            <v>0</v>
          </cell>
          <cell r="GE222">
            <v>0</v>
          </cell>
          <cell r="GF222">
            <v>0</v>
          </cell>
          <cell r="GG222">
            <v>0</v>
          </cell>
          <cell r="GH222">
            <v>0</v>
          </cell>
          <cell r="GI222">
            <v>0</v>
          </cell>
          <cell r="GJ222">
            <v>0</v>
          </cell>
          <cell r="GK222">
            <v>0</v>
          </cell>
          <cell r="GL222">
            <v>0</v>
          </cell>
          <cell r="GM222">
            <v>0</v>
          </cell>
          <cell r="GN222">
            <v>0</v>
          </cell>
          <cell r="GO222"/>
          <cell r="GP222">
            <v>0</v>
          </cell>
          <cell r="GQ222">
            <v>0</v>
          </cell>
          <cell r="GR222">
            <v>0</v>
          </cell>
          <cell r="GS222"/>
          <cell r="GT222"/>
          <cell r="GU222"/>
          <cell r="GV222"/>
          <cell r="GW222"/>
          <cell r="GX222"/>
          <cell r="GY222"/>
          <cell r="GZ222"/>
          <cell r="HA222"/>
          <cell r="HB222"/>
          <cell r="HC222">
            <v>0</v>
          </cell>
          <cell r="HD222">
            <v>0</v>
          </cell>
          <cell r="HE222">
            <v>0</v>
          </cell>
          <cell r="HF222">
            <v>0</v>
          </cell>
          <cell r="HG222">
            <v>0</v>
          </cell>
          <cell r="HH222">
            <v>0</v>
          </cell>
          <cell r="HI222">
            <v>0</v>
          </cell>
          <cell r="HJ222"/>
          <cell r="HK222"/>
          <cell r="HL222"/>
          <cell r="HM222"/>
          <cell r="HN222"/>
          <cell r="HO222">
            <v>0</v>
          </cell>
          <cell r="HP222">
            <v>0</v>
          </cell>
          <cell r="HQ222">
            <v>0</v>
          </cell>
          <cell r="HR222">
            <v>0</v>
          </cell>
          <cell r="HS222">
            <v>0</v>
          </cell>
          <cell r="HT222"/>
          <cell r="HU222">
            <v>0</v>
          </cell>
          <cell r="HV222"/>
          <cell r="HW222">
            <v>0</v>
          </cell>
          <cell r="HX222"/>
          <cell r="HY222">
            <v>0</v>
          </cell>
          <cell r="HZ222">
            <v>0</v>
          </cell>
          <cell r="IA222">
            <v>80.710000000000008</v>
          </cell>
          <cell r="IB222">
            <v>0</v>
          </cell>
          <cell r="IC222">
            <v>6.725833333333334</v>
          </cell>
          <cell r="ID222">
            <v>0</v>
          </cell>
          <cell r="IE222">
            <v>6.7133333333333338</v>
          </cell>
          <cell r="IF222">
            <v>0</v>
          </cell>
          <cell r="IG222">
            <v>0</v>
          </cell>
          <cell r="IH222">
            <v>20.190000000000001</v>
          </cell>
          <cell r="II222">
            <v>0</v>
          </cell>
          <cell r="IJ222"/>
          <cell r="IK222"/>
          <cell r="IL222"/>
          <cell r="IM222">
            <v>0</v>
          </cell>
          <cell r="IN222">
            <v>1400</v>
          </cell>
        </row>
        <row r="223">
          <cell r="A223">
            <v>220</v>
          </cell>
          <cell r="B223" t="str">
            <v>Banswara</v>
          </cell>
          <cell r="C223" t="str">
            <v>RAJASTHAN</v>
          </cell>
          <cell r="D223" t="str">
            <v>North</v>
          </cell>
          <cell r="E223" t="str">
            <v>J P ALLOYS</v>
          </cell>
          <cell r="F223"/>
          <cell r="G223"/>
          <cell r="H223">
            <v>0.5</v>
          </cell>
          <cell r="I223"/>
          <cell r="J223" t="str">
            <v>Medium</v>
          </cell>
          <cell r="K223"/>
          <cell r="L223"/>
          <cell r="M223" t="str">
            <v>Amit Kumar Sharma</v>
          </cell>
          <cell r="N223" t="str">
            <v>Pushpendra</v>
          </cell>
          <cell r="O223">
            <v>5</v>
          </cell>
          <cell r="P223">
            <v>3500</v>
          </cell>
          <cell r="Q223">
            <v>0</v>
          </cell>
          <cell r="R223">
            <v>1</v>
          </cell>
          <cell r="S223">
            <v>1</v>
          </cell>
          <cell r="T223">
            <v>4</v>
          </cell>
          <cell r="U223">
            <v>0</v>
          </cell>
          <cell r="V223">
            <v>1</v>
          </cell>
          <cell r="W223">
            <v>0</v>
          </cell>
          <cell r="X223">
            <v>0</v>
          </cell>
          <cell r="Y223" t="str">
            <v/>
          </cell>
          <cell r="Z223">
            <v>0</v>
          </cell>
          <cell r="AA223" t="str">
            <v/>
          </cell>
          <cell r="AB223">
            <v>0</v>
          </cell>
          <cell r="AC223">
            <v>0</v>
          </cell>
          <cell r="AD223">
            <v>0</v>
          </cell>
          <cell r="AE223">
            <v>0</v>
          </cell>
          <cell r="AF223">
            <v>0</v>
          </cell>
          <cell r="AG223">
            <v>0</v>
          </cell>
          <cell r="AH223">
            <v>0</v>
          </cell>
          <cell r="AI223">
            <v>0</v>
          </cell>
          <cell r="AJ223">
            <v>0</v>
          </cell>
          <cell r="AK223">
            <v>0</v>
          </cell>
          <cell r="AL223">
            <v>0</v>
          </cell>
          <cell r="AM223">
            <v>25</v>
          </cell>
          <cell r="AN223">
            <v>0</v>
          </cell>
          <cell r="AO223">
            <v>0</v>
          </cell>
          <cell r="AP223">
            <v>0</v>
          </cell>
          <cell r="AQ223">
            <v>0</v>
          </cell>
          <cell r="AR223">
            <v>27</v>
          </cell>
          <cell r="AS223">
            <v>0</v>
          </cell>
          <cell r="AT223">
            <v>0</v>
          </cell>
          <cell r="AU223">
            <v>0</v>
          </cell>
          <cell r="AV223">
            <v>0</v>
          </cell>
          <cell r="AW223">
            <v>25</v>
          </cell>
          <cell r="AX223"/>
          <cell r="AY223"/>
          <cell r="AZ223">
            <v>0</v>
          </cell>
          <cell r="BA223">
            <v>0</v>
          </cell>
          <cell r="BB223">
            <v>0</v>
          </cell>
          <cell r="BC223">
            <v>0</v>
          </cell>
          <cell r="BD223">
            <v>0</v>
          </cell>
          <cell r="BE223">
            <v>0</v>
          </cell>
          <cell r="BF223">
            <v>0</v>
          </cell>
          <cell r="BG223">
            <v>0</v>
          </cell>
          <cell r="BH223">
            <v>0</v>
          </cell>
          <cell r="BI223">
            <v>0</v>
          </cell>
          <cell r="BJ223">
            <v>0</v>
          </cell>
          <cell r="BK223">
            <v>1</v>
          </cell>
          <cell r="BL223">
            <v>0</v>
          </cell>
          <cell r="BM223">
            <v>0</v>
          </cell>
          <cell r="BN223">
            <v>0</v>
          </cell>
          <cell r="BO223">
            <v>0</v>
          </cell>
          <cell r="BP223">
            <v>0</v>
          </cell>
          <cell r="BQ223">
            <v>0</v>
          </cell>
          <cell r="BR223">
            <v>0</v>
          </cell>
          <cell r="BS223">
            <v>0</v>
          </cell>
          <cell r="BT223">
            <v>0</v>
          </cell>
          <cell r="BU223">
            <v>0</v>
          </cell>
          <cell r="BV223"/>
          <cell r="BW223"/>
          <cell r="BX223">
            <v>1</v>
          </cell>
          <cell r="BY223">
            <v>0</v>
          </cell>
          <cell r="BZ223">
            <v>0</v>
          </cell>
          <cell r="CA223">
            <v>0</v>
          </cell>
          <cell r="CB223">
            <v>0</v>
          </cell>
          <cell r="CC223">
            <v>0</v>
          </cell>
          <cell r="CD223">
            <v>0</v>
          </cell>
          <cell r="CE223">
            <v>0</v>
          </cell>
          <cell r="CF223">
            <v>0</v>
          </cell>
          <cell r="CG223">
            <v>0</v>
          </cell>
          <cell r="CH223">
            <v>0</v>
          </cell>
          <cell r="CI223">
            <v>0</v>
          </cell>
          <cell r="CJ223">
            <v>1</v>
          </cell>
          <cell r="CK223">
            <v>0</v>
          </cell>
          <cell r="CL223">
            <v>0</v>
          </cell>
          <cell r="CM223">
            <v>0</v>
          </cell>
          <cell r="CN223">
            <v>0</v>
          </cell>
          <cell r="CO223">
            <v>1</v>
          </cell>
          <cell r="CP223">
            <v>0</v>
          </cell>
          <cell r="CQ223">
            <v>0</v>
          </cell>
          <cell r="CR223">
            <v>0</v>
          </cell>
          <cell r="CS223">
            <v>0</v>
          </cell>
          <cell r="CT223">
            <v>1</v>
          </cell>
          <cell r="CU223"/>
          <cell r="CV223"/>
          <cell r="CW223"/>
          <cell r="CX223"/>
          <cell r="CY223"/>
          <cell r="CZ223"/>
          <cell r="DA223"/>
          <cell r="DB223"/>
          <cell r="DC223"/>
          <cell r="DD223"/>
          <cell r="DE223"/>
          <cell r="DF223"/>
          <cell r="DG223"/>
          <cell r="DH223">
            <v>1</v>
          </cell>
          <cell r="DI223">
            <v>1</v>
          </cell>
          <cell r="DJ223">
            <v>1</v>
          </cell>
          <cell r="DK223">
            <v>0</v>
          </cell>
          <cell r="DL223">
            <v>0</v>
          </cell>
          <cell r="DM223">
            <v>1</v>
          </cell>
          <cell r="DN223">
            <v>1</v>
          </cell>
          <cell r="DO223">
            <v>1</v>
          </cell>
          <cell r="DP223">
            <v>0</v>
          </cell>
          <cell r="DQ223">
            <v>0</v>
          </cell>
          <cell r="DR223">
            <v>1</v>
          </cell>
          <cell r="DS223"/>
          <cell r="DT223"/>
          <cell r="DU223"/>
          <cell r="DV223"/>
          <cell r="DW223"/>
          <cell r="DX223"/>
          <cell r="DY223"/>
          <cell r="DZ223"/>
          <cell r="EA223"/>
          <cell r="EB223"/>
          <cell r="EC223"/>
          <cell r="ED223"/>
          <cell r="EE223"/>
          <cell r="EF223"/>
          <cell r="EG223">
            <v>0</v>
          </cell>
          <cell r="EH223">
            <v>0</v>
          </cell>
          <cell r="EI223">
            <v>0</v>
          </cell>
          <cell r="EJ223">
            <v>0</v>
          </cell>
          <cell r="EK223">
            <v>0</v>
          </cell>
          <cell r="EL223">
            <v>0</v>
          </cell>
          <cell r="EM223">
            <v>0</v>
          </cell>
          <cell r="EN223">
            <v>0</v>
          </cell>
          <cell r="EO223">
            <v>0</v>
          </cell>
          <cell r="EP223">
            <v>0</v>
          </cell>
          <cell r="EQ223">
            <v>0</v>
          </cell>
          <cell r="ER223">
            <v>0</v>
          </cell>
          <cell r="ES223"/>
          <cell r="ET223"/>
          <cell r="EU223"/>
          <cell r="EV223"/>
          <cell r="EW223"/>
          <cell r="EX223"/>
          <cell r="EY223"/>
          <cell r="EZ223"/>
          <cell r="FA223"/>
          <cell r="FB223"/>
          <cell r="FC223"/>
          <cell r="FD223"/>
          <cell r="FE223">
            <v>0</v>
          </cell>
          <cell r="FF223">
            <v>0</v>
          </cell>
          <cell r="FG223">
            <v>0</v>
          </cell>
          <cell r="FH223">
            <v>0</v>
          </cell>
          <cell r="FI223">
            <v>0</v>
          </cell>
          <cell r="FJ223">
            <v>0</v>
          </cell>
          <cell r="FK223">
            <v>0</v>
          </cell>
          <cell r="FL223">
            <v>0</v>
          </cell>
          <cell r="FM223">
            <v>0</v>
          </cell>
          <cell r="FN223">
            <v>0</v>
          </cell>
          <cell r="FO223">
            <v>0</v>
          </cell>
          <cell r="FP223">
            <v>0</v>
          </cell>
          <cell r="FQ223"/>
          <cell r="FR223"/>
          <cell r="FS223"/>
          <cell r="FT223"/>
          <cell r="FU223"/>
          <cell r="FV223"/>
          <cell r="FW223"/>
          <cell r="FX223"/>
          <cell r="FY223"/>
          <cell r="FZ223"/>
          <cell r="GA223"/>
          <cell r="GB223"/>
          <cell r="GC223">
            <v>0</v>
          </cell>
          <cell r="GD223">
            <v>0</v>
          </cell>
          <cell r="GE223">
            <v>0</v>
          </cell>
          <cell r="GF223">
            <v>0</v>
          </cell>
          <cell r="GG223">
            <v>0</v>
          </cell>
          <cell r="GH223">
            <v>0</v>
          </cell>
          <cell r="GI223">
            <v>0</v>
          </cell>
          <cell r="GJ223">
            <v>0</v>
          </cell>
          <cell r="GK223">
            <v>0</v>
          </cell>
          <cell r="GL223">
            <v>0</v>
          </cell>
          <cell r="GM223">
            <v>0</v>
          </cell>
          <cell r="GN223">
            <v>0</v>
          </cell>
          <cell r="GO223"/>
          <cell r="GP223">
            <v>0</v>
          </cell>
          <cell r="GQ223">
            <v>0</v>
          </cell>
          <cell r="GR223">
            <v>0</v>
          </cell>
          <cell r="GS223"/>
          <cell r="GT223"/>
          <cell r="GU223"/>
          <cell r="GV223"/>
          <cell r="GW223"/>
          <cell r="GX223"/>
          <cell r="GY223"/>
          <cell r="GZ223"/>
          <cell r="HA223"/>
          <cell r="HB223"/>
          <cell r="HC223">
            <v>0</v>
          </cell>
          <cell r="HD223">
            <v>0</v>
          </cell>
          <cell r="HE223">
            <v>0</v>
          </cell>
          <cell r="HF223">
            <v>0</v>
          </cell>
          <cell r="HG223">
            <v>0</v>
          </cell>
          <cell r="HH223">
            <v>0</v>
          </cell>
          <cell r="HI223">
            <v>0</v>
          </cell>
          <cell r="HJ223"/>
          <cell r="HK223"/>
          <cell r="HL223"/>
          <cell r="HM223"/>
          <cell r="HN223"/>
          <cell r="HO223">
            <v>0</v>
          </cell>
          <cell r="HP223">
            <v>0</v>
          </cell>
          <cell r="HQ223">
            <v>0</v>
          </cell>
          <cell r="HR223">
            <v>0</v>
          </cell>
          <cell r="HS223">
            <v>0</v>
          </cell>
          <cell r="HT223"/>
          <cell r="HU223">
            <v>0</v>
          </cell>
          <cell r="HV223"/>
          <cell r="HW223">
            <v>0</v>
          </cell>
          <cell r="HX223"/>
          <cell r="HY223">
            <v>0</v>
          </cell>
          <cell r="HZ223">
            <v>0</v>
          </cell>
          <cell r="IA223">
            <v>25</v>
          </cell>
          <cell r="IB223">
            <v>52</v>
          </cell>
          <cell r="IC223">
            <v>2.0833333333333335</v>
          </cell>
          <cell r="ID223">
            <v>5.2</v>
          </cell>
          <cell r="IE223">
            <v>0</v>
          </cell>
          <cell r="IF223">
            <v>0</v>
          </cell>
          <cell r="IG223">
            <v>0</v>
          </cell>
          <cell r="IH223">
            <v>8.3333333333333339</v>
          </cell>
          <cell r="II223">
            <v>0</v>
          </cell>
          <cell r="IJ223"/>
          <cell r="IK223"/>
          <cell r="IL223"/>
          <cell r="IM223">
            <v>8.3333333333333339</v>
          </cell>
          <cell r="IN223">
            <v>1350</v>
          </cell>
        </row>
        <row r="224">
          <cell r="A224">
            <v>221</v>
          </cell>
          <cell r="B224" t="str">
            <v>Baran</v>
          </cell>
          <cell r="C224" t="str">
            <v>RAJASTHAN</v>
          </cell>
          <cell r="D224" t="str">
            <v>North</v>
          </cell>
          <cell r="E224" t="str">
            <v>J P ALLOYS</v>
          </cell>
          <cell r="F224"/>
          <cell r="G224"/>
          <cell r="H224">
            <v>0.5</v>
          </cell>
          <cell r="I224"/>
          <cell r="J224" t="str">
            <v>Medium</v>
          </cell>
          <cell r="K224"/>
          <cell r="L224"/>
          <cell r="M224" t="str">
            <v>Amit Kumar Sharma</v>
          </cell>
          <cell r="N224"/>
          <cell r="O224">
            <v>7</v>
          </cell>
          <cell r="P224">
            <v>3500</v>
          </cell>
          <cell r="Q224">
            <v>0</v>
          </cell>
          <cell r="R224">
            <v>1</v>
          </cell>
          <cell r="S224">
            <v>2</v>
          </cell>
          <cell r="T224">
            <v>1</v>
          </cell>
          <cell r="U224">
            <v>0</v>
          </cell>
          <cell r="V224">
            <v>0</v>
          </cell>
          <cell r="W224">
            <v>0</v>
          </cell>
          <cell r="X224">
            <v>0</v>
          </cell>
          <cell r="Y224" t="str">
            <v/>
          </cell>
          <cell r="Z224">
            <v>0</v>
          </cell>
          <cell r="AA224" t="str">
            <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cell r="AY224"/>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cell r="BW224"/>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0</v>
          </cell>
          <cell r="CP224">
            <v>0</v>
          </cell>
          <cell r="CQ224">
            <v>0</v>
          </cell>
          <cell r="CR224">
            <v>0</v>
          </cell>
          <cell r="CS224">
            <v>0</v>
          </cell>
          <cell r="CT224">
            <v>0</v>
          </cell>
          <cell r="CU224"/>
          <cell r="CV224"/>
          <cell r="CW224"/>
          <cell r="CX224"/>
          <cell r="CY224"/>
          <cell r="CZ224"/>
          <cell r="DA224"/>
          <cell r="DB224"/>
          <cell r="DC224"/>
          <cell r="DD224"/>
          <cell r="DE224"/>
          <cell r="DF224"/>
          <cell r="DG224"/>
          <cell r="DH224">
            <v>0</v>
          </cell>
          <cell r="DI224">
            <v>0</v>
          </cell>
          <cell r="DJ224">
            <v>0</v>
          </cell>
          <cell r="DK224">
            <v>0</v>
          </cell>
          <cell r="DL224">
            <v>0</v>
          </cell>
          <cell r="DM224">
            <v>0</v>
          </cell>
          <cell r="DN224">
            <v>0</v>
          </cell>
          <cell r="DO224">
            <v>0</v>
          </cell>
          <cell r="DP224">
            <v>0</v>
          </cell>
          <cell r="DQ224">
            <v>0</v>
          </cell>
          <cell r="DR224">
            <v>0</v>
          </cell>
          <cell r="DS224"/>
          <cell r="DT224"/>
          <cell r="DU224"/>
          <cell r="DV224"/>
          <cell r="DW224"/>
          <cell r="DX224"/>
          <cell r="DY224"/>
          <cell r="DZ224"/>
          <cell r="EA224"/>
          <cell r="EB224"/>
          <cell r="EC224"/>
          <cell r="ED224"/>
          <cell r="EE224"/>
          <cell r="EF224"/>
          <cell r="EG224">
            <v>0</v>
          </cell>
          <cell r="EH224">
            <v>0</v>
          </cell>
          <cell r="EI224">
            <v>0</v>
          </cell>
          <cell r="EJ224">
            <v>0</v>
          </cell>
          <cell r="EK224">
            <v>0</v>
          </cell>
          <cell r="EL224">
            <v>0</v>
          </cell>
          <cell r="EM224">
            <v>0</v>
          </cell>
          <cell r="EN224">
            <v>0</v>
          </cell>
          <cell r="EO224">
            <v>0</v>
          </cell>
          <cell r="EP224">
            <v>0</v>
          </cell>
          <cell r="EQ224">
            <v>0</v>
          </cell>
          <cell r="ER224">
            <v>0</v>
          </cell>
          <cell r="ES224"/>
          <cell r="ET224"/>
          <cell r="EU224"/>
          <cell r="EV224"/>
          <cell r="EW224"/>
          <cell r="EX224"/>
          <cell r="EY224"/>
          <cell r="EZ224"/>
          <cell r="FA224"/>
          <cell r="FB224"/>
          <cell r="FC224"/>
          <cell r="FD224"/>
          <cell r="FE224">
            <v>0</v>
          </cell>
          <cell r="FF224">
            <v>0</v>
          </cell>
          <cell r="FG224">
            <v>0</v>
          </cell>
          <cell r="FH224">
            <v>0</v>
          </cell>
          <cell r="FI224">
            <v>0</v>
          </cell>
          <cell r="FJ224">
            <v>0</v>
          </cell>
          <cell r="FK224">
            <v>0</v>
          </cell>
          <cell r="FL224">
            <v>0</v>
          </cell>
          <cell r="FM224">
            <v>0</v>
          </cell>
          <cell r="FN224">
            <v>0</v>
          </cell>
          <cell r="FO224">
            <v>0</v>
          </cell>
          <cell r="FP224">
            <v>0</v>
          </cell>
          <cell r="FQ224"/>
          <cell r="FR224"/>
          <cell r="FS224"/>
          <cell r="FT224"/>
          <cell r="FU224"/>
          <cell r="FV224"/>
          <cell r="FW224"/>
          <cell r="FX224"/>
          <cell r="FY224"/>
          <cell r="FZ224"/>
          <cell r="GA224"/>
          <cell r="GB224"/>
          <cell r="GC224">
            <v>0</v>
          </cell>
          <cell r="GD224">
            <v>0</v>
          </cell>
          <cell r="GE224">
            <v>0</v>
          </cell>
          <cell r="GF224">
            <v>0</v>
          </cell>
          <cell r="GG224">
            <v>0</v>
          </cell>
          <cell r="GH224">
            <v>0</v>
          </cell>
          <cell r="GI224">
            <v>0</v>
          </cell>
          <cell r="GJ224">
            <v>0</v>
          </cell>
          <cell r="GK224">
            <v>0</v>
          </cell>
          <cell r="GL224">
            <v>0</v>
          </cell>
          <cell r="GM224">
            <v>0</v>
          </cell>
          <cell r="GN224">
            <v>0</v>
          </cell>
          <cell r="GO224"/>
          <cell r="GP224">
            <v>0</v>
          </cell>
          <cell r="GQ224">
            <v>0</v>
          </cell>
          <cell r="GR224">
            <v>0</v>
          </cell>
          <cell r="GS224"/>
          <cell r="GT224"/>
          <cell r="GU224"/>
          <cell r="GV224"/>
          <cell r="GW224"/>
          <cell r="GX224"/>
          <cell r="GY224"/>
          <cell r="GZ224"/>
          <cell r="HA224"/>
          <cell r="HB224"/>
          <cell r="HC224">
            <v>0</v>
          </cell>
          <cell r="HD224">
            <v>0</v>
          </cell>
          <cell r="HE224">
            <v>0</v>
          </cell>
          <cell r="HF224">
            <v>0</v>
          </cell>
          <cell r="HG224">
            <v>0</v>
          </cell>
          <cell r="HH224">
            <v>0</v>
          </cell>
          <cell r="HI224">
            <v>0</v>
          </cell>
          <cell r="HJ224"/>
          <cell r="HK224"/>
          <cell r="HL224"/>
          <cell r="HM224"/>
          <cell r="HN224"/>
          <cell r="HO224">
            <v>0</v>
          </cell>
          <cell r="HP224">
            <v>0</v>
          </cell>
          <cell r="HQ224">
            <v>0</v>
          </cell>
          <cell r="HR224">
            <v>0</v>
          </cell>
          <cell r="HS224">
            <v>4955.25</v>
          </cell>
          <cell r="HT224"/>
          <cell r="HU224">
            <v>0</v>
          </cell>
          <cell r="HV224"/>
          <cell r="HW224">
            <v>0</v>
          </cell>
          <cell r="HX224"/>
          <cell r="HY224">
            <v>0</v>
          </cell>
          <cell r="HZ224">
            <v>6160</v>
          </cell>
          <cell r="IA224">
            <v>0</v>
          </cell>
          <cell r="IB224">
            <v>0</v>
          </cell>
          <cell r="IC224">
            <v>0</v>
          </cell>
          <cell r="ID224">
            <v>0</v>
          </cell>
          <cell r="IE224">
            <v>0</v>
          </cell>
          <cell r="IF224">
            <v>0</v>
          </cell>
          <cell r="IG224">
            <v>0</v>
          </cell>
          <cell r="IH224">
            <v>0</v>
          </cell>
          <cell r="II224">
            <v>0</v>
          </cell>
          <cell r="IJ224"/>
          <cell r="IK224"/>
          <cell r="IL224"/>
          <cell r="IM224">
            <v>0</v>
          </cell>
          <cell r="IN224">
            <v>1400</v>
          </cell>
        </row>
        <row r="225">
          <cell r="A225">
            <v>222</v>
          </cell>
          <cell r="B225" t="str">
            <v>Bundi</v>
          </cell>
          <cell r="C225" t="str">
            <v>RAJASTHAN</v>
          </cell>
          <cell r="D225" t="str">
            <v>North</v>
          </cell>
          <cell r="E225" t="str">
            <v>J P ALLOYS</v>
          </cell>
          <cell r="F225"/>
          <cell r="G225"/>
          <cell r="H225">
            <v>0.5</v>
          </cell>
          <cell r="I225"/>
          <cell r="J225" t="str">
            <v>Medium</v>
          </cell>
          <cell r="K225"/>
          <cell r="L225"/>
          <cell r="M225" t="str">
            <v>Amit Kumar Sharma</v>
          </cell>
          <cell r="N225"/>
          <cell r="O225">
            <v>7</v>
          </cell>
          <cell r="P225">
            <v>2500</v>
          </cell>
          <cell r="Q225">
            <v>0</v>
          </cell>
          <cell r="R225">
            <v>1</v>
          </cell>
          <cell r="S225">
            <v>2</v>
          </cell>
          <cell r="T225">
            <v>0</v>
          </cell>
          <cell r="U225">
            <v>0</v>
          </cell>
          <cell r="V225">
            <v>0</v>
          </cell>
          <cell r="W225">
            <v>0</v>
          </cell>
          <cell r="X225">
            <v>0</v>
          </cell>
          <cell r="Y225" t="str">
            <v/>
          </cell>
          <cell r="Z225">
            <v>0</v>
          </cell>
          <cell r="AA225" t="str">
            <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cell r="AY225"/>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cell r="BW225"/>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0</v>
          </cell>
          <cell r="CO225">
            <v>0</v>
          </cell>
          <cell r="CP225">
            <v>0</v>
          </cell>
          <cell r="CQ225">
            <v>0</v>
          </cell>
          <cell r="CR225">
            <v>0</v>
          </cell>
          <cell r="CS225">
            <v>0</v>
          </cell>
          <cell r="CT225">
            <v>0</v>
          </cell>
          <cell r="CU225"/>
          <cell r="CV225"/>
          <cell r="CW225"/>
          <cell r="CX225"/>
          <cell r="CY225"/>
          <cell r="CZ225"/>
          <cell r="DA225"/>
          <cell r="DB225"/>
          <cell r="DC225"/>
          <cell r="DD225"/>
          <cell r="DE225"/>
          <cell r="DF225"/>
          <cell r="DG225"/>
          <cell r="DH225">
            <v>0</v>
          </cell>
          <cell r="DI225">
            <v>0</v>
          </cell>
          <cell r="DJ225">
            <v>0</v>
          </cell>
          <cell r="DK225">
            <v>0</v>
          </cell>
          <cell r="DL225">
            <v>0</v>
          </cell>
          <cell r="DM225">
            <v>0</v>
          </cell>
          <cell r="DN225">
            <v>0</v>
          </cell>
          <cell r="DO225">
            <v>0</v>
          </cell>
          <cell r="DP225">
            <v>0</v>
          </cell>
          <cell r="DQ225">
            <v>0</v>
          </cell>
          <cell r="DR225">
            <v>0</v>
          </cell>
          <cell r="DS225"/>
          <cell r="DT225"/>
          <cell r="DU225"/>
          <cell r="DV225"/>
          <cell r="DW225"/>
          <cell r="DX225"/>
          <cell r="DY225"/>
          <cell r="DZ225"/>
          <cell r="EA225"/>
          <cell r="EB225"/>
          <cell r="EC225"/>
          <cell r="ED225"/>
          <cell r="EE225"/>
          <cell r="EF225"/>
          <cell r="EG225">
            <v>0</v>
          </cell>
          <cell r="EH225">
            <v>0</v>
          </cell>
          <cell r="EI225">
            <v>0</v>
          </cell>
          <cell r="EJ225">
            <v>0</v>
          </cell>
          <cell r="EK225">
            <v>0</v>
          </cell>
          <cell r="EL225">
            <v>0</v>
          </cell>
          <cell r="EM225">
            <v>0</v>
          </cell>
          <cell r="EN225">
            <v>0</v>
          </cell>
          <cell r="EO225">
            <v>0</v>
          </cell>
          <cell r="EP225">
            <v>0</v>
          </cell>
          <cell r="EQ225">
            <v>0</v>
          </cell>
          <cell r="ER225">
            <v>0</v>
          </cell>
          <cell r="ES225"/>
          <cell r="ET225"/>
          <cell r="EU225"/>
          <cell r="EV225"/>
          <cell r="EW225"/>
          <cell r="EX225"/>
          <cell r="EY225"/>
          <cell r="EZ225"/>
          <cell r="FA225"/>
          <cell r="FB225"/>
          <cell r="FC225"/>
          <cell r="FD225"/>
          <cell r="FE225">
            <v>0</v>
          </cell>
          <cell r="FF225">
            <v>0</v>
          </cell>
          <cell r="FG225">
            <v>0</v>
          </cell>
          <cell r="FH225">
            <v>0</v>
          </cell>
          <cell r="FI225">
            <v>0</v>
          </cell>
          <cell r="FJ225">
            <v>0</v>
          </cell>
          <cell r="FK225">
            <v>0</v>
          </cell>
          <cell r="FL225">
            <v>0</v>
          </cell>
          <cell r="FM225">
            <v>0</v>
          </cell>
          <cell r="FN225">
            <v>0</v>
          </cell>
          <cell r="FO225">
            <v>0</v>
          </cell>
          <cell r="FP225">
            <v>0</v>
          </cell>
          <cell r="FQ225"/>
          <cell r="FR225"/>
          <cell r="FS225"/>
          <cell r="FT225"/>
          <cell r="FU225"/>
          <cell r="FV225"/>
          <cell r="FW225"/>
          <cell r="FX225"/>
          <cell r="FY225"/>
          <cell r="FZ225"/>
          <cell r="GA225"/>
          <cell r="GB225"/>
          <cell r="GC225">
            <v>0</v>
          </cell>
          <cell r="GD225">
            <v>0</v>
          </cell>
          <cell r="GE225">
            <v>0</v>
          </cell>
          <cell r="GF225">
            <v>0</v>
          </cell>
          <cell r="GG225">
            <v>0</v>
          </cell>
          <cell r="GH225">
            <v>0</v>
          </cell>
          <cell r="GI225">
            <v>0</v>
          </cell>
          <cell r="GJ225">
            <v>0</v>
          </cell>
          <cell r="GK225">
            <v>0</v>
          </cell>
          <cell r="GL225">
            <v>0</v>
          </cell>
          <cell r="GM225">
            <v>0</v>
          </cell>
          <cell r="GN225">
            <v>0</v>
          </cell>
          <cell r="GO225"/>
          <cell r="GP225">
            <v>0</v>
          </cell>
          <cell r="GQ225">
            <v>0</v>
          </cell>
          <cell r="GR225">
            <v>0</v>
          </cell>
          <cell r="GS225"/>
          <cell r="GT225"/>
          <cell r="GU225"/>
          <cell r="GV225"/>
          <cell r="GW225"/>
          <cell r="GX225"/>
          <cell r="GY225"/>
          <cell r="GZ225"/>
          <cell r="HA225"/>
          <cell r="HB225"/>
          <cell r="HC225">
            <v>0</v>
          </cell>
          <cell r="HD225">
            <v>0</v>
          </cell>
          <cell r="HE225">
            <v>0</v>
          </cell>
          <cell r="HF225">
            <v>0</v>
          </cell>
          <cell r="HG225">
            <v>0</v>
          </cell>
          <cell r="HH225">
            <v>0</v>
          </cell>
          <cell r="HI225">
            <v>0</v>
          </cell>
          <cell r="HJ225"/>
          <cell r="HK225"/>
          <cell r="HL225"/>
          <cell r="HM225"/>
          <cell r="HN225"/>
          <cell r="HO225">
            <v>0</v>
          </cell>
          <cell r="HP225">
            <v>0</v>
          </cell>
          <cell r="HQ225">
            <v>0</v>
          </cell>
          <cell r="HR225">
            <v>0</v>
          </cell>
          <cell r="HS225">
            <v>0</v>
          </cell>
          <cell r="HT225"/>
          <cell r="HU225">
            <v>0</v>
          </cell>
          <cell r="HV225"/>
          <cell r="HW225">
            <v>0</v>
          </cell>
          <cell r="HX225"/>
          <cell r="HY225">
            <v>0</v>
          </cell>
          <cell r="HZ225">
            <v>0</v>
          </cell>
          <cell r="IA225">
            <v>0</v>
          </cell>
          <cell r="IB225">
            <v>0</v>
          </cell>
          <cell r="IC225">
            <v>0</v>
          </cell>
          <cell r="ID225">
            <v>0</v>
          </cell>
          <cell r="IE225">
            <v>0</v>
          </cell>
          <cell r="IF225">
            <v>0</v>
          </cell>
          <cell r="IG225">
            <v>0</v>
          </cell>
          <cell r="IH225">
            <v>0</v>
          </cell>
          <cell r="II225">
            <v>0</v>
          </cell>
          <cell r="IJ225"/>
          <cell r="IK225"/>
          <cell r="IL225"/>
          <cell r="IM225">
            <v>0</v>
          </cell>
          <cell r="IN225">
            <v>1300</v>
          </cell>
        </row>
        <row r="226">
          <cell r="A226">
            <v>223</v>
          </cell>
          <cell r="B226" t="str">
            <v>Dungarpur</v>
          </cell>
          <cell r="C226" t="str">
            <v>RAJASTHAN</v>
          </cell>
          <cell r="D226" t="str">
            <v>North</v>
          </cell>
          <cell r="E226" t="str">
            <v>J P ALLOYS</v>
          </cell>
          <cell r="F226"/>
          <cell r="G226"/>
          <cell r="H226">
            <v>0.5</v>
          </cell>
          <cell r="I226"/>
          <cell r="J226" t="str">
            <v>Medium</v>
          </cell>
          <cell r="K226"/>
          <cell r="L226"/>
          <cell r="M226" t="str">
            <v>Amit Kumar Sharma</v>
          </cell>
          <cell r="N226" t="str">
            <v>Pushpendra</v>
          </cell>
          <cell r="O226">
            <v>7</v>
          </cell>
          <cell r="P226">
            <v>3000</v>
          </cell>
          <cell r="Q226">
            <v>0</v>
          </cell>
          <cell r="R226">
            <v>1</v>
          </cell>
          <cell r="S226">
            <v>2</v>
          </cell>
          <cell r="T226">
            <v>1</v>
          </cell>
          <cell r="U226">
            <v>0</v>
          </cell>
          <cell r="V226">
            <v>1</v>
          </cell>
          <cell r="W226">
            <v>0</v>
          </cell>
          <cell r="X226">
            <v>0</v>
          </cell>
          <cell r="Y226" t="str">
            <v/>
          </cell>
          <cell r="Z226">
            <v>0</v>
          </cell>
          <cell r="AA226" t="str">
            <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41.8</v>
          </cell>
          <cell r="AW226">
            <v>14</v>
          </cell>
          <cell r="AX226"/>
          <cell r="AY226"/>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1</v>
          </cell>
          <cell r="BU226">
            <v>0</v>
          </cell>
          <cell r="BV226"/>
          <cell r="BW226"/>
          <cell r="BX226">
            <v>1</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1</v>
          </cell>
          <cell r="CT226">
            <v>1</v>
          </cell>
          <cell r="CU226"/>
          <cell r="CV226"/>
          <cell r="CW226"/>
          <cell r="CX226"/>
          <cell r="CY226"/>
          <cell r="CZ226"/>
          <cell r="DA226"/>
          <cell r="DB226"/>
          <cell r="DC226"/>
          <cell r="DD226"/>
          <cell r="DE226"/>
          <cell r="DF226"/>
          <cell r="DG226"/>
          <cell r="DH226">
            <v>0</v>
          </cell>
          <cell r="DI226">
            <v>0</v>
          </cell>
          <cell r="DJ226">
            <v>0</v>
          </cell>
          <cell r="DK226">
            <v>0</v>
          </cell>
          <cell r="DL226">
            <v>0</v>
          </cell>
          <cell r="DM226">
            <v>0</v>
          </cell>
          <cell r="DN226">
            <v>0</v>
          </cell>
          <cell r="DO226">
            <v>0</v>
          </cell>
          <cell r="DP226">
            <v>0</v>
          </cell>
          <cell r="DQ226">
            <v>1</v>
          </cell>
          <cell r="DR226">
            <v>1</v>
          </cell>
          <cell r="DS226"/>
          <cell r="DT226"/>
          <cell r="DU226"/>
          <cell r="DV226"/>
          <cell r="DW226"/>
          <cell r="DX226"/>
          <cell r="DY226"/>
          <cell r="DZ226"/>
          <cell r="EA226"/>
          <cell r="EB226"/>
          <cell r="EC226"/>
          <cell r="ED226"/>
          <cell r="EE226"/>
          <cell r="EF226"/>
          <cell r="EG226">
            <v>0</v>
          </cell>
          <cell r="EH226">
            <v>0</v>
          </cell>
          <cell r="EI226">
            <v>0</v>
          </cell>
          <cell r="EJ226">
            <v>0</v>
          </cell>
          <cell r="EK226">
            <v>0</v>
          </cell>
          <cell r="EL226">
            <v>0</v>
          </cell>
          <cell r="EM226">
            <v>0</v>
          </cell>
          <cell r="EN226">
            <v>0</v>
          </cell>
          <cell r="EO226">
            <v>0</v>
          </cell>
          <cell r="EP226">
            <v>0</v>
          </cell>
          <cell r="EQ226">
            <v>0</v>
          </cell>
          <cell r="ER226">
            <v>0</v>
          </cell>
          <cell r="ES226"/>
          <cell r="ET226"/>
          <cell r="EU226"/>
          <cell r="EV226"/>
          <cell r="EW226"/>
          <cell r="EX226"/>
          <cell r="EY226"/>
          <cell r="EZ226"/>
          <cell r="FA226"/>
          <cell r="FB226"/>
          <cell r="FC226"/>
          <cell r="FD226"/>
          <cell r="FE226">
            <v>0</v>
          </cell>
          <cell r="FF226">
            <v>0</v>
          </cell>
          <cell r="FG226">
            <v>0</v>
          </cell>
          <cell r="FH226">
            <v>0</v>
          </cell>
          <cell r="FI226">
            <v>0</v>
          </cell>
          <cell r="FJ226">
            <v>0</v>
          </cell>
          <cell r="FK226">
            <v>0</v>
          </cell>
          <cell r="FL226">
            <v>0</v>
          </cell>
          <cell r="FM226">
            <v>0</v>
          </cell>
          <cell r="FN226">
            <v>0</v>
          </cell>
          <cell r="FO226">
            <v>0</v>
          </cell>
          <cell r="FP226">
            <v>0</v>
          </cell>
          <cell r="FQ226"/>
          <cell r="FR226"/>
          <cell r="FS226"/>
          <cell r="FT226"/>
          <cell r="FU226"/>
          <cell r="FV226"/>
          <cell r="FW226"/>
          <cell r="FX226"/>
          <cell r="FY226"/>
          <cell r="FZ226"/>
          <cell r="GA226"/>
          <cell r="GB226"/>
          <cell r="GC226">
            <v>0</v>
          </cell>
          <cell r="GD226">
            <v>0</v>
          </cell>
          <cell r="GE226">
            <v>0</v>
          </cell>
          <cell r="GF226">
            <v>0</v>
          </cell>
          <cell r="GG226">
            <v>0</v>
          </cell>
          <cell r="GH226">
            <v>0</v>
          </cell>
          <cell r="GI226">
            <v>0</v>
          </cell>
          <cell r="GJ226">
            <v>0</v>
          </cell>
          <cell r="GK226">
            <v>0</v>
          </cell>
          <cell r="GL226">
            <v>0</v>
          </cell>
          <cell r="GM226">
            <v>0</v>
          </cell>
          <cell r="GN226">
            <v>0</v>
          </cell>
          <cell r="GO226"/>
          <cell r="GP226">
            <v>0</v>
          </cell>
          <cell r="GQ226">
            <v>0</v>
          </cell>
          <cell r="GR226">
            <v>0</v>
          </cell>
          <cell r="GS226"/>
          <cell r="GT226"/>
          <cell r="GU226"/>
          <cell r="GV226"/>
          <cell r="GW226"/>
          <cell r="GX226"/>
          <cell r="GY226"/>
          <cell r="GZ226"/>
          <cell r="HA226"/>
          <cell r="HB226"/>
          <cell r="HC226">
            <v>0</v>
          </cell>
          <cell r="HD226">
            <v>0</v>
          </cell>
          <cell r="HE226">
            <v>0</v>
          </cell>
          <cell r="HF226">
            <v>0</v>
          </cell>
          <cell r="HG226">
            <v>0</v>
          </cell>
          <cell r="HH226">
            <v>0</v>
          </cell>
          <cell r="HI226">
            <v>0</v>
          </cell>
          <cell r="HJ226"/>
          <cell r="HK226"/>
          <cell r="HL226"/>
          <cell r="HM226"/>
          <cell r="HN226"/>
          <cell r="HO226">
            <v>0</v>
          </cell>
          <cell r="HP226">
            <v>0</v>
          </cell>
          <cell r="HQ226">
            <v>0</v>
          </cell>
          <cell r="HR226">
            <v>0</v>
          </cell>
          <cell r="HS226">
            <v>0</v>
          </cell>
          <cell r="HT226"/>
          <cell r="HU226">
            <v>0</v>
          </cell>
          <cell r="HV226"/>
          <cell r="HW226">
            <v>0</v>
          </cell>
          <cell r="HX226"/>
          <cell r="HY226">
            <v>0</v>
          </cell>
          <cell r="HZ226">
            <v>0</v>
          </cell>
          <cell r="IA226">
            <v>0</v>
          </cell>
          <cell r="IB226">
            <v>55.8</v>
          </cell>
          <cell r="IC226">
            <v>0</v>
          </cell>
          <cell r="ID226">
            <v>5.58</v>
          </cell>
          <cell r="IE226">
            <v>0</v>
          </cell>
          <cell r="IF226">
            <v>0</v>
          </cell>
          <cell r="IG226">
            <v>0</v>
          </cell>
          <cell r="IH226">
            <v>0</v>
          </cell>
          <cell r="II226">
            <v>0</v>
          </cell>
          <cell r="IJ226"/>
          <cell r="IK226"/>
          <cell r="IL226"/>
          <cell r="IM226">
            <v>18.599999999999998</v>
          </cell>
          <cell r="IN226">
            <v>1200</v>
          </cell>
        </row>
        <row r="227">
          <cell r="A227">
            <v>224</v>
          </cell>
          <cell r="B227" t="str">
            <v>Sirohi</v>
          </cell>
          <cell r="C227" t="str">
            <v>RAJASTHAN</v>
          </cell>
          <cell r="D227" t="str">
            <v>North</v>
          </cell>
          <cell r="E227" t="str">
            <v>M R ASSOCIATES</v>
          </cell>
          <cell r="F227"/>
          <cell r="G227"/>
          <cell r="H227">
            <v>0.3</v>
          </cell>
          <cell r="I227"/>
          <cell r="J227" t="str">
            <v>Low</v>
          </cell>
          <cell r="K227"/>
          <cell r="L227"/>
          <cell r="M227" t="str">
            <v>Amit Kumar Sharma</v>
          </cell>
          <cell r="N227" t="str">
            <v>Neeraj Sharma</v>
          </cell>
          <cell r="O227">
            <v>4</v>
          </cell>
          <cell r="P227">
            <v>1500</v>
          </cell>
          <cell r="Q227">
            <v>0</v>
          </cell>
          <cell r="R227">
            <v>0</v>
          </cell>
          <cell r="S227">
            <v>2</v>
          </cell>
          <cell r="T227">
            <v>3</v>
          </cell>
          <cell r="U227">
            <v>0</v>
          </cell>
          <cell r="V227">
            <v>1</v>
          </cell>
          <cell r="W227">
            <v>0</v>
          </cell>
          <cell r="X227">
            <v>0</v>
          </cell>
          <cell r="Y227" t="str">
            <v/>
          </cell>
          <cell r="Z227">
            <v>0</v>
          </cell>
          <cell r="AA227" t="str">
            <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24.91</v>
          </cell>
          <cell r="AW227">
            <v>40</v>
          </cell>
          <cell r="AX227"/>
          <cell r="AY227"/>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1</v>
          </cell>
          <cell r="BU227">
            <v>0</v>
          </cell>
          <cell r="BV227"/>
          <cell r="BW227"/>
          <cell r="BX227">
            <v>1</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1</v>
          </cell>
          <cell r="CT227">
            <v>1</v>
          </cell>
          <cell r="CU227"/>
          <cell r="CV227"/>
          <cell r="CW227"/>
          <cell r="CX227"/>
          <cell r="CY227"/>
          <cell r="CZ227"/>
          <cell r="DA227"/>
          <cell r="DB227"/>
          <cell r="DC227"/>
          <cell r="DD227"/>
          <cell r="DE227"/>
          <cell r="DF227"/>
          <cell r="DG227"/>
          <cell r="DH227">
            <v>0</v>
          </cell>
          <cell r="DI227">
            <v>0</v>
          </cell>
          <cell r="DJ227">
            <v>0</v>
          </cell>
          <cell r="DK227">
            <v>0</v>
          </cell>
          <cell r="DL227">
            <v>0</v>
          </cell>
          <cell r="DM227">
            <v>0</v>
          </cell>
          <cell r="DN227">
            <v>0</v>
          </cell>
          <cell r="DO227">
            <v>0</v>
          </cell>
          <cell r="DP227">
            <v>0</v>
          </cell>
          <cell r="DQ227">
            <v>1</v>
          </cell>
          <cell r="DR227">
            <v>1</v>
          </cell>
          <cell r="DS227"/>
          <cell r="DT227"/>
          <cell r="DU227"/>
          <cell r="DV227"/>
          <cell r="DW227"/>
          <cell r="DX227"/>
          <cell r="DY227"/>
          <cell r="DZ227"/>
          <cell r="EA227"/>
          <cell r="EB227"/>
          <cell r="EC227"/>
          <cell r="ED227"/>
          <cell r="EE227"/>
          <cell r="EF227"/>
          <cell r="EG227">
            <v>0</v>
          </cell>
          <cell r="EH227">
            <v>0</v>
          </cell>
          <cell r="EI227">
            <v>0</v>
          </cell>
          <cell r="EJ227">
            <v>0</v>
          </cell>
          <cell r="EK227">
            <v>0</v>
          </cell>
          <cell r="EL227">
            <v>0</v>
          </cell>
          <cell r="EM227">
            <v>0</v>
          </cell>
          <cell r="EN227">
            <v>0</v>
          </cell>
          <cell r="EO227">
            <v>0</v>
          </cell>
          <cell r="EP227">
            <v>0</v>
          </cell>
          <cell r="EQ227">
            <v>0</v>
          </cell>
          <cell r="ER227">
            <v>0</v>
          </cell>
          <cell r="ES227"/>
          <cell r="ET227"/>
          <cell r="EU227"/>
          <cell r="EV227"/>
          <cell r="EW227"/>
          <cell r="EX227"/>
          <cell r="EY227"/>
          <cell r="EZ227"/>
          <cell r="FA227"/>
          <cell r="FB227"/>
          <cell r="FC227"/>
          <cell r="FD227"/>
          <cell r="FE227">
            <v>0</v>
          </cell>
          <cell r="FF227">
            <v>0</v>
          </cell>
          <cell r="FG227">
            <v>0</v>
          </cell>
          <cell r="FH227">
            <v>0</v>
          </cell>
          <cell r="FI227">
            <v>0</v>
          </cell>
          <cell r="FJ227">
            <v>0</v>
          </cell>
          <cell r="FK227">
            <v>0</v>
          </cell>
          <cell r="FL227">
            <v>0</v>
          </cell>
          <cell r="FM227">
            <v>0</v>
          </cell>
          <cell r="FN227">
            <v>0</v>
          </cell>
          <cell r="FO227">
            <v>0</v>
          </cell>
          <cell r="FP227">
            <v>0</v>
          </cell>
          <cell r="FQ227"/>
          <cell r="FR227"/>
          <cell r="FS227"/>
          <cell r="FT227"/>
          <cell r="FU227"/>
          <cell r="FV227"/>
          <cell r="FW227"/>
          <cell r="FX227"/>
          <cell r="FY227"/>
          <cell r="FZ227"/>
          <cell r="GA227"/>
          <cell r="GB227"/>
          <cell r="GC227">
            <v>0</v>
          </cell>
          <cell r="GD227">
            <v>0</v>
          </cell>
          <cell r="GE227">
            <v>0</v>
          </cell>
          <cell r="GF227">
            <v>0</v>
          </cell>
          <cell r="GG227">
            <v>0</v>
          </cell>
          <cell r="GH227">
            <v>0</v>
          </cell>
          <cell r="GI227">
            <v>0</v>
          </cell>
          <cell r="GJ227">
            <v>0</v>
          </cell>
          <cell r="GK227">
            <v>0</v>
          </cell>
          <cell r="GL227">
            <v>0</v>
          </cell>
          <cell r="GM227">
            <v>0</v>
          </cell>
          <cell r="GN227">
            <v>0</v>
          </cell>
          <cell r="GO227"/>
          <cell r="GP227">
            <v>0</v>
          </cell>
          <cell r="GQ227">
            <v>0</v>
          </cell>
          <cell r="GR227">
            <v>1</v>
          </cell>
          <cell r="GS227"/>
          <cell r="GT227"/>
          <cell r="GU227"/>
          <cell r="GV227"/>
          <cell r="GW227"/>
          <cell r="GX227"/>
          <cell r="GY227"/>
          <cell r="GZ227"/>
          <cell r="HA227"/>
          <cell r="HB227"/>
          <cell r="HC227">
            <v>0</v>
          </cell>
          <cell r="HD227">
            <v>0</v>
          </cell>
          <cell r="HE227">
            <v>0</v>
          </cell>
          <cell r="HF227">
            <v>0</v>
          </cell>
          <cell r="HG227">
            <v>0</v>
          </cell>
          <cell r="HH227">
            <v>0</v>
          </cell>
          <cell r="HI227">
            <v>0</v>
          </cell>
          <cell r="HJ227"/>
          <cell r="HK227"/>
          <cell r="HL227"/>
          <cell r="HM227"/>
          <cell r="HN227"/>
          <cell r="HO227">
            <v>0</v>
          </cell>
          <cell r="HP227">
            <v>0</v>
          </cell>
          <cell r="HQ227">
            <v>0</v>
          </cell>
          <cell r="HR227">
            <v>0</v>
          </cell>
          <cell r="HS227">
            <v>0</v>
          </cell>
          <cell r="HT227"/>
          <cell r="HU227">
            <v>0</v>
          </cell>
          <cell r="HV227"/>
          <cell r="HW227">
            <v>0</v>
          </cell>
          <cell r="HX227"/>
          <cell r="HY227">
            <v>0</v>
          </cell>
          <cell r="HZ227">
            <v>0</v>
          </cell>
          <cell r="IA227">
            <v>0</v>
          </cell>
          <cell r="IB227">
            <v>64.91</v>
          </cell>
          <cell r="IC227">
            <v>0</v>
          </cell>
          <cell r="ID227">
            <v>6.4909999999999997</v>
          </cell>
          <cell r="IE227">
            <v>0</v>
          </cell>
          <cell r="IF227">
            <v>0</v>
          </cell>
          <cell r="IG227">
            <v>0</v>
          </cell>
          <cell r="IH227">
            <v>0</v>
          </cell>
          <cell r="II227">
            <v>0</v>
          </cell>
          <cell r="IJ227"/>
          <cell r="IK227"/>
          <cell r="IL227"/>
          <cell r="IM227">
            <v>21.636666666666667</v>
          </cell>
          <cell r="IN227">
            <v>1050</v>
          </cell>
        </row>
        <row r="228">
          <cell r="A228">
            <v>225</v>
          </cell>
          <cell r="B228" t="str">
            <v>Rajsamand</v>
          </cell>
          <cell r="C228" t="str">
            <v>RAJASTHAN</v>
          </cell>
          <cell r="D228" t="str">
            <v>North</v>
          </cell>
          <cell r="E228" t="str">
            <v>J P ALLOYS</v>
          </cell>
          <cell r="F228"/>
          <cell r="G228"/>
          <cell r="H228">
            <v>0.3</v>
          </cell>
          <cell r="I228"/>
          <cell r="J228" t="str">
            <v>Low</v>
          </cell>
          <cell r="K228"/>
          <cell r="L228"/>
          <cell r="M228" t="str">
            <v>Amit Kumar Sharma</v>
          </cell>
          <cell r="N228" t="str">
            <v>Pushpendra</v>
          </cell>
          <cell r="O228">
            <v>10</v>
          </cell>
          <cell r="P228">
            <v>1000</v>
          </cell>
          <cell r="Q228">
            <v>0</v>
          </cell>
          <cell r="R228">
            <v>2</v>
          </cell>
          <cell r="S228">
            <v>2</v>
          </cell>
          <cell r="T228">
            <v>0</v>
          </cell>
          <cell r="U228">
            <v>0</v>
          </cell>
          <cell r="V228">
            <v>7</v>
          </cell>
          <cell r="W228">
            <v>0</v>
          </cell>
          <cell r="X228">
            <v>0</v>
          </cell>
          <cell r="Y228" t="str">
            <v/>
          </cell>
          <cell r="Z228">
            <v>0</v>
          </cell>
          <cell r="AA228" t="str">
            <v/>
          </cell>
          <cell r="AB228">
            <v>20</v>
          </cell>
          <cell r="AC228">
            <v>0</v>
          </cell>
          <cell r="AD228">
            <v>0</v>
          </cell>
          <cell r="AE228">
            <v>0</v>
          </cell>
          <cell r="AF228">
            <v>0</v>
          </cell>
          <cell r="AG228">
            <v>114</v>
          </cell>
          <cell r="AH228">
            <v>62</v>
          </cell>
          <cell r="AI228">
            <v>0</v>
          </cell>
          <cell r="AJ228">
            <v>59</v>
          </cell>
          <cell r="AK228">
            <v>13</v>
          </cell>
          <cell r="AL228">
            <v>0</v>
          </cell>
          <cell r="AM228">
            <v>43</v>
          </cell>
          <cell r="AN228">
            <v>52</v>
          </cell>
          <cell r="AO228">
            <v>53</v>
          </cell>
          <cell r="AP228">
            <v>51</v>
          </cell>
          <cell r="AQ228">
            <v>32.979999999999997</v>
          </cell>
          <cell r="AR228">
            <v>47.84</v>
          </cell>
          <cell r="AS228">
            <v>0</v>
          </cell>
          <cell r="AT228">
            <v>0</v>
          </cell>
          <cell r="AU228">
            <v>0</v>
          </cell>
          <cell r="AV228">
            <v>67.289999999999992</v>
          </cell>
          <cell r="AW228">
            <v>20</v>
          </cell>
          <cell r="AX228"/>
          <cell r="AY228"/>
          <cell r="AZ228">
            <v>1</v>
          </cell>
          <cell r="BA228">
            <v>0</v>
          </cell>
          <cell r="BB228">
            <v>0</v>
          </cell>
          <cell r="BC228">
            <v>0</v>
          </cell>
          <cell r="BD228">
            <v>0</v>
          </cell>
          <cell r="BE228">
            <v>1</v>
          </cell>
          <cell r="BF228">
            <v>0</v>
          </cell>
          <cell r="BG228">
            <v>0</v>
          </cell>
          <cell r="BH228">
            <v>0</v>
          </cell>
          <cell r="BI228">
            <v>1</v>
          </cell>
          <cell r="BJ228">
            <v>0</v>
          </cell>
          <cell r="BK228">
            <v>1</v>
          </cell>
          <cell r="BL228">
            <v>0</v>
          </cell>
          <cell r="BM228">
            <v>0</v>
          </cell>
          <cell r="BN228">
            <v>0</v>
          </cell>
          <cell r="BO228">
            <v>0</v>
          </cell>
          <cell r="BP228">
            <v>2</v>
          </cell>
          <cell r="BQ228">
            <v>0</v>
          </cell>
          <cell r="BR228">
            <v>0</v>
          </cell>
          <cell r="BS228">
            <v>0</v>
          </cell>
          <cell r="BT228">
            <v>1</v>
          </cell>
          <cell r="BU228">
            <v>0</v>
          </cell>
          <cell r="BV228"/>
          <cell r="BW228"/>
          <cell r="BX228">
            <v>7</v>
          </cell>
          <cell r="BY228">
            <v>1</v>
          </cell>
          <cell r="BZ228">
            <v>0</v>
          </cell>
          <cell r="CA228">
            <v>0</v>
          </cell>
          <cell r="CB228">
            <v>0</v>
          </cell>
          <cell r="CC228">
            <v>0</v>
          </cell>
          <cell r="CD228">
            <v>1</v>
          </cell>
          <cell r="CE228">
            <v>2</v>
          </cell>
          <cell r="CF228">
            <v>0</v>
          </cell>
          <cell r="CG228">
            <v>2</v>
          </cell>
          <cell r="CH228">
            <v>1</v>
          </cell>
          <cell r="CI228">
            <v>0</v>
          </cell>
          <cell r="CJ228">
            <v>2</v>
          </cell>
          <cell r="CK228">
            <v>1</v>
          </cell>
          <cell r="CL228">
            <v>1</v>
          </cell>
          <cell r="CM228">
            <v>1</v>
          </cell>
          <cell r="CN228">
            <v>1</v>
          </cell>
          <cell r="CO228">
            <v>2</v>
          </cell>
          <cell r="CP228">
            <v>0</v>
          </cell>
          <cell r="CQ228">
            <v>0</v>
          </cell>
          <cell r="CR228">
            <v>0</v>
          </cell>
          <cell r="CS228">
            <v>2</v>
          </cell>
          <cell r="CT228">
            <v>1</v>
          </cell>
          <cell r="CU228"/>
          <cell r="CV228"/>
          <cell r="CW228"/>
          <cell r="CX228"/>
          <cell r="CY228"/>
          <cell r="CZ228"/>
          <cell r="DA228"/>
          <cell r="DB228"/>
          <cell r="DC228"/>
          <cell r="DD228"/>
          <cell r="DE228"/>
          <cell r="DF228"/>
          <cell r="DG228"/>
          <cell r="DH228">
            <v>3</v>
          </cell>
          <cell r="DI228">
            <v>2</v>
          </cell>
          <cell r="DJ228">
            <v>2</v>
          </cell>
          <cell r="DK228">
            <v>1</v>
          </cell>
          <cell r="DL228">
            <v>1</v>
          </cell>
          <cell r="DM228">
            <v>3</v>
          </cell>
          <cell r="DN228">
            <v>3</v>
          </cell>
          <cell r="DO228">
            <v>2</v>
          </cell>
          <cell r="DP228">
            <v>0</v>
          </cell>
          <cell r="DQ228">
            <v>2</v>
          </cell>
          <cell r="DR228">
            <v>2</v>
          </cell>
          <cell r="DS228"/>
          <cell r="DT228"/>
          <cell r="DU228"/>
          <cell r="DV228"/>
          <cell r="DW228"/>
          <cell r="DX228"/>
          <cell r="DY228"/>
          <cell r="DZ228"/>
          <cell r="EA228"/>
          <cell r="EB228"/>
          <cell r="EC228"/>
          <cell r="ED228"/>
          <cell r="EE228"/>
          <cell r="EF228"/>
          <cell r="EG228">
            <v>0</v>
          </cell>
          <cell r="EH228">
            <v>0</v>
          </cell>
          <cell r="EI228">
            <v>0</v>
          </cell>
          <cell r="EJ228">
            <v>0</v>
          </cell>
          <cell r="EK228">
            <v>0</v>
          </cell>
          <cell r="EL228">
            <v>0</v>
          </cell>
          <cell r="EM228">
            <v>0</v>
          </cell>
          <cell r="EN228">
            <v>0</v>
          </cell>
          <cell r="EO228">
            <v>0</v>
          </cell>
          <cell r="EP228">
            <v>0</v>
          </cell>
          <cell r="EQ228">
            <v>0</v>
          </cell>
          <cell r="ER228">
            <v>0</v>
          </cell>
          <cell r="ES228"/>
          <cell r="ET228"/>
          <cell r="EU228"/>
          <cell r="EV228"/>
          <cell r="EW228"/>
          <cell r="EX228"/>
          <cell r="EY228"/>
          <cell r="EZ228"/>
          <cell r="FA228"/>
          <cell r="FB228"/>
          <cell r="FC228"/>
          <cell r="FD228"/>
          <cell r="FE228">
            <v>0</v>
          </cell>
          <cell r="FF228">
            <v>0</v>
          </cell>
          <cell r="FG228">
            <v>0</v>
          </cell>
          <cell r="FH228">
            <v>0</v>
          </cell>
          <cell r="FI228">
            <v>0</v>
          </cell>
          <cell r="FJ228">
            <v>0</v>
          </cell>
          <cell r="FK228">
            <v>0</v>
          </cell>
          <cell r="FL228">
            <v>0</v>
          </cell>
          <cell r="FM228">
            <v>0</v>
          </cell>
          <cell r="FN228">
            <v>0</v>
          </cell>
          <cell r="FO228">
            <v>0</v>
          </cell>
          <cell r="FP228">
            <v>0</v>
          </cell>
          <cell r="FQ228"/>
          <cell r="FR228"/>
          <cell r="FS228"/>
          <cell r="FT228"/>
          <cell r="FU228"/>
          <cell r="FV228"/>
          <cell r="FW228"/>
          <cell r="FX228"/>
          <cell r="FY228"/>
          <cell r="FZ228"/>
          <cell r="GA228"/>
          <cell r="GB228"/>
          <cell r="GC228">
            <v>0</v>
          </cell>
          <cell r="GD228">
            <v>0</v>
          </cell>
          <cell r="GE228">
            <v>0</v>
          </cell>
          <cell r="GF228">
            <v>0</v>
          </cell>
          <cell r="GG228">
            <v>0</v>
          </cell>
          <cell r="GH228">
            <v>0</v>
          </cell>
          <cell r="GI228">
            <v>0</v>
          </cell>
          <cell r="GJ228">
            <v>0</v>
          </cell>
          <cell r="GK228">
            <v>0</v>
          </cell>
          <cell r="GL228">
            <v>0</v>
          </cell>
          <cell r="GM228">
            <v>0</v>
          </cell>
          <cell r="GN228">
            <v>0</v>
          </cell>
          <cell r="GO228"/>
          <cell r="GP228">
            <v>0</v>
          </cell>
          <cell r="GQ228">
            <v>0</v>
          </cell>
          <cell r="GR228">
            <v>0</v>
          </cell>
          <cell r="GS228"/>
          <cell r="GT228"/>
          <cell r="GU228"/>
          <cell r="GV228"/>
          <cell r="GW228"/>
          <cell r="GX228"/>
          <cell r="GY228"/>
          <cell r="GZ228"/>
          <cell r="HA228"/>
          <cell r="HB228"/>
          <cell r="HC228">
            <v>0</v>
          </cell>
          <cell r="HD228">
            <v>1</v>
          </cell>
          <cell r="HE228">
            <v>0</v>
          </cell>
          <cell r="HF228">
            <v>0</v>
          </cell>
          <cell r="HG228">
            <v>0</v>
          </cell>
          <cell r="HH228">
            <v>1</v>
          </cell>
          <cell r="HI228">
            <v>0</v>
          </cell>
          <cell r="HJ228"/>
          <cell r="HK228"/>
          <cell r="HL228"/>
          <cell r="HM228"/>
          <cell r="HN228"/>
          <cell r="HO228">
            <v>0</v>
          </cell>
          <cell r="HP228">
            <v>0</v>
          </cell>
          <cell r="HQ228">
            <v>0</v>
          </cell>
          <cell r="HR228">
            <v>0</v>
          </cell>
          <cell r="HS228">
            <v>1776</v>
          </cell>
          <cell r="HT228"/>
          <cell r="HU228">
            <v>0</v>
          </cell>
          <cell r="HV228"/>
          <cell r="HW228">
            <v>0</v>
          </cell>
          <cell r="HX228"/>
          <cell r="HY228">
            <v>0</v>
          </cell>
          <cell r="HZ228">
            <v>10300.799999999999</v>
          </cell>
          <cell r="IA228">
            <v>311</v>
          </cell>
          <cell r="IB228">
            <v>324.11</v>
          </cell>
          <cell r="IC228">
            <v>25.916666666666668</v>
          </cell>
          <cell r="ID228">
            <v>32.411000000000001</v>
          </cell>
          <cell r="IE228">
            <v>6.666666666666667</v>
          </cell>
          <cell r="IF228">
            <v>38</v>
          </cell>
          <cell r="IG228">
            <v>40.333333333333336</v>
          </cell>
          <cell r="IH228">
            <v>18.666666666666668</v>
          </cell>
          <cell r="II228">
            <v>52</v>
          </cell>
          <cell r="IJ228"/>
          <cell r="IK228"/>
          <cell r="IL228"/>
          <cell r="IM228">
            <v>29.096666666666664</v>
          </cell>
          <cell r="IN228">
            <v>1950</v>
          </cell>
        </row>
        <row r="229">
          <cell r="A229">
            <v>226</v>
          </cell>
          <cell r="B229" t="str">
            <v>Dholpur</v>
          </cell>
          <cell r="C229" t="str">
            <v>RAJASTHAN</v>
          </cell>
          <cell r="D229" t="str">
            <v>North</v>
          </cell>
          <cell r="E229" t="str">
            <v>Swastik Tradevision Pvt. Ltd.</v>
          </cell>
          <cell r="F229"/>
          <cell r="G229"/>
          <cell r="H229">
            <v>0.5</v>
          </cell>
          <cell r="I229"/>
          <cell r="J229" t="str">
            <v>Medium</v>
          </cell>
          <cell r="K229"/>
          <cell r="L229"/>
          <cell r="M229" t="str">
            <v>Amit Kumar Sharma</v>
          </cell>
          <cell r="N229" t="str">
            <v>Ravi Kumar Kulmi</v>
          </cell>
          <cell r="O229">
            <v>15</v>
          </cell>
          <cell r="P229">
            <v>2000</v>
          </cell>
          <cell r="Q229">
            <v>0</v>
          </cell>
          <cell r="R229">
            <v>3</v>
          </cell>
          <cell r="S229">
            <v>3</v>
          </cell>
          <cell r="T229">
            <v>0</v>
          </cell>
          <cell r="U229">
            <v>0</v>
          </cell>
          <cell r="V229">
            <v>0</v>
          </cell>
          <cell r="W229">
            <v>0</v>
          </cell>
          <cell r="X229">
            <v>0</v>
          </cell>
          <cell r="Y229" t="str">
            <v/>
          </cell>
          <cell r="Z229">
            <v>0</v>
          </cell>
          <cell r="AA229" t="str">
            <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cell r="AY229"/>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cell r="BW229"/>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cell r="CV229"/>
          <cell r="CW229"/>
          <cell r="CX229"/>
          <cell r="CY229"/>
          <cell r="CZ229"/>
          <cell r="DA229"/>
          <cell r="DB229"/>
          <cell r="DC229"/>
          <cell r="DD229"/>
          <cell r="DE229"/>
          <cell r="DF229"/>
          <cell r="DG229"/>
          <cell r="DH229">
            <v>0</v>
          </cell>
          <cell r="DI229">
            <v>0</v>
          </cell>
          <cell r="DJ229">
            <v>0</v>
          </cell>
          <cell r="DK229">
            <v>0</v>
          </cell>
          <cell r="DL229">
            <v>0</v>
          </cell>
          <cell r="DM229">
            <v>0</v>
          </cell>
          <cell r="DN229">
            <v>0</v>
          </cell>
          <cell r="DO229">
            <v>0</v>
          </cell>
          <cell r="DP229">
            <v>0</v>
          </cell>
          <cell r="DQ229">
            <v>0</v>
          </cell>
          <cell r="DR229">
            <v>0</v>
          </cell>
          <cell r="DS229"/>
          <cell r="DT229"/>
          <cell r="DU229"/>
          <cell r="DV229"/>
          <cell r="DW229"/>
          <cell r="DX229"/>
          <cell r="DY229"/>
          <cell r="DZ229"/>
          <cell r="EA229"/>
          <cell r="EB229"/>
          <cell r="EC229"/>
          <cell r="ED229"/>
          <cell r="EE229"/>
          <cell r="EF229"/>
          <cell r="EG229">
            <v>0.16666666666666666</v>
          </cell>
          <cell r="EH229">
            <v>0.5</v>
          </cell>
          <cell r="EI229">
            <v>0.2</v>
          </cell>
          <cell r="EJ229">
            <v>0</v>
          </cell>
          <cell r="EK229">
            <v>0</v>
          </cell>
          <cell r="EL229">
            <v>0</v>
          </cell>
          <cell r="EM229">
            <v>0</v>
          </cell>
          <cell r="EN229">
            <v>0</v>
          </cell>
          <cell r="EO229">
            <v>0</v>
          </cell>
          <cell r="EP229">
            <v>0</v>
          </cell>
          <cell r="EQ229">
            <v>0</v>
          </cell>
          <cell r="ER229">
            <v>0</v>
          </cell>
          <cell r="ES229"/>
          <cell r="ET229"/>
          <cell r="EU229"/>
          <cell r="EV229"/>
          <cell r="EW229"/>
          <cell r="EX229"/>
          <cell r="EY229"/>
          <cell r="EZ229"/>
          <cell r="FA229"/>
          <cell r="FB229"/>
          <cell r="FC229"/>
          <cell r="FD229"/>
          <cell r="FE229">
            <v>8.3333333333333339</v>
          </cell>
          <cell r="FF229">
            <v>7.75</v>
          </cell>
          <cell r="FG229">
            <v>8.6</v>
          </cell>
          <cell r="FH229">
            <v>0</v>
          </cell>
          <cell r="FI229">
            <v>0</v>
          </cell>
          <cell r="FJ229">
            <v>0</v>
          </cell>
          <cell r="FK229">
            <v>0</v>
          </cell>
          <cell r="FL229">
            <v>0</v>
          </cell>
          <cell r="FM229">
            <v>0</v>
          </cell>
          <cell r="FN229">
            <v>0</v>
          </cell>
          <cell r="FO229">
            <v>0</v>
          </cell>
          <cell r="FP229">
            <v>0</v>
          </cell>
          <cell r="FQ229"/>
          <cell r="FR229"/>
          <cell r="FS229"/>
          <cell r="FT229"/>
          <cell r="FU229"/>
          <cell r="FV229"/>
          <cell r="FW229"/>
          <cell r="FX229"/>
          <cell r="FY229"/>
          <cell r="FZ229"/>
          <cell r="GA229"/>
          <cell r="GB229"/>
          <cell r="GC229">
            <v>8.3333333333333339</v>
          </cell>
          <cell r="GD229">
            <v>7.75</v>
          </cell>
          <cell r="GE229">
            <v>8.6</v>
          </cell>
          <cell r="GF229">
            <v>0</v>
          </cell>
          <cell r="GG229">
            <v>0</v>
          </cell>
          <cell r="GH229">
            <v>0</v>
          </cell>
          <cell r="GI229">
            <v>0</v>
          </cell>
          <cell r="GJ229">
            <v>0</v>
          </cell>
          <cell r="GK229">
            <v>0</v>
          </cell>
          <cell r="GL229">
            <v>0</v>
          </cell>
          <cell r="GM229">
            <v>0</v>
          </cell>
          <cell r="GN229">
            <v>0</v>
          </cell>
          <cell r="GO229"/>
          <cell r="GP229">
            <v>0</v>
          </cell>
          <cell r="GQ229">
            <v>0</v>
          </cell>
          <cell r="GR229">
            <v>0</v>
          </cell>
          <cell r="GS229"/>
          <cell r="GT229"/>
          <cell r="GU229"/>
          <cell r="GV229"/>
          <cell r="GW229"/>
          <cell r="GX229"/>
          <cell r="GY229"/>
          <cell r="GZ229"/>
          <cell r="HA229"/>
          <cell r="HB229"/>
          <cell r="HC229">
            <v>0</v>
          </cell>
          <cell r="HD229">
            <v>0</v>
          </cell>
          <cell r="HE229">
            <v>0</v>
          </cell>
          <cell r="HF229">
            <v>0</v>
          </cell>
          <cell r="HG229">
            <v>0</v>
          </cell>
          <cell r="HH229">
            <v>0</v>
          </cell>
          <cell r="HI229">
            <v>0</v>
          </cell>
          <cell r="HJ229"/>
          <cell r="HK229"/>
          <cell r="HL229"/>
          <cell r="HM229"/>
          <cell r="HN229"/>
          <cell r="HO229">
            <v>0</v>
          </cell>
          <cell r="HP229">
            <v>0</v>
          </cell>
          <cell r="HQ229">
            <v>0</v>
          </cell>
          <cell r="HR229">
            <v>0</v>
          </cell>
          <cell r="HS229">
            <v>14614.25</v>
          </cell>
          <cell r="HT229"/>
          <cell r="HU229">
            <v>0</v>
          </cell>
          <cell r="HV229"/>
          <cell r="HW229">
            <v>0</v>
          </cell>
          <cell r="HX229"/>
          <cell r="HY229">
            <v>0</v>
          </cell>
          <cell r="HZ229">
            <v>170064.2</v>
          </cell>
          <cell r="IA229">
            <v>0</v>
          </cell>
          <cell r="IB229">
            <v>0</v>
          </cell>
          <cell r="IC229">
            <v>0</v>
          </cell>
          <cell r="ID229">
            <v>0</v>
          </cell>
          <cell r="IE229">
            <v>0</v>
          </cell>
          <cell r="IF229">
            <v>0</v>
          </cell>
          <cell r="IG229">
            <v>0</v>
          </cell>
          <cell r="IH229">
            <v>0</v>
          </cell>
          <cell r="II229">
            <v>0</v>
          </cell>
          <cell r="IJ229"/>
          <cell r="IK229"/>
          <cell r="IL229"/>
          <cell r="IM229">
            <v>0</v>
          </cell>
          <cell r="IN229">
            <v>3000</v>
          </cell>
        </row>
        <row r="230">
          <cell r="A230">
            <v>227</v>
          </cell>
          <cell r="B230" t="str">
            <v>Jaisalmer</v>
          </cell>
          <cell r="C230" t="str">
            <v>RAJASTHAN</v>
          </cell>
          <cell r="D230" t="str">
            <v>North</v>
          </cell>
          <cell r="E230" t="str">
            <v>M R ASSOCIATES</v>
          </cell>
          <cell r="F230"/>
          <cell r="G230"/>
          <cell r="H230">
            <v>0.3</v>
          </cell>
          <cell r="I230"/>
          <cell r="J230" t="str">
            <v>Low</v>
          </cell>
          <cell r="K230"/>
          <cell r="L230"/>
          <cell r="M230" t="str">
            <v>Amit Kumar Sharma</v>
          </cell>
          <cell r="N230" t="str">
            <v>Neeraj Sharma</v>
          </cell>
          <cell r="O230">
            <v>4</v>
          </cell>
          <cell r="P230">
            <v>1500</v>
          </cell>
          <cell r="Q230">
            <v>0</v>
          </cell>
          <cell r="R230">
            <v>0</v>
          </cell>
          <cell r="S230">
            <v>2</v>
          </cell>
          <cell r="T230">
            <v>0</v>
          </cell>
          <cell r="U230">
            <v>0</v>
          </cell>
          <cell r="V230">
            <v>3</v>
          </cell>
          <cell r="W230">
            <v>0</v>
          </cell>
          <cell r="X230">
            <v>450</v>
          </cell>
          <cell r="Y230">
            <v>0.10284888888888888</v>
          </cell>
          <cell r="Z230">
            <v>0.3</v>
          </cell>
          <cell r="AA230">
            <v>3.0854666666666662E-2</v>
          </cell>
          <cell r="AB230">
            <v>0</v>
          </cell>
          <cell r="AC230">
            <v>25</v>
          </cell>
          <cell r="AD230">
            <v>25</v>
          </cell>
          <cell r="AE230">
            <v>25.1</v>
          </cell>
          <cell r="AF230">
            <v>58.5</v>
          </cell>
          <cell r="AG230">
            <v>100.14</v>
          </cell>
          <cell r="AH230">
            <v>75.319999999999993</v>
          </cell>
          <cell r="AI230">
            <v>25</v>
          </cell>
          <cell r="AJ230">
            <v>77</v>
          </cell>
          <cell r="AK230">
            <v>89</v>
          </cell>
          <cell r="AL230">
            <v>56</v>
          </cell>
          <cell r="AM230">
            <v>25</v>
          </cell>
          <cell r="AN230">
            <v>107.77</v>
          </cell>
          <cell r="AO230">
            <v>25</v>
          </cell>
          <cell r="AP230">
            <v>27</v>
          </cell>
          <cell r="AQ230">
            <v>67.13</v>
          </cell>
          <cell r="AR230">
            <v>50.03</v>
          </cell>
          <cell r="AS230">
            <v>0</v>
          </cell>
          <cell r="AT230">
            <v>24.98</v>
          </cell>
          <cell r="AU230">
            <v>24.95</v>
          </cell>
          <cell r="AV230">
            <v>49.96</v>
          </cell>
          <cell r="AW230">
            <v>86</v>
          </cell>
          <cell r="AX230"/>
          <cell r="AY230"/>
          <cell r="AZ230">
            <v>0</v>
          </cell>
          <cell r="BA230">
            <v>1</v>
          </cell>
          <cell r="BB230">
            <v>0</v>
          </cell>
          <cell r="BC230">
            <v>0</v>
          </cell>
          <cell r="BD230">
            <v>0</v>
          </cell>
          <cell r="BE230">
            <v>0</v>
          </cell>
          <cell r="BF230">
            <v>0</v>
          </cell>
          <cell r="BG230">
            <v>0</v>
          </cell>
          <cell r="BH230">
            <v>0</v>
          </cell>
          <cell r="BI230">
            <v>0</v>
          </cell>
          <cell r="BJ230">
            <v>1</v>
          </cell>
          <cell r="BK230">
            <v>0</v>
          </cell>
          <cell r="BL230">
            <v>1</v>
          </cell>
          <cell r="BM230">
            <v>0</v>
          </cell>
          <cell r="BN230">
            <v>0</v>
          </cell>
          <cell r="BO230">
            <v>0</v>
          </cell>
          <cell r="BP230">
            <v>0</v>
          </cell>
          <cell r="BQ230">
            <v>0</v>
          </cell>
          <cell r="BR230">
            <v>0</v>
          </cell>
          <cell r="BS230">
            <v>0</v>
          </cell>
          <cell r="BT230">
            <v>0</v>
          </cell>
          <cell r="BU230">
            <v>0</v>
          </cell>
          <cell r="BV230"/>
          <cell r="BW230"/>
          <cell r="BX230">
            <v>3</v>
          </cell>
          <cell r="BY230">
            <v>0</v>
          </cell>
          <cell r="BZ230">
            <v>1</v>
          </cell>
          <cell r="CA230">
            <v>1</v>
          </cell>
          <cell r="CB230">
            <v>1</v>
          </cell>
          <cell r="CC230">
            <v>1</v>
          </cell>
          <cell r="CD230">
            <v>1</v>
          </cell>
          <cell r="CE230">
            <v>1</v>
          </cell>
          <cell r="CF230">
            <v>1</v>
          </cell>
          <cell r="CG230">
            <v>1</v>
          </cell>
          <cell r="CH230">
            <v>1</v>
          </cell>
          <cell r="CI230">
            <v>2</v>
          </cell>
          <cell r="CJ230">
            <v>1</v>
          </cell>
          <cell r="CK230">
            <v>1</v>
          </cell>
          <cell r="CL230">
            <v>1</v>
          </cell>
          <cell r="CM230">
            <v>1</v>
          </cell>
          <cell r="CN230">
            <v>1</v>
          </cell>
          <cell r="CO230">
            <v>1</v>
          </cell>
          <cell r="CP230">
            <v>0</v>
          </cell>
          <cell r="CQ230">
            <v>1</v>
          </cell>
          <cell r="CR230">
            <v>1</v>
          </cell>
          <cell r="CS230">
            <v>1</v>
          </cell>
          <cell r="CT230">
            <v>1</v>
          </cell>
          <cell r="CU230"/>
          <cell r="CV230"/>
          <cell r="CW230"/>
          <cell r="CX230"/>
          <cell r="CY230"/>
          <cell r="CZ230"/>
          <cell r="DA230"/>
          <cell r="DB230"/>
          <cell r="DC230"/>
          <cell r="DD230"/>
          <cell r="DE230"/>
          <cell r="DF230"/>
          <cell r="DG230"/>
          <cell r="DH230">
            <v>2</v>
          </cell>
          <cell r="DI230">
            <v>3</v>
          </cell>
          <cell r="DJ230">
            <v>2</v>
          </cell>
          <cell r="DK230">
            <v>1</v>
          </cell>
          <cell r="DL230">
            <v>1</v>
          </cell>
          <cell r="DM230">
            <v>1</v>
          </cell>
          <cell r="DN230">
            <v>1</v>
          </cell>
          <cell r="DO230">
            <v>1</v>
          </cell>
          <cell r="DP230">
            <v>1</v>
          </cell>
          <cell r="DQ230">
            <v>2</v>
          </cell>
          <cell r="DR230">
            <v>2</v>
          </cell>
          <cell r="DS230"/>
          <cell r="DT230"/>
          <cell r="DU230"/>
          <cell r="DV230"/>
          <cell r="DW230"/>
          <cell r="DX230"/>
          <cell r="DY230"/>
          <cell r="DZ230"/>
          <cell r="EA230"/>
          <cell r="EB230"/>
          <cell r="EC230"/>
          <cell r="ED230"/>
          <cell r="EE230"/>
          <cell r="EF230"/>
          <cell r="EG230">
            <v>0</v>
          </cell>
          <cell r="EH230">
            <v>0</v>
          </cell>
          <cell r="EI230">
            <v>0</v>
          </cell>
          <cell r="EJ230">
            <v>0</v>
          </cell>
          <cell r="EK230">
            <v>0</v>
          </cell>
          <cell r="EL230">
            <v>0</v>
          </cell>
          <cell r="EM230">
            <v>0</v>
          </cell>
          <cell r="EN230">
            <v>0</v>
          </cell>
          <cell r="EO230">
            <v>0</v>
          </cell>
          <cell r="EP230">
            <v>0</v>
          </cell>
          <cell r="EQ230">
            <v>0</v>
          </cell>
          <cell r="ER230">
            <v>0</v>
          </cell>
          <cell r="ES230"/>
          <cell r="ET230"/>
          <cell r="EU230"/>
          <cell r="EV230"/>
          <cell r="EW230"/>
          <cell r="EX230"/>
          <cell r="EY230"/>
          <cell r="EZ230"/>
          <cell r="FA230"/>
          <cell r="FB230"/>
          <cell r="FC230"/>
          <cell r="FD230"/>
          <cell r="FE230">
            <v>0</v>
          </cell>
          <cell r="FF230">
            <v>0</v>
          </cell>
          <cell r="FG230">
            <v>0</v>
          </cell>
          <cell r="FH230">
            <v>0</v>
          </cell>
          <cell r="FI230">
            <v>0</v>
          </cell>
          <cell r="FJ230">
            <v>0</v>
          </cell>
          <cell r="FK230">
            <v>0</v>
          </cell>
          <cell r="FL230">
            <v>0</v>
          </cell>
          <cell r="FM230">
            <v>0</v>
          </cell>
          <cell r="FN230">
            <v>0</v>
          </cell>
          <cell r="FO230">
            <v>0</v>
          </cell>
          <cell r="FP230">
            <v>0</v>
          </cell>
          <cell r="FQ230"/>
          <cell r="FR230"/>
          <cell r="FS230"/>
          <cell r="FT230"/>
          <cell r="FU230"/>
          <cell r="FV230"/>
          <cell r="FW230"/>
          <cell r="FX230"/>
          <cell r="FY230"/>
          <cell r="FZ230"/>
          <cell r="GA230"/>
          <cell r="GB230"/>
          <cell r="GC230">
            <v>0</v>
          </cell>
          <cell r="GD230">
            <v>0</v>
          </cell>
          <cell r="GE230">
            <v>0</v>
          </cell>
          <cell r="GF230">
            <v>0</v>
          </cell>
          <cell r="GG230">
            <v>0</v>
          </cell>
          <cell r="GH230">
            <v>0</v>
          </cell>
          <cell r="GI230">
            <v>0</v>
          </cell>
          <cell r="GJ230">
            <v>0</v>
          </cell>
          <cell r="GK230">
            <v>0</v>
          </cell>
          <cell r="GL230">
            <v>0</v>
          </cell>
          <cell r="GM230">
            <v>0</v>
          </cell>
          <cell r="GN230">
            <v>0</v>
          </cell>
          <cell r="GO230"/>
          <cell r="GP230">
            <v>0</v>
          </cell>
          <cell r="GQ230">
            <v>1</v>
          </cell>
          <cell r="GR230">
            <v>1</v>
          </cell>
          <cell r="GS230"/>
          <cell r="GT230"/>
          <cell r="GU230"/>
          <cell r="GV230"/>
          <cell r="GW230"/>
          <cell r="GX230"/>
          <cell r="GY230"/>
          <cell r="GZ230"/>
          <cell r="HA230"/>
          <cell r="HB230"/>
          <cell r="HC230">
            <v>1</v>
          </cell>
          <cell r="HD230">
            <v>0</v>
          </cell>
          <cell r="HE230">
            <v>0</v>
          </cell>
          <cell r="HF230">
            <v>0</v>
          </cell>
          <cell r="HG230">
            <v>0</v>
          </cell>
          <cell r="HH230">
            <v>1</v>
          </cell>
          <cell r="HI230">
            <v>0</v>
          </cell>
          <cell r="HJ230"/>
          <cell r="HK230"/>
          <cell r="HL230"/>
          <cell r="HM230"/>
          <cell r="HN230"/>
          <cell r="HO230">
            <v>0</v>
          </cell>
          <cell r="HP230">
            <v>0</v>
          </cell>
          <cell r="HQ230">
            <v>0</v>
          </cell>
          <cell r="HR230">
            <v>0</v>
          </cell>
          <cell r="HS230">
            <v>3374</v>
          </cell>
          <cell r="HT230"/>
          <cell r="HU230">
            <v>0</v>
          </cell>
          <cell r="HV230"/>
          <cell r="HW230">
            <v>0</v>
          </cell>
          <cell r="HX230"/>
          <cell r="HY230">
            <v>0</v>
          </cell>
          <cell r="HZ230">
            <v>36719.199999999997</v>
          </cell>
          <cell r="IA230">
            <v>581.05999999999995</v>
          </cell>
          <cell r="IB230">
            <v>462.81999999999994</v>
          </cell>
          <cell r="IC230">
            <v>48.42166666666666</v>
          </cell>
          <cell r="ID230">
            <v>46.281999999999996</v>
          </cell>
          <cell r="IE230">
            <v>16.666666666666668</v>
          </cell>
          <cell r="IF230">
            <v>61.24666666666667</v>
          </cell>
          <cell r="IG230">
            <v>59.106666666666662</v>
          </cell>
          <cell r="IH230">
            <v>56.666666666666664</v>
          </cell>
          <cell r="II230">
            <v>53.256666666666661</v>
          </cell>
          <cell r="IJ230"/>
          <cell r="IK230"/>
          <cell r="IL230"/>
          <cell r="IM230">
            <v>53.636666666666663</v>
          </cell>
          <cell r="IN230">
            <v>800</v>
          </cell>
        </row>
        <row r="231">
          <cell r="A231">
            <v>228</v>
          </cell>
          <cell r="B231" t="str">
            <v>Lucknow</v>
          </cell>
          <cell r="C231" t="str">
            <v>UTTAR PRADESH</v>
          </cell>
          <cell r="D231" t="str">
            <v>North</v>
          </cell>
          <cell r="E231" t="str">
            <v>SHREE LAKSHMAN ROLLING MILL (INDIA) LLP</v>
          </cell>
          <cell r="F231"/>
          <cell r="G231"/>
          <cell r="H231">
            <v>1</v>
          </cell>
          <cell r="I231"/>
          <cell r="J231" t="str">
            <v>Very High</v>
          </cell>
          <cell r="K231">
            <v>1</v>
          </cell>
          <cell r="L231">
            <v>1</v>
          </cell>
          <cell r="M231"/>
          <cell r="N231" t="str">
            <v>Deepanshu</v>
          </cell>
          <cell r="O231">
            <v>10</v>
          </cell>
          <cell r="P231">
            <v>15000</v>
          </cell>
          <cell r="Q231">
            <v>0</v>
          </cell>
          <cell r="R231">
            <v>2</v>
          </cell>
          <cell r="S231">
            <v>2</v>
          </cell>
          <cell r="T231">
            <v>0</v>
          </cell>
          <cell r="U231">
            <v>0</v>
          </cell>
          <cell r="V231">
            <v>24</v>
          </cell>
          <cell r="W231">
            <v>0</v>
          </cell>
          <cell r="X231">
            <v>1460</v>
          </cell>
          <cell r="Y231">
            <v>8.4143493150684923E-2</v>
          </cell>
          <cell r="Z231">
            <v>9.7333333333333327E-2</v>
          </cell>
          <cell r="AA231">
            <v>8.1899666666666645E-3</v>
          </cell>
          <cell r="AB231">
            <v>88</v>
          </cell>
          <cell r="AC231">
            <v>28.004999999999999</v>
          </cell>
          <cell r="AD231">
            <v>35</v>
          </cell>
          <cell r="AE231">
            <v>26.75</v>
          </cell>
          <cell r="AF231">
            <v>31</v>
          </cell>
          <cell r="AG231">
            <v>29.6</v>
          </cell>
          <cell r="AH231">
            <v>46</v>
          </cell>
          <cell r="AI231">
            <v>46</v>
          </cell>
          <cell r="AJ231">
            <v>52</v>
          </cell>
          <cell r="AK231">
            <v>49.204999999999998</v>
          </cell>
          <cell r="AL231">
            <v>38.094999999999999</v>
          </cell>
          <cell r="AM231">
            <v>82.800000000000011</v>
          </cell>
          <cell r="AN231">
            <v>83.365000000000009</v>
          </cell>
          <cell r="AO231">
            <v>138.83000000000001</v>
          </cell>
          <cell r="AP231">
            <v>44.29</v>
          </cell>
          <cell r="AQ231">
            <v>63.52000000000001</v>
          </cell>
          <cell r="AR231">
            <v>92.710000000000008</v>
          </cell>
          <cell r="AS231">
            <v>97.789999999999992</v>
          </cell>
          <cell r="AT231">
            <v>143.10000000000002</v>
          </cell>
          <cell r="AU231">
            <v>123.21000000000001</v>
          </cell>
          <cell r="AV231">
            <v>277.67999999999995</v>
          </cell>
          <cell r="AW231">
            <v>164</v>
          </cell>
          <cell r="AX231"/>
          <cell r="AY231"/>
          <cell r="AZ231">
            <v>0</v>
          </cell>
          <cell r="BA231">
            <v>0</v>
          </cell>
          <cell r="BB231">
            <v>0</v>
          </cell>
          <cell r="BC231">
            <v>1</v>
          </cell>
          <cell r="BD231">
            <v>0</v>
          </cell>
          <cell r="BE231">
            <v>1</v>
          </cell>
          <cell r="BF231">
            <v>0</v>
          </cell>
          <cell r="BG231">
            <v>2</v>
          </cell>
          <cell r="BH231">
            <v>1</v>
          </cell>
          <cell r="BI231">
            <v>1</v>
          </cell>
          <cell r="BJ231">
            <v>0</v>
          </cell>
          <cell r="BK231">
            <v>0</v>
          </cell>
          <cell r="BL231">
            <v>2</v>
          </cell>
          <cell r="BM231">
            <v>1</v>
          </cell>
          <cell r="BN231">
            <v>0</v>
          </cell>
          <cell r="BO231">
            <v>3</v>
          </cell>
          <cell r="BP231">
            <v>2</v>
          </cell>
          <cell r="BQ231">
            <v>1</v>
          </cell>
          <cell r="BR231">
            <v>3</v>
          </cell>
          <cell r="BS231">
            <v>1</v>
          </cell>
          <cell r="BT231">
            <v>0</v>
          </cell>
          <cell r="BU231">
            <v>1</v>
          </cell>
          <cell r="BV231"/>
          <cell r="BW231"/>
          <cell r="BX231">
            <v>24</v>
          </cell>
          <cell r="BY231">
            <v>3</v>
          </cell>
          <cell r="BZ231">
            <v>2</v>
          </cell>
          <cell r="CA231">
            <v>1</v>
          </cell>
          <cell r="CB231">
            <v>1</v>
          </cell>
          <cell r="CC231">
            <v>3</v>
          </cell>
          <cell r="CD231">
            <v>4</v>
          </cell>
          <cell r="CE231">
            <v>4</v>
          </cell>
          <cell r="CF231">
            <v>5</v>
          </cell>
          <cell r="CG231">
            <v>3</v>
          </cell>
          <cell r="CH231">
            <v>5</v>
          </cell>
          <cell r="CI231">
            <v>3</v>
          </cell>
          <cell r="CJ231">
            <v>3</v>
          </cell>
          <cell r="CK231">
            <v>3</v>
          </cell>
          <cell r="CL231">
            <v>5</v>
          </cell>
          <cell r="CM231">
            <v>2</v>
          </cell>
          <cell r="CN231">
            <v>5</v>
          </cell>
          <cell r="CO231">
            <v>8</v>
          </cell>
          <cell r="CP231">
            <v>7</v>
          </cell>
          <cell r="CQ231">
            <v>8</v>
          </cell>
          <cell r="CR231">
            <v>7</v>
          </cell>
          <cell r="CS231">
            <v>7</v>
          </cell>
          <cell r="CT231">
            <v>9</v>
          </cell>
          <cell r="CU231"/>
          <cell r="CV231"/>
          <cell r="CW231"/>
          <cell r="CX231"/>
          <cell r="CY231"/>
          <cell r="CZ231"/>
          <cell r="DA231"/>
          <cell r="DB231"/>
          <cell r="DC231"/>
          <cell r="DD231"/>
          <cell r="DE231"/>
          <cell r="DF231"/>
          <cell r="DG231"/>
          <cell r="DH231">
            <v>6</v>
          </cell>
          <cell r="DI231">
            <v>6</v>
          </cell>
          <cell r="DJ231">
            <v>7</v>
          </cell>
          <cell r="DK231">
            <v>6</v>
          </cell>
          <cell r="DL231">
            <v>9</v>
          </cell>
          <cell r="DM231">
            <v>9</v>
          </cell>
          <cell r="DN231">
            <v>11</v>
          </cell>
          <cell r="DO231">
            <v>14</v>
          </cell>
          <cell r="DP231">
            <v>12</v>
          </cell>
          <cell r="DQ231">
            <v>13</v>
          </cell>
          <cell r="DR231">
            <v>12</v>
          </cell>
          <cell r="DS231"/>
          <cell r="DT231"/>
          <cell r="DU231"/>
          <cell r="DV231"/>
          <cell r="DW231"/>
          <cell r="DX231"/>
          <cell r="DY231"/>
          <cell r="DZ231"/>
          <cell r="EA231"/>
          <cell r="EB231"/>
          <cell r="EC231"/>
          <cell r="ED231"/>
          <cell r="EE231"/>
          <cell r="EF231"/>
          <cell r="EG231">
            <v>0.75</v>
          </cell>
          <cell r="EH231">
            <v>0</v>
          </cell>
          <cell r="EI231">
            <v>0</v>
          </cell>
          <cell r="EJ231">
            <v>0</v>
          </cell>
          <cell r="EK231">
            <v>0</v>
          </cell>
          <cell r="EL231">
            <v>0</v>
          </cell>
          <cell r="EM231">
            <v>0</v>
          </cell>
          <cell r="EN231">
            <v>0</v>
          </cell>
          <cell r="EO231">
            <v>0</v>
          </cell>
          <cell r="EP231">
            <v>0</v>
          </cell>
          <cell r="EQ231">
            <v>0</v>
          </cell>
          <cell r="ER231">
            <v>0</v>
          </cell>
          <cell r="ES231"/>
          <cell r="ET231"/>
          <cell r="EU231"/>
          <cell r="EV231"/>
          <cell r="EW231"/>
          <cell r="EX231"/>
          <cell r="EY231"/>
          <cell r="EZ231"/>
          <cell r="FA231"/>
          <cell r="FB231"/>
          <cell r="FC231"/>
          <cell r="FD231"/>
          <cell r="FE231">
            <v>7.75</v>
          </cell>
          <cell r="FF231">
            <v>7.75</v>
          </cell>
          <cell r="FG231">
            <v>6</v>
          </cell>
          <cell r="FH231">
            <v>0</v>
          </cell>
          <cell r="FI231">
            <v>0</v>
          </cell>
          <cell r="FJ231">
            <v>0</v>
          </cell>
          <cell r="FK231">
            <v>0</v>
          </cell>
          <cell r="FL231">
            <v>0</v>
          </cell>
          <cell r="FM231">
            <v>0</v>
          </cell>
          <cell r="FN231">
            <v>0</v>
          </cell>
          <cell r="FO231">
            <v>0</v>
          </cell>
          <cell r="FP231">
            <v>0</v>
          </cell>
          <cell r="FQ231"/>
          <cell r="FR231"/>
          <cell r="FS231"/>
          <cell r="FT231"/>
          <cell r="FU231"/>
          <cell r="FV231"/>
          <cell r="FW231"/>
          <cell r="FX231"/>
          <cell r="FY231"/>
          <cell r="FZ231"/>
          <cell r="GA231"/>
          <cell r="GB231"/>
          <cell r="GC231">
            <v>7.75</v>
          </cell>
          <cell r="GD231">
            <v>7.75</v>
          </cell>
          <cell r="GE231">
            <v>9.75</v>
          </cell>
          <cell r="GF231">
            <v>0</v>
          </cell>
          <cell r="GG231">
            <v>0</v>
          </cell>
          <cell r="GH231">
            <v>0</v>
          </cell>
          <cell r="GI231">
            <v>0</v>
          </cell>
          <cell r="GJ231">
            <v>0</v>
          </cell>
          <cell r="GK231">
            <v>0</v>
          </cell>
          <cell r="GL231">
            <v>0</v>
          </cell>
          <cell r="GM231">
            <v>0</v>
          </cell>
          <cell r="GN231">
            <v>0</v>
          </cell>
          <cell r="GO231"/>
          <cell r="GP231">
            <v>0</v>
          </cell>
          <cell r="GQ231">
            <v>21</v>
          </cell>
          <cell r="GR231">
            <v>24</v>
          </cell>
          <cell r="GS231"/>
          <cell r="GT231"/>
          <cell r="GU231"/>
          <cell r="GV231"/>
          <cell r="GW231"/>
          <cell r="GX231"/>
          <cell r="GY231"/>
          <cell r="GZ231"/>
          <cell r="HA231"/>
          <cell r="HB231"/>
          <cell r="HC231">
            <v>1</v>
          </cell>
          <cell r="HD231">
            <v>1</v>
          </cell>
          <cell r="HE231">
            <v>2</v>
          </cell>
          <cell r="HF231">
            <v>1</v>
          </cell>
          <cell r="HG231">
            <v>2</v>
          </cell>
          <cell r="HH231">
            <v>2</v>
          </cell>
          <cell r="HI231">
            <v>1</v>
          </cell>
          <cell r="HJ231"/>
          <cell r="HK231"/>
          <cell r="HL231"/>
          <cell r="HM231"/>
          <cell r="HN231"/>
          <cell r="HO231">
            <v>0</v>
          </cell>
          <cell r="HP231">
            <v>0</v>
          </cell>
          <cell r="HQ231">
            <v>0</v>
          </cell>
          <cell r="HR231">
            <v>0</v>
          </cell>
          <cell r="HS231">
            <v>5933</v>
          </cell>
          <cell r="HT231"/>
          <cell r="HU231">
            <v>0</v>
          </cell>
          <cell r="HV231"/>
          <cell r="HW231">
            <v>0</v>
          </cell>
          <cell r="HX231"/>
          <cell r="HY231">
            <v>0</v>
          </cell>
          <cell r="HZ231">
            <v>252013</v>
          </cell>
          <cell r="IA231">
            <v>552.45499999999993</v>
          </cell>
          <cell r="IB231">
            <v>1228.4949999999999</v>
          </cell>
          <cell r="IC231">
            <v>46.037916666666661</v>
          </cell>
          <cell r="ID231">
            <v>122.84949999999999</v>
          </cell>
          <cell r="IE231">
            <v>50.335000000000001</v>
          </cell>
          <cell r="IF231">
            <v>29.116666666666664</v>
          </cell>
          <cell r="IG231">
            <v>48</v>
          </cell>
          <cell r="IH231">
            <v>56.70000000000001</v>
          </cell>
          <cell r="II231">
            <v>88.828333333333333</v>
          </cell>
          <cell r="IJ231"/>
          <cell r="IK231"/>
          <cell r="IL231"/>
          <cell r="IM231">
            <v>188.29666666666665</v>
          </cell>
          <cell r="IN231">
            <v>1800</v>
          </cell>
        </row>
        <row r="232">
          <cell r="A232">
            <v>229</v>
          </cell>
          <cell r="B232" t="str">
            <v>Kanpur Nagar</v>
          </cell>
          <cell r="C232" t="str">
            <v>UTTAR PRADESH</v>
          </cell>
          <cell r="D232" t="str">
            <v>North</v>
          </cell>
          <cell r="E232" t="str">
            <v>SHREE LAKSHMAN ROLLING MILL (INDIA) LLP</v>
          </cell>
          <cell r="F232"/>
          <cell r="G232"/>
          <cell r="H232">
            <v>1</v>
          </cell>
          <cell r="I232"/>
          <cell r="J232" t="str">
            <v>High</v>
          </cell>
          <cell r="K232"/>
          <cell r="L232"/>
          <cell r="M232"/>
          <cell r="N232" t="str">
            <v>Ashutosh Shukla</v>
          </cell>
          <cell r="O232">
            <v>4</v>
          </cell>
          <cell r="P232">
            <v>7000</v>
          </cell>
          <cell r="Q232">
            <v>0</v>
          </cell>
          <cell r="R232">
            <v>0</v>
          </cell>
          <cell r="S232">
            <v>2</v>
          </cell>
          <cell r="T232">
            <v>1</v>
          </cell>
          <cell r="U232">
            <v>0</v>
          </cell>
          <cell r="V232">
            <v>22</v>
          </cell>
          <cell r="W232">
            <v>0</v>
          </cell>
          <cell r="X232">
            <v>1730</v>
          </cell>
          <cell r="Y232">
            <v>0.1619326589595376</v>
          </cell>
          <cell r="Z232">
            <v>0.24714285714285714</v>
          </cell>
          <cell r="AA232">
            <v>4.0020500000000007E-2</v>
          </cell>
          <cell r="AB232">
            <v>60</v>
          </cell>
          <cell r="AC232">
            <v>270.995</v>
          </cell>
          <cell r="AD232">
            <v>145</v>
          </cell>
          <cell r="AE232">
            <v>9.15</v>
          </cell>
          <cell r="AF232">
            <v>395</v>
          </cell>
          <cell r="AG232">
            <v>93.704999999999998</v>
          </cell>
          <cell r="AH232">
            <v>189</v>
          </cell>
          <cell r="AI232">
            <v>115</v>
          </cell>
          <cell r="AJ232">
            <v>168</v>
          </cell>
          <cell r="AK232">
            <v>164.185</v>
          </cell>
          <cell r="AL232">
            <v>568.38</v>
          </cell>
          <cell r="AM232">
            <v>612.18499999999995</v>
          </cell>
          <cell r="AN232">
            <v>715.73500000000013</v>
          </cell>
          <cell r="AO232">
            <v>262.66000000000003</v>
          </cell>
          <cell r="AP232">
            <v>195.65</v>
          </cell>
          <cell r="AQ232">
            <v>108.88</v>
          </cell>
          <cell r="AR232">
            <v>199.92999999999998</v>
          </cell>
          <cell r="AS232">
            <v>397.90999999999997</v>
          </cell>
          <cell r="AT232">
            <v>119.89</v>
          </cell>
          <cell r="AU232">
            <v>202.1</v>
          </cell>
          <cell r="AV232">
            <v>344.68</v>
          </cell>
          <cell r="AW232">
            <v>254</v>
          </cell>
          <cell r="AX232"/>
          <cell r="AY232"/>
          <cell r="AZ232">
            <v>0</v>
          </cell>
          <cell r="BA232">
            <v>1</v>
          </cell>
          <cell r="BB232">
            <v>0</v>
          </cell>
          <cell r="BC232">
            <v>0</v>
          </cell>
          <cell r="BD232">
            <v>0</v>
          </cell>
          <cell r="BE232">
            <v>1</v>
          </cell>
          <cell r="BF232">
            <v>0</v>
          </cell>
          <cell r="BG232">
            <v>0</v>
          </cell>
          <cell r="BH232">
            <v>0</v>
          </cell>
          <cell r="BI232">
            <v>0</v>
          </cell>
          <cell r="BJ232">
            <v>0</v>
          </cell>
          <cell r="BK232">
            <v>1</v>
          </cell>
          <cell r="BL232">
            <v>8</v>
          </cell>
          <cell r="BM232">
            <v>0</v>
          </cell>
          <cell r="BN232">
            <v>2</v>
          </cell>
          <cell r="BO232">
            <v>0</v>
          </cell>
          <cell r="BP232">
            <v>0</v>
          </cell>
          <cell r="BQ232">
            <v>1</v>
          </cell>
          <cell r="BR232">
            <v>0</v>
          </cell>
          <cell r="BS232">
            <v>0</v>
          </cell>
          <cell r="BT232">
            <v>2</v>
          </cell>
          <cell r="BU232">
            <v>3</v>
          </cell>
          <cell r="BV232"/>
          <cell r="BW232"/>
          <cell r="BX232">
            <v>22</v>
          </cell>
          <cell r="BY232">
            <v>3</v>
          </cell>
          <cell r="BZ232">
            <v>2</v>
          </cell>
          <cell r="CA232">
            <v>2</v>
          </cell>
          <cell r="CB232">
            <v>1</v>
          </cell>
          <cell r="CC232">
            <v>2</v>
          </cell>
          <cell r="CD232">
            <v>2</v>
          </cell>
          <cell r="CE232">
            <v>1</v>
          </cell>
          <cell r="CF232">
            <v>2</v>
          </cell>
          <cell r="CG232">
            <v>1</v>
          </cell>
          <cell r="CH232">
            <v>2</v>
          </cell>
          <cell r="CI232">
            <v>1</v>
          </cell>
          <cell r="CJ232">
            <v>3</v>
          </cell>
          <cell r="CK232">
            <v>11</v>
          </cell>
          <cell r="CL232">
            <v>6</v>
          </cell>
          <cell r="CM232">
            <v>5</v>
          </cell>
          <cell r="CN232">
            <v>2</v>
          </cell>
          <cell r="CO232">
            <v>3</v>
          </cell>
          <cell r="CP232">
            <v>4</v>
          </cell>
          <cell r="CQ232">
            <v>2</v>
          </cell>
          <cell r="CR232">
            <v>3</v>
          </cell>
          <cell r="CS232">
            <v>7</v>
          </cell>
          <cell r="CT232">
            <v>6</v>
          </cell>
          <cell r="CU232"/>
          <cell r="CV232"/>
          <cell r="CW232"/>
          <cell r="CX232"/>
          <cell r="CY232"/>
          <cell r="CZ232"/>
          <cell r="DA232"/>
          <cell r="DB232"/>
          <cell r="DC232"/>
          <cell r="DD232"/>
          <cell r="DE232"/>
          <cell r="DF232"/>
          <cell r="DG232"/>
          <cell r="DH232">
            <v>4</v>
          </cell>
          <cell r="DI232">
            <v>11</v>
          </cell>
          <cell r="DJ232">
            <v>11</v>
          </cell>
          <cell r="DK232">
            <v>14</v>
          </cell>
          <cell r="DL232">
            <v>9</v>
          </cell>
          <cell r="DM232">
            <v>6</v>
          </cell>
          <cell r="DN232">
            <v>5</v>
          </cell>
          <cell r="DO232">
            <v>5</v>
          </cell>
          <cell r="DP232">
            <v>5</v>
          </cell>
          <cell r="DQ232">
            <v>8</v>
          </cell>
          <cell r="DR232">
            <v>11</v>
          </cell>
          <cell r="DS232"/>
          <cell r="DT232"/>
          <cell r="DU232"/>
          <cell r="DV232"/>
          <cell r="DW232"/>
          <cell r="DX232"/>
          <cell r="DY232"/>
          <cell r="DZ232"/>
          <cell r="EA232"/>
          <cell r="EB232"/>
          <cell r="EC232"/>
          <cell r="ED232"/>
          <cell r="EE232"/>
          <cell r="EF232"/>
          <cell r="EG232">
            <v>0</v>
          </cell>
          <cell r="EH232">
            <v>0</v>
          </cell>
          <cell r="EI232">
            <v>0</v>
          </cell>
          <cell r="EJ232">
            <v>0</v>
          </cell>
          <cell r="EK232">
            <v>0</v>
          </cell>
          <cell r="EL232">
            <v>0</v>
          </cell>
          <cell r="EM232">
            <v>0</v>
          </cell>
          <cell r="EN232">
            <v>0</v>
          </cell>
          <cell r="EO232">
            <v>0</v>
          </cell>
          <cell r="EP232">
            <v>0</v>
          </cell>
          <cell r="EQ232">
            <v>0</v>
          </cell>
          <cell r="ER232">
            <v>0</v>
          </cell>
          <cell r="ES232"/>
          <cell r="ET232"/>
          <cell r="EU232"/>
          <cell r="EV232"/>
          <cell r="EW232"/>
          <cell r="EX232"/>
          <cell r="EY232"/>
          <cell r="EZ232"/>
          <cell r="FA232"/>
          <cell r="FB232"/>
          <cell r="FC232"/>
          <cell r="FD232"/>
          <cell r="FE232">
            <v>0</v>
          </cell>
          <cell r="FF232">
            <v>0</v>
          </cell>
          <cell r="FG232">
            <v>0</v>
          </cell>
          <cell r="FH232">
            <v>0</v>
          </cell>
          <cell r="FI232">
            <v>0</v>
          </cell>
          <cell r="FJ232">
            <v>0</v>
          </cell>
          <cell r="FK232">
            <v>0</v>
          </cell>
          <cell r="FL232">
            <v>0</v>
          </cell>
          <cell r="FM232">
            <v>0</v>
          </cell>
          <cell r="FN232">
            <v>0</v>
          </cell>
          <cell r="FO232">
            <v>0</v>
          </cell>
          <cell r="FP232">
            <v>0</v>
          </cell>
          <cell r="FQ232"/>
          <cell r="FR232"/>
          <cell r="FS232"/>
          <cell r="FT232"/>
          <cell r="FU232"/>
          <cell r="FV232"/>
          <cell r="FW232"/>
          <cell r="FX232"/>
          <cell r="FY232"/>
          <cell r="FZ232"/>
          <cell r="GA232"/>
          <cell r="GB232"/>
          <cell r="GC232">
            <v>0</v>
          </cell>
          <cell r="GD232">
            <v>0</v>
          </cell>
          <cell r="GE232">
            <v>0</v>
          </cell>
          <cell r="GF232">
            <v>0</v>
          </cell>
          <cell r="GG232">
            <v>0</v>
          </cell>
          <cell r="GH232">
            <v>0</v>
          </cell>
          <cell r="GI232">
            <v>0</v>
          </cell>
          <cell r="GJ232">
            <v>0</v>
          </cell>
          <cell r="GK232">
            <v>0</v>
          </cell>
          <cell r="GL232">
            <v>0</v>
          </cell>
          <cell r="GM232">
            <v>0</v>
          </cell>
          <cell r="GN232">
            <v>0</v>
          </cell>
          <cell r="GO232"/>
          <cell r="GP232">
            <v>0</v>
          </cell>
          <cell r="GQ232">
            <v>0</v>
          </cell>
          <cell r="GR232">
            <v>2</v>
          </cell>
          <cell r="GS232"/>
          <cell r="GT232"/>
          <cell r="GU232"/>
          <cell r="GV232"/>
          <cell r="GW232"/>
          <cell r="GX232"/>
          <cell r="GY232"/>
          <cell r="GZ232"/>
          <cell r="HA232"/>
          <cell r="HB232"/>
          <cell r="HC232">
            <v>0</v>
          </cell>
          <cell r="HD232">
            <v>0</v>
          </cell>
          <cell r="HE232">
            <v>1</v>
          </cell>
          <cell r="HF232">
            <v>0</v>
          </cell>
          <cell r="HG232">
            <v>1</v>
          </cell>
          <cell r="HH232">
            <v>0</v>
          </cell>
          <cell r="HI232">
            <v>0</v>
          </cell>
          <cell r="HJ232"/>
          <cell r="HK232"/>
          <cell r="HL232"/>
          <cell r="HM232"/>
          <cell r="HN232"/>
          <cell r="HO232">
            <v>0</v>
          </cell>
          <cell r="HP232">
            <v>0</v>
          </cell>
          <cell r="HQ232">
            <v>0</v>
          </cell>
          <cell r="HR232">
            <v>0</v>
          </cell>
          <cell r="HS232">
            <v>0</v>
          </cell>
          <cell r="HT232"/>
          <cell r="HU232">
            <v>0</v>
          </cell>
          <cell r="HV232"/>
          <cell r="HW232">
            <v>0</v>
          </cell>
          <cell r="HX232"/>
          <cell r="HY232">
            <v>0</v>
          </cell>
          <cell r="HZ232">
            <v>0</v>
          </cell>
          <cell r="IA232">
            <v>2790.6</v>
          </cell>
          <cell r="IB232">
            <v>2801.4350000000004</v>
          </cell>
          <cell r="IC232">
            <v>232.54999999999998</v>
          </cell>
          <cell r="ID232">
            <v>280.14350000000002</v>
          </cell>
          <cell r="IE232">
            <v>158.66499999999999</v>
          </cell>
          <cell r="IF232">
            <v>165.95166666666665</v>
          </cell>
          <cell r="IG232">
            <v>157.33333333333334</v>
          </cell>
          <cell r="IH232">
            <v>448.25</v>
          </cell>
          <cell r="II232">
            <v>391.34833333333341</v>
          </cell>
          <cell r="IJ232"/>
          <cell r="IK232"/>
          <cell r="IL232"/>
          <cell r="IM232">
            <v>266.92666666666668</v>
          </cell>
          <cell r="IN232">
            <v>900</v>
          </cell>
        </row>
        <row r="233">
          <cell r="A233">
            <v>230</v>
          </cell>
          <cell r="B233" t="str">
            <v>Varanasi</v>
          </cell>
          <cell r="C233" t="str">
            <v>UTTAR PRADESH</v>
          </cell>
          <cell r="D233" t="str">
            <v>North</v>
          </cell>
          <cell r="E233" t="str">
            <v>OPTRIX INFRA LLP 2</v>
          </cell>
          <cell r="F233"/>
          <cell r="G233"/>
          <cell r="H233">
            <v>1</v>
          </cell>
          <cell r="I233"/>
          <cell r="J233" t="str">
            <v>High</v>
          </cell>
          <cell r="K233">
            <v>1</v>
          </cell>
          <cell r="L233">
            <v>1</v>
          </cell>
          <cell r="M233"/>
          <cell r="N233" t="str">
            <v>Divyansh Dhawal</v>
          </cell>
          <cell r="O233">
            <v>2</v>
          </cell>
          <cell r="P233">
            <v>6000</v>
          </cell>
          <cell r="Q233">
            <v>0</v>
          </cell>
          <cell r="R233">
            <v>0</v>
          </cell>
          <cell r="S233">
            <v>1</v>
          </cell>
          <cell r="T233">
            <v>4</v>
          </cell>
          <cell r="U233">
            <v>0</v>
          </cell>
          <cell r="V233">
            <v>11</v>
          </cell>
          <cell r="W233">
            <v>0</v>
          </cell>
          <cell r="X233">
            <v>1000</v>
          </cell>
          <cell r="Y233">
            <v>0.11634499999999999</v>
          </cell>
          <cell r="Z233">
            <v>0.16666666666666666</v>
          </cell>
          <cell r="AA233">
            <v>1.9390833333333329E-2</v>
          </cell>
          <cell r="AB233">
            <v>50</v>
          </cell>
          <cell r="AC233">
            <v>25</v>
          </cell>
          <cell r="AD233">
            <v>50</v>
          </cell>
          <cell r="AE233">
            <v>4</v>
          </cell>
          <cell r="AF233">
            <v>113</v>
          </cell>
          <cell r="AG233">
            <v>103</v>
          </cell>
          <cell r="AH233">
            <v>45</v>
          </cell>
          <cell r="AI233">
            <v>10</v>
          </cell>
          <cell r="AJ233">
            <v>76</v>
          </cell>
          <cell r="AK233">
            <v>195</v>
          </cell>
          <cell r="AL233">
            <v>216</v>
          </cell>
          <cell r="AM233">
            <v>131.12</v>
          </cell>
          <cell r="AN233">
            <v>193.5</v>
          </cell>
          <cell r="AO233">
            <v>206</v>
          </cell>
          <cell r="AP233">
            <v>150</v>
          </cell>
          <cell r="AQ233">
            <v>122.61</v>
          </cell>
          <cell r="AR233">
            <v>184.37</v>
          </cell>
          <cell r="AS233">
            <v>94.27</v>
          </cell>
          <cell r="AT233">
            <v>92.61</v>
          </cell>
          <cell r="AU233">
            <v>90.09</v>
          </cell>
          <cell r="AV233">
            <v>0</v>
          </cell>
          <cell r="AW233">
            <v>30</v>
          </cell>
          <cell r="AX233"/>
          <cell r="AY233"/>
          <cell r="AZ233">
            <v>0</v>
          </cell>
          <cell r="BA233">
            <v>1</v>
          </cell>
          <cell r="BB233">
            <v>0</v>
          </cell>
          <cell r="BC233">
            <v>0</v>
          </cell>
          <cell r="BD233">
            <v>1</v>
          </cell>
          <cell r="BE233">
            <v>0</v>
          </cell>
          <cell r="BF233">
            <v>0</v>
          </cell>
          <cell r="BG233">
            <v>1</v>
          </cell>
          <cell r="BH233">
            <v>0</v>
          </cell>
          <cell r="BI233">
            <v>1</v>
          </cell>
          <cell r="BJ233">
            <v>0</v>
          </cell>
          <cell r="BK233">
            <v>0</v>
          </cell>
          <cell r="BL233">
            <v>1</v>
          </cell>
          <cell r="BM233">
            <v>1</v>
          </cell>
          <cell r="BN233">
            <v>0</v>
          </cell>
          <cell r="BO233">
            <v>0</v>
          </cell>
          <cell r="BP233">
            <v>0</v>
          </cell>
          <cell r="BQ233">
            <v>0</v>
          </cell>
          <cell r="BR233">
            <v>0</v>
          </cell>
          <cell r="BS233">
            <v>0</v>
          </cell>
          <cell r="BT233">
            <v>0</v>
          </cell>
          <cell r="BU233">
            <v>0</v>
          </cell>
          <cell r="BV233"/>
          <cell r="BW233"/>
          <cell r="BX233">
            <v>11</v>
          </cell>
          <cell r="BY233">
            <v>4</v>
          </cell>
          <cell r="BZ233">
            <v>2</v>
          </cell>
          <cell r="CA233">
            <v>2</v>
          </cell>
          <cell r="CB233">
            <v>1</v>
          </cell>
          <cell r="CC233">
            <v>4</v>
          </cell>
          <cell r="CD233">
            <v>5</v>
          </cell>
          <cell r="CE233">
            <v>3</v>
          </cell>
          <cell r="CF233">
            <v>2</v>
          </cell>
          <cell r="CG233">
            <v>2</v>
          </cell>
          <cell r="CH233">
            <v>2</v>
          </cell>
          <cell r="CI233">
            <v>2</v>
          </cell>
          <cell r="CJ233">
            <v>1</v>
          </cell>
          <cell r="CK233">
            <v>3</v>
          </cell>
          <cell r="CL233">
            <v>3</v>
          </cell>
          <cell r="CM233">
            <v>2</v>
          </cell>
          <cell r="CN233">
            <v>2</v>
          </cell>
          <cell r="CO233">
            <v>3</v>
          </cell>
          <cell r="CP233">
            <v>3</v>
          </cell>
          <cell r="CQ233">
            <v>3</v>
          </cell>
          <cell r="CR233">
            <v>3</v>
          </cell>
          <cell r="CS233">
            <v>0</v>
          </cell>
          <cell r="CT233">
            <v>1</v>
          </cell>
          <cell r="CU233"/>
          <cell r="CV233"/>
          <cell r="CW233"/>
          <cell r="CX233"/>
          <cell r="CY233"/>
          <cell r="CZ233"/>
          <cell r="DA233"/>
          <cell r="DB233"/>
          <cell r="DC233"/>
          <cell r="DD233"/>
          <cell r="DE233"/>
          <cell r="DF233"/>
          <cell r="DG233"/>
          <cell r="DH233">
            <v>2</v>
          </cell>
          <cell r="DI233">
            <v>4</v>
          </cell>
          <cell r="DJ233">
            <v>4</v>
          </cell>
          <cell r="DK233">
            <v>4</v>
          </cell>
          <cell r="DL233">
            <v>3</v>
          </cell>
          <cell r="DM233">
            <v>3</v>
          </cell>
          <cell r="DN233">
            <v>3</v>
          </cell>
          <cell r="DO233">
            <v>3</v>
          </cell>
          <cell r="DP233">
            <v>3</v>
          </cell>
          <cell r="DQ233">
            <v>3</v>
          </cell>
          <cell r="DR233">
            <v>3</v>
          </cell>
          <cell r="DS233"/>
          <cell r="DT233"/>
          <cell r="DU233"/>
          <cell r="DV233"/>
          <cell r="DW233"/>
          <cell r="DX233"/>
          <cell r="DY233"/>
          <cell r="DZ233"/>
          <cell r="EA233"/>
          <cell r="EB233"/>
          <cell r="EC233"/>
          <cell r="ED233"/>
          <cell r="EE233"/>
          <cell r="EF233"/>
          <cell r="EG233">
            <v>0</v>
          </cell>
          <cell r="EH233">
            <v>0</v>
          </cell>
          <cell r="EI233">
            <v>0</v>
          </cell>
          <cell r="EJ233">
            <v>0</v>
          </cell>
          <cell r="EK233">
            <v>0</v>
          </cell>
          <cell r="EL233">
            <v>0</v>
          </cell>
          <cell r="EM233">
            <v>0</v>
          </cell>
          <cell r="EN233">
            <v>0</v>
          </cell>
          <cell r="EO233">
            <v>0</v>
          </cell>
          <cell r="EP233">
            <v>0</v>
          </cell>
          <cell r="EQ233">
            <v>0</v>
          </cell>
          <cell r="ER233">
            <v>0</v>
          </cell>
          <cell r="ES233"/>
          <cell r="ET233"/>
          <cell r="EU233"/>
          <cell r="EV233"/>
          <cell r="EW233"/>
          <cell r="EX233"/>
          <cell r="EY233"/>
          <cell r="EZ233"/>
          <cell r="FA233"/>
          <cell r="FB233"/>
          <cell r="FC233"/>
          <cell r="FD233"/>
          <cell r="FE233">
            <v>0</v>
          </cell>
          <cell r="FF233">
            <v>0</v>
          </cell>
          <cell r="FG233">
            <v>0</v>
          </cell>
          <cell r="FH233">
            <v>0</v>
          </cell>
          <cell r="FI233">
            <v>0</v>
          </cell>
          <cell r="FJ233">
            <v>0</v>
          </cell>
          <cell r="FK233">
            <v>0</v>
          </cell>
          <cell r="FL233">
            <v>0</v>
          </cell>
          <cell r="FM233">
            <v>0</v>
          </cell>
          <cell r="FN233">
            <v>0</v>
          </cell>
          <cell r="FO233">
            <v>0</v>
          </cell>
          <cell r="FP233">
            <v>0</v>
          </cell>
          <cell r="FQ233"/>
          <cell r="FR233"/>
          <cell r="FS233"/>
          <cell r="FT233"/>
          <cell r="FU233"/>
          <cell r="FV233"/>
          <cell r="FW233"/>
          <cell r="FX233"/>
          <cell r="FY233"/>
          <cell r="FZ233"/>
          <cell r="GA233"/>
          <cell r="GB233"/>
          <cell r="GC233">
            <v>0</v>
          </cell>
          <cell r="GD233">
            <v>0</v>
          </cell>
          <cell r="GE233">
            <v>0</v>
          </cell>
          <cell r="GF233">
            <v>0</v>
          </cell>
          <cell r="GG233">
            <v>0</v>
          </cell>
          <cell r="GH233">
            <v>0</v>
          </cell>
          <cell r="GI233">
            <v>0</v>
          </cell>
          <cell r="GJ233">
            <v>0</v>
          </cell>
          <cell r="GK233">
            <v>0</v>
          </cell>
          <cell r="GL233">
            <v>0</v>
          </cell>
          <cell r="GM233">
            <v>0</v>
          </cell>
          <cell r="GN233">
            <v>0</v>
          </cell>
          <cell r="GO233"/>
          <cell r="GP233">
            <v>0</v>
          </cell>
          <cell r="GQ233">
            <v>5</v>
          </cell>
          <cell r="GR233">
            <v>18</v>
          </cell>
          <cell r="GS233"/>
          <cell r="GT233"/>
          <cell r="GU233"/>
          <cell r="GV233"/>
          <cell r="GW233"/>
          <cell r="GX233"/>
          <cell r="GY233"/>
          <cell r="GZ233"/>
          <cell r="HA233"/>
          <cell r="HB233"/>
          <cell r="HC233">
            <v>0</v>
          </cell>
          <cell r="HD233">
            <v>1</v>
          </cell>
          <cell r="HE233">
            <v>2</v>
          </cell>
          <cell r="HF233">
            <v>1</v>
          </cell>
          <cell r="HG233">
            <v>1</v>
          </cell>
          <cell r="HH233">
            <v>4</v>
          </cell>
          <cell r="HI233">
            <v>1</v>
          </cell>
          <cell r="HJ233"/>
          <cell r="HK233"/>
          <cell r="HL233"/>
          <cell r="HM233"/>
          <cell r="HN233"/>
          <cell r="HO233">
            <v>0</v>
          </cell>
          <cell r="HP233">
            <v>0</v>
          </cell>
          <cell r="HQ233">
            <v>0</v>
          </cell>
          <cell r="HR233">
            <v>0</v>
          </cell>
          <cell r="HS233">
            <v>6037.5</v>
          </cell>
          <cell r="HT233"/>
          <cell r="HU233">
            <v>0</v>
          </cell>
          <cell r="HV233"/>
          <cell r="HW233">
            <v>0</v>
          </cell>
          <cell r="HX233"/>
          <cell r="HY233">
            <v>0</v>
          </cell>
          <cell r="HZ233">
            <v>79038.599999999991</v>
          </cell>
          <cell r="IA233">
            <v>1018.12</v>
          </cell>
          <cell r="IB233">
            <v>1163.4499999999998</v>
          </cell>
          <cell r="IC233">
            <v>84.843333333333334</v>
          </cell>
          <cell r="ID233">
            <v>116.34499999999998</v>
          </cell>
          <cell r="IE233">
            <v>41.666666666666664</v>
          </cell>
          <cell r="IF233">
            <v>73.333333333333329</v>
          </cell>
          <cell r="IG233">
            <v>43.666666666666664</v>
          </cell>
          <cell r="IH233">
            <v>180.70666666666668</v>
          </cell>
          <cell r="II233">
            <v>183.16666666666666</v>
          </cell>
          <cell r="IJ233"/>
          <cell r="IK233"/>
          <cell r="IL233"/>
          <cell r="IM233">
            <v>40.03</v>
          </cell>
          <cell r="IN233">
            <v>800</v>
          </cell>
        </row>
        <row r="234">
          <cell r="A234">
            <v>231</v>
          </cell>
          <cell r="B234" t="str">
            <v>Moradabad</v>
          </cell>
          <cell r="C234" t="str">
            <v>UTTAR PRADESH</v>
          </cell>
          <cell r="D234" t="str">
            <v>North</v>
          </cell>
          <cell r="E234" t="str">
            <v>OPTRIX INFRA LLP</v>
          </cell>
          <cell r="F234"/>
          <cell r="G234"/>
          <cell r="H234">
            <v>0.5</v>
          </cell>
          <cell r="I234"/>
          <cell r="J234" t="str">
            <v>Medium</v>
          </cell>
          <cell r="K234">
            <v>1</v>
          </cell>
          <cell r="L234"/>
          <cell r="M234"/>
          <cell r="N234" t="str">
            <v>Shiv Kumar</v>
          </cell>
          <cell r="O234">
            <v>2</v>
          </cell>
          <cell r="P234">
            <v>3850</v>
          </cell>
          <cell r="Q234">
            <v>0</v>
          </cell>
          <cell r="R234">
            <v>0</v>
          </cell>
          <cell r="S234">
            <v>1</v>
          </cell>
          <cell r="T234">
            <v>4</v>
          </cell>
          <cell r="U234">
            <v>0</v>
          </cell>
          <cell r="V234">
            <v>10</v>
          </cell>
          <cell r="W234">
            <v>0</v>
          </cell>
          <cell r="X234">
            <v>900</v>
          </cell>
          <cell r="Y234">
            <v>1.4788888888888891E-2</v>
          </cell>
          <cell r="Z234">
            <v>0.23376623376623376</v>
          </cell>
          <cell r="AA234">
            <v>3.4571428571428578E-3</v>
          </cell>
          <cell r="AB234">
            <v>0</v>
          </cell>
          <cell r="AC234">
            <v>7</v>
          </cell>
          <cell r="AD234">
            <v>6</v>
          </cell>
          <cell r="AE234">
            <v>3.8</v>
          </cell>
          <cell r="AF234">
            <v>10</v>
          </cell>
          <cell r="AG234">
            <v>13.5</v>
          </cell>
          <cell r="AH234">
            <v>8.4</v>
          </cell>
          <cell r="AI234">
            <v>12</v>
          </cell>
          <cell r="AJ234">
            <v>17</v>
          </cell>
          <cell r="AK234">
            <v>26</v>
          </cell>
          <cell r="AL234">
            <v>13.5</v>
          </cell>
          <cell r="AM234">
            <v>15</v>
          </cell>
          <cell r="AN234">
            <v>5</v>
          </cell>
          <cell r="AO234">
            <v>30</v>
          </cell>
          <cell r="AP234">
            <v>0</v>
          </cell>
          <cell r="AQ234">
            <v>12</v>
          </cell>
          <cell r="AR234">
            <v>11.94</v>
          </cell>
          <cell r="AS234">
            <v>1</v>
          </cell>
          <cell r="AT234">
            <v>0</v>
          </cell>
          <cell r="AU234">
            <v>50.4</v>
          </cell>
          <cell r="AV234">
            <v>7.76</v>
          </cell>
          <cell r="AW234">
            <v>15</v>
          </cell>
          <cell r="AX234"/>
          <cell r="AY234"/>
          <cell r="AZ234">
            <v>0</v>
          </cell>
          <cell r="BA234">
            <v>1</v>
          </cell>
          <cell r="BB234">
            <v>1</v>
          </cell>
          <cell r="BC234">
            <v>1</v>
          </cell>
          <cell r="BD234">
            <v>0</v>
          </cell>
          <cell r="BE234">
            <v>3</v>
          </cell>
          <cell r="BF234">
            <v>0</v>
          </cell>
          <cell r="BG234">
            <v>0</v>
          </cell>
          <cell r="BH234">
            <v>0</v>
          </cell>
          <cell r="BI234">
            <v>0</v>
          </cell>
          <cell r="BJ234">
            <v>2</v>
          </cell>
          <cell r="BK234">
            <v>0</v>
          </cell>
          <cell r="BL234">
            <v>1</v>
          </cell>
          <cell r="BM234">
            <v>1</v>
          </cell>
          <cell r="BN234">
            <v>0</v>
          </cell>
          <cell r="BO234">
            <v>0</v>
          </cell>
          <cell r="BP234">
            <v>0</v>
          </cell>
          <cell r="BQ234">
            <v>0</v>
          </cell>
          <cell r="BR234">
            <v>0</v>
          </cell>
          <cell r="BS234">
            <v>0</v>
          </cell>
          <cell r="BT234">
            <v>0</v>
          </cell>
          <cell r="BU234">
            <v>0</v>
          </cell>
          <cell r="BV234"/>
          <cell r="BW234"/>
          <cell r="BX234">
            <v>10</v>
          </cell>
          <cell r="BY234">
            <v>0</v>
          </cell>
          <cell r="BZ234">
            <v>1</v>
          </cell>
          <cell r="CA234">
            <v>2</v>
          </cell>
          <cell r="CB234">
            <v>2</v>
          </cell>
          <cell r="CC234">
            <v>2</v>
          </cell>
          <cell r="CD234">
            <v>3</v>
          </cell>
          <cell r="CE234">
            <v>3</v>
          </cell>
          <cell r="CF234">
            <v>3</v>
          </cell>
          <cell r="CG234">
            <v>3</v>
          </cell>
          <cell r="CH234">
            <v>2</v>
          </cell>
          <cell r="CI234">
            <v>4</v>
          </cell>
          <cell r="CJ234">
            <v>5</v>
          </cell>
          <cell r="CK234">
            <v>4</v>
          </cell>
          <cell r="CL234">
            <v>3</v>
          </cell>
          <cell r="CM234">
            <v>0</v>
          </cell>
          <cell r="CN234">
            <v>1</v>
          </cell>
          <cell r="CO234">
            <v>1</v>
          </cell>
          <cell r="CP234">
            <v>1</v>
          </cell>
          <cell r="CQ234">
            <v>0</v>
          </cell>
          <cell r="CR234">
            <v>2</v>
          </cell>
          <cell r="CS234">
            <v>2</v>
          </cell>
          <cell r="CT234">
            <v>2</v>
          </cell>
          <cell r="CU234"/>
          <cell r="CV234"/>
          <cell r="CW234"/>
          <cell r="CX234"/>
          <cell r="CY234"/>
          <cell r="CZ234"/>
          <cell r="DA234"/>
          <cell r="DB234"/>
          <cell r="DC234"/>
          <cell r="DD234"/>
          <cell r="DE234"/>
          <cell r="DF234"/>
          <cell r="DG234"/>
          <cell r="DH234">
            <v>5</v>
          </cell>
          <cell r="DI234">
            <v>6</v>
          </cell>
          <cell r="DJ234">
            <v>8</v>
          </cell>
          <cell r="DK234">
            <v>6</v>
          </cell>
          <cell r="DL234">
            <v>3</v>
          </cell>
          <cell r="DM234">
            <v>2</v>
          </cell>
          <cell r="DN234">
            <v>2</v>
          </cell>
          <cell r="DO234">
            <v>1</v>
          </cell>
          <cell r="DP234">
            <v>2</v>
          </cell>
          <cell r="DQ234">
            <v>2</v>
          </cell>
          <cell r="DR234">
            <v>2</v>
          </cell>
          <cell r="DS234"/>
          <cell r="DT234"/>
          <cell r="DU234"/>
          <cell r="DV234"/>
          <cell r="DW234"/>
          <cell r="DX234"/>
          <cell r="DY234"/>
          <cell r="DZ234"/>
          <cell r="EA234"/>
          <cell r="EB234"/>
          <cell r="EC234"/>
          <cell r="ED234"/>
          <cell r="EE234"/>
          <cell r="EF234"/>
          <cell r="EG234">
            <v>1</v>
          </cell>
          <cell r="EH234">
            <v>1</v>
          </cell>
          <cell r="EI234">
            <v>1</v>
          </cell>
          <cell r="EJ234">
            <v>0</v>
          </cell>
          <cell r="EK234">
            <v>0</v>
          </cell>
          <cell r="EL234">
            <v>0</v>
          </cell>
          <cell r="EM234">
            <v>0</v>
          </cell>
          <cell r="EN234">
            <v>0</v>
          </cell>
          <cell r="EO234">
            <v>0</v>
          </cell>
          <cell r="EP234">
            <v>0</v>
          </cell>
          <cell r="EQ234">
            <v>0</v>
          </cell>
          <cell r="ER234">
            <v>0</v>
          </cell>
          <cell r="ES234"/>
          <cell r="ET234"/>
          <cell r="EU234"/>
          <cell r="EV234"/>
          <cell r="EW234"/>
          <cell r="EX234"/>
          <cell r="EY234"/>
          <cell r="EZ234"/>
          <cell r="FA234"/>
          <cell r="FB234"/>
          <cell r="FC234"/>
          <cell r="FD234"/>
          <cell r="FE234">
            <v>1</v>
          </cell>
          <cell r="FF234">
            <v>1</v>
          </cell>
          <cell r="FG234">
            <v>1</v>
          </cell>
          <cell r="FH234">
            <v>0</v>
          </cell>
          <cell r="FI234">
            <v>0</v>
          </cell>
          <cell r="FJ234">
            <v>0</v>
          </cell>
          <cell r="FK234">
            <v>0</v>
          </cell>
          <cell r="FL234">
            <v>0</v>
          </cell>
          <cell r="FM234">
            <v>0</v>
          </cell>
          <cell r="FN234">
            <v>0</v>
          </cell>
          <cell r="FO234">
            <v>0</v>
          </cell>
          <cell r="FP234">
            <v>0</v>
          </cell>
          <cell r="FQ234"/>
          <cell r="FR234"/>
          <cell r="FS234"/>
          <cell r="FT234"/>
          <cell r="FU234"/>
          <cell r="FV234"/>
          <cell r="FW234"/>
          <cell r="FX234"/>
          <cell r="FY234"/>
          <cell r="FZ234"/>
          <cell r="GA234"/>
          <cell r="GB234"/>
          <cell r="GC234">
            <v>3</v>
          </cell>
          <cell r="GD234">
            <v>1</v>
          </cell>
          <cell r="GE234">
            <v>1</v>
          </cell>
          <cell r="GF234">
            <v>0</v>
          </cell>
          <cell r="GG234">
            <v>0</v>
          </cell>
          <cell r="GH234">
            <v>0</v>
          </cell>
          <cell r="GI234">
            <v>0</v>
          </cell>
          <cell r="GJ234">
            <v>0</v>
          </cell>
          <cell r="GK234">
            <v>0</v>
          </cell>
          <cell r="GL234">
            <v>0</v>
          </cell>
          <cell r="GM234">
            <v>0</v>
          </cell>
          <cell r="GN234">
            <v>0</v>
          </cell>
          <cell r="GO234"/>
          <cell r="GP234">
            <v>0</v>
          </cell>
          <cell r="GQ234">
            <v>0</v>
          </cell>
          <cell r="GR234">
            <v>0</v>
          </cell>
          <cell r="GS234"/>
          <cell r="GT234"/>
          <cell r="GU234"/>
          <cell r="GV234"/>
          <cell r="GW234"/>
          <cell r="GX234"/>
          <cell r="GY234"/>
          <cell r="GZ234"/>
          <cell r="HA234"/>
          <cell r="HB234"/>
          <cell r="HC234">
            <v>1</v>
          </cell>
          <cell r="HD234">
            <v>0</v>
          </cell>
          <cell r="HE234">
            <v>2</v>
          </cell>
          <cell r="HF234">
            <v>0</v>
          </cell>
          <cell r="HG234">
            <v>0</v>
          </cell>
          <cell r="HH234">
            <v>0</v>
          </cell>
          <cell r="HI234">
            <v>0</v>
          </cell>
          <cell r="HJ234"/>
          <cell r="HK234"/>
          <cell r="HL234"/>
          <cell r="HM234"/>
          <cell r="HN234"/>
          <cell r="HO234">
            <v>0</v>
          </cell>
          <cell r="HP234">
            <v>0</v>
          </cell>
          <cell r="HQ234">
            <v>0</v>
          </cell>
          <cell r="HR234">
            <v>0</v>
          </cell>
          <cell r="HS234">
            <v>0</v>
          </cell>
          <cell r="HT234"/>
          <cell r="HU234">
            <v>0</v>
          </cell>
          <cell r="HV234"/>
          <cell r="HW234">
            <v>0</v>
          </cell>
          <cell r="HX234"/>
          <cell r="HY234">
            <v>0</v>
          </cell>
          <cell r="HZ234">
            <v>0</v>
          </cell>
          <cell r="IA234">
            <v>132.19999999999999</v>
          </cell>
          <cell r="IB234">
            <v>133.10000000000002</v>
          </cell>
          <cell r="IC234">
            <v>11.016666666666666</v>
          </cell>
          <cell r="ID234">
            <v>13.310000000000002</v>
          </cell>
          <cell r="IE234">
            <v>4.333333333333333</v>
          </cell>
          <cell r="IF234">
            <v>9.1</v>
          </cell>
          <cell r="IG234">
            <v>12.466666666666667</v>
          </cell>
          <cell r="IH234">
            <v>18.166666666666668</v>
          </cell>
          <cell r="II234">
            <v>11.666666666666666</v>
          </cell>
          <cell r="IJ234"/>
          <cell r="IK234"/>
          <cell r="IL234"/>
          <cell r="IM234">
            <v>24.386666666666667</v>
          </cell>
          <cell r="IN234">
            <v>590</v>
          </cell>
        </row>
        <row r="235">
          <cell r="A235">
            <v>232</v>
          </cell>
          <cell r="B235" t="str">
            <v>Agra</v>
          </cell>
          <cell r="C235" t="str">
            <v>UTTAR PRADESH</v>
          </cell>
          <cell r="D235" t="str">
            <v>North</v>
          </cell>
          <cell r="E235" t="str">
            <v>Dinesh Steel Private Limited</v>
          </cell>
          <cell r="F235"/>
          <cell r="G235"/>
          <cell r="H235">
            <v>1</v>
          </cell>
          <cell r="I235"/>
          <cell r="J235" t="str">
            <v>High</v>
          </cell>
          <cell r="K235">
            <v>1</v>
          </cell>
          <cell r="L235">
            <v>1</v>
          </cell>
          <cell r="M235" t="str">
            <v>Pankaj Garg</v>
          </cell>
          <cell r="N235"/>
          <cell r="O235">
            <v>5</v>
          </cell>
          <cell r="P235">
            <v>7000</v>
          </cell>
          <cell r="Q235">
            <v>0</v>
          </cell>
          <cell r="R235">
            <v>1</v>
          </cell>
          <cell r="S235">
            <v>1</v>
          </cell>
          <cell r="T235">
            <v>1</v>
          </cell>
          <cell r="U235">
            <v>0</v>
          </cell>
          <cell r="V235">
            <v>24</v>
          </cell>
          <cell r="W235">
            <v>0</v>
          </cell>
          <cell r="X235">
            <v>1785</v>
          </cell>
          <cell r="Y235">
            <v>0.13018991596638654</v>
          </cell>
          <cell r="Z235">
            <v>0.255</v>
          </cell>
          <cell r="AA235">
            <v>3.3198428571428566E-2</v>
          </cell>
          <cell r="AB235">
            <v>304</v>
          </cell>
          <cell r="AC235">
            <v>213</v>
          </cell>
          <cell r="AD235">
            <v>273</v>
          </cell>
          <cell r="AE235">
            <v>192</v>
          </cell>
          <cell r="AF235">
            <v>208.20000000000002</v>
          </cell>
          <cell r="AG235">
            <v>234</v>
          </cell>
          <cell r="AH235">
            <v>293</v>
          </cell>
          <cell r="AI235">
            <v>466</v>
          </cell>
          <cell r="AJ235">
            <v>333</v>
          </cell>
          <cell r="AK235">
            <v>592</v>
          </cell>
          <cell r="AL235">
            <v>689</v>
          </cell>
          <cell r="AM235">
            <v>802</v>
          </cell>
          <cell r="AN235">
            <v>368</v>
          </cell>
          <cell r="AO235">
            <v>276</v>
          </cell>
          <cell r="AP235">
            <v>238</v>
          </cell>
          <cell r="AQ235">
            <v>164.04</v>
          </cell>
          <cell r="AR235">
            <v>203.58</v>
          </cell>
          <cell r="AS235">
            <v>332.32</v>
          </cell>
          <cell r="AT235">
            <v>183.97</v>
          </cell>
          <cell r="AU235">
            <v>146.31</v>
          </cell>
          <cell r="AV235">
            <v>211.67</v>
          </cell>
          <cell r="AW235">
            <v>200</v>
          </cell>
          <cell r="AX235"/>
          <cell r="AY235"/>
          <cell r="AZ235">
            <v>2</v>
          </cell>
          <cell r="BA235">
            <v>0</v>
          </cell>
          <cell r="BB235">
            <v>1</v>
          </cell>
          <cell r="BC235">
            <v>0</v>
          </cell>
          <cell r="BD235">
            <v>2</v>
          </cell>
          <cell r="BE235">
            <v>0</v>
          </cell>
          <cell r="BF235">
            <v>0</v>
          </cell>
          <cell r="BG235">
            <v>0</v>
          </cell>
          <cell r="BH235">
            <v>1</v>
          </cell>
          <cell r="BI235">
            <v>1</v>
          </cell>
          <cell r="BJ235">
            <v>0</v>
          </cell>
          <cell r="BK235">
            <v>0</v>
          </cell>
          <cell r="BL235">
            <v>0</v>
          </cell>
          <cell r="BM235">
            <v>1</v>
          </cell>
          <cell r="BN235">
            <v>0</v>
          </cell>
          <cell r="BO235">
            <v>1</v>
          </cell>
          <cell r="BP235">
            <v>2</v>
          </cell>
          <cell r="BQ235">
            <v>0</v>
          </cell>
          <cell r="BR235">
            <v>0</v>
          </cell>
          <cell r="BS235">
            <v>2</v>
          </cell>
          <cell r="BT235">
            <v>1</v>
          </cell>
          <cell r="BU235">
            <v>1</v>
          </cell>
          <cell r="BV235"/>
          <cell r="BW235"/>
          <cell r="BX235">
            <v>24</v>
          </cell>
          <cell r="BY235">
            <v>11</v>
          </cell>
          <cell r="BZ235">
            <v>11</v>
          </cell>
          <cell r="CA235">
            <v>10</v>
          </cell>
          <cell r="CB235">
            <v>7</v>
          </cell>
          <cell r="CC235">
            <v>10</v>
          </cell>
          <cell r="CD235">
            <v>12</v>
          </cell>
          <cell r="CE235">
            <v>8</v>
          </cell>
          <cell r="CF235">
            <v>9</v>
          </cell>
          <cell r="CG235">
            <v>8</v>
          </cell>
          <cell r="CH235">
            <v>12</v>
          </cell>
          <cell r="CI235">
            <v>11</v>
          </cell>
          <cell r="CJ235">
            <v>10</v>
          </cell>
          <cell r="CK235">
            <v>13</v>
          </cell>
          <cell r="CL235">
            <v>16</v>
          </cell>
          <cell r="CM235">
            <v>15</v>
          </cell>
          <cell r="CN235">
            <v>15</v>
          </cell>
          <cell r="CO235">
            <v>16</v>
          </cell>
          <cell r="CP235">
            <v>14</v>
          </cell>
          <cell r="CQ235">
            <v>14</v>
          </cell>
          <cell r="CR235">
            <v>16</v>
          </cell>
          <cell r="CS235">
            <v>19</v>
          </cell>
          <cell r="CT235">
            <v>19</v>
          </cell>
          <cell r="CU235"/>
          <cell r="CV235"/>
          <cell r="CW235"/>
          <cell r="CX235"/>
          <cell r="CY235"/>
          <cell r="CZ235"/>
          <cell r="DA235"/>
          <cell r="DB235"/>
          <cell r="DC235"/>
          <cell r="DD235"/>
          <cell r="DE235"/>
          <cell r="DF235"/>
          <cell r="DG235"/>
          <cell r="DH235">
            <v>14</v>
          </cell>
          <cell r="DI235">
            <v>14</v>
          </cell>
          <cell r="DJ235">
            <v>16</v>
          </cell>
          <cell r="DK235">
            <v>16</v>
          </cell>
          <cell r="DL235">
            <v>17</v>
          </cell>
          <cell r="DM235">
            <v>18</v>
          </cell>
          <cell r="DN235">
            <v>17</v>
          </cell>
          <cell r="DO235">
            <v>17</v>
          </cell>
          <cell r="DP235">
            <v>19</v>
          </cell>
          <cell r="DQ235">
            <v>20</v>
          </cell>
          <cell r="DR235">
            <v>21</v>
          </cell>
          <cell r="DS235"/>
          <cell r="DT235"/>
          <cell r="DU235"/>
          <cell r="DV235"/>
          <cell r="DW235"/>
          <cell r="DX235"/>
          <cell r="DY235"/>
          <cell r="DZ235"/>
          <cell r="EA235"/>
          <cell r="EB235"/>
          <cell r="EC235"/>
          <cell r="ED235"/>
          <cell r="EE235"/>
          <cell r="EF235"/>
          <cell r="EG235">
            <v>0</v>
          </cell>
          <cell r="EH235">
            <v>0</v>
          </cell>
          <cell r="EI235">
            <v>2</v>
          </cell>
          <cell r="EJ235">
            <v>0</v>
          </cell>
          <cell r="EK235">
            <v>0</v>
          </cell>
          <cell r="EL235">
            <v>0</v>
          </cell>
          <cell r="EM235">
            <v>0</v>
          </cell>
          <cell r="EN235">
            <v>0</v>
          </cell>
          <cell r="EO235">
            <v>0</v>
          </cell>
          <cell r="EP235">
            <v>0</v>
          </cell>
          <cell r="EQ235">
            <v>0</v>
          </cell>
          <cell r="ER235">
            <v>0</v>
          </cell>
          <cell r="ES235"/>
          <cell r="ET235"/>
          <cell r="EU235"/>
          <cell r="EV235"/>
          <cell r="EW235"/>
          <cell r="EX235"/>
          <cell r="EY235"/>
          <cell r="EZ235"/>
          <cell r="FA235"/>
          <cell r="FB235"/>
          <cell r="FC235"/>
          <cell r="FD235"/>
          <cell r="FE235">
            <v>0</v>
          </cell>
          <cell r="FF235">
            <v>0</v>
          </cell>
          <cell r="FG235">
            <v>2</v>
          </cell>
          <cell r="FH235">
            <v>0</v>
          </cell>
          <cell r="FI235">
            <v>0</v>
          </cell>
          <cell r="FJ235">
            <v>0</v>
          </cell>
          <cell r="FK235">
            <v>0</v>
          </cell>
          <cell r="FL235">
            <v>0</v>
          </cell>
          <cell r="FM235">
            <v>0</v>
          </cell>
          <cell r="FN235">
            <v>0</v>
          </cell>
          <cell r="FO235">
            <v>0</v>
          </cell>
          <cell r="FP235">
            <v>0</v>
          </cell>
          <cell r="FQ235"/>
          <cell r="FR235"/>
          <cell r="FS235"/>
          <cell r="FT235"/>
          <cell r="FU235"/>
          <cell r="FV235"/>
          <cell r="FW235"/>
          <cell r="FX235"/>
          <cell r="FY235"/>
          <cell r="FZ235"/>
          <cell r="GA235"/>
          <cell r="GB235"/>
          <cell r="GC235">
            <v>0</v>
          </cell>
          <cell r="GD235">
            <v>0</v>
          </cell>
          <cell r="GE235">
            <v>2</v>
          </cell>
          <cell r="GF235">
            <v>0</v>
          </cell>
          <cell r="GG235">
            <v>0</v>
          </cell>
          <cell r="GH235">
            <v>0</v>
          </cell>
          <cell r="GI235">
            <v>0</v>
          </cell>
          <cell r="GJ235">
            <v>0</v>
          </cell>
          <cell r="GK235">
            <v>0</v>
          </cell>
          <cell r="GL235">
            <v>0</v>
          </cell>
          <cell r="GM235">
            <v>0</v>
          </cell>
          <cell r="GN235">
            <v>0</v>
          </cell>
          <cell r="GO235"/>
          <cell r="GP235">
            <v>0</v>
          </cell>
          <cell r="GQ235">
            <v>3</v>
          </cell>
          <cell r="GR235">
            <v>17</v>
          </cell>
          <cell r="GS235"/>
          <cell r="GT235"/>
          <cell r="GU235"/>
          <cell r="GV235"/>
          <cell r="GW235"/>
          <cell r="GX235"/>
          <cell r="GY235"/>
          <cell r="GZ235"/>
          <cell r="HA235"/>
          <cell r="HB235"/>
          <cell r="HC235">
            <v>2</v>
          </cell>
          <cell r="HD235">
            <v>0</v>
          </cell>
          <cell r="HE235">
            <v>2</v>
          </cell>
          <cell r="HF235">
            <v>1</v>
          </cell>
          <cell r="HG235">
            <v>3</v>
          </cell>
          <cell r="HH235">
            <v>4</v>
          </cell>
          <cell r="HI235">
            <v>0</v>
          </cell>
          <cell r="HJ235"/>
          <cell r="HK235"/>
          <cell r="HL235"/>
          <cell r="HM235"/>
          <cell r="HN235"/>
          <cell r="HO235">
            <v>0</v>
          </cell>
          <cell r="HP235">
            <v>0</v>
          </cell>
          <cell r="HQ235">
            <v>0</v>
          </cell>
          <cell r="HR235">
            <v>0</v>
          </cell>
          <cell r="HS235">
            <v>0</v>
          </cell>
          <cell r="HT235"/>
          <cell r="HU235">
            <v>0</v>
          </cell>
          <cell r="HV235"/>
          <cell r="HW235">
            <v>0</v>
          </cell>
          <cell r="HX235"/>
          <cell r="HY235">
            <v>0</v>
          </cell>
          <cell r="HZ235">
            <v>0</v>
          </cell>
          <cell r="IA235">
            <v>4599.2</v>
          </cell>
          <cell r="IB235">
            <v>2323.89</v>
          </cell>
          <cell r="IC235">
            <v>383.26666666666665</v>
          </cell>
          <cell r="ID235">
            <v>232.38899999999998</v>
          </cell>
          <cell r="IE235">
            <v>263.33333333333331</v>
          </cell>
          <cell r="IF235">
            <v>211.4</v>
          </cell>
          <cell r="IG235">
            <v>364</v>
          </cell>
          <cell r="IH235">
            <v>694.33333333333337</v>
          </cell>
          <cell r="II235">
            <v>294</v>
          </cell>
          <cell r="IJ235"/>
          <cell r="IK235"/>
          <cell r="IL235"/>
          <cell r="IM235">
            <v>185.99333333333334</v>
          </cell>
          <cell r="IN235">
            <v>7000</v>
          </cell>
        </row>
        <row r="236">
          <cell r="A236">
            <v>233</v>
          </cell>
          <cell r="B236" t="str">
            <v>Kanpur Dehat</v>
          </cell>
          <cell r="C236" t="str">
            <v>UTTAR PRADESH</v>
          </cell>
          <cell r="D236" t="str">
            <v>North</v>
          </cell>
          <cell r="E236" t="str">
            <v>SHREE LAKSHMAN ROLLING MILL (INDIA) LLP</v>
          </cell>
          <cell r="F236"/>
          <cell r="G236"/>
          <cell r="H236">
            <v>1</v>
          </cell>
          <cell r="I236"/>
          <cell r="J236" t="str">
            <v>High</v>
          </cell>
          <cell r="K236"/>
          <cell r="L236">
            <v>1</v>
          </cell>
          <cell r="M236"/>
          <cell r="N236" t="str">
            <v>Ashutosh Shukla</v>
          </cell>
          <cell r="O236">
            <v>5</v>
          </cell>
          <cell r="P236">
            <v>5000</v>
          </cell>
          <cell r="Q236">
            <v>0</v>
          </cell>
          <cell r="R236">
            <v>1</v>
          </cell>
          <cell r="S236">
            <v>1</v>
          </cell>
          <cell r="T236">
            <v>1</v>
          </cell>
          <cell r="U236">
            <v>0</v>
          </cell>
          <cell r="V236">
            <v>1</v>
          </cell>
          <cell r="W236">
            <v>0</v>
          </cell>
          <cell r="X236">
            <v>0</v>
          </cell>
          <cell r="Y236" t="str">
            <v/>
          </cell>
          <cell r="Z236">
            <v>0</v>
          </cell>
          <cell r="AA236" t="str">
            <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9.8000000000000007</v>
          </cell>
          <cell r="AT236">
            <v>0</v>
          </cell>
          <cell r="AU236">
            <v>0</v>
          </cell>
          <cell r="AV236">
            <v>0</v>
          </cell>
          <cell r="AW236">
            <v>0</v>
          </cell>
          <cell r="AX236"/>
          <cell r="AY236"/>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1</v>
          </cell>
          <cell r="BR236">
            <v>0</v>
          </cell>
          <cell r="BS236">
            <v>0</v>
          </cell>
          <cell r="BT236">
            <v>0</v>
          </cell>
          <cell r="BU236">
            <v>0</v>
          </cell>
          <cell r="BV236"/>
          <cell r="BW236"/>
          <cell r="BX236">
            <v>1</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0</v>
          </cell>
          <cell r="CP236">
            <v>1</v>
          </cell>
          <cell r="CQ236">
            <v>0</v>
          </cell>
          <cell r="CR236">
            <v>0</v>
          </cell>
          <cell r="CS236">
            <v>0</v>
          </cell>
          <cell r="CT236">
            <v>0</v>
          </cell>
          <cell r="CU236"/>
          <cell r="CV236"/>
          <cell r="CW236"/>
          <cell r="CX236"/>
          <cell r="CY236"/>
          <cell r="CZ236"/>
          <cell r="DA236"/>
          <cell r="DB236"/>
          <cell r="DC236"/>
          <cell r="DD236"/>
          <cell r="DE236"/>
          <cell r="DF236"/>
          <cell r="DG236"/>
          <cell r="DH236">
            <v>0</v>
          </cell>
          <cell r="DI236">
            <v>0</v>
          </cell>
          <cell r="DJ236">
            <v>0</v>
          </cell>
          <cell r="DK236">
            <v>0</v>
          </cell>
          <cell r="DL236">
            <v>0</v>
          </cell>
          <cell r="DM236">
            <v>0</v>
          </cell>
          <cell r="DN236">
            <v>1</v>
          </cell>
          <cell r="DO236">
            <v>1</v>
          </cell>
          <cell r="DP236">
            <v>1</v>
          </cell>
          <cell r="DQ236">
            <v>0</v>
          </cell>
          <cell r="DR236">
            <v>0</v>
          </cell>
          <cell r="DS236"/>
          <cell r="DT236"/>
          <cell r="DU236"/>
          <cell r="DV236"/>
          <cell r="DW236"/>
          <cell r="DX236"/>
          <cell r="DY236"/>
          <cell r="DZ236"/>
          <cell r="EA236"/>
          <cell r="EB236"/>
          <cell r="EC236"/>
          <cell r="ED236"/>
          <cell r="EE236"/>
          <cell r="EF236"/>
          <cell r="EG236">
            <v>0</v>
          </cell>
          <cell r="EH236">
            <v>0</v>
          </cell>
          <cell r="EI236">
            <v>0</v>
          </cell>
          <cell r="EJ236">
            <v>0</v>
          </cell>
          <cell r="EK236">
            <v>0</v>
          </cell>
          <cell r="EL236">
            <v>0</v>
          </cell>
          <cell r="EM236">
            <v>0</v>
          </cell>
          <cell r="EN236">
            <v>0</v>
          </cell>
          <cell r="EO236">
            <v>0</v>
          </cell>
          <cell r="EP236">
            <v>0</v>
          </cell>
          <cell r="EQ236">
            <v>0</v>
          </cell>
          <cell r="ER236">
            <v>0</v>
          </cell>
          <cell r="ES236"/>
          <cell r="ET236"/>
          <cell r="EU236"/>
          <cell r="EV236"/>
          <cell r="EW236"/>
          <cell r="EX236"/>
          <cell r="EY236"/>
          <cell r="EZ236"/>
          <cell r="FA236"/>
          <cell r="FB236"/>
          <cell r="FC236"/>
          <cell r="FD236"/>
          <cell r="FE236">
            <v>0</v>
          </cell>
          <cell r="FF236">
            <v>0</v>
          </cell>
          <cell r="FG236">
            <v>0</v>
          </cell>
          <cell r="FH236">
            <v>0</v>
          </cell>
          <cell r="FI236">
            <v>0</v>
          </cell>
          <cell r="FJ236">
            <v>0</v>
          </cell>
          <cell r="FK236">
            <v>0</v>
          </cell>
          <cell r="FL236">
            <v>0</v>
          </cell>
          <cell r="FM236">
            <v>0</v>
          </cell>
          <cell r="FN236">
            <v>0</v>
          </cell>
          <cell r="FO236">
            <v>0</v>
          </cell>
          <cell r="FP236">
            <v>0</v>
          </cell>
          <cell r="FQ236"/>
          <cell r="FR236"/>
          <cell r="FS236"/>
          <cell r="FT236"/>
          <cell r="FU236"/>
          <cell r="FV236"/>
          <cell r="FW236"/>
          <cell r="FX236"/>
          <cell r="FY236"/>
          <cell r="FZ236"/>
          <cell r="GA236"/>
          <cell r="GB236"/>
          <cell r="GC236">
            <v>0</v>
          </cell>
          <cell r="GD236">
            <v>0</v>
          </cell>
          <cell r="GE236">
            <v>0</v>
          </cell>
          <cell r="GF236">
            <v>0</v>
          </cell>
          <cell r="GG236">
            <v>0</v>
          </cell>
          <cell r="GH236">
            <v>0</v>
          </cell>
          <cell r="GI236">
            <v>0</v>
          </cell>
          <cell r="GJ236">
            <v>0</v>
          </cell>
          <cell r="GK236">
            <v>0</v>
          </cell>
          <cell r="GL236">
            <v>0</v>
          </cell>
          <cell r="GM236">
            <v>0</v>
          </cell>
          <cell r="GN236">
            <v>0</v>
          </cell>
          <cell r="GO236"/>
          <cell r="GP236">
            <v>0</v>
          </cell>
          <cell r="GQ236">
            <v>0</v>
          </cell>
          <cell r="GR236">
            <v>0</v>
          </cell>
          <cell r="GS236"/>
          <cell r="GT236"/>
          <cell r="GU236"/>
          <cell r="GV236"/>
          <cell r="GW236"/>
          <cell r="GX236"/>
          <cell r="GY236"/>
          <cell r="GZ236"/>
          <cell r="HA236"/>
          <cell r="HB236"/>
          <cell r="HC236">
            <v>0</v>
          </cell>
          <cell r="HD236">
            <v>0</v>
          </cell>
          <cell r="HE236">
            <v>0</v>
          </cell>
          <cell r="HF236">
            <v>0</v>
          </cell>
          <cell r="HG236">
            <v>0</v>
          </cell>
          <cell r="HH236">
            <v>1</v>
          </cell>
          <cell r="HI236">
            <v>0</v>
          </cell>
          <cell r="HJ236"/>
          <cell r="HK236"/>
          <cell r="HL236"/>
          <cell r="HM236"/>
          <cell r="HN236"/>
          <cell r="HO236">
            <v>0</v>
          </cell>
          <cell r="HP236">
            <v>0</v>
          </cell>
          <cell r="HQ236">
            <v>0</v>
          </cell>
          <cell r="HR236">
            <v>0</v>
          </cell>
          <cell r="HS236">
            <v>0</v>
          </cell>
          <cell r="HT236"/>
          <cell r="HU236">
            <v>0</v>
          </cell>
          <cell r="HV236"/>
          <cell r="HW236">
            <v>0</v>
          </cell>
          <cell r="HX236"/>
          <cell r="HY236">
            <v>0</v>
          </cell>
          <cell r="HZ236">
            <v>0</v>
          </cell>
          <cell r="IA236">
            <v>0</v>
          </cell>
          <cell r="IB236">
            <v>9.8000000000000007</v>
          </cell>
          <cell r="IC236">
            <v>0</v>
          </cell>
          <cell r="ID236">
            <v>0.98000000000000009</v>
          </cell>
          <cell r="IE236">
            <v>0</v>
          </cell>
          <cell r="IF236">
            <v>0</v>
          </cell>
          <cell r="IG236">
            <v>0</v>
          </cell>
          <cell r="IH236">
            <v>0</v>
          </cell>
          <cell r="II236">
            <v>0</v>
          </cell>
          <cell r="IJ236"/>
          <cell r="IK236"/>
          <cell r="IL236"/>
          <cell r="IM236">
            <v>0</v>
          </cell>
          <cell r="IN236">
            <v>1000</v>
          </cell>
        </row>
        <row r="237">
          <cell r="A237">
            <v>234</v>
          </cell>
          <cell r="B237" t="str">
            <v>Unnao</v>
          </cell>
          <cell r="C237" t="str">
            <v>UTTAR PRADESH</v>
          </cell>
          <cell r="D237" t="str">
            <v>North</v>
          </cell>
          <cell r="E237" t="str">
            <v>SHREE LAKSHMAN ROLLING MILL (INDIA) LLP</v>
          </cell>
          <cell r="F237"/>
          <cell r="G237"/>
          <cell r="H237">
            <v>0.5</v>
          </cell>
          <cell r="I237"/>
          <cell r="J237" t="str">
            <v>Medium</v>
          </cell>
          <cell r="K237"/>
          <cell r="L237"/>
          <cell r="M237"/>
          <cell r="N237" t="str">
            <v>Ashutosh Shukla</v>
          </cell>
          <cell r="O237">
            <v>0</v>
          </cell>
          <cell r="P237">
            <v>3700</v>
          </cell>
          <cell r="Q237">
            <v>0</v>
          </cell>
          <cell r="R237">
            <v>0</v>
          </cell>
          <cell r="S237">
            <v>0</v>
          </cell>
          <cell r="T237">
            <v>3</v>
          </cell>
          <cell r="U237">
            <v>0</v>
          </cell>
          <cell r="V237">
            <v>0</v>
          </cell>
          <cell r="W237">
            <v>0</v>
          </cell>
          <cell r="X237">
            <v>0</v>
          </cell>
          <cell r="Y237" t="str">
            <v/>
          </cell>
          <cell r="Z237">
            <v>0</v>
          </cell>
          <cell r="AA237" t="str">
            <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cell r="AY237"/>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cell r="BW237"/>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0</v>
          </cell>
          <cell r="CQ237">
            <v>0</v>
          </cell>
          <cell r="CR237">
            <v>0</v>
          </cell>
          <cell r="CS237">
            <v>0</v>
          </cell>
          <cell r="CT237">
            <v>0</v>
          </cell>
          <cell r="CU237"/>
          <cell r="CV237"/>
          <cell r="CW237"/>
          <cell r="CX237"/>
          <cell r="CY237"/>
          <cell r="CZ237"/>
          <cell r="DA237"/>
          <cell r="DB237"/>
          <cell r="DC237"/>
          <cell r="DD237"/>
          <cell r="DE237"/>
          <cell r="DF237"/>
          <cell r="DG237"/>
          <cell r="DH237">
            <v>0</v>
          </cell>
          <cell r="DI237">
            <v>0</v>
          </cell>
          <cell r="DJ237">
            <v>0</v>
          </cell>
          <cell r="DK237">
            <v>0</v>
          </cell>
          <cell r="DL237">
            <v>0</v>
          </cell>
          <cell r="DM237">
            <v>0</v>
          </cell>
          <cell r="DN237">
            <v>0</v>
          </cell>
          <cell r="DO237">
            <v>0</v>
          </cell>
          <cell r="DP237">
            <v>0</v>
          </cell>
          <cell r="DQ237">
            <v>0</v>
          </cell>
          <cell r="DR237">
            <v>0</v>
          </cell>
          <cell r="DS237"/>
          <cell r="DT237"/>
          <cell r="DU237"/>
          <cell r="DV237"/>
          <cell r="DW237"/>
          <cell r="DX237"/>
          <cell r="DY237"/>
          <cell r="DZ237"/>
          <cell r="EA237"/>
          <cell r="EB237"/>
          <cell r="EC237"/>
          <cell r="ED237"/>
          <cell r="EE237"/>
          <cell r="EF237"/>
          <cell r="EG237">
            <v>0</v>
          </cell>
          <cell r="EH237">
            <v>0</v>
          </cell>
          <cell r="EI237">
            <v>0</v>
          </cell>
          <cell r="EJ237">
            <v>0</v>
          </cell>
          <cell r="EK237">
            <v>0</v>
          </cell>
          <cell r="EL237">
            <v>0</v>
          </cell>
          <cell r="EM237">
            <v>0</v>
          </cell>
          <cell r="EN237">
            <v>0</v>
          </cell>
          <cell r="EO237">
            <v>0</v>
          </cell>
          <cell r="EP237">
            <v>0</v>
          </cell>
          <cell r="EQ237">
            <v>0</v>
          </cell>
          <cell r="ER237">
            <v>0</v>
          </cell>
          <cell r="ES237"/>
          <cell r="ET237"/>
          <cell r="EU237"/>
          <cell r="EV237"/>
          <cell r="EW237"/>
          <cell r="EX237"/>
          <cell r="EY237"/>
          <cell r="EZ237"/>
          <cell r="FA237"/>
          <cell r="FB237"/>
          <cell r="FC237"/>
          <cell r="FD237"/>
          <cell r="FE237">
            <v>0</v>
          </cell>
          <cell r="FF237">
            <v>0</v>
          </cell>
          <cell r="FG237">
            <v>0</v>
          </cell>
          <cell r="FH237">
            <v>0</v>
          </cell>
          <cell r="FI237">
            <v>0</v>
          </cell>
          <cell r="FJ237">
            <v>0</v>
          </cell>
          <cell r="FK237">
            <v>0</v>
          </cell>
          <cell r="FL237">
            <v>0</v>
          </cell>
          <cell r="FM237">
            <v>0</v>
          </cell>
          <cell r="FN237">
            <v>0</v>
          </cell>
          <cell r="FO237">
            <v>0</v>
          </cell>
          <cell r="FP237">
            <v>0</v>
          </cell>
          <cell r="FQ237"/>
          <cell r="FR237"/>
          <cell r="FS237"/>
          <cell r="FT237"/>
          <cell r="FU237"/>
          <cell r="FV237"/>
          <cell r="FW237"/>
          <cell r="FX237"/>
          <cell r="FY237"/>
          <cell r="FZ237"/>
          <cell r="GA237"/>
          <cell r="GB237"/>
          <cell r="GC237">
            <v>0</v>
          </cell>
          <cell r="GD237">
            <v>0</v>
          </cell>
          <cell r="GE237">
            <v>0</v>
          </cell>
          <cell r="GF237">
            <v>0</v>
          </cell>
          <cell r="GG237">
            <v>0</v>
          </cell>
          <cell r="GH237">
            <v>0</v>
          </cell>
          <cell r="GI237">
            <v>0</v>
          </cell>
          <cell r="GJ237">
            <v>0</v>
          </cell>
          <cell r="GK237">
            <v>0</v>
          </cell>
          <cell r="GL237">
            <v>0</v>
          </cell>
          <cell r="GM237">
            <v>0</v>
          </cell>
          <cell r="GN237">
            <v>0</v>
          </cell>
          <cell r="GO237"/>
          <cell r="GP237">
            <v>0</v>
          </cell>
          <cell r="GQ237">
            <v>0</v>
          </cell>
          <cell r="GR237">
            <v>0</v>
          </cell>
          <cell r="GS237"/>
          <cell r="GT237"/>
          <cell r="GU237"/>
          <cell r="GV237"/>
          <cell r="GW237"/>
          <cell r="GX237"/>
          <cell r="GY237"/>
          <cell r="GZ237"/>
          <cell r="HA237"/>
          <cell r="HB237"/>
          <cell r="HC237">
            <v>0</v>
          </cell>
          <cell r="HD237">
            <v>0</v>
          </cell>
          <cell r="HE237">
            <v>0</v>
          </cell>
          <cell r="HF237">
            <v>0</v>
          </cell>
          <cell r="HG237">
            <v>0</v>
          </cell>
          <cell r="HH237">
            <v>0</v>
          </cell>
          <cell r="HI237">
            <v>0</v>
          </cell>
          <cell r="HJ237"/>
          <cell r="HK237"/>
          <cell r="HL237"/>
          <cell r="HM237"/>
          <cell r="HN237"/>
          <cell r="HO237">
            <v>0</v>
          </cell>
          <cell r="HP237">
            <v>0</v>
          </cell>
          <cell r="HQ237">
            <v>0</v>
          </cell>
          <cell r="HR237">
            <v>0</v>
          </cell>
          <cell r="HS237">
            <v>0</v>
          </cell>
          <cell r="HT237"/>
          <cell r="HU237">
            <v>0</v>
          </cell>
          <cell r="HV237"/>
          <cell r="HW237">
            <v>0</v>
          </cell>
          <cell r="HX237"/>
          <cell r="HY237">
            <v>0</v>
          </cell>
          <cell r="HZ237">
            <v>0</v>
          </cell>
          <cell r="IA237">
            <v>0</v>
          </cell>
          <cell r="IB237">
            <v>0</v>
          </cell>
          <cell r="IC237">
            <v>0</v>
          </cell>
          <cell r="ID237">
            <v>0</v>
          </cell>
          <cell r="IE237">
            <v>0</v>
          </cell>
          <cell r="IF237">
            <v>0</v>
          </cell>
          <cell r="IG237">
            <v>0</v>
          </cell>
          <cell r="IH237">
            <v>0</v>
          </cell>
          <cell r="II237">
            <v>0</v>
          </cell>
          <cell r="IJ237"/>
          <cell r="IK237"/>
          <cell r="IL237"/>
          <cell r="IM237">
            <v>0</v>
          </cell>
          <cell r="IN237">
            <v>125</v>
          </cell>
        </row>
        <row r="238">
          <cell r="A238">
            <v>235</v>
          </cell>
          <cell r="B238" t="str">
            <v>Meerut</v>
          </cell>
          <cell r="C238" t="str">
            <v>UTTAR PRADESH</v>
          </cell>
          <cell r="D238" t="str">
            <v>North</v>
          </cell>
          <cell r="E238" t="str">
            <v>OPTRIX INFRA LLP</v>
          </cell>
          <cell r="F238"/>
          <cell r="G238"/>
          <cell r="H238">
            <v>0.5</v>
          </cell>
          <cell r="I238"/>
          <cell r="J238" t="str">
            <v>Medium</v>
          </cell>
          <cell r="K238"/>
          <cell r="L238"/>
          <cell r="M238" t="str">
            <v>Dinesh Mohan</v>
          </cell>
          <cell r="N238" t="str">
            <v>Shiv Kumar</v>
          </cell>
          <cell r="O238">
            <v>5</v>
          </cell>
          <cell r="P238">
            <v>4500</v>
          </cell>
          <cell r="Q238">
            <v>0</v>
          </cell>
          <cell r="R238">
            <v>1</v>
          </cell>
          <cell r="S238">
            <v>1</v>
          </cell>
          <cell r="T238">
            <v>1</v>
          </cell>
          <cell r="U238">
            <v>0</v>
          </cell>
          <cell r="V238">
            <v>6</v>
          </cell>
          <cell r="W238">
            <v>0</v>
          </cell>
          <cell r="X238">
            <v>0</v>
          </cell>
          <cell r="Y238" t="str">
            <v/>
          </cell>
          <cell r="Z238">
            <v>0</v>
          </cell>
          <cell r="AA238" t="str">
            <v/>
          </cell>
          <cell r="AB238">
            <v>35</v>
          </cell>
          <cell r="AC238">
            <v>0</v>
          </cell>
          <cell r="AD238">
            <v>0</v>
          </cell>
          <cell r="AE238">
            <v>0</v>
          </cell>
          <cell r="AF238">
            <v>0</v>
          </cell>
          <cell r="AG238">
            <v>0</v>
          </cell>
          <cell r="AH238">
            <v>0</v>
          </cell>
          <cell r="AI238">
            <v>0</v>
          </cell>
          <cell r="AJ238">
            <v>0</v>
          </cell>
          <cell r="AK238">
            <v>54.17</v>
          </cell>
          <cell r="AL238">
            <v>52</v>
          </cell>
          <cell r="AM238">
            <v>0</v>
          </cell>
          <cell r="AN238">
            <v>117</v>
          </cell>
          <cell r="AO238">
            <v>19</v>
          </cell>
          <cell r="AP238">
            <v>0</v>
          </cell>
          <cell r="AQ238">
            <v>0</v>
          </cell>
          <cell r="AR238">
            <v>0</v>
          </cell>
          <cell r="AS238">
            <v>2</v>
          </cell>
          <cell r="AT238">
            <v>0</v>
          </cell>
          <cell r="AU238">
            <v>0</v>
          </cell>
          <cell r="AV238">
            <v>0</v>
          </cell>
          <cell r="AW238">
            <v>8</v>
          </cell>
          <cell r="AX238"/>
          <cell r="AY238"/>
          <cell r="AZ238">
            <v>1</v>
          </cell>
          <cell r="BA238">
            <v>0</v>
          </cell>
          <cell r="BB238">
            <v>0</v>
          </cell>
          <cell r="BC238">
            <v>0</v>
          </cell>
          <cell r="BD238">
            <v>0</v>
          </cell>
          <cell r="BE238">
            <v>0</v>
          </cell>
          <cell r="BF238">
            <v>0</v>
          </cell>
          <cell r="BG238">
            <v>0</v>
          </cell>
          <cell r="BH238">
            <v>0</v>
          </cell>
          <cell r="BI238">
            <v>1</v>
          </cell>
          <cell r="BJ238">
            <v>1</v>
          </cell>
          <cell r="BK238">
            <v>0</v>
          </cell>
          <cell r="BL238">
            <v>3</v>
          </cell>
          <cell r="BM238">
            <v>0</v>
          </cell>
          <cell r="BN238">
            <v>0</v>
          </cell>
          <cell r="BO238">
            <v>0</v>
          </cell>
          <cell r="BP238">
            <v>0</v>
          </cell>
          <cell r="BQ238">
            <v>0</v>
          </cell>
          <cell r="BR238">
            <v>0</v>
          </cell>
          <cell r="BS238">
            <v>0</v>
          </cell>
          <cell r="BT238">
            <v>0</v>
          </cell>
          <cell r="BU238">
            <v>0</v>
          </cell>
          <cell r="BV238"/>
          <cell r="BW238"/>
          <cell r="BX238">
            <v>6</v>
          </cell>
          <cell r="BY238">
            <v>1</v>
          </cell>
          <cell r="BZ238">
            <v>0</v>
          </cell>
          <cell r="CA238">
            <v>0</v>
          </cell>
          <cell r="CB238">
            <v>0</v>
          </cell>
          <cell r="CC238">
            <v>0</v>
          </cell>
          <cell r="CD238">
            <v>0</v>
          </cell>
          <cell r="CE238">
            <v>0</v>
          </cell>
          <cell r="CF238">
            <v>0</v>
          </cell>
          <cell r="CG238">
            <v>0</v>
          </cell>
          <cell r="CH238">
            <v>1</v>
          </cell>
          <cell r="CI238">
            <v>1</v>
          </cell>
          <cell r="CJ238">
            <v>0</v>
          </cell>
          <cell r="CK238">
            <v>4</v>
          </cell>
          <cell r="CL238">
            <v>1</v>
          </cell>
          <cell r="CM238">
            <v>0</v>
          </cell>
          <cell r="CN238">
            <v>0</v>
          </cell>
          <cell r="CO238">
            <v>0</v>
          </cell>
          <cell r="CP238">
            <v>1</v>
          </cell>
          <cell r="CQ238">
            <v>0</v>
          </cell>
          <cell r="CR238">
            <v>0</v>
          </cell>
          <cell r="CS238">
            <v>0</v>
          </cell>
          <cell r="CT238">
            <v>2</v>
          </cell>
          <cell r="CU238"/>
          <cell r="CV238"/>
          <cell r="CW238"/>
          <cell r="CX238"/>
          <cell r="CY238"/>
          <cell r="CZ238"/>
          <cell r="DA238"/>
          <cell r="DB238"/>
          <cell r="DC238"/>
          <cell r="DD238"/>
          <cell r="DE238"/>
          <cell r="DF238"/>
          <cell r="DG238"/>
          <cell r="DH238">
            <v>2</v>
          </cell>
          <cell r="DI238">
            <v>4</v>
          </cell>
          <cell r="DJ238">
            <v>4</v>
          </cell>
          <cell r="DK238">
            <v>4</v>
          </cell>
          <cell r="DL238">
            <v>1</v>
          </cell>
          <cell r="DM238">
            <v>0</v>
          </cell>
          <cell r="DN238">
            <v>1</v>
          </cell>
          <cell r="DO238">
            <v>1</v>
          </cell>
          <cell r="DP238">
            <v>1</v>
          </cell>
          <cell r="DQ238">
            <v>0</v>
          </cell>
          <cell r="DR238">
            <v>2</v>
          </cell>
          <cell r="DS238"/>
          <cell r="DT238"/>
          <cell r="DU238"/>
          <cell r="DV238"/>
          <cell r="DW238"/>
          <cell r="DX238"/>
          <cell r="DY238"/>
          <cell r="DZ238"/>
          <cell r="EA238"/>
          <cell r="EB238"/>
          <cell r="EC238"/>
          <cell r="ED238"/>
          <cell r="EE238"/>
          <cell r="EF238"/>
          <cell r="EG238">
            <v>1</v>
          </cell>
          <cell r="EH238">
            <v>1</v>
          </cell>
          <cell r="EI238">
            <v>1</v>
          </cell>
          <cell r="EJ238">
            <v>0</v>
          </cell>
          <cell r="EK238">
            <v>0</v>
          </cell>
          <cell r="EL238">
            <v>0</v>
          </cell>
          <cell r="EM238">
            <v>0</v>
          </cell>
          <cell r="EN238">
            <v>0</v>
          </cell>
          <cell r="EO238">
            <v>0</v>
          </cell>
          <cell r="EP238">
            <v>0</v>
          </cell>
          <cell r="EQ238">
            <v>0</v>
          </cell>
          <cell r="ER238">
            <v>0</v>
          </cell>
          <cell r="ES238"/>
          <cell r="ET238"/>
          <cell r="EU238"/>
          <cell r="EV238"/>
          <cell r="EW238"/>
          <cell r="EX238"/>
          <cell r="EY238"/>
          <cell r="EZ238"/>
          <cell r="FA238"/>
          <cell r="FB238"/>
          <cell r="FC238"/>
          <cell r="FD238"/>
          <cell r="FE238">
            <v>1</v>
          </cell>
          <cell r="FF238">
            <v>1</v>
          </cell>
          <cell r="FG238">
            <v>1</v>
          </cell>
          <cell r="FH238">
            <v>0</v>
          </cell>
          <cell r="FI238">
            <v>0</v>
          </cell>
          <cell r="FJ238">
            <v>0</v>
          </cell>
          <cell r="FK238">
            <v>0</v>
          </cell>
          <cell r="FL238">
            <v>0</v>
          </cell>
          <cell r="FM238">
            <v>0</v>
          </cell>
          <cell r="FN238">
            <v>0</v>
          </cell>
          <cell r="FO238">
            <v>0</v>
          </cell>
          <cell r="FP238">
            <v>0</v>
          </cell>
          <cell r="FQ238"/>
          <cell r="FR238"/>
          <cell r="FS238"/>
          <cell r="FT238"/>
          <cell r="FU238"/>
          <cell r="FV238"/>
          <cell r="FW238"/>
          <cell r="FX238"/>
          <cell r="FY238"/>
          <cell r="FZ238"/>
          <cell r="GA238"/>
          <cell r="GB238"/>
          <cell r="GC238">
            <v>1</v>
          </cell>
          <cell r="GD238">
            <v>1</v>
          </cell>
          <cell r="GE238">
            <v>1</v>
          </cell>
          <cell r="GF238">
            <v>0</v>
          </cell>
          <cell r="GG238">
            <v>0</v>
          </cell>
          <cell r="GH238">
            <v>0</v>
          </cell>
          <cell r="GI238">
            <v>0</v>
          </cell>
          <cell r="GJ238">
            <v>0</v>
          </cell>
          <cell r="GK238">
            <v>0</v>
          </cell>
          <cell r="GL238">
            <v>0</v>
          </cell>
          <cell r="GM238">
            <v>0</v>
          </cell>
          <cell r="GN238">
            <v>0</v>
          </cell>
          <cell r="GO238"/>
          <cell r="GP238">
            <v>0</v>
          </cell>
          <cell r="GQ238">
            <v>1</v>
          </cell>
          <cell r="GR238">
            <v>0</v>
          </cell>
          <cell r="GS238"/>
          <cell r="GT238"/>
          <cell r="GU238"/>
          <cell r="GV238"/>
          <cell r="GW238"/>
          <cell r="GX238"/>
          <cell r="GY238"/>
          <cell r="GZ238"/>
          <cell r="HA238"/>
          <cell r="HB238"/>
          <cell r="HC238">
            <v>0</v>
          </cell>
          <cell r="HD238">
            <v>0</v>
          </cell>
          <cell r="HE238">
            <v>0</v>
          </cell>
          <cell r="HF238">
            <v>0</v>
          </cell>
          <cell r="HG238">
            <v>0</v>
          </cell>
          <cell r="HH238">
            <v>0</v>
          </cell>
          <cell r="HI238">
            <v>1</v>
          </cell>
          <cell r="HJ238"/>
          <cell r="HK238"/>
          <cell r="HL238"/>
          <cell r="HM238"/>
          <cell r="HN238"/>
          <cell r="HO238">
            <v>0</v>
          </cell>
          <cell r="HP238">
            <v>0</v>
          </cell>
          <cell r="HQ238">
            <v>0</v>
          </cell>
          <cell r="HR238">
            <v>0</v>
          </cell>
          <cell r="HS238">
            <v>0</v>
          </cell>
          <cell r="HT238"/>
          <cell r="HU238">
            <v>0</v>
          </cell>
          <cell r="HV238"/>
          <cell r="HW238">
            <v>0</v>
          </cell>
          <cell r="HX238"/>
          <cell r="HY238">
            <v>0</v>
          </cell>
          <cell r="HZ238">
            <v>0</v>
          </cell>
          <cell r="IA238">
            <v>141.17000000000002</v>
          </cell>
          <cell r="IB238">
            <v>146</v>
          </cell>
          <cell r="IC238">
            <v>11.764166666666668</v>
          </cell>
          <cell r="ID238">
            <v>14.6</v>
          </cell>
          <cell r="IE238">
            <v>11.666666666666666</v>
          </cell>
          <cell r="IF238">
            <v>0</v>
          </cell>
          <cell r="IG238">
            <v>0</v>
          </cell>
          <cell r="IH238">
            <v>35.39</v>
          </cell>
          <cell r="II238">
            <v>45.333333333333336</v>
          </cell>
          <cell r="IJ238"/>
          <cell r="IK238"/>
          <cell r="IL238"/>
          <cell r="IM238">
            <v>2.6666666666666665</v>
          </cell>
          <cell r="IN238">
            <v>1000</v>
          </cell>
        </row>
        <row r="239">
          <cell r="A239">
            <v>236</v>
          </cell>
          <cell r="B239" t="str">
            <v>Barabanki</v>
          </cell>
          <cell r="C239" t="str">
            <v>UTTAR PRADESH</v>
          </cell>
          <cell r="D239" t="str">
            <v>North</v>
          </cell>
          <cell r="E239" t="str">
            <v>SHREE LAKSHMAN ROLLING MILL (INDIA) LLP</v>
          </cell>
          <cell r="F239"/>
          <cell r="G239"/>
          <cell r="H239">
            <v>0.5</v>
          </cell>
          <cell r="I239"/>
          <cell r="J239" t="str">
            <v>Medium</v>
          </cell>
          <cell r="K239"/>
          <cell r="L239"/>
          <cell r="M239"/>
          <cell r="N239" t="str">
            <v>Deepanshu</v>
          </cell>
          <cell r="O239">
            <v>3</v>
          </cell>
          <cell r="P239">
            <v>3500</v>
          </cell>
          <cell r="Q239">
            <v>0</v>
          </cell>
          <cell r="R239">
            <v>1</v>
          </cell>
          <cell r="S239">
            <v>0</v>
          </cell>
          <cell r="T239">
            <v>5</v>
          </cell>
          <cell r="U239">
            <v>0</v>
          </cell>
          <cell r="V239">
            <v>1</v>
          </cell>
          <cell r="W239">
            <v>0</v>
          </cell>
          <cell r="X239">
            <v>0</v>
          </cell>
          <cell r="Y239" t="str">
            <v/>
          </cell>
          <cell r="Z239">
            <v>0</v>
          </cell>
          <cell r="AA239" t="str">
            <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cell r="AY239"/>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cell r="BW239"/>
          <cell r="BX239">
            <v>1</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cell r="CV239"/>
          <cell r="CW239"/>
          <cell r="CX239"/>
          <cell r="CY239"/>
          <cell r="CZ239"/>
          <cell r="DA239"/>
          <cell r="DB239"/>
          <cell r="DC239"/>
          <cell r="DD239"/>
          <cell r="DE239"/>
          <cell r="DF239"/>
          <cell r="DG239"/>
          <cell r="DH239">
            <v>0</v>
          </cell>
          <cell r="DI239">
            <v>0</v>
          </cell>
          <cell r="DJ239">
            <v>0</v>
          </cell>
          <cell r="DK239">
            <v>0</v>
          </cell>
          <cell r="DL239">
            <v>0</v>
          </cell>
          <cell r="DM239">
            <v>0</v>
          </cell>
          <cell r="DN239">
            <v>0</v>
          </cell>
          <cell r="DO239">
            <v>0</v>
          </cell>
          <cell r="DP239">
            <v>0</v>
          </cell>
          <cell r="DQ239">
            <v>0</v>
          </cell>
          <cell r="DR239">
            <v>0</v>
          </cell>
          <cell r="DS239"/>
          <cell r="DT239"/>
          <cell r="DU239"/>
          <cell r="DV239"/>
          <cell r="DW239"/>
          <cell r="DX239"/>
          <cell r="DY239"/>
          <cell r="DZ239"/>
          <cell r="EA239"/>
          <cell r="EB239"/>
          <cell r="EC239"/>
          <cell r="ED239"/>
          <cell r="EE239"/>
          <cell r="EF239"/>
          <cell r="EG239">
            <v>1</v>
          </cell>
          <cell r="EH239">
            <v>1</v>
          </cell>
          <cell r="EI239">
            <v>1</v>
          </cell>
          <cell r="EJ239">
            <v>0</v>
          </cell>
          <cell r="EK239">
            <v>0</v>
          </cell>
          <cell r="EL239">
            <v>0</v>
          </cell>
          <cell r="EM239">
            <v>0</v>
          </cell>
          <cell r="EN239">
            <v>0</v>
          </cell>
          <cell r="EO239">
            <v>0</v>
          </cell>
          <cell r="EP239">
            <v>0</v>
          </cell>
          <cell r="EQ239">
            <v>0</v>
          </cell>
          <cell r="ER239">
            <v>0</v>
          </cell>
          <cell r="ES239"/>
          <cell r="ET239"/>
          <cell r="EU239"/>
          <cell r="EV239"/>
          <cell r="EW239"/>
          <cell r="EX239"/>
          <cell r="EY239"/>
          <cell r="EZ239"/>
          <cell r="FA239"/>
          <cell r="FB239"/>
          <cell r="FC239"/>
          <cell r="FD239"/>
          <cell r="FE239">
            <v>3</v>
          </cell>
          <cell r="FF239">
            <v>1</v>
          </cell>
          <cell r="FG239">
            <v>1</v>
          </cell>
          <cell r="FH239">
            <v>0</v>
          </cell>
          <cell r="FI239">
            <v>0</v>
          </cell>
          <cell r="FJ239">
            <v>0</v>
          </cell>
          <cell r="FK239">
            <v>0</v>
          </cell>
          <cell r="FL239">
            <v>0</v>
          </cell>
          <cell r="FM239">
            <v>0</v>
          </cell>
          <cell r="FN239">
            <v>0</v>
          </cell>
          <cell r="FO239">
            <v>0</v>
          </cell>
          <cell r="FP239">
            <v>0</v>
          </cell>
          <cell r="FQ239"/>
          <cell r="FR239"/>
          <cell r="FS239"/>
          <cell r="FT239"/>
          <cell r="FU239"/>
          <cell r="FV239"/>
          <cell r="FW239"/>
          <cell r="FX239"/>
          <cell r="FY239"/>
          <cell r="FZ239"/>
          <cell r="GA239"/>
          <cell r="GB239"/>
          <cell r="GC239">
            <v>3</v>
          </cell>
          <cell r="GD239">
            <v>3</v>
          </cell>
          <cell r="GE239">
            <v>1</v>
          </cell>
          <cell r="GF239">
            <v>0</v>
          </cell>
          <cell r="GG239">
            <v>0</v>
          </cell>
          <cell r="GH239">
            <v>0</v>
          </cell>
          <cell r="GI239">
            <v>0</v>
          </cell>
          <cell r="GJ239">
            <v>0</v>
          </cell>
          <cell r="GK239">
            <v>0</v>
          </cell>
          <cell r="GL239">
            <v>0</v>
          </cell>
          <cell r="GM239">
            <v>0</v>
          </cell>
          <cell r="GN239">
            <v>0</v>
          </cell>
          <cell r="GO239"/>
          <cell r="GP239">
            <v>0</v>
          </cell>
          <cell r="GQ239">
            <v>1</v>
          </cell>
          <cell r="GR239">
            <v>0</v>
          </cell>
          <cell r="GS239"/>
          <cell r="GT239"/>
          <cell r="GU239"/>
          <cell r="GV239"/>
          <cell r="GW239"/>
          <cell r="GX239"/>
          <cell r="GY239"/>
          <cell r="GZ239"/>
          <cell r="HA239"/>
          <cell r="HB239"/>
          <cell r="HC239">
            <v>0</v>
          </cell>
          <cell r="HD239">
            <v>0</v>
          </cell>
          <cell r="HE239">
            <v>0</v>
          </cell>
          <cell r="HF239">
            <v>0</v>
          </cell>
          <cell r="HG239">
            <v>0</v>
          </cell>
          <cell r="HH239">
            <v>0</v>
          </cell>
          <cell r="HI239">
            <v>0</v>
          </cell>
          <cell r="HJ239"/>
          <cell r="HK239"/>
          <cell r="HL239"/>
          <cell r="HM239"/>
          <cell r="HN239"/>
          <cell r="HO239">
            <v>0</v>
          </cell>
          <cell r="HP239">
            <v>0</v>
          </cell>
          <cell r="HQ239">
            <v>0</v>
          </cell>
          <cell r="HR239">
            <v>0</v>
          </cell>
          <cell r="HS239">
            <v>0</v>
          </cell>
          <cell r="HT239"/>
          <cell r="HU239">
            <v>0</v>
          </cell>
          <cell r="HV239"/>
          <cell r="HW239">
            <v>0</v>
          </cell>
          <cell r="HX239"/>
          <cell r="HY239">
            <v>0</v>
          </cell>
          <cell r="HZ239">
            <v>0</v>
          </cell>
          <cell r="IA239">
            <v>0</v>
          </cell>
          <cell r="IB239">
            <v>0</v>
          </cell>
          <cell r="IC239">
            <v>0</v>
          </cell>
          <cell r="ID239">
            <v>0</v>
          </cell>
          <cell r="IE239">
            <v>0</v>
          </cell>
          <cell r="IF239">
            <v>0</v>
          </cell>
          <cell r="IG239">
            <v>0</v>
          </cell>
          <cell r="IH239">
            <v>0</v>
          </cell>
          <cell r="II239">
            <v>0</v>
          </cell>
          <cell r="IJ239"/>
          <cell r="IK239"/>
          <cell r="IL239"/>
          <cell r="IM239">
            <v>0</v>
          </cell>
          <cell r="IN239">
            <v>565</v>
          </cell>
        </row>
        <row r="240">
          <cell r="A240">
            <v>237</v>
          </cell>
          <cell r="B240" t="str">
            <v>Gorakhpur</v>
          </cell>
          <cell r="C240" t="str">
            <v>UTTAR PRADESH</v>
          </cell>
          <cell r="D240" t="str">
            <v>North</v>
          </cell>
          <cell r="E240" t="str">
            <v>GOBINDGARH IRON LLP</v>
          </cell>
          <cell r="F240"/>
          <cell r="G240"/>
          <cell r="H240">
            <v>0.5</v>
          </cell>
          <cell r="I240"/>
          <cell r="J240" t="str">
            <v>Medium</v>
          </cell>
          <cell r="K240">
            <v>1</v>
          </cell>
          <cell r="L240">
            <v>1</v>
          </cell>
          <cell r="M240" t="str">
            <v>Mohd Ansari</v>
          </cell>
          <cell r="N240"/>
          <cell r="O240">
            <v>0</v>
          </cell>
          <cell r="P240">
            <v>3500</v>
          </cell>
          <cell r="Q240">
            <v>0</v>
          </cell>
          <cell r="R240">
            <v>0</v>
          </cell>
          <cell r="S240">
            <v>0</v>
          </cell>
          <cell r="T240">
            <v>6</v>
          </cell>
          <cell r="U240">
            <v>0</v>
          </cell>
          <cell r="V240">
            <v>8</v>
          </cell>
          <cell r="W240">
            <v>0</v>
          </cell>
          <cell r="X240">
            <v>200</v>
          </cell>
          <cell r="Y240">
            <v>0.52174500000000001</v>
          </cell>
          <cell r="Z240">
            <v>5.7142857142857141E-2</v>
          </cell>
          <cell r="AA240">
            <v>2.9814E-2</v>
          </cell>
          <cell r="AB240">
            <v>50</v>
          </cell>
          <cell r="AC240">
            <v>45</v>
          </cell>
          <cell r="AD240">
            <v>106</v>
          </cell>
          <cell r="AE240">
            <v>19</v>
          </cell>
          <cell r="AF240">
            <v>5</v>
          </cell>
          <cell r="AG240">
            <v>23</v>
          </cell>
          <cell r="AH240">
            <v>58</v>
          </cell>
          <cell r="AI240">
            <v>180</v>
          </cell>
          <cell r="AJ240">
            <v>85</v>
          </cell>
          <cell r="AK240">
            <v>68</v>
          </cell>
          <cell r="AL240">
            <v>125</v>
          </cell>
          <cell r="AM240">
            <v>199</v>
          </cell>
          <cell r="AN240">
            <v>55</v>
          </cell>
          <cell r="AO240">
            <v>129</v>
          </cell>
          <cell r="AP240">
            <v>91.1</v>
          </cell>
          <cell r="AQ240">
            <v>84.93</v>
          </cell>
          <cell r="AR240">
            <v>104</v>
          </cell>
          <cell r="AS240">
            <v>130.46</v>
          </cell>
          <cell r="AT240">
            <v>35</v>
          </cell>
          <cell r="AU240">
            <v>75</v>
          </cell>
          <cell r="AV240">
            <v>0</v>
          </cell>
          <cell r="AW240">
            <v>339</v>
          </cell>
          <cell r="AX240"/>
          <cell r="AY240"/>
          <cell r="AZ240">
            <v>0</v>
          </cell>
          <cell r="BA240">
            <v>0</v>
          </cell>
          <cell r="BB240">
            <v>1</v>
          </cell>
          <cell r="BC240">
            <v>0</v>
          </cell>
          <cell r="BD240">
            <v>0</v>
          </cell>
          <cell r="BE240">
            <v>0</v>
          </cell>
          <cell r="BF240">
            <v>0</v>
          </cell>
          <cell r="BG240">
            <v>0</v>
          </cell>
          <cell r="BH240">
            <v>0</v>
          </cell>
          <cell r="BI240">
            <v>0</v>
          </cell>
          <cell r="BJ240">
            <v>0</v>
          </cell>
          <cell r="BK240">
            <v>0</v>
          </cell>
          <cell r="BL240">
            <v>0</v>
          </cell>
          <cell r="BM240">
            <v>0</v>
          </cell>
          <cell r="BN240">
            <v>0</v>
          </cell>
          <cell r="BO240">
            <v>1</v>
          </cell>
          <cell r="BP240">
            <v>1</v>
          </cell>
          <cell r="BQ240">
            <v>0</v>
          </cell>
          <cell r="BR240">
            <v>0</v>
          </cell>
          <cell r="BS240">
            <v>0</v>
          </cell>
          <cell r="BT240">
            <v>0</v>
          </cell>
          <cell r="BU240">
            <v>2</v>
          </cell>
          <cell r="BV240"/>
          <cell r="BW240"/>
          <cell r="BX240">
            <v>8</v>
          </cell>
          <cell r="BY240">
            <v>2</v>
          </cell>
          <cell r="BZ240">
            <v>3</v>
          </cell>
          <cell r="CA240">
            <v>4</v>
          </cell>
          <cell r="CB240">
            <v>3</v>
          </cell>
          <cell r="CC240">
            <v>1</v>
          </cell>
          <cell r="CD240">
            <v>4</v>
          </cell>
          <cell r="CE240">
            <v>4</v>
          </cell>
          <cell r="CF240">
            <v>4</v>
          </cell>
          <cell r="CG240">
            <v>4</v>
          </cell>
          <cell r="CH240">
            <v>2</v>
          </cell>
          <cell r="CI240">
            <v>3</v>
          </cell>
          <cell r="CJ240">
            <v>3</v>
          </cell>
          <cell r="CK240">
            <v>3</v>
          </cell>
          <cell r="CL240">
            <v>3</v>
          </cell>
          <cell r="CM240">
            <v>4</v>
          </cell>
          <cell r="CN240">
            <v>2</v>
          </cell>
          <cell r="CO240">
            <v>2</v>
          </cell>
          <cell r="CP240">
            <v>3</v>
          </cell>
          <cell r="CQ240">
            <v>2</v>
          </cell>
          <cell r="CR240">
            <v>3</v>
          </cell>
          <cell r="CS240">
            <v>0</v>
          </cell>
          <cell r="CT240">
            <v>5</v>
          </cell>
          <cell r="CU240"/>
          <cell r="CV240"/>
          <cell r="CW240"/>
          <cell r="CX240"/>
          <cell r="CY240"/>
          <cell r="CZ240"/>
          <cell r="DA240"/>
          <cell r="DB240"/>
          <cell r="DC240"/>
          <cell r="DD240"/>
          <cell r="DE240"/>
          <cell r="DF240"/>
          <cell r="DG240"/>
          <cell r="DH240">
            <v>4</v>
          </cell>
          <cell r="DI240">
            <v>4</v>
          </cell>
          <cell r="DJ240">
            <v>4</v>
          </cell>
          <cell r="DK240">
            <v>4</v>
          </cell>
          <cell r="DL240">
            <v>5</v>
          </cell>
          <cell r="DM240">
            <v>6</v>
          </cell>
          <cell r="DN240">
            <v>3</v>
          </cell>
          <cell r="DO240">
            <v>3</v>
          </cell>
          <cell r="DP240">
            <v>3</v>
          </cell>
          <cell r="DQ240">
            <v>3</v>
          </cell>
          <cell r="DR240">
            <v>5</v>
          </cell>
          <cell r="DS240"/>
          <cell r="DT240"/>
          <cell r="DU240"/>
          <cell r="DV240"/>
          <cell r="DW240"/>
          <cell r="DX240"/>
          <cell r="DY240"/>
          <cell r="DZ240"/>
          <cell r="EA240"/>
          <cell r="EB240"/>
          <cell r="EC240"/>
          <cell r="ED240"/>
          <cell r="EE240"/>
          <cell r="EF240"/>
          <cell r="EG240">
            <v>0</v>
          </cell>
          <cell r="EH240">
            <v>0</v>
          </cell>
          <cell r="EI240">
            <v>0</v>
          </cell>
          <cell r="EJ240">
            <v>0</v>
          </cell>
          <cell r="EK240">
            <v>0</v>
          </cell>
          <cell r="EL240">
            <v>0</v>
          </cell>
          <cell r="EM240">
            <v>0</v>
          </cell>
          <cell r="EN240">
            <v>0</v>
          </cell>
          <cell r="EO240">
            <v>0</v>
          </cell>
          <cell r="EP240">
            <v>0</v>
          </cell>
          <cell r="EQ240">
            <v>0</v>
          </cell>
          <cell r="ER240">
            <v>0</v>
          </cell>
          <cell r="ES240"/>
          <cell r="ET240"/>
          <cell r="EU240"/>
          <cell r="EV240"/>
          <cell r="EW240"/>
          <cell r="EX240"/>
          <cell r="EY240"/>
          <cell r="EZ240"/>
          <cell r="FA240"/>
          <cell r="FB240"/>
          <cell r="FC240"/>
          <cell r="FD240"/>
          <cell r="FE240">
            <v>0</v>
          </cell>
          <cell r="FF240">
            <v>0</v>
          </cell>
          <cell r="FG240">
            <v>0</v>
          </cell>
          <cell r="FH240">
            <v>0</v>
          </cell>
          <cell r="FI240">
            <v>0</v>
          </cell>
          <cell r="FJ240">
            <v>0</v>
          </cell>
          <cell r="FK240">
            <v>0</v>
          </cell>
          <cell r="FL240">
            <v>0</v>
          </cell>
          <cell r="FM240">
            <v>0</v>
          </cell>
          <cell r="FN240">
            <v>0</v>
          </cell>
          <cell r="FO240">
            <v>0</v>
          </cell>
          <cell r="FP240">
            <v>0</v>
          </cell>
          <cell r="FQ240"/>
          <cell r="FR240"/>
          <cell r="FS240"/>
          <cell r="FT240"/>
          <cell r="FU240"/>
          <cell r="FV240"/>
          <cell r="FW240"/>
          <cell r="FX240"/>
          <cell r="FY240"/>
          <cell r="FZ240"/>
          <cell r="GA240"/>
          <cell r="GB240"/>
          <cell r="GC240">
            <v>0</v>
          </cell>
          <cell r="GD240">
            <v>0</v>
          </cell>
          <cell r="GE240">
            <v>0</v>
          </cell>
          <cell r="GF240">
            <v>0</v>
          </cell>
          <cell r="GG240">
            <v>0</v>
          </cell>
          <cell r="GH240">
            <v>0</v>
          </cell>
          <cell r="GI240">
            <v>0</v>
          </cell>
          <cell r="GJ240">
            <v>0</v>
          </cell>
          <cell r="GK240">
            <v>0</v>
          </cell>
          <cell r="GL240">
            <v>0</v>
          </cell>
          <cell r="GM240">
            <v>0</v>
          </cell>
          <cell r="GN240">
            <v>0</v>
          </cell>
          <cell r="GO240"/>
          <cell r="GP240">
            <v>0</v>
          </cell>
          <cell r="GQ240">
            <v>0</v>
          </cell>
          <cell r="GR240">
            <v>0</v>
          </cell>
          <cell r="GS240"/>
          <cell r="GT240"/>
          <cell r="GU240"/>
          <cell r="GV240"/>
          <cell r="GW240"/>
          <cell r="GX240"/>
          <cell r="GY240"/>
          <cell r="GZ240"/>
          <cell r="HA240"/>
          <cell r="HB240"/>
          <cell r="HC240">
            <v>3</v>
          </cell>
          <cell r="HD240">
            <v>1</v>
          </cell>
          <cell r="HE240">
            <v>0</v>
          </cell>
          <cell r="HF240">
            <v>0</v>
          </cell>
          <cell r="HG240">
            <v>0</v>
          </cell>
          <cell r="HH240">
            <v>0</v>
          </cell>
          <cell r="HI240">
            <v>0</v>
          </cell>
          <cell r="HJ240"/>
          <cell r="HK240"/>
          <cell r="HL240"/>
          <cell r="HM240"/>
          <cell r="HN240"/>
          <cell r="HO240">
            <v>0</v>
          </cell>
          <cell r="HP240">
            <v>0</v>
          </cell>
          <cell r="HQ240">
            <v>0</v>
          </cell>
          <cell r="HR240">
            <v>0</v>
          </cell>
          <cell r="HS240">
            <v>0</v>
          </cell>
          <cell r="HT240"/>
          <cell r="HU240">
            <v>0</v>
          </cell>
          <cell r="HV240"/>
          <cell r="HW240">
            <v>0</v>
          </cell>
          <cell r="HX240"/>
          <cell r="HY240">
            <v>0</v>
          </cell>
          <cell r="HZ240">
            <v>0</v>
          </cell>
          <cell r="IA240">
            <v>963</v>
          </cell>
          <cell r="IB240">
            <v>1043.49</v>
          </cell>
          <cell r="IC240">
            <v>80.25</v>
          </cell>
          <cell r="ID240">
            <v>104.349</v>
          </cell>
          <cell r="IE240">
            <v>67</v>
          </cell>
          <cell r="IF240">
            <v>15.666666666666666</v>
          </cell>
          <cell r="IG240">
            <v>107.66666666666667</v>
          </cell>
          <cell r="IH240">
            <v>130.66666666666666</v>
          </cell>
          <cell r="II240">
            <v>91.7</v>
          </cell>
          <cell r="IJ240"/>
          <cell r="IK240"/>
          <cell r="IL240"/>
          <cell r="IM240">
            <v>138</v>
          </cell>
          <cell r="IN240">
            <v>225</v>
          </cell>
        </row>
        <row r="241">
          <cell r="A241">
            <v>238</v>
          </cell>
          <cell r="B241" t="str">
            <v>Muzaffarnagar</v>
          </cell>
          <cell r="C241" t="str">
            <v>UTTAR PRADESH</v>
          </cell>
          <cell r="D241" t="str">
            <v>North</v>
          </cell>
          <cell r="E241" t="str">
            <v>OPTRIX INFRA LLP</v>
          </cell>
          <cell r="F241"/>
          <cell r="G241"/>
          <cell r="H241">
            <v>0.5</v>
          </cell>
          <cell r="I241"/>
          <cell r="J241" t="str">
            <v>Medium</v>
          </cell>
          <cell r="K241"/>
          <cell r="L241"/>
          <cell r="M241"/>
          <cell r="N241" t="str">
            <v>Shiv Kumar</v>
          </cell>
          <cell r="O241">
            <v>2</v>
          </cell>
          <cell r="P241">
            <v>2900</v>
          </cell>
          <cell r="Q241">
            <v>0</v>
          </cell>
          <cell r="R241">
            <v>0</v>
          </cell>
          <cell r="S241">
            <v>1</v>
          </cell>
          <cell r="T241">
            <v>1</v>
          </cell>
          <cell r="U241">
            <v>0</v>
          </cell>
          <cell r="V241">
            <v>4</v>
          </cell>
          <cell r="W241">
            <v>0</v>
          </cell>
          <cell r="X241">
            <v>620</v>
          </cell>
          <cell r="Y241">
            <v>4.6280645161290324E-2</v>
          </cell>
          <cell r="Z241">
            <v>0.21379310344827587</v>
          </cell>
          <cell r="AA241">
            <v>9.8944827586206902E-3</v>
          </cell>
          <cell r="AB241">
            <v>0</v>
          </cell>
          <cell r="AC241">
            <v>48</v>
          </cell>
          <cell r="AD241">
            <v>15</v>
          </cell>
          <cell r="AE241">
            <v>0</v>
          </cell>
          <cell r="AF241">
            <v>0</v>
          </cell>
          <cell r="AG241">
            <v>72</v>
          </cell>
          <cell r="AH241">
            <v>66</v>
          </cell>
          <cell r="AI241">
            <v>0</v>
          </cell>
          <cell r="AJ241">
            <v>0</v>
          </cell>
          <cell r="AK241">
            <v>5</v>
          </cell>
          <cell r="AL241">
            <v>2</v>
          </cell>
          <cell r="AM241">
            <v>0</v>
          </cell>
          <cell r="AN241">
            <v>0</v>
          </cell>
          <cell r="AO241">
            <v>6</v>
          </cell>
          <cell r="AP241">
            <v>0</v>
          </cell>
          <cell r="AQ241">
            <v>0</v>
          </cell>
          <cell r="AR241">
            <v>0</v>
          </cell>
          <cell r="AS241">
            <v>30.59</v>
          </cell>
          <cell r="AT241">
            <v>0</v>
          </cell>
          <cell r="AU241">
            <v>88.54</v>
          </cell>
          <cell r="AV241">
            <v>48.81</v>
          </cell>
          <cell r="AW241">
            <v>113</v>
          </cell>
          <cell r="AX241"/>
          <cell r="AY241"/>
          <cell r="AZ241">
            <v>0</v>
          </cell>
          <cell r="BA241">
            <v>0</v>
          </cell>
          <cell r="BB241">
            <v>0</v>
          </cell>
          <cell r="BC241">
            <v>0</v>
          </cell>
          <cell r="BD241">
            <v>0</v>
          </cell>
          <cell r="BE241">
            <v>0</v>
          </cell>
          <cell r="BF241">
            <v>0</v>
          </cell>
          <cell r="BG241">
            <v>0</v>
          </cell>
          <cell r="BH241">
            <v>0</v>
          </cell>
          <cell r="BI241">
            <v>0</v>
          </cell>
          <cell r="BJ241">
            <v>1</v>
          </cell>
          <cell r="BK241">
            <v>0</v>
          </cell>
          <cell r="BL241">
            <v>0</v>
          </cell>
          <cell r="BM241">
            <v>1</v>
          </cell>
          <cell r="BN241">
            <v>0</v>
          </cell>
          <cell r="BO241">
            <v>0</v>
          </cell>
          <cell r="BP241">
            <v>0</v>
          </cell>
          <cell r="BQ241">
            <v>1</v>
          </cell>
          <cell r="BR241">
            <v>0</v>
          </cell>
          <cell r="BS241">
            <v>0</v>
          </cell>
          <cell r="BT241">
            <v>0</v>
          </cell>
          <cell r="BU241">
            <v>0</v>
          </cell>
          <cell r="BV241"/>
          <cell r="BW241"/>
          <cell r="BX241">
            <v>4</v>
          </cell>
          <cell r="BY241">
            <v>0</v>
          </cell>
          <cell r="BZ241">
            <v>1</v>
          </cell>
          <cell r="CA241">
            <v>1</v>
          </cell>
          <cell r="CB241">
            <v>0</v>
          </cell>
          <cell r="CC241">
            <v>0</v>
          </cell>
          <cell r="CD241">
            <v>1</v>
          </cell>
          <cell r="CE241">
            <v>1</v>
          </cell>
          <cell r="CF241">
            <v>0</v>
          </cell>
          <cell r="CG241">
            <v>0</v>
          </cell>
          <cell r="CH241">
            <v>1</v>
          </cell>
          <cell r="CI241">
            <v>1</v>
          </cell>
          <cell r="CJ241">
            <v>0</v>
          </cell>
          <cell r="CK241">
            <v>0</v>
          </cell>
          <cell r="CL241">
            <v>1</v>
          </cell>
          <cell r="CM241">
            <v>0</v>
          </cell>
          <cell r="CN241">
            <v>0</v>
          </cell>
          <cell r="CO241">
            <v>0</v>
          </cell>
          <cell r="CP241">
            <v>1</v>
          </cell>
          <cell r="CQ241">
            <v>0</v>
          </cell>
          <cell r="CR241">
            <v>2</v>
          </cell>
          <cell r="CS241">
            <v>1</v>
          </cell>
          <cell r="CT241">
            <v>2</v>
          </cell>
          <cell r="CU241"/>
          <cell r="CV241"/>
          <cell r="CW241"/>
          <cell r="CX241"/>
          <cell r="CY241"/>
          <cell r="CZ241"/>
          <cell r="DA241"/>
          <cell r="DB241"/>
          <cell r="DC241"/>
          <cell r="DD241"/>
          <cell r="DE241"/>
          <cell r="DF241"/>
          <cell r="DG241"/>
          <cell r="DH241">
            <v>2</v>
          </cell>
          <cell r="DI241">
            <v>1</v>
          </cell>
          <cell r="DJ241">
            <v>1</v>
          </cell>
          <cell r="DK241">
            <v>1</v>
          </cell>
          <cell r="DL241">
            <v>1</v>
          </cell>
          <cell r="DM241">
            <v>0</v>
          </cell>
          <cell r="DN241">
            <v>1</v>
          </cell>
          <cell r="DO241">
            <v>1</v>
          </cell>
          <cell r="DP241">
            <v>2</v>
          </cell>
          <cell r="DQ241">
            <v>2</v>
          </cell>
          <cell r="DR241">
            <v>2</v>
          </cell>
          <cell r="DS241"/>
          <cell r="DT241"/>
          <cell r="DU241"/>
          <cell r="DV241"/>
          <cell r="DW241"/>
          <cell r="DX241"/>
          <cell r="DY241"/>
          <cell r="DZ241"/>
          <cell r="EA241"/>
          <cell r="EB241"/>
          <cell r="EC241"/>
          <cell r="ED241"/>
          <cell r="EE241"/>
          <cell r="EF241"/>
          <cell r="EG241">
            <v>0</v>
          </cell>
          <cell r="EH241">
            <v>0</v>
          </cell>
          <cell r="EI241">
            <v>0</v>
          </cell>
          <cell r="EJ241">
            <v>0</v>
          </cell>
          <cell r="EK241">
            <v>0</v>
          </cell>
          <cell r="EL241">
            <v>0</v>
          </cell>
          <cell r="EM241">
            <v>0</v>
          </cell>
          <cell r="EN241">
            <v>0</v>
          </cell>
          <cell r="EO241">
            <v>0</v>
          </cell>
          <cell r="EP241">
            <v>0</v>
          </cell>
          <cell r="EQ241">
            <v>0</v>
          </cell>
          <cell r="ER241">
            <v>0</v>
          </cell>
          <cell r="ES241"/>
          <cell r="ET241"/>
          <cell r="EU241"/>
          <cell r="EV241"/>
          <cell r="EW241"/>
          <cell r="EX241"/>
          <cell r="EY241"/>
          <cell r="EZ241"/>
          <cell r="FA241"/>
          <cell r="FB241"/>
          <cell r="FC241"/>
          <cell r="FD241"/>
          <cell r="FE241">
            <v>0</v>
          </cell>
          <cell r="FF241">
            <v>0</v>
          </cell>
          <cell r="FG241">
            <v>0</v>
          </cell>
          <cell r="FH241">
            <v>0</v>
          </cell>
          <cell r="FI241">
            <v>0</v>
          </cell>
          <cell r="FJ241">
            <v>0</v>
          </cell>
          <cell r="FK241">
            <v>0</v>
          </cell>
          <cell r="FL241">
            <v>0</v>
          </cell>
          <cell r="FM241">
            <v>0</v>
          </cell>
          <cell r="FN241">
            <v>0</v>
          </cell>
          <cell r="FO241">
            <v>0</v>
          </cell>
          <cell r="FP241">
            <v>0</v>
          </cell>
          <cell r="FQ241"/>
          <cell r="FR241"/>
          <cell r="FS241"/>
          <cell r="FT241"/>
          <cell r="FU241"/>
          <cell r="FV241"/>
          <cell r="FW241"/>
          <cell r="FX241"/>
          <cell r="FY241"/>
          <cell r="FZ241"/>
          <cell r="GA241"/>
          <cell r="GB241"/>
          <cell r="GC241">
            <v>0</v>
          </cell>
          <cell r="GD241">
            <v>0</v>
          </cell>
          <cell r="GE241">
            <v>0</v>
          </cell>
          <cell r="GF241">
            <v>0</v>
          </cell>
          <cell r="GG241">
            <v>0</v>
          </cell>
          <cell r="GH241">
            <v>0</v>
          </cell>
          <cell r="GI241">
            <v>0</v>
          </cell>
          <cell r="GJ241">
            <v>0</v>
          </cell>
          <cell r="GK241">
            <v>0</v>
          </cell>
          <cell r="GL241">
            <v>0</v>
          </cell>
          <cell r="GM241">
            <v>0</v>
          </cell>
          <cell r="GN241">
            <v>0</v>
          </cell>
          <cell r="GO241"/>
          <cell r="GP241">
            <v>0</v>
          </cell>
          <cell r="GQ241">
            <v>0</v>
          </cell>
          <cell r="GR241">
            <v>0</v>
          </cell>
          <cell r="GS241"/>
          <cell r="GT241"/>
          <cell r="GU241"/>
          <cell r="GV241"/>
          <cell r="GW241"/>
          <cell r="GX241"/>
          <cell r="GY241"/>
          <cell r="GZ241"/>
          <cell r="HA241"/>
          <cell r="HB241"/>
          <cell r="HC241">
            <v>0</v>
          </cell>
          <cell r="HD241">
            <v>0</v>
          </cell>
          <cell r="HE241">
            <v>0</v>
          </cell>
          <cell r="HF241">
            <v>1</v>
          </cell>
          <cell r="HG241">
            <v>1</v>
          </cell>
          <cell r="HH241">
            <v>0</v>
          </cell>
          <cell r="HI241">
            <v>0</v>
          </cell>
          <cell r="HJ241"/>
          <cell r="HK241"/>
          <cell r="HL241"/>
          <cell r="HM241"/>
          <cell r="HN241"/>
          <cell r="HO241">
            <v>0</v>
          </cell>
          <cell r="HP241">
            <v>0</v>
          </cell>
          <cell r="HQ241">
            <v>0</v>
          </cell>
          <cell r="HR241">
            <v>0</v>
          </cell>
          <cell r="HS241">
            <v>0</v>
          </cell>
          <cell r="HT241"/>
          <cell r="HU241">
            <v>0</v>
          </cell>
          <cell r="HV241"/>
          <cell r="HW241">
            <v>0</v>
          </cell>
          <cell r="HX241"/>
          <cell r="HY241">
            <v>0</v>
          </cell>
          <cell r="HZ241">
            <v>0</v>
          </cell>
          <cell r="IA241">
            <v>208</v>
          </cell>
          <cell r="IB241">
            <v>286.94</v>
          </cell>
          <cell r="IC241">
            <v>17.333333333333332</v>
          </cell>
          <cell r="ID241">
            <v>28.693999999999999</v>
          </cell>
          <cell r="IE241">
            <v>21</v>
          </cell>
          <cell r="IF241">
            <v>24</v>
          </cell>
          <cell r="IG241">
            <v>22</v>
          </cell>
          <cell r="IH241">
            <v>2.3333333333333335</v>
          </cell>
          <cell r="II241">
            <v>2</v>
          </cell>
          <cell r="IJ241"/>
          <cell r="IK241"/>
          <cell r="IL241"/>
          <cell r="IM241">
            <v>83.45</v>
          </cell>
          <cell r="IN241">
            <v>500</v>
          </cell>
        </row>
        <row r="242">
          <cell r="A242">
            <v>239</v>
          </cell>
          <cell r="B242" t="str">
            <v>Bijnor</v>
          </cell>
          <cell r="C242" t="str">
            <v>UTTAR PRADESH</v>
          </cell>
          <cell r="D242" t="str">
            <v>North</v>
          </cell>
          <cell r="E242" t="str">
            <v>OPTRIX INFRA LLP</v>
          </cell>
          <cell r="F242"/>
          <cell r="G242"/>
          <cell r="H242">
            <v>0.5</v>
          </cell>
          <cell r="I242"/>
          <cell r="J242" t="str">
            <v>Medium</v>
          </cell>
          <cell r="K242"/>
          <cell r="L242"/>
          <cell r="M242"/>
          <cell r="N242" t="str">
            <v>Shiv Kumar</v>
          </cell>
          <cell r="O242">
            <v>3</v>
          </cell>
          <cell r="P242">
            <v>2850</v>
          </cell>
          <cell r="Q242">
            <v>0</v>
          </cell>
          <cell r="R242">
            <v>1</v>
          </cell>
          <cell r="S242">
            <v>0</v>
          </cell>
          <cell r="T242">
            <v>4</v>
          </cell>
          <cell r="U242">
            <v>0</v>
          </cell>
          <cell r="V242">
            <v>5</v>
          </cell>
          <cell r="W242">
            <v>0</v>
          </cell>
          <cell r="X242">
            <v>200</v>
          </cell>
          <cell r="Y242">
            <v>3.4534999999999996E-2</v>
          </cell>
          <cell r="Z242">
            <v>7.0175438596491224E-2</v>
          </cell>
          <cell r="AA242">
            <v>2.4235087719298243E-3</v>
          </cell>
          <cell r="AB242">
            <v>0</v>
          </cell>
          <cell r="AC242">
            <v>0</v>
          </cell>
          <cell r="AD242">
            <v>5</v>
          </cell>
          <cell r="AE242">
            <v>42</v>
          </cell>
          <cell r="AF242">
            <v>56</v>
          </cell>
          <cell r="AG242">
            <v>0</v>
          </cell>
          <cell r="AH242">
            <v>0</v>
          </cell>
          <cell r="AI242">
            <v>0</v>
          </cell>
          <cell r="AJ242">
            <v>63</v>
          </cell>
          <cell r="AK242">
            <v>0</v>
          </cell>
          <cell r="AL242">
            <v>0</v>
          </cell>
          <cell r="AM242">
            <v>25</v>
          </cell>
          <cell r="AN242">
            <v>10</v>
          </cell>
          <cell r="AO242">
            <v>0</v>
          </cell>
          <cell r="AP242">
            <v>12.02</v>
          </cell>
          <cell r="AQ242">
            <v>0</v>
          </cell>
          <cell r="AR242">
            <v>0</v>
          </cell>
          <cell r="AS242">
            <v>0</v>
          </cell>
          <cell r="AT242">
            <v>20.079999999999998</v>
          </cell>
          <cell r="AU242">
            <v>15</v>
          </cell>
          <cell r="AV242">
            <v>6.97</v>
          </cell>
          <cell r="AW242">
            <v>5</v>
          </cell>
          <cell r="AX242"/>
          <cell r="AY242"/>
          <cell r="AZ242">
            <v>0</v>
          </cell>
          <cell r="BA242">
            <v>0</v>
          </cell>
          <cell r="BB242">
            <v>1</v>
          </cell>
          <cell r="BC242">
            <v>1</v>
          </cell>
          <cell r="BD242">
            <v>0</v>
          </cell>
          <cell r="BE242">
            <v>0</v>
          </cell>
          <cell r="BF242">
            <v>0</v>
          </cell>
          <cell r="BG242">
            <v>0</v>
          </cell>
          <cell r="BH242">
            <v>1</v>
          </cell>
          <cell r="BI242">
            <v>0</v>
          </cell>
          <cell r="BJ242">
            <v>0</v>
          </cell>
          <cell r="BK242">
            <v>1</v>
          </cell>
          <cell r="BL242">
            <v>1</v>
          </cell>
          <cell r="BM242">
            <v>0</v>
          </cell>
          <cell r="BN242">
            <v>0</v>
          </cell>
          <cell r="BO242">
            <v>0</v>
          </cell>
          <cell r="BP242">
            <v>0</v>
          </cell>
          <cell r="BQ242">
            <v>0</v>
          </cell>
          <cell r="BR242">
            <v>0</v>
          </cell>
          <cell r="BS242">
            <v>0</v>
          </cell>
          <cell r="BT242">
            <v>0</v>
          </cell>
          <cell r="BU242">
            <v>0</v>
          </cell>
          <cell r="BV242"/>
          <cell r="BW242"/>
          <cell r="BX242">
            <v>5</v>
          </cell>
          <cell r="BY242">
            <v>0</v>
          </cell>
          <cell r="BZ242">
            <v>0</v>
          </cell>
          <cell r="CA242">
            <v>1</v>
          </cell>
          <cell r="CB242">
            <v>1</v>
          </cell>
          <cell r="CC242">
            <v>1</v>
          </cell>
          <cell r="CD242">
            <v>0</v>
          </cell>
          <cell r="CE242">
            <v>0</v>
          </cell>
          <cell r="CF242">
            <v>0</v>
          </cell>
          <cell r="CG242">
            <v>1</v>
          </cell>
          <cell r="CH242">
            <v>0</v>
          </cell>
          <cell r="CI242">
            <v>0</v>
          </cell>
          <cell r="CJ242">
            <v>1</v>
          </cell>
          <cell r="CK242">
            <v>1</v>
          </cell>
          <cell r="CL242">
            <v>0</v>
          </cell>
          <cell r="CM242">
            <v>1</v>
          </cell>
          <cell r="CN242">
            <v>0</v>
          </cell>
          <cell r="CO242">
            <v>0</v>
          </cell>
          <cell r="CP242">
            <v>0</v>
          </cell>
          <cell r="CQ242">
            <v>1</v>
          </cell>
          <cell r="CR242">
            <v>1</v>
          </cell>
          <cell r="CS242">
            <v>1</v>
          </cell>
          <cell r="CT242">
            <v>1</v>
          </cell>
          <cell r="CU242"/>
          <cell r="CV242"/>
          <cell r="CW242"/>
          <cell r="CX242"/>
          <cell r="CY242"/>
          <cell r="CZ242"/>
          <cell r="DA242"/>
          <cell r="DB242"/>
          <cell r="DC242"/>
          <cell r="DD242"/>
          <cell r="DE242"/>
          <cell r="DF242"/>
          <cell r="DG242"/>
          <cell r="DH242">
            <v>1</v>
          </cell>
          <cell r="DI242">
            <v>2</v>
          </cell>
          <cell r="DJ242">
            <v>2</v>
          </cell>
          <cell r="DK242">
            <v>2</v>
          </cell>
          <cell r="DL242">
            <v>1</v>
          </cell>
          <cell r="DM242">
            <v>1</v>
          </cell>
          <cell r="DN242">
            <v>0</v>
          </cell>
          <cell r="DO242">
            <v>1</v>
          </cell>
          <cell r="DP242">
            <v>1</v>
          </cell>
          <cell r="DQ242">
            <v>1</v>
          </cell>
          <cell r="DR242">
            <v>1</v>
          </cell>
          <cell r="DS242"/>
          <cell r="DT242"/>
          <cell r="DU242"/>
          <cell r="DV242"/>
          <cell r="DW242"/>
          <cell r="DX242"/>
          <cell r="DY242"/>
          <cell r="DZ242"/>
          <cell r="EA242"/>
          <cell r="EB242"/>
          <cell r="EC242"/>
          <cell r="ED242"/>
          <cell r="EE242"/>
          <cell r="EF242"/>
          <cell r="EG242">
            <v>0</v>
          </cell>
          <cell r="EH242">
            <v>0</v>
          </cell>
          <cell r="EI242">
            <v>0</v>
          </cell>
          <cell r="EJ242">
            <v>0</v>
          </cell>
          <cell r="EK242">
            <v>0</v>
          </cell>
          <cell r="EL242">
            <v>0</v>
          </cell>
          <cell r="EM242">
            <v>0</v>
          </cell>
          <cell r="EN242">
            <v>0</v>
          </cell>
          <cell r="EO242">
            <v>0</v>
          </cell>
          <cell r="EP242">
            <v>0</v>
          </cell>
          <cell r="EQ242">
            <v>0</v>
          </cell>
          <cell r="ER242">
            <v>0</v>
          </cell>
          <cell r="ES242"/>
          <cell r="ET242"/>
          <cell r="EU242"/>
          <cell r="EV242"/>
          <cell r="EW242"/>
          <cell r="EX242"/>
          <cell r="EY242"/>
          <cell r="EZ242"/>
          <cell r="FA242"/>
          <cell r="FB242"/>
          <cell r="FC242"/>
          <cell r="FD242"/>
          <cell r="FE242">
            <v>0</v>
          </cell>
          <cell r="FF242">
            <v>0</v>
          </cell>
          <cell r="FG242">
            <v>0</v>
          </cell>
          <cell r="FH242">
            <v>0</v>
          </cell>
          <cell r="FI242">
            <v>0</v>
          </cell>
          <cell r="FJ242">
            <v>0</v>
          </cell>
          <cell r="FK242">
            <v>0</v>
          </cell>
          <cell r="FL242">
            <v>0</v>
          </cell>
          <cell r="FM242">
            <v>0</v>
          </cell>
          <cell r="FN242">
            <v>0</v>
          </cell>
          <cell r="FO242">
            <v>0</v>
          </cell>
          <cell r="FP242">
            <v>0</v>
          </cell>
          <cell r="FQ242"/>
          <cell r="FR242"/>
          <cell r="FS242"/>
          <cell r="FT242"/>
          <cell r="FU242"/>
          <cell r="FV242"/>
          <cell r="FW242"/>
          <cell r="FX242"/>
          <cell r="FY242"/>
          <cell r="FZ242"/>
          <cell r="GA242"/>
          <cell r="GB242"/>
          <cell r="GC242">
            <v>0</v>
          </cell>
          <cell r="GD242">
            <v>0</v>
          </cell>
          <cell r="GE242">
            <v>0</v>
          </cell>
          <cell r="GF242">
            <v>0</v>
          </cell>
          <cell r="GG242">
            <v>0</v>
          </cell>
          <cell r="GH242">
            <v>0</v>
          </cell>
          <cell r="GI242">
            <v>0</v>
          </cell>
          <cell r="GJ242">
            <v>0</v>
          </cell>
          <cell r="GK242">
            <v>0</v>
          </cell>
          <cell r="GL242">
            <v>0</v>
          </cell>
          <cell r="GM242">
            <v>0</v>
          </cell>
          <cell r="GN242">
            <v>0</v>
          </cell>
          <cell r="GO242"/>
          <cell r="GP242">
            <v>0</v>
          </cell>
          <cell r="GQ242">
            <v>1</v>
          </cell>
          <cell r="GR242">
            <v>0</v>
          </cell>
          <cell r="GS242"/>
          <cell r="GT242"/>
          <cell r="GU242"/>
          <cell r="GV242"/>
          <cell r="GW242"/>
          <cell r="GX242"/>
          <cell r="GY242"/>
          <cell r="GZ242"/>
          <cell r="HA242"/>
          <cell r="HB242"/>
          <cell r="HC242">
            <v>1</v>
          </cell>
          <cell r="HD242">
            <v>0</v>
          </cell>
          <cell r="HE242">
            <v>0</v>
          </cell>
          <cell r="HF242">
            <v>0</v>
          </cell>
          <cell r="HG242">
            <v>0</v>
          </cell>
          <cell r="HH242">
            <v>0</v>
          </cell>
          <cell r="HI242">
            <v>0</v>
          </cell>
          <cell r="HJ242"/>
          <cell r="HK242"/>
          <cell r="HL242"/>
          <cell r="HM242"/>
          <cell r="HN242"/>
          <cell r="HO242">
            <v>0</v>
          </cell>
          <cell r="HP242">
            <v>0</v>
          </cell>
          <cell r="HQ242">
            <v>0</v>
          </cell>
          <cell r="HR242">
            <v>0</v>
          </cell>
          <cell r="HS242">
            <v>0</v>
          </cell>
          <cell r="HT242"/>
          <cell r="HU242">
            <v>0</v>
          </cell>
          <cell r="HV242"/>
          <cell r="HW242">
            <v>0</v>
          </cell>
          <cell r="HX242"/>
          <cell r="HY242">
            <v>0</v>
          </cell>
          <cell r="HZ242">
            <v>0</v>
          </cell>
          <cell r="IA242">
            <v>191</v>
          </cell>
          <cell r="IB242">
            <v>69.069999999999993</v>
          </cell>
          <cell r="IC242">
            <v>15.916666666666666</v>
          </cell>
          <cell r="ID242">
            <v>6.9069999999999991</v>
          </cell>
          <cell r="IE242">
            <v>1.6666666666666667</v>
          </cell>
          <cell r="IF242">
            <v>32.666666666666664</v>
          </cell>
          <cell r="IG242">
            <v>21</v>
          </cell>
          <cell r="IH242">
            <v>8.3333333333333339</v>
          </cell>
          <cell r="II242">
            <v>7.34</v>
          </cell>
          <cell r="IJ242"/>
          <cell r="IK242"/>
          <cell r="IL242"/>
          <cell r="IM242">
            <v>8.99</v>
          </cell>
          <cell r="IN242">
            <v>1000</v>
          </cell>
        </row>
        <row r="243">
          <cell r="A243">
            <v>240</v>
          </cell>
          <cell r="B243" t="str">
            <v>Mathura</v>
          </cell>
          <cell r="C243" t="str">
            <v>UTTAR PRADESH</v>
          </cell>
          <cell r="D243" t="str">
            <v>North</v>
          </cell>
          <cell r="E243" t="str">
            <v>Dinesh Steel Private Limited</v>
          </cell>
          <cell r="F243"/>
          <cell r="G243"/>
          <cell r="H243">
            <v>0.5</v>
          </cell>
          <cell r="I243"/>
          <cell r="J243" t="str">
            <v>Medium</v>
          </cell>
          <cell r="K243">
            <v>1</v>
          </cell>
          <cell r="L243"/>
          <cell r="M243" t="str">
            <v>Pankaj Garg</v>
          </cell>
          <cell r="N243"/>
          <cell r="O243">
            <v>0</v>
          </cell>
          <cell r="P243">
            <v>3000</v>
          </cell>
          <cell r="Q243">
            <v>0</v>
          </cell>
          <cell r="R243">
            <v>0</v>
          </cell>
          <cell r="S243">
            <v>0</v>
          </cell>
          <cell r="T243">
            <v>4</v>
          </cell>
          <cell r="U243">
            <v>0</v>
          </cell>
          <cell r="V243">
            <v>6</v>
          </cell>
          <cell r="W243">
            <v>0</v>
          </cell>
          <cell r="X243">
            <v>800</v>
          </cell>
          <cell r="Y243">
            <v>0.10170249999999999</v>
          </cell>
          <cell r="Z243">
            <v>0.26666666666666666</v>
          </cell>
          <cell r="AA243">
            <v>2.7120666666666664E-2</v>
          </cell>
          <cell r="AB243">
            <v>136</v>
          </cell>
          <cell r="AC243">
            <v>72</v>
          </cell>
          <cell r="AD243">
            <v>38</v>
          </cell>
          <cell r="AE243">
            <v>50</v>
          </cell>
          <cell r="AF243">
            <v>0</v>
          </cell>
          <cell r="AG243">
            <v>90</v>
          </cell>
          <cell r="AH243">
            <v>42</v>
          </cell>
          <cell r="AI243">
            <v>63</v>
          </cell>
          <cell r="AJ243">
            <v>128</v>
          </cell>
          <cell r="AK243">
            <v>66</v>
          </cell>
          <cell r="AL243">
            <v>98</v>
          </cell>
          <cell r="AM243">
            <v>135</v>
          </cell>
          <cell r="AN243">
            <v>32</v>
          </cell>
          <cell r="AO243">
            <v>161</v>
          </cell>
          <cell r="AP243">
            <v>66</v>
          </cell>
          <cell r="AQ243">
            <v>74.800000000000011</v>
          </cell>
          <cell r="AR243">
            <v>85.94</v>
          </cell>
          <cell r="AS243">
            <v>53.84</v>
          </cell>
          <cell r="AT243">
            <v>56.94</v>
          </cell>
          <cell r="AU243">
            <v>51.96</v>
          </cell>
          <cell r="AV243">
            <v>93.14</v>
          </cell>
          <cell r="AW243">
            <v>138</v>
          </cell>
          <cell r="AX243"/>
          <cell r="AY243"/>
          <cell r="AZ243">
            <v>0</v>
          </cell>
          <cell r="BA243">
            <v>0</v>
          </cell>
          <cell r="BB243">
            <v>0</v>
          </cell>
          <cell r="BC243">
            <v>0</v>
          </cell>
          <cell r="BD243">
            <v>0</v>
          </cell>
          <cell r="BE243">
            <v>1</v>
          </cell>
          <cell r="BF243">
            <v>0</v>
          </cell>
          <cell r="BG243">
            <v>0</v>
          </cell>
          <cell r="BH243">
            <v>1</v>
          </cell>
          <cell r="BI243">
            <v>0</v>
          </cell>
          <cell r="BJ243">
            <v>0</v>
          </cell>
          <cell r="BK243">
            <v>0</v>
          </cell>
          <cell r="BL243">
            <v>0</v>
          </cell>
          <cell r="BM243">
            <v>0</v>
          </cell>
          <cell r="BN243">
            <v>0</v>
          </cell>
          <cell r="BO243">
            <v>0</v>
          </cell>
          <cell r="BP243">
            <v>2</v>
          </cell>
          <cell r="BQ243">
            <v>0</v>
          </cell>
          <cell r="BR243">
            <v>0</v>
          </cell>
          <cell r="BS243">
            <v>0</v>
          </cell>
          <cell r="BT243">
            <v>0</v>
          </cell>
          <cell r="BU243">
            <v>0</v>
          </cell>
          <cell r="BV243"/>
          <cell r="BW243"/>
          <cell r="BX243">
            <v>6</v>
          </cell>
          <cell r="BY243">
            <v>2</v>
          </cell>
          <cell r="BZ243">
            <v>2</v>
          </cell>
          <cell r="CA243">
            <v>2</v>
          </cell>
          <cell r="CB243">
            <v>1</v>
          </cell>
          <cell r="CC243">
            <v>0</v>
          </cell>
          <cell r="CD243">
            <v>3</v>
          </cell>
          <cell r="CE243">
            <v>3</v>
          </cell>
          <cell r="CF243">
            <v>2</v>
          </cell>
          <cell r="CG243">
            <v>4</v>
          </cell>
          <cell r="CH243">
            <v>2</v>
          </cell>
          <cell r="CI243">
            <v>2</v>
          </cell>
          <cell r="CJ243">
            <v>1</v>
          </cell>
          <cell r="CK243">
            <v>2</v>
          </cell>
          <cell r="CL243">
            <v>3</v>
          </cell>
          <cell r="CM243">
            <v>2</v>
          </cell>
          <cell r="CN243">
            <v>2</v>
          </cell>
          <cell r="CO243">
            <v>5</v>
          </cell>
          <cell r="CP243">
            <v>3</v>
          </cell>
          <cell r="CQ243">
            <v>4</v>
          </cell>
          <cell r="CR243">
            <v>4</v>
          </cell>
          <cell r="CS243">
            <v>4</v>
          </cell>
          <cell r="CT243">
            <v>4</v>
          </cell>
          <cell r="CU243"/>
          <cell r="CV243"/>
          <cell r="CW243"/>
          <cell r="CX243"/>
          <cell r="CY243"/>
          <cell r="CZ243"/>
          <cell r="DA243"/>
          <cell r="DB243"/>
          <cell r="DC243"/>
          <cell r="DD243"/>
          <cell r="DE243"/>
          <cell r="DF243"/>
          <cell r="DG243"/>
          <cell r="DH243">
            <v>3</v>
          </cell>
          <cell r="DI243">
            <v>2</v>
          </cell>
          <cell r="DJ243">
            <v>3</v>
          </cell>
          <cell r="DK243">
            <v>3</v>
          </cell>
          <cell r="DL243">
            <v>3</v>
          </cell>
          <cell r="DM243">
            <v>5</v>
          </cell>
          <cell r="DN243">
            <v>5</v>
          </cell>
          <cell r="DO243">
            <v>5</v>
          </cell>
          <cell r="DP243">
            <v>4</v>
          </cell>
          <cell r="DQ243">
            <v>4</v>
          </cell>
          <cell r="DR243">
            <v>4</v>
          </cell>
          <cell r="DS243"/>
          <cell r="DT243"/>
          <cell r="DU243"/>
          <cell r="DV243"/>
          <cell r="DW243"/>
          <cell r="DX243"/>
          <cell r="DY243"/>
          <cell r="DZ243"/>
          <cell r="EA243"/>
          <cell r="EB243"/>
          <cell r="EC243"/>
          <cell r="ED243"/>
          <cell r="EE243"/>
          <cell r="EF243"/>
          <cell r="EG243">
            <v>0</v>
          </cell>
          <cell r="EH243">
            <v>0</v>
          </cell>
          <cell r="EI243">
            <v>0</v>
          </cell>
          <cell r="EJ243">
            <v>0</v>
          </cell>
          <cell r="EK243">
            <v>0</v>
          </cell>
          <cell r="EL243">
            <v>0</v>
          </cell>
          <cell r="EM243">
            <v>0</v>
          </cell>
          <cell r="EN243">
            <v>0</v>
          </cell>
          <cell r="EO243">
            <v>0</v>
          </cell>
          <cell r="EP243">
            <v>0</v>
          </cell>
          <cell r="EQ243">
            <v>0</v>
          </cell>
          <cell r="ER243">
            <v>0</v>
          </cell>
          <cell r="ES243"/>
          <cell r="ET243"/>
          <cell r="EU243"/>
          <cell r="EV243"/>
          <cell r="EW243"/>
          <cell r="EX243"/>
          <cell r="EY243"/>
          <cell r="EZ243"/>
          <cell r="FA243"/>
          <cell r="FB243"/>
          <cell r="FC243"/>
          <cell r="FD243"/>
          <cell r="FE243">
            <v>0</v>
          </cell>
          <cell r="FF243">
            <v>0</v>
          </cell>
          <cell r="FG243">
            <v>0</v>
          </cell>
          <cell r="FH243">
            <v>0</v>
          </cell>
          <cell r="FI243">
            <v>0</v>
          </cell>
          <cell r="FJ243">
            <v>0</v>
          </cell>
          <cell r="FK243">
            <v>0</v>
          </cell>
          <cell r="FL243">
            <v>0</v>
          </cell>
          <cell r="FM243">
            <v>0</v>
          </cell>
          <cell r="FN243">
            <v>0</v>
          </cell>
          <cell r="FO243">
            <v>0</v>
          </cell>
          <cell r="FP243">
            <v>0</v>
          </cell>
          <cell r="FQ243"/>
          <cell r="FR243"/>
          <cell r="FS243"/>
          <cell r="FT243"/>
          <cell r="FU243"/>
          <cell r="FV243"/>
          <cell r="FW243"/>
          <cell r="FX243"/>
          <cell r="FY243"/>
          <cell r="FZ243"/>
          <cell r="GA243"/>
          <cell r="GB243"/>
          <cell r="GC243">
            <v>0</v>
          </cell>
          <cell r="GD243">
            <v>0</v>
          </cell>
          <cell r="GE243">
            <v>0</v>
          </cell>
          <cell r="GF243">
            <v>0</v>
          </cell>
          <cell r="GG243">
            <v>0</v>
          </cell>
          <cell r="GH243">
            <v>0</v>
          </cell>
          <cell r="GI243">
            <v>0</v>
          </cell>
          <cell r="GJ243">
            <v>0</v>
          </cell>
          <cell r="GK243">
            <v>0</v>
          </cell>
          <cell r="GL243">
            <v>0</v>
          </cell>
          <cell r="GM243">
            <v>0</v>
          </cell>
          <cell r="GN243">
            <v>0</v>
          </cell>
          <cell r="GO243"/>
          <cell r="GP243">
            <v>0</v>
          </cell>
          <cell r="GQ243">
            <v>2</v>
          </cell>
          <cell r="GR243">
            <v>5</v>
          </cell>
          <cell r="GS243"/>
          <cell r="GT243"/>
          <cell r="GU243"/>
          <cell r="GV243"/>
          <cell r="GW243"/>
          <cell r="GX243"/>
          <cell r="GY243"/>
          <cell r="GZ243"/>
          <cell r="HA243"/>
          <cell r="HB243"/>
          <cell r="HC243">
            <v>0</v>
          </cell>
          <cell r="HD243">
            <v>1</v>
          </cell>
          <cell r="HE243">
            <v>0</v>
          </cell>
          <cell r="HF243">
            <v>0</v>
          </cell>
          <cell r="HG243">
            <v>0</v>
          </cell>
          <cell r="HH243">
            <v>0</v>
          </cell>
          <cell r="HI243">
            <v>1</v>
          </cell>
          <cell r="HJ243"/>
          <cell r="HK243"/>
          <cell r="HL243"/>
          <cell r="HM243"/>
          <cell r="HN243"/>
          <cell r="HO243">
            <v>0</v>
          </cell>
          <cell r="HP243">
            <v>0</v>
          </cell>
          <cell r="HQ243">
            <v>0</v>
          </cell>
          <cell r="HR243">
            <v>0</v>
          </cell>
          <cell r="HS243">
            <v>0</v>
          </cell>
          <cell r="HT243"/>
          <cell r="HU243">
            <v>0</v>
          </cell>
          <cell r="HV243"/>
          <cell r="HW243">
            <v>0</v>
          </cell>
          <cell r="HX243"/>
          <cell r="HY243">
            <v>0</v>
          </cell>
          <cell r="HZ243">
            <v>0</v>
          </cell>
          <cell r="IA243">
            <v>918</v>
          </cell>
          <cell r="IB243">
            <v>813.62</v>
          </cell>
          <cell r="IC243">
            <v>76.5</v>
          </cell>
          <cell r="ID243">
            <v>81.361999999999995</v>
          </cell>
          <cell r="IE243">
            <v>82</v>
          </cell>
          <cell r="IF243">
            <v>46.666666666666664</v>
          </cell>
          <cell r="IG243">
            <v>77.666666666666671</v>
          </cell>
          <cell r="IH243">
            <v>99.666666666666671</v>
          </cell>
          <cell r="II243">
            <v>86.333333333333329</v>
          </cell>
          <cell r="IJ243"/>
          <cell r="IK243"/>
          <cell r="IL243"/>
          <cell r="IM243">
            <v>94.366666666666674</v>
          </cell>
          <cell r="IN243">
            <v>3000</v>
          </cell>
        </row>
        <row r="244">
          <cell r="A244">
            <v>241</v>
          </cell>
          <cell r="B244" t="str">
            <v>Lakhimpur</v>
          </cell>
          <cell r="C244" t="str">
            <v>UTTAR PRADESH</v>
          </cell>
          <cell r="D244" t="str">
            <v>North</v>
          </cell>
          <cell r="E244" t="str">
            <v>SHREE LAKSHMAN ROLLING MILL (INDIA) LLP</v>
          </cell>
          <cell r="F244"/>
          <cell r="G244"/>
          <cell r="H244">
            <v>0.5</v>
          </cell>
          <cell r="I244"/>
          <cell r="J244" t="str">
            <v>Medium</v>
          </cell>
          <cell r="K244">
            <v>1</v>
          </cell>
          <cell r="L244"/>
          <cell r="M244"/>
          <cell r="N244" t="str">
            <v>Deepanshu</v>
          </cell>
          <cell r="O244">
            <v>56</v>
          </cell>
          <cell r="P244">
            <v>2500</v>
          </cell>
          <cell r="Q244">
            <v>5</v>
          </cell>
          <cell r="R244">
            <v>8</v>
          </cell>
          <cell r="S244">
            <v>6</v>
          </cell>
          <cell r="T244">
            <v>3</v>
          </cell>
          <cell r="U244">
            <v>0</v>
          </cell>
          <cell r="V244">
            <v>0</v>
          </cell>
          <cell r="W244">
            <v>0</v>
          </cell>
          <cell r="X244">
            <v>0</v>
          </cell>
          <cell r="Y244" t="str">
            <v/>
          </cell>
          <cell r="Z244">
            <v>0</v>
          </cell>
          <cell r="AA244" t="str">
            <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cell r="AY244"/>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cell r="BW244"/>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cell r="CV244"/>
          <cell r="CW244"/>
          <cell r="CX244"/>
          <cell r="CY244"/>
          <cell r="CZ244"/>
          <cell r="DA244"/>
          <cell r="DB244"/>
          <cell r="DC244"/>
          <cell r="DD244"/>
          <cell r="DE244"/>
          <cell r="DF244"/>
          <cell r="DG244"/>
          <cell r="DH244">
            <v>0</v>
          </cell>
          <cell r="DI244">
            <v>0</v>
          </cell>
          <cell r="DJ244">
            <v>0</v>
          </cell>
          <cell r="DK244">
            <v>0</v>
          </cell>
          <cell r="DL244">
            <v>0</v>
          </cell>
          <cell r="DM244">
            <v>0</v>
          </cell>
          <cell r="DN244">
            <v>0</v>
          </cell>
          <cell r="DO244">
            <v>0</v>
          </cell>
          <cell r="DP244">
            <v>0</v>
          </cell>
          <cell r="DQ244">
            <v>0</v>
          </cell>
          <cell r="DR244">
            <v>0</v>
          </cell>
          <cell r="DS244"/>
          <cell r="DT244"/>
          <cell r="DU244"/>
          <cell r="DV244"/>
          <cell r="DW244"/>
          <cell r="DX244"/>
          <cell r="DY244"/>
          <cell r="DZ244"/>
          <cell r="EA244"/>
          <cell r="EB244"/>
          <cell r="EC244"/>
          <cell r="ED244"/>
          <cell r="EE244"/>
          <cell r="EF244"/>
          <cell r="EG244">
            <v>3.5</v>
          </cell>
          <cell r="EH244">
            <v>4</v>
          </cell>
          <cell r="EI244">
            <v>5</v>
          </cell>
          <cell r="EJ244">
            <v>0</v>
          </cell>
          <cell r="EK244">
            <v>0</v>
          </cell>
          <cell r="EL244">
            <v>0</v>
          </cell>
          <cell r="EM244">
            <v>0</v>
          </cell>
          <cell r="EN244">
            <v>0</v>
          </cell>
          <cell r="EO244">
            <v>0</v>
          </cell>
          <cell r="EP244">
            <v>0</v>
          </cell>
          <cell r="EQ244">
            <v>0</v>
          </cell>
          <cell r="ER244">
            <v>0</v>
          </cell>
          <cell r="ES244"/>
          <cell r="ET244"/>
          <cell r="EU244"/>
          <cell r="EV244"/>
          <cell r="EW244"/>
          <cell r="EX244"/>
          <cell r="EY244"/>
          <cell r="EZ244"/>
          <cell r="FA244"/>
          <cell r="FB244"/>
          <cell r="FC244"/>
          <cell r="FD244"/>
          <cell r="FE244">
            <v>3.5</v>
          </cell>
          <cell r="FF244">
            <v>5.5</v>
          </cell>
          <cell r="FG244">
            <v>6.333333333333333</v>
          </cell>
          <cell r="FH244">
            <v>0</v>
          </cell>
          <cell r="FI244">
            <v>0</v>
          </cell>
          <cell r="FJ244">
            <v>0</v>
          </cell>
          <cell r="FK244">
            <v>0</v>
          </cell>
          <cell r="FL244">
            <v>0</v>
          </cell>
          <cell r="FM244">
            <v>0</v>
          </cell>
          <cell r="FN244">
            <v>0</v>
          </cell>
          <cell r="FO244">
            <v>0</v>
          </cell>
          <cell r="FP244">
            <v>0</v>
          </cell>
          <cell r="FQ244"/>
          <cell r="FR244"/>
          <cell r="FS244"/>
          <cell r="FT244"/>
          <cell r="FU244"/>
          <cell r="FV244"/>
          <cell r="FW244"/>
          <cell r="FX244"/>
          <cell r="FY244"/>
          <cell r="FZ244"/>
          <cell r="GA244"/>
          <cell r="GB244"/>
          <cell r="GC244">
            <v>5</v>
          </cell>
          <cell r="GD244">
            <v>5.5</v>
          </cell>
          <cell r="GE244">
            <v>7.666666666666667</v>
          </cell>
          <cell r="GF244">
            <v>0</v>
          </cell>
          <cell r="GG244">
            <v>0</v>
          </cell>
          <cell r="GH244">
            <v>0</v>
          </cell>
          <cell r="GI244">
            <v>0</v>
          </cell>
          <cell r="GJ244">
            <v>0</v>
          </cell>
          <cell r="GK244">
            <v>0</v>
          </cell>
          <cell r="GL244">
            <v>0</v>
          </cell>
          <cell r="GM244">
            <v>0</v>
          </cell>
          <cell r="GN244">
            <v>0</v>
          </cell>
          <cell r="GO244"/>
          <cell r="GP244">
            <v>0</v>
          </cell>
          <cell r="GQ244">
            <v>0</v>
          </cell>
          <cell r="GR244">
            <v>0</v>
          </cell>
          <cell r="GS244"/>
          <cell r="GT244"/>
          <cell r="GU244"/>
          <cell r="GV244"/>
          <cell r="GW244"/>
          <cell r="GX244"/>
          <cell r="GY244"/>
          <cell r="GZ244"/>
          <cell r="HA244"/>
          <cell r="HB244"/>
          <cell r="HC244">
            <v>0</v>
          </cell>
          <cell r="HD244">
            <v>0</v>
          </cell>
          <cell r="HE244">
            <v>0</v>
          </cell>
          <cell r="HF244">
            <v>0</v>
          </cell>
          <cell r="HG244">
            <v>0</v>
          </cell>
          <cell r="HH244">
            <v>0</v>
          </cell>
          <cell r="HI244">
            <v>0</v>
          </cell>
          <cell r="HJ244"/>
          <cell r="HK244"/>
          <cell r="HL244"/>
          <cell r="HM244"/>
          <cell r="HN244"/>
          <cell r="HO244">
            <v>0</v>
          </cell>
          <cell r="HP244">
            <v>0</v>
          </cell>
          <cell r="HQ244">
            <v>0</v>
          </cell>
          <cell r="HR244">
            <v>0</v>
          </cell>
          <cell r="HS244">
            <v>0</v>
          </cell>
          <cell r="HT244"/>
          <cell r="HU244">
            <v>0</v>
          </cell>
          <cell r="HV244"/>
          <cell r="HW244">
            <v>0</v>
          </cell>
          <cell r="HX244"/>
          <cell r="HY244">
            <v>0</v>
          </cell>
          <cell r="HZ244">
            <v>0</v>
          </cell>
          <cell r="IA244">
            <v>0</v>
          </cell>
          <cell r="IB244">
            <v>0</v>
          </cell>
          <cell r="IC244">
            <v>0</v>
          </cell>
          <cell r="ID244">
            <v>0</v>
          </cell>
          <cell r="IE244">
            <v>0</v>
          </cell>
          <cell r="IF244">
            <v>0</v>
          </cell>
          <cell r="IG244">
            <v>0</v>
          </cell>
          <cell r="IH244">
            <v>0</v>
          </cell>
          <cell r="II244">
            <v>0</v>
          </cell>
          <cell r="IJ244"/>
          <cell r="IK244"/>
          <cell r="IL244"/>
          <cell r="IM244">
            <v>0</v>
          </cell>
          <cell r="IN244">
            <v>14650</v>
          </cell>
        </row>
        <row r="245">
          <cell r="A245">
            <v>242</v>
          </cell>
          <cell r="B245" t="str">
            <v>Sultanpur</v>
          </cell>
          <cell r="C245" t="str">
            <v>UTTAR PRADESH</v>
          </cell>
          <cell r="D245" t="str">
            <v>North</v>
          </cell>
          <cell r="E245" t="str">
            <v>SHREE LAKSHMAN ROLLING MILL (INDIA) LLP</v>
          </cell>
          <cell r="F245"/>
          <cell r="G245"/>
          <cell r="H245">
            <v>0.5</v>
          </cell>
          <cell r="I245"/>
          <cell r="J245" t="str">
            <v>Medium</v>
          </cell>
          <cell r="K245">
            <v>1</v>
          </cell>
          <cell r="L245"/>
          <cell r="M245"/>
          <cell r="N245" t="str">
            <v>Deepanshu</v>
          </cell>
          <cell r="O245">
            <v>4</v>
          </cell>
          <cell r="P245">
            <v>2500</v>
          </cell>
          <cell r="Q245">
            <v>0</v>
          </cell>
          <cell r="R245">
            <v>0</v>
          </cell>
          <cell r="S245">
            <v>2</v>
          </cell>
          <cell r="T245">
            <v>27</v>
          </cell>
          <cell r="U245">
            <v>0</v>
          </cell>
          <cell r="V245">
            <v>1</v>
          </cell>
          <cell r="W245">
            <v>0</v>
          </cell>
          <cell r="X245">
            <v>0</v>
          </cell>
          <cell r="Y245" t="str">
            <v/>
          </cell>
          <cell r="Z245">
            <v>0</v>
          </cell>
          <cell r="AA245" t="str">
            <v/>
          </cell>
          <cell r="AB245">
            <v>0</v>
          </cell>
          <cell r="AC245">
            <v>0</v>
          </cell>
          <cell r="AD245">
            <v>0</v>
          </cell>
          <cell r="AE245">
            <v>0</v>
          </cell>
          <cell r="AF245">
            <v>0</v>
          </cell>
          <cell r="AG245">
            <v>0</v>
          </cell>
          <cell r="AH245">
            <v>0</v>
          </cell>
          <cell r="AI245">
            <v>0</v>
          </cell>
          <cell r="AJ245">
            <v>0</v>
          </cell>
          <cell r="AK245">
            <v>0</v>
          </cell>
          <cell r="AL245">
            <v>9</v>
          </cell>
          <cell r="AM245">
            <v>0</v>
          </cell>
          <cell r="AN245">
            <v>9</v>
          </cell>
          <cell r="AO245">
            <v>0</v>
          </cell>
          <cell r="AP245">
            <v>26</v>
          </cell>
          <cell r="AQ245">
            <v>0</v>
          </cell>
          <cell r="AR245">
            <v>0</v>
          </cell>
          <cell r="AS245">
            <v>0</v>
          </cell>
          <cell r="AT245">
            <v>0</v>
          </cell>
          <cell r="AU245">
            <v>0</v>
          </cell>
          <cell r="AV245">
            <v>0</v>
          </cell>
          <cell r="AW245">
            <v>0</v>
          </cell>
          <cell r="AX245"/>
          <cell r="AY245"/>
          <cell r="AZ245">
            <v>0</v>
          </cell>
          <cell r="BA245">
            <v>0</v>
          </cell>
          <cell r="BB245">
            <v>0</v>
          </cell>
          <cell r="BC245">
            <v>0</v>
          </cell>
          <cell r="BD245">
            <v>0</v>
          </cell>
          <cell r="BE245">
            <v>0</v>
          </cell>
          <cell r="BF245">
            <v>0</v>
          </cell>
          <cell r="BG245">
            <v>0</v>
          </cell>
          <cell r="BH245">
            <v>0</v>
          </cell>
          <cell r="BI245">
            <v>0</v>
          </cell>
          <cell r="BJ245">
            <v>1</v>
          </cell>
          <cell r="BK245">
            <v>0</v>
          </cell>
          <cell r="BL245">
            <v>0</v>
          </cell>
          <cell r="BM245">
            <v>0</v>
          </cell>
          <cell r="BN245">
            <v>0</v>
          </cell>
          <cell r="BO245">
            <v>0</v>
          </cell>
          <cell r="BP245">
            <v>0</v>
          </cell>
          <cell r="BQ245">
            <v>0</v>
          </cell>
          <cell r="BR245">
            <v>0</v>
          </cell>
          <cell r="BS245">
            <v>0</v>
          </cell>
          <cell r="BT245">
            <v>0</v>
          </cell>
          <cell r="BU245">
            <v>0</v>
          </cell>
          <cell r="BV245"/>
          <cell r="BW245"/>
          <cell r="BX245">
            <v>1</v>
          </cell>
          <cell r="BY245">
            <v>0</v>
          </cell>
          <cell r="BZ245">
            <v>0</v>
          </cell>
          <cell r="CA245">
            <v>0</v>
          </cell>
          <cell r="CB245">
            <v>0</v>
          </cell>
          <cell r="CC245">
            <v>0</v>
          </cell>
          <cell r="CD245">
            <v>0</v>
          </cell>
          <cell r="CE245">
            <v>0</v>
          </cell>
          <cell r="CF245">
            <v>0</v>
          </cell>
          <cell r="CG245">
            <v>0</v>
          </cell>
          <cell r="CH245">
            <v>0</v>
          </cell>
          <cell r="CI245">
            <v>1</v>
          </cell>
          <cell r="CJ245">
            <v>0</v>
          </cell>
          <cell r="CK245">
            <v>1</v>
          </cell>
          <cell r="CL245">
            <v>0</v>
          </cell>
          <cell r="CM245">
            <v>1</v>
          </cell>
          <cell r="CN245">
            <v>0</v>
          </cell>
          <cell r="CO245">
            <v>0</v>
          </cell>
          <cell r="CP245">
            <v>0</v>
          </cell>
          <cell r="CQ245">
            <v>0</v>
          </cell>
          <cell r="CR245">
            <v>0</v>
          </cell>
          <cell r="CS245">
            <v>0</v>
          </cell>
          <cell r="CT245">
            <v>0</v>
          </cell>
          <cell r="CU245"/>
          <cell r="CV245"/>
          <cell r="CW245"/>
          <cell r="CX245"/>
          <cell r="CY245"/>
          <cell r="CZ245"/>
          <cell r="DA245"/>
          <cell r="DB245"/>
          <cell r="DC245"/>
          <cell r="DD245"/>
          <cell r="DE245"/>
          <cell r="DF245"/>
          <cell r="DG245"/>
          <cell r="DH245">
            <v>1</v>
          </cell>
          <cell r="DI245">
            <v>1</v>
          </cell>
          <cell r="DJ245">
            <v>1</v>
          </cell>
          <cell r="DK245">
            <v>1</v>
          </cell>
          <cell r="DL245">
            <v>1</v>
          </cell>
          <cell r="DM245">
            <v>1</v>
          </cell>
          <cell r="DN245">
            <v>0</v>
          </cell>
          <cell r="DO245">
            <v>0</v>
          </cell>
          <cell r="DP245">
            <v>0</v>
          </cell>
          <cell r="DQ245">
            <v>0</v>
          </cell>
          <cell r="DR245">
            <v>0</v>
          </cell>
          <cell r="DS245"/>
          <cell r="DT245"/>
          <cell r="DU245"/>
          <cell r="DV245"/>
          <cell r="DW245"/>
          <cell r="DX245"/>
          <cell r="DY245"/>
          <cell r="DZ245"/>
          <cell r="EA245"/>
          <cell r="EB245"/>
          <cell r="EC245"/>
          <cell r="ED245"/>
          <cell r="EE245"/>
          <cell r="EF245"/>
          <cell r="EG245">
            <v>10</v>
          </cell>
          <cell r="EH245">
            <v>10.6</v>
          </cell>
          <cell r="EI245">
            <v>9.1666666666666661</v>
          </cell>
          <cell r="EJ245">
            <v>0</v>
          </cell>
          <cell r="EK245">
            <v>0</v>
          </cell>
          <cell r="EL245">
            <v>0</v>
          </cell>
          <cell r="EM245">
            <v>0</v>
          </cell>
          <cell r="EN245">
            <v>0</v>
          </cell>
          <cell r="EO245">
            <v>0</v>
          </cell>
          <cell r="EP245">
            <v>0</v>
          </cell>
          <cell r="EQ245">
            <v>0</v>
          </cell>
          <cell r="ER245">
            <v>0</v>
          </cell>
          <cell r="ES245"/>
          <cell r="ET245"/>
          <cell r="EU245"/>
          <cell r="EV245"/>
          <cell r="EW245"/>
          <cell r="EX245"/>
          <cell r="EY245"/>
          <cell r="EZ245"/>
          <cell r="FA245"/>
          <cell r="FB245"/>
          <cell r="FC245"/>
          <cell r="FD245"/>
          <cell r="FE245">
            <v>10</v>
          </cell>
          <cell r="FF245">
            <v>13</v>
          </cell>
          <cell r="FG245">
            <v>12.666666666666666</v>
          </cell>
          <cell r="FH245">
            <v>0</v>
          </cell>
          <cell r="FI245">
            <v>0</v>
          </cell>
          <cell r="FJ245">
            <v>0</v>
          </cell>
          <cell r="FK245">
            <v>0</v>
          </cell>
          <cell r="FL245">
            <v>0</v>
          </cell>
          <cell r="FM245">
            <v>0</v>
          </cell>
          <cell r="FN245">
            <v>0</v>
          </cell>
          <cell r="FO245">
            <v>0</v>
          </cell>
          <cell r="FP245">
            <v>0</v>
          </cell>
          <cell r="FQ245"/>
          <cell r="FR245"/>
          <cell r="FS245"/>
          <cell r="FT245"/>
          <cell r="FU245"/>
          <cell r="FV245"/>
          <cell r="FW245"/>
          <cell r="FX245"/>
          <cell r="FY245"/>
          <cell r="FZ245"/>
          <cell r="GA245"/>
          <cell r="GB245"/>
          <cell r="GC245">
            <v>10</v>
          </cell>
          <cell r="GD245">
            <v>13</v>
          </cell>
          <cell r="GE245">
            <v>15</v>
          </cell>
          <cell r="GF245">
            <v>0</v>
          </cell>
          <cell r="GG245">
            <v>0</v>
          </cell>
          <cell r="GH245">
            <v>0</v>
          </cell>
          <cell r="GI245">
            <v>0</v>
          </cell>
          <cell r="GJ245">
            <v>0</v>
          </cell>
          <cell r="GK245">
            <v>0</v>
          </cell>
          <cell r="GL245">
            <v>0</v>
          </cell>
          <cell r="GM245">
            <v>0</v>
          </cell>
          <cell r="GN245">
            <v>0</v>
          </cell>
          <cell r="GO245"/>
          <cell r="GP245">
            <v>0</v>
          </cell>
          <cell r="GQ245">
            <v>0</v>
          </cell>
          <cell r="GR245">
            <v>0</v>
          </cell>
          <cell r="GS245"/>
          <cell r="GT245"/>
          <cell r="GU245"/>
          <cell r="GV245"/>
          <cell r="GW245"/>
          <cell r="GX245"/>
          <cell r="GY245"/>
          <cell r="GZ245"/>
          <cell r="HA245"/>
          <cell r="HB245"/>
          <cell r="HC245">
            <v>0</v>
          </cell>
          <cell r="HD245">
            <v>0</v>
          </cell>
          <cell r="HE245">
            <v>1</v>
          </cell>
          <cell r="HF245">
            <v>0</v>
          </cell>
          <cell r="HG245">
            <v>0</v>
          </cell>
          <cell r="HH245">
            <v>1</v>
          </cell>
          <cell r="HI245">
            <v>0</v>
          </cell>
          <cell r="HJ245"/>
          <cell r="HK245"/>
          <cell r="HL245"/>
          <cell r="HM245"/>
          <cell r="HN245"/>
          <cell r="HO245">
            <v>0</v>
          </cell>
          <cell r="HP245">
            <v>0</v>
          </cell>
          <cell r="HQ245">
            <v>0</v>
          </cell>
          <cell r="HR245">
            <v>0</v>
          </cell>
          <cell r="HS245">
            <v>0</v>
          </cell>
          <cell r="HT245"/>
          <cell r="HU245">
            <v>0</v>
          </cell>
          <cell r="HV245"/>
          <cell r="HW245">
            <v>0</v>
          </cell>
          <cell r="HX245"/>
          <cell r="HY245">
            <v>0</v>
          </cell>
          <cell r="HZ245">
            <v>0</v>
          </cell>
          <cell r="IA245">
            <v>9</v>
          </cell>
          <cell r="IB245">
            <v>35</v>
          </cell>
          <cell r="IC245">
            <v>0.75</v>
          </cell>
          <cell r="ID245">
            <v>3.5</v>
          </cell>
          <cell r="IE245">
            <v>0</v>
          </cell>
          <cell r="IF245">
            <v>0</v>
          </cell>
          <cell r="IG245">
            <v>0</v>
          </cell>
          <cell r="IH245">
            <v>3</v>
          </cell>
          <cell r="II245">
            <v>11.666666666666666</v>
          </cell>
          <cell r="IJ245"/>
          <cell r="IK245"/>
          <cell r="IL245"/>
          <cell r="IM245">
            <v>0</v>
          </cell>
          <cell r="IN245">
            <v>3000</v>
          </cell>
        </row>
        <row r="246">
          <cell r="A246">
            <v>243</v>
          </cell>
          <cell r="B246" t="str">
            <v>Rampur</v>
          </cell>
          <cell r="C246" t="str">
            <v>UTTAR PRADESH</v>
          </cell>
          <cell r="D246" t="str">
            <v>North</v>
          </cell>
          <cell r="E246" t="str">
            <v>OPTRIX INFRA LLP</v>
          </cell>
          <cell r="F246"/>
          <cell r="G246"/>
          <cell r="H246">
            <v>0.5</v>
          </cell>
          <cell r="I246"/>
          <cell r="J246" t="str">
            <v>Medium</v>
          </cell>
          <cell r="K246"/>
          <cell r="L246"/>
          <cell r="M246" t="str">
            <v>Dinesh Mohan</v>
          </cell>
          <cell r="N246"/>
          <cell r="O246">
            <v>4</v>
          </cell>
          <cell r="P246">
            <v>2200</v>
          </cell>
          <cell r="Q246">
            <v>1</v>
          </cell>
          <cell r="R246">
            <v>0</v>
          </cell>
          <cell r="S246">
            <v>0</v>
          </cell>
          <cell r="T246">
            <v>0</v>
          </cell>
          <cell r="U246">
            <v>0</v>
          </cell>
          <cell r="V246">
            <v>2</v>
          </cell>
          <cell r="W246">
            <v>0</v>
          </cell>
          <cell r="X246">
            <v>350</v>
          </cell>
          <cell r="Y246">
            <v>1.4314285714285713E-2</v>
          </cell>
          <cell r="Z246">
            <v>0.15909090909090909</v>
          </cell>
          <cell r="AA246">
            <v>2.2772727272727272E-3</v>
          </cell>
          <cell r="AB246">
            <v>0</v>
          </cell>
          <cell r="AC246">
            <v>0</v>
          </cell>
          <cell r="AD246">
            <v>3</v>
          </cell>
          <cell r="AE246">
            <v>11</v>
          </cell>
          <cell r="AF246">
            <v>10</v>
          </cell>
          <cell r="AG246">
            <v>17</v>
          </cell>
          <cell r="AH246">
            <v>20.5</v>
          </cell>
          <cell r="AI246">
            <v>10</v>
          </cell>
          <cell r="AJ246">
            <v>23</v>
          </cell>
          <cell r="AK246">
            <v>0</v>
          </cell>
          <cell r="AL246">
            <v>0</v>
          </cell>
          <cell r="AM246">
            <v>0</v>
          </cell>
          <cell r="AN246">
            <v>0</v>
          </cell>
          <cell r="AO246">
            <v>0</v>
          </cell>
          <cell r="AP246">
            <v>0</v>
          </cell>
          <cell r="AQ246">
            <v>0</v>
          </cell>
          <cell r="AR246">
            <v>12.06</v>
          </cell>
          <cell r="AS246">
            <v>1</v>
          </cell>
          <cell r="AT246">
            <v>10.02</v>
          </cell>
          <cell r="AU246">
            <v>12</v>
          </cell>
          <cell r="AV246">
            <v>10.02</v>
          </cell>
          <cell r="AW246">
            <v>5</v>
          </cell>
          <cell r="AX246"/>
          <cell r="AY246"/>
          <cell r="AZ246">
            <v>0</v>
          </cell>
          <cell r="BA246">
            <v>0</v>
          </cell>
          <cell r="BB246">
            <v>1</v>
          </cell>
          <cell r="BC246">
            <v>0</v>
          </cell>
          <cell r="BD246">
            <v>0</v>
          </cell>
          <cell r="BE246">
            <v>0</v>
          </cell>
          <cell r="BF246">
            <v>0</v>
          </cell>
          <cell r="BG246">
            <v>1</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cell r="BW246"/>
          <cell r="BX246">
            <v>2</v>
          </cell>
          <cell r="BY246">
            <v>0</v>
          </cell>
          <cell r="BZ246">
            <v>0</v>
          </cell>
          <cell r="CA246">
            <v>1</v>
          </cell>
          <cell r="CB246">
            <v>1</v>
          </cell>
          <cell r="CC246">
            <v>1</v>
          </cell>
          <cell r="CD246">
            <v>1</v>
          </cell>
          <cell r="CE246">
            <v>1</v>
          </cell>
          <cell r="CF246">
            <v>2</v>
          </cell>
          <cell r="CG246">
            <v>1</v>
          </cell>
          <cell r="CH246">
            <v>0</v>
          </cell>
          <cell r="CI246">
            <v>0</v>
          </cell>
          <cell r="CJ246">
            <v>0</v>
          </cell>
          <cell r="CK246">
            <v>0</v>
          </cell>
          <cell r="CL246">
            <v>0</v>
          </cell>
          <cell r="CM246">
            <v>0</v>
          </cell>
          <cell r="CN246">
            <v>0</v>
          </cell>
          <cell r="CO246">
            <v>1</v>
          </cell>
          <cell r="CP246">
            <v>1</v>
          </cell>
          <cell r="CQ246">
            <v>1</v>
          </cell>
          <cell r="CR246">
            <v>1</v>
          </cell>
          <cell r="CS246">
            <v>1</v>
          </cell>
          <cell r="CT246">
            <v>1</v>
          </cell>
          <cell r="CU246"/>
          <cell r="CV246"/>
          <cell r="CW246"/>
          <cell r="CX246"/>
          <cell r="CY246"/>
          <cell r="CZ246"/>
          <cell r="DA246"/>
          <cell r="DB246"/>
          <cell r="DC246"/>
          <cell r="DD246"/>
          <cell r="DE246"/>
          <cell r="DF246"/>
          <cell r="DG246"/>
          <cell r="DH246">
            <v>0</v>
          </cell>
          <cell r="DI246">
            <v>0</v>
          </cell>
          <cell r="DJ246">
            <v>0</v>
          </cell>
          <cell r="DK246">
            <v>0</v>
          </cell>
          <cell r="DL246">
            <v>0</v>
          </cell>
          <cell r="DM246">
            <v>1</v>
          </cell>
          <cell r="DN246">
            <v>1</v>
          </cell>
          <cell r="DO246">
            <v>1</v>
          </cell>
          <cell r="DP246">
            <v>1</v>
          </cell>
          <cell r="DQ246">
            <v>1</v>
          </cell>
          <cell r="DR246">
            <v>1</v>
          </cell>
          <cell r="DS246"/>
          <cell r="DT246"/>
          <cell r="DU246"/>
          <cell r="DV246"/>
          <cell r="DW246"/>
          <cell r="DX246"/>
          <cell r="DY246"/>
          <cell r="DZ246"/>
          <cell r="EA246"/>
          <cell r="EB246"/>
          <cell r="EC246"/>
          <cell r="ED246"/>
          <cell r="EE246"/>
          <cell r="EF246"/>
          <cell r="EG246">
            <v>0</v>
          </cell>
          <cell r="EH246">
            <v>0</v>
          </cell>
          <cell r="EI246">
            <v>0</v>
          </cell>
          <cell r="EJ246">
            <v>0</v>
          </cell>
          <cell r="EK246">
            <v>0</v>
          </cell>
          <cell r="EL246">
            <v>0</v>
          </cell>
          <cell r="EM246">
            <v>0</v>
          </cell>
          <cell r="EN246">
            <v>0</v>
          </cell>
          <cell r="EO246">
            <v>0</v>
          </cell>
          <cell r="EP246">
            <v>0</v>
          </cell>
          <cell r="EQ246">
            <v>0</v>
          </cell>
          <cell r="ER246">
            <v>0</v>
          </cell>
          <cell r="ES246"/>
          <cell r="ET246"/>
          <cell r="EU246"/>
          <cell r="EV246"/>
          <cell r="EW246"/>
          <cell r="EX246"/>
          <cell r="EY246"/>
          <cell r="EZ246"/>
          <cell r="FA246"/>
          <cell r="FB246"/>
          <cell r="FC246"/>
          <cell r="FD246"/>
          <cell r="FE246">
            <v>0</v>
          </cell>
          <cell r="FF246">
            <v>0</v>
          </cell>
          <cell r="FG246">
            <v>0</v>
          </cell>
          <cell r="FH246">
            <v>0</v>
          </cell>
          <cell r="FI246">
            <v>0</v>
          </cell>
          <cell r="FJ246">
            <v>0</v>
          </cell>
          <cell r="FK246">
            <v>0</v>
          </cell>
          <cell r="FL246">
            <v>0</v>
          </cell>
          <cell r="FM246">
            <v>0</v>
          </cell>
          <cell r="FN246">
            <v>0</v>
          </cell>
          <cell r="FO246">
            <v>0</v>
          </cell>
          <cell r="FP246">
            <v>0</v>
          </cell>
          <cell r="FQ246"/>
          <cell r="FR246"/>
          <cell r="FS246"/>
          <cell r="FT246"/>
          <cell r="FU246"/>
          <cell r="FV246"/>
          <cell r="FW246"/>
          <cell r="FX246"/>
          <cell r="FY246"/>
          <cell r="FZ246"/>
          <cell r="GA246"/>
          <cell r="GB246"/>
          <cell r="GC246">
            <v>0</v>
          </cell>
          <cell r="GD246">
            <v>0</v>
          </cell>
          <cell r="GE246">
            <v>0</v>
          </cell>
          <cell r="GF246">
            <v>0</v>
          </cell>
          <cell r="GG246">
            <v>0</v>
          </cell>
          <cell r="GH246">
            <v>0</v>
          </cell>
          <cell r="GI246">
            <v>0</v>
          </cell>
          <cell r="GJ246">
            <v>0</v>
          </cell>
          <cell r="GK246">
            <v>0</v>
          </cell>
          <cell r="GL246">
            <v>0</v>
          </cell>
          <cell r="GM246">
            <v>0</v>
          </cell>
          <cell r="GN246">
            <v>0</v>
          </cell>
          <cell r="GO246"/>
          <cell r="GP246">
            <v>0</v>
          </cell>
          <cell r="GQ246">
            <v>0</v>
          </cell>
          <cell r="GR246">
            <v>0</v>
          </cell>
          <cell r="GS246"/>
          <cell r="GT246"/>
          <cell r="GU246"/>
          <cell r="GV246"/>
          <cell r="GW246"/>
          <cell r="GX246"/>
          <cell r="GY246"/>
          <cell r="GZ246"/>
          <cell r="HA246"/>
          <cell r="HB246"/>
          <cell r="HC246">
            <v>0</v>
          </cell>
          <cell r="HD246">
            <v>0</v>
          </cell>
          <cell r="HE246">
            <v>0</v>
          </cell>
          <cell r="HF246">
            <v>0</v>
          </cell>
          <cell r="HG246">
            <v>0</v>
          </cell>
          <cell r="HH246">
            <v>0</v>
          </cell>
          <cell r="HI246">
            <v>0</v>
          </cell>
          <cell r="HJ246"/>
          <cell r="HK246"/>
          <cell r="HL246"/>
          <cell r="HM246"/>
          <cell r="HN246"/>
          <cell r="HO246">
            <v>0</v>
          </cell>
          <cell r="HP246">
            <v>0</v>
          </cell>
          <cell r="HQ246">
            <v>0</v>
          </cell>
          <cell r="HR246">
            <v>0</v>
          </cell>
          <cell r="HS246">
            <v>0</v>
          </cell>
          <cell r="HT246"/>
          <cell r="HU246">
            <v>0</v>
          </cell>
          <cell r="HV246"/>
          <cell r="HW246">
            <v>0</v>
          </cell>
          <cell r="HX246"/>
          <cell r="HY246">
            <v>0</v>
          </cell>
          <cell r="HZ246">
            <v>0</v>
          </cell>
          <cell r="IA246">
            <v>94.5</v>
          </cell>
          <cell r="IB246">
            <v>50.099999999999994</v>
          </cell>
          <cell r="IC246">
            <v>7.875</v>
          </cell>
          <cell r="ID246">
            <v>5.01</v>
          </cell>
          <cell r="IE246">
            <v>1</v>
          </cell>
          <cell r="IF246">
            <v>12.666666666666666</v>
          </cell>
          <cell r="IG246">
            <v>17.833333333333332</v>
          </cell>
          <cell r="IH246">
            <v>0</v>
          </cell>
          <cell r="II246">
            <v>0</v>
          </cell>
          <cell r="IJ246"/>
          <cell r="IK246"/>
          <cell r="IL246"/>
          <cell r="IM246">
            <v>9.0066666666666659</v>
          </cell>
          <cell r="IN246">
            <v>12000</v>
          </cell>
        </row>
        <row r="247">
          <cell r="A247">
            <v>244</v>
          </cell>
          <cell r="B247" t="str">
            <v>Azamgarh</v>
          </cell>
          <cell r="C247" t="str">
            <v>UTTAR PRADESH</v>
          </cell>
          <cell r="D247" t="str">
            <v>North</v>
          </cell>
          <cell r="E247" t="str">
            <v>GOBINDGARH IRON LLP</v>
          </cell>
          <cell r="F247"/>
          <cell r="G247"/>
          <cell r="H247">
            <v>0.5</v>
          </cell>
          <cell r="I247"/>
          <cell r="J247" t="str">
            <v>Medium</v>
          </cell>
          <cell r="K247">
            <v>2</v>
          </cell>
          <cell r="L247"/>
          <cell r="M247" t="str">
            <v>Mohd Ansari</v>
          </cell>
          <cell r="N247"/>
          <cell r="O247">
            <v>47</v>
          </cell>
          <cell r="P247">
            <v>2500</v>
          </cell>
          <cell r="Q247">
            <v>1</v>
          </cell>
          <cell r="R247">
            <v>3</v>
          </cell>
          <cell r="S247">
            <v>17</v>
          </cell>
          <cell r="T247">
            <v>6</v>
          </cell>
          <cell r="U247">
            <v>0</v>
          </cell>
          <cell r="V247">
            <v>7</v>
          </cell>
          <cell r="W247">
            <v>0</v>
          </cell>
          <cell r="X247">
            <v>620</v>
          </cell>
          <cell r="Y247">
            <v>4.1374193548387089E-2</v>
          </cell>
          <cell r="Z247">
            <v>0.248</v>
          </cell>
          <cell r="AA247">
            <v>1.0260799999999999E-2</v>
          </cell>
          <cell r="AB247">
            <v>5</v>
          </cell>
          <cell r="AC247">
            <v>5</v>
          </cell>
          <cell r="AD247">
            <v>0</v>
          </cell>
          <cell r="AE247">
            <v>0</v>
          </cell>
          <cell r="AF247">
            <v>10</v>
          </cell>
          <cell r="AG247">
            <v>15</v>
          </cell>
          <cell r="AH247">
            <v>59</v>
          </cell>
          <cell r="AI247">
            <v>61</v>
          </cell>
          <cell r="AJ247">
            <v>60</v>
          </cell>
          <cell r="AK247">
            <v>0</v>
          </cell>
          <cell r="AL247">
            <v>51</v>
          </cell>
          <cell r="AM247">
            <v>129</v>
          </cell>
          <cell r="AN247">
            <v>0</v>
          </cell>
          <cell r="AO247">
            <v>10</v>
          </cell>
          <cell r="AP247">
            <v>11</v>
          </cell>
          <cell r="AQ247">
            <v>7.49</v>
          </cell>
          <cell r="AR247">
            <v>6</v>
          </cell>
          <cell r="AS247">
            <v>0</v>
          </cell>
          <cell r="AT247">
            <v>5</v>
          </cell>
          <cell r="AU247">
            <v>25</v>
          </cell>
          <cell r="AV247">
            <v>149.03</v>
          </cell>
          <cell r="AW247">
            <v>43</v>
          </cell>
          <cell r="AX247"/>
          <cell r="AY247"/>
          <cell r="AZ247">
            <v>0</v>
          </cell>
          <cell r="BA247">
            <v>0</v>
          </cell>
          <cell r="BB247">
            <v>0</v>
          </cell>
          <cell r="BC247">
            <v>0</v>
          </cell>
          <cell r="BD247">
            <v>1</v>
          </cell>
          <cell r="BE247">
            <v>0</v>
          </cell>
          <cell r="BF247">
            <v>1</v>
          </cell>
          <cell r="BG247">
            <v>0</v>
          </cell>
          <cell r="BH247">
            <v>0</v>
          </cell>
          <cell r="BI247">
            <v>0</v>
          </cell>
          <cell r="BJ247">
            <v>0</v>
          </cell>
          <cell r="BK247">
            <v>0</v>
          </cell>
          <cell r="BL247">
            <v>0</v>
          </cell>
          <cell r="BM247">
            <v>1</v>
          </cell>
          <cell r="BN247">
            <v>0</v>
          </cell>
          <cell r="BO247">
            <v>0</v>
          </cell>
          <cell r="BP247">
            <v>0</v>
          </cell>
          <cell r="BQ247">
            <v>0</v>
          </cell>
          <cell r="BR247">
            <v>0</v>
          </cell>
          <cell r="BS247">
            <v>1</v>
          </cell>
          <cell r="BT247">
            <v>0</v>
          </cell>
          <cell r="BU247">
            <v>0</v>
          </cell>
          <cell r="BV247"/>
          <cell r="BW247"/>
          <cell r="BX247">
            <v>7</v>
          </cell>
          <cell r="BY247">
            <v>1</v>
          </cell>
          <cell r="BZ247">
            <v>1</v>
          </cell>
          <cell r="CA247">
            <v>0</v>
          </cell>
          <cell r="CB247">
            <v>0</v>
          </cell>
          <cell r="CC247">
            <v>1</v>
          </cell>
          <cell r="CD247">
            <v>2</v>
          </cell>
          <cell r="CE247">
            <v>2</v>
          </cell>
          <cell r="CF247">
            <v>3</v>
          </cell>
          <cell r="CG247">
            <v>3</v>
          </cell>
          <cell r="CH247">
            <v>0</v>
          </cell>
          <cell r="CI247">
            <v>1</v>
          </cell>
          <cell r="CJ247">
            <v>1</v>
          </cell>
          <cell r="CK247">
            <v>0</v>
          </cell>
          <cell r="CL247">
            <v>1</v>
          </cell>
          <cell r="CM247">
            <v>1</v>
          </cell>
          <cell r="CN247">
            <v>2</v>
          </cell>
          <cell r="CO247">
            <v>1</v>
          </cell>
          <cell r="CP247">
            <v>0</v>
          </cell>
          <cell r="CQ247">
            <v>1</v>
          </cell>
          <cell r="CR247">
            <v>3</v>
          </cell>
          <cell r="CS247">
            <v>1</v>
          </cell>
          <cell r="CT247">
            <v>4</v>
          </cell>
          <cell r="CU247"/>
          <cell r="CV247"/>
          <cell r="CW247"/>
          <cell r="CX247"/>
          <cell r="CY247"/>
          <cell r="CZ247"/>
          <cell r="DA247"/>
          <cell r="DB247"/>
          <cell r="DC247"/>
          <cell r="DD247"/>
          <cell r="DE247"/>
          <cell r="DF247"/>
          <cell r="DG247"/>
          <cell r="DH247">
            <v>1</v>
          </cell>
          <cell r="DI247">
            <v>1</v>
          </cell>
          <cell r="DJ247">
            <v>2</v>
          </cell>
          <cell r="DK247">
            <v>2</v>
          </cell>
          <cell r="DL247">
            <v>2</v>
          </cell>
          <cell r="DM247">
            <v>2</v>
          </cell>
          <cell r="DN247">
            <v>2</v>
          </cell>
          <cell r="DO247">
            <v>1</v>
          </cell>
          <cell r="DP247">
            <v>3</v>
          </cell>
          <cell r="DQ247">
            <v>4</v>
          </cell>
          <cell r="DR247">
            <v>5</v>
          </cell>
          <cell r="DS247"/>
          <cell r="DT247"/>
          <cell r="DU247"/>
          <cell r="DV247"/>
          <cell r="DW247"/>
          <cell r="DX247"/>
          <cell r="DY247"/>
          <cell r="DZ247"/>
          <cell r="EA247"/>
          <cell r="EB247"/>
          <cell r="EC247"/>
          <cell r="ED247"/>
          <cell r="EE247"/>
          <cell r="EF247"/>
          <cell r="EG247">
            <v>14.111111111111111</v>
          </cell>
          <cell r="EH247">
            <v>17.545454545454547</v>
          </cell>
          <cell r="EI247">
            <v>11</v>
          </cell>
          <cell r="EJ247">
            <v>0</v>
          </cell>
          <cell r="EK247">
            <v>0</v>
          </cell>
          <cell r="EL247">
            <v>0</v>
          </cell>
          <cell r="EM247">
            <v>0</v>
          </cell>
          <cell r="EN247">
            <v>0</v>
          </cell>
          <cell r="EO247">
            <v>0</v>
          </cell>
          <cell r="EP247">
            <v>0</v>
          </cell>
          <cell r="EQ247">
            <v>0</v>
          </cell>
          <cell r="ER247">
            <v>0</v>
          </cell>
          <cell r="ES247"/>
          <cell r="ET247"/>
          <cell r="EU247"/>
          <cell r="EV247"/>
          <cell r="EW247"/>
          <cell r="EX247"/>
          <cell r="EY247"/>
          <cell r="EZ247"/>
          <cell r="FA247"/>
          <cell r="FB247"/>
          <cell r="FC247"/>
          <cell r="FD247"/>
          <cell r="FE247">
            <v>18.555555555555557</v>
          </cell>
          <cell r="FF247">
            <v>18.636363636363637</v>
          </cell>
          <cell r="FG247">
            <v>17.545454545454547</v>
          </cell>
          <cell r="FH247">
            <v>0</v>
          </cell>
          <cell r="FI247">
            <v>0</v>
          </cell>
          <cell r="FJ247">
            <v>0</v>
          </cell>
          <cell r="FK247">
            <v>0</v>
          </cell>
          <cell r="FL247">
            <v>0</v>
          </cell>
          <cell r="FM247">
            <v>0</v>
          </cell>
          <cell r="FN247">
            <v>0</v>
          </cell>
          <cell r="FO247">
            <v>0</v>
          </cell>
          <cell r="FP247">
            <v>0</v>
          </cell>
          <cell r="FQ247"/>
          <cell r="FR247"/>
          <cell r="FS247"/>
          <cell r="FT247"/>
          <cell r="FU247"/>
          <cell r="FV247"/>
          <cell r="FW247"/>
          <cell r="FX247"/>
          <cell r="FY247"/>
          <cell r="FZ247"/>
          <cell r="GA247"/>
          <cell r="GB247"/>
          <cell r="GC247">
            <v>23</v>
          </cell>
          <cell r="GD247">
            <v>20.818181818181817</v>
          </cell>
          <cell r="GE247">
            <v>18.636363636363637</v>
          </cell>
          <cell r="GF247">
            <v>0</v>
          </cell>
          <cell r="GG247">
            <v>0</v>
          </cell>
          <cell r="GH247">
            <v>0</v>
          </cell>
          <cell r="GI247">
            <v>0</v>
          </cell>
          <cell r="GJ247">
            <v>0</v>
          </cell>
          <cell r="GK247">
            <v>0</v>
          </cell>
          <cell r="GL247">
            <v>0</v>
          </cell>
          <cell r="GM247">
            <v>0</v>
          </cell>
          <cell r="GN247">
            <v>0</v>
          </cell>
          <cell r="GO247"/>
          <cell r="GP247">
            <v>0</v>
          </cell>
          <cell r="GQ247">
            <v>0</v>
          </cell>
          <cell r="GR247">
            <v>0</v>
          </cell>
          <cell r="GS247"/>
          <cell r="GT247"/>
          <cell r="GU247"/>
          <cell r="GV247"/>
          <cell r="GW247"/>
          <cell r="GX247"/>
          <cell r="GY247"/>
          <cell r="GZ247"/>
          <cell r="HA247"/>
          <cell r="HB247"/>
          <cell r="HC247">
            <v>0</v>
          </cell>
          <cell r="HD247">
            <v>0</v>
          </cell>
          <cell r="HE247">
            <v>0</v>
          </cell>
          <cell r="HF247">
            <v>0</v>
          </cell>
          <cell r="HG247">
            <v>0</v>
          </cell>
          <cell r="HH247">
            <v>0</v>
          </cell>
          <cell r="HI247">
            <v>0</v>
          </cell>
          <cell r="HJ247"/>
          <cell r="HK247"/>
          <cell r="HL247"/>
          <cell r="HM247"/>
          <cell r="HN247"/>
          <cell r="HO247">
            <v>0</v>
          </cell>
          <cell r="HP247">
            <v>0</v>
          </cell>
          <cell r="HQ247">
            <v>0</v>
          </cell>
          <cell r="HR247">
            <v>0</v>
          </cell>
          <cell r="HS247">
            <v>0</v>
          </cell>
          <cell r="HT247"/>
          <cell r="HU247">
            <v>0</v>
          </cell>
          <cell r="HV247"/>
          <cell r="HW247">
            <v>0</v>
          </cell>
          <cell r="HX247"/>
          <cell r="HY247">
            <v>0</v>
          </cell>
          <cell r="HZ247">
            <v>57685</v>
          </cell>
          <cell r="IA247">
            <v>395</v>
          </cell>
          <cell r="IB247">
            <v>256.52</v>
          </cell>
          <cell r="IC247">
            <v>32.916666666666664</v>
          </cell>
          <cell r="ID247">
            <v>25.651999999999997</v>
          </cell>
          <cell r="IE247">
            <v>3.3333333333333335</v>
          </cell>
          <cell r="IF247">
            <v>8.3333333333333339</v>
          </cell>
          <cell r="IG247">
            <v>60</v>
          </cell>
          <cell r="IH247">
            <v>60</v>
          </cell>
          <cell r="II247">
            <v>7</v>
          </cell>
          <cell r="IJ247"/>
          <cell r="IK247"/>
          <cell r="IL247"/>
          <cell r="IM247">
            <v>72.343333333333334</v>
          </cell>
          <cell r="IN247">
            <v>10000</v>
          </cell>
        </row>
        <row r="248">
          <cell r="A248">
            <v>245</v>
          </cell>
          <cell r="B248" t="str">
            <v>Bahraich</v>
          </cell>
          <cell r="C248" t="str">
            <v>UTTAR PRADESH</v>
          </cell>
          <cell r="D248" t="str">
            <v>North</v>
          </cell>
          <cell r="E248" t="str">
            <v>SHREE LAKSHMAN ROLLING MILL (INDIA) LLP</v>
          </cell>
          <cell r="F248"/>
          <cell r="G248"/>
          <cell r="H248">
            <v>0.5</v>
          </cell>
          <cell r="I248"/>
          <cell r="J248" t="str">
            <v>Medium</v>
          </cell>
          <cell r="K248"/>
          <cell r="L248"/>
          <cell r="M248"/>
          <cell r="N248" t="str">
            <v>Deepanshu</v>
          </cell>
          <cell r="O248">
            <v>29</v>
          </cell>
          <cell r="P248">
            <v>2000</v>
          </cell>
          <cell r="Q248">
            <v>0</v>
          </cell>
          <cell r="R248">
            <v>3</v>
          </cell>
          <cell r="S248">
            <v>10</v>
          </cell>
          <cell r="T248">
            <v>6</v>
          </cell>
          <cell r="U248">
            <v>0</v>
          </cell>
          <cell r="V248">
            <v>0</v>
          </cell>
          <cell r="W248">
            <v>0</v>
          </cell>
          <cell r="X248">
            <v>0</v>
          </cell>
          <cell r="Y248" t="str">
            <v/>
          </cell>
          <cell r="Z248">
            <v>0</v>
          </cell>
          <cell r="AA248" t="str">
            <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cell r="AY248"/>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cell r="BW248"/>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cell r="CV248"/>
          <cell r="CW248"/>
          <cell r="CX248"/>
          <cell r="CY248"/>
          <cell r="CZ248"/>
          <cell r="DA248"/>
          <cell r="DB248"/>
          <cell r="DC248"/>
          <cell r="DD248"/>
          <cell r="DE248"/>
          <cell r="DF248"/>
          <cell r="DG248"/>
          <cell r="DH248">
            <v>0</v>
          </cell>
          <cell r="DI248">
            <v>0</v>
          </cell>
          <cell r="DJ248">
            <v>0</v>
          </cell>
          <cell r="DK248">
            <v>0</v>
          </cell>
          <cell r="DL248">
            <v>0</v>
          </cell>
          <cell r="DM248">
            <v>0</v>
          </cell>
          <cell r="DN248">
            <v>0</v>
          </cell>
          <cell r="DO248">
            <v>0</v>
          </cell>
          <cell r="DP248">
            <v>0</v>
          </cell>
          <cell r="DQ248">
            <v>0</v>
          </cell>
          <cell r="DR248">
            <v>0</v>
          </cell>
          <cell r="DS248"/>
          <cell r="DT248"/>
          <cell r="DU248"/>
          <cell r="DV248"/>
          <cell r="DW248"/>
          <cell r="DX248"/>
          <cell r="DY248"/>
          <cell r="DZ248"/>
          <cell r="EA248"/>
          <cell r="EB248"/>
          <cell r="EC248"/>
          <cell r="ED248"/>
          <cell r="EE248"/>
          <cell r="EF248"/>
          <cell r="EG248">
            <v>0</v>
          </cell>
          <cell r="EH248">
            <v>0</v>
          </cell>
          <cell r="EI248">
            <v>0</v>
          </cell>
          <cell r="EJ248">
            <v>0</v>
          </cell>
          <cell r="EK248">
            <v>0</v>
          </cell>
          <cell r="EL248">
            <v>0</v>
          </cell>
          <cell r="EM248">
            <v>0</v>
          </cell>
          <cell r="EN248">
            <v>0</v>
          </cell>
          <cell r="EO248">
            <v>0</v>
          </cell>
          <cell r="EP248">
            <v>0</v>
          </cell>
          <cell r="EQ248">
            <v>0</v>
          </cell>
          <cell r="ER248">
            <v>0</v>
          </cell>
          <cell r="ES248"/>
          <cell r="ET248"/>
          <cell r="EU248"/>
          <cell r="EV248"/>
          <cell r="EW248"/>
          <cell r="EX248"/>
          <cell r="EY248"/>
          <cell r="EZ248"/>
          <cell r="FA248"/>
          <cell r="FB248"/>
          <cell r="FC248"/>
          <cell r="FD248"/>
          <cell r="FE248">
            <v>0</v>
          </cell>
          <cell r="FF248">
            <v>0</v>
          </cell>
          <cell r="FG248">
            <v>0</v>
          </cell>
          <cell r="FH248">
            <v>0</v>
          </cell>
          <cell r="FI248">
            <v>0</v>
          </cell>
          <cell r="FJ248">
            <v>0</v>
          </cell>
          <cell r="FK248">
            <v>0</v>
          </cell>
          <cell r="FL248">
            <v>0</v>
          </cell>
          <cell r="FM248">
            <v>0</v>
          </cell>
          <cell r="FN248">
            <v>0</v>
          </cell>
          <cell r="FO248">
            <v>0</v>
          </cell>
          <cell r="FP248">
            <v>0</v>
          </cell>
          <cell r="FQ248"/>
          <cell r="FR248"/>
          <cell r="FS248"/>
          <cell r="FT248"/>
          <cell r="FU248"/>
          <cell r="FV248"/>
          <cell r="FW248"/>
          <cell r="FX248"/>
          <cell r="FY248"/>
          <cell r="FZ248"/>
          <cell r="GA248"/>
          <cell r="GB248"/>
          <cell r="GC248">
            <v>0</v>
          </cell>
          <cell r="GD248">
            <v>0</v>
          </cell>
          <cell r="GE248">
            <v>0</v>
          </cell>
          <cell r="GF248">
            <v>0</v>
          </cell>
          <cell r="GG248">
            <v>0</v>
          </cell>
          <cell r="GH248">
            <v>0</v>
          </cell>
          <cell r="GI248">
            <v>0</v>
          </cell>
          <cell r="GJ248">
            <v>0</v>
          </cell>
          <cell r="GK248">
            <v>0</v>
          </cell>
          <cell r="GL248">
            <v>0</v>
          </cell>
          <cell r="GM248">
            <v>0</v>
          </cell>
          <cell r="GN248">
            <v>0</v>
          </cell>
          <cell r="GO248"/>
          <cell r="GP248">
            <v>0</v>
          </cell>
          <cell r="GQ248">
            <v>0</v>
          </cell>
          <cell r="GR248">
            <v>0</v>
          </cell>
          <cell r="GS248"/>
          <cell r="GT248"/>
          <cell r="GU248"/>
          <cell r="GV248"/>
          <cell r="GW248"/>
          <cell r="GX248"/>
          <cell r="GY248"/>
          <cell r="GZ248"/>
          <cell r="HA248"/>
          <cell r="HB248"/>
          <cell r="HC248">
            <v>0</v>
          </cell>
          <cell r="HD248">
            <v>0</v>
          </cell>
          <cell r="HE248">
            <v>0</v>
          </cell>
          <cell r="HF248">
            <v>0</v>
          </cell>
          <cell r="HG248">
            <v>0</v>
          </cell>
          <cell r="HH248">
            <v>0</v>
          </cell>
          <cell r="HI248">
            <v>0</v>
          </cell>
          <cell r="HJ248"/>
          <cell r="HK248"/>
          <cell r="HL248"/>
          <cell r="HM248"/>
          <cell r="HN248"/>
          <cell r="HO248">
            <v>0</v>
          </cell>
          <cell r="HP248">
            <v>0</v>
          </cell>
          <cell r="HQ248">
            <v>0</v>
          </cell>
          <cell r="HR248">
            <v>0</v>
          </cell>
          <cell r="HS248">
            <v>0</v>
          </cell>
          <cell r="HT248"/>
          <cell r="HU248">
            <v>0</v>
          </cell>
          <cell r="HV248"/>
          <cell r="HW248">
            <v>0</v>
          </cell>
          <cell r="HX248"/>
          <cell r="HY248">
            <v>0</v>
          </cell>
          <cell r="HZ248">
            <v>0</v>
          </cell>
          <cell r="IA248">
            <v>0</v>
          </cell>
          <cell r="IB248">
            <v>0</v>
          </cell>
          <cell r="IC248">
            <v>0</v>
          </cell>
          <cell r="ID248">
            <v>0</v>
          </cell>
          <cell r="IE248">
            <v>0</v>
          </cell>
          <cell r="IF248">
            <v>0</v>
          </cell>
          <cell r="IG248">
            <v>0</v>
          </cell>
          <cell r="IH248">
            <v>0</v>
          </cell>
          <cell r="II248">
            <v>0</v>
          </cell>
          <cell r="IJ248"/>
          <cell r="IK248"/>
          <cell r="IL248"/>
          <cell r="IM248">
            <v>0</v>
          </cell>
          <cell r="IN248">
            <v>6500</v>
          </cell>
        </row>
        <row r="249">
          <cell r="A249">
            <v>246</v>
          </cell>
          <cell r="B249" t="str">
            <v>Gonda</v>
          </cell>
          <cell r="C249" t="str">
            <v>UTTAR PRADESH</v>
          </cell>
          <cell r="D249" t="str">
            <v>North</v>
          </cell>
          <cell r="E249" t="str">
            <v>SHREE LAKSHMAN ROLLING MILL (INDIA) LLP</v>
          </cell>
          <cell r="F249"/>
          <cell r="G249"/>
          <cell r="H249">
            <v>0.5</v>
          </cell>
          <cell r="I249"/>
          <cell r="J249" t="str">
            <v>Medium</v>
          </cell>
          <cell r="K249"/>
          <cell r="L249"/>
          <cell r="M249"/>
          <cell r="N249" t="str">
            <v>Deepanshu</v>
          </cell>
          <cell r="O249">
            <v>0</v>
          </cell>
          <cell r="P249">
            <v>2000</v>
          </cell>
          <cell r="Q249">
            <v>0</v>
          </cell>
          <cell r="R249">
            <v>0</v>
          </cell>
          <cell r="S249">
            <v>0</v>
          </cell>
          <cell r="T249">
            <v>0</v>
          </cell>
          <cell r="U249">
            <v>0</v>
          </cell>
          <cell r="V249">
            <v>2</v>
          </cell>
          <cell r="W249">
            <v>0</v>
          </cell>
          <cell r="X249">
            <v>0</v>
          </cell>
          <cell r="Y249" t="str">
            <v/>
          </cell>
          <cell r="Z249">
            <v>0</v>
          </cell>
          <cell r="AA249" t="str">
            <v/>
          </cell>
          <cell r="AB249">
            <v>34</v>
          </cell>
          <cell r="AC249">
            <v>0</v>
          </cell>
          <cell r="AD249">
            <v>0</v>
          </cell>
          <cell r="AE249">
            <v>0</v>
          </cell>
          <cell r="AF249">
            <v>0</v>
          </cell>
          <cell r="AG249">
            <v>0</v>
          </cell>
          <cell r="AH249">
            <v>0</v>
          </cell>
          <cell r="AI249">
            <v>0</v>
          </cell>
          <cell r="AJ249">
            <v>28</v>
          </cell>
          <cell r="AK249">
            <v>0</v>
          </cell>
          <cell r="AL249">
            <v>0</v>
          </cell>
          <cell r="AM249">
            <v>0</v>
          </cell>
          <cell r="AN249">
            <v>0</v>
          </cell>
          <cell r="AO249">
            <v>103.73</v>
          </cell>
          <cell r="AP249">
            <v>0</v>
          </cell>
          <cell r="AQ249">
            <v>0</v>
          </cell>
          <cell r="AR249">
            <v>0</v>
          </cell>
          <cell r="AS249">
            <v>30.41</v>
          </cell>
          <cell r="AT249">
            <v>0</v>
          </cell>
          <cell r="AU249">
            <v>0</v>
          </cell>
          <cell r="AV249">
            <v>0</v>
          </cell>
          <cell r="AW249">
            <v>0</v>
          </cell>
          <cell r="AX249"/>
          <cell r="AY249"/>
          <cell r="AZ249">
            <v>1</v>
          </cell>
          <cell r="BA249">
            <v>0</v>
          </cell>
          <cell r="BB249">
            <v>0</v>
          </cell>
          <cell r="BC249">
            <v>0</v>
          </cell>
          <cell r="BD249">
            <v>0</v>
          </cell>
          <cell r="BE249">
            <v>0</v>
          </cell>
          <cell r="BF249">
            <v>0</v>
          </cell>
          <cell r="BG249">
            <v>0</v>
          </cell>
          <cell r="BH249">
            <v>0</v>
          </cell>
          <cell r="BI249">
            <v>0</v>
          </cell>
          <cell r="BJ249">
            <v>0</v>
          </cell>
          <cell r="BK249">
            <v>0</v>
          </cell>
          <cell r="BL249">
            <v>0</v>
          </cell>
          <cell r="BM249">
            <v>1</v>
          </cell>
          <cell r="BN249">
            <v>0</v>
          </cell>
          <cell r="BO249">
            <v>0</v>
          </cell>
          <cell r="BP249">
            <v>0</v>
          </cell>
          <cell r="BQ249">
            <v>0</v>
          </cell>
          <cell r="BR249">
            <v>0</v>
          </cell>
          <cell r="BS249">
            <v>0</v>
          </cell>
          <cell r="BT249">
            <v>0</v>
          </cell>
          <cell r="BU249">
            <v>0</v>
          </cell>
          <cell r="BV249"/>
          <cell r="BW249"/>
          <cell r="BX249">
            <v>2</v>
          </cell>
          <cell r="BY249">
            <v>1</v>
          </cell>
          <cell r="BZ249">
            <v>0</v>
          </cell>
          <cell r="CA249">
            <v>0</v>
          </cell>
          <cell r="CB249">
            <v>0</v>
          </cell>
          <cell r="CC249">
            <v>0</v>
          </cell>
          <cell r="CD249">
            <v>0</v>
          </cell>
          <cell r="CE249">
            <v>0</v>
          </cell>
          <cell r="CF249">
            <v>0</v>
          </cell>
          <cell r="CG249">
            <v>1</v>
          </cell>
          <cell r="CH249">
            <v>0</v>
          </cell>
          <cell r="CI249">
            <v>0</v>
          </cell>
          <cell r="CJ249">
            <v>0</v>
          </cell>
          <cell r="CK249">
            <v>0</v>
          </cell>
          <cell r="CL249">
            <v>1</v>
          </cell>
          <cell r="CM249">
            <v>0</v>
          </cell>
          <cell r="CN249">
            <v>0</v>
          </cell>
          <cell r="CO249">
            <v>0</v>
          </cell>
          <cell r="CP249">
            <v>1</v>
          </cell>
          <cell r="CQ249">
            <v>0</v>
          </cell>
          <cell r="CR249">
            <v>0</v>
          </cell>
          <cell r="CS249">
            <v>0</v>
          </cell>
          <cell r="CT249">
            <v>0</v>
          </cell>
          <cell r="CU249"/>
          <cell r="CV249"/>
          <cell r="CW249"/>
          <cell r="CX249"/>
          <cell r="CY249"/>
          <cell r="CZ249"/>
          <cell r="DA249"/>
          <cell r="DB249"/>
          <cell r="DC249"/>
          <cell r="DD249"/>
          <cell r="DE249"/>
          <cell r="DF249"/>
          <cell r="DG249"/>
          <cell r="DH249">
            <v>0</v>
          </cell>
          <cell r="DI249">
            <v>0</v>
          </cell>
          <cell r="DJ249">
            <v>1</v>
          </cell>
          <cell r="DK249">
            <v>1</v>
          </cell>
          <cell r="DL249">
            <v>1</v>
          </cell>
          <cell r="DM249">
            <v>0</v>
          </cell>
          <cell r="DN249">
            <v>1</v>
          </cell>
          <cell r="DO249">
            <v>1</v>
          </cell>
          <cell r="DP249">
            <v>1</v>
          </cell>
          <cell r="DQ249">
            <v>0</v>
          </cell>
          <cell r="DR249">
            <v>0</v>
          </cell>
          <cell r="DS249"/>
          <cell r="DT249"/>
          <cell r="DU249"/>
          <cell r="DV249"/>
          <cell r="DW249"/>
          <cell r="DX249"/>
          <cell r="DY249"/>
          <cell r="DZ249"/>
          <cell r="EA249"/>
          <cell r="EB249"/>
          <cell r="EC249"/>
          <cell r="ED249"/>
          <cell r="EE249"/>
          <cell r="EF249"/>
          <cell r="EG249">
            <v>0</v>
          </cell>
          <cell r="EH249">
            <v>0</v>
          </cell>
          <cell r="EI249">
            <v>0</v>
          </cell>
          <cell r="EJ249">
            <v>0</v>
          </cell>
          <cell r="EK249">
            <v>0</v>
          </cell>
          <cell r="EL249">
            <v>0</v>
          </cell>
          <cell r="EM249">
            <v>0</v>
          </cell>
          <cell r="EN249">
            <v>0</v>
          </cell>
          <cell r="EO249">
            <v>0</v>
          </cell>
          <cell r="EP249">
            <v>0</v>
          </cell>
          <cell r="EQ249">
            <v>0</v>
          </cell>
          <cell r="ER249">
            <v>0</v>
          </cell>
          <cell r="ES249"/>
          <cell r="ET249"/>
          <cell r="EU249"/>
          <cell r="EV249"/>
          <cell r="EW249"/>
          <cell r="EX249"/>
          <cell r="EY249"/>
          <cell r="EZ249"/>
          <cell r="FA249"/>
          <cell r="FB249"/>
          <cell r="FC249"/>
          <cell r="FD249"/>
          <cell r="FE249">
            <v>0</v>
          </cell>
          <cell r="FF249">
            <v>0</v>
          </cell>
          <cell r="FG249">
            <v>0</v>
          </cell>
          <cell r="FH249">
            <v>0</v>
          </cell>
          <cell r="FI249">
            <v>0</v>
          </cell>
          <cell r="FJ249">
            <v>0</v>
          </cell>
          <cell r="FK249">
            <v>0</v>
          </cell>
          <cell r="FL249">
            <v>0</v>
          </cell>
          <cell r="FM249">
            <v>0</v>
          </cell>
          <cell r="FN249">
            <v>0</v>
          </cell>
          <cell r="FO249">
            <v>0</v>
          </cell>
          <cell r="FP249">
            <v>0</v>
          </cell>
          <cell r="FQ249"/>
          <cell r="FR249"/>
          <cell r="FS249"/>
          <cell r="FT249"/>
          <cell r="FU249"/>
          <cell r="FV249"/>
          <cell r="FW249"/>
          <cell r="FX249"/>
          <cell r="FY249"/>
          <cell r="FZ249"/>
          <cell r="GA249"/>
          <cell r="GB249"/>
          <cell r="GC249">
            <v>0</v>
          </cell>
          <cell r="GD249">
            <v>0</v>
          </cell>
          <cell r="GE249">
            <v>0</v>
          </cell>
          <cell r="GF249">
            <v>0</v>
          </cell>
          <cell r="GG249">
            <v>0</v>
          </cell>
          <cell r="GH249">
            <v>0</v>
          </cell>
          <cell r="GI249">
            <v>0</v>
          </cell>
          <cell r="GJ249">
            <v>0</v>
          </cell>
          <cell r="GK249">
            <v>0</v>
          </cell>
          <cell r="GL249">
            <v>0</v>
          </cell>
          <cell r="GM249">
            <v>0</v>
          </cell>
          <cell r="GN249">
            <v>0</v>
          </cell>
          <cell r="GO249"/>
          <cell r="GP249">
            <v>0</v>
          </cell>
          <cell r="GQ249">
            <v>0</v>
          </cell>
          <cell r="GR249">
            <v>0</v>
          </cell>
          <cell r="GS249"/>
          <cell r="GT249"/>
          <cell r="GU249"/>
          <cell r="GV249"/>
          <cell r="GW249"/>
          <cell r="GX249"/>
          <cell r="GY249"/>
          <cell r="GZ249"/>
          <cell r="HA249"/>
          <cell r="HB249"/>
          <cell r="HC249">
            <v>0</v>
          </cell>
          <cell r="HD249">
            <v>0</v>
          </cell>
          <cell r="HE249">
            <v>0</v>
          </cell>
          <cell r="HF249">
            <v>0</v>
          </cell>
          <cell r="HG249">
            <v>0</v>
          </cell>
          <cell r="HH249">
            <v>0</v>
          </cell>
          <cell r="HI249">
            <v>0</v>
          </cell>
          <cell r="HJ249"/>
          <cell r="HK249"/>
          <cell r="HL249"/>
          <cell r="HM249"/>
          <cell r="HN249"/>
          <cell r="HO249">
            <v>0</v>
          </cell>
          <cell r="HP249">
            <v>0</v>
          </cell>
          <cell r="HQ249">
            <v>0</v>
          </cell>
          <cell r="HR249">
            <v>0</v>
          </cell>
          <cell r="HS249">
            <v>0</v>
          </cell>
          <cell r="HT249"/>
          <cell r="HU249">
            <v>0</v>
          </cell>
          <cell r="HV249"/>
          <cell r="HW249">
            <v>0</v>
          </cell>
          <cell r="HX249"/>
          <cell r="HY249">
            <v>0</v>
          </cell>
          <cell r="HZ249">
            <v>0</v>
          </cell>
          <cell r="IA249">
            <v>62</v>
          </cell>
          <cell r="IB249">
            <v>134.14000000000001</v>
          </cell>
          <cell r="IC249">
            <v>5.166666666666667</v>
          </cell>
          <cell r="ID249">
            <v>13.414000000000001</v>
          </cell>
          <cell r="IE249">
            <v>11.333333333333334</v>
          </cell>
          <cell r="IF249">
            <v>0</v>
          </cell>
          <cell r="IG249">
            <v>9.3333333333333339</v>
          </cell>
          <cell r="IH249">
            <v>0</v>
          </cell>
          <cell r="II249">
            <v>34.576666666666668</v>
          </cell>
          <cell r="IJ249"/>
          <cell r="IK249"/>
          <cell r="IL249"/>
          <cell r="IM249">
            <v>0</v>
          </cell>
          <cell r="IN249">
            <v>0</v>
          </cell>
        </row>
        <row r="250">
          <cell r="A250">
            <v>247</v>
          </cell>
          <cell r="B250" t="str">
            <v>Hardoi</v>
          </cell>
          <cell r="C250" t="str">
            <v>UTTAR PRADESH</v>
          </cell>
          <cell r="D250" t="str">
            <v>North</v>
          </cell>
          <cell r="E250" t="str">
            <v>SHREE LAKSHMAN ROLLING MILL (INDIA) LLP</v>
          </cell>
          <cell r="F250"/>
          <cell r="G250"/>
          <cell r="H250">
            <v>0.5</v>
          </cell>
          <cell r="I250"/>
          <cell r="J250" t="str">
            <v>Medium</v>
          </cell>
          <cell r="K250">
            <v>1</v>
          </cell>
          <cell r="L250"/>
          <cell r="M250"/>
          <cell r="N250" t="str">
            <v>Deepanshu</v>
          </cell>
          <cell r="O250">
            <v>25</v>
          </cell>
          <cell r="P250">
            <v>2000</v>
          </cell>
          <cell r="Q250">
            <v>3</v>
          </cell>
          <cell r="R250">
            <v>1</v>
          </cell>
          <cell r="S250">
            <v>5</v>
          </cell>
          <cell r="T250">
            <v>0</v>
          </cell>
          <cell r="U250">
            <v>0</v>
          </cell>
          <cell r="V250">
            <v>1</v>
          </cell>
          <cell r="W250">
            <v>0</v>
          </cell>
          <cell r="X250">
            <v>80</v>
          </cell>
          <cell r="Y250">
            <v>4.0037500000000004E-2</v>
          </cell>
          <cell r="Z250">
            <v>0.04</v>
          </cell>
          <cell r="AA250">
            <v>1.6015000000000003E-3</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8.93</v>
          </cell>
          <cell r="AQ250">
            <v>0</v>
          </cell>
          <cell r="AR250">
            <v>0</v>
          </cell>
          <cell r="AS250">
            <v>10.18</v>
          </cell>
          <cell r="AT250">
            <v>0</v>
          </cell>
          <cell r="AU250">
            <v>9.92</v>
          </cell>
          <cell r="AV250">
            <v>0</v>
          </cell>
          <cell r="AW250">
            <v>3</v>
          </cell>
          <cell r="AX250"/>
          <cell r="AY250"/>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1</v>
          </cell>
          <cell r="BO250">
            <v>0</v>
          </cell>
          <cell r="BP250">
            <v>0</v>
          </cell>
          <cell r="BQ250">
            <v>0</v>
          </cell>
          <cell r="BR250">
            <v>0</v>
          </cell>
          <cell r="BS250">
            <v>0</v>
          </cell>
          <cell r="BT250">
            <v>0</v>
          </cell>
          <cell r="BU250">
            <v>0</v>
          </cell>
          <cell r="BV250"/>
          <cell r="BW250"/>
          <cell r="BX250">
            <v>1</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1</v>
          </cell>
          <cell r="CN250">
            <v>0</v>
          </cell>
          <cell r="CO250">
            <v>0</v>
          </cell>
          <cell r="CP250">
            <v>1</v>
          </cell>
          <cell r="CQ250">
            <v>0</v>
          </cell>
          <cell r="CR250">
            <v>1</v>
          </cell>
          <cell r="CS250">
            <v>0</v>
          </cell>
          <cell r="CT250">
            <v>1</v>
          </cell>
          <cell r="CU250"/>
          <cell r="CV250"/>
          <cell r="CW250"/>
          <cell r="CX250"/>
          <cell r="CY250"/>
          <cell r="CZ250"/>
          <cell r="DA250"/>
          <cell r="DB250"/>
          <cell r="DC250"/>
          <cell r="DD250"/>
          <cell r="DE250"/>
          <cell r="DF250"/>
          <cell r="DG250"/>
          <cell r="DH250">
            <v>0</v>
          </cell>
          <cell r="DI250">
            <v>0</v>
          </cell>
          <cell r="DJ250">
            <v>0</v>
          </cell>
          <cell r="DK250">
            <v>1</v>
          </cell>
          <cell r="DL250">
            <v>1</v>
          </cell>
          <cell r="DM250">
            <v>1</v>
          </cell>
          <cell r="DN250">
            <v>1</v>
          </cell>
          <cell r="DO250">
            <v>1</v>
          </cell>
          <cell r="DP250">
            <v>1</v>
          </cell>
          <cell r="DQ250">
            <v>1</v>
          </cell>
          <cell r="DR250">
            <v>1</v>
          </cell>
          <cell r="DS250"/>
          <cell r="DT250"/>
          <cell r="DU250"/>
          <cell r="DV250"/>
          <cell r="DW250"/>
          <cell r="DX250"/>
          <cell r="DY250"/>
          <cell r="DZ250"/>
          <cell r="EA250"/>
          <cell r="EB250"/>
          <cell r="EC250"/>
          <cell r="ED250"/>
          <cell r="EE250"/>
          <cell r="EF250"/>
          <cell r="EG250">
            <v>0</v>
          </cell>
          <cell r="EH250">
            <v>0</v>
          </cell>
          <cell r="EI250">
            <v>0</v>
          </cell>
          <cell r="EJ250">
            <v>0</v>
          </cell>
          <cell r="EK250">
            <v>0</v>
          </cell>
          <cell r="EL250">
            <v>0</v>
          </cell>
          <cell r="EM250">
            <v>0</v>
          </cell>
          <cell r="EN250">
            <v>0</v>
          </cell>
          <cell r="EO250">
            <v>0</v>
          </cell>
          <cell r="EP250">
            <v>0</v>
          </cell>
          <cell r="EQ250">
            <v>0</v>
          </cell>
          <cell r="ER250">
            <v>0</v>
          </cell>
          <cell r="ES250"/>
          <cell r="ET250"/>
          <cell r="EU250"/>
          <cell r="EV250"/>
          <cell r="EW250"/>
          <cell r="EX250"/>
          <cell r="EY250"/>
          <cell r="EZ250"/>
          <cell r="FA250"/>
          <cell r="FB250"/>
          <cell r="FC250"/>
          <cell r="FD250"/>
          <cell r="FE250">
            <v>0</v>
          </cell>
          <cell r="FF250">
            <v>0</v>
          </cell>
          <cell r="FG250">
            <v>0</v>
          </cell>
          <cell r="FH250">
            <v>0</v>
          </cell>
          <cell r="FI250">
            <v>0</v>
          </cell>
          <cell r="FJ250">
            <v>0</v>
          </cell>
          <cell r="FK250">
            <v>0</v>
          </cell>
          <cell r="FL250">
            <v>0</v>
          </cell>
          <cell r="FM250">
            <v>0</v>
          </cell>
          <cell r="FN250">
            <v>0</v>
          </cell>
          <cell r="FO250">
            <v>0</v>
          </cell>
          <cell r="FP250">
            <v>0</v>
          </cell>
          <cell r="FQ250"/>
          <cell r="FR250"/>
          <cell r="FS250"/>
          <cell r="FT250"/>
          <cell r="FU250"/>
          <cell r="FV250"/>
          <cell r="FW250"/>
          <cell r="FX250"/>
          <cell r="FY250"/>
          <cell r="FZ250"/>
          <cell r="GA250"/>
          <cell r="GB250"/>
          <cell r="GC250">
            <v>0</v>
          </cell>
          <cell r="GD250">
            <v>0</v>
          </cell>
          <cell r="GE250">
            <v>0</v>
          </cell>
          <cell r="GF250">
            <v>0</v>
          </cell>
          <cell r="GG250">
            <v>0</v>
          </cell>
          <cell r="GH250">
            <v>0</v>
          </cell>
          <cell r="GI250">
            <v>0</v>
          </cell>
          <cell r="GJ250">
            <v>0</v>
          </cell>
          <cell r="GK250">
            <v>0</v>
          </cell>
          <cell r="GL250">
            <v>0</v>
          </cell>
          <cell r="GM250">
            <v>0</v>
          </cell>
          <cell r="GN250">
            <v>0</v>
          </cell>
          <cell r="GO250"/>
          <cell r="GP250">
            <v>0</v>
          </cell>
          <cell r="GQ250">
            <v>0</v>
          </cell>
          <cell r="GR250">
            <v>0</v>
          </cell>
          <cell r="GS250"/>
          <cell r="GT250"/>
          <cell r="GU250"/>
          <cell r="GV250"/>
          <cell r="GW250"/>
          <cell r="GX250"/>
          <cell r="GY250"/>
          <cell r="GZ250"/>
          <cell r="HA250"/>
          <cell r="HB250"/>
          <cell r="HC250">
            <v>0</v>
          </cell>
          <cell r="HD250">
            <v>0</v>
          </cell>
          <cell r="HE250">
            <v>0</v>
          </cell>
          <cell r="HF250">
            <v>2</v>
          </cell>
          <cell r="HG250">
            <v>0</v>
          </cell>
          <cell r="HH250">
            <v>0</v>
          </cell>
          <cell r="HI250">
            <v>0</v>
          </cell>
          <cell r="HJ250"/>
          <cell r="HK250"/>
          <cell r="HL250"/>
          <cell r="HM250"/>
          <cell r="HN250"/>
          <cell r="HO250">
            <v>0</v>
          </cell>
          <cell r="HP250">
            <v>0</v>
          </cell>
          <cell r="HQ250">
            <v>0</v>
          </cell>
          <cell r="HR250">
            <v>0</v>
          </cell>
          <cell r="HS250">
            <v>0</v>
          </cell>
          <cell r="HT250"/>
          <cell r="HU250">
            <v>0</v>
          </cell>
          <cell r="HV250"/>
          <cell r="HW250">
            <v>0</v>
          </cell>
          <cell r="HX250"/>
          <cell r="HY250">
            <v>0</v>
          </cell>
          <cell r="HZ250">
            <v>0</v>
          </cell>
          <cell r="IA250">
            <v>0</v>
          </cell>
          <cell r="IB250">
            <v>32.03</v>
          </cell>
          <cell r="IC250">
            <v>0</v>
          </cell>
          <cell r="ID250">
            <v>3.2030000000000003</v>
          </cell>
          <cell r="IE250">
            <v>0</v>
          </cell>
          <cell r="IF250">
            <v>0</v>
          </cell>
          <cell r="IG250">
            <v>0</v>
          </cell>
          <cell r="IH250">
            <v>0</v>
          </cell>
          <cell r="II250">
            <v>2.9766666666666666</v>
          </cell>
          <cell r="IJ250"/>
          <cell r="IK250"/>
          <cell r="IL250"/>
          <cell r="IM250">
            <v>4.3066666666666666</v>
          </cell>
          <cell r="IN250">
            <v>5500</v>
          </cell>
        </row>
        <row r="251">
          <cell r="A251">
            <v>248</v>
          </cell>
          <cell r="B251" t="str">
            <v>Jaunpur</v>
          </cell>
          <cell r="C251" t="str">
            <v>UTTAR PRADESH</v>
          </cell>
          <cell r="D251" t="str">
            <v>North</v>
          </cell>
          <cell r="E251" t="str">
            <v>OPTRIX INFRA LLP 2</v>
          </cell>
          <cell r="F251"/>
          <cell r="G251"/>
          <cell r="H251">
            <v>0.5</v>
          </cell>
          <cell r="I251"/>
          <cell r="J251" t="str">
            <v>Medium</v>
          </cell>
          <cell r="K251">
            <v>1</v>
          </cell>
          <cell r="L251"/>
          <cell r="M251"/>
          <cell r="N251" t="str">
            <v>Divyansh Dhawal</v>
          </cell>
          <cell r="O251">
            <v>0</v>
          </cell>
          <cell r="P251">
            <v>2000</v>
          </cell>
          <cell r="Q251">
            <v>0</v>
          </cell>
          <cell r="R251">
            <v>0</v>
          </cell>
          <cell r="S251">
            <v>0</v>
          </cell>
          <cell r="T251">
            <v>0</v>
          </cell>
          <cell r="U251">
            <v>0</v>
          </cell>
          <cell r="V251">
            <v>1</v>
          </cell>
          <cell r="W251">
            <v>0</v>
          </cell>
          <cell r="X251">
            <v>0</v>
          </cell>
          <cell r="Y251" t="str">
            <v/>
          </cell>
          <cell r="Z251">
            <v>0</v>
          </cell>
          <cell r="AA251" t="str">
            <v/>
          </cell>
          <cell r="AB251">
            <v>20</v>
          </cell>
          <cell r="AC251">
            <v>30</v>
          </cell>
          <cell r="AD251">
            <v>6</v>
          </cell>
          <cell r="AE251">
            <v>10</v>
          </cell>
          <cell r="AF251">
            <v>40</v>
          </cell>
          <cell r="AG251">
            <v>10</v>
          </cell>
          <cell r="AH251">
            <v>9</v>
          </cell>
          <cell r="AI251">
            <v>10</v>
          </cell>
          <cell r="AJ251">
            <v>30</v>
          </cell>
          <cell r="AK251">
            <v>64</v>
          </cell>
          <cell r="AL251">
            <v>65</v>
          </cell>
          <cell r="AM251">
            <v>170</v>
          </cell>
          <cell r="AN251">
            <v>0</v>
          </cell>
          <cell r="AO251">
            <v>0</v>
          </cell>
          <cell r="AP251">
            <v>0</v>
          </cell>
          <cell r="AQ251">
            <v>0</v>
          </cell>
          <cell r="AR251">
            <v>0</v>
          </cell>
          <cell r="AS251">
            <v>0</v>
          </cell>
          <cell r="AT251">
            <v>0</v>
          </cell>
          <cell r="AU251">
            <v>0</v>
          </cell>
          <cell r="AV251">
            <v>0</v>
          </cell>
          <cell r="AW251">
            <v>0</v>
          </cell>
          <cell r="AX251"/>
          <cell r="AY251"/>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cell r="BW251"/>
          <cell r="BX251">
            <v>1</v>
          </cell>
          <cell r="BY251">
            <v>1</v>
          </cell>
          <cell r="BZ251">
            <v>1</v>
          </cell>
          <cell r="CA251">
            <v>1</v>
          </cell>
          <cell r="CB251">
            <v>1</v>
          </cell>
          <cell r="CC251">
            <v>1</v>
          </cell>
          <cell r="CD251">
            <v>1</v>
          </cell>
          <cell r="CE251">
            <v>1</v>
          </cell>
          <cell r="CF251">
            <v>1</v>
          </cell>
          <cell r="CG251">
            <v>1</v>
          </cell>
          <cell r="CH251">
            <v>1</v>
          </cell>
          <cell r="CI251">
            <v>1</v>
          </cell>
          <cell r="CJ251">
            <v>1</v>
          </cell>
          <cell r="CK251">
            <v>0</v>
          </cell>
          <cell r="CL251">
            <v>0</v>
          </cell>
          <cell r="CM251">
            <v>0</v>
          </cell>
          <cell r="CN251">
            <v>0</v>
          </cell>
          <cell r="CO251">
            <v>0</v>
          </cell>
          <cell r="CP251">
            <v>0</v>
          </cell>
          <cell r="CQ251">
            <v>0</v>
          </cell>
          <cell r="CR251">
            <v>0</v>
          </cell>
          <cell r="CS251">
            <v>0</v>
          </cell>
          <cell r="CT251">
            <v>0</v>
          </cell>
          <cell r="CU251"/>
          <cell r="CV251"/>
          <cell r="CW251"/>
          <cell r="CX251"/>
          <cell r="CY251"/>
          <cell r="CZ251"/>
          <cell r="DA251"/>
          <cell r="DB251"/>
          <cell r="DC251"/>
          <cell r="DD251"/>
          <cell r="DE251"/>
          <cell r="DF251"/>
          <cell r="DG251"/>
          <cell r="DH251">
            <v>1</v>
          </cell>
          <cell r="DI251">
            <v>1</v>
          </cell>
          <cell r="DJ251">
            <v>1</v>
          </cell>
          <cell r="DK251">
            <v>0</v>
          </cell>
          <cell r="DL251">
            <v>0</v>
          </cell>
          <cell r="DM251">
            <v>0</v>
          </cell>
          <cell r="DN251">
            <v>0</v>
          </cell>
          <cell r="DO251">
            <v>0</v>
          </cell>
          <cell r="DP251">
            <v>0</v>
          </cell>
          <cell r="DQ251">
            <v>0</v>
          </cell>
          <cell r="DR251">
            <v>0</v>
          </cell>
          <cell r="DS251"/>
          <cell r="DT251"/>
          <cell r="DU251"/>
          <cell r="DV251"/>
          <cell r="DW251"/>
          <cell r="DX251"/>
          <cell r="DY251"/>
          <cell r="DZ251"/>
          <cell r="EA251"/>
          <cell r="EB251"/>
          <cell r="EC251"/>
          <cell r="ED251"/>
          <cell r="EE251"/>
          <cell r="EF251"/>
          <cell r="EG251">
            <v>2</v>
          </cell>
          <cell r="EH251">
            <v>2</v>
          </cell>
          <cell r="EI251">
            <v>2</v>
          </cell>
          <cell r="EJ251">
            <v>0</v>
          </cell>
          <cell r="EK251">
            <v>0</v>
          </cell>
          <cell r="EL251">
            <v>0</v>
          </cell>
          <cell r="EM251">
            <v>0</v>
          </cell>
          <cell r="EN251">
            <v>0</v>
          </cell>
          <cell r="EO251">
            <v>0</v>
          </cell>
          <cell r="EP251">
            <v>0</v>
          </cell>
          <cell r="EQ251">
            <v>0</v>
          </cell>
          <cell r="ER251">
            <v>0</v>
          </cell>
          <cell r="ES251"/>
          <cell r="ET251"/>
          <cell r="EU251"/>
          <cell r="EV251"/>
          <cell r="EW251"/>
          <cell r="EX251"/>
          <cell r="EY251"/>
          <cell r="EZ251"/>
          <cell r="FA251"/>
          <cell r="FB251"/>
          <cell r="FC251"/>
          <cell r="FD251"/>
          <cell r="FE251">
            <v>5</v>
          </cell>
          <cell r="FF251">
            <v>2</v>
          </cell>
          <cell r="FG251">
            <v>2</v>
          </cell>
          <cell r="FH251">
            <v>0</v>
          </cell>
          <cell r="FI251">
            <v>0</v>
          </cell>
          <cell r="FJ251">
            <v>0</v>
          </cell>
          <cell r="FK251">
            <v>0</v>
          </cell>
          <cell r="FL251">
            <v>0</v>
          </cell>
          <cell r="FM251">
            <v>0</v>
          </cell>
          <cell r="FN251">
            <v>0</v>
          </cell>
          <cell r="FO251">
            <v>0</v>
          </cell>
          <cell r="FP251">
            <v>0</v>
          </cell>
          <cell r="FQ251"/>
          <cell r="FR251"/>
          <cell r="FS251"/>
          <cell r="FT251"/>
          <cell r="FU251"/>
          <cell r="FV251"/>
          <cell r="FW251"/>
          <cell r="FX251"/>
          <cell r="FY251"/>
          <cell r="FZ251"/>
          <cell r="GA251"/>
          <cell r="GB251"/>
          <cell r="GC251">
            <v>5</v>
          </cell>
          <cell r="GD251">
            <v>5</v>
          </cell>
          <cell r="GE251">
            <v>2</v>
          </cell>
          <cell r="GF251">
            <v>0</v>
          </cell>
          <cell r="GG251">
            <v>0</v>
          </cell>
          <cell r="GH251">
            <v>0</v>
          </cell>
          <cell r="GI251">
            <v>0</v>
          </cell>
          <cell r="GJ251">
            <v>0</v>
          </cell>
          <cell r="GK251">
            <v>0</v>
          </cell>
          <cell r="GL251">
            <v>0</v>
          </cell>
          <cell r="GM251">
            <v>0</v>
          </cell>
          <cell r="GN251">
            <v>0</v>
          </cell>
          <cell r="GO251"/>
          <cell r="GP251">
            <v>0</v>
          </cell>
          <cell r="GQ251">
            <v>0</v>
          </cell>
          <cell r="GR251">
            <v>2</v>
          </cell>
          <cell r="GS251"/>
          <cell r="GT251"/>
          <cell r="GU251"/>
          <cell r="GV251"/>
          <cell r="GW251"/>
          <cell r="GX251"/>
          <cell r="GY251"/>
          <cell r="GZ251"/>
          <cell r="HA251"/>
          <cell r="HB251"/>
          <cell r="HC251">
            <v>0</v>
          </cell>
          <cell r="HD251">
            <v>1</v>
          </cell>
          <cell r="HE251">
            <v>0</v>
          </cell>
          <cell r="HF251">
            <v>0</v>
          </cell>
          <cell r="HG251">
            <v>0</v>
          </cell>
          <cell r="HH251">
            <v>0</v>
          </cell>
          <cell r="HI251">
            <v>0</v>
          </cell>
          <cell r="HJ251"/>
          <cell r="HK251"/>
          <cell r="HL251"/>
          <cell r="HM251"/>
          <cell r="HN251"/>
          <cell r="HO251">
            <v>0</v>
          </cell>
          <cell r="HP251">
            <v>0</v>
          </cell>
          <cell r="HQ251">
            <v>0</v>
          </cell>
          <cell r="HR251">
            <v>0</v>
          </cell>
          <cell r="HS251">
            <v>0</v>
          </cell>
          <cell r="HT251"/>
          <cell r="HU251">
            <v>0</v>
          </cell>
          <cell r="HV251"/>
          <cell r="HW251">
            <v>0</v>
          </cell>
          <cell r="HX251"/>
          <cell r="HY251">
            <v>0</v>
          </cell>
          <cell r="HZ251">
            <v>0</v>
          </cell>
          <cell r="IA251">
            <v>464</v>
          </cell>
          <cell r="IB251">
            <v>0</v>
          </cell>
          <cell r="IC251">
            <v>38.666666666666664</v>
          </cell>
          <cell r="ID251">
            <v>0</v>
          </cell>
          <cell r="IE251">
            <v>18.666666666666668</v>
          </cell>
          <cell r="IF251">
            <v>20</v>
          </cell>
          <cell r="IG251">
            <v>16.333333333333332</v>
          </cell>
          <cell r="IH251">
            <v>99.666666666666671</v>
          </cell>
          <cell r="II251">
            <v>0</v>
          </cell>
          <cell r="IJ251"/>
          <cell r="IK251"/>
          <cell r="IL251"/>
          <cell r="IM251">
            <v>0</v>
          </cell>
          <cell r="IN251">
            <v>0</v>
          </cell>
        </row>
        <row r="252">
          <cell r="A252">
            <v>249</v>
          </cell>
          <cell r="B252" t="str">
            <v>Kushi nagar</v>
          </cell>
          <cell r="C252" t="str">
            <v>UTTAR PRADESH</v>
          </cell>
          <cell r="D252" t="str">
            <v>North</v>
          </cell>
          <cell r="E252" t="str">
            <v>GOBINDGARH IRON LLP</v>
          </cell>
          <cell r="F252"/>
          <cell r="G252"/>
          <cell r="H252">
            <v>0.5</v>
          </cell>
          <cell r="I252"/>
          <cell r="J252" t="str">
            <v>Medium</v>
          </cell>
          <cell r="K252"/>
          <cell r="L252"/>
          <cell r="M252" t="str">
            <v>Mohd Ansari</v>
          </cell>
          <cell r="N252"/>
          <cell r="O252">
            <v>8</v>
          </cell>
          <cell r="P252">
            <v>2000</v>
          </cell>
          <cell r="Q252">
            <v>2</v>
          </cell>
          <cell r="R252">
            <v>0</v>
          </cell>
          <cell r="S252">
            <v>0</v>
          </cell>
          <cell r="T252">
            <v>6</v>
          </cell>
          <cell r="U252">
            <v>0</v>
          </cell>
          <cell r="V252">
            <v>6</v>
          </cell>
          <cell r="W252">
            <v>0</v>
          </cell>
          <cell r="X252">
            <v>10</v>
          </cell>
          <cell r="Y252">
            <v>0.28999999999999998</v>
          </cell>
          <cell r="Z252">
            <v>5.0000000000000001E-3</v>
          </cell>
          <cell r="AA252">
            <v>1.4499999999999999E-3</v>
          </cell>
          <cell r="AB252">
            <v>9</v>
          </cell>
          <cell r="AC252">
            <v>5</v>
          </cell>
          <cell r="AD252">
            <v>10</v>
          </cell>
          <cell r="AE252">
            <v>5</v>
          </cell>
          <cell r="AF252">
            <v>0</v>
          </cell>
          <cell r="AG252">
            <v>5</v>
          </cell>
          <cell r="AH252">
            <v>0</v>
          </cell>
          <cell r="AI252">
            <v>0</v>
          </cell>
          <cell r="AJ252">
            <v>0</v>
          </cell>
          <cell r="AK252">
            <v>10</v>
          </cell>
          <cell r="AL252">
            <v>5</v>
          </cell>
          <cell r="AM252">
            <v>0</v>
          </cell>
          <cell r="AN252">
            <v>0</v>
          </cell>
          <cell r="AO252">
            <v>0</v>
          </cell>
          <cell r="AP252">
            <v>0</v>
          </cell>
          <cell r="AQ252">
            <v>0</v>
          </cell>
          <cell r="AR252">
            <v>0</v>
          </cell>
          <cell r="AS252">
            <v>0</v>
          </cell>
          <cell r="AT252">
            <v>0</v>
          </cell>
          <cell r="AU252">
            <v>5</v>
          </cell>
          <cell r="AV252">
            <v>0</v>
          </cell>
          <cell r="AW252">
            <v>24</v>
          </cell>
          <cell r="AX252"/>
          <cell r="AY252"/>
          <cell r="AZ252">
            <v>2</v>
          </cell>
          <cell r="BA252">
            <v>0</v>
          </cell>
          <cell r="BB252">
            <v>1</v>
          </cell>
          <cell r="BC252">
            <v>0</v>
          </cell>
          <cell r="BD252">
            <v>0</v>
          </cell>
          <cell r="BE252">
            <v>0</v>
          </cell>
          <cell r="BF252">
            <v>0</v>
          </cell>
          <cell r="BG252">
            <v>0</v>
          </cell>
          <cell r="BH252">
            <v>0</v>
          </cell>
          <cell r="BI252">
            <v>1</v>
          </cell>
          <cell r="BJ252">
            <v>0</v>
          </cell>
          <cell r="BK252">
            <v>0</v>
          </cell>
          <cell r="BL252">
            <v>0</v>
          </cell>
          <cell r="BM252">
            <v>0</v>
          </cell>
          <cell r="BN252">
            <v>0</v>
          </cell>
          <cell r="BO252">
            <v>0</v>
          </cell>
          <cell r="BP252">
            <v>0</v>
          </cell>
          <cell r="BQ252">
            <v>0</v>
          </cell>
          <cell r="BR252">
            <v>0</v>
          </cell>
          <cell r="BS252">
            <v>1</v>
          </cell>
          <cell r="BT252">
            <v>0</v>
          </cell>
          <cell r="BU252">
            <v>1</v>
          </cell>
          <cell r="BV252"/>
          <cell r="BW252"/>
          <cell r="BX252">
            <v>6</v>
          </cell>
          <cell r="BY252">
            <v>2</v>
          </cell>
          <cell r="BZ252">
            <v>1</v>
          </cell>
          <cell r="CA252">
            <v>1</v>
          </cell>
          <cell r="CB252">
            <v>1</v>
          </cell>
          <cell r="CC252">
            <v>0</v>
          </cell>
          <cell r="CD252">
            <v>1</v>
          </cell>
          <cell r="CE252">
            <v>0</v>
          </cell>
          <cell r="CF252">
            <v>0</v>
          </cell>
          <cell r="CG252">
            <v>0</v>
          </cell>
          <cell r="CH252">
            <v>1</v>
          </cell>
          <cell r="CI252">
            <v>1</v>
          </cell>
          <cell r="CJ252">
            <v>0</v>
          </cell>
          <cell r="CK252">
            <v>0</v>
          </cell>
          <cell r="CL252">
            <v>0</v>
          </cell>
          <cell r="CM252">
            <v>0</v>
          </cell>
          <cell r="CN252">
            <v>0</v>
          </cell>
          <cell r="CO252">
            <v>0</v>
          </cell>
          <cell r="CP252">
            <v>0</v>
          </cell>
          <cell r="CQ252">
            <v>0</v>
          </cell>
          <cell r="CR252">
            <v>1</v>
          </cell>
          <cell r="CS252">
            <v>0</v>
          </cell>
          <cell r="CT252">
            <v>2</v>
          </cell>
          <cell r="CU252"/>
          <cell r="CV252"/>
          <cell r="CW252"/>
          <cell r="CX252"/>
          <cell r="CY252"/>
          <cell r="CZ252"/>
          <cell r="DA252"/>
          <cell r="DB252"/>
          <cell r="DC252"/>
          <cell r="DD252"/>
          <cell r="DE252"/>
          <cell r="DF252"/>
          <cell r="DG252"/>
          <cell r="DH252">
            <v>1</v>
          </cell>
          <cell r="DI252">
            <v>1</v>
          </cell>
          <cell r="DJ252">
            <v>0</v>
          </cell>
          <cell r="DK252">
            <v>0</v>
          </cell>
          <cell r="DL252">
            <v>0</v>
          </cell>
          <cell r="DM252">
            <v>0</v>
          </cell>
          <cell r="DN252">
            <v>0</v>
          </cell>
          <cell r="DO252">
            <v>0</v>
          </cell>
          <cell r="DP252">
            <v>1</v>
          </cell>
          <cell r="DQ252">
            <v>1</v>
          </cell>
          <cell r="DR252">
            <v>2</v>
          </cell>
          <cell r="DS252"/>
          <cell r="DT252"/>
          <cell r="DU252"/>
          <cell r="DV252"/>
          <cell r="DW252"/>
          <cell r="DX252"/>
          <cell r="DY252"/>
          <cell r="DZ252"/>
          <cell r="EA252"/>
          <cell r="EB252"/>
          <cell r="EC252"/>
          <cell r="ED252"/>
          <cell r="EE252"/>
          <cell r="EF252"/>
          <cell r="EG252">
            <v>0</v>
          </cell>
          <cell r="EH252">
            <v>0</v>
          </cell>
          <cell r="EI252">
            <v>0</v>
          </cell>
          <cell r="EJ252">
            <v>0</v>
          </cell>
          <cell r="EK252">
            <v>0</v>
          </cell>
          <cell r="EL252">
            <v>0</v>
          </cell>
          <cell r="EM252">
            <v>0</v>
          </cell>
          <cell r="EN252">
            <v>0</v>
          </cell>
          <cell r="EO252">
            <v>0</v>
          </cell>
          <cell r="EP252">
            <v>0</v>
          </cell>
          <cell r="EQ252">
            <v>0</v>
          </cell>
          <cell r="ER252">
            <v>0</v>
          </cell>
          <cell r="ES252"/>
          <cell r="ET252"/>
          <cell r="EU252"/>
          <cell r="EV252"/>
          <cell r="EW252"/>
          <cell r="EX252"/>
          <cell r="EY252"/>
          <cell r="EZ252"/>
          <cell r="FA252"/>
          <cell r="FB252"/>
          <cell r="FC252"/>
          <cell r="FD252"/>
          <cell r="FE252">
            <v>0</v>
          </cell>
          <cell r="FF252">
            <v>0</v>
          </cell>
          <cell r="FG252">
            <v>0</v>
          </cell>
          <cell r="FH252">
            <v>0</v>
          </cell>
          <cell r="FI252">
            <v>0</v>
          </cell>
          <cell r="FJ252">
            <v>0</v>
          </cell>
          <cell r="FK252">
            <v>0</v>
          </cell>
          <cell r="FL252">
            <v>0</v>
          </cell>
          <cell r="FM252">
            <v>0</v>
          </cell>
          <cell r="FN252">
            <v>0</v>
          </cell>
          <cell r="FO252">
            <v>0</v>
          </cell>
          <cell r="FP252">
            <v>0</v>
          </cell>
          <cell r="FQ252"/>
          <cell r="FR252"/>
          <cell r="FS252"/>
          <cell r="FT252"/>
          <cell r="FU252"/>
          <cell r="FV252"/>
          <cell r="FW252"/>
          <cell r="FX252"/>
          <cell r="FY252"/>
          <cell r="FZ252"/>
          <cell r="GA252"/>
          <cell r="GB252"/>
          <cell r="GC252">
            <v>0</v>
          </cell>
          <cell r="GD252">
            <v>0</v>
          </cell>
          <cell r="GE252">
            <v>0</v>
          </cell>
          <cell r="GF252">
            <v>0</v>
          </cell>
          <cell r="GG252">
            <v>0</v>
          </cell>
          <cell r="GH252">
            <v>0</v>
          </cell>
          <cell r="GI252">
            <v>0</v>
          </cell>
          <cell r="GJ252">
            <v>0</v>
          </cell>
          <cell r="GK252">
            <v>0</v>
          </cell>
          <cell r="GL252">
            <v>0</v>
          </cell>
          <cell r="GM252">
            <v>0</v>
          </cell>
          <cell r="GN252">
            <v>0</v>
          </cell>
          <cell r="GO252"/>
          <cell r="GP252">
            <v>0</v>
          </cell>
          <cell r="GQ252">
            <v>0</v>
          </cell>
          <cell r="GR252">
            <v>0</v>
          </cell>
          <cell r="GS252"/>
          <cell r="GT252"/>
          <cell r="GU252"/>
          <cell r="GV252"/>
          <cell r="GW252"/>
          <cell r="GX252"/>
          <cell r="GY252"/>
          <cell r="GZ252"/>
          <cell r="HA252"/>
          <cell r="HB252"/>
          <cell r="HC252">
            <v>0</v>
          </cell>
          <cell r="HD252">
            <v>0</v>
          </cell>
          <cell r="HE252">
            <v>0</v>
          </cell>
          <cell r="HF252">
            <v>0</v>
          </cell>
          <cell r="HG252">
            <v>0</v>
          </cell>
          <cell r="HH252">
            <v>0</v>
          </cell>
          <cell r="HI252">
            <v>0</v>
          </cell>
          <cell r="HJ252"/>
          <cell r="HK252"/>
          <cell r="HL252"/>
          <cell r="HM252"/>
          <cell r="HN252"/>
          <cell r="HO252">
            <v>0</v>
          </cell>
          <cell r="HP252">
            <v>0</v>
          </cell>
          <cell r="HQ252">
            <v>0</v>
          </cell>
          <cell r="HR252">
            <v>0</v>
          </cell>
          <cell r="HS252">
            <v>0</v>
          </cell>
          <cell r="HT252"/>
          <cell r="HU252">
            <v>0</v>
          </cell>
          <cell r="HV252"/>
          <cell r="HW252">
            <v>0</v>
          </cell>
          <cell r="HX252"/>
          <cell r="HY252">
            <v>0</v>
          </cell>
          <cell r="HZ252">
            <v>0</v>
          </cell>
          <cell r="IA252">
            <v>49</v>
          </cell>
          <cell r="IB252">
            <v>29</v>
          </cell>
          <cell r="IC252">
            <v>4.083333333333333</v>
          </cell>
          <cell r="ID252">
            <v>2.9</v>
          </cell>
          <cell r="IE252">
            <v>8</v>
          </cell>
          <cell r="IF252">
            <v>3.3333333333333335</v>
          </cell>
          <cell r="IG252">
            <v>0</v>
          </cell>
          <cell r="IH252">
            <v>5</v>
          </cell>
          <cell r="II252">
            <v>0</v>
          </cell>
          <cell r="IJ252"/>
          <cell r="IK252"/>
          <cell r="IL252"/>
          <cell r="IM252">
            <v>9.6666666666666661</v>
          </cell>
          <cell r="IN252">
            <v>3000</v>
          </cell>
        </row>
        <row r="253">
          <cell r="A253">
            <v>250</v>
          </cell>
          <cell r="B253" t="str">
            <v>Mirzapur</v>
          </cell>
          <cell r="C253" t="str">
            <v>UTTAR PRADESH</v>
          </cell>
          <cell r="D253" t="str">
            <v>North</v>
          </cell>
          <cell r="E253" t="str">
            <v>OPTRIX INFRA LLP 2</v>
          </cell>
          <cell r="F253"/>
          <cell r="G253"/>
          <cell r="H253">
            <v>0.5</v>
          </cell>
          <cell r="I253"/>
          <cell r="J253" t="str">
            <v>Medium</v>
          </cell>
          <cell r="K253">
            <v>1</v>
          </cell>
          <cell r="L253"/>
          <cell r="M253"/>
          <cell r="N253" t="str">
            <v>Divyansh Dhawal</v>
          </cell>
          <cell r="O253">
            <v>16</v>
          </cell>
          <cell r="P253">
            <v>2000</v>
          </cell>
          <cell r="Q253">
            <v>1</v>
          </cell>
          <cell r="R253">
            <v>2</v>
          </cell>
          <cell r="S253">
            <v>3</v>
          </cell>
          <cell r="T253">
            <v>1</v>
          </cell>
          <cell r="U253">
            <v>0</v>
          </cell>
          <cell r="V253">
            <v>3</v>
          </cell>
          <cell r="W253">
            <v>0</v>
          </cell>
          <cell r="X253">
            <v>170</v>
          </cell>
          <cell r="Y253">
            <v>9.168823529411764E-2</v>
          </cell>
          <cell r="Z253">
            <v>8.5000000000000006E-2</v>
          </cell>
          <cell r="AA253">
            <v>7.7935000000000001E-3</v>
          </cell>
          <cell r="AB253">
            <v>0</v>
          </cell>
          <cell r="AC253">
            <v>62.94</v>
          </cell>
          <cell r="AD253">
            <v>0</v>
          </cell>
          <cell r="AE253">
            <v>0</v>
          </cell>
          <cell r="AF253">
            <v>52.98</v>
          </cell>
          <cell r="AG253">
            <v>30</v>
          </cell>
          <cell r="AH253">
            <v>57</v>
          </cell>
          <cell r="AI253">
            <v>68</v>
          </cell>
          <cell r="AJ253">
            <v>35</v>
          </cell>
          <cell r="AK253">
            <v>0</v>
          </cell>
          <cell r="AL253">
            <v>0</v>
          </cell>
          <cell r="AM253">
            <v>35.134999999999998</v>
          </cell>
          <cell r="AN253">
            <v>35</v>
          </cell>
          <cell r="AO253">
            <v>35</v>
          </cell>
          <cell r="AP253">
            <v>0</v>
          </cell>
          <cell r="AQ253">
            <v>0</v>
          </cell>
          <cell r="AR253">
            <v>30.1</v>
          </cell>
          <cell r="AS253">
            <v>0</v>
          </cell>
          <cell r="AT253">
            <v>0</v>
          </cell>
          <cell r="AU253">
            <v>55.77</v>
          </cell>
          <cell r="AV253">
            <v>0</v>
          </cell>
          <cell r="AW253">
            <v>0</v>
          </cell>
          <cell r="AX253"/>
          <cell r="AY253"/>
          <cell r="AZ253">
            <v>0</v>
          </cell>
          <cell r="BA253">
            <v>1</v>
          </cell>
          <cell r="BB253">
            <v>0</v>
          </cell>
          <cell r="BC253">
            <v>0</v>
          </cell>
          <cell r="BD253">
            <v>1</v>
          </cell>
          <cell r="BE253">
            <v>0</v>
          </cell>
          <cell r="BF253">
            <v>0</v>
          </cell>
          <cell r="BG253">
            <v>0</v>
          </cell>
          <cell r="BH253">
            <v>0</v>
          </cell>
          <cell r="BI253">
            <v>0</v>
          </cell>
          <cell r="BJ253">
            <v>0</v>
          </cell>
          <cell r="BK253">
            <v>1</v>
          </cell>
          <cell r="BL253">
            <v>0</v>
          </cell>
          <cell r="BM253">
            <v>0</v>
          </cell>
          <cell r="BN253">
            <v>0</v>
          </cell>
          <cell r="BO253">
            <v>0</v>
          </cell>
          <cell r="BP253">
            <v>0</v>
          </cell>
          <cell r="BQ253">
            <v>0</v>
          </cell>
          <cell r="BR253">
            <v>0</v>
          </cell>
          <cell r="BS253">
            <v>0</v>
          </cell>
          <cell r="BT253">
            <v>0</v>
          </cell>
          <cell r="BU253">
            <v>0</v>
          </cell>
          <cell r="BV253"/>
          <cell r="BW253"/>
          <cell r="BX253">
            <v>3</v>
          </cell>
          <cell r="BY253">
            <v>0</v>
          </cell>
          <cell r="BZ253">
            <v>1</v>
          </cell>
          <cell r="CA253">
            <v>0</v>
          </cell>
          <cell r="CB253">
            <v>0</v>
          </cell>
          <cell r="CC253">
            <v>2</v>
          </cell>
          <cell r="CD253">
            <v>1</v>
          </cell>
          <cell r="CE253">
            <v>1</v>
          </cell>
          <cell r="CF253">
            <v>1</v>
          </cell>
          <cell r="CG253">
            <v>1</v>
          </cell>
          <cell r="CH253">
            <v>0</v>
          </cell>
          <cell r="CI253">
            <v>0</v>
          </cell>
          <cell r="CJ253">
            <v>1</v>
          </cell>
          <cell r="CK253">
            <v>1</v>
          </cell>
          <cell r="CL253">
            <v>1</v>
          </cell>
          <cell r="CM253">
            <v>0</v>
          </cell>
          <cell r="CN253">
            <v>0</v>
          </cell>
          <cell r="CO253">
            <v>1</v>
          </cell>
          <cell r="CP253">
            <v>0</v>
          </cell>
          <cell r="CQ253">
            <v>0</v>
          </cell>
          <cell r="CR253">
            <v>1</v>
          </cell>
          <cell r="CS253">
            <v>0</v>
          </cell>
          <cell r="CT253">
            <v>0</v>
          </cell>
          <cell r="CU253"/>
          <cell r="CV253"/>
          <cell r="CW253"/>
          <cell r="CX253"/>
          <cell r="CY253"/>
          <cell r="CZ253"/>
          <cell r="DA253"/>
          <cell r="DB253"/>
          <cell r="DC253"/>
          <cell r="DD253"/>
          <cell r="DE253"/>
          <cell r="DF253"/>
          <cell r="DG253"/>
          <cell r="DH253">
            <v>1</v>
          </cell>
          <cell r="DI253">
            <v>2</v>
          </cell>
          <cell r="DJ253">
            <v>2</v>
          </cell>
          <cell r="DK253">
            <v>1</v>
          </cell>
          <cell r="DL253">
            <v>1</v>
          </cell>
          <cell r="DM253">
            <v>1</v>
          </cell>
          <cell r="DN253">
            <v>1</v>
          </cell>
          <cell r="DO253">
            <v>1</v>
          </cell>
          <cell r="DP253">
            <v>1</v>
          </cell>
          <cell r="DQ253">
            <v>1</v>
          </cell>
          <cell r="DR253">
            <v>1</v>
          </cell>
          <cell r="DS253"/>
          <cell r="DT253"/>
          <cell r="DU253"/>
          <cell r="DV253"/>
          <cell r="DW253"/>
          <cell r="DX253"/>
          <cell r="DY253"/>
          <cell r="DZ253"/>
          <cell r="EA253"/>
          <cell r="EB253"/>
          <cell r="EC253"/>
          <cell r="ED253"/>
          <cell r="EE253"/>
          <cell r="EF253"/>
          <cell r="EG253">
            <v>0</v>
          </cell>
          <cell r="EH253">
            <v>0</v>
          </cell>
          <cell r="EI253">
            <v>0</v>
          </cell>
          <cell r="EJ253">
            <v>0</v>
          </cell>
          <cell r="EK253">
            <v>0</v>
          </cell>
          <cell r="EL253">
            <v>0</v>
          </cell>
          <cell r="EM253">
            <v>0</v>
          </cell>
          <cell r="EN253">
            <v>0</v>
          </cell>
          <cell r="EO253">
            <v>0</v>
          </cell>
          <cell r="EP253">
            <v>0</v>
          </cell>
          <cell r="EQ253">
            <v>0</v>
          </cell>
          <cell r="ER253">
            <v>0</v>
          </cell>
          <cell r="ES253"/>
          <cell r="ET253"/>
          <cell r="EU253"/>
          <cell r="EV253"/>
          <cell r="EW253"/>
          <cell r="EX253"/>
          <cell r="EY253"/>
          <cell r="EZ253"/>
          <cell r="FA253"/>
          <cell r="FB253"/>
          <cell r="FC253"/>
          <cell r="FD253"/>
          <cell r="FE253">
            <v>0</v>
          </cell>
          <cell r="FF253">
            <v>0</v>
          </cell>
          <cell r="FG253">
            <v>0</v>
          </cell>
          <cell r="FH253">
            <v>0</v>
          </cell>
          <cell r="FI253">
            <v>0</v>
          </cell>
          <cell r="FJ253">
            <v>0</v>
          </cell>
          <cell r="FK253">
            <v>0</v>
          </cell>
          <cell r="FL253">
            <v>0</v>
          </cell>
          <cell r="FM253">
            <v>0</v>
          </cell>
          <cell r="FN253">
            <v>0</v>
          </cell>
          <cell r="FO253">
            <v>0</v>
          </cell>
          <cell r="FP253">
            <v>0</v>
          </cell>
          <cell r="FQ253"/>
          <cell r="FR253"/>
          <cell r="FS253"/>
          <cell r="FT253"/>
          <cell r="FU253"/>
          <cell r="FV253"/>
          <cell r="FW253"/>
          <cell r="FX253"/>
          <cell r="FY253"/>
          <cell r="FZ253"/>
          <cell r="GA253"/>
          <cell r="GB253"/>
          <cell r="GC253">
            <v>0</v>
          </cell>
          <cell r="GD253">
            <v>0</v>
          </cell>
          <cell r="GE253">
            <v>0</v>
          </cell>
          <cell r="GF253">
            <v>0</v>
          </cell>
          <cell r="GG253">
            <v>0</v>
          </cell>
          <cell r="GH253">
            <v>0</v>
          </cell>
          <cell r="GI253">
            <v>0</v>
          </cell>
          <cell r="GJ253">
            <v>0</v>
          </cell>
          <cell r="GK253">
            <v>0</v>
          </cell>
          <cell r="GL253">
            <v>0</v>
          </cell>
          <cell r="GM253">
            <v>0</v>
          </cell>
          <cell r="GN253">
            <v>0</v>
          </cell>
          <cell r="GO253"/>
          <cell r="GP253">
            <v>0</v>
          </cell>
          <cell r="GQ253">
            <v>0</v>
          </cell>
          <cell r="GR253">
            <v>1</v>
          </cell>
          <cell r="GS253"/>
          <cell r="GT253"/>
          <cell r="GU253"/>
          <cell r="GV253"/>
          <cell r="GW253"/>
          <cell r="GX253"/>
          <cell r="GY253"/>
          <cell r="GZ253"/>
          <cell r="HA253"/>
          <cell r="HB253"/>
          <cell r="HC253">
            <v>1</v>
          </cell>
          <cell r="HD253">
            <v>1</v>
          </cell>
          <cell r="HE253">
            <v>0</v>
          </cell>
          <cell r="HF253">
            <v>0</v>
          </cell>
          <cell r="HG253">
            <v>0</v>
          </cell>
          <cell r="HH253">
            <v>0</v>
          </cell>
          <cell r="HI253">
            <v>0</v>
          </cell>
          <cell r="HJ253"/>
          <cell r="HK253"/>
          <cell r="HL253"/>
          <cell r="HM253"/>
          <cell r="HN253"/>
          <cell r="HO253">
            <v>0</v>
          </cell>
          <cell r="HP253">
            <v>0</v>
          </cell>
          <cell r="HQ253">
            <v>0</v>
          </cell>
          <cell r="HR253">
            <v>0</v>
          </cell>
          <cell r="HS253">
            <v>0</v>
          </cell>
          <cell r="HT253"/>
          <cell r="HU253">
            <v>0</v>
          </cell>
          <cell r="HV253"/>
          <cell r="HW253">
            <v>0</v>
          </cell>
          <cell r="HX253"/>
          <cell r="HY253">
            <v>0</v>
          </cell>
          <cell r="HZ253">
            <v>0</v>
          </cell>
          <cell r="IA253">
            <v>341.05499999999995</v>
          </cell>
          <cell r="IB253">
            <v>155.87</v>
          </cell>
          <cell r="IC253">
            <v>28.421249999999997</v>
          </cell>
          <cell r="ID253">
            <v>15.587</v>
          </cell>
          <cell r="IE253">
            <v>20.98</v>
          </cell>
          <cell r="IF253">
            <v>27.659999999999997</v>
          </cell>
          <cell r="IG253">
            <v>53.333333333333336</v>
          </cell>
          <cell r="IH253">
            <v>11.711666666666666</v>
          </cell>
          <cell r="II253">
            <v>23.333333333333332</v>
          </cell>
          <cell r="IJ253"/>
          <cell r="IK253"/>
          <cell r="IL253"/>
          <cell r="IM253">
            <v>18.59</v>
          </cell>
          <cell r="IN253">
            <v>3500</v>
          </cell>
        </row>
        <row r="254">
          <cell r="A254">
            <v>251</v>
          </cell>
          <cell r="B254" t="str">
            <v>Pratapgarh</v>
          </cell>
          <cell r="C254" t="str">
            <v>UTTAR PRADESH</v>
          </cell>
          <cell r="D254" t="str">
            <v>North</v>
          </cell>
          <cell r="E254" t="str">
            <v>OPTRIX INFRA LLP 2</v>
          </cell>
          <cell r="F254"/>
          <cell r="G254"/>
          <cell r="H254">
            <v>0.5</v>
          </cell>
          <cell r="I254"/>
          <cell r="J254" t="str">
            <v>Medium</v>
          </cell>
          <cell r="K254"/>
          <cell r="L254"/>
          <cell r="M254"/>
          <cell r="N254" t="str">
            <v>Divyansh Dhawal</v>
          </cell>
          <cell r="O254">
            <v>12</v>
          </cell>
          <cell r="P254">
            <v>2000</v>
          </cell>
          <cell r="Q254">
            <v>1</v>
          </cell>
          <cell r="R254">
            <v>0</v>
          </cell>
          <cell r="S254">
            <v>4</v>
          </cell>
          <cell r="T254">
            <v>1</v>
          </cell>
          <cell r="U254">
            <v>0</v>
          </cell>
          <cell r="V254">
            <v>0</v>
          </cell>
          <cell r="W254">
            <v>0</v>
          </cell>
          <cell r="X254">
            <v>0</v>
          </cell>
          <cell r="Y254" t="str">
            <v/>
          </cell>
          <cell r="Z254">
            <v>0</v>
          </cell>
          <cell r="AA254" t="str">
            <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cell r="AY254"/>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cell r="BW254"/>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cell r="CV254"/>
          <cell r="CW254"/>
          <cell r="CX254"/>
          <cell r="CY254"/>
          <cell r="CZ254"/>
          <cell r="DA254"/>
          <cell r="DB254"/>
          <cell r="DC254"/>
          <cell r="DD254"/>
          <cell r="DE254"/>
          <cell r="DF254"/>
          <cell r="DG254"/>
          <cell r="DH254">
            <v>0</v>
          </cell>
          <cell r="DI254">
            <v>0</v>
          </cell>
          <cell r="DJ254">
            <v>0</v>
          </cell>
          <cell r="DK254">
            <v>0</v>
          </cell>
          <cell r="DL254">
            <v>0</v>
          </cell>
          <cell r="DM254">
            <v>0</v>
          </cell>
          <cell r="DN254">
            <v>0</v>
          </cell>
          <cell r="DO254">
            <v>0</v>
          </cell>
          <cell r="DP254">
            <v>0</v>
          </cell>
          <cell r="DQ254">
            <v>0</v>
          </cell>
          <cell r="DR254">
            <v>0</v>
          </cell>
          <cell r="DS254"/>
          <cell r="DT254"/>
          <cell r="DU254"/>
          <cell r="DV254"/>
          <cell r="DW254"/>
          <cell r="DX254"/>
          <cell r="DY254"/>
          <cell r="DZ254"/>
          <cell r="EA254"/>
          <cell r="EB254"/>
          <cell r="EC254"/>
          <cell r="ED254"/>
          <cell r="EE254"/>
          <cell r="EF254"/>
          <cell r="EG254">
            <v>0</v>
          </cell>
          <cell r="EH254">
            <v>0</v>
          </cell>
          <cell r="EI254">
            <v>0</v>
          </cell>
          <cell r="EJ254">
            <v>0</v>
          </cell>
          <cell r="EK254">
            <v>0</v>
          </cell>
          <cell r="EL254">
            <v>0</v>
          </cell>
          <cell r="EM254">
            <v>0</v>
          </cell>
          <cell r="EN254">
            <v>0</v>
          </cell>
          <cell r="EO254">
            <v>0</v>
          </cell>
          <cell r="EP254">
            <v>0</v>
          </cell>
          <cell r="EQ254">
            <v>0</v>
          </cell>
          <cell r="ER254">
            <v>0</v>
          </cell>
          <cell r="ES254"/>
          <cell r="ET254"/>
          <cell r="EU254"/>
          <cell r="EV254"/>
          <cell r="EW254"/>
          <cell r="EX254"/>
          <cell r="EY254"/>
          <cell r="EZ254"/>
          <cell r="FA254"/>
          <cell r="FB254"/>
          <cell r="FC254"/>
          <cell r="FD254"/>
          <cell r="FE254">
            <v>0</v>
          </cell>
          <cell r="FF254">
            <v>0</v>
          </cell>
          <cell r="FG254">
            <v>0</v>
          </cell>
          <cell r="FH254">
            <v>0</v>
          </cell>
          <cell r="FI254">
            <v>0</v>
          </cell>
          <cell r="FJ254">
            <v>0</v>
          </cell>
          <cell r="FK254">
            <v>0</v>
          </cell>
          <cell r="FL254">
            <v>0</v>
          </cell>
          <cell r="FM254">
            <v>0</v>
          </cell>
          <cell r="FN254">
            <v>0</v>
          </cell>
          <cell r="FO254">
            <v>0</v>
          </cell>
          <cell r="FP254">
            <v>0</v>
          </cell>
          <cell r="FQ254"/>
          <cell r="FR254"/>
          <cell r="FS254"/>
          <cell r="FT254"/>
          <cell r="FU254"/>
          <cell r="FV254"/>
          <cell r="FW254"/>
          <cell r="FX254"/>
          <cell r="FY254"/>
          <cell r="FZ254"/>
          <cell r="GA254"/>
          <cell r="GB254"/>
          <cell r="GC254">
            <v>0</v>
          </cell>
          <cell r="GD254">
            <v>0</v>
          </cell>
          <cell r="GE254">
            <v>0</v>
          </cell>
          <cell r="GF254">
            <v>0</v>
          </cell>
          <cell r="GG254">
            <v>0</v>
          </cell>
          <cell r="GH254">
            <v>0</v>
          </cell>
          <cell r="GI254">
            <v>0</v>
          </cell>
          <cell r="GJ254">
            <v>0</v>
          </cell>
          <cell r="GK254">
            <v>0</v>
          </cell>
          <cell r="GL254">
            <v>0</v>
          </cell>
          <cell r="GM254">
            <v>0</v>
          </cell>
          <cell r="GN254">
            <v>0</v>
          </cell>
          <cell r="GO254"/>
          <cell r="GP254">
            <v>0</v>
          </cell>
          <cell r="GQ254">
            <v>0</v>
          </cell>
          <cell r="GR254">
            <v>0</v>
          </cell>
          <cell r="GS254"/>
          <cell r="GT254"/>
          <cell r="GU254"/>
          <cell r="GV254"/>
          <cell r="GW254"/>
          <cell r="GX254"/>
          <cell r="GY254"/>
          <cell r="GZ254"/>
          <cell r="HA254"/>
          <cell r="HB254"/>
          <cell r="HC254">
            <v>0</v>
          </cell>
          <cell r="HD254">
            <v>0</v>
          </cell>
          <cell r="HE254">
            <v>0</v>
          </cell>
          <cell r="HF254">
            <v>0</v>
          </cell>
          <cell r="HG254">
            <v>0</v>
          </cell>
          <cell r="HH254">
            <v>0</v>
          </cell>
          <cell r="HI254">
            <v>0</v>
          </cell>
          <cell r="HJ254"/>
          <cell r="HK254"/>
          <cell r="HL254"/>
          <cell r="HM254"/>
          <cell r="HN254"/>
          <cell r="HO254">
            <v>0</v>
          </cell>
          <cell r="HP254">
            <v>0</v>
          </cell>
          <cell r="HQ254">
            <v>0</v>
          </cell>
          <cell r="HR254">
            <v>0</v>
          </cell>
          <cell r="HS254">
            <v>0</v>
          </cell>
          <cell r="HT254"/>
          <cell r="HU254">
            <v>0</v>
          </cell>
          <cell r="HV254"/>
          <cell r="HW254">
            <v>0</v>
          </cell>
          <cell r="HX254"/>
          <cell r="HY254">
            <v>0</v>
          </cell>
          <cell r="HZ254">
            <v>0</v>
          </cell>
          <cell r="IA254">
            <v>0</v>
          </cell>
          <cell r="IB254">
            <v>0</v>
          </cell>
          <cell r="IC254">
            <v>0</v>
          </cell>
          <cell r="ID254">
            <v>0</v>
          </cell>
          <cell r="IE254">
            <v>0</v>
          </cell>
          <cell r="IF254">
            <v>0</v>
          </cell>
          <cell r="IG254">
            <v>0</v>
          </cell>
          <cell r="IH254">
            <v>0</v>
          </cell>
          <cell r="II254">
            <v>0</v>
          </cell>
          <cell r="IJ254"/>
          <cell r="IK254"/>
          <cell r="IL254"/>
          <cell r="IM254">
            <v>0</v>
          </cell>
          <cell r="IN254">
            <v>2500</v>
          </cell>
        </row>
        <row r="255">
          <cell r="A255">
            <v>252</v>
          </cell>
          <cell r="B255" t="str">
            <v>Hapur</v>
          </cell>
          <cell r="C255" t="str">
            <v>UTTAR PRADESH</v>
          </cell>
          <cell r="D255" t="str">
            <v>North</v>
          </cell>
          <cell r="E255" t="str">
            <v>SHASHI STEELS CORPORATION</v>
          </cell>
          <cell r="F255"/>
          <cell r="G255"/>
          <cell r="H255">
            <v>0.5</v>
          </cell>
          <cell r="I255"/>
          <cell r="J255" t="str">
            <v>Medium</v>
          </cell>
          <cell r="K255">
            <v>1</v>
          </cell>
          <cell r="L255"/>
          <cell r="M255" t="str">
            <v>Dinesh Mohan</v>
          </cell>
          <cell r="N255"/>
          <cell r="O255">
            <v>25</v>
          </cell>
          <cell r="P255">
            <v>3000</v>
          </cell>
          <cell r="Q255">
            <v>1</v>
          </cell>
          <cell r="R255">
            <v>3</v>
          </cell>
          <cell r="S255">
            <v>6</v>
          </cell>
          <cell r="T255">
            <v>1</v>
          </cell>
          <cell r="U255">
            <v>0</v>
          </cell>
          <cell r="V255">
            <v>5</v>
          </cell>
          <cell r="W255">
            <v>0</v>
          </cell>
          <cell r="X255">
            <v>250</v>
          </cell>
          <cell r="Y255">
            <v>1.4628E-2</v>
          </cell>
          <cell r="Z255">
            <v>8.3333333333333329E-2</v>
          </cell>
          <cell r="AA255">
            <v>1.219E-3</v>
          </cell>
          <cell r="AB255">
            <v>0</v>
          </cell>
          <cell r="AC255">
            <v>0</v>
          </cell>
          <cell r="AD255">
            <v>5</v>
          </cell>
          <cell r="AE255">
            <v>8.129999999999999</v>
          </cell>
          <cell r="AF255">
            <v>0</v>
          </cell>
          <cell r="AG255">
            <v>4</v>
          </cell>
          <cell r="AH255">
            <v>7</v>
          </cell>
          <cell r="AI255">
            <v>0</v>
          </cell>
          <cell r="AJ255">
            <v>5</v>
          </cell>
          <cell r="AK255">
            <v>0</v>
          </cell>
          <cell r="AL255">
            <v>0</v>
          </cell>
          <cell r="AM255">
            <v>0</v>
          </cell>
          <cell r="AN255">
            <v>0</v>
          </cell>
          <cell r="AO255">
            <v>0</v>
          </cell>
          <cell r="AP255">
            <v>12.07</v>
          </cell>
          <cell r="AQ255">
            <v>0</v>
          </cell>
          <cell r="AR255">
            <v>0</v>
          </cell>
          <cell r="AS255">
            <v>0</v>
          </cell>
          <cell r="AT255">
            <v>0</v>
          </cell>
          <cell r="AU255">
            <v>12.5</v>
          </cell>
          <cell r="AV255">
            <v>3</v>
          </cell>
          <cell r="AW255">
            <v>9</v>
          </cell>
          <cell r="AX255"/>
          <cell r="AY255"/>
          <cell r="AZ255">
            <v>0</v>
          </cell>
          <cell r="BA255">
            <v>0</v>
          </cell>
          <cell r="BB255">
            <v>1</v>
          </cell>
          <cell r="BC255">
            <v>0</v>
          </cell>
          <cell r="BD255">
            <v>0</v>
          </cell>
          <cell r="BE255">
            <v>0</v>
          </cell>
          <cell r="BF255">
            <v>0</v>
          </cell>
          <cell r="BG255">
            <v>0</v>
          </cell>
          <cell r="BH255">
            <v>0</v>
          </cell>
          <cell r="BI255">
            <v>0</v>
          </cell>
          <cell r="BJ255">
            <v>0</v>
          </cell>
          <cell r="BK255">
            <v>0</v>
          </cell>
          <cell r="BL255">
            <v>0</v>
          </cell>
          <cell r="BM255">
            <v>0</v>
          </cell>
          <cell r="BN255">
            <v>2</v>
          </cell>
          <cell r="BO255">
            <v>0</v>
          </cell>
          <cell r="BP255">
            <v>0</v>
          </cell>
          <cell r="BQ255">
            <v>0</v>
          </cell>
          <cell r="BR255">
            <v>0</v>
          </cell>
          <cell r="BS255">
            <v>0</v>
          </cell>
          <cell r="BT255">
            <v>0</v>
          </cell>
          <cell r="BU255">
            <v>1</v>
          </cell>
          <cell r="BV255"/>
          <cell r="BW255"/>
          <cell r="BX255">
            <v>5</v>
          </cell>
          <cell r="BY255">
            <v>0</v>
          </cell>
          <cell r="BZ255">
            <v>0</v>
          </cell>
          <cell r="CA255">
            <v>1</v>
          </cell>
          <cell r="CB255">
            <v>2</v>
          </cell>
          <cell r="CC255">
            <v>0</v>
          </cell>
          <cell r="CD255">
            <v>1</v>
          </cell>
          <cell r="CE255">
            <v>1</v>
          </cell>
          <cell r="CF255">
            <v>0</v>
          </cell>
          <cell r="CG255">
            <v>1</v>
          </cell>
          <cell r="CH255">
            <v>0</v>
          </cell>
          <cell r="CI255">
            <v>0</v>
          </cell>
          <cell r="CJ255">
            <v>0</v>
          </cell>
          <cell r="CK255">
            <v>0</v>
          </cell>
          <cell r="CL255">
            <v>0</v>
          </cell>
          <cell r="CM255">
            <v>2</v>
          </cell>
          <cell r="CN255">
            <v>0</v>
          </cell>
          <cell r="CO255">
            <v>0</v>
          </cell>
          <cell r="CP255">
            <v>0</v>
          </cell>
          <cell r="CQ255">
            <v>0</v>
          </cell>
          <cell r="CR255">
            <v>2</v>
          </cell>
          <cell r="CS255">
            <v>1</v>
          </cell>
          <cell r="CT255">
            <v>2</v>
          </cell>
          <cell r="CU255"/>
          <cell r="CV255"/>
          <cell r="CW255"/>
          <cell r="CX255"/>
          <cell r="CY255"/>
          <cell r="CZ255"/>
          <cell r="DA255"/>
          <cell r="DB255"/>
          <cell r="DC255"/>
          <cell r="DD255"/>
          <cell r="DE255"/>
          <cell r="DF255"/>
          <cell r="DG255"/>
          <cell r="DH255">
            <v>0</v>
          </cell>
          <cell r="DI255">
            <v>0</v>
          </cell>
          <cell r="DJ255">
            <v>0</v>
          </cell>
          <cell r="DK255">
            <v>2</v>
          </cell>
          <cell r="DL255">
            <v>2</v>
          </cell>
          <cell r="DM255">
            <v>2</v>
          </cell>
          <cell r="DN255">
            <v>0</v>
          </cell>
          <cell r="DO255">
            <v>0</v>
          </cell>
          <cell r="DP255">
            <v>2</v>
          </cell>
          <cell r="DQ255">
            <v>2</v>
          </cell>
          <cell r="DR255">
            <v>3</v>
          </cell>
          <cell r="DS255"/>
          <cell r="DT255"/>
          <cell r="DU255"/>
          <cell r="DV255"/>
          <cell r="DW255"/>
          <cell r="DX255"/>
          <cell r="DY255"/>
          <cell r="DZ255"/>
          <cell r="EA255"/>
          <cell r="EB255"/>
          <cell r="EC255"/>
          <cell r="ED255"/>
          <cell r="EE255"/>
          <cell r="EF255"/>
          <cell r="EG255">
            <v>0</v>
          </cell>
          <cell r="EH255">
            <v>0</v>
          </cell>
          <cell r="EI255">
            <v>0</v>
          </cell>
          <cell r="EJ255">
            <v>0</v>
          </cell>
          <cell r="EK255">
            <v>0</v>
          </cell>
          <cell r="EL255">
            <v>0</v>
          </cell>
          <cell r="EM255">
            <v>0</v>
          </cell>
          <cell r="EN255">
            <v>0</v>
          </cell>
          <cell r="EO255">
            <v>0</v>
          </cell>
          <cell r="EP255">
            <v>0</v>
          </cell>
          <cell r="EQ255">
            <v>0</v>
          </cell>
          <cell r="ER255">
            <v>0</v>
          </cell>
          <cell r="ES255"/>
          <cell r="ET255"/>
          <cell r="EU255"/>
          <cell r="EV255"/>
          <cell r="EW255"/>
          <cell r="EX255"/>
          <cell r="EY255"/>
          <cell r="EZ255"/>
          <cell r="FA255"/>
          <cell r="FB255"/>
          <cell r="FC255"/>
          <cell r="FD255"/>
          <cell r="FE255">
            <v>0</v>
          </cell>
          <cell r="FF255">
            <v>0</v>
          </cell>
          <cell r="FG255">
            <v>0</v>
          </cell>
          <cell r="FH255">
            <v>0</v>
          </cell>
          <cell r="FI255">
            <v>0</v>
          </cell>
          <cell r="FJ255">
            <v>0</v>
          </cell>
          <cell r="FK255">
            <v>0</v>
          </cell>
          <cell r="FL255">
            <v>0</v>
          </cell>
          <cell r="FM255">
            <v>0</v>
          </cell>
          <cell r="FN255">
            <v>0</v>
          </cell>
          <cell r="FO255">
            <v>0</v>
          </cell>
          <cell r="FP255">
            <v>0</v>
          </cell>
          <cell r="FQ255"/>
          <cell r="FR255"/>
          <cell r="FS255"/>
          <cell r="FT255"/>
          <cell r="FU255"/>
          <cell r="FV255"/>
          <cell r="FW255"/>
          <cell r="FX255"/>
          <cell r="FY255"/>
          <cell r="FZ255"/>
          <cell r="GA255"/>
          <cell r="GB255"/>
          <cell r="GC255">
            <v>0</v>
          </cell>
          <cell r="GD255">
            <v>0</v>
          </cell>
          <cell r="GE255">
            <v>0</v>
          </cell>
          <cell r="GF255">
            <v>0</v>
          </cell>
          <cell r="GG255">
            <v>0</v>
          </cell>
          <cell r="GH255">
            <v>0</v>
          </cell>
          <cell r="GI255">
            <v>0</v>
          </cell>
          <cell r="GJ255">
            <v>0</v>
          </cell>
          <cell r="GK255">
            <v>0</v>
          </cell>
          <cell r="GL255">
            <v>0</v>
          </cell>
          <cell r="GM255">
            <v>0</v>
          </cell>
          <cell r="GN255">
            <v>0</v>
          </cell>
          <cell r="GO255"/>
          <cell r="GP255">
            <v>0</v>
          </cell>
          <cell r="GQ255">
            <v>0</v>
          </cell>
          <cell r="GR255">
            <v>0</v>
          </cell>
          <cell r="GS255"/>
          <cell r="GT255"/>
          <cell r="GU255"/>
          <cell r="GV255"/>
          <cell r="GW255"/>
          <cell r="GX255"/>
          <cell r="GY255"/>
          <cell r="GZ255"/>
          <cell r="HA255"/>
          <cell r="HB255"/>
          <cell r="HC255">
            <v>0</v>
          </cell>
          <cell r="HD255">
            <v>0</v>
          </cell>
          <cell r="HE255">
            <v>0</v>
          </cell>
          <cell r="HF255">
            <v>1</v>
          </cell>
          <cell r="HG255">
            <v>0</v>
          </cell>
          <cell r="HH255">
            <v>2</v>
          </cell>
          <cell r="HI255">
            <v>0</v>
          </cell>
          <cell r="HJ255"/>
          <cell r="HK255"/>
          <cell r="HL255"/>
          <cell r="HM255"/>
          <cell r="HN255"/>
          <cell r="HO255">
            <v>0</v>
          </cell>
          <cell r="HP255">
            <v>0</v>
          </cell>
          <cell r="HQ255">
            <v>0</v>
          </cell>
          <cell r="HR255">
            <v>0</v>
          </cell>
          <cell r="HS255">
            <v>0</v>
          </cell>
          <cell r="HT255"/>
          <cell r="HU255">
            <v>0</v>
          </cell>
          <cell r="HV255"/>
          <cell r="HW255">
            <v>0</v>
          </cell>
          <cell r="HX255"/>
          <cell r="HY255">
            <v>0</v>
          </cell>
          <cell r="HZ255">
            <v>0</v>
          </cell>
          <cell r="IA255">
            <v>29.13</v>
          </cell>
          <cell r="IB255">
            <v>36.57</v>
          </cell>
          <cell r="IC255">
            <v>2.4274999999999998</v>
          </cell>
          <cell r="ID255">
            <v>3.657</v>
          </cell>
          <cell r="IE255">
            <v>1.6666666666666667</v>
          </cell>
          <cell r="IF255">
            <v>4.043333333333333</v>
          </cell>
          <cell r="IG255">
            <v>4</v>
          </cell>
          <cell r="IH255">
            <v>0</v>
          </cell>
          <cell r="II255">
            <v>4.0233333333333334</v>
          </cell>
          <cell r="IJ255"/>
          <cell r="IK255"/>
          <cell r="IL255"/>
          <cell r="IM255">
            <v>8.1666666666666661</v>
          </cell>
          <cell r="IN255">
            <v>5000</v>
          </cell>
        </row>
        <row r="256">
          <cell r="A256">
            <v>253</v>
          </cell>
          <cell r="B256" t="str">
            <v>Ballia</v>
          </cell>
          <cell r="C256" t="str">
            <v>UTTAR PRADESH</v>
          </cell>
          <cell r="D256" t="str">
            <v>North</v>
          </cell>
          <cell r="E256" t="str">
            <v>GOBINDGARH IRON LLP</v>
          </cell>
          <cell r="F256"/>
          <cell r="G256"/>
          <cell r="H256">
            <v>0.5</v>
          </cell>
          <cell r="I256"/>
          <cell r="J256" t="str">
            <v>Medium</v>
          </cell>
          <cell r="K256"/>
          <cell r="L256"/>
          <cell r="M256" t="str">
            <v>Mohd Ansari</v>
          </cell>
          <cell r="N256"/>
          <cell r="O256">
            <v>0</v>
          </cell>
          <cell r="P256">
            <v>3000</v>
          </cell>
          <cell r="Q256">
            <v>0</v>
          </cell>
          <cell r="R256">
            <v>0</v>
          </cell>
          <cell r="S256">
            <v>0</v>
          </cell>
          <cell r="T256">
            <v>8</v>
          </cell>
          <cell r="U256">
            <v>0</v>
          </cell>
          <cell r="V256">
            <v>6</v>
          </cell>
          <cell r="W256">
            <v>0</v>
          </cell>
          <cell r="X256">
            <v>15</v>
          </cell>
          <cell r="Y256">
            <v>0.29333333333333333</v>
          </cell>
          <cell r="Z256">
            <v>5.0000000000000001E-3</v>
          </cell>
          <cell r="AA256">
            <v>1.4666666666666667E-3</v>
          </cell>
          <cell r="AB256">
            <v>5</v>
          </cell>
          <cell r="AC256">
            <v>0</v>
          </cell>
          <cell r="AD256">
            <v>0</v>
          </cell>
          <cell r="AE256">
            <v>3</v>
          </cell>
          <cell r="AF256">
            <v>0</v>
          </cell>
          <cell r="AG256">
            <v>10</v>
          </cell>
          <cell r="AH256">
            <v>10</v>
          </cell>
          <cell r="AI256">
            <v>0</v>
          </cell>
          <cell r="AJ256">
            <v>0</v>
          </cell>
          <cell r="AK256">
            <v>0</v>
          </cell>
          <cell r="AL256">
            <v>0</v>
          </cell>
          <cell r="AM256">
            <v>0</v>
          </cell>
          <cell r="AN256">
            <v>0</v>
          </cell>
          <cell r="AO256">
            <v>0</v>
          </cell>
          <cell r="AP256">
            <v>0</v>
          </cell>
          <cell r="AQ256">
            <v>0</v>
          </cell>
          <cell r="AR256">
            <v>0</v>
          </cell>
          <cell r="AS256">
            <v>0</v>
          </cell>
          <cell r="AT256">
            <v>0</v>
          </cell>
          <cell r="AU256">
            <v>15</v>
          </cell>
          <cell r="AV256">
            <v>0</v>
          </cell>
          <cell r="AW256">
            <v>29</v>
          </cell>
          <cell r="AX256"/>
          <cell r="AY256"/>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2</v>
          </cell>
          <cell r="BT256">
            <v>0</v>
          </cell>
          <cell r="BU256">
            <v>2</v>
          </cell>
          <cell r="BV256"/>
          <cell r="BW256"/>
          <cell r="BX256">
            <v>6</v>
          </cell>
          <cell r="BY256">
            <v>1</v>
          </cell>
          <cell r="BZ256">
            <v>0</v>
          </cell>
          <cell r="CA256">
            <v>0</v>
          </cell>
          <cell r="CB256">
            <v>1</v>
          </cell>
          <cell r="CC256">
            <v>0</v>
          </cell>
          <cell r="CD256">
            <v>2</v>
          </cell>
          <cell r="CE256">
            <v>2</v>
          </cell>
          <cell r="CF256">
            <v>0</v>
          </cell>
          <cell r="CG256">
            <v>0</v>
          </cell>
          <cell r="CH256">
            <v>0</v>
          </cell>
          <cell r="CI256">
            <v>0</v>
          </cell>
          <cell r="CJ256">
            <v>0</v>
          </cell>
          <cell r="CK256">
            <v>0</v>
          </cell>
          <cell r="CL256">
            <v>0</v>
          </cell>
          <cell r="CM256">
            <v>0</v>
          </cell>
          <cell r="CN256">
            <v>0</v>
          </cell>
          <cell r="CO256">
            <v>0</v>
          </cell>
          <cell r="CP256">
            <v>0</v>
          </cell>
          <cell r="CQ256">
            <v>0</v>
          </cell>
          <cell r="CR256">
            <v>2</v>
          </cell>
          <cell r="CS256">
            <v>0</v>
          </cell>
          <cell r="CT256">
            <v>3</v>
          </cell>
          <cell r="CU256"/>
          <cell r="CV256"/>
          <cell r="CW256"/>
          <cell r="CX256"/>
          <cell r="CY256"/>
          <cell r="CZ256"/>
          <cell r="DA256"/>
          <cell r="DB256"/>
          <cell r="DC256"/>
          <cell r="DD256"/>
          <cell r="DE256"/>
          <cell r="DF256"/>
          <cell r="DG256"/>
          <cell r="DH256">
            <v>0</v>
          </cell>
          <cell r="DI256">
            <v>0</v>
          </cell>
          <cell r="DJ256">
            <v>0</v>
          </cell>
          <cell r="DK256">
            <v>0</v>
          </cell>
          <cell r="DL256">
            <v>0</v>
          </cell>
          <cell r="DM256">
            <v>0</v>
          </cell>
          <cell r="DN256">
            <v>0</v>
          </cell>
          <cell r="DO256">
            <v>0</v>
          </cell>
          <cell r="DP256">
            <v>2</v>
          </cell>
          <cell r="DQ256">
            <v>2</v>
          </cell>
          <cell r="DR256">
            <v>4</v>
          </cell>
          <cell r="DS256"/>
          <cell r="DT256"/>
          <cell r="DU256"/>
          <cell r="DV256"/>
          <cell r="DW256"/>
          <cell r="DX256"/>
          <cell r="DY256"/>
          <cell r="DZ256"/>
          <cell r="EA256"/>
          <cell r="EB256"/>
          <cell r="EC256"/>
          <cell r="ED256"/>
          <cell r="EE256"/>
          <cell r="EF256"/>
          <cell r="EG256">
            <v>0</v>
          </cell>
          <cell r="EH256">
            <v>0</v>
          </cell>
          <cell r="EI256">
            <v>0</v>
          </cell>
          <cell r="EJ256">
            <v>0</v>
          </cell>
          <cell r="EK256">
            <v>0</v>
          </cell>
          <cell r="EL256">
            <v>0</v>
          </cell>
          <cell r="EM256">
            <v>0</v>
          </cell>
          <cell r="EN256">
            <v>0</v>
          </cell>
          <cell r="EO256">
            <v>0</v>
          </cell>
          <cell r="EP256">
            <v>0</v>
          </cell>
          <cell r="EQ256">
            <v>0</v>
          </cell>
          <cell r="ER256">
            <v>0</v>
          </cell>
          <cell r="ES256"/>
          <cell r="ET256"/>
          <cell r="EU256"/>
          <cell r="EV256"/>
          <cell r="EW256"/>
          <cell r="EX256"/>
          <cell r="EY256"/>
          <cell r="EZ256"/>
          <cell r="FA256"/>
          <cell r="FB256"/>
          <cell r="FC256"/>
          <cell r="FD256"/>
          <cell r="FE256">
            <v>0</v>
          </cell>
          <cell r="FF256">
            <v>0</v>
          </cell>
          <cell r="FG256">
            <v>0</v>
          </cell>
          <cell r="FH256">
            <v>0</v>
          </cell>
          <cell r="FI256">
            <v>0</v>
          </cell>
          <cell r="FJ256">
            <v>0</v>
          </cell>
          <cell r="FK256">
            <v>0</v>
          </cell>
          <cell r="FL256">
            <v>0</v>
          </cell>
          <cell r="FM256">
            <v>0</v>
          </cell>
          <cell r="FN256">
            <v>0</v>
          </cell>
          <cell r="FO256">
            <v>0</v>
          </cell>
          <cell r="FP256">
            <v>0</v>
          </cell>
          <cell r="FQ256"/>
          <cell r="FR256"/>
          <cell r="FS256"/>
          <cell r="FT256"/>
          <cell r="FU256"/>
          <cell r="FV256"/>
          <cell r="FW256"/>
          <cell r="FX256"/>
          <cell r="FY256"/>
          <cell r="FZ256"/>
          <cell r="GA256"/>
          <cell r="GB256"/>
          <cell r="GC256">
            <v>0</v>
          </cell>
          <cell r="GD256">
            <v>0</v>
          </cell>
          <cell r="GE256">
            <v>0</v>
          </cell>
          <cell r="GF256">
            <v>0</v>
          </cell>
          <cell r="GG256">
            <v>0</v>
          </cell>
          <cell r="GH256">
            <v>0</v>
          </cell>
          <cell r="GI256">
            <v>0</v>
          </cell>
          <cell r="GJ256">
            <v>0</v>
          </cell>
          <cell r="GK256">
            <v>0</v>
          </cell>
          <cell r="GL256">
            <v>0</v>
          </cell>
          <cell r="GM256">
            <v>0</v>
          </cell>
          <cell r="GN256">
            <v>0</v>
          </cell>
          <cell r="GO256"/>
          <cell r="GP256">
            <v>0</v>
          </cell>
          <cell r="GQ256">
            <v>0</v>
          </cell>
          <cell r="GR256">
            <v>0</v>
          </cell>
          <cell r="GS256"/>
          <cell r="GT256"/>
          <cell r="GU256"/>
          <cell r="GV256"/>
          <cell r="GW256"/>
          <cell r="GX256"/>
          <cell r="GY256"/>
          <cell r="GZ256"/>
          <cell r="HA256"/>
          <cell r="HB256"/>
          <cell r="HC256">
            <v>0</v>
          </cell>
          <cell r="HD256">
            <v>0</v>
          </cell>
          <cell r="HE256">
            <v>0</v>
          </cell>
          <cell r="HF256">
            <v>0</v>
          </cell>
          <cell r="HG256">
            <v>0</v>
          </cell>
          <cell r="HH256">
            <v>0</v>
          </cell>
          <cell r="HI256">
            <v>0</v>
          </cell>
          <cell r="HJ256"/>
          <cell r="HK256"/>
          <cell r="HL256"/>
          <cell r="HM256"/>
          <cell r="HN256"/>
          <cell r="HO256">
            <v>0</v>
          </cell>
          <cell r="HP256">
            <v>0</v>
          </cell>
          <cell r="HQ256">
            <v>0</v>
          </cell>
          <cell r="HR256">
            <v>0</v>
          </cell>
          <cell r="HS256">
            <v>0</v>
          </cell>
          <cell r="HT256"/>
          <cell r="HU256">
            <v>0</v>
          </cell>
          <cell r="HV256"/>
          <cell r="HW256">
            <v>0</v>
          </cell>
          <cell r="HX256"/>
          <cell r="HY256">
            <v>0</v>
          </cell>
          <cell r="HZ256">
            <v>0</v>
          </cell>
          <cell r="IA256">
            <v>28</v>
          </cell>
          <cell r="IB256">
            <v>44</v>
          </cell>
          <cell r="IC256">
            <v>2.3333333333333335</v>
          </cell>
          <cell r="ID256">
            <v>4.4000000000000004</v>
          </cell>
          <cell r="IE256">
            <v>1.6666666666666667</v>
          </cell>
          <cell r="IF256">
            <v>4.333333333333333</v>
          </cell>
          <cell r="IG256">
            <v>3.3333333333333335</v>
          </cell>
          <cell r="IH256">
            <v>0</v>
          </cell>
          <cell r="II256">
            <v>0</v>
          </cell>
          <cell r="IJ256"/>
          <cell r="IK256"/>
          <cell r="IL256"/>
          <cell r="IM256">
            <v>14.666666666666666</v>
          </cell>
          <cell r="IN256">
            <v>0</v>
          </cell>
        </row>
        <row r="257">
          <cell r="A257">
            <v>254</v>
          </cell>
          <cell r="B257" t="str">
            <v>Deoria</v>
          </cell>
          <cell r="C257" t="str">
            <v>UTTAR PRADESH</v>
          </cell>
          <cell r="D257" t="str">
            <v>North</v>
          </cell>
          <cell r="E257" t="str">
            <v>GOBINDGARH IRON LLP</v>
          </cell>
          <cell r="F257"/>
          <cell r="G257"/>
          <cell r="H257">
            <v>0.3</v>
          </cell>
          <cell r="I257"/>
          <cell r="J257" t="str">
            <v>Low</v>
          </cell>
          <cell r="K257">
            <v>1</v>
          </cell>
          <cell r="L257"/>
          <cell r="M257" t="str">
            <v>Mohd Ansari</v>
          </cell>
          <cell r="N257"/>
          <cell r="O257">
            <v>0</v>
          </cell>
          <cell r="P257">
            <v>1900</v>
          </cell>
          <cell r="Q257">
            <v>0</v>
          </cell>
          <cell r="R257">
            <v>0</v>
          </cell>
          <cell r="S257">
            <v>0</v>
          </cell>
          <cell r="T257">
            <v>4</v>
          </cell>
          <cell r="U257">
            <v>0</v>
          </cell>
          <cell r="V257">
            <v>14</v>
          </cell>
          <cell r="W257">
            <v>0</v>
          </cell>
          <cell r="X257">
            <v>120</v>
          </cell>
          <cell r="Y257">
            <v>0.34067500000000001</v>
          </cell>
          <cell r="Z257">
            <v>6.3157894736842107E-2</v>
          </cell>
          <cell r="AA257">
            <v>2.1516315789473685E-2</v>
          </cell>
          <cell r="AB257">
            <v>25</v>
          </cell>
          <cell r="AC257">
            <v>27</v>
          </cell>
          <cell r="AD257">
            <v>5</v>
          </cell>
          <cell r="AE257">
            <v>5</v>
          </cell>
          <cell r="AF257">
            <v>17</v>
          </cell>
          <cell r="AG257">
            <v>27</v>
          </cell>
          <cell r="AH257">
            <v>54</v>
          </cell>
          <cell r="AI257">
            <v>55</v>
          </cell>
          <cell r="AJ257">
            <v>40</v>
          </cell>
          <cell r="AK257">
            <v>28</v>
          </cell>
          <cell r="AL257">
            <v>73</v>
          </cell>
          <cell r="AM257">
            <v>53</v>
          </cell>
          <cell r="AN257">
            <v>50</v>
          </cell>
          <cell r="AO257">
            <v>21</v>
          </cell>
          <cell r="AP257">
            <v>14</v>
          </cell>
          <cell r="AQ257">
            <v>37</v>
          </cell>
          <cell r="AR257">
            <v>48</v>
          </cell>
          <cell r="AS257">
            <v>44.31</v>
          </cell>
          <cell r="AT257">
            <v>33</v>
          </cell>
          <cell r="AU257">
            <v>58.5</v>
          </cell>
          <cell r="AV257">
            <v>13</v>
          </cell>
          <cell r="AW257">
            <v>90</v>
          </cell>
          <cell r="AX257"/>
          <cell r="AY257"/>
          <cell r="AZ257">
            <v>3</v>
          </cell>
          <cell r="BA257">
            <v>1</v>
          </cell>
          <cell r="BB257">
            <v>0</v>
          </cell>
          <cell r="BC257">
            <v>0</v>
          </cell>
          <cell r="BD257">
            <v>0</v>
          </cell>
          <cell r="BE257">
            <v>0</v>
          </cell>
          <cell r="BF257">
            <v>3</v>
          </cell>
          <cell r="BG257">
            <v>0</v>
          </cell>
          <cell r="BH257">
            <v>0</v>
          </cell>
          <cell r="BI257">
            <v>0</v>
          </cell>
          <cell r="BJ257">
            <v>0</v>
          </cell>
          <cell r="BK257">
            <v>0</v>
          </cell>
          <cell r="BL257">
            <v>0</v>
          </cell>
          <cell r="BM257">
            <v>1</v>
          </cell>
          <cell r="BN257">
            <v>0</v>
          </cell>
          <cell r="BO257">
            <v>1</v>
          </cell>
          <cell r="BP257">
            <v>0</v>
          </cell>
          <cell r="BQ257">
            <v>0</v>
          </cell>
          <cell r="BR257">
            <v>2</v>
          </cell>
          <cell r="BS257">
            <v>0</v>
          </cell>
          <cell r="BT257">
            <v>0</v>
          </cell>
          <cell r="BU257">
            <v>2</v>
          </cell>
          <cell r="BV257"/>
          <cell r="BW257"/>
          <cell r="BX257">
            <v>14</v>
          </cell>
          <cell r="BY257">
            <v>3</v>
          </cell>
          <cell r="BZ257">
            <v>3</v>
          </cell>
          <cell r="CA257">
            <v>1</v>
          </cell>
          <cell r="CB257">
            <v>1</v>
          </cell>
          <cell r="CC257">
            <v>2</v>
          </cell>
          <cell r="CD257">
            <v>4</v>
          </cell>
          <cell r="CE257">
            <v>7</v>
          </cell>
          <cell r="CF257">
            <v>4</v>
          </cell>
          <cell r="CG257">
            <v>4</v>
          </cell>
          <cell r="CH257">
            <v>3</v>
          </cell>
          <cell r="CI257">
            <v>3</v>
          </cell>
          <cell r="CJ257">
            <v>3</v>
          </cell>
          <cell r="CK257">
            <v>4</v>
          </cell>
          <cell r="CL257">
            <v>3</v>
          </cell>
          <cell r="CM257">
            <v>2</v>
          </cell>
          <cell r="CN257">
            <v>4</v>
          </cell>
          <cell r="CO257">
            <v>3</v>
          </cell>
          <cell r="CP257">
            <v>4</v>
          </cell>
          <cell r="CQ257">
            <v>3</v>
          </cell>
          <cell r="CR257">
            <v>4</v>
          </cell>
          <cell r="CS257">
            <v>1</v>
          </cell>
          <cell r="CT257">
            <v>6</v>
          </cell>
          <cell r="CU257"/>
          <cell r="CV257"/>
          <cell r="CW257"/>
          <cell r="CX257"/>
          <cell r="CY257"/>
          <cell r="CZ257"/>
          <cell r="DA257"/>
          <cell r="DB257"/>
          <cell r="DC257"/>
          <cell r="DD257"/>
          <cell r="DE257"/>
          <cell r="DF257"/>
          <cell r="DG257"/>
          <cell r="DH257">
            <v>5</v>
          </cell>
          <cell r="DI257">
            <v>4</v>
          </cell>
          <cell r="DJ257">
            <v>6</v>
          </cell>
          <cell r="DK257">
            <v>6</v>
          </cell>
          <cell r="DL257">
            <v>7</v>
          </cell>
          <cell r="DM257">
            <v>5</v>
          </cell>
          <cell r="DN257">
            <v>5</v>
          </cell>
          <cell r="DO257">
            <v>6</v>
          </cell>
          <cell r="DP257">
            <v>6</v>
          </cell>
          <cell r="DQ257">
            <v>5</v>
          </cell>
          <cell r="DR257">
            <v>7</v>
          </cell>
          <cell r="DS257"/>
          <cell r="DT257"/>
          <cell r="DU257"/>
          <cell r="DV257"/>
          <cell r="DW257"/>
          <cell r="DX257"/>
          <cell r="DY257"/>
          <cell r="DZ257"/>
          <cell r="EA257"/>
          <cell r="EB257"/>
          <cell r="EC257"/>
          <cell r="ED257"/>
          <cell r="EE257"/>
          <cell r="EF257"/>
          <cell r="EG257">
            <v>0</v>
          </cell>
          <cell r="EH257">
            <v>0</v>
          </cell>
          <cell r="EI257">
            <v>0</v>
          </cell>
          <cell r="EJ257">
            <v>0</v>
          </cell>
          <cell r="EK257">
            <v>0</v>
          </cell>
          <cell r="EL257">
            <v>0</v>
          </cell>
          <cell r="EM257">
            <v>0</v>
          </cell>
          <cell r="EN257">
            <v>0</v>
          </cell>
          <cell r="EO257">
            <v>0</v>
          </cell>
          <cell r="EP257">
            <v>0</v>
          </cell>
          <cell r="EQ257">
            <v>0</v>
          </cell>
          <cell r="ER257">
            <v>0</v>
          </cell>
          <cell r="ES257"/>
          <cell r="ET257"/>
          <cell r="EU257"/>
          <cell r="EV257"/>
          <cell r="EW257"/>
          <cell r="EX257"/>
          <cell r="EY257"/>
          <cell r="EZ257"/>
          <cell r="FA257"/>
          <cell r="FB257"/>
          <cell r="FC257"/>
          <cell r="FD257"/>
          <cell r="FE257">
            <v>0</v>
          </cell>
          <cell r="FF257">
            <v>0</v>
          </cell>
          <cell r="FG257">
            <v>0</v>
          </cell>
          <cell r="FH257">
            <v>0</v>
          </cell>
          <cell r="FI257">
            <v>0</v>
          </cell>
          <cell r="FJ257">
            <v>0</v>
          </cell>
          <cell r="FK257">
            <v>0</v>
          </cell>
          <cell r="FL257">
            <v>0</v>
          </cell>
          <cell r="FM257">
            <v>0</v>
          </cell>
          <cell r="FN257">
            <v>0</v>
          </cell>
          <cell r="FO257">
            <v>0</v>
          </cell>
          <cell r="FP257">
            <v>0</v>
          </cell>
          <cell r="FQ257"/>
          <cell r="FR257"/>
          <cell r="FS257"/>
          <cell r="FT257"/>
          <cell r="FU257"/>
          <cell r="FV257"/>
          <cell r="FW257"/>
          <cell r="FX257"/>
          <cell r="FY257"/>
          <cell r="FZ257"/>
          <cell r="GA257"/>
          <cell r="GB257"/>
          <cell r="GC257">
            <v>0</v>
          </cell>
          <cell r="GD257">
            <v>0</v>
          </cell>
          <cell r="GE257">
            <v>0</v>
          </cell>
          <cell r="GF257">
            <v>0</v>
          </cell>
          <cell r="GG257">
            <v>0</v>
          </cell>
          <cell r="GH257">
            <v>0</v>
          </cell>
          <cell r="GI257">
            <v>0</v>
          </cell>
          <cell r="GJ257">
            <v>0</v>
          </cell>
          <cell r="GK257">
            <v>0</v>
          </cell>
          <cell r="GL257">
            <v>0</v>
          </cell>
          <cell r="GM257">
            <v>0</v>
          </cell>
          <cell r="GN257">
            <v>0</v>
          </cell>
          <cell r="GO257"/>
          <cell r="GP257">
            <v>0</v>
          </cell>
          <cell r="GQ257">
            <v>0</v>
          </cell>
          <cell r="GR257">
            <v>0</v>
          </cell>
          <cell r="GS257"/>
          <cell r="GT257"/>
          <cell r="GU257"/>
          <cell r="GV257"/>
          <cell r="GW257"/>
          <cell r="GX257"/>
          <cell r="GY257"/>
          <cell r="GZ257"/>
          <cell r="HA257"/>
          <cell r="HB257"/>
          <cell r="HC257">
            <v>2</v>
          </cell>
          <cell r="HD257">
            <v>0</v>
          </cell>
          <cell r="HE257">
            <v>0</v>
          </cell>
          <cell r="HF257">
            <v>1</v>
          </cell>
          <cell r="HG257">
            <v>2</v>
          </cell>
          <cell r="HH257">
            <v>0</v>
          </cell>
          <cell r="HI257">
            <v>0</v>
          </cell>
          <cell r="HJ257"/>
          <cell r="HK257"/>
          <cell r="HL257"/>
          <cell r="HM257"/>
          <cell r="HN257"/>
          <cell r="HO257">
            <v>0</v>
          </cell>
          <cell r="HP257">
            <v>0</v>
          </cell>
          <cell r="HQ257">
            <v>0</v>
          </cell>
          <cell r="HR257">
            <v>0</v>
          </cell>
          <cell r="HS257">
            <v>0</v>
          </cell>
          <cell r="HT257"/>
          <cell r="HU257">
            <v>0</v>
          </cell>
          <cell r="HV257"/>
          <cell r="HW257">
            <v>0</v>
          </cell>
          <cell r="HX257"/>
          <cell r="HY257">
            <v>0</v>
          </cell>
          <cell r="HZ257">
            <v>0</v>
          </cell>
          <cell r="IA257">
            <v>409</v>
          </cell>
          <cell r="IB257">
            <v>408.81</v>
          </cell>
          <cell r="IC257">
            <v>34.083333333333336</v>
          </cell>
          <cell r="ID257">
            <v>40.881</v>
          </cell>
          <cell r="IE257">
            <v>19</v>
          </cell>
          <cell r="IF257">
            <v>16.333333333333332</v>
          </cell>
          <cell r="IG257">
            <v>49.666666666666664</v>
          </cell>
          <cell r="IH257">
            <v>51.333333333333336</v>
          </cell>
          <cell r="II257">
            <v>28.333333333333332</v>
          </cell>
          <cell r="IJ257"/>
          <cell r="IK257"/>
          <cell r="IL257"/>
          <cell r="IM257">
            <v>53.833333333333336</v>
          </cell>
          <cell r="IN257">
            <v>0</v>
          </cell>
        </row>
        <row r="258">
          <cell r="A258">
            <v>255</v>
          </cell>
          <cell r="B258" t="str">
            <v>Budaun</v>
          </cell>
          <cell r="C258" t="str">
            <v>UTTAR PRADESH</v>
          </cell>
          <cell r="D258" t="str">
            <v>North</v>
          </cell>
          <cell r="E258" t="str">
            <v>Khandelwal Associates</v>
          </cell>
          <cell r="F258"/>
          <cell r="G258"/>
          <cell r="H258">
            <v>0.3</v>
          </cell>
          <cell r="I258"/>
          <cell r="J258" t="str">
            <v>Low</v>
          </cell>
          <cell r="K258"/>
          <cell r="L258"/>
          <cell r="M258"/>
          <cell r="N258" t="str">
            <v>Shiv Kumar</v>
          </cell>
          <cell r="O258">
            <v>32</v>
          </cell>
          <cell r="P258">
            <v>1850</v>
          </cell>
          <cell r="Q258">
            <v>1</v>
          </cell>
          <cell r="R258">
            <v>6</v>
          </cell>
          <cell r="S258">
            <v>5</v>
          </cell>
          <cell r="T258">
            <v>10</v>
          </cell>
          <cell r="U258">
            <v>0</v>
          </cell>
          <cell r="V258">
            <v>0</v>
          </cell>
          <cell r="W258">
            <v>0</v>
          </cell>
          <cell r="X258">
            <v>0</v>
          </cell>
          <cell r="Y258" t="str">
            <v/>
          </cell>
          <cell r="Z258">
            <v>0</v>
          </cell>
          <cell r="AA258" t="str">
            <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cell r="AY258"/>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cell r="BW258"/>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cell r="CV258"/>
          <cell r="CW258"/>
          <cell r="CX258"/>
          <cell r="CY258"/>
          <cell r="CZ258"/>
          <cell r="DA258"/>
          <cell r="DB258"/>
          <cell r="DC258"/>
          <cell r="DD258"/>
          <cell r="DE258"/>
          <cell r="DF258"/>
          <cell r="DG258"/>
          <cell r="DH258">
            <v>0</v>
          </cell>
          <cell r="DI258">
            <v>0</v>
          </cell>
          <cell r="DJ258">
            <v>0</v>
          </cell>
          <cell r="DK258">
            <v>0</v>
          </cell>
          <cell r="DL258">
            <v>0</v>
          </cell>
          <cell r="DM258">
            <v>0</v>
          </cell>
          <cell r="DN258">
            <v>0</v>
          </cell>
          <cell r="DO258">
            <v>0</v>
          </cell>
          <cell r="DP258">
            <v>0</v>
          </cell>
          <cell r="DQ258">
            <v>0</v>
          </cell>
          <cell r="DR258">
            <v>0</v>
          </cell>
          <cell r="DS258"/>
          <cell r="DT258"/>
          <cell r="DU258"/>
          <cell r="DV258"/>
          <cell r="DW258"/>
          <cell r="DX258"/>
          <cell r="DY258"/>
          <cell r="DZ258"/>
          <cell r="EA258"/>
          <cell r="EB258"/>
          <cell r="EC258"/>
          <cell r="ED258"/>
          <cell r="EE258"/>
          <cell r="EF258"/>
          <cell r="EG258">
            <v>0</v>
          </cell>
          <cell r="EH258">
            <v>0</v>
          </cell>
          <cell r="EI258">
            <v>0</v>
          </cell>
          <cell r="EJ258">
            <v>0</v>
          </cell>
          <cell r="EK258">
            <v>0</v>
          </cell>
          <cell r="EL258">
            <v>0</v>
          </cell>
          <cell r="EM258">
            <v>0</v>
          </cell>
          <cell r="EN258">
            <v>0</v>
          </cell>
          <cell r="EO258">
            <v>0</v>
          </cell>
          <cell r="EP258">
            <v>0</v>
          </cell>
          <cell r="EQ258">
            <v>0</v>
          </cell>
          <cell r="ER258">
            <v>0</v>
          </cell>
          <cell r="ES258"/>
          <cell r="ET258"/>
          <cell r="EU258"/>
          <cell r="EV258"/>
          <cell r="EW258"/>
          <cell r="EX258"/>
          <cell r="EY258"/>
          <cell r="EZ258"/>
          <cell r="FA258"/>
          <cell r="FB258"/>
          <cell r="FC258"/>
          <cell r="FD258"/>
          <cell r="FE258">
            <v>0</v>
          </cell>
          <cell r="FF258">
            <v>0</v>
          </cell>
          <cell r="FG258">
            <v>0</v>
          </cell>
          <cell r="FH258">
            <v>0</v>
          </cell>
          <cell r="FI258">
            <v>0</v>
          </cell>
          <cell r="FJ258">
            <v>0</v>
          </cell>
          <cell r="FK258">
            <v>0</v>
          </cell>
          <cell r="FL258">
            <v>0</v>
          </cell>
          <cell r="FM258">
            <v>0</v>
          </cell>
          <cell r="FN258">
            <v>0</v>
          </cell>
          <cell r="FO258">
            <v>0</v>
          </cell>
          <cell r="FP258">
            <v>0</v>
          </cell>
          <cell r="FQ258"/>
          <cell r="FR258"/>
          <cell r="FS258"/>
          <cell r="FT258"/>
          <cell r="FU258"/>
          <cell r="FV258"/>
          <cell r="FW258"/>
          <cell r="FX258"/>
          <cell r="FY258"/>
          <cell r="FZ258"/>
          <cell r="GA258"/>
          <cell r="GB258"/>
          <cell r="GC258">
            <v>0</v>
          </cell>
          <cell r="GD258">
            <v>0</v>
          </cell>
          <cell r="GE258">
            <v>0</v>
          </cell>
          <cell r="GF258">
            <v>0</v>
          </cell>
          <cell r="GG258">
            <v>0</v>
          </cell>
          <cell r="GH258">
            <v>0</v>
          </cell>
          <cell r="GI258">
            <v>0</v>
          </cell>
          <cell r="GJ258">
            <v>0</v>
          </cell>
          <cell r="GK258">
            <v>0</v>
          </cell>
          <cell r="GL258">
            <v>0</v>
          </cell>
          <cell r="GM258">
            <v>0</v>
          </cell>
          <cell r="GN258">
            <v>0</v>
          </cell>
          <cell r="GO258"/>
          <cell r="GP258">
            <v>0</v>
          </cell>
          <cell r="GQ258">
            <v>0</v>
          </cell>
          <cell r="GR258">
            <v>0</v>
          </cell>
          <cell r="GS258"/>
          <cell r="GT258"/>
          <cell r="GU258"/>
          <cell r="GV258"/>
          <cell r="GW258"/>
          <cell r="GX258"/>
          <cell r="GY258"/>
          <cell r="GZ258"/>
          <cell r="HA258"/>
          <cell r="HB258"/>
          <cell r="HC258">
            <v>0</v>
          </cell>
          <cell r="HD258">
            <v>0</v>
          </cell>
          <cell r="HE258">
            <v>0</v>
          </cell>
          <cell r="HF258">
            <v>0</v>
          </cell>
          <cell r="HG258">
            <v>0</v>
          </cell>
          <cell r="HH258">
            <v>0</v>
          </cell>
          <cell r="HI258">
            <v>0</v>
          </cell>
          <cell r="HJ258"/>
          <cell r="HK258"/>
          <cell r="HL258"/>
          <cell r="HM258"/>
          <cell r="HN258"/>
          <cell r="HO258">
            <v>0</v>
          </cell>
          <cell r="HP258">
            <v>0</v>
          </cell>
          <cell r="HQ258">
            <v>0</v>
          </cell>
          <cell r="HR258">
            <v>0</v>
          </cell>
          <cell r="HS258">
            <v>0</v>
          </cell>
          <cell r="HT258"/>
          <cell r="HU258">
            <v>0</v>
          </cell>
          <cell r="HV258"/>
          <cell r="HW258">
            <v>0</v>
          </cell>
          <cell r="HX258"/>
          <cell r="HY258">
            <v>0</v>
          </cell>
          <cell r="HZ258">
            <v>0</v>
          </cell>
          <cell r="IA258">
            <v>0</v>
          </cell>
          <cell r="IB258">
            <v>0</v>
          </cell>
          <cell r="IC258">
            <v>0</v>
          </cell>
          <cell r="ID258">
            <v>0</v>
          </cell>
          <cell r="IE258">
            <v>0</v>
          </cell>
          <cell r="IF258">
            <v>0</v>
          </cell>
          <cell r="IG258">
            <v>0</v>
          </cell>
          <cell r="IH258">
            <v>0</v>
          </cell>
          <cell r="II258">
            <v>0</v>
          </cell>
          <cell r="IJ258"/>
          <cell r="IK258"/>
          <cell r="IL258"/>
          <cell r="IM258">
            <v>0</v>
          </cell>
          <cell r="IN258">
            <v>8000</v>
          </cell>
        </row>
        <row r="259">
          <cell r="A259">
            <v>256</v>
          </cell>
          <cell r="B259" t="str">
            <v>Sambhal</v>
          </cell>
          <cell r="C259" t="str">
            <v>UTTAR PRADESH</v>
          </cell>
          <cell r="D259" t="str">
            <v>North</v>
          </cell>
          <cell r="E259" t="str">
            <v>OPTRIX INFRA LLP</v>
          </cell>
          <cell r="F259"/>
          <cell r="G259"/>
          <cell r="H259">
            <v>0.3</v>
          </cell>
          <cell r="I259"/>
          <cell r="J259" t="str">
            <v>Low</v>
          </cell>
          <cell r="K259"/>
          <cell r="L259"/>
          <cell r="M259" t="str">
            <v>Dinesh Mohan</v>
          </cell>
          <cell r="N259"/>
          <cell r="O259">
            <v>0</v>
          </cell>
          <cell r="P259">
            <v>1840</v>
          </cell>
          <cell r="Q259">
            <v>0</v>
          </cell>
          <cell r="R259">
            <v>0</v>
          </cell>
          <cell r="S259">
            <v>0</v>
          </cell>
          <cell r="T259">
            <v>20</v>
          </cell>
          <cell r="U259">
            <v>0</v>
          </cell>
          <cell r="V259">
            <v>0</v>
          </cell>
          <cell r="W259">
            <v>0</v>
          </cell>
          <cell r="X259">
            <v>0</v>
          </cell>
          <cell r="Y259" t="str">
            <v/>
          </cell>
          <cell r="Z259">
            <v>0</v>
          </cell>
          <cell r="AA259" t="str">
            <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cell r="AY259"/>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cell r="BW259"/>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cell r="CV259"/>
          <cell r="CW259"/>
          <cell r="CX259"/>
          <cell r="CY259"/>
          <cell r="CZ259"/>
          <cell r="DA259"/>
          <cell r="DB259"/>
          <cell r="DC259"/>
          <cell r="DD259"/>
          <cell r="DE259"/>
          <cell r="DF259"/>
          <cell r="DG259"/>
          <cell r="DH259">
            <v>0</v>
          </cell>
          <cell r="DI259">
            <v>0</v>
          </cell>
          <cell r="DJ259">
            <v>0</v>
          </cell>
          <cell r="DK259">
            <v>0</v>
          </cell>
          <cell r="DL259">
            <v>0</v>
          </cell>
          <cell r="DM259">
            <v>0</v>
          </cell>
          <cell r="DN259">
            <v>0</v>
          </cell>
          <cell r="DO259">
            <v>0</v>
          </cell>
          <cell r="DP259">
            <v>0</v>
          </cell>
          <cell r="DQ259">
            <v>0</v>
          </cell>
          <cell r="DR259">
            <v>0</v>
          </cell>
          <cell r="DS259"/>
          <cell r="DT259"/>
          <cell r="DU259"/>
          <cell r="DV259"/>
          <cell r="DW259"/>
          <cell r="DX259"/>
          <cell r="DY259"/>
          <cell r="DZ259"/>
          <cell r="EA259"/>
          <cell r="EB259"/>
          <cell r="EC259"/>
          <cell r="ED259"/>
          <cell r="EE259"/>
          <cell r="EF259"/>
          <cell r="EG259">
            <v>0</v>
          </cell>
          <cell r="EH259">
            <v>0</v>
          </cell>
          <cell r="EI259">
            <v>0</v>
          </cell>
          <cell r="EJ259">
            <v>0</v>
          </cell>
          <cell r="EK259">
            <v>0</v>
          </cell>
          <cell r="EL259">
            <v>0</v>
          </cell>
          <cell r="EM259">
            <v>0</v>
          </cell>
          <cell r="EN259">
            <v>0</v>
          </cell>
          <cell r="EO259">
            <v>0</v>
          </cell>
          <cell r="EP259">
            <v>0</v>
          </cell>
          <cell r="EQ259">
            <v>0</v>
          </cell>
          <cell r="ER259">
            <v>0</v>
          </cell>
          <cell r="ES259"/>
          <cell r="ET259"/>
          <cell r="EU259"/>
          <cell r="EV259"/>
          <cell r="EW259"/>
          <cell r="EX259"/>
          <cell r="EY259"/>
          <cell r="EZ259"/>
          <cell r="FA259"/>
          <cell r="FB259"/>
          <cell r="FC259"/>
          <cell r="FD259"/>
          <cell r="FE259">
            <v>0</v>
          </cell>
          <cell r="FF259">
            <v>0</v>
          </cell>
          <cell r="FG259">
            <v>0</v>
          </cell>
          <cell r="FH259">
            <v>0</v>
          </cell>
          <cell r="FI259">
            <v>0</v>
          </cell>
          <cell r="FJ259">
            <v>0</v>
          </cell>
          <cell r="FK259">
            <v>0</v>
          </cell>
          <cell r="FL259">
            <v>0</v>
          </cell>
          <cell r="FM259">
            <v>0</v>
          </cell>
          <cell r="FN259">
            <v>0</v>
          </cell>
          <cell r="FO259">
            <v>0</v>
          </cell>
          <cell r="FP259">
            <v>0</v>
          </cell>
          <cell r="FQ259"/>
          <cell r="FR259"/>
          <cell r="FS259"/>
          <cell r="FT259"/>
          <cell r="FU259"/>
          <cell r="FV259"/>
          <cell r="FW259"/>
          <cell r="FX259"/>
          <cell r="FY259"/>
          <cell r="FZ259"/>
          <cell r="GA259"/>
          <cell r="GB259"/>
          <cell r="GC259">
            <v>0</v>
          </cell>
          <cell r="GD259">
            <v>0</v>
          </cell>
          <cell r="GE259">
            <v>0</v>
          </cell>
          <cell r="GF259">
            <v>0</v>
          </cell>
          <cell r="GG259">
            <v>0</v>
          </cell>
          <cell r="GH259">
            <v>0</v>
          </cell>
          <cell r="GI259">
            <v>0</v>
          </cell>
          <cell r="GJ259">
            <v>0</v>
          </cell>
          <cell r="GK259">
            <v>0</v>
          </cell>
          <cell r="GL259">
            <v>0</v>
          </cell>
          <cell r="GM259">
            <v>0</v>
          </cell>
          <cell r="GN259">
            <v>0</v>
          </cell>
          <cell r="GO259"/>
          <cell r="GP259">
            <v>0</v>
          </cell>
          <cell r="GQ259">
            <v>0</v>
          </cell>
          <cell r="GR259">
            <v>0</v>
          </cell>
          <cell r="GS259"/>
          <cell r="GT259"/>
          <cell r="GU259"/>
          <cell r="GV259"/>
          <cell r="GW259"/>
          <cell r="GX259"/>
          <cell r="GY259"/>
          <cell r="GZ259"/>
          <cell r="HA259"/>
          <cell r="HB259"/>
          <cell r="HC259">
            <v>0</v>
          </cell>
          <cell r="HD259">
            <v>0</v>
          </cell>
          <cell r="HE259">
            <v>0</v>
          </cell>
          <cell r="HF259">
            <v>0</v>
          </cell>
          <cell r="HG259">
            <v>0</v>
          </cell>
          <cell r="HH259">
            <v>1</v>
          </cell>
          <cell r="HI259">
            <v>0</v>
          </cell>
          <cell r="HJ259"/>
          <cell r="HK259"/>
          <cell r="HL259"/>
          <cell r="HM259"/>
          <cell r="HN259"/>
          <cell r="HO259">
            <v>0</v>
          </cell>
          <cell r="HP259">
            <v>0</v>
          </cell>
          <cell r="HQ259">
            <v>0</v>
          </cell>
          <cell r="HR259">
            <v>0</v>
          </cell>
          <cell r="HS259">
            <v>0</v>
          </cell>
          <cell r="HT259"/>
          <cell r="HU259">
            <v>0</v>
          </cell>
          <cell r="HV259"/>
          <cell r="HW259">
            <v>0</v>
          </cell>
          <cell r="HX259"/>
          <cell r="HY259">
            <v>0</v>
          </cell>
          <cell r="HZ259">
            <v>0</v>
          </cell>
          <cell r="IA259">
            <v>0</v>
          </cell>
          <cell r="IB259">
            <v>0</v>
          </cell>
          <cell r="IC259">
            <v>0</v>
          </cell>
          <cell r="ID259">
            <v>0</v>
          </cell>
          <cell r="IE259">
            <v>0</v>
          </cell>
          <cell r="IF259">
            <v>0</v>
          </cell>
          <cell r="IG259">
            <v>0</v>
          </cell>
          <cell r="IH259">
            <v>0</v>
          </cell>
          <cell r="II259">
            <v>0</v>
          </cell>
          <cell r="IJ259"/>
          <cell r="IK259"/>
          <cell r="IL259"/>
          <cell r="IM259">
            <v>0</v>
          </cell>
          <cell r="IN259">
            <v>2010</v>
          </cell>
        </row>
        <row r="260">
          <cell r="A260">
            <v>257</v>
          </cell>
          <cell r="B260" t="str">
            <v>Shahjahanpur</v>
          </cell>
          <cell r="C260" t="str">
            <v>UTTAR PRADESH</v>
          </cell>
          <cell r="D260" t="str">
            <v>North</v>
          </cell>
          <cell r="E260" t="str">
            <v>Khandelwal Associates</v>
          </cell>
          <cell r="F260"/>
          <cell r="G260"/>
          <cell r="H260">
            <v>0.3</v>
          </cell>
          <cell r="I260"/>
          <cell r="J260" t="str">
            <v>Low</v>
          </cell>
          <cell r="K260"/>
          <cell r="L260"/>
          <cell r="M260"/>
          <cell r="N260" t="str">
            <v>Shiv Kumar</v>
          </cell>
          <cell r="O260">
            <v>63</v>
          </cell>
          <cell r="P260">
            <v>1800</v>
          </cell>
          <cell r="Q260">
            <v>5</v>
          </cell>
          <cell r="R260">
            <v>11</v>
          </cell>
          <cell r="S260">
            <v>5</v>
          </cell>
          <cell r="T260">
            <v>1</v>
          </cell>
          <cell r="U260">
            <v>0</v>
          </cell>
          <cell r="V260">
            <v>3</v>
          </cell>
          <cell r="W260">
            <v>0</v>
          </cell>
          <cell r="X260">
            <v>0</v>
          </cell>
          <cell r="Y260" t="str">
            <v/>
          </cell>
          <cell r="Z260">
            <v>0</v>
          </cell>
          <cell r="AA260" t="str">
            <v/>
          </cell>
          <cell r="AB260">
            <v>0</v>
          </cell>
          <cell r="AC260">
            <v>0</v>
          </cell>
          <cell r="AD260">
            <v>0</v>
          </cell>
          <cell r="AE260">
            <v>0</v>
          </cell>
          <cell r="AF260">
            <v>0</v>
          </cell>
          <cell r="AG260">
            <v>15</v>
          </cell>
          <cell r="AH260">
            <v>0</v>
          </cell>
          <cell r="AI260">
            <v>0</v>
          </cell>
          <cell r="AJ260">
            <v>0</v>
          </cell>
          <cell r="AK260">
            <v>0</v>
          </cell>
          <cell r="AL260">
            <v>0</v>
          </cell>
          <cell r="AM260">
            <v>1</v>
          </cell>
          <cell r="AN260">
            <v>0</v>
          </cell>
          <cell r="AO260">
            <v>0</v>
          </cell>
          <cell r="AP260">
            <v>0</v>
          </cell>
          <cell r="AQ260">
            <v>0</v>
          </cell>
          <cell r="AR260">
            <v>0</v>
          </cell>
          <cell r="AS260">
            <v>0</v>
          </cell>
          <cell r="AT260">
            <v>0</v>
          </cell>
          <cell r="AU260">
            <v>0</v>
          </cell>
          <cell r="AV260">
            <v>0</v>
          </cell>
          <cell r="AW260">
            <v>1</v>
          </cell>
          <cell r="AX260"/>
          <cell r="AY260"/>
          <cell r="AZ260">
            <v>0</v>
          </cell>
          <cell r="BA260">
            <v>0</v>
          </cell>
          <cell r="BB260">
            <v>0</v>
          </cell>
          <cell r="BC260">
            <v>0</v>
          </cell>
          <cell r="BD260">
            <v>0</v>
          </cell>
          <cell r="BE260">
            <v>1</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1</v>
          </cell>
          <cell r="BV260"/>
          <cell r="BW260"/>
          <cell r="BX260">
            <v>3</v>
          </cell>
          <cell r="BY260">
            <v>0</v>
          </cell>
          <cell r="BZ260">
            <v>0</v>
          </cell>
          <cell r="CA260">
            <v>0</v>
          </cell>
          <cell r="CB260">
            <v>0</v>
          </cell>
          <cell r="CC260">
            <v>0</v>
          </cell>
          <cell r="CD260">
            <v>1</v>
          </cell>
          <cell r="CE260">
            <v>0</v>
          </cell>
          <cell r="CF260">
            <v>0</v>
          </cell>
          <cell r="CG260">
            <v>0</v>
          </cell>
          <cell r="CH260">
            <v>0</v>
          </cell>
          <cell r="CI260">
            <v>0</v>
          </cell>
          <cell r="CJ260">
            <v>1</v>
          </cell>
          <cell r="CK260">
            <v>0</v>
          </cell>
          <cell r="CL260">
            <v>0</v>
          </cell>
          <cell r="CM260">
            <v>0</v>
          </cell>
          <cell r="CN260">
            <v>0</v>
          </cell>
          <cell r="CO260">
            <v>0</v>
          </cell>
          <cell r="CP260">
            <v>0</v>
          </cell>
          <cell r="CQ260">
            <v>0</v>
          </cell>
          <cell r="CR260">
            <v>0</v>
          </cell>
          <cell r="CS260">
            <v>0</v>
          </cell>
          <cell r="CT260">
            <v>1</v>
          </cell>
          <cell r="CU260"/>
          <cell r="CV260"/>
          <cell r="CW260"/>
          <cell r="CX260"/>
          <cell r="CY260"/>
          <cell r="CZ260"/>
          <cell r="DA260"/>
          <cell r="DB260"/>
          <cell r="DC260"/>
          <cell r="DD260"/>
          <cell r="DE260"/>
          <cell r="DF260"/>
          <cell r="DG260"/>
          <cell r="DH260">
            <v>1</v>
          </cell>
          <cell r="DI260">
            <v>1</v>
          </cell>
          <cell r="DJ260">
            <v>1</v>
          </cell>
          <cell r="DK260">
            <v>0</v>
          </cell>
          <cell r="DL260">
            <v>0</v>
          </cell>
          <cell r="DM260">
            <v>0</v>
          </cell>
          <cell r="DN260">
            <v>0</v>
          </cell>
          <cell r="DO260">
            <v>0</v>
          </cell>
          <cell r="DP260">
            <v>0</v>
          </cell>
          <cell r="DQ260">
            <v>0</v>
          </cell>
          <cell r="DR260">
            <v>1</v>
          </cell>
          <cell r="DS260"/>
          <cell r="DT260"/>
          <cell r="DU260"/>
          <cell r="DV260"/>
          <cell r="DW260"/>
          <cell r="DX260"/>
          <cell r="DY260"/>
          <cell r="DZ260"/>
          <cell r="EA260"/>
          <cell r="EB260"/>
          <cell r="EC260"/>
          <cell r="ED260"/>
          <cell r="EE260"/>
          <cell r="EF260"/>
          <cell r="EG260">
            <v>0</v>
          </cell>
          <cell r="EH260">
            <v>0</v>
          </cell>
          <cell r="EI260">
            <v>0</v>
          </cell>
          <cell r="EJ260">
            <v>0</v>
          </cell>
          <cell r="EK260">
            <v>0</v>
          </cell>
          <cell r="EL260">
            <v>0</v>
          </cell>
          <cell r="EM260">
            <v>0</v>
          </cell>
          <cell r="EN260">
            <v>0</v>
          </cell>
          <cell r="EO260">
            <v>0</v>
          </cell>
          <cell r="EP260">
            <v>0</v>
          </cell>
          <cell r="EQ260">
            <v>0</v>
          </cell>
          <cell r="ER260">
            <v>0</v>
          </cell>
          <cell r="ES260"/>
          <cell r="ET260"/>
          <cell r="EU260"/>
          <cell r="EV260"/>
          <cell r="EW260"/>
          <cell r="EX260"/>
          <cell r="EY260"/>
          <cell r="EZ260"/>
          <cell r="FA260"/>
          <cell r="FB260"/>
          <cell r="FC260"/>
          <cell r="FD260"/>
          <cell r="FE260">
            <v>0</v>
          </cell>
          <cell r="FF260">
            <v>0</v>
          </cell>
          <cell r="FG260">
            <v>0</v>
          </cell>
          <cell r="FH260">
            <v>0</v>
          </cell>
          <cell r="FI260">
            <v>0</v>
          </cell>
          <cell r="FJ260">
            <v>0</v>
          </cell>
          <cell r="FK260">
            <v>0</v>
          </cell>
          <cell r="FL260">
            <v>0</v>
          </cell>
          <cell r="FM260">
            <v>0</v>
          </cell>
          <cell r="FN260">
            <v>0</v>
          </cell>
          <cell r="FO260">
            <v>0</v>
          </cell>
          <cell r="FP260">
            <v>0</v>
          </cell>
          <cell r="FQ260"/>
          <cell r="FR260"/>
          <cell r="FS260"/>
          <cell r="FT260"/>
          <cell r="FU260"/>
          <cell r="FV260"/>
          <cell r="FW260"/>
          <cell r="FX260"/>
          <cell r="FY260"/>
          <cell r="FZ260"/>
          <cell r="GA260"/>
          <cell r="GB260"/>
          <cell r="GC260">
            <v>0</v>
          </cell>
          <cell r="GD260">
            <v>0</v>
          </cell>
          <cell r="GE260">
            <v>0</v>
          </cell>
          <cell r="GF260">
            <v>0</v>
          </cell>
          <cell r="GG260">
            <v>0</v>
          </cell>
          <cell r="GH260">
            <v>0</v>
          </cell>
          <cell r="GI260">
            <v>0</v>
          </cell>
          <cell r="GJ260">
            <v>0</v>
          </cell>
          <cell r="GK260">
            <v>0</v>
          </cell>
          <cell r="GL260">
            <v>0</v>
          </cell>
          <cell r="GM260">
            <v>0</v>
          </cell>
          <cell r="GN260">
            <v>0</v>
          </cell>
          <cell r="GO260"/>
          <cell r="GP260">
            <v>0</v>
          </cell>
          <cell r="GQ260">
            <v>0</v>
          </cell>
          <cell r="GR260">
            <v>0</v>
          </cell>
          <cell r="GS260"/>
          <cell r="GT260"/>
          <cell r="GU260"/>
          <cell r="GV260"/>
          <cell r="GW260"/>
          <cell r="GX260"/>
          <cell r="GY260"/>
          <cell r="GZ260"/>
          <cell r="HA260"/>
          <cell r="HB260"/>
          <cell r="HC260">
            <v>0</v>
          </cell>
          <cell r="HD260">
            <v>0</v>
          </cell>
          <cell r="HE260">
            <v>0</v>
          </cell>
          <cell r="HF260">
            <v>0</v>
          </cell>
          <cell r="HG260">
            <v>0</v>
          </cell>
          <cell r="HH260">
            <v>0</v>
          </cell>
          <cell r="HI260">
            <v>0</v>
          </cell>
          <cell r="HJ260"/>
          <cell r="HK260"/>
          <cell r="HL260"/>
          <cell r="HM260"/>
          <cell r="HN260"/>
          <cell r="HO260">
            <v>0</v>
          </cell>
          <cell r="HP260">
            <v>0</v>
          </cell>
          <cell r="HQ260">
            <v>0</v>
          </cell>
          <cell r="HR260">
            <v>0</v>
          </cell>
          <cell r="HS260">
            <v>0</v>
          </cell>
          <cell r="HT260"/>
          <cell r="HU260">
            <v>0</v>
          </cell>
          <cell r="HV260"/>
          <cell r="HW260">
            <v>0</v>
          </cell>
          <cell r="HX260"/>
          <cell r="HY260">
            <v>0</v>
          </cell>
          <cell r="HZ260">
            <v>0</v>
          </cell>
          <cell r="IA260">
            <v>16</v>
          </cell>
          <cell r="IB260">
            <v>1</v>
          </cell>
          <cell r="IC260">
            <v>1.3333333333333333</v>
          </cell>
          <cell r="ID260">
            <v>0.1</v>
          </cell>
          <cell r="IE260">
            <v>0</v>
          </cell>
          <cell r="IF260">
            <v>5</v>
          </cell>
          <cell r="IG260">
            <v>0</v>
          </cell>
          <cell r="IH260">
            <v>0.33333333333333331</v>
          </cell>
          <cell r="II260">
            <v>0</v>
          </cell>
          <cell r="IJ260"/>
          <cell r="IK260"/>
          <cell r="IL260"/>
          <cell r="IM260">
            <v>0.33333333333333331</v>
          </cell>
          <cell r="IN260">
            <v>16000</v>
          </cell>
        </row>
        <row r="261">
          <cell r="A261">
            <v>258</v>
          </cell>
          <cell r="B261" t="str">
            <v>Baghpat</v>
          </cell>
          <cell r="C261" t="str">
            <v>UTTAR PRADESH</v>
          </cell>
          <cell r="D261" t="str">
            <v>North</v>
          </cell>
          <cell r="E261" t="str">
            <v>OPTRIX INFRA LLP</v>
          </cell>
          <cell r="F261"/>
          <cell r="G261"/>
          <cell r="H261">
            <v>0.3</v>
          </cell>
          <cell r="I261"/>
          <cell r="J261" t="str">
            <v>Low</v>
          </cell>
          <cell r="K261"/>
          <cell r="L261"/>
          <cell r="M261" t="str">
            <v>Dinesh Mohan</v>
          </cell>
          <cell r="N261"/>
          <cell r="O261">
            <v>29</v>
          </cell>
          <cell r="P261">
            <v>1750</v>
          </cell>
          <cell r="Q261">
            <v>0</v>
          </cell>
          <cell r="R261">
            <v>1</v>
          </cell>
          <cell r="S261">
            <v>13</v>
          </cell>
          <cell r="T261">
            <v>2</v>
          </cell>
          <cell r="U261">
            <v>0</v>
          </cell>
          <cell r="V261">
            <v>3</v>
          </cell>
          <cell r="W261">
            <v>0</v>
          </cell>
          <cell r="X261">
            <v>0</v>
          </cell>
          <cell r="Y261" t="str">
            <v/>
          </cell>
          <cell r="Z261">
            <v>0</v>
          </cell>
          <cell r="AA261" t="str">
            <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5</v>
          </cell>
          <cell r="AQ261">
            <v>7</v>
          </cell>
          <cell r="AR261">
            <v>7.5</v>
          </cell>
          <cell r="AS261">
            <v>6</v>
          </cell>
          <cell r="AT261">
            <v>0</v>
          </cell>
          <cell r="AU261">
            <v>0</v>
          </cell>
          <cell r="AV261">
            <v>0</v>
          </cell>
          <cell r="AW261">
            <v>0</v>
          </cell>
          <cell r="AX261"/>
          <cell r="AY261"/>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2</v>
          </cell>
          <cell r="BO261">
            <v>0</v>
          </cell>
          <cell r="BP261">
            <v>1</v>
          </cell>
          <cell r="BQ261">
            <v>0</v>
          </cell>
          <cell r="BR261">
            <v>0</v>
          </cell>
          <cell r="BS261">
            <v>0</v>
          </cell>
          <cell r="BT261">
            <v>0</v>
          </cell>
          <cell r="BU261">
            <v>0</v>
          </cell>
          <cell r="BV261"/>
          <cell r="BW261"/>
          <cell r="BX261">
            <v>3</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v>0</v>
          </cell>
          <cell r="CM261">
            <v>2</v>
          </cell>
          <cell r="CN261">
            <v>2</v>
          </cell>
          <cell r="CO261">
            <v>3</v>
          </cell>
          <cell r="CP261">
            <v>2</v>
          </cell>
          <cell r="CQ261">
            <v>0</v>
          </cell>
          <cell r="CR261">
            <v>0</v>
          </cell>
          <cell r="CS261">
            <v>0</v>
          </cell>
          <cell r="CT261">
            <v>0</v>
          </cell>
          <cell r="CU261"/>
          <cell r="CV261"/>
          <cell r="CW261"/>
          <cell r="CX261"/>
          <cell r="CY261"/>
          <cell r="CZ261"/>
          <cell r="DA261"/>
          <cell r="DB261"/>
          <cell r="DC261"/>
          <cell r="DD261"/>
          <cell r="DE261"/>
          <cell r="DF261"/>
          <cell r="DG261"/>
          <cell r="DH261">
            <v>0</v>
          </cell>
          <cell r="DI261">
            <v>0</v>
          </cell>
          <cell r="DJ261">
            <v>0</v>
          </cell>
          <cell r="DK261">
            <v>2</v>
          </cell>
          <cell r="DL261">
            <v>2</v>
          </cell>
          <cell r="DM261">
            <v>3</v>
          </cell>
          <cell r="DN261">
            <v>3</v>
          </cell>
          <cell r="DO261">
            <v>3</v>
          </cell>
          <cell r="DP261">
            <v>2</v>
          </cell>
          <cell r="DQ261">
            <v>0</v>
          </cell>
          <cell r="DR261">
            <v>0</v>
          </cell>
          <cell r="DS261"/>
          <cell r="DT261"/>
          <cell r="DU261"/>
          <cell r="DV261"/>
          <cell r="DW261"/>
          <cell r="DX261"/>
          <cell r="DY261"/>
          <cell r="DZ261"/>
          <cell r="EA261"/>
          <cell r="EB261"/>
          <cell r="EC261"/>
          <cell r="ED261"/>
          <cell r="EE261"/>
          <cell r="EF261"/>
          <cell r="EG261">
            <v>0</v>
          </cell>
          <cell r="EH261">
            <v>0</v>
          </cell>
          <cell r="EI261">
            <v>0</v>
          </cell>
          <cell r="EJ261">
            <v>0</v>
          </cell>
          <cell r="EK261">
            <v>0</v>
          </cell>
          <cell r="EL261">
            <v>0</v>
          </cell>
          <cell r="EM261">
            <v>0</v>
          </cell>
          <cell r="EN261">
            <v>0</v>
          </cell>
          <cell r="EO261">
            <v>0</v>
          </cell>
          <cell r="EP261">
            <v>0</v>
          </cell>
          <cell r="EQ261">
            <v>0</v>
          </cell>
          <cell r="ER261">
            <v>0</v>
          </cell>
          <cell r="ES261"/>
          <cell r="ET261"/>
          <cell r="EU261"/>
          <cell r="EV261"/>
          <cell r="EW261"/>
          <cell r="EX261"/>
          <cell r="EY261"/>
          <cell r="EZ261"/>
          <cell r="FA261"/>
          <cell r="FB261"/>
          <cell r="FC261"/>
          <cell r="FD261"/>
          <cell r="FE261">
            <v>0</v>
          </cell>
          <cell r="FF261">
            <v>0</v>
          </cell>
          <cell r="FG261">
            <v>0</v>
          </cell>
          <cell r="FH261">
            <v>0</v>
          </cell>
          <cell r="FI261">
            <v>0</v>
          </cell>
          <cell r="FJ261">
            <v>0</v>
          </cell>
          <cell r="FK261">
            <v>0</v>
          </cell>
          <cell r="FL261">
            <v>0</v>
          </cell>
          <cell r="FM261">
            <v>0</v>
          </cell>
          <cell r="FN261">
            <v>0</v>
          </cell>
          <cell r="FO261">
            <v>0</v>
          </cell>
          <cell r="FP261">
            <v>0</v>
          </cell>
          <cell r="FQ261"/>
          <cell r="FR261"/>
          <cell r="FS261"/>
          <cell r="FT261"/>
          <cell r="FU261"/>
          <cell r="FV261"/>
          <cell r="FW261"/>
          <cell r="FX261"/>
          <cell r="FY261"/>
          <cell r="FZ261"/>
          <cell r="GA261"/>
          <cell r="GB261"/>
          <cell r="GC261">
            <v>0</v>
          </cell>
          <cell r="GD261">
            <v>0</v>
          </cell>
          <cell r="GE261">
            <v>0</v>
          </cell>
          <cell r="GF261">
            <v>0</v>
          </cell>
          <cell r="GG261">
            <v>0</v>
          </cell>
          <cell r="GH261">
            <v>0</v>
          </cell>
          <cell r="GI261">
            <v>0</v>
          </cell>
          <cell r="GJ261">
            <v>0</v>
          </cell>
          <cell r="GK261">
            <v>0</v>
          </cell>
          <cell r="GL261">
            <v>0</v>
          </cell>
          <cell r="GM261">
            <v>0</v>
          </cell>
          <cell r="GN261">
            <v>0</v>
          </cell>
          <cell r="GO261"/>
          <cell r="GP261">
            <v>0</v>
          </cell>
          <cell r="GQ261">
            <v>0</v>
          </cell>
          <cell r="GR261">
            <v>0</v>
          </cell>
          <cell r="GS261"/>
          <cell r="GT261"/>
          <cell r="GU261"/>
          <cell r="GV261"/>
          <cell r="GW261"/>
          <cell r="GX261"/>
          <cell r="GY261"/>
          <cell r="GZ261"/>
          <cell r="HA261"/>
          <cell r="HB261"/>
          <cell r="HC261">
            <v>0</v>
          </cell>
          <cell r="HD261">
            <v>0</v>
          </cell>
          <cell r="HE261">
            <v>0</v>
          </cell>
          <cell r="HF261">
            <v>0</v>
          </cell>
          <cell r="HG261">
            <v>0</v>
          </cell>
          <cell r="HH261">
            <v>0</v>
          </cell>
          <cell r="HI261">
            <v>0</v>
          </cell>
          <cell r="HJ261"/>
          <cell r="HK261"/>
          <cell r="HL261"/>
          <cell r="HM261"/>
          <cell r="HN261"/>
          <cell r="HO261">
            <v>0</v>
          </cell>
          <cell r="HP261">
            <v>0</v>
          </cell>
          <cell r="HQ261">
            <v>0</v>
          </cell>
          <cell r="HR261">
            <v>0</v>
          </cell>
          <cell r="HS261">
            <v>0</v>
          </cell>
          <cell r="HT261"/>
          <cell r="HU261">
            <v>0</v>
          </cell>
          <cell r="HV261"/>
          <cell r="HW261">
            <v>0</v>
          </cell>
          <cell r="HX261"/>
          <cell r="HY261">
            <v>0</v>
          </cell>
          <cell r="HZ261">
            <v>0</v>
          </cell>
          <cell r="IA261">
            <v>0</v>
          </cell>
          <cell r="IB261">
            <v>25.5</v>
          </cell>
          <cell r="IC261">
            <v>0</v>
          </cell>
          <cell r="ID261">
            <v>2.5499999999999998</v>
          </cell>
          <cell r="IE261">
            <v>0</v>
          </cell>
          <cell r="IF261">
            <v>0</v>
          </cell>
          <cell r="IG261">
            <v>0</v>
          </cell>
          <cell r="IH261">
            <v>0</v>
          </cell>
          <cell r="II261">
            <v>1.6666666666666667</v>
          </cell>
          <cell r="IJ261"/>
          <cell r="IK261"/>
          <cell r="IL261"/>
          <cell r="IM261">
            <v>0</v>
          </cell>
          <cell r="IN261">
            <v>5500</v>
          </cell>
        </row>
        <row r="262">
          <cell r="A262">
            <v>259</v>
          </cell>
          <cell r="B262" t="str">
            <v>Kannauj</v>
          </cell>
          <cell r="C262" t="str">
            <v>UTTAR PRADESH</v>
          </cell>
          <cell r="D262" t="str">
            <v>North</v>
          </cell>
          <cell r="E262" t="str">
            <v>SHREE LAKSHMAN ROLLING MILL (INDIA) LLP</v>
          </cell>
          <cell r="F262"/>
          <cell r="G262"/>
          <cell r="H262">
            <v>0.3</v>
          </cell>
          <cell r="I262"/>
          <cell r="J262" t="str">
            <v>Low</v>
          </cell>
          <cell r="K262"/>
          <cell r="L262"/>
          <cell r="M262"/>
          <cell r="N262" t="str">
            <v>Ashutosh Shukla</v>
          </cell>
          <cell r="O262">
            <v>23</v>
          </cell>
          <cell r="P262">
            <v>1700</v>
          </cell>
          <cell r="Q262">
            <v>2</v>
          </cell>
          <cell r="R262">
            <v>1</v>
          </cell>
          <cell r="S262">
            <v>6</v>
          </cell>
          <cell r="T262">
            <v>8</v>
          </cell>
          <cell r="U262">
            <v>0</v>
          </cell>
          <cell r="V262">
            <v>3</v>
          </cell>
          <cell r="W262">
            <v>0</v>
          </cell>
          <cell r="X262">
            <v>90</v>
          </cell>
          <cell r="Y262">
            <v>3.2711111111111107E-2</v>
          </cell>
          <cell r="Z262">
            <v>5.2941176470588235E-2</v>
          </cell>
          <cell r="AA262">
            <v>1.7317647058823528E-3</v>
          </cell>
          <cell r="AB262">
            <v>0</v>
          </cell>
          <cell r="AC262">
            <v>0</v>
          </cell>
          <cell r="AD262">
            <v>0</v>
          </cell>
          <cell r="AE262">
            <v>0</v>
          </cell>
          <cell r="AF262">
            <v>0</v>
          </cell>
          <cell r="AG262">
            <v>0</v>
          </cell>
          <cell r="AH262">
            <v>0</v>
          </cell>
          <cell r="AI262">
            <v>0</v>
          </cell>
          <cell r="AJ262">
            <v>0</v>
          </cell>
          <cell r="AK262">
            <v>0</v>
          </cell>
          <cell r="AL262">
            <v>0</v>
          </cell>
          <cell r="AM262">
            <v>5.3049999999999997</v>
          </cell>
          <cell r="AN262">
            <v>0</v>
          </cell>
          <cell r="AO262">
            <v>0</v>
          </cell>
          <cell r="AP262">
            <v>10.18</v>
          </cell>
          <cell r="AQ262">
            <v>0</v>
          </cell>
          <cell r="AR262">
            <v>0</v>
          </cell>
          <cell r="AS262">
            <v>11.26</v>
          </cell>
          <cell r="AT262">
            <v>0</v>
          </cell>
          <cell r="AU262">
            <v>5</v>
          </cell>
          <cell r="AV262">
            <v>3</v>
          </cell>
          <cell r="AW262">
            <v>0</v>
          </cell>
          <cell r="AX262"/>
          <cell r="AY262"/>
          <cell r="AZ262">
            <v>0</v>
          </cell>
          <cell r="BA262">
            <v>0</v>
          </cell>
          <cell r="BB262">
            <v>0</v>
          </cell>
          <cell r="BC262">
            <v>0</v>
          </cell>
          <cell r="BD262">
            <v>0</v>
          </cell>
          <cell r="BE262">
            <v>0</v>
          </cell>
          <cell r="BF262">
            <v>0</v>
          </cell>
          <cell r="BG262">
            <v>0</v>
          </cell>
          <cell r="BH262">
            <v>0</v>
          </cell>
          <cell r="BI262">
            <v>0</v>
          </cell>
          <cell r="BJ262">
            <v>0</v>
          </cell>
          <cell r="BK262">
            <v>1</v>
          </cell>
          <cell r="BL262">
            <v>0</v>
          </cell>
          <cell r="BM262">
            <v>0</v>
          </cell>
          <cell r="BN262">
            <v>1</v>
          </cell>
          <cell r="BO262">
            <v>0</v>
          </cell>
          <cell r="BP262">
            <v>0</v>
          </cell>
          <cell r="BQ262">
            <v>1</v>
          </cell>
          <cell r="BR262">
            <v>0</v>
          </cell>
          <cell r="BS262">
            <v>0</v>
          </cell>
          <cell r="BT262">
            <v>0</v>
          </cell>
          <cell r="BU262">
            <v>0</v>
          </cell>
          <cell r="BV262"/>
          <cell r="BW262"/>
          <cell r="BX262">
            <v>3</v>
          </cell>
          <cell r="BY262">
            <v>0</v>
          </cell>
          <cell r="BZ262">
            <v>0</v>
          </cell>
          <cell r="CA262">
            <v>0</v>
          </cell>
          <cell r="CB262">
            <v>0</v>
          </cell>
          <cell r="CC262">
            <v>0</v>
          </cell>
          <cell r="CD262">
            <v>0</v>
          </cell>
          <cell r="CE262">
            <v>0</v>
          </cell>
          <cell r="CF262">
            <v>0</v>
          </cell>
          <cell r="CG262">
            <v>0</v>
          </cell>
          <cell r="CH262">
            <v>0</v>
          </cell>
          <cell r="CI262">
            <v>0</v>
          </cell>
          <cell r="CJ262">
            <v>1</v>
          </cell>
          <cell r="CK262">
            <v>0</v>
          </cell>
          <cell r="CL262">
            <v>0</v>
          </cell>
          <cell r="CM262">
            <v>1</v>
          </cell>
          <cell r="CN262">
            <v>0</v>
          </cell>
          <cell r="CO262">
            <v>0</v>
          </cell>
          <cell r="CP262">
            <v>1</v>
          </cell>
          <cell r="CQ262">
            <v>0</v>
          </cell>
          <cell r="CR262">
            <v>1</v>
          </cell>
          <cell r="CS262">
            <v>1</v>
          </cell>
          <cell r="CT262">
            <v>0</v>
          </cell>
          <cell r="CU262"/>
          <cell r="CV262"/>
          <cell r="CW262"/>
          <cell r="CX262"/>
          <cell r="CY262"/>
          <cell r="CZ262"/>
          <cell r="DA262"/>
          <cell r="DB262"/>
          <cell r="DC262"/>
          <cell r="DD262"/>
          <cell r="DE262"/>
          <cell r="DF262"/>
          <cell r="DG262"/>
          <cell r="DH262">
            <v>1</v>
          </cell>
          <cell r="DI262">
            <v>1</v>
          </cell>
          <cell r="DJ262">
            <v>1</v>
          </cell>
          <cell r="DK262">
            <v>1</v>
          </cell>
          <cell r="DL262">
            <v>1</v>
          </cell>
          <cell r="DM262">
            <v>1</v>
          </cell>
          <cell r="DN262">
            <v>1</v>
          </cell>
          <cell r="DO262">
            <v>1</v>
          </cell>
          <cell r="DP262">
            <v>2</v>
          </cell>
          <cell r="DQ262">
            <v>1</v>
          </cell>
          <cell r="DR262">
            <v>1</v>
          </cell>
          <cell r="DS262"/>
          <cell r="DT262"/>
          <cell r="DU262"/>
          <cell r="DV262"/>
          <cell r="DW262"/>
          <cell r="DX262"/>
          <cell r="DY262"/>
          <cell r="DZ262"/>
          <cell r="EA262"/>
          <cell r="EB262"/>
          <cell r="EC262"/>
          <cell r="ED262"/>
          <cell r="EE262"/>
          <cell r="EF262"/>
          <cell r="EG262">
            <v>0</v>
          </cell>
          <cell r="EH262">
            <v>0</v>
          </cell>
          <cell r="EI262">
            <v>0</v>
          </cell>
          <cell r="EJ262">
            <v>0</v>
          </cell>
          <cell r="EK262">
            <v>0</v>
          </cell>
          <cell r="EL262">
            <v>0</v>
          </cell>
          <cell r="EM262">
            <v>0</v>
          </cell>
          <cell r="EN262">
            <v>0</v>
          </cell>
          <cell r="EO262">
            <v>0</v>
          </cell>
          <cell r="EP262">
            <v>0</v>
          </cell>
          <cell r="EQ262">
            <v>0</v>
          </cell>
          <cell r="ER262">
            <v>0</v>
          </cell>
          <cell r="ES262"/>
          <cell r="ET262"/>
          <cell r="EU262"/>
          <cell r="EV262"/>
          <cell r="EW262"/>
          <cell r="EX262"/>
          <cell r="EY262"/>
          <cell r="EZ262"/>
          <cell r="FA262"/>
          <cell r="FB262"/>
          <cell r="FC262"/>
          <cell r="FD262"/>
          <cell r="FE262">
            <v>0</v>
          </cell>
          <cell r="FF262">
            <v>0</v>
          </cell>
          <cell r="FG262">
            <v>0</v>
          </cell>
          <cell r="FH262">
            <v>0</v>
          </cell>
          <cell r="FI262">
            <v>0</v>
          </cell>
          <cell r="FJ262">
            <v>0</v>
          </cell>
          <cell r="FK262">
            <v>0</v>
          </cell>
          <cell r="FL262">
            <v>0</v>
          </cell>
          <cell r="FM262">
            <v>0</v>
          </cell>
          <cell r="FN262">
            <v>0</v>
          </cell>
          <cell r="FO262">
            <v>0</v>
          </cell>
          <cell r="FP262">
            <v>0</v>
          </cell>
          <cell r="FQ262"/>
          <cell r="FR262"/>
          <cell r="FS262"/>
          <cell r="FT262"/>
          <cell r="FU262"/>
          <cell r="FV262"/>
          <cell r="FW262"/>
          <cell r="FX262"/>
          <cell r="FY262"/>
          <cell r="FZ262"/>
          <cell r="GA262"/>
          <cell r="GB262"/>
          <cell r="GC262">
            <v>0</v>
          </cell>
          <cell r="GD262">
            <v>0</v>
          </cell>
          <cell r="GE262">
            <v>0</v>
          </cell>
          <cell r="GF262">
            <v>0</v>
          </cell>
          <cell r="GG262">
            <v>0</v>
          </cell>
          <cell r="GH262">
            <v>0</v>
          </cell>
          <cell r="GI262">
            <v>0</v>
          </cell>
          <cell r="GJ262">
            <v>0</v>
          </cell>
          <cell r="GK262">
            <v>0</v>
          </cell>
          <cell r="GL262">
            <v>0</v>
          </cell>
          <cell r="GM262">
            <v>0</v>
          </cell>
          <cell r="GN262">
            <v>0</v>
          </cell>
          <cell r="GO262"/>
          <cell r="GP262">
            <v>0</v>
          </cell>
          <cell r="GQ262">
            <v>0</v>
          </cell>
          <cell r="GR262">
            <v>0</v>
          </cell>
          <cell r="GS262"/>
          <cell r="GT262"/>
          <cell r="GU262"/>
          <cell r="GV262"/>
          <cell r="GW262"/>
          <cell r="GX262"/>
          <cell r="GY262"/>
          <cell r="GZ262"/>
          <cell r="HA262"/>
          <cell r="HB262"/>
          <cell r="HC262">
            <v>1</v>
          </cell>
          <cell r="HD262">
            <v>0</v>
          </cell>
          <cell r="HE262">
            <v>0</v>
          </cell>
          <cell r="HF262">
            <v>0</v>
          </cell>
          <cell r="HG262">
            <v>0</v>
          </cell>
          <cell r="HH262">
            <v>0</v>
          </cell>
          <cell r="HI262">
            <v>0</v>
          </cell>
          <cell r="HJ262"/>
          <cell r="HK262"/>
          <cell r="HL262"/>
          <cell r="HM262"/>
          <cell r="HN262"/>
          <cell r="HO262">
            <v>0</v>
          </cell>
          <cell r="HP262">
            <v>0</v>
          </cell>
          <cell r="HQ262">
            <v>0</v>
          </cell>
          <cell r="HR262">
            <v>0</v>
          </cell>
          <cell r="HS262">
            <v>0</v>
          </cell>
          <cell r="HT262"/>
          <cell r="HU262">
            <v>0</v>
          </cell>
          <cell r="HV262"/>
          <cell r="HW262">
            <v>0</v>
          </cell>
          <cell r="HX262"/>
          <cell r="HY262">
            <v>0</v>
          </cell>
          <cell r="HZ262">
            <v>0</v>
          </cell>
          <cell r="IA262">
            <v>5.3049999999999997</v>
          </cell>
          <cell r="IB262">
            <v>29.439999999999998</v>
          </cell>
          <cell r="IC262">
            <v>0.44208333333333333</v>
          </cell>
          <cell r="ID262">
            <v>2.944</v>
          </cell>
          <cell r="IE262">
            <v>0</v>
          </cell>
          <cell r="IF262">
            <v>0</v>
          </cell>
          <cell r="IG262">
            <v>0</v>
          </cell>
          <cell r="IH262">
            <v>1.7683333333333333</v>
          </cell>
          <cell r="II262">
            <v>3.3933333333333331</v>
          </cell>
          <cell r="IJ262"/>
          <cell r="IK262"/>
          <cell r="IL262"/>
          <cell r="IM262">
            <v>2.6666666666666665</v>
          </cell>
          <cell r="IN262">
            <v>6000</v>
          </cell>
        </row>
        <row r="263">
          <cell r="A263">
            <v>260</v>
          </cell>
          <cell r="B263" t="str">
            <v>Amroha</v>
          </cell>
          <cell r="C263" t="str">
            <v>UTTAR PRADESH</v>
          </cell>
          <cell r="D263" t="str">
            <v>North</v>
          </cell>
          <cell r="E263" t="str">
            <v>OPTRIX INFRA LLP</v>
          </cell>
          <cell r="F263"/>
          <cell r="G263"/>
          <cell r="H263">
            <v>0.3</v>
          </cell>
          <cell r="I263"/>
          <cell r="J263" t="str">
            <v>Low</v>
          </cell>
          <cell r="K263"/>
          <cell r="L263"/>
          <cell r="M263" t="str">
            <v>Dinesh Mohan</v>
          </cell>
          <cell r="N263"/>
          <cell r="O263">
            <v>10</v>
          </cell>
          <cell r="P263">
            <v>1660</v>
          </cell>
          <cell r="Q263">
            <v>1</v>
          </cell>
          <cell r="R263">
            <v>0</v>
          </cell>
          <cell r="S263">
            <v>3</v>
          </cell>
          <cell r="T263">
            <v>11</v>
          </cell>
          <cell r="U263">
            <v>0</v>
          </cell>
          <cell r="V263">
            <v>2</v>
          </cell>
          <cell r="W263">
            <v>0</v>
          </cell>
          <cell r="X263">
            <v>100</v>
          </cell>
          <cell r="Y263">
            <v>4.0050000000000002E-2</v>
          </cell>
          <cell r="Z263">
            <v>6.0240963855421686E-2</v>
          </cell>
          <cell r="AA263">
            <v>2.4126506024096388E-3</v>
          </cell>
          <cell r="AB263">
            <v>0</v>
          </cell>
          <cell r="AC263">
            <v>0</v>
          </cell>
          <cell r="AD263">
            <v>0</v>
          </cell>
          <cell r="AE263">
            <v>0</v>
          </cell>
          <cell r="AF263">
            <v>0</v>
          </cell>
          <cell r="AG263">
            <v>0</v>
          </cell>
          <cell r="AH263">
            <v>0</v>
          </cell>
          <cell r="AI263">
            <v>0</v>
          </cell>
          <cell r="AJ263">
            <v>0</v>
          </cell>
          <cell r="AK263">
            <v>1</v>
          </cell>
          <cell r="AL263">
            <v>0</v>
          </cell>
          <cell r="AM263">
            <v>1</v>
          </cell>
          <cell r="AN263">
            <v>0</v>
          </cell>
          <cell r="AO263">
            <v>0</v>
          </cell>
          <cell r="AP263">
            <v>0</v>
          </cell>
          <cell r="AQ263">
            <v>0</v>
          </cell>
          <cell r="AR263">
            <v>15</v>
          </cell>
          <cell r="AS263">
            <v>0</v>
          </cell>
          <cell r="AT263">
            <v>0</v>
          </cell>
          <cell r="AU263">
            <v>10</v>
          </cell>
          <cell r="AV263">
            <v>10.050000000000001</v>
          </cell>
          <cell r="AW263">
            <v>5</v>
          </cell>
          <cell r="AX263"/>
          <cell r="AY263"/>
          <cell r="AZ263">
            <v>0</v>
          </cell>
          <cell r="BA263">
            <v>0</v>
          </cell>
          <cell r="BB263">
            <v>0</v>
          </cell>
          <cell r="BC263">
            <v>0</v>
          </cell>
          <cell r="BD263">
            <v>0</v>
          </cell>
          <cell r="BE263">
            <v>0</v>
          </cell>
          <cell r="BF263">
            <v>0</v>
          </cell>
          <cell r="BG263">
            <v>0</v>
          </cell>
          <cell r="BH263">
            <v>0</v>
          </cell>
          <cell r="BI263">
            <v>1</v>
          </cell>
          <cell r="BJ263">
            <v>0</v>
          </cell>
          <cell r="BK263">
            <v>0</v>
          </cell>
          <cell r="BL263">
            <v>0</v>
          </cell>
          <cell r="BM263">
            <v>0</v>
          </cell>
          <cell r="BN263">
            <v>0</v>
          </cell>
          <cell r="BO263">
            <v>0</v>
          </cell>
          <cell r="BP263">
            <v>1</v>
          </cell>
          <cell r="BQ263">
            <v>0</v>
          </cell>
          <cell r="BR263">
            <v>0</v>
          </cell>
          <cell r="BS263">
            <v>0</v>
          </cell>
          <cell r="BT263">
            <v>0</v>
          </cell>
          <cell r="BU263">
            <v>0</v>
          </cell>
          <cell r="BV263"/>
          <cell r="BW263"/>
          <cell r="BX263">
            <v>2</v>
          </cell>
          <cell r="BY263">
            <v>0</v>
          </cell>
          <cell r="BZ263">
            <v>0</v>
          </cell>
          <cell r="CA263">
            <v>0</v>
          </cell>
          <cell r="CB263">
            <v>0</v>
          </cell>
          <cell r="CC263">
            <v>0</v>
          </cell>
          <cell r="CD263">
            <v>0</v>
          </cell>
          <cell r="CE263">
            <v>0</v>
          </cell>
          <cell r="CF263">
            <v>0</v>
          </cell>
          <cell r="CG263">
            <v>0</v>
          </cell>
          <cell r="CH263">
            <v>1</v>
          </cell>
          <cell r="CI263">
            <v>0</v>
          </cell>
          <cell r="CJ263">
            <v>1</v>
          </cell>
          <cell r="CK263">
            <v>0</v>
          </cell>
          <cell r="CL263">
            <v>0</v>
          </cell>
          <cell r="CM263">
            <v>0</v>
          </cell>
          <cell r="CN263">
            <v>0</v>
          </cell>
          <cell r="CO263">
            <v>1</v>
          </cell>
          <cell r="CP263">
            <v>0</v>
          </cell>
          <cell r="CQ263">
            <v>0</v>
          </cell>
          <cell r="CR263">
            <v>1</v>
          </cell>
          <cell r="CS263">
            <v>1</v>
          </cell>
          <cell r="CT263">
            <v>1</v>
          </cell>
          <cell r="CU263"/>
          <cell r="CV263"/>
          <cell r="CW263"/>
          <cell r="CX263"/>
          <cell r="CY263"/>
          <cell r="CZ263"/>
          <cell r="DA263"/>
          <cell r="DB263"/>
          <cell r="DC263"/>
          <cell r="DD263"/>
          <cell r="DE263"/>
          <cell r="DF263"/>
          <cell r="DG263"/>
          <cell r="DH263">
            <v>1</v>
          </cell>
          <cell r="DI263">
            <v>1</v>
          </cell>
          <cell r="DJ263">
            <v>1</v>
          </cell>
          <cell r="DK263">
            <v>0</v>
          </cell>
          <cell r="DL263">
            <v>0</v>
          </cell>
          <cell r="DM263">
            <v>1</v>
          </cell>
          <cell r="DN263">
            <v>1</v>
          </cell>
          <cell r="DO263">
            <v>1</v>
          </cell>
          <cell r="DP263">
            <v>1</v>
          </cell>
          <cell r="DQ263">
            <v>1</v>
          </cell>
          <cell r="DR263">
            <v>1</v>
          </cell>
          <cell r="DS263"/>
          <cell r="DT263"/>
          <cell r="DU263"/>
          <cell r="DV263"/>
          <cell r="DW263"/>
          <cell r="DX263"/>
          <cell r="DY263"/>
          <cell r="DZ263"/>
          <cell r="EA263"/>
          <cell r="EB263"/>
          <cell r="EC263"/>
          <cell r="ED263"/>
          <cell r="EE263"/>
          <cell r="EF263"/>
          <cell r="EG263">
            <v>0</v>
          </cell>
          <cell r="EH263">
            <v>0</v>
          </cell>
          <cell r="EI263">
            <v>0</v>
          </cell>
          <cell r="EJ263">
            <v>0</v>
          </cell>
          <cell r="EK263">
            <v>0</v>
          </cell>
          <cell r="EL263">
            <v>0</v>
          </cell>
          <cell r="EM263">
            <v>0</v>
          </cell>
          <cell r="EN263">
            <v>0</v>
          </cell>
          <cell r="EO263">
            <v>0</v>
          </cell>
          <cell r="EP263">
            <v>0</v>
          </cell>
          <cell r="EQ263">
            <v>0</v>
          </cell>
          <cell r="ER263">
            <v>0</v>
          </cell>
          <cell r="ES263"/>
          <cell r="ET263"/>
          <cell r="EU263"/>
          <cell r="EV263"/>
          <cell r="EW263"/>
          <cell r="EX263"/>
          <cell r="EY263"/>
          <cell r="EZ263"/>
          <cell r="FA263"/>
          <cell r="FB263"/>
          <cell r="FC263"/>
          <cell r="FD263"/>
          <cell r="FE263">
            <v>0</v>
          </cell>
          <cell r="FF263">
            <v>0</v>
          </cell>
          <cell r="FG263">
            <v>0</v>
          </cell>
          <cell r="FH263">
            <v>0</v>
          </cell>
          <cell r="FI263">
            <v>0</v>
          </cell>
          <cell r="FJ263">
            <v>0</v>
          </cell>
          <cell r="FK263">
            <v>0</v>
          </cell>
          <cell r="FL263">
            <v>0</v>
          </cell>
          <cell r="FM263">
            <v>0</v>
          </cell>
          <cell r="FN263">
            <v>0</v>
          </cell>
          <cell r="FO263">
            <v>0</v>
          </cell>
          <cell r="FP263">
            <v>0</v>
          </cell>
          <cell r="FQ263"/>
          <cell r="FR263"/>
          <cell r="FS263"/>
          <cell r="FT263"/>
          <cell r="FU263"/>
          <cell r="FV263"/>
          <cell r="FW263"/>
          <cell r="FX263"/>
          <cell r="FY263"/>
          <cell r="FZ263"/>
          <cell r="GA263"/>
          <cell r="GB263"/>
          <cell r="GC263">
            <v>0</v>
          </cell>
          <cell r="GD263">
            <v>0</v>
          </cell>
          <cell r="GE263">
            <v>0</v>
          </cell>
          <cell r="GF263">
            <v>0</v>
          </cell>
          <cell r="GG263">
            <v>0</v>
          </cell>
          <cell r="GH263">
            <v>0</v>
          </cell>
          <cell r="GI263">
            <v>0</v>
          </cell>
          <cell r="GJ263">
            <v>0</v>
          </cell>
          <cell r="GK263">
            <v>0</v>
          </cell>
          <cell r="GL263">
            <v>0</v>
          </cell>
          <cell r="GM263">
            <v>0</v>
          </cell>
          <cell r="GN263">
            <v>0</v>
          </cell>
          <cell r="GO263"/>
          <cell r="GP263">
            <v>0</v>
          </cell>
          <cell r="GQ263">
            <v>0</v>
          </cell>
          <cell r="GR263">
            <v>0</v>
          </cell>
          <cell r="GS263"/>
          <cell r="GT263"/>
          <cell r="GU263"/>
          <cell r="GV263"/>
          <cell r="GW263"/>
          <cell r="GX263"/>
          <cell r="GY263"/>
          <cell r="GZ263"/>
          <cell r="HA263"/>
          <cell r="HB263"/>
          <cell r="HC263">
            <v>0</v>
          </cell>
          <cell r="HD263">
            <v>0</v>
          </cell>
          <cell r="HE263">
            <v>0</v>
          </cell>
          <cell r="HF263">
            <v>0</v>
          </cell>
          <cell r="HG263">
            <v>0</v>
          </cell>
          <cell r="HH263">
            <v>0</v>
          </cell>
          <cell r="HI263">
            <v>0</v>
          </cell>
          <cell r="HJ263"/>
          <cell r="HK263"/>
          <cell r="HL263"/>
          <cell r="HM263"/>
          <cell r="HN263"/>
          <cell r="HO263">
            <v>0</v>
          </cell>
          <cell r="HP263">
            <v>0</v>
          </cell>
          <cell r="HQ263">
            <v>0</v>
          </cell>
          <cell r="HR263">
            <v>0</v>
          </cell>
          <cell r="HS263">
            <v>0</v>
          </cell>
          <cell r="HT263"/>
          <cell r="HU263">
            <v>0</v>
          </cell>
          <cell r="HV263"/>
          <cell r="HW263">
            <v>0</v>
          </cell>
          <cell r="HX263"/>
          <cell r="HY263">
            <v>0</v>
          </cell>
          <cell r="HZ263">
            <v>0</v>
          </cell>
          <cell r="IA263">
            <v>2</v>
          </cell>
          <cell r="IB263">
            <v>40.049999999999997</v>
          </cell>
          <cell r="IC263">
            <v>0.16666666666666666</v>
          </cell>
          <cell r="ID263">
            <v>4.0049999999999999</v>
          </cell>
          <cell r="IE263">
            <v>0</v>
          </cell>
          <cell r="IF263">
            <v>0</v>
          </cell>
          <cell r="IG263">
            <v>0</v>
          </cell>
          <cell r="IH263">
            <v>0.66666666666666663</v>
          </cell>
          <cell r="II263">
            <v>0</v>
          </cell>
          <cell r="IJ263"/>
          <cell r="IK263"/>
          <cell r="IL263"/>
          <cell r="IM263">
            <v>8.35</v>
          </cell>
          <cell r="IN263">
            <v>4000</v>
          </cell>
        </row>
        <row r="264">
          <cell r="A264">
            <v>261</v>
          </cell>
          <cell r="B264" t="str">
            <v>Hamirpur</v>
          </cell>
          <cell r="C264" t="str">
            <v>UTTAR PRADESH</v>
          </cell>
          <cell r="D264" t="str">
            <v>North</v>
          </cell>
          <cell r="E264" t="str">
            <v>SHREE LAKSHMAN ROLLING MILL (INDIA) LLP</v>
          </cell>
          <cell r="F264"/>
          <cell r="G264"/>
          <cell r="H264">
            <v>0.3</v>
          </cell>
          <cell r="I264"/>
          <cell r="J264" t="str">
            <v>Low</v>
          </cell>
          <cell r="K264"/>
          <cell r="L264"/>
          <cell r="M264"/>
          <cell r="N264" t="str">
            <v>Ashutosh Shukla</v>
          </cell>
          <cell r="O264">
            <v>18</v>
          </cell>
          <cell r="P264">
            <v>1600</v>
          </cell>
          <cell r="Q264">
            <v>0</v>
          </cell>
          <cell r="R264">
            <v>2</v>
          </cell>
          <cell r="S264">
            <v>6</v>
          </cell>
          <cell r="T264">
            <v>2</v>
          </cell>
          <cell r="U264">
            <v>0</v>
          </cell>
          <cell r="V264">
            <v>1</v>
          </cell>
          <cell r="W264">
            <v>0</v>
          </cell>
          <cell r="X264">
            <v>0</v>
          </cell>
          <cell r="Y264" t="str">
            <v/>
          </cell>
          <cell r="Z264">
            <v>0</v>
          </cell>
          <cell r="AA264" t="str">
            <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12.02</v>
          </cell>
          <cell r="AW264">
            <v>0</v>
          </cell>
          <cell r="AX264"/>
          <cell r="AY264"/>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1</v>
          </cell>
          <cell r="BU264">
            <v>0</v>
          </cell>
          <cell r="BV264"/>
          <cell r="BW264"/>
          <cell r="BX264">
            <v>1</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1</v>
          </cell>
          <cell r="CT264">
            <v>0</v>
          </cell>
          <cell r="CU264"/>
          <cell r="CV264"/>
          <cell r="CW264"/>
          <cell r="CX264"/>
          <cell r="CY264"/>
          <cell r="CZ264"/>
          <cell r="DA264"/>
          <cell r="DB264"/>
          <cell r="DC264"/>
          <cell r="DD264"/>
          <cell r="DE264"/>
          <cell r="DF264"/>
          <cell r="DG264"/>
          <cell r="DH264">
            <v>0</v>
          </cell>
          <cell r="DI264">
            <v>0</v>
          </cell>
          <cell r="DJ264">
            <v>0</v>
          </cell>
          <cell r="DK264">
            <v>0</v>
          </cell>
          <cell r="DL264">
            <v>0</v>
          </cell>
          <cell r="DM264">
            <v>0</v>
          </cell>
          <cell r="DN264">
            <v>0</v>
          </cell>
          <cell r="DO264">
            <v>0</v>
          </cell>
          <cell r="DP264">
            <v>0</v>
          </cell>
          <cell r="DQ264">
            <v>1</v>
          </cell>
          <cell r="DR264">
            <v>1</v>
          </cell>
          <cell r="DS264"/>
          <cell r="DT264"/>
          <cell r="DU264"/>
          <cell r="DV264"/>
          <cell r="DW264"/>
          <cell r="DX264"/>
          <cell r="DY264"/>
          <cell r="DZ264"/>
          <cell r="EA264"/>
          <cell r="EB264"/>
          <cell r="EC264"/>
          <cell r="ED264"/>
          <cell r="EE264"/>
          <cell r="EF264"/>
          <cell r="EG264">
            <v>0</v>
          </cell>
          <cell r="EH264">
            <v>0</v>
          </cell>
          <cell r="EI264">
            <v>0</v>
          </cell>
          <cell r="EJ264">
            <v>0</v>
          </cell>
          <cell r="EK264">
            <v>0</v>
          </cell>
          <cell r="EL264">
            <v>0</v>
          </cell>
          <cell r="EM264">
            <v>0</v>
          </cell>
          <cell r="EN264">
            <v>0</v>
          </cell>
          <cell r="EO264">
            <v>0</v>
          </cell>
          <cell r="EP264">
            <v>0</v>
          </cell>
          <cell r="EQ264">
            <v>0</v>
          </cell>
          <cell r="ER264">
            <v>0</v>
          </cell>
          <cell r="ES264"/>
          <cell r="ET264"/>
          <cell r="EU264"/>
          <cell r="EV264"/>
          <cell r="EW264"/>
          <cell r="EX264"/>
          <cell r="EY264"/>
          <cell r="EZ264"/>
          <cell r="FA264"/>
          <cell r="FB264"/>
          <cell r="FC264"/>
          <cell r="FD264"/>
          <cell r="FE264">
            <v>0</v>
          </cell>
          <cell r="FF264">
            <v>0</v>
          </cell>
          <cell r="FG264">
            <v>0</v>
          </cell>
          <cell r="FH264">
            <v>0</v>
          </cell>
          <cell r="FI264">
            <v>0</v>
          </cell>
          <cell r="FJ264">
            <v>0</v>
          </cell>
          <cell r="FK264">
            <v>0</v>
          </cell>
          <cell r="FL264">
            <v>0</v>
          </cell>
          <cell r="FM264">
            <v>0</v>
          </cell>
          <cell r="FN264">
            <v>0</v>
          </cell>
          <cell r="FO264">
            <v>0</v>
          </cell>
          <cell r="FP264">
            <v>0</v>
          </cell>
          <cell r="FQ264"/>
          <cell r="FR264"/>
          <cell r="FS264"/>
          <cell r="FT264"/>
          <cell r="FU264"/>
          <cell r="FV264"/>
          <cell r="FW264"/>
          <cell r="FX264"/>
          <cell r="FY264"/>
          <cell r="FZ264"/>
          <cell r="GA264"/>
          <cell r="GB264"/>
          <cell r="GC264">
            <v>0</v>
          </cell>
          <cell r="GD264">
            <v>0</v>
          </cell>
          <cell r="GE264">
            <v>0</v>
          </cell>
          <cell r="GF264">
            <v>0</v>
          </cell>
          <cell r="GG264">
            <v>0</v>
          </cell>
          <cell r="GH264">
            <v>0</v>
          </cell>
          <cell r="GI264">
            <v>0</v>
          </cell>
          <cell r="GJ264">
            <v>0</v>
          </cell>
          <cell r="GK264">
            <v>0</v>
          </cell>
          <cell r="GL264">
            <v>0</v>
          </cell>
          <cell r="GM264">
            <v>0</v>
          </cell>
          <cell r="GN264">
            <v>0</v>
          </cell>
          <cell r="GO264"/>
          <cell r="GP264">
            <v>0</v>
          </cell>
          <cell r="GQ264">
            <v>0</v>
          </cell>
          <cell r="GR264">
            <v>0</v>
          </cell>
          <cell r="GS264"/>
          <cell r="GT264"/>
          <cell r="GU264"/>
          <cell r="GV264"/>
          <cell r="GW264"/>
          <cell r="GX264"/>
          <cell r="GY264"/>
          <cell r="GZ264"/>
          <cell r="HA264"/>
          <cell r="HB264"/>
          <cell r="HC264">
            <v>0</v>
          </cell>
          <cell r="HD264">
            <v>0</v>
          </cell>
          <cell r="HE264">
            <v>0</v>
          </cell>
          <cell r="HF264">
            <v>0</v>
          </cell>
          <cell r="HG264">
            <v>0</v>
          </cell>
          <cell r="HH264">
            <v>0</v>
          </cell>
          <cell r="HI264">
            <v>0</v>
          </cell>
          <cell r="HJ264"/>
          <cell r="HK264"/>
          <cell r="HL264"/>
          <cell r="HM264"/>
          <cell r="HN264"/>
          <cell r="HO264">
            <v>0</v>
          </cell>
          <cell r="HP264">
            <v>0</v>
          </cell>
          <cell r="HQ264">
            <v>0</v>
          </cell>
          <cell r="HR264">
            <v>0</v>
          </cell>
          <cell r="HS264">
            <v>0</v>
          </cell>
          <cell r="HT264"/>
          <cell r="HU264">
            <v>0</v>
          </cell>
          <cell r="HV264"/>
          <cell r="HW264">
            <v>0</v>
          </cell>
          <cell r="HX264"/>
          <cell r="HY264">
            <v>0</v>
          </cell>
          <cell r="HZ264">
            <v>0</v>
          </cell>
          <cell r="IA264">
            <v>0</v>
          </cell>
          <cell r="IB264">
            <v>12.02</v>
          </cell>
          <cell r="IC264">
            <v>0</v>
          </cell>
          <cell r="ID264">
            <v>1.202</v>
          </cell>
          <cell r="IE264">
            <v>0</v>
          </cell>
          <cell r="IF264">
            <v>0</v>
          </cell>
          <cell r="IG264">
            <v>0</v>
          </cell>
          <cell r="IH264">
            <v>0</v>
          </cell>
          <cell r="II264">
            <v>0</v>
          </cell>
          <cell r="IJ264"/>
          <cell r="IK264"/>
          <cell r="IL264"/>
          <cell r="IM264">
            <v>4.0066666666666668</v>
          </cell>
          <cell r="IN264">
            <v>3500</v>
          </cell>
        </row>
        <row r="265">
          <cell r="A265">
            <v>262</v>
          </cell>
          <cell r="B265" t="str">
            <v>Balrampur</v>
          </cell>
          <cell r="C265" t="str">
            <v>UTTAR PRADESH</v>
          </cell>
          <cell r="D265" t="str">
            <v>North</v>
          </cell>
          <cell r="E265" t="str">
            <v>SHREE LAKSHMAN ROLLING MILL (INDIA) LLP</v>
          </cell>
          <cell r="F265"/>
          <cell r="G265"/>
          <cell r="H265">
            <v>0.3</v>
          </cell>
          <cell r="I265"/>
          <cell r="J265" t="str">
            <v>Low</v>
          </cell>
          <cell r="K265"/>
          <cell r="L265"/>
          <cell r="M265"/>
          <cell r="N265" t="str">
            <v>Deepanshu</v>
          </cell>
          <cell r="O265">
            <v>6</v>
          </cell>
          <cell r="P265">
            <v>1500</v>
          </cell>
          <cell r="Q265">
            <v>1</v>
          </cell>
          <cell r="R265">
            <v>0</v>
          </cell>
          <cell r="S265">
            <v>1</v>
          </cell>
          <cell r="T265">
            <v>13</v>
          </cell>
          <cell r="U265">
            <v>0</v>
          </cell>
          <cell r="V265">
            <v>4</v>
          </cell>
          <cell r="W265">
            <v>0</v>
          </cell>
          <cell r="X265">
            <v>0</v>
          </cell>
          <cell r="Y265" t="str">
            <v/>
          </cell>
          <cell r="Z265">
            <v>0</v>
          </cell>
          <cell r="AA265" t="str">
            <v/>
          </cell>
          <cell r="AB265">
            <v>48.129999999999995</v>
          </cell>
          <cell r="AC265">
            <v>0</v>
          </cell>
          <cell r="AD265">
            <v>0</v>
          </cell>
          <cell r="AE265">
            <v>0</v>
          </cell>
          <cell r="AF265">
            <v>0</v>
          </cell>
          <cell r="AG265">
            <v>0</v>
          </cell>
          <cell r="AH265">
            <v>30</v>
          </cell>
          <cell r="AI265">
            <v>4</v>
          </cell>
          <cell r="AJ265">
            <v>0</v>
          </cell>
          <cell r="AK265">
            <v>8.83</v>
          </cell>
          <cell r="AL265">
            <v>0</v>
          </cell>
          <cell r="AM265">
            <v>0</v>
          </cell>
          <cell r="AN265">
            <v>0</v>
          </cell>
          <cell r="AO265">
            <v>0</v>
          </cell>
          <cell r="AP265">
            <v>0</v>
          </cell>
          <cell r="AQ265">
            <v>0</v>
          </cell>
          <cell r="AR265">
            <v>0</v>
          </cell>
          <cell r="AS265">
            <v>0</v>
          </cell>
          <cell r="AT265">
            <v>10</v>
          </cell>
          <cell r="AU265">
            <v>0</v>
          </cell>
          <cell r="AV265">
            <v>0</v>
          </cell>
          <cell r="AW265">
            <v>0</v>
          </cell>
          <cell r="AX265"/>
          <cell r="AY265"/>
          <cell r="AZ265">
            <v>1</v>
          </cell>
          <cell r="BA265">
            <v>0</v>
          </cell>
          <cell r="BB265">
            <v>0</v>
          </cell>
          <cell r="BC265">
            <v>0</v>
          </cell>
          <cell r="BD265">
            <v>0</v>
          </cell>
          <cell r="BE265">
            <v>0</v>
          </cell>
          <cell r="BF265">
            <v>1</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cell r="BW265"/>
          <cell r="BX265">
            <v>4</v>
          </cell>
          <cell r="BY265">
            <v>2</v>
          </cell>
          <cell r="BZ265">
            <v>0</v>
          </cell>
          <cell r="CA265">
            <v>0</v>
          </cell>
          <cell r="CB265">
            <v>0</v>
          </cell>
          <cell r="CC265">
            <v>0</v>
          </cell>
          <cell r="CD265">
            <v>0</v>
          </cell>
          <cell r="CE265">
            <v>1</v>
          </cell>
          <cell r="CF265">
            <v>1</v>
          </cell>
          <cell r="CG265">
            <v>0</v>
          </cell>
          <cell r="CH265">
            <v>1</v>
          </cell>
          <cell r="CI265">
            <v>0</v>
          </cell>
          <cell r="CJ265">
            <v>0</v>
          </cell>
          <cell r="CK265">
            <v>0</v>
          </cell>
          <cell r="CL265">
            <v>0</v>
          </cell>
          <cell r="CM265">
            <v>0</v>
          </cell>
          <cell r="CN265">
            <v>0</v>
          </cell>
          <cell r="CO265">
            <v>0</v>
          </cell>
          <cell r="CP265">
            <v>0</v>
          </cell>
          <cell r="CQ265">
            <v>1</v>
          </cell>
          <cell r="CR265">
            <v>0</v>
          </cell>
          <cell r="CS265">
            <v>0</v>
          </cell>
          <cell r="CT265">
            <v>0</v>
          </cell>
          <cell r="CU265"/>
          <cell r="CV265"/>
          <cell r="CW265"/>
          <cell r="CX265"/>
          <cell r="CY265"/>
          <cell r="CZ265"/>
          <cell r="DA265"/>
          <cell r="DB265"/>
          <cell r="DC265"/>
          <cell r="DD265"/>
          <cell r="DE265"/>
          <cell r="DF265"/>
          <cell r="DG265"/>
          <cell r="DH265">
            <v>1</v>
          </cell>
          <cell r="DI265">
            <v>0</v>
          </cell>
          <cell r="DJ265">
            <v>0</v>
          </cell>
          <cell r="DK265">
            <v>0</v>
          </cell>
          <cell r="DL265">
            <v>0</v>
          </cell>
          <cell r="DM265">
            <v>0</v>
          </cell>
          <cell r="DN265">
            <v>0</v>
          </cell>
          <cell r="DO265">
            <v>1</v>
          </cell>
          <cell r="DP265">
            <v>1</v>
          </cell>
          <cell r="DQ265">
            <v>1</v>
          </cell>
          <cell r="DR265">
            <v>0</v>
          </cell>
          <cell r="DS265"/>
          <cell r="DT265"/>
          <cell r="DU265"/>
          <cell r="DV265"/>
          <cell r="DW265"/>
          <cell r="DX265"/>
          <cell r="DY265"/>
          <cell r="DZ265"/>
          <cell r="EA265"/>
          <cell r="EB265"/>
          <cell r="EC265"/>
          <cell r="ED265"/>
          <cell r="EE265"/>
          <cell r="EF265"/>
          <cell r="EG265">
            <v>0</v>
          </cell>
          <cell r="EH265">
            <v>0</v>
          </cell>
          <cell r="EI265">
            <v>0</v>
          </cell>
          <cell r="EJ265">
            <v>0</v>
          </cell>
          <cell r="EK265">
            <v>0</v>
          </cell>
          <cell r="EL265">
            <v>0</v>
          </cell>
          <cell r="EM265">
            <v>0</v>
          </cell>
          <cell r="EN265">
            <v>0</v>
          </cell>
          <cell r="EO265">
            <v>0</v>
          </cell>
          <cell r="EP265">
            <v>0</v>
          </cell>
          <cell r="EQ265">
            <v>0</v>
          </cell>
          <cell r="ER265">
            <v>0</v>
          </cell>
          <cell r="ES265"/>
          <cell r="ET265"/>
          <cell r="EU265"/>
          <cell r="EV265"/>
          <cell r="EW265"/>
          <cell r="EX265"/>
          <cell r="EY265"/>
          <cell r="EZ265"/>
          <cell r="FA265"/>
          <cell r="FB265"/>
          <cell r="FC265"/>
          <cell r="FD265"/>
          <cell r="FE265">
            <v>0</v>
          </cell>
          <cell r="FF265">
            <v>0</v>
          </cell>
          <cell r="FG265">
            <v>0</v>
          </cell>
          <cell r="FH265">
            <v>0</v>
          </cell>
          <cell r="FI265">
            <v>0</v>
          </cell>
          <cell r="FJ265">
            <v>0</v>
          </cell>
          <cell r="FK265">
            <v>0</v>
          </cell>
          <cell r="FL265">
            <v>0</v>
          </cell>
          <cell r="FM265">
            <v>0</v>
          </cell>
          <cell r="FN265">
            <v>0</v>
          </cell>
          <cell r="FO265">
            <v>0</v>
          </cell>
          <cell r="FP265">
            <v>0</v>
          </cell>
          <cell r="FQ265"/>
          <cell r="FR265"/>
          <cell r="FS265"/>
          <cell r="FT265"/>
          <cell r="FU265"/>
          <cell r="FV265"/>
          <cell r="FW265"/>
          <cell r="FX265"/>
          <cell r="FY265"/>
          <cell r="FZ265"/>
          <cell r="GA265"/>
          <cell r="GB265"/>
          <cell r="GC265">
            <v>0</v>
          </cell>
          <cell r="GD265">
            <v>0</v>
          </cell>
          <cell r="GE265">
            <v>0</v>
          </cell>
          <cell r="GF265">
            <v>0</v>
          </cell>
          <cell r="GG265">
            <v>0</v>
          </cell>
          <cell r="GH265">
            <v>0</v>
          </cell>
          <cell r="GI265">
            <v>0</v>
          </cell>
          <cell r="GJ265">
            <v>0</v>
          </cell>
          <cell r="GK265">
            <v>0</v>
          </cell>
          <cell r="GL265">
            <v>0</v>
          </cell>
          <cell r="GM265">
            <v>0</v>
          </cell>
          <cell r="GN265">
            <v>0</v>
          </cell>
          <cell r="GO265"/>
          <cell r="GP265">
            <v>0</v>
          </cell>
          <cell r="GQ265">
            <v>0</v>
          </cell>
          <cell r="GR265">
            <v>0</v>
          </cell>
          <cell r="GS265"/>
          <cell r="GT265"/>
          <cell r="GU265"/>
          <cell r="GV265"/>
          <cell r="GW265"/>
          <cell r="GX265"/>
          <cell r="GY265"/>
          <cell r="GZ265"/>
          <cell r="HA265"/>
          <cell r="HB265"/>
          <cell r="HC265">
            <v>0</v>
          </cell>
          <cell r="HD265">
            <v>0</v>
          </cell>
          <cell r="HE265">
            <v>0</v>
          </cell>
          <cell r="HF265">
            <v>0</v>
          </cell>
          <cell r="HG265">
            <v>0</v>
          </cell>
          <cell r="HH265">
            <v>0</v>
          </cell>
          <cell r="HI265">
            <v>0</v>
          </cell>
          <cell r="HJ265"/>
          <cell r="HK265"/>
          <cell r="HL265"/>
          <cell r="HM265"/>
          <cell r="HN265"/>
          <cell r="HO265">
            <v>0</v>
          </cell>
          <cell r="HP265">
            <v>0</v>
          </cell>
          <cell r="HQ265">
            <v>0</v>
          </cell>
          <cell r="HR265">
            <v>0</v>
          </cell>
          <cell r="HS265">
            <v>0</v>
          </cell>
          <cell r="HT265"/>
          <cell r="HU265">
            <v>0</v>
          </cell>
          <cell r="HV265"/>
          <cell r="HW265">
            <v>0</v>
          </cell>
          <cell r="HX265"/>
          <cell r="HY265">
            <v>0</v>
          </cell>
          <cell r="HZ265">
            <v>0</v>
          </cell>
          <cell r="IA265">
            <v>90.96</v>
          </cell>
          <cell r="IB265">
            <v>10</v>
          </cell>
          <cell r="IC265">
            <v>7.5799999999999992</v>
          </cell>
          <cell r="ID265">
            <v>1</v>
          </cell>
          <cell r="IE265">
            <v>16.043333333333333</v>
          </cell>
          <cell r="IF265">
            <v>0</v>
          </cell>
          <cell r="IG265">
            <v>11.333333333333334</v>
          </cell>
          <cell r="IH265">
            <v>2.9433333333333334</v>
          </cell>
          <cell r="II265">
            <v>0</v>
          </cell>
          <cell r="IJ265"/>
          <cell r="IK265"/>
          <cell r="IL265"/>
          <cell r="IM265">
            <v>0</v>
          </cell>
          <cell r="IN265">
            <v>3000</v>
          </cell>
        </row>
        <row r="266">
          <cell r="A266">
            <v>263</v>
          </cell>
          <cell r="B266" t="str">
            <v>Banda</v>
          </cell>
          <cell r="C266" t="str">
            <v>UTTAR PRADESH</v>
          </cell>
          <cell r="D266" t="str">
            <v>North</v>
          </cell>
          <cell r="E266" t="str">
            <v>SHREE LAKSHMAN ROLLING MILL (INDIA) LLP</v>
          </cell>
          <cell r="F266"/>
          <cell r="G266"/>
          <cell r="H266">
            <v>0.3</v>
          </cell>
          <cell r="I266"/>
          <cell r="J266" t="str">
            <v>Low</v>
          </cell>
          <cell r="K266"/>
          <cell r="L266"/>
          <cell r="M266"/>
          <cell r="N266" t="str">
            <v>Ashutosh Shukla</v>
          </cell>
          <cell r="O266">
            <v>15</v>
          </cell>
          <cell r="P266">
            <v>1500</v>
          </cell>
          <cell r="Q266">
            <v>0</v>
          </cell>
          <cell r="R266">
            <v>1</v>
          </cell>
          <cell r="S266">
            <v>6</v>
          </cell>
          <cell r="T266">
            <v>12</v>
          </cell>
          <cell r="U266">
            <v>0</v>
          </cell>
          <cell r="V266">
            <v>0</v>
          </cell>
          <cell r="W266">
            <v>0</v>
          </cell>
          <cell r="X266">
            <v>0</v>
          </cell>
          <cell r="Y266" t="str">
            <v/>
          </cell>
          <cell r="Z266">
            <v>0</v>
          </cell>
          <cell r="AA266" t="str">
            <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cell r="AY266"/>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cell r="BW266"/>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cell r="CV266"/>
          <cell r="CW266"/>
          <cell r="CX266"/>
          <cell r="CY266"/>
          <cell r="CZ266"/>
          <cell r="DA266"/>
          <cell r="DB266"/>
          <cell r="DC266"/>
          <cell r="DD266"/>
          <cell r="DE266"/>
          <cell r="DF266"/>
          <cell r="DG266"/>
          <cell r="DH266">
            <v>0</v>
          </cell>
          <cell r="DI266">
            <v>0</v>
          </cell>
          <cell r="DJ266">
            <v>0</v>
          </cell>
          <cell r="DK266">
            <v>0</v>
          </cell>
          <cell r="DL266">
            <v>0</v>
          </cell>
          <cell r="DM266">
            <v>0</v>
          </cell>
          <cell r="DN266">
            <v>0</v>
          </cell>
          <cell r="DO266">
            <v>0</v>
          </cell>
          <cell r="DP266">
            <v>0</v>
          </cell>
          <cell r="DQ266">
            <v>0</v>
          </cell>
          <cell r="DR266">
            <v>0</v>
          </cell>
          <cell r="DS266"/>
          <cell r="DT266"/>
          <cell r="DU266"/>
          <cell r="DV266"/>
          <cell r="DW266"/>
          <cell r="DX266"/>
          <cell r="DY266"/>
          <cell r="DZ266"/>
          <cell r="EA266"/>
          <cell r="EB266"/>
          <cell r="EC266"/>
          <cell r="ED266"/>
          <cell r="EE266"/>
          <cell r="EF266"/>
          <cell r="EG266">
            <v>0</v>
          </cell>
          <cell r="EH266">
            <v>0</v>
          </cell>
          <cell r="EI266">
            <v>0</v>
          </cell>
          <cell r="EJ266">
            <v>0</v>
          </cell>
          <cell r="EK266">
            <v>0</v>
          </cell>
          <cell r="EL266">
            <v>0</v>
          </cell>
          <cell r="EM266">
            <v>0</v>
          </cell>
          <cell r="EN266">
            <v>0</v>
          </cell>
          <cell r="EO266">
            <v>0</v>
          </cell>
          <cell r="EP266">
            <v>0</v>
          </cell>
          <cell r="EQ266">
            <v>0</v>
          </cell>
          <cell r="ER266">
            <v>0</v>
          </cell>
          <cell r="ES266"/>
          <cell r="ET266"/>
          <cell r="EU266"/>
          <cell r="EV266"/>
          <cell r="EW266"/>
          <cell r="EX266"/>
          <cell r="EY266"/>
          <cell r="EZ266"/>
          <cell r="FA266"/>
          <cell r="FB266"/>
          <cell r="FC266"/>
          <cell r="FD266"/>
          <cell r="FE266">
            <v>0</v>
          </cell>
          <cell r="FF266">
            <v>0</v>
          </cell>
          <cell r="FG266">
            <v>0</v>
          </cell>
          <cell r="FH266">
            <v>0</v>
          </cell>
          <cell r="FI266">
            <v>0</v>
          </cell>
          <cell r="FJ266">
            <v>0</v>
          </cell>
          <cell r="FK266">
            <v>0</v>
          </cell>
          <cell r="FL266">
            <v>0</v>
          </cell>
          <cell r="FM266">
            <v>0</v>
          </cell>
          <cell r="FN266">
            <v>0</v>
          </cell>
          <cell r="FO266">
            <v>0</v>
          </cell>
          <cell r="FP266">
            <v>0</v>
          </cell>
          <cell r="FQ266"/>
          <cell r="FR266"/>
          <cell r="FS266"/>
          <cell r="FT266"/>
          <cell r="FU266"/>
          <cell r="FV266"/>
          <cell r="FW266"/>
          <cell r="FX266"/>
          <cell r="FY266"/>
          <cell r="FZ266"/>
          <cell r="GA266"/>
          <cell r="GB266"/>
          <cell r="GC266">
            <v>0</v>
          </cell>
          <cell r="GD266">
            <v>0</v>
          </cell>
          <cell r="GE266">
            <v>0</v>
          </cell>
          <cell r="GF266">
            <v>0</v>
          </cell>
          <cell r="GG266">
            <v>0</v>
          </cell>
          <cell r="GH266">
            <v>0</v>
          </cell>
          <cell r="GI266">
            <v>0</v>
          </cell>
          <cell r="GJ266">
            <v>0</v>
          </cell>
          <cell r="GK266">
            <v>0</v>
          </cell>
          <cell r="GL266">
            <v>0</v>
          </cell>
          <cell r="GM266">
            <v>0</v>
          </cell>
          <cell r="GN266">
            <v>0</v>
          </cell>
          <cell r="GO266"/>
          <cell r="GP266">
            <v>0</v>
          </cell>
          <cell r="GQ266">
            <v>0</v>
          </cell>
          <cell r="GR266">
            <v>0</v>
          </cell>
          <cell r="GS266"/>
          <cell r="GT266"/>
          <cell r="GU266"/>
          <cell r="GV266"/>
          <cell r="GW266"/>
          <cell r="GX266"/>
          <cell r="GY266"/>
          <cell r="GZ266"/>
          <cell r="HA266"/>
          <cell r="HB266"/>
          <cell r="HC266">
            <v>0</v>
          </cell>
          <cell r="HD266">
            <v>0</v>
          </cell>
          <cell r="HE266">
            <v>0</v>
          </cell>
          <cell r="HF266">
            <v>0</v>
          </cell>
          <cell r="HG266">
            <v>0</v>
          </cell>
          <cell r="HH266">
            <v>0</v>
          </cell>
          <cell r="HI266">
            <v>0</v>
          </cell>
          <cell r="HJ266"/>
          <cell r="HK266"/>
          <cell r="HL266"/>
          <cell r="HM266"/>
          <cell r="HN266"/>
          <cell r="HO266">
            <v>0</v>
          </cell>
          <cell r="HP266">
            <v>0</v>
          </cell>
          <cell r="HQ266">
            <v>0</v>
          </cell>
          <cell r="HR266">
            <v>0</v>
          </cell>
          <cell r="HS266">
            <v>0</v>
          </cell>
          <cell r="HT266"/>
          <cell r="HU266">
            <v>0</v>
          </cell>
          <cell r="HV266"/>
          <cell r="HW266">
            <v>0</v>
          </cell>
          <cell r="HX266"/>
          <cell r="HY266">
            <v>0</v>
          </cell>
          <cell r="HZ266">
            <v>0</v>
          </cell>
          <cell r="IA266">
            <v>0</v>
          </cell>
          <cell r="IB266">
            <v>0</v>
          </cell>
          <cell r="IC266">
            <v>0</v>
          </cell>
          <cell r="ID266">
            <v>0</v>
          </cell>
          <cell r="IE266">
            <v>0</v>
          </cell>
          <cell r="IF266">
            <v>0</v>
          </cell>
          <cell r="IG266">
            <v>0</v>
          </cell>
          <cell r="IH266">
            <v>0</v>
          </cell>
          <cell r="II266">
            <v>0</v>
          </cell>
          <cell r="IJ266"/>
          <cell r="IK266"/>
          <cell r="IL266"/>
          <cell r="IM266">
            <v>0</v>
          </cell>
          <cell r="IN266">
            <v>3500</v>
          </cell>
        </row>
        <row r="267">
          <cell r="A267">
            <v>264</v>
          </cell>
          <cell r="B267" t="str">
            <v>Mau</v>
          </cell>
          <cell r="C267" t="str">
            <v>UTTAR PRADESH</v>
          </cell>
          <cell r="D267" t="str">
            <v>North</v>
          </cell>
          <cell r="E267" t="str">
            <v>GOBINDGARH IRON LLP</v>
          </cell>
          <cell r="F267"/>
          <cell r="G267"/>
          <cell r="H267">
            <v>0.3</v>
          </cell>
          <cell r="I267"/>
          <cell r="J267" t="str">
            <v>Low</v>
          </cell>
          <cell r="K267"/>
          <cell r="L267"/>
          <cell r="M267" t="str">
            <v>Mohd Ansari</v>
          </cell>
          <cell r="N267"/>
          <cell r="O267">
            <v>6</v>
          </cell>
          <cell r="P267">
            <v>1500</v>
          </cell>
          <cell r="Q267">
            <v>1</v>
          </cell>
          <cell r="R267">
            <v>0</v>
          </cell>
          <cell r="S267">
            <v>1</v>
          </cell>
          <cell r="T267">
            <v>24</v>
          </cell>
          <cell r="U267">
            <v>0</v>
          </cell>
          <cell r="V267">
            <v>4</v>
          </cell>
          <cell r="W267">
            <v>0</v>
          </cell>
          <cell r="X267">
            <v>0</v>
          </cell>
          <cell r="Y267" t="str">
            <v/>
          </cell>
          <cell r="Z267">
            <v>0</v>
          </cell>
          <cell r="AA267" t="str">
            <v/>
          </cell>
          <cell r="AB267">
            <v>20</v>
          </cell>
          <cell r="AC267">
            <v>20</v>
          </cell>
          <cell r="AD267">
            <v>9</v>
          </cell>
          <cell r="AE267">
            <v>5</v>
          </cell>
          <cell r="AF267">
            <v>10</v>
          </cell>
          <cell r="AG267">
            <v>15</v>
          </cell>
          <cell r="AH267">
            <v>5</v>
          </cell>
          <cell r="AI267">
            <v>9</v>
          </cell>
          <cell r="AJ267">
            <v>5</v>
          </cell>
          <cell r="AK267">
            <v>8</v>
          </cell>
          <cell r="AL267">
            <v>0</v>
          </cell>
          <cell r="AM267">
            <v>0</v>
          </cell>
          <cell r="AN267">
            <v>0</v>
          </cell>
          <cell r="AO267">
            <v>0</v>
          </cell>
          <cell r="AP267">
            <v>0</v>
          </cell>
          <cell r="AQ267">
            <v>0</v>
          </cell>
          <cell r="AR267">
            <v>30.1</v>
          </cell>
          <cell r="AS267">
            <v>3</v>
          </cell>
          <cell r="AT267">
            <v>9</v>
          </cell>
          <cell r="AU267">
            <v>0</v>
          </cell>
          <cell r="AV267">
            <v>0</v>
          </cell>
          <cell r="AW267">
            <v>8</v>
          </cell>
          <cell r="AX267"/>
          <cell r="AY267"/>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1</v>
          </cell>
          <cell r="BS267">
            <v>0</v>
          </cell>
          <cell r="BT267">
            <v>0</v>
          </cell>
          <cell r="BU267">
            <v>0</v>
          </cell>
          <cell r="BV267"/>
          <cell r="BW267"/>
          <cell r="BX267">
            <v>4</v>
          </cell>
          <cell r="BY267">
            <v>1</v>
          </cell>
          <cell r="BZ267">
            <v>3</v>
          </cell>
          <cell r="CA267">
            <v>1</v>
          </cell>
          <cell r="CB267">
            <v>1</v>
          </cell>
          <cell r="CC267">
            <v>2</v>
          </cell>
          <cell r="CD267">
            <v>3</v>
          </cell>
          <cell r="CE267">
            <v>1</v>
          </cell>
          <cell r="CF267">
            <v>1</v>
          </cell>
          <cell r="CG267">
            <v>1</v>
          </cell>
          <cell r="CH267">
            <v>1</v>
          </cell>
          <cell r="CI267">
            <v>0</v>
          </cell>
          <cell r="CJ267">
            <v>0</v>
          </cell>
          <cell r="CK267">
            <v>0</v>
          </cell>
          <cell r="CL267">
            <v>0</v>
          </cell>
          <cell r="CM267">
            <v>0</v>
          </cell>
          <cell r="CN267">
            <v>0</v>
          </cell>
          <cell r="CO267">
            <v>1</v>
          </cell>
          <cell r="CP267">
            <v>1</v>
          </cell>
          <cell r="CQ267">
            <v>1</v>
          </cell>
          <cell r="CR267">
            <v>0</v>
          </cell>
          <cell r="CS267">
            <v>0</v>
          </cell>
          <cell r="CT267">
            <v>1</v>
          </cell>
          <cell r="CU267"/>
          <cell r="CV267"/>
          <cell r="CW267"/>
          <cell r="CX267"/>
          <cell r="CY267"/>
          <cell r="CZ267"/>
          <cell r="DA267"/>
          <cell r="DB267"/>
          <cell r="DC267"/>
          <cell r="DD267"/>
          <cell r="DE267"/>
          <cell r="DF267"/>
          <cell r="DG267"/>
          <cell r="DH267">
            <v>1</v>
          </cell>
          <cell r="DI267">
            <v>0</v>
          </cell>
          <cell r="DJ267">
            <v>0</v>
          </cell>
          <cell r="DK267">
            <v>0</v>
          </cell>
          <cell r="DL267">
            <v>0</v>
          </cell>
          <cell r="DM267">
            <v>1</v>
          </cell>
          <cell r="DN267">
            <v>1</v>
          </cell>
          <cell r="DO267">
            <v>2</v>
          </cell>
          <cell r="DP267">
            <v>2</v>
          </cell>
          <cell r="DQ267">
            <v>1</v>
          </cell>
          <cell r="DR267">
            <v>1</v>
          </cell>
          <cell r="DS267"/>
          <cell r="DT267"/>
          <cell r="DU267"/>
          <cell r="DV267"/>
          <cell r="DW267"/>
          <cell r="DX267"/>
          <cell r="DY267"/>
          <cell r="DZ267"/>
          <cell r="EA267"/>
          <cell r="EB267"/>
          <cell r="EC267"/>
          <cell r="ED267"/>
          <cell r="EE267"/>
          <cell r="EF267"/>
          <cell r="EG267">
            <v>0</v>
          </cell>
          <cell r="EH267">
            <v>0</v>
          </cell>
          <cell r="EI267">
            <v>0</v>
          </cell>
          <cell r="EJ267">
            <v>0</v>
          </cell>
          <cell r="EK267">
            <v>0</v>
          </cell>
          <cell r="EL267">
            <v>0</v>
          </cell>
          <cell r="EM267">
            <v>0</v>
          </cell>
          <cell r="EN267">
            <v>0</v>
          </cell>
          <cell r="EO267">
            <v>0</v>
          </cell>
          <cell r="EP267">
            <v>0</v>
          </cell>
          <cell r="EQ267">
            <v>0</v>
          </cell>
          <cell r="ER267">
            <v>0</v>
          </cell>
          <cell r="ES267"/>
          <cell r="ET267"/>
          <cell r="EU267"/>
          <cell r="EV267"/>
          <cell r="EW267"/>
          <cell r="EX267"/>
          <cell r="EY267"/>
          <cell r="EZ267"/>
          <cell r="FA267"/>
          <cell r="FB267"/>
          <cell r="FC267"/>
          <cell r="FD267"/>
          <cell r="FE267">
            <v>0</v>
          </cell>
          <cell r="FF267">
            <v>0</v>
          </cell>
          <cell r="FG267">
            <v>0</v>
          </cell>
          <cell r="FH267">
            <v>0</v>
          </cell>
          <cell r="FI267">
            <v>0</v>
          </cell>
          <cell r="FJ267">
            <v>0</v>
          </cell>
          <cell r="FK267">
            <v>0</v>
          </cell>
          <cell r="FL267">
            <v>0</v>
          </cell>
          <cell r="FM267">
            <v>0</v>
          </cell>
          <cell r="FN267">
            <v>0</v>
          </cell>
          <cell r="FO267">
            <v>0</v>
          </cell>
          <cell r="FP267">
            <v>0</v>
          </cell>
          <cell r="FQ267"/>
          <cell r="FR267"/>
          <cell r="FS267"/>
          <cell r="FT267"/>
          <cell r="FU267"/>
          <cell r="FV267"/>
          <cell r="FW267"/>
          <cell r="FX267"/>
          <cell r="FY267"/>
          <cell r="FZ267"/>
          <cell r="GA267"/>
          <cell r="GB267"/>
          <cell r="GC267">
            <v>0</v>
          </cell>
          <cell r="GD267">
            <v>0</v>
          </cell>
          <cell r="GE267">
            <v>0</v>
          </cell>
          <cell r="GF267">
            <v>0</v>
          </cell>
          <cell r="GG267">
            <v>0</v>
          </cell>
          <cell r="GH267">
            <v>0</v>
          </cell>
          <cell r="GI267">
            <v>0</v>
          </cell>
          <cell r="GJ267">
            <v>0</v>
          </cell>
          <cell r="GK267">
            <v>0</v>
          </cell>
          <cell r="GL267">
            <v>0</v>
          </cell>
          <cell r="GM267">
            <v>0</v>
          </cell>
          <cell r="GN267">
            <v>0</v>
          </cell>
          <cell r="GO267"/>
          <cell r="GP267">
            <v>0</v>
          </cell>
          <cell r="GQ267">
            <v>0</v>
          </cell>
          <cell r="GR267">
            <v>0</v>
          </cell>
          <cell r="GS267"/>
          <cell r="GT267"/>
          <cell r="GU267"/>
          <cell r="GV267"/>
          <cell r="GW267"/>
          <cell r="GX267"/>
          <cell r="GY267"/>
          <cell r="GZ267"/>
          <cell r="HA267"/>
          <cell r="HB267"/>
          <cell r="HC267">
            <v>0</v>
          </cell>
          <cell r="HD267">
            <v>0</v>
          </cell>
          <cell r="HE267">
            <v>0</v>
          </cell>
          <cell r="HF267">
            <v>0</v>
          </cell>
          <cell r="HG267">
            <v>0</v>
          </cell>
          <cell r="HH267">
            <v>0</v>
          </cell>
          <cell r="HI267">
            <v>0</v>
          </cell>
          <cell r="HJ267"/>
          <cell r="HK267"/>
          <cell r="HL267"/>
          <cell r="HM267"/>
          <cell r="HN267"/>
          <cell r="HO267">
            <v>0</v>
          </cell>
          <cell r="HP267">
            <v>0</v>
          </cell>
          <cell r="HQ267">
            <v>0</v>
          </cell>
          <cell r="HR267">
            <v>0</v>
          </cell>
          <cell r="HS267">
            <v>0</v>
          </cell>
          <cell r="HT267"/>
          <cell r="HU267">
            <v>0</v>
          </cell>
          <cell r="HV267"/>
          <cell r="HW267">
            <v>0</v>
          </cell>
          <cell r="HX267"/>
          <cell r="HY267">
            <v>0</v>
          </cell>
          <cell r="HZ267">
            <v>0</v>
          </cell>
          <cell r="IA267">
            <v>106</v>
          </cell>
          <cell r="IB267">
            <v>50.1</v>
          </cell>
          <cell r="IC267">
            <v>8.8333333333333339</v>
          </cell>
          <cell r="ID267">
            <v>5.01</v>
          </cell>
          <cell r="IE267">
            <v>16.333333333333332</v>
          </cell>
          <cell r="IF267">
            <v>10</v>
          </cell>
          <cell r="IG267">
            <v>6.333333333333333</v>
          </cell>
          <cell r="IH267">
            <v>2.6666666666666665</v>
          </cell>
          <cell r="II267">
            <v>0</v>
          </cell>
          <cell r="IJ267"/>
          <cell r="IK267"/>
          <cell r="IL267"/>
          <cell r="IM267">
            <v>2.6666666666666665</v>
          </cell>
          <cell r="IN267">
            <v>3500</v>
          </cell>
        </row>
        <row r="268">
          <cell r="A268">
            <v>265</v>
          </cell>
          <cell r="B268" t="str">
            <v>Chandauli</v>
          </cell>
          <cell r="C268" t="str">
            <v>UTTAR PRADESH</v>
          </cell>
          <cell r="D268" t="str">
            <v>North</v>
          </cell>
          <cell r="E268" t="str">
            <v>OPTRIX INFRA LLP 2</v>
          </cell>
          <cell r="F268"/>
          <cell r="G268"/>
          <cell r="H268">
            <v>0.3</v>
          </cell>
          <cell r="I268"/>
          <cell r="J268" t="str">
            <v>Low</v>
          </cell>
          <cell r="K268"/>
          <cell r="L268"/>
          <cell r="M268"/>
          <cell r="N268" t="str">
            <v>Divyansh Dhawal</v>
          </cell>
          <cell r="O268">
            <v>16</v>
          </cell>
          <cell r="P268">
            <v>1400</v>
          </cell>
          <cell r="Q268">
            <v>0</v>
          </cell>
          <cell r="R268">
            <v>2</v>
          </cell>
          <cell r="S268">
            <v>5</v>
          </cell>
          <cell r="T268">
            <v>8</v>
          </cell>
          <cell r="U268">
            <v>0</v>
          </cell>
          <cell r="V268">
            <v>4</v>
          </cell>
          <cell r="W268">
            <v>0</v>
          </cell>
          <cell r="X268">
            <v>0</v>
          </cell>
          <cell r="Y268" t="str">
            <v/>
          </cell>
          <cell r="Z268">
            <v>0</v>
          </cell>
          <cell r="AA268" t="str">
            <v/>
          </cell>
          <cell r="AB268">
            <v>0</v>
          </cell>
          <cell r="AC268">
            <v>0</v>
          </cell>
          <cell r="AD268">
            <v>0</v>
          </cell>
          <cell r="AE268">
            <v>0</v>
          </cell>
          <cell r="AF268">
            <v>0</v>
          </cell>
          <cell r="AG268">
            <v>0</v>
          </cell>
          <cell r="AH268">
            <v>0</v>
          </cell>
          <cell r="AI268">
            <v>0</v>
          </cell>
          <cell r="AJ268">
            <v>0</v>
          </cell>
          <cell r="AK268">
            <v>61</v>
          </cell>
          <cell r="AL268">
            <v>0</v>
          </cell>
          <cell r="AM268">
            <v>0</v>
          </cell>
          <cell r="AN268">
            <v>0</v>
          </cell>
          <cell r="AO268">
            <v>30</v>
          </cell>
          <cell r="AP268">
            <v>0</v>
          </cell>
          <cell r="AQ268">
            <v>0</v>
          </cell>
          <cell r="AR268">
            <v>0</v>
          </cell>
          <cell r="AS268">
            <v>0</v>
          </cell>
          <cell r="AT268">
            <v>0</v>
          </cell>
          <cell r="AU268">
            <v>0</v>
          </cell>
          <cell r="AV268">
            <v>0</v>
          </cell>
          <cell r="AW268">
            <v>0</v>
          </cell>
          <cell r="AX268"/>
          <cell r="AY268"/>
          <cell r="AZ268">
            <v>0</v>
          </cell>
          <cell r="BA268">
            <v>0</v>
          </cell>
          <cell r="BB268">
            <v>0</v>
          </cell>
          <cell r="BC268">
            <v>0</v>
          </cell>
          <cell r="BD268">
            <v>0</v>
          </cell>
          <cell r="BE268">
            <v>0</v>
          </cell>
          <cell r="BF268">
            <v>0</v>
          </cell>
          <cell r="BG268">
            <v>0</v>
          </cell>
          <cell r="BH268">
            <v>0</v>
          </cell>
          <cell r="BI268">
            <v>1</v>
          </cell>
          <cell r="BJ268">
            <v>0</v>
          </cell>
          <cell r="BK268">
            <v>0</v>
          </cell>
          <cell r="BL268">
            <v>0</v>
          </cell>
          <cell r="BM268">
            <v>1</v>
          </cell>
          <cell r="BN268">
            <v>0</v>
          </cell>
          <cell r="BO268">
            <v>0</v>
          </cell>
          <cell r="BP268">
            <v>0</v>
          </cell>
          <cell r="BQ268">
            <v>0</v>
          </cell>
          <cell r="BR268">
            <v>0</v>
          </cell>
          <cell r="BS268">
            <v>0</v>
          </cell>
          <cell r="BT268">
            <v>0</v>
          </cell>
          <cell r="BU268">
            <v>0</v>
          </cell>
          <cell r="BV268"/>
          <cell r="BW268"/>
          <cell r="BX268">
            <v>4</v>
          </cell>
          <cell r="BY268">
            <v>0</v>
          </cell>
          <cell r="BZ268">
            <v>0</v>
          </cell>
          <cell r="CA268">
            <v>0</v>
          </cell>
          <cell r="CB268">
            <v>0</v>
          </cell>
          <cell r="CC268">
            <v>0</v>
          </cell>
          <cell r="CD268">
            <v>0</v>
          </cell>
          <cell r="CE268">
            <v>0</v>
          </cell>
          <cell r="CF268">
            <v>0</v>
          </cell>
          <cell r="CG268">
            <v>0</v>
          </cell>
          <cell r="CH268">
            <v>1</v>
          </cell>
          <cell r="CI268">
            <v>0</v>
          </cell>
          <cell r="CJ268">
            <v>0</v>
          </cell>
          <cell r="CK268">
            <v>0</v>
          </cell>
          <cell r="CL268">
            <v>1</v>
          </cell>
          <cell r="CM268">
            <v>0</v>
          </cell>
          <cell r="CN268">
            <v>0</v>
          </cell>
          <cell r="CO268">
            <v>0</v>
          </cell>
          <cell r="CP268">
            <v>0</v>
          </cell>
          <cell r="CQ268">
            <v>0</v>
          </cell>
          <cell r="CR268">
            <v>0</v>
          </cell>
          <cell r="CS268">
            <v>0</v>
          </cell>
          <cell r="CT268">
            <v>0</v>
          </cell>
          <cell r="CU268"/>
          <cell r="CV268"/>
          <cell r="CW268"/>
          <cell r="CX268"/>
          <cell r="CY268"/>
          <cell r="CZ268"/>
          <cell r="DA268"/>
          <cell r="DB268"/>
          <cell r="DC268"/>
          <cell r="DD268"/>
          <cell r="DE268"/>
          <cell r="DF268"/>
          <cell r="DG268"/>
          <cell r="DH268">
            <v>1</v>
          </cell>
          <cell r="DI268">
            <v>0</v>
          </cell>
          <cell r="DJ268">
            <v>1</v>
          </cell>
          <cell r="DK268">
            <v>1</v>
          </cell>
          <cell r="DL268">
            <v>1</v>
          </cell>
          <cell r="DM268">
            <v>0</v>
          </cell>
          <cell r="DN268">
            <v>0</v>
          </cell>
          <cell r="DO268">
            <v>0</v>
          </cell>
          <cell r="DP268">
            <v>0</v>
          </cell>
          <cell r="DQ268">
            <v>0</v>
          </cell>
          <cell r="DR268">
            <v>0</v>
          </cell>
          <cell r="DS268"/>
          <cell r="DT268"/>
          <cell r="DU268"/>
          <cell r="DV268"/>
          <cell r="DW268"/>
          <cell r="DX268"/>
          <cell r="DY268"/>
          <cell r="DZ268"/>
          <cell r="EA268"/>
          <cell r="EB268"/>
          <cell r="EC268"/>
          <cell r="ED268"/>
          <cell r="EE268"/>
          <cell r="EF268"/>
          <cell r="EG268">
            <v>0</v>
          </cell>
          <cell r="EH268">
            <v>0</v>
          </cell>
          <cell r="EI268">
            <v>0</v>
          </cell>
          <cell r="EJ268">
            <v>0</v>
          </cell>
          <cell r="EK268">
            <v>0</v>
          </cell>
          <cell r="EL268">
            <v>0</v>
          </cell>
          <cell r="EM268">
            <v>0</v>
          </cell>
          <cell r="EN268">
            <v>0</v>
          </cell>
          <cell r="EO268">
            <v>0</v>
          </cell>
          <cell r="EP268">
            <v>0</v>
          </cell>
          <cell r="EQ268">
            <v>0</v>
          </cell>
          <cell r="ER268">
            <v>0</v>
          </cell>
          <cell r="ES268"/>
          <cell r="ET268"/>
          <cell r="EU268"/>
          <cell r="EV268"/>
          <cell r="EW268"/>
          <cell r="EX268"/>
          <cell r="EY268"/>
          <cell r="EZ268"/>
          <cell r="FA268"/>
          <cell r="FB268"/>
          <cell r="FC268"/>
          <cell r="FD268"/>
          <cell r="FE268">
            <v>0</v>
          </cell>
          <cell r="FF268">
            <v>0</v>
          </cell>
          <cell r="FG268">
            <v>0</v>
          </cell>
          <cell r="FH268">
            <v>0</v>
          </cell>
          <cell r="FI268">
            <v>0</v>
          </cell>
          <cell r="FJ268">
            <v>0</v>
          </cell>
          <cell r="FK268">
            <v>0</v>
          </cell>
          <cell r="FL268">
            <v>0</v>
          </cell>
          <cell r="FM268">
            <v>0</v>
          </cell>
          <cell r="FN268">
            <v>0</v>
          </cell>
          <cell r="FO268">
            <v>0</v>
          </cell>
          <cell r="FP268">
            <v>0</v>
          </cell>
          <cell r="FQ268"/>
          <cell r="FR268"/>
          <cell r="FS268"/>
          <cell r="FT268"/>
          <cell r="FU268"/>
          <cell r="FV268"/>
          <cell r="FW268"/>
          <cell r="FX268"/>
          <cell r="FY268"/>
          <cell r="FZ268"/>
          <cell r="GA268"/>
          <cell r="GB268"/>
          <cell r="GC268">
            <v>0</v>
          </cell>
          <cell r="GD268">
            <v>0</v>
          </cell>
          <cell r="GE268">
            <v>0</v>
          </cell>
          <cell r="GF268">
            <v>0</v>
          </cell>
          <cell r="GG268">
            <v>0</v>
          </cell>
          <cell r="GH268">
            <v>0</v>
          </cell>
          <cell r="GI268">
            <v>0</v>
          </cell>
          <cell r="GJ268">
            <v>0</v>
          </cell>
          <cell r="GK268">
            <v>0</v>
          </cell>
          <cell r="GL268">
            <v>0</v>
          </cell>
          <cell r="GM268">
            <v>0</v>
          </cell>
          <cell r="GN268">
            <v>0</v>
          </cell>
          <cell r="GO268"/>
          <cell r="GP268">
            <v>0</v>
          </cell>
          <cell r="GQ268">
            <v>0</v>
          </cell>
          <cell r="GR268">
            <v>1</v>
          </cell>
          <cell r="GS268"/>
          <cell r="GT268"/>
          <cell r="GU268"/>
          <cell r="GV268"/>
          <cell r="GW268"/>
          <cell r="GX268"/>
          <cell r="GY268"/>
          <cell r="GZ268"/>
          <cell r="HA268"/>
          <cell r="HB268"/>
          <cell r="HC268">
            <v>0</v>
          </cell>
          <cell r="HD268">
            <v>1</v>
          </cell>
          <cell r="HE268">
            <v>1</v>
          </cell>
          <cell r="HF268">
            <v>0</v>
          </cell>
          <cell r="HG268">
            <v>1</v>
          </cell>
          <cell r="HH268">
            <v>0</v>
          </cell>
          <cell r="HI268">
            <v>0</v>
          </cell>
          <cell r="HJ268"/>
          <cell r="HK268"/>
          <cell r="HL268"/>
          <cell r="HM268"/>
          <cell r="HN268"/>
          <cell r="HO268">
            <v>0</v>
          </cell>
          <cell r="HP268">
            <v>0</v>
          </cell>
          <cell r="HQ268">
            <v>0</v>
          </cell>
          <cell r="HR268">
            <v>0</v>
          </cell>
          <cell r="HS268">
            <v>0</v>
          </cell>
          <cell r="HT268"/>
          <cell r="HU268">
            <v>0</v>
          </cell>
          <cell r="HV268"/>
          <cell r="HW268">
            <v>0</v>
          </cell>
          <cell r="HX268"/>
          <cell r="HY268">
            <v>0</v>
          </cell>
          <cell r="HZ268">
            <v>0</v>
          </cell>
          <cell r="IA268">
            <v>61</v>
          </cell>
          <cell r="IB268">
            <v>30</v>
          </cell>
          <cell r="IC268">
            <v>5.083333333333333</v>
          </cell>
          <cell r="ID268">
            <v>3</v>
          </cell>
          <cell r="IE268">
            <v>0</v>
          </cell>
          <cell r="IF268">
            <v>0</v>
          </cell>
          <cell r="IG268">
            <v>0</v>
          </cell>
          <cell r="IH268">
            <v>20.333333333333332</v>
          </cell>
          <cell r="II268">
            <v>10</v>
          </cell>
          <cell r="IJ268"/>
          <cell r="IK268"/>
          <cell r="IL268"/>
          <cell r="IM268">
            <v>0</v>
          </cell>
          <cell r="IN268">
            <v>4000</v>
          </cell>
        </row>
        <row r="269">
          <cell r="A269">
            <v>266</v>
          </cell>
          <cell r="B269" t="str">
            <v>Bhadohi</v>
          </cell>
          <cell r="C269" t="str">
            <v>UTTAR PRADESH</v>
          </cell>
          <cell r="D269" t="str">
            <v>North</v>
          </cell>
          <cell r="E269" t="str">
            <v>OPTRIX INFRA LLP 2</v>
          </cell>
          <cell r="F269"/>
          <cell r="G269"/>
          <cell r="H269">
            <v>0.3</v>
          </cell>
          <cell r="I269"/>
          <cell r="J269" t="str">
            <v>Low</v>
          </cell>
          <cell r="K269"/>
          <cell r="L269"/>
          <cell r="M269"/>
          <cell r="N269" t="str">
            <v>Divyansh Dhawal</v>
          </cell>
          <cell r="O269">
            <v>13</v>
          </cell>
          <cell r="P269">
            <v>1400</v>
          </cell>
          <cell r="Q269">
            <v>0</v>
          </cell>
          <cell r="R269">
            <v>1</v>
          </cell>
          <cell r="S269">
            <v>5</v>
          </cell>
          <cell r="T269">
            <v>7</v>
          </cell>
          <cell r="U269">
            <v>0</v>
          </cell>
          <cell r="V269">
            <v>2</v>
          </cell>
          <cell r="W269">
            <v>0</v>
          </cell>
          <cell r="X269">
            <v>0</v>
          </cell>
          <cell r="Y269" t="str">
            <v/>
          </cell>
          <cell r="Z269">
            <v>0</v>
          </cell>
          <cell r="AA269" t="str">
            <v/>
          </cell>
          <cell r="AB269">
            <v>0</v>
          </cell>
          <cell r="AC269">
            <v>0</v>
          </cell>
          <cell r="AD269">
            <v>0</v>
          </cell>
          <cell r="AE269">
            <v>0</v>
          </cell>
          <cell r="AF269">
            <v>0</v>
          </cell>
          <cell r="AG269">
            <v>0</v>
          </cell>
          <cell r="AH269">
            <v>25</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cell r="AY269"/>
          <cell r="AZ269">
            <v>0</v>
          </cell>
          <cell r="BA269">
            <v>0</v>
          </cell>
          <cell r="BB269">
            <v>0</v>
          </cell>
          <cell r="BC269">
            <v>0</v>
          </cell>
          <cell r="BD269">
            <v>0</v>
          </cell>
          <cell r="BE269">
            <v>0</v>
          </cell>
          <cell r="BF269">
            <v>1</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cell r="BW269"/>
          <cell r="BX269">
            <v>2</v>
          </cell>
          <cell r="BY269">
            <v>0</v>
          </cell>
          <cell r="BZ269">
            <v>0</v>
          </cell>
          <cell r="CA269">
            <v>0</v>
          </cell>
          <cell r="CB269">
            <v>0</v>
          </cell>
          <cell r="CC269">
            <v>0</v>
          </cell>
          <cell r="CD269">
            <v>0</v>
          </cell>
          <cell r="CE269">
            <v>1</v>
          </cell>
          <cell r="CF269">
            <v>0</v>
          </cell>
          <cell r="CG269">
            <v>0</v>
          </cell>
          <cell r="CH269">
            <v>0</v>
          </cell>
          <cell r="CI269">
            <v>0</v>
          </cell>
          <cell r="CJ269">
            <v>0</v>
          </cell>
          <cell r="CK269">
            <v>0</v>
          </cell>
          <cell r="CL269">
            <v>0</v>
          </cell>
          <cell r="CM269">
            <v>0</v>
          </cell>
          <cell r="CN269">
            <v>0</v>
          </cell>
          <cell r="CO269">
            <v>0</v>
          </cell>
          <cell r="CP269">
            <v>0</v>
          </cell>
          <cell r="CQ269">
            <v>0</v>
          </cell>
          <cell r="CR269">
            <v>0</v>
          </cell>
          <cell r="CS269">
            <v>0</v>
          </cell>
          <cell r="CT269">
            <v>0</v>
          </cell>
          <cell r="CU269"/>
          <cell r="CV269"/>
          <cell r="CW269"/>
          <cell r="CX269"/>
          <cell r="CY269"/>
          <cell r="CZ269"/>
          <cell r="DA269"/>
          <cell r="DB269"/>
          <cell r="DC269"/>
          <cell r="DD269"/>
          <cell r="DE269"/>
          <cell r="DF269"/>
          <cell r="DG269"/>
          <cell r="DH269">
            <v>0</v>
          </cell>
          <cell r="DI269">
            <v>0</v>
          </cell>
          <cell r="DJ269">
            <v>0</v>
          </cell>
          <cell r="DK269">
            <v>0</v>
          </cell>
          <cell r="DL269">
            <v>0</v>
          </cell>
          <cell r="DM269">
            <v>0</v>
          </cell>
          <cell r="DN269">
            <v>0</v>
          </cell>
          <cell r="DO269">
            <v>0</v>
          </cell>
          <cell r="DP269">
            <v>0</v>
          </cell>
          <cell r="DQ269">
            <v>0</v>
          </cell>
          <cell r="DR269">
            <v>0</v>
          </cell>
          <cell r="DS269"/>
          <cell r="DT269"/>
          <cell r="DU269"/>
          <cell r="DV269"/>
          <cell r="DW269"/>
          <cell r="DX269"/>
          <cell r="DY269"/>
          <cell r="DZ269"/>
          <cell r="EA269"/>
          <cell r="EB269"/>
          <cell r="EC269"/>
          <cell r="ED269"/>
          <cell r="EE269"/>
          <cell r="EF269"/>
          <cell r="EG269">
            <v>0</v>
          </cell>
          <cell r="EH269">
            <v>0</v>
          </cell>
          <cell r="EI269">
            <v>0</v>
          </cell>
          <cell r="EJ269">
            <v>0</v>
          </cell>
          <cell r="EK269">
            <v>0</v>
          </cell>
          <cell r="EL269">
            <v>0</v>
          </cell>
          <cell r="EM269">
            <v>0</v>
          </cell>
          <cell r="EN269">
            <v>0</v>
          </cell>
          <cell r="EO269">
            <v>0</v>
          </cell>
          <cell r="EP269">
            <v>0</v>
          </cell>
          <cell r="EQ269">
            <v>0</v>
          </cell>
          <cell r="ER269">
            <v>0</v>
          </cell>
          <cell r="ES269"/>
          <cell r="ET269"/>
          <cell r="EU269"/>
          <cell r="EV269"/>
          <cell r="EW269"/>
          <cell r="EX269"/>
          <cell r="EY269"/>
          <cell r="EZ269"/>
          <cell r="FA269"/>
          <cell r="FB269"/>
          <cell r="FC269"/>
          <cell r="FD269"/>
          <cell r="FE269">
            <v>0</v>
          </cell>
          <cell r="FF269">
            <v>0</v>
          </cell>
          <cell r="FG269">
            <v>0</v>
          </cell>
          <cell r="FH269">
            <v>0</v>
          </cell>
          <cell r="FI269">
            <v>0</v>
          </cell>
          <cell r="FJ269">
            <v>0</v>
          </cell>
          <cell r="FK269">
            <v>0</v>
          </cell>
          <cell r="FL269">
            <v>0</v>
          </cell>
          <cell r="FM269">
            <v>0</v>
          </cell>
          <cell r="FN269">
            <v>0</v>
          </cell>
          <cell r="FO269">
            <v>0</v>
          </cell>
          <cell r="FP269">
            <v>0</v>
          </cell>
          <cell r="FQ269"/>
          <cell r="FR269"/>
          <cell r="FS269"/>
          <cell r="FT269"/>
          <cell r="FU269"/>
          <cell r="FV269"/>
          <cell r="FW269"/>
          <cell r="FX269"/>
          <cell r="FY269"/>
          <cell r="FZ269"/>
          <cell r="GA269"/>
          <cell r="GB269"/>
          <cell r="GC269">
            <v>0</v>
          </cell>
          <cell r="GD269">
            <v>0</v>
          </cell>
          <cell r="GE269">
            <v>0</v>
          </cell>
          <cell r="GF269">
            <v>0</v>
          </cell>
          <cell r="GG269">
            <v>0</v>
          </cell>
          <cell r="GH269">
            <v>0</v>
          </cell>
          <cell r="GI269">
            <v>0</v>
          </cell>
          <cell r="GJ269">
            <v>0</v>
          </cell>
          <cell r="GK269">
            <v>0</v>
          </cell>
          <cell r="GL269">
            <v>0</v>
          </cell>
          <cell r="GM269">
            <v>0</v>
          </cell>
          <cell r="GN269">
            <v>0</v>
          </cell>
          <cell r="GO269"/>
          <cell r="GP269">
            <v>0</v>
          </cell>
          <cell r="GQ269">
            <v>0</v>
          </cell>
          <cell r="GR269">
            <v>0</v>
          </cell>
          <cell r="GS269"/>
          <cell r="GT269"/>
          <cell r="GU269"/>
          <cell r="GV269"/>
          <cell r="GW269"/>
          <cell r="GX269"/>
          <cell r="GY269"/>
          <cell r="GZ269"/>
          <cell r="HA269"/>
          <cell r="HB269"/>
          <cell r="HC269">
            <v>0</v>
          </cell>
          <cell r="HD269">
            <v>0</v>
          </cell>
          <cell r="HE269">
            <v>0</v>
          </cell>
          <cell r="HF269">
            <v>0</v>
          </cell>
          <cell r="HG269">
            <v>0</v>
          </cell>
          <cell r="HH269">
            <v>0</v>
          </cell>
          <cell r="HI269">
            <v>0</v>
          </cell>
          <cell r="HJ269"/>
          <cell r="HK269"/>
          <cell r="HL269"/>
          <cell r="HM269"/>
          <cell r="HN269"/>
          <cell r="HO269">
            <v>0</v>
          </cell>
          <cell r="HP269">
            <v>0</v>
          </cell>
          <cell r="HQ269">
            <v>0</v>
          </cell>
          <cell r="HR269">
            <v>0</v>
          </cell>
          <cell r="HS269">
            <v>0</v>
          </cell>
          <cell r="HT269"/>
          <cell r="HU269">
            <v>0</v>
          </cell>
          <cell r="HV269"/>
          <cell r="HW269">
            <v>0</v>
          </cell>
          <cell r="HX269"/>
          <cell r="HY269">
            <v>0</v>
          </cell>
          <cell r="HZ269">
            <v>0</v>
          </cell>
          <cell r="IA269">
            <v>25</v>
          </cell>
          <cell r="IB269">
            <v>0</v>
          </cell>
          <cell r="IC269">
            <v>2.0833333333333335</v>
          </cell>
          <cell r="ID269">
            <v>0</v>
          </cell>
          <cell r="IE269">
            <v>0</v>
          </cell>
          <cell r="IF269">
            <v>0</v>
          </cell>
          <cell r="IG269">
            <v>8.3333333333333339</v>
          </cell>
          <cell r="IH269">
            <v>0</v>
          </cell>
          <cell r="II269">
            <v>0</v>
          </cell>
          <cell r="IJ269"/>
          <cell r="IK269"/>
          <cell r="IL269"/>
          <cell r="IM269">
            <v>0</v>
          </cell>
          <cell r="IN269">
            <v>3500</v>
          </cell>
        </row>
        <row r="270">
          <cell r="A270">
            <v>267</v>
          </cell>
          <cell r="B270" t="str">
            <v>Sitapur</v>
          </cell>
          <cell r="C270" t="str">
            <v>UTTAR PRADESH</v>
          </cell>
          <cell r="D270" t="str">
            <v>North</v>
          </cell>
          <cell r="E270" t="str">
            <v>SHREE LAKSHMAN ROLLING MILL (INDIA) LLP</v>
          </cell>
          <cell r="F270"/>
          <cell r="G270"/>
          <cell r="H270">
            <v>0.3</v>
          </cell>
          <cell r="I270"/>
          <cell r="J270" t="str">
            <v>Low</v>
          </cell>
          <cell r="K270"/>
          <cell r="L270"/>
          <cell r="M270"/>
          <cell r="N270" t="str">
            <v>Deepanshu</v>
          </cell>
          <cell r="O270">
            <v>25</v>
          </cell>
          <cell r="P270">
            <v>1400</v>
          </cell>
          <cell r="Q270">
            <v>0</v>
          </cell>
          <cell r="R270">
            <v>3</v>
          </cell>
          <cell r="S270">
            <v>8</v>
          </cell>
          <cell r="T270">
            <v>1</v>
          </cell>
          <cell r="U270">
            <v>0</v>
          </cell>
          <cell r="V270">
            <v>0</v>
          </cell>
          <cell r="W270">
            <v>0</v>
          </cell>
          <cell r="X270">
            <v>0</v>
          </cell>
          <cell r="Y270" t="str">
            <v/>
          </cell>
          <cell r="Z270">
            <v>0</v>
          </cell>
          <cell r="AA270" t="str">
            <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cell r="AY270"/>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cell r="BW270"/>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cell r="CV270"/>
          <cell r="CW270"/>
          <cell r="CX270"/>
          <cell r="CY270"/>
          <cell r="CZ270"/>
          <cell r="DA270"/>
          <cell r="DB270"/>
          <cell r="DC270"/>
          <cell r="DD270"/>
          <cell r="DE270"/>
          <cell r="DF270"/>
          <cell r="DG270"/>
          <cell r="DH270">
            <v>0</v>
          </cell>
          <cell r="DI270">
            <v>0</v>
          </cell>
          <cell r="DJ270">
            <v>0</v>
          </cell>
          <cell r="DK270">
            <v>0</v>
          </cell>
          <cell r="DL270">
            <v>0</v>
          </cell>
          <cell r="DM270">
            <v>0</v>
          </cell>
          <cell r="DN270">
            <v>0</v>
          </cell>
          <cell r="DO270">
            <v>0</v>
          </cell>
          <cell r="DP270">
            <v>0</v>
          </cell>
          <cell r="DQ270">
            <v>0</v>
          </cell>
          <cell r="DR270">
            <v>0</v>
          </cell>
          <cell r="DS270"/>
          <cell r="DT270"/>
          <cell r="DU270"/>
          <cell r="DV270"/>
          <cell r="DW270"/>
          <cell r="DX270"/>
          <cell r="DY270"/>
          <cell r="DZ270"/>
          <cell r="EA270"/>
          <cell r="EB270"/>
          <cell r="EC270"/>
          <cell r="ED270"/>
          <cell r="EE270"/>
          <cell r="EF270"/>
          <cell r="EG270">
            <v>0</v>
          </cell>
          <cell r="EH270">
            <v>0</v>
          </cell>
          <cell r="EI270">
            <v>0</v>
          </cell>
          <cell r="EJ270">
            <v>0</v>
          </cell>
          <cell r="EK270">
            <v>0</v>
          </cell>
          <cell r="EL270">
            <v>0</v>
          </cell>
          <cell r="EM270">
            <v>0</v>
          </cell>
          <cell r="EN270">
            <v>0</v>
          </cell>
          <cell r="EO270">
            <v>0</v>
          </cell>
          <cell r="EP270">
            <v>0</v>
          </cell>
          <cell r="EQ270">
            <v>0</v>
          </cell>
          <cell r="ER270">
            <v>0</v>
          </cell>
          <cell r="ES270"/>
          <cell r="ET270"/>
          <cell r="EU270"/>
          <cell r="EV270"/>
          <cell r="EW270"/>
          <cell r="EX270"/>
          <cell r="EY270"/>
          <cell r="EZ270"/>
          <cell r="FA270"/>
          <cell r="FB270"/>
          <cell r="FC270"/>
          <cell r="FD270"/>
          <cell r="FE270">
            <v>0</v>
          </cell>
          <cell r="FF270">
            <v>0</v>
          </cell>
          <cell r="FG270">
            <v>0</v>
          </cell>
          <cell r="FH270">
            <v>0</v>
          </cell>
          <cell r="FI270">
            <v>0</v>
          </cell>
          <cell r="FJ270">
            <v>0</v>
          </cell>
          <cell r="FK270">
            <v>0</v>
          </cell>
          <cell r="FL270">
            <v>0</v>
          </cell>
          <cell r="FM270">
            <v>0</v>
          </cell>
          <cell r="FN270">
            <v>0</v>
          </cell>
          <cell r="FO270">
            <v>0</v>
          </cell>
          <cell r="FP270">
            <v>0</v>
          </cell>
          <cell r="FQ270"/>
          <cell r="FR270"/>
          <cell r="FS270"/>
          <cell r="FT270"/>
          <cell r="FU270"/>
          <cell r="FV270"/>
          <cell r="FW270"/>
          <cell r="FX270"/>
          <cell r="FY270"/>
          <cell r="FZ270"/>
          <cell r="GA270"/>
          <cell r="GB270"/>
          <cell r="GC270">
            <v>0</v>
          </cell>
          <cell r="GD270">
            <v>0</v>
          </cell>
          <cell r="GE270">
            <v>0</v>
          </cell>
          <cell r="GF270">
            <v>0</v>
          </cell>
          <cell r="GG270">
            <v>0</v>
          </cell>
          <cell r="GH270">
            <v>0</v>
          </cell>
          <cell r="GI270">
            <v>0</v>
          </cell>
          <cell r="GJ270">
            <v>0</v>
          </cell>
          <cell r="GK270">
            <v>0</v>
          </cell>
          <cell r="GL270">
            <v>0</v>
          </cell>
          <cell r="GM270">
            <v>0</v>
          </cell>
          <cell r="GN270">
            <v>0</v>
          </cell>
          <cell r="GO270"/>
          <cell r="GP270">
            <v>0</v>
          </cell>
          <cell r="GQ270">
            <v>0</v>
          </cell>
          <cell r="GR270">
            <v>0</v>
          </cell>
          <cell r="GS270"/>
          <cell r="GT270"/>
          <cell r="GU270"/>
          <cell r="GV270"/>
          <cell r="GW270"/>
          <cell r="GX270"/>
          <cell r="GY270"/>
          <cell r="GZ270"/>
          <cell r="HA270"/>
          <cell r="HB270"/>
          <cell r="HC270">
            <v>0</v>
          </cell>
          <cell r="HD270">
            <v>0</v>
          </cell>
          <cell r="HE270">
            <v>0</v>
          </cell>
          <cell r="HF270">
            <v>1</v>
          </cell>
          <cell r="HG270">
            <v>0</v>
          </cell>
          <cell r="HH270">
            <v>0</v>
          </cell>
          <cell r="HI270">
            <v>0</v>
          </cell>
          <cell r="HJ270"/>
          <cell r="HK270"/>
          <cell r="HL270"/>
          <cell r="HM270"/>
          <cell r="HN270"/>
          <cell r="HO270">
            <v>0</v>
          </cell>
          <cell r="HP270">
            <v>0</v>
          </cell>
          <cell r="HQ270">
            <v>0</v>
          </cell>
          <cell r="HR270">
            <v>0</v>
          </cell>
          <cell r="HS270">
            <v>0</v>
          </cell>
          <cell r="HT270"/>
          <cell r="HU270">
            <v>0</v>
          </cell>
          <cell r="HV270"/>
          <cell r="HW270">
            <v>0</v>
          </cell>
          <cell r="HX270"/>
          <cell r="HY270">
            <v>0</v>
          </cell>
          <cell r="HZ270">
            <v>0</v>
          </cell>
          <cell r="IA270">
            <v>0</v>
          </cell>
          <cell r="IB270">
            <v>0</v>
          </cell>
          <cell r="IC270">
            <v>0</v>
          </cell>
          <cell r="ID270">
            <v>0</v>
          </cell>
          <cell r="IE270">
            <v>0</v>
          </cell>
          <cell r="IF270">
            <v>0</v>
          </cell>
          <cell r="IG270">
            <v>0</v>
          </cell>
          <cell r="IH270">
            <v>0</v>
          </cell>
          <cell r="II270">
            <v>0</v>
          </cell>
          <cell r="IJ270"/>
          <cell r="IK270"/>
          <cell r="IL270"/>
          <cell r="IM270">
            <v>0</v>
          </cell>
          <cell r="IN270">
            <v>4700</v>
          </cell>
        </row>
        <row r="271">
          <cell r="A271">
            <v>268</v>
          </cell>
          <cell r="B271" t="str">
            <v>Sonbhadra</v>
          </cell>
          <cell r="C271" t="str">
            <v>UTTAR PRADESH</v>
          </cell>
          <cell r="D271" t="str">
            <v>North</v>
          </cell>
          <cell r="E271" t="str">
            <v>OPTRIX INFRA LLP 2</v>
          </cell>
          <cell r="F271"/>
          <cell r="G271"/>
          <cell r="H271">
            <v>0.3</v>
          </cell>
          <cell r="I271"/>
          <cell r="J271" t="str">
            <v>Low</v>
          </cell>
          <cell r="K271"/>
          <cell r="L271"/>
          <cell r="M271"/>
          <cell r="N271" t="str">
            <v>Divyansh Dhawal</v>
          </cell>
          <cell r="O271">
            <v>15</v>
          </cell>
          <cell r="P271">
            <v>1400</v>
          </cell>
          <cell r="Q271">
            <v>0</v>
          </cell>
          <cell r="R271">
            <v>1</v>
          </cell>
          <cell r="S271">
            <v>6</v>
          </cell>
          <cell r="T271">
            <v>12</v>
          </cell>
          <cell r="U271">
            <v>0</v>
          </cell>
          <cell r="V271">
            <v>2</v>
          </cell>
          <cell r="W271">
            <v>0</v>
          </cell>
          <cell r="X271">
            <v>200</v>
          </cell>
          <cell r="Y271">
            <v>2.9035000000000002E-2</v>
          </cell>
          <cell r="Z271">
            <v>0.14285714285714285</v>
          </cell>
          <cell r="AA271">
            <v>4.1478571428571432E-3</v>
          </cell>
          <cell r="AB271">
            <v>15</v>
          </cell>
          <cell r="AC271">
            <v>0</v>
          </cell>
          <cell r="AD271">
            <v>0</v>
          </cell>
          <cell r="AE271">
            <v>0</v>
          </cell>
          <cell r="AF271">
            <v>0</v>
          </cell>
          <cell r="AG271">
            <v>5</v>
          </cell>
          <cell r="AH271">
            <v>0</v>
          </cell>
          <cell r="AI271">
            <v>0</v>
          </cell>
          <cell r="AJ271">
            <v>0</v>
          </cell>
          <cell r="AK271">
            <v>0</v>
          </cell>
          <cell r="AL271">
            <v>0</v>
          </cell>
          <cell r="AM271">
            <v>0</v>
          </cell>
          <cell r="AN271">
            <v>0</v>
          </cell>
          <cell r="AO271">
            <v>0</v>
          </cell>
          <cell r="AP271">
            <v>0</v>
          </cell>
          <cell r="AQ271">
            <v>0</v>
          </cell>
          <cell r="AR271">
            <v>25.17</v>
          </cell>
          <cell r="AS271">
            <v>0</v>
          </cell>
          <cell r="AT271">
            <v>0</v>
          </cell>
          <cell r="AU271">
            <v>32.9</v>
          </cell>
          <cell r="AV271">
            <v>0</v>
          </cell>
          <cell r="AW271">
            <v>0</v>
          </cell>
          <cell r="AX271"/>
          <cell r="AY271"/>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1</v>
          </cell>
          <cell r="BQ271">
            <v>0</v>
          </cell>
          <cell r="BR271">
            <v>0</v>
          </cell>
          <cell r="BS271">
            <v>0</v>
          </cell>
          <cell r="BT271">
            <v>0</v>
          </cell>
          <cell r="BU271">
            <v>0</v>
          </cell>
          <cell r="BV271"/>
          <cell r="BW271"/>
          <cell r="BX271">
            <v>2</v>
          </cell>
          <cell r="BY271">
            <v>1</v>
          </cell>
          <cell r="BZ271">
            <v>0</v>
          </cell>
          <cell r="CA271">
            <v>0</v>
          </cell>
          <cell r="CB271">
            <v>0</v>
          </cell>
          <cell r="CC271">
            <v>0</v>
          </cell>
          <cell r="CD271">
            <v>1</v>
          </cell>
          <cell r="CE271">
            <v>0</v>
          </cell>
          <cell r="CF271">
            <v>0</v>
          </cell>
          <cell r="CG271">
            <v>0</v>
          </cell>
          <cell r="CH271">
            <v>0</v>
          </cell>
          <cell r="CI271">
            <v>0</v>
          </cell>
          <cell r="CJ271">
            <v>0</v>
          </cell>
          <cell r="CK271">
            <v>0</v>
          </cell>
          <cell r="CL271">
            <v>0</v>
          </cell>
          <cell r="CM271">
            <v>0</v>
          </cell>
          <cell r="CN271">
            <v>0</v>
          </cell>
          <cell r="CO271">
            <v>1</v>
          </cell>
          <cell r="CP271">
            <v>0</v>
          </cell>
          <cell r="CQ271">
            <v>0</v>
          </cell>
          <cell r="CR271">
            <v>1</v>
          </cell>
          <cell r="CS271">
            <v>0</v>
          </cell>
          <cell r="CT271">
            <v>0</v>
          </cell>
          <cell r="CU271"/>
          <cell r="CV271"/>
          <cell r="CW271"/>
          <cell r="CX271"/>
          <cell r="CY271"/>
          <cell r="CZ271"/>
          <cell r="DA271"/>
          <cell r="DB271"/>
          <cell r="DC271"/>
          <cell r="DD271"/>
          <cell r="DE271"/>
          <cell r="DF271"/>
          <cell r="DG271"/>
          <cell r="DH271">
            <v>0</v>
          </cell>
          <cell r="DI271">
            <v>0</v>
          </cell>
          <cell r="DJ271">
            <v>0</v>
          </cell>
          <cell r="DK271">
            <v>0</v>
          </cell>
          <cell r="DL271">
            <v>0</v>
          </cell>
          <cell r="DM271">
            <v>1</v>
          </cell>
          <cell r="DN271">
            <v>1</v>
          </cell>
          <cell r="DO271">
            <v>1</v>
          </cell>
          <cell r="DP271">
            <v>1</v>
          </cell>
          <cell r="DQ271">
            <v>1</v>
          </cell>
          <cell r="DR271">
            <v>1</v>
          </cell>
          <cell r="DS271"/>
          <cell r="DT271"/>
          <cell r="DU271"/>
          <cell r="DV271"/>
          <cell r="DW271"/>
          <cell r="DX271"/>
          <cell r="DY271"/>
          <cell r="DZ271"/>
          <cell r="EA271"/>
          <cell r="EB271"/>
          <cell r="EC271"/>
          <cell r="ED271"/>
          <cell r="EE271"/>
          <cell r="EF271"/>
          <cell r="EG271">
            <v>0</v>
          </cell>
          <cell r="EH271">
            <v>0</v>
          </cell>
          <cell r="EI271">
            <v>0</v>
          </cell>
          <cell r="EJ271">
            <v>0</v>
          </cell>
          <cell r="EK271">
            <v>0</v>
          </cell>
          <cell r="EL271">
            <v>0</v>
          </cell>
          <cell r="EM271">
            <v>0</v>
          </cell>
          <cell r="EN271">
            <v>0</v>
          </cell>
          <cell r="EO271">
            <v>0</v>
          </cell>
          <cell r="EP271">
            <v>0</v>
          </cell>
          <cell r="EQ271">
            <v>0</v>
          </cell>
          <cell r="ER271">
            <v>0</v>
          </cell>
          <cell r="ES271"/>
          <cell r="ET271"/>
          <cell r="EU271"/>
          <cell r="EV271"/>
          <cell r="EW271"/>
          <cell r="EX271"/>
          <cell r="EY271"/>
          <cell r="EZ271"/>
          <cell r="FA271"/>
          <cell r="FB271"/>
          <cell r="FC271"/>
          <cell r="FD271"/>
          <cell r="FE271">
            <v>0</v>
          </cell>
          <cell r="FF271">
            <v>0</v>
          </cell>
          <cell r="FG271">
            <v>0</v>
          </cell>
          <cell r="FH271">
            <v>0</v>
          </cell>
          <cell r="FI271">
            <v>0</v>
          </cell>
          <cell r="FJ271">
            <v>0</v>
          </cell>
          <cell r="FK271">
            <v>0</v>
          </cell>
          <cell r="FL271">
            <v>0</v>
          </cell>
          <cell r="FM271">
            <v>0</v>
          </cell>
          <cell r="FN271">
            <v>0</v>
          </cell>
          <cell r="FO271">
            <v>0</v>
          </cell>
          <cell r="FP271">
            <v>0</v>
          </cell>
          <cell r="FQ271"/>
          <cell r="FR271"/>
          <cell r="FS271"/>
          <cell r="FT271"/>
          <cell r="FU271"/>
          <cell r="FV271"/>
          <cell r="FW271"/>
          <cell r="FX271"/>
          <cell r="FY271"/>
          <cell r="FZ271"/>
          <cell r="GA271"/>
          <cell r="GB271"/>
          <cell r="GC271">
            <v>0</v>
          </cell>
          <cell r="GD271">
            <v>0</v>
          </cell>
          <cell r="GE271">
            <v>0</v>
          </cell>
          <cell r="GF271">
            <v>0</v>
          </cell>
          <cell r="GG271">
            <v>0</v>
          </cell>
          <cell r="GH271">
            <v>0</v>
          </cell>
          <cell r="GI271">
            <v>0</v>
          </cell>
          <cell r="GJ271">
            <v>0</v>
          </cell>
          <cell r="GK271">
            <v>0</v>
          </cell>
          <cell r="GL271">
            <v>0</v>
          </cell>
          <cell r="GM271">
            <v>0</v>
          </cell>
          <cell r="GN271">
            <v>0</v>
          </cell>
          <cell r="GO271"/>
          <cell r="GP271">
            <v>0</v>
          </cell>
          <cell r="GQ271">
            <v>0</v>
          </cell>
          <cell r="GR271">
            <v>0</v>
          </cell>
          <cell r="GS271"/>
          <cell r="GT271"/>
          <cell r="GU271"/>
          <cell r="GV271"/>
          <cell r="GW271"/>
          <cell r="GX271"/>
          <cell r="GY271"/>
          <cell r="GZ271"/>
          <cell r="HA271"/>
          <cell r="HB271"/>
          <cell r="HC271">
            <v>1</v>
          </cell>
          <cell r="HD271">
            <v>0</v>
          </cell>
          <cell r="HE271">
            <v>0</v>
          </cell>
          <cell r="HF271">
            <v>0</v>
          </cell>
          <cell r="HG271">
            <v>0</v>
          </cell>
          <cell r="HH271">
            <v>0</v>
          </cell>
          <cell r="HI271">
            <v>0</v>
          </cell>
          <cell r="HJ271"/>
          <cell r="HK271"/>
          <cell r="HL271"/>
          <cell r="HM271"/>
          <cell r="HN271"/>
          <cell r="HO271">
            <v>0</v>
          </cell>
          <cell r="HP271">
            <v>0</v>
          </cell>
          <cell r="HQ271">
            <v>0</v>
          </cell>
          <cell r="HR271">
            <v>0</v>
          </cell>
          <cell r="HS271">
            <v>0</v>
          </cell>
          <cell r="HT271"/>
          <cell r="HU271">
            <v>0</v>
          </cell>
          <cell r="HV271"/>
          <cell r="HW271">
            <v>0</v>
          </cell>
          <cell r="HX271"/>
          <cell r="HY271">
            <v>0</v>
          </cell>
          <cell r="HZ271">
            <v>0</v>
          </cell>
          <cell r="IA271">
            <v>20</v>
          </cell>
          <cell r="IB271">
            <v>58.07</v>
          </cell>
          <cell r="IC271">
            <v>1.6666666666666667</v>
          </cell>
          <cell r="ID271">
            <v>5.8070000000000004</v>
          </cell>
          <cell r="IE271">
            <v>5</v>
          </cell>
          <cell r="IF271">
            <v>1.6666666666666667</v>
          </cell>
          <cell r="IG271">
            <v>0</v>
          </cell>
          <cell r="IH271">
            <v>0</v>
          </cell>
          <cell r="II271">
            <v>0</v>
          </cell>
          <cell r="IJ271"/>
          <cell r="IK271"/>
          <cell r="IL271"/>
          <cell r="IM271">
            <v>10.966666666666667</v>
          </cell>
          <cell r="IN271">
            <v>4000</v>
          </cell>
        </row>
        <row r="272">
          <cell r="A272">
            <v>269</v>
          </cell>
          <cell r="B272" t="str">
            <v>Fatehpur</v>
          </cell>
          <cell r="C272" t="str">
            <v>UTTAR PRADESH</v>
          </cell>
          <cell r="D272" t="str">
            <v>North</v>
          </cell>
          <cell r="E272" t="str">
            <v>SHREE LAKSHMAN ROLLING MILL (INDIA) LLP</v>
          </cell>
          <cell r="F272"/>
          <cell r="G272"/>
          <cell r="H272">
            <v>0.3</v>
          </cell>
          <cell r="I272"/>
          <cell r="J272" t="str">
            <v>Low</v>
          </cell>
          <cell r="K272"/>
          <cell r="L272"/>
          <cell r="M272"/>
          <cell r="N272" t="str">
            <v>Ashutosh Shukla</v>
          </cell>
          <cell r="O272">
            <v>13</v>
          </cell>
          <cell r="P272">
            <v>1300</v>
          </cell>
          <cell r="Q272">
            <v>0</v>
          </cell>
          <cell r="R272">
            <v>1</v>
          </cell>
          <cell r="S272">
            <v>5</v>
          </cell>
          <cell r="T272">
            <v>10</v>
          </cell>
          <cell r="U272">
            <v>0</v>
          </cell>
          <cell r="V272">
            <v>0</v>
          </cell>
          <cell r="W272">
            <v>0</v>
          </cell>
          <cell r="X272">
            <v>0</v>
          </cell>
          <cell r="Y272" t="str">
            <v/>
          </cell>
          <cell r="Z272">
            <v>0</v>
          </cell>
          <cell r="AA272" t="str">
            <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cell r="AY272"/>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cell r="BW272"/>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cell r="CV272"/>
          <cell r="CW272"/>
          <cell r="CX272"/>
          <cell r="CY272"/>
          <cell r="CZ272"/>
          <cell r="DA272"/>
          <cell r="DB272"/>
          <cell r="DC272"/>
          <cell r="DD272"/>
          <cell r="DE272"/>
          <cell r="DF272"/>
          <cell r="DG272"/>
          <cell r="DH272">
            <v>0</v>
          </cell>
          <cell r="DI272">
            <v>0</v>
          </cell>
          <cell r="DJ272">
            <v>0</v>
          </cell>
          <cell r="DK272">
            <v>0</v>
          </cell>
          <cell r="DL272">
            <v>0</v>
          </cell>
          <cell r="DM272">
            <v>0</v>
          </cell>
          <cell r="DN272">
            <v>0</v>
          </cell>
          <cell r="DO272">
            <v>0</v>
          </cell>
          <cell r="DP272">
            <v>0</v>
          </cell>
          <cell r="DQ272">
            <v>0</v>
          </cell>
          <cell r="DR272">
            <v>0</v>
          </cell>
          <cell r="DS272"/>
          <cell r="DT272"/>
          <cell r="DU272"/>
          <cell r="DV272"/>
          <cell r="DW272"/>
          <cell r="DX272"/>
          <cell r="DY272"/>
          <cell r="DZ272"/>
          <cell r="EA272"/>
          <cell r="EB272"/>
          <cell r="EC272"/>
          <cell r="ED272"/>
          <cell r="EE272"/>
          <cell r="EF272"/>
          <cell r="EG272">
            <v>0</v>
          </cell>
          <cell r="EH272">
            <v>0</v>
          </cell>
          <cell r="EI272">
            <v>0</v>
          </cell>
          <cell r="EJ272">
            <v>0</v>
          </cell>
          <cell r="EK272">
            <v>0</v>
          </cell>
          <cell r="EL272">
            <v>0</v>
          </cell>
          <cell r="EM272">
            <v>0</v>
          </cell>
          <cell r="EN272">
            <v>0</v>
          </cell>
          <cell r="EO272">
            <v>0</v>
          </cell>
          <cell r="EP272">
            <v>0</v>
          </cell>
          <cell r="EQ272">
            <v>0</v>
          </cell>
          <cell r="ER272">
            <v>0</v>
          </cell>
          <cell r="ES272"/>
          <cell r="ET272"/>
          <cell r="EU272"/>
          <cell r="EV272"/>
          <cell r="EW272"/>
          <cell r="EX272"/>
          <cell r="EY272"/>
          <cell r="EZ272"/>
          <cell r="FA272"/>
          <cell r="FB272"/>
          <cell r="FC272"/>
          <cell r="FD272"/>
          <cell r="FE272">
            <v>0</v>
          </cell>
          <cell r="FF272">
            <v>0</v>
          </cell>
          <cell r="FG272">
            <v>0</v>
          </cell>
          <cell r="FH272">
            <v>0</v>
          </cell>
          <cell r="FI272">
            <v>0</v>
          </cell>
          <cell r="FJ272">
            <v>0</v>
          </cell>
          <cell r="FK272">
            <v>0</v>
          </cell>
          <cell r="FL272">
            <v>0</v>
          </cell>
          <cell r="FM272">
            <v>0</v>
          </cell>
          <cell r="FN272">
            <v>0</v>
          </cell>
          <cell r="FO272">
            <v>0</v>
          </cell>
          <cell r="FP272">
            <v>0</v>
          </cell>
          <cell r="FQ272"/>
          <cell r="FR272"/>
          <cell r="FS272"/>
          <cell r="FT272"/>
          <cell r="FU272"/>
          <cell r="FV272"/>
          <cell r="FW272"/>
          <cell r="FX272"/>
          <cell r="FY272"/>
          <cell r="FZ272"/>
          <cell r="GA272"/>
          <cell r="GB272"/>
          <cell r="GC272">
            <v>0</v>
          </cell>
          <cell r="GD272">
            <v>0</v>
          </cell>
          <cell r="GE272">
            <v>0</v>
          </cell>
          <cell r="GF272">
            <v>0</v>
          </cell>
          <cell r="GG272">
            <v>0</v>
          </cell>
          <cell r="GH272">
            <v>0</v>
          </cell>
          <cell r="GI272">
            <v>0</v>
          </cell>
          <cell r="GJ272">
            <v>0</v>
          </cell>
          <cell r="GK272">
            <v>0</v>
          </cell>
          <cell r="GL272">
            <v>0</v>
          </cell>
          <cell r="GM272">
            <v>0</v>
          </cell>
          <cell r="GN272">
            <v>0</v>
          </cell>
          <cell r="GO272"/>
          <cell r="GP272">
            <v>0</v>
          </cell>
          <cell r="GQ272">
            <v>0</v>
          </cell>
          <cell r="GR272">
            <v>0</v>
          </cell>
          <cell r="GS272"/>
          <cell r="GT272"/>
          <cell r="GU272"/>
          <cell r="GV272"/>
          <cell r="GW272"/>
          <cell r="GX272"/>
          <cell r="GY272"/>
          <cell r="GZ272"/>
          <cell r="HA272"/>
          <cell r="HB272"/>
          <cell r="HC272">
            <v>0</v>
          </cell>
          <cell r="HD272">
            <v>0</v>
          </cell>
          <cell r="HE272">
            <v>0</v>
          </cell>
          <cell r="HF272">
            <v>0</v>
          </cell>
          <cell r="HG272">
            <v>0</v>
          </cell>
          <cell r="HH272">
            <v>0</v>
          </cell>
          <cell r="HI272">
            <v>0</v>
          </cell>
          <cell r="HJ272"/>
          <cell r="HK272"/>
          <cell r="HL272"/>
          <cell r="HM272"/>
          <cell r="HN272"/>
          <cell r="HO272">
            <v>0</v>
          </cell>
          <cell r="HP272">
            <v>0</v>
          </cell>
          <cell r="HQ272">
            <v>0</v>
          </cell>
          <cell r="HR272">
            <v>0</v>
          </cell>
          <cell r="HS272">
            <v>0</v>
          </cell>
          <cell r="HT272"/>
          <cell r="HU272">
            <v>0</v>
          </cell>
          <cell r="HV272"/>
          <cell r="HW272">
            <v>0</v>
          </cell>
          <cell r="HX272"/>
          <cell r="HY272">
            <v>0</v>
          </cell>
          <cell r="HZ272">
            <v>0</v>
          </cell>
          <cell r="IA272">
            <v>0</v>
          </cell>
          <cell r="IB272">
            <v>0</v>
          </cell>
          <cell r="IC272">
            <v>0</v>
          </cell>
          <cell r="ID272">
            <v>0</v>
          </cell>
          <cell r="IE272">
            <v>0</v>
          </cell>
          <cell r="IF272">
            <v>0</v>
          </cell>
          <cell r="IG272">
            <v>0</v>
          </cell>
          <cell r="IH272">
            <v>0</v>
          </cell>
          <cell r="II272">
            <v>0</v>
          </cell>
          <cell r="IJ272"/>
          <cell r="IK272"/>
          <cell r="IL272"/>
          <cell r="IM272">
            <v>0</v>
          </cell>
          <cell r="IN272">
            <v>4000</v>
          </cell>
        </row>
        <row r="273">
          <cell r="A273">
            <v>270</v>
          </cell>
          <cell r="B273" t="str">
            <v>Farrukhabad</v>
          </cell>
          <cell r="C273" t="str">
            <v>UTTAR PRADESH</v>
          </cell>
          <cell r="D273" t="str">
            <v>North</v>
          </cell>
          <cell r="E273" t="str">
            <v>SHREE LAKSHMAN ROLLING MILL (INDIA) LLP</v>
          </cell>
          <cell r="F273"/>
          <cell r="G273"/>
          <cell r="H273">
            <v>0.3</v>
          </cell>
          <cell r="I273"/>
          <cell r="J273" t="str">
            <v>Low</v>
          </cell>
          <cell r="K273"/>
          <cell r="L273"/>
          <cell r="M273"/>
          <cell r="N273" t="str">
            <v>Ashutosh Shukla</v>
          </cell>
          <cell r="O273">
            <v>9</v>
          </cell>
          <cell r="P273">
            <v>1200</v>
          </cell>
          <cell r="Q273">
            <v>1</v>
          </cell>
          <cell r="R273">
            <v>1</v>
          </cell>
          <cell r="S273">
            <v>1</v>
          </cell>
          <cell r="T273">
            <v>14</v>
          </cell>
          <cell r="U273">
            <v>0</v>
          </cell>
          <cell r="V273">
            <v>0</v>
          </cell>
          <cell r="W273">
            <v>0</v>
          </cell>
          <cell r="X273">
            <v>0</v>
          </cell>
          <cell r="Y273" t="str">
            <v/>
          </cell>
          <cell r="Z273">
            <v>0</v>
          </cell>
          <cell r="AA273" t="str">
            <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cell r="AY273"/>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cell r="BW273"/>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0</v>
          </cell>
          <cell r="CP273">
            <v>0</v>
          </cell>
          <cell r="CQ273">
            <v>0</v>
          </cell>
          <cell r="CR273">
            <v>0</v>
          </cell>
          <cell r="CS273">
            <v>0</v>
          </cell>
          <cell r="CT273">
            <v>0</v>
          </cell>
          <cell r="CU273"/>
          <cell r="CV273"/>
          <cell r="CW273"/>
          <cell r="CX273"/>
          <cell r="CY273"/>
          <cell r="CZ273"/>
          <cell r="DA273"/>
          <cell r="DB273"/>
          <cell r="DC273"/>
          <cell r="DD273"/>
          <cell r="DE273"/>
          <cell r="DF273"/>
          <cell r="DG273"/>
          <cell r="DH273">
            <v>0</v>
          </cell>
          <cell r="DI273">
            <v>0</v>
          </cell>
          <cell r="DJ273">
            <v>0</v>
          </cell>
          <cell r="DK273">
            <v>0</v>
          </cell>
          <cell r="DL273">
            <v>0</v>
          </cell>
          <cell r="DM273">
            <v>0</v>
          </cell>
          <cell r="DN273">
            <v>0</v>
          </cell>
          <cell r="DO273">
            <v>0</v>
          </cell>
          <cell r="DP273">
            <v>0</v>
          </cell>
          <cell r="DQ273">
            <v>0</v>
          </cell>
          <cell r="DR273">
            <v>0</v>
          </cell>
          <cell r="DS273"/>
          <cell r="DT273"/>
          <cell r="DU273"/>
          <cell r="DV273"/>
          <cell r="DW273"/>
          <cell r="DX273"/>
          <cell r="DY273"/>
          <cell r="DZ273"/>
          <cell r="EA273"/>
          <cell r="EB273"/>
          <cell r="EC273"/>
          <cell r="ED273"/>
          <cell r="EE273"/>
          <cell r="EF273"/>
          <cell r="EG273">
            <v>0</v>
          </cell>
          <cell r="EH273">
            <v>0</v>
          </cell>
          <cell r="EI273">
            <v>0</v>
          </cell>
          <cell r="EJ273">
            <v>0</v>
          </cell>
          <cell r="EK273">
            <v>0</v>
          </cell>
          <cell r="EL273">
            <v>0</v>
          </cell>
          <cell r="EM273">
            <v>0</v>
          </cell>
          <cell r="EN273">
            <v>0</v>
          </cell>
          <cell r="EO273">
            <v>0</v>
          </cell>
          <cell r="EP273">
            <v>0</v>
          </cell>
          <cell r="EQ273">
            <v>0</v>
          </cell>
          <cell r="ER273">
            <v>0</v>
          </cell>
          <cell r="ES273"/>
          <cell r="ET273"/>
          <cell r="EU273"/>
          <cell r="EV273"/>
          <cell r="EW273"/>
          <cell r="EX273"/>
          <cell r="EY273"/>
          <cell r="EZ273"/>
          <cell r="FA273"/>
          <cell r="FB273"/>
          <cell r="FC273"/>
          <cell r="FD273"/>
          <cell r="FE273">
            <v>0</v>
          </cell>
          <cell r="FF273">
            <v>0</v>
          </cell>
          <cell r="FG273">
            <v>0</v>
          </cell>
          <cell r="FH273">
            <v>0</v>
          </cell>
          <cell r="FI273">
            <v>0</v>
          </cell>
          <cell r="FJ273">
            <v>0</v>
          </cell>
          <cell r="FK273">
            <v>0</v>
          </cell>
          <cell r="FL273">
            <v>0</v>
          </cell>
          <cell r="FM273">
            <v>0</v>
          </cell>
          <cell r="FN273">
            <v>0</v>
          </cell>
          <cell r="FO273">
            <v>0</v>
          </cell>
          <cell r="FP273">
            <v>0</v>
          </cell>
          <cell r="FQ273"/>
          <cell r="FR273"/>
          <cell r="FS273"/>
          <cell r="FT273"/>
          <cell r="FU273"/>
          <cell r="FV273"/>
          <cell r="FW273"/>
          <cell r="FX273"/>
          <cell r="FY273"/>
          <cell r="FZ273"/>
          <cell r="GA273"/>
          <cell r="GB273"/>
          <cell r="GC273">
            <v>0</v>
          </cell>
          <cell r="GD273">
            <v>0</v>
          </cell>
          <cell r="GE273">
            <v>0</v>
          </cell>
          <cell r="GF273">
            <v>0</v>
          </cell>
          <cell r="GG273">
            <v>0</v>
          </cell>
          <cell r="GH273">
            <v>0</v>
          </cell>
          <cell r="GI273">
            <v>0</v>
          </cell>
          <cell r="GJ273">
            <v>0</v>
          </cell>
          <cell r="GK273">
            <v>0</v>
          </cell>
          <cell r="GL273">
            <v>0</v>
          </cell>
          <cell r="GM273">
            <v>0</v>
          </cell>
          <cell r="GN273">
            <v>0</v>
          </cell>
          <cell r="GO273"/>
          <cell r="GP273">
            <v>0</v>
          </cell>
          <cell r="GQ273">
            <v>0</v>
          </cell>
          <cell r="GR273">
            <v>0</v>
          </cell>
          <cell r="GS273"/>
          <cell r="GT273"/>
          <cell r="GU273"/>
          <cell r="GV273"/>
          <cell r="GW273"/>
          <cell r="GX273"/>
          <cell r="GY273"/>
          <cell r="GZ273"/>
          <cell r="HA273"/>
          <cell r="HB273"/>
          <cell r="HC273">
            <v>0</v>
          </cell>
          <cell r="HD273">
            <v>0</v>
          </cell>
          <cell r="HE273">
            <v>0</v>
          </cell>
          <cell r="HF273">
            <v>0</v>
          </cell>
          <cell r="HG273">
            <v>0</v>
          </cell>
          <cell r="HH273">
            <v>1</v>
          </cell>
          <cell r="HI273">
            <v>0</v>
          </cell>
          <cell r="HJ273"/>
          <cell r="HK273"/>
          <cell r="HL273"/>
          <cell r="HM273"/>
          <cell r="HN273"/>
          <cell r="HO273">
            <v>0</v>
          </cell>
          <cell r="HP273">
            <v>0</v>
          </cell>
          <cell r="HQ273">
            <v>0</v>
          </cell>
          <cell r="HR273">
            <v>0</v>
          </cell>
          <cell r="HS273">
            <v>0</v>
          </cell>
          <cell r="HT273"/>
          <cell r="HU273">
            <v>0</v>
          </cell>
          <cell r="HV273"/>
          <cell r="HW273">
            <v>0</v>
          </cell>
          <cell r="HX273"/>
          <cell r="HY273">
            <v>0</v>
          </cell>
          <cell r="HZ273">
            <v>0</v>
          </cell>
          <cell r="IA273">
            <v>0</v>
          </cell>
          <cell r="IB273">
            <v>0</v>
          </cell>
          <cell r="IC273">
            <v>0</v>
          </cell>
          <cell r="ID273">
            <v>0</v>
          </cell>
          <cell r="IE273">
            <v>0</v>
          </cell>
          <cell r="IF273">
            <v>0</v>
          </cell>
          <cell r="IG273">
            <v>0</v>
          </cell>
          <cell r="IH273">
            <v>0</v>
          </cell>
          <cell r="II273">
            <v>0</v>
          </cell>
          <cell r="IJ273"/>
          <cell r="IK273"/>
          <cell r="IL273"/>
          <cell r="IM273">
            <v>0</v>
          </cell>
          <cell r="IN273">
            <v>3450</v>
          </cell>
        </row>
        <row r="274">
          <cell r="A274">
            <v>271</v>
          </cell>
          <cell r="B274" t="str">
            <v>Siddharthnagar</v>
          </cell>
          <cell r="C274" t="str">
            <v>UTTAR PRADESH</v>
          </cell>
          <cell r="D274" t="str">
            <v>North</v>
          </cell>
          <cell r="E274" t="str">
            <v>GOBINDGARH IRON LLP</v>
          </cell>
          <cell r="F274"/>
          <cell r="G274"/>
          <cell r="H274">
            <v>0.3</v>
          </cell>
          <cell r="I274"/>
          <cell r="J274" t="str">
            <v>Low</v>
          </cell>
          <cell r="K274"/>
          <cell r="L274"/>
          <cell r="M274" t="str">
            <v>Mohd Ansari</v>
          </cell>
          <cell r="N274"/>
          <cell r="O274">
            <v>17</v>
          </cell>
          <cell r="P274">
            <v>1200</v>
          </cell>
          <cell r="Q274">
            <v>1</v>
          </cell>
          <cell r="R274">
            <v>1</v>
          </cell>
          <cell r="S274">
            <v>5</v>
          </cell>
          <cell r="T274">
            <v>0</v>
          </cell>
          <cell r="U274">
            <v>0</v>
          </cell>
          <cell r="V274">
            <v>0</v>
          </cell>
          <cell r="W274">
            <v>0</v>
          </cell>
          <cell r="X274">
            <v>0</v>
          </cell>
          <cell r="Y274" t="str">
            <v/>
          </cell>
          <cell r="Z274">
            <v>0</v>
          </cell>
          <cell r="AA274" t="str">
            <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cell r="AY274"/>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cell r="BW274"/>
          <cell r="BX274">
            <v>0</v>
          </cell>
          <cell r="BY274">
            <v>0</v>
          </cell>
          <cell r="BZ274">
            <v>0</v>
          </cell>
          <cell r="CA274">
            <v>0</v>
          </cell>
          <cell r="CB274">
            <v>0</v>
          </cell>
          <cell r="CC274">
            <v>0</v>
          </cell>
          <cell r="CD274">
            <v>0</v>
          </cell>
          <cell r="CE274">
            <v>0</v>
          </cell>
          <cell r="CF274">
            <v>0</v>
          </cell>
          <cell r="CG274">
            <v>0</v>
          </cell>
          <cell r="CH274">
            <v>0</v>
          </cell>
          <cell r="CI274">
            <v>0</v>
          </cell>
          <cell r="CJ274">
            <v>0</v>
          </cell>
          <cell r="CK274">
            <v>0</v>
          </cell>
          <cell r="CL274">
            <v>0</v>
          </cell>
          <cell r="CM274">
            <v>0</v>
          </cell>
          <cell r="CN274">
            <v>0</v>
          </cell>
          <cell r="CO274">
            <v>0</v>
          </cell>
          <cell r="CP274">
            <v>0</v>
          </cell>
          <cell r="CQ274">
            <v>0</v>
          </cell>
          <cell r="CR274">
            <v>0</v>
          </cell>
          <cell r="CS274">
            <v>0</v>
          </cell>
          <cell r="CT274">
            <v>0</v>
          </cell>
          <cell r="CU274"/>
          <cell r="CV274"/>
          <cell r="CW274"/>
          <cell r="CX274"/>
          <cell r="CY274"/>
          <cell r="CZ274"/>
          <cell r="DA274"/>
          <cell r="DB274"/>
          <cell r="DC274"/>
          <cell r="DD274"/>
          <cell r="DE274"/>
          <cell r="DF274"/>
          <cell r="DG274"/>
          <cell r="DH274">
            <v>0</v>
          </cell>
          <cell r="DI274">
            <v>0</v>
          </cell>
          <cell r="DJ274">
            <v>0</v>
          </cell>
          <cell r="DK274">
            <v>0</v>
          </cell>
          <cell r="DL274">
            <v>0</v>
          </cell>
          <cell r="DM274">
            <v>0</v>
          </cell>
          <cell r="DN274">
            <v>0</v>
          </cell>
          <cell r="DO274">
            <v>0</v>
          </cell>
          <cell r="DP274">
            <v>0</v>
          </cell>
          <cell r="DQ274">
            <v>0</v>
          </cell>
          <cell r="DR274">
            <v>0</v>
          </cell>
          <cell r="DS274"/>
          <cell r="DT274"/>
          <cell r="DU274"/>
          <cell r="DV274"/>
          <cell r="DW274"/>
          <cell r="DX274"/>
          <cell r="DY274"/>
          <cell r="DZ274"/>
          <cell r="EA274"/>
          <cell r="EB274"/>
          <cell r="EC274"/>
          <cell r="ED274"/>
          <cell r="EE274"/>
          <cell r="EF274"/>
          <cell r="EG274">
            <v>0</v>
          </cell>
          <cell r="EH274">
            <v>0</v>
          </cell>
          <cell r="EI274">
            <v>0</v>
          </cell>
          <cell r="EJ274">
            <v>0</v>
          </cell>
          <cell r="EK274">
            <v>0</v>
          </cell>
          <cell r="EL274">
            <v>0</v>
          </cell>
          <cell r="EM274">
            <v>0</v>
          </cell>
          <cell r="EN274">
            <v>0</v>
          </cell>
          <cell r="EO274">
            <v>0</v>
          </cell>
          <cell r="EP274">
            <v>0</v>
          </cell>
          <cell r="EQ274">
            <v>0</v>
          </cell>
          <cell r="ER274">
            <v>0</v>
          </cell>
          <cell r="ES274"/>
          <cell r="ET274"/>
          <cell r="EU274"/>
          <cell r="EV274"/>
          <cell r="EW274"/>
          <cell r="EX274"/>
          <cell r="EY274"/>
          <cell r="EZ274"/>
          <cell r="FA274"/>
          <cell r="FB274"/>
          <cell r="FC274"/>
          <cell r="FD274"/>
          <cell r="FE274">
            <v>0</v>
          </cell>
          <cell r="FF274">
            <v>0</v>
          </cell>
          <cell r="FG274">
            <v>0</v>
          </cell>
          <cell r="FH274">
            <v>0</v>
          </cell>
          <cell r="FI274">
            <v>0</v>
          </cell>
          <cell r="FJ274">
            <v>0</v>
          </cell>
          <cell r="FK274">
            <v>0</v>
          </cell>
          <cell r="FL274">
            <v>0</v>
          </cell>
          <cell r="FM274">
            <v>0</v>
          </cell>
          <cell r="FN274">
            <v>0</v>
          </cell>
          <cell r="FO274">
            <v>0</v>
          </cell>
          <cell r="FP274">
            <v>0</v>
          </cell>
          <cell r="FQ274"/>
          <cell r="FR274"/>
          <cell r="FS274"/>
          <cell r="FT274"/>
          <cell r="FU274"/>
          <cell r="FV274"/>
          <cell r="FW274"/>
          <cell r="FX274"/>
          <cell r="FY274"/>
          <cell r="FZ274"/>
          <cell r="GA274"/>
          <cell r="GB274"/>
          <cell r="GC274">
            <v>0</v>
          </cell>
          <cell r="GD274">
            <v>0</v>
          </cell>
          <cell r="GE274">
            <v>0</v>
          </cell>
          <cell r="GF274">
            <v>0</v>
          </cell>
          <cell r="GG274">
            <v>0</v>
          </cell>
          <cell r="GH274">
            <v>0</v>
          </cell>
          <cell r="GI274">
            <v>0</v>
          </cell>
          <cell r="GJ274">
            <v>0</v>
          </cell>
          <cell r="GK274">
            <v>0</v>
          </cell>
          <cell r="GL274">
            <v>0</v>
          </cell>
          <cell r="GM274">
            <v>0</v>
          </cell>
          <cell r="GN274">
            <v>0</v>
          </cell>
          <cell r="GO274"/>
          <cell r="GP274">
            <v>0</v>
          </cell>
          <cell r="GQ274">
            <v>0</v>
          </cell>
          <cell r="GR274">
            <v>0</v>
          </cell>
          <cell r="GS274"/>
          <cell r="GT274"/>
          <cell r="GU274"/>
          <cell r="GV274"/>
          <cell r="GW274"/>
          <cell r="GX274"/>
          <cell r="GY274"/>
          <cell r="GZ274"/>
          <cell r="HA274"/>
          <cell r="HB274"/>
          <cell r="HC274">
            <v>0</v>
          </cell>
          <cell r="HD274">
            <v>0</v>
          </cell>
          <cell r="HE274">
            <v>0</v>
          </cell>
          <cell r="HF274">
            <v>0</v>
          </cell>
          <cell r="HG274">
            <v>0</v>
          </cell>
          <cell r="HH274">
            <v>0</v>
          </cell>
          <cell r="HI274">
            <v>0</v>
          </cell>
          <cell r="HJ274"/>
          <cell r="HK274"/>
          <cell r="HL274"/>
          <cell r="HM274"/>
          <cell r="HN274"/>
          <cell r="HO274">
            <v>0</v>
          </cell>
          <cell r="HP274">
            <v>0</v>
          </cell>
          <cell r="HQ274">
            <v>0</v>
          </cell>
          <cell r="HR274">
            <v>0</v>
          </cell>
          <cell r="HS274">
            <v>0</v>
          </cell>
          <cell r="HT274"/>
          <cell r="HU274">
            <v>0</v>
          </cell>
          <cell r="HV274"/>
          <cell r="HW274">
            <v>0</v>
          </cell>
          <cell r="HX274"/>
          <cell r="HY274">
            <v>0</v>
          </cell>
          <cell r="HZ274">
            <v>0</v>
          </cell>
          <cell r="IA274">
            <v>0</v>
          </cell>
          <cell r="IB274">
            <v>0</v>
          </cell>
          <cell r="IC274">
            <v>0</v>
          </cell>
          <cell r="ID274">
            <v>0</v>
          </cell>
          <cell r="IE274">
            <v>0</v>
          </cell>
          <cell r="IF274">
            <v>0</v>
          </cell>
          <cell r="IG274">
            <v>0</v>
          </cell>
          <cell r="IH274">
            <v>0</v>
          </cell>
          <cell r="II274">
            <v>0</v>
          </cell>
          <cell r="IJ274"/>
          <cell r="IK274"/>
          <cell r="IL274"/>
          <cell r="IM274">
            <v>0</v>
          </cell>
          <cell r="IN274">
            <v>3500</v>
          </cell>
        </row>
        <row r="275">
          <cell r="A275">
            <v>272</v>
          </cell>
          <cell r="B275" t="str">
            <v>Sant Kabeer Nagar</v>
          </cell>
          <cell r="C275" t="str">
            <v>UTTAR PRADESH</v>
          </cell>
          <cell r="D275" t="str">
            <v>North</v>
          </cell>
          <cell r="E275" t="str">
            <v>GOBINDGARH IRON LLP</v>
          </cell>
          <cell r="F275"/>
          <cell r="G275"/>
          <cell r="H275">
            <v>0.3</v>
          </cell>
          <cell r="I275"/>
          <cell r="J275" t="str">
            <v>Low</v>
          </cell>
          <cell r="K275"/>
          <cell r="L275"/>
          <cell r="M275" t="str">
            <v>Mohd Ansari</v>
          </cell>
          <cell r="N275"/>
          <cell r="O275">
            <v>6</v>
          </cell>
          <cell r="P275">
            <v>1150</v>
          </cell>
          <cell r="Q275">
            <v>0</v>
          </cell>
          <cell r="R275">
            <v>0</v>
          </cell>
          <cell r="S275">
            <v>3</v>
          </cell>
          <cell r="T275">
            <v>8</v>
          </cell>
          <cell r="U275">
            <v>0</v>
          </cell>
          <cell r="V275">
            <v>1</v>
          </cell>
          <cell r="W275">
            <v>0</v>
          </cell>
          <cell r="X275">
            <v>0</v>
          </cell>
          <cell r="Y275" t="str">
            <v/>
          </cell>
          <cell r="Z275">
            <v>0</v>
          </cell>
          <cell r="AA275" t="str">
            <v/>
          </cell>
          <cell r="AB275">
            <v>0</v>
          </cell>
          <cell r="AC275">
            <v>0</v>
          </cell>
          <cell r="AD275">
            <v>5</v>
          </cell>
          <cell r="AE275">
            <v>9</v>
          </cell>
          <cell r="AF275">
            <v>10</v>
          </cell>
          <cell r="AG275">
            <v>5</v>
          </cell>
          <cell r="AH275">
            <v>7</v>
          </cell>
          <cell r="AI275">
            <v>5</v>
          </cell>
          <cell r="AJ275">
            <v>5</v>
          </cell>
          <cell r="AK275">
            <v>5</v>
          </cell>
          <cell r="AL275">
            <v>5</v>
          </cell>
          <cell r="AM275">
            <v>0</v>
          </cell>
          <cell r="AN275">
            <v>0</v>
          </cell>
          <cell r="AO275">
            <v>0</v>
          </cell>
          <cell r="AP275">
            <v>0</v>
          </cell>
          <cell r="AQ275">
            <v>0</v>
          </cell>
          <cell r="AR275">
            <v>0</v>
          </cell>
          <cell r="AS275">
            <v>0</v>
          </cell>
          <cell r="AT275">
            <v>0</v>
          </cell>
          <cell r="AU275">
            <v>0</v>
          </cell>
          <cell r="AV275">
            <v>0</v>
          </cell>
          <cell r="AW275">
            <v>0</v>
          </cell>
          <cell r="AX275"/>
          <cell r="AY275"/>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cell r="BW275"/>
          <cell r="BX275">
            <v>1</v>
          </cell>
          <cell r="BY275">
            <v>0</v>
          </cell>
          <cell r="BZ275">
            <v>0</v>
          </cell>
          <cell r="CA275">
            <v>1</v>
          </cell>
          <cell r="CB275">
            <v>1</v>
          </cell>
          <cell r="CC275">
            <v>1</v>
          </cell>
          <cell r="CD275">
            <v>1</v>
          </cell>
          <cell r="CE275">
            <v>1</v>
          </cell>
          <cell r="CF275">
            <v>1</v>
          </cell>
          <cell r="CG275">
            <v>1</v>
          </cell>
          <cell r="CH275">
            <v>1</v>
          </cell>
          <cell r="CI275">
            <v>1</v>
          </cell>
          <cell r="CJ275">
            <v>0</v>
          </cell>
          <cell r="CK275">
            <v>0</v>
          </cell>
          <cell r="CL275">
            <v>0</v>
          </cell>
          <cell r="CM275">
            <v>0</v>
          </cell>
          <cell r="CN275">
            <v>0</v>
          </cell>
          <cell r="CO275">
            <v>0</v>
          </cell>
          <cell r="CP275">
            <v>0</v>
          </cell>
          <cell r="CQ275">
            <v>0</v>
          </cell>
          <cell r="CR275">
            <v>0</v>
          </cell>
          <cell r="CS275">
            <v>0</v>
          </cell>
          <cell r="CT275">
            <v>0</v>
          </cell>
          <cell r="CU275"/>
          <cell r="CV275"/>
          <cell r="CW275"/>
          <cell r="CX275"/>
          <cell r="CY275"/>
          <cell r="CZ275"/>
          <cell r="DA275"/>
          <cell r="DB275"/>
          <cell r="DC275"/>
          <cell r="DD275"/>
          <cell r="DE275"/>
          <cell r="DF275"/>
          <cell r="DG275"/>
          <cell r="DH275">
            <v>1</v>
          </cell>
          <cell r="DI275">
            <v>1</v>
          </cell>
          <cell r="DJ275">
            <v>0</v>
          </cell>
          <cell r="DK275">
            <v>0</v>
          </cell>
          <cell r="DL275">
            <v>0</v>
          </cell>
          <cell r="DM275">
            <v>0</v>
          </cell>
          <cell r="DN275">
            <v>0</v>
          </cell>
          <cell r="DO275">
            <v>0</v>
          </cell>
          <cell r="DP275">
            <v>0</v>
          </cell>
          <cell r="DQ275">
            <v>0</v>
          </cell>
          <cell r="DR275">
            <v>0</v>
          </cell>
          <cell r="DS275"/>
          <cell r="DT275"/>
          <cell r="DU275"/>
          <cell r="DV275"/>
          <cell r="DW275"/>
          <cell r="DX275"/>
          <cell r="DY275"/>
          <cell r="DZ275"/>
          <cell r="EA275"/>
          <cell r="EB275"/>
          <cell r="EC275"/>
          <cell r="ED275"/>
          <cell r="EE275"/>
          <cell r="EF275"/>
          <cell r="EG275">
            <v>0</v>
          </cell>
          <cell r="EH275">
            <v>0</v>
          </cell>
          <cell r="EI275">
            <v>0</v>
          </cell>
          <cell r="EJ275">
            <v>0</v>
          </cell>
          <cell r="EK275">
            <v>0</v>
          </cell>
          <cell r="EL275">
            <v>0</v>
          </cell>
          <cell r="EM275">
            <v>0</v>
          </cell>
          <cell r="EN275">
            <v>0</v>
          </cell>
          <cell r="EO275">
            <v>0</v>
          </cell>
          <cell r="EP275">
            <v>0</v>
          </cell>
          <cell r="EQ275">
            <v>0</v>
          </cell>
          <cell r="ER275">
            <v>0</v>
          </cell>
          <cell r="ES275"/>
          <cell r="ET275"/>
          <cell r="EU275"/>
          <cell r="EV275"/>
          <cell r="EW275"/>
          <cell r="EX275"/>
          <cell r="EY275"/>
          <cell r="EZ275"/>
          <cell r="FA275"/>
          <cell r="FB275"/>
          <cell r="FC275"/>
          <cell r="FD275"/>
          <cell r="FE275">
            <v>0</v>
          </cell>
          <cell r="FF275">
            <v>0</v>
          </cell>
          <cell r="FG275">
            <v>0</v>
          </cell>
          <cell r="FH275">
            <v>0</v>
          </cell>
          <cell r="FI275">
            <v>0</v>
          </cell>
          <cell r="FJ275">
            <v>0</v>
          </cell>
          <cell r="FK275">
            <v>0</v>
          </cell>
          <cell r="FL275">
            <v>0</v>
          </cell>
          <cell r="FM275">
            <v>0</v>
          </cell>
          <cell r="FN275">
            <v>0</v>
          </cell>
          <cell r="FO275">
            <v>0</v>
          </cell>
          <cell r="FP275">
            <v>0</v>
          </cell>
          <cell r="FQ275"/>
          <cell r="FR275"/>
          <cell r="FS275"/>
          <cell r="FT275"/>
          <cell r="FU275"/>
          <cell r="FV275"/>
          <cell r="FW275"/>
          <cell r="FX275"/>
          <cell r="FY275"/>
          <cell r="FZ275"/>
          <cell r="GA275"/>
          <cell r="GB275"/>
          <cell r="GC275">
            <v>0</v>
          </cell>
          <cell r="GD275">
            <v>0</v>
          </cell>
          <cell r="GE275">
            <v>0</v>
          </cell>
          <cell r="GF275">
            <v>0</v>
          </cell>
          <cell r="GG275">
            <v>0</v>
          </cell>
          <cell r="GH275">
            <v>0</v>
          </cell>
          <cell r="GI275">
            <v>0</v>
          </cell>
          <cell r="GJ275">
            <v>0</v>
          </cell>
          <cell r="GK275">
            <v>0</v>
          </cell>
          <cell r="GL275">
            <v>0</v>
          </cell>
          <cell r="GM275">
            <v>0</v>
          </cell>
          <cell r="GN275">
            <v>0</v>
          </cell>
          <cell r="GO275"/>
          <cell r="GP275">
            <v>0</v>
          </cell>
          <cell r="GQ275">
            <v>0</v>
          </cell>
          <cell r="GR275">
            <v>0</v>
          </cell>
          <cell r="GS275"/>
          <cell r="GT275"/>
          <cell r="GU275"/>
          <cell r="GV275"/>
          <cell r="GW275"/>
          <cell r="GX275"/>
          <cell r="GY275"/>
          <cell r="GZ275"/>
          <cell r="HA275"/>
          <cell r="HB275"/>
          <cell r="HC275">
            <v>0</v>
          </cell>
          <cell r="HD275">
            <v>0</v>
          </cell>
          <cell r="HE275">
            <v>0</v>
          </cell>
          <cell r="HF275">
            <v>0</v>
          </cell>
          <cell r="HG275">
            <v>0</v>
          </cell>
          <cell r="HH275">
            <v>0</v>
          </cell>
          <cell r="HI275">
            <v>0</v>
          </cell>
          <cell r="HJ275"/>
          <cell r="HK275"/>
          <cell r="HL275"/>
          <cell r="HM275"/>
          <cell r="HN275"/>
          <cell r="HO275">
            <v>0</v>
          </cell>
          <cell r="HP275">
            <v>0</v>
          </cell>
          <cell r="HQ275">
            <v>0</v>
          </cell>
          <cell r="HR275">
            <v>0</v>
          </cell>
          <cell r="HS275">
            <v>0</v>
          </cell>
          <cell r="HT275"/>
          <cell r="HU275">
            <v>0</v>
          </cell>
          <cell r="HV275"/>
          <cell r="HW275">
            <v>0</v>
          </cell>
          <cell r="HX275"/>
          <cell r="HY275">
            <v>0</v>
          </cell>
          <cell r="HZ275">
            <v>0</v>
          </cell>
          <cell r="IA275">
            <v>56</v>
          </cell>
          <cell r="IB275">
            <v>0</v>
          </cell>
          <cell r="IC275">
            <v>4.666666666666667</v>
          </cell>
          <cell r="ID275">
            <v>0</v>
          </cell>
          <cell r="IE275">
            <v>1.6666666666666667</v>
          </cell>
          <cell r="IF275">
            <v>8</v>
          </cell>
          <cell r="IG275">
            <v>5.666666666666667</v>
          </cell>
          <cell r="IH275">
            <v>3.3333333333333335</v>
          </cell>
          <cell r="II275">
            <v>0</v>
          </cell>
          <cell r="IJ275"/>
          <cell r="IK275"/>
          <cell r="IL275"/>
          <cell r="IM275">
            <v>0</v>
          </cell>
          <cell r="IN275">
            <v>2400</v>
          </cell>
        </row>
        <row r="276">
          <cell r="A276">
            <v>273</v>
          </cell>
          <cell r="B276" t="str">
            <v>Basti</v>
          </cell>
          <cell r="C276" t="str">
            <v>UTTAR PRADESH</v>
          </cell>
          <cell r="D276" t="str">
            <v>North</v>
          </cell>
          <cell r="E276" t="str">
            <v>GOBINDGARH IRON LLP</v>
          </cell>
          <cell r="F276"/>
          <cell r="G276"/>
          <cell r="H276">
            <v>0.3</v>
          </cell>
          <cell r="I276"/>
          <cell r="J276" t="str">
            <v>Low</v>
          </cell>
          <cell r="K276"/>
          <cell r="L276"/>
          <cell r="M276" t="str">
            <v>Mohd Ansari</v>
          </cell>
          <cell r="N276"/>
          <cell r="O276">
            <v>15</v>
          </cell>
          <cell r="P276">
            <v>1050</v>
          </cell>
          <cell r="Q276">
            <v>1</v>
          </cell>
          <cell r="R276">
            <v>1</v>
          </cell>
          <cell r="S276">
            <v>4</v>
          </cell>
          <cell r="T276">
            <v>1</v>
          </cell>
          <cell r="U276">
            <v>0</v>
          </cell>
          <cell r="V276">
            <v>1</v>
          </cell>
          <cell r="W276">
            <v>0</v>
          </cell>
          <cell r="X276">
            <v>0</v>
          </cell>
          <cell r="Y276" t="str">
            <v/>
          </cell>
          <cell r="Z276">
            <v>0</v>
          </cell>
          <cell r="AA276" t="str">
            <v/>
          </cell>
          <cell r="AB276">
            <v>10</v>
          </cell>
          <cell r="AC276">
            <v>5</v>
          </cell>
          <cell r="AD276">
            <v>0</v>
          </cell>
          <cell r="AE276">
            <v>0</v>
          </cell>
          <cell r="AF276">
            <v>5</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cell r="AY276"/>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cell r="BW276"/>
          <cell r="BX276">
            <v>1</v>
          </cell>
          <cell r="BY276">
            <v>1</v>
          </cell>
          <cell r="BZ276">
            <v>1</v>
          </cell>
          <cell r="CA276">
            <v>0</v>
          </cell>
          <cell r="CB276">
            <v>0</v>
          </cell>
          <cell r="CC276">
            <v>1</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0</v>
          </cell>
          <cell r="CS276">
            <v>0</v>
          </cell>
          <cell r="CT276">
            <v>0</v>
          </cell>
          <cell r="CU276"/>
          <cell r="CV276"/>
          <cell r="CW276"/>
          <cell r="CX276"/>
          <cell r="CY276"/>
          <cell r="CZ276"/>
          <cell r="DA276"/>
          <cell r="DB276"/>
          <cell r="DC276"/>
          <cell r="DD276"/>
          <cell r="DE276"/>
          <cell r="DF276"/>
          <cell r="DG276"/>
          <cell r="DH276">
            <v>0</v>
          </cell>
          <cell r="DI276">
            <v>0</v>
          </cell>
          <cell r="DJ276">
            <v>0</v>
          </cell>
          <cell r="DK276">
            <v>0</v>
          </cell>
          <cell r="DL276">
            <v>0</v>
          </cell>
          <cell r="DM276">
            <v>0</v>
          </cell>
          <cell r="DN276">
            <v>0</v>
          </cell>
          <cell r="DO276">
            <v>0</v>
          </cell>
          <cell r="DP276">
            <v>0</v>
          </cell>
          <cell r="DQ276">
            <v>0</v>
          </cell>
          <cell r="DR276">
            <v>0</v>
          </cell>
          <cell r="DS276"/>
          <cell r="DT276"/>
          <cell r="DU276"/>
          <cell r="DV276"/>
          <cell r="DW276"/>
          <cell r="DX276"/>
          <cell r="DY276"/>
          <cell r="DZ276"/>
          <cell r="EA276"/>
          <cell r="EB276"/>
          <cell r="EC276"/>
          <cell r="ED276"/>
          <cell r="EE276"/>
          <cell r="EF276"/>
          <cell r="EG276">
            <v>0</v>
          </cell>
          <cell r="EH276">
            <v>0</v>
          </cell>
          <cell r="EI276">
            <v>0</v>
          </cell>
          <cell r="EJ276">
            <v>0</v>
          </cell>
          <cell r="EK276">
            <v>0</v>
          </cell>
          <cell r="EL276">
            <v>0</v>
          </cell>
          <cell r="EM276">
            <v>0</v>
          </cell>
          <cell r="EN276">
            <v>0</v>
          </cell>
          <cell r="EO276">
            <v>0</v>
          </cell>
          <cell r="EP276">
            <v>0</v>
          </cell>
          <cell r="EQ276">
            <v>0</v>
          </cell>
          <cell r="ER276">
            <v>0</v>
          </cell>
          <cell r="ES276"/>
          <cell r="ET276"/>
          <cell r="EU276"/>
          <cell r="EV276"/>
          <cell r="EW276"/>
          <cell r="EX276"/>
          <cell r="EY276"/>
          <cell r="EZ276"/>
          <cell r="FA276"/>
          <cell r="FB276"/>
          <cell r="FC276"/>
          <cell r="FD276"/>
          <cell r="FE276">
            <v>0</v>
          </cell>
          <cell r="FF276">
            <v>0</v>
          </cell>
          <cell r="FG276">
            <v>0</v>
          </cell>
          <cell r="FH276">
            <v>0</v>
          </cell>
          <cell r="FI276">
            <v>0</v>
          </cell>
          <cell r="FJ276">
            <v>0</v>
          </cell>
          <cell r="FK276">
            <v>0</v>
          </cell>
          <cell r="FL276">
            <v>0</v>
          </cell>
          <cell r="FM276">
            <v>0</v>
          </cell>
          <cell r="FN276">
            <v>0</v>
          </cell>
          <cell r="FO276">
            <v>0</v>
          </cell>
          <cell r="FP276">
            <v>0</v>
          </cell>
          <cell r="FQ276"/>
          <cell r="FR276"/>
          <cell r="FS276"/>
          <cell r="FT276"/>
          <cell r="FU276"/>
          <cell r="FV276"/>
          <cell r="FW276"/>
          <cell r="FX276"/>
          <cell r="FY276"/>
          <cell r="FZ276"/>
          <cell r="GA276"/>
          <cell r="GB276"/>
          <cell r="GC276">
            <v>0</v>
          </cell>
          <cell r="GD276">
            <v>0</v>
          </cell>
          <cell r="GE276">
            <v>0</v>
          </cell>
          <cell r="GF276">
            <v>0</v>
          </cell>
          <cell r="GG276">
            <v>0</v>
          </cell>
          <cell r="GH276">
            <v>0</v>
          </cell>
          <cell r="GI276">
            <v>0</v>
          </cell>
          <cell r="GJ276">
            <v>0</v>
          </cell>
          <cell r="GK276">
            <v>0</v>
          </cell>
          <cell r="GL276">
            <v>0</v>
          </cell>
          <cell r="GM276">
            <v>0</v>
          </cell>
          <cell r="GN276">
            <v>0</v>
          </cell>
          <cell r="GO276"/>
          <cell r="GP276">
            <v>0</v>
          </cell>
          <cell r="GQ276">
            <v>0</v>
          </cell>
          <cell r="GR276">
            <v>0</v>
          </cell>
          <cell r="GS276"/>
          <cell r="GT276"/>
          <cell r="GU276"/>
          <cell r="GV276"/>
          <cell r="GW276"/>
          <cell r="GX276"/>
          <cell r="GY276"/>
          <cell r="GZ276"/>
          <cell r="HA276"/>
          <cell r="HB276"/>
          <cell r="HC276">
            <v>0</v>
          </cell>
          <cell r="HD276">
            <v>0</v>
          </cell>
          <cell r="HE276">
            <v>0</v>
          </cell>
          <cell r="HF276">
            <v>0</v>
          </cell>
          <cell r="HG276">
            <v>0</v>
          </cell>
          <cell r="HH276">
            <v>0</v>
          </cell>
          <cell r="HI276">
            <v>0</v>
          </cell>
          <cell r="HJ276"/>
          <cell r="HK276"/>
          <cell r="HL276"/>
          <cell r="HM276"/>
          <cell r="HN276"/>
          <cell r="HO276">
            <v>0</v>
          </cell>
          <cell r="HP276">
            <v>0</v>
          </cell>
          <cell r="HQ276">
            <v>0</v>
          </cell>
          <cell r="HR276">
            <v>0</v>
          </cell>
          <cell r="HS276">
            <v>0</v>
          </cell>
          <cell r="HT276"/>
          <cell r="HU276">
            <v>0</v>
          </cell>
          <cell r="HV276"/>
          <cell r="HW276">
            <v>0</v>
          </cell>
          <cell r="HX276"/>
          <cell r="HY276">
            <v>0</v>
          </cell>
          <cell r="HZ276">
            <v>0</v>
          </cell>
          <cell r="IA276">
            <v>20</v>
          </cell>
          <cell r="IB276">
            <v>0</v>
          </cell>
          <cell r="IC276">
            <v>1.6666666666666667</v>
          </cell>
          <cell r="ID276">
            <v>0</v>
          </cell>
          <cell r="IE276">
            <v>5</v>
          </cell>
          <cell r="IF276">
            <v>1.6666666666666667</v>
          </cell>
          <cell r="IG276">
            <v>0</v>
          </cell>
          <cell r="IH276">
            <v>0</v>
          </cell>
          <cell r="II276">
            <v>0</v>
          </cell>
          <cell r="IJ276"/>
          <cell r="IK276"/>
          <cell r="IL276"/>
          <cell r="IM276">
            <v>0</v>
          </cell>
          <cell r="IN276">
            <v>3500</v>
          </cell>
        </row>
        <row r="277">
          <cell r="A277">
            <v>274</v>
          </cell>
          <cell r="B277" t="str">
            <v>Aligarh</v>
          </cell>
          <cell r="C277" t="str">
            <v>UTTAR PRADESH</v>
          </cell>
          <cell r="D277" t="str">
            <v>North</v>
          </cell>
          <cell r="E277" t="str">
            <v>Dinesh Steel Private Limited</v>
          </cell>
          <cell r="F277"/>
          <cell r="G277"/>
          <cell r="H277">
            <v>0.5</v>
          </cell>
          <cell r="I277"/>
          <cell r="J277" t="str">
            <v>Medium</v>
          </cell>
          <cell r="K277">
            <v>1</v>
          </cell>
          <cell r="L277"/>
          <cell r="M277" t="str">
            <v>Pankaj Garg</v>
          </cell>
          <cell r="N277"/>
          <cell r="O277">
            <v>9</v>
          </cell>
          <cell r="P277">
            <v>3000</v>
          </cell>
          <cell r="Q277">
            <v>0</v>
          </cell>
          <cell r="R277">
            <v>1</v>
          </cell>
          <cell r="S277">
            <v>3</v>
          </cell>
          <cell r="T277">
            <v>8</v>
          </cell>
          <cell r="U277">
            <v>0</v>
          </cell>
          <cell r="V277">
            <v>8</v>
          </cell>
          <cell r="W277">
            <v>0</v>
          </cell>
          <cell r="X277">
            <v>770</v>
          </cell>
          <cell r="Y277">
            <v>6.1159740259740261E-2</v>
          </cell>
          <cell r="Z277">
            <v>0.25666666666666665</v>
          </cell>
          <cell r="AA277">
            <v>1.5697666666666665E-2</v>
          </cell>
          <cell r="AB277">
            <v>44</v>
          </cell>
          <cell r="AC277">
            <v>38.049999999999997</v>
          </cell>
          <cell r="AD277">
            <v>34</v>
          </cell>
          <cell r="AE277">
            <v>18.535</v>
          </cell>
          <cell r="AF277">
            <v>28</v>
          </cell>
          <cell r="AG277">
            <v>151.9</v>
          </cell>
          <cell r="AH277">
            <v>102</v>
          </cell>
          <cell r="AI277">
            <v>67</v>
          </cell>
          <cell r="AJ277">
            <v>150</v>
          </cell>
          <cell r="AK277">
            <v>80.105000000000004</v>
          </cell>
          <cell r="AL277">
            <v>47.55</v>
          </cell>
          <cell r="AM277">
            <v>54.67</v>
          </cell>
          <cell r="AN277">
            <v>62</v>
          </cell>
          <cell r="AO277">
            <v>54</v>
          </cell>
          <cell r="AP277">
            <v>45</v>
          </cell>
          <cell r="AQ277">
            <v>12.31</v>
          </cell>
          <cell r="AR277">
            <v>11.95</v>
          </cell>
          <cell r="AS277">
            <v>27.08</v>
          </cell>
          <cell r="AT277">
            <v>21.98</v>
          </cell>
          <cell r="AU277">
            <v>69.19</v>
          </cell>
          <cell r="AV277">
            <v>91.42</v>
          </cell>
          <cell r="AW277">
            <v>76</v>
          </cell>
          <cell r="AX277"/>
          <cell r="AY277"/>
          <cell r="AZ277">
            <v>0</v>
          </cell>
          <cell r="BA277">
            <v>2</v>
          </cell>
          <cell r="BB277">
            <v>2</v>
          </cell>
          <cell r="BC277">
            <v>0</v>
          </cell>
          <cell r="BD277">
            <v>0</v>
          </cell>
          <cell r="BE277">
            <v>1</v>
          </cell>
          <cell r="BF277">
            <v>1</v>
          </cell>
          <cell r="BG277">
            <v>0</v>
          </cell>
          <cell r="BH277">
            <v>1</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cell r="BW277"/>
          <cell r="BX277">
            <v>8</v>
          </cell>
          <cell r="BY277">
            <v>1</v>
          </cell>
          <cell r="BZ277">
            <v>3</v>
          </cell>
          <cell r="CA277">
            <v>3</v>
          </cell>
          <cell r="CB277">
            <v>1</v>
          </cell>
          <cell r="CC277">
            <v>3</v>
          </cell>
          <cell r="CD277">
            <v>4</v>
          </cell>
          <cell r="CE277">
            <v>4</v>
          </cell>
          <cell r="CF277">
            <v>3</v>
          </cell>
          <cell r="CG277">
            <v>5</v>
          </cell>
          <cell r="CH277">
            <v>3</v>
          </cell>
          <cell r="CI277">
            <v>3</v>
          </cell>
          <cell r="CJ277">
            <v>3</v>
          </cell>
          <cell r="CK277">
            <v>2</v>
          </cell>
          <cell r="CL277">
            <v>3</v>
          </cell>
          <cell r="CM277">
            <v>2</v>
          </cell>
          <cell r="CN277">
            <v>1</v>
          </cell>
          <cell r="CO277">
            <v>1</v>
          </cell>
          <cell r="CP277">
            <v>2</v>
          </cell>
          <cell r="CQ277">
            <v>1</v>
          </cell>
          <cell r="CR277">
            <v>3</v>
          </cell>
          <cell r="CS277">
            <v>5</v>
          </cell>
          <cell r="CT277">
            <v>3</v>
          </cell>
          <cell r="CU277"/>
          <cell r="CV277"/>
          <cell r="CW277"/>
          <cell r="CX277"/>
          <cell r="CY277"/>
          <cell r="CZ277"/>
          <cell r="DA277"/>
          <cell r="DB277"/>
          <cell r="DC277"/>
          <cell r="DD277"/>
          <cell r="DE277"/>
          <cell r="DF277"/>
          <cell r="DG277"/>
          <cell r="DH277">
            <v>5</v>
          </cell>
          <cell r="DI277">
            <v>3</v>
          </cell>
          <cell r="DJ277">
            <v>4</v>
          </cell>
          <cell r="DK277">
            <v>4</v>
          </cell>
          <cell r="DL277">
            <v>4</v>
          </cell>
          <cell r="DM277">
            <v>2</v>
          </cell>
          <cell r="DN277">
            <v>3</v>
          </cell>
          <cell r="DO277">
            <v>3</v>
          </cell>
          <cell r="DP277">
            <v>5</v>
          </cell>
          <cell r="DQ277">
            <v>5</v>
          </cell>
          <cell r="DR277">
            <v>5</v>
          </cell>
          <cell r="DS277"/>
          <cell r="DT277"/>
          <cell r="DU277"/>
          <cell r="DV277"/>
          <cell r="DW277"/>
          <cell r="DX277"/>
          <cell r="DY277"/>
          <cell r="DZ277"/>
          <cell r="EA277"/>
          <cell r="EB277"/>
          <cell r="EC277"/>
          <cell r="ED277"/>
          <cell r="EE277"/>
          <cell r="EF277"/>
          <cell r="EG277">
            <v>0</v>
          </cell>
          <cell r="EH277">
            <v>0</v>
          </cell>
          <cell r="EI277">
            <v>0</v>
          </cell>
          <cell r="EJ277">
            <v>0</v>
          </cell>
          <cell r="EK277">
            <v>0</v>
          </cell>
          <cell r="EL277">
            <v>0</v>
          </cell>
          <cell r="EM277">
            <v>0</v>
          </cell>
          <cell r="EN277">
            <v>0</v>
          </cell>
          <cell r="EO277">
            <v>0</v>
          </cell>
          <cell r="EP277">
            <v>0</v>
          </cell>
          <cell r="EQ277">
            <v>0</v>
          </cell>
          <cell r="ER277">
            <v>0</v>
          </cell>
          <cell r="ES277"/>
          <cell r="ET277"/>
          <cell r="EU277"/>
          <cell r="EV277"/>
          <cell r="EW277"/>
          <cell r="EX277"/>
          <cell r="EY277"/>
          <cell r="EZ277"/>
          <cell r="FA277"/>
          <cell r="FB277"/>
          <cell r="FC277"/>
          <cell r="FD277"/>
          <cell r="FE277">
            <v>0</v>
          </cell>
          <cell r="FF277">
            <v>0</v>
          </cell>
          <cell r="FG277">
            <v>0</v>
          </cell>
          <cell r="FH277">
            <v>0</v>
          </cell>
          <cell r="FI277">
            <v>0</v>
          </cell>
          <cell r="FJ277">
            <v>0</v>
          </cell>
          <cell r="FK277">
            <v>0</v>
          </cell>
          <cell r="FL277">
            <v>0</v>
          </cell>
          <cell r="FM277">
            <v>0</v>
          </cell>
          <cell r="FN277">
            <v>0</v>
          </cell>
          <cell r="FO277">
            <v>0</v>
          </cell>
          <cell r="FP277">
            <v>0</v>
          </cell>
          <cell r="FQ277"/>
          <cell r="FR277"/>
          <cell r="FS277"/>
          <cell r="FT277"/>
          <cell r="FU277"/>
          <cell r="FV277"/>
          <cell r="FW277"/>
          <cell r="FX277"/>
          <cell r="FY277"/>
          <cell r="FZ277"/>
          <cell r="GA277"/>
          <cell r="GB277"/>
          <cell r="GC277">
            <v>0</v>
          </cell>
          <cell r="GD277">
            <v>0</v>
          </cell>
          <cell r="GE277">
            <v>0</v>
          </cell>
          <cell r="GF277">
            <v>0</v>
          </cell>
          <cell r="GG277">
            <v>0</v>
          </cell>
          <cell r="GH277">
            <v>0</v>
          </cell>
          <cell r="GI277">
            <v>0</v>
          </cell>
          <cell r="GJ277">
            <v>0</v>
          </cell>
          <cell r="GK277">
            <v>0</v>
          </cell>
          <cell r="GL277">
            <v>0</v>
          </cell>
          <cell r="GM277">
            <v>0</v>
          </cell>
          <cell r="GN277">
            <v>0</v>
          </cell>
          <cell r="GO277"/>
          <cell r="GP277">
            <v>0</v>
          </cell>
          <cell r="GQ277">
            <v>0</v>
          </cell>
          <cell r="GR277">
            <v>1</v>
          </cell>
          <cell r="GS277"/>
          <cell r="GT277"/>
          <cell r="GU277"/>
          <cell r="GV277"/>
          <cell r="GW277"/>
          <cell r="GX277"/>
          <cell r="GY277"/>
          <cell r="GZ277"/>
          <cell r="HA277"/>
          <cell r="HB277"/>
          <cell r="HC277">
            <v>0</v>
          </cell>
          <cell r="HD277">
            <v>1</v>
          </cell>
          <cell r="HE277">
            <v>1</v>
          </cell>
          <cell r="HF277">
            <v>0</v>
          </cell>
          <cell r="HG277">
            <v>0</v>
          </cell>
          <cell r="HH277">
            <v>0</v>
          </cell>
          <cell r="HI277">
            <v>0</v>
          </cell>
          <cell r="HJ277"/>
          <cell r="HK277"/>
          <cell r="HL277"/>
          <cell r="HM277"/>
          <cell r="HN277"/>
          <cell r="HO277">
            <v>0</v>
          </cell>
          <cell r="HP277">
            <v>0</v>
          </cell>
          <cell r="HQ277">
            <v>0</v>
          </cell>
          <cell r="HR277">
            <v>0</v>
          </cell>
          <cell r="HS277">
            <v>0</v>
          </cell>
          <cell r="HT277"/>
          <cell r="HU277">
            <v>0</v>
          </cell>
          <cell r="HV277"/>
          <cell r="HW277">
            <v>0</v>
          </cell>
          <cell r="HX277"/>
          <cell r="HY277">
            <v>0</v>
          </cell>
          <cell r="HZ277">
            <v>0</v>
          </cell>
          <cell r="IA277">
            <v>815.81</v>
          </cell>
          <cell r="IB277">
            <v>470.93</v>
          </cell>
          <cell r="IC277">
            <v>67.984166666666667</v>
          </cell>
          <cell r="ID277">
            <v>47.093000000000004</v>
          </cell>
          <cell r="IE277">
            <v>38.68333333333333</v>
          </cell>
          <cell r="IF277">
            <v>66.144999999999996</v>
          </cell>
          <cell r="IG277">
            <v>106.33333333333333</v>
          </cell>
          <cell r="IH277">
            <v>60.774999999999999</v>
          </cell>
          <cell r="II277">
            <v>53.666666666666664</v>
          </cell>
          <cell r="IJ277"/>
          <cell r="IK277"/>
          <cell r="IL277"/>
          <cell r="IM277">
            <v>78.87</v>
          </cell>
          <cell r="IN277">
            <v>3000</v>
          </cell>
        </row>
        <row r="278">
          <cell r="A278">
            <v>275</v>
          </cell>
          <cell r="B278" t="str">
            <v>Auraiya</v>
          </cell>
          <cell r="C278" t="str">
            <v>UTTAR PRADESH</v>
          </cell>
          <cell r="D278" t="str">
            <v>North</v>
          </cell>
          <cell r="E278" t="str">
            <v>SHREE LAKSHMAN ROLLING MILL (INDIA) LLP</v>
          </cell>
          <cell r="F278"/>
          <cell r="G278"/>
          <cell r="H278">
            <v>0.3</v>
          </cell>
          <cell r="I278"/>
          <cell r="J278" t="str">
            <v>Low</v>
          </cell>
          <cell r="K278"/>
          <cell r="L278"/>
          <cell r="M278"/>
          <cell r="N278" t="str">
            <v>Ashutosh Shukla</v>
          </cell>
          <cell r="O278">
            <v>9</v>
          </cell>
          <cell r="P278">
            <v>1000</v>
          </cell>
          <cell r="Q278">
            <v>0</v>
          </cell>
          <cell r="R278">
            <v>1</v>
          </cell>
          <cell r="S278">
            <v>3</v>
          </cell>
          <cell r="T278">
            <v>1</v>
          </cell>
          <cell r="U278">
            <v>0</v>
          </cell>
          <cell r="V278">
            <v>1</v>
          </cell>
          <cell r="W278">
            <v>0</v>
          </cell>
          <cell r="X278">
            <v>0</v>
          </cell>
          <cell r="Y278" t="str">
            <v/>
          </cell>
          <cell r="Z278">
            <v>0</v>
          </cell>
          <cell r="AA278" t="str">
            <v/>
          </cell>
          <cell r="AB278">
            <v>0</v>
          </cell>
          <cell r="AC278">
            <v>0</v>
          </cell>
          <cell r="AD278">
            <v>7</v>
          </cell>
          <cell r="AE278">
            <v>0</v>
          </cell>
          <cell r="AF278">
            <v>12</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cell r="AY278"/>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cell r="BW278"/>
          <cell r="BX278">
            <v>1</v>
          </cell>
          <cell r="BY278">
            <v>0</v>
          </cell>
          <cell r="BZ278">
            <v>0</v>
          </cell>
          <cell r="CA278">
            <v>1</v>
          </cell>
          <cell r="CB278">
            <v>0</v>
          </cell>
          <cell r="CC278">
            <v>1</v>
          </cell>
          <cell r="CD278">
            <v>0</v>
          </cell>
          <cell r="CE278">
            <v>0</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cell r="CV278"/>
          <cell r="CW278"/>
          <cell r="CX278"/>
          <cell r="CY278"/>
          <cell r="CZ278"/>
          <cell r="DA278"/>
          <cell r="DB278"/>
          <cell r="DC278"/>
          <cell r="DD278"/>
          <cell r="DE278"/>
          <cell r="DF278"/>
          <cell r="DG278"/>
          <cell r="DH278">
            <v>0</v>
          </cell>
          <cell r="DI278">
            <v>0</v>
          </cell>
          <cell r="DJ278">
            <v>0</v>
          </cell>
          <cell r="DK278">
            <v>0</v>
          </cell>
          <cell r="DL278">
            <v>0</v>
          </cell>
          <cell r="DM278">
            <v>0</v>
          </cell>
          <cell r="DN278">
            <v>0</v>
          </cell>
          <cell r="DO278">
            <v>0</v>
          </cell>
          <cell r="DP278">
            <v>0</v>
          </cell>
          <cell r="DQ278">
            <v>0</v>
          </cell>
          <cell r="DR278">
            <v>0</v>
          </cell>
          <cell r="DS278"/>
          <cell r="DT278"/>
          <cell r="DU278"/>
          <cell r="DV278"/>
          <cell r="DW278"/>
          <cell r="DX278"/>
          <cell r="DY278"/>
          <cell r="DZ278"/>
          <cell r="EA278"/>
          <cell r="EB278"/>
          <cell r="EC278"/>
          <cell r="ED278"/>
          <cell r="EE278"/>
          <cell r="EF278"/>
          <cell r="EG278">
            <v>0</v>
          </cell>
          <cell r="EH278">
            <v>0</v>
          </cell>
          <cell r="EI278">
            <v>0</v>
          </cell>
          <cell r="EJ278">
            <v>0</v>
          </cell>
          <cell r="EK278">
            <v>0</v>
          </cell>
          <cell r="EL278">
            <v>0</v>
          </cell>
          <cell r="EM278">
            <v>0</v>
          </cell>
          <cell r="EN278">
            <v>0</v>
          </cell>
          <cell r="EO278">
            <v>0</v>
          </cell>
          <cell r="EP278">
            <v>0</v>
          </cell>
          <cell r="EQ278">
            <v>0</v>
          </cell>
          <cell r="ER278">
            <v>0</v>
          </cell>
          <cell r="ES278"/>
          <cell r="ET278"/>
          <cell r="EU278"/>
          <cell r="EV278"/>
          <cell r="EW278"/>
          <cell r="EX278"/>
          <cell r="EY278"/>
          <cell r="EZ278"/>
          <cell r="FA278"/>
          <cell r="FB278"/>
          <cell r="FC278"/>
          <cell r="FD278"/>
          <cell r="FE278">
            <v>0</v>
          </cell>
          <cell r="FF278">
            <v>0</v>
          </cell>
          <cell r="FG278">
            <v>0</v>
          </cell>
          <cell r="FH278">
            <v>0</v>
          </cell>
          <cell r="FI278">
            <v>0</v>
          </cell>
          <cell r="FJ278">
            <v>0</v>
          </cell>
          <cell r="FK278">
            <v>0</v>
          </cell>
          <cell r="FL278">
            <v>0</v>
          </cell>
          <cell r="FM278">
            <v>0</v>
          </cell>
          <cell r="FN278">
            <v>0</v>
          </cell>
          <cell r="FO278">
            <v>0</v>
          </cell>
          <cell r="FP278">
            <v>0</v>
          </cell>
          <cell r="FQ278"/>
          <cell r="FR278"/>
          <cell r="FS278"/>
          <cell r="FT278"/>
          <cell r="FU278"/>
          <cell r="FV278"/>
          <cell r="FW278"/>
          <cell r="FX278"/>
          <cell r="FY278"/>
          <cell r="FZ278"/>
          <cell r="GA278"/>
          <cell r="GB278"/>
          <cell r="GC278">
            <v>0</v>
          </cell>
          <cell r="GD278">
            <v>0</v>
          </cell>
          <cell r="GE278">
            <v>0</v>
          </cell>
          <cell r="GF278">
            <v>0</v>
          </cell>
          <cell r="GG278">
            <v>0</v>
          </cell>
          <cell r="GH278">
            <v>0</v>
          </cell>
          <cell r="GI278">
            <v>0</v>
          </cell>
          <cell r="GJ278">
            <v>0</v>
          </cell>
          <cell r="GK278">
            <v>0</v>
          </cell>
          <cell r="GL278">
            <v>0</v>
          </cell>
          <cell r="GM278">
            <v>0</v>
          </cell>
          <cell r="GN278">
            <v>0</v>
          </cell>
          <cell r="GO278"/>
          <cell r="GP278">
            <v>0</v>
          </cell>
          <cell r="GQ278">
            <v>0</v>
          </cell>
          <cell r="GR278">
            <v>0</v>
          </cell>
          <cell r="GS278"/>
          <cell r="GT278"/>
          <cell r="GU278"/>
          <cell r="GV278"/>
          <cell r="GW278"/>
          <cell r="GX278"/>
          <cell r="GY278"/>
          <cell r="GZ278"/>
          <cell r="HA278"/>
          <cell r="HB278"/>
          <cell r="HC278">
            <v>0</v>
          </cell>
          <cell r="HD278">
            <v>0</v>
          </cell>
          <cell r="HE278">
            <v>0</v>
          </cell>
          <cell r="HF278">
            <v>0</v>
          </cell>
          <cell r="HG278">
            <v>0</v>
          </cell>
          <cell r="HH278">
            <v>0</v>
          </cell>
          <cell r="HI278">
            <v>0</v>
          </cell>
          <cell r="HJ278"/>
          <cell r="HK278"/>
          <cell r="HL278"/>
          <cell r="HM278"/>
          <cell r="HN278"/>
          <cell r="HO278">
            <v>0</v>
          </cell>
          <cell r="HP278">
            <v>0</v>
          </cell>
          <cell r="HQ278">
            <v>0</v>
          </cell>
          <cell r="HR278">
            <v>0</v>
          </cell>
          <cell r="HS278">
            <v>0</v>
          </cell>
          <cell r="HT278"/>
          <cell r="HU278">
            <v>0</v>
          </cell>
          <cell r="HV278"/>
          <cell r="HW278">
            <v>0</v>
          </cell>
          <cell r="HX278"/>
          <cell r="HY278">
            <v>0</v>
          </cell>
          <cell r="HZ278">
            <v>0</v>
          </cell>
          <cell r="IA278">
            <v>19</v>
          </cell>
          <cell r="IB278">
            <v>0</v>
          </cell>
          <cell r="IC278">
            <v>1.5833333333333333</v>
          </cell>
          <cell r="ID278">
            <v>0</v>
          </cell>
          <cell r="IE278">
            <v>2.3333333333333335</v>
          </cell>
          <cell r="IF278">
            <v>4</v>
          </cell>
          <cell r="IG278">
            <v>0</v>
          </cell>
          <cell r="IH278">
            <v>0</v>
          </cell>
          <cell r="II278">
            <v>0</v>
          </cell>
          <cell r="IJ278"/>
          <cell r="IK278"/>
          <cell r="IL278"/>
          <cell r="IM278">
            <v>0</v>
          </cell>
          <cell r="IN278">
            <v>2000</v>
          </cell>
        </row>
        <row r="279">
          <cell r="A279">
            <v>276</v>
          </cell>
          <cell r="B279" t="str">
            <v>Maharajganj</v>
          </cell>
          <cell r="C279" t="str">
            <v>UTTAR PRADESH</v>
          </cell>
          <cell r="D279" t="str">
            <v>North</v>
          </cell>
          <cell r="E279" t="str">
            <v>GOBINDGARH IRON LLP</v>
          </cell>
          <cell r="F279"/>
          <cell r="G279"/>
          <cell r="H279">
            <v>0.3</v>
          </cell>
          <cell r="I279"/>
          <cell r="J279" t="str">
            <v>Low</v>
          </cell>
          <cell r="K279">
            <v>1</v>
          </cell>
          <cell r="L279"/>
          <cell r="M279" t="str">
            <v>Mohd Ansari</v>
          </cell>
          <cell r="N279"/>
          <cell r="O279">
            <v>63</v>
          </cell>
          <cell r="P279">
            <v>1000</v>
          </cell>
          <cell r="Q279">
            <v>5</v>
          </cell>
          <cell r="R279">
            <v>11</v>
          </cell>
          <cell r="S279">
            <v>5</v>
          </cell>
          <cell r="T279">
            <v>1</v>
          </cell>
          <cell r="U279">
            <v>0</v>
          </cell>
          <cell r="V279">
            <v>8</v>
          </cell>
          <cell r="W279">
            <v>0</v>
          </cell>
          <cell r="X279">
            <v>60</v>
          </cell>
          <cell r="Y279">
            <v>0.16371666666666668</v>
          </cell>
          <cell r="Z279">
            <v>0.06</v>
          </cell>
          <cell r="AA279">
            <v>9.8230000000000001E-3</v>
          </cell>
          <cell r="AB279">
            <v>33</v>
          </cell>
          <cell r="AC279">
            <v>0</v>
          </cell>
          <cell r="AD279">
            <v>0</v>
          </cell>
          <cell r="AE279">
            <v>5</v>
          </cell>
          <cell r="AF279">
            <v>8</v>
          </cell>
          <cell r="AG279">
            <v>3</v>
          </cell>
          <cell r="AH279">
            <v>0</v>
          </cell>
          <cell r="AI279">
            <v>3</v>
          </cell>
          <cell r="AJ279">
            <v>20</v>
          </cell>
          <cell r="AK279">
            <v>3</v>
          </cell>
          <cell r="AL279">
            <v>8</v>
          </cell>
          <cell r="AM279">
            <v>8</v>
          </cell>
          <cell r="AN279">
            <v>15</v>
          </cell>
          <cell r="AO279">
            <v>0</v>
          </cell>
          <cell r="AP279">
            <v>5</v>
          </cell>
          <cell r="AQ279">
            <v>3</v>
          </cell>
          <cell r="AR279">
            <v>23.23</v>
          </cell>
          <cell r="AS279">
            <v>3</v>
          </cell>
          <cell r="AT279">
            <v>8</v>
          </cell>
          <cell r="AU279">
            <v>5</v>
          </cell>
          <cell r="AV279">
            <v>0</v>
          </cell>
          <cell r="AW279">
            <v>36</v>
          </cell>
          <cell r="AX279"/>
          <cell r="AY279"/>
          <cell r="AZ279">
            <v>0</v>
          </cell>
          <cell r="BA279">
            <v>0</v>
          </cell>
          <cell r="BB279">
            <v>0</v>
          </cell>
          <cell r="BC279">
            <v>1</v>
          </cell>
          <cell r="BD279">
            <v>0</v>
          </cell>
          <cell r="BE279">
            <v>0</v>
          </cell>
          <cell r="BF279">
            <v>0</v>
          </cell>
          <cell r="BG279">
            <v>0</v>
          </cell>
          <cell r="BH279">
            <v>3</v>
          </cell>
          <cell r="BI279">
            <v>0</v>
          </cell>
          <cell r="BJ279">
            <v>0</v>
          </cell>
          <cell r="BK279">
            <v>0</v>
          </cell>
          <cell r="BL279">
            <v>0</v>
          </cell>
          <cell r="BM279">
            <v>0</v>
          </cell>
          <cell r="BN279">
            <v>1</v>
          </cell>
          <cell r="BO279">
            <v>0</v>
          </cell>
          <cell r="BP279">
            <v>1</v>
          </cell>
          <cell r="BQ279">
            <v>0</v>
          </cell>
          <cell r="BR279">
            <v>0</v>
          </cell>
          <cell r="BS279">
            <v>0</v>
          </cell>
          <cell r="BT279">
            <v>0</v>
          </cell>
          <cell r="BU279">
            <v>1</v>
          </cell>
          <cell r="BV279"/>
          <cell r="BW279"/>
          <cell r="BX279">
            <v>8</v>
          </cell>
          <cell r="BY279">
            <v>1</v>
          </cell>
          <cell r="BZ279">
            <v>0</v>
          </cell>
          <cell r="CA279">
            <v>0</v>
          </cell>
          <cell r="CB279">
            <v>1</v>
          </cell>
          <cell r="CC279">
            <v>1</v>
          </cell>
          <cell r="CD279">
            <v>1</v>
          </cell>
          <cell r="CE279">
            <v>0</v>
          </cell>
          <cell r="CF279">
            <v>1</v>
          </cell>
          <cell r="CG279">
            <v>4</v>
          </cell>
          <cell r="CH279">
            <v>1</v>
          </cell>
          <cell r="CI279">
            <v>2</v>
          </cell>
          <cell r="CJ279">
            <v>1</v>
          </cell>
          <cell r="CK279">
            <v>3</v>
          </cell>
          <cell r="CL279">
            <v>0</v>
          </cell>
          <cell r="CM279">
            <v>1</v>
          </cell>
          <cell r="CN279">
            <v>1</v>
          </cell>
          <cell r="CO279">
            <v>2</v>
          </cell>
          <cell r="CP279">
            <v>1</v>
          </cell>
          <cell r="CQ279">
            <v>2</v>
          </cell>
          <cell r="CR279">
            <v>2</v>
          </cell>
          <cell r="CS279">
            <v>0</v>
          </cell>
          <cell r="CT279">
            <v>2</v>
          </cell>
          <cell r="CU279"/>
          <cell r="CV279"/>
          <cell r="CW279"/>
          <cell r="CX279"/>
          <cell r="CY279"/>
          <cell r="CZ279"/>
          <cell r="DA279"/>
          <cell r="DB279"/>
          <cell r="DC279"/>
          <cell r="DD279"/>
          <cell r="DE279"/>
          <cell r="DF279"/>
          <cell r="DG279"/>
          <cell r="DH279">
            <v>3</v>
          </cell>
          <cell r="DI279">
            <v>3</v>
          </cell>
          <cell r="DJ279">
            <v>3</v>
          </cell>
          <cell r="DK279">
            <v>4</v>
          </cell>
          <cell r="DL279">
            <v>2</v>
          </cell>
          <cell r="DM279">
            <v>3</v>
          </cell>
          <cell r="DN279">
            <v>2</v>
          </cell>
          <cell r="DO279">
            <v>2</v>
          </cell>
          <cell r="DP279">
            <v>2</v>
          </cell>
          <cell r="DQ279">
            <v>2</v>
          </cell>
          <cell r="DR279">
            <v>3</v>
          </cell>
          <cell r="DS279"/>
          <cell r="DT279"/>
          <cell r="DU279"/>
          <cell r="DV279"/>
          <cell r="DW279"/>
          <cell r="DX279"/>
          <cell r="DY279"/>
          <cell r="DZ279"/>
          <cell r="EA279"/>
          <cell r="EB279"/>
          <cell r="EC279"/>
          <cell r="ED279"/>
          <cell r="EE279"/>
          <cell r="EF279"/>
          <cell r="EG279">
            <v>0</v>
          </cell>
          <cell r="EH279">
            <v>0</v>
          </cell>
          <cell r="EI279">
            <v>0</v>
          </cell>
          <cell r="EJ279">
            <v>0</v>
          </cell>
          <cell r="EK279">
            <v>0</v>
          </cell>
          <cell r="EL279">
            <v>0</v>
          </cell>
          <cell r="EM279">
            <v>0</v>
          </cell>
          <cell r="EN279">
            <v>0</v>
          </cell>
          <cell r="EO279">
            <v>0</v>
          </cell>
          <cell r="EP279">
            <v>0</v>
          </cell>
          <cell r="EQ279">
            <v>0</v>
          </cell>
          <cell r="ER279">
            <v>0</v>
          </cell>
          <cell r="ES279"/>
          <cell r="ET279"/>
          <cell r="EU279"/>
          <cell r="EV279"/>
          <cell r="EW279"/>
          <cell r="EX279"/>
          <cell r="EY279"/>
          <cell r="EZ279"/>
          <cell r="FA279"/>
          <cell r="FB279"/>
          <cell r="FC279"/>
          <cell r="FD279"/>
          <cell r="FE279">
            <v>0</v>
          </cell>
          <cell r="FF279">
            <v>0</v>
          </cell>
          <cell r="FG279">
            <v>0</v>
          </cell>
          <cell r="FH279">
            <v>0</v>
          </cell>
          <cell r="FI279">
            <v>0</v>
          </cell>
          <cell r="FJ279">
            <v>0</v>
          </cell>
          <cell r="FK279">
            <v>0</v>
          </cell>
          <cell r="FL279">
            <v>0</v>
          </cell>
          <cell r="FM279">
            <v>0</v>
          </cell>
          <cell r="FN279">
            <v>0</v>
          </cell>
          <cell r="FO279">
            <v>0</v>
          </cell>
          <cell r="FP279">
            <v>0</v>
          </cell>
          <cell r="FQ279"/>
          <cell r="FR279"/>
          <cell r="FS279"/>
          <cell r="FT279"/>
          <cell r="FU279"/>
          <cell r="FV279"/>
          <cell r="FW279"/>
          <cell r="FX279"/>
          <cell r="FY279"/>
          <cell r="FZ279"/>
          <cell r="GA279"/>
          <cell r="GB279"/>
          <cell r="GC279">
            <v>0</v>
          </cell>
          <cell r="GD279">
            <v>0</v>
          </cell>
          <cell r="GE279">
            <v>0</v>
          </cell>
          <cell r="GF279">
            <v>0</v>
          </cell>
          <cell r="GG279">
            <v>0</v>
          </cell>
          <cell r="GH279">
            <v>0</v>
          </cell>
          <cell r="GI279">
            <v>0</v>
          </cell>
          <cell r="GJ279">
            <v>0</v>
          </cell>
          <cell r="GK279">
            <v>0</v>
          </cell>
          <cell r="GL279">
            <v>0</v>
          </cell>
          <cell r="GM279">
            <v>0</v>
          </cell>
          <cell r="GN279">
            <v>0</v>
          </cell>
          <cell r="GO279"/>
          <cell r="GP279">
            <v>0</v>
          </cell>
          <cell r="GQ279">
            <v>0</v>
          </cell>
          <cell r="GR279">
            <v>0</v>
          </cell>
          <cell r="GS279"/>
          <cell r="GT279"/>
          <cell r="GU279"/>
          <cell r="GV279"/>
          <cell r="GW279"/>
          <cell r="GX279"/>
          <cell r="GY279"/>
          <cell r="GZ279"/>
          <cell r="HA279"/>
          <cell r="HB279"/>
          <cell r="HC279">
            <v>1</v>
          </cell>
          <cell r="HD279">
            <v>0</v>
          </cell>
          <cell r="HE279">
            <v>1</v>
          </cell>
          <cell r="HF279">
            <v>1</v>
          </cell>
          <cell r="HG279">
            <v>1</v>
          </cell>
          <cell r="HH279">
            <v>0</v>
          </cell>
          <cell r="HI279">
            <v>1</v>
          </cell>
          <cell r="HJ279"/>
          <cell r="HK279"/>
          <cell r="HL279"/>
          <cell r="HM279"/>
          <cell r="HN279"/>
          <cell r="HO279">
            <v>0</v>
          </cell>
          <cell r="HP279">
            <v>0</v>
          </cell>
          <cell r="HQ279">
            <v>0</v>
          </cell>
          <cell r="HR279">
            <v>0</v>
          </cell>
          <cell r="HS279">
            <v>0</v>
          </cell>
          <cell r="HT279"/>
          <cell r="HU279">
            <v>0</v>
          </cell>
          <cell r="HV279"/>
          <cell r="HW279">
            <v>0</v>
          </cell>
          <cell r="HX279"/>
          <cell r="HY279">
            <v>0</v>
          </cell>
          <cell r="HZ279">
            <v>0</v>
          </cell>
          <cell r="IA279">
            <v>91</v>
          </cell>
          <cell r="IB279">
            <v>98.23</v>
          </cell>
          <cell r="IC279">
            <v>7.583333333333333</v>
          </cell>
          <cell r="ID279">
            <v>9.8230000000000004</v>
          </cell>
          <cell r="IE279">
            <v>11</v>
          </cell>
          <cell r="IF279">
            <v>5.333333333333333</v>
          </cell>
          <cell r="IG279">
            <v>7.666666666666667</v>
          </cell>
          <cell r="IH279">
            <v>6.333333333333333</v>
          </cell>
          <cell r="II279">
            <v>6.666666666666667</v>
          </cell>
          <cell r="IJ279"/>
          <cell r="IK279"/>
          <cell r="IL279"/>
          <cell r="IM279">
            <v>13.666666666666666</v>
          </cell>
          <cell r="IN279">
            <v>16000</v>
          </cell>
        </row>
        <row r="280">
          <cell r="A280">
            <v>277</v>
          </cell>
          <cell r="B280" t="str">
            <v>Ambedkar Nagar</v>
          </cell>
          <cell r="C280" t="str">
            <v>UTTAR PRADESH</v>
          </cell>
          <cell r="D280" t="str">
            <v>North</v>
          </cell>
          <cell r="E280" t="str">
            <v>SHREE LAKSHMAN ROLLING MILL (INDIA) LLP</v>
          </cell>
          <cell r="F280"/>
          <cell r="G280"/>
          <cell r="H280">
            <v>0.3</v>
          </cell>
          <cell r="I280"/>
          <cell r="J280" t="str">
            <v>Low</v>
          </cell>
          <cell r="K280"/>
          <cell r="L280"/>
          <cell r="M280"/>
          <cell r="N280" t="str">
            <v>Deepanshu</v>
          </cell>
          <cell r="O280">
            <v>11</v>
          </cell>
          <cell r="P280">
            <v>900</v>
          </cell>
          <cell r="Q280">
            <v>0</v>
          </cell>
          <cell r="R280">
            <v>1</v>
          </cell>
          <cell r="S280">
            <v>4</v>
          </cell>
          <cell r="T280">
            <v>2</v>
          </cell>
          <cell r="U280">
            <v>0</v>
          </cell>
          <cell r="V280">
            <v>1</v>
          </cell>
          <cell r="W280">
            <v>0</v>
          </cell>
          <cell r="X280">
            <v>0</v>
          </cell>
          <cell r="Y280" t="str">
            <v/>
          </cell>
          <cell r="Z280">
            <v>0</v>
          </cell>
          <cell r="AA280" t="str">
            <v/>
          </cell>
          <cell r="AB280">
            <v>10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cell r="AY280"/>
          <cell r="AZ280">
            <v>1</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cell r="BW280"/>
          <cell r="BX280">
            <v>1</v>
          </cell>
          <cell r="BY280">
            <v>1</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cell r="CV280"/>
          <cell r="CW280"/>
          <cell r="CX280"/>
          <cell r="CY280"/>
          <cell r="CZ280"/>
          <cell r="DA280"/>
          <cell r="DB280"/>
          <cell r="DC280"/>
          <cell r="DD280"/>
          <cell r="DE280"/>
          <cell r="DF280"/>
          <cell r="DG280"/>
          <cell r="DH280">
            <v>0</v>
          </cell>
          <cell r="DI280">
            <v>0</v>
          </cell>
          <cell r="DJ280">
            <v>0</v>
          </cell>
          <cell r="DK280">
            <v>0</v>
          </cell>
          <cell r="DL280">
            <v>0</v>
          </cell>
          <cell r="DM280">
            <v>0</v>
          </cell>
          <cell r="DN280">
            <v>0</v>
          </cell>
          <cell r="DO280">
            <v>0</v>
          </cell>
          <cell r="DP280">
            <v>0</v>
          </cell>
          <cell r="DQ280">
            <v>0</v>
          </cell>
          <cell r="DR280">
            <v>0</v>
          </cell>
          <cell r="DS280"/>
          <cell r="DT280"/>
          <cell r="DU280"/>
          <cell r="DV280"/>
          <cell r="DW280"/>
          <cell r="DX280"/>
          <cell r="DY280"/>
          <cell r="DZ280"/>
          <cell r="EA280"/>
          <cell r="EB280"/>
          <cell r="EC280"/>
          <cell r="ED280"/>
          <cell r="EE280"/>
          <cell r="EF280"/>
          <cell r="EG280">
            <v>0</v>
          </cell>
          <cell r="EH280">
            <v>0</v>
          </cell>
          <cell r="EI280">
            <v>0</v>
          </cell>
          <cell r="EJ280">
            <v>0</v>
          </cell>
          <cell r="EK280">
            <v>0</v>
          </cell>
          <cell r="EL280">
            <v>0</v>
          </cell>
          <cell r="EM280">
            <v>0</v>
          </cell>
          <cell r="EN280">
            <v>0</v>
          </cell>
          <cell r="EO280">
            <v>0</v>
          </cell>
          <cell r="EP280">
            <v>0</v>
          </cell>
          <cell r="EQ280">
            <v>0</v>
          </cell>
          <cell r="ER280">
            <v>0</v>
          </cell>
          <cell r="ES280"/>
          <cell r="ET280"/>
          <cell r="EU280"/>
          <cell r="EV280"/>
          <cell r="EW280"/>
          <cell r="EX280"/>
          <cell r="EY280"/>
          <cell r="EZ280"/>
          <cell r="FA280"/>
          <cell r="FB280"/>
          <cell r="FC280"/>
          <cell r="FD280"/>
          <cell r="FE280">
            <v>0</v>
          </cell>
          <cell r="FF280">
            <v>0</v>
          </cell>
          <cell r="FG280">
            <v>0</v>
          </cell>
          <cell r="FH280">
            <v>0</v>
          </cell>
          <cell r="FI280">
            <v>0</v>
          </cell>
          <cell r="FJ280">
            <v>0</v>
          </cell>
          <cell r="FK280">
            <v>0</v>
          </cell>
          <cell r="FL280">
            <v>0</v>
          </cell>
          <cell r="FM280">
            <v>0</v>
          </cell>
          <cell r="FN280">
            <v>0</v>
          </cell>
          <cell r="FO280">
            <v>0</v>
          </cell>
          <cell r="FP280">
            <v>0</v>
          </cell>
          <cell r="FQ280"/>
          <cell r="FR280"/>
          <cell r="FS280"/>
          <cell r="FT280"/>
          <cell r="FU280"/>
          <cell r="FV280"/>
          <cell r="FW280"/>
          <cell r="FX280"/>
          <cell r="FY280"/>
          <cell r="FZ280"/>
          <cell r="GA280"/>
          <cell r="GB280"/>
          <cell r="GC280">
            <v>0</v>
          </cell>
          <cell r="GD280">
            <v>0</v>
          </cell>
          <cell r="GE280">
            <v>0</v>
          </cell>
          <cell r="GF280">
            <v>0</v>
          </cell>
          <cell r="GG280">
            <v>0</v>
          </cell>
          <cell r="GH280">
            <v>0</v>
          </cell>
          <cell r="GI280">
            <v>0</v>
          </cell>
          <cell r="GJ280">
            <v>0</v>
          </cell>
          <cell r="GK280">
            <v>0</v>
          </cell>
          <cell r="GL280">
            <v>0</v>
          </cell>
          <cell r="GM280">
            <v>0</v>
          </cell>
          <cell r="GN280">
            <v>0</v>
          </cell>
          <cell r="GO280"/>
          <cell r="GP280">
            <v>0</v>
          </cell>
          <cell r="GQ280">
            <v>0</v>
          </cell>
          <cell r="GR280">
            <v>0</v>
          </cell>
          <cell r="GS280"/>
          <cell r="GT280"/>
          <cell r="GU280"/>
          <cell r="GV280"/>
          <cell r="GW280"/>
          <cell r="GX280"/>
          <cell r="GY280"/>
          <cell r="GZ280"/>
          <cell r="HA280"/>
          <cell r="HB280"/>
          <cell r="HC280">
            <v>0</v>
          </cell>
          <cell r="HD280">
            <v>0</v>
          </cell>
          <cell r="HE280">
            <v>0</v>
          </cell>
          <cell r="HF280">
            <v>0</v>
          </cell>
          <cell r="HG280">
            <v>0</v>
          </cell>
          <cell r="HH280">
            <v>0</v>
          </cell>
          <cell r="HI280">
            <v>0</v>
          </cell>
          <cell r="HJ280"/>
          <cell r="HK280"/>
          <cell r="HL280"/>
          <cell r="HM280"/>
          <cell r="HN280"/>
          <cell r="HO280">
            <v>0</v>
          </cell>
          <cell r="HP280">
            <v>0</v>
          </cell>
          <cell r="HQ280">
            <v>0</v>
          </cell>
          <cell r="HR280">
            <v>0</v>
          </cell>
          <cell r="HS280">
            <v>0</v>
          </cell>
          <cell r="HT280"/>
          <cell r="HU280">
            <v>0</v>
          </cell>
          <cell r="HV280"/>
          <cell r="HW280">
            <v>0</v>
          </cell>
          <cell r="HX280"/>
          <cell r="HY280">
            <v>0</v>
          </cell>
          <cell r="HZ280">
            <v>0</v>
          </cell>
          <cell r="IA280">
            <v>10</v>
          </cell>
          <cell r="IB280">
            <v>0</v>
          </cell>
          <cell r="IC280">
            <v>0.83333333333333337</v>
          </cell>
          <cell r="ID280">
            <v>0</v>
          </cell>
          <cell r="IE280">
            <v>3.3333333333333335</v>
          </cell>
          <cell r="IF280">
            <v>0</v>
          </cell>
          <cell r="IG280">
            <v>0</v>
          </cell>
          <cell r="IH280">
            <v>0</v>
          </cell>
          <cell r="II280">
            <v>0</v>
          </cell>
          <cell r="IJ280"/>
          <cell r="IK280"/>
          <cell r="IL280"/>
          <cell r="IM280">
            <v>0</v>
          </cell>
          <cell r="IN280">
            <v>2500</v>
          </cell>
        </row>
        <row r="281">
          <cell r="A281">
            <v>278</v>
          </cell>
          <cell r="B281" t="str">
            <v>Chitrakoot</v>
          </cell>
          <cell r="C281" t="str">
            <v>UTTAR PRADESH</v>
          </cell>
          <cell r="D281" t="str">
            <v>North</v>
          </cell>
          <cell r="E281" t="str">
            <v>OPTRIX INFRA LLP 2</v>
          </cell>
          <cell r="F281"/>
          <cell r="G281"/>
          <cell r="H281">
            <v>0.3</v>
          </cell>
          <cell r="I281"/>
          <cell r="J281" t="str">
            <v>Low</v>
          </cell>
          <cell r="K281"/>
          <cell r="L281"/>
          <cell r="M281"/>
          <cell r="N281" t="str">
            <v>Divyansh Dhawal</v>
          </cell>
          <cell r="O281">
            <v>0</v>
          </cell>
          <cell r="P281">
            <v>900</v>
          </cell>
          <cell r="Q281">
            <v>0</v>
          </cell>
          <cell r="R281">
            <v>0</v>
          </cell>
          <cell r="S281">
            <v>0</v>
          </cell>
          <cell r="T281">
            <v>0</v>
          </cell>
          <cell r="U281">
            <v>0</v>
          </cell>
          <cell r="V281">
            <v>0</v>
          </cell>
          <cell r="W281">
            <v>0</v>
          </cell>
          <cell r="X281">
            <v>0</v>
          </cell>
          <cell r="Y281" t="str">
            <v/>
          </cell>
          <cell r="Z281">
            <v>0</v>
          </cell>
          <cell r="AA281" t="str">
            <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cell r="AY281"/>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cell r="BW281"/>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R281">
            <v>0</v>
          </cell>
          <cell r="CS281">
            <v>0</v>
          </cell>
          <cell r="CT281">
            <v>0</v>
          </cell>
          <cell r="CU281"/>
          <cell r="CV281"/>
          <cell r="CW281"/>
          <cell r="CX281"/>
          <cell r="CY281"/>
          <cell r="CZ281"/>
          <cell r="DA281"/>
          <cell r="DB281"/>
          <cell r="DC281"/>
          <cell r="DD281"/>
          <cell r="DE281"/>
          <cell r="DF281"/>
          <cell r="DG281"/>
          <cell r="DH281">
            <v>0</v>
          </cell>
          <cell r="DI281">
            <v>0</v>
          </cell>
          <cell r="DJ281">
            <v>0</v>
          </cell>
          <cell r="DK281">
            <v>0</v>
          </cell>
          <cell r="DL281">
            <v>0</v>
          </cell>
          <cell r="DM281">
            <v>0</v>
          </cell>
          <cell r="DN281">
            <v>0</v>
          </cell>
          <cell r="DO281">
            <v>0</v>
          </cell>
          <cell r="DP281">
            <v>0</v>
          </cell>
          <cell r="DQ281">
            <v>0</v>
          </cell>
          <cell r="DR281">
            <v>0</v>
          </cell>
          <cell r="DS281"/>
          <cell r="DT281"/>
          <cell r="DU281"/>
          <cell r="DV281"/>
          <cell r="DW281"/>
          <cell r="DX281"/>
          <cell r="DY281"/>
          <cell r="DZ281"/>
          <cell r="EA281"/>
          <cell r="EB281"/>
          <cell r="EC281"/>
          <cell r="ED281"/>
          <cell r="EE281"/>
          <cell r="EF281"/>
          <cell r="EG281">
            <v>0</v>
          </cell>
          <cell r="EH281">
            <v>0</v>
          </cell>
          <cell r="EI281">
            <v>0</v>
          </cell>
          <cell r="EJ281">
            <v>0</v>
          </cell>
          <cell r="EK281">
            <v>0</v>
          </cell>
          <cell r="EL281">
            <v>0</v>
          </cell>
          <cell r="EM281">
            <v>0</v>
          </cell>
          <cell r="EN281">
            <v>0</v>
          </cell>
          <cell r="EO281">
            <v>0</v>
          </cell>
          <cell r="EP281">
            <v>0</v>
          </cell>
          <cell r="EQ281">
            <v>0</v>
          </cell>
          <cell r="ER281">
            <v>0</v>
          </cell>
          <cell r="ES281"/>
          <cell r="ET281"/>
          <cell r="EU281"/>
          <cell r="EV281"/>
          <cell r="EW281"/>
          <cell r="EX281"/>
          <cell r="EY281"/>
          <cell r="EZ281"/>
          <cell r="FA281"/>
          <cell r="FB281"/>
          <cell r="FC281"/>
          <cell r="FD281"/>
          <cell r="FE281">
            <v>0</v>
          </cell>
          <cell r="FF281">
            <v>0</v>
          </cell>
          <cell r="FG281">
            <v>0</v>
          </cell>
          <cell r="FH281">
            <v>0</v>
          </cell>
          <cell r="FI281">
            <v>0</v>
          </cell>
          <cell r="FJ281">
            <v>0</v>
          </cell>
          <cell r="FK281">
            <v>0</v>
          </cell>
          <cell r="FL281">
            <v>0</v>
          </cell>
          <cell r="FM281">
            <v>0</v>
          </cell>
          <cell r="FN281">
            <v>0</v>
          </cell>
          <cell r="FO281">
            <v>0</v>
          </cell>
          <cell r="FP281">
            <v>0</v>
          </cell>
          <cell r="FQ281"/>
          <cell r="FR281"/>
          <cell r="FS281"/>
          <cell r="FT281"/>
          <cell r="FU281"/>
          <cell r="FV281"/>
          <cell r="FW281"/>
          <cell r="FX281"/>
          <cell r="FY281"/>
          <cell r="FZ281"/>
          <cell r="GA281"/>
          <cell r="GB281"/>
          <cell r="GC281">
            <v>0</v>
          </cell>
          <cell r="GD281">
            <v>0</v>
          </cell>
          <cell r="GE281">
            <v>0</v>
          </cell>
          <cell r="GF281">
            <v>0</v>
          </cell>
          <cell r="GG281">
            <v>0</v>
          </cell>
          <cell r="GH281">
            <v>0</v>
          </cell>
          <cell r="GI281">
            <v>0</v>
          </cell>
          <cell r="GJ281">
            <v>0</v>
          </cell>
          <cell r="GK281">
            <v>0</v>
          </cell>
          <cell r="GL281">
            <v>0</v>
          </cell>
          <cell r="GM281">
            <v>0</v>
          </cell>
          <cell r="GN281">
            <v>0</v>
          </cell>
          <cell r="GO281"/>
          <cell r="GP281">
            <v>0</v>
          </cell>
          <cell r="GQ281">
            <v>0</v>
          </cell>
          <cell r="GR281">
            <v>0</v>
          </cell>
          <cell r="GS281"/>
          <cell r="GT281"/>
          <cell r="GU281"/>
          <cell r="GV281"/>
          <cell r="GW281"/>
          <cell r="GX281"/>
          <cell r="GY281"/>
          <cell r="GZ281"/>
          <cell r="HA281"/>
          <cell r="HB281"/>
          <cell r="HC281">
            <v>0</v>
          </cell>
          <cell r="HD281">
            <v>0</v>
          </cell>
          <cell r="HE281">
            <v>0</v>
          </cell>
          <cell r="HF281">
            <v>0</v>
          </cell>
          <cell r="HG281">
            <v>0</v>
          </cell>
          <cell r="HH281">
            <v>0</v>
          </cell>
          <cell r="HI281">
            <v>0</v>
          </cell>
          <cell r="HJ281"/>
          <cell r="HK281"/>
          <cell r="HL281"/>
          <cell r="HM281"/>
          <cell r="HN281"/>
          <cell r="HO281">
            <v>0</v>
          </cell>
          <cell r="HP281">
            <v>0</v>
          </cell>
          <cell r="HQ281">
            <v>0</v>
          </cell>
          <cell r="HR281">
            <v>0</v>
          </cell>
          <cell r="HS281">
            <v>0</v>
          </cell>
          <cell r="HT281"/>
          <cell r="HU281">
            <v>0</v>
          </cell>
          <cell r="HV281"/>
          <cell r="HW281">
            <v>0</v>
          </cell>
          <cell r="HX281"/>
          <cell r="HY281">
            <v>0</v>
          </cell>
          <cell r="HZ281">
            <v>0</v>
          </cell>
          <cell r="IA281">
            <v>0</v>
          </cell>
          <cell r="IB281">
            <v>0</v>
          </cell>
          <cell r="IC281">
            <v>0</v>
          </cell>
          <cell r="ID281">
            <v>0</v>
          </cell>
          <cell r="IE281">
            <v>0</v>
          </cell>
          <cell r="IF281">
            <v>0</v>
          </cell>
          <cell r="IG281">
            <v>0</v>
          </cell>
          <cell r="IH281">
            <v>0</v>
          </cell>
          <cell r="II281">
            <v>0</v>
          </cell>
          <cell r="IJ281"/>
          <cell r="IK281"/>
          <cell r="IL281"/>
          <cell r="IM281">
            <v>0</v>
          </cell>
          <cell r="IN281">
            <v>0</v>
          </cell>
        </row>
        <row r="282">
          <cell r="A282">
            <v>279</v>
          </cell>
          <cell r="B282" t="str">
            <v>Kaushambi</v>
          </cell>
          <cell r="C282" t="str">
            <v>UTTAR PRADESH</v>
          </cell>
          <cell r="D282" t="str">
            <v>North</v>
          </cell>
          <cell r="E282" t="str">
            <v>OPTRIX INFRA LLP 2</v>
          </cell>
          <cell r="F282"/>
          <cell r="G282"/>
          <cell r="H282">
            <v>0.3</v>
          </cell>
          <cell r="I282"/>
          <cell r="J282" t="str">
            <v>Low</v>
          </cell>
          <cell r="K282"/>
          <cell r="L282"/>
          <cell r="M282"/>
          <cell r="N282" t="str">
            <v>Divyansh Dhawal</v>
          </cell>
          <cell r="O282">
            <v>9</v>
          </cell>
          <cell r="P282">
            <v>900</v>
          </cell>
          <cell r="Q282">
            <v>0</v>
          </cell>
          <cell r="R282">
            <v>1</v>
          </cell>
          <cell r="S282">
            <v>3</v>
          </cell>
          <cell r="T282">
            <v>10</v>
          </cell>
          <cell r="U282">
            <v>0</v>
          </cell>
          <cell r="V282">
            <v>0</v>
          </cell>
          <cell r="W282">
            <v>0</v>
          </cell>
          <cell r="X282">
            <v>0</v>
          </cell>
          <cell r="Y282" t="str">
            <v/>
          </cell>
          <cell r="Z282">
            <v>0</v>
          </cell>
          <cell r="AA282" t="str">
            <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cell r="AY282"/>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cell r="BW282"/>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cell r="CV282"/>
          <cell r="CW282"/>
          <cell r="CX282"/>
          <cell r="CY282"/>
          <cell r="CZ282"/>
          <cell r="DA282"/>
          <cell r="DB282"/>
          <cell r="DC282"/>
          <cell r="DD282"/>
          <cell r="DE282"/>
          <cell r="DF282"/>
          <cell r="DG282"/>
          <cell r="DH282">
            <v>0</v>
          </cell>
          <cell r="DI282">
            <v>0</v>
          </cell>
          <cell r="DJ282">
            <v>0</v>
          </cell>
          <cell r="DK282">
            <v>0</v>
          </cell>
          <cell r="DL282">
            <v>0</v>
          </cell>
          <cell r="DM282">
            <v>0</v>
          </cell>
          <cell r="DN282">
            <v>0</v>
          </cell>
          <cell r="DO282">
            <v>0</v>
          </cell>
          <cell r="DP282">
            <v>0</v>
          </cell>
          <cell r="DQ282">
            <v>0</v>
          </cell>
          <cell r="DR282">
            <v>0</v>
          </cell>
          <cell r="DS282"/>
          <cell r="DT282"/>
          <cell r="DU282"/>
          <cell r="DV282"/>
          <cell r="DW282"/>
          <cell r="DX282"/>
          <cell r="DY282"/>
          <cell r="DZ282"/>
          <cell r="EA282"/>
          <cell r="EB282"/>
          <cell r="EC282"/>
          <cell r="ED282"/>
          <cell r="EE282"/>
          <cell r="EF282"/>
          <cell r="EG282">
            <v>0</v>
          </cell>
          <cell r="EH282">
            <v>0</v>
          </cell>
          <cell r="EI282">
            <v>0</v>
          </cell>
          <cell r="EJ282">
            <v>0</v>
          </cell>
          <cell r="EK282">
            <v>0</v>
          </cell>
          <cell r="EL282">
            <v>0</v>
          </cell>
          <cell r="EM282">
            <v>0</v>
          </cell>
          <cell r="EN282">
            <v>0</v>
          </cell>
          <cell r="EO282">
            <v>0</v>
          </cell>
          <cell r="EP282">
            <v>0</v>
          </cell>
          <cell r="EQ282">
            <v>0</v>
          </cell>
          <cell r="ER282">
            <v>0</v>
          </cell>
          <cell r="ES282"/>
          <cell r="ET282"/>
          <cell r="EU282"/>
          <cell r="EV282"/>
          <cell r="EW282"/>
          <cell r="EX282"/>
          <cell r="EY282"/>
          <cell r="EZ282"/>
          <cell r="FA282"/>
          <cell r="FB282"/>
          <cell r="FC282"/>
          <cell r="FD282"/>
          <cell r="FE282">
            <v>0</v>
          </cell>
          <cell r="FF282">
            <v>0</v>
          </cell>
          <cell r="FG282">
            <v>0</v>
          </cell>
          <cell r="FH282">
            <v>0</v>
          </cell>
          <cell r="FI282">
            <v>0</v>
          </cell>
          <cell r="FJ282">
            <v>0</v>
          </cell>
          <cell r="FK282">
            <v>0</v>
          </cell>
          <cell r="FL282">
            <v>0</v>
          </cell>
          <cell r="FM282">
            <v>0</v>
          </cell>
          <cell r="FN282">
            <v>0</v>
          </cell>
          <cell r="FO282">
            <v>0</v>
          </cell>
          <cell r="FP282">
            <v>0</v>
          </cell>
          <cell r="FQ282"/>
          <cell r="FR282"/>
          <cell r="FS282"/>
          <cell r="FT282"/>
          <cell r="FU282"/>
          <cell r="FV282"/>
          <cell r="FW282"/>
          <cell r="FX282"/>
          <cell r="FY282"/>
          <cell r="FZ282"/>
          <cell r="GA282"/>
          <cell r="GB282"/>
          <cell r="GC282">
            <v>0</v>
          </cell>
          <cell r="GD282">
            <v>0</v>
          </cell>
          <cell r="GE282">
            <v>0</v>
          </cell>
          <cell r="GF282">
            <v>0</v>
          </cell>
          <cell r="GG282">
            <v>0</v>
          </cell>
          <cell r="GH282">
            <v>0</v>
          </cell>
          <cell r="GI282">
            <v>0</v>
          </cell>
          <cell r="GJ282">
            <v>0</v>
          </cell>
          <cell r="GK282">
            <v>0</v>
          </cell>
          <cell r="GL282">
            <v>0</v>
          </cell>
          <cell r="GM282">
            <v>0</v>
          </cell>
          <cell r="GN282">
            <v>0</v>
          </cell>
          <cell r="GO282"/>
          <cell r="GP282">
            <v>0</v>
          </cell>
          <cell r="GQ282">
            <v>0</v>
          </cell>
          <cell r="GR282">
            <v>0</v>
          </cell>
          <cell r="GS282"/>
          <cell r="GT282"/>
          <cell r="GU282"/>
          <cell r="GV282"/>
          <cell r="GW282"/>
          <cell r="GX282"/>
          <cell r="GY282"/>
          <cell r="GZ282"/>
          <cell r="HA282"/>
          <cell r="HB282"/>
          <cell r="HC282">
            <v>0</v>
          </cell>
          <cell r="HD282">
            <v>0</v>
          </cell>
          <cell r="HE282">
            <v>0</v>
          </cell>
          <cell r="HF282">
            <v>0</v>
          </cell>
          <cell r="HG282">
            <v>0</v>
          </cell>
          <cell r="HH282">
            <v>0</v>
          </cell>
          <cell r="HI282">
            <v>0</v>
          </cell>
          <cell r="HJ282"/>
          <cell r="HK282"/>
          <cell r="HL282"/>
          <cell r="HM282"/>
          <cell r="HN282"/>
          <cell r="HO282">
            <v>0</v>
          </cell>
          <cell r="HP282">
            <v>0</v>
          </cell>
          <cell r="HQ282">
            <v>0</v>
          </cell>
          <cell r="HR282">
            <v>0</v>
          </cell>
          <cell r="HS282">
            <v>0</v>
          </cell>
          <cell r="HT282"/>
          <cell r="HU282">
            <v>0</v>
          </cell>
          <cell r="HV282"/>
          <cell r="HW282">
            <v>0</v>
          </cell>
          <cell r="HX282"/>
          <cell r="HY282">
            <v>0</v>
          </cell>
          <cell r="HZ282">
            <v>0</v>
          </cell>
          <cell r="IA282">
            <v>0</v>
          </cell>
          <cell r="IB282">
            <v>0</v>
          </cell>
          <cell r="IC282">
            <v>0</v>
          </cell>
          <cell r="ID282">
            <v>0</v>
          </cell>
          <cell r="IE282">
            <v>0</v>
          </cell>
          <cell r="IF282">
            <v>0</v>
          </cell>
          <cell r="IG282">
            <v>0</v>
          </cell>
          <cell r="IH282">
            <v>0</v>
          </cell>
          <cell r="II282">
            <v>0</v>
          </cell>
          <cell r="IJ282"/>
          <cell r="IK282"/>
          <cell r="IL282"/>
          <cell r="IM282">
            <v>0</v>
          </cell>
          <cell r="IN282">
            <v>3000</v>
          </cell>
        </row>
        <row r="283">
          <cell r="A283">
            <v>280</v>
          </cell>
          <cell r="B283" t="str">
            <v>Mahoba</v>
          </cell>
          <cell r="C283" t="str">
            <v>UTTAR PRADESH</v>
          </cell>
          <cell r="D283" t="str">
            <v>North</v>
          </cell>
          <cell r="E283" t="str">
            <v>SHREE LAKSHMAN ROLLING MILL (INDIA) LLP</v>
          </cell>
          <cell r="F283"/>
          <cell r="G283"/>
          <cell r="H283">
            <v>0.3</v>
          </cell>
          <cell r="I283"/>
          <cell r="J283" t="str">
            <v>Low</v>
          </cell>
          <cell r="K283"/>
          <cell r="L283"/>
          <cell r="M283"/>
          <cell r="N283" t="str">
            <v>Ashutosh Shukla</v>
          </cell>
          <cell r="O283">
            <v>17</v>
          </cell>
          <cell r="P283">
            <v>900</v>
          </cell>
          <cell r="Q283">
            <v>0</v>
          </cell>
          <cell r="R283">
            <v>1</v>
          </cell>
          <cell r="S283">
            <v>7</v>
          </cell>
          <cell r="T283">
            <v>12</v>
          </cell>
          <cell r="U283">
            <v>0</v>
          </cell>
          <cell r="V283">
            <v>1</v>
          </cell>
          <cell r="W283">
            <v>0</v>
          </cell>
          <cell r="X283">
            <v>0</v>
          </cell>
          <cell r="Y283" t="str">
            <v/>
          </cell>
          <cell r="Z283">
            <v>0</v>
          </cell>
          <cell r="AA283" t="str">
            <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5</v>
          </cell>
          <cell r="AQ283">
            <v>0</v>
          </cell>
          <cell r="AR283">
            <v>0</v>
          </cell>
          <cell r="AS283">
            <v>0</v>
          </cell>
          <cell r="AT283">
            <v>0</v>
          </cell>
          <cell r="AU283">
            <v>0</v>
          </cell>
          <cell r="AV283">
            <v>0</v>
          </cell>
          <cell r="AW283">
            <v>0</v>
          </cell>
          <cell r="AX283"/>
          <cell r="AY283"/>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cell r="BW283"/>
          <cell r="BX283">
            <v>1</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1</v>
          </cell>
          <cell r="CN283">
            <v>0</v>
          </cell>
          <cell r="CO283">
            <v>0</v>
          </cell>
          <cell r="CP283">
            <v>0</v>
          </cell>
          <cell r="CQ283">
            <v>0</v>
          </cell>
          <cell r="CR283">
            <v>0</v>
          </cell>
          <cell r="CS283">
            <v>0</v>
          </cell>
          <cell r="CT283">
            <v>0</v>
          </cell>
          <cell r="CU283"/>
          <cell r="CV283"/>
          <cell r="CW283"/>
          <cell r="CX283"/>
          <cell r="CY283"/>
          <cell r="CZ283"/>
          <cell r="DA283"/>
          <cell r="DB283"/>
          <cell r="DC283"/>
          <cell r="DD283"/>
          <cell r="DE283"/>
          <cell r="DF283"/>
          <cell r="DG283"/>
          <cell r="DH283">
            <v>0</v>
          </cell>
          <cell r="DI283">
            <v>0</v>
          </cell>
          <cell r="DJ283">
            <v>0</v>
          </cell>
          <cell r="DK283">
            <v>1</v>
          </cell>
          <cell r="DL283">
            <v>1</v>
          </cell>
          <cell r="DM283">
            <v>1</v>
          </cell>
          <cell r="DN283">
            <v>0</v>
          </cell>
          <cell r="DO283">
            <v>0</v>
          </cell>
          <cell r="DP283">
            <v>0</v>
          </cell>
          <cell r="DQ283">
            <v>0</v>
          </cell>
          <cell r="DR283">
            <v>0</v>
          </cell>
          <cell r="DS283"/>
          <cell r="DT283"/>
          <cell r="DU283"/>
          <cell r="DV283"/>
          <cell r="DW283"/>
          <cell r="DX283"/>
          <cell r="DY283"/>
          <cell r="DZ283"/>
          <cell r="EA283"/>
          <cell r="EB283"/>
          <cell r="EC283"/>
          <cell r="ED283"/>
          <cell r="EE283"/>
          <cell r="EF283"/>
          <cell r="EG283">
            <v>0</v>
          </cell>
          <cell r="EH283">
            <v>2</v>
          </cell>
          <cell r="EI283">
            <v>1</v>
          </cell>
          <cell r="EJ283">
            <v>0</v>
          </cell>
          <cell r="EK283">
            <v>0</v>
          </cell>
          <cell r="EL283">
            <v>0</v>
          </cell>
          <cell r="EM283">
            <v>0</v>
          </cell>
          <cell r="EN283">
            <v>0</v>
          </cell>
          <cell r="EO283">
            <v>0</v>
          </cell>
          <cell r="EP283">
            <v>0</v>
          </cell>
          <cell r="EQ283">
            <v>0</v>
          </cell>
          <cell r="ER283">
            <v>0</v>
          </cell>
          <cell r="ES283"/>
          <cell r="ET283"/>
          <cell r="EU283"/>
          <cell r="EV283"/>
          <cell r="EW283"/>
          <cell r="EX283"/>
          <cell r="EY283"/>
          <cell r="EZ283"/>
          <cell r="FA283"/>
          <cell r="FB283"/>
          <cell r="FC283"/>
          <cell r="FD283"/>
          <cell r="FE283">
            <v>0</v>
          </cell>
          <cell r="FF283">
            <v>2</v>
          </cell>
          <cell r="FG283">
            <v>3</v>
          </cell>
          <cell r="FH283">
            <v>0</v>
          </cell>
          <cell r="FI283">
            <v>0</v>
          </cell>
          <cell r="FJ283">
            <v>0</v>
          </cell>
          <cell r="FK283">
            <v>0</v>
          </cell>
          <cell r="FL283">
            <v>0</v>
          </cell>
          <cell r="FM283">
            <v>0</v>
          </cell>
          <cell r="FN283">
            <v>0</v>
          </cell>
          <cell r="FO283">
            <v>0</v>
          </cell>
          <cell r="FP283">
            <v>0</v>
          </cell>
          <cell r="FQ283"/>
          <cell r="FR283"/>
          <cell r="FS283"/>
          <cell r="FT283"/>
          <cell r="FU283"/>
          <cell r="FV283"/>
          <cell r="FW283"/>
          <cell r="FX283"/>
          <cell r="FY283"/>
          <cell r="FZ283"/>
          <cell r="GA283"/>
          <cell r="GB283"/>
          <cell r="GC283">
            <v>0</v>
          </cell>
          <cell r="GD283">
            <v>2</v>
          </cell>
          <cell r="GE283">
            <v>3</v>
          </cell>
          <cell r="GF283">
            <v>0</v>
          </cell>
          <cell r="GG283">
            <v>0</v>
          </cell>
          <cell r="GH283">
            <v>0</v>
          </cell>
          <cell r="GI283">
            <v>0</v>
          </cell>
          <cell r="GJ283">
            <v>0</v>
          </cell>
          <cell r="GK283">
            <v>0</v>
          </cell>
          <cell r="GL283">
            <v>0</v>
          </cell>
          <cell r="GM283">
            <v>0</v>
          </cell>
          <cell r="GN283">
            <v>0</v>
          </cell>
          <cell r="GO283"/>
          <cell r="GP283">
            <v>0</v>
          </cell>
          <cell r="GQ283">
            <v>0</v>
          </cell>
          <cell r="GR283">
            <v>0</v>
          </cell>
          <cell r="GS283"/>
          <cell r="GT283"/>
          <cell r="GU283"/>
          <cell r="GV283"/>
          <cell r="GW283"/>
          <cell r="GX283"/>
          <cell r="GY283"/>
          <cell r="GZ283"/>
          <cell r="HA283"/>
          <cell r="HB283"/>
          <cell r="HC283">
            <v>0</v>
          </cell>
          <cell r="HD283">
            <v>0</v>
          </cell>
          <cell r="HE283">
            <v>0</v>
          </cell>
          <cell r="HF283">
            <v>0</v>
          </cell>
          <cell r="HG283">
            <v>0</v>
          </cell>
          <cell r="HH283">
            <v>0</v>
          </cell>
          <cell r="HI283">
            <v>0</v>
          </cell>
          <cell r="HJ283"/>
          <cell r="HK283"/>
          <cell r="HL283"/>
          <cell r="HM283"/>
          <cell r="HN283"/>
          <cell r="HO283">
            <v>0</v>
          </cell>
          <cell r="HP283">
            <v>0</v>
          </cell>
          <cell r="HQ283">
            <v>0</v>
          </cell>
          <cell r="HR283">
            <v>0</v>
          </cell>
          <cell r="HS283">
            <v>0</v>
          </cell>
          <cell r="HT283"/>
          <cell r="HU283">
            <v>0</v>
          </cell>
          <cell r="HV283"/>
          <cell r="HW283">
            <v>0</v>
          </cell>
          <cell r="HX283"/>
          <cell r="HY283">
            <v>0</v>
          </cell>
          <cell r="HZ283">
            <v>0</v>
          </cell>
          <cell r="IA283">
            <v>0</v>
          </cell>
          <cell r="IB283">
            <v>5</v>
          </cell>
          <cell r="IC283">
            <v>0</v>
          </cell>
          <cell r="ID283">
            <v>0.5</v>
          </cell>
          <cell r="IE283">
            <v>0</v>
          </cell>
          <cell r="IF283">
            <v>0</v>
          </cell>
          <cell r="IG283">
            <v>0</v>
          </cell>
          <cell r="IH283">
            <v>0</v>
          </cell>
          <cell r="II283">
            <v>1.6666666666666667</v>
          </cell>
          <cell r="IJ283"/>
          <cell r="IK283"/>
          <cell r="IL283"/>
          <cell r="IM283">
            <v>0</v>
          </cell>
          <cell r="IN283">
            <v>4000</v>
          </cell>
        </row>
        <row r="284">
          <cell r="A284">
            <v>281</v>
          </cell>
          <cell r="B284" t="str">
            <v>Firozabad</v>
          </cell>
          <cell r="C284" t="str">
            <v>UTTAR PRADESH</v>
          </cell>
          <cell r="D284" t="str">
            <v>North</v>
          </cell>
          <cell r="E284" t="str">
            <v>Dinesh Steel Private Limited</v>
          </cell>
          <cell r="F284"/>
          <cell r="G284"/>
          <cell r="H284">
            <v>0.3</v>
          </cell>
          <cell r="I284"/>
          <cell r="J284" t="str">
            <v>Low</v>
          </cell>
          <cell r="K284"/>
          <cell r="L284"/>
          <cell r="M284" t="str">
            <v>Pankaj Garg</v>
          </cell>
          <cell r="N284"/>
          <cell r="O284">
            <v>3</v>
          </cell>
          <cell r="P284">
            <v>1200</v>
          </cell>
          <cell r="Q284">
            <v>0</v>
          </cell>
          <cell r="R284">
            <v>1</v>
          </cell>
          <cell r="S284">
            <v>0</v>
          </cell>
          <cell r="T284">
            <v>0</v>
          </cell>
          <cell r="U284">
            <v>0</v>
          </cell>
          <cell r="V284">
            <v>1</v>
          </cell>
          <cell r="W284">
            <v>0</v>
          </cell>
          <cell r="X284">
            <v>150</v>
          </cell>
          <cell r="Y284">
            <v>0.10800666666666667</v>
          </cell>
          <cell r="Z284">
            <v>0.125</v>
          </cell>
          <cell r="AA284">
            <v>1.3500833333333333E-2</v>
          </cell>
          <cell r="AB284">
            <v>0</v>
          </cell>
          <cell r="AC284">
            <v>18</v>
          </cell>
          <cell r="AD284">
            <v>0</v>
          </cell>
          <cell r="AE284">
            <v>0</v>
          </cell>
          <cell r="AF284">
            <v>15</v>
          </cell>
          <cell r="AG284">
            <v>0</v>
          </cell>
          <cell r="AH284">
            <v>85</v>
          </cell>
          <cell r="AI284">
            <v>13</v>
          </cell>
          <cell r="AJ284">
            <v>12</v>
          </cell>
          <cell r="AK284">
            <v>13</v>
          </cell>
          <cell r="AL284">
            <v>15</v>
          </cell>
          <cell r="AM284">
            <v>31</v>
          </cell>
          <cell r="AN284">
            <v>15</v>
          </cell>
          <cell r="AO284">
            <v>33</v>
          </cell>
          <cell r="AP284">
            <v>15</v>
          </cell>
          <cell r="AQ284">
            <v>0</v>
          </cell>
          <cell r="AR284">
            <v>13.93</v>
          </cell>
          <cell r="AS284">
            <v>12</v>
          </cell>
          <cell r="AT284">
            <v>14.04</v>
          </cell>
          <cell r="AU284">
            <v>36</v>
          </cell>
          <cell r="AV284">
            <v>13.04</v>
          </cell>
          <cell r="AW284">
            <v>10</v>
          </cell>
          <cell r="AX284"/>
          <cell r="AY284"/>
          <cell r="AZ284">
            <v>0</v>
          </cell>
          <cell r="BA284">
            <v>1</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cell r="BW284"/>
          <cell r="BX284">
            <v>1</v>
          </cell>
          <cell r="BY284">
            <v>0</v>
          </cell>
          <cell r="BZ284">
            <v>1</v>
          </cell>
          <cell r="CA284">
            <v>0</v>
          </cell>
          <cell r="CB284">
            <v>0</v>
          </cell>
          <cell r="CC284">
            <v>1</v>
          </cell>
          <cell r="CD284">
            <v>0</v>
          </cell>
          <cell r="CE284">
            <v>1</v>
          </cell>
          <cell r="CF284">
            <v>1</v>
          </cell>
          <cell r="CG284">
            <v>1</v>
          </cell>
          <cell r="CH284">
            <v>1</v>
          </cell>
          <cell r="CI284">
            <v>1</v>
          </cell>
          <cell r="CJ284">
            <v>1</v>
          </cell>
          <cell r="CK284">
            <v>1</v>
          </cell>
          <cell r="CL284">
            <v>1</v>
          </cell>
          <cell r="CM284">
            <v>1</v>
          </cell>
          <cell r="CN284">
            <v>0</v>
          </cell>
          <cell r="CO284">
            <v>1</v>
          </cell>
          <cell r="CP284">
            <v>1</v>
          </cell>
          <cell r="CQ284">
            <v>1</v>
          </cell>
          <cell r="CR284">
            <v>1</v>
          </cell>
          <cell r="CS284">
            <v>1</v>
          </cell>
          <cell r="CT284">
            <v>1</v>
          </cell>
          <cell r="CU284"/>
          <cell r="CV284"/>
          <cell r="CW284"/>
          <cell r="CX284"/>
          <cell r="CY284"/>
          <cell r="CZ284"/>
          <cell r="DA284"/>
          <cell r="DB284"/>
          <cell r="DC284"/>
          <cell r="DD284"/>
          <cell r="DE284"/>
          <cell r="DF284"/>
          <cell r="DG284"/>
          <cell r="DH284">
            <v>1</v>
          </cell>
          <cell r="DI284">
            <v>1</v>
          </cell>
          <cell r="DJ284">
            <v>1</v>
          </cell>
          <cell r="DK284">
            <v>1</v>
          </cell>
          <cell r="DL284">
            <v>1</v>
          </cell>
          <cell r="DM284">
            <v>1</v>
          </cell>
          <cell r="DN284">
            <v>1</v>
          </cell>
          <cell r="DO284">
            <v>1</v>
          </cell>
          <cell r="DP284">
            <v>1</v>
          </cell>
          <cell r="DQ284">
            <v>1</v>
          </cell>
          <cell r="DR284">
            <v>1</v>
          </cell>
          <cell r="DS284"/>
          <cell r="DT284"/>
          <cell r="DU284"/>
          <cell r="DV284"/>
          <cell r="DW284"/>
          <cell r="DX284"/>
          <cell r="DY284"/>
          <cell r="DZ284"/>
          <cell r="EA284"/>
          <cell r="EB284"/>
          <cell r="EC284"/>
          <cell r="ED284"/>
          <cell r="EE284"/>
          <cell r="EF284"/>
          <cell r="EG284">
            <v>0</v>
          </cell>
          <cell r="EH284">
            <v>0</v>
          </cell>
          <cell r="EI284">
            <v>2</v>
          </cell>
          <cell r="EJ284">
            <v>0</v>
          </cell>
          <cell r="EK284">
            <v>0</v>
          </cell>
          <cell r="EL284">
            <v>0</v>
          </cell>
          <cell r="EM284">
            <v>0</v>
          </cell>
          <cell r="EN284">
            <v>0</v>
          </cell>
          <cell r="EO284">
            <v>0</v>
          </cell>
          <cell r="EP284">
            <v>0</v>
          </cell>
          <cell r="EQ284">
            <v>0</v>
          </cell>
          <cell r="ER284">
            <v>0</v>
          </cell>
          <cell r="ES284"/>
          <cell r="ET284"/>
          <cell r="EU284"/>
          <cell r="EV284"/>
          <cell r="EW284"/>
          <cell r="EX284"/>
          <cell r="EY284"/>
          <cell r="EZ284"/>
          <cell r="FA284"/>
          <cell r="FB284"/>
          <cell r="FC284"/>
          <cell r="FD284"/>
          <cell r="FE284">
            <v>0</v>
          </cell>
          <cell r="FF284">
            <v>0</v>
          </cell>
          <cell r="FG284">
            <v>2</v>
          </cell>
          <cell r="FH284">
            <v>0</v>
          </cell>
          <cell r="FI284">
            <v>0</v>
          </cell>
          <cell r="FJ284">
            <v>0</v>
          </cell>
          <cell r="FK284">
            <v>0</v>
          </cell>
          <cell r="FL284">
            <v>0</v>
          </cell>
          <cell r="FM284">
            <v>0</v>
          </cell>
          <cell r="FN284">
            <v>0</v>
          </cell>
          <cell r="FO284">
            <v>0</v>
          </cell>
          <cell r="FP284">
            <v>0</v>
          </cell>
          <cell r="FQ284"/>
          <cell r="FR284"/>
          <cell r="FS284"/>
          <cell r="FT284"/>
          <cell r="FU284"/>
          <cell r="FV284"/>
          <cell r="FW284"/>
          <cell r="FX284"/>
          <cell r="FY284"/>
          <cell r="FZ284"/>
          <cell r="GA284"/>
          <cell r="GB284"/>
          <cell r="GC284">
            <v>0</v>
          </cell>
          <cell r="GD284">
            <v>0</v>
          </cell>
          <cell r="GE284">
            <v>2</v>
          </cell>
          <cell r="GF284">
            <v>0</v>
          </cell>
          <cell r="GG284">
            <v>0</v>
          </cell>
          <cell r="GH284">
            <v>0</v>
          </cell>
          <cell r="GI284">
            <v>0</v>
          </cell>
          <cell r="GJ284">
            <v>0</v>
          </cell>
          <cell r="GK284">
            <v>0</v>
          </cell>
          <cell r="GL284">
            <v>0</v>
          </cell>
          <cell r="GM284">
            <v>0</v>
          </cell>
          <cell r="GN284">
            <v>0</v>
          </cell>
          <cell r="GO284"/>
          <cell r="GP284">
            <v>0</v>
          </cell>
          <cell r="GQ284">
            <v>0</v>
          </cell>
          <cell r="GR284">
            <v>0</v>
          </cell>
          <cell r="GS284"/>
          <cell r="GT284"/>
          <cell r="GU284"/>
          <cell r="GV284"/>
          <cell r="GW284"/>
          <cell r="GX284"/>
          <cell r="GY284"/>
          <cell r="GZ284"/>
          <cell r="HA284"/>
          <cell r="HB284"/>
          <cell r="HC284">
            <v>0</v>
          </cell>
          <cell r="HD284">
            <v>0</v>
          </cell>
          <cell r="HE284">
            <v>0</v>
          </cell>
          <cell r="HF284">
            <v>0</v>
          </cell>
          <cell r="HG284">
            <v>0</v>
          </cell>
          <cell r="HH284">
            <v>0</v>
          </cell>
          <cell r="HI284">
            <v>0</v>
          </cell>
          <cell r="HJ284"/>
          <cell r="HK284"/>
          <cell r="HL284"/>
          <cell r="HM284"/>
          <cell r="HN284"/>
          <cell r="HO284">
            <v>0</v>
          </cell>
          <cell r="HP284">
            <v>0</v>
          </cell>
          <cell r="HQ284">
            <v>0</v>
          </cell>
          <cell r="HR284">
            <v>0</v>
          </cell>
          <cell r="HS284">
            <v>0</v>
          </cell>
          <cell r="HT284"/>
          <cell r="HU284">
            <v>0</v>
          </cell>
          <cell r="HV284"/>
          <cell r="HW284">
            <v>0</v>
          </cell>
          <cell r="HX284"/>
          <cell r="HY284">
            <v>0</v>
          </cell>
          <cell r="HZ284">
            <v>0</v>
          </cell>
          <cell r="IA284">
            <v>202</v>
          </cell>
          <cell r="IB284">
            <v>162.01</v>
          </cell>
          <cell r="IC284">
            <v>16.833333333333332</v>
          </cell>
          <cell r="ID284">
            <v>16.201000000000001</v>
          </cell>
          <cell r="IE284">
            <v>6</v>
          </cell>
          <cell r="IF284">
            <v>5</v>
          </cell>
          <cell r="IG284">
            <v>36.666666666666664</v>
          </cell>
          <cell r="IH284">
            <v>19.666666666666668</v>
          </cell>
          <cell r="II284">
            <v>21</v>
          </cell>
          <cell r="IJ284"/>
          <cell r="IK284"/>
          <cell r="IL284"/>
          <cell r="IM284">
            <v>19.68</v>
          </cell>
          <cell r="IN284">
            <v>1200</v>
          </cell>
        </row>
        <row r="285">
          <cell r="A285">
            <v>282</v>
          </cell>
          <cell r="B285" t="str">
            <v>Jalaun</v>
          </cell>
          <cell r="C285" t="str">
            <v>UTTAR PRADESH</v>
          </cell>
          <cell r="D285" t="str">
            <v>North</v>
          </cell>
          <cell r="E285" t="str">
            <v>SHREE LAKSHMAN ROLLING MILL (INDIA) LLP</v>
          </cell>
          <cell r="F285"/>
          <cell r="G285"/>
          <cell r="H285">
            <v>0.3</v>
          </cell>
          <cell r="I285"/>
          <cell r="J285" t="str">
            <v>Low</v>
          </cell>
          <cell r="K285"/>
          <cell r="L285"/>
          <cell r="M285"/>
          <cell r="N285" t="str">
            <v>Ashutosh Shukla</v>
          </cell>
          <cell r="O285">
            <v>19</v>
          </cell>
          <cell r="P285">
            <v>800</v>
          </cell>
          <cell r="Q285">
            <v>1</v>
          </cell>
          <cell r="R285">
            <v>1</v>
          </cell>
          <cell r="S285">
            <v>6</v>
          </cell>
          <cell r="T285">
            <v>3</v>
          </cell>
          <cell r="U285">
            <v>0</v>
          </cell>
          <cell r="V285">
            <v>0</v>
          </cell>
          <cell r="W285">
            <v>0</v>
          </cell>
          <cell r="X285">
            <v>0</v>
          </cell>
          <cell r="Y285" t="str">
            <v/>
          </cell>
          <cell r="Z285">
            <v>0</v>
          </cell>
          <cell r="AA285" t="str">
            <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cell r="AY285"/>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cell r="BW285"/>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cell r="CV285"/>
          <cell r="CW285"/>
          <cell r="CX285"/>
          <cell r="CY285"/>
          <cell r="CZ285"/>
          <cell r="DA285"/>
          <cell r="DB285"/>
          <cell r="DC285"/>
          <cell r="DD285"/>
          <cell r="DE285"/>
          <cell r="DF285"/>
          <cell r="DG285"/>
          <cell r="DH285">
            <v>0</v>
          </cell>
          <cell r="DI285">
            <v>0</v>
          </cell>
          <cell r="DJ285">
            <v>0</v>
          </cell>
          <cell r="DK285">
            <v>0</v>
          </cell>
          <cell r="DL285">
            <v>0</v>
          </cell>
          <cell r="DM285">
            <v>0</v>
          </cell>
          <cell r="DN285">
            <v>0</v>
          </cell>
          <cell r="DO285">
            <v>0</v>
          </cell>
          <cell r="DP285">
            <v>0</v>
          </cell>
          <cell r="DQ285">
            <v>0</v>
          </cell>
          <cell r="DR285">
            <v>0</v>
          </cell>
          <cell r="DS285"/>
          <cell r="DT285"/>
          <cell r="DU285"/>
          <cell r="DV285"/>
          <cell r="DW285"/>
          <cell r="DX285"/>
          <cell r="DY285"/>
          <cell r="DZ285"/>
          <cell r="EA285"/>
          <cell r="EB285"/>
          <cell r="EC285"/>
          <cell r="ED285"/>
          <cell r="EE285"/>
          <cell r="EF285"/>
          <cell r="EG285">
            <v>0</v>
          </cell>
          <cell r="EH285">
            <v>0</v>
          </cell>
          <cell r="EI285">
            <v>0</v>
          </cell>
          <cell r="EJ285">
            <v>0</v>
          </cell>
          <cell r="EK285">
            <v>0</v>
          </cell>
          <cell r="EL285">
            <v>0</v>
          </cell>
          <cell r="EM285">
            <v>0</v>
          </cell>
          <cell r="EN285">
            <v>0</v>
          </cell>
          <cell r="EO285">
            <v>0</v>
          </cell>
          <cell r="EP285">
            <v>0</v>
          </cell>
          <cell r="EQ285">
            <v>0</v>
          </cell>
          <cell r="ER285">
            <v>0</v>
          </cell>
          <cell r="ES285"/>
          <cell r="ET285"/>
          <cell r="EU285"/>
          <cell r="EV285"/>
          <cell r="EW285"/>
          <cell r="EX285"/>
          <cell r="EY285"/>
          <cell r="EZ285"/>
          <cell r="FA285"/>
          <cell r="FB285"/>
          <cell r="FC285"/>
          <cell r="FD285"/>
          <cell r="FE285">
            <v>0</v>
          </cell>
          <cell r="FF285">
            <v>0</v>
          </cell>
          <cell r="FG285">
            <v>0</v>
          </cell>
          <cell r="FH285">
            <v>0</v>
          </cell>
          <cell r="FI285">
            <v>0</v>
          </cell>
          <cell r="FJ285">
            <v>0</v>
          </cell>
          <cell r="FK285">
            <v>0</v>
          </cell>
          <cell r="FL285">
            <v>0</v>
          </cell>
          <cell r="FM285">
            <v>0</v>
          </cell>
          <cell r="FN285">
            <v>0</v>
          </cell>
          <cell r="FO285">
            <v>0</v>
          </cell>
          <cell r="FP285">
            <v>0</v>
          </cell>
          <cell r="FQ285"/>
          <cell r="FR285"/>
          <cell r="FS285"/>
          <cell r="FT285"/>
          <cell r="FU285"/>
          <cell r="FV285"/>
          <cell r="FW285"/>
          <cell r="FX285"/>
          <cell r="FY285"/>
          <cell r="FZ285"/>
          <cell r="GA285"/>
          <cell r="GB285"/>
          <cell r="GC285">
            <v>0</v>
          </cell>
          <cell r="GD285">
            <v>0</v>
          </cell>
          <cell r="GE285">
            <v>0</v>
          </cell>
          <cell r="GF285">
            <v>0</v>
          </cell>
          <cell r="GG285">
            <v>0</v>
          </cell>
          <cell r="GH285">
            <v>0</v>
          </cell>
          <cell r="GI285">
            <v>0</v>
          </cell>
          <cell r="GJ285">
            <v>0</v>
          </cell>
          <cell r="GK285">
            <v>0</v>
          </cell>
          <cell r="GL285">
            <v>0</v>
          </cell>
          <cell r="GM285">
            <v>0</v>
          </cell>
          <cell r="GN285">
            <v>0</v>
          </cell>
          <cell r="GO285"/>
          <cell r="GP285">
            <v>0</v>
          </cell>
          <cell r="GQ285">
            <v>0</v>
          </cell>
          <cell r="GR285">
            <v>0</v>
          </cell>
          <cell r="GS285"/>
          <cell r="GT285"/>
          <cell r="GU285"/>
          <cell r="GV285"/>
          <cell r="GW285"/>
          <cell r="GX285"/>
          <cell r="GY285"/>
          <cell r="GZ285"/>
          <cell r="HA285"/>
          <cell r="HB285"/>
          <cell r="HC285">
            <v>0</v>
          </cell>
          <cell r="HD285">
            <v>1</v>
          </cell>
          <cell r="HE285">
            <v>0</v>
          </cell>
          <cell r="HF285">
            <v>0</v>
          </cell>
          <cell r="HG285">
            <v>0</v>
          </cell>
          <cell r="HH285">
            <v>0</v>
          </cell>
          <cell r="HI285">
            <v>0</v>
          </cell>
          <cell r="HJ285"/>
          <cell r="HK285"/>
          <cell r="HL285"/>
          <cell r="HM285"/>
          <cell r="HN285"/>
          <cell r="HO285">
            <v>0</v>
          </cell>
          <cell r="HP285">
            <v>0</v>
          </cell>
          <cell r="HQ285">
            <v>0</v>
          </cell>
          <cell r="HR285">
            <v>0</v>
          </cell>
          <cell r="HS285">
            <v>0</v>
          </cell>
          <cell r="HT285"/>
          <cell r="HU285">
            <v>0</v>
          </cell>
          <cell r="HV285"/>
          <cell r="HW285">
            <v>0</v>
          </cell>
          <cell r="HX285"/>
          <cell r="HY285">
            <v>0</v>
          </cell>
          <cell r="HZ285">
            <v>0</v>
          </cell>
          <cell r="IA285">
            <v>0</v>
          </cell>
          <cell r="IB285">
            <v>0</v>
          </cell>
          <cell r="IC285">
            <v>0</v>
          </cell>
          <cell r="ID285">
            <v>0</v>
          </cell>
          <cell r="IE285">
            <v>0</v>
          </cell>
          <cell r="IF285">
            <v>0</v>
          </cell>
          <cell r="IG285">
            <v>0</v>
          </cell>
          <cell r="IH285">
            <v>0</v>
          </cell>
          <cell r="II285">
            <v>0</v>
          </cell>
          <cell r="IJ285"/>
          <cell r="IK285"/>
          <cell r="IL285"/>
          <cell r="IM285">
            <v>0</v>
          </cell>
          <cell r="IN285">
            <v>4050</v>
          </cell>
        </row>
        <row r="286">
          <cell r="A286">
            <v>283</v>
          </cell>
          <cell r="B286" t="str">
            <v>Amethi</v>
          </cell>
          <cell r="C286" t="str">
            <v>UTTAR PRADESH</v>
          </cell>
          <cell r="D286" t="str">
            <v>North</v>
          </cell>
          <cell r="E286" t="str">
            <v>SHREE LAKSHMAN ROLLING MILL (INDIA) LLP</v>
          </cell>
          <cell r="F286"/>
          <cell r="G286"/>
          <cell r="H286">
            <v>0.3</v>
          </cell>
          <cell r="I286"/>
          <cell r="J286" t="str">
            <v>Low</v>
          </cell>
          <cell r="K286"/>
          <cell r="L286"/>
          <cell r="M286"/>
          <cell r="N286" t="str">
            <v>Deepanshu</v>
          </cell>
          <cell r="O286">
            <v>5</v>
          </cell>
          <cell r="P286">
            <v>600</v>
          </cell>
          <cell r="Q286">
            <v>0</v>
          </cell>
          <cell r="R286">
            <v>1</v>
          </cell>
          <cell r="S286">
            <v>1</v>
          </cell>
          <cell r="T286">
            <v>12</v>
          </cell>
          <cell r="U286">
            <v>0</v>
          </cell>
          <cell r="V286">
            <v>1</v>
          </cell>
          <cell r="W286">
            <v>0</v>
          </cell>
          <cell r="X286">
            <v>0</v>
          </cell>
          <cell r="Y286" t="str">
            <v/>
          </cell>
          <cell r="Z286">
            <v>0</v>
          </cell>
          <cell r="AA286" t="str">
            <v/>
          </cell>
          <cell r="AB286">
            <v>0</v>
          </cell>
          <cell r="AC286">
            <v>0</v>
          </cell>
          <cell r="AD286">
            <v>0</v>
          </cell>
          <cell r="AE286">
            <v>0</v>
          </cell>
          <cell r="AF286">
            <v>0</v>
          </cell>
          <cell r="AG286">
            <v>0</v>
          </cell>
          <cell r="AH286">
            <v>9</v>
          </cell>
          <cell r="AI286">
            <v>0</v>
          </cell>
          <cell r="AJ286">
            <v>0</v>
          </cell>
          <cell r="AK286">
            <v>0</v>
          </cell>
          <cell r="AL286">
            <v>9.07</v>
          </cell>
          <cell r="AM286">
            <v>0</v>
          </cell>
          <cell r="AN286">
            <v>0</v>
          </cell>
          <cell r="AO286">
            <v>0</v>
          </cell>
          <cell r="AP286">
            <v>0</v>
          </cell>
          <cell r="AQ286">
            <v>0</v>
          </cell>
          <cell r="AR286">
            <v>0</v>
          </cell>
          <cell r="AS286">
            <v>0</v>
          </cell>
          <cell r="AT286">
            <v>0</v>
          </cell>
          <cell r="AU286">
            <v>0</v>
          </cell>
          <cell r="AV286">
            <v>0</v>
          </cell>
          <cell r="AW286">
            <v>0</v>
          </cell>
          <cell r="AX286"/>
          <cell r="AY286"/>
          <cell r="AZ286">
            <v>0</v>
          </cell>
          <cell r="BA286">
            <v>0</v>
          </cell>
          <cell r="BB286">
            <v>0</v>
          </cell>
          <cell r="BC286">
            <v>0</v>
          </cell>
          <cell r="BD286">
            <v>0</v>
          </cell>
          <cell r="BE286">
            <v>0</v>
          </cell>
          <cell r="BF286">
            <v>1</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cell r="BW286"/>
          <cell r="BX286">
            <v>1</v>
          </cell>
          <cell r="BY286">
            <v>0</v>
          </cell>
          <cell r="BZ286">
            <v>0</v>
          </cell>
          <cell r="CA286">
            <v>0</v>
          </cell>
          <cell r="CB286">
            <v>0</v>
          </cell>
          <cell r="CC286">
            <v>0</v>
          </cell>
          <cell r="CD286">
            <v>0</v>
          </cell>
          <cell r="CE286">
            <v>1</v>
          </cell>
          <cell r="CF286">
            <v>0</v>
          </cell>
          <cell r="CG286">
            <v>0</v>
          </cell>
          <cell r="CH286">
            <v>0</v>
          </cell>
          <cell r="CI286">
            <v>1</v>
          </cell>
          <cell r="CJ286">
            <v>0</v>
          </cell>
          <cell r="CK286">
            <v>0</v>
          </cell>
          <cell r="CL286">
            <v>0</v>
          </cell>
          <cell r="CM286">
            <v>0</v>
          </cell>
          <cell r="CN286">
            <v>0</v>
          </cell>
          <cell r="CO286">
            <v>0</v>
          </cell>
          <cell r="CP286">
            <v>0</v>
          </cell>
          <cell r="CQ286">
            <v>0</v>
          </cell>
          <cell r="CR286">
            <v>0</v>
          </cell>
          <cell r="CS286">
            <v>0</v>
          </cell>
          <cell r="CT286">
            <v>0</v>
          </cell>
          <cell r="CU286"/>
          <cell r="CV286"/>
          <cell r="CW286"/>
          <cell r="CX286"/>
          <cell r="CY286"/>
          <cell r="CZ286"/>
          <cell r="DA286"/>
          <cell r="DB286"/>
          <cell r="DC286"/>
          <cell r="DD286"/>
          <cell r="DE286"/>
          <cell r="DF286"/>
          <cell r="DG286"/>
          <cell r="DH286">
            <v>1</v>
          </cell>
          <cell r="DI286">
            <v>1</v>
          </cell>
          <cell r="DJ286">
            <v>0</v>
          </cell>
          <cell r="DK286">
            <v>0</v>
          </cell>
          <cell r="DL286">
            <v>0</v>
          </cell>
          <cell r="DM286">
            <v>0</v>
          </cell>
          <cell r="DN286">
            <v>0</v>
          </cell>
          <cell r="DO286">
            <v>0</v>
          </cell>
          <cell r="DP286">
            <v>0</v>
          </cell>
          <cell r="DQ286">
            <v>0</v>
          </cell>
          <cell r="DR286">
            <v>0</v>
          </cell>
          <cell r="DS286"/>
          <cell r="DT286"/>
          <cell r="DU286"/>
          <cell r="DV286"/>
          <cell r="DW286"/>
          <cell r="DX286"/>
          <cell r="DY286"/>
          <cell r="DZ286"/>
          <cell r="EA286"/>
          <cell r="EB286"/>
          <cell r="EC286"/>
          <cell r="ED286"/>
          <cell r="EE286"/>
          <cell r="EF286"/>
          <cell r="EG286">
            <v>0</v>
          </cell>
          <cell r="EH286">
            <v>0</v>
          </cell>
          <cell r="EI286">
            <v>0</v>
          </cell>
          <cell r="EJ286">
            <v>0</v>
          </cell>
          <cell r="EK286">
            <v>0</v>
          </cell>
          <cell r="EL286">
            <v>0</v>
          </cell>
          <cell r="EM286">
            <v>0</v>
          </cell>
          <cell r="EN286">
            <v>0</v>
          </cell>
          <cell r="EO286">
            <v>0</v>
          </cell>
          <cell r="EP286">
            <v>0</v>
          </cell>
          <cell r="EQ286">
            <v>0</v>
          </cell>
          <cell r="ER286">
            <v>0</v>
          </cell>
          <cell r="ES286"/>
          <cell r="ET286"/>
          <cell r="EU286"/>
          <cell r="EV286"/>
          <cell r="EW286"/>
          <cell r="EX286"/>
          <cell r="EY286"/>
          <cell r="EZ286"/>
          <cell r="FA286"/>
          <cell r="FB286"/>
          <cell r="FC286"/>
          <cell r="FD286"/>
          <cell r="FE286">
            <v>0</v>
          </cell>
          <cell r="FF286">
            <v>0</v>
          </cell>
          <cell r="FG286">
            <v>0</v>
          </cell>
          <cell r="FH286">
            <v>0</v>
          </cell>
          <cell r="FI286">
            <v>0</v>
          </cell>
          <cell r="FJ286">
            <v>0</v>
          </cell>
          <cell r="FK286">
            <v>0</v>
          </cell>
          <cell r="FL286">
            <v>0</v>
          </cell>
          <cell r="FM286">
            <v>0</v>
          </cell>
          <cell r="FN286">
            <v>0</v>
          </cell>
          <cell r="FO286">
            <v>0</v>
          </cell>
          <cell r="FP286">
            <v>0</v>
          </cell>
          <cell r="FQ286"/>
          <cell r="FR286"/>
          <cell r="FS286"/>
          <cell r="FT286"/>
          <cell r="FU286"/>
          <cell r="FV286"/>
          <cell r="FW286"/>
          <cell r="FX286"/>
          <cell r="FY286"/>
          <cell r="FZ286"/>
          <cell r="GA286"/>
          <cell r="GB286"/>
          <cell r="GC286">
            <v>0</v>
          </cell>
          <cell r="GD286">
            <v>0</v>
          </cell>
          <cell r="GE286">
            <v>0</v>
          </cell>
          <cell r="GF286">
            <v>0</v>
          </cell>
          <cell r="GG286">
            <v>0</v>
          </cell>
          <cell r="GH286">
            <v>0</v>
          </cell>
          <cell r="GI286">
            <v>0</v>
          </cell>
          <cell r="GJ286">
            <v>0</v>
          </cell>
          <cell r="GK286">
            <v>0</v>
          </cell>
          <cell r="GL286">
            <v>0</v>
          </cell>
          <cell r="GM286">
            <v>0</v>
          </cell>
          <cell r="GN286">
            <v>0</v>
          </cell>
          <cell r="GO286"/>
          <cell r="GP286">
            <v>0</v>
          </cell>
          <cell r="GQ286">
            <v>1</v>
          </cell>
          <cell r="GR286">
            <v>0</v>
          </cell>
          <cell r="GS286"/>
          <cell r="GT286"/>
          <cell r="GU286"/>
          <cell r="GV286"/>
          <cell r="GW286"/>
          <cell r="GX286"/>
          <cell r="GY286"/>
          <cell r="GZ286"/>
          <cell r="HA286"/>
          <cell r="HB286"/>
          <cell r="HC286">
            <v>1</v>
          </cell>
          <cell r="HD286">
            <v>0</v>
          </cell>
          <cell r="HE286">
            <v>0</v>
          </cell>
          <cell r="HF286">
            <v>0</v>
          </cell>
          <cell r="HG286">
            <v>0</v>
          </cell>
          <cell r="HH286">
            <v>0</v>
          </cell>
          <cell r="HI286">
            <v>0</v>
          </cell>
          <cell r="HJ286"/>
          <cell r="HK286"/>
          <cell r="HL286"/>
          <cell r="HM286"/>
          <cell r="HN286"/>
          <cell r="HO286">
            <v>0</v>
          </cell>
          <cell r="HP286">
            <v>0</v>
          </cell>
          <cell r="HQ286">
            <v>0</v>
          </cell>
          <cell r="HR286">
            <v>0</v>
          </cell>
          <cell r="HS286">
            <v>0</v>
          </cell>
          <cell r="HT286"/>
          <cell r="HU286">
            <v>0</v>
          </cell>
          <cell r="HV286"/>
          <cell r="HW286">
            <v>0</v>
          </cell>
          <cell r="HX286"/>
          <cell r="HY286">
            <v>0</v>
          </cell>
          <cell r="HZ286">
            <v>0</v>
          </cell>
          <cell r="IA286">
            <v>18.07</v>
          </cell>
          <cell r="IB286">
            <v>0</v>
          </cell>
          <cell r="IC286">
            <v>1.5058333333333334</v>
          </cell>
          <cell r="ID286">
            <v>0</v>
          </cell>
          <cell r="IE286">
            <v>0</v>
          </cell>
          <cell r="IF286">
            <v>0</v>
          </cell>
          <cell r="IG286">
            <v>3</v>
          </cell>
          <cell r="IH286">
            <v>3.0233333333333334</v>
          </cell>
          <cell r="II286">
            <v>0</v>
          </cell>
          <cell r="IJ286"/>
          <cell r="IK286"/>
          <cell r="IL286"/>
          <cell r="IM286">
            <v>0</v>
          </cell>
          <cell r="IN286">
            <v>3000</v>
          </cell>
        </row>
        <row r="287">
          <cell r="A287">
            <v>284</v>
          </cell>
          <cell r="B287" t="str">
            <v>Etah</v>
          </cell>
          <cell r="C287" t="str">
            <v>UTTAR PRADESH</v>
          </cell>
          <cell r="D287" t="str">
            <v>North</v>
          </cell>
          <cell r="E287" t="str">
            <v>Dinesh Steel Private Limited</v>
          </cell>
          <cell r="F287"/>
          <cell r="G287"/>
          <cell r="H287">
            <v>0.3</v>
          </cell>
          <cell r="I287"/>
          <cell r="J287" t="str">
            <v>Low</v>
          </cell>
          <cell r="K287">
            <v>1</v>
          </cell>
          <cell r="L287"/>
          <cell r="M287" t="str">
            <v>Pankaj Garg</v>
          </cell>
          <cell r="N287"/>
          <cell r="O287">
            <v>11</v>
          </cell>
          <cell r="P287">
            <v>1000</v>
          </cell>
          <cell r="Q287">
            <v>0</v>
          </cell>
          <cell r="R287">
            <v>3</v>
          </cell>
          <cell r="S287">
            <v>1</v>
          </cell>
          <cell r="T287">
            <v>4</v>
          </cell>
          <cell r="U287">
            <v>0</v>
          </cell>
          <cell r="V287">
            <v>1</v>
          </cell>
          <cell r="W287">
            <v>0</v>
          </cell>
          <cell r="X287">
            <v>0</v>
          </cell>
          <cell r="Y287" t="str">
            <v/>
          </cell>
          <cell r="Z287">
            <v>0</v>
          </cell>
          <cell r="AA287" t="str">
            <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12</v>
          </cell>
          <cell r="AQ287">
            <v>0</v>
          </cell>
          <cell r="AR287">
            <v>0</v>
          </cell>
          <cell r="AS287">
            <v>0</v>
          </cell>
          <cell r="AT287">
            <v>0</v>
          </cell>
          <cell r="AU287">
            <v>0</v>
          </cell>
          <cell r="AV287">
            <v>0</v>
          </cell>
          <cell r="AW287">
            <v>0</v>
          </cell>
          <cell r="AX287"/>
          <cell r="AY287"/>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1</v>
          </cell>
          <cell r="BO287">
            <v>0</v>
          </cell>
          <cell r="BP287">
            <v>0</v>
          </cell>
          <cell r="BQ287">
            <v>0</v>
          </cell>
          <cell r="BR287">
            <v>0</v>
          </cell>
          <cell r="BS287">
            <v>0</v>
          </cell>
          <cell r="BT287">
            <v>0</v>
          </cell>
          <cell r="BU287">
            <v>0</v>
          </cell>
          <cell r="BV287"/>
          <cell r="BW287"/>
          <cell r="BX287">
            <v>1</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1</v>
          </cell>
          <cell r="CN287">
            <v>0</v>
          </cell>
          <cell r="CO287">
            <v>0</v>
          </cell>
          <cell r="CP287">
            <v>0</v>
          </cell>
          <cell r="CQ287">
            <v>0</v>
          </cell>
          <cell r="CR287">
            <v>0</v>
          </cell>
          <cell r="CS287">
            <v>0</v>
          </cell>
          <cell r="CT287">
            <v>0</v>
          </cell>
          <cell r="CU287"/>
          <cell r="CV287"/>
          <cell r="CW287"/>
          <cell r="CX287"/>
          <cell r="CY287"/>
          <cell r="CZ287"/>
          <cell r="DA287"/>
          <cell r="DB287"/>
          <cell r="DC287"/>
          <cell r="DD287"/>
          <cell r="DE287"/>
          <cell r="DF287"/>
          <cell r="DG287"/>
          <cell r="DH287">
            <v>0</v>
          </cell>
          <cell r="DI287">
            <v>0</v>
          </cell>
          <cell r="DJ287">
            <v>0</v>
          </cell>
          <cell r="DK287">
            <v>1</v>
          </cell>
          <cell r="DL287">
            <v>1</v>
          </cell>
          <cell r="DM287">
            <v>1</v>
          </cell>
          <cell r="DN287">
            <v>0</v>
          </cell>
          <cell r="DO287">
            <v>0</v>
          </cell>
          <cell r="DP287">
            <v>0</v>
          </cell>
          <cell r="DQ287">
            <v>0</v>
          </cell>
          <cell r="DR287">
            <v>0</v>
          </cell>
          <cell r="DS287"/>
          <cell r="DT287"/>
          <cell r="DU287"/>
          <cell r="DV287"/>
          <cell r="DW287"/>
          <cell r="DX287"/>
          <cell r="DY287"/>
          <cell r="DZ287"/>
          <cell r="EA287"/>
          <cell r="EB287"/>
          <cell r="EC287"/>
          <cell r="ED287"/>
          <cell r="EE287"/>
          <cell r="EF287"/>
          <cell r="EG287">
            <v>0</v>
          </cell>
          <cell r="EH287">
            <v>0</v>
          </cell>
          <cell r="EI287">
            <v>0</v>
          </cell>
          <cell r="EJ287">
            <v>0</v>
          </cell>
          <cell r="EK287">
            <v>0</v>
          </cell>
          <cell r="EL287">
            <v>0</v>
          </cell>
          <cell r="EM287">
            <v>0</v>
          </cell>
          <cell r="EN287">
            <v>0</v>
          </cell>
          <cell r="EO287">
            <v>0</v>
          </cell>
          <cell r="EP287">
            <v>0</v>
          </cell>
          <cell r="EQ287">
            <v>0</v>
          </cell>
          <cell r="ER287">
            <v>0</v>
          </cell>
          <cell r="ES287"/>
          <cell r="ET287"/>
          <cell r="EU287"/>
          <cell r="EV287"/>
          <cell r="EW287"/>
          <cell r="EX287"/>
          <cell r="EY287"/>
          <cell r="EZ287"/>
          <cell r="FA287"/>
          <cell r="FB287"/>
          <cell r="FC287"/>
          <cell r="FD287"/>
          <cell r="FE287">
            <v>0</v>
          </cell>
          <cell r="FF287">
            <v>0</v>
          </cell>
          <cell r="FG287">
            <v>0</v>
          </cell>
          <cell r="FH287">
            <v>0</v>
          </cell>
          <cell r="FI287">
            <v>0</v>
          </cell>
          <cell r="FJ287">
            <v>0</v>
          </cell>
          <cell r="FK287">
            <v>0</v>
          </cell>
          <cell r="FL287">
            <v>0</v>
          </cell>
          <cell r="FM287">
            <v>0</v>
          </cell>
          <cell r="FN287">
            <v>0</v>
          </cell>
          <cell r="FO287">
            <v>0</v>
          </cell>
          <cell r="FP287">
            <v>0</v>
          </cell>
          <cell r="FQ287"/>
          <cell r="FR287"/>
          <cell r="FS287"/>
          <cell r="FT287"/>
          <cell r="FU287"/>
          <cell r="FV287"/>
          <cell r="FW287"/>
          <cell r="FX287"/>
          <cell r="FY287"/>
          <cell r="FZ287"/>
          <cell r="GA287"/>
          <cell r="GB287"/>
          <cell r="GC287">
            <v>0</v>
          </cell>
          <cell r="GD287">
            <v>0</v>
          </cell>
          <cell r="GE287">
            <v>0</v>
          </cell>
          <cell r="GF287">
            <v>0</v>
          </cell>
          <cell r="GG287">
            <v>0</v>
          </cell>
          <cell r="GH287">
            <v>0</v>
          </cell>
          <cell r="GI287">
            <v>0</v>
          </cell>
          <cell r="GJ287">
            <v>0</v>
          </cell>
          <cell r="GK287">
            <v>0</v>
          </cell>
          <cell r="GL287">
            <v>0</v>
          </cell>
          <cell r="GM287">
            <v>0</v>
          </cell>
          <cell r="GN287">
            <v>0</v>
          </cell>
          <cell r="GO287"/>
          <cell r="GP287">
            <v>0</v>
          </cell>
          <cell r="GQ287">
            <v>0</v>
          </cell>
          <cell r="GR287">
            <v>0</v>
          </cell>
          <cell r="GS287"/>
          <cell r="GT287"/>
          <cell r="GU287"/>
          <cell r="GV287"/>
          <cell r="GW287"/>
          <cell r="GX287"/>
          <cell r="GY287"/>
          <cell r="GZ287"/>
          <cell r="HA287"/>
          <cell r="HB287"/>
          <cell r="HC287">
            <v>0</v>
          </cell>
          <cell r="HD287">
            <v>0</v>
          </cell>
          <cell r="HE287">
            <v>0</v>
          </cell>
          <cell r="HF287">
            <v>0</v>
          </cell>
          <cell r="HG287">
            <v>0</v>
          </cell>
          <cell r="HH287">
            <v>0</v>
          </cell>
          <cell r="HI287">
            <v>0</v>
          </cell>
          <cell r="HJ287"/>
          <cell r="HK287"/>
          <cell r="HL287"/>
          <cell r="HM287"/>
          <cell r="HN287"/>
          <cell r="HO287">
            <v>0</v>
          </cell>
          <cell r="HP287">
            <v>0</v>
          </cell>
          <cell r="HQ287">
            <v>0</v>
          </cell>
          <cell r="HR287">
            <v>0</v>
          </cell>
          <cell r="HS287">
            <v>0</v>
          </cell>
          <cell r="HT287"/>
          <cell r="HU287">
            <v>0</v>
          </cell>
          <cell r="HV287"/>
          <cell r="HW287">
            <v>0</v>
          </cell>
          <cell r="HX287"/>
          <cell r="HY287">
            <v>0</v>
          </cell>
          <cell r="HZ287">
            <v>0</v>
          </cell>
          <cell r="IA287">
            <v>0</v>
          </cell>
          <cell r="IB287">
            <v>12</v>
          </cell>
          <cell r="IC287">
            <v>0</v>
          </cell>
          <cell r="ID287">
            <v>1.2</v>
          </cell>
          <cell r="IE287">
            <v>0</v>
          </cell>
          <cell r="IF287">
            <v>0</v>
          </cell>
          <cell r="IG287">
            <v>0</v>
          </cell>
          <cell r="IH287">
            <v>0</v>
          </cell>
          <cell r="II287">
            <v>4</v>
          </cell>
          <cell r="IJ287"/>
          <cell r="IK287"/>
          <cell r="IL287"/>
          <cell r="IM287">
            <v>0</v>
          </cell>
          <cell r="IN287">
            <v>1000</v>
          </cell>
        </row>
        <row r="288">
          <cell r="A288">
            <v>285</v>
          </cell>
          <cell r="B288" t="str">
            <v>Kasganj</v>
          </cell>
          <cell r="C288" t="str">
            <v>UTTAR PRADESH</v>
          </cell>
          <cell r="D288" t="str">
            <v>North</v>
          </cell>
          <cell r="E288" t="str">
            <v>Dinesh Steel Private Limited</v>
          </cell>
          <cell r="F288"/>
          <cell r="G288"/>
          <cell r="H288">
            <v>0.3</v>
          </cell>
          <cell r="I288"/>
          <cell r="J288" t="str">
            <v>Low</v>
          </cell>
          <cell r="K288"/>
          <cell r="L288"/>
          <cell r="M288" t="str">
            <v>Pankaj Garg</v>
          </cell>
          <cell r="N288"/>
          <cell r="O288">
            <v>11</v>
          </cell>
          <cell r="P288">
            <v>1000</v>
          </cell>
          <cell r="Q288">
            <v>0</v>
          </cell>
          <cell r="R288">
            <v>1</v>
          </cell>
          <cell r="S288">
            <v>4</v>
          </cell>
          <cell r="T288">
            <v>1</v>
          </cell>
          <cell r="U288">
            <v>0</v>
          </cell>
          <cell r="V288">
            <v>1</v>
          </cell>
          <cell r="W288">
            <v>0</v>
          </cell>
          <cell r="X288">
            <v>0</v>
          </cell>
          <cell r="Y288" t="str">
            <v/>
          </cell>
          <cell r="Z288">
            <v>0</v>
          </cell>
          <cell r="AA288" t="str">
            <v/>
          </cell>
          <cell r="AB288">
            <v>16</v>
          </cell>
          <cell r="AC288">
            <v>0</v>
          </cell>
          <cell r="AD288">
            <v>0</v>
          </cell>
          <cell r="AE288">
            <v>0</v>
          </cell>
          <cell r="AF288">
            <v>0</v>
          </cell>
          <cell r="AG288">
            <v>0</v>
          </cell>
          <cell r="AH288">
            <v>0</v>
          </cell>
          <cell r="AI288">
            <v>0</v>
          </cell>
          <cell r="AJ288">
            <v>0</v>
          </cell>
          <cell r="AK288">
            <v>10</v>
          </cell>
          <cell r="AL288">
            <v>0</v>
          </cell>
          <cell r="AM288">
            <v>0</v>
          </cell>
          <cell r="AN288">
            <v>0</v>
          </cell>
          <cell r="AO288">
            <v>0</v>
          </cell>
          <cell r="AP288">
            <v>0</v>
          </cell>
          <cell r="AQ288">
            <v>0</v>
          </cell>
          <cell r="AR288">
            <v>0</v>
          </cell>
          <cell r="AS288">
            <v>0</v>
          </cell>
          <cell r="AT288">
            <v>0</v>
          </cell>
          <cell r="AU288">
            <v>0</v>
          </cell>
          <cell r="AV288">
            <v>0</v>
          </cell>
          <cell r="AW288">
            <v>0</v>
          </cell>
          <cell r="AX288"/>
          <cell r="AY288"/>
          <cell r="AZ288">
            <v>1</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cell r="BW288"/>
          <cell r="BX288">
            <v>1</v>
          </cell>
          <cell r="BY288">
            <v>1</v>
          </cell>
          <cell r="BZ288">
            <v>0</v>
          </cell>
          <cell r="CA288">
            <v>0</v>
          </cell>
          <cell r="CB288">
            <v>0</v>
          </cell>
          <cell r="CC288">
            <v>0</v>
          </cell>
          <cell r="CD288">
            <v>0</v>
          </cell>
          <cell r="CE288">
            <v>0</v>
          </cell>
          <cell r="CF288">
            <v>0</v>
          </cell>
          <cell r="CG288">
            <v>0</v>
          </cell>
          <cell r="CH288">
            <v>1</v>
          </cell>
          <cell r="CI288">
            <v>0</v>
          </cell>
          <cell r="CJ288">
            <v>0</v>
          </cell>
          <cell r="CK288">
            <v>0</v>
          </cell>
          <cell r="CL288">
            <v>0</v>
          </cell>
          <cell r="CM288">
            <v>0</v>
          </cell>
          <cell r="CN288">
            <v>0</v>
          </cell>
          <cell r="CO288">
            <v>0</v>
          </cell>
          <cell r="CP288">
            <v>0</v>
          </cell>
          <cell r="CQ288">
            <v>0</v>
          </cell>
          <cell r="CR288">
            <v>0</v>
          </cell>
          <cell r="CS288">
            <v>0</v>
          </cell>
          <cell r="CT288">
            <v>0</v>
          </cell>
          <cell r="CU288"/>
          <cell r="CV288"/>
          <cell r="CW288"/>
          <cell r="CX288"/>
          <cell r="CY288"/>
          <cell r="CZ288"/>
          <cell r="DA288"/>
          <cell r="DB288"/>
          <cell r="DC288"/>
          <cell r="DD288"/>
          <cell r="DE288"/>
          <cell r="DF288"/>
          <cell r="DG288"/>
          <cell r="DH288">
            <v>1</v>
          </cell>
          <cell r="DI288">
            <v>0</v>
          </cell>
          <cell r="DJ288">
            <v>0</v>
          </cell>
          <cell r="DK288">
            <v>0</v>
          </cell>
          <cell r="DL288">
            <v>0</v>
          </cell>
          <cell r="DM288">
            <v>0</v>
          </cell>
          <cell r="DN288">
            <v>0</v>
          </cell>
          <cell r="DO288">
            <v>0</v>
          </cell>
          <cell r="DP288">
            <v>0</v>
          </cell>
          <cell r="DQ288">
            <v>0</v>
          </cell>
          <cell r="DR288">
            <v>0</v>
          </cell>
          <cell r="DS288"/>
          <cell r="DT288"/>
          <cell r="DU288"/>
          <cell r="DV288"/>
          <cell r="DW288"/>
          <cell r="DX288"/>
          <cell r="DY288"/>
          <cell r="DZ288"/>
          <cell r="EA288"/>
          <cell r="EB288"/>
          <cell r="EC288"/>
          <cell r="ED288"/>
          <cell r="EE288"/>
          <cell r="EF288"/>
          <cell r="EG288">
            <v>0</v>
          </cell>
          <cell r="EH288">
            <v>0</v>
          </cell>
          <cell r="EI288">
            <v>0</v>
          </cell>
          <cell r="EJ288">
            <v>0</v>
          </cell>
          <cell r="EK288">
            <v>0</v>
          </cell>
          <cell r="EL288">
            <v>0</v>
          </cell>
          <cell r="EM288">
            <v>0</v>
          </cell>
          <cell r="EN288">
            <v>0</v>
          </cell>
          <cell r="EO288">
            <v>0</v>
          </cell>
          <cell r="EP288">
            <v>0</v>
          </cell>
          <cell r="EQ288">
            <v>0</v>
          </cell>
          <cell r="ER288">
            <v>0</v>
          </cell>
          <cell r="ES288"/>
          <cell r="ET288"/>
          <cell r="EU288"/>
          <cell r="EV288"/>
          <cell r="EW288"/>
          <cell r="EX288"/>
          <cell r="EY288"/>
          <cell r="EZ288"/>
          <cell r="FA288"/>
          <cell r="FB288"/>
          <cell r="FC288"/>
          <cell r="FD288"/>
          <cell r="FE288">
            <v>0</v>
          </cell>
          <cell r="FF288">
            <v>0</v>
          </cell>
          <cell r="FG288">
            <v>0</v>
          </cell>
          <cell r="FH288">
            <v>0</v>
          </cell>
          <cell r="FI288">
            <v>0</v>
          </cell>
          <cell r="FJ288">
            <v>0</v>
          </cell>
          <cell r="FK288">
            <v>0</v>
          </cell>
          <cell r="FL288">
            <v>0</v>
          </cell>
          <cell r="FM288">
            <v>0</v>
          </cell>
          <cell r="FN288">
            <v>0</v>
          </cell>
          <cell r="FO288">
            <v>0</v>
          </cell>
          <cell r="FP288">
            <v>0</v>
          </cell>
          <cell r="FQ288"/>
          <cell r="FR288"/>
          <cell r="FS288"/>
          <cell r="FT288"/>
          <cell r="FU288"/>
          <cell r="FV288"/>
          <cell r="FW288"/>
          <cell r="FX288"/>
          <cell r="FY288"/>
          <cell r="FZ288"/>
          <cell r="GA288"/>
          <cell r="GB288"/>
          <cell r="GC288">
            <v>0</v>
          </cell>
          <cell r="GD288">
            <v>0</v>
          </cell>
          <cell r="GE288">
            <v>0</v>
          </cell>
          <cell r="GF288">
            <v>0</v>
          </cell>
          <cell r="GG288">
            <v>0</v>
          </cell>
          <cell r="GH288">
            <v>0</v>
          </cell>
          <cell r="GI288">
            <v>0</v>
          </cell>
          <cell r="GJ288">
            <v>0</v>
          </cell>
          <cell r="GK288">
            <v>0</v>
          </cell>
          <cell r="GL288">
            <v>0</v>
          </cell>
          <cell r="GM288">
            <v>0</v>
          </cell>
          <cell r="GN288">
            <v>0</v>
          </cell>
          <cell r="GO288"/>
          <cell r="GP288">
            <v>0</v>
          </cell>
          <cell r="GQ288">
            <v>0</v>
          </cell>
          <cell r="GR288">
            <v>0</v>
          </cell>
          <cell r="GS288"/>
          <cell r="GT288"/>
          <cell r="GU288"/>
          <cell r="GV288"/>
          <cell r="GW288"/>
          <cell r="GX288"/>
          <cell r="GY288"/>
          <cell r="GZ288"/>
          <cell r="HA288"/>
          <cell r="HB288"/>
          <cell r="HC288">
            <v>0</v>
          </cell>
          <cell r="HD288">
            <v>0</v>
          </cell>
          <cell r="HE288">
            <v>0</v>
          </cell>
          <cell r="HF288">
            <v>0</v>
          </cell>
          <cell r="HG288">
            <v>0</v>
          </cell>
          <cell r="HH288">
            <v>0</v>
          </cell>
          <cell r="HI288">
            <v>0</v>
          </cell>
          <cell r="HJ288"/>
          <cell r="HK288"/>
          <cell r="HL288"/>
          <cell r="HM288"/>
          <cell r="HN288"/>
          <cell r="HO288">
            <v>0</v>
          </cell>
          <cell r="HP288">
            <v>0</v>
          </cell>
          <cell r="HQ288">
            <v>0</v>
          </cell>
          <cell r="HR288">
            <v>0</v>
          </cell>
          <cell r="HS288">
            <v>0</v>
          </cell>
          <cell r="HT288"/>
          <cell r="HU288">
            <v>0</v>
          </cell>
          <cell r="HV288"/>
          <cell r="HW288">
            <v>0</v>
          </cell>
          <cell r="HX288"/>
          <cell r="HY288">
            <v>0</v>
          </cell>
          <cell r="HZ288">
            <v>0</v>
          </cell>
          <cell r="IA288">
            <v>26</v>
          </cell>
          <cell r="IB288">
            <v>0</v>
          </cell>
          <cell r="IC288">
            <v>2.1666666666666665</v>
          </cell>
          <cell r="ID288">
            <v>0</v>
          </cell>
          <cell r="IE288">
            <v>5.333333333333333</v>
          </cell>
          <cell r="IF288">
            <v>0</v>
          </cell>
          <cell r="IG288">
            <v>0</v>
          </cell>
          <cell r="IH288">
            <v>3.3333333333333335</v>
          </cell>
          <cell r="II288">
            <v>0</v>
          </cell>
          <cell r="IJ288"/>
          <cell r="IK288"/>
          <cell r="IL288"/>
          <cell r="IM288">
            <v>0</v>
          </cell>
          <cell r="IN288">
            <v>1000</v>
          </cell>
        </row>
        <row r="289">
          <cell r="A289">
            <v>286</v>
          </cell>
          <cell r="B289" t="str">
            <v>Mainpuri</v>
          </cell>
          <cell r="C289" t="str">
            <v>UTTAR PRADESH</v>
          </cell>
          <cell r="D289" t="str">
            <v>North</v>
          </cell>
          <cell r="E289" t="str">
            <v>Dinesh Steel Private Limited</v>
          </cell>
          <cell r="F289"/>
          <cell r="G289"/>
          <cell r="H289">
            <v>0.3</v>
          </cell>
          <cell r="I289"/>
          <cell r="J289" t="str">
            <v>Low</v>
          </cell>
          <cell r="K289"/>
          <cell r="L289"/>
          <cell r="M289" t="str">
            <v>Pankaj Garg</v>
          </cell>
          <cell r="N289"/>
          <cell r="O289">
            <v>13</v>
          </cell>
          <cell r="P289">
            <v>1500</v>
          </cell>
          <cell r="Q289">
            <v>1</v>
          </cell>
          <cell r="R289">
            <v>1</v>
          </cell>
          <cell r="S289">
            <v>3</v>
          </cell>
          <cell r="T289">
            <v>1</v>
          </cell>
          <cell r="U289">
            <v>0</v>
          </cell>
          <cell r="V289">
            <v>0</v>
          </cell>
          <cell r="W289">
            <v>0</v>
          </cell>
          <cell r="X289">
            <v>0</v>
          </cell>
          <cell r="Y289" t="str">
            <v/>
          </cell>
          <cell r="Z289">
            <v>0</v>
          </cell>
          <cell r="AA289" t="str">
            <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cell r="AY289"/>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cell r="BW289"/>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0</v>
          </cell>
          <cell r="CP289">
            <v>0</v>
          </cell>
          <cell r="CQ289">
            <v>0</v>
          </cell>
          <cell r="CR289">
            <v>0</v>
          </cell>
          <cell r="CS289">
            <v>0</v>
          </cell>
          <cell r="CT289">
            <v>0</v>
          </cell>
          <cell r="CU289"/>
          <cell r="CV289"/>
          <cell r="CW289"/>
          <cell r="CX289"/>
          <cell r="CY289"/>
          <cell r="CZ289"/>
          <cell r="DA289"/>
          <cell r="DB289"/>
          <cell r="DC289"/>
          <cell r="DD289"/>
          <cell r="DE289"/>
          <cell r="DF289"/>
          <cell r="DG289"/>
          <cell r="DH289">
            <v>0</v>
          </cell>
          <cell r="DI289">
            <v>0</v>
          </cell>
          <cell r="DJ289">
            <v>0</v>
          </cell>
          <cell r="DK289">
            <v>0</v>
          </cell>
          <cell r="DL289">
            <v>0</v>
          </cell>
          <cell r="DM289">
            <v>0</v>
          </cell>
          <cell r="DN289">
            <v>0</v>
          </cell>
          <cell r="DO289">
            <v>0</v>
          </cell>
          <cell r="DP289">
            <v>0</v>
          </cell>
          <cell r="DQ289">
            <v>0</v>
          </cell>
          <cell r="DR289">
            <v>0</v>
          </cell>
          <cell r="DS289"/>
          <cell r="DT289"/>
          <cell r="DU289"/>
          <cell r="DV289"/>
          <cell r="DW289"/>
          <cell r="DX289"/>
          <cell r="DY289"/>
          <cell r="DZ289"/>
          <cell r="EA289"/>
          <cell r="EB289"/>
          <cell r="EC289"/>
          <cell r="ED289"/>
          <cell r="EE289"/>
          <cell r="EF289"/>
          <cell r="EG289">
            <v>0</v>
          </cell>
          <cell r="EH289">
            <v>0</v>
          </cell>
          <cell r="EI289">
            <v>0</v>
          </cell>
          <cell r="EJ289">
            <v>0</v>
          </cell>
          <cell r="EK289">
            <v>0</v>
          </cell>
          <cell r="EL289">
            <v>0</v>
          </cell>
          <cell r="EM289">
            <v>0</v>
          </cell>
          <cell r="EN289">
            <v>0</v>
          </cell>
          <cell r="EO289">
            <v>0</v>
          </cell>
          <cell r="EP289">
            <v>0</v>
          </cell>
          <cell r="EQ289">
            <v>0</v>
          </cell>
          <cell r="ER289">
            <v>0</v>
          </cell>
          <cell r="ES289"/>
          <cell r="ET289"/>
          <cell r="EU289"/>
          <cell r="EV289"/>
          <cell r="EW289"/>
          <cell r="EX289"/>
          <cell r="EY289"/>
          <cell r="EZ289"/>
          <cell r="FA289"/>
          <cell r="FB289"/>
          <cell r="FC289"/>
          <cell r="FD289"/>
          <cell r="FE289">
            <v>0</v>
          </cell>
          <cell r="FF289">
            <v>0</v>
          </cell>
          <cell r="FG289">
            <v>0</v>
          </cell>
          <cell r="FH289">
            <v>0</v>
          </cell>
          <cell r="FI289">
            <v>0</v>
          </cell>
          <cell r="FJ289">
            <v>0</v>
          </cell>
          <cell r="FK289">
            <v>0</v>
          </cell>
          <cell r="FL289">
            <v>0</v>
          </cell>
          <cell r="FM289">
            <v>0</v>
          </cell>
          <cell r="FN289">
            <v>0</v>
          </cell>
          <cell r="FO289">
            <v>0</v>
          </cell>
          <cell r="FP289">
            <v>0</v>
          </cell>
          <cell r="FQ289"/>
          <cell r="FR289"/>
          <cell r="FS289"/>
          <cell r="FT289"/>
          <cell r="FU289"/>
          <cell r="FV289"/>
          <cell r="FW289"/>
          <cell r="FX289"/>
          <cell r="FY289"/>
          <cell r="FZ289"/>
          <cell r="GA289"/>
          <cell r="GB289"/>
          <cell r="GC289">
            <v>0</v>
          </cell>
          <cell r="GD289">
            <v>0</v>
          </cell>
          <cell r="GE289">
            <v>0</v>
          </cell>
          <cell r="GF289">
            <v>0</v>
          </cell>
          <cell r="GG289">
            <v>0</v>
          </cell>
          <cell r="GH289">
            <v>0</v>
          </cell>
          <cell r="GI289">
            <v>0</v>
          </cell>
          <cell r="GJ289">
            <v>0</v>
          </cell>
          <cell r="GK289">
            <v>0</v>
          </cell>
          <cell r="GL289">
            <v>0</v>
          </cell>
          <cell r="GM289">
            <v>0</v>
          </cell>
          <cell r="GN289">
            <v>0</v>
          </cell>
          <cell r="GO289"/>
          <cell r="GP289">
            <v>0</v>
          </cell>
          <cell r="GQ289">
            <v>0</v>
          </cell>
          <cell r="GR289">
            <v>0</v>
          </cell>
          <cell r="GS289"/>
          <cell r="GT289"/>
          <cell r="GU289"/>
          <cell r="GV289"/>
          <cell r="GW289"/>
          <cell r="GX289"/>
          <cell r="GY289"/>
          <cell r="GZ289"/>
          <cell r="HA289"/>
          <cell r="HB289"/>
          <cell r="HC289">
            <v>0</v>
          </cell>
          <cell r="HD289">
            <v>0</v>
          </cell>
          <cell r="HE289">
            <v>0</v>
          </cell>
          <cell r="HF289">
            <v>0</v>
          </cell>
          <cell r="HG289">
            <v>0</v>
          </cell>
          <cell r="HH289">
            <v>0</v>
          </cell>
          <cell r="HI289">
            <v>0</v>
          </cell>
          <cell r="HJ289"/>
          <cell r="HK289"/>
          <cell r="HL289"/>
          <cell r="HM289"/>
          <cell r="HN289"/>
          <cell r="HO289">
            <v>0</v>
          </cell>
          <cell r="HP289">
            <v>0</v>
          </cell>
          <cell r="HQ289">
            <v>0</v>
          </cell>
          <cell r="HR289">
            <v>0</v>
          </cell>
          <cell r="HS289">
            <v>0</v>
          </cell>
          <cell r="HT289"/>
          <cell r="HU289">
            <v>0</v>
          </cell>
          <cell r="HV289"/>
          <cell r="HW289">
            <v>0</v>
          </cell>
          <cell r="HX289"/>
          <cell r="HY289">
            <v>0</v>
          </cell>
          <cell r="HZ289">
            <v>0</v>
          </cell>
          <cell r="IA289">
            <v>0</v>
          </cell>
          <cell r="IB289">
            <v>0</v>
          </cell>
          <cell r="IC289">
            <v>0</v>
          </cell>
          <cell r="ID289">
            <v>0</v>
          </cell>
          <cell r="IE289">
            <v>0</v>
          </cell>
          <cell r="IF289">
            <v>0</v>
          </cell>
          <cell r="IG289">
            <v>0</v>
          </cell>
          <cell r="IH289">
            <v>0</v>
          </cell>
          <cell r="II289">
            <v>0</v>
          </cell>
          <cell r="IJ289"/>
          <cell r="IK289"/>
          <cell r="IL289"/>
          <cell r="IM289">
            <v>0</v>
          </cell>
          <cell r="IN289">
            <v>1500</v>
          </cell>
        </row>
        <row r="290">
          <cell r="A290">
            <v>287</v>
          </cell>
          <cell r="B290" t="str">
            <v>Shravasti</v>
          </cell>
          <cell r="C290" t="str">
            <v>UTTAR PRADESH</v>
          </cell>
          <cell r="D290" t="str">
            <v>North</v>
          </cell>
          <cell r="E290" t="str">
            <v>SHREE LAKSHMAN ROLLING MILL (INDIA) LLP</v>
          </cell>
          <cell r="F290"/>
          <cell r="G290"/>
          <cell r="H290">
            <v>0.3</v>
          </cell>
          <cell r="I290"/>
          <cell r="J290" t="str">
            <v>Low</v>
          </cell>
          <cell r="K290"/>
          <cell r="L290"/>
          <cell r="M290"/>
          <cell r="N290" t="str">
            <v>Deepanshu</v>
          </cell>
          <cell r="O290">
            <v>16</v>
          </cell>
          <cell r="P290">
            <v>500</v>
          </cell>
          <cell r="Q290">
            <v>0</v>
          </cell>
          <cell r="R290">
            <v>2</v>
          </cell>
          <cell r="S290">
            <v>5</v>
          </cell>
          <cell r="T290">
            <v>4</v>
          </cell>
          <cell r="U290">
            <v>0</v>
          </cell>
          <cell r="V290">
            <v>0</v>
          </cell>
          <cell r="W290">
            <v>0</v>
          </cell>
          <cell r="X290">
            <v>0</v>
          </cell>
          <cell r="Y290" t="str">
            <v/>
          </cell>
          <cell r="Z290">
            <v>0</v>
          </cell>
          <cell r="AA290" t="str">
            <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cell r="AY290"/>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cell r="BW290"/>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v>0</v>
          </cell>
          <cell r="CM290">
            <v>0</v>
          </cell>
          <cell r="CN290">
            <v>0</v>
          </cell>
          <cell r="CO290">
            <v>0</v>
          </cell>
          <cell r="CP290">
            <v>0</v>
          </cell>
          <cell r="CQ290">
            <v>0</v>
          </cell>
          <cell r="CR290">
            <v>0</v>
          </cell>
          <cell r="CS290">
            <v>0</v>
          </cell>
          <cell r="CT290">
            <v>0</v>
          </cell>
          <cell r="CU290"/>
          <cell r="CV290"/>
          <cell r="CW290"/>
          <cell r="CX290"/>
          <cell r="CY290"/>
          <cell r="CZ290"/>
          <cell r="DA290"/>
          <cell r="DB290"/>
          <cell r="DC290"/>
          <cell r="DD290"/>
          <cell r="DE290"/>
          <cell r="DF290"/>
          <cell r="DG290"/>
          <cell r="DH290">
            <v>0</v>
          </cell>
          <cell r="DI290">
            <v>0</v>
          </cell>
          <cell r="DJ290">
            <v>0</v>
          </cell>
          <cell r="DK290">
            <v>0</v>
          </cell>
          <cell r="DL290">
            <v>0</v>
          </cell>
          <cell r="DM290">
            <v>0</v>
          </cell>
          <cell r="DN290">
            <v>0</v>
          </cell>
          <cell r="DO290">
            <v>0</v>
          </cell>
          <cell r="DP290">
            <v>0</v>
          </cell>
          <cell r="DQ290">
            <v>0</v>
          </cell>
          <cell r="DR290">
            <v>0</v>
          </cell>
          <cell r="DS290"/>
          <cell r="DT290"/>
          <cell r="DU290"/>
          <cell r="DV290"/>
          <cell r="DW290"/>
          <cell r="DX290"/>
          <cell r="DY290"/>
          <cell r="DZ290"/>
          <cell r="EA290"/>
          <cell r="EB290"/>
          <cell r="EC290"/>
          <cell r="ED290"/>
          <cell r="EE290"/>
          <cell r="EF290"/>
          <cell r="EG290">
            <v>0</v>
          </cell>
          <cell r="EH290">
            <v>0</v>
          </cell>
          <cell r="EI290">
            <v>0</v>
          </cell>
          <cell r="EJ290">
            <v>0</v>
          </cell>
          <cell r="EK290">
            <v>0</v>
          </cell>
          <cell r="EL290">
            <v>0</v>
          </cell>
          <cell r="EM290">
            <v>0</v>
          </cell>
          <cell r="EN290">
            <v>0</v>
          </cell>
          <cell r="EO290">
            <v>0</v>
          </cell>
          <cell r="EP290">
            <v>0</v>
          </cell>
          <cell r="EQ290">
            <v>0</v>
          </cell>
          <cell r="ER290">
            <v>0</v>
          </cell>
          <cell r="ES290"/>
          <cell r="ET290"/>
          <cell r="EU290"/>
          <cell r="EV290"/>
          <cell r="EW290"/>
          <cell r="EX290"/>
          <cell r="EY290"/>
          <cell r="EZ290"/>
          <cell r="FA290"/>
          <cell r="FB290"/>
          <cell r="FC290"/>
          <cell r="FD290"/>
          <cell r="FE290">
            <v>0</v>
          </cell>
          <cell r="FF290">
            <v>0</v>
          </cell>
          <cell r="FG290">
            <v>0</v>
          </cell>
          <cell r="FH290">
            <v>0</v>
          </cell>
          <cell r="FI290">
            <v>0</v>
          </cell>
          <cell r="FJ290">
            <v>0</v>
          </cell>
          <cell r="FK290">
            <v>0</v>
          </cell>
          <cell r="FL290">
            <v>0</v>
          </cell>
          <cell r="FM290">
            <v>0</v>
          </cell>
          <cell r="FN290">
            <v>0</v>
          </cell>
          <cell r="FO290">
            <v>0</v>
          </cell>
          <cell r="FP290">
            <v>0</v>
          </cell>
          <cell r="FQ290"/>
          <cell r="FR290"/>
          <cell r="FS290"/>
          <cell r="FT290"/>
          <cell r="FU290"/>
          <cell r="FV290"/>
          <cell r="FW290"/>
          <cell r="FX290"/>
          <cell r="FY290"/>
          <cell r="FZ290"/>
          <cell r="GA290"/>
          <cell r="GB290"/>
          <cell r="GC290">
            <v>0</v>
          </cell>
          <cell r="GD290">
            <v>0</v>
          </cell>
          <cell r="GE290">
            <v>0</v>
          </cell>
          <cell r="GF290">
            <v>0</v>
          </cell>
          <cell r="GG290">
            <v>0</v>
          </cell>
          <cell r="GH290">
            <v>0</v>
          </cell>
          <cell r="GI290">
            <v>0</v>
          </cell>
          <cell r="GJ290">
            <v>0</v>
          </cell>
          <cell r="GK290">
            <v>0</v>
          </cell>
          <cell r="GL290">
            <v>0</v>
          </cell>
          <cell r="GM290">
            <v>0</v>
          </cell>
          <cell r="GN290">
            <v>0</v>
          </cell>
          <cell r="GO290"/>
          <cell r="GP290">
            <v>0</v>
          </cell>
          <cell r="GQ290">
            <v>0</v>
          </cell>
          <cell r="GR290">
            <v>0</v>
          </cell>
          <cell r="GS290"/>
          <cell r="GT290"/>
          <cell r="GU290"/>
          <cell r="GV290"/>
          <cell r="GW290"/>
          <cell r="GX290"/>
          <cell r="GY290"/>
          <cell r="GZ290"/>
          <cell r="HA290"/>
          <cell r="HB290"/>
          <cell r="HC290">
            <v>0</v>
          </cell>
          <cell r="HD290">
            <v>0</v>
          </cell>
          <cell r="HE290">
            <v>0</v>
          </cell>
          <cell r="HF290">
            <v>0</v>
          </cell>
          <cell r="HG290">
            <v>0</v>
          </cell>
          <cell r="HH290">
            <v>0</v>
          </cell>
          <cell r="HI290">
            <v>0</v>
          </cell>
          <cell r="HJ290"/>
          <cell r="HK290"/>
          <cell r="HL290"/>
          <cell r="HM290"/>
          <cell r="HN290"/>
          <cell r="HO290">
            <v>0</v>
          </cell>
          <cell r="HP290">
            <v>0</v>
          </cell>
          <cell r="HQ290">
            <v>0</v>
          </cell>
          <cell r="HR290">
            <v>0</v>
          </cell>
          <cell r="HS290">
            <v>0</v>
          </cell>
          <cell r="HT290"/>
          <cell r="HU290">
            <v>0</v>
          </cell>
          <cell r="HV290"/>
          <cell r="HW290">
            <v>0</v>
          </cell>
          <cell r="HX290"/>
          <cell r="HY290">
            <v>0</v>
          </cell>
          <cell r="HZ290">
            <v>0</v>
          </cell>
          <cell r="IA290">
            <v>0</v>
          </cell>
          <cell r="IB290">
            <v>0</v>
          </cell>
          <cell r="IC290">
            <v>0</v>
          </cell>
          <cell r="ID290">
            <v>0</v>
          </cell>
          <cell r="IE290">
            <v>0</v>
          </cell>
          <cell r="IF290">
            <v>0</v>
          </cell>
          <cell r="IG290">
            <v>0</v>
          </cell>
          <cell r="IH290">
            <v>0</v>
          </cell>
          <cell r="II290">
            <v>0</v>
          </cell>
          <cell r="IJ290"/>
          <cell r="IK290"/>
          <cell r="IL290"/>
          <cell r="IM290">
            <v>0</v>
          </cell>
          <cell r="IN290">
            <v>3000</v>
          </cell>
        </row>
        <row r="291">
          <cell r="A291">
            <v>288</v>
          </cell>
          <cell r="B291" t="str">
            <v>Dehradun</v>
          </cell>
          <cell r="C291" t="str">
            <v>UTTARAKHAND</v>
          </cell>
          <cell r="D291" t="str">
            <v>North</v>
          </cell>
          <cell r="E291" t="str">
            <v>SHIVA SALES INDIA CORPORATION</v>
          </cell>
          <cell r="F291"/>
          <cell r="G291"/>
          <cell r="H291">
            <v>1</v>
          </cell>
          <cell r="I291"/>
          <cell r="J291" t="str">
            <v>High</v>
          </cell>
          <cell r="K291">
            <v>1</v>
          </cell>
          <cell r="L291"/>
          <cell r="M291" t="str">
            <v>Ravi Kumar</v>
          </cell>
          <cell r="N291"/>
          <cell r="O291">
            <v>13</v>
          </cell>
          <cell r="P291">
            <v>7000</v>
          </cell>
          <cell r="Q291">
            <v>1</v>
          </cell>
          <cell r="R291">
            <v>1</v>
          </cell>
          <cell r="S291">
            <v>3</v>
          </cell>
          <cell r="T291">
            <v>3</v>
          </cell>
          <cell r="U291">
            <v>0</v>
          </cell>
          <cell r="V291">
            <v>28</v>
          </cell>
          <cell r="W291">
            <v>0</v>
          </cell>
          <cell r="X291">
            <v>1070</v>
          </cell>
          <cell r="Y291">
            <v>0.12915607476635513</v>
          </cell>
          <cell r="Z291">
            <v>0.15285714285714286</v>
          </cell>
          <cell r="AA291">
            <v>1.974242857142857E-2</v>
          </cell>
          <cell r="AB291">
            <v>28</v>
          </cell>
          <cell r="AC291">
            <v>36</v>
          </cell>
          <cell r="AD291">
            <v>37</v>
          </cell>
          <cell r="AE291">
            <v>54</v>
          </cell>
          <cell r="AF291">
            <v>44</v>
          </cell>
          <cell r="AG291">
            <v>45</v>
          </cell>
          <cell r="AH291">
            <v>105</v>
          </cell>
          <cell r="AI291">
            <v>95</v>
          </cell>
          <cell r="AJ291">
            <v>58</v>
          </cell>
          <cell r="AK291">
            <v>66.5</v>
          </cell>
          <cell r="AL291">
            <v>225.5</v>
          </cell>
          <cell r="AM291">
            <v>280</v>
          </cell>
          <cell r="AN291">
            <v>195</v>
          </cell>
          <cell r="AO291">
            <v>318</v>
          </cell>
          <cell r="AP291">
            <v>190</v>
          </cell>
          <cell r="AQ291">
            <v>80.509999999999991</v>
          </cell>
          <cell r="AR291">
            <v>108</v>
          </cell>
          <cell r="AS291">
            <v>61.5</v>
          </cell>
          <cell r="AT291">
            <v>53.5</v>
          </cell>
          <cell r="AU291">
            <v>74.599999999999994</v>
          </cell>
          <cell r="AV291">
            <v>133.86000000000001</v>
          </cell>
          <cell r="AW291">
            <v>167</v>
          </cell>
          <cell r="AX291"/>
          <cell r="AY291"/>
          <cell r="AZ291">
            <v>0</v>
          </cell>
          <cell r="BA291">
            <v>1</v>
          </cell>
          <cell r="BB291">
            <v>1</v>
          </cell>
          <cell r="BC291">
            <v>1</v>
          </cell>
          <cell r="BD291">
            <v>1</v>
          </cell>
          <cell r="BE291">
            <v>0</v>
          </cell>
          <cell r="BF291">
            <v>3</v>
          </cell>
          <cell r="BG291">
            <v>0</v>
          </cell>
          <cell r="BH291">
            <v>1</v>
          </cell>
          <cell r="BI291">
            <v>3</v>
          </cell>
          <cell r="BJ291">
            <v>2</v>
          </cell>
          <cell r="BK291">
            <v>1</v>
          </cell>
          <cell r="BL291">
            <v>2</v>
          </cell>
          <cell r="BM291">
            <v>2</v>
          </cell>
          <cell r="BN291">
            <v>1</v>
          </cell>
          <cell r="BO291">
            <v>1</v>
          </cell>
          <cell r="BP291">
            <v>1</v>
          </cell>
          <cell r="BQ291">
            <v>1</v>
          </cell>
          <cell r="BR291">
            <v>2</v>
          </cell>
          <cell r="BS291">
            <v>0</v>
          </cell>
          <cell r="BT291">
            <v>1</v>
          </cell>
          <cell r="BU291">
            <v>1</v>
          </cell>
          <cell r="BV291"/>
          <cell r="BW291"/>
          <cell r="BX291">
            <v>28</v>
          </cell>
          <cell r="BY291">
            <v>2</v>
          </cell>
          <cell r="BZ291">
            <v>2</v>
          </cell>
          <cell r="CA291">
            <v>2</v>
          </cell>
          <cell r="CB291">
            <v>2</v>
          </cell>
          <cell r="CC291">
            <v>2</v>
          </cell>
          <cell r="CD291">
            <v>3</v>
          </cell>
          <cell r="CE291">
            <v>6</v>
          </cell>
          <cell r="CF291">
            <v>7</v>
          </cell>
          <cell r="CG291">
            <v>6</v>
          </cell>
          <cell r="CH291">
            <v>7</v>
          </cell>
          <cell r="CI291">
            <v>11</v>
          </cell>
          <cell r="CJ291">
            <v>10</v>
          </cell>
          <cell r="CK291">
            <v>12</v>
          </cell>
          <cell r="CL291">
            <v>13</v>
          </cell>
          <cell r="CM291">
            <v>11</v>
          </cell>
          <cell r="CN291">
            <v>6</v>
          </cell>
          <cell r="CO291">
            <v>8</v>
          </cell>
          <cell r="CP291">
            <v>7</v>
          </cell>
          <cell r="CQ291">
            <v>7</v>
          </cell>
          <cell r="CR291">
            <v>8</v>
          </cell>
          <cell r="CS291">
            <v>12</v>
          </cell>
          <cell r="CT291">
            <v>14</v>
          </cell>
          <cell r="CU291"/>
          <cell r="CV291"/>
          <cell r="CW291"/>
          <cell r="CX291"/>
          <cell r="CY291"/>
          <cell r="CZ291"/>
          <cell r="DA291"/>
          <cell r="DB291"/>
          <cell r="DC291"/>
          <cell r="DD291"/>
          <cell r="DE291"/>
          <cell r="DF291"/>
          <cell r="DG291"/>
          <cell r="DH291">
            <v>13</v>
          </cell>
          <cell r="DI291">
            <v>15</v>
          </cell>
          <cell r="DJ291">
            <v>16</v>
          </cell>
          <cell r="DK291">
            <v>17</v>
          </cell>
          <cell r="DL291">
            <v>16</v>
          </cell>
          <cell r="DM291">
            <v>13</v>
          </cell>
          <cell r="DN291">
            <v>15</v>
          </cell>
          <cell r="DO291">
            <v>15</v>
          </cell>
          <cell r="DP291">
            <v>15</v>
          </cell>
          <cell r="DQ291">
            <v>15</v>
          </cell>
          <cell r="DR291">
            <v>16</v>
          </cell>
          <cell r="DS291"/>
          <cell r="DT291"/>
          <cell r="DU291"/>
          <cell r="DV291"/>
          <cell r="DW291"/>
          <cell r="DX291"/>
          <cell r="DY291"/>
          <cell r="DZ291"/>
          <cell r="EA291"/>
          <cell r="EB291"/>
          <cell r="EC291"/>
          <cell r="ED291"/>
          <cell r="EE291"/>
          <cell r="EF291"/>
          <cell r="EG291">
            <v>0</v>
          </cell>
          <cell r="EH291">
            <v>0</v>
          </cell>
          <cell r="EI291">
            <v>0</v>
          </cell>
          <cell r="EJ291">
            <v>0</v>
          </cell>
          <cell r="EK291">
            <v>0</v>
          </cell>
          <cell r="EL291">
            <v>0</v>
          </cell>
          <cell r="EM291">
            <v>0</v>
          </cell>
          <cell r="EN291">
            <v>0</v>
          </cell>
          <cell r="EO291">
            <v>0</v>
          </cell>
          <cell r="EP291">
            <v>0</v>
          </cell>
          <cell r="EQ291">
            <v>0</v>
          </cell>
          <cell r="ER291">
            <v>0</v>
          </cell>
          <cell r="ES291"/>
          <cell r="ET291"/>
          <cell r="EU291"/>
          <cell r="EV291"/>
          <cell r="EW291"/>
          <cell r="EX291"/>
          <cell r="EY291"/>
          <cell r="EZ291"/>
          <cell r="FA291"/>
          <cell r="FB291"/>
          <cell r="FC291"/>
          <cell r="FD291"/>
          <cell r="FE291">
            <v>0</v>
          </cell>
          <cell r="FF291">
            <v>0</v>
          </cell>
          <cell r="FG291">
            <v>0</v>
          </cell>
          <cell r="FH291">
            <v>0</v>
          </cell>
          <cell r="FI291">
            <v>0</v>
          </cell>
          <cell r="FJ291">
            <v>0</v>
          </cell>
          <cell r="FK291">
            <v>0</v>
          </cell>
          <cell r="FL291">
            <v>0</v>
          </cell>
          <cell r="FM291">
            <v>0</v>
          </cell>
          <cell r="FN291">
            <v>0</v>
          </cell>
          <cell r="FO291">
            <v>0</v>
          </cell>
          <cell r="FP291">
            <v>0</v>
          </cell>
          <cell r="FQ291"/>
          <cell r="FR291"/>
          <cell r="FS291"/>
          <cell r="FT291"/>
          <cell r="FU291"/>
          <cell r="FV291"/>
          <cell r="FW291"/>
          <cell r="FX291"/>
          <cell r="FY291"/>
          <cell r="FZ291"/>
          <cell r="GA291"/>
          <cell r="GB291"/>
          <cell r="GC291">
            <v>0</v>
          </cell>
          <cell r="GD291">
            <v>0</v>
          </cell>
          <cell r="GE291">
            <v>0</v>
          </cell>
          <cell r="GF291">
            <v>0</v>
          </cell>
          <cell r="GG291">
            <v>0</v>
          </cell>
          <cell r="GH291">
            <v>0</v>
          </cell>
          <cell r="GI291">
            <v>0</v>
          </cell>
          <cell r="GJ291">
            <v>0</v>
          </cell>
          <cell r="GK291">
            <v>0</v>
          </cell>
          <cell r="GL291">
            <v>0</v>
          </cell>
          <cell r="GM291">
            <v>0</v>
          </cell>
          <cell r="GN291">
            <v>0</v>
          </cell>
          <cell r="GO291"/>
          <cell r="GP291">
            <v>0</v>
          </cell>
          <cell r="GQ291">
            <v>1</v>
          </cell>
          <cell r="GR291">
            <v>2</v>
          </cell>
          <cell r="GS291"/>
          <cell r="GT291"/>
          <cell r="GU291"/>
          <cell r="GV291"/>
          <cell r="GW291"/>
          <cell r="GX291"/>
          <cell r="GY291"/>
          <cell r="GZ291"/>
          <cell r="HA291"/>
          <cell r="HB291"/>
          <cell r="HC291">
            <v>4</v>
          </cell>
          <cell r="HD291">
            <v>1</v>
          </cell>
          <cell r="HE291">
            <v>4</v>
          </cell>
          <cell r="HF291">
            <v>2</v>
          </cell>
          <cell r="HG291">
            <v>0</v>
          </cell>
          <cell r="HH291">
            <v>0</v>
          </cell>
          <cell r="HI291">
            <v>0</v>
          </cell>
          <cell r="HJ291"/>
          <cell r="HK291"/>
          <cell r="HL291"/>
          <cell r="HM291"/>
          <cell r="HN291"/>
          <cell r="HO291">
            <v>0</v>
          </cell>
          <cell r="HP291">
            <v>0</v>
          </cell>
          <cell r="HQ291">
            <v>0</v>
          </cell>
          <cell r="HR291">
            <v>0</v>
          </cell>
          <cell r="HS291">
            <v>0</v>
          </cell>
          <cell r="HT291"/>
          <cell r="HU291">
            <v>0</v>
          </cell>
          <cell r="HV291"/>
          <cell r="HW291">
            <v>0</v>
          </cell>
          <cell r="HX291"/>
          <cell r="HY291">
            <v>0</v>
          </cell>
          <cell r="HZ291">
            <v>0</v>
          </cell>
          <cell r="IA291">
            <v>1074</v>
          </cell>
          <cell r="IB291">
            <v>1381.9699999999998</v>
          </cell>
          <cell r="IC291">
            <v>89.5</v>
          </cell>
          <cell r="ID291">
            <v>138.19699999999997</v>
          </cell>
          <cell r="IE291">
            <v>33.666666666666664</v>
          </cell>
          <cell r="IF291">
            <v>47.666666666666664</v>
          </cell>
          <cell r="IG291">
            <v>86</v>
          </cell>
          <cell r="IH291">
            <v>190.66666666666666</v>
          </cell>
          <cell r="II291">
            <v>234.33333333333334</v>
          </cell>
          <cell r="IJ291"/>
          <cell r="IK291"/>
          <cell r="IL291"/>
          <cell r="IM291">
            <v>125.15333333333335</v>
          </cell>
          <cell r="IN291">
            <v>3500</v>
          </cell>
        </row>
        <row r="292">
          <cell r="A292">
            <v>289</v>
          </cell>
          <cell r="B292" t="str">
            <v>Nainital</v>
          </cell>
          <cell r="C292" t="str">
            <v>UTTARAKHAND</v>
          </cell>
          <cell r="D292" t="str">
            <v>North</v>
          </cell>
          <cell r="E292" t="str">
            <v>SHIVA SALES INDIA CORPORATION</v>
          </cell>
          <cell r="F292"/>
          <cell r="G292"/>
          <cell r="H292">
            <v>1</v>
          </cell>
          <cell r="I292"/>
          <cell r="J292" t="str">
            <v>High</v>
          </cell>
          <cell r="K292"/>
          <cell r="L292"/>
          <cell r="M292" t="str">
            <v>Ravi Kumar</v>
          </cell>
          <cell r="N292" t="str">
            <v>Manoj Yadav</v>
          </cell>
          <cell r="O292">
            <v>0</v>
          </cell>
          <cell r="P292">
            <v>7000</v>
          </cell>
          <cell r="Q292">
            <v>0</v>
          </cell>
          <cell r="R292">
            <v>0</v>
          </cell>
          <cell r="S292">
            <v>0</v>
          </cell>
          <cell r="T292">
            <v>0</v>
          </cell>
          <cell r="U292">
            <v>0</v>
          </cell>
          <cell r="V292">
            <v>15</v>
          </cell>
          <cell r="W292">
            <v>0</v>
          </cell>
          <cell r="X292">
            <v>275</v>
          </cell>
          <cell r="Y292">
            <v>0.19604363636363636</v>
          </cell>
          <cell r="Z292">
            <v>3.9285714285714285E-2</v>
          </cell>
          <cell r="AA292">
            <v>7.7017142857142857E-3</v>
          </cell>
          <cell r="AB292">
            <v>59</v>
          </cell>
          <cell r="AC292">
            <v>49</v>
          </cell>
          <cell r="AD292">
            <v>51</v>
          </cell>
          <cell r="AE292">
            <v>53</v>
          </cell>
          <cell r="AF292">
            <v>32</v>
          </cell>
          <cell r="AG292">
            <v>12</v>
          </cell>
          <cell r="AH292">
            <v>21</v>
          </cell>
          <cell r="AI292">
            <v>17</v>
          </cell>
          <cell r="AJ292">
            <v>60</v>
          </cell>
          <cell r="AK292">
            <v>50.5</v>
          </cell>
          <cell r="AL292">
            <v>28</v>
          </cell>
          <cell r="AM292">
            <v>57</v>
          </cell>
          <cell r="AN292">
            <v>50</v>
          </cell>
          <cell r="AO292">
            <v>77</v>
          </cell>
          <cell r="AP292">
            <v>53</v>
          </cell>
          <cell r="AQ292">
            <v>40.96</v>
          </cell>
          <cell r="AR292">
            <v>68.099999999999994</v>
          </cell>
          <cell r="AS292">
            <v>30.08</v>
          </cell>
          <cell r="AT292">
            <v>70.36</v>
          </cell>
          <cell r="AU292">
            <v>48.05</v>
          </cell>
          <cell r="AV292">
            <v>30.57</v>
          </cell>
          <cell r="AW292">
            <v>71</v>
          </cell>
          <cell r="AX292"/>
          <cell r="AY292"/>
          <cell r="AZ292">
            <v>0</v>
          </cell>
          <cell r="BA292">
            <v>0</v>
          </cell>
          <cell r="BB292">
            <v>1</v>
          </cell>
          <cell r="BC292">
            <v>0</v>
          </cell>
          <cell r="BD292">
            <v>0</v>
          </cell>
          <cell r="BE292">
            <v>1</v>
          </cell>
          <cell r="BF292">
            <v>0</v>
          </cell>
          <cell r="BG292">
            <v>0</v>
          </cell>
          <cell r="BH292">
            <v>0</v>
          </cell>
          <cell r="BI292">
            <v>1</v>
          </cell>
          <cell r="BJ292">
            <v>0</v>
          </cell>
          <cell r="BK292">
            <v>0</v>
          </cell>
          <cell r="BL292">
            <v>0</v>
          </cell>
          <cell r="BM292">
            <v>1</v>
          </cell>
          <cell r="BN292">
            <v>0</v>
          </cell>
          <cell r="BO292">
            <v>0</v>
          </cell>
          <cell r="BP292">
            <v>1</v>
          </cell>
          <cell r="BQ292">
            <v>0</v>
          </cell>
          <cell r="BR292">
            <v>2</v>
          </cell>
          <cell r="BS292">
            <v>2</v>
          </cell>
          <cell r="BT292">
            <v>0</v>
          </cell>
          <cell r="BU292">
            <v>0</v>
          </cell>
          <cell r="BV292"/>
          <cell r="BW292"/>
          <cell r="BX292">
            <v>15</v>
          </cell>
          <cell r="BY292">
            <v>4</v>
          </cell>
          <cell r="BZ292">
            <v>3</v>
          </cell>
          <cell r="CA292">
            <v>5</v>
          </cell>
          <cell r="CB292">
            <v>3</v>
          </cell>
          <cell r="CC292">
            <v>3</v>
          </cell>
          <cell r="CD292">
            <v>2</v>
          </cell>
          <cell r="CE292">
            <v>1</v>
          </cell>
          <cell r="CF292">
            <v>2</v>
          </cell>
          <cell r="CG292">
            <v>5</v>
          </cell>
          <cell r="CH292">
            <v>3</v>
          </cell>
          <cell r="CI292">
            <v>3</v>
          </cell>
          <cell r="CJ292">
            <v>3</v>
          </cell>
          <cell r="CK292">
            <v>2</v>
          </cell>
          <cell r="CL292">
            <v>4</v>
          </cell>
          <cell r="CM292">
            <v>5</v>
          </cell>
          <cell r="CN292">
            <v>2</v>
          </cell>
          <cell r="CO292">
            <v>5</v>
          </cell>
          <cell r="CP292">
            <v>2</v>
          </cell>
          <cell r="CQ292">
            <v>6</v>
          </cell>
          <cell r="CR292">
            <v>5</v>
          </cell>
          <cell r="CS292">
            <v>3</v>
          </cell>
          <cell r="CT292">
            <v>2</v>
          </cell>
          <cell r="CU292"/>
          <cell r="CV292"/>
          <cell r="CW292"/>
          <cell r="CX292"/>
          <cell r="CY292"/>
          <cell r="CZ292"/>
          <cell r="DA292"/>
          <cell r="DB292"/>
          <cell r="DC292"/>
          <cell r="DD292"/>
          <cell r="DE292"/>
          <cell r="DF292"/>
          <cell r="DG292"/>
          <cell r="DH292">
            <v>4</v>
          </cell>
          <cell r="DI292">
            <v>4</v>
          </cell>
          <cell r="DJ292">
            <v>4</v>
          </cell>
          <cell r="DK292">
            <v>5</v>
          </cell>
          <cell r="DL292">
            <v>5</v>
          </cell>
          <cell r="DM292">
            <v>6</v>
          </cell>
          <cell r="DN292">
            <v>6</v>
          </cell>
          <cell r="DO292">
            <v>8</v>
          </cell>
          <cell r="DP292">
            <v>9</v>
          </cell>
          <cell r="DQ292">
            <v>9</v>
          </cell>
          <cell r="DR292">
            <v>7</v>
          </cell>
          <cell r="DS292"/>
          <cell r="DT292"/>
          <cell r="DU292"/>
          <cell r="DV292"/>
          <cell r="DW292"/>
          <cell r="DX292"/>
          <cell r="DY292"/>
          <cell r="DZ292"/>
          <cell r="EA292"/>
          <cell r="EB292"/>
          <cell r="EC292"/>
          <cell r="ED292"/>
          <cell r="EE292"/>
          <cell r="EF292"/>
          <cell r="EG292">
            <v>0</v>
          </cell>
          <cell r="EH292">
            <v>0</v>
          </cell>
          <cell r="EI292">
            <v>0</v>
          </cell>
          <cell r="EJ292">
            <v>0</v>
          </cell>
          <cell r="EK292">
            <v>0</v>
          </cell>
          <cell r="EL292">
            <v>0</v>
          </cell>
          <cell r="EM292">
            <v>0</v>
          </cell>
          <cell r="EN292">
            <v>0</v>
          </cell>
          <cell r="EO292">
            <v>0</v>
          </cell>
          <cell r="EP292">
            <v>0</v>
          </cell>
          <cell r="EQ292">
            <v>0</v>
          </cell>
          <cell r="ER292">
            <v>0</v>
          </cell>
          <cell r="ES292"/>
          <cell r="ET292"/>
          <cell r="EU292"/>
          <cell r="EV292"/>
          <cell r="EW292"/>
          <cell r="EX292"/>
          <cell r="EY292"/>
          <cell r="EZ292"/>
          <cell r="FA292"/>
          <cell r="FB292"/>
          <cell r="FC292"/>
          <cell r="FD292"/>
          <cell r="FE292">
            <v>0</v>
          </cell>
          <cell r="FF292">
            <v>0</v>
          </cell>
          <cell r="FG292">
            <v>0</v>
          </cell>
          <cell r="FH292">
            <v>0</v>
          </cell>
          <cell r="FI292">
            <v>0</v>
          </cell>
          <cell r="FJ292">
            <v>0</v>
          </cell>
          <cell r="FK292">
            <v>0</v>
          </cell>
          <cell r="FL292">
            <v>0</v>
          </cell>
          <cell r="FM292">
            <v>0</v>
          </cell>
          <cell r="FN292">
            <v>0</v>
          </cell>
          <cell r="FO292">
            <v>0</v>
          </cell>
          <cell r="FP292">
            <v>0</v>
          </cell>
          <cell r="FQ292"/>
          <cell r="FR292"/>
          <cell r="FS292"/>
          <cell r="FT292"/>
          <cell r="FU292"/>
          <cell r="FV292"/>
          <cell r="FW292"/>
          <cell r="FX292"/>
          <cell r="FY292"/>
          <cell r="FZ292"/>
          <cell r="GA292"/>
          <cell r="GB292"/>
          <cell r="GC292">
            <v>0</v>
          </cell>
          <cell r="GD292">
            <v>0</v>
          </cell>
          <cell r="GE292">
            <v>0</v>
          </cell>
          <cell r="GF292">
            <v>0</v>
          </cell>
          <cell r="GG292">
            <v>0</v>
          </cell>
          <cell r="GH292">
            <v>0</v>
          </cell>
          <cell r="GI292">
            <v>0</v>
          </cell>
          <cell r="GJ292">
            <v>0</v>
          </cell>
          <cell r="GK292">
            <v>0</v>
          </cell>
          <cell r="GL292">
            <v>0</v>
          </cell>
          <cell r="GM292">
            <v>0</v>
          </cell>
          <cell r="GN292">
            <v>0</v>
          </cell>
          <cell r="GO292"/>
          <cell r="GP292">
            <v>0</v>
          </cell>
          <cell r="GQ292">
            <v>2</v>
          </cell>
          <cell r="GR292">
            <v>2</v>
          </cell>
          <cell r="GS292"/>
          <cell r="GT292"/>
          <cell r="GU292"/>
          <cell r="GV292"/>
          <cell r="GW292"/>
          <cell r="GX292"/>
          <cell r="GY292"/>
          <cell r="GZ292"/>
          <cell r="HA292"/>
          <cell r="HB292"/>
          <cell r="HC292">
            <v>3</v>
          </cell>
          <cell r="HD292">
            <v>3</v>
          </cell>
          <cell r="HE292">
            <v>2</v>
          </cell>
          <cell r="HF292">
            <v>1</v>
          </cell>
          <cell r="HG292">
            <v>0</v>
          </cell>
          <cell r="HH292">
            <v>3</v>
          </cell>
          <cell r="HI292">
            <v>0</v>
          </cell>
          <cell r="HJ292"/>
          <cell r="HK292"/>
          <cell r="HL292"/>
          <cell r="HM292"/>
          <cell r="HN292"/>
          <cell r="HO292">
            <v>0</v>
          </cell>
          <cell r="HP292">
            <v>0</v>
          </cell>
          <cell r="HQ292">
            <v>0</v>
          </cell>
          <cell r="HR292">
            <v>0</v>
          </cell>
          <cell r="HS292">
            <v>0</v>
          </cell>
          <cell r="HT292"/>
          <cell r="HU292">
            <v>0</v>
          </cell>
          <cell r="HV292"/>
          <cell r="HW292">
            <v>0</v>
          </cell>
          <cell r="HX292"/>
          <cell r="HY292">
            <v>0</v>
          </cell>
          <cell r="HZ292">
            <v>0</v>
          </cell>
          <cell r="IA292">
            <v>489.5</v>
          </cell>
          <cell r="IB292">
            <v>539.12</v>
          </cell>
          <cell r="IC292">
            <v>40.791666666666664</v>
          </cell>
          <cell r="ID292">
            <v>53.911999999999999</v>
          </cell>
          <cell r="IE292">
            <v>53</v>
          </cell>
          <cell r="IF292">
            <v>32.333333333333336</v>
          </cell>
          <cell r="IG292">
            <v>32.666666666666664</v>
          </cell>
          <cell r="IH292">
            <v>45.166666666666664</v>
          </cell>
          <cell r="II292">
            <v>60</v>
          </cell>
          <cell r="IJ292"/>
          <cell r="IK292"/>
          <cell r="IL292"/>
          <cell r="IM292">
            <v>49.873333333333335</v>
          </cell>
          <cell r="IN292">
            <v>0</v>
          </cell>
        </row>
        <row r="293">
          <cell r="A293">
            <v>290</v>
          </cell>
          <cell r="B293" t="str">
            <v>Rudraprayag</v>
          </cell>
          <cell r="C293" t="str">
            <v>UTTARAKHAND</v>
          </cell>
          <cell r="D293" t="str">
            <v>North</v>
          </cell>
          <cell r="E293" t="str">
            <v>SHIVA SALES INDIA CORPORATION</v>
          </cell>
          <cell r="F293"/>
          <cell r="G293"/>
          <cell r="H293">
            <v>0.5</v>
          </cell>
          <cell r="I293"/>
          <cell r="J293" t="str">
            <v>Medium</v>
          </cell>
          <cell r="K293"/>
          <cell r="L293"/>
          <cell r="M293" t="str">
            <v>Ravi Kumar</v>
          </cell>
          <cell r="N293"/>
          <cell r="O293">
            <v>0</v>
          </cell>
          <cell r="P293">
            <v>3000</v>
          </cell>
          <cell r="Q293">
            <v>0</v>
          </cell>
          <cell r="R293">
            <v>0</v>
          </cell>
          <cell r="S293">
            <v>0</v>
          </cell>
          <cell r="T293">
            <v>0</v>
          </cell>
          <cell r="U293">
            <v>0</v>
          </cell>
          <cell r="V293">
            <v>0</v>
          </cell>
          <cell r="W293">
            <v>0</v>
          </cell>
          <cell r="X293">
            <v>0</v>
          </cell>
          <cell r="Y293" t="str">
            <v/>
          </cell>
          <cell r="Z293">
            <v>0</v>
          </cell>
          <cell r="AA293" t="str">
            <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cell r="AY293"/>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cell r="BW293"/>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cell r="CV293"/>
          <cell r="CW293"/>
          <cell r="CX293"/>
          <cell r="CY293"/>
          <cell r="CZ293"/>
          <cell r="DA293"/>
          <cell r="DB293"/>
          <cell r="DC293"/>
          <cell r="DD293"/>
          <cell r="DE293"/>
          <cell r="DF293"/>
          <cell r="DG293"/>
          <cell r="DH293">
            <v>0</v>
          </cell>
          <cell r="DI293">
            <v>0</v>
          </cell>
          <cell r="DJ293">
            <v>0</v>
          </cell>
          <cell r="DK293">
            <v>0</v>
          </cell>
          <cell r="DL293">
            <v>0</v>
          </cell>
          <cell r="DM293">
            <v>0</v>
          </cell>
          <cell r="DN293">
            <v>0</v>
          </cell>
          <cell r="DO293">
            <v>0</v>
          </cell>
          <cell r="DP293">
            <v>0</v>
          </cell>
          <cell r="DQ293">
            <v>0</v>
          </cell>
          <cell r="DR293">
            <v>0</v>
          </cell>
          <cell r="DS293"/>
          <cell r="DT293"/>
          <cell r="DU293"/>
          <cell r="DV293"/>
          <cell r="DW293"/>
          <cell r="DX293"/>
          <cell r="DY293"/>
          <cell r="DZ293"/>
          <cell r="EA293"/>
          <cell r="EB293"/>
          <cell r="EC293"/>
          <cell r="ED293"/>
          <cell r="EE293"/>
          <cell r="EF293"/>
          <cell r="EG293">
            <v>0</v>
          </cell>
          <cell r="EH293">
            <v>0</v>
          </cell>
          <cell r="EI293">
            <v>0</v>
          </cell>
          <cell r="EJ293">
            <v>0</v>
          </cell>
          <cell r="EK293">
            <v>0</v>
          </cell>
          <cell r="EL293">
            <v>0</v>
          </cell>
          <cell r="EM293">
            <v>0</v>
          </cell>
          <cell r="EN293">
            <v>0</v>
          </cell>
          <cell r="EO293">
            <v>0</v>
          </cell>
          <cell r="EP293">
            <v>0</v>
          </cell>
          <cell r="EQ293">
            <v>0</v>
          </cell>
          <cell r="ER293">
            <v>0</v>
          </cell>
          <cell r="ES293"/>
          <cell r="ET293"/>
          <cell r="EU293"/>
          <cell r="EV293"/>
          <cell r="EW293"/>
          <cell r="EX293"/>
          <cell r="EY293"/>
          <cell r="EZ293"/>
          <cell r="FA293"/>
          <cell r="FB293"/>
          <cell r="FC293"/>
          <cell r="FD293"/>
          <cell r="FE293">
            <v>0</v>
          </cell>
          <cell r="FF293">
            <v>0</v>
          </cell>
          <cell r="FG293">
            <v>0</v>
          </cell>
          <cell r="FH293">
            <v>0</v>
          </cell>
          <cell r="FI293">
            <v>0</v>
          </cell>
          <cell r="FJ293">
            <v>0</v>
          </cell>
          <cell r="FK293">
            <v>0</v>
          </cell>
          <cell r="FL293">
            <v>0</v>
          </cell>
          <cell r="FM293">
            <v>0</v>
          </cell>
          <cell r="FN293">
            <v>0</v>
          </cell>
          <cell r="FO293">
            <v>0</v>
          </cell>
          <cell r="FP293">
            <v>0</v>
          </cell>
          <cell r="FQ293"/>
          <cell r="FR293"/>
          <cell r="FS293"/>
          <cell r="FT293"/>
          <cell r="FU293"/>
          <cell r="FV293"/>
          <cell r="FW293"/>
          <cell r="FX293"/>
          <cell r="FY293"/>
          <cell r="FZ293"/>
          <cell r="GA293"/>
          <cell r="GB293"/>
          <cell r="GC293">
            <v>0</v>
          </cell>
          <cell r="GD293">
            <v>0</v>
          </cell>
          <cell r="GE293">
            <v>0</v>
          </cell>
          <cell r="GF293">
            <v>0</v>
          </cell>
          <cell r="GG293">
            <v>0</v>
          </cell>
          <cell r="GH293">
            <v>0</v>
          </cell>
          <cell r="GI293">
            <v>0</v>
          </cell>
          <cell r="GJ293">
            <v>0</v>
          </cell>
          <cell r="GK293">
            <v>0</v>
          </cell>
          <cell r="GL293">
            <v>0</v>
          </cell>
          <cell r="GM293">
            <v>0</v>
          </cell>
          <cell r="GN293">
            <v>0</v>
          </cell>
          <cell r="GO293"/>
          <cell r="GP293">
            <v>0</v>
          </cell>
          <cell r="GQ293">
            <v>0</v>
          </cell>
          <cell r="GR293">
            <v>0</v>
          </cell>
          <cell r="GS293"/>
          <cell r="GT293"/>
          <cell r="GU293"/>
          <cell r="GV293"/>
          <cell r="GW293"/>
          <cell r="GX293"/>
          <cell r="GY293"/>
          <cell r="GZ293"/>
          <cell r="HA293"/>
          <cell r="HB293"/>
          <cell r="HC293">
            <v>0</v>
          </cell>
          <cell r="HD293">
            <v>0</v>
          </cell>
          <cell r="HE293">
            <v>0</v>
          </cell>
          <cell r="HF293">
            <v>0</v>
          </cell>
          <cell r="HG293">
            <v>0</v>
          </cell>
          <cell r="HH293">
            <v>0</v>
          </cell>
          <cell r="HI293">
            <v>0</v>
          </cell>
          <cell r="HJ293"/>
          <cell r="HK293"/>
          <cell r="HL293"/>
          <cell r="HM293"/>
          <cell r="HN293"/>
          <cell r="HO293">
            <v>0</v>
          </cell>
          <cell r="HP293">
            <v>0</v>
          </cell>
          <cell r="HQ293">
            <v>0</v>
          </cell>
          <cell r="HR293">
            <v>0</v>
          </cell>
          <cell r="HS293">
            <v>0</v>
          </cell>
          <cell r="HT293"/>
          <cell r="HU293">
            <v>0</v>
          </cell>
          <cell r="HV293"/>
          <cell r="HW293">
            <v>0</v>
          </cell>
          <cell r="HX293"/>
          <cell r="HY293">
            <v>0</v>
          </cell>
          <cell r="HZ293">
            <v>0</v>
          </cell>
          <cell r="IA293">
            <v>0</v>
          </cell>
          <cell r="IB293">
            <v>0</v>
          </cell>
          <cell r="IC293">
            <v>0</v>
          </cell>
          <cell r="ID293">
            <v>0</v>
          </cell>
          <cell r="IE293">
            <v>0</v>
          </cell>
          <cell r="IF293">
            <v>0</v>
          </cell>
          <cell r="IG293">
            <v>0</v>
          </cell>
          <cell r="IH293">
            <v>0</v>
          </cell>
          <cell r="II293">
            <v>0</v>
          </cell>
          <cell r="IJ293"/>
          <cell r="IK293"/>
          <cell r="IL293"/>
          <cell r="IM293">
            <v>0</v>
          </cell>
          <cell r="IN293">
            <v>0</v>
          </cell>
        </row>
        <row r="294">
          <cell r="A294">
            <v>291</v>
          </cell>
          <cell r="B294" t="str">
            <v>Champawat</v>
          </cell>
          <cell r="C294" t="str">
            <v>UTTARAKHAND</v>
          </cell>
          <cell r="D294" t="str">
            <v>North</v>
          </cell>
          <cell r="E294" t="str">
            <v>SHIVA SALES INDIA CORPORATION</v>
          </cell>
          <cell r="F294"/>
          <cell r="G294"/>
          <cell r="H294">
            <v>0.3</v>
          </cell>
          <cell r="I294"/>
          <cell r="J294" t="str">
            <v>Low</v>
          </cell>
          <cell r="K294"/>
          <cell r="L294"/>
          <cell r="M294" t="str">
            <v>Ravi Kumar</v>
          </cell>
          <cell r="N294" t="str">
            <v>Manoj Yadav</v>
          </cell>
          <cell r="O294">
            <v>0</v>
          </cell>
          <cell r="P294">
            <v>1000</v>
          </cell>
          <cell r="Q294">
            <v>0</v>
          </cell>
          <cell r="R294">
            <v>0</v>
          </cell>
          <cell r="S294">
            <v>0</v>
          </cell>
          <cell r="T294">
            <v>0</v>
          </cell>
          <cell r="U294">
            <v>0</v>
          </cell>
          <cell r="V294">
            <v>1</v>
          </cell>
          <cell r="W294">
            <v>0</v>
          </cell>
          <cell r="X294">
            <v>0</v>
          </cell>
          <cell r="Y294" t="str">
            <v/>
          </cell>
          <cell r="Z294">
            <v>0</v>
          </cell>
          <cell r="AA294" t="str">
            <v/>
          </cell>
          <cell r="AB294">
            <v>0</v>
          </cell>
          <cell r="AC294">
            <v>0</v>
          </cell>
          <cell r="AD294">
            <v>0</v>
          </cell>
          <cell r="AE294">
            <v>0</v>
          </cell>
          <cell r="AF294">
            <v>0</v>
          </cell>
          <cell r="AG294">
            <v>0</v>
          </cell>
          <cell r="AH294">
            <v>0</v>
          </cell>
          <cell r="AI294">
            <v>0</v>
          </cell>
          <cell r="AJ294">
            <v>0</v>
          </cell>
          <cell r="AK294">
            <v>10</v>
          </cell>
          <cell r="AL294">
            <v>0</v>
          </cell>
          <cell r="AM294">
            <v>0</v>
          </cell>
          <cell r="AN294">
            <v>0</v>
          </cell>
          <cell r="AO294">
            <v>0</v>
          </cell>
          <cell r="AP294">
            <v>0</v>
          </cell>
          <cell r="AQ294">
            <v>0</v>
          </cell>
          <cell r="AR294">
            <v>0</v>
          </cell>
          <cell r="AS294">
            <v>0</v>
          </cell>
          <cell r="AT294">
            <v>0</v>
          </cell>
          <cell r="AU294">
            <v>0</v>
          </cell>
          <cell r="AV294">
            <v>0</v>
          </cell>
          <cell r="AW294">
            <v>0</v>
          </cell>
          <cell r="AX294"/>
          <cell r="AY294"/>
          <cell r="AZ294">
            <v>0</v>
          </cell>
          <cell r="BA294">
            <v>0</v>
          </cell>
          <cell r="BB294">
            <v>0</v>
          </cell>
          <cell r="BC294">
            <v>0</v>
          </cell>
          <cell r="BD294">
            <v>0</v>
          </cell>
          <cell r="BE294">
            <v>0</v>
          </cell>
          <cell r="BF294">
            <v>0</v>
          </cell>
          <cell r="BG294">
            <v>0</v>
          </cell>
          <cell r="BH294">
            <v>0</v>
          </cell>
          <cell r="BI294">
            <v>1</v>
          </cell>
          <cell r="BJ294">
            <v>0</v>
          </cell>
          <cell r="BK294">
            <v>0</v>
          </cell>
          <cell r="BL294">
            <v>0</v>
          </cell>
          <cell r="BM294">
            <v>0</v>
          </cell>
          <cell r="BN294">
            <v>0</v>
          </cell>
          <cell r="BO294">
            <v>0</v>
          </cell>
          <cell r="BP294">
            <v>0</v>
          </cell>
          <cell r="BQ294">
            <v>0</v>
          </cell>
          <cell r="BR294">
            <v>0</v>
          </cell>
          <cell r="BS294">
            <v>0</v>
          </cell>
          <cell r="BT294">
            <v>0</v>
          </cell>
          <cell r="BU294">
            <v>0</v>
          </cell>
          <cell r="BV294"/>
          <cell r="BW294"/>
          <cell r="BX294">
            <v>1</v>
          </cell>
          <cell r="BY294">
            <v>0</v>
          </cell>
          <cell r="BZ294">
            <v>0</v>
          </cell>
          <cell r="CA294">
            <v>0</v>
          </cell>
          <cell r="CB294">
            <v>0</v>
          </cell>
          <cell r="CC294">
            <v>0</v>
          </cell>
          <cell r="CD294">
            <v>0</v>
          </cell>
          <cell r="CE294">
            <v>0</v>
          </cell>
          <cell r="CF294">
            <v>0</v>
          </cell>
          <cell r="CG294">
            <v>0</v>
          </cell>
          <cell r="CH294">
            <v>1</v>
          </cell>
          <cell r="CI294">
            <v>0</v>
          </cell>
          <cell r="CJ294">
            <v>0</v>
          </cell>
          <cell r="CK294">
            <v>0</v>
          </cell>
          <cell r="CL294">
            <v>0</v>
          </cell>
          <cell r="CM294">
            <v>0</v>
          </cell>
          <cell r="CN294">
            <v>0</v>
          </cell>
          <cell r="CO294">
            <v>0</v>
          </cell>
          <cell r="CP294">
            <v>0</v>
          </cell>
          <cell r="CQ294">
            <v>0</v>
          </cell>
          <cell r="CR294">
            <v>0</v>
          </cell>
          <cell r="CS294">
            <v>0</v>
          </cell>
          <cell r="CT294">
            <v>0</v>
          </cell>
          <cell r="CU294"/>
          <cell r="CV294"/>
          <cell r="CW294"/>
          <cell r="CX294"/>
          <cell r="CY294"/>
          <cell r="CZ294"/>
          <cell r="DA294"/>
          <cell r="DB294"/>
          <cell r="DC294"/>
          <cell r="DD294"/>
          <cell r="DE294"/>
          <cell r="DF294"/>
          <cell r="DG294"/>
          <cell r="DH294">
            <v>1</v>
          </cell>
          <cell r="DI294">
            <v>0</v>
          </cell>
          <cell r="DJ294">
            <v>0</v>
          </cell>
          <cell r="DK294">
            <v>0</v>
          </cell>
          <cell r="DL294">
            <v>0</v>
          </cell>
          <cell r="DM294">
            <v>0</v>
          </cell>
          <cell r="DN294">
            <v>0</v>
          </cell>
          <cell r="DO294">
            <v>0</v>
          </cell>
          <cell r="DP294">
            <v>0</v>
          </cell>
          <cell r="DQ294">
            <v>0</v>
          </cell>
          <cell r="DR294">
            <v>0</v>
          </cell>
          <cell r="DS294"/>
          <cell r="DT294"/>
          <cell r="DU294"/>
          <cell r="DV294"/>
          <cell r="DW294"/>
          <cell r="DX294"/>
          <cell r="DY294"/>
          <cell r="DZ294"/>
          <cell r="EA294"/>
          <cell r="EB294"/>
          <cell r="EC294"/>
          <cell r="ED294"/>
          <cell r="EE294"/>
          <cell r="EF294"/>
          <cell r="EG294">
            <v>0</v>
          </cell>
          <cell r="EH294">
            <v>0</v>
          </cell>
          <cell r="EI294">
            <v>0</v>
          </cell>
          <cell r="EJ294">
            <v>0</v>
          </cell>
          <cell r="EK294">
            <v>0</v>
          </cell>
          <cell r="EL294">
            <v>0</v>
          </cell>
          <cell r="EM294">
            <v>0</v>
          </cell>
          <cell r="EN294">
            <v>0</v>
          </cell>
          <cell r="EO294">
            <v>0</v>
          </cell>
          <cell r="EP294">
            <v>0</v>
          </cell>
          <cell r="EQ294">
            <v>0</v>
          </cell>
          <cell r="ER294">
            <v>0</v>
          </cell>
          <cell r="ES294"/>
          <cell r="ET294"/>
          <cell r="EU294"/>
          <cell r="EV294"/>
          <cell r="EW294"/>
          <cell r="EX294"/>
          <cell r="EY294"/>
          <cell r="EZ294"/>
          <cell r="FA294"/>
          <cell r="FB294"/>
          <cell r="FC294"/>
          <cell r="FD294"/>
          <cell r="FE294">
            <v>0</v>
          </cell>
          <cell r="FF294">
            <v>0</v>
          </cell>
          <cell r="FG294">
            <v>0</v>
          </cell>
          <cell r="FH294">
            <v>0</v>
          </cell>
          <cell r="FI294">
            <v>0</v>
          </cell>
          <cell r="FJ294">
            <v>0</v>
          </cell>
          <cell r="FK294">
            <v>0</v>
          </cell>
          <cell r="FL294">
            <v>0</v>
          </cell>
          <cell r="FM294">
            <v>0</v>
          </cell>
          <cell r="FN294">
            <v>0</v>
          </cell>
          <cell r="FO294">
            <v>0</v>
          </cell>
          <cell r="FP294">
            <v>0</v>
          </cell>
          <cell r="FQ294"/>
          <cell r="FR294"/>
          <cell r="FS294"/>
          <cell r="FT294"/>
          <cell r="FU294"/>
          <cell r="FV294"/>
          <cell r="FW294"/>
          <cell r="FX294"/>
          <cell r="FY294"/>
          <cell r="FZ294"/>
          <cell r="GA294"/>
          <cell r="GB294"/>
          <cell r="GC294">
            <v>0</v>
          </cell>
          <cell r="GD294">
            <v>0</v>
          </cell>
          <cell r="GE294">
            <v>0</v>
          </cell>
          <cell r="GF294">
            <v>0</v>
          </cell>
          <cell r="GG294">
            <v>0</v>
          </cell>
          <cell r="GH294">
            <v>0</v>
          </cell>
          <cell r="GI294">
            <v>0</v>
          </cell>
          <cell r="GJ294">
            <v>0</v>
          </cell>
          <cell r="GK294">
            <v>0</v>
          </cell>
          <cell r="GL294">
            <v>0</v>
          </cell>
          <cell r="GM294">
            <v>0</v>
          </cell>
          <cell r="GN294">
            <v>0</v>
          </cell>
          <cell r="GO294"/>
          <cell r="GP294">
            <v>0</v>
          </cell>
          <cell r="GQ294">
            <v>0</v>
          </cell>
          <cell r="GR294">
            <v>0</v>
          </cell>
          <cell r="GS294"/>
          <cell r="GT294"/>
          <cell r="GU294"/>
          <cell r="GV294"/>
          <cell r="GW294"/>
          <cell r="GX294"/>
          <cell r="GY294"/>
          <cell r="GZ294"/>
          <cell r="HA294"/>
          <cell r="HB294"/>
          <cell r="HC294">
            <v>0</v>
          </cell>
          <cell r="HD294">
            <v>0</v>
          </cell>
          <cell r="HE294">
            <v>0</v>
          </cell>
          <cell r="HF294">
            <v>0</v>
          </cell>
          <cell r="HG294">
            <v>0</v>
          </cell>
          <cell r="HH294">
            <v>0</v>
          </cell>
          <cell r="HI294">
            <v>0</v>
          </cell>
          <cell r="HJ294"/>
          <cell r="HK294"/>
          <cell r="HL294"/>
          <cell r="HM294"/>
          <cell r="HN294"/>
          <cell r="HO294">
            <v>0</v>
          </cell>
          <cell r="HP294">
            <v>0</v>
          </cell>
          <cell r="HQ294">
            <v>0</v>
          </cell>
          <cell r="HR294">
            <v>0</v>
          </cell>
          <cell r="HS294">
            <v>0</v>
          </cell>
          <cell r="HT294"/>
          <cell r="HU294">
            <v>0</v>
          </cell>
          <cell r="HV294"/>
          <cell r="HW294">
            <v>0</v>
          </cell>
          <cell r="HX294"/>
          <cell r="HY294">
            <v>0</v>
          </cell>
          <cell r="HZ294">
            <v>0</v>
          </cell>
          <cell r="IA294">
            <v>10</v>
          </cell>
          <cell r="IB294">
            <v>0</v>
          </cell>
          <cell r="IC294">
            <v>0.83333333333333337</v>
          </cell>
          <cell r="ID294">
            <v>0</v>
          </cell>
          <cell r="IE294">
            <v>0</v>
          </cell>
          <cell r="IF294">
            <v>0</v>
          </cell>
          <cell r="IG294">
            <v>0</v>
          </cell>
          <cell r="IH294">
            <v>3.3333333333333335</v>
          </cell>
          <cell r="II294">
            <v>0</v>
          </cell>
          <cell r="IJ294"/>
          <cell r="IK294"/>
          <cell r="IL294"/>
          <cell r="IM294">
            <v>0</v>
          </cell>
          <cell r="IN294">
            <v>0</v>
          </cell>
        </row>
        <row r="295">
          <cell r="A295">
            <v>292</v>
          </cell>
          <cell r="B295" t="str">
            <v>Pauri Garhwal</v>
          </cell>
          <cell r="C295" t="str">
            <v>UTTARAKHAND</v>
          </cell>
          <cell r="D295" t="str">
            <v>North</v>
          </cell>
          <cell r="E295" t="str">
            <v>SHIVA SALES INDIA CORPORATION</v>
          </cell>
          <cell r="F295"/>
          <cell r="G295"/>
          <cell r="H295">
            <v>0.5</v>
          </cell>
          <cell r="I295"/>
          <cell r="J295" t="str">
            <v>Medium</v>
          </cell>
          <cell r="K295"/>
          <cell r="L295"/>
          <cell r="M295" t="str">
            <v>Ravi Kumar</v>
          </cell>
          <cell r="N295"/>
          <cell r="O295">
            <v>0</v>
          </cell>
          <cell r="P295">
            <v>2000</v>
          </cell>
          <cell r="Q295">
            <v>0</v>
          </cell>
          <cell r="R295">
            <v>0</v>
          </cell>
          <cell r="S295">
            <v>0</v>
          </cell>
          <cell r="T295">
            <v>0</v>
          </cell>
          <cell r="U295">
            <v>0</v>
          </cell>
          <cell r="V295">
            <v>1</v>
          </cell>
          <cell r="W295">
            <v>0</v>
          </cell>
          <cell r="X295">
            <v>0</v>
          </cell>
          <cell r="Y295" t="str">
            <v/>
          </cell>
          <cell r="Z295">
            <v>0</v>
          </cell>
          <cell r="AA295" t="str">
            <v/>
          </cell>
          <cell r="AB295">
            <v>0</v>
          </cell>
          <cell r="AC295">
            <v>0</v>
          </cell>
          <cell r="AD295">
            <v>0</v>
          </cell>
          <cell r="AE295">
            <v>0</v>
          </cell>
          <cell r="AF295">
            <v>0</v>
          </cell>
          <cell r="AG295">
            <v>0</v>
          </cell>
          <cell r="AH295">
            <v>0</v>
          </cell>
          <cell r="AI295">
            <v>0</v>
          </cell>
          <cell r="AJ295">
            <v>57</v>
          </cell>
          <cell r="AK295">
            <v>0</v>
          </cell>
          <cell r="AL295">
            <v>0</v>
          </cell>
          <cell r="AM295">
            <v>4</v>
          </cell>
          <cell r="AN295">
            <v>0</v>
          </cell>
          <cell r="AO295">
            <v>0</v>
          </cell>
          <cell r="AP295">
            <v>0</v>
          </cell>
          <cell r="AQ295">
            <v>0</v>
          </cell>
          <cell r="AR295">
            <v>0</v>
          </cell>
          <cell r="AS295">
            <v>0</v>
          </cell>
          <cell r="AT295">
            <v>0</v>
          </cell>
          <cell r="AU295">
            <v>0</v>
          </cell>
          <cell r="AV295">
            <v>0</v>
          </cell>
          <cell r="AW295">
            <v>0</v>
          </cell>
          <cell r="AX295"/>
          <cell r="AY295"/>
          <cell r="AZ295">
            <v>0</v>
          </cell>
          <cell r="BA295">
            <v>0</v>
          </cell>
          <cell r="BB295">
            <v>0</v>
          </cell>
          <cell r="BC295">
            <v>0</v>
          </cell>
          <cell r="BD295">
            <v>0</v>
          </cell>
          <cell r="BE295">
            <v>0</v>
          </cell>
          <cell r="BF295">
            <v>0</v>
          </cell>
          <cell r="BG295">
            <v>0</v>
          </cell>
          <cell r="BH295">
            <v>1</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cell r="BW295"/>
          <cell r="BX295">
            <v>1</v>
          </cell>
          <cell r="BY295">
            <v>0</v>
          </cell>
          <cell r="BZ295">
            <v>0</v>
          </cell>
          <cell r="CA295">
            <v>0</v>
          </cell>
          <cell r="CB295">
            <v>0</v>
          </cell>
          <cell r="CC295">
            <v>0</v>
          </cell>
          <cell r="CD295">
            <v>0</v>
          </cell>
          <cell r="CE295">
            <v>0</v>
          </cell>
          <cell r="CF295">
            <v>0</v>
          </cell>
          <cell r="CG295">
            <v>1</v>
          </cell>
          <cell r="CH295">
            <v>0</v>
          </cell>
          <cell r="CI295">
            <v>0</v>
          </cell>
          <cell r="CJ295">
            <v>1</v>
          </cell>
          <cell r="CK295">
            <v>0</v>
          </cell>
          <cell r="CL295">
            <v>0</v>
          </cell>
          <cell r="CM295">
            <v>0</v>
          </cell>
          <cell r="CN295">
            <v>0</v>
          </cell>
          <cell r="CO295">
            <v>0</v>
          </cell>
          <cell r="CP295">
            <v>0</v>
          </cell>
          <cell r="CQ295">
            <v>0</v>
          </cell>
          <cell r="CR295">
            <v>0</v>
          </cell>
          <cell r="CS295">
            <v>0</v>
          </cell>
          <cell r="CT295">
            <v>0</v>
          </cell>
          <cell r="CU295"/>
          <cell r="CV295"/>
          <cell r="CW295"/>
          <cell r="CX295"/>
          <cell r="CY295"/>
          <cell r="CZ295"/>
          <cell r="DA295"/>
          <cell r="DB295"/>
          <cell r="DC295"/>
          <cell r="DD295"/>
          <cell r="DE295"/>
          <cell r="DF295"/>
          <cell r="DG295"/>
          <cell r="DH295">
            <v>1</v>
          </cell>
          <cell r="DI295">
            <v>1</v>
          </cell>
          <cell r="DJ295">
            <v>1</v>
          </cell>
          <cell r="DK295">
            <v>0</v>
          </cell>
          <cell r="DL295">
            <v>0</v>
          </cell>
          <cell r="DM295">
            <v>0</v>
          </cell>
          <cell r="DN295">
            <v>0</v>
          </cell>
          <cell r="DO295">
            <v>0</v>
          </cell>
          <cell r="DP295">
            <v>0</v>
          </cell>
          <cell r="DQ295">
            <v>0</v>
          </cell>
          <cell r="DR295">
            <v>0</v>
          </cell>
          <cell r="DS295"/>
          <cell r="DT295"/>
          <cell r="DU295"/>
          <cell r="DV295"/>
          <cell r="DW295"/>
          <cell r="DX295"/>
          <cell r="DY295"/>
          <cell r="DZ295"/>
          <cell r="EA295"/>
          <cell r="EB295"/>
          <cell r="EC295"/>
          <cell r="ED295"/>
          <cell r="EE295"/>
          <cell r="EF295"/>
          <cell r="EG295">
            <v>0</v>
          </cell>
          <cell r="EH295">
            <v>0</v>
          </cell>
          <cell r="EI295">
            <v>0</v>
          </cell>
          <cell r="EJ295">
            <v>0</v>
          </cell>
          <cell r="EK295">
            <v>0</v>
          </cell>
          <cell r="EL295">
            <v>0</v>
          </cell>
          <cell r="EM295">
            <v>0</v>
          </cell>
          <cell r="EN295">
            <v>0</v>
          </cell>
          <cell r="EO295">
            <v>0</v>
          </cell>
          <cell r="EP295">
            <v>0</v>
          </cell>
          <cell r="EQ295">
            <v>0</v>
          </cell>
          <cell r="ER295">
            <v>0</v>
          </cell>
          <cell r="ES295"/>
          <cell r="ET295"/>
          <cell r="EU295"/>
          <cell r="EV295"/>
          <cell r="EW295"/>
          <cell r="EX295"/>
          <cell r="EY295"/>
          <cell r="EZ295"/>
          <cell r="FA295"/>
          <cell r="FB295"/>
          <cell r="FC295"/>
          <cell r="FD295"/>
          <cell r="FE295">
            <v>0</v>
          </cell>
          <cell r="FF295">
            <v>0</v>
          </cell>
          <cell r="FG295">
            <v>0</v>
          </cell>
          <cell r="FH295">
            <v>0</v>
          </cell>
          <cell r="FI295">
            <v>0</v>
          </cell>
          <cell r="FJ295">
            <v>0</v>
          </cell>
          <cell r="FK295">
            <v>0</v>
          </cell>
          <cell r="FL295">
            <v>0</v>
          </cell>
          <cell r="FM295">
            <v>0</v>
          </cell>
          <cell r="FN295">
            <v>0</v>
          </cell>
          <cell r="FO295">
            <v>0</v>
          </cell>
          <cell r="FP295">
            <v>0</v>
          </cell>
          <cell r="FQ295"/>
          <cell r="FR295"/>
          <cell r="FS295"/>
          <cell r="FT295"/>
          <cell r="FU295"/>
          <cell r="FV295"/>
          <cell r="FW295"/>
          <cell r="FX295"/>
          <cell r="FY295"/>
          <cell r="FZ295"/>
          <cell r="GA295"/>
          <cell r="GB295"/>
          <cell r="GC295">
            <v>0</v>
          </cell>
          <cell r="GD295">
            <v>0</v>
          </cell>
          <cell r="GE295">
            <v>0</v>
          </cell>
          <cell r="GF295">
            <v>0</v>
          </cell>
          <cell r="GG295">
            <v>0</v>
          </cell>
          <cell r="GH295">
            <v>0</v>
          </cell>
          <cell r="GI295">
            <v>0</v>
          </cell>
          <cell r="GJ295">
            <v>0</v>
          </cell>
          <cell r="GK295">
            <v>0</v>
          </cell>
          <cell r="GL295">
            <v>0</v>
          </cell>
          <cell r="GM295">
            <v>0</v>
          </cell>
          <cell r="GN295">
            <v>0</v>
          </cell>
          <cell r="GO295"/>
          <cell r="GP295">
            <v>0</v>
          </cell>
          <cell r="GQ295">
            <v>0</v>
          </cell>
          <cell r="GR295">
            <v>0</v>
          </cell>
          <cell r="GS295"/>
          <cell r="GT295"/>
          <cell r="GU295"/>
          <cell r="GV295"/>
          <cell r="GW295"/>
          <cell r="GX295"/>
          <cell r="GY295"/>
          <cell r="GZ295"/>
          <cell r="HA295"/>
          <cell r="HB295"/>
          <cell r="HC295">
            <v>0</v>
          </cell>
          <cell r="HD295">
            <v>0</v>
          </cell>
          <cell r="HE295">
            <v>0</v>
          </cell>
          <cell r="HF295">
            <v>0</v>
          </cell>
          <cell r="HG295">
            <v>0</v>
          </cell>
          <cell r="HH295">
            <v>0</v>
          </cell>
          <cell r="HI295">
            <v>0</v>
          </cell>
          <cell r="HJ295"/>
          <cell r="HK295"/>
          <cell r="HL295"/>
          <cell r="HM295"/>
          <cell r="HN295"/>
          <cell r="HO295">
            <v>0</v>
          </cell>
          <cell r="HP295">
            <v>0</v>
          </cell>
          <cell r="HQ295">
            <v>0</v>
          </cell>
          <cell r="HR295">
            <v>0</v>
          </cell>
          <cell r="HS295">
            <v>0</v>
          </cell>
          <cell r="HT295"/>
          <cell r="HU295">
            <v>0</v>
          </cell>
          <cell r="HV295"/>
          <cell r="HW295">
            <v>0</v>
          </cell>
          <cell r="HX295"/>
          <cell r="HY295">
            <v>0</v>
          </cell>
          <cell r="HZ295">
            <v>0</v>
          </cell>
          <cell r="IA295">
            <v>61</v>
          </cell>
          <cell r="IB295">
            <v>0</v>
          </cell>
          <cell r="IC295">
            <v>5.083333333333333</v>
          </cell>
          <cell r="ID295">
            <v>0</v>
          </cell>
          <cell r="IE295">
            <v>0</v>
          </cell>
          <cell r="IF295">
            <v>0</v>
          </cell>
          <cell r="IG295">
            <v>19</v>
          </cell>
          <cell r="IH295">
            <v>1.3333333333333333</v>
          </cell>
          <cell r="II295">
            <v>0</v>
          </cell>
          <cell r="IJ295"/>
          <cell r="IK295"/>
          <cell r="IL295"/>
          <cell r="IM295">
            <v>0</v>
          </cell>
          <cell r="IN295">
            <v>0</v>
          </cell>
        </row>
        <row r="296">
          <cell r="A296">
            <v>293</v>
          </cell>
          <cell r="B296" t="str">
            <v>Chamoli</v>
          </cell>
          <cell r="C296" t="str">
            <v>UTTARAKHAND</v>
          </cell>
          <cell r="D296" t="str">
            <v>North</v>
          </cell>
          <cell r="E296" t="str">
            <v>SHIVA SALES INDIA CORPORATION</v>
          </cell>
          <cell r="F296"/>
          <cell r="G296"/>
          <cell r="H296">
            <v>0.3</v>
          </cell>
          <cell r="I296"/>
          <cell r="J296" t="str">
            <v>Low</v>
          </cell>
          <cell r="K296"/>
          <cell r="L296"/>
          <cell r="M296" t="str">
            <v>Ravi Kumar</v>
          </cell>
          <cell r="N296"/>
          <cell r="O296">
            <v>0</v>
          </cell>
          <cell r="P296">
            <v>1800</v>
          </cell>
          <cell r="Q296">
            <v>0</v>
          </cell>
          <cell r="R296">
            <v>0</v>
          </cell>
          <cell r="S296">
            <v>0</v>
          </cell>
          <cell r="T296">
            <v>0</v>
          </cell>
          <cell r="U296">
            <v>0</v>
          </cell>
          <cell r="V296">
            <v>0</v>
          </cell>
          <cell r="W296">
            <v>0</v>
          </cell>
          <cell r="X296">
            <v>0</v>
          </cell>
          <cell r="Y296" t="str">
            <v/>
          </cell>
          <cell r="Z296">
            <v>0</v>
          </cell>
          <cell r="AA296" t="str">
            <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cell r="AY296"/>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cell r="BW296"/>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cell r="CV296"/>
          <cell r="CW296"/>
          <cell r="CX296"/>
          <cell r="CY296"/>
          <cell r="CZ296"/>
          <cell r="DA296"/>
          <cell r="DB296"/>
          <cell r="DC296"/>
          <cell r="DD296"/>
          <cell r="DE296"/>
          <cell r="DF296"/>
          <cell r="DG296"/>
          <cell r="DH296">
            <v>0</v>
          </cell>
          <cell r="DI296">
            <v>0</v>
          </cell>
          <cell r="DJ296">
            <v>0</v>
          </cell>
          <cell r="DK296">
            <v>0</v>
          </cell>
          <cell r="DL296">
            <v>0</v>
          </cell>
          <cell r="DM296">
            <v>0</v>
          </cell>
          <cell r="DN296">
            <v>0</v>
          </cell>
          <cell r="DO296">
            <v>0</v>
          </cell>
          <cell r="DP296">
            <v>0</v>
          </cell>
          <cell r="DQ296">
            <v>0</v>
          </cell>
          <cell r="DR296">
            <v>0</v>
          </cell>
          <cell r="DS296"/>
          <cell r="DT296"/>
          <cell r="DU296"/>
          <cell r="DV296"/>
          <cell r="DW296"/>
          <cell r="DX296"/>
          <cell r="DY296"/>
          <cell r="DZ296"/>
          <cell r="EA296"/>
          <cell r="EB296"/>
          <cell r="EC296"/>
          <cell r="ED296"/>
          <cell r="EE296"/>
          <cell r="EF296"/>
          <cell r="EG296">
            <v>0</v>
          </cell>
          <cell r="EH296">
            <v>0</v>
          </cell>
          <cell r="EI296">
            <v>0</v>
          </cell>
          <cell r="EJ296">
            <v>0</v>
          </cell>
          <cell r="EK296">
            <v>0</v>
          </cell>
          <cell r="EL296">
            <v>0</v>
          </cell>
          <cell r="EM296">
            <v>0</v>
          </cell>
          <cell r="EN296">
            <v>0</v>
          </cell>
          <cell r="EO296">
            <v>0</v>
          </cell>
          <cell r="EP296">
            <v>0</v>
          </cell>
          <cell r="EQ296">
            <v>0</v>
          </cell>
          <cell r="ER296">
            <v>0</v>
          </cell>
          <cell r="ES296"/>
          <cell r="ET296"/>
          <cell r="EU296"/>
          <cell r="EV296"/>
          <cell r="EW296"/>
          <cell r="EX296"/>
          <cell r="EY296"/>
          <cell r="EZ296"/>
          <cell r="FA296"/>
          <cell r="FB296"/>
          <cell r="FC296"/>
          <cell r="FD296"/>
          <cell r="FE296">
            <v>0</v>
          </cell>
          <cell r="FF296">
            <v>0</v>
          </cell>
          <cell r="FG296">
            <v>0</v>
          </cell>
          <cell r="FH296">
            <v>0</v>
          </cell>
          <cell r="FI296">
            <v>0</v>
          </cell>
          <cell r="FJ296">
            <v>0</v>
          </cell>
          <cell r="FK296">
            <v>0</v>
          </cell>
          <cell r="FL296">
            <v>0</v>
          </cell>
          <cell r="FM296">
            <v>0</v>
          </cell>
          <cell r="FN296">
            <v>0</v>
          </cell>
          <cell r="FO296">
            <v>0</v>
          </cell>
          <cell r="FP296">
            <v>0</v>
          </cell>
          <cell r="FQ296"/>
          <cell r="FR296"/>
          <cell r="FS296"/>
          <cell r="FT296"/>
          <cell r="FU296"/>
          <cell r="FV296"/>
          <cell r="FW296"/>
          <cell r="FX296"/>
          <cell r="FY296"/>
          <cell r="FZ296"/>
          <cell r="GA296"/>
          <cell r="GB296"/>
          <cell r="GC296">
            <v>0</v>
          </cell>
          <cell r="GD296">
            <v>0</v>
          </cell>
          <cell r="GE296">
            <v>0</v>
          </cell>
          <cell r="GF296">
            <v>0</v>
          </cell>
          <cell r="GG296">
            <v>0</v>
          </cell>
          <cell r="GH296">
            <v>0</v>
          </cell>
          <cell r="GI296">
            <v>0</v>
          </cell>
          <cell r="GJ296">
            <v>0</v>
          </cell>
          <cell r="GK296">
            <v>0</v>
          </cell>
          <cell r="GL296">
            <v>0</v>
          </cell>
          <cell r="GM296">
            <v>0</v>
          </cell>
          <cell r="GN296">
            <v>0</v>
          </cell>
          <cell r="GO296"/>
          <cell r="GP296">
            <v>0</v>
          </cell>
          <cell r="GQ296">
            <v>0</v>
          </cell>
          <cell r="GR296">
            <v>0</v>
          </cell>
          <cell r="GS296"/>
          <cell r="GT296"/>
          <cell r="GU296"/>
          <cell r="GV296"/>
          <cell r="GW296"/>
          <cell r="GX296"/>
          <cell r="GY296"/>
          <cell r="GZ296"/>
          <cell r="HA296"/>
          <cell r="HB296"/>
          <cell r="HC296">
            <v>0</v>
          </cell>
          <cell r="HD296">
            <v>0</v>
          </cell>
          <cell r="HE296">
            <v>0</v>
          </cell>
          <cell r="HF296">
            <v>0</v>
          </cell>
          <cell r="HG296">
            <v>0</v>
          </cell>
          <cell r="HH296">
            <v>0</v>
          </cell>
          <cell r="HI296">
            <v>0</v>
          </cell>
          <cell r="HJ296"/>
          <cell r="HK296"/>
          <cell r="HL296"/>
          <cell r="HM296"/>
          <cell r="HN296"/>
          <cell r="HO296">
            <v>0</v>
          </cell>
          <cell r="HP296">
            <v>0</v>
          </cell>
          <cell r="HQ296">
            <v>0</v>
          </cell>
          <cell r="HR296">
            <v>0</v>
          </cell>
          <cell r="HS296">
            <v>0</v>
          </cell>
          <cell r="HT296"/>
          <cell r="HU296">
            <v>0</v>
          </cell>
          <cell r="HV296"/>
          <cell r="HW296">
            <v>0</v>
          </cell>
          <cell r="HX296"/>
          <cell r="HY296">
            <v>0</v>
          </cell>
          <cell r="HZ296">
            <v>0</v>
          </cell>
          <cell r="IA296">
            <v>0</v>
          </cell>
          <cell r="IB296">
            <v>0</v>
          </cell>
          <cell r="IC296">
            <v>0</v>
          </cell>
          <cell r="ID296">
            <v>0</v>
          </cell>
          <cell r="IE296">
            <v>0</v>
          </cell>
          <cell r="IF296">
            <v>0</v>
          </cell>
          <cell r="IG296">
            <v>0</v>
          </cell>
          <cell r="IH296">
            <v>0</v>
          </cell>
          <cell r="II296">
            <v>0</v>
          </cell>
          <cell r="IJ296"/>
          <cell r="IK296"/>
          <cell r="IL296"/>
          <cell r="IM296">
            <v>0</v>
          </cell>
          <cell r="IN296">
            <v>0</v>
          </cell>
        </row>
        <row r="297">
          <cell r="A297">
            <v>294</v>
          </cell>
          <cell r="B297" t="str">
            <v>Tehri Garhwal</v>
          </cell>
          <cell r="C297" t="str">
            <v>UTTARAKHAND</v>
          </cell>
          <cell r="D297" t="str">
            <v>North</v>
          </cell>
          <cell r="E297" t="str">
            <v>SHIVA SALES INDIA CORPORATION</v>
          </cell>
          <cell r="F297"/>
          <cell r="G297"/>
          <cell r="H297">
            <v>0.3</v>
          </cell>
          <cell r="I297"/>
          <cell r="J297" t="str">
            <v>Low</v>
          </cell>
          <cell r="K297"/>
          <cell r="L297"/>
          <cell r="M297" t="str">
            <v>Ravi Kumar</v>
          </cell>
          <cell r="N297"/>
          <cell r="O297">
            <v>0</v>
          </cell>
          <cell r="P297">
            <v>1500</v>
          </cell>
          <cell r="Q297">
            <v>0</v>
          </cell>
          <cell r="R297">
            <v>0</v>
          </cell>
          <cell r="S297">
            <v>0</v>
          </cell>
          <cell r="T297">
            <v>0</v>
          </cell>
          <cell r="U297">
            <v>0</v>
          </cell>
          <cell r="V297">
            <v>1</v>
          </cell>
          <cell r="W297">
            <v>0</v>
          </cell>
          <cell r="X297">
            <v>0</v>
          </cell>
          <cell r="Y297" t="str">
            <v/>
          </cell>
          <cell r="Z297">
            <v>0</v>
          </cell>
          <cell r="AA297" t="str">
            <v/>
          </cell>
          <cell r="AB297">
            <v>0</v>
          </cell>
          <cell r="AC297">
            <v>0</v>
          </cell>
          <cell r="AD297">
            <v>0</v>
          </cell>
          <cell r="AE297">
            <v>0</v>
          </cell>
          <cell r="AF297">
            <v>0</v>
          </cell>
          <cell r="AG297">
            <v>0</v>
          </cell>
          <cell r="AH297">
            <v>0</v>
          </cell>
          <cell r="AI297">
            <v>0</v>
          </cell>
          <cell r="AJ297">
            <v>0</v>
          </cell>
          <cell r="AK297">
            <v>0</v>
          </cell>
          <cell r="AL297">
            <v>6</v>
          </cell>
          <cell r="AM297">
            <v>0</v>
          </cell>
          <cell r="AN297">
            <v>4</v>
          </cell>
          <cell r="AO297">
            <v>0</v>
          </cell>
          <cell r="AP297">
            <v>6</v>
          </cell>
          <cell r="AQ297">
            <v>0</v>
          </cell>
          <cell r="AR297">
            <v>0</v>
          </cell>
          <cell r="AS297">
            <v>0</v>
          </cell>
          <cell r="AT297">
            <v>0</v>
          </cell>
          <cell r="AU297">
            <v>0</v>
          </cell>
          <cell r="AV297">
            <v>16.52</v>
          </cell>
          <cell r="AW297">
            <v>0</v>
          </cell>
          <cell r="AX297"/>
          <cell r="AY297"/>
          <cell r="AZ297">
            <v>0</v>
          </cell>
          <cell r="BA297">
            <v>0</v>
          </cell>
          <cell r="BB297">
            <v>0</v>
          </cell>
          <cell r="BC297">
            <v>0</v>
          </cell>
          <cell r="BD297">
            <v>0</v>
          </cell>
          <cell r="BE297">
            <v>0</v>
          </cell>
          <cell r="BF297">
            <v>0</v>
          </cell>
          <cell r="BG297">
            <v>0</v>
          </cell>
          <cell r="BH297">
            <v>0</v>
          </cell>
          <cell r="BI297">
            <v>0</v>
          </cell>
          <cell r="BJ297">
            <v>1</v>
          </cell>
          <cell r="BK297">
            <v>0</v>
          </cell>
          <cell r="BL297">
            <v>0</v>
          </cell>
          <cell r="BM297">
            <v>0</v>
          </cell>
          <cell r="BN297">
            <v>0</v>
          </cell>
          <cell r="BO297">
            <v>0</v>
          </cell>
          <cell r="BP297">
            <v>0</v>
          </cell>
          <cell r="BQ297">
            <v>0</v>
          </cell>
          <cell r="BR297">
            <v>0</v>
          </cell>
          <cell r="BS297">
            <v>0</v>
          </cell>
          <cell r="BT297">
            <v>0</v>
          </cell>
          <cell r="BU297">
            <v>0</v>
          </cell>
          <cell r="BV297"/>
          <cell r="BW297"/>
          <cell r="BX297">
            <v>1</v>
          </cell>
          <cell r="BY297">
            <v>0</v>
          </cell>
          <cell r="BZ297">
            <v>0</v>
          </cell>
          <cell r="CA297">
            <v>0</v>
          </cell>
          <cell r="CB297">
            <v>0</v>
          </cell>
          <cell r="CC297">
            <v>0</v>
          </cell>
          <cell r="CD297">
            <v>0</v>
          </cell>
          <cell r="CE297">
            <v>0</v>
          </cell>
          <cell r="CF297">
            <v>0</v>
          </cell>
          <cell r="CG297">
            <v>0</v>
          </cell>
          <cell r="CH297">
            <v>0</v>
          </cell>
          <cell r="CI297">
            <v>1</v>
          </cell>
          <cell r="CJ297">
            <v>0</v>
          </cell>
          <cell r="CK297">
            <v>1</v>
          </cell>
          <cell r="CL297">
            <v>0</v>
          </cell>
          <cell r="CM297">
            <v>1</v>
          </cell>
          <cell r="CN297">
            <v>0</v>
          </cell>
          <cell r="CO297">
            <v>0</v>
          </cell>
          <cell r="CP297">
            <v>0</v>
          </cell>
          <cell r="CQ297">
            <v>0</v>
          </cell>
          <cell r="CR297">
            <v>0</v>
          </cell>
          <cell r="CS297">
            <v>1</v>
          </cell>
          <cell r="CT297">
            <v>0</v>
          </cell>
          <cell r="CU297"/>
          <cell r="CV297"/>
          <cell r="CW297"/>
          <cell r="CX297"/>
          <cell r="CY297"/>
          <cell r="CZ297"/>
          <cell r="DA297"/>
          <cell r="DB297"/>
          <cell r="DC297"/>
          <cell r="DD297"/>
          <cell r="DE297"/>
          <cell r="DF297"/>
          <cell r="DG297"/>
          <cell r="DH297">
            <v>1</v>
          </cell>
          <cell r="DI297">
            <v>1</v>
          </cell>
          <cell r="DJ297">
            <v>1</v>
          </cell>
          <cell r="DK297">
            <v>1</v>
          </cell>
          <cell r="DL297">
            <v>1</v>
          </cell>
          <cell r="DM297">
            <v>1</v>
          </cell>
          <cell r="DN297">
            <v>0</v>
          </cell>
          <cell r="DO297">
            <v>0</v>
          </cell>
          <cell r="DP297">
            <v>0</v>
          </cell>
          <cell r="DQ297">
            <v>1</v>
          </cell>
          <cell r="DR297">
            <v>1</v>
          </cell>
          <cell r="DS297"/>
          <cell r="DT297"/>
          <cell r="DU297"/>
          <cell r="DV297"/>
          <cell r="DW297"/>
          <cell r="DX297"/>
          <cell r="DY297"/>
          <cell r="DZ297"/>
          <cell r="EA297"/>
          <cell r="EB297"/>
          <cell r="EC297"/>
          <cell r="ED297"/>
          <cell r="EE297"/>
          <cell r="EF297"/>
          <cell r="EG297">
            <v>0</v>
          </cell>
          <cell r="EH297">
            <v>0</v>
          </cell>
          <cell r="EI297">
            <v>0</v>
          </cell>
          <cell r="EJ297">
            <v>0</v>
          </cell>
          <cell r="EK297">
            <v>0</v>
          </cell>
          <cell r="EL297">
            <v>0</v>
          </cell>
          <cell r="EM297">
            <v>0</v>
          </cell>
          <cell r="EN297">
            <v>0</v>
          </cell>
          <cell r="EO297">
            <v>0</v>
          </cell>
          <cell r="EP297">
            <v>0</v>
          </cell>
          <cell r="EQ297">
            <v>0</v>
          </cell>
          <cell r="ER297">
            <v>0</v>
          </cell>
          <cell r="ES297"/>
          <cell r="ET297"/>
          <cell r="EU297"/>
          <cell r="EV297"/>
          <cell r="EW297"/>
          <cell r="EX297"/>
          <cell r="EY297"/>
          <cell r="EZ297"/>
          <cell r="FA297"/>
          <cell r="FB297"/>
          <cell r="FC297"/>
          <cell r="FD297"/>
          <cell r="FE297">
            <v>0</v>
          </cell>
          <cell r="FF297">
            <v>0</v>
          </cell>
          <cell r="FG297">
            <v>0</v>
          </cell>
          <cell r="FH297">
            <v>0</v>
          </cell>
          <cell r="FI297">
            <v>0</v>
          </cell>
          <cell r="FJ297">
            <v>0</v>
          </cell>
          <cell r="FK297">
            <v>0</v>
          </cell>
          <cell r="FL297">
            <v>0</v>
          </cell>
          <cell r="FM297">
            <v>0</v>
          </cell>
          <cell r="FN297">
            <v>0</v>
          </cell>
          <cell r="FO297">
            <v>0</v>
          </cell>
          <cell r="FP297">
            <v>0</v>
          </cell>
          <cell r="FQ297"/>
          <cell r="FR297"/>
          <cell r="FS297"/>
          <cell r="FT297"/>
          <cell r="FU297"/>
          <cell r="FV297"/>
          <cell r="FW297"/>
          <cell r="FX297"/>
          <cell r="FY297"/>
          <cell r="FZ297"/>
          <cell r="GA297"/>
          <cell r="GB297"/>
          <cell r="GC297">
            <v>0</v>
          </cell>
          <cell r="GD297">
            <v>0</v>
          </cell>
          <cell r="GE297">
            <v>0</v>
          </cell>
          <cell r="GF297">
            <v>0</v>
          </cell>
          <cell r="GG297">
            <v>0</v>
          </cell>
          <cell r="GH297">
            <v>0</v>
          </cell>
          <cell r="GI297">
            <v>0</v>
          </cell>
          <cell r="GJ297">
            <v>0</v>
          </cell>
          <cell r="GK297">
            <v>0</v>
          </cell>
          <cell r="GL297">
            <v>0</v>
          </cell>
          <cell r="GM297">
            <v>0</v>
          </cell>
          <cell r="GN297">
            <v>0</v>
          </cell>
          <cell r="GO297"/>
          <cell r="GP297">
            <v>0</v>
          </cell>
          <cell r="GQ297">
            <v>0</v>
          </cell>
          <cell r="GR297">
            <v>0</v>
          </cell>
          <cell r="GS297"/>
          <cell r="GT297"/>
          <cell r="GU297"/>
          <cell r="GV297"/>
          <cell r="GW297"/>
          <cell r="GX297"/>
          <cell r="GY297"/>
          <cell r="GZ297"/>
          <cell r="HA297"/>
          <cell r="HB297"/>
          <cell r="HC297">
            <v>0</v>
          </cell>
          <cell r="HD297">
            <v>0</v>
          </cell>
          <cell r="HE297">
            <v>0</v>
          </cell>
          <cell r="HF297">
            <v>0</v>
          </cell>
          <cell r="HG297">
            <v>0</v>
          </cell>
          <cell r="HH297">
            <v>0</v>
          </cell>
          <cell r="HI297">
            <v>0</v>
          </cell>
          <cell r="HJ297"/>
          <cell r="HK297"/>
          <cell r="HL297"/>
          <cell r="HM297"/>
          <cell r="HN297"/>
          <cell r="HO297">
            <v>0</v>
          </cell>
          <cell r="HP297">
            <v>0</v>
          </cell>
          <cell r="HQ297">
            <v>0</v>
          </cell>
          <cell r="HR297">
            <v>0</v>
          </cell>
          <cell r="HS297">
            <v>0</v>
          </cell>
          <cell r="HT297"/>
          <cell r="HU297">
            <v>0</v>
          </cell>
          <cell r="HV297"/>
          <cell r="HW297">
            <v>0</v>
          </cell>
          <cell r="HX297"/>
          <cell r="HY297">
            <v>0</v>
          </cell>
          <cell r="HZ297">
            <v>0</v>
          </cell>
          <cell r="IA297">
            <v>6</v>
          </cell>
          <cell r="IB297">
            <v>26.52</v>
          </cell>
          <cell r="IC297">
            <v>0.5</v>
          </cell>
          <cell r="ID297">
            <v>2.6520000000000001</v>
          </cell>
          <cell r="IE297">
            <v>0</v>
          </cell>
          <cell r="IF297">
            <v>0</v>
          </cell>
          <cell r="IG297">
            <v>0</v>
          </cell>
          <cell r="IH297">
            <v>2</v>
          </cell>
          <cell r="II297">
            <v>3.3333333333333335</v>
          </cell>
          <cell r="IJ297"/>
          <cell r="IK297"/>
          <cell r="IL297"/>
          <cell r="IM297">
            <v>5.5066666666666668</v>
          </cell>
          <cell r="IN297">
            <v>0</v>
          </cell>
        </row>
        <row r="298">
          <cell r="A298">
            <v>295</v>
          </cell>
          <cell r="B298" t="str">
            <v>Almora</v>
          </cell>
          <cell r="C298" t="str">
            <v>UTTARAKHAND</v>
          </cell>
          <cell r="D298" t="str">
            <v>North</v>
          </cell>
          <cell r="E298" t="str">
            <v>SHIVA SALES INDIA CORPORATION</v>
          </cell>
          <cell r="F298"/>
          <cell r="G298"/>
          <cell r="H298">
            <v>0.3</v>
          </cell>
          <cell r="I298"/>
          <cell r="J298" t="str">
            <v>Low</v>
          </cell>
          <cell r="K298"/>
          <cell r="L298"/>
          <cell r="M298" t="str">
            <v>Ravi Kumar</v>
          </cell>
          <cell r="N298"/>
          <cell r="O298">
            <v>0</v>
          </cell>
          <cell r="P298">
            <v>1000</v>
          </cell>
          <cell r="Q298">
            <v>0</v>
          </cell>
          <cell r="R298">
            <v>0</v>
          </cell>
          <cell r="S298">
            <v>0</v>
          </cell>
          <cell r="T298">
            <v>0</v>
          </cell>
          <cell r="U298">
            <v>0</v>
          </cell>
          <cell r="V298">
            <v>1</v>
          </cell>
          <cell r="W298">
            <v>0</v>
          </cell>
          <cell r="X298">
            <v>0</v>
          </cell>
          <cell r="Y298" t="str">
            <v/>
          </cell>
          <cell r="Z298">
            <v>0</v>
          </cell>
          <cell r="AA298" t="str">
            <v/>
          </cell>
          <cell r="AB298">
            <v>0</v>
          </cell>
          <cell r="AC298">
            <v>0</v>
          </cell>
          <cell r="AD298">
            <v>0</v>
          </cell>
          <cell r="AE298">
            <v>0</v>
          </cell>
          <cell r="AF298">
            <v>0</v>
          </cell>
          <cell r="AG298">
            <v>0</v>
          </cell>
          <cell r="AH298">
            <v>0</v>
          </cell>
          <cell r="AI298">
            <v>0</v>
          </cell>
          <cell r="AJ298">
            <v>0</v>
          </cell>
          <cell r="AK298">
            <v>0</v>
          </cell>
          <cell r="AL298">
            <v>25</v>
          </cell>
          <cell r="AM298">
            <v>0</v>
          </cell>
          <cell r="AN298">
            <v>0</v>
          </cell>
          <cell r="AO298">
            <v>0</v>
          </cell>
          <cell r="AP298">
            <v>11</v>
          </cell>
          <cell r="AQ298">
            <v>0</v>
          </cell>
          <cell r="AR298">
            <v>0</v>
          </cell>
          <cell r="AS298">
            <v>0</v>
          </cell>
          <cell r="AT298">
            <v>0</v>
          </cell>
          <cell r="AU298">
            <v>0</v>
          </cell>
          <cell r="AV298">
            <v>0</v>
          </cell>
          <cell r="AW298">
            <v>0</v>
          </cell>
          <cell r="AX298"/>
          <cell r="AY298"/>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0</v>
          </cell>
          <cell r="BP298">
            <v>0</v>
          </cell>
          <cell r="BQ298">
            <v>0</v>
          </cell>
          <cell r="BR298">
            <v>0</v>
          </cell>
          <cell r="BS298">
            <v>0</v>
          </cell>
          <cell r="BT298">
            <v>0</v>
          </cell>
          <cell r="BU298">
            <v>0</v>
          </cell>
          <cell r="BV298"/>
          <cell r="BW298"/>
          <cell r="BX298">
            <v>1</v>
          </cell>
          <cell r="BY298">
            <v>0</v>
          </cell>
          <cell r="BZ298">
            <v>0</v>
          </cell>
          <cell r="CA298">
            <v>0</v>
          </cell>
          <cell r="CB298">
            <v>0</v>
          </cell>
          <cell r="CC298">
            <v>0</v>
          </cell>
          <cell r="CD298">
            <v>0</v>
          </cell>
          <cell r="CE298">
            <v>0</v>
          </cell>
          <cell r="CF298">
            <v>0</v>
          </cell>
          <cell r="CG298">
            <v>0</v>
          </cell>
          <cell r="CH298">
            <v>0</v>
          </cell>
          <cell r="CI298">
            <v>1</v>
          </cell>
          <cell r="CJ298">
            <v>0</v>
          </cell>
          <cell r="CK298">
            <v>0</v>
          </cell>
          <cell r="CL298">
            <v>0</v>
          </cell>
          <cell r="CM298">
            <v>1</v>
          </cell>
          <cell r="CN298">
            <v>0</v>
          </cell>
          <cell r="CO298">
            <v>0</v>
          </cell>
          <cell r="CP298">
            <v>0</v>
          </cell>
          <cell r="CQ298">
            <v>0</v>
          </cell>
          <cell r="CR298">
            <v>0</v>
          </cell>
          <cell r="CS298">
            <v>0</v>
          </cell>
          <cell r="CT298">
            <v>0</v>
          </cell>
          <cell r="CU298"/>
          <cell r="CV298"/>
          <cell r="CW298"/>
          <cell r="CX298"/>
          <cell r="CY298"/>
          <cell r="CZ298"/>
          <cell r="DA298"/>
          <cell r="DB298"/>
          <cell r="DC298"/>
          <cell r="DD298"/>
          <cell r="DE298"/>
          <cell r="DF298"/>
          <cell r="DG298"/>
          <cell r="DH298">
            <v>1</v>
          </cell>
          <cell r="DI298">
            <v>1</v>
          </cell>
          <cell r="DJ298">
            <v>0</v>
          </cell>
          <cell r="DK298">
            <v>1</v>
          </cell>
          <cell r="DL298">
            <v>1</v>
          </cell>
          <cell r="DM298">
            <v>1</v>
          </cell>
          <cell r="DN298">
            <v>0</v>
          </cell>
          <cell r="DO298">
            <v>0</v>
          </cell>
          <cell r="DP298">
            <v>0</v>
          </cell>
          <cell r="DQ298">
            <v>0</v>
          </cell>
          <cell r="DR298">
            <v>0</v>
          </cell>
          <cell r="DS298"/>
          <cell r="DT298"/>
          <cell r="DU298"/>
          <cell r="DV298"/>
          <cell r="DW298"/>
          <cell r="DX298"/>
          <cell r="DY298"/>
          <cell r="DZ298"/>
          <cell r="EA298"/>
          <cell r="EB298"/>
          <cell r="EC298"/>
          <cell r="ED298"/>
          <cell r="EE298"/>
          <cell r="EF298"/>
          <cell r="EG298">
            <v>0</v>
          </cell>
          <cell r="EH298">
            <v>0</v>
          </cell>
          <cell r="EI298">
            <v>0</v>
          </cell>
          <cell r="EJ298">
            <v>0</v>
          </cell>
          <cell r="EK298">
            <v>0</v>
          </cell>
          <cell r="EL298">
            <v>0</v>
          </cell>
          <cell r="EM298">
            <v>0</v>
          </cell>
          <cell r="EN298">
            <v>0</v>
          </cell>
          <cell r="EO298">
            <v>0</v>
          </cell>
          <cell r="EP298">
            <v>0</v>
          </cell>
          <cell r="EQ298">
            <v>0</v>
          </cell>
          <cell r="ER298">
            <v>0</v>
          </cell>
          <cell r="ES298"/>
          <cell r="ET298"/>
          <cell r="EU298"/>
          <cell r="EV298"/>
          <cell r="EW298"/>
          <cell r="EX298"/>
          <cell r="EY298"/>
          <cell r="EZ298"/>
          <cell r="FA298"/>
          <cell r="FB298"/>
          <cell r="FC298"/>
          <cell r="FD298"/>
          <cell r="FE298">
            <v>0</v>
          </cell>
          <cell r="FF298">
            <v>0</v>
          </cell>
          <cell r="FG298">
            <v>0</v>
          </cell>
          <cell r="FH298">
            <v>0</v>
          </cell>
          <cell r="FI298">
            <v>0</v>
          </cell>
          <cell r="FJ298">
            <v>0</v>
          </cell>
          <cell r="FK298">
            <v>0</v>
          </cell>
          <cell r="FL298">
            <v>0</v>
          </cell>
          <cell r="FM298">
            <v>0</v>
          </cell>
          <cell r="FN298">
            <v>0</v>
          </cell>
          <cell r="FO298">
            <v>0</v>
          </cell>
          <cell r="FP298">
            <v>0</v>
          </cell>
          <cell r="FQ298"/>
          <cell r="FR298"/>
          <cell r="FS298"/>
          <cell r="FT298"/>
          <cell r="FU298"/>
          <cell r="FV298"/>
          <cell r="FW298"/>
          <cell r="FX298"/>
          <cell r="FY298"/>
          <cell r="FZ298"/>
          <cell r="GA298"/>
          <cell r="GB298"/>
          <cell r="GC298">
            <v>0</v>
          </cell>
          <cell r="GD298">
            <v>0</v>
          </cell>
          <cell r="GE298">
            <v>0</v>
          </cell>
          <cell r="GF298">
            <v>0</v>
          </cell>
          <cell r="GG298">
            <v>0</v>
          </cell>
          <cell r="GH298">
            <v>0</v>
          </cell>
          <cell r="GI298">
            <v>0</v>
          </cell>
          <cell r="GJ298">
            <v>0</v>
          </cell>
          <cell r="GK298">
            <v>0</v>
          </cell>
          <cell r="GL298">
            <v>0</v>
          </cell>
          <cell r="GM298">
            <v>0</v>
          </cell>
          <cell r="GN298">
            <v>0</v>
          </cell>
          <cell r="GO298"/>
          <cell r="GP298">
            <v>0</v>
          </cell>
          <cell r="GQ298">
            <v>0</v>
          </cell>
          <cell r="GR298">
            <v>0</v>
          </cell>
          <cell r="GS298"/>
          <cell r="GT298"/>
          <cell r="GU298"/>
          <cell r="GV298"/>
          <cell r="GW298"/>
          <cell r="GX298"/>
          <cell r="GY298"/>
          <cell r="GZ298"/>
          <cell r="HA298"/>
          <cell r="HB298"/>
          <cell r="HC298">
            <v>0</v>
          </cell>
          <cell r="HD298">
            <v>0</v>
          </cell>
          <cell r="HE298">
            <v>0</v>
          </cell>
          <cell r="HF298">
            <v>0</v>
          </cell>
          <cell r="HG298">
            <v>0</v>
          </cell>
          <cell r="HH298">
            <v>0</v>
          </cell>
          <cell r="HI298">
            <v>0</v>
          </cell>
          <cell r="HJ298"/>
          <cell r="HK298"/>
          <cell r="HL298"/>
          <cell r="HM298"/>
          <cell r="HN298"/>
          <cell r="HO298">
            <v>0</v>
          </cell>
          <cell r="HP298">
            <v>0</v>
          </cell>
          <cell r="HQ298">
            <v>0</v>
          </cell>
          <cell r="HR298">
            <v>0</v>
          </cell>
          <cell r="HS298">
            <v>0</v>
          </cell>
          <cell r="HT298"/>
          <cell r="HU298">
            <v>0</v>
          </cell>
          <cell r="HV298"/>
          <cell r="HW298">
            <v>0</v>
          </cell>
          <cell r="HX298"/>
          <cell r="HY298">
            <v>0</v>
          </cell>
          <cell r="HZ298">
            <v>0</v>
          </cell>
          <cell r="IA298">
            <v>25</v>
          </cell>
          <cell r="IB298">
            <v>11</v>
          </cell>
          <cell r="IC298">
            <v>2.0833333333333335</v>
          </cell>
          <cell r="ID298">
            <v>1.1000000000000001</v>
          </cell>
          <cell r="IE298">
            <v>0</v>
          </cell>
          <cell r="IF298">
            <v>0</v>
          </cell>
          <cell r="IG298">
            <v>0</v>
          </cell>
          <cell r="IH298">
            <v>8.3333333333333339</v>
          </cell>
          <cell r="II298">
            <v>3.6666666666666665</v>
          </cell>
          <cell r="IJ298"/>
          <cell r="IK298"/>
          <cell r="IL298"/>
          <cell r="IM298">
            <v>0</v>
          </cell>
          <cell r="IN298">
            <v>0</v>
          </cell>
        </row>
        <row r="299">
          <cell r="A299">
            <v>296</v>
          </cell>
          <cell r="B299" t="str">
            <v>Bageshwar</v>
          </cell>
          <cell r="C299" t="str">
            <v>UTTARAKHAND</v>
          </cell>
          <cell r="D299" t="str">
            <v>North</v>
          </cell>
          <cell r="E299" t="str">
            <v>SHIVA SALES INDIA CORPORATION</v>
          </cell>
          <cell r="F299"/>
          <cell r="G299"/>
          <cell r="H299">
            <v>0.3</v>
          </cell>
          <cell r="I299"/>
          <cell r="J299" t="str">
            <v>Low</v>
          </cell>
          <cell r="K299"/>
          <cell r="L299"/>
          <cell r="M299" t="str">
            <v>Ravi Kumar</v>
          </cell>
          <cell r="N299"/>
          <cell r="O299">
            <v>0</v>
          </cell>
          <cell r="P299">
            <v>500</v>
          </cell>
          <cell r="Q299">
            <v>0</v>
          </cell>
          <cell r="R299">
            <v>0</v>
          </cell>
          <cell r="S299">
            <v>0</v>
          </cell>
          <cell r="T299">
            <v>0</v>
          </cell>
          <cell r="U299">
            <v>0</v>
          </cell>
          <cell r="V299">
            <v>0</v>
          </cell>
          <cell r="W299">
            <v>0</v>
          </cell>
          <cell r="X299">
            <v>0</v>
          </cell>
          <cell r="Y299" t="str">
            <v/>
          </cell>
          <cell r="Z299">
            <v>0</v>
          </cell>
          <cell r="AA299" t="str">
            <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cell r="AY299"/>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cell r="BW299"/>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cell r="CV299"/>
          <cell r="CW299"/>
          <cell r="CX299"/>
          <cell r="CY299"/>
          <cell r="CZ299"/>
          <cell r="DA299"/>
          <cell r="DB299"/>
          <cell r="DC299"/>
          <cell r="DD299"/>
          <cell r="DE299"/>
          <cell r="DF299"/>
          <cell r="DG299"/>
          <cell r="DH299">
            <v>0</v>
          </cell>
          <cell r="DI299">
            <v>0</v>
          </cell>
          <cell r="DJ299">
            <v>0</v>
          </cell>
          <cell r="DK299">
            <v>0</v>
          </cell>
          <cell r="DL299">
            <v>0</v>
          </cell>
          <cell r="DM299">
            <v>0</v>
          </cell>
          <cell r="DN299">
            <v>0</v>
          </cell>
          <cell r="DO299">
            <v>0</v>
          </cell>
          <cell r="DP299">
            <v>0</v>
          </cell>
          <cell r="DQ299">
            <v>0</v>
          </cell>
          <cell r="DR299">
            <v>0</v>
          </cell>
          <cell r="DS299"/>
          <cell r="DT299"/>
          <cell r="DU299"/>
          <cell r="DV299"/>
          <cell r="DW299"/>
          <cell r="DX299"/>
          <cell r="DY299"/>
          <cell r="DZ299"/>
          <cell r="EA299"/>
          <cell r="EB299"/>
          <cell r="EC299"/>
          <cell r="ED299"/>
          <cell r="EE299"/>
          <cell r="EF299"/>
          <cell r="EG299">
            <v>0</v>
          </cell>
          <cell r="EH299">
            <v>0</v>
          </cell>
          <cell r="EI299">
            <v>0</v>
          </cell>
          <cell r="EJ299">
            <v>0</v>
          </cell>
          <cell r="EK299">
            <v>0</v>
          </cell>
          <cell r="EL299">
            <v>0</v>
          </cell>
          <cell r="EM299">
            <v>0</v>
          </cell>
          <cell r="EN299">
            <v>0</v>
          </cell>
          <cell r="EO299">
            <v>0</v>
          </cell>
          <cell r="EP299">
            <v>0</v>
          </cell>
          <cell r="EQ299">
            <v>0</v>
          </cell>
          <cell r="ER299">
            <v>0</v>
          </cell>
          <cell r="ES299"/>
          <cell r="ET299"/>
          <cell r="EU299"/>
          <cell r="EV299"/>
          <cell r="EW299"/>
          <cell r="EX299"/>
          <cell r="EY299"/>
          <cell r="EZ299"/>
          <cell r="FA299"/>
          <cell r="FB299"/>
          <cell r="FC299"/>
          <cell r="FD299"/>
          <cell r="FE299">
            <v>0</v>
          </cell>
          <cell r="FF299">
            <v>0</v>
          </cell>
          <cell r="FG299">
            <v>0</v>
          </cell>
          <cell r="FH299">
            <v>0</v>
          </cell>
          <cell r="FI299">
            <v>0</v>
          </cell>
          <cell r="FJ299">
            <v>0</v>
          </cell>
          <cell r="FK299">
            <v>0</v>
          </cell>
          <cell r="FL299">
            <v>0</v>
          </cell>
          <cell r="FM299">
            <v>0</v>
          </cell>
          <cell r="FN299">
            <v>0</v>
          </cell>
          <cell r="FO299">
            <v>0</v>
          </cell>
          <cell r="FP299">
            <v>0</v>
          </cell>
          <cell r="FQ299"/>
          <cell r="FR299"/>
          <cell r="FS299"/>
          <cell r="FT299"/>
          <cell r="FU299"/>
          <cell r="FV299"/>
          <cell r="FW299"/>
          <cell r="FX299"/>
          <cell r="FY299"/>
          <cell r="FZ299"/>
          <cell r="GA299"/>
          <cell r="GB299"/>
          <cell r="GC299">
            <v>0</v>
          </cell>
          <cell r="GD299">
            <v>0</v>
          </cell>
          <cell r="GE299">
            <v>0</v>
          </cell>
          <cell r="GF299">
            <v>0</v>
          </cell>
          <cell r="GG299">
            <v>0</v>
          </cell>
          <cell r="GH299">
            <v>0</v>
          </cell>
          <cell r="GI299">
            <v>0</v>
          </cell>
          <cell r="GJ299">
            <v>0</v>
          </cell>
          <cell r="GK299">
            <v>0</v>
          </cell>
          <cell r="GL299">
            <v>0</v>
          </cell>
          <cell r="GM299">
            <v>0</v>
          </cell>
          <cell r="GN299">
            <v>0</v>
          </cell>
          <cell r="GO299"/>
          <cell r="GP299">
            <v>0</v>
          </cell>
          <cell r="GQ299">
            <v>0</v>
          </cell>
          <cell r="GR299">
            <v>0</v>
          </cell>
          <cell r="GS299"/>
          <cell r="GT299"/>
          <cell r="GU299"/>
          <cell r="GV299"/>
          <cell r="GW299"/>
          <cell r="GX299"/>
          <cell r="GY299"/>
          <cell r="GZ299"/>
          <cell r="HA299"/>
          <cell r="HB299"/>
          <cell r="HC299">
            <v>0</v>
          </cell>
          <cell r="HD299">
            <v>0</v>
          </cell>
          <cell r="HE299">
            <v>0</v>
          </cell>
          <cell r="HF299">
            <v>0</v>
          </cell>
          <cell r="HG299">
            <v>0</v>
          </cell>
          <cell r="HH299">
            <v>0</v>
          </cell>
          <cell r="HI299">
            <v>0</v>
          </cell>
          <cell r="HJ299"/>
          <cell r="HK299"/>
          <cell r="HL299"/>
          <cell r="HM299"/>
          <cell r="HN299"/>
          <cell r="HO299">
            <v>0</v>
          </cell>
          <cell r="HP299">
            <v>0</v>
          </cell>
          <cell r="HQ299">
            <v>0</v>
          </cell>
          <cell r="HR299">
            <v>0</v>
          </cell>
          <cell r="HS299">
            <v>0</v>
          </cell>
          <cell r="HT299"/>
          <cell r="HU299">
            <v>0</v>
          </cell>
          <cell r="HV299"/>
          <cell r="HW299">
            <v>0</v>
          </cell>
          <cell r="HX299"/>
          <cell r="HY299">
            <v>0</v>
          </cell>
          <cell r="HZ299">
            <v>0</v>
          </cell>
          <cell r="IA299">
            <v>0</v>
          </cell>
          <cell r="IB299">
            <v>0</v>
          </cell>
          <cell r="IC299">
            <v>0</v>
          </cell>
          <cell r="ID299">
            <v>0</v>
          </cell>
          <cell r="IE299">
            <v>0</v>
          </cell>
          <cell r="IF299">
            <v>0</v>
          </cell>
          <cell r="IG299">
            <v>0</v>
          </cell>
          <cell r="IH299">
            <v>0</v>
          </cell>
          <cell r="II299">
            <v>0</v>
          </cell>
          <cell r="IJ299"/>
          <cell r="IK299"/>
          <cell r="IL299"/>
          <cell r="IM299">
            <v>0</v>
          </cell>
          <cell r="IN299">
            <v>0</v>
          </cell>
        </row>
        <row r="300">
          <cell r="A300">
            <v>297</v>
          </cell>
          <cell r="B300" t="str">
            <v>Pithoragarh</v>
          </cell>
          <cell r="C300" t="str">
            <v>UTTARAKHAND</v>
          </cell>
          <cell r="D300" t="str">
            <v>North</v>
          </cell>
          <cell r="E300" t="str">
            <v>SHIVA SALES INDIA CORPORATION</v>
          </cell>
          <cell r="F300"/>
          <cell r="G300"/>
          <cell r="H300">
            <v>0.3</v>
          </cell>
          <cell r="I300"/>
          <cell r="J300" t="str">
            <v>Low</v>
          </cell>
          <cell r="K300"/>
          <cell r="L300"/>
          <cell r="M300" t="str">
            <v>Ravi Kumar</v>
          </cell>
          <cell r="N300" t="str">
            <v>Manoj Yadav</v>
          </cell>
          <cell r="O300">
            <v>0</v>
          </cell>
          <cell r="P300">
            <v>1000</v>
          </cell>
          <cell r="Q300">
            <v>0</v>
          </cell>
          <cell r="R300">
            <v>0</v>
          </cell>
          <cell r="S300">
            <v>0</v>
          </cell>
          <cell r="T300">
            <v>0</v>
          </cell>
          <cell r="U300">
            <v>0</v>
          </cell>
          <cell r="V300">
            <v>1</v>
          </cell>
          <cell r="W300">
            <v>0</v>
          </cell>
          <cell r="X300">
            <v>0</v>
          </cell>
          <cell r="Y300" t="str">
            <v/>
          </cell>
          <cell r="Z300">
            <v>0</v>
          </cell>
          <cell r="AA300" t="str">
            <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18</v>
          </cell>
          <cell r="AX300"/>
          <cell r="AY300"/>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1</v>
          </cell>
          <cell r="BV300"/>
          <cell r="BW300"/>
          <cell r="BX300">
            <v>1</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0</v>
          </cell>
          <cell r="CN300">
            <v>0</v>
          </cell>
          <cell r="CO300">
            <v>0</v>
          </cell>
          <cell r="CP300">
            <v>0</v>
          </cell>
          <cell r="CQ300">
            <v>0</v>
          </cell>
          <cell r="CR300">
            <v>0</v>
          </cell>
          <cell r="CS300">
            <v>0</v>
          </cell>
          <cell r="CT300">
            <v>1</v>
          </cell>
          <cell r="CU300"/>
          <cell r="CV300"/>
          <cell r="CW300"/>
          <cell r="CX300"/>
          <cell r="CY300"/>
          <cell r="CZ300"/>
          <cell r="DA300"/>
          <cell r="DB300"/>
          <cell r="DC300"/>
          <cell r="DD300"/>
          <cell r="DE300"/>
          <cell r="DF300"/>
          <cell r="DG300"/>
          <cell r="DH300">
            <v>0</v>
          </cell>
          <cell r="DI300">
            <v>0</v>
          </cell>
          <cell r="DJ300">
            <v>0</v>
          </cell>
          <cell r="DK300">
            <v>0</v>
          </cell>
          <cell r="DL300">
            <v>0</v>
          </cell>
          <cell r="DM300">
            <v>0</v>
          </cell>
          <cell r="DN300">
            <v>0</v>
          </cell>
          <cell r="DO300">
            <v>0</v>
          </cell>
          <cell r="DP300">
            <v>0</v>
          </cell>
          <cell r="DQ300">
            <v>0</v>
          </cell>
          <cell r="DR300">
            <v>1</v>
          </cell>
          <cell r="DS300"/>
          <cell r="DT300"/>
          <cell r="DU300"/>
          <cell r="DV300"/>
          <cell r="DW300"/>
          <cell r="DX300"/>
          <cell r="DY300"/>
          <cell r="DZ300"/>
          <cell r="EA300"/>
          <cell r="EB300"/>
          <cell r="EC300"/>
          <cell r="ED300"/>
          <cell r="EE300"/>
          <cell r="EF300"/>
          <cell r="EG300">
            <v>0</v>
          </cell>
          <cell r="EH300">
            <v>0</v>
          </cell>
          <cell r="EI300">
            <v>0</v>
          </cell>
          <cell r="EJ300">
            <v>0</v>
          </cell>
          <cell r="EK300">
            <v>0</v>
          </cell>
          <cell r="EL300">
            <v>0</v>
          </cell>
          <cell r="EM300">
            <v>0</v>
          </cell>
          <cell r="EN300">
            <v>0</v>
          </cell>
          <cell r="EO300">
            <v>0</v>
          </cell>
          <cell r="EP300">
            <v>0</v>
          </cell>
          <cell r="EQ300">
            <v>0</v>
          </cell>
          <cell r="ER300">
            <v>0</v>
          </cell>
          <cell r="ES300"/>
          <cell r="ET300"/>
          <cell r="EU300"/>
          <cell r="EV300"/>
          <cell r="EW300"/>
          <cell r="EX300"/>
          <cell r="EY300"/>
          <cell r="EZ300"/>
          <cell r="FA300"/>
          <cell r="FB300"/>
          <cell r="FC300"/>
          <cell r="FD300"/>
          <cell r="FE300">
            <v>0</v>
          </cell>
          <cell r="FF300">
            <v>0</v>
          </cell>
          <cell r="FG300">
            <v>0</v>
          </cell>
          <cell r="FH300">
            <v>0</v>
          </cell>
          <cell r="FI300">
            <v>0</v>
          </cell>
          <cell r="FJ300">
            <v>0</v>
          </cell>
          <cell r="FK300">
            <v>0</v>
          </cell>
          <cell r="FL300">
            <v>0</v>
          </cell>
          <cell r="FM300">
            <v>0</v>
          </cell>
          <cell r="FN300">
            <v>0</v>
          </cell>
          <cell r="FO300">
            <v>0</v>
          </cell>
          <cell r="FP300">
            <v>0</v>
          </cell>
          <cell r="FQ300"/>
          <cell r="FR300"/>
          <cell r="FS300"/>
          <cell r="FT300"/>
          <cell r="FU300"/>
          <cell r="FV300"/>
          <cell r="FW300"/>
          <cell r="FX300"/>
          <cell r="FY300"/>
          <cell r="FZ300"/>
          <cell r="GA300"/>
          <cell r="GB300"/>
          <cell r="GC300">
            <v>0</v>
          </cell>
          <cell r="GD300">
            <v>0</v>
          </cell>
          <cell r="GE300">
            <v>0</v>
          </cell>
          <cell r="GF300">
            <v>0</v>
          </cell>
          <cell r="GG300">
            <v>0</v>
          </cell>
          <cell r="GH300">
            <v>0</v>
          </cell>
          <cell r="GI300">
            <v>0</v>
          </cell>
          <cell r="GJ300">
            <v>0</v>
          </cell>
          <cell r="GK300">
            <v>0</v>
          </cell>
          <cell r="GL300">
            <v>0</v>
          </cell>
          <cell r="GM300">
            <v>0</v>
          </cell>
          <cell r="GN300">
            <v>0</v>
          </cell>
          <cell r="GO300"/>
          <cell r="GP300">
            <v>0</v>
          </cell>
          <cell r="GQ300">
            <v>0</v>
          </cell>
          <cell r="GR300">
            <v>0</v>
          </cell>
          <cell r="GS300"/>
          <cell r="GT300"/>
          <cell r="GU300"/>
          <cell r="GV300"/>
          <cell r="GW300"/>
          <cell r="GX300"/>
          <cell r="GY300"/>
          <cell r="GZ300"/>
          <cell r="HA300"/>
          <cell r="HB300"/>
          <cell r="HC300">
            <v>0</v>
          </cell>
          <cell r="HD300">
            <v>0</v>
          </cell>
          <cell r="HE300">
            <v>0</v>
          </cell>
          <cell r="HF300">
            <v>0</v>
          </cell>
          <cell r="HG300">
            <v>0</v>
          </cell>
          <cell r="HH300">
            <v>0</v>
          </cell>
          <cell r="HI300">
            <v>0</v>
          </cell>
          <cell r="HJ300"/>
          <cell r="HK300"/>
          <cell r="HL300"/>
          <cell r="HM300"/>
          <cell r="HN300"/>
          <cell r="HO300">
            <v>0</v>
          </cell>
          <cell r="HP300">
            <v>0</v>
          </cell>
          <cell r="HQ300">
            <v>0</v>
          </cell>
          <cell r="HR300">
            <v>0</v>
          </cell>
          <cell r="HS300">
            <v>0</v>
          </cell>
          <cell r="HT300"/>
          <cell r="HU300">
            <v>0</v>
          </cell>
          <cell r="HV300"/>
          <cell r="HW300">
            <v>0</v>
          </cell>
          <cell r="HX300"/>
          <cell r="HY300">
            <v>0</v>
          </cell>
          <cell r="HZ300">
            <v>0</v>
          </cell>
          <cell r="IA300">
            <v>0</v>
          </cell>
          <cell r="IB300">
            <v>18</v>
          </cell>
          <cell r="IC300">
            <v>0</v>
          </cell>
          <cell r="ID300">
            <v>1.8</v>
          </cell>
          <cell r="IE300">
            <v>0</v>
          </cell>
          <cell r="IF300">
            <v>0</v>
          </cell>
          <cell r="IG300">
            <v>0</v>
          </cell>
          <cell r="IH300">
            <v>0</v>
          </cell>
          <cell r="II300">
            <v>0</v>
          </cell>
          <cell r="IJ300"/>
          <cell r="IK300"/>
          <cell r="IL300"/>
          <cell r="IM300">
            <v>6</v>
          </cell>
          <cell r="IN300">
            <v>1000</v>
          </cell>
        </row>
        <row r="301">
          <cell r="A301">
            <v>298</v>
          </cell>
          <cell r="B301" t="str">
            <v>Uttarkashi</v>
          </cell>
          <cell r="C301" t="str">
            <v>UTTARAKHAND</v>
          </cell>
          <cell r="D301" t="str">
            <v>North</v>
          </cell>
          <cell r="E301" t="str">
            <v>SHIVA SALES INDIA CORPORATION</v>
          </cell>
          <cell r="F301"/>
          <cell r="G301"/>
          <cell r="H301">
            <v>0.3</v>
          </cell>
          <cell r="I301"/>
          <cell r="J301" t="str">
            <v>Low</v>
          </cell>
          <cell r="K301"/>
          <cell r="L301"/>
          <cell r="M301" t="str">
            <v>Ravi Kumar</v>
          </cell>
          <cell r="N301"/>
          <cell r="O301">
            <v>0</v>
          </cell>
          <cell r="P301">
            <v>1000</v>
          </cell>
          <cell r="Q301">
            <v>0</v>
          </cell>
          <cell r="R301">
            <v>0</v>
          </cell>
          <cell r="S301">
            <v>0</v>
          </cell>
          <cell r="T301">
            <v>0</v>
          </cell>
          <cell r="U301">
            <v>0</v>
          </cell>
          <cell r="V301">
            <v>0</v>
          </cell>
          <cell r="W301">
            <v>0</v>
          </cell>
          <cell r="X301">
            <v>0</v>
          </cell>
          <cell r="Y301" t="str">
            <v/>
          </cell>
          <cell r="Z301">
            <v>0</v>
          </cell>
          <cell r="AA301" t="str">
            <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cell r="AY301"/>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cell r="BW301"/>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cell r="CV301"/>
          <cell r="CW301"/>
          <cell r="CX301"/>
          <cell r="CY301"/>
          <cell r="CZ301"/>
          <cell r="DA301"/>
          <cell r="DB301"/>
          <cell r="DC301"/>
          <cell r="DD301"/>
          <cell r="DE301"/>
          <cell r="DF301"/>
          <cell r="DG301"/>
          <cell r="DH301">
            <v>0</v>
          </cell>
          <cell r="DI301">
            <v>0</v>
          </cell>
          <cell r="DJ301">
            <v>0</v>
          </cell>
          <cell r="DK301">
            <v>0</v>
          </cell>
          <cell r="DL301">
            <v>0</v>
          </cell>
          <cell r="DM301">
            <v>0</v>
          </cell>
          <cell r="DN301">
            <v>0</v>
          </cell>
          <cell r="DO301">
            <v>0</v>
          </cell>
          <cell r="DP301">
            <v>0</v>
          </cell>
          <cell r="DQ301">
            <v>0</v>
          </cell>
          <cell r="DR301">
            <v>0</v>
          </cell>
          <cell r="DS301"/>
          <cell r="DT301"/>
          <cell r="DU301"/>
          <cell r="DV301"/>
          <cell r="DW301"/>
          <cell r="DX301"/>
          <cell r="DY301"/>
          <cell r="DZ301"/>
          <cell r="EA301"/>
          <cell r="EB301"/>
          <cell r="EC301"/>
          <cell r="ED301"/>
          <cell r="EE301"/>
          <cell r="EF301"/>
          <cell r="EG301">
            <v>0</v>
          </cell>
          <cell r="EH301">
            <v>0</v>
          </cell>
          <cell r="EI301">
            <v>0</v>
          </cell>
          <cell r="EJ301">
            <v>0</v>
          </cell>
          <cell r="EK301">
            <v>0</v>
          </cell>
          <cell r="EL301">
            <v>0</v>
          </cell>
          <cell r="EM301">
            <v>0</v>
          </cell>
          <cell r="EN301">
            <v>0</v>
          </cell>
          <cell r="EO301">
            <v>0</v>
          </cell>
          <cell r="EP301">
            <v>0</v>
          </cell>
          <cell r="EQ301">
            <v>0</v>
          </cell>
          <cell r="ER301">
            <v>0</v>
          </cell>
          <cell r="ES301"/>
          <cell r="ET301"/>
          <cell r="EU301"/>
          <cell r="EV301"/>
          <cell r="EW301"/>
          <cell r="EX301"/>
          <cell r="EY301"/>
          <cell r="EZ301"/>
          <cell r="FA301"/>
          <cell r="FB301"/>
          <cell r="FC301"/>
          <cell r="FD301"/>
          <cell r="FE301">
            <v>0</v>
          </cell>
          <cell r="FF301">
            <v>0</v>
          </cell>
          <cell r="FG301">
            <v>0</v>
          </cell>
          <cell r="FH301">
            <v>0</v>
          </cell>
          <cell r="FI301">
            <v>0</v>
          </cell>
          <cell r="FJ301">
            <v>0</v>
          </cell>
          <cell r="FK301">
            <v>0</v>
          </cell>
          <cell r="FL301">
            <v>0</v>
          </cell>
          <cell r="FM301">
            <v>0</v>
          </cell>
          <cell r="FN301">
            <v>0</v>
          </cell>
          <cell r="FO301">
            <v>0</v>
          </cell>
          <cell r="FP301">
            <v>0</v>
          </cell>
          <cell r="FQ301"/>
          <cell r="FR301"/>
          <cell r="FS301"/>
          <cell r="FT301"/>
          <cell r="FU301"/>
          <cell r="FV301"/>
          <cell r="FW301"/>
          <cell r="FX301"/>
          <cell r="FY301"/>
          <cell r="FZ301"/>
          <cell r="GA301"/>
          <cell r="GB301"/>
          <cell r="GC301">
            <v>0</v>
          </cell>
          <cell r="GD301">
            <v>0</v>
          </cell>
          <cell r="GE301">
            <v>0</v>
          </cell>
          <cell r="GF301">
            <v>0</v>
          </cell>
          <cell r="GG301">
            <v>0</v>
          </cell>
          <cell r="GH301">
            <v>0</v>
          </cell>
          <cell r="GI301">
            <v>0</v>
          </cell>
          <cell r="GJ301">
            <v>0</v>
          </cell>
          <cell r="GK301">
            <v>0</v>
          </cell>
          <cell r="GL301">
            <v>0</v>
          </cell>
          <cell r="GM301">
            <v>0</v>
          </cell>
          <cell r="GN301">
            <v>0</v>
          </cell>
          <cell r="GO301"/>
          <cell r="GP301">
            <v>0</v>
          </cell>
          <cell r="GQ301">
            <v>0</v>
          </cell>
          <cell r="GR301">
            <v>0</v>
          </cell>
          <cell r="GS301"/>
          <cell r="GT301"/>
          <cell r="GU301"/>
          <cell r="GV301"/>
          <cell r="GW301"/>
          <cell r="GX301"/>
          <cell r="GY301"/>
          <cell r="GZ301"/>
          <cell r="HA301"/>
          <cell r="HB301"/>
          <cell r="HC301">
            <v>0</v>
          </cell>
          <cell r="HD301">
            <v>0</v>
          </cell>
          <cell r="HE301">
            <v>0</v>
          </cell>
          <cell r="HF301">
            <v>0</v>
          </cell>
          <cell r="HG301">
            <v>0</v>
          </cell>
          <cell r="HH301">
            <v>0</v>
          </cell>
          <cell r="HI301">
            <v>0</v>
          </cell>
          <cell r="HJ301"/>
          <cell r="HK301"/>
          <cell r="HL301"/>
          <cell r="HM301"/>
          <cell r="HN301"/>
          <cell r="HO301">
            <v>0</v>
          </cell>
          <cell r="HP301">
            <v>0</v>
          </cell>
          <cell r="HQ301">
            <v>0</v>
          </cell>
          <cell r="HR301">
            <v>0</v>
          </cell>
          <cell r="HS301">
            <v>0</v>
          </cell>
          <cell r="HT301"/>
          <cell r="HU301">
            <v>0</v>
          </cell>
          <cell r="HV301"/>
          <cell r="HW301">
            <v>0</v>
          </cell>
          <cell r="HX301"/>
          <cell r="HY301">
            <v>0</v>
          </cell>
          <cell r="HZ301">
            <v>0</v>
          </cell>
          <cell r="IA301">
            <v>0</v>
          </cell>
          <cell r="IB301">
            <v>0</v>
          </cell>
          <cell r="IC301">
            <v>0</v>
          </cell>
          <cell r="ID301">
            <v>0</v>
          </cell>
          <cell r="IE301">
            <v>0</v>
          </cell>
          <cell r="IF301">
            <v>0</v>
          </cell>
          <cell r="IG301">
            <v>0</v>
          </cell>
          <cell r="IH301">
            <v>0</v>
          </cell>
          <cell r="II301">
            <v>0</v>
          </cell>
          <cell r="IJ301"/>
          <cell r="IK301"/>
          <cell r="IL301"/>
          <cell r="IM301">
            <v>0</v>
          </cell>
          <cell r="IN301">
            <v>0</v>
          </cell>
        </row>
        <row r="302">
          <cell r="A302">
            <v>299</v>
          </cell>
          <cell r="B302" t="str">
            <v>Hooghly</v>
          </cell>
          <cell r="C302" t="str">
            <v>WEST BENGAL</v>
          </cell>
          <cell r="D302" t="str">
            <v>East</v>
          </cell>
          <cell r="E302" t="str">
            <v>NERIUM MULTICOM LLP</v>
          </cell>
          <cell r="F302"/>
          <cell r="G302"/>
          <cell r="H302">
            <v>1</v>
          </cell>
          <cell r="I302"/>
          <cell r="J302" t="str">
            <v>Very High</v>
          </cell>
          <cell r="K302">
            <v>1</v>
          </cell>
          <cell r="L302"/>
          <cell r="M302"/>
          <cell r="N302" t="str">
            <v xml:space="preserve">Ragon Poddar </v>
          </cell>
          <cell r="O302">
            <v>0</v>
          </cell>
          <cell r="P302">
            <v>10000</v>
          </cell>
          <cell r="Q302">
            <v>0</v>
          </cell>
          <cell r="R302">
            <v>0</v>
          </cell>
          <cell r="S302">
            <v>0</v>
          </cell>
          <cell r="T302">
            <v>0</v>
          </cell>
          <cell r="U302">
            <v>0</v>
          </cell>
          <cell r="V302">
            <v>4</v>
          </cell>
          <cell r="W302">
            <v>0</v>
          </cell>
          <cell r="X302">
            <v>0</v>
          </cell>
          <cell r="Y302" t="str">
            <v/>
          </cell>
          <cell r="Z302">
            <v>0</v>
          </cell>
          <cell r="AA302" t="str">
            <v/>
          </cell>
          <cell r="AB302">
            <v>0</v>
          </cell>
          <cell r="AC302">
            <v>0</v>
          </cell>
          <cell r="AD302">
            <v>0</v>
          </cell>
          <cell r="AE302">
            <v>0</v>
          </cell>
          <cell r="AF302">
            <v>0</v>
          </cell>
          <cell r="AG302">
            <v>0</v>
          </cell>
          <cell r="AH302">
            <v>0</v>
          </cell>
          <cell r="AI302">
            <v>0</v>
          </cell>
          <cell r="AJ302">
            <v>0</v>
          </cell>
          <cell r="AK302">
            <v>0</v>
          </cell>
          <cell r="AL302">
            <v>0</v>
          </cell>
          <cell r="AM302">
            <v>0</v>
          </cell>
          <cell r="AN302">
            <v>6.07</v>
          </cell>
          <cell r="AO302">
            <v>11</v>
          </cell>
          <cell r="AP302">
            <v>12</v>
          </cell>
          <cell r="AQ302">
            <v>0</v>
          </cell>
          <cell r="AR302">
            <v>0</v>
          </cell>
          <cell r="AS302">
            <v>0</v>
          </cell>
          <cell r="AT302">
            <v>0</v>
          </cell>
          <cell r="AU302">
            <v>0</v>
          </cell>
          <cell r="AV302">
            <v>0</v>
          </cell>
          <cell r="AW302">
            <v>0</v>
          </cell>
          <cell r="AX302"/>
          <cell r="AY302"/>
          <cell r="AZ302">
            <v>0</v>
          </cell>
          <cell r="BA302">
            <v>0</v>
          </cell>
          <cell r="BB302">
            <v>0</v>
          </cell>
          <cell r="BC302">
            <v>0</v>
          </cell>
          <cell r="BD302">
            <v>0</v>
          </cell>
          <cell r="BE302">
            <v>0</v>
          </cell>
          <cell r="BF302">
            <v>0</v>
          </cell>
          <cell r="BG302">
            <v>0</v>
          </cell>
          <cell r="BH302">
            <v>0</v>
          </cell>
          <cell r="BI302">
            <v>0</v>
          </cell>
          <cell r="BJ302">
            <v>0</v>
          </cell>
          <cell r="BK302">
            <v>0</v>
          </cell>
          <cell r="BL302">
            <v>1</v>
          </cell>
          <cell r="BM302">
            <v>2</v>
          </cell>
          <cell r="BN302">
            <v>1</v>
          </cell>
          <cell r="BO302">
            <v>0</v>
          </cell>
          <cell r="BP302">
            <v>0</v>
          </cell>
          <cell r="BQ302">
            <v>0</v>
          </cell>
          <cell r="BR302">
            <v>0</v>
          </cell>
          <cell r="BS302">
            <v>0</v>
          </cell>
          <cell r="BT302">
            <v>0</v>
          </cell>
          <cell r="BU302">
            <v>0</v>
          </cell>
          <cell r="BV302"/>
          <cell r="BW302"/>
          <cell r="BX302">
            <v>4</v>
          </cell>
          <cell r="BY302">
            <v>0</v>
          </cell>
          <cell r="BZ302">
            <v>0</v>
          </cell>
          <cell r="CA302">
            <v>0</v>
          </cell>
          <cell r="CB302">
            <v>0</v>
          </cell>
          <cell r="CC302">
            <v>0</v>
          </cell>
          <cell r="CD302">
            <v>0</v>
          </cell>
          <cell r="CE302">
            <v>0</v>
          </cell>
          <cell r="CF302">
            <v>0</v>
          </cell>
          <cell r="CG302">
            <v>0</v>
          </cell>
          <cell r="CH302">
            <v>0</v>
          </cell>
          <cell r="CI302">
            <v>0</v>
          </cell>
          <cell r="CJ302">
            <v>0</v>
          </cell>
          <cell r="CK302">
            <v>1</v>
          </cell>
          <cell r="CL302">
            <v>2</v>
          </cell>
          <cell r="CM302">
            <v>1</v>
          </cell>
          <cell r="CN302">
            <v>0</v>
          </cell>
          <cell r="CO302">
            <v>0</v>
          </cell>
          <cell r="CP302">
            <v>0</v>
          </cell>
          <cell r="CQ302">
            <v>0</v>
          </cell>
          <cell r="CR302">
            <v>0</v>
          </cell>
          <cell r="CS302">
            <v>0</v>
          </cell>
          <cell r="CT302">
            <v>0</v>
          </cell>
          <cell r="CU302"/>
          <cell r="CV302"/>
          <cell r="CW302"/>
          <cell r="CX302"/>
          <cell r="CY302"/>
          <cell r="CZ302"/>
          <cell r="DA302"/>
          <cell r="DB302"/>
          <cell r="DC302"/>
          <cell r="DD302"/>
          <cell r="DE302"/>
          <cell r="DF302"/>
          <cell r="DG302"/>
          <cell r="DH302">
            <v>0</v>
          </cell>
          <cell r="DI302">
            <v>1</v>
          </cell>
          <cell r="DJ302">
            <v>3</v>
          </cell>
          <cell r="DK302">
            <v>4</v>
          </cell>
          <cell r="DL302">
            <v>3</v>
          </cell>
          <cell r="DM302">
            <v>1</v>
          </cell>
          <cell r="DN302">
            <v>0</v>
          </cell>
          <cell r="DO302">
            <v>0</v>
          </cell>
          <cell r="DP302">
            <v>0</v>
          </cell>
          <cell r="DQ302">
            <v>0</v>
          </cell>
          <cell r="DR302">
            <v>0</v>
          </cell>
          <cell r="DS302"/>
          <cell r="DT302"/>
          <cell r="DU302"/>
          <cell r="DV302"/>
          <cell r="DW302"/>
          <cell r="DX302"/>
          <cell r="DY302"/>
          <cell r="DZ302"/>
          <cell r="EA302"/>
          <cell r="EB302"/>
          <cell r="EC302"/>
          <cell r="ED302"/>
          <cell r="EE302"/>
          <cell r="EF302"/>
          <cell r="EG302">
            <v>0</v>
          </cell>
          <cell r="EH302">
            <v>0</v>
          </cell>
          <cell r="EI302">
            <v>0</v>
          </cell>
          <cell r="EJ302">
            <v>0</v>
          </cell>
          <cell r="EK302">
            <v>0</v>
          </cell>
          <cell r="EL302">
            <v>0</v>
          </cell>
          <cell r="EM302">
            <v>0</v>
          </cell>
          <cell r="EN302">
            <v>0</v>
          </cell>
          <cell r="EO302">
            <v>0</v>
          </cell>
          <cell r="EP302">
            <v>0</v>
          </cell>
          <cell r="EQ302">
            <v>0</v>
          </cell>
          <cell r="ER302">
            <v>0</v>
          </cell>
          <cell r="ES302"/>
          <cell r="ET302"/>
          <cell r="EU302"/>
          <cell r="EV302"/>
          <cell r="EW302"/>
          <cell r="EX302"/>
          <cell r="EY302"/>
          <cell r="EZ302"/>
          <cell r="FA302"/>
          <cell r="FB302"/>
          <cell r="FC302"/>
          <cell r="FD302"/>
          <cell r="FE302">
            <v>0</v>
          </cell>
          <cell r="FF302">
            <v>0</v>
          </cell>
          <cell r="FG302">
            <v>0</v>
          </cell>
          <cell r="FH302">
            <v>0</v>
          </cell>
          <cell r="FI302">
            <v>0</v>
          </cell>
          <cell r="FJ302">
            <v>0</v>
          </cell>
          <cell r="FK302">
            <v>0</v>
          </cell>
          <cell r="FL302">
            <v>0</v>
          </cell>
          <cell r="FM302">
            <v>0</v>
          </cell>
          <cell r="FN302">
            <v>0</v>
          </cell>
          <cell r="FO302">
            <v>0</v>
          </cell>
          <cell r="FP302">
            <v>0</v>
          </cell>
          <cell r="FQ302"/>
          <cell r="FR302"/>
          <cell r="FS302"/>
          <cell r="FT302"/>
          <cell r="FU302"/>
          <cell r="FV302"/>
          <cell r="FW302"/>
          <cell r="FX302"/>
          <cell r="FY302"/>
          <cell r="FZ302"/>
          <cell r="GA302"/>
          <cell r="GB302"/>
          <cell r="GC302">
            <v>0</v>
          </cell>
          <cell r="GD302">
            <v>0</v>
          </cell>
          <cell r="GE302">
            <v>0</v>
          </cell>
          <cell r="GF302">
            <v>0</v>
          </cell>
          <cell r="GG302">
            <v>0</v>
          </cell>
          <cell r="GH302">
            <v>0</v>
          </cell>
          <cell r="GI302">
            <v>0</v>
          </cell>
          <cell r="GJ302">
            <v>0</v>
          </cell>
          <cell r="GK302">
            <v>0</v>
          </cell>
          <cell r="GL302">
            <v>0</v>
          </cell>
          <cell r="GM302">
            <v>0</v>
          </cell>
          <cell r="GN302">
            <v>0</v>
          </cell>
          <cell r="GO302"/>
          <cell r="GP302">
            <v>0</v>
          </cell>
          <cell r="GQ302">
            <v>0</v>
          </cell>
          <cell r="GR302">
            <v>0</v>
          </cell>
          <cell r="GS302"/>
          <cell r="GT302"/>
          <cell r="GU302"/>
          <cell r="GV302"/>
          <cell r="GW302"/>
          <cell r="GX302"/>
          <cell r="GY302"/>
          <cell r="GZ302"/>
          <cell r="HA302"/>
          <cell r="HB302"/>
          <cell r="HC302">
            <v>0</v>
          </cell>
          <cell r="HD302">
            <v>1</v>
          </cell>
          <cell r="HE302">
            <v>0</v>
          </cell>
          <cell r="HF302">
            <v>0</v>
          </cell>
          <cell r="HG302">
            <v>0</v>
          </cell>
          <cell r="HH302">
            <v>0</v>
          </cell>
          <cell r="HI302">
            <v>0</v>
          </cell>
          <cell r="HJ302"/>
          <cell r="HK302"/>
          <cell r="HL302"/>
          <cell r="HM302"/>
          <cell r="HN302"/>
          <cell r="HO302">
            <v>0</v>
          </cell>
          <cell r="HP302">
            <v>0</v>
          </cell>
          <cell r="HQ302">
            <v>0</v>
          </cell>
          <cell r="HR302">
            <v>0</v>
          </cell>
          <cell r="HS302">
            <v>0</v>
          </cell>
          <cell r="HT302"/>
          <cell r="HU302">
            <v>0</v>
          </cell>
          <cell r="HV302"/>
          <cell r="HW302">
            <v>0</v>
          </cell>
          <cell r="HX302"/>
          <cell r="HY302">
            <v>0</v>
          </cell>
          <cell r="HZ302">
            <v>0</v>
          </cell>
          <cell r="IA302">
            <v>0</v>
          </cell>
          <cell r="IB302">
            <v>29.07</v>
          </cell>
          <cell r="IC302">
            <v>0</v>
          </cell>
          <cell r="ID302">
            <v>2.907</v>
          </cell>
          <cell r="IE302">
            <v>0</v>
          </cell>
          <cell r="IF302">
            <v>0</v>
          </cell>
          <cell r="IG302">
            <v>0</v>
          </cell>
          <cell r="IH302">
            <v>0</v>
          </cell>
          <cell r="II302">
            <v>9.69</v>
          </cell>
          <cell r="IJ302"/>
          <cell r="IK302"/>
          <cell r="IL302"/>
          <cell r="IM302">
            <v>0</v>
          </cell>
          <cell r="IN302">
            <v>0</v>
          </cell>
        </row>
        <row r="303">
          <cell r="A303">
            <v>300</v>
          </cell>
          <cell r="B303" t="str">
            <v>Howrah</v>
          </cell>
          <cell r="C303" t="str">
            <v>WEST BENGAL</v>
          </cell>
          <cell r="D303" t="str">
            <v>East</v>
          </cell>
          <cell r="E303" t="str">
            <v>NERIUM MULTICOM LLP</v>
          </cell>
          <cell r="F303"/>
          <cell r="G303"/>
          <cell r="H303">
            <v>1</v>
          </cell>
          <cell r="I303"/>
          <cell r="J303" t="str">
            <v>High</v>
          </cell>
          <cell r="K303"/>
          <cell r="L303"/>
          <cell r="M303"/>
          <cell r="N303" t="str">
            <v xml:space="preserve">Ragon Poddar </v>
          </cell>
          <cell r="O303">
            <v>0</v>
          </cell>
          <cell r="P303">
            <v>8000</v>
          </cell>
          <cell r="Q303">
            <v>0</v>
          </cell>
          <cell r="R303">
            <v>0</v>
          </cell>
          <cell r="S303">
            <v>0</v>
          </cell>
          <cell r="T303">
            <v>0</v>
          </cell>
          <cell r="U303">
            <v>0</v>
          </cell>
          <cell r="V303">
            <v>2</v>
          </cell>
          <cell r="W303">
            <v>0</v>
          </cell>
          <cell r="X303">
            <v>0</v>
          </cell>
          <cell r="Y303" t="str">
            <v/>
          </cell>
          <cell r="Z303">
            <v>0</v>
          </cell>
          <cell r="AA303" t="str">
            <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12</v>
          </cell>
          <cell r="AP303">
            <v>0</v>
          </cell>
          <cell r="AQ303">
            <v>0</v>
          </cell>
          <cell r="AR303">
            <v>0</v>
          </cell>
          <cell r="AS303">
            <v>0</v>
          </cell>
          <cell r="AT303">
            <v>0</v>
          </cell>
          <cell r="AU303">
            <v>0</v>
          </cell>
          <cell r="AV303">
            <v>30.44</v>
          </cell>
          <cell r="AW303">
            <v>0</v>
          </cell>
          <cell r="AX303"/>
          <cell r="AY303"/>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1</v>
          </cell>
          <cell r="BN303">
            <v>0</v>
          </cell>
          <cell r="BO303">
            <v>0</v>
          </cell>
          <cell r="BP303">
            <v>0</v>
          </cell>
          <cell r="BQ303">
            <v>0</v>
          </cell>
          <cell r="BR303">
            <v>0</v>
          </cell>
          <cell r="BS303">
            <v>0</v>
          </cell>
          <cell r="BT303">
            <v>1</v>
          </cell>
          <cell r="BU303">
            <v>0</v>
          </cell>
          <cell r="BV303"/>
          <cell r="BW303"/>
          <cell r="BX303">
            <v>2</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1</v>
          </cell>
          <cell r="CM303">
            <v>0</v>
          </cell>
          <cell r="CN303">
            <v>0</v>
          </cell>
          <cell r="CO303">
            <v>0</v>
          </cell>
          <cell r="CP303">
            <v>0</v>
          </cell>
          <cell r="CQ303">
            <v>0</v>
          </cell>
          <cell r="CR303">
            <v>0</v>
          </cell>
          <cell r="CS303">
            <v>1</v>
          </cell>
          <cell r="CT303">
            <v>0</v>
          </cell>
          <cell r="CU303"/>
          <cell r="CV303"/>
          <cell r="CW303"/>
          <cell r="CX303"/>
          <cell r="CY303"/>
          <cell r="CZ303"/>
          <cell r="DA303"/>
          <cell r="DB303"/>
          <cell r="DC303"/>
          <cell r="DD303"/>
          <cell r="DE303"/>
          <cell r="DF303"/>
          <cell r="DG303"/>
          <cell r="DH303">
            <v>0</v>
          </cell>
          <cell r="DI303">
            <v>0</v>
          </cell>
          <cell r="DJ303">
            <v>1</v>
          </cell>
          <cell r="DK303">
            <v>1</v>
          </cell>
          <cell r="DL303">
            <v>1</v>
          </cell>
          <cell r="DM303">
            <v>0</v>
          </cell>
          <cell r="DN303">
            <v>0</v>
          </cell>
          <cell r="DO303">
            <v>0</v>
          </cell>
          <cell r="DP303">
            <v>0</v>
          </cell>
          <cell r="DQ303">
            <v>1</v>
          </cell>
          <cell r="DR303">
            <v>1</v>
          </cell>
          <cell r="DS303"/>
          <cell r="DT303"/>
          <cell r="DU303"/>
          <cell r="DV303"/>
          <cell r="DW303"/>
          <cell r="DX303"/>
          <cell r="DY303"/>
          <cell r="DZ303"/>
          <cell r="EA303"/>
          <cell r="EB303"/>
          <cell r="EC303"/>
          <cell r="ED303"/>
          <cell r="EE303"/>
          <cell r="EF303"/>
          <cell r="EG303">
            <v>0</v>
          </cell>
          <cell r="EH303">
            <v>0</v>
          </cell>
          <cell r="EI303">
            <v>0</v>
          </cell>
          <cell r="EJ303">
            <v>0</v>
          </cell>
          <cell r="EK303">
            <v>0</v>
          </cell>
          <cell r="EL303">
            <v>0</v>
          </cell>
          <cell r="EM303">
            <v>0</v>
          </cell>
          <cell r="EN303">
            <v>0</v>
          </cell>
          <cell r="EO303">
            <v>0</v>
          </cell>
          <cell r="EP303">
            <v>0</v>
          </cell>
          <cell r="EQ303">
            <v>0</v>
          </cell>
          <cell r="ER303">
            <v>0</v>
          </cell>
          <cell r="ES303"/>
          <cell r="ET303"/>
          <cell r="EU303"/>
          <cell r="EV303"/>
          <cell r="EW303"/>
          <cell r="EX303"/>
          <cell r="EY303"/>
          <cell r="EZ303"/>
          <cell r="FA303"/>
          <cell r="FB303"/>
          <cell r="FC303"/>
          <cell r="FD303"/>
          <cell r="FE303">
            <v>0</v>
          </cell>
          <cell r="FF303">
            <v>0</v>
          </cell>
          <cell r="FG303">
            <v>0</v>
          </cell>
          <cell r="FH303">
            <v>0</v>
          </cell>
          <cell r="FI303">
            <v>0</v>
          </cell>
          <cell r="FJ303">
            <v>0</v>
          </cell>
          <cell r="FK303">
            <v>0</v>
          </cell>
          <cell r="FL303">
            <v>0</v>
          </cell>
          <cell r="FM303">
            <v>0</v>
          </cell>
          <cell r="FN303">
            <v>0</v>
          </cell>
          <cell r="FO303">
            <v>0</v>
          </cell>
          <cell r="FP303">
            <v>0</v>
          </cell>
          <cell r="FQ303"/>
          <cell r="FR303"/>
          <cell r="FS303"/>
          <cell r="FT303"/>
          <cell r="FU303"/>
          <cell r="FV303"/>
          <cell r="FW303"/>
          <cell r="FX303"/>
          <cell r="FY303"/>
          <cell r="FZ303"/>
          <cell r="GA303"/>
          <cell r="GB303"/>
          <cell r="GC303">
            <v>0</v>
          </cell>
          <cell r="GD303">
            <v>0</v>
          </cell>
          <cell r="GE303">
            <v>0</v>
          </cell>
          <cell r="GF303">
            <v>0</v>
          </cell>
          <cell r="GG303">
            <v>0</v>
          </cell>
          <cell r="GH303">
            <v>0</v>
          </cell>
          <cell r="GI303">
            <v>0</v>
          </cell>
          <cell r="GJ303">
            <v>0</v>
          </cell>
          <cell r="GK303">
            <v>0</v>
          </cell>
          <cell r="GL303">
            <v>0</v>
          </cell>
          <cell r="GM303">
            <v>0</v>
          </cell>
          <cell r="GN303">
            <v>0</v>
          </cell>
          <cell r="GO303"/>
          <cell r="GP303">
            <v>0</v>
          </cell>
          <cell r="GQ303">
            <v>0</v>
          </cell>
          <cell r="GR303">
            <v>0</v>
          </cell>
          <cell r="GS303"/>
          <cell r="GT303"/>
          <cell r="GU303"/>
          <cell r="GV303"/>
          <cell r="GW303"/>
          <cell r="GX303"/>
          <cell r="GY303"/>
          <cell r="GZ303"/>
          <cell r="HA303"/>
          <cell r="HB303"/>
          <cell r="HC303">
            <v>0</v>
          </cell>
          <cell r="HD303">
            <v>1</v>
          </cell>
          <cell r="HE303">
            <v>0</v>
          </cell>
          <cell r="HF303">
            <v>0</v>
          </cell>
          <cell r="HG303">
            <v>0</v>
          </cell>
          <cell r="HH303">
            <v>0</v>
          </cell>
          <cell r="HI303">
            <v>0</v>
          </cell>
          <cell r="HJ303"/>
          <cell r="HK303"/>
          <cell r="HL303"/>
          <cell r="HM303"/>
          <cell r="HN303"/>
          <cell r="HO303">
            <v>0</v>
          </cell>
          <cell r="HP303">
            <v>0</v>
          </cell>
          <cell r="HQ303">
            <v>0</v>
          </cell>
          <cell r="HR303">
            <v>0</v>
          </cell>
          <cell r="HS303">
            <v>0</v>
          </cell>
          <cell r="HT303"/>
          <cell r="HU303">
            <v>0</v>
          </cell>
          <cell r="HV303"/>
          <cell r="HW303">
            <v>0</v>
          </cell>
          <cell r="HX303"/>
          <cell r="HY303">
            <v>0</v>
          </cell>
          <cell r="HZ303">
            <v>0</v>
          </cell>
          <cell r="IA303">
            <v>0</v>
          </cell>
          <cell r="IB303">
            <v>42.44</v>
          </cell>
          <cell r="IC303">
            <v>0</v>
          </cell>
          <cell r="ID303">
            <v>4.2439999999999998</v>
          </cell>
          <cell r="IE303">
            <v>0</v>
          </cell>
          <cell r="IF303">
            <v>0</v>
          </cell>
          <cell r="IG303">
            <v>0</v>
          </cell>
          <cell r="IH303">
            <v>0</v>
          </cell>
          <cell r="II303">
            <v>4</v>
          </cell>
          <cell r="IJ303"/>
          <cell r="IK303"/>
          <cell r="IL303"/>
          <cell r="IM303">
            <v>10.146666666666667</v>
          </cell>
          <cell r="IN303">
            <v>0</v>
          </cell>
        </row>
        <row r="304">
          <cell r="A304">
            <v>301</v>
          </cell>
          <cell r="B304" t="str">
            <v>24 Paraganas North</v>
          </cell>
          <cell r="C304" t="str">
            <v>WEST BENGAL</v>
          </cell>
          <cell r="D304" t="str">
            <v>East</v>
          </cell>
          <cell r="E304" t="str">
            <v>NERIUM MULTICOM LLP</v>
          </cell>
          <cell r="F304"/>
          <cell r="G304"/>
          <cell r="H304">
            <v>1</v>
          </cell>
          <cell r="I304"/>
          <cell r="J304" t="str">
            <v>Very High</v>
          </cell>
          <cell r="K304"/>
          <cell r="L304"/>
          <cell r="M304"/>
          <cell r="N304" t="str">
            <v xml:space="preserve">Ragon Poddar </v>
          </cell>
          <cell r="O304">
            <v>0</v>
          </cell>
          <cell r="P304">
            <v>16000</v>
          </cell>
          <cell r="Q304">
            <v>0</v>
          </cell>
          <cell r="R304">
            <v>0</v>
          </cell>
          <cell r="S304">
            <v>0</v>
          </cell>
          <cell r="T304">
            <v>0</v>
          </cell>
          <cell r="U304">
            <v>0</v>
          </cell>
          <cell r="V304">
            <v>5</v>
          </cell>
          <cell r="W304">
            <v>0</v>
          </cell>
          <cell r="X304">
            <v>0</v>
          </cell>
          <cell r="Y304" t="str">
            <v/>
          </cell>
          <cell r="Z304">
            <v>0</v>
          </cell>
          <cell r="AA304" t="str">
            <v/>
          </cell>
          <cell r="AB304">
            <v>0</v>
          </cell>
          <cell r="AC304">
            <v>0</v>
          </cell>
          <cell r="AD304">
            <v>0</v>
          </cell>
          <cell r="AE304">
            <v>0</v>
          </cell>
          <cell r="AF304">
            <v>0</v>
          </cell>
          <cell r="AG304">
            <v>0</v>
          </cell>
          <cell r="AH304">
            <v>0</v>
          </cell>
          <cell r="AI304">
            <v>0</v>
          </cell>
          <cell r="AJ304">
            <v>0</v>
          </cell>
          <cell r="AK304">
            <v>0</v>
          </cell>
          <cell r="AL304">
            <v>24.5</v>
          </cell>
          <cell r="AM304">
            <v>0</v>
          </cell>
          <cell r="AN304">
            <v>12.02</v>
          </cell>
          <cell r="AO304">
            <v>50.05</v>
          </cell>
          <cell r="AP304">
            <v>12</v>
          </cell>
          <cell r="AQ304">
            <v>0</v>
          </cell>
          <cell r="AR304">
            <v>0</v>
          </cell>
          <cell r="AS304">
            <v>0</v>
          </cell>
          <cell r="AT304">
            <v>0</v>
          </cell>
          <cell r="AU304">
            <v>0</v>
          </cell>
          <cell r="AV304">
            <v>0</v>
          </cell>
          <cell r="AW304">
            <v>10</v>
          </cell>
          <cell r="AX304"/>
          <cell r="AY304"/>
          <cell r="AZ304">
            <v>0</v>
          </cell>
          <cell r="BA304">
            <v>0</v>
          </cell>
          <cell r="BB304">
            <v>0</v>
          </cell>
          <cell r="BC304">
            <v>0</v>
          </cell>
          <cell r="BD304">
            <v>0</v>
          </cell>
          <cell r="BE304">
            <v>0</v>
          </cell>
          <cell r="BF304">
            <v>0</v>
          </cell>
          <cell r="BG304">
            <v>0</v>
          </cell>
          <cell r="BH304">
            <v>0</v>
          </cell>
          <cell r="BI304">
            <v>0</v>
          </cell>
          <cell r="BJ304">
            <v>2</v>
          </cell>
          <cell r="BK304">
            <v>0</v>
          </cell>
          <cell r="BL304">
            <v>0</v>
          </cell>
          <cell r="BM304">
            <v>1</v>
          </cell>
          <cell r="BN304">
            <v>1</v>
          </cell>
          <cell r="BO304">
            <v>0</v>
          </cell>
          <cell r="BP304">
            <v>0</v>
          </cell>
          <cell r="BQ304">
            <v>0</v>
          </cell>
          <cell r="BR304">
            <v>0</v>
          </cell>
          <cell r="BS304">
            <v>0</v>
          </cell>
          <cell r="BT304">
            <v>0</v>
          </cell>
          <cell r="BU304">
            <v>1</v>
          </cell>
          <cell r="BV304"/>
          <cell r="BW304"/>
          <cell r="BX304">
            <v>5</v>
          </cell>
          <cell r="BY304">
            <v>0</v>
          </cell>
          <cell r="BZ304">
            <v>0</v>
          </cell>
          <cell r="CA304">
            <v>0</v>
          </cell>
          <cell r="CB304">
            <v>0</v>
          </cell>
          <cell r="CC304">
            <v>0</v>
          </cell>
          <cell r="CD304">
            <v>0</v>
          </cell>
          <cell r="CE304">
            <v>0</v>
          </cell>
          <cell r="CF304">
            <v>0</v>
          </cell>
          <cell r="CG304">
            <v>0</v>
          </cell>
          <cell r="CH304">
            <v>0</v>
          </cell>
          <cell r="CI304">
            <v>2</v>
          </cell>
          <cell r="CJ304">
            <v>0</v>
          </cell>
          <cell r="CK304">
            <v>1</v>
          </cell>
          <cell r="CL304">
            <v>1</v>
          </cell>
          <cell r="CM304">
            <v>1</v>
          </cell>
          <cell r="CN304">
            <v>0</v>
          </cell>
          <cell r="CO304">
            <v>0</v>
          </cell>
          <cell r="CP304">
            <v>0</v>
          </cell>
          <cell r="CQ304">
            <v>0</v>
          </cell>
          <cell r="CR304">
            <v>0</v>
          </cell>
          <cell r="CS304">
            <v>0</v>
          </cell>
          <cell r="CT304">
            <v>1</v>
          </cell>
          <cell r="CU304"/>
          <cell r="CV304"/>
          <cell r="CW304"/>
          <cell r="CX304"/>
          <cell r="CY304"/>
          <cell r="CZ304"/>
          <cell r="DA304"/>
          <cell r="DB304"/>
          <cell r="DC304"/>
          <cell r="DD304"/>
          <cell r="DE304"/>
          <cell r="DF304"/>
          <cell r="DG304"/>
          <cell r="DH304">
            <v>2</v>
          </cell>
          <cell r="DI304">
            <v>2</v>
          </cell>
          <cell r="DJ304">
            <v>2</v>
          </cell>
          <cell r="DK304">
            <v>3</v>
          </cell>
          <cell r="DL304">
            <v>2</v>
          </cell>
          <cell r="DM304">
            <v>1</v>
          </cell>
          <cell r="DN304">
            <v>0</v>
          </cell>
          <cell r="DO304">
            <v>0</v>
          </cell>
          <cell r="DP304">
            <v>0</v>
          </cell>
          <cell r="DQ304">
            <v>0</v>
          </cell>
          <cell r="DR304">
            <v>1</v>
          </cell>
          <cell r="DS304"/>
          <cell r="DT304"/>
          <cell r="DU304"/>
          <cell r="DV304"/>
          <cell r="DW304"/>
          <cell r="DX304"/>
          <cell r="DY304"/>
          <cell r="DZ304"/>
          <cell r="EA304"/>
          <cell r="EB304"/>
          <cell r="EC304"/>
          <cell r="ED304"/>
          <cell r="EE304"/>
          <cell r="EF304"/>
          <cell r="EG304">
            <v>0</v>
          </cell>
          <cell r="EH304">
            <v>0</v>
          </cell>
          <cell r="EI304">
            <v>0</v>
          </cell>
          <cell r="EJ304">
            <v>0</v>
          </cell>
          <cell r="EK304">
            <v>0</v>
          </cell>
          <cell r="EL304">
            <v>0</v>
          </cell>
          <cell r="EM304">
            <v>0</v>
          </cell>
          <cell r="EN304">
            <v>0</v>
          </cell>
          <cell r="EO304">
            <v>0</v>
          </cell>
          <cell r="EP304">
            <v>0</v>
          </cell>
          <cell r="EQ304">
            <v>0</v>
          </cell>
          <cell r="ER304">
            <v>0</v>
          </cell>
          <cell r="ES304"/>
          <cell r="ET304"/>
          <cell r="EU304"/>
          <cell r="EV304"/>
          <cell r="EW304"/>
          <cell r="EX304"/>
          <cell r="EY304"/>
          <cell r="EZ304"/>
          <cell r="FA304"/>
          <cell r="FB304"/>
          <cell r="FC304"/>
          <cell r="FD304"/>
          <cell r="FE304">
            <v>0</v>
          </cell>
          <cell r="FF304">
            <v>0</v>
          </cell>
          <cell r="FG304">
            <v>0</v>
          </cell>
          <cell r="FH304">
            <v>0</v>
          </cell>
          <cell r="FI304">
            <v>0</v>
          </cell>
          <cell r="FJ304">
            <v>0</v>
          </cell>
          <cell r="FK304">
            <v>0</v>
          </cell>
          <cell r="FL304">
            <v>0</v>
          </cell>
          <cell r="FM304">
            <v>0</v>
          </cell>
          <cell r="FN304">
            <v>0</v>
          </cell>
          <cell r="FO304">
            <v>0</v>
          </cell>
          <cell r="FP304">
            <v>0</v>
          </cell>
          <cell r="FQ304"/>
          <cell r="FR304"/>
          <cell r="FS304"/>
          <cell r="FT304"/>
          <cell r="FU304"/>
          <cell r="FV304"/>
          <cell r="FW304"/>
          <cell r="FX304"/>
          <cell r="FY304"/>
          <cell r="FZ304"/>
          <cell r="GA304"/>
          <cell r="GB304"/>
          <cell r="GC304">
            <v>0</v>
          </cell>
          <cell r="GD304">
            <v>0</v>
          </cell>
          <cell r="GE304">
            <v>0</v>
          </cell>
          <cell r="GF304">
            <v>0</v>
          </cell>
          <cell r="GG304">
            <v>0</v>
          </cell>
          <cell r="GH304">
            <v>0</v>
          </cell>
          <cell r="GI304">
            <v>0</v>
          </cell>
          <cell r="GJ304">
            <v>0</v>
          </cell>
          <cell r="GK304">
            <v>0</v>
          </cell>
          <cell r="GL304">
            <v>0</v>
          </cell>
          <cell r="GM304">
            <v>0</v>
          </cell>
          <cell r="GN304">
            <v>0</v>
          </cell>
          <cell r="GO304"/>
          <cell r="GP304">
            <v>0</v>
          </cell>
          <cell r="GQ304">
            <v>0</v>
          </cell>
          <cell r="GR304">
            <v>0</v>
          </cell>
          <cell r="GS304"/>
          <cell r="GT304"/>
          <cell r="GU304"/>
          <cell r="GV304"/>
          <cell r="GW304"/>
          <cell r="GX304"/>
          <cell r="GY304"/>
          <cell r="GZ304"/>
          <cell r="HA304"/>
          <cell r="HB304"/>
          <cell r="HC304">
            <v>0</v>
          </cell>
          <cell r="HD304">
            <v>0</v>
          </cell>
          <cell r="HE304">
            <v>1</v>
          </cell>
          <cell r="HF304">
            <v>0</v>
          </cell>
          <cell r="HG304">
            <v>0</v>
          </cell>
          <cell r="HH304">
            <v>0</v>
          </cell>
          <cell r="HI304">
            <v>0</v>
          </cell>
          <cell r="HJ304"/>
          <cell r="HK304"/>
          <cell r="HL304"/>
          <cell r="HM304"/>
          <cell r="HN304"/>
          <cell r="HO304">
            <v>0</v>
          </cell>
          <cell r="HP304">
            <v>0</v>
          </cell>
          <cell r="HQ304">
            <v>0</v>
          </cell>
          <cell r="HR304">
            <v>0</v>
          </cell>
          <cell r="HS304">
            <v>0</v>
          </cell>
          <cell r="HT304"/>
          <cell r="HU304">
            <v>0</v>
          </cell>
          <cell r="HV304"/>
          <cell r="HW304">
            <v>0</v>
          </cell>
          <cell r="HX304"/>
          <cell r="HY304">
            <v>0</v>
          </cell>
          <cell r="HZ304">
            <v>0</v>
          </cell>
          <cell r="IA304">
            <v>24.5</v>
          </cell>
          <cell r="IB304">
            <v>84.07</v>
          </cell>
          <cell r="IC304">
            <v>2.0416666666666665</v>
          </cell>
          <cell r="ID304">
            <v>8.407</v>
          </cell>
          <cell r="IE304">
            <v>0</v>
          </cell>
          <cell r="IF304">
            <v>0</v>
          </cell>
          <cell r="IG304">
            <v>0</v>
          </cell>
          <cell r="IH304">
            <v>8.1666666666666661</v>
          </cell>
          <cell r="II304">
            <v>24.689999999999998</v>
          </cell>
          <cell r="IJ304"/>
          <cell r="IK304"/>
          <cell r="IL304"/>
          <cell r="IM304">
            <v>3.3333333333333335</v>
          </cell>
          <cell r="IN304">
            <v>0</v>
          </cell>
        </row>
        <row r="305">
          <cell r="A305">
            <v>302</v>
          </cell>
          <cell r="B305" t="str">
            <v>24 Paraganas South</v>
          </cell>
          <cell r="C305" t="str">
            <v>WEST BENGAL</v>
          </cell>
          <cell r="D305" t="str">
            <v>East</v>
          </cell>
          <cell r="E305" t="str">
            <v>KEDIA PIPES PRIVATE LMITED</v>
          </cell>
          <cell r="F305"/>
          <cell r="G305"/>
          <cell r="H305">
            <v>0.5</v>
          </cell>
          <cell r="I305"/>
          <cell r="J305" t="str">
            <v>Medium</v>
          </cell>
          <cell r="K305">
            <v>3</v>
          </cell>
          <cell r="L305"/>
          <cell r="M305"/>
          <cell r="N305" t="str">
            <v xml:space="preserve">Ragon Poddar </v>
          </cell>
          <cell r="O305">
            <v>0</v>
          </cell>
          <cell r="P305">
            <v>3000</v>
          </cell>
          <cell r="Q305">
            <v>0</v>
          </cell>
          <cell r="R305">
            <v>0</v>
          </cell>
          <cell r="S305">
            <v>0</v>
          </cell>
          <cell r="T305">
            <v>0</v>
          </cell>
          <cell r="U305">
            <v>0</v>
          </cell>
          <cell r="V305">
            <v>9</v>
          </cell>
          <cell r="W305">
            <v>0</v>
          </cell>
          <cell r="X305">
            <v>230</v>
          </cell>
          <cell r="Y305">
            <v>0.14471304347826086</v>
          </cell>
          <cell r="Z305">
            <v>7.6666666666666661E-2</v>
          </cell>
          <cell r="AA305">
            <v>1.1094666666666666E-2</v>
          </cell>
          <cell r="AB305">
            <v>0</v>
          </cell>
          <cell r="AC305">
            <v>0</v>
          </cell>
          <cell r="AD305">
            <v>0</v>
          </cell>
          <cell r="AE305">
            <v>0</v>
          </cell>
          <cell r="AF305">
            <v>0</v>
          </cell>
          <cell r="AG305">
            <v>0</v>
          </cell>
          <cell r="AH305">
            <v>0</v>
          </cell>
          <cell r="AI305">
            <v>0</v>
          </cell>
          <cell r="AJ305">
            <v>0</v>
          </cell>
          <cell r="AK305">
            <v>0</v>
          </cell>
          <cell r="AL305">
            <v>0</v>
          </cell>
          <cell r="AM305">
            <v>0</v>
          </cell>
          <cell r="AN305">
            <v>57</v>
          </cell>
          <cell r="AO305">
            <v>29</v>
          </cell>
          <cell r="AP305">
            <v>21</v>
          </cell>
          <cell r="AQ305">
            <v>0</v>
          </cell>
          <cell r="AR305">
            <v>25.43</v>
          </cell>
          <cell r="AS305">
            <v>0</v>
          </cell>
          <cell r="AT305">
            <v>21.82</v>
          </cell>
          <cell r="AU305">
            <v>56.39</v>
          </cell>
          <cell r="AV305">
            <v>80.199999999999989</v>
          </cell>
          <cell r="AW305">
            <v>42</v>
          </cell>
          <cell r="AX305"/>
          <cell r="AY305"/>
          <cell r="AZ305">
            <v>0</v>
          </cell>
          <cell r="BA305">
            <v>0</v>
          </cell>
          <cell r="BB305">
            <v>0</v>
          </cell>
          <cell r="BC305">
            <v>0</v>
          </cell>
          <cell r="BD305">
            <v>0</v>
          </cell>
          <cell r="BE305">
            <v>0</v>
          </cell>
          <cell r="BF305">
            <v>0</v>
          </cell>
          <cell r="BG305">
            <v>0</v>
          </cell>
          <cell r="BH305">
            <v>0</v>
          </cell>
          <cell r="BI305">
            <v>0</v>
          </cell>
          <cell r="BJ305">
            <v>0</v>
          </cell>
          <cell r="BK305">
            <v>0</v>
          </cell>
          <cell r="BL305">
            <v>5</v>
          </cell>
          <cell r="BM305">
            <v>1</v>
          </cell>
          <cell r="BN305">
            <v>1</v>
          </cell>
          <cell r="BO305">
            <v>0</v>
          </cell>
          <cell r="BP305">
            <v>2</v>
          </cell>
          <cell r="BQ305">
            <v>0</v>
          </cell>
          <cell r="BR305">
            <v>0</v>
          </cell>
          <cell r="BS305">
            <v>0</v>
          </cell>
          <cell r="BT305">
            <v>0</v>
          </cell>
          <cell r="BU305">
            <v>0</v>
          </cell>
          <cell r="BV305"/>
          <cell r="BW305"/>
          <cell r="BX305">
            <v>9</v>
          </cell>
          <cell r="BY305">
            <v>0</v>
          </cell>
          <cell r="BZ305">
            <v>0</v>
          </cell>
          <cell r="CA305">
            <v>0</v>
          </cell>
          <cell r="CB305">
            <v>0</v>
          </cell>
          <cell r="CC305">
            <v>0</v>
          </cell>
          <cell r="CD305">
            <v>0</v>
          </cell>
          <cell r="CE305">
            <v>0</v>
          </cell>
          <cell r="CF305">
            <v>0</v>
          </cell>
          <cell r="CG305">
            <v>0</v>
          </cell>
          <cell r="CH305">
            <v>0</v>
          </cell>
          <cell r="CI305">
            <v>0</v>
          </cell>
          <cell r="CJ305">
            <v>0</v>
          </cell>
          <cell r="CK305">
            <v>5</v>
          </cell>
          <cell r="CL305">
            <v>4</v>
          </cell>
          <cell r="CM305">
            <v>2</v>
          </cell>
          <cell r="CN305">
            <v>0</v>
          </cell>
          <cell r="CO305">
            <v>3</v>
          </cell>
          <cell r="CP305">
            <v>0</v>
          </cell>
          <cell r="CQ305">
            <v>2</v>
          </cell>
          <cell r="CR305">
            <v>3</v>
          </cell>
          <cell r="CS305">
            <v>4</v>
          </cell>
          <cell r="CT305">
            <v>2</v>
          </cell>
          <cell r="CU305"/>
          <cell r="CV305"/>
          <cell r="CW305"/>
          <cell r="CX305"/>
          <cell r="CY305"/>
          <cell r="CZ305"/>
          <cell r="DA305"/>
          <cell r="DB305"/>
          <cell r="DC305"/>
          <cell r="DD305"/>
          <cell r="DE305"/>
          <cell r="DF305"/>
          <cell r="DG305"/>
          <cell r="DH305">
            <v>0</v>
          </cell>
          <cell r="DI305">
            <v>5</v>
          </cell>
          <cell r="DJ305">
            <v>6</v>
          </cell>
          <cell r="DK305">
            <v>7</v>
          </cell>
          <cell r="DL305">
            <v>5</v>
          </cell>
          <cell r="DM305">
            <v>4</v>
          </cell>
          <cell r="DN305">
            <v>3</v>
          </cell>
          <cell r="DO305">
            <v>4</v>
          </cell>
          <cell r="DP305">
            <v>4</v>
          </cell>
          <cell r="DQ305">
            <v>6</v>
          </cell>
          <cell r="DR305">
            <v>5</v>
          </cell>
          <cell r="DS305"/>
          <cell r="DT305"/>
          <cell r="DU305"/>
          <cell r="DV305"/>
          <cell r="DW305"/>
          <cell r="DX305"/>
          <cell r="DY305"/>
          <cell r="DZ305"/>
          <cell r="EA305"/>
          <cell r="EB305"/>
          <cell r="EC305"/>
          <cell r="ED305"/>
          <cell r="EE305"/>
          <cell r="EF305"/>
          <cell r="EG305">
            <v>0</v>
          </cell>
          <cell r="EH305">
            <v>0</v>
          </cell>
          <cell r="EI305">
            <v>0</v>
          </cell>
          <cell r="EJ305">
            <v>0</v>
          </cell>
          <cell r="EK305">
            <v>0</v>
          </cell>
          <cell r="EL305">
            <v>0</v>
          </cell>
          <cell r="EM305">
            <v>0</v>
          </cell>
          <cell r="EN305">
            <v>0</v>
          </cell>
          <cell r="EO305">
            <v>0</v>
          </cell>
          <cell r="EP305">
            <v>0</v>
          </cell>
          <cell r="EQ305">
            <v>0</v>
          </cell>
          <cell r="ER305">
            <v>0</v>
          </cell>
          <cell r="ES305"/>
          <cell r="ET305"/>
          <cell r="EU305"/>
          <cell r="EV305"/>
          <cell r="EW305"/>
          <cell r="EX305"/>
          <cell r="EY305"/>
          <cell r="EZ305"/>
          <cell r="FA305"/>
          <cell r="FB305"/>
          <cell r="FC305"/>
          <cell r="FD305"/>
          <cell r="FE305">
            <v>0</v>
          </cell>
          <cell r="FF305">
            <v>0</v>
          </cell>
          <cell r="FG305">
            <v>0</v>
          </cell>
          <cell r="FH305">
            <v>0</v>
          </cell>
          <cell r="FI305">
            <v>0</v>
          </cell>
          <cell r="FJ305">
            <v>0</v>
          </cell>
          <cell r="FK305">
            <v>0</v>
          </cell>
          <cell r="FL305">
            <v>0</v>
          </cell>
          <cell r="FM305">
            <v>0</v>
          </cell>
          <cell r="FN305">
            <v>0</v>
          </cell>
          <cell r="FO305">
            <v>0</v>
          </cell>
          <cell r="FP305">
            <v>0</v>
          </cell>
          <cell r="FQ305"/>
          <cell r="FR305"/>
          <cell r="FS305"/>
          <cell r="FT305"/>
          <cell r="FU305"/>
          <cell r="FV305"/>
          <cell r="FW305"/>
          <cell r="FX305"/>
          <cell r="FY305"/>
          <cell r="FZ305"/>
          <cell r="GA305"/>
          <cell r="GB305"/>
          <cell r="GC305">
            <v>0</v>
          </cell>
          <cell r="GD305">
            <v>0</v>
          </cell>
          <cell r="GE305">
            <v>0</v>
          </cell>
          <cell r="GF305">
            <v>0</v>
          </cell>
          <cell r="GG305">
            <v>0</v>
          </cell>
          <cell r="GH305">
            <v>0</v>
          </cell>
          <cell r="GI305">
            <v>0</v>
          </cell>
          <cell r="GJ305">
            <v>0</v>
          </cell>
          <cell r="GK305">
            <v>0</v>
          </cell>
          <cell r="GL305">
            <v>0</v>
          </cell>
          <cell r="GM305">
            <v>0</v>
          </cell>
          <cell r="GN305">
            <v>0</v>
          </cell>
          <cell r="GO305"/>
          <cell r="GP305">
            <v>0</v>
          </cell>
          <cell r="GQ305">
            <v>0</v>
          </cell>
          <cell r="GR305">
            <v>0</v>
          </cell>
          <cell r="GS305"/>
          <cell r="GT305"/>
          <cell r="GU305"/>
          <cell r="GV305"/>
          <cell r="GW305"/>
          <cell r="GX305"/>
          <cell r="GY305"/>
          <cell r="GZ305"/>
          <cell r="HA305"/>
          <cell r="HB305"/>
          <cell r="HC305">
            <v>1</v>
          </cell>
          <cell r="HD305">
            <v>3</v>
          </cell>
          <cell r="HE305">
            <v>1</v>
          </cell>
          <cell r="HF305">
            <v>1</v>
          </cell>
          <cell r="HG305">
            <v>1</v>
          </cell>
          <cell r="HH305">
            <v>1</v>
          </cell>
          <cell r="HI305">
            <v>1</v>
          </cell>
          <cell r="HJ305"/>
          <cell r="HK305"/>
          <cell r="HL305"/>
          <cell r="HM305"/>
          <cell r="HN305"/>
          <cell r="HO305">
            <v>0</v>
          </cell>
          <cell r="HP305">
            <v>0</v>
          </cell>
          <cell r="HQ305">
            <v>0</v>
          </cell>
          <cell r="HR305">
            <v>0</v>
          </cell>
          <cell r="HS305">
            <v>0</v>
          </cell>
          <cell r="HT305"/>
          <cell r="HU305">
            <v>0</v>
          </cell>
          <cell r="HV305"/>
          <cell r="HW305">
            <v>0</v>
          </cell>
          <cell r="HX305"/>
          <cell r="HY305">
            <v>0</v>
          </cell>
          <cell r="HZ305">
            <v>0</v>
          </cell>
          <cell r="IA305">
            <v>0</v>
          </cell>
          <cell r="IB305">
            <v>332.84</v>
          </cell>
          <cell r="IC305">
            <v>0</v>
          </cell>
          <cell r="ID305">
            <v>33.283999999999999</v>
          </cell>
          <cell r="IE305">
            <v>0</v>
          </cell>
          <cell r="IF305">
            <v>0</v>
          </cell>
          <cell r="IG305">
            <v>0</v>
          </cell>
          <cell r="IH305">
            <v>0</v>
          </cell>
          <cell r="II305">
            <v>35.666666666666664</v>
          </cell>
          <cell r="IJ305"/>
          <cell r="IK305"/>
          <cell r="IL305"/>
          <cell r="IM305">
            <v>59.529999999999994</v>
          </cell>
          <cell r="IN305">
            <v>0</v>
          </cell>
        </row>
        <row r="306">
          <cell r="A306">
            <v>303</v>
          </cell>
          <cell r="B306" t="str">
            <v>Medinipur East</v>
          </cell>
          <cell r="C306" t="str">
            <v>WEST BENGAL</v>
          </cell>
          <cell r="D306" t="str">
            <v>East</v>
          </cell>
          <cell r="E306" t="str">
            <v>NERIUM MULTICOM LLP</v>
          </cell>
          <cell r="F306"/>
          <cell r="G306"/>
          <cell r="H306">
            <v>1</v>
          </cell>
          <cell r="I306"/>
          <cell r="J306" t="str">
            <v>High</v>
          </cell>
          <cell r="K306"/>
          <cell r="L306"/>
          <cell r="M306"/>
          <cell r="N306"/>
          <cell r="O306">
            <v>0</v>
          </cell>
          <cell r="P306">
            <v>6000</v>
          </cell>
          <cell r="Q306">
            <v>0</v>
          </cell>
          <cell r="R306">
            <v>0</v>
          </cell>
          <cell r="S306">
            <v>0</v>
          </cell>
          <cell r="T306">
            <v>0</v>
          </cell>
          <cell r="U306">
            <v>0</v>
          </cell>
          <cell r="V306">
            <v>0</v>
          </cell>
          <cell r="W306">
            <v>0</v>
          </cell>
          <cell r="X306">
            <v>0</v>
          </cell>
          <cell r="Y306" t="str">
            <v/>
          </cell>
          <cell r="Z306">
            <v>0</v>
          </cell>
          <cell r="AA306" t="str">
            <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cell r="AY306"/>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cell r="BW306"/>
          <cell r="BX306">
            <v>0</v>
          </cell>
          <cell r="BY306">
            <v>0</v>
          </cell>
          <cell r="BZ306">
            <v>0</v>
          </cell>
          <cell r="CA306">
            <v>0</v>
          </cell>
          <cell r="CB306">
            <v>0</v>
          </cell>
          <cell r="CC306">
            <v>0</v>
          </cell>
          <cell r="CD306">
            <v>0</v>
          </cell>
          <cell r="CE306">
            <v>0</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cell r="CV306"/>
          <cell r="CW306"/>
          <cell r="CX306"/>
          <cell r="CY306"/>
          <cell r="CZ306"/>
          <cell r="DA306"/>
          <cell r="DB306"/>
          <cell r="DC306"/>
          <cell r="DD306"/>
          <cell r="DE306"/>
          <cell r="DF306"/>
          <cell r="DG306"/>
          <cell r="DH306">
            <v>0</v>
          </cell>
          <cell r="DI306">
            <v>0</v>
          </cell>
          <cell r="DJ306">
            <v>0</v>
          </cell>
          <cell r="DK306">
            <v>0</v>
          </cell>
          <cell r="DL306">
            <v>0</v>
          </cell>
          <cell r="DM306">
            <v>0</v>
          </cell>
          <cell r="DN306">
            <v>0</v>
          </cell>
          <cell r="DO306">
            <v>0</v>
          </cell>
          <cell r="DP306">
            <v>0</v>
          </cell>
          <cell r="DQ306">
            <v>0</v>
          </cell>
          <cell r="DR306">
            <v>0</v>
          </cell>
          <cell r="DS306"/>
          <cell r="DT306"/>
          <cell r="DU306"/>
          <cell r="DV306"/>
          <cell r="DW306"/>
          <cell r="DX306"/>
          <cell r="DY306"/>
          <cell r="DZ306"/>
          <cell r="EA306"/>
          <cell r="EB306"/>
          <cell r="EC306"/>
          <cell r="ED306"/>
          <cell r="EE306"/>
          <cell r="EF306"/>
          <cell r="EG306">
            <v>0</v>
          </cell>
          <cell r="EH306">
            <v>0</v>
          </cell>
          <cell r="EI306">
            <v>0</v>
          </cell>
          <cell r="EJ306">
            <v>0</v>
          </cell>
          <cell r="EK306">
            <v>0</v>
          </cell>
          <cell r="EL306">
            <v>0</v>
          </cell>
          <cell r="EM306">
            <v>0</v>
          </cell>
          <cell r="EN306">
            <v>0</v>
          </cell>
          <cell r="EO306">
            <v>0</v>
          </cell>
          <cell r="EP306">
            <v>0</v>
          </cell>
          <cell r="EQ306">
            <v>0</v>
          </cell>
          <cell r="ER306">
            <v>0</v>
          </cell>
          <cell r="ES306"/>
          <cell r="ET306"/>
          <cell r="EU306"/>
          <cell r="EV306"/>
          <cell r="EW306"/>
          <cell r="EX306"/>
          <cell r="EY306"/>
          <cell r="EZ306"/>
          <cell r="FA306"/>
          <cell r="FB306"/>
          <cell r="FC306"/>
          <cell r="FD306"/>
          <cell r="FE306">
            <v>0</v>
          </cell>
          <cell r="FF306">
            <v>0</v>
          </cell>
          <cell r="FG306">
            <v>0</v>
          </cell>
          <cell r="FH306">
            <v>0</v>
          </cell>
          <cell r="FI306">
            <v>0</v>
          </cell>
          <cell r="FJ306">
            <v>0</v>
          </cell>
          <cell r="FK306">
            <v>0</v>
          </cell>
          <cell r="FL306">
            <v>0</v>
          </cell>
          <cell r="FM306">
            <v>0</v>
          </cell>
          <cell r="FN306">
            <v>0</v>
          </cell>
          <cell r="FO306">
            <v>0</v>
          </cell>
          <cell r="FP306">
            <v>0</v>
          </cell>
          <cell r="FQ306"/>
          <cell r="FR306"/>
          <cell r="FS306"/>
          <cell r="FT306"/>
          <cell r="FU306"/>
          <cell r="FV306"/>
          <cell r="FW306"/>
          <cell r="FX306"/>
          <cell r="FY306"/>
          <cell r="FZ306"/>
          <cell r="GA306"/>
          <cell r="GB306"/>
          <cell r="GC306">
            <v>0</v>
          </cell>
          <cell r="GD306">
            <v>0</v>
          </cell>
          <cell r="GE306">
            <v>0</v>
          </cell>
          <cell r="GF306">
            <v>0</v>
          </cell>
          <cell r="GG306">
            <v>0</v>
          </cell>
          <cell r="GH306">
            <v>0</v>
          </cell>
          <cell r="GI306">
            <v>0</v>
          </cell>
          <cell r="GJ306">
            <v>0</v>
          </cell>
          <cell r="GK306">
            <v>0</v>
          </cell>
          <cell r="GL306">
            <v>0</v>
          </cell>
          <cell r="GM306">
            <v>0</v>
          </cell>
          <cell r="GN306">
            <v>0</v>
          </cell>
          <cell r="GO306"/>
          <cell r="GP306">
            <v>0</v>
          </cell>
          <cell r="GQ306">
            <v>0</v>
          </cell>
          <cell r="GR306">
            <v>0</v>
          </cell>
          <cell r="GS306"/>
          <cell r="GT306"/>
          <cell r="GU306"/>
          <cell r="GV306"/>
          <cell r="GW306"/>
          <cell r="GX306"/>
          <cell r="GY306"/>
          <cell r="GZ306"/>
          <cell r="HA306"/>
          <cell r="HB306"/>
          <cell r="HC306">
            <v>0</v>
          </cell>
          <cell r="HD306">
            <v>0</v>
          </cell>
          <cell r="HE306">
            <v>0</v>
          </cell>
          <cell r="HF306">
            <v>0</v>
          </cell>
          <cell r="HG306">
            <v>0</v>
          </cell>
          <cell r="HH306">
            <v>0</v>
          </cell>
          <cell r="HI306">
            <v>0</v>
          </cell>
          <cell r="HJ306"/>
          <cell r="HK306"/>
          <cell r="HL306"/>
          <cell r="HM306"/>
          <cell r="HN306"/>
          <cell r="HO306">
            <v>0</v>
          </cell>
          <cell r="HP306">
            <v>0</v>
          </cell>
          <cell r="HQ306">
            <v>0</v>
          </cell>
          <cell r="HR306">
            <v>0</v>
          </cell>
          <cell r="HS306">
            <v>0</v>
          </cell>
          <cell r="HT306"/>
          <cell r="HU306">
            <v>0</v>
          </cell>
          <cell r="HV306"/>
          <cell r="HW306">
            <v>0</v>
          </cell>
          <cell r="HX306"/>
          <cell r="HY306">
            <v>0</v>
          </cell>
          <cell r="HZ306">
            <v>0</v>
          </cell>
          <cell r="IA306">
            <v>0</v>
          </cell>
          <cell r="IB306">
            <v>0</v>
          </cell>
          <cell r="IC306">
            <v>0</v>
          </cell>
          <cell r="ID306">
            <v>0</v>
          </cell>
          <cell r="IE306">
            <v>0</v>
          </cell>
          <cell r="IF306">
            <v>0</v>
          </cell>
          <cell r="IG306">
            <v>0</v>
          </cell>
          <cell r="IH306">
            <v>0</v>
          </cell>
          <cell r="II306">
            <v>0</v>
          </cell>
          <cell r="IJ306"/>
          <cell r="IK306"/>
          <cell r="IL306"/>
          <cell r="IM306">
            <v>0</v>
          </cell>
          <cell r="IN306">
            <v>0</v>
          </cell>
        </row>
        <row r="307">
          <cell r="A307">
            <v>304</v>
          </cell>
          <cell r="B307" t="str">
            <v>Kolkata</v>
          </cell>
          <cell r="C307" t="str">
            <v>WEST BENGAL</v>
          </cell>
          <cell r="D307" t="str">
            <v>East</v>
          </cell>
          <cell r="E307" t="str">
            <v>NERIUM MULTICOM LLP</v>
          </cell>
          <cell r="F307"/>
          <cell r="G307"/>
          <cell r="H307">
            <v>1</v>
          </cell>
          <cell r="I307"/>
          <cell r="J307" t="str">
            <v>Very High</v>
          </cell>
          <cell r="K307"/>
          <cell r="L307"/>
          <cell r="M307"/>
          <cell r="N307" t="str">
            <v xml:space="preserve">Ragon Poddar </v>
          </cell>
          <cell r="O307">
            <v>0</v>
          </cell>
          <cell r="P307">
            <v>12000</v>
          </cell>
          <cell r="Q307">
            <v>0</v>
          </cell>
          <cell r="R307">
            <v>0</v>
          </cell>
          <cell r="S307">
            <v>0</v>
          </cell>
          <cell r="T307">
            <v>0</v>
          </cell>
          <cell r="U307">
            <v>0</v>
          </cell>
          <cell r="V307">
            <v>5</v>
          </cell>
          <cell r="W307">
            <v>0</v>
          </cell>
          <cell r="X307">
            <v>0</v>
          </cell>
          <cell r="Y307" t="str">
            <v/>
          </cell>
          <cell r="Z307">
            <v>0</v>
          </cell>
          <cell r="AA307" t="str">
            <v/>
          </cell>
          <cell r="AB307">
            <v>0</v>
          </cell>
          <cell r="AC307">
            <v>0</v>
          </cell>
          <cell r="AD307">
            <v>0</v>
          </cell>
          <cell r="AE307">
            <v>0</v>
          </cell>
          <cell r="AF307">
            <v>0</v>
          </cell>
          <cell r="AG307">
            <v>0</v>
          </cell>
          <cell r="AH307">
            <v>0</v>
          </cell>
          <cell r="AI307">
            <v>0</v>
          </cell>
          <cell r="AJ307">
            <v>84.7</v>
          </cell>
          <cell r="AK307">
            <v>197</v>
          </cell>
          <cell r="AL307">
            <v>35</v>
          </cell>
          <cell r="AM307">
            <v>0</v>
          </cell>
          <cell r="AN307">
            <v>109.91999999999999</v>
          </cell>
          <cell r="AO307">
            <v>0</v>
          </cell>
          <cell r="AP307">
            <v>0</v>
          </cell>
          <cell r="AQ307">
            <v>0</v>
          </cell>
          <cell r="AR307">
            <v>0</v>
          </cell>
          <cell r="AS307">
            <v>0</v>
          </cell>
          <cell r="AT307">
            <v>0</v>
          </cell>
          <cell r="AU307">
            <v>0</v>
          </cell>
          <cell r="AV307">
            <v>9.83</v>
          </cell>
          <cell r="AW307">
            <v>0</v>
          </cell>
          <cell r="AX307"/>
          <cell r="AY307"/>
          <cell r="AZ307">
            <v>0</v>
          </cell>
          <cell r="BA307">
            <v>0</v>
          </cell>
          <cell r="BB307">
            <v>0</v>
          </cell>
          <cell r="BC307">
            <v>0</v>
          </cell>
          <cell r="BD307">
            <v>0</v>
          </cell>
          <cell r="BE307">
            <v>0</v>
          </cell>
          <cell r="BF307">
            <v>0</v>
          </cell>
          <cell r="BG307">
            <v>0</v>
          </cell>
          <cell r="BH307">
            <v>1</v>
          </cell>
          <cell r="BI307">
            <v>0</v>
          </cell>
          <cell r="BJ307">
            <v>1</v>
          </cell>
          <cell r="BK307">
            <v>0</v>
          </cell>
          <cell r="BL307">
            <v>2</v>
          </cell>
          <cell r="BM307">
            <v>0</v>
          </cell>
          <cell r="BN307">
            <v>0</v>
          </cell>
          <cell r="BO307">
            <v>0</v>
          </cell>
          <cell r="BP307">
            <v>0</v>
          </cell>
          <cell r="BQ307">
            <v>0</v>
          </cell>
          <cell r="BR307">
            <v>0</v>
          </cell>
          <cell r="BS307">
            <v>0</v>
          </cell>
          <cell r="BT307">
            <v>1</v>
          </cell>
          <cell r="BU307">
            <v>0</v>
          </cell>
          <cell r="BV307"/>
          <cell r="BW307"/>
          <cell r="BX307">
            <v>5</v>
          </cell>
          <cell r="BY307">
            <v>0</v>
          </cell>
          <cell r="BZ307">
            <v>0</v>
          </cell>
          <cell r="CA307">
            <v>0</v>
          </cell>
          <cell r="CB307">
            <v>0</v>
          </cell>
          <cell r="CC307">
            <v>0</v>
          </cell>
          <cell r="CD307">
            <v>0</v>
          </cell>
          <cell r="CE307">
            <v>0</v>
          </cell>
          <cell r="CF307">
            <v>0</v>
          </cell>
          <cell r="CG307">
            <v>1</v>
          </cell>
          <cell r="CH307">
            <v>1</v>
          </cell>
          <cell r="CI307">
            <v>1</v>
          </cell>
          <cell r="CJ307">
            <v>0</v>
          </cell>
          <cell r="CK307">
            <v>3</v>
          </cell>
          <cell r="CL307">
            <v>0</v>
          </cell>
          <cell r="CM307">
            <v>0</v>
          </cell>
          <cell r="CN307">
            <v>0</v>
          </cell>
          <cell r="CO307">
            <v>0</v>
          </cell>
          <cell r="CP307">
            <v>0</v>
          </cell>
          <cell r="CQ307">
            <v>0</v>
          </cell>
          <cell r="CR307">
            <v>0</v>
          </cell>
          <cell r="CS307">
            <v>1</v>
          </cell>
          <cell r="CT307">
            <v>0</v>
          </cell>
          <cell r="CU307"/>
          <cell r="CV307"/>
          <cell r="CW307"/>
          <cell r="CX307"/>
          <cell r="CY307"/>
          <cell r="CZ307"/>
          <cell r="DA307"/>
          <cell r="DB307"/>
          <cell r="DC307"/>
          <cell r="DD307"/>
          <cell r="DE307"/>
          <cell r="DF307"/>
          <cell r="DG307"/>
          <cell r="DH307">
            <v>2</v>
          </cell>
          <cell r="DI307">
            <v>3</v>
          </cell>
          <cell r="DJ307">
            <v>3</v>
          </cell>
          <cell r="DK307">
            <v>3</v>
          </cell>
          <cell r="DL307">
            <v>0</v>
          </cell>
          <cell r="DM307">
            <v>0</v>
          </cell>
          <cell r="DN307">
            <v>0</v>
          </cell>
          <cell r="DO307">
            <v>0</v>
          </cell>
          <cell r="DP307">
            <v>0</v>
          </cell>
          <cell r="DQ307">
            <v>1</v>
          </cell>
          <cell r="DR307">
            <v>1</v>
          </cell>
          <cell r="DS307"/>
          <cell r="DT307"/>
          <cell r="DU307"/>
          <cell r="DV307"/>
          <cell r="DW307"/>
          <cell r="DX307"/>
          <cell r="DY307"/>
          <cell r="DZ307"/>
          <cell r="EA307"/>
          <cell r="EB307"/>
          <cell r="EC307"/>
          <cell r="ED307"/>
          <cell r="EE307"/>
          <cell r="EF307"/>
          <cell r="EG307">
            <v>0</v>
          </cell>
          <cell r="EH307">
            <v>0</v>
          </cell>
          <cell r="EI307">
            <v>0</v>
          </cell>
          <cell r="EJ307">
            <v>0</v>
          </cell>
          <cell r="EK307">
            <v>0</v>
          </cell>
          <cell r="EL307">
            <v>0</v>
          </cell>
          <cell r="EM307">
            <v>0</v>
          </cell>
          <cell r="EN307">
            <v>0</v>
          </cell>
          <cell r="EO307">
            <v>0</v>
          </cell>
          <cell r="EP307">
            <v>0</v>
          </cell>
          <cell r="EQ307">
            <v>0</v>
          </cell>
          <cell r="ER307">
            <v>0</v>
          </cell>
          <cell r="ES307"/>
          <cell r="ET307"/>
          <cell r="EU307"/>
          <cell r="EV307"/>
          <cell r="EW307"/>
          <cell r="EX307"/>
          <cell r="EY307"/>
          <cell r="EZ307"/>
          <cell r="FA307"/>
          <cell r="FB307"/>
          <cell r="FC307"/>
          <cell r="FD307"/>
          <cell r="FE307">
            <v>0</v>
          </cell>
          <cell r="FF307">
            <v>0</v>
          </cell>
          <cell r="FG307">
            <v>0</v>
          </cell>
          <cell r="FH307">
            <v>0</v>
          </cell>
          <cell r="FI307">
            <v>0</v>
          </cell>
          <cell r="FJ307">
            <v>0</v>
          </cell>
          <cell r="FK307">
            <v>0</v>
          </cell>
          <cell r="FL307">
            <v>0</v>
          </cell>
          <cell r="FM307">
            <v>0</v>
          </cell>
          <cell r="FN307">
            <v>0</v>
          </cell>
          <cell r="FO307">
            <v>0</v>
          </cell>
          <cell r="FP307">
            <v>0</v>
          </cell>
          <cell r="FQ307"/>
          <cell r="FR307"/>
          <cell r="FS307"/>
          <cell r="FT307"/>
          <cell r="FU307"/>
          <cell r="FV307"/>
          <cell r="FW307"/>
          <cell r="FX307"/>
          <cell r="FY307"/>
          <cell r="FZ307"/>
          <cell r="GA307"/>
          <cell r="GB307"/>
          <cell r="GC307">
            <v>0</v>
          </cell>
          <cell r="GD307">
            <v>0</v>
          </cell>
          <cell r="GE307">
            <v>0</v>
          </cell>
          <cell r="GF307">
            <v>0</v>
          </cell>
          <cell r="GG307">
            <v>0</v>
          </cell>
          <cell r="GH307">
            <v>0</v>
          </cell>
          <cell r="GI307">
            <v>0</v>
          </cell>
          <cell r="GJ307">
            <v>0</v>
          </cell>
          <cell r="GK307">
            <v>0</v>
          </cell>
          <cell r="GL307">
            <v>0</v>
          </cell>
          <cell r="GM307">
            <v>0</v>
          </cell>
          <cell r="GN307">
            <v>0</v>
          </cell>
          <cell r="GO307"/>
          <cell r="GP307">
            <v>0</v>
          </cell>
          <cell r="GQ307">
            <v>0</v>
          </cell>
          <cell r="GR307">
            <v>0</v>
          </cell>
          <cell r="GS307"/>
          <cell r="GT307"/>
          <cell r="GU307"/>
          <cell r="GV307"/>
          <cell r="GW307"/>
          <cell r="GX307"/>
          <cell r="GY307"/>
          <cell r="GZ307"/>
          <cell r="HA307"/>
          <cell r="HB307"/>
          <cell r="HC307">
            <v>1</v>
          </cell>
          <cell r="HD307">
            <v>0</v>
          </cell>
          <cell r="HE307">
            <v>0</v>
          </cell>
          <cell r="HF307">
            <v>0</v>
          </cell>
          <cell r="HG307">
            <v>0</v>
          </cell>
          <cell r="HH307">
            <v>0</v>
          </cell>
          <cell r="HI307">
            <v>0</v>
          </cell>
          <cell r="HJ307"/>
          <cell r="HK307"/>
          <cell r="HL307"/>
          <cell r="HM307"/>
          <cell r="HN307"/>
          <cell r="HO307">
            <v>0</v>
          </cell>
          <cell r="HP307">
            <v>0</v>
          </cell>
          <cell r="HQ307">
            <v>0</v>
          </cell>
          <cell r="HR307">
            <v>0</v>
          </cell>
          <cell r="HS307">
            <v>0</v>
          </cell>
          <cell r="HT307"/>
          <cell r="HU307">
            <v>0</v>
          </cell>
          <cell r="HV307"/>
          <cell r="HW307">
            <v>0</v>
          </cell>
          <cell r="HX307"/>
          <cell r="HY307">
            <v>0</v>
          </cell>
          <cell r="HZ307">
            <v>0</v>
          </cell>
          <cell r="IA307">
            <v>316.7</v>
          </cell>
          <cell r="IB307">
            <v>119.74999999999999</v>
          </cell>
          <cell r="IC307">
            <v>26.391666666666666</v>
          </cell>
          <cell r="ID307">
            <v>11.974999999999998</v>
          </cell>
          <cell r="IE307">
            <v>0</v>
          </cell>
          <cell r="IF307">
            <v>0</v>
          </cell>
          <cell r="IG307">
            <v>28.233333333333334</v>
          </cell>
          <cell r="IH307">
            <v>77.333333333333329</v>
          </cell>
          <cell r="II307">
            <v>36.639999999999993</v>
          </cell>
          <cell r="IJ307"/>
          <cell r="IK307"/>
          <cell r="IL307"/>
          <cell r="IM307">
            <v>3.2766666666666668</v>
          </cell>
          <cell r="IN307">
            <v>0</v>
          </cell>
        </row>
        <row r="308">
          <cell r="A308">
            <v>305</v>
          </cell>
          <cell r="B308" t="str">
            <v>Murshidabad</v>
          </cell>
          <cell r="C308" t="str">
            <v>WEST BENGAL</v>
          </cell>
          <cell r="D308" t="str">
            <v>East</v>
          </cell>
          <cell r="E308" t="str">
            <v>CHANDRA TRADERS</v>
          </cell>
          <cell r="F308"/>
          <cell r="G308"/>
          <cell r="H308">
            <v>1</v>
          </cell>
          <cell r="I308"/>
          <cell r="J308" t="str">
            <v>Very High</v>
          </cell>
          <cell r="K308">
            <v>2</v>
          </cell>
          <cell r="L308"/>
          <cell r="M308"/>
          <cell r="N308" t="str">
            <v>Shirshendu Saha</v>
          </cell>
          <cell r="O308">
            <v>0</v>
          </cell>
          <cell r="P308">
            <v>10000</v>
          </cell>
          <cell r="Q308">
            <v>0</v>
          </cell>
          <cell r="R308">
            <v>0</v>
          </cell>
          <cell r="S308">
            <v>0</v>
          </cell>
          <cell r="T308">
            <v>0</v>
          </cell>
          <cell r="U308">
            <v>0</v>
          </cell>
          <cell r="V308">
            <v>26</v>
          </cell>
          <cell r="W308">
            <v>0</v>
          </cell>
          <cell r="X308">
            <v>2810</v>
          </cell>
          <cell r="Y308">
            <v>2.1350177935943064E-2</v>
          </cell>
          <cell r="Z308">
            <v>0.28100000000000003</v>
          </cell>
          <cell r="AA308">
            <v>5.999400000000002E-3</v>
          </cell>
          <cell r="AB308">
            <v>0</v>
          </cell>
          <cell r="AC308">
            <v>0</v>
          </cell>
          <cell r="AD308">
            <v>0</v>
          </cell>
          <cell r="AE308">
            <v>0</v>
          </cell>
          <cell r="AF308">
            <v>0</v>
          </cell>
          <cell r="AG308">
            <v>0</v>
          </cell>
          <cell r="AH308">
            <v>0</v>
          </cell>
          <cell r="AI308">
            <v>0</v>
          </cell>
          <cell r="AJ308">
            <v>0</v>
          </cell>
          <cell r="AK308">
            <v>0</v>
          </cell>
          <cell r="AL308">
            <v>67.867000000000004</v>
          </cell>
          <cell r="AM308">
            <v>94.61</v>
          </cell>
          <cell r="AN308">
            <v>55</v>
          </cell>
          <cell r="AO308">
            <v>74</v>
          </cell>
          <cell r="AP308">
            <v>0</v>
          </cell>
          <cell r="AQ308">
            <v>60.04</v>
          </cell>
          <cell r="AR308">
            <v>43.9</v>
          </cell>
          <cell r="AS308">
            <v>75</v>
          </cell>
          <cell r="AT308">
            <v>34</v>
          </cell>
          <cell r="AU308">
            <v>113</v>
          </cell>
          <cell r="AV308">
            <v>80</v>
          </cell>
          <cell r="AW308">
            <v>65</v>
          </cell>
          <cell r="AX308"/>
          <cell r="AY308"/>
          <cell r="AZ308">
            <v>0</v>
          </cell>
          <cell r="BA308">
            <v>0</v>
          </cell>
          <cell r="BB308">
            <v>0</v>
          </cell>
          <cell r="BC308">
            <v>0</v>
          </cell>
          <cell r="BD308">
            <v>0</v>
          </cell>
          <cell r="BE308">
            <v>0</v>
          </cell>
          <cell r="BF308">
            <v>0</v>
          </cell>
          <cell r="BG308">
            <v>0</v>
          </cell>
          <cell r="BH308">
            <v>0</v>
          </cell>
          <cell r="BI308">
            <v>0</v>
          </cell>
          <cell r="BJ308">
            <v>6</v>
          </cell>
          <cell r="BK308">
            <v>3</v>
          </cell>
          <cell r="BL308">
            <v>2</v>
          </cell>
          <cell r="BM308">
            <v>0</v>
          </cell>
          <cell r="BN308">
            <v>0</v>
          </cell>
          <cell r="BO308">
            <v>4</v>
          </cell>
          <cell r="BP308">
            <v>3</v>
          </cell>
          <cell r="BQ308">
            <v>2</v>
          </cell>
          <cell r="BR308">
            <v>1</v>
          </cell>
          <cell r="BS308">
            <v>3</v>
          </cell>
          <cell r="BT308">
            <v>2</v>
          </cell>
          <cell r="BU308">
            <v>0</v>
          </cell>
          <cell r="BV308"/>
          <cell r="BW308"/>
          <cell r="BX308">
            <v>26</v>
          </cell>
          <cell r="BY308">
            <v>0</v>
          </cell>
          <cell r="BZ308">
            <v>0</v>
          </cell>
          <cell r="CA308">
            <v>0</v>
          </cell>
          <cell r="CB308">
            <v>0</v>
          </cell>
          <cell r="CC308">
            <v>0</v>
          </cell>
          <cell r="CD308">
            <v>0</v>
          </cell>
          <cell r="CE308">
            <v>0</v>
          </cell>
          <cell r="CF308">
            <v>0</v>
          </cell>
          <cell r="CG308">
            <v>0</v>
          </cell>
          <cell r="CH308">
            <v>0</v>
          </cell>
          <cell r="CI308">
            <v>6</v>
          </cell>
          <cell r="CJ308">
            <v>5</v>
          </cell>
          <cell r="CK308">
            <v>3</v>
          </cell>
          <cell r="CL308">
            <v>6</v>
          </cell>
          <cell r="CM308">
            <v>0</v>
          </cell>
          <cell r="CN308">
            <v>8</v>
          </cell>
          <cell r="CO308">
            <v>7</v>
          </cell>
          <cell r="CP308">
            <v>9</v>
          </cell>
          <cell r="CQ308">
            <v>5</v>
          </cell>
          <cell r="CR308">
            <v>11</v>
          </cell>
          <cell r="CS308">
            <v>8</v>
          </cell>
          <cell r="CT308">
            <v>5</v>
          </cell>
          <cell r="CU308"/>
          <cell r="CV308"/>
          <cell r="CW308"/>
          <cell r="CX308"/>
          <cell r="CY308"/>
          <cell r="CZ308"/>
          <cell r="DA308"/>
          <cell r="DB308"/>
          <cell r="DC308"/>
          <cell r="DD308"/>
          <cell r="DE308"/>
          <cell r="DF308"/>
          <cell r="DG308"/>
          <cell r="DH308">
            <v>9</v>
          </cell>
          <cell r="DI308">
            <v>11</v>
          </cell>
          <cell r="DJ308">
            <v>9</v>
          </cell>
          <cell r="DK308">
            <v>7</v>
          </cell>
          <cell r="DL308">
            <v>10</v>
          </cell>
          <cell r="DM308">
            <v>12</v>
          </cell>
          <cell r="DN308">
            <v>15</v>
          </cell>
          <cell r="DO308">
            <v>13</v>
          </cell>
          <cell r="DP308">
            <v>15</v>
          </cell>
          <cell r="DQ308">
            <v>16</v>
          </cell>
          <cell r="DR308">
            <v>15</v>
          </cell>
          <cell r="DS308"/>
          <cell r="DT308"/>
          <cell r="DU308"/>
          <cell r="DV308"/>
          <cell r="DW308"/>
          <cell r="DX308"/>
          <cell r="DY308"/>
          <cell r="DZ308"/>
          <cell r="EA308"/>
          <cell r="EB308"/>
          <cell r="EC308"/>
          <cell r="ED308"/>
          <cell r="EE308"/>
          <cell r="EF308"/>
          <cell r="EG308">
            <v>0</v>
          </cell>
          <cell r="EH308">
            <v>0</v>
          </cell>
          <cell r="EI308">
            <v>0</v>
          </cell>
          <cell r="EJ308">
            <v>0</v>
          </cell>
          <cell r="EK308">
            <v>0</v>
          </cell>
          <cell r="EL308">
            <v>0</v>
          </cell>
          <cell r="EM308">
            <v>0</v>
          </cell>
          <cell r="EN308">
            <v>0</v>
          </cell>
          <cell r="EO308">
            <v>0</v>
          </cell>
          <cell r="EP308">
            <v>0</v>
          </cell>
          <cell r="EQ308">
            <v>0</v>
          </cell>
          <cell r="ER308">
            <v>0</v>
          </cell>
          <cell r="ES308"/>
          <cell r="ET308"/>
          <cell r="EU308"/>
          <cell r="EV308"/>
          <cell r="EW308"/>
          <cell r="EX308"/>
          <cell r="EY308"/>
          <cell r="EZ308"/>
          <cell r="FA308"/>
          <cell r="FB308"/>
          <cell r="FC308"/>
          <cell r="FD308"/>
          <cell r="FE308">
            <v>0</v>
          </cell>
          <cell r="FF308">
            <v>0</v>
          </cell>
          <cell r="FG308">
            <v>0</v>
          </cell>
          <cell r="FH308">
            <v>0</v>
          </cell>
          <cell r="FI308">
            <v>0</v>
          </cell>
          <cell r="FJ308">
            <v>0</v>
          </cell>
          <cell r="FK308">
            <v>0</v>
          </cell>
          <cell r="FL308">
            <v>0</v>
          </cell>
          <cell r="FM308">
            <v>0</v>
          </cell>
          <cell r="FN308">
            <v>0</v>
          </cell>
          <cell r="FO308">
            <v>0</v>
          </cell>
          <cell r="FP308">
            <v>0</v>
          </cell>
          <cell r="FQ308"/>
          <cell r="FR308"/>
          <cell r="FS308"/>
          <cell r="FT308"/>
          <cell r="FU308"/>
          <cell r="FV308"/>
          <cell r="FW308"/>
          <cell r="FX308"/>
          <cell r="FY308"/>
          <cell r="FZ308"/>
          <cell r="GA308"/>
          <cell r="GB308"/>
          <cell r="GC308">
            <v>0</v>
          </cell>
          <cell r="GD308">
            <v>0</v>
          </cell>
          <cell r="GE308">
            <v>0</v>
          </cell>
          <cell r="GF308">
            <v>0</v>
          </cell>
          <cell r="GG308">
            <v>0</v>
          </cell>
          <cell r="GH308">
            <v>0</v>
          </cell>
          <cell r="GI308">
            <v>0</v>
          </cell>
          <cell r="GJ308">
            <v>0</v>
          </cell>
          <cell r="GK308">
            <v>0</v>
          </cell>
          <cell r="GL308">
            <v>0</v>
          </cell>
          <cell r="GM308">
            <v>0</v>
          </cell>
          <cell r="GN308">
            <v>0</v>
          </cell>
          <cell r="GO308"/>
          <cell r="GP308">
            <v>0</v>
          </cell>
          <cell r="GQ308">
            <v>0</v>
          </cell>
          <cell r="GR308">
            <v>6</v>
          </cell>
          <cell r="GS308"/>
          <cell r="GT308"/>
          <cell r="GU308"/>
          <cell r="GV308"/>
          <cell r="GW308"/>
          <cell r="GX308"/>
          <cell r="GY308"/>
          <cell r="GZ308"/>
          <cell r="HA308"/>
          <cell r="HB308"/>
          <cell r="HC308">
            <v>2</v>
          </cell>
          <cell r="HD308">
            <v>0</v>
          </cell>
          <cell r="HE308">
            <v>4</v>
          </cell>
          <cell r="HF308">
            <v>0</v>
          </cell>
          <cell r="HG308">
            <v>2</v>
          </cell>
          <cell r="HH308">
            <v>2</v>
          </cell>
          <cell r="HI308">
            <v>0</v>
          </cell>
          <cell r="HJ308"/>
          <cell r="HK308"/>
          <cell r="HL308"/>
          <cell r="HM308"/>
          <cell r="HN308"/>
          <cell r="HO308">
            <v>0</v>
          </cell>
          <cell r="HP308">
            <v>0</v>
          </cell>
          <cell r="HQ308">
            <v>0</v>
          </cell>
          <cell r="HR308">
            <v>0</v>
          </cell>
          <cell r="HS308">
            <v>0</v>
          </cell>
          <cell r="HT308"/>
          <cell r="HU308">
            <v>0</v>
          </cell>
          <cell r="HV308"/>
          <cell r="HW308">
            <v>0</v>
          </cell>
          <cell r="HX308"/>
          <cell r="HY308">
            <v>0</v>
          </cell>
          <cell r="HZ308">
            <v>0</v>
          </cell>
          <cell r="IA308">
            <v>162.477</v>
          </cell>
          <cell r="IB308">
            <v>599.94000000000005</v>
          </cell>
          <cell r="IC308">
            <v>13.53975</v>
          </cell>
          <cell r="ID308">
            <v>59.994000000000007</v>
          </cell>
          <cell r="IE308">
            <v>0</v>
          </cell>
          <cell r="IF308">
            <v>0</v>
          </cell>
          <cell r="IG308">
            <v>0</v>
          </cell>
          <cell r="IH308">
            <v>54.158999999999999</v>
          </cell>
          <cell r="II308">
            <v>43</v>
          </cell>
          <cell r="IJ308"/>
          <cell r="IK308"/>
          <cell r="IL308"/>
          <cell r="IM308">
            <v>86</v>
          </cell>
          <cell r="IN308">
            <v>0</v>
          </cell>
        </row>
        <row r="309">
          <cell r="A309">
            <v>306</v>
          </cell>
          <cell r="B309" t="str">
            <v>Birbhum</v>
          </cell>
          <cell r="C309" t="str">
            <v>WEST BENGAL</v>
          </cell>
          <cell r="D309" t="str">
            <v>East</v>
          </cell>
          <cell r="E309" t="str">
            <v>CHANDRA TRADERS</v>
          </cell>
          <cell r="F309"/>
          <cell r="G309"/>
          <cell r="H309">
            <v>1</v>
          </cell>
          <cell r="I309"/>
          <cell r="J309" t="str">
            <v>High</v>
          </cell>
          <cell r="K309"/>
          <cell r="L309"/>
          <cell r="M309"/>
          <cell r="N309" t="str">
            <v>Sambit Majumdar</v>
          </cell>
          <cell r="O309">
            <v>0</v>
          </cell>
          <cell r="P309">
            <v>6500</v>
          </cell>
          <cell r="Q309">
            <v>0</v>
          </cell>
          <cell r="R309">
            <v>0</v>
          </cell>
          <cell r="S309">
            <v>0</v>
          </cell>
          <cell r="T309">
            <v>0</v>
          </cell>
          <cell r="U309">
            <v>0</v>
          </cell>
          <cell r="V309">
            <v>0</v>
          </cell>
          <cell r="W309">
            <v>0</v>
          </cell>
          <cell r="X309">
            <v>0</v>
          </cell>
          <cell r="Y309" t="str">
            <v/>
          </cell>
          <cell r="Z309">
            <v>0</v>
          </cell>
          <cell r="AA309" t="str">
            <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cell r="AY309"/>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cell r="BW309"/>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cell r="CV309"/>
          <cell r="CW309"/>
          <cell r="CX309"/>
          <cell r="CY309"/>
          <cell r="CZ309"/>
          <cell r="DA309"/>
          <cell r="DB309"/>
          <cell r="DC309"/>
          <cell r="DD309"/>
          <cell r="DE309"/>
          <cell r="DF309"/>
          <cell r="DG309"/>
          <cell r="DH309">
            <v>0</v>
          </cell>
          <cell r="DI309">
            <v>0</v>
          </cell>
          <cell r="DJ309">
            <v>0</v>
          </cell>
          <cell r="DK309">
            <v>0</v>
          </cell>
          <cell r="DL309">
            <v>0</v>
          </cell>
          <cell r="DM309">
            <v>0</v>
          </cell>
          <cell r="DN309">
            <v>0</v>
          </cell>
          <cell r="DO309">
            <v>0</v>
          </cell>
          <cell r="DP309">
            <v>0</v>
          </cell>
          <cell r="DQ309">
            <v>0</v>
          </cell>
          <cell r="DR309">
            <v>0</v>
          </cell>
          <cell r="DS309"/>
          <cell r="DT309"/>
          <cell r="DU309"/>
          <cell r="DV309"/>
          <cell r="DW309"/>
          <cell r="DX309"/>
          <cell r="DY309"/>
          <cell r="DZ309"/>
          <cell r="EA309"/>
          <cell r="EB309"/>
          <cell r="EC309"/>
          <cell r="ED309"/>
          <cell r="EE309"/>
          <cell r="EF309"/>
          <cell r="EG309">
            <v>0</v>
          </cell>
          <cell r="EH309">
            <v>0</v>
          </cell>
          <cell r="EI309">
            <v>0</v>
          </cell>
          <cell r="EJ309">
            <v>0</v>
          </cell>
          <cell r="EK309">
            <v>0</v>
          </cell>
          <cell r="EL309">
            <v>0</v>
          </cell>
          <cell r="EM309">
            <v>0</v>
          </cell>
          <cell r="EN309">
            <v>0</v>
          </cell>
          <cell r="EO309">
            <v>0</v>
          </cell>
          <cell r="EP309">
            <v>0</v>
          </cell>
          <cell r="EQ309">
            <v>0</v>
          </cell>
          <cell r="ER309">
            <v>0</v>
          </cell>
          <cell r="ES309"/>
          <cell r="ET309"/>
          <cell r="EU309"/>
          <cell r="EV309"/>
          <cell r="EW309"/>
          <cell r="EX309"/>
          <cell r="EY309"/>
          <cell r="EZ309"/>
          <cell r="FA309"/>
          <cell r="FB309"/>
          <cell r="FC309"/>
          <cell r="FD309"/>
          <cell r="FE309">
            <v>0</v>
          </cell>
          <cell r="FF309">
            <v>0</v>
          </cell>
          <cell r="FG309">
            <v>0</v>
          </cell>
          <cell r="FH309">
            <v>0</v>
          </cell>
          <cell r="FI309">
            <v>0</v>
          </cell>
          <cell r="FJ309">
            <v>0</v>
          </cell>
          <cell r="FK309">
            <v>0</v>
          </cell>
          <cell r="FL309">
            <v>0</v>
          </cell>
          <cell r="FM309">
            <v>0</v>
          </cell>
          <cell r="FN309">
            <v>0</v>
          </cell>
          <cell r="FO309">
            <v>0</v>
          </cell>
          <cell r="FP309">
            <v>0</v>
          </cell>
          <cell r="FQ309"/>
          <cell r="FR309"/>
          <cell r="FS309"/>
          <cell r="FT309"/>
          <cell r="FU309"/>
          <cell r="FV309"/>
          <cell r="FW309"/>
          <cell r="FX309"/>
          <cell r="FY309"/>
          <cell r="FZ309"/>
          <cell r="GA309"/>
          <cell r="GB309"/>
          <cell r="GC309">
            <v>0</v>
          </cell>
          <cell r="GD309">
            <v>0</v>
          </cell>
          <cell r="GE309">
            <v>0</v>
          </cell>
          <cell r="GF309">
            <v>0</v>
          </cell>
          <cell r="GG309">
            <v>0</v>
          </cell>
          <cell r="GH309">
            <v>0</v>
          </cell>
          <cell r="GI309">
            <v>0</v>
          </cell>
          <cell r="GJ309">
            <v>0</v>
          </cell>
          <cell r="GK309">
            <v>0</v>
          </cell>
          <cell r="GL309">
            <v>0</v>
          </cell>
          <cell r="GM309">
            <v>0</v>
          </cell>
          <cell r="GN309">
            <v>0</v>
          </cell>
          <cell r="GO309"/>
          <cell r="GP309">
            <v>0</v>
          </cell>
          <cell r="GQ309">
            <v>0</v>
          </cell>
          <cell r="GR309">
            <v>0</v>
          </cell>
          <cell r="GS309"/>
          <cell r="GT309"/>
          <cell r="GU309"/>
          <cell r="GV309"/>
          <cell r="GW309"/>
          <cell r="GX309"/>
          <cell r="GY309"/>
          <cell r="GZ309"/>
          <cell r="HA309"/>
          <cell r="HB309"/>
          <cell r="HC309">
            <v>0</v>
          </cell>
          <cell r="HD309">
            <v>0</v>
          </cell>
          <cell r="HE309">
            <v>0</v>
          </cell>
          <cell r="HF309">
            <v>0</v>
          </cell>
          <cell r="HG309">
            <v>0</v>
          </cell>
          <cell r="HH309">
            <v>0</v>
          </cell>
          <cell r="HI309">
            <v>0</v>
          </cell>
          <cell r="HJ309"/>
          <cell r="HK309"/>
          <cell r="HL309"/>
          <cell r="HM309"/>
          <cell r="HN309"/>
          <cell r="HO309">
            <v>0</v>
          </cell>
          <cell r="HP309">
            <v>0</v>
          </cell>
          <cell r="HQ309">
            <v>0</v>
          </cell>
          <cell r="HR309">
            <v>0</v>
          </cell>
          <cell r="HS309">
            <v>0</v>
          </cell>
          <cell r="HT309"/>
          <cell r="HU309">
            <v>0</v>
          </cell>
          <cell r="HV309"/>
          <cell r="HW309">
            <v>0</v>
          </cell>
          <cell r="HX309"/>
          <cell r="HY309">
            <v>0</v>
          </cell>
          <cell r="HZ309">
            <v>0</v>
          </cell>
          <cell r="IA309">
            <v>0</v>
          </cell>
          <cell r="IB309">
            <v>0</v>
          </cell>
          <cell r="IC309">
            <v>0</v>
          </cell>
          <cell r="ID309">
            <v>0</v>
          </cell>
          <cell r="IE309">
            <v>0</v>
          </cell>
          <cell r="IF309">
            <v>0</v>
          </cell>
          <cell r="IG309">
            <v>0</v>
          </cell>
          <cell r="IH309">
            <v>0</v>
          </cell>
          <cell r="II309">
            <v>0</v>
          </cell>
          <cell r="IJ309"/>
          <cell r="IK309"/>
          <cell r="IL309"/>
          <cell r="IM309">
            <v>0</v>
          </cell>
          <cell r="IN309">
            <v>0</v>
          </cell>
        </row>
        <row r="310">
          <cell r="A310">
            <v>307</v>
          </cell>
          <cell r="B310" t="str">
            <v>Maldah</v>
          </cell>
          <cell r="C310" t="str">
            <v>WEST BENGAL</v>
          </cell>
          <cell r="D310" t="str">
            <v>East</v>
          </cell>
          <cell r="E310" t="str">
            <v>Maheshwari Traders</v>
          </cell>
          <cell r="F310"/>
          <cell r="G310"/>
          <cell r="H310">
            <v>1</v>
          </cell>
          <cell r="I310"/>
          <cell r="J310" t="str">
            <v>High</v>
          </cell>
          <cell r="K310">
            <v>1</v>
          </cell>
          <cell r="L310"/>
          <cell r="M310"/>
          <cell r="N310" t="str">
            <v>Partha Mondal</v>
          </cell>
          <cell r="O310">
            <v>0</v>
          </cell>
          <cell r="P310">
            <v>7000</v>
          </cell>
          <cell r="Q310">
            <v>0</v>
          </cell>
          <cell r="R310">
            <v>0</v>
          </cell>
          <cell r="S310">
            <v>0</v>
          </cell>
          <cell r="T310">
            <v>0</v>
          </cell>
          <cell r="U310">
            <v>0</v>
          </cell>
          <cell r="V310">
            <v>9</v>
          </cell>
          <cell r="W310">
            <v>0</v>
          </cell>
          <cell r="X310">
            <v>310</v>
          </cell>
          <cell r="Y310">
            <v>5.395161290322581E-2</v>
          </cell>
          <cell r="Z310">
            <v>4.4285714285714282E-2</v>
          </cell>
          <cell r="AA310">
            <v>2.3892857142857145E-3</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26.32</v>
          </cell>
          <cell r="AS310">
            <v>30.36</v>
          </cell>
          <cell r="AT310">
            <v>9.15</v>
          </cell>
          <cell r="AU310">
            <v>45.42</v>
          </cell>
          <cell r="AV310">
            <v>49.999999999999993</v>
          </cell>
          <cell r="AW310">
            <v>6</v>
          </cell>
          <cell r="AX310"/>
          <cell r="AY310"/>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2</v>
          </cell>
          <cell r="BQ310">
            <v>1</v>
          </cell>
          <cell r="BR310">
            <v>2</v>
          </cell>
          <cell r="BS310">
            <v>1</v>
          </cell>
          <cell r="BT310">
            <v>2</v>
          </cell>
          <cell r="BU310">
            <v>1</v>
          </cell>
          <cell r="BV310"/>
          <cell r="BW310"/>
          <cell r="BX310">
            <v>9</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2</v>
          </cell>
          <cell r="CP310">
            <v>2</v>
          </cell>
          <cell r="CQ310">
            <v>2</v>
          </cell>
          <cell r="CR310">
            <v>3</v>
          </cell>
          <cell r="CS310">
            <v>6</v>
          </cell>
          <cell r="CT310">
            <v>2</v>
          </cell>
          <cell r="CU310"/>
          <cell r="CV310"/>
          <cell r="CW310"/>
          <cell r="CX310"/>
          <cell r="CY310"/>
          <cell r="CZ310"/>
          <cell r="DA310"/>
          <cell r="DB310"/>
          <cell r="DC310"/>
          <cell r="DD310"/>
          <cell r="DE310"/>
          <cell r="DF310"/>
          <cell r="DG310"/>
          <cell r="DH310">
            <v>0</v>
          </cell>
          <cell r="DI310">
            <v>0</v>
          </cell>
          <cell r="DJ310">
            <v>0</v>
          </cell>
          <cell r="DK310">
            <v>0</v>
          </cell>
          <cell r="DL310">
            <v>0</v>
          </cell>
          <cell r="DM310">
            <v>2</v>
          </cell>
          <cell r="DN310">
            <v>3</v>
          </cell>
          <cell r="DO310">
            <v>5</v>
          </cell>
          <cell r="DP310">
            <v>6</v>
          </cell>
          <cell r="DQ310">
            <v>7</v>
          </cell>
          <cell r="DR310">
            <v>8</v>
          </cell>
          <cell r="DS310"/>
          <cell r="DT310"/>
          <cell r="DU310"/>
          <cell r="DV310"/>
          <cell r="DW310"/>
          <cell r="DX310"/>
          <cell r="DY310"/>
          <cell r="DZ310"/>
          <cell r="EA310"/>
          <cell r="EB310"/>
          <cell r="EC310"/>
          <cell r="ED310"/>
          <cell r="EE310"/>
          <cell r="EF310"/>
          <cell r="EG310">
            <v>0</v>
          </cell>
          <cell r="EH310">
            <v>0</v>
          </cell>
          <cell r="EI310">
            <v>0</v>
          </cell>
          <cell r="EJ310">
            <v>0</v>
          </cell>
          <cell r="EK310">
            <v>0</v>
          </cell>
          <cell r="EL310">
            <v>0</v>
          </cell>
          <cell r="EM310">
            <v>0</v>
          </cell>
          <cell r="EN310">
            <v>0</v>
          </cell>
          <cell r="EO310">
            <v>0</v>
          </cell>
          <cell r="EP310">
            <v>0</v>
          </cell>
          <cell r="EQ310">
            <v>0</v>
          </cell>
          <cell r="ER310">
            <v>0</v>
          </cell>
          <cell r="ES310"/>
          <cell r="ET310"/>
          <cell r="EU310"/>
          <cell r="EV310"/>
          <cell r="EW310"/>
          <cell r="EX310"/>
          <cell r="EY310"/>
          <cell r="EZ310"/>
          <cell r="FA310"/>
          <cell r="FB310"/>
          <cell r="FC310"/>
          <cell r="FD310"/>
          <cell r="FE310">
            <v>0</v>
          </cell>
          <cell r="FF310">
            <v>0</v>
          </cell>
          <cell r="FG310">
            <v>0</v>
          </cell>
          <cell r="FH310">
            <v>0</v>
          </cell>
          <cell r="FI310">
            <v>0</v>
          </cell>
          <cell r="FJ310">
            <v>0</v>
          </cell>
          <cell r="FK310">
            <v>0</v>
          </cell>
          <cell r="FL310">
            <v>0</v>
          </cell>
          <cell r="FM310">
            <v>0</v>
          </cell>
          <cell r="FN310">
            <v>0</v>
          </cell>
          <cell r="FO310">
            <v>0</v>
          </cell>
          <cell r="FP310">
            <v>0</v>
          </cell>
          <cell r="FQ310"/>
          <cell r="FR310"/>
          <cell r="FS310"/>
          <cell r="FT310"/>
          <cell r="FU310"/>
          <cell r="FV310"/>
          <cell r="FW310"/>
          <cell r="FX310"/>
          <cell r="FY310"/>
          <cell r="FZ310"/>
          <cell r="GA310"/>
          <cell r="GB310"/>
          <cell r="GC310">
            <v>0</v>
          </cell>
          <cell r="GD310">
            <v>0</v>
          </cell>
          <cell r="GE310">
            <v>0</v>
          </cell>
          <cell r="GF310">
            <v>0</v>
          </cell>
          <cell r="GG310">
            <v>0</v>
          </cell>
          <cell r="GH310">
            <v>0</v>
          </cell>
          <cell r="GI310">
            <v>0</v>
          </cell>
          <cell r="GJ310">
            <v>0</v>
          </cell>
          <cell r="GK310">
            <v>0</v>
          </cell>
          <cell r="GL310">
            <v>0</v>
          </cell>
          <cell r="GM310">
            <v>0</v>
          </cell>
          <cell r="GN310">
            <v>0</v>
          </cell>
          <cell r="GO310"/>
          <cell r="GP310">
            <v>0</v>
          </cell>
          <cell r="GQ310">
            <v>0</v>
          </cell>
          <cell r="GR310">
            <v>0</v>
          </cell>
          <cell r="GS310"/>
          <cell r="GT310"/>
          <cell r="GU310"/>
          <cell r="GV310"/>
          <cell r="GW310"/>
          <cell r="GX310"/>
          <cell r="GY310"/>
          <cell r="GZ310"/>
          <cell r="HA310"/>
          <cell r="HB310"/>
          <cell r="HC310">
            <v>0</v>
          </cell>
          <cell r="HD310">
            <v>0</v>
          </cell>
          <cell r="HE310">
            <v>0</v>
          </cell>
          <cell r="HF310">
            <v>0</v>
          </cell>
          <cell r="HG310">
            <v>0</v>
          </cell>
          <cell r="HH310">
            <v>2</v>
          </cell>
          <cell r="HI310">
            <v>1</v>
          </cell>
          <cell r="HJ310"/>
          <cell r="HK310"/>
          <cell r="HL310"/>
          <cell r="HM310"/>
          <cell r="HN310"/>
          <cell r="HO310">
            <v>0</v>
          </cell>
          <cell r="HP310">
            <v>0</v>
          </cell>
          <cell r="HQ310">
            <v>0</v>
          </cell>
          <cell r="HR310">
            <v>0</v>
          </cell>
          <cell r="HS310">
            <v>0</v>
          </cell>
          <cell r="HT310"/>
          <cell r="HU310">
            <v>0</v>
          </cell>
          <cell r="HV310"/>
          <cell r="HW310">
            <v>0</v>
          </cell>
          <cell r="HX310"/>
          <cell r="HY310">
            <v>0</v>
          </cell>
          <cell r="HZ310">
            <v>0</v>
          </cell>
          <cell r="IA310">
            <v>0</v>
          </cell>
          <cell r="IB310">
            <v>167.25</v>
          </cell>
          <cell r="IC310">
            <v>0</v>
          </cell>
          <cell r="ID310">
            <v>16.725000000000001</v>
          </cell>
          <cell r="IE310">
            <v>0</v>
          </cell>
          <cell r="IF310">
            <v>0</v>
          </cell>
          <cell r="IG310">
            <v>0</v>
          </cell>
          <cell r="IH310">
            <v>0</v>
          </cell>
          <cell r="II310">
            <v>0</v>
          </cell>
          <cell r="IJ310"/>
          <cell r="IK310"/>
          <cell r="IL310"/>
          <cell r="IM310">
            <v>33.806666666666665</v>
          </cell>
          <cell r="IN310">
            <v>0</v>
          </cell>
        </row>
        <row r="311">
          <cell r="A311">
            <v>308</v>
          </cell>
          <cell r="B311" t="str">
            <v>Dinajpur Uttar</v>
          </cell>
          <cell r="C311" t="str">
            <v>WEST BENGAL</v>
          </cell>
          <cell r="D311" t="str">
            <v>East</v>
          </cell>
          <cell r="E311" t="str">
            <v>Maheshwari Traders</v>
          </cell>
          <cell r="F311"/>
          <cell r="G311"/>
          <cell r="H311">
            <v>1</v>
          </cell>
          <cell r="I311"/>
          <cell r="J311" t="str">
            <v>High</v>
          </cell>
          <cell r="K311"/>
          <cell r="L311"/>
          <cell r="M311"/>
          <cell r="N311" t="str">
            <v>Partha Mondal</v>
          </cell>
          <cell r="O311">
            <v>0</v>
          </cell>
          <cell r="P311">
            <v>5500</v>
          </cell>
          <cell r="Q311">
            <v>0</v>
          </cell>
          <cell r="R311">
            <v>0</v>
          </cell>
          <cell r="S311">
            <v>0</v>
          </cell>
          <cell r="T311">
            <v>0</v>
          </cell>
          <cell r="U311">
            <v>0</v>
          </cell>
          <cell r="V311">
            <v>6</v>
          </cell>
          <cell r="W311">
            <v>0</v>
          </cell>
          <cell r="X311">
            <v>600</v>
          </cell>
          <cell r="Y311">
            <v>4.7290000000000006E-2</v>
          </cell>
          <cell r="Z311">
            <v>0.10909090909090909</v>
          </cell>
          <cell r="AA311">
            <v>5.1589090909090916E-3</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27.91</v>
          </cell>
          <cell r="AS311">
            <v>10.08</v>
          </cell>
          <cell r="AT311">
            <v>34.71</v>
          </cell>
          <cell r="AU311">
            <v>20.14</v>
          </cell>
          <cell r="AV311">
            <v>140.89999999999998</v>
          </cell>
          <cell r="AW311">
            <v>50</v>
          </cell>
          <cell r="AX311"/>
          <cell r="AY311"/>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2</v>
          </cell>
          <cell r="BQ311">
            <v>0</v>
          </cell>
          <cell r="BR311">
            <v>1</v>
          </cell>
          <cell r="BS311">
            <v>0</v>
          </cell>
          <cell r="BT311">
            <v>3</v>
          </cell>
          <cell r="BU311">
            <v>0</v>
          </cell>
          <cell r="BV311"/>
          <cell r="BW311"/>
          <cell r="BX311">
            <v>6</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2</v>
          </cell>
          <cell r="CP311">
            <v>1</v>
          </cell>
          <cell r="CQ311">
            <v>3</v>
          </cell>
          <cell r="CR311">
            <v>1</v>
          </cell>
          <cell r="CS311">
            <v>4</v>
          </cell>
          <cell r="CT311">
            <v>2</v>
          </cell>
          <cell r="CU311"/>
          <cell r="CV311"/>
          <cell r="CW311"/>
          <cell r="CX311"/>
          <cell r="CY311"/>
          <cell r="CZ311"/>
          <cell r="DA311"/>
          <cell r="DB311"/>
          <cell r="DC311"/>
          <cell r="DD311"/>
          <cell r="DE311"/>
          <cell r="DF311"/>
          <cell r="DG311"/>
          <cell r="DH311">
            <v>0</v>
          </cell>
          <cell r="DI311">
            <v>0</v>
          </cell>
          <cell r="DJ311">
            <v>0</v>
          </cell>
          <cell r="DK311">
            <v>0</v>
          </cell>
          <cell r="DL311">
            <v>0</v>
          </cell>
          <cell r="DM311">
            <v>2</v>
          </cell>
          <cell r="DN311">
            <v>2</v>
          </cell>
          <cell r="DO311">
            <v>3</v>
          </cell>
          <cell r="DP311">
            <v>3</v>
          </cell>
          <cell r="DQ311">
            <v>6</v>
          </cell>
          <cell r="DR311">
            <v>5</v>
          </cell>
          <cell r="DS311"/>
          <cell r="DT311"/>
          <cell r="DU311"/>
          <cell r="DV311"/>
          <cell r="DW311"/>
          <cell r="DX311"/>
          <cell r="DY311"/>
          <cell r="DZ311"/>
          <cell r="EA311"/>
          <cell r="EB311"/>
          <cell r="EC311"/>
          <cell r="ED311"/>
          <cell r="EE311"/>
          <cell r="EF311"/>
          <cell r="EG311">
            <v>0</v>
          </cell>
          <cell r="EH311">
            <v>0</v>
          </cell>
          <cell r="EI311">
            <v>0</v>
          </cell>
          <cell r="EJ311">
            <v>0</v>
          </cell>
          <cell r="EK311">
            <v>0</v>
          </cell>
          <cell r="EL311">
            <v>0</v>
          </cell>
          <cell r="EM311">
            <v>0</v>
          </cell>
          <cell r="EN311">
            <v>0</v>
          </cell>
          <cell r="EO311">
            <v>0</v>
          </cell>
          <cell r="EP311">
            <v>0</v>
          </cell>
          <cell r="EQ311">
            <v>0</v>
          </cell>
          <cell r="ER311">
            <v>0</v>
          </cell>
          <cell r="ES311"/>
          <cell r="ET311"/>
          <cell r="EU311"/>
          <cell r="EV311"/>
          <cell r="EW311"/>
          <cell r="EX311"/>
          <cell r="EY311"/>
          <cell r="EZ311"/>
          <cell r="FA311"/>
          <cell r="FB311"/>
          <cell r="FC311"/>
          <cell r="FD311"/>
          <cell r="FE311">
            <v>0</v>
          </cell>
          <cell r="FF311">
            <v>0</v>
          </cell>
          <cell r="FG311">
            <v>0</v>
          </cell>
          <cell r="FH311">
            <v>0</v>
          </cell>
          <cell r="FI311">
            <v>0</v>
          </cell>
          <cell r="FJ311">
            <v>0</v>
          </cell>
          <cell r="FK311">
            <v>0</v>
          </cell>
          <cell r="FL311">
            <v>0</v>
          </cell>
          <cell r="FM311">
            <v>0</v>
          </cell>
          <cell r="FN311">
            <v>0</v>
          </cell>
          <cell r="FO311">
            <v>0</v>
          </cell>
          <cell r="FP311">
            <v>0</v>
          </cell>
          <cell r="FQ311"/>
          <cell r="FR311"/>
          <cell r="FS311"/>
          <cell r="FT311"/>
          <cell r="FU311"/>
          <cell r="FV311"/>
          <cell r="FW311"/>
          <cell r="FX311"/>
          <cell r="FY311"/>
          <cell r="FZ311"/>
          <cell r="GA311"/>
          <cell r="GB311"/>
          <cell r="GC311">
            <v>0</v>
          </cell>
          <cell r="GD311">
            <v>0</v>
          </cell>
          <cell r="GE311">
            <v>0</v>
          </cell>
          <cell r="GF311">
            <v>0</v>
          </cell>
          <cell r="GG311">
            <v>0</v>
          </cell>
          <cell r="GH311">
            <v>0</v>
          </cell>
          <cell r="GI311">
            <v>0</v>
          </cell>
          <cell r="GJ311">
            <v>0</v>
          </cell>
          <cell r="GK311">
            <v>0</v>
          </cell>
          <cell r="GL311">
            <v>0</v>
          </cell>
          <cell r="GM311">
            <v>0</v>
          </cell>
          <cell r="GN311">
            <v>0</v>
          </cell>
          <cell r="GO311"/>
          <cell r="GP311">
            <v>0</v>
          </cell>
          <cell r="GQ311">
            <v>0</v>
          </cell>
          <cell r="GR311">
            <v>0</v>
          </cell>
          <cell r="GS311"/>
          <cell r="GT311"/>
          <cell r="GU311"/>
          <cell r="GV311"/>
          <cell r="GW311"/>
          <cell r="GX311"/>
          <cell r="GY311"/>
          <cell r="GZ311"/>
          <cell r="HA311"/>
          <cell r="HB311"/>
          <cell r="HC311">
            <v>0</v>
          </cell>
          <cell r="HD311">
            <v>0</v>
          </cell>
          <cell r="HE311">
            <v>0</v>
          </cell>
          <cell r="HF311">
            <v>0</v>
          </cell>
          <cell r="HG311">
            <v>0</v>
          </cell>
          <cell r="HH311">
            <v>0</v>
          </cell>
          <cell r="HI311">
            <v>0</v>
          </cell>
          <cell r="HJ311"/>
          <cell r="HK311"/>
          <cell r="HL311"/>
          <cell r="HM311"/>
          <cell r="HN311"/>
          <cell r="HO311">
            <v>0</v>
          </cell>
          <cell r="HP311">
            <v>0</v>
          </cell>
          <cell r="HQ311">
            <v>0</v>
          </cell>
          <cell r="HR311">
            <v>0</v>
          </cell>
          <cell r="HS311">
            <v>0</v>
          </cell>
          <cell r="HT311"/>
          <cell r="HU311">
            <v>0</v>
          </cell>
          <cell r="HV311"/>
          <cell r="HW311">
            <v>0</v>
          </cell>
          <cell r="HX311"/>
          <cell r="HY311">
            <v>0</v>
          </cell>
          <cell r="HZ311">
            <v>0</v>
          </cell>
          <cell r="IA311">
            <v>0</v>
          </cell>
          <cell r="IB311">
            <v>283.74</v>
          </cell>
          <cell r="IC311">
            <v>0</v>
          </cell>
          <cell r="ID311">
            <v>28.374000000000002</v>
          </cell>
          <cell r="IE311">
            <v>0</v>
          </cell>
          <cell r="IF311">
            <v>0</v>
          </cell>
          <cell r="IG311">
            <v>0</v>
          </cell>
          <cell r="IH311">
            <v>0</v>
          </cell>
          <cell r="II311">
            <v>0</v>
          </cell>
          <cell r="IJ311"/>
          <cell r="IK311"/>
          <cell r="IL311"/>
          <cell r="IM311">
            <v>70.34666666666665</v>
          </cell>
          <cell r="IN311">
            <v>0</v>
          </cell>
        </row>
        <row r="312">
          <cell r="A312">
            <v>309</v>
          </cell>
          <cell r="B312" t="str">
            <v>Dinajpur Dakshin</v>
          </cell>
          <cell r="C312" t="str">
            <v>WEST BENGAL</v>
          </cell>
          <cell r="D312" t="str">
            <v>East</v>
          </cell>
          <cell r="E312" t="str">
            <v>Maheshwari Traders</v>
          </cell>
          <cell r="F312"/>
          <cell r="G312"/>
          <cell r="H312">
            <v>0.5</v>
          </cell>
          <cell r="I312"/>
          <cell r="J312" t="str">
            <v>Medium</v>
          </cell>
          <cell r="K312"/>
          <cell r="L312"/>
          <cell r="M312"/>
          <cell r="N312" t="str">
            <v>Partha Mondal</v>
          </cell>
          <cell r="O312">
            <v>0</v>
          </cell>
          <cell r="P312">
            <v>3000</v>
          </cell>
          <cell r="Q312">
            <v>0</v>
          </cell>
          <cell r="R312">
            <v>0</v>
          </cell>
          <cell r="S312">
            <v>0</v>
          </cell>
          <cell r="T312">
            <v>0</v>
          </cell>
          <cell r="U312">
            <v>0</v>
          </cell>
          <cell r="V312">
            <v>3</v>
          </cell>
          <cell r="W312">
            <v>0</v>
          </cell>
          <cell r="X312">
            <v>400</v>
          </cell>
          <cell r="Y312">
            <v>7.4075E-3</v>
          </cell>
          <cell r="Z312">
            <v>0.13333333333333333</v>
          </cell>
          <cell r="AA312">
            <v>9.8766666666666664E-4</v>
          </cell>
          <cell r="AB312">
            <v>0</v>
          </cell>
          <cell r="AC312">
            <v>0</v>
          </cell>
          <cell r="AD312">
            <v>0</v>
          </cell>
          <cell r="AE312">
            <v>0</v>
          </cell>
          <cell r="AF312">
            <v>0</v>
          </cell>
          <cell r="AG312">
            <v>0</v>
          </cell>
          <cell r="AH312">
            <v>0</v>
          </cell>
          <cell r="AI312">
            <v>0</v>
          </cell>
          <cell r="AJ312">
            <v>0</v>
          </cell>
          <cell r="AK312">
            <v>0</v>
          </cell>
          <cell r="AL312">
            <v>0</v>
          </cell>
          <cell r="AM312">
            <v>25.020000000000003</v>
          </cell>
          <cell r="AN312">
            <v>0</v>
          </cell>
          <cell r="AO312">
            <v>0</v>
          </cell>
          <cell r="AP312">
            <v>0</v>
          </cell>
          <cell r="AQ312">
            <v>0</v>
          </cell>
          <cell r="AR312">
            <v>0</v>
          </cell>
          <cell r="AS312">
            <v>0</v>
          </cell>
          <cell r="AT312">
            <v>24.71</v>
          </cell>
          <cell r="AU312">
            <v>4.92</v>
          </cell>
          <cell r="AV312">
            <v>0</v>
          </cell>
          <cell r="AW312">
            <v>0</v>
          </cell>
          <cell r="AX312"/>
          <cell r="AY312"/>
          <cell r="AZ312">
            <v>0</v>
          </cell>
          <cell r="BA312">
            <v>0</v>
          </cell>
          <cell r="BB312">
            <v>0</v>
          </cell>
          <cell r="BC312">
            <v>0</v>
          </cell>
          <cell r="BD312">
            <v>0</v>
          </cell>
          <cell r="BE312">
            <v>0</v>
          </cell>
          <cell r="BF312">
            <v>0</v>
          </cell>
          <cell r="BG312">
            <v>0</v>
          </cell>
          <cell r="BH312">
            <v>0</v>
          </cell>
          <cell r="BI312">
            <v>0</v>
          </cell>
          <cell r="BJ312">
            <v>0</v>
          </cell>
          <cell r="BK312">
            <v>2</v>
          </cell>
          <cell r="BL312">
            <v>0</v>
          </cell>
          <cell r="BM312">
            <v>0</v>
          </cell>
          <cell r="BN312">
            <v>0</v>
          </cell>
          <cell r="BO312">
            <v>0</v>
          </cell>
          <cell r="BP312">
            <v>0</v>
          </cell>
          <cell r="BQ312">
            <v>0</v>
          </cell>
          <cell r="BR312">
            <v>1</v>
          </cell>
          <cell r="BS312">
            <v>0</v>
          </cell>
          <cell r="BT312">
            <v>0</v>
          </cell>
          <cell r="BU312">
            <v>0</v>
          </cell>
          <cell r="BV312"/>
          <cell r="BW312"/>
          <cell r="BX312">
            <v>3</v>
          </cell>
          <cell r="BY312">
            <v>0</v>
          </cell>
          <cell r="BZ312">
            <v>0</v>
          </cell>
          <cell r="CA312">
            <v>0</v>
          </cell>
          <cell r="CB312">
            <v>0</v>
          </cell>
          <cell r="CC312">
            <v>0</v>
          </cell>
          <cell r="CD312">
            <v>0</v>
          </cell>
          <cell r="CE312">
            <v>0</v>
          </cell>
          <cell r="CF312">
            <v>0</v>
          </cell>
          <cell r="CG312">
            <v>0</v>
          </cell>
          <cell r="CH312">
            <v>0</v>
          </cell>
          <cell r="CI312">
            <v>0</v>
          </cell>
          <cell r="CJ312">
            <v>2</v>
          </cell>
          <cell r="CK312">
            <v>0</v>
          </cell>
          <cell r="CL312">
            <v>0</v>
          </cell>
          <cell r="CM312">
            <v>0</v>
          </cell>
          <cell r="CN312">
            <v>0</v>
          </cell>
          <cell r="CO312">
            <v>0</v>
          </cell>
          <cell r="CP312">
            <v>0</v>
          </cell>
          <cell r="CQ312">
            <v>1</v>
          </cell>
          <cell r="CR312">
            <v>1</v>
          </cell>
          <cell r="CS312">
            <v>0</v>
          </cell>
          <cell r="CT312">
            <v>0</v>
          </cell>
          <cell r="CU312"/>
          <cell r="CV312"/>
          <cell r="CW312"/>
          <cell r="CX312"/>
          <cell r="CY312"/>
          <cell r="CZ312"/>
          <cell r="DA312"/>
          <cell r="DB312"/>
          <cell r="DC312"/>
          <cell r="DD312"/>
          <cell r="DE312"/>
          <cell r="DF312"/>
          <cell r="DG312"/>
          <cell r="DH312">
            <v>2</v>
          </cell>
          <cell r="DI312">
            <v>2</v>
          </cell>
          <cell r="DJ312">
            <v>2</v>
          </cell>
          <cell r="DK312">
            <v>0</v>
          </cell>
          <cell r="DL312">
            <v>0</v>
          </cell>
          <cell r="DM312">
            <v>0</v>
          </cell>
          <cell r="DN312">
            <v>0</v>
          </cell>
          <cell r="DO312">
            <v>1</v>
          </cell>
          <cell r="DP312">
            <v>1</v>
          </cell>
          <cell r="DQ312">
            <v>1</v>
          </cell>
          <cell r="DR312">
            <v>1</v>
          </cell>
          <cell r="DS312"/>
          <cell r="DT312"/>
          <cell r="DU312"/>
          <cell r="DV312"/>
          <cell r="DW312"/>
          <cell r="DX312"/>
          <cell r="DY312"/>
          <cell r="DZ312"/>
          <cell r="EA312"/>
          <cell r="EB312"/>
          <cell r="EC312"/>
          <cell r="ED312"/>
          <cell r="EE312"/>
          <cell r="EF312"/>
          <cell r="EG312">
            <v>0</v>
          </cell>
          <cell r="EH312">
            <v>0</v>
          </cell>
          <cell r="EI312">
            <v>0</v>
          </cell>
          <cell r="EJ312">
            <v>0</v>
          </cell>
          <cell r="EK312">
            <v>0</v>
          </cell>
          <cell r="EL312">
            <v>0</v>
          </cell>
          <cell r="EM312">
            <v>0</v>
          </cell>
          <cell r="EN312">
            <v>0</v>
          </cell>
          <cell r="EO312">
            <v>0</v>
          </cell>
          <cell r="EP312">
            <v>0</v>
          </cell>
          <cell r="EQ312">
            <v>0</v>
          </cell>
          <cell r="ER312">
            <v>0</v>
          </cell>
          <cell r="ES312"/>
          <cell r="ET312"/>
          <cell r="EU312"/>
          <cell r="EV312"/>
          <cell r="EW312"/>
          <cell r="EX312"/>
          <cell r="EY312"/>
          <cell r="EZ312"/>
          <cell r="FA312"/>
          <cell r="FB312"/>
          <cell r="FC312"/>
          <cell r="FD312"/>
          <cell r="FE312">
            <v>0</v>
          </cell>
          <cell r="FF312">
            <v>0</v>
          </cell>
          <cell r="FG312">
            <v>0</v>
          </cell>
          <cell r="FH312">
            <v>0</v>
          </cell>
          <cell r="FI312">
            <v>0</v>
          </cell>
          <cell r="FJ312">
            <v>0</v>
          </cell>
          <cell r="FK312">
            <v>0</v>
          </cell>
          <cell r="FL312">
            <v>0</v>
          </cell>
          <cell r="FM312">
            <v>0</v>
          </cell>
          <cell r="FN312">
            <v>0</v>
          </cell>
          <cell r="FO312">
            <v>0</v>
          </cell>
          <cell r="FP312">
            <v>0</v>
          </cell>
          <cell r="FQ312"/>
          <cell r="FR312"/>
          <cell r="FS312"/>
          <cell r="FT312"/>
          <cell r="FU312"/>
          <cell r="FV312"/>
          <cell r="FW312"/>
          <cell r="FX312"/>
          <cell r="FY312"/>
          <cell r="FZ312"/>
          <cell r="GA312"/>
          <cell r="GB312"/>
          <cell r="GC312">
            <v>0</v>
          </cell>
          <cell r="GD312">
            <v>0</v>
          </cell>
          <cell r="GE312">
            <v>0</v>
          </cell>
          <cell r="GF312">
            <v>0</v>
          </cell>
          <cell r="GG312">
            <v>0</v>
          </cell>
          <cell r="GH312">
            <v>0</v>
          </cell>
          <cell r="GI312">
            <v>0</v>
          </cell>
          <cell r="GJ312">
            <v>0</v>
          </cell>
          <cell r="GK312">
            <v>0</v>
          </cell>
          <cell r="GL312">
            <v>0</v>
          </cell>
          <cell r="GM312">
            <v>0</v>
          </cell>
          <cell r="GN312">
            <v>0</v>
          </cell>
          <cell r="GO312"/>
          <cell r="GP312">
            <v>0</v>
          </cell>
          <cell r="GQ312">
            <v>0</v>
          </cell>
          <cell r="GR312">
            <v>0</v>
          </cell>
          <cell r="GS312"/>
          <cell r="GT312"/>
          <cell r="GU312"/>
          <cell r="GV312"/>
          <cell r="GW312"/>
          <cell r="GX312"/>
          <cell r="GY312"/>
          <cell r="GZ312"/>
          <cell r="HA312"/>
          <cell r="HB312"/>
          <cell r="HC312">
            <v>0</v>
          </cell>
          <cell r="HD312">
            <v>0</v>
          </cell>
          <cell r="HE312">
            <v>0</v>
          </cell>
          <cell r="HF312">
            <v>0</v>
          </cell>
          <cell r="HG312">
            <v>0</v>
          </cell>
          <cell r="HH312">
            <v>0</v>
          </cell>
          <cell r="HI312">
            <v>0</v>
          </cell>
          <cell r="HJ312"/>
          <cell r="HK312"/>
          <cell r="HL312"/>
          <cell r="HM312"/>
          <cell r="HN312"/>
          <cell r="HO312">
            <v>0</v>
          </cell>
          <cell r="HP312">
            <v>0</v>
          </cell>
          <cell r="HQ312">
            <v>0</v>
          </cell>
          <cell r="HR312">
            <v>0</v>
          </cell>
          <cell r="HS312">
            <v>0</v>
          </cell>
          <cell r="HT312"/>
          <cell r="HU312">
            <v>0</v>
          </cell>
          <cell r="HV312"/>
          <cell r="HW312">
            <v>0</v>
          </cell>
          <cell r="HX312"/>
          <cell r="HY312">
            <v>0</v>
          </cell>
          <cell r="HZ312">
            <v>0</v>
          </cell>
          <cell r="IA312">
            <v>25.020000000000003</v>
          </cell>
          <cell r="IB312">
            <v>29.630000000000003</v>
          </cell>
          <cell r="IC312">
            <v>2.0850000000000004</v>
          </cell>
          <cell r="ID312">
            <v>2.9630000000000001</v>
          </cell>
          <cell r="IE312">
            <v>0</v>
          </cell>
          <cell r="IF312">
            <v>0</v>
          </cell>
          <cell r="IG312">
            <v>0</v>
          </cell>
          <cell r="IH312">
            <v>8.3400000000000016</v>
          </cell>
          <cell r="II312">
            <v>0</v>
          </cell>
          <cell r="IJ312"/>
          <cell r="IK312"/>
          <cell r="IL312"/>
          <cell r="IM312">
            <v>1.64</v>
          </cell>
          <cell r="IN312">
            <v>0</v>
          </cell>
        </row>
        <row r="313">
          <cell r="A313">
            <v>310</v>
          </cell>
          <cell r="B313" t="str">
            <v>DARJEELING</v>
          </cell>
          <cell r="C313" t="str">
            <v>WEST BENGAL</v>
          </cell>
          <cell r="D313" t="str">
            <v>East</v>
          </cell>
          <cell r="E313" t="str">
            <v>SILIGURI BUILDERS STORES</v>
          </cell>
          <cell r="F313"/>
          <cell r="G313"/>
          <cell r="H313">
            <v>1</v>
          </cell>
          <cell r="I313"/>
          <cell r="J313" t="str">
            <v>High</v>
          </cell>
          <cell r="K313"/>
          <cell r="L313"/>
          <cell r="M313" t="str">
            <v>Abu Hossain</v>
          </cell>
          <cell r="N313"/>
          <cell r="O313">
            <v>0</v>
          </cell>
          <cell r="P313">
            <v>5000</v>
          </cell>
          <cell r="Q313">
            <v>0</v>
          </cell>
          <cell r="R313">
            <v>0</v>
          </cell>
          <cell r="S313">
            <v>0</v>
          </cell>
          <cell r="T313">
            <v>0</v>
          </cell>
          <cell r="U313">
            <v>0</v>
          </cell>
          <cell r="V313">
            <v>4</v>
          </cell>
          <cell r="W313">
            <v>0</v>
          </cell>
          <cell r="X313">
            <v>600</v>
          </cell>
          <cell r="Y313">
            <v>1.516E-2</v>
          </cell>
          <cell r="Z313">
            <v>0.12</v>
          </cell>
          <cell r="AA313">
            <v>1.8192E-3</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4.5</v>
          </cell>
          <cell r="AU313">
            <v>4.4000000000000004</v>
          </cell>
          <cell r="AV313">
            <v>2.06</v>
          </cell>
          <cell r="AW313">
            <v>80</v>
          </cell>
          <cell r="AX313"/>
          <cell r="AY313"/>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1</v>
          </cell>
          <cell r="BS313">
            <v>1</v>
          </cell>
          <cell r="BT313">
            <v>0</v>
          </cell>
          <cell r="BU313">
            <v>2</v>
          </cell>
          <cell r="BV313"/>
          <cell r="BW313"/>
          <cell r="BX313">
            <v>4</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1</v>
          </cell>
          <cell r="CR313">
            <v>1</v>
          </cell>
          <cell r="CS313">
            <v>1</v>
          </cell>
          <cell r="CT313">
            <v>3</v>
          </cell>
          <cell r="CU313"/>
          <cell r="CV313"/>
          <cell r="CW313"/>
          <cell r="CX313"/>
          <cell r="CY313"/>
          <cell r="CZ313"/>
          <cell r="DA313"/>
          <cell r="DB313"/>
          <cell r="DC313"/>
          <cell r="DD313"/>
          <cell r="DE313"/>
          <cell r="DF313"/>
          <cell r="DG313"/>
          <cell r="DH313">
            <v>0</v>
          </cell>
          <cell r="DI313">
            <v>0</v>
          </cell>
          <cell r="DJ313">
            <v>0</v>
          </cell>
          <cell r="DK313">
            <v>0</v>
          </cell>
          <cell r="DL313">
            <v>0</v>
          </cell>
          <cell r="DM313">
            <v>0</v>
          </cell>
          <cell r="DN313">
            <v>0</v>
          </cell>
          <cell r="DO313">
            <v>1</v>
          </cell>
          <cell r="DP313">
            <v>2</v>
          </cell>
          <cell r="DQ313">
            <v>2</v>
          </cell>
          <cell r="DR313">
            <v>4</v>
          </cell>
          <cell r="DS313"/>
          <cell r="DT313"/>
          <cell r="DU313"/>
          <cell r="DV313"/>
          <cell r="DW313"/>
          <cell r="DX313"/>
          <cell r="DY313"/>
          <cell r="DZ313"/>
          <cell r="EA313"/>
          <cell r="EB313"/>
          <cell r="EC313"/>
          <cell r="ED313"/>
          <cell r="EE313"/>
          <cell r="EF313"/>
          <cell r="EG313">
            <v>0</v>
          </cell>
          <cell r="EH313">
            <v>0</v>
          </cell>
          <cell r="EI313">
            <v>0</v>
          </cell>
          <cell r="EJ313">
            <v>0</v>
          </cell>
          <cell r="EK313">
            <v>0</v>
          </cell>
          <cell r="EL313">
            <v>0</v>
          </cell>
          <cell r="EM313">
            <v>0</v>
          </cell>
          <cell r="EN313">
            <v>0</v>
          </cell>
          <cell r="EO313">
            <v>0</v>
          </cell>
          <cell r="EP313">
            <v>0</v>
          </cell>
          <cell r="EQ313">
            <v>0</v>
          </cell>
          <cell r="ER313">
            <v>0</v>
          </cell>
          <cell r="ES313"/>
          <cell r="ET313"/>
          <cell r="EU313"/>
          <cell r="EV313"/>
          <cell r="EW313"/>
          <cell r="EX313"/>
          <cell r="EY313"/>
          <cell r="EZ313"/>
          <cell r="FA313"/>
          <cell r="FB313"/>
          <cell r="FC313"/>
          <cell r="FD313"/>
          <cell r="FE313">
            <v>0</v>
          </cell>
          <cell r="FF313">
            <v>0</v>
          </cell>
          <cell r="FG313">
            <v>0</v>
          </cell>
          <cell r="FH313">
            <v>0</v>
          </cell>
          <cell r="FI313">
            <v>0</v>
          </cell>
          <cell r="FJ313">
            <v>0</v>
          </cell>
          <cell r="FK313">
            <v>0</v>
          </cell>
          <cell r="FL313">
            <v>0</v>
          </cell>
          <cell r="FM313">
            <v>0</v>
          </cell>
          <cell r="FN313">
            <v>0</v>
          </cell>
          <cell r="FO313">
            <v>0</v>
          </cell>
          <cell r="FP313">
            <v>0</v>
          </cell>
          <cell r="FQ313"/>
          <cell r="FR313"/>
          <cell r="FS313"/>
          <cell r="FT313"/>
          <cell r="FU313"/>
          <cell r="FV313"/>
          <cell r="FW313"/>
          <cell r="FX313"/>
          <cell r="FY313"/>
          <cell r="FZ313"/>
          <cell r="GA313"/>
          <cell r="GB313"/>
          <cell r="GC313">
            <v>0</v>
          </cell>
          <cell r="GD313">
            <v>0</v>
          </cell>
          <cell r="GE313">
            <v>0</v>
          </cell>
          <cell r="GF313">
            <v>0</v>
          </cell>
          <cell r="GG313">
            <v>0</v>
          </cell>
          <cell r="GH313">
            <v>0</v>
          </cell>
          <cell r="GI313">
            <v>0</v>
          </cell>
          <cell r="GJ313">
            <v>0</v>
          </cell>
          <cell r="GK313">
            <v>0</v>
          </cell>
          <cell r="GL313">
            <v>0</v>
          </cell>
          <cell r="GM313">
            <v>0</v>
          </cell>
          <cell r="GN313">
            <v>0</v>
          </cell>
          <cell r="GO313"/>
          <cell r="GP313">
            <v>0</v>
          </cell>
          <cell r="GQ313">
            <v>0</v>
          </cell>
          <cell r="GR313">
            <v>0</v>
          </cell>
          <cell r="GS313"/>
          <cell r="GT313"/>
          <cell r="GU313"/>
          <cell r="GV313"/>
          <cell r="GW313"/>
          <cell r="GX313"/>
          <cell r="GY313"/>
          <cell r="GZ313"/>
          <cell r="HA313"/>
          <cell r="HB313"/>
          <cell r="HC313">
            <v>0</v>
          </cell>
          <cell r="HD313">
            <v>0</v>
          </cell>
          <cell r="HE313">
            <v>0</v>
          </cell>
          <cell r="HF313">
            <v>0</v>
          </cell>
          <cell r="HG313">
            <v>0</v>
          </cell>
          <cell r="HH313">
            <v>0</v>
          </cell>
          <cell r="HI313">
            <v>1</v>
          </cell>
          <cell r="HJ313"/>
          <cell r="HK313"/>
          <cell r="HL313"/>
          <cell r="HM313"/>
          <cell r="HN313"/>
          <cell r="HO313">
            <v>0</v>
          </cell>
          <cell r="HP313">
            <v>0</v>
          </cell>
          <cell r="HQ313">
            <v>0</v>
          </cell>
          <cell r="HR313">
            <v>0</v>
          </cell>
          <cell r="HS313">
            <v>0</v>
          </cell>
          <cell r="HT313"/>
          <cell r="HU313">
            <v>0</v>
          </cell>
          <cell r="HV313"/>
          <cell r="HW313">
            <v>0</v>
          </cell>
          <cell r="HX313"/>
          <cell r="HY313">
            <v>0</v>
          </cell>
          <cell r="HZ313">
            <v>0</v>
          </cell>
          <cell r="IA313">
            <v>0</v>
          </cell>
          <cell r="IB313">
            <v>90.960000000000008</v>
          </cell>
          <cell r="IC313">
            <v>0</v>
          </cell>
          <cell r="ID313">
            <v>9.0960000000000001</v>
          </cell>
          <cell r="IE313">
            <v>0</v>
          </cell>
          <cell r="IF313">
            <v>0</v>
          </cell>
          <cell r="IG313">
            <v>0</v>
          </cell>
          <cell r="IH313">
            <v>0</v>
          </cell>
          <cell r="II313">
            <v>0</v>
          </cell>
          <cell r="IJ313"/>
          <cell r="IK313"/>
          <cell r="IL313"/>
          <cell r="IM313">
            <v>28.820000000000004</v>
          </cell>
          <cell r="IN313">
            <v>0</v>
          </cell>
        </row>
        <row r="314">
          <cell r="A314">
            <v>311</v>
          </cell>
          <cell r="B314" t="str">
            <v>Jalpaiguri</v>
          </cell>
          <cell r="C314" t="str">
            <v>WEST BENGAL</v>
          </cell>
          <cell r="D314" t="str">
            <v>East</v>
          </cell>
          <cell r="E314" t="str">
            <v>SILIGURI BUILDERS STORES</v>
          </cell>
          <cell r="F314"/>
          <cell r="G314"/>
          <cell r="H314">
            <v>0.5</v>
          </cell>
          <cell r="I314"/>
          <cell r="J314" t="str">
            <v>Medium</v>
          </cell>
          <cell r="K314"/>
          <cell r="L314"/>
          <cell r="M314" t="str">
            <v>Abu Hossain</v>
          </cell>
          <cell r="N314"/>
          <cell r="O314">
            <v>0</v>
          </cell>
          <cell r="P314">
            <v>4500</v>
          </cell>
          <cell r="Q314">
            <v>0</v>
          </cell>
          <cell r="R314">
            <v>0</v>
          </cell>
          <cell r="S314">
            <v>0</v>
          </cell>
          <cell r="T314">
            <v>0</v>
          </cell>
          <cell r="U314">
            <v>0</v>
          </cell>
          <cell r="V314">
            <v>5</v>
          </cell>
          <cell r="W314">
            <v>0</v>
          </cell>
          <cell r="X314">
            <v>430</v>
          </cell>
          <cell r="Y314">
            <v>1.8332558139534882E-2</v>
          </cell>
          <cell r="Z314">
            <v>9.555555555555556E-2</v>
          </cell>
          <cell r="AA314">
            <v>1.7517777777777777E-3</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6</v>
          </cell>
          <cell r="AU314">
            <v>18.059999999999999</v>
          </cell>
          <cell r="AV314">
            <v>44.769999999999996</v>
          </cell>
          <cell r="AW314">
            <v>10</v>
          </cell>
          <cell r="AX314"/>
          <cell r="AY314"/>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1</v>
          </cell>
          <cell r="BS314">
            <v>2</v>
          </cell>
          <cell r="BT314">
            <v>1</v>
          </cell>
          <cell r="BU314">
            <v>1</v>
          </cell>
          <cell r="BV314"/>
          <cell r="BW314"/>
          <cell r="BX314">
            <v>5</v>
          </cell>
          <cell r="BY314">
            <v>0</v>
          </cell>
          <cell r="BZ314">
            <v>0</v>
          </cell>
          <cell r="CA314">
            <v>0</v>
          </cell>
          <cell r="CB314">
            <v>0</v>
          </cell>
          <cell r="CC314">
            <v>0</v>
          </cell>
          <cell r="CD314">
            <v>0</v>
          </cell>
          <cell r="CE314">
            <v>0</v>
          </cell>
          <cell r="CF314">
            <v>0</v>
          </cell>
          <cell r="CG314">
            <v>0</v>
          </cell>
          <cell r="CH314">
            <v>0</v>
          </cell>
          <cell r="CI314">
            <v>0</v>
          </cell>
          <cell r="CJ314">
            <v>0</v>
          </cell>
          <cell r="CK314">
            <v>0</v>
          </cell>
          <cell r="CL314">
            <v>0</v>
          </cell>
          <cell r="CM314">
            <v>0</v>
          </cell>
          <cell r="CN314">
            <v>0</v>
          </cell>
          <cell r="CO314">
            <v>0</v>
          </cell>
          <cell r="CP314">
            <v>0</v>
          </cell>
          <cell r="CQ314">
            <v>1</v>
          </cell>
          <cell r="CR314">
            <v>3</v>
          </cell>
          <cell r="CS314">
            <v>4</v>
          </cell>
          <cell r="CT314">
            <v>4</v>
          </cell>
          <cell r="CU314"/>
          <cell r="CV314"/>
          <cell r="CW314"/>
          <cell r="CX314"/>
          <cell r="CY314"/>
          <cell r="CZ314"/>
          <cell r="DA314"/>
          <cell r="DB314"/>
          <cell r="DC314"/>
          <cell r="DD314"/>
          <cell r="DE314"/>
          <cell r="DF314"/>
          <cell r="DG314"/>
          <cell r="DH314">
            <v>0</v>
          </cell>
          <cell r="DI314">
            <v>0</v>
          </cell>
          <cell r="DJ314">
            <v>0</v>
          </cell>
          <cell r="DK314">
            <v>0</v>
          </cell>
          <cell r="DL314">
            <v>0</v>
          </cell>
          <cell r="DM314">
            <v>0</v>
          </cell>
          <cell r="DN314">
            <v>0</v>
          </cell>
          <cell r="DO314">
            <v>1</v>
          </cell>
          <cell r="DP314">
            <v>3</v>
          </cell>
          <cell r="DQ314">
            <v>4</v>
          </cell>
          <cell r="DR314">
            <v>5</v>
          </cell>
          <cell r="DS314"/>
          <cell r="DT314"/>
          <cell r="DU314"/>
          <cell r="DV314"/>
          <cell r="DW314"/>
          <cell r="DX314"/>
          <cell r="DY314"/>
          <cell r="DZ314"/>
          <cell r="EA314"/>
          <cell r="EB314"/>
          <cell r="EC314"/>
          <cell r="ED314"/>
          <cell r="EE314"/>
          <cell r="EF314"/>
          <cell r="EG314">
            <v>0</v>
          </cell>
          <cell r="EH314">
            <v>0</v>
          </cell>
          <cell r="EI314">
            <v>0</v>
          </cell>
          <cell r="EJ314">
            <v>0</v>
          </cell>
          <cell r="EK314">
            <v>0</v>
          </cell>
          <cell r="EL314">
            <v>0</v>
          </cell>
          <cell r="EM314">
            <v>0</v>
          </cell>
          <cell r="EN314">
            <v>0</v>
          </cell>
          <cell r="EO314">
            <v>0</v>
          </cell>
          <cell r="EP314">
            <v>0</v>
          </cell>
          <cell r="EQ314">
            <v>0</v>
          </cell>
          <cell r="ER314">
            <v>0</v>
          </cell>
          <cell r="ES314"/>
          <cell r="ET314"/>
          <cell r="EU314"/>
          <cell r="EV314"/>
          <cell r="EW314"/>
          <cell r="EX314"/>
          <cell r="EY314"/>
          <cell r="EZ314"/>
          <cell r="FA314"/>
          <cell r="FB314"/>
          <cell r="FC314"/>
          <cell r="FD314"/>
          <cell r="FE314">
            <v>0</v>
          </cell>
          <cell r="FF314">
            <v>0</v>
          </cell>
          <cell r="FG314">
            <v>0</v>
          </cell>
          <cell r="FH314">
            <v>0</v>
          </cell>
          <cell r="FI314">
            <v>0</v>
          </cell>
          <cell r="FJ314">
            <v>0</v>
          </cell>
          <cell r="FK314">
            <v>0</v>
          </cell>
          <cell r="FL314">
            <v>0</v>
          </cell>
          <cell r="FM314">
            <v>0</v>
          </cell>
          <cell r="FN314">
            <v>0</v>
          </cell>
          <cell r="FO314">
            <v>0</v>
          </cell>
          <cell r="FP314">
            <v>0</v>
          </cell>
          <cell r="FQ314"/>
          <cell r="FR314"/>
          <cell r="FS314"/>
          <cell r="FT314"/>
          <cell r="FU314"/>
          <cell r="FV314"/>
          <cell r="FW314"/>
          <cell r="FX314"/>
          <cell r="FY314"/>
          <cell r="FZ314"/>
          <cell r="GA314"/>
          <cell r="GB314"/>
          <cell r="GC314">
            <v>0</v>
          </cell>
          <cell r="GD314">
            <v>0</v>
          </cell>
          <cell r="GE314">
            <v>0</v>
          </cell>
          <cell r="GF314">
            <v>0</v>
          </cell>
          <cell r="GG314">
            <v>0</v>
          </cell>
          <cell r="GH314">
            <v>0</v>
          </cell>
          <cell r="GI314">
            <v>0</v>
          </cell>
          <cell r="GJ314">
            <v>0</v>
          </cell>
          <cell r="GK314">
            <v>0</v>
          </cell>
          <cell r="GL314">
            <v>0</v>
          </cell>
          <cell r="GM314">
            <v>0</v>
          </cell>
          <cell r="GN314">
            <v>0</v>
          </cell>
          <cell r="GO314"/>
          <cell r="GP314">
            <v>0</v>
          </cell>
          <cell r="GQ314">
            <v>0</v>
          </cell>
          <cell r="GR314">
            <v>0</v>
          </cell>
          <cell r="GS314"/>
          <cell r="GT314"/>
          <cell r="GU314"/>
          <cell r="GV314"/>
          <cell r="GW314"/>
          <cell r="GX314"/>
          <cell r="GY314"/>
          <cell r="GZ314"/>
          <cell r="HA314"/>
          <cell r="HB314"/>
          <cell r="HC314">
            <v>0</v>
          </cell>
          <cell r="HD314">
            <v>0</v>
          </cell>
          <cell r="HE314">
            <v>0</v>
          </cell>
          <cell r="HF314">
            <v>0</v>
          </cell>
          <cell r="HG314">
            <v>0</v>
          </cell>
          <cell r="HH314">
            <v>0</v>
          </cell>
          <cell r="HI314">
            <v>0</v>
          </cell>
          <cell r="HJ314"/>
          <cell r="HK314"/>
          <cell r="HL314"/>
          <cell r="HM314"/>
          <cell r="HN314"/>
          <cell r="HO314">
            <v>0</v>
          </cell>
          <cell r="HP314">
            <v>0</v>
          </cell>
          <cell r="HQ314">
            <v>0</v>
          </cell>
          <cell r="HR314">
            <v>0</v>
          </cell>
          <cell r="HS314">
            <v>0</v>
          </cell>
          <cell r="HT314"/>
          <cell r="HU314">
            <v>0</v>
          </cell>
          <cell r="HV314"/>
          <cell r="HW314">
            <v>0</v>
          </cell>
          <cell r="HX314"/>
          <cell r="HY314">
            <v>0</v>
          </cell>
          <cell r="HZ314">
            <v>0</v>
          </cell>
          <cell r="IA314">
            <v>0</v>
          </cell>
          <cell r="IB314">
            <v>78.83</v>
          </cell>
          <cell r="IC314">
            <v>0</v>
          </cell>
          <cell r="ID314">
            <v>7.883</v>
          </cell>
          <cell r="IE314">
            <v>0</v>
          </cell>
          <cell r="IF314">
            <v>0</v>
          </cell>
          <cell r="IG314">
            <v>0</v>
          </cell>
          <cell r="IH314">
            <v>0</v>
          </cell>
          <cell r="II314">
            <v>0</v>
          </cell>
          <cell r="IJ314"/>
          <cell r="IK314"/>
          <cell r="IL314"/>
          <cell r="IM314">
            <v>24.276666666666667</v>
          </cell>
          <cell r="IN314">
            <v>0</v>
          </cell>
        </row>
        <row r="315">
          <cell r="A315">
            <v>312</v>
          </cell>
          <cell r="B315" t="str">
            <v>Alipurduar</v>
          </cell>
          <cell r="C315" t="str">
            <v>WEST BENGAL</v>
          </cell>
          <cell r="D315" t="str">
            <v>East</v>
          </cell>
          <cell r="E315" t="str">
            <v>SILIGURI BUILDERS STORES</v>
          </cell>
          <cell r="F315"/>
          <cell r="G315"/>
          <cell r="H315">
            <v>0.5</v>
          </cell>
          <cell r="I315"/>
          <cell r="J315" t="str">
            <v>Medium</v>
          </cell>
          <cell r="K315"/>
          <cell r="L315"/>
          <cell r="M315" t="str">
            <v>Abu Hossain</v>
          </cell>
          <cell r="N315"/>
          <cell r="O315">
            <v>0</v>
          </cell>
          <cell r="P315">
            <v>2500</v>
          </cell>
          <cell r="Q315">
            <v>0</v>
          </cell>
          <cell r="R315">
            <v>0</v>
          </cell>
          <cell r="S315">
            <v>0</v>
          </cell>
          <cell r="T315">
            <v>0</v>
          </cell>
          <cell r="U315">
            <v>0</v>
          </cell>
          <cell r="V315">
            <v>1</v>
          </cell>
          <cell r="W315">
            <v>0</v>
          </cell>
          <cell r="X315">
            <v>0</v>
          </cell>
          <cell r="Y315" t="str">
            <v/>
          </cell>
          <cell r="Z315">
            <v>0</v>
          </cell>
          <cell r="AA315" t="str">
            <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16.5</v>
          </cell>
          <cell r="AW315">
            <v>0</v>
          </cell>
          <cell r="AX315"/>
          <cell r="AY315"/>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1</v>
          </cell>
          <cell r="BU315">
            <v>0</v>
          </cell>
          <cell r="BV315"/>
          <cell r="BW315"/>
          <cell r="BX315">
            <v>1</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1</v>
          </cell>
          <cell r="CT315">
            <v>0</v>
          </cell>
          <cell r="CU315"/>
          <cell r="CV315"/>
          <cell r="CW315"/>
          <cell r="CX315"/>
          <cell r="CY315"/>
          <cell r="CZ315"/>
          <cell r="DA315"/>
          <cell r="DB315"/>
          <cell r="DC315"/>
          <cell r="DD315"/>
          <cell r="DE315"/>
          <cell r="DF315"/>
          <cell r="DG315"/>
          <cell r="DH315">
            <v>0</v>
          </cell>
          <cell r="DI315">
            <v>0</v>
          </cell>
          <cell r="DJ315">
            <v>0</v>
          </cell>
          <cell r="DK315">
            <v>0</v>
          </cell>
          <cell r="DL315">
            <v>0</v>
          </cell>
          <cell r="DM315">
            <v>0</v>
          </cell>
          <cell r="DN315">
            <v>0</v>
          </cell>
          <cell r="DO315">
            <v>0</v>
          </cell>
          <cell r="DP315">
            <v>0</v>
          </cell>
          <cell r="DQ315">
            <v>1</v>
          </cell>
          <cell r="DR315">
            <v>1</v>
          </cell>
          <cell r="DS315"/>
          <cell r="DT315"/>
          <cell r="DU315"/>
          <cell r="DV315"/>
          <cell r="DW315"/>
          <cell r="DX315"/>
          <cell r="DY315"/>
          <cell r="DZ315"/>
          <cell r="EA315"/>
          <cell r="EB315"/>
          <cell r="EC315"/>
          <cell r="ED315"/>
          <cell r="EE315"/>
          <cell r="EF315"/>
          <cell r="EG315">
            <v>0</v>
          </cell>
          <cell r="EH315">
            <v>0</v>
          </cell>
          <cell r="EI315">
            <v>0</v>
          </cell>
          <cell r="EJ315">
            <v>0</v>
          </cell>
          <cell r="EK315">
            <v>0</v>
          </cell>
          <cell r="EL315">
            <v>0</v>
          </cell>
          <cell r="EM315">
            <v>0</v>
          </cell>
          <cell r="EN315">
            <v>0</v>
          </cell>
          <cell r="EO315">
            <v>0</v>
          </cell>
          <cell r="EP315">
            <v>0</v>
          </cell>
          <cell r="EQ315">
            <v>0</v>
          </cell>
          <cell r="ER315">
            <v>0</v>
          </cell>
          <cell r="ES315"/>
          <cell r="ET315"/>
          <cell r="EU315"/>
          <cell r="EV315"/>
          <cell r="EW315"/>
          <cell r="EX315"/>
          <cell r="EY315"/>
          <cell r="EZ315"/>
          <cell r="FA315"/>
          <cell r="FB315"/>
          <cell r="FC315"/>
          <cell r="FD315"/>
          <cell r="FE315">
            <v>0</v>
          </cell>
          <cell r="FF315">
            <v>0</v>
          </cell>
          <cell r="FG315">
            <v>0</v>
          </cell>
          <cell r="FH315">
            <v>0</v>
          </cell>
          <cell r="FI315">
            <v>0</v>
          </cell>
          <cell r="FJ315">
            <v>0</v>
          </cell>
          <cell r="FK315">
            <v>0</v>
          </cell>
          <cell r="FL315">
            <v>0</v>
          </cell>
          <cell r="FM315">
            <v>0</v>
          </cell>
          <cell r="FN315">
            <v>0</v>
          </cell>
          <cell r="FO315">
            <v>0</v>
          </cell>
          <cell r="FP315">
            <v>0</v>
          </cell>
          <cell r="FQ315"/>
          <cell r="FR315"/>
          <cell r="FS315"/>
          <cell r="FT315"/>
          <cell r="FU315"/>
          <cell r="FV315"/>
          <cell r="FW315"/>
          <cell r="FX315"/>
          <cell r="FY315"/>
          <cell r="FZ315"/>
          <cell r="GA315"/>
          <cell r="GB315"/>
          <cell r="GC315">
            <v>0</v>
          </cell>
          <cell r="GD315">
            <v>0</v>
          </cell>
          <cell r="GE315">
            <v>0</v>
          </cell>
          <cell r="GF315">
            <v>0</v>
          </cell>
          <cell r="GG315">
            <v>0</v>
          </cell>
          <cell r="GH315">
            <v>0</v>
          </cell>
          <cell r="GI315">
            <v>0</v>
          </cell>
          <cell r="GJ315">
            <v>0</v>
          </cell>
          <cell r="GK315">
            <v>0</v>
          </cell>
          <cell r="GL315">
            <v>0</v>
          </cell>
          <cell r="GM315">
            <v>0</v>
          </cell>
          <cell r="GN315">
            <v>0</v>
          </cell>
          <cell r="GO315"/>
          <cell r="GP315">
            <v>0</v>
          </cell>
          <cell r="GQ315">
            <v>0</v>
          </cell>
          <cell r="GR315">
            <v>0</v>
          </cell>
          <cell r="GS315"/>
          <cell r="GT315"/>
          <cell r="GU315"/>
          <cell r="GV315"/>
          <cell r="GW315"/>
          <cell r="GX315"/>
          <cell r="GY315"/>
          <cell r="GZ315"/>
          <cell r="HA315"/>
          <cell r="HB315"/>
          <cell r="HC315">
            <v>0</v>
          </cell>
          <cell r="HD315">
            <v>0</v>
          </cell>
          <cell r="HE315">
            <v>0</v>
          </cell>
          <cell r="HF315">
            <v>0</v>
          </cell>
          <cell r="HG315">
            <v>0</v>
          </cell>
          <cell r="HH315">
            <v>0</v>
          </cell>
          <cell r="HI315">
            <v>0</v>
          </cell>
          <cell r="HJ315"/>
          <cell r="HK315"/>
          <cell r="HL315"/>
          <cell r="HM315"/>
          <cell r="HN315"/>
          <cell r="HO315">
            <v>0</v>
          </cell>
          <cell r="HP315">
            <v>0</v>
          </cell>
          <cell r="HQ315">
            <v>0</v>
          </cell>
          <cell r="HR315">
            <v>0</v>
          </cell>
          <cell r="HS315">
            <v>0</v>
          </cell>
          <cell r="HT315"/>
          <cell r="HU315">
            <v>0</v>
          </cell>
          <cell r="HV315"/>
          <cell r="HW315">
            <v>0</v>
          </cell>
          <cell r="HX315"/>
          <cell r="HY315">
            <v>0</v>
          </cell>
          <cell r="HZ315">
            <v>0</v>
          </cell>
          <cell r="IA315">
            <v>0</v>
          </cell>
          <cell r="IB315">
            <v>16.5</v>
          </cell>
          <cell r="IC315">
            <v>0</v>
          </cell>
          <cell r="ID315">
            <v>1.65</v>
          </cell>
          <cell r="IE315">
            <v>0</v>
          </cell>
          <cell r="IF315">
            <v>0</v>
          </cell>
          <cell r="IG315">
            <v>0</v>
          </cell>
          <cell r="IH315">
            <v>0</v>
          </cell>
          <cell r="II315">
            <v>0</v>
          </cell>
          <cell r="IJ315"/>
          <cell r="IK315"/>
          <cell r="IL315"/>
          <cell r="IM315">
            <v>5.5</v>
          </cell>
          <cell r="IN315">
            <v>0</v>
          </cell>
        </row>
        <row r="316">
          <cell r="A316">
            <v>313</v>
          </cell>
          <cell r="B316" t="str">
            <v>Cooch Behar</v>
          </cell>
          <cell r="C316" t="str">
            <v>WEST BENGAL</v>
          </cell>
          <cell r="D316" t="str">
            <v>East</v>
          </cell>
          <cell r="E316" t="str">
            <v>SILIGURI BUILDERS STORES</v>
          </cell>
          <cell r="F316"/>
          <cell r="G316"/>
          <cell r="H316">
            <v>1</v>
          </cell>
          <cell r="I316"/>
          <cell r="J316" t="str">
            <v>High</v>
          </cell>
          <cell r="K316"/>
          <cell r="L316"/>
          <cell r="M316" t="str">
            <v>Abu Hossain</v>
          </cell>
          <cell r="N316"/>
          <cell r="O316">
            <v>0</v>
          </cell>
          <cell r="P316">
            <v>5000</v>
          </cell>
          <cell r="Q316">
            <v>0</v>
          </cell>
          <cell r="R316">
            <v>0</v>
          </cell>
          <cell r="S316">
            <v>0</v>
          </cell>
          <cell r="T316">
            <v>0</v>
          </cell>
          <cell r="U316">
            <v>0</v>
          </cell>
          <cell r="V316">
            <v>0</v>
          </cell>
          <cell r="W316">
            <v>0</v>
          </cell>
          <cell r="X316">
            <v>0</v>
          </cell>
          <cell r="Y316" t="str">
            <v/>
          </cell>
          <cell r="Z316">
            <v>0</v>
          </cell>
          <cell r="AA316" t="str">
            <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cell r="AY316"/>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cell r="BW316"/>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cell r="CV316"/>
          <cell r="CW316"/>
          <cell r="CX316"/>
          <cell r="CY316"/>
          <cell r="CZ316"/>
          <cell r="DA316"/>
          <cell r="DB316"/>
          <cell r="DC316"/>
          <cell r="DD316"/>
          <cell r="DE316"/>
          <cell r="DF316"/>
          <cell r="DG316"/>
          <cell r="DH316">
            <v>0</v>
          </cell>
          <cell r="DI316">
            <v>0</v>
          </cell>
          <cell r="DJ316">
            <v>0</v>
          </cell>
          <cell r="DK316">
            <v>0</v>
          </cell>
          <cell r="DL316">
            <v>0</v>
          </cell>
          <cell r="DM316">
            <v>0</v>
          </cell>
          <cell r="DN316">
            <v>0</v>
          </cell>
          <cell r="DO316">
            <v>0</v>
          </cell>
          <cell r="DP316">
            <v>0</v>
          </cell>
          <cell r="DQ316">
            <v>0</v>
          </cell>
          <cell r="DR316">
            <v>0</v>
          </cell>
          <cell r="DS316"/>
          <cell r="DT316"/>
          <cell r="DU316"/>
          <cell r="DV316"/>
          <cell r="DW316"/>
          <cell r="DX316"/>
          <cell r="DY316"/>
          <cell r="DZ316"/>
          <cell r="EA316"/>
          <cell r="EB316"/>
          <cell r="EC316"/>
          <cell r="ED316"/>
          <cell r="EE316"/>
          <cell r="EF316"/>
          <cell r="EG316">
            <v>0</v>
          </cell>
          <cell r="EH316">
            <v>0</v>
          </cell>
          <cell r="EI316">
            <v>0</v>
          </cell>
          <cell r="EJ316">
            <v>0</v>
          </cell>
          <cell r="EK316">
            <v>0</v>
          </cell>
          <cell r="EL316">
            <v>0</v>
          </cell>
          <cell r="EM316">
            <v>0</v>
          </cell>
          <cell r="EN316">
            <v>0</v>
          </cell>
          <cell r="EO316">
            <v>0</v>
          </cell>
          <cell r="EP316">
            <v>0</v>
          </cell>
          <cell r="EQ316">
            <v>0</v>
          </cell>
          <cell r="ER316">
            <v>0</v>
          </cell>
          <cell r="ES316"/>
          <cell r="ET316"/>
          <cell r="EU316"/>
          <cell r="EV316"/>
          <cell r="EW316"/>
          <cell r="EX316"/>
          <cell r="EY316"/>
          <cell r="EZ316"/>
          <cell r="FA316"/>
          <cell r="FB316"/>
          <cell r="FC316"/>
          <cell r="FD316"/>
          <cell r="FE316">
            <v>0</v>
          </cell>
          <cell r="FF316">
            <v>0</v>
          </cell>
          <cell r="FG316">
            <v>0</v>
          </cell>
          <cell r="FH316">
            <v>0</v>
          </cell>
          <cell r="FI316">
            <v>0</v>
          </cell>
          <cell r="FJ316">
            <v>0</v>
          </cell>
          <cell r="FK316">
            <v>0</v>
          </cell>
          <cell r="FL316">
            <v>0</v>
          </cell>
          <cell r="FM316">
            <v>0</v>
          </cell>
          <cell r="FN316">
            <v>0</v>
          </cell>
          <cell r="FO316">
            <v>0</v>
          </cell>
          <cell r="FP316">
            <v>0</v>
          </cell>
          <cell r="FQ316"/>
          <cell r="FR316"/>
          <cell r="FS316"/>
          <cell r="FT316"/>
          <cell r="FU316"/>
          <cell r="FV316"/>
          <cell r="FW316"/>
          <cell r="FX316"/>
          <cell r="FY316"/>
          <cell r="FZ316"/>
          <cell r="GA316"/>
          <cell r="GB316"/>
          <cell r="GC316">
            <v>0</v>
          </cell>
          <cell r="GD316">
            <v>0</v>
          </cell>
          <cell r="GE316">
            <v>0</v>
          </cell>
          <cell r="GF316">
            <v>0</v>
          </cell>
          <cell r="GG316">
            <v>0</v>
          </cell>
          <cell r="GH316">
            <v>0</v>
          </cell>
          <cell r="GI316">
            <v>0</v>
          </cell>
          <cell r="GJ316">
            <v>0</v>
          </cell>
          <cell r="GK316">
            <v>0</v>
          </cell>
          <cell r="GL316">
            <v>0</v>
          </cell>
          <cell r="GM316">
            <v>0</v>
          </cell>
          <cell r="GN316">
            <v>0</v>
          </cell>
          <cell r="GO316"/>
          <cell r="GP316">
            <v>0</v>
          </cell>
          <cell r="GQ316">
            <v>0</v>
          </cell>
          <cell r="GR316">
            <v>0</v>
          </cell>
          <cell r="GS316"/>
          <cell r="GT316"/>
          <cell r="GU316"/>
          <cell r="GV316"/>
          <cell r="GW316"/>
          <cell r="GX316"/>
          <cell r="GY316"/>
          <cell r="GZ316"/>
          <cell r="HA316"/>
          <cell r="HB316"/>
          <cell r="HC316">
            <v>0</v>
          </cell>
          <cell r="HD316">
            <v>0</v>
          </cell>
          <cell r="HE316">
            <v>0</v>
          </cell>
          <cell r="HF316">
            <v>0</v>
          </cell>
          <cell r="HG316">
            <v>0</v>
          </cell>
          <cell r="HH316">
            <v>0</v>
          </cell>
          <cell r="HI316">
            <v>0</v>
          </cell>
          <cell r="HJ316"/>
          <cell r="HK316"/>
          <cell r="HL316"/>
          <cell r="HM316"/>
          <cell r="HN316"/>
          <cell r="HO316">
            <v>0</v>
          </cell>
          <cell r="HP316">
            <v>0</v>
          </cell>
          <cell r="HQ316">
            <v>0</v>
          </cell>
          <cell r="HR316">
            <v>0</v>
          </cell>
          <cell r="HS316">
            <v>0</v>
          </cell>
          <cell r="HT316"/>
          <cell r="HU316">
            <v>0</v>
          </cell>
          <cell r="HV316"/>
          <cell r="HW316">
            <v>0</v>
          </cell>
          <cell r="HX316"/>
          <cell r="HY316">
            <v>0</v>
          </cell>
          <cell r="HZ316">
            <v>0</v>
          </cell>
          <cell r="IA316">
            <v>0</v>
          </cell>
          <cell r="IB316">
            <v>0</v>
          </cell>
          <cell r="IC316">
            <v>0</v>
          </cell>
          <cell r="ID316">
            <v>0</v>
          </cell>
          <cell r="IE316">
            <v>0</v>
          </cell>
          <cell r="IF316">
            <v>0</v>
          </cell>
          <cell r="IG316">
            <v>0</v>
          </cell>
          <cell r="IH316">
            <v>0</v>
          </cell>
          <cell r="II316">
            <v>0</v>
          </cell>
          <cell r="IJ316"/>
          <cell r="IK316"/>
          <cell r="IL316"/>
          <cell r="IM316">
            <v>0</v>
          </cell>
          <cell r="IN316">
            <v>0</v>
          </cell>
        </row>
        <row r="317">
          <cell r="A317">
            <v>314</v>
          </cell>
          <cell r="B317" t="str">
            <v>Paschim Bardhaman</v>
          </cell>
          <cell r="C317" t="str">
            <v>WEST BENGAL</v>
          </cell>
          <cell r="D317" t="str">
            <v>East</v>
          </cell>
          <cell r="E317" t="str">
            <v>Jai Mata Di Steels</v>
          </cell>
          <cell r="F317"/>
          <cell r="G317"/>
          <cell r="H317">
            <v>1</v>
          </cell>
          <cell r="I317"/>
          <cell r="J317" t="str">
            <v>High</v>
          </cell>
          <cell r="K317"/>
          <cell r="L317"/>
          <cell r="M317"/>
          <cell r="N317" t="str">
            <v>Sambit Majumdar</v>
          </cell>
          <cell r="O317">
            <v>0</v>
          </cell>
          <cell r="P317">
            <v>5000</v>
          </cell>
          <cell r="Q317">
            <v>0</v>
          </cell>
          <cell r="R317">
            <v>0</v>
          </cell>
          <cell r="S317">
            <v>0</v>
          </cell>
          <cell r="T317">
            <v>0</v>
          </cell>
          <cell r="U317">
            <v>0</v>
          </cell>
          <cell r="V317">
            <v>6</v>
          </cell>
          <cell r="W317">
            <v>0</v>
          </cell>
          <cell r="X317">
            <v>450</v>
          </cell>
          <cell r="Y317">
            <v>2.5704444444444446E-2</v>
          </cell>
          <cell r="Z317">
            <v>0.09</v>
          </cell>
          <cell r="AA317">
            <v>2.3134000000000002E-3</v>
          </cell>
          <cell r="AB317">
            <v>0</v>
          </cell>
          <cell r="AC317">
            <v>0</v>
          </cell>
          <cell r="AD317">
            <v>0</v>
          </cell>
          <cell r="AE317">
            <v>0</v>
          </cell>
          <cell r="AF317">
            <v>0</v>
          </cell>
          <cell r="AG317">
            <v>0</v>
          </cell>
          <cell r="AH317">
            <v>0</v>
          </cell>
          <cell r="AI317">
            <v>0</v>
          </cell>
          <cell r="AJ317">
            <v>0</v>
          </cell>
          <cell r="AK317">
            <v>0</v>
          </cell>
          <cell r="AL317">
            <v>11.23</v>
          </cell>
          <cell r="AM317">
            <v>0</v>
          </cell>
          <cell r="AN317">
            <v>0</v>
          </cell>
          <cell r="AO317">
            <v>0</v>
          </cell>
          <cell r="AP317">
            <v>0</v>
          </cell>
          <cell r="AQ317">
            <v>0</v>
          </cell>
          <cell r="AR317">
            <v>36.799999999999997</v>
          </cell>
          <cell r="AS317">
            <v>11.88</v>
          </cell>
          <cell r="AT317">
            <v>25.19</v>
          </cell>
          <cell r="AU317">
            <v>30</v>
          </cell>
          <cell r="AV317">
            <v>11.8</v>
          </cell>
          <cell r="AW317">
            <v>0</v>
          </cell>
          <cell r="AX317"/>
          <cell r="AY317"/>
          <cell r="AZ317">
            <v>0</v>
          </cell>
          <cell r="BA317">
            <v>0</v>
          </cell>
          <cell r="BB317">
            <v>0</v>
          </cell>
          <cell r="BC317">
            <v>0</v>
          </cell>
          <cell r="BD317">
            <v>0</v>
          </cell>
          <cell r="BE317">
            <v>0</v>
          </cell>
          <cell r="BF317">
            <v>0</v>
          </cell>
          <cell r="BG317">
            <v>0</v>
          </cell>
          <cell r="BH317">
            <v>0</v>
          </cell>
          <cell r="BI317">
            <v>0</v>
          </cell>
          <cell r="BJ317">
            <v>1</v>
          </cell>
          <cell r="BK317">
            <v>0</v>
          </cell>
          <cell r="BL317">
            <v>0</v>
          </cell>
          <cell r="BM317">
            <v>0</v>
          </cell>
          <cell r="BN317">
            <v>0</v>
          </cell>
          <cell r="BO317">
            <v>0</v>
          </cell>
          <cell r="BP317">
            <v>1</v>
          </cell>
          <cell r="BQ317">
            <v>1</v>
          </cell>
          <cell r="BR317">
            <v>1</v>
          </cell>
          <cell r="BS317">
            <v>2</v>
          </cell>
          <cell r="BT317">
            <v>0</v>
          </cell>
          <cell r="BU317">
            <v>0</v>
          </cell>
          <cell r="BV317"/>
          <cell r="BW317"/>
          <cell r="BX317">
            <v>6</v>
          </cell>
          <cell r="BY317">
            <v>0</v>
          </cell>
          <cell r="BZ317">
            <v>0</v>
          </cell>
          <cell r="CA317">
            <v>0</v>
          </cell>
          <cell r="CB317">
            <v>0</v>
          </cell>
          <cell r="CC317">
            <v>0</v>
          </cell>
          <cell r="CD317">
            <v>0</v>
          </cell>
          <cell r="CE317">
            <v>0</v>
          </cell>
          <cell r="CF317">
            <v>0</v>
          </cell>
          <cell r="CG317">
            <v>0</v>
          </cell>
          <cell r="CH317">
            <v>0</v>
          </cell>
          <cell r="CI317">
            <v>1</v>
          </cell>
          <cell r="CJ317">
            <v>0</v>
          </cell>
          <cell r="CK317">
            <v>0</v>
          </cell>
          <cell r="CL317">
            <v>0</v>
          </cell>
          <cell r="CM317">
            <v>0</v>
          </cell>
          <cell r="CN317">
            <v>0</v>
          </cell>
          <cell r="CO317">
            <v>1</v>
          </cell>
          <cell r="CP317">
            <v>1</v>
          </cell>
          <cell r="CQ317">
            <v>1</v>
          </cell>
          <cell r="CR317">
            <v>2</v>
          </cell>
          <cell r="CS317">
            <v>1</v>
          </cell>
          <cell r="CT317">
            <v>0</v>
          </cell>
          <cell r="CU317"/>
          <cell r="CV317"/>
          <cell r="CW317"/>
          <cell r="CX317"/>
          <cell r="CY317"/>
          <cell r="CZ317"/>
          <cell r="DA317"/>
          <cell r="DB317"/>
          <cell r="DC317"/>
          <cell r="DD317"/>
          <cell r="DE317"/>
          <cell r="DF317"/>
          <cell r="DG317"/>
          <cell r="DH317">
            <v>1</v>
          </cell>
          <cell r="DI317">
            <v>1</v>
          </cell>
          <cell r="DJ317">
            <v>0</v>
          </cell>
          <cell r="DK317">
            <v>0</v>
          </cell>
          <cell r="DL317">
            <v>0</v>
          </cell>
          <cell r="DM317">
            <v>1</v>
          </cell>
          <cell r="DN317">
            <v>2</v>
          </cell>
          <cell r="DO317">
            <v>3</v>
          </cell>
          <cell r="DP317">
            <v>4</v>
          </cell>
          <cell r="DQ317">
            <v>4</v>
          </cell>
          <cell r="DR317">
            <v>3</v>
          </cell>
          <cell r="DS317"/>
          <cell r="DT317"/>
          <cell r="DU317"/>
          <cell r="DV317"/>
          <cell r="DW317"/>
          <cell r="DX317"/>
          <cell r="DY317"/>
          <cell r="DZ317"/>
          <cell r="EA317"/>
          <cell r="EB317"/>
          <cell r="EC317"/>
          <cell r="ED317"/>
          <cell r="EE317"/>
          <cell r="EF317"/>
          <cell r="EG317">
            <v>0</v>
          </cell>
          <cell r="EH317">
            <v>0</v>
          </cell>
          <cell r="EI317">
            <v>0</v>
          </cell>
          <cell r="EJ317">
            <v>0</v>
          </cell>
          <cell r="EK317">
            <v>0</v>
          </cell>
          <cell r="EL317">
            <v>0</v>
          </cell>
          <cell r="EM317">
            <v>0</v>
          </cell>
          <cell r="EN317">
            <v>0</v>
          </cell>
          <cell r="EO317">
            <v>0</v>
          </cell>
          <cell r="EP317">
            <v>0</v>
          </cell>
          <cell r="EQ317">
            <v>0</v>
          </cell>
          <cell r="ER317">
            <v>0</v>
          </cell>
          <cell r="ES317"/>
          <cell r="ET317"/>
          <cell r="EU317"/>
          <cell r="EV317"/>
          <cell r="EW317"/>
          <cell r="EX317"/>
          <cell r="EY317"/>
          <cell r="EZ317"/>
          <cell r="FA317"/>
          <cell r="FB317"/>
          <cell r="FC317"/>
          <cell r="FD317"/>
          <cell r="FE317">
            <v>0</v>
          </cell>
          <cell r="FF317">
            <v>0</v>
          </cell>
          <cell r="FG317">
            <v>0</v>
          </cell>
          <cell r="FH317">
            <v>0</v>
          </cell>
          <cell r="FI317">
            <v>0</v>
          </cell>
          <cell r="FJ317">
            <v>0</v>
          </cell>
          <cell r="FK317">
            <v>0</v>
          </cell>
          <cell r="FL317">
            <v>0</v>
          </cell>
          <cell r="FM317">
            <v>0</v>
          </cell>
          <cell r="FN317">
            <v>0</v>
          </cell>
          <cell r="FO317">
            <v>0</v>
          </cell>
          <cell r="FP317">
            <v>0</v>
          </cell>
          <cell r="FQ317"/>
          <cell r="FR317"/>
          <cell r="FS317"/>
          <cell r="FT317"/>
          <cell r="FU317"/>
          <cell r="FV317"/>
          <cell r="FW317"/>
          <cell r="FX317"/>
          <cell r="FY317"/>
          <cell r="FZ317"/>
          <cell r="GA317"/>
          <cell r="GB317"/>
          <cell r="GC317">
            <v>0</v>
          </cell>
          <cell r="GD317">
            <v>0</v>
          </cell>
          <cell r="GE317">
            <v>0</v>
          </cell>
          <cell r="GF317">
            <v>0</v>
          </cell>
          <cell r="GG317">
            <v>0</v>
          </cell>
          <cell r="GH317">
            <v>0</v>
          </cell>
          <cell r="GI317">
            <v>0</v>
          </cell>
          <cell r="GJ317">
            <v>0</v>
          </cell>
          <cell r="GK317">
            <v>0</v>
          </cell>
          <cell r="GL317">
            <v>0</v>
          </cell>
          <cell r="GM317">
            <v>0</v>
          </cell>
          <cell r="GN317">
            <v>0</v>
          </cell>
          <cell r="GO317"/>
          <cell r="GP317">
            <v>0</v>
          </cell>
          <cell r="GQ317">
            <v>0</v>
          </cell>
          <cell r="GR317">
            <v>0</v>
          </cell>
          <cell r="GS317"/>
          <cell r="GT317"/>
          <cell r="GU317"/>
          <cell r="GV317"/>
          <cell r="GW317"/>
          <cell r="GX317"/>
          <cell r="GY317"/>
          <cell r="GZ317"/>
          <cell r="HA317"/>
          <cell r="HB317"/>
          <cell r="HC317">
            <v>0</v>
          </cell>
          <cell r="HD317">
            <v>0</v>
          </cell>
          <cell r="HE317">
            <v>0</v>
          </cell>
          <cell r="HF317">
            <v>0</v>
          </cell>
          <cell r="HG317">
            <v>0</v>
          </cell>
          <cell r="HH317">
            <v>0</v>
          </cell>
          <cell r="HI317">
            <v>0</v>
          </cell>
          <cell r="HJ317"/>
          <cell r="HK317"/>
          <cell r="HL317"/>
          <cell r="HM317"/>
          <cell r="HN317"/>
          <cell r="HO317">
            <v>0</v>
          </cell>
          <cell r="HP317">
            <v>0</v>
          </cell>
          <cell r="HQ317">
            <v>0</v>
          </cell>
          <cell r="HR317">
            <v>0</v>
          </cell>
          <cell r="HS317">
            <v>0</v>
          </cell>
          <cell r="HT317"/>
          <cell r="HU317">
            <v>0</v>
          </cell>
          <cell r="HV317"/>
          <cell r="HW317">
            <v>0</v>
          </cell>
          <cell r="HX317"/>
          <cell r="HY317">
            <v>0</v>
          </cell>
          <cell r="HZ317">
            <v>0</v>
          </cell>
          <cell r="IA317">
            <v>11.23</v>
          </cell>
          <cell r="IB317">
            <v>115.67</v>
          </cell>
          <cell r="IC317">
            <v>0.93583333333333341</v>
          </cell>
          <cell r="ID317">
            <v>11.567</v>
          </cell>
          <cell r="IE317">
            <v>0</v>
          </cell>
          <cell r="IF317">
            <v>0</v>
          </cell>
          <cell r="IG317">
            <v>0</v>
          </cell>
          <cell r="IH317">
            <v>3.7433333333333336</v>
          </cell>
          <cell r="II317">
            <v>0</v>
          </cell>
          <cell r="IJ317"/>
          <cell r="IK317"/>
          <cell r="IL317"/>
          <cell r="IM317">
            <v>13.933333333333332</v>
          </cell>
          <cell r="IN317">
            <v>0</v>
          </cell>
        </row>
        <row r="318">
          <cell r="A318">
            <v>315</v>
          </cell>
          <cell r="B318" t="str">
            <v>Purba Bardhaman</v>
          </cell>
          <cell r="C318" t="str">
            <v>WEST BENGAL</v>
          </cell>
          <cell r="D318" t="str">
            <v>East</v>
          </cell>
          <cell r="E318" t="str">
            <v>Jai Mata Di Steels</v>
          </cell>
          <cell r="F318"/>
          <cell r="G318"/>
          <cell r="H318">
            <v>1</v>
          </cell>
          <cell r="I318"/>
          <cell r="J318" t="str">
            <v>High</v>
          </cell>
          <cell r="K318"/>
          <cell r="L318"/>
          <cell r="M318"/>
          <cell r="N318" t="str">
            <v>Sambit Majumdar</v>
          </cell>
          <cell r="O318">
            <v>0</v>
          </cell>
          <cell r="P318">
            <v>5000</v>
          </cell>
          <cell r="Q318">
            <v>0</v>
          </cell>
          <cell r="R318">
            <v>0</v>
          </cell>
          <cell r="S318">
            <v>0</v>
          </cell>
          <cell r="T318">
            <v>0</v>
          </cell>
          <cell r="U318">
            <v>0</v>
          </cell>
          <cell r="V318">
            <v>2</v>
          </cell>
          <cell r="W318">
            <v>0</v>
          </cell>
          <cell r="X318">
            <v>0</v>
          </cell>
          <cell r="Y318" t="str">
            <v/>
          </cell>
          <cell r="Z318">
            <v>0</v>
          </cell>
          <cell r="AA318" t="str">
            <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12.04</v>
          </cell>
          <cell r="AS318">
            <v>0</v>
          </cell>
          <cell r="AT318">
            <v>0</v>
          </cell>
          <cell r="AU318">
            <v>0</v>
          </cell>
          <cell r="AV318">
            <v>12.14</v>
          </cell>
          <cell r="AW318">
            <v>0</v>
          </cell>
          <cell r="AX318"/>
          <cell r="AY318"/>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1</v>
          </cell>
          <cell r="BQ318">
            <v>0</v>
          </cell>
          <cell r="BR318">
            <v>0</v>
          </cell>
          <cell r="BS318">
            <v>0</v>
          </cell>
          <cell r="BT318">
            <v>1</v>
          </cell>
          <cell r="BU318">
            <v>0</v>
          </cell>
          <cell r="BV318"/>
          <cell r="BW318"/>
          <cell r="BX318">
            <v>2</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1</v>
          </cell>
          <cell r="CP318">
            <v>0</v>
          </cell>
          <cell r="CQ318">
            <v>0</v>
          </cell>
          <cell r="CR318">
            <v>0</v>
          </cell>
          <cell r="CS318">
            <v>1</v>
          </cell>
          <cell r="CT318">
            <v>0</v>
          </cell>
          <cell r="CU318"/>
          <cell r="CV318"/>
          <cell r="CW318"/>
          <cell r="CX318"/>
          <cell r="CY318"/>
          <cell r="CZ318"/>
          <cell r="DA318"/>
          <cell r="DB318"/>
          <cell r="DC318"/>
          <cell r="DD318"/>
          <cell r="DE318"/>
          <cell r="DF318"/>
          <cell r="DG318"/>
          <cell r="DH318">
            <v>0</v>
          </cell>
          <cell r="DI318">
            <v>0</v>
          </cell>
          <cell r="DJ318">
            <v>0</v>
          </cell>
          <cell r="DK318">
            <v>0</v>
          </cell>
          <cell r="DL318">
            <v>0</v>
          </cell>
          <cell r="DM318">
            <v>1</v>
          </cell>
          <cell r="DN318">
            <v>1</v>
          </cell>
          <cell r="DO318">
            <v>1</v>
          </cell>
          <cell r="DP318">
            <v>0</v>
          </cell>
          <cell r="DQ318">
            <v>1</v>
          </cell>
          <cell r="DR318">
            <v>1</v>
          </cell>
          <cell r="DS318"/>
          <cell r="DT318"/>
          <cell r="DU318"/>
          <cell r="DV318"/>
          <cell r="DW318"/>
          <cell r="DX318"/>
          <cell r="DY318"/>
          <cell r="DZ318"/>
          <cell r="EA318"/>
          <cell r="EB318"/>
          <cell r="EC318"/>
          <cell r="ED318"/>
          <cell r="EE318"/>
          <cell r="EF318"/>
          <cell r="EG318">
            <v>0</v>
          </cell>
          <cell r="EH318">
            <v>0</v>
          </cell>
          <cell r="EI318">
            <v>0</v>
          </cell>
          <cell r="EJ318">
            <v>0</v>
          </cell>
          <cell r="EK318">
            <v>0</v>
          </cell>
          <cell r="EL318">
            <v>0</v>
          </cell>
          <cell r="EM318">
            <v>0</v>
          </cell>
          <cell r="EN318">
            <v>0</v>
          </cell>
          <cell r="EO318">
            <v>0</v>
          </cell>
          <cell r="EP318">
            <v>0</v>
          </cell>
          <cell r="EQ318">
            <v>0</v>
          </cell>
          <cell r="ER318">
            <v>0</v>
          </cell>
          <cell r="ES318"/>
          <cell r="ET318"/>
          <cell r="EU318"/>
          <cell r="EV318"/>
          <cell r="EW318"/>
          <cell r="EX318"/>
          <cell r="EY318"/>
          <cell r="EZ318"/>
          <cell r="FA318"/>
          <cell r="FB318"/>
          <cell r="FC318"/>
          <cell r="FD318"/>
          <cell r="FE318">
            <v>0</v>
          </cell>
          <cell r="FF318">
            <v>0</v>
          </cell>
          <cell r="FG318">
            <v>0</v>
          </cell>
          <cell r="FH318">
            <v>0</v>
          </cell>
          <cell r="FI318">
            <v>0</v>
          </cell>
          <cell r="FJ318">
            <v>0</v>
          </cell>
          <cell r="FK318">
            <v>0</v>
          </cell>
          <cell r="FL318">
            <v>0</v>
          </cell>
          <cell r="FM318">
            <v>0</v>
          </cell>
          <cell r="FN318">
            <v>0</v>
          </cell>
          <cell r="FO318">
            <v>0</v>
          </cell>
          <cell r="FP318">
            <v>0</v>
          </cell>
          <cell r="FQ318"/>
          <cell r="FR318"/>
          <cell r="FS318"/>
          <cell r="FT318"/>
          <cell r="FU318"/>
          <cell r="FV318"/>
          <cell r="FW318"/>
          <cell r="FX318"/>
          <cell r="FY318"/>
          <cell r="FZ318"/>
          <cell r="GA318"/>
          <cell r="GB318"/>
          <cell r="GC318">
            <v>0</v>
          </cell>
          <cell r="GD318">
            <v>0</v>
          </cell>
          <cell r="GE318">
            <v>0</v>
          </cell>
          <cell r="GF318">
            <v>0</v>
          </cell>
          <cell r="GG318">
            <v>0</v>
          </cell>
          <cell r="GH318">
            <v>0</v>
          </cell>
          <cell r="GI318">
            <v>0</v>
          </cell>
          <cell r="GJ318">
            <v>0</v>
          </cell>
          <cell r="GK318">
            <v>0</v>
          </cell>
          <cell r="GL318">
            <v>0</v>
          </cell>
          <cell r="GM318">
            <v>0</v>
          </cell>
          <cell r="GN318">
            <v>0</v>
          </cell>
          <cell r="GO318"/>
          <cell r="GP318">
            <v>0</v>
          </cell>
          <cell r="GQ318">
            <v>0</v>
          </cell>
          <cell r="GR318">
            <v>0</v>
          </cell>
          <cell r="GS318"/>
          <cell r="GT318"/>
          <cell r="GU318"/>
          <cell r="GV318"/>
          <cell r="GW318"/>
          <cell r="GX318"/>
          <cell r="GY318"/>
          <cell r="GZ318"/>
          <cell r="HA318"/>
          <cell r="HB318"/>
          <cell r="HC318">
            <v>0</v>
          </cell>
          <cell r="HD318">
            <v>0</v>
          </cell>
          <cell r="HE318">
            <v>0</v>
          </cell>
          <cell r="HF318">
            <v>0</v>
          </cell>
          <cell r="HG318">
            <v>0</v>
          </cell>
          <cell r="HH318">
            <v>1</v>
          </cell>
          <cell r="HI318">
            <v>0</v>
          </cell>
          <cell r="HJ318"/>
          <cell r="HK318"/>
          <cell r="HL318"/>
          <cell r="HM318"/>
          <cell r="HN318"/>
          <cell r="HO318">
            <v>0</v>
          </cell>
          <cell r="HP318">
            <v>0</v>
          </cell>
          <cell r="HQ318">
            <v>0</v>
          </cell>
          <cell r="HR318">
            <v>0</v>
          </cell>
          <cell r="HS318">
            <v>0</v>
          </cell>
          <cell r="HT318"/>
          <cell r="HU318">
            <v>0</v>
          </cell>
          <cell r="HV318"/>
          <cell r="HW318">
            <v>0</v>
          </cell>
          <cell r="HX318"/>
          <cell r="HY318">
            <v>0</v>
          </cell>
          <cell r="HZ318">
            <v>0</v>
          </cell>
          <cell r="IA318">
            <v>0</v>
          </cell>
          <cell r="IB318">
            <v>24.18</v>
          </cell>
          <cell r="IC318">
            <v>0</v>
          </cell>
          <cell r="ID318">
            <v>2.4180000000000001</v>
          </cell>
          <cell r="IE318">
            <v>0</v>
          </cell>
          <cell r="IF318">
            <v>0</v>
          </cell>
          <cell r="IG318">
            <v>0</v>
          </cell>
          <cell r="IH318">
            <v>0</v>
          </cell>
          <cell r="II318">
            <v>0</v>
          </cell>
          <cell r="IJ318"/>
          <cell r="IK318"/>
          <cell r="IL318"/>
          <cell r="IM318">
            <v>4.0466666666666669</v>
          </cell>
          <cell r="IN318"/>
        </row>
        <row r="319">
          <cell r="A319">
            <v>316</v>
          </cell>
          <cell r="B319" t="str">
            <v>Bankura</v>
          </cell>
          <cell r="C319" t="str">
            <v>WEST BENGAL</v>
          </cell>
          <cell r="D319" t="str">
            <v>East</v>
          </cell>
          <cell r="E319"/>
          <cell r="F319"/>
          <cell r="G319"/>
          <cell r="H319">
            <v>1</v>
          </cell>
          <cell r="I319"/>
          <cell r="J319" t="str">
            <v>High</v>
          </cell>
          <cell r="K319"/>
          <cell r="L319"/>
          <cell r="M319"/>
          <cell r="N319" t="str">
            <v>Sambit Majumdar</v>
          </cell>
          <cell r="O319">
            <v>0</v>
          </cell>
          <cell r="P319">
            <v>8000</v>
          </cell>
          <cell r="Q319">
            <v>0</v>
          </cell>
          <cell r="R319">
            <v>0</v>
          </cell>
          <cell r="S319">
            <v>0</v>
          </cell>
          <cell r="T319">
            <v>0</v>
          </cell>
          <cell r="U319">
            <v>0</v>
          </cell>
          <cell r="V319">
            <v>2</v>
          </cell>
          <cell r="W319">
            <v>0</v>
          </cell>
          <cell r="X319">
            <v>300</v>
          </cell>
          <cell r="Y319">
            <v>2.223E-2</v>
          </cell>
          <cell r="Z319">
            <v>3.7499999999999999E-2</v>
          </cell>
          <cell r="AA319">
            <v>8.3362499999999995E-4</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12.98</v>
          </cell>
          <cell r="AS319">
            <v>0</v>
          </cell>
          <cell r="AT319">
            <v>0</v>
          </cell>
          <cell r="AU319">
            <v>29.71</v>
          </cell>
          <cell r="AV319">
            <v>0</v>
          </cell>
          <cell r="AW319">
            <v>24</v>
          </cell>
          <cell r="AX319"/>
          <cell r="AY319"/>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1</v>
          </cell>
          <cell r="BQ319">
            <v>0</v>
          </cell>
          <cell r="BR319">
            <v>0</v>
          </cell>
          <cell r="BS319">
            <v>0</v>
          </cell>
          <cell r="BT319">
            <v>0</v>
          </cell>
          <cell r="BU319">
            <v>1</v>
          </cell>
          <cell r="BV319"/>
          <cell r="BW319"/>
          <cell r="BX319">
            <v>2</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1</v>
          </cell>
          <cell r="CP319">
            <v>0</v>
          </cell>
          <cell r="CQ319">
            <v>0</v>
          </cell>
          <cell r="CR319">
            <v>1</v>
          </cell>
          <cell r="CS319">
            <v>0</v>
          </cell>
          <cell r="CT319">
            <v>1</v>
          </cell>
          <cell r="CU319"/>
          <cell r="CV319"/>
          <cell r="CW319"/>
          <cell r="CX319"/>
          <cell r="CY319"/>
          <cell r="CZ319"/>
          <cell r="DA319"/>
          <cell r="DB319"/>
          <cell r="DC319"/>
          <cell r="DD319"/>
          <cell r="DE319"/>
          <cell r="DF319"/>
          <cell r="DG319"/>
          <cell r="DH319">
            <v>0</v>
          </cell>
          <cell r="DI319">
            <v>0</v>
          </cell>
          <cell r="DJ319">
            <v>0</v>
          </cell>
          <cell r="DK319">
            <v>0</v>
          </cell>
          <cell r="DL319">
            <v>0</v>
          </cell>
          <cell r="DM319">
            <v>1</v>
          </cell>
          <cell r="DN319">
            <v>1</v>
          </cell>
          <cell r="DO319">
            <v>1</v>
          </cell>
          <cell r="DP319">
            <v>1</v>
          </cell>
          <cell r="DQ319">
            <v>1</v>
          </cell>
          <cell r="DR319">
            <v>2</v>
          </cell>
          <cell r="DS319"/>
          <cell r="DT319"/>
          <cell r="DU319"/>
          <cell r="DV319"/>
          <cell r="DW319"/>
          <cell r="DX319"/>
          <cell r="DY319"/>
          <cell r="DZ319"/>
          <cell r="EA319"/>
          <cell r="EB319"/>
          <cell r="EC319"/>
          <cell r="ED319"/>
          <cell r="EE319"/>
          <cell r="EF319"/>
          <cell r="EG319">
            <v>0</v>
          </cell>
          <cell r="EH319">
            <v>0</v>
          </cell>
          <cell r="EI319">
            <v>0</v>
          </cell>
          <cell r="EJ319">
            <v>0</v>
          </cell>
          <cell r="EK319">
            <v>0</v>
          </cell>
          <cell r="EL319">
            <v>0</v>
          </cell>
          <cell r="EM319">
            <v>0</v>
          </cell>
          <cell r="EN319">
            <v>0</v>
          </cell>
          <cell r="EO319">
            <v>0</v>
          </cell>
          <cell r="EP319">
            <v>0</v>
          </cell>
          <cell r="EQ319">
            <v>0</v>
          </cell>
          <cell r="ER319">
            <v>0</v>
          </cell>
          <cell r="ES319"/>
          <cell r="ET319"/>
          <cell r="EU319"/>
          <cell r="EV319"/>
          <cell r="EW319"/>
          <cell r="EX319"/>
          <cell r="EY319"/>
          <cell r="EZ319"/>
          <cell r="FA319"/>
          <cell r="FB319"/>
          <cell r="FC319"/>
          <cell r="FD319"/>
          <cell r="FE319">
            <v>0</v>
          </cell>
          <cell r="FF319">
            <v>0</v>
          </cell>
          <cell r="FG319">
            <v>0</v>
          </cell>
          <cell r="FH319">
            <v>0</v>
          </cell>
          <cell r="FI319">
            <v>0</v>
          </cell>
          <cell r="FJ319">
            <v>0</v>
          </cell>
          <cell r="FK319">
            <v>0</v>
          </cell>
          <cell r="FL319">
            <v>0</v>
          </cell>
          <cell r="FM319">
            <v>0</v>
          </cell>
          <cell r="FN319">
            <v>0</v>
          </cell>
          <cell r="FO319">
            <v>0</v>
          </cell>
          <cell r="FP319">
            <v>0</v>
          </cell>
          <cell r="FQ319"/>
          <cell r="FR319"/>
          <cell r="FS319"/>
          <cell r="FT319"/>
          <cell r="FU319"/>
          <cell r="FV319"/>
          <cell r="FW319"/>
          <cell r="FX319"/>
          <cell r="FY319"/>
          <cell r="FZ319"/>
          <cell r="GA319"/>
          <cell r="GB319"/>
          <cell r="GC319">
            <v>0</v>
          </cell>
          <cell r="GD319">
            <v>0</v>
          </cell>
          <cell r="GE319">
            <v>0</v>
          </cell>
          <cell r="GF319">
            <v>0</v>
          </cell>
          <cell r="GG319">
            <v>0</v>
          </cell>
          <cell r="GH319">
            <v>0</v>
          </cell>
          <cell r="GI319">
            <v>0</v>
          </cell>
          <cell r="GJ319">
            <v>0</v>
          </cell>
          <cell r="GK319">
            <v>0</v>
          </cell>
          <cell r="GL319">
            <v>0</v>
          </cell>
          <cell r="GM319">
            <v>0</v>
          </cell>
          <cell r="GN319">
            <v>0</v>
          </cell>
          <cell r="GO319"/>
          <cell r="GP319">
            <v>0</v>
          </cell>
          <cell r="GQ319">
            <v>0</v>
          </cell>
          <cell r="GR319">
            <v>0</v>
          </cell>
          <cell r="GS319"/>
          <cell r="GT319"/>
          <cell r="GU319"/>
          <cell r="GV319"/>
          <cell r="GW319"/>
          <cell r="GX319"/>
          <cell r="GY319"/>
          <cell r="GZ319"/>
          <cell r="HA319"/>
          <cell r="HB319"/>
          <cell r="HC319">
            <v>0</v>
          </cell>
          <cell r="HD319">
            <v>0</v>
          </cell>
          <cell r="HE319">
            <v>0</v>
          </cell>
          <cell r="HF319">
            <v>0</v>
          </cell>
          <cell r="HG319">
            <v>0</v>
          </cell>
          <cell r="HH319">
            <v>1</v>
          </cell>
          <cell r="HI319">
            <v>0</v>
          </cell>
          <cell r="HJ319"/>
          <cell r="HK319"/>
          <cell r="HL319"/>
          <cell r="HM319"/>
          <cell r="HN319"/>
          <cell r="HO319">
            <v>0</v>
          </cell>
          <cell r="HP319">
            <v>0</v>
          </cell>
          <cell r="HQ319">
            <v>0</v>
          </cell>
          <cell r="HR319">
            <v>0</v>
          </cell>
          <cell r="HS319">
            <v>0</v>
          </cell>
          <cell r="HT319"/>
          <cell r="HU319">
            <v>0</v>
          </cell>
          <cell r="HV319"/>
          <cell r="HW319">
            <v>0</v>
          </cell>
          <cell r="HX319"/>
          <cell r="HY319">
            <v>0</v>
          </cell>
          <cell r="HZ319">
            <v>0</v>
          </cell>
          <cell r="IA319">
            <v>0</v>
          </cell>
          <cell r="IB319">
            <v>66.69</v>
          </cell>
          <cell r="IC319">
            <v>0</v>
          </cell>
          <cell r="ID319">
            <v>6.6689999999999996</v>
          </cell>
          <cell r="IE319">
            <v>0</v>
          </cell>
          <cell r="IF319">
            <v>0</v>
          </cell>
          <cell r="IG319">
            <v>0</v>
          </cell>
          <cell r="IH319">
            <v>0</v>
          </cell>
          <cell r="II319">
            <v>0</v>
          </cell>
          <cell r="IJ319"/>
          <cell r="IK319"/>
          <cell r="IL319"/>
          <cell r="IM319">
            <v>17.903333333333332</v>
          </cell>
          <cell r="IN319">
            <v>0</v>
          </cell>
        </row>
        <row r="320">
          <cell r="A320">
            <v>317</v>
          </cell>
          <cell r="B320" t="str">
            <v>Purulia</v>
          </cell>
          <cell r="C320" t="str">
            <v>WEST BENGAL</v>
          </cell>
          <cell r="D320" t="str">
            <v>East</v>
          </cell>
          <cell r="E320"/>
          <cell r="F320"/>
          <cell r="G320"/>
          <cell r="H320">
            <v>0.5</v>
          </cell>
          <cell r="I320"/>
          <cell r="J320" t="str">
            <v>Medium</v>
          </cell>
          <cell r="K320"/>
          <cell r="L320"/>
          <cell r="M320"/>
          <cell r="N320" t="str">
            <v>Sambit Majumdar</v>
          </cell>
          <cell r="O320">
            <v>35</v>
          </cell>
          <cell r="P320">
            <v>2000</v>
          </cell>
          <cell r="Q320">
            <v>6</v>
          </cell>
          <cell r="R320">
            <v>3</v>
          </cell>
          <cell r="S320">
            <v>1</v>
          </cell>
          <cell r="T320">
            <v>2</v>
          </cell>
          <cell r="U320">
            <v>0</v>
          </cell>
          <cell r="V320">
            <v>0</v>
          </cell>
          <cell r="W320">
            <v>0</v>
          </cell>
          <cell r="X320">
            <v>0</v>
          </cell>
          <cell r="Y320" t="str">
            <v/>
          </cell>
          <cell r="Z320">
            <v>0</v>
          </cell>
          <cell r="AA320" t="str">
            <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cell r="AY320"/>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cell r="BW320"/>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cell r="CV320"/>
          <cell r="CW320"/>
          <cell r="CX320"/>
          <cell r="CY320"/>
          <cell r="CZ320"/>
          <cell r="DA320"/>
          <cell r="DB320"/>
          <cell r="DC320"/>
          <cell r="DD320"/>
          <cell r="DE320"/>
          <cell r="DF320"/>
          <cell r="DG320"/>
          <cell r="DH320">
            <v>0</v>
          </cell>
          <cell r="DI320">
            <v>0</v>
          </cell>
          <cell r="DJ320">
            <v>0</v>
          </cell>
          <cell r="DK320">
            <v>0</v>
          </cell>
          <cell r="DL320">
            <v>0</v>
          </cell>
          <cell r="DM320">
            <v>0</v>
          </cell>
          <cell r="DN320">
            <v>0</v>
          </cell>
          <cell r="DO320">
            <v>0</v>
          </cell>
          <cell r="DP320">
            <v>0</v>
          </cell>
          <cell r="DQ320">
            <v>0</v>
          </cell>
          <cell r="DR320">
            <v>0</v>
          </cell>
          <cell r="DS320"/>
          <cell r="DT320"/>
          <cell r="DU320"/>
          <cell r="DV320"/>
          <cell r="DW320"/>
          <cell r="DX320"/>
          <cell r="DY320"/>
          <cell r="DZ320"/>
          <cell r="EA320"/>
          <cell r="EB320"/>
          <cell r="EC320"/>
          <cell r="ED320"/>
          <cell r="EE320"/>
          <cell r="EF320"/>
          <cell r="EG320">
            <v>23.866666666666667</v>
          </cell>
          <cell r="EH320">
            <v>26.036363636363635</v>
          </cell>
          <cell r="EI320">
            <v>21.454545454545453</v>
          </cell>
          <cell r="EJ320">
            <v>0</v>
          </cell>
          <cell r="EK320">
            <v>0</v>
          </cell>
          <cell r="EL320">
            <v>0</v>
          </cell>
          <cell r="EM320">
            <v>0</v>
          </cell>
          <cell r="EN320">
            <v>0</v>
          </cell>
          <cell r="EO320">
            <v>0</v>
          </cell>
          <cell r="EP320">
            <v>0</v>
          </cell>
          <cell r="EQ320">
            <v>0</v>
          </cell>
          <cell r="ER320">
            <v>0</v>
          </cell>
          <cell r="ES320"/>
          <cell r="ET320"/>
          <cell r="EU320"/>
          <cell r="EV320"/>
          <cell r="EW320"/>
          <cell r="EX320"/>
          <cell r="EY320"/>
          <cell r="EZ320"/>
          <cell r="FA320"/>
          <cell r="FB320"/>
          <cell r="FC320"/>
          <cell r="FD320"/>
          <cell r="FE320">
            <v>29.6</v>
          </cell>
          <cell r="FF320">
            <v>27.127272727272725</v>
          </cell>
          <cell r="FG320">
            <v>27.127272727272725</v>
          </cell>
          <cell r="FH320">
            <v>0</v>
          </cell>
          <cell r="FI320">
            <v>0</v>
          </cell>
          <cell r="FJ320">
            <v>0</v>
          </cell>
          <cell r="FK320">
            <v>0</v>
          </cell>
          <cell r="FL320">
            <v>0</v>
          </cell>
          <cell r="FM320">
            <v>0</v>
          </cell>
          <cell r="FN320">
            <v>0</v>
          </cell>
          <cell r="FO320">
            <v>0</v>
          </cell>
          <cell r="FP320">
            <v>0</v>
          </cell>
          <cell r="FQ320"/>
          <cell r="FR320"/>
          <cell r="FS320"/>
          <cell r="FT320"/>
          <cell r="FU320"/>
          <cell r="FV320"/>
          <cell r="FW320"/>
          <cell r="FX320"/>
          <cell r="FY320"/>
          <cell r="FZ320"/>
          <cell r="GA320"/>
          <cell r="GB320"/>
          <cell r="GC320">
            <v>30.711111111111112</v>
          </cell>
          <cell r="GD320">
            <v>31.709090909090911</v>
          </cell>
          <cell r="GE320">
            <v>28.218181818181815</v>
          </cell>
          <cell r="GF320">
            <v>0</v>
          </cell>
          <cell r="GG320">
            <v>0</v>
          </cell>
          <cell r="GH320">
            <v>0</v>
          </cell>
          <cell r="GI320">
            <v>0</v>
          </cell>
          <cell r="GJ320">
            <v>0</v>
          </cell>
          <cell r="GK320">
            <v>0</v>
          </cell>
          <cell r="GL320">
            <v>0</v>
          </cell>
          <cell r="GM320">
            <v>0</v>
          </cell>
          <cell r="GN320">
            <v>0</v>
          </cell>
          <cell r="GO320"/>
          <cell r="GP320">
            <v>0</v>
          </cell>
          <cell r="GQ320">
            <v>0</v>
          </cell>
          <cell r="GR320">
            <v>0</v>
          </cell>
          <cell r="GS320"/>
          <cell r="GT320"/>
          <cell r="GU320"/>
          <cell r="GV320"/>
          <cell r="GW320"/>
          <cell r="GX320"/>
          <cell r="GY320"/>
          <cell r="GZ320"/>
          <cell r="HA320"/>
          <cell r="HB320"/>
          <cell r="HC320">
            <v>0</v>
          </cell>
          <cell r="HD320">
            <v>0</v>
          </cell>
          <cell r="HE320">
            <v>0</v>
          </cell>
          <cell r="HF320">
            <v>0</v>
          </cell>
          <cell r="HG320">
            <v>0</v>
          </cell>
          <cell r="HH320">
            <v>0</v>
          </cell>
          <cell r="HI320">
            <v>0</v>
          </cell>
          <cell r="HJ320"/>
          <cell r="HK320"/>
          <cell r="HL320"/>
          <cell r="HM320"/>
          <cell r="HN320"/>
          <cell r="HO320">
            <v>0</v>
          </cell>
          <cell r="HP320">
            <v>0</v>
          </cell>
          <cell r="HQ320">
            <v>0</v>
          </cell>
          <cell r="HR320">
            <v>0</v>
          </cell>
          <cell r="HS320">
            <v>15690.5</v>
          </cell>
          <cell r="HT320"/>
          <cell r="HU320">
            <v>0</v>
          </cell>
          <cell r="HV320"/>
          <cell r="HW320">
            <v>0</v>
          </cell>
          <cell r="HX320"/>
          <cell r="HY320">
            <v>0</v>
          </cell>
          <cell r="HZ320">
            <v>293258.3</v>
          </cell>
          <cell r="IA320">
            <v>0</v>
          </cell>
          <cell r="IB320">
            <v>0</v>
          </cell>
          <cell r="IC320">
            <v>0</v>
          </cell>
          <cell r="ID320">
            <v>0</v>
          </cell>
          <cell r="IE320">
            <v>0</v>
          </cell>
          <cell r="IF320">
            <v>0</v>
          </cell>
          <cell r="IG320">
            <v>0</v>
          </cell>
          <cell r="IH320">
            <v>0</v>
          </cell>
          <cell r="II320">
            <v>0</v>
          </cell>
          <cell r="IJ320"/>
          <cell r="IK320"/>
          <cell r="IL320"/>
          <cell r="IM320">
            <v>0</v>
          </cell>
          <cell r="IN320">
            <v>35000</v>
          </cell>
        </row>
        <row r="321">
          <cell r="A321">
            <v>318</v>
          </cell>
          <cell r="B321" t="str">
            <v>Patna</v>
          </cell>
          <cell r="C321" t="str">
            <v>BIHAR</v>
          </cell>
          <cell r="D321" t="str">
            <v>East</v>
          </cell>
          <cell r="E321" t="str">
            <v>KHARAKIA METALS PRIVATE LIMITED</v>
          </cell>
          <cell r="F321"/>
          <cell r="G321"/>
          <cell r="H321">
            <v>1</v>
          </cell>
          <cell r="I321"/>
          <cell r="J321" t="str">
            <v>Very High</v>
          </cell>
          <cell r="K321"/>
          <cell r="L321"/>
          <cell r="M321" t="str">
            <v xml:space="preserve">Praveen Kumar </v>
          </cell>
          <cell r="N321"/>
          <cell r="O321">
            <v>0</v>
          </cell>
          <cell r="P321">
            <v>12000</v>
          </cell>
          <cell r="Q321">
            <v>0</v>
          </cell>
          <cell r="R321">
            <v>0</v>
          </cell>
          <cell r="S321">
            <v>0</v>
          </cell>
          <cell r="T321">
            <v>5</v>
          </cell>
          <cell r="U321">
            <v>0</v>
          </cell>
          <cell r="V321">
            <v>1</v>
          </cell>
          <cell r="W321">
            <v>0</v>
          </cell>
          <cell r="X321">
            <v>0</v>
          </cell>
          <cell r="Y321" t="str">
            <v/>
          </cell>
          <cell r="Z321">
            <v>0</v>
          </cell>
          <cell r="AA321" t="str">
            <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6</v>
          </cell>
          <cell r="AW321">
            <v>6</v>
          </cell>
          <cell r="AX321"/>
          <cell r="AY321"/>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1</v>
          </cell>
          <cell r="BU321">
            <v>0</v>
          </cell>
          <cell r="BV321"/>
          <cell r="BW321"/>
          <cell r="BX321">
            <v>1</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1</v>
          </cell>
          <cell r="CT321">
            <v>1</v>
          </cell>
          <cell r="CU321"/>
          <cell r="CV321"/>
          <cell r="CW321"/>
          <cell r="CX321"/>
          <cell r="CY321"/>
          <cell r="CZ321"/>
          <cell r="DA321"/>
          <cell r="DB321"/>
          <cell r="DC321"/>
          <cell r="DD321"/>
          <cell r="DE321"/>
          <cell r="DF321"/>
          <cell r="DG321"/>
          <cell r="DH321">
            <v>0</v>
          </cell>
          <cell r="DI321">
            <v>0</v>
          </cell>
          <cell r="DJ321">
            <v>0</v>
          </cell>
          <cell r="DK321">
            <v>0</v>
          </cell>
          <cell r="DL321">
            <v>0</v>
          </cell>
          <cell r="DM321">
            <v>0</v>
          </cell>
          <cell r="DN321">
            <v>0</v>
          </cell>
          <cell r="DO321">
            <v>0</v>
          </cell>
          <cell r="DP321">
            <v>0</v>
          </cell>
          <cell r="DQ321">
            <v>1</v>
          </cell>
          <cell r="DR321">
            <v>1</v>
          </cell>
          <cell r="DS321"/>
          <cell r="DT321"/>
          <cell r="DU321"/>
          <cell r="DV321"/>
          <cell r="DW321"/>
          <cell r="DX321"/>
          <cell r="DY321"/>
          <cell r="DZ321"/>
          <cell r="EA321"/>
          <cell r="EB321"/>
          <cell r="EC321"/>
          <cell r="ED321"/>
          <cell r="EE321"/>
          <cell r="EF321"/>
          <cell r="EG321">
            <v>0</v>
          </cell>
          <cell r="EH321">
            <v>0</v>
          </cell>
          <cell r="EI321">
            <v>0</v>
          </cell>
          <cell r="EJ321">
            <v>0</v>
          </cell>
          <cell r="EK321">
            <v>0</v>
          </cell>
          <cell r="EL321">
            <v>0</v>
          </cell>
          <cell r="EM321">
            <v>0</v>
          </cell>
          <cell r="EN321">
            <v>0</v>
          </cell>
          <cell r="EO321">
            <v>0</v>
          </cell>
          <cell r="EP321">
            <v>0</v>
          </cell>
          <cell r="EQ321">
            <v>0</v>
          </cell>
          <cell r="ER321">
            <v>0</v>
          </cell>
          <cell r="ES321"/>
          <cell r="ET321"/>
          <cell r="EU321"/>
          <cell r="EV321"/>
          <cell r="EW321"/>
          <cell r="EX321"/>
          <cell r="EY321"/>
          <cell r="EZ321"/>
          <cell r="FA321"/>
          <cell r="FB321"/>
          <cell r="FC321"/>
          <cell r="FD321"/>
          <cell r="FE321">
            <v>0</v>
          </cell>
          <cell r="FF321">
            <v>0</v>
          </cell>
          <cell r="FG321">
            <v>0</v>
          </cell>
          <cell r="FH321">
            <v>0</v>
          </cell>
          <cell r="FI321">
            <v>0</v>
          </cell>
          <cell r="FJ321">
            <v>0</v>
          </cell>
          <cell r="FK321">
            <v>0</v>
          </cell>
          <cell r="FL321">
            <v>0</v>
          </cell>
          <cell r="FM321">
            <v>0</v>
          </cell>
          <cell r="FN321">
            <v>0</v>
          </cell>
          <cell r="FO321">
            <v>0</v>
          </cell>
          <cell r="FP321">
            <v>0</v>
          </cell>
          <cell r="FQ321"/>
          <cell r="FR321"/>
          <cell r="FS321"/>
          <cell r="FT321"/>
          <cell r="FU321"/>
          <cell r="FV321"/>
          <cell r="FW321"/>
          <cell r="FX321"/>
          <cell r="FY321"/>
          <cell r="FZ321"/>
          <cell r="GA321"/>
          <cell r="GB321"/>
          <cell r="GC321">
            <v>0</v>
          </cell>
          <cell r="GD321">
            <v>0</v>
          </cell>
          <cell r="GE321">
            <v>0</v>
          </cell>
          <cell r="GF321">
            <v>0</v>
          </cell>
          <cell r="GG321">
            <v>0</v>
          </cell>
          <cell r="GH321">
            <v>0</v>
          </cell>
          <cell r="GI321">
            <v>0</v>
          </cell>
          <cell r="GJ321">
            <v>0</v>
          </cell>
          <cell r="GK321">
            <v>0</v>
          </cell>
          <cell r="GL321">
            <v>0</v>
          </cell>
          <cell r="GM321">
            <v>0</v>
          </cell>
          <cell r="GN321">
            <v>0</v>
          </cell>
          <cell r="GO321"/>
          <cell r="GP321">
            <v>0</v>
          </cell>
          <cell r="GQ321">
            <v>10</v>
          </cell>
          <cell r="GR321">
            <v>1</v>
          </cell>
          <cell r="GS321"/>
          <cell r="GT321"/>
          <cell r="GU321"/>
          <cell r="GV321"/>
          <cell r="GW321"/>
          <cell r="GX321"/>
          <cell r="GY321"/>
          <cell r="GZ321"/>
          <cell r="HA321"/>
          <cell r="HB321"/>
          <cell r="HC321">
            <v>0</v>
          </cell>
          <cell r="HD321">
            <v>0</v>
          </cell>
          <cell r="HE321">
            <v>0</v>
          </cell>
          <cell r="HF321">
            <v>0</v>
          </cell>
          <cell r="HG321">
            <v>0</v>
          </cell>
          <cell r="HH321">
            <v>0</v>
          </cell>
          <cell r="HI321">
            <v>0</v>
          </cell>
          <cell r="HJ321"/>
          <cell r="HK321"/>
          <cell r="HL321"/>
          <cell r="HM321"/>
          <cell r="HN321"/>
          <cell r="HO321">
            <v>0</v>
          </cell>
          <cell r="HP321">
            <v>0</v>
          </cell>
          <cell r="HQ321">
            <v>0</v>
          </cell>
          <cell r="HR321">
            <v>0</v>
          </cell>
          <cell r="HS321">
            <v>0</v>
          </cell>
          <cell r="HT321"/>
          <cell r="HU321">
            <v>0</v>
          </cell>
          <cell r="HV321"/>
          <cell r="HW321">
            <v>0</v>
          </cell>
          <cell r="HX321"/>
          <cell r="HY321">
            <v>0</v>
          </cell>
          <cell r="HZ321">
            <v>0</v>
          </cell>
          <cell r="IA321">
            <v>0</v>
          </cell>
          <cell r="IB321">
            <v>12</v>
          </cell>
          <cell r="IC321">
            <v>0</v>
          </cell>
          <cell r="ID321">
            <v>1.2</v>
          </cell>
          <cell r="IE321">
            <v>0</v>
          </cell>
          <cell r="IF321">
            <v>0</v>
          </cell>
          <cell r="IG321">
            <v>0</v>
          </cell>
          <cell r="IH321">
            <v>0</v>
          </cell>
          <cell r="II321">
            <v>0</v>
          </cell>
          <cell r="IJ321"/>
          <cell r="IK321"/>
          <cell r="IL321"/>
          <cell r="IM321">
            <v>4</v>
          </cell>
          <cell r="IN321">
            <v>12000</v>
          </cell>
        </row>
        <row r="322">
          <cell r="A322">
            <v>319</v>
          </cell>
          <cell r="B322" t="str">
            <v>Bhagalpur</v>
          </cell>
          <cell r="C322" t="str">
            <v>BIHAR</v>
          </cell>
          <cell r="D322" t="str">
            <v>East</v>
          </cell>
          <cell r="E322"/>
          <cell r="F322"/>
          <cell r="G322"/>
          <cell r="H322">
            <v>1</v>
          </cell>
          <cell r="I322"/>
          <cell r="J322" t="str">
            <v>High</v>
          </cell>
          <cell r="K322"/>
          <cell r="L322"/>
          <cell r="M322" t="str">
            <v xml:space="preserve">Praveen Kumar </v>
          </cell>
          <cell r="N322"/>
          <cell r="O322">
            <v>0</v>
          </cell>
          <cell r="P322">
            <v>5500</v>
          </cell>
          <cell r="Q322">
            <v>0</v>
          </cell>
          <cell r="R322">
            <v>0</v>
          </cell>
          <cell r="S322">
            <v>0</v>
          </cell>
          <cell r="T322">
            <v>0</v>
          </cell>
          <cell r="U322">
            <v>0</v>
          </cell>
          <cell r="V322">
            <v>1</v>
          </cell>
          <cell r="W322">
            <v>0</v>
          </cell>
          <cell r="X322">
            <v>200</v>
          </cell>
          <cell r="Y322">
            <v>7.85E-2</v>
          </cell>
          <cell r="Z322">
            <v>3.6363636363636362E-2</v>
          </cell>
          <cell r="AA322">
            <v>2.8545454545454542E-3</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25</v>
          </cell>
          <cell r="AQ322">
            <v>0</v>
          </cell>
          <cell r="AR322">
            <v>25</v>
          </cell>
          <cell r="AS322">
            <v>50</v>
          </cell>
          <cell r="AT322">
            <v>12</v>
          </cell>
          <cell r="AU322">
            <v>15</v>
          </cell>
          <cell r="AV322">
            <v>10</v>
          </cell>
          <cell r="AW322">
            <v>20</v>
          </cell>
          <cell r="AX322"/>
          <cell r="AY322"/>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1</v>
          </cell>
          <cell r="BO322">
            <v>0</v>
          </cell>
          <cell r="BP322">
            <v>0</v>
          </cell>
          <cell r="BQ322">
            <v>0</v>
          </cell>
          <cell r="BR322">
            <v>0</v>
          </cell>
          <cell r="BS322">
            <v>0</v>
          </cell>
          <cell r="BT322">
            <v>0</v>
          </cell>
          <cell r="BU322">
            <v>0</v>
          </cell>
          <cell r="BV322"/>
          <cell r="BW322"/>
          <cell r="BX322">
            <v>1</v>
          </cell>
          <cell r="BY322">
            <v>0</v>
          </cell>
          <cell r="BZ322">
            <v>0</v>
          </cell>
          <cell r="CA322">
            <v>0</v>
          </cell>
          <cell r="CB322">
            <v>0</v>
          </cell>
          <cell r="CC322">
            <v>0</v>
          </cell>
          <cell r="CD322">
            <v>0</v>
          </cell>
          <cell r="CE322">
            <v>0</v>
          </cell>
          <cell r="CF322">
            <v>0</v>
          </cell>
          <cell r="CG322">
            <v>0</v>
          </cell>
          <cell r="CH322">
            <v>0</v>
          </cell>
          <cell r="CI322">
            <v>0</v>
          </cell>
          <cell r="CJ322">
            <v>0</v>
          </cell>
          <cell r="CK322">
            <v>0</v>
          </cell>
          <cell r="CL322">
            <v>0</v>
          </cell>
          <cell r="CM322">
            <v>1</v>
          </cell>
          <cell r="CN322">
            <v>0</v>
          </cell>
          <cell r="CO322">
            <v>1</v>
          </cell>
          <cell r="CP322">
            <v>1</v>
          </cell>
          <cell r="CQ322">
            <v>1</v>
          </cell>
          <cell r="CR322">
            <v>1</v>
          </cell>
          <cell r="CS322">
            <v>1</v>
          </cell>
          <cell r="CT322">
            <v>1</v>
          </cell>
          <cell r="CU322"/>
          <cell r="CV322"/>
          <cell r="CW322"/>
          <cell r="CX322"/>
          <cell r="CY322"/>
          <cell r="CZ322"/>
          <cell r="DA322"/>
          <cell r="DB322"/>
          <cell r="DC322"/>
          <cell r="DD322"/>
          <cell r="DE322"/>
          <cell r="DF322"/>
          <cell r="DG322"/>
          <cell r="DH322">
            <v>0</v>
          </cell>
          <cell r="DI322">
            <v>0</v>
          </cell>
          <cell r="DJ322">
            <v>0</v>
          </cell>
          <cell r="DK322">
            <v>1</v>
          </cell>
          <cell r="DL322">
            <v>1</v>
          </cell>
          <cell r="DM322">
            <v>1</v>
          </cell>
          <cell r="DN322">
            <v>1</v>
          </cell>
          <cell r="DO322">
            <v>1</v>
          </cell>
          <cell r="DP322">
            <v>1</v>
          </cell>
          <cell r="DQ322">
            <v>1</v>
          </cell>
          <cell r="DR322">
            <v>1</v>
          </cell>
          <cell r="DS322"/>
          <cell r="DT322"/>
          <cell r="DU322"/>
          <cell r="DV322"/>
          <cell r="DW322"/>
          <cell r="DX322"/>
          <cell r="DY322"/>
          <cell r="DZ322"/>
          <cell r="EA322"/>
          <cell r="EB322"/>
          <cell r="EC322"/>
          <cell r="ED322"/>
          <cell r="EE322"/>
          <cell r="EF322"/>
          <cell r="EG322">
            <v>8.6</v>
          </cell>
          <cell r="EH322">
            <v>9</v>
          </cell>
          <cell r="EI322">
            <v>14</v>
          </cell>
          <cell r="EJ322">
            <v>0</v>
          </cell>
          <cell r="EK322">
            <v>0</v>
          </cell>
          <cell r="EL322">
            <v>0</v>
          </cell>
          <cell r="EM322">
            <v>0</v>
          </cell>
          <cell r="EN322">
            <v>0</v>
          </cell>
          <cell r="EO322">
            <v>0</v>
          </cell>
          <cell r="EP322">
            <v>0</v>
          </cell>
          <cell r="EQ322">
            <v>0</v>
          </cell>
          <cell r="ER322">
            <v>0</v>
          </cell>
          <cell r="ES322"/>
          <cell r="ET322"/>
          <cell r="EU322"/>
          <cell r="EV322"/>
          <cell r="EW322"/>
          <cell r="EX322"/>
          <cell r="EY322"/>
          <cell r="EZ322"/>
          <cell r="FA322"/>
          <cell r="FB322"/>
          <cell r="FC322"/>
          <cell r="FD322"/>
          <cell r="FE322">
            <v>8.6</v>
          </cell>
          <cell r="FF322">
            <v>9</v>
          </cell>
          <cell r="FG322">
            <v>19</v>
          </cell>
          <cell r="FH322">
            <v>0</v>
          </cell>
          <cell r="FI322">
            <v>0</v>
          </cell>
          <cell r="FJ322">
            <v>0</v>
          </cell>
          <cell r="FK322">
            <v>0</v>
          </cell>
          <cell r="FL322">
            <v>0</v>
          </cell>
          <cell r="FM322">
            <v>0</v>
          </cell>
          <cell r="FN322">
            <v>0</v>
          </cell>
          <cell r="FO322">
            <v>0</v>
          </cell>
          <cell r="FP322">
            <v>0</v>
          </cell>
          <cell r="FQ322"/>
          <cell r="FR322"/>
          <cell r="FS322"/>
          <cell r="FT322"/>
          <cell r="FU322"/>
          <cell r="FV322"/>
          <cell r="FW322"/>
          <cell r="FX322"/>
          <cell r="FY322"/>
          <cell r="FZ322"/>
          <cell r="GA322"/>
          <cell r="GB322"/>
          <cell r="GC322">
            <v>8.6</v>
          </cell>
          <cell r="GD322">
            <v>9</v>
          </cell>
          <cell r="GE322">
            <v>19</v>
          </cell>
          <cell r="GF322">
            <v>0</v>
          </cell>
          <cell r="GG322">
            <v>0</v>
          </cell>
          <cell r="GH322">
            <v>0</v>
          </cell>
          <cell r="GI322">
            <v>0</v>
          </cell>
          <cell r="GJ322">
            <v>0</v>
          </cell>
          <cell r="GK322">
            <v>0</v>
          </cell>
          <cell r="GL322">
            <v>0</v>
          </cell>
          <cell r="GM322">
            <v>0</v>
          </cell>
          <cell r="GN322">
            <v>0</v>
          </cell>
          <cell r="GO322"/>
          <cell r="GP322">
            <v>0</v>
          </cell>
          <cell r="GQ322">
            <v>0</v>
          </cell>
          <cell r="GR322">
            <v>0</v>
          </cell>
          <cell r="GS322"/>
          <cell r="GT322"/>
          <cell r="GU322"/>
          <cell r="GV322"/>
          <cell r="GW322"/>
          <cell r="GX322"/>
          <cell r="GY322"/>
          <cell r="GZ322"/>
          <cell r="HA322"/>
          <cell r="HB322"/>
          <cell r="HC322">
            <v>0</v>
          </cell>
          <cell r="HD322">
            <v>0</v>
          </cell>
          <cell r="HE322">
            <v>0</v>
          </cell>
          <cell r="HF322">
            <v>0</v>
          </cell>
          <cell r="HG322">
            <v>0</v>
          </cell>
          <cell r="HH322">
            <v>0</v>
          </cell>
          <cell r="HI322">
            <v>0</v>
          </cell>
          <cell r="HJ322"/>
          <cell r="HK322"/>
          <cell r="HL322"/>
          <cell r="HM322"/>
          <cell r="HN322"/>
          <cell r="HO322">
            <v>0</v>
          </cell>
          <cell r="HP322">
            <v>0</v>
          </cell>
          <cell r="HQ322">
            <v>0</v>
          </cell>
          <cell r="HR322">
            <v>0</v>
          </cell>
          <cell r="HS322">
            <v>0</v>
          </cell>
          <cell r="HT322"/>
          <cell r="HU322">
            <v>0</v>
          </cell>
          <cell r="HV322"/>
          <cell r="HW322">
            <v>0</v>
          </cell>
          <cell r="HX322"/>
          <cell r="HY322">
            <v>0</v>
          </cell>
          <cell r="HZ322">
            <v>0</v>
          </cell>
          <cell r="IA322">
            <v>0</v>
          </cell>
          <cell r="IB322">
            <v>157</v>
          </cell>
          <cell r="IC322">
            <v>0</v>
          </cell>
          <cell r="ID322">
            <v>15.7</v>
          </cell>
          <cell r="IE322">
            <v>0</v>
          </cell>
          <cell r="IF322">
            <v>0</v>
          </cell>
          <cell r="IG322">
            <v>0</v>
          </cell>
          <cell r="IH322">
            <v>0</v>
          </cell>
          <cell r="II322">
            <v>8.3333333333333339</v>
          </cell>
          <cell r="IJ322"/>
          <cell r="IK322"/>
          <cell r="IL322"/>
          <cell r="IM322">
            <v>15</v>
          </cell>
          <cell r="IN322">
            <v>0</v>
          </cell>
        </row>
        <row r="323">
          <cell r="A323">
            <v>320</v>
          </cell>
          <cell r="B323" t="str">
            <v>Muzaffarpur</v>
          </cell>
          <cell r="C323" t="str">
            <v>BIHAR</v>
          </cell>
          <cell r="D323" t="str">
            <v>East</v>
          </cell>
          <cell r="E323" t="str">
            <v>KHARAKIA METALS PRIVATE LIMITED</v>
          </cell>
          <cell r="F323"/>
          <cell r="G323"/>
          <cell r="H323">
            <v>1</v>
          </cell>
          <cell r="I323"/>
          <cell r="J323" t="str">
            <v>High</v>
          </cell>
          <cell r="K323">
            <v>1</v>
          </cell>
          <cell r="L323"/>
          <cell r="M323" t="str">
            <v xml:space="preserve">Praveen Kumar </v>
          </cell>
          <cell r="N323" t="str">
            <v>Punit</v>
          </cell>
          <cell r="O323">
            <v>0</v>
          </cell>
          <cell r="P323">
            <v>6000</v>
          </cell>
          <cell r="Q323">
            <v>0</v>
          </cell>
          <cell r="R323">
            <v>0</v>
          </cell>
          <cell r="S323">
            <v>0</v>
          </cell>
          <cell r="T323">
            <v>0</v>
          </cell>
          <cell r="U323">
            <v>0</v>
          </cell>
          <cell r="V323">
            <v>4</v>
          </cell>
          <cell r="W323">
            <v>0</v>
          </cell>
          <cell r="X323">
            <v>530</v>
          </cell>
          <cell r="Y323">
            <v>2.0566037735849058E-2</v>
          </cell>
          <cell r="Z323">
            <v>8.8333333333333333E-2</v>
          </cell>
          <cell r="AA323">
            <v>1.8166666666666667E-3</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12</v>
          </cell>
          <cell r="AS323">
            <v>12</v>
          </cell>
          <cell r="AT323">
            <v>15</v>
          </cell>
          <cell r="AU323">
            <v>18</v>
          </cell>
          <cell r="AV323">
            <v>28</v>
          </cell>
          <cell r="AW323">
            <v>24</v>
          </cell>
          <cell r="AX323"/>
          <cell r="AY323"/>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1</v>
          </cell>
          <cell r="BQ323">
            <v>1</v>
          </cell>
          <cell r="BR323">
            <v>1</v>
          </cell>
          <cell r="BS323">
            <v>1</v>
          </cell>
          <cell r="BT323">
            <v>0</v>
          </cell>
          <cell r="BU323">
            <v>0</v>
          </cell>
          <cell r="BV323"/>
          <cell r="BW323"/>
          <cell r="BX323">
            <v>4</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1</v>
          </cell>
          <cell r="CP323">
            <v>1</v>
          </cell>
          <cell r="CQ323">
            <v>2</v>
          </cell>
          <cell r="CR323">
            <v>3</v>
          </cell>
          <cell r="CS323">
            <v>3</v>
          </cell>
          <cell r="CT323">
            <v>3</v>
          </cell>
          <cell r="CU323"/>
          <cell r="CV323"/>
          <cell r="CW323"/>
          <cell r="CX323"/>
          <cell r="CY323"/>
          <cell r="CZ323"/>
          <cell r="DA323"/>
          <cell r="DB323"/>
          <cell r="DC323"/>
          <cell r="DD323"/>
          <cell r="DE323"/>
          <cell r="DF323"/>
          <cell r="DG323"/>
          <cell r="DH323">
            <v>0</v>
          </cell>
          <cell r="DI323">
            <v>0</v>
          </cell>
          <cell r="DJ323">
            <v>0</v>
          </cell>
          <cell r="DK323">
            <v>0</v>
          </cell>
          <cell r="DL323">
            <v>0</v>
          </cell>
          <cell r="DM323">
            <v>1</v>
          </cell>
          <cell r="DN323">
            <v>2</v>
          </cell>
          <cell r="DO323">
            <v>3</v>
          </cell>
          <cell r="DP323">
            <v>3</v>
          </cell>
          <cell r="DQ323">
            <v>3</v>
          </cell>
          <cell r="DR323">
            <v>3</v>
          </cell>
          <cell r="DS323"/>
          <cell r="DT323"/>
          <cell r="DU323"/>
          <cell r="DV323"/>
          <cell r="DW323"/>
          <cell r="DX323"/>
          <cell r="DY323"/>
          <cell r="DZ323"/>
          <cell r="EA323"/>
          <cell r="EB323"/>
          <cell r="EC323"/>
          <cell r="ED323"/>
          <cell r="EE323"/>
          <cell r="EF323"/>
          <cell r="EG323">
            <v>11.8</v>
          </cell>
          <cell r="EH323">
            <v>9.5</v>
          </cell>
          <cell r="EI323">
            <v>9.5</v>
          </cell>
          <cell r="EJ323">
            <v>0</v>
          </cell>
          <cell r="EK323">
            <v>0</v>
          </cell>
          <cell r="EL323">
            <v>0</v>
          </cell>
          <cell r="EM323">
            <v>0</v>
          </cell>
          <cell r="EN323">
            <v>0</v>
          </cell>
          <cell r="EO323">
            <v>0</v>
          </cell>
          <cell r="EP323">
            <v>0</v>
          </cell>
          <cell r="EQ323">
            <v>0</v>
          </cell>
          <cell r="ER323">
            <v>0</v>
          </cell>
          <cell r="ES323"/>
          <cell r="ET323"/>
          <cell r="EU323"/>
          <cell r="EV323"/>
          <cell r="EW323"/>
          <cell r="EX323"/>
          <cell r="EY323"/>
          <cell r="EZ323"/>
          <cell r="FA323"/>
          <cell r="FB323"/>
          <cell r="FC323"/>
          <cell r="FD323"/>
          <cell r="FE323">
            <v>11.8</v>
          </cell>
          <cell r="FF323">
            <v>11.833333333333334</v>
          </cell>
          <cell r="FG323">
            <v>9.5</v>
          </cell>
          <cell r="FH323">
            <v>0</v>
          </cell>
          <cell r="FI323">
            <v>0</v>
          </cell>
          <cell r="FJ323">
            <v>0</v>
          </cell>
          <cell r="FK323">
            <v>0</v>
          </cell>
          <cell r="FL323">
            <v>0</v>
          </cell>
          <cell r="FM323">
            <v>0</v>
          </cell>
          <cell r="FN323">
            <v>0</v>
          </cell>
          <cell r="FO323">
            <v>0</v>
          </cell>
          <cell r="FP323">
            <v>0</v>
          </cell>
          <cell r="FQ323"/>
          <cell r="FR323"/>
          <cell r="FS323"/>
          <cell r="FT323"/>
          <cell r="FU323"/>
          <cell r="FV323"/>
          <cell r="FW323"/>
          <cell r="FX323"/>
          <cell r="FY323"/>
          <cell r="FZ323"/>
          <cell r="GA323"/>
          <cell r="GB323"/>
          <cell r="GC323">
            <v>11.8</v>
          </cell>
          <cell r="GD323">
            <v>11.833333333333334</v>
          </cell>
          <cell r="GE323">
            <v>11.833333333333334</v>
          </cell>
          <cell r="GF323">
            <v>0</v>
          </cell>
          <cell r="GG323">
            <v>0</v>
          </cell>
          <cell r="GH323">
            <v>0</v>
          </cell>
          <cell r="GI323">
            <v>0</v>
          </cell>
          <cell r="GJ323">
            <v>0</v>
          </cell>
          <cell r="GK323">
            <v>0</v>
          </cell>
          <cell r="GL323">
            <v>0</v>
          </cell>
          <cell r="GM323">
            <v>0</v>
          </cell>
          <cell r="GN323">
            <v>0</v>
          </cell>
          <cell r="GO323"/>
          <cell r="GP323">
            <v>0</v>
          </cell>
          <cell r="GQ323">
            <v>0</v>
          </cell>
          <cell r="GR323">
            <v>0</v>
          </cell>
          <cell r="GS323"/>
          <cell r="GT323"/>
          <cell r="GU323"/>
          <cell r="GV323"/>
          <cell r="GW323"/>
          <cell r="GX323"/>
          <cell r="GY323"/>
          <cell r="GZ323"/>
          <cell r="HA323"/>
          <cell r="HB323"/>
          <cell r="HC323">
            <v>0</v>
          </cell>
          <cell r="HD323">
            <v>0</v>
          </cell>
          <cell r="HE323">
            <v>0</v>
          </cell>
          <cell r="HF323">
            <v>0</v>
          </cell>
          <cell r="HG323">
            <v>0</v>
          </cell>
          <cell r="HH323">
            <v>0</v>
          </cell>
          <cell r="HI323">
            <v>0</v>
          </cell>
          <cell r="HJ323"/>
          <cell r="HK323"/>
          <cell r="HL323"/>
          <cell r="HM323"/>
          <cell r="HN323"/>
          <cell r="HO323">
            <v>0</v>
          </cell>
          <cell r="HP323">
            <v>0</v>
          </cell>
          <cell r="HQ323">
            <v>0</v>
          </cell>
          <cell r="HR323">
            <v>0</v>
          </cell>
          <cell r="HS323">
            <v>0</v>
          </cell>
          <cell r="HT323"/>
          <cell r="HU323">
            <v>0</v>
          </cell>
          <cell r="HV323"/>
          <cell r="HW323">
            <v>0</v>
          </cell>
          <cell r="HX323"/>
          <cell r="HY323">
            <v>0</v>
          </cell>
          <cell r="HZ323">
            <v>0</v>
          </cell>
          <cell r="IA323">
            <v>0</v>
          </cell>
          <cell r="IB323">
            <v>109</v>
          </cell>
          <cell r="IC323">
            <v>0</v>
          </cell>
          <cell r="ID323">
            <v>10.9</v>
          </cell>
          <cell r="IE323">
            <v>0</v>
          </cell>
          <cell r="IF323">
            <v>0</v>
          </cell>
          <cell r="IG323">
            <v>0</v>
          </cell>
          <cell r="IH323">
            <v>0</v>
          </cell>
          <cell r="II323">
            <v>0</v>
          </cell>
          <cell r="IJ323"/>
          <cell r="IK323"/>
          <cell r="IL323"/>
          <cell r="IM323">
            <v>23.333333333333332</v>
          </cell>
          <cell r="IN323">
            <v>0</v>
          </cell>
        </row>
        <row r="324">
          <cell r="A324">
            <v>321</v>
          </cell>
          <cell r="B324" t="str">
            <v>Darbhanga</v>
          </cell>
          <cell r="C324" t="str">
            <v>BIHAR</v>
          </cell>
          <cell r="D324" t="str">
            <v>East</v>
          </cell>
          <cell r="E324" t="str">
            <v>KHARAKIA METALS PRIVATE LIMITED</v>
          </cell>
          <cell r="F324"/>
          <cell r="G324"/>
          <cell r="H324">
            <v>0.5</v>
          </cell>
          <cell r="I324"/>
          <cell r="J324" t="str">
            <v>Medium</v>
          </cell>
          <cell r="K324">
            <v>1</v>
          </cell>
          <cell r="L324"/>
          <cell r="M324" t="str">
            <v xml:space="preserve">Praveen Kumar </v>
          </cell>
          <cell r="N324" t="str">
            <v>Punit</v>
          </cell>
          <cell r="O324">
            <v>0</v>
          </cell>
          <cell r="P324">
            <v>4000</v>
          </cell>
          <cell r="Q324">
            <v>0</v>
          </cell>
          <cell r="R324">
            <v>0</v>
          </cell>
          <cell r="S324">
            <v>0</v>
          </cell>
          <cell r="T324">
            <v>0</v>
          </cell>
          <cell r="U324">
            <v>0</v>
          </cell>
          <cell r="V324">
            <v>1</v>
          </cell>
          <cell r="W324">
            <v>0</v>
          </cell>
          <cell r="X324">
            <v>0</v>
          </cell>
          <cell r="Y324" t="str">
            <v/>
          </cell>
          <cell r="Z324">
            <v>0</v>
          </cell>
          <cell r="AA324" t="str">
            <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12</v>
          </cell>
          <cell r="AS324">
            <v>12</v>
          </cell>
          <cell r="AT324">
            <v>0</v>
          </cell>
          <cell r="AU324">
            <v>0</v>
          </cell>
          <cell r="AV324">
            <v>0</v>
          </cell>
          <cell r="AW324">
            <v>6</v>
          </cell>
          <cell r="AX324"/>
          <cell r="AY324"/>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1</v>
          </cell>
          <cell r="BQ324">
            <v>0</v>
          </cell>
          <cell r="BR324">
            <v>0</v>
          </cell>
          <cell r="BS324">
            <v>0</v>
          </cell>
          <cell r="BT324">
            <v>0</v>
          </cell>
          <cell r="BU324">
            <v>0</v>
          </cell>
          <cell r="BV324"/>
          <cell r="BW324"/>
          <cell r="BX324">
            <v>1</v>
          </cell>
          <cell r="BY324">
            <v>0</v>
          </cell>
          <cell r="BZ324">
            <v>0</v>
          </cell>
          <cell r="CA324">
            <v>0</v>
          </cell>
          <cell r="CB324">
            <v>0</v>
          </cell>
          <cell r="CC324">
            <v>0</v>
          </cell>
          <cell r="CD324">
            <v>0</v>
          </cell>
          <cell r="CE324">
            <v>0</v>
          </cell>
          <cell r="CF324">
            <v>0</v>
          </cell>
          <cell r="CG324">
            <v>0</v>
          </cell>
          <cell r="CH324">
            <v>0</v>
          </cell>
          <cell r="CI324">
            <v>0</v>
          </cell>
          <cell r="CJ324">
            <v>0</v>
          </cell>
          <cell r="CK324">
            <v>0</v>
          </cell>
          <cell r="CL324">
            <v>0</v>
          </cell>
          <cell r="CM324">
            <v>0</v>
          </cell>
          <cell r="CN324">
            <v>0</v>
          </cell>
          <cell r="CO324">
            <v>1</v>
          </cell>
          <cell r="CP324">
            <v>1</v>
          </cell>
          <cell r="CQ324">
            <v>0</v>
          </cell>
          <cell r="CR324">
            <v>0</v>
          </cell>
          <cell r="CS324">
            <v>0</v>
          </cell>
          <cell r="CT324">
            <v>1</v>
          </cell>
          <cell r="CU324"/>
          <cell r="CV324"/>
          <cell r="CW324"/>
          <cell r="CX324"/>
          <cell r="CY324"/>
          <cell r="CZ324"/>
          <cell r="DA324"/>
          <cell r="DB324"/>
          <cell r="DC324"/>
          <cell r="DD324"/>
          <cell r="DE324"/>
          <cell r="DF324"/>
          <cell r="DG324"/>
          <cell r="DH324">
            <v>0</v>
          </cell>
          <cell r="DI324">
            <v>0</v>
          </cell>
          <cell r="DJ324">
            <v>0</v>
          </cell>
          <cell r="DK324">
            <v>0</v>
          </cell>
          <cell r="DL324">
            <v>0</v>
          </cell>
          <cell r="DM324">
            <v>1</v>
          </cell>
          <cell r="DN324">
            <v>1</v>
          </cell>
          <cell r="DO324">
            <v>1</v>
          </cell>
          <cell r="DP324">
            <v>1</v>
          </cell>
          <cell r="DQ324">
            <v>0</v>
          </cell>
          <cell r="DR324">
            <v>1</v>
          </cell>
          <cell r="DS324"/>
          <cell r="DT324"/>
          <cell r="DU324"/>
          <cell r="DV324"/>
          <cell r="DW324"/>
          <cell r="DX324"/>
          <cell r="DY324"/>
          <cell r="DZ324"/>
          <cell r="EA324"/>
          <cell r="EB324"/>
          <cell r="EC324"/>
          <cell r="ED324"/>
          <cell r="EE324"/>
          <cell r="EF324"/>
          <cell r="EG324">
            <v>3.5</v>
          </cell>
          <cell r="EH324">
            <v>3</v>
          </cell>
          <cell r="EI324">
            <v>1</v>
          </cell>
          <cell r="EJ324">
            <v>0</v>
          </cell>
          <cell r="EK324">
            <v>0</v>
          </cell>
          <cell r="EL324">
            <v>0</v>
          </cell>
          <cell r="EM324">
            <v>0</v>
          </cell>
          <cell r="EN324">
            <v>0</v>
          </cell>
          <cell r="EO324">
            <v>0</v>
          </cell>
          <cell r="EP324">
            <v>0</v>
          </cell>
          <cell r="EQ324">
            <v>0</v>
          </cell>
          <cell r="ER324">
            <v>0</v>
          </cell>
          <cell r="ES324"/>
          <cell r="ET324"/>
          <cell r="EU324"/>
          <cell r="EV324"/>
          <cell r="EW324"/>
          <cell r="EX324"/>
          <cell r="EY324"/>
          <cell r="EZ324"/>
          <cell r="FA324"/>
          <cell r="FB324"/>
          <cell r="FC324"/>
          <cell r="FD324"/>
          <cell r="FE324">
            <v>3.5</v>
          </cell>
          <cell r="FF324">
            <v>3</v>
          </cell>
          <cell r="FG324">
            <v>3</v>
          </cell>
          <cell r="FH324">
            <v>0</v>
          </cell>
          <cell r="FI324">
            <v>0</v>
          </cell>
          <cell r="FJ324">
            <v>0</v>
          </cell>
          <cell r="FK324">
            <v>0</v>
          </cell>
          <cell r="FL324">
            <v>0</v>
          </cell>
          <cell r="FM324">
            <v>0</v>
          </cell>
          <cell r="FN324">
            <v>0</v>
          </cell>
          <cell r="FO324">
            <v>0</v>
          </cell>
          <cell r="FP324">
            <v>0</v>
          </cell>
          <cell r="FQ324"/>
          <cell r="FR324"/>
          <cell r="FS324"/>
          <cell r="FT324"/>
          <cell r="FU324"/>
          <cell r="FV324"/>
          <cell r="FW324"/>
          <cell r="FX324"/>
          <cell r="FY324"/>
          <cell r="FZ324"/>
          <cell r="GA324"/>
          <cell r="GB324"/>
          <cell r="GC324">
            <v>3.5</v>
          </cell>
          <cell r="GD324">
            <v>3</v>
          </cell>
          <cell r="GE324">
            <v>3</v>
          </cell>
          <cell r="GF324">
            <v>0</v>
          </cell>
          <cell r="GG324">
            <v>0</v>
          </cell>
          <cell r="GH324">
            <v>0</v>
          </cell>
          <cell r="GI324">
            <v>0</v>
          </cell>
          <cell r="GJ324">
            <v>0</v>
          </cell>
          <cell r="GK324">
            <v>0</v>
          </cell>
          <cell r="GL324">
            <v>0</v>
          </cell>
          <cell r="GM324">
            <v>0</v>
          </cell>
          <cell r="GN324">
            <v>0</v>
          </cell>
          <cell r="GO324"/>
          <cell r="GP324">
            <v>0</v>
          </cell>
          <cell r="GQ324">
            <v>3</v>
          </cell>
          <cell r="GR324">
            <v>0</v>
          </cell>
          <cell r="GS324"/>
          <cell r="GT324"/>
          <cell r="GU324"/>
          <cell r="GV324"/>
          <cell r="GW324"/>
          <cell r="GX324"/>
          <cell r="GY324"/>
          <cell r="GZ324"/>
          <cell r="HA324"/>
          <cell r="HB324"/>
          <cell r="HC324">
            <v>0</v>
          </cell>
          <cell r="HD324">
            <v>0</v>
          </cell>
          <cell r="HE324">
            <v>0</v>
          </cell>
          <cell r="HF324">
            <v>0</v>
          </cell>
          <cell r="HG324">
            <v>0</v>
          </cell>
          <cell r="HH324">
            <v>0</v>
          </cell>
          <cell r="HI324">
            <v>0</v>
          </cell>
          <cell r="HJ324"/>
          <cell r="HK324"/>
          <cell r="HL324"/>
          <cell r="HM324"/>
          <cell r="HN324"/>
          <cell r="HO324">
            <v>0</v>
          </cell>
          <cell r="HP324">
            <v>0</v>
          </cell>
          <cell r="HQ324">
            <v>0</v>
          </cell>
          <cell r="HR324">
            <v>0</v>
          </cell>
          <cell r="HS324">
            <v>0</v>
          </cell>
          <cell r="HT324"/>
          <cell r="HU324">
            <v>0</v>
          </cell>
          <cell r="HV324"/>
          <cell r="HW324">
            <v>0</v>
          </cell>
          <cell r="HX324"/>
          <cell r="HY324">
            <v>0</v>
          </cell>
          <cell r="HZ324">
            <v>0</v>
          </cell>
          <cell r="IA324">
            <v>0</v>
          </cell>
          <cell r="IB324">
            <v>30</v>
          </cell>
          <cell r="IC324">
            <v>0</v>
          </cell>
          <cell r="ID324">
            <v>3</v>
          </cell>
          <cell r="IE324">
            <v>0</v>
          </cell>
          <cell r="IF324">
            <v>0</v>
          </cell>
          <cell r="IG324">
            <v>0</v>
          </cell>
          <cell r="IH324">
            <v>0</v>
          </cell>
          <cell r="II324">
            <v>0</v>
          </cell>
          <cell r="IJ324"/>
          <cell r="IK324"/>
          <cell r="IL324"/>
          <cell r="IM324">
            <v>2</v>
          </cell>
          <cell r="IN324">
            <v>0</v>
          </cell>
        </row>
        <row r="325">
          <cell r="A325">
            <v>322</v>
          </cell>
          <cell r="B325" t="str">
            <v>Samastipur</v>
          </cell>
          <cell r="C325" t="str">
            <v>BIHAR</v>
          </cell>
          <cell r="D325" t="str">
            <v>East</v>
          </cell>
          <cell r="E325" t="str">
            <v>KHARAKIA METALS PRIVATE LIMITED</v>
          </cell>
          <cell r="F325"/>
          <cell r="G325"/>
          <cell r="H325">
            <v>0.5</v>
          </cell>
          <cell r="I325"/>
          <cell r="J325" t="str">
            <v>Medium</v>
          </cell>
          <cell r="K325">
            <v>1</v>
          </cell>
          <cell r="L325"/>
          <cell r="M325" t="str">
            <v xml:space="preserve">Praveen Kumar </v>
          </cell>
          <cell r="N325" t="str">
            <v>Punit</v>
          </cell>
          <cell r="O325">
            <v>0</v>
          </cell>
          <cell r="P325">
            <v>4500</v>
          </cell>
          <cell r="Q325">
            <v>0</v>
          </cell>
          <cell r="R325">
            <v>0</v>
          </cell>
          <cell r="S325">
            <v>0</v>
          </cell>
          <cell r="T325">
            <v>0</v>
          </cell>
          <cell r="U325">
            <v>0</v>
          </cell>
          <cell r="V325">
            <v>1</v>
          </cell>
          <cell r="W325">
            <v>0</v>
          </cell>
          <cell r="X325">
            <v>320</v>
          </cell>
          <cell r="Y325">
            <v>5.6249999999999998E-3</v>
          </cell>
          <cell r="Z325">
            <v>7.1111111111111111E-2</v>
          </cell>
          <cell r="AA325">
            <v>3.9999999999999996E-4</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12</v>
          </cell>
          <cell r="AV325">
            <v>0</v>
          </cell>
          <cell r="AW325">
            <v>6</v>
          </cell>
          <cell r="AX325"/>
          <cell r="AY325"/>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1</v>
          </cell>
          <cell r="BT325">
            <v>0</v>
          </cell>
          <cell r="BU325">
            <v>0</v>
          </cell>
          <cell r="BV325"/>
          <cell r="BW325"/>
          <cell r="BX325">
            <v>1</v>
          </cell>
          <cell r="BY325">
            <v>0</v>
          </cell>
          <cell r="BZ325">
            <v>0</v>
          </cell>
          <cell r="CA325">
            <v>0</v>
          </cell>
          <cell r="CB325">
            <v>0</v>
          </cell>
          <cell r="CC325">
            <v>0</v>
          </cell>
          <cell r="CD325">
            <v>0</v>
          </cell>
          <cell r="CE325">
            <v>0</v>
          </cell>
          <cell r="CF325">
            <v>0</v>
          </cell>
          <cell r="CG325">
            <v>0</v>
          </cell>
          <cell r="CH325">
            <v>0</v>
          </cell>
          <cell r="CI325">
            <v>0</v>
          </cell>
          <cell r="CJ325">
            <v>0</v>
          </cell>
          <cell r="CK325">
            <v>0</v>
          </cell>
          <cell r="CL325">
            <v>0</v>
          </cell>
          <cell r="CM325">
            <v>0</v>
          </cell>
          <cell r="CN325">
            <v>0</v>
          </cell>
          <cell r="CO325">
            <v>0</v>
          </cell>
          <cell r="CP325">
            <v>0</v>
          </cell>
          <cell r="CQ325">
            <v>0</v>
          </cell>
          <cell r="CR325">
            <v>1</v>
          </cell>
          <cell r="CS325">
            <v>0</v>
          </cell>
          <cell r="CT325">
            <v>1</v>
          </cell>
          <cell r="CU325"/>
          <cell r="CV325"/>
          <cell r="CW325"/>
          <cell r="CX325"/>
          <cell r="CY325"/>
          <cell r="CZ325"/>
          <cell r="DA325"/>
          <cell r="DB325"/>
          <cell r="DC325"/>
          <cell r="DD325"/>
          <cell r="DE325"/>
          <cell r="DF325"/>
          <cell r="DG325"/>
          <cell r="DH325">
            <v>0</v>
          </cell>
          <cell r="DI325">
            <v>0</v>
          </cell>
          <cell r="DJ325">
            <v>0</v>
          </cell>
          <cell r="DK325">
            <v>0</v>
          </cell>
          <cell r="DL325">
            <v>0</v>
          </cell>
          <cell r="DM325">
            <v>0</v>
          </cell>
          <cell r="DN325">
            <v>0</v>
          </cell>
          <cell r="DO325">
            <v>0</v>
          </cell>
          <cell r="DP325">
            <v>1</v>
          </cell>
          <cell r="DQ325">
            <v>1</v>
          </cell>
          <cell r="DR325">
            <v>1</v>
          </cell>
          <cell r="DS325"/>
          <cell r="DT325"/>
          <cell r="DU325"/>
          <cell r="DV325"/>
          <cell r="DW325"/>
          <cell r="DX325"/>
          <cell r="DY325"/>
          <cell r="DZ325"/>
          <cell r="EA325"/>
          <cell r="EB325"/>
          <cell r="EC325"/>
          <cell r="ED325"/>
          <cell r="EE325"/>
          <cell r="EF325"/>
          <cell r="EG325">
            <v>6.5</v>
          </cell>
          <cell r="EH325">
            <v>7.75</v>
          </cell>
          <cell r="EI325">
            <v>6.5</v>
          </cell>
          <cell r="EJ325">
            <v>0</v>
          </cell>
          <cell r="EK325">
            <v>0</v>
          </cell>
          <cell r="EL325">
            <v>0</v>
          </cell>
          <cell r="EM325">
            <v>0</v>
          </cell>
          <cell r="EN325">
            <v>0</v>
          </cell>
          <cell r="EO325">
            <v>0</v>
          </cell>
          <cell r="EP325">
            <v>0</v>
          </cell>
          <cell r="EQ325">
            <v>0</v>
          </cell>
          <cell r="ER325">
            <v>0</v>
          </cell>
          <cell r="ES325"/>
          <cell r="ET325"/>
          <cell r="EU325"/>
          <cell r="EV325"/>
          <cell r="EW325"/>
          <cell r="EX325"/>
          <cell r="EY325"/>
          <cell r="EZ325"/>
          <cell r="FA325"/>
          <cell r="FB325"/>
          <cell r="FC325"/>
          <cell r="FD325"/>
          <cell r="FE325">
            <v>9</v>
          </cell>
          <cell r="FF325">
            <v>7.75</v>
          </cell>
          <cell r="FG325">
            <v>7.75</v>
          </cell>
          <cell r="FH325">
            <v>0</v>
          </cell>
          <cell r="FI325">
            <v>0</v>
          </cell>
          <cell r="FJ325">
            <v>0</v>
          </cell>
          <cell r="FK325">
            <v>0</v>
          </cell>
          <cell r="FL325">
            <v>0</v>
          </cell>
          <cell r="FM325">
            <v>0</v>
          </cell>
          <cell r="FN325">
            <v>0</v>
          </cell>
          <cell r="FO325">
            <v>0</v>
          </cell>
          <cell r="FP325">
            <v>0</v>
          </cell>
          <cell r="FQ325"/>
          <cell r="FR325"/>
          <cell r="FS325"/>
          <cell r="FT325"/>
          <cell r="FU325"/>
          <cell r="FV325"/>
          <cell r="FW325"/>
          <cell r="FX325"/>
          <cell r="FY325"/>
          <cell r="FZ325"/>
          <cell r="GA325"/>
          <cell r="GB325"/>
          <cell r="GC325">
            <v>9</v>
          </cell>
          <cell r="GD325">
            <v>9</v>
          </cell>
          <cell r="GE325">
            <v>7.75</v>
          </cell>
          <cell r="GF325">
            <v>0</v>
          </cell>
          <cell r="GG325">
            <v>0</v>
          </cell>
          <cell r="GH325">
            <v>0</v>
          </cell>
          <cell r="GI325">
            <v>0</v>
          </cell>
          <cell r="GJ325">
            <v>0</v>
          </cell>
          <cell r="GK325">
            <v>0</v>
          </cell>
          <cell r="GL325">
            <v>0</v>
          </cell>
          <cell r="GM325">
            <v>0</v>
          </cell>
          <cell r="GN325">
            <v>0</v>
          </cell>
          <cell r="GO325"/>
          <cell r="GP325">
            <v>0</v>
          </cell>
          <cell r="GQ325">
            <v>0</v>
          </cell>
          <cell r="GR325">
            <v>0</v>
          </cell>
          <cell r="GS325"/>
          <cell r="GT325"/>
          <cell r="GU325"/>
          <cell r="GV325"/>
          <cell r="GW325"/>
          <cell r="GX325"/>
          <cell r="GY325"/>
          <cell r="GZ325"/>
          <cell r="HA325"/>
          <cell r="HB325"/>
          <cell r="HC325">
            <v>0</v>
          </cell>
          <cell r="HD325">
            <v>0</v>
          </cell>
          <cell r="HE325">
            <v>0</v>
          </cell>
          <cell r="HF325">
            <v>0</v>
          </cell>
          <cell r="HG325">
            <v>0</v>
          </cell>
          <cell r="HH325">
            <v>0</v>
          </cell>
          <cell r="HI325">
            <v>0</v>
          </cell>
          <cell r="HJ325"/>
          <cell r="HK325"/>
          <cell r="HL325"/>
          <cell r="HM325"/>
          <cell r="HN325"/>
          <cell r="HO325">
            <v>0</v>
          </cell>
          <cell r="HP325">
            <v>0</v>
          </cell>
          <cell r="HQ325">
            <v>0</v>
          </cell>
          <cell r="HR325">
            <v>0</v>
          </cell>
          <cell r="HS325">
            <v>0</v>
          </cell>
          <cell r="HT325"/>
          <cell r="HU325">
            <v>0</v>
          </cell>
          <cell r="HV325"/>
          <cell r="HW325">
            <v>0</v>
          </cell>
          <cell r="HX325"/>
          <cell r="HY325">
            <v>0</v>
          </cell>
          <cell r="HZ325">
            <v>0</v>
          </cell>
          <cell r="IA325">
            <v>0</v>
          </cell>
          <cell r="IB325">
            <v>18</v>
          </cell>
          <cell r="IC325">
            <v>0</v>
          </cell>
          <cell r="ID325">
            <v>1.8</v>
          </cell>
          <cell r="IE325">
            <v>0</v>
          </cell>
          <cell r="IF325">
            <v>0</v>
          </cell>
          <cell r="IG325">
            <v>0</v>
          </cell>
          <cell r="IH325">
            <v>0</v>
          </cell>
          <cell r="II325">
            <v>0</v>
          </cell>
          <cell r="IJ325"/>
          <cell r="IK325"/>
          <cell r="IL325"/>
          <cell r="IM325">
            <v>6</v>
          </cell>
          <cell r="IN325">
            <v>0</v>
          </cell>
        </row>
        <row r="326">
          <cell r="A326">
            <v>323</v>
          </cell>
          <cell r="B326" t="str">
            <v>Saharsa</v>
          </cell>
          <cell r="C326" t="str">
            <v>BIHAR</v>
          </cell>
          <cell r="D326" t="str">
            <v>East</v>
          </cell>
          <cell r="E326" t="str">
            <v>KHARAKIA METALS PRIVATE LIMITED</v>
          </cell>
          <cell r="F326"/>
          <cell r="G326"/>
          <cell r="H326">
            <v>0.5</v>
          </cell>
          <cell r="I326"/>
          <cell r="J326" t="str">
            <v>Medium</v>
          </cell>
          <cell r="K326">
            <v>1</v>
          </cell>
          <cell r="L326"/>
          <cell r="M326"/>
          <cell r="N326"/>
          <cell r="O326">
            <v>0</v>
          </cell>
          <cell r="P326">
            <v>3500</v>
          </cell>
          <cell r="Q326">
            <v>0</v>
          </cell>
          <cell r="R326">
            <v>0</v>
          </cell>
          <cell r="S326">
            <v>0</v>
          </cell>
          <cell r="T326">
            <v>0</v>
          </cell>
          <cell r="U326">
            <v>0</v>
          </cell>
          <cell r="V326">
            <v>3</v>
          </cell>
          <cell r="W326">
            <v>0</v>
          </cell>
          <cell r="X326">
            <v>0</v>
          </cell>
          <cell r="Y326" t="str">
            <v/>
          </cell>
          <cell r="Z326">
            <v>0</v>
          </cell>
          <cell r="AA326" t="str">
            <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12</v>
          </cell>
          <cell r="AS326">
            <v>0</v>
          </cell>
          <cell r="AT326">
            <v>0</v>
          </cell>
          <cell r="AU326">
            <v>0</v>
          </cell>
          <cell r="AV326">
            <v>6</v>
          </cell>
          <cell r="AW326">
            <v>24</v>
          </cell>
          <cell r="AX326"/>
          <cell r="AY326"/>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1</v>
          </cell>
          <cell r="BQ326">
            <v>0</v>
          </cell>
          <cell r="BR326">
            <v>0</v>
          </cell>
          <cell r="BS326">
            <v>0</v>
          </cell>
          <cell r="BT326">
            <v>0</v>
          </cell>
          <cell r="BU326">
            <v>2</v>
          </cell>
          <cell r="BV326"/>
          <cell r="BW326"/>
          <cell r="BX326">
            <v>3</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1</v>
          </cell>
          <cell r="CP326">
            <v>0</v>
          </cell>
          <cell r="CQ326">
            <v>0</v>
          </cell>
          <cell r="CR326">
            <v>0</v>
          </cell>
          <cell r="CS326">
            <v>1</v>
          </cell>
          <cell r="CT326">
            <v>3</v>
          </cell>
          <cell r="CU326"/>
          <cell r="CV326"/>
          <cell r="CW326"/>
          <cell r="CX326"/>
          <cell r="CY326"/>
          <cell r="CZ326"/>
          <cell r="DA326"/>
          <cell r="DB326"/>
          <cell r="DC326"/>
          <cell r="DD326"/>
          <cell r="DE326"/>
          <cell r="DF326"/>
          <cell r="DG326"/>
          <cell r="DH326">
            <v>0</v>
          </cell>
          <cell r="DI326">
            <v>0</v>
          </cell>
          <cell r="DJ326">
            <v>0</v>
          </cell>
          <cell r="DK326">
            <v>0</v>
          </cell>
          <cell r="DL326">
            <v>0</v>
          </cell>
          <cell r="DM326">
            <v>1</v>
          </cell>
          <cell r="DN326">
            <v>1</v>
          </cell>
          <cell r="DO326">
            <v>1</v>
          </cell>
          <cell r="DP326">
            <v>0</v>
          </cell>
          <cell r="DQ326">
            <v>1</v>
          </cell>
          <cell r="DR326">
            <v>3</v>
          </cell>
          <cell r="DS326"/>
          <cell r="DT326"/>
          <cell r="DU326"/>
          <cell r="DV326"/>
          <cell r="DW326"/>
          <cell r="DX326"/>
          <cell r="DY326"/>
          <cell r="DZ326"/>
          <cell r="EA326"/>
          <cell r="EB326"/>
          <cell r="EC326"/>
          <cell r="ED326"/>
          <cell r="EE326"/>
          <cell r="EF326"/>
          <cell r="EG326">
            <v>8.1428571428571423</v>
          </cell>
          <cell r="EH326">
            <v>11.5</v>
          </cell>
          <cell r="EI326">
            <v>10.142857142857142</v>
          </cell>
          <cell r="EJ326">
            <v>0</v>
          </cell>
          <cell r="EK326">
            <v>0</v>
          </cell>
          <cell r="EL326">
            <v>0</v>
          </cell>
          <cell r="EM326">
            <v>0</v>
          </cell>
          <cell r="EN326">
            <v>0</v>
          </cell>
          <cell r="EO326">
            <v>0</v>
          </cell>
          <cell r="EP326">
            <v>0</v>
          </cell>
          <cell r="EQ326">
            <v>0</v>
          </cell>
          <cell r="ER326">
            <v>0</v>
          </cell>
          <cell r="ES326"/>
          <cell r="ET326"/>
          <cell r="EU326"/>
          <cell r="EV326"/>
          <cell r="EW326"/>
          <cell r="EX326"/>
          <cell r="EY326"/>
          <cell r="EZ326"/>
          <cell r="FA326"/>
          <cell r="FB326"/>
          <cell r="FC326"/>
          <cell r="FD326"/>
          <cell r="FE326">
            <v>11.571428571428571</v>
          </cell>
          <cell r="FF326">
            <v>11.5</v>
          </cell>
          <cell r="FG326">
            <v>13.571428571428571</v>
          </cell>
          <cell r="FH326">
            <v>0</v>
          </cell>
          <cell r="FI326">
            <v>0</v>
          </cell>
          <cell r="FJ326">
            <v>0</v>
          </cell>
          <cell r="FK326">
            <v>0</v>
          </cell>
          <cell r="FL326">
            <v>0</v>
          </cell>
          <cell r="FM326">
            <v>0</v>
          </cell>
          <cell r="FN326">
            <v>0</v>
          </cell>
          <cell r="FO326">
            <v>0</v>
          </cell>
          <cell r="FP326">
            <v>0</v>
          </cell>
          <cell r="FQ326"/>
          <cell r="FR326"/>
          <cell r="FS326"/>
          <cell r="FT326"/>
          <cell r="FU326"/>
          <cell r="FV326"/>
          <cell r="FW326"/>
          <cell r="FX326"/>
          <cell r="FY326"/>
          <cell r="FZ326"/>
          <cell r="GA326"/>
          <cell r="GB326"/>
          <cell r="GC326">
            <v>12.714285714285714</v>
          </cell>
          <cell r="GD326">
            <v>15</v>
          </cell>
          <cell r="GE326">
            <v>13.571428571428571</v>
          </cell>
          <cell r="GF326">
            <v>0</v>
          </cell>
          <cell r="GG326">
            <v>0</v>
          </cell>
          <cell r="GH326">
            <v>0</v>
          </cell>
          <cell r="GI326">
            <v>0</v>
          </cell>
          <cell r="GJ326">
            <v>0</v>
          </cell>
          <cell r="GK326">
            <v>0</v>
          </cell>
          <cell r="GL326">
            <v>0</v>
          </cell>
          <cell r="GM326">
            <v>0</v>
          </cell>
          <cell r="GN326">
            <v>0</v>
          </cell>
          <cell r="GO326"/>
          <cell r="GP326">
            <v>0</v>
          </cell>
          <cell r="GQ326">
            <v>0</v>
          </cell>
          <cell r="GR326">
            <v>0</v>
          </cell>
          <cell r="GS326"/>
          <cell r="GT326"/>
          <cell r="GU326"/>
          <cell r="GV326"/>
          <cell r="GW326"/>
          <cell r="GX326"/>
          <cell r="GY326"/>
          <cell r="GZ326"/>
          <cell r="HA326"/>
          <cell r="HB326"/>
          <cell r="HC326">
            <v>0</v>
          </cell>
          <cell r="HD326">
            <v>0</v>
          </cell>
          <cell r="HE326">
            <v>0</v>
          </cell>
          <cell r="HF326">
            <v>0</v>
          </cell>
          <cell r="HG326">
            <v>0</v>
          </cell>
          <cell r="HH326">
            <v>0</v>
          </cell>
          <cell r="HI326">
            <v>0</v>
          </cell>
          <cell r="HJ326"/>
          <cell r="HK326"/>
          <cell r="HL326"/>
          <cell r="HM326"/>
          <cell r="HN326"/>
          <cell r="HO326">
            <v>0</v>
          </cell>
          <cell r="HP326">
            <v>0</v>
          </cell>
          <cell r="HQ326">
            <v>0</v>
          </cell>
          <cell r="HR326">
            <v>0</v>
          </cell>
          <cell r="HS326">
            <v>0</v>
          </cell>
          <cell r="HT326"/>
          <cell r="HU326">
            <v>0</v>
          </cell>
          <cell r="HV326"/>
          <cell r="HW326">
            <v>0</v>
          </cell>
          <cell r="HX326"/>
          <cell r="HY326">
            <v>0</v>
          </cell>
          <cell r="HZ326">
            <v>0</v>
          </cell>
          <cell r="IA326">
            <v>0</v>
          </cell>
          <cell r="IB326">
            <v>42</v>
          </cell>
          <cell r="IC326">
            <v>0</v>
          </cell>
          <cell r="ID326">
            <v>4.2</v>
          </cell>
          <cell r="IE326">
            <v>0</v>
          </cell>
          <cell r="IF326">
            <v>0</v>
          </cell>
          <cell r="IG326">
            <v>0</v>
          </cell>
          <cell r="IH326">
            <v>0</v>
          </cell>
          <cell r="II326">
            <v>0</v>
          </cell>
          <cell r="IJ326"/>
          <cell r="IK326"/>
          <cell r="IL326"/>
          <cell r="IM326">
            <v>10</v>
          </cell>
          <cell r="IN326">
            <v>0</v>
          </cell>
        </row>
        <row r="327">
          <cell r="A327">
            <v>324</v>
          </cell>
          <cell r="B327" t="str">
            <v>Katihar</v>
          </cell>
          <cell r="C327" t="str">
            <v>BIHAR</v>
          </cell>
          <cell r="D327" t="str">
            <v>East</v>
          </cell>
          <cell r="E327"/>
          <cell r="F327"/>
          <cell r="G327"/>
          <cell r="H327">
            <v>0.5</v>
          </cell>
          <cell r="I327"/>
          <cell r="J327" t="str">
            <v>Medium</v>
          </cell>
          <cell r="K327"/>
          <cell r="L327"/>
          <cell r="M327"/>
          <cell r="N327"/>
          <cell r="O327">
            <v>13</v>
          </cell>
          <cell r="P327">
            <v>3000</v>
          </cell>
          <cell r="Q327">
            <v>1</v>
          </cell>
          <cell r="R327">
            <v>3</v>
          </cell>
          <cell r="S327">
            <v>0</v>
          </cell>
          <cell r="T327">
            <v>0</v>
          </cell>
          <cell r="U327">
            <v>0</v>
          </cell>
          <cell r="V327">
            <v>0</v>
          </cell>
          <cell r="W327">
            <v>0</v>
          </cell>
          <cell r="X327">
            <v>0</v>
          </cell>
          <cell r="Y327" t="str">
            <v/>
          </cell>
          <cell r="Z327">
            <v>0</v>
          </cell>
          <cell r="AA327" t="str">
            <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cell r="AY327"/>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cell r="BW327"/>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v>0</v>
          </cell>
          <cell r="CM327">
            <v>0</v>
          </cell>
          <cell r="CN327">
            <v>0</v>
          </cell>
          <cell r="CO327">
            <v>0</v>
          </cell>
          <cell r="CP327">
            <v>0</v>
          </cell>
          <cell r="CQ327">
            <v>0</v>
          </cell>
          <cell r="CR327">
            <v>0</v>
          </cell>
          <cell r="CS327">
            <v>0</v>
          </cell>
          <cell r="CT327">
            <v>0</v>
          </cell>
          <cell r="CU327"/>
          <cell r="CV327"/>
          <cell r="CW327"/>
          <cell r="CX327"/>
          <cell r="CY327"/>
          <cell r="CZ327"/>
          <cell r="DA327"/>
          <cell r="DB327"/>
          <cell r="DC327"/>
          <cell r="DD327"/>
          <cell r="DE327"/>
          <cell r="DF327"/>
          <cell r="DG327"/>
          <cell r="DH327">
            <v>0</v>
          </cell>
          <cell r="DI327">
            <v>0</v>
          </cell>
          <cell r="DJ327">
            <v>0</v>
          </cell>
          <cell r="DK327">
            <v>0</v>
          </cell>
          <cell r="DL327">
            <v>0</v>
          </cell>
          <cell r="DM327">
            <v>0</v>
          </cell>
          <cell r="DN327">
            <v>0</v>
          </cell>
          <cell r="DO327">
            <v>0</v>
          </cell>
          <cell r="DP327">
            <v>0</v>
          </cell>
          <cell r="DQ327">
            <v>0</v>
          </cell>
          <cell r="DR327">
            <v>0</v>
          </cell>
          <cell r="DS327"/>
          <cell r="DT327"/>
          <cell r="DU327"/>
          <cell r="DV327"/>
          <cell r="DW327"/>
          <cell r="DX327"/>
          <cell r="DY327"/>
          <cell r="DZ327"/>
          <cell r="EA327"/>
          <cell r="EB327"/>
          <cell r="EC327"/>
          <cell r="ED327"/>
          <cell r="EE327"/>
          <cell r="EF327"/>
          <cell r="EG327">
            <v>5.25</v>
          </cell>
          <cell r="EH327">
            <v>7.25</v>
          </cell>
          <cell r="EI327">
            <v>7.4</v>
          </cell>
          <cell r="EJ327">
            <v>0</v>
          </cell>
          <cell r="EK327">
            <v>0</v>
          </cell>
          <cell r="EL327">
            <v>0</v>
          </cell>
          <cell r="EM327">
            <v>0</v>
          </cell>
          <cell r="EN327">
            <v>0</v>
          </cell>
          <cell r="EO327">
            <v>0</v>
          </cell>
          <cell r="EP327">
            <v>0</v>
          </cell>
          <cell r="EQ327">
            <v>0</v>
          </cell>
          <cell r="ER327">
            <v>0</v>
          </cell>
          <cell r="ES327"/>
          <cell r="ET327"/>
          <cell r="EU327"/>
          <cell r="EV327"/>
          <cell r="EW327"/>
          <cell r="EX327"/>
          <cell r="EY327"/>
          <cell r="EZ327"/>
          <cell r="FA327"/>
          <cell r="FB327"/>
          <cell r="FC327"/>
          <cell r="FD327"/>
          <cell r="FE327">
            <v>9</v>
          </cell>
          <cell r="FF327">
            <v>7.25</v>
          </cell>
          <cell r="FG327">
            <v>7.4</v>
          </cell>
          <cell r="FH327">
            <v>0</v>
          </cell>
          <cell r="FI327">
            <v>0</v>
          </cell>
          <cell r="FJ327">
            <v>0</v>
          </cell>
          <cell r="FK327">
            <v>0</v>
          </cell>
          <cell r="FL327">
            <v>0</v>
          </cell>
          <cell r="FM327">
            <v>0</v>
          </cell>
          <cell r="FN327">
            <v>0</v>
          </cell>
          <cell r="FO327">
            <v>0</v>
          </cell>
          <cell r="FP327">
            <v>0</v>
          </cell>
          <cell r="FQ327"/>
          <cell r="FR327"/>
          <cell r="FS327"/>
          <cell r="FT327"/>
          <cell r="FU327"/>
          <cell r="FV327"/>
          <cell r="FW327"/>
          <cell r="FX327"/>
          <cell r="FY327"/>
          <cell r="FZ327"/>
          <cell r="GA327"/>
          <cell r="GB327"/>
          <cell r="GC327">
            <v>9</v>
          </cell>
          <cell r="GD327">
            <v>11</v>
          </cell>
          <cell r="GE327">
            <v>7.4</v>
          </cell>
          <cell r="GF327">
            <v>0</v>
          </cell>
          <cell r="GG327">
            <v>0</v>
          </cell>
          <cell r="GH327">
            <v>0</v>
          </cell>
          <cell r="GI327">
            <v>0</v>
          </cell>
          <cell r="GJ327">
            <v>0</v>
          </cell>
          <cell r="GK327">
            <v>0</v>
          </cell>
          <cell r="GL327">
            <v>0</v>
          </cell>
          <cell r="GM327">
            <v>0</v>
          </cell>
          <cell r="GN327">
            <v>0</v>
          </cell>
          <cell r="GO327"/>
          <cell r="GP327">
            <v>0</v>
          </cell>
          <cell r="GQ327">
            <v>0</v>
          </cell>
          <cell r="GR327">
            <v>0</v>
          </cell>
          <cell r="GS327"/>
          <cell r="GT327"/>
          <cell r="GU327"/>
          <cell r="GV327"/>
          <cell r="GW327"/>
          <cell r="GX327"/>
          <cell r="GY327"/>
          <cell r="GZ327"/>
          <cell r="HA327"/>
          <cell r="HB327"/>
          <cell r="HC327">
            <v>0</v>
          </cell>
          <cell r="HD327">
            <v>0</v>
          </cell>
          <cell r="HE327">
            <v>0</v>
          </cell>
          <cell r="HF327">
            <v>0</v>
          </cell>
          <cell r="HG327">
            <v>0</v>
          </cell>
          <cell r="HH327">
            <v>0</v>
          </cell>
          <cell r="HI327">
            <v>0</v>
          </cell>
          <cell r="HJ327"/>
          <cell r="HK327"/>
          <cell r="HL327"/>
          <cell r="HM327"/>
          <cell r="HN327"/>
          <cell r="HO327">
            <v>0</v>
          </cell>
          <cell r="HP327">
            <v>0</v>
          </cell>
          <cell r="HQ327">
            <v>0</v>
          </cell>
          <cell r="HR327">
            <v>0</v>
          </cell>
          <cell r="HS327">
            <v>15888</v>
          </cell>
          <cell r="HT327"/>
          <cell r="HU327">
            <v>0</v>
          </cell>
          <cell r="HV327"/>
          <cell r="HW327">
            <v>0</v>
          </cell>
          <cell r="HX327"/>
          <cell r="HY327">
            <v>0</v>
          </cell>
          <cell r="HZ327">
            <v>108271.8</v>
          </cell>
          <cell r="IA327">
            <v>0</v>
          </cell>
          <cell r="IB327">
            <v>0</v>
          </cell>
          <cell r="IC327">
            <v>0</v>
          </cell>
          <cell r="ID327">
            <v>0</v>
          </cell>
          <cell r="IE327">
            <v>0</v>
          </cell>
          <cell r="IF327">
            <v>0</v>
          </cell>
          <cell r="IG327">
            <v>0</v>
          </cell>
          <cell r="IH327">
            <v>0</v>
          </cell>
          <cell r="II327">
            <v>0</v>
          </cell>
          <cell r="IJ327"/>
          <cell r="IK327"/>
          <cell r="IL327"/>
          <cell r="IM327">
            <v>0</v>
          </cell>
          <cell r="IN327">
            <v>3500</v>
          </cell>
        </row>
        <row r="328">
          <cell r="A328">
            <v>325</v>
          </cell>
          <cell r="B328" t="str">
            <v>Madhubani</v>
          </cell>
          <cell r="C328" t="str">
            <v>BIHAR</v>
          </cell>
          <cell r="D328" t="str">
            <v>East</v>
          </cell>
          <cell r="E328" t="str">
            <v>KHARAKIA METALS PRIVATE LIMITED</v>
          </cell>
          <cell r="F328"/>
          <cell r="G328"/>
          <cell r="H328">
            <v>0.5</v>
          </cell>
          <cell r="I328"/>
          <cell r="J328" t="str">
            <v>Medium</v>
          </cell>
          <cell r="K328"/>
          <cell r="L328"/>
          <cell r="M328" t="str">
            <v xml:space="preserve">Praveen Kumar </v>
          </cell>
          <cell r="N328" t="str">
            <v>Punit</v>
          </cell>
          <cell r="O328">
            <v>10</v>
          </cell>
          <cell r="P328">
            <v>3500</v>
          </cell>
          <cell r="Q328">
            <v>1</v>
          </cell>
          <cell r="R328">
            <v>2</v>
          </cell>
          <cell r="S328">
            <v>0</v>
          </cell>
          <cell r="T328">
            <v>1</v>
          </cell>
          <cell r="U328">
            <v>0</v>
          </cell>
          <cell r="V328">
            <v>1</v>
          </cell>
          <cell r="W328">
            <v>0</v>
          </cell>
          <cell r="X328">
            <v>0</v>
          </cell>
          <cell r="Y328" t="str">
            <v/>
          </cell>
          <cell r="Z328">
            <v>0</v>
          </cell>
          <cell r="AA328" t="str">
            <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32</v>
          </cell>
          <cell r="AX328"/>
          <cell r="AY328"/>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1</v>
          </cell>
          <cell r="BV328"/>
          <cell r="BW328"/>
          <cell r="BX328">
            <v>1</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1</v>
          </cell>
          <cell r="CU328"/>
          <cell r="CV328"/>
          <cell r="CW328"/>
          <cell r="CX328"/>
          <cell r="CY328"/>
          <cell r="CZ328"/>
          <cell r="DA328"/>
          <cell r="DB328"/>
          <cell r="DC328"/>
          <cell r="DD328"/>
          <cell r="DE328"/>
          <cell r="DF328"/>
          <cell r="DG328"/>
          <cell r="DH328">
            <v>0</v>
          </cell>
          <cell r="DI328">
            <v>0</v>
          </cell>
          <cell r="DJ328">
            <v>0</v>
          </cell>
          <cell r="DK328">
            <v>0</v>
          </cell>
          <cell r="DL328">
            <v>0</v>
          </cell>
          <cell r="DM328">
            <v>0</v>
          </cell>
          <cell r="DN328">
            <v>0</v>
          </cell>
          <cell r="DO328">
            <v>0</v>
          </cell>
          <cell r="DP328">
            <v>0</v>
          </cell>
          <cell r="DQ328">
            <v>0</v>
          </cell>
          <cell r="DR328">
            <v>1</v>
          </cell>
          <cell r="DS328"/>
          <cell r="DT328"/>
          <cell r="DU328"/>
          <cell r="DV328"/>
          <cell r="DW328"/>
          <cell r="DX328"/>
          <cell r="DY328"/>
          <cell r="DZ328"/>
          <cell r="EA328"/>
          <cell r="EB328"/>
          <cell r="EC328"/>
          <cell r="ED328"/>
          <cell r="EE328"/>
          <cell r="EF328"/>
          <cell r="EG328">
            <v>11.5</v>
          </cell>
          <cell r="EH328">
            <v>11.571428571428571</v>
          </cell>
          <cell r="EI328">
            <v>11.571428571428571</v>
          </cell>
          <cell r="EJ328">
            <v>0</v>
          </cell>
          <cell r="EK328">
            <v>0</v>
          </cell>
          <cell r="EL328">
            <v>0</v>
          </cell>
          <cell r="EM328">
            <v>0</v>
          </cell>
          <cell r="EN328">
            <v>0</v>
          </cell>
          <cell r="EO328">
            <v>0</v>
          </cell>
          <cell r="EP328">
            <v>0</v>
          </cell>
          <cell r="EQ328">
            <v>0</v>
          </cell>
          <cell r="ER328">
            <v>0</v>
          </cell>
          <cell r="ES328"/>
          <cell r="ET328"/>
          <cell r="EU328"/>
          <cell r="EV328"/>
          <cell r="EW328"/>
          <cell r="EX328"/>
          <cell r="EY328"/>
          <cell r="EZ328"/>
          <cell r="FA328"/>
          <cell r="FB328"/>
          <cell r="FC328"/>
          <cell r="FD328"/>
          <cell r="FE328">
            <v>13.833333333333334</v>
          </cell>
          <cell r="FF328">
            <v>11.571428571428571</v>
          </cell>
          <cell r="FG328">
            <v>11.571428571428571</v>
          </cell>
          <cell r="FH328">
            <v>0</v>
          </cell>
          <cell r="FI328">
            <v>0</v>
          </cell>
          <cell r="FJ328">
            <v>0</v>
          </cell>
          <cell r="FK328">
            <v>0</v>
          </cell>
          <cell r="FL328">
            <v>0</v>
          </cell>
          <cell r="FM328">
            <v>0</v>
          </cell>
          <cell r="FN328">
            <v>0</v>
          </cell>
          <cell r="FO328">
            <v>0</v>
          </cell>
          <cell r="FP328">
            <v>0</v>
          </cell>
          <cell r="FQ328"/>
          <cell r="FR328"/>
          <cell r="FS328"/>
          <cell r="FT328"/>
          <cell r="FU328"/>
          <cell r="FV328"/>
          <cell r="FW328"/>
          <cell r="FX328"/>
          <cell r="FY328"/>
          <cell r="FZ328"/>
          <cell r="GA328"/>
          <cell r="GB328"/>
          <cell r="GC328">
            <v>13.833333333333334</v>
          </cell>
          <cell r="GD328">
            <v>13.857142857142858</v>
          </cell>
          <cell r="GE328">
            <v>11.571428571428571</v>
          </cell>
          <cell r="GF328">
            <v>0</v>
          </cell>
          <cell r="GG328">
            <v>0</v>
          </cell>
          <cell r="GH328">
            <v>0</v>
          </cell>
          <cell r="GI328">
            <v>0</v>
          </cell>
          <cell r="GJ328">
            <v>0</v>
          </cell>
          <cell r="GK328">
            <v>0</v>
          </cell>
          <cell r="GL328">
            <v>0</v>
          </cell>
          <cell r="GM328">
            <v>0</v>
          </cell>
          <cell r="GN328">
            <v>0</v>
          </cell>
          <cell r="GO328"/>
          <cell r="GP328">
            <v>0</v>
          </cell>
          <cell r="GQ328">
            <v>0</v>
          </cell>
          <cell r="GR328">
            <v>0</v>
          </cell>
          <cell r="GS328"/>
          <cell r="GT328"/>
          <cell r="GU328"/>
          <cell r="GV328"/>
          <cell r="GW328"/>
          <cell r="GX328"/>
          <cell r="GY328"/>
          <cell r="GZ328"/>
          <cell r="HA328"/>
          <cell r="HB328"/>
          <cell r="HC328">
            <v>0</v>
          </cell>
          <cell r="HD328">
            <v>0</v>
          </cell>
          <cell r="HE328">
            <v>0</v>
          </cell>
          <cell r="HF328">
            <v>0</v>
          </cell>
          <cell r="HG328">
            <v>0</v>
          </cell>
          <cell r="HH328">
            <v>0</v>
          </cell>
          <cell r="HI328">
            <v>0</v>
          </cell>
          <cell r="HJ328"/>
          <cell r="HK328"/>
          <cell r="HL328"/>
          <cell r="HM328"/>
          <cell r="HN328"/>
          <cell r="HO328">
            <v>0</v>
          </cell>
          <cell r="HP328">
            <v>0</v>
          </cell>
          <cell r="HQ328">
            <v>0</v>
          </cell>
          <cell r="HR328">
            <v>0</v>
          </cell>
          <cell r="HS328">
            <v>52605.5</v>
          </cell>
          <cell r="HT328"/>
          <cell r="HU328">
            <v>0</v>
          </cell>
          <cell r="HV328"/>
          <cell r="HW328">
            <v>0</v>
          </cell>
          <cell r="HX328"/>
          <cell r="HY328">
            <v>0</v>
          </cell>
          <cell r="HZ328">
            <v>601493.89999999991</v>
          </cell>
          <cell r="IA328">
            <v>0</v>
          </cell>
          <cell r="IB328">
            <v>32</v>
          </cell>
          <cell r="IC328">
            <v>0</v>
          </cell>
          <cell r="ID328">
            <v>3.2</v>
          </cell>
          <cell r="IE328">
            <v>0</v>
          </cell>
          <cell r="IF328">
            <v>0</v>
          </cell>
          <cell r="IG328">
            <v>0</v>
          </cell>
          <cell r="IH328">
            <v>0</v>
          </cell>
          <cell r="II328">
            <v>0</v>
          </cell>
          <cell r="IJ328"/>
          <cell r="IK328"/>
          <cell r="IL328"/>
          <cell r="IM328">
            <v>10.666666666666666</v>
          </cell>
          <cell r="IN328">
            <v>3200</v>
          </cell>
        </row>
        <row r="329">
          <cell r="A329">
            <v>326</v>
          </cell>
          <cell r="B329" t="str">
            <v>Sitamarhi</v>
          </cell>
          <cell r="C329" t="str">
            <v>BIHAR</v>
          </cell>
          <cell r="D329" t="str">
            <v>East</v>
          </cell>
          <cell r="E329" t="str">
            <v>KHARAKIA METALS PRIVATE LIMITED</v>
          </cell>
          <cell r="F329"/>
          <cell r="G329"/>
          <cell r="H329">
            <v>0.5</v>
          </cell>
          <cell r="I329"/>
          <cell r="J329" t="str">
            <v>Medium</v>
          </cell>
          <cell r="K329">
            <v>1</v>
          </cell>
          <cell r="L329"/>
          <cell r="M329"/>
          <cell r="N329"/>
          <cell r="O329">
            <v>15</v>
          </cell>
          <cell r="P329">
            <v>3000</v>
          </cell>
          <cell r="Q329">
            <v>2</v>
          </cell>
          <cell r="R329">
            <v>1</v>
          </cell>
          <cell r="S329">
            <v>2</v>
          </cell>
          <cell r="T329">
            <v>0</v>
          </cell>
          <cell r="U329">
            <v>0</v>
          </cell>
          <cell r="V329">
            <v>0</v>
          </cell>
          <cell r="W329">
            <v>0</v>
          </cell>
          <cell r="X329">
            <v>0</v>
          </cell>
          <cell r="Y329" t="str">
            <v/>
          </cell>
          <cell r="Z329">
            <v>0</v>
          </cell>
          <cell r="AA329" t="str">
            <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cell r="AY329"/>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v>
          </cell>
          <cell r="BV329"/>
          <cell r="BW329"/>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cell r="CV329"/>
          <cell r="CW329"/>
          <cell r="CX329"/>
          <cell r="CY329"/>
          <cell r="CZ329"/>
          <cell r="DA329"/>
          <cell r="DB329"/>
          <cell r="DC329"/>
          <cell r="DD329"/>
          <cell r="DE329"/>
          <cell r="DF329"/>
          <cell r="DG329"/>
          <cell r="DH329">
            <v>0</v>
          </cell>
          <cell r="DI329">
            <v>0</v>
          </cell>
          <cell r="DJ329">
            <v>0</v>
          </cell>
          <cell r="DK329">
            <v>0</v>
          </cell>
          <cell r="DL329">
            <v>0</v>
          </cell>
          <cell r="DM329">
            <v>0</v>
          </cell>
          <cell r="DN329">
            <v>0</v>
          </cell>
          <cell r="DO329">
            <v>0</v>
          </cell>
          <cell r="DP329">
            <v>0</v>
          </cell>
          <cell r="DQ329">
            <v>0</v>
          </cell>
          <cell r="DR329">
            <v>0</v>
          </cell>
          <cell r="DS329"/>
          <cell r="DT329"/>
          <cell r="DU329"/>
          <cell r="DV329"/>
          <cell r="DW329"/>
          <cell r="DX329"/>
          <cell r="DY329"/>
          <cell r="DZ329"/>
          <cell r="EA329"/>
          <cell r="EB329"/>
          <cell r="EC329"/>
          <cell r="ED329"/>
          <cell r="EE329"/>
          <cell r="EF329"/>
          <cell r="EG329">
            <v>7.4</v>
          </cell>
          <cell r="EH329">
            <v>12.2</v>
          </cell>
          <cell r="EI329">
            <v>9.125</v>
          </cell>
          <cell r="EJ329">
            <v>0</v>
          </cell>
          <cell r="EK329">
            <v>0</v>
          </cell>
          <cell r="EL329">
            <v>0</v>
          </cell>
          <cell r="EM329">
            <v>0</v>
          </cell>
          <cell r="EN329">
            <v>0</v>
          </cell>
          <cell r="EO329">
            <v>0</v>
          </cell>
          <cell r="EP329">
            <v>0</v>
          </cell>
          <cell r="EQ329">
            <v>0</v>
          </cell>
          <cell r="ER329">
            <v>0</v>
          </cell>
          <cell r="ES329"/>
          <cell r="ET329"/>
          <cell r="EU329"/>
          <cell r="EV329"/>
          <cell r="EW329"/>
          <cell r="EX329"/>
          <cell r="EY329"/>
          <cell r="EZ329"/>
          <cell r="FA329"/>
          <cell r="FB329"/>
          <cell r="FC329"/>
          <cell r="FD329"/>
          <cell r="FE329">
            <v>7.4</v>
          </cell>
          <cell r="FF329">
            <v>13.4</v>
          </cell>
          <cell r="FG329">
            <v>12.5</v>
          </cell>
          <cell r="FH329">
            <v>0</v>
          </cell>
          <cell r="FI329">
            <v>0</v>
          </cell>
          <cell r="FJ329">
            <v>0</v>
          </cell>
          <cell r="FK329">
            <v>0</v>
          </cell>
          <cell r="FL329">
            <v>0</v>
          </cell>
          <cell r="FM329">
            <v>0</v>
          </cell>
          <cell r="FN329">
            <v>0</v>
          </cell>
          <cell r="FO329">
            <v>0</v>
          </cell>
          <cell r="FP329">
            <v>0</v>
          </cell>
          <cell r="FQ329"/>
          <cell r="FR329"/>
          <cell r="FS329"/>
          <cell r="FT329"/>
          <cell r="FU329"/>
          <cell r="FV329"/>
          <cell r="FW329"/>
          <cell r="FX329"/>
          <cell r="FY329"/>
          <cell r="FZ329"/>
          <cell r="GA329"/>
          <cell r="GB329"/>
          <cell r="GC329">
            <v>8.6</v>
          </cell>
          <cell r="GD329">
            <v>13.4</v>
          </cell>
          <cell r="GE329">
            <v>13.625</v>
          </cell>
          <cell r="GF329">
            <v>0</v>
          </cell>
          <cell r="GG329">
            <v>0</v>
          </cell>
          <cell r="GH329">
            <v>0</v>
          </cell>
          <cell r="GI329">
            <v>0</v>
          </cell>
          <cell r="GJ329">
            <v>0</v>
          </cell>
          <cell r="GK329">
            <v>0</v>
          </cell>
          <cell r="GL329">
            <v>0</v>
          </cell>
          <cell r="GM329">
            <v>0</v>
          </cell>
          <cell r="GN329">
            <v>0</v>
          </cell>
          <cell r="GO329"/>
          <cell r="GP329">
            <v>0</v>
          </cell>
          <cell r="GQ329">
            <v>0</v>
          </cell>
          <cell r="GR329">
            <v>0</v>
          </cell>
          <cell r="GS329"/>
          <cell r="GT329"/>
          <cell r="GU329"/>
          <cell r="GV329"/>
          <cell r="GW329"/>
          <cell r="GX329"/>
          <cell r="GY329"/>
          <cell r="GZ329"/>
          <cell r="HA329"/>
          <cell r="HB329"/>
          <cell r="HC329">
            <v>0</v>
          </cell>
          <cell r="HD329">
            <v>0</v>
          </cell>
          <cell r="HE329">
            <v>0</v>
          </cell>
          <cell r="HF329">
            <v>0</v>
          </cell>
          <cell r="HG329">
            <v>0</v>
          </cell>
          <cell r="HH329">
            <v>0</v>
          </cell>
          <cell r="HI329">
            <v>0</v>
          </cell>
          <cell r="HJ329"/>
          <cell r="HK329"/>
          <cell r="HL329"/>
          <cell r="HM329"/>
          <cell r="HN329"/>
          <cell r="HO329">
            <v>0</v>
          </cell>
          <cell r="HP329">
            <v>0</v>
          </cell>
          <cell r="HQ329">
            <v>0</v>
          </cell>
          <cell r="HR329">
            <v>0</v>
          </cell>
          <cell r="HS329">
            <v>45589</v>
          </cell>
          <cell r="HT329"/>
          <cell r="HU329">
            <v>0</v>
          </cell>
          <cell r="HV329"/>
          <cell r="HW329">
            <v>0</v>
          </cell>
          <cell r="HX329"/>
          <cell r="HY329">
            <v>0</v>
          </cell>
          <cell r="HZ329">
            <v>316066.64999999997</v>
          </cell>
          <cell r="IA329">
            <v>0</v>
          </cell>
          <cell r="IB329">
            <v>0</v>
          </cell>
          <cell r="IC329">
            <v>0</v>
          </cell>
          <cell r="ID329">
            <v>0</v>
          </cell>
          <cell r="IE329">
            <v>0</v>
          </cell>
          <cell r="IF329">
            <v>0</v>
          </cell>
          <cell r="IG329">
            <v>0</v>
          </cell>
          <cell r="IH329">
            <v>0</v>
          </cell>
          <cell r="II329">
            <v>0</v>
          </cell>
          <cell r="IJ329"/>
          <cell r="IK329"/>
          <cell r="IL329"/>
          <cell r="IM329">
            <v>0</v>
          </cell>
          <cell r="IN329">
            <v>3000</v>
          </cell>
        </row>
        <row r="330">
          <cell r="A330">
            <v>327</v>
          </cell>
          <cell r="B330" t="str">
            <v>East Champaran</v>
          </cell>
          <cell r="C330" t="str">
            <v>BIHAR</v>
          </cell>
          <cell r="D330" t="str">
            <v>East</v>
          </cell>
          <cell r="E330" t="str">
            <v>KHARAKIA METALS PRIVATE LIMITED</v>
          </cell>
          <cell r="F330"/>
          <cell r="G330"/>
          <cell r="H330">
            <v>0.5</v>
          </cell>
          <cell r="I330"/>
          <cell r="J330" t="str">
            <v>Medium</v>
          </cell>
          <cell r="K330"/>
          <cell r="L330"/>
          <cell r="M330"/>
          <cell r="N330" t="str">
            <v>Punit</v>
          </cell>
          <cell r="O330">
            <v>10</v>
          </cell>
          <cell r="P330">
            <v>3500</v>
          </cell>
          <cell r="Q330">
            <v>1</v>
          </cell>
          <cell r="R330">
            <v>2</v>
          </cell>
          <cell r="S330">
            <v>0</v>
          </cell>
          <cell r="T330">
            <v>0</v>
          </cell>
          <cell r="U330">
            <v>0</v>
          </cell>
          <cell r="V330">
            <v>0</v>
          </cell>
          <cell r="W330">
            <v>0</v>
          </cell>
          <cell r="X330">
            <v>0</v>
          </cell>
          <cell r="Y330" t="str">
            <v/>
          </cell>
          <cell r="Z330">
            <v>0</v>
          </cell>
          <cell r="AA330" t="str">
            <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cell r="AY330"/>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cell r="BW330"/>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cell r="CV330"/>
          <cell r="CW330"/>
          <cell r="CX330"/>
          <cell r="CY330"/>
          <cell r="CZ330"/>
          <cell r="DA330"/>
          <cell r="DB330"/>
          <cell r="DC330"/>
          <cell r="DD330"/>
          <cell r="DE330"/>
          <cell r="DF330"/>
          <cell r="DG330"/>
          <cell r="DH330">
            <v>0</v>
          </cell>
          <cell r="DI330">
            <v>0</v>
          </cell>
          <cell r="DJ330">
            <v>0</v>
          </cell>
          <cell r="DK330">
            <v>0</v>
          </cell>
          <cell r="DL330">
            <v>0</v>
          </cell>
          <cell r="DM330">
            <v>0</v>
          </cell>
          <cell r="DN330">
            <v>0</v>
          </cell>
          <cell r="DO330">
            <v>0</v>
          </cell>
          <cell r="DP330">
            <v>0</v>
          </cell>
          <cell r="DQ330">
            <v>0</v>
          </cell>
          <cell r="DR330">
            <v>0</v>
          </cell>
          <cell r="DS330"/>
          <cell r="DT330"/>
          <cell r="DU330"/>
          <cell r="DV330"/>
          <cell r="DW330"/>
          <cell r="DX330"/>
          <cell r="DY330"/>
          <cell r="DZ330"/>
          <cell r="EA330"/>
          <cell r="EB330"/>
          <cell r="EC330"/>
          <cell r="ED330"/>
          <cell r="EE330"/>
          <cell r="EF330"/>
          <cell r="EG330">
            <v>3.5</v>
          </cell>
          <cell r="EH330">
            <v>3.5</v>
          </cell>
          <cell r="EI330">
            <v>3.5</v>
          </cell>
          <cell r="EJ330">
            <v>0</v>
          </cell>
          <cell r="EK330">
            <v>0</v>
          </cell>
          <cell r="EL330">
            <v>0</v>
          </cell>
          <cell r="EM330">
            <v>0</v>
          </cell>
          <cell r="EN330">
            <v>0</v>
          </cell>
          <cell r="EO330">
            <v>0</v>
          </cell>
          <cell r="EP330">
            <v>0</v>
          </cell>
          <cell r="EQ330">
            <v>0</v>
          </cell>
          <cell r="ER330">
            <v>0</v>
          </cell>
          <cell r="ES330"/>
          <cell r="ET330"/>
          <cell r="EU330"/>
          <cell r="EV330"/>
          <cell r="EW330"/>
          <cell r="EX330"/>
          <cell r="EY330"/>
          <cell r="EZ330"/>
          <cell r="FA330"/>
          <cell r="FB330"/>
          <cell r="FC330"/>
          <cell r="FD330"/>
          <cell r="FE330">
            <v>5</v>
          </cell>
          <cell r="FF330">
            <v>3.5</v>
          </cell>
          <cell r="FG330">
            <v>3.5</v>
          </cell>
          <cell r="FH330">
            <v>0</v>
          </cell>
          <cell r="FI330">
            <v>0</v>
          </cell>
          <cell r="FJ330">
            <v>0</v>
          </cell>
          <cell r="FK330">
            <v>0</v>
          </cell>
          <cell r="FL330">
            <v>0</v>
          </cell>
          <cell r="FM330">
            <v>0</v>
          </cell>
          <cell r="FN330">
            <v>0</v>
          </cell>
          <cell r="FO330">
            <v>0</v>
          </cell>
          <cell r="FP330">
            <v>0</v>
          </cell>
          <cell r="FQ330"/>
          <cell r="FR330"/>
          <cell r="FS330"/>
          <cell r="FT330"/>
          <cell r="FU330"/>
          <cell r="FV330"/>
          <cell r="FW330"/>
          <cell r="FX330"/>
          <cell r="FY330"/>
          <cell r="FZ330"/>
          <cell r="GA330"/>
          <cell r="GB330"/>
          <cell r="GC330">
            <v>5</v>
          </cell>
          <cell r="GD330">
            <v>5</v>
          </cell>
          <cell r="GE330">
            <v>3.5</v>
          </cell>
          <cell r="GF330">
            <v>0</v>
          </cell>
          <cell r="GG330">
            <v>0</v>
          </cell>
          <cell r="GH330">
            <v>0</v>
          </cell>
          <cell r="GI330">
            <v>0</v>
          </cell>
          <cell r="GJ330">
            <v>0</v>
          </cell>
          <cell r="GK330">
            <v>0</v>
          </cell>
          <cell r="GL330">
            <v>0</v>
          </cell>
          <cell r="GM330">
            <v>0</v>
          </cell>
          <cell r="GN330">
            <v>0</v>
          </cell>
          <cell r="GO330"/>
          <cell r="GP330">
            <v>0</v>
          </cell>
          <cell r="GQ330">
            <v>0</v>
          </cell>
          <cell r="GR330">
            <v>0</v>
          </cell>
          <cell r="GS330"/>
          <cell r="GT330"/>
          <cell r="GU330"/>
          <cell r="GV330"/>
          <cell r="GW330"/>
          <cell r="GX330"/>
          <cell r="GY330"/>
          <cell r="GZ330"/>
          <cell r="HA330"/>
          <cell r="HB330"/>
          <cell r="HC330">
            <v>0</v>
          </cell>
          <cell r="HD330">
            <v>0</v>
          </cell>
          <cell r="HE330">
            <v>0</v>
          </cell>
          <cell r="HF330">
            <v>0</v>
          </cell>
          <cell r="HG330">
            <v>0</v>
          </cell>
          <cell r="HH330">
            <v>0</v>
          </cell>
          <cell r="HI330">
            <v>0</v>
          </cell>
          <cell r="HJ330"/>
          <cell r="HK330"/>
          <cell r="HL330"/>
          <cell r="HM330"/>
          <cell r="HN330"/>
          <cell r="HO330">
            <v>0</v>
          </cell>
          <cell r="HP330">
            <v>0</v>
          </cell>
          <cell r="HQ330">
            <v>0</v>
          </cell>
          <cell r="HR330">
            <v>0</v>
          </cell>
          <cell r="HS330">
            <v>0</v>
          </cell>
          <cell r="HT330"/>
          <cell r="HU330">
            <v>0</v>
          </cell>
          <cell r="HV330"/>
          <cell r="HW330">
            <v>0</v>
          </cell>
          <cell r="HX330"/>
          <cell r="HY330">
            <v>0</v>
          </cell>
          <cell r="HZ330">
            <v>58266</v>
          </cell>
          <cell r="IA330">
            <v>0</v>
          </cell>
          <cell r="IB330">
            <v>0</v>
          </cell>
          <cell r="IC330">
            <v>0</v>
          </cell>
          <cell r="ID330">
            <v>0</v>
          </cell>
          <cell r="IE330">
            <v>0</v>
          </cell>
          <cell r="IF330">
            <v>0</v>
          </cell>
          <cell r="IG330">
            <v>0</v>
          </cell>
          <cell r="IH330">
            <v>0</v>
          </cell>
          <cell r="II330">
            <v>0</v>
          </cell>
          <cell r="IJ330"/>
          <cell r="IK330"/>
          <cell r="IL330"/>
          <cell r="IM330">
            <v>0</v>
          </cell>
          <cell r="IN330">
            <v>3000</v>
          </cell>
        </row>
        <row r="331">
          <cell r="A331">
            <v>328</v>
          </cell>
          <cell r="B331" t="str">
            <v>Purnia</v>
          </cell>
          <cell r="C331" t="str">
            <v>BIHAR</v>
          </cell>
          <cell r="D331" t="str">
            <v>East</v>
          </cell>
          <cell r="E331"/>
          <cell r="F331"/>
          <cell r="G331"/>
          <cell r="H331">
            <v>0.5</v>
          </cell>
          <cell r="I331"/>
          <cell r="J331" t="str">
            <v>Medium</v>
          </cell>
          <cell r="K331"/>
          <cell r="L331"/>
          <cell r="M331"/>
          <cell r="N331"/>
          <cell r="O331">
            <v>8</v>
          </cell>
          <cell r="P331">
            <v>4000</v>
          </cell>
          <cell r="Q331">
            <v>2</v>
          </cell>
          <cell r="R331">
            <v>0</v>
          </cell>
          <cell r="S331">
            <v>0</v>
          </cell>
          <cell r="T331">
            <v>0</v>
          </cell>
          <cell r="U331">
            <v>0</v>
          </cell>
          <cell r="V331">
            <v>0</v>
          </cell>
          <cell r="W331">
            <v>0</v>
          </cell>
          <cell r="X331">
            <v>0</v>
          </cell>
          <cell r="Y331" t="str">
            <v/>
          </cell>
          <cell r="Z331">
            <v>0</v>
          </cell>
          <cell r="AA331" t="str">
            <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cell r="AY331"/>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cell r="BW331"/>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cell r="CV331"/>
          <cell r="CW331"/>
          <cell r="CX331"/>
          <cell r="CY331"/>
          <cell r="CZ331"/>
          <cell r="DA331"/>
          <cell r="DB331"/>
          <cell r="DC331"/>
          <cell r="DD331"/>
          <cell r="DE331"/>
          <cell r="DF331"/>
          <cell r="DG331"/>
          <cell r="DH331">
            <v>0</v>
          </cell>
          <cell r="DI331">
            <v>0</v>
          </cell>
          <cell r="DJ331">
            <v>0</v>
          </cell>
          <cell r="DK331">
            <v>0</v>
          </cell>
          <cell r="DL331">
            <v>0</v>
          </cell>
          <cell r="DM331">
            <v>0</v>
          </cell>
          <cell r="DN331">
            <v>0</v>
          </cell>
          <cell r="DO331">
            <v>0</v>
          </cell>
          <cell r="DP331">
            <v>0</v>
          </cell>
          <cell r="DQ331">
            <v>0</v>
          </cell>
          <cell r="DR331">
            <v>0</v>
          </cell>
          <cell r="DS331"/>
          <cell r="DT331"/>
          <cell r="DU331"/>
          <cell r="DV331"/>
          <cell r="DW331"/>
          <cell r="DX331"/>
          <cell r="DY331"/>
          <cell r="DZ331"/>
          <cell r="EA331"/>
          <cell r="EB331"/>
          <cell r="EC331"/>
          <cell r="ED331"/>
          <cell r="EE331"/>
          <cell r="EF331"/>
          <cell r="EG331">
            <v>9.8000000000000007</v>
          </cell>
          <cell r="EH331">
            <v>11</v>
          </cell>
          <cell r="EI331">
            <v>8.6</v>
          </cell>
          <cell r="EJ331">
            <v>0</v>
          </cell>
          <cell r="EK331">
            <v>0</v>
          </cell>
          <cell r="EL331">
            <v>0</v>
          </cell>
          <cell r="EM331">
            <v>0</v>
          </cell>
          <cell r="EN331">
            <v>0</v>
          </cell>
          <cell r="EO331">
            <v>0</v>
          </cell>
          <cell r="EP331">
            <v>0</v>
          </cell>
          <cell r="EQ331">
            <v>0</v>
          </cell>
          <cell r="ER331">
            <v>0</v>
          </cell>
          <cell r="ES331"/>
          <cell r="ET331"/>
          <cell r="EU331"/>
          <cell r="EV331"/>
          <cell r="EW331"/>
          <cell r="EX331"/>
          <cell r="EY331"/>
          <cell r="EZ331"/>
          <cell r="FA331"/>
          <cell r="FB331"/>
          <cell r="FC331"/>
          <cell r="FD331"/>
          <cell r="FE331">
            <v>11</v>
          </cell>
          <cell r="FF331">
            <v>11</v>
          </cell>
          <cell r="FG331">
            <v>11</v>
          </cell>
          <cell r="FH331">
            <v>0</v>
          </cell>
          <cell r="FI331">
            <v>0</v>
          </cell>
          <cell r="FJ331">
            <v>0</v>
          </cell>
          <cell r="FK331">
            <v>0</v>
          </cell>
          <cell r="FL331">
            <v>0</v>
          </cell>
          <cell r="FM331">
            <v>0</v>
          </cell>
          <cell r="FN331">
            <v>0</v>
          </cell>
          <cell r="FO331">
            <v>0</v>
          </cell>
          <cell r="FP331">
            <v>0</v>
          </cell>
          <cell r="FQ331"/>
          <cell r="FR331"/>
          <cell r="FS331"/>
          <cell r="FT331"/>
          <cell r="FU331"/>
          <cell r="FV331"/>
          <cell r="FW331"/>
          <cell r="FX331"/>
          <cell r="FY331"/>
          <cell r="FZ331"/>
          <cell r="GA331"/>
          <cell r="GB331"/>
          <cell r="GC331">
            <v>11</v>
          </cell>
          <cell r="GD331">
            <v>11</v>
          </cell>
          <cell r="GE331">
            <v>11</v>
          </cell>
          <cell r="GF331">
            <v>0</v>
          </cell>
          <cell r="GG331">
            <v>0</v>
          </cell>
          <cell r="GH331">
            <v>0</v>
          </cell>
          <cell r="GI331">
            <v>0</v>
          </cell>
          <cell r="GJ331">
            <v>0</v>
          </cell>
          <cell r="GK331">
            <v>0</v>
          </cell>
          <cell r="GL331">
            <v>0</v>
          </cell>
          <cell r="GM331">
            <v>0</v>
          </cell>
          <cell r="GN331">
            <v>0</v>
          </cell>
          <cell r="GO331"/>
          <cell r="GP331">
            <v>0</v>
          </cell>
          <cell r="GQ331">
            <v>0</v>
          </cell>
          <cell r="GR331">
            <v>0</v>
          </cell>
          <cell r="GS331"/>
          <cell r="GT331"/>
          <cell r="GU331"/>
          <cell r="GV331"/>
          <cell r="GW331"/>
          <cell r="GX331"/>
          <cell r="GY331"/>
          <cell r="GZ331"/>
          <cell r="HA331"/>
          <cell r="HB331"/>
          <cell r="HC331">
            <v>0</v>
          </cell>
          <cell r="HD331">
            <v>0</v>
          </cell>
          <cell r="HE331">
            <v>0</v>
          </cell>
          <cell r="HF331">
            <v>0</v>
          </cell>
          <cell r="HG331">
            <v>0</v>
          </cell>
          <cell r="HH331">
            <v>0</v>
          </cell>
          <cell r="HI331">
            <v>0</v>
          </cell>
          <cell r="HJ331"/>
          <cell r="HK331"/>
          <cell r="HL331"/>
          <cell r="HM331"/>
          <cell r="HN331"/>
          <cell r="HO331">
            <v>0</v>
          </cell>
          <cell r="HP331">
            <v>0</v>
          </cell>
          <cell r="HQ331">
            <v>0</v>
          </cell>
          <cell r="HR331">
            <v>0</v>
          </cell>
          <cell r="HS331">
            <v>21293.25</v>
          </cell>
          <cell r="HT331"/>
          <cell r="HU331">
            <v>0</v>
          </cell>
          <cell r="HV331"/>
          <cell r="HW331">
            <v>0</v>
          </cell>
          <cell r="HX331"/>
          <cell r="HY331">
            <v>0</v>
          </cell>
          <cell r="HZ331">
            <v>285277.25</v>
          </cell>
          <cell r="IA331">
            <v>0</v>
          </cell>
          <cell r="IB331">
            <v>0</v>
          </cell>
          <cell r="IC331">
            <v>0</v>
          </cell>
          <cell r="ID331">
            <v>0</v>
          </cell>
          <cell r="IE331">
            <v>0</v>
          </cell>
          <cell r="IF331">
            <v>0</v>
          </cell>
          <cell r="IG331">
            <v>0</v>
          </cell>
          <cell r="IH331">
            <v>0</v>
          </cell>
          <cell r="II331">
            <v>0</v>
          </cell>
          <cell r="IJ331"/>
          <cell r="IK331"/>
          <cell r="IL331"/>
          <cell r="IM331">
            <v>0</v>
          </cell>
          <cell r="IN331">
            <v>4000</v>
          </cell>
        </row>
        <row r="332">
          <cell r="A332">
            <v>329</v>
          </cell>
          <cell r="B332" t="str">
            <v>Madhepura</v>
          </cell>
          <cell r="C332" t="str">
            <v>BIHAR</v>
          </cell>
          <cell r="D332" t="str">
            <v>East</v>
          </cell>
          <cell r="E332" t="str">
            <v>KHARAKIA METALS PRIVATE LIMITED</v>
          </cell>
          <cell r="F332"/>
          <cell r="G332"/>
          <cell r="H332">
            <v>0.5</v>
          </cell>
          <cell r="I332"/>
          <cell r="J332" t="str">
            <v>Medium</v>
          </cell>
          <cell r="K332"/>
          <cell r="L332"/>
          <cell r="M332"/>
          <cell r="N332"/>
          <cell r="O332">
            <v>11</v>
          </cell>
          <cell r="P332">
            <v>3500</v>
          </cell>
          <cell r="Q332">
            <v>2</v>
          </cell>
          <cell r="R332">
            <v>1</v>
          </cell>
          <cell r="S332">
            <v>0</v>
          </cell>
          <cell r="T332">
            <v>0</v>
          </cell>
          <cell r="U332">
            <v>0</v>
          </cell>
          <cell r="V332">
            <v>0</v>
          </cell>
          <cell r="W332">
            <v>0</v>
          </cell>
          <cell r="X332">
            <v>0</v>
          </cell>
          <cell r="Y332" t="str">
            <v/>
          </cell>
          <cell r="Z332">
            <v>0</v>
          </cell>
          <cell r="AA332" t="str">
            <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cell r="AY332"/>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cell r="BW332"/>
          <cell r="BX332">
            <v>0</v>
          </cell>
          <cell r="BY332">
            <v>0</v>
          </cell>
          <cell r="BZ332">
            <v>0</v>
          </cell>
          <cell r="CA332">
            <v>0</v>
          </cell>
          <cell r="CB332">
            <v>0</v>
          </cell>
          <cell r="CC332">
            <v>0</v>
          </cell>
          <cell r="CD332">
            <v>0</v>
          </cell>
          <cell r="CE332">
            <v>0</v>
          </cell>
          <cell r="CF332">
            <v>0</v>
          </cell>
          <cell r="CG332">
            <v>0</v>
          </cell>
          <cell r="CH332">
            <v>0</v>
          </cell>
          <cell r="CI332">
            <v>0</v>
          </cell>
          <cell r="CJ332">
            <v>0</v>
          </cell>
          <cell r="CK332">
            <v>0</v>
          </cell>
          <cell r="CL332">
            <v>0</v>
          </cell>
          <cell r="CM332">
            <v>0</v>
          </cell>
          <cell r="CN332">
            <v>0</v>
          </cell>
          <cell r="CO332">
            <v>0</v>
          </cell>
          <cell r="CP332">
            <v>0</v>
          </cell>
          <cell r="CQ332">
            <v>0</v>
          </cell>
          <cell r="CR332">
            <v>0</v>
          </cell>
          <cell r="CS332">
            <v>0</v>
          </cell>
          <cell r="CT332">
            <v>0</v>
          </cell>
          <cell r="CU332"/>
          <cell r="CV332"/>
          <cell r="CW332"/>
          <cell r="CX332"/>
          <cell r="CY332"/>
          <cell r="CZ332"/>
          <cell r="DA332"/>
          <cell r="DB332"/>
          <cell r="DC332"/>
          <cell r="DD332"/>
          <cell r="DE332"/>
          <cell r="DF332"/>
          <cell r="DG332"/>
          <cell r="DH332">
            <v>0</v>
          </cell>
          <cell r="DI332">
            <v>0</v>
          </cell>
          <cell r="DJ332">
            <v>0</v>
          </cell>
          <cell r="DK332">
            <v>0</v>
          </cell>
          <cell r="DL332">
            <v>0</v>
          </cell>
          <cell r="DM332">
            <v>0</v>
          </cell>
          <cell r="DN332">
            <v>0</v>
          </cell>
          <cell r="DO332">
            <v>0</v>
          </cell>
          <cell r="DP332">
            <v>0</v>
          </cell>
          <cell r="DQ332">
            <v>0</v>
          </cell>
          <cell r="DR332">
            <v>0</v>
          </cell>
          <cell r="DS332"/>
          <cell r="DT332"/>
          <cell r="DU332"/>
          <cell r="DV332"/>
          <cell r="DW332"/>
          <cell r="DX332"/>
          <cell r="DY332"/>
          <cell r="DZ332"/>
          <cell r="EA332"/>
          <cell r="EB332"/>
          <cell r="EC332"/>
          <cell r="ED332"/>
          <cell r="EE332"/>
          <cell r="EF332"/>
          <cell r="EG332">
            <v>8.6</v>
          </cell>
          <cell r="EH332">
            <v>8.6</v>
          </cell>
          <cell r="EI332">
            <v>9.4</v>
          </cell>
          <cell r="EJ332">
            <v>0</v>
          </cell>
          <cell r="EK332">
            <v>0</v>
          </cell>
          <cell r="EL332">
            <v>0</v>
          </cell>
          <cell r="EM332">
            <v>0</v>
          </cell>
          <cell r="EN332">
            <v>0</v>
          </cell>
          <cell r="EO332">
            <v>0</v>
          </cell>
          <cell r="EP332">
            <v>0</v>
          </cell>
          <cell r="EQ332">
            <v>0</v>
          </cell>
          <cell r="ER332">
            <v>0</v>
          </cell>
          <cell r="ES332"/>
          <cell r="ET332"/>
          <cell r="EU332"/>
          <cell r="EV332"/>
          <cell r="EW332"/>
          <cell r="EX332"/>
          <cell r="EY332"/>
          <cell r="EZ332"/>
          <cell r="FA332"/>
          <cell r="FB332"/>
          <cell r="FC332"/>
          <cell r="FD332"/>
          <cell r="FE332">
            <v>9.8000000000000007</v>
          </cell>
          <cell r="FF332">
            <v>8.6</v>
          </cell>
          <cell r="FG332">
            <v>11.8</v>
          </cell>
          <cell r="FH332">
            <v>0</v>
          </cell>
          <cell r="FI332">
            <v>0</v>
          </cell>
          <cell r="FJ332">
            <v>0</v>
          </cell>
          <cell r="FK332">
            <v>0</v>
          </cell>
          <cell r="FL332">
            <v>0</v>
          </cell>
          <cell r="FM332">
            <v>0</v>
          </cell>
          <cell r="FN332">
            <v>0</v>
          </cell>
          <cell r="FO332">
            <v>0</v>
          </cell>
          <cell r="FP332">
            <v>0</v>
          </cell>
          <cell r="FQ332"/>
          <cell r="FR332"/>
          <cell r="FS332"/>
          <cell r="FT332"/>
          <cell r="FU332"/>
          <cell r="FV332"/>
          <cell r="FW332"/>
          <cell r="FX332"/>
          <cell r="FY332"/>
          <cell r="FZ332"/>
          <cell r="GA332"/>
          <cell r="GB332"/>
          <cell r="GC332">
            <v>9.8000000000000007</v>
          </cell>
          <cell r="GD332">
            <v>9.8000000000000007</v>
          </cell>
          <cell r="GE332">
            <v>11.8</v>
          </cell>
          <cell r="GF332">
            <v>0</v>
          </cell>
          <cell r="GG332">
            <v>0</v>
          </cell>
          <cell r="GH332">
            <v>0</v>
          </cell>
          <cell r="GI332">
            <v>0</v>
          </cell>
          <cell r="GJ332">
            <v>0</v>
          </cell>
          <cell r="GK332">
            <v>0</v>
          </cell>
          <cell r="GL332">
            <v>0</v>
          </cell>
          <cell r="GM332">
            <v>0</v>
          </cell>
          <cell r="GN332">
            <v>0</v>
          </cell>
          <cell r="GO332"/>
          <cell r="GP332">
            <v>0</v>
          </cell>
          <cell r="GQ332">
            <v>0</v>
          </cell>
          <cell r="GR332">
            <v>0</v>
          </cell>
          <cell r="GS332"/>
          <cell r="GT332"/>
          <cell r="GU332"/>
          <cell r="GV332"/>
          <cell r="GW332"/>
          <cell r="GX332"/>
          <cell r="GY332"/>
          <cell r="GZ332"/>
          <cell r="HA332"/>
          <cell r="HB332"/>
          <cell r="HC332">
            <v>0</v>
          </cell>
          <cell r="HD332">
            <v>0</v>
          </cell>
          <cell r="HE332">
            <v>0</v>
          </cell>
          <cell r="HF332">
            <v>0</v>
          </cell>
          <cell r="HG332">
            <v>0</v>
          </cell>
          <cell r="HH332">
            <v>0</v>
          </cell>
          <cell r="HI332">
            <v>0</v>
          </cell>
          <cell r="HJ332"/>
          <cell r="HK332"/>
          <cell r="HL332"/>
          <cell r="HM332"/>
          <cell r="HN332"/>
          <cell r="HO332">
            <v>0</v>
          </cell>
          <cell r="HP332">
            <v>0</v>
          </cell>
          <cell r="HQ332">
            <v>0</v>
          </cell>
          <cell r="HR332">
            <v>0</v>
          </cell>
          <cell r="HS332">
            <v>29606</v>
          </cell>
          <cell r="HT332"/>
          <cell r="HU332">
            <v>0</v>
          </cell>
          <cell r="HV332"/>
          <cell r="HW332">
            <v>0</v>
          </cell>
          <cell r="HX332"/>
          <cell r="HY332">
            <v>0</v>
          </cell>
          <cell r="HZ332">
            <v>318885.09999999998</v>
          </cell>
          <cell r="IA332">
            <v>0</v>
          </cell>
          <cell r="IB332">
            <v>0</v>
          </cell>
          <cell r="IC332">
            <v>0</v>
          </cell>
          <cell r="ID332">
            <v>0</v>
          </cell>
          <cell r="IE332">
            <v>0</v>
          </cell>
          <cell r="IF332">
            <v>0</v>
          </cell>
          <cell r="IG332">
            <v>0</v>
          </cell>
          <cell r="IH332">
            <v>0</v>
          </cell>
          <cell r="II332">
            <v>0</v>
          </cell>
          <cell r="IJ332"/>
          <cell r="IK332"/>
          <cell r="IL332"/>
          <cell r="IM332">
            <v>0</v>
          </cell>
          <cell r="IN332">
            <v>2700</v>
          </cell>
        </row>
        <row r="333">
          <cell r="A333">
            <v>330</v>
          </cell>
          <cell r="B333" t="str">
            <v>Begusarai</v>
          </cell>
          <cell r="C333" t="str">
            <v>BIHAR</v>
          </cell>
          <cell r="D333" t="str">
            <v>East</v>
          </cell>
          <cell r="E333" t="str">
            <v>KHARAKIA METALS PRIVATE LIMITED</v>
          </cell>
          <cell r="F333"/>
          <cell r="G333"/>
          <cell r="H333">
            <v>1</v>
          </cell>
          <cell r="I333"/>
          <cell r="J333" t="str">
            <v>High</v>
          </cell>
          <cell r="K333">
            <v>1</v>
          </cell>
          <cell r="L333"/>
          <cell r="M333" t="str">
            <v xml:space="preserve">Praveen Kumar </v>
          </cell>
          <cell r="N333"/>
          <cell r="O333">
            <v>13</v>
          </cell>
          <cell r="P333">
            <v>5000</v>
          </cell>
          <cell r="Q333">
            <v>1</v>
          </cell>
          <cell r="R333">
            <v>3</v>
          </cell>
          <cell r="S333">
            <v>0</v>
          </cell>
          <cell r="T333">
            <v>0</v>
          </cell>
          <cell r="U333">
            <v>0</v>
          </cell>
          <cell r="V333">
            <v>4</v>
          </cell>
          <cell r="W333">
            <v>0</v>
          </cell>
          <cell r="X333">
            <v>550</v>
          </cell>
          <cell r="Y333">
            <v>1.6363636363636365E-2</v>
          </cell>
          <cell r="Z333">
            <v>0.11</v>
          </cell>
          <cell r="AA333">
            <v>1.8000000000000002E-3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12</v>
          </cell>
          <cell r="AU333">
            <v>24</v>
          </cell>
          <cell r="AV333">
            <v>30</v>
          </cell>
          <cell r="AW333">
            <v>24</v>
          </cell>
          <cell r="AX333"/>
          <cell r="AY333"/>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1</v>
          </cell>
          <cell r="BS333">
            <v>1</v>
          </cell>
          <cell r="BT333">
            <v>2</v>
          </cell>
          <cell r="BU333">
            <v>0</v>
          </cell>
          <cell r="BV333"/>
          <cell r="BW333"/>
          <cell r="BX333">
            <v>4</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1</v>
          </cell>
          <cell r="CR333">
            <v>2</v>
          </cell>
          <cell r="CS333">
            <v>4</v>
          </cell>
          <cell r="CT333">
            <v>4</v>
          </cell>
          <cell r="CU333"/>
          <cell r="CV333"/>
          <cell r="CW333"/>
          <cell r="CX333"/>
          <cell r="CY333"/>
          <cell r="CZ333"/>
          <cell r="DA333"/>
          <cell r="DB333"/>
          <cell r="DC333"/>
          <cell r="DD333"/>
          <cell r="DE333"/>
          <cell r="DF333"/>
          <cell r="DG333"/>
          <cell r="DH333">
            <v>0</v>
          </cell>
          <cell r="DI333">
            <v>0</v>
          </cell>
          <cell r="DJ333">
            <v>0</v>
          </cell>
          <cell r="DK333">
            <v>0</v>
          </cell>
          <cell r="DL333">
            <v>0</v>
          </cell>
          <cell r="DM333">
            <v>0</v>
          </cell>
          <cell r="DN333">
            <v>0</v>
          </cell>
          <cell r="DO333">
            <v>1</v>
          </cell>
          <cell r="DP333">
            <v>2</v>
          </cell>
          <cell r="DQ333">
            <v>4</v>
          </cell>
          <cell r="DR333">
            <v>4</v>
          </cell>
          <cell r="DS333"/>
          <cell r="DT333"/>
          <cell r="DU333"/>
          <cell r="DV333"/>
          <cell r="DW333"/>
          <cell r="DX333"/>
          <cell r="DY333"/>
          <cell r="DZ333"/>
          <cell r="EA333"/>
          <cell r="EB333"/>
          <cell r="EC333"/>
          <cell r="ED333"/>
          <cell r="EE333"/>
          <cell r="EF333"/>
          <cell r="EG333">
            <v>6.333333333333333</v>
          </cell>
          <cell r="EH333">
            <v>5.25</v>
          </cell>
          <cell r="EI333">
            <v>5.25</v>
          </cell>
          <cell r="EJ333">
            <v>0</v>
          </cell>
          <cell r="EK333">
            <v>0</v>
          </cell>
          <cell r="EL333">
            <v>0</v>
          </cell>
          <cell r="EM333">
            <v>0</v>
          </cell>
          <cell r="EN333">
            <v>0</v>
          </cell>
          <cell r="EO333">
            <v>0</v>
          </cell>
          <cell r="EP333">
            <v>0</v>
          </cell>
          <cell r="EQ333">
            <v>0</v>
          </cell>
          <cell r="ER333">
            <v>0</v>
          </cell>
          <cell r="ES333"/>
          <cell r="ET333"/>
          <cell r="EU333"/>
          <cell r="EV333"/>
          <cell r="EW333"/>
          <cell r="EX333"/>
          <cell r="EY333"/>
          <cell r="EZ333"/>
          <cell r="FA333"/>
          <cell r="FB333"/>
          <cell r="FC333"/>
          <cell r="FD333"/>
          <cell r="FE333">
            <v>6.333333333333333</v>
          </cell>
          <cell r="FF333">
            <v>6.5</v>
          </cell>
          <cell r="FG333">
            <v>5.25</v>
          </cell>
          <cell r="FH333">
            <v>0</v>
          </cell>
          <cell r="FI333">
            <v>0</v>
          </cell>
          <cell r="FJ333">
            <v>0</v>
          </cell>
          <cell r="FK333">
            <v>0</v>
          </cell>
          <cell r="FL333">
            <v>0</v>
          </cell>
          <cell r="FM333">
            <v>0</v>
          </cell>
          <cell r="FN333">
            <v>0</v>
          </cell>
          <cell r="FO333">
            <v>0</v>
          </cell>
          <cell r="FP333">
            <v>0</v>
          </cell>
          <cell r="FQ333"/>
          <cell r="FR333"/>
          <cell r="FS333"/>
          <cell r="FT333"/>
          <cell r="FU333"/>
          <cell r="FV333"/>
          <cell r="FW333"/>
          <cell r="FX333"/>
          <cell r="FY333"/>
          <cell r="FZ333"/>
          <cell r="GA333"/>
          <cell r="GB333"/>
          <cell r="GC333">
            <v>6.333333333333333</v>
          </cell>
          <cell r="GD333">
            <v>6.5</v>
          </cell>
          <cell r="GE333">
            <v>6.5</v>
          </cell>
          <cell r="GF333">
            <v>0</v>
          </cell>
          <cell r="GG333">
            <v>0</v>
          </cell>
          <cell r="GH333">
            <v>0</v>
          </cell>
          <cell r="GI333">
            <v>0</v>
          </cell>
          <cell r="GJ333">
            <v>0</v>
          </cell>
          <cell r="GK333">
            <v>0</v>
          </cell>
          <cell r="GL333">
            <v>0</v>
          </cell>
          <cell r="GM333">
            <v>0</v>
          </cell>
          <cell r="GN333">
            <v>0</v>
          </cell>
          <cell r="GO333"/>
          <cell r="GP333">
            <v>0</v>
          </cell>
          <cell r="GQ333">
            <v>0</v>
          </cell>
          <cell r="GR333">
            <v>0</v>
          </cell>
          <cell r="GS333"/>
          <cell r="GT333"/>
          <cell r="GU333"/>
          <cell r="GV333"/>
          <cell r="GW333"/>
          <cell r="GX333"/>
          <cell r="GY333"/>
          <cell r="GZ333"/>
          <cell r="HA333"/>
          <cell r="HB333"/>
          <cell r="HC333">
            <v>0</v>
          </cell>
          <cell r="HD333">
            <v>0</v>
          </cell>
          <cell r="HE333">
            <v>0</v>
          </cell>
          <cell r="HF333">
            <v>0</v>
          </cell>
          <cell r="HG333">
            <v>0</v>
          </cell>
          <cell r="HH333">
            <v>0</v>
          </cell>
          <cell r="HI333">
            <v>0</v>
          </cell>
          <cell r="HJ333"/>
          <cell r="HK333"/>
          <cell r="HL333"/>
          <cell r="HM333"/>
          <cell r="HN333"/>
          <cell r="HO333">
            <v>0</v>
          </cell>
          <cell r="HP333">
            <v>0</v>
          </cell>
          <cell r="HQ333">
            <v>0</v>
          </cell>
          <cell r="HR333">
            <v>0</v>
          </cell>
          <cell r="HS333">
            <v>4304</v>
          </cell>
          <cell r="HT333"/>
          <cell r="HU333">
            <v>0</v>
          </cell>
          <cell r="HV333"/>
          <cell r="HW333">
            <v>0</v>
          </cell>
          <cell r="HX333"/>
          <cell r="HY333">
            <v>0</v>
          </cell>
          <cell r="HZ333">
            <v>38618</v>
          </cell>
          <cell r="IA333">
            <v>0</v>
          </cell>
          <cell r="IB333">
            <v>90</v>
          </cell>
          <cell r="IC333">
            <v>0</v>
          </cell>
          <cell r="ID333">
            <v>9</v>
          </cell>
          <cell r="IE333">
            <v>0</v>
          </cell>
          <cell r="IF333">
            <v>0</v>
          </cell>
          <cell r="IG333">
            <v>0</v>
          </cell>
          <cell r="IH333">
            <v>0</v>
          </cell>
          <cell r="II333">
            <v>0</v>
          </cell>
          <cell r="IJ333"/>
          <cell r="IK333"/>
          <cell r="IL333"/>
          <cell r="IM333">
            <v>26</v>
          </cell>
          <cell r="IN333">
            <v>5000</v>
          </cell>
        </row>
        <row r="334">
          <cell r="A334">
            <v>331</v>
          </cell>
          <cell r="B334" t="str">
            <v>Saran</v>
          </cell>
          <cell r="C334" t="str">
            <v>BIHAR</v>
          </cell>
          <cell r="D334" t="str">
            <v>East</v>
          </cell>
          <cell r="E334"/>
          <cell r="F334"/>
          <cell r="G334"/>
          <cell r="H334">
            <v>0.5</v>
          </cell>
          <cell r="I334"/>
          <cell r="J334" t="str">
            <v>Medium</v>
          </cell>
          <cell r="K334"/>
          <cell r="L334"/>
          <cell r="M334"/>
          <cell r="N334" t="str">
            <v>Punit</v>
          </cell>
          <cell r="O334">
            <v>11</v>
          </cell>
          <cell r="P334">
            <v>4000</v>
          </cell>
          <cell r="Q334">
            <v>0</v>
          </cell>
          <cell r="R334">
            <v>1</v>
          </cell>
          <cell r="S334">
            <v>4</v>
          </cell>
          <cell r="T334">
            <v>1</v>
          </cell>
          <cell r="U334">
            <v>0</v>
          </cell>
          <cell r="V334">
            <v>0</v>
          </cell>
          <cell r="W334">
            <v>0</v>
          </cell>
          <cell r="X334">
            <v>0</v>
          </cell>
          <cell r="Y334" t="str">
            <v/>
          </cell>
          <cell r="Z334">
            <v>0</v>
          </cell>
          <cell r="AA334" t="str">
            <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cell r="AY334"/>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cell r="BW334"/>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cell r="CV334"/>
          <cell r="CW334"/>
          <cell r="CX334"/>
          <cell r="CY334"/>
          <cell r="CZ334"/>
          <cell r="DA334"/>
          <cell r="DB334"/>
          <cell r="DC334"/>
          <cell r="DD334"/>
          <cell r="DE334"/>
          <cell r="DF334"/>
          <cell r="DG334"/>
          <cell r="DH334">
            <v>0</v>
          </cell>
          <cell r="DI334">
            <v>0</v>
          </cell>
          <cell r="DJ334">
            <v>0</v>
          </cell>
          <cell r="DK334">
            <v>0</v>
          </cell>
          <cell r="DL334">
            <v>0</v>
          </cell>
          <cell r="DM334">
            <v>0</v>
          </cell>
          <cell r="DN334">
            <v>0</v>
          </cell>
          <cell r="DO334">
            <v>0</v>
          </cell>
          <cell r="DP334">
            <v>0</v>
          </cell>
          <cell r="DQ334">
            <v>0</v>
          </cell>
          <cell r="DR334">
            <v>0</v>
          </cell>
          <cell r="DS334"/>
          <cell r="DT334"/>
          <cell r="DU334"/>
          <cell r="DV334"/>
          <cell r="DW334"/>
          <cell r="DX334"/>
          <cell r="DY334"/>
          <cell r="DZ334"/>
          <cell r="EA334"/>
          <cell r="EB334"/>
          <cell r="EC334"/>
          <cell r="ED334"/>
          <cell r="EE334"/>
          <cell r="EF334"/>
          <cell r="EG334">
            <v>5.25</v>
          </cell>
          <cell r="EH334">
            <v>7.666666666666667</v>
          </cell>
          <cell r="EI334">
            <v>7.75</v>
          </cell>
          <cell r="EJ334">
            <v>0</v>
          </cell>
          <cell r="EK334">
            <v>0</v>
          </cell>
          <cell r="EL334">
            <v>0</v>
          </cell>
          <cell r="EM334">
            <v>0</v>
          </cell>
          <cell r="EN334">
            <v>0</v>
          </cell>
          <cell r="EO334">
            <v>0</v>
          </cell>
          <cell r="EP334">
            <v>0</v>
          </cell>
          <cell r="EQ334">
            <v>0</v>
          </cell>
          <cell r="ER334">
            <v>0</v>
          </cell>
          <cell r="ES334"/>
          <cell r="ET334"/>
          <cell r="EU334"/>
          <cell r="EV334"/>
          <cell r="EW334"/>
          <cell r="EX334"/>
          <cell r="EY334"/>
          <cell r="EZ334"/>
          <cell r="FA334"/>
          <cell r="FB334"/>
          <cell r="FC334"/>
          <cell r="FD334"/>
          <cell r="FE334">
            <v>7.75</v>
          </cell>
          <cell r="FF334">
            <v>7.666666666666667</v>
          </cell>
          <cell r="FG334">
            <v>7.75</v>
          </cell>
          <cell r="FH334">
            <v>0</v>
          </cell>
          <cell r="FI334">
            <v>0</v>
          </cell>
          <cell r="FJ334">
            <v>0</v>
          </cell>
          <cell r="FK334">
            <v>0</v>
          </cell>
          <cell r="FL334">
            <v>0</v>
          </cell>
          <cell r="FM334">
            <v>0</v>
          </cell>
          <cell r="FN334">
            <v>0</v>
          </cell>
          <cell r="FO334">
            <v>0</v>
          </cell>
          <cell r="FP334">
            <v>0</v>
          </cell>
          <cell r="FQ334"/>
          <cell r="FR334"/>
          <cell r="FS334"/>
          <cell r="FT334"/>
          <cell r="FU334"/>
          <cell r="FV334"/>
          <cell r="FW334"/>
          <cell r="FX334"/>
          <cell r="FY334"/>
          <cell r="FZ334"/>
          <cell r="GA334"/>
          <cell r="GB334"/>
          <cell r="GC334">
            <v>7.75</v>
          </cell>
          <cell r="GD334">
            <v>9</v>
          </cell>
          <cell r="GE334">
            <v>7.75</v>
          </cell>
          <cell r="GF334">
            <v>0</v>
          </cell>
          <cell r="GG334">
            <v>0</v>
          </cell>
          <cell r="GH334">
            <v>0</v>
          </cell>
          <cell r="GI334">
            <v>0</v>
          </cell>
          <cell r="GJ334">
            <v>0</v>
          </cell>
          <cell r="GK334">
            <v>0</v>
          </cell>
          <cell r="GL334">
            <v>0</v>
          </cell>
          <cell r="GM334">
            <v>0</v>
          </cell>
          <cell r="GN334">
            <v>0</v>
          </cell>
          <cell r="GO334"/>
          <cell r="GP334">
            <v>0</v>
          </cell>
          <cell r="GQ334">
            <v>0</v>
          </cell>
          <cell r="GR334">
            <v>0</v>
          </cell>
          <cell r="GS334"/>
          <cell r="GT334"/>
          <cell r="GU334"/>
          <cell r="GV334"/>
          <cell r="GW334"/>
          <cell r="GX334"/>
          <cell r="GY334"/>
          <cell r="GZ334"/>
          <cell r="HA334"/>
          <cell r="HB334"/>
          <cell r="HC334">
            <v>0</v>
          </cell>
          <cell r="HD334">
            <v>0</v>
          </cell>
          <cell r="HE334">
            <v>0</v>
          </cell>
          <cell r="HF334">
            <v>0</v>
          </cell>
          <cell r="HG334">
            <v>0</v>
          </cell>
          <cell r="HH334">
            <v>0</v>
          </cell>
          <cell r="HI334">
            <v>0</v>
          </cell>
          <cell r="HJ334"/>
          <cell r="HK334"/>
          <cell r="HL334"/>
          <cell r="HM334"/>
          <cell r="HN334"/>
          <cell r="HO334">
            <v>0</v>
          </cell>
          <cell r="HP334">
            <v>0</v>
          </cell>
          <cell r="HQ334">
            <v>0</v>
          </cell>
          <cell r="HR334">
            <v>0</v>
          </cell>
          <cell r="HS334">
            <v>2729</v>
          </cell>
          <cell r="HT334"/>
          <cell r="HU334">
            <v>0</v>
          </cell>
          <cell r="HV334"/>
          <cell r="HW334">
            <v>0</v>
          </cell>
          <cell r="HX334"/>
          <cell r="HY334">
            <v>0</v>
          </cell>
          <cell r="HZ334">
            <v>314734</v>
          </cell>
          <cell r="IA334">
            <v>0</v>
          </cell>
          <cell r="IB334">
            <v>0</v>
          </cell>
          <cell r="IC334">
            <v>0</v>
          </cell>
          <cell r="ID334">
            <v>0</v>
          </cell>
          <cell r="IE334">
            <v>0</v>
          </cell>
          <cell r="IF334">
            <v>0</v>
          </cell>
          <cell r="IG334">
            <v>0</v>
          </cell>
          <cell r="IH334">
            <v>0</v>
          </cell>
          <cell r="II334">
            <v>0</v>
          </cell>
          <cell r="IJ334"/>
          <cell r="IK334"/>
          <cell r="IL334"/>
          <cell r="IM334">
            <v>0</v>
          </cell>
          <cell r="IN334">
            <v>2000</v>
          </cell>
        </row>
        <row r="335">
          <cell r="A335">
            <v>332</v>
          </cell>
          <cell r="B335" t="str">
            <v>Vaishali</v>
          </cell>
          <cell r="C335" t="str">
            <v>BIHAR</v>
          </cell>
          <cell r="D335" t="str">
            <v>East</v>
          </cell>
          <cell r="E335"/>
          <cell r="F335"/>
          <cell r="G335"/>
          <cell r="H335">
            <v>0.5</v>
          </cell>
          <cell r="I335"/>
          <cell r="J335" t="str">
            <v>Medium</v>
          </cell>
          <cell r="K335"/>
          <cell r="L335"/>
          <cell r="M335"/>
          <cell r="N335"/>
          <cell r="O335">
            <v>6</v>
          </cell>
          <cell r="P335">
            <v>4000</v>
          </cell>
          <cell r="Q335">
            <v>1</v>
          </cell>
          <cell r="R335">
            <v>0</v>
          </cell>
          <cell r="S335">
            <v>1</v>
          </cell>
          <cell r="T335">
            <v>1</v>
          </cell>
          <cell r="U335">
            <v>0</v>
          </cell>
          <cell r="V335">
            <v>0</v>
          </cell>
          <cell r="W335">
            <v>0</v>
          </cell>
          <cell r="X335">
            <v>0</v>
          </cell>
          <cell r="Y335" t="str">
            <v/>
          </cell>
          <cell r="Z335">
            <v>0</v>
          </cell>
          <cell r="AA335" t="str">
            <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cell r="AY335"/>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cell r="BW335"/>
          <cell r="BX335">
            <v>0</v>
          </cell>
          <cell r="BY335">
            <v>0</v>
          </cell>
          <cell r="BZ335">
            <v>0</v>
          </cell>
          <cell r="CA335">
            <v>0</v>
          </cell>
          <cell r="CB335">
            <v>0</v>
          </cell>
          <cell r="CC335">
            <v>0</v>
          </cell>
          <cell r="CD335">
            <v>0</v>
          </cell>
          <cell r="CE335">
            <v>0</v>
          </cell>
          <cell r="CF335">
            <v>0</v>
          </cell>
          <cell r="CG335">
            <v>0</v>
          </cell>
          <cell r="CH335">
            <v>0</v>
          </cell>
          <cell r="CI335">
            <v>0</v>
          </cell>
          <cell r="CJ335">
            <v>0</v>
          </cell>
          <cell r="CK335">
            <v>0</v>
          </cell>
          <cell r="CL335">
            <v>0</v>
          </cell>
          <cell r="CM335">
            <v>0</v>
          </cell>
          <cell r="CN335">
            <v>0</v>
          </cell>
          <cell r="CO335">
            <v>0</v>
          </cell>
          <cell r="CP335">
            <v>0</v>
          </cell>
          <cell r="CQ335">
            <v>0</v>
          </cell>
          <cell r="CR335">
            <v>0</v>
          </cell>
          <cell r="CS335">
            <v>0</v>
          </cell>
          <cell r="CT335">
            <v>0</v>
          </cell>
          <cell r="CU335"/>
          <cell r="CV335"/>
          <cell r="CW335"/>
          <cell r="CX335"/>
          <cell r="CY335"/>
          <cell r="CZ335"/>
          <cell r="DA335"/>
          <cell r="DB335"/>
          <cell r="DC335"/>
          <cell r="DD335"/>
          <cell r="DE335"/>
          <cell r="DF335"/>
          <cell r="DG335"/>
          <cell r="DH335">
            <v>0</v>
          </cell>
          <cell r="DI335">
            <v>0</v>
          </cell>
          <cell r="DJ335">
            <v>0</v>
          </cell>
          <cell r="DK335">
            <v>0</v>
          </cell>
          <cell r="DL335">
            <v>0</v>
          </cell>
          <cell r="DM335">
            <v>0</v>
          </cell>
          <cell r="DN335">
            <v>0</v>
          </cell>
          <cell r="DO335">
            <v>0</v>
          </cell>
          <cell r="DP335">
            <v>0</v>
          </cell>
          <cell r="DQ335">
            <v>0</v>
          </cell>
          <cell r="DR335">
            <v>0</v>
          </cell>
          <cell r="DS335"/>
          <cell r="DT335"/>
          <cell r="DU335"/>
          <cell r="DV335"/>
          <cell r="DW335"/>
          <cell r="DX335"/>
          <cell r="DY335"/>
          <cell r="DZ335"/>
          <cell r="EA335"/>
          <cell r="EB335"/>
          <cell r="EC335"/>
          <cell r="ED335"/>
          <cell r="EE335"/>
          <cell r="EF335"/>
          <cell r="EG335">
            <v>6</v>
          </cell>
          <cell r="EH335">
            <v>9.8000000000000007</v>
          </cell>
          <cell r="EI335">
            <v>8.6</v>
          </cell>
          <cell r="EJ335">
            <v>0</v>
          </cell>
          <cell r="EK335">
            <v>0</v>
          </cell>
          <cell r="EL335">
            <v>0</v>
          </cell>
          <cell r="EM335">
            <v>0</v>
          </cell>
          <cell r="EN335">
            <v>0</v>
          </cell>
          <cell r="EO335">
            <v>0</v>
          </cell>
          <cell r="EP335">
            <v>0</v>
          </cell>
          <cell r="EQ335">
            <v>0</v>
          </cell>
          <cell r="ER335">
            <v>0</v>
          </cell>
          <cell r="ES335"/>
          <cell r="ET335"/>
          <cell r="EU335"/>
          <cell r="EV335"/>
          <cell r="EW335"/>
          <cell r="EX335"/>
          <cell r="EY335"/>
          <cell r="EZ335"/>
          <cell r="FA335"/>
          <cell r="FB335"/>
          <cell r="FC335"/>
          <cell r="FD335"/>
          <cell r="FE335">
            <v>7.25</v>
          </cell>
          <cell r="FF335">
            <v>9.8000000000000007</v>
          </cell>
          <cell r="FG335">
            <v>11</v>
          </cell>
          <cell r="FH335">
            <v>0</v>
          </cell>
          <cell r="FI335">
            <v>0</v>
          </cell>
          <cell r="FJ335">
            <v>0</v>
          </cell>
          <cell r="FK335">
            <v>0</v>
          </cell>
          <cell r="FL335">
            <v>0</v>
          </cell>
          <cell r="FM335">
            <v>0</v>
          </cell>
          <cell r="FN335">
            <v>0</v>
          </cell>
          <cell r="FO335">
            <v>0</v>
          </cell>
          <cell r="FP335">
            <v>0</v>
          </cell>
          <cell r="FQ335"/>
          <cell r="FR335"/>
          <cell r="FS335"/>
          <cell r="FT335"/>
          <cell r="FU335"/>
          <cell r="FV335"/>
          <cell r="FW335"/>
          <cell r="FX335"/>
          <cell r="FY335"/>
          <cell r="FZ335"/>
          <cell r="GA335"/>
          <cell r="GB335"/>
          <cell r="GC335">
            <v>8.5</v>
          </cell>
          <cell r="GD335">
            <v>9.8000000000000007</v>
          </cell>
          <cell r="GE335">
            <v>11</v>
          </cell>
          <cell r="GF335">
            <v>0</v>
          </cell>
          <cell r="GG335">
            <v>0</v>
          </cell>
          <cell r="GH335">
            <v>0</v>
          </cell>
          <cell r="GI335">
            <v>0</v>
          </cell>
          <cell r="GJ335">
            <v>0</v>
          </cell>
          <cell r="GK335">
            <v>0</v>
          </cell>
          <cell r="GL335">
            <v>0</v>
          </cell>
          <cell r="GM335">
            <v>0</v>
          </cell>
          <cell r="GN335">
            <v>0</v>
          </cell>
          <cell r="GO335"/>
          <cell r="GP335">
            <v>0</v>
          </cell>
          <cell r="GQ335">
            <v>0</v>
          </cell>
          <cell r="GR335">
            <v>0</v>
          </cell>
          <cell r="GS335"/>
          <cell r="GT335"/>
          <cell r="GU335"/>
          <cell r="GV335"/>
          <cell r="GW335"/>
          <cell r="GX335"/>
          <cell r="GY335"/>
          <cell r="GZ335"/>
          <cell r="HA335"/>
          <cell r="HB335"/>
          <cell r="HC335">
            <v>0</v>
          </cell>
          <cell r="HD335">
            <v>0</v>
          </cell>
          <cell r="HE335">
            <v>0</v>
          </cell>
          <cell r="HF335">
            <v>0</v>
          </cell>
          <cell r="HG335">
            <v>0</v>
          </cell>
          <cell r="HH335">
            <v>0</v>
          </cell>
          <cell r="HI335">
            <v>0</v>
          </cell>
          <cell r="HJ335"/>
          <cell r="HK335"/>
          <cell r="HL335"/>
          <cell r="HM335"/>
          <cell r="HN335"/>
          <cell r="HO335">
            <v>0</v>
          </cell>
          <cell r="HP335">
            <v>0</v>
          </cell>
          <cell r="HQ335">
            <v>0</v>
          </cell>
          <cell r="HR335">
            <v>0</v>
          </cell>
          <cell r="HS335">
            <v>3593</v>
          </cell>
          <cell r="HT335"/>
          <cell r="HU335">
            <v>0</v>
          </cell>
          <cell r="HV335"/>
          <cell r="HW335">
            <v>0</v>
          </cell>
          <cell r="HX335"/>
          <cell r="HY335">
            <v>0</v>
          </cell>
          <cell r="HZ335">
            <v>87503.95</v>
          </cell>
          <cell r="IA335">
            <v>0</v>
          </cell>
          <cell r="IB335">
            <v>0</v>
          </cell>
          <cell r="IC335">
            <v>0</v>
          </cell>
          <cell r="ID335">
            <v>0</v>
          </cell>
          <cell r="IE335">
            <v>0</v>
          </cell>
          <cell r="IF335">
            <v>0</v>
          </cell>
          <cell r="IG335">
            <v>0</v>
          </cell>
          <cell r="IH335">
            <v>0</v>
          </cell>
          <cell r="II335">
            <v>0</v>
          </cell>
          <cell r="IJ335"/>
          <cell r="IK335"/>
          <cell r="IL335"/>
          <cell r="IM335">
            <v>0</v>
          </cell>
          <cell r="IN335">
            <v>1800</v>
          </cell>
        </row>
        <row r="336">
          <cell r="A336">
            <v>333</v>
          </cell>
          <cell r="B336" t="str">
            <v>West Champaran</v>
          </cell>
          <cell r="C336" t="str">
            <v>BIHAR</v>
          </cell>
          <cell r="D336" t="str">
            <v>East</v>
          </cell>
          <cell r="E336" t="str">
            <v>KHARAKIA METALS PRIVATE LIMITED</v>
          </cell>
          <cell r="F336"/>
          <cell r="G336"/>
          <cell r="H336">
            <v>0.5</v>
          </cell>
          <cell r="I336"/>
          <cell r="J336" t="str">
            <v>Medium</v>
          </cell>
          <cell r="K336">
            <v>1</v>
          </cell>
          <cell r="L336"/>
          <cell r="M336"/>
          <cell r="N336" t="str">
            <v>Punit</v>
          </cell>
          <cell r="O336">
            <v>8</v>
          </cell>
          <cell r="P336">
            <v>3500</v>
          </cell>
          <cell r="Q336">
            <v>1</v>
          </cell>
          <cell r="R336">
            <v>0</v>
          </cell>
          <cell r="S336">
            <v>2</v>
          </cell>
          <cell r="T336">
            <v>0</v>
          </cell>
          <cell r="U336">
            <v>0</v>
          </cell>
          <cell r="V336">
            <v>0</v>
          </cell>
          <cell r="W336">
            <v>0</v>
          </cell>
          <cell r="X336">
            <v>0</v>
          </cell>
          <cell r="Y336" t="str">
            <v/>
          </cell>
          <cell r="Z336">
            <v>0</v>
          </cell>
          <cell r="AA336" t="str">
            <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cell r="AY336"/>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cell r="BW336"/>
          <cell r="BX336">
            <v>0</v>
          </cell>
          <cell r="BY336">
            <v>0</v>
          </cell>
          <cell r="BZ336">
            <v>0</v>
          </cell>
          <cell r="CA336">
            <v>0</v>
          </cell>
          <cell r="CB336">
            <v>0</v>
          </cell>
          <cell r="CC336">
            <v>0</v>
          </cell>
          <cell r="CD336">
            <v>0</v>
          </cell>
          <cell r="CE336">
            <v>0</v>
          </cell>
          <cell r="CF336">
            <v>0</v>
          </cell>
          <cell r="CG336">
            <v>0</v>
          </cell>
          <cell r="CH336">
            <v>0</v>
          </cell>
          <cell r="CI336">
            <v>0</v>
          </cell>
          <cell r="CJ336">
            <v>0</v>
          </cell>
          <cell r="CK336">
            <v>0</v>
          </cell>
          <cell r="CL336">
            <v>0</v>
          </cell>
          <cell r="CM336">
            <v>0</v>
          </cell>
          <cell r="CN336">
            <v>0</v>
          </cell>
          <cell r="CO336">
            <v>0</v>
          </cell>
          <cell r="CP336">
            <v>0</v>
          </cell>
          <cell r="CQ336">
            <v>0</v>
          </cell>
          <cell r="CR336">
            <v>0</v>
          </cell>
          <cell r="CS336">
            <v>0</v>
          </cell>
          <cell r="CT336">
            <v>0</v>
          </cell>
          <cell r="CU336"/>
          <cell r="CV336"/>
          <cell r="CW336"/>
          <cell r="CX336"/>
          <cell r="CY336"/>
          <cell r="CZ336"/>
          <cell r="DA336"/>
          <cell r="DB336"/>
          <cell r="DC336"/>
          <cell r="DD336"/>
          <cell r="DE336"/>
          <cell r="DF336"/>
          <cell r="DG336"/>
          <cell r="DH336">
            <v>0</v>
          </cell>
          <cell r="DI336">
            <v>0</v>
          </cell>
          <cell r="DJ336">
            <v>0</v>
          </cell>
          <cell r="DK336">
            <v>0</v>
          </cell>
          <cell r="DL336">
            <v>0</v>
          </cell>
          <cell r="DM336">
            <v>0</v>
          </cell>
          <cell r="DN336">
            <v>0</v>
          </cell>
          <cell r="DO336">
            <v>0</v>
          </cell>
          <cell r="DP336">
            <v>0</v>
          </cell>
          <cell r="DQ336">
            <v>0</v>
          </cell>
          <cell r="DR336">
            <v>0</v>
          </cell>
          <cell r="DS336"/>
          <cell r="DT336"/>
          <cell r="DU336"/>
          <cell r="DV336"/>
          <cell r="DW336"/>
          <cell r="DX336"/>
          <cell r="DY336"/>
          <cell r="DZ336"/>
          <cell r="EA336"/>
          <cell r="EB336"/>
          <cell r="EC336"/>
          <cell r="ED336"/>
          <cell r="EE336"/>
          <cell r="EF336"/>
          <cell r="EG336">
            <v>3.5</v>
          </cell>
          <cell r="EH336">
            <v>3.5</v>
          </cell>
          <cell r="EI336">
            <v>3.5</v>
          </cell>
          <cell r="EJ336">
            <v>0</v>
          </cell>
          <cell r="EK336">
            <v>0</v>
          </cell>
          <cell r="EL336">
            <v>0</v>
          </cell>
          <cell r="EM336">
            <v>0</v>
          </cell>
          <cell r="EN336">
            <v>0</v>
          </cell>
          <cell r="EO336">
            <v>0</v>
          </cell>
          <cell r="EP336">
            <v>0</v>
          </cell>
          <cell r="EQ336">
            <v>0</v>
          </cell>
          <cell r="ER336">
            <v>0</v>
          </cell>
          <cell r="ES336"/>
          <cell r="ET336"/>
          <cell r="EU336"/>
          <cell r="EV336"/>
          <cell r="EW336"/>
          <cell r="EX336"/>
          <cell r="EY336"/>
          <cell r="EZ336"/>
          <cell r="FA336"/>
          <cell r="FB336"/>
          <cell r="FC336"/>
          <cell r="FD336"/>
          <cell r="FE336">
            <v>5</v>
          </cell>
          <cell r="FF336">
            <v>3.5</v>
          </cell>
          <cell r="FG336">
            <v>3.5</v>
          </cell>
          <cell r="FH336">
            <v>0</v>
          </cell>
          <cell r="FI336">
            <v>0</v>
          </cell>
          <cell r="FJ336">
            <v>0</v>
          </cell>
          <cell r="FK336">
            <v>0</v>
          </cell>
          <cell r="FL336">
            <v>0</v>
          </cell>
          <cell r="FM336">
            <v>0</v>
          </cell>
          <cell r="FN336">
            <v>0</v>
          </cell>
          <cell r="FO336">
            <v>0</v>
          </cell>
          <cell r="FP336">
            <v>0</v>
          </cell>
          <cell r="FQ336"/>
          <cell r="FR336"/>
          <cell r="FS336"/>
          <cell r="FT336"/>
          <cell r="FU336"/>
          <cell r="FV336"/>
          <cell r="FW336"/>
          <cell r="FX336"/>
          <cell r="FY336"/>
          <cell r="FZ336"/>
          <cell r="GA336"/>
          <cell r="GB336"/>
          <cell r="GC336">
            <v>5</v>
          </cell>
          <cell r="GD336">
            <v>5</v>
          </cell>
          <cell r="GE336">
            <v>3.5</v>
          </cell>
          <cell r="GF336">
            <v>0</v>
          </cell>
          <cell r="GG336">
            <v>0</v>
          </cell>
          <cell r="GH336">
            <v>0</v>
          </cell>
          <cell r="GI336">
            <v>0</v>
          </cell>
          <cell r="GJ336">
            <v>0</v>
          </cell>
          <cell r="GK336">
            <v>0</v>
          </cell>
          <cell r="GL336">
            <v>0</v>
          </cell>
          <cell r="GM336">
            <v>0</v>
          </cell>
          <cell r="GN336">
            <v>0</v>
          </cell>
          <cell r="GO336"/>
          <cell r="GP336">
            <v>0</v>
          </cell>
          <cell r="GQ336">
            <v>0</v>
          </cell>
          <cell r="GR336">
            <v>0</v>
          </cell>
          <cell r="GS336"/>
          <cell r="GT336"/>
          <cell r="GU336"/>
          <cell r="GV336"/>
          <cell r="GW336"/>
          <cell r="GX336"/>
          <cell r="GY336"/>
          <cell r="GZ336"/>
          <cell r="HA336"/>
          <cell r="HB336"/>
          <cell r="HC336">
            <v>0</v>
          </cell>
          <cell r="HD336">
            <v>0</v>
          </cell>
          <cell r="HE336">
            <v>0</v>
          </cell>
          <cell r="HF336">
            <v>0</v>
          </cell>
          <cell r="HG336">
            <v>0</v>
          </cell>
          <cell r="HH336">
            <v>0</v>
          </cell>
          <cell r="HI336">
            <v>0</v>
          </cell>
          <cell r="HJ336"/>
          <cell r="HK336"/>
          <cell r="HL336"/>
          <cell r="HM336"/>
          <cell r="HN336"/>
          <cell r="HO336">
            <v>0</v>
          </cell>
          <cell r="HP336">
            <v>0</v>
          </cell>
          <cell r="HQ336">
            <v>0</v>
          </cell>
          <cell r="HR336">
            <v>0</v>
          </cell>
          <cell r="HS336">
            <v>19491</v>
          </cell>
          <cell r="HT336"/>
          <cell r="HU336">
            <v>0</v>
          </cell>
          <cell r="HV336"/>
          <cell r="HW336">
            <v>0</v>
          </cell>
          <cell r="HX336"/>
          <cell r="HY336">
            <v>0</v>
          </cell>
          <cell r="HZ336">
            <v>141467.25</v>
          </cell>
          <cell r="IA336">
            <v>0</v>
          </cell>
          <cell r="IB336">
            <v>0</v>
          </cell>
          <cell r="IC336">
            <v>0</v>
          </cell>
          <cell r="ID336">
            <v>0</v>
          </cell>
          <cell r="IE336">
            <v>0</v>
          </cell>
          <cell r="IF336">
            <v>0</v>
          </cell>
          <cell r="IG336">
            <v>0</v>
          </cell>
          <cell r="IH336">
            <v>0</v>
          </cell>
          <cell r="II336">
            <v>0</v>
          </cell>
          <cell r="IJ336"/>
          <cell r="IK336"/>
          <cell r="IL336"/>
          <cell r="IM336">
            <v>0</v>
          </cell>
          <cell r="IN336">
            <v>1600</v>
          </cell>
        </row>
        <row r="337">
          <cell r="A337">
            <v>334</v>
          </cell>
          <cell r="B337" t="str">
            <v>Khagaria</v>
          </cell>
          <cell r="C337" t="str">
            <v>BIHAR</v>
          </cell>
          <cell r="D337" t="str">
            <v>East</v>
          </cell>
          <cell r="E337" t="str">
            <v>KHARAKIA METALS PRIVATE LIMITED</v>
          </cell>
          <cell r="F337"/>
          <cell r="G337"/>
          <cell r="H337">
            <v>0.5</v>
          </cell>
          <cell r="I337"/>
          <cell r="J337" t="str">
            <v>Medium</v>
          </cell>
          <cell r="K337"/>
          <cell r="L337"/>
          <cell r="M337"/>
          <cell r="N337"/>
          <cell r="O337">
            <v>6</v>
          </cell>
          <cell r="P337">
            <v>3500</v>
          </cell>
          <cell r="Q337">
            <v>1</v>
          </cell>
          <cell r="R337">
            <v>0</v>
          </cell>
          <cell r="S337">
            <v>1</v>
          </cell>
          <cell r="T337">
            <v>0</v>
          </cell>
          <cell r="U337">
            <v>0</v>
          </cell>
          <cell r="V337">
            <v>1</v>
          </cell>
          <cell r="W337">
            <v>0</v>
          </cell>
          <cell r="X337">
            <v>0</v>
          </cell>
          <cell r="Y337" t="str">
            <v/>
          </cell>
          <cell r="Z337">
            <v>0</v>
          </cell>
          <cell r="AA337" t="str">
            <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6</v>
          </cell>
          <cell r="AW337">
            <v>12</v>
          </cell>
          <cell r="AX337"/>
          <cell r="AY337"/>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1</v>
          </cell>
          <cell r="BU337">
            <v>0</v>
          </cell>
          <cell r="BV337"/>
          <cell r="BW337"/>
          <cell r="BX337">
            <v>1</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v>0</v>
          </cell>
          <cell r="CM337">
            <v>0</v>
          </cell>
          <cell r="CN337">
            <v>0</v>
          </cell>
          <cell r="CO337">
            <v>0</v>
          </cell>
          <cell r="CP337">
            <v>0</v>
          </cell>
          <cell r="CQ337">
            <v>0</v>
          </cell>
          <cell r="CR337">
            <v>0</v>
          </cell>
          <cell r="CS337">
            <v>1</v>
          </cell>
          <cell r="CT337">
            <v>1</v>
          </cell>
          <cell r="CU337"/>
          <cell r="CV337"/>
          <cell r="CW337"/>
          <cell r="CX337"/>
          <cell r="CY337"/>
          <cell r="CZ337"/>
          <cell r="DA337"/>
          <cell r="DB337"/>
          <cell r="DC337"/>
          <cell r="DD337"/>
          <cell r="DE337"/>
          <cell r="DF337"/>
          <cell r="DG337"/>
          <cell r="DH337">
            <v>0</v>
          </cell>
          <cell r="DI337">
            <v>0</v>
          </cell>
          <cell r="DJ337">
            <v>0</v>
          </cell>
          <cell r="DK337">
            <v>0</v>
          </cell>
          <cell r="DL337">
            <v>0</v>
          </cell>
          <cell r="DM337">
            <v>0</v>
          </cell>
          <cell r="DN337">
            <v>0</v>
          </cell>
          <cell r="DO337">
            <v>0</v>
          </cell>
          <cell r="DP337">
            <v>0</v>
          </cell>
          <cell r="DQ337">
            <v>1</v>
          </cell>
          <cell r="DR337">
            <v>1</v>
          </cell>
          <cell r="DS337"/>
          <cell r="DT337"/>
          <cell r="DU337"/>
          <cell r="DV337"/>
          <cell r="DW337"/>
          <cell r="DX337"/>
          <cell r="DY337"/>
          <cell r="DZ337"/>
          <cell r="EA337"/>
          <cell r="EB337"/>
          <cell r="EC337"/>
          <cell r="ED337"/>
          <cell r="EE337"/>
          <cell r="EF337"/>
          <cell r="EG337">
            <v>0</v>
          </cell>
          <cell r="EH337">
            <v>0</v>
          </cell>
          <cell r="EI337">
            <v>0</v>
          </cell>
          <cell r="EJ337">
            <v>0</v>
          </cell>
          <cell r="EK337">
            <v>0</v>
          </cell>
          <cell r="EL337">
            <v>0</v>
          </cell>
          <cell r="EM337">
            <v>0</v>
          </cell>
          <cell r="EN337">
            <v>0</v>
          </cell>
          <cell r="EO337">
            <v>0</v>
          </cell>
          <cell r="EP337">
            <v>0</v>
          </cell>
          <cell r="EQ337">
            <v>0</v>
          </cell>
          <cell r="ER337">
            <v>0</v>
          </cell>
          <cell r="ES337"/>
          <cell r="ET337"/>
          <cell r="EU337"/>
          <cell r="EV337"/>
          <cell r="EW337"/>
          <cell r="EX337"/>
          <cell r="EY337"/>
          <cell r="EZ337"/>
          <cell r="FA337"/>
          <cell r="FB337"/>
          <cell r="FC337"/>
          <cell r="FD337"/>
          <cell r="FE337">
            <v>0</v>
          </cell>
          <cell r="FF337">
            <v>0</v>
          </cell>
          <cell r="FG337">
            <v>0</v>
          </cell>
          <cell r="FH337">
            <v>0</v>
          </cell>
          <cell r="FI337">
            <v>0</v>
          </cell>
          <cell r="FJ337">
            <v>0</v>
          </cell>
          <cell r="FK337">
            <v>0</v>
          </cell>
          <cell r="FL337">
            <v>0</v>
          </cell>
          <cell r="FM337">
            <v>0</v>
          </cell>
          <cell r="FN337">
            <v>0</v>
          </cell>
          <cell r="FO337">
            <v>0</v>
          </cell>
          <cell r="FP337">
            <v>0</v>
          </cell>
          <cell r="FQ337"/>
          <cell r="FR337"/>
          <cell r="FS337"/>
          <cell r="FT337"/>
          <cell r="FU337"/>
          <cell r="FV337"/>
          <cell r="FW337"/>
          <cell r="FX337"/>
          <cell r="FY337"/>
          <cell r="FZ337"/>
          <cell r="GA337"/>
          <cell r="GB337"/>
          <cell r="GC337">
            <v>0</v>
          </cell>
          <cell r="GD337">
            <v>0</v>
          </cell>
          <cell r="GE337">
            <v>0</v>
          </cell>
          <cell r="GF337">
            <v>0</v>
          </cell>
          <cell r="GG337">
            <v>0</v>
          </cell>
          <cell r="GH337">
            <v>0</v>
          </cell>
          <cell r="GI337">
            <v>0</v>
          </cell>
          <cell r="GJ337">
            <v>0</v>
          </cell>
          <cell r="GK337">
            <v>0</v>
          </cell>
          <cell r="GL337">
            <v>0</v>
          </cell>
          <cell r="GM337">
            <v>0</v>
          </cell>
          <cell r="GN337">
            <v>0</v>
          </cell>
          <cell r="GO337"/>
          <cell r="GP337">
            <v>0</v>
          </cell>
          <cell r="GQ337">
            <v>0</v>
          </cell>
          <cell r="GR337">
            <v>0</v>
          </cell>
          <cell r="GS337"/>
          <cell r="GT337"/>
          <cell r="GU337"/>
          <cell r="GV337"/>
          <cell r="GW337"/>
          <cell r="GX337"/>
          <cell r="GY337"/>
          <cell r="GZ337"/>
          <cell r="HA337"/>
          <cell r="HB337"/>
          <cell r="HC337">
            <v>0</v>
          </cell>
          <cell r="HD337">
            <v>0</v>
          </cell>
          <cell r="HE337">
            <v>0</v>
          </cell>
          <cell r="HF337">
            <v>0</v>
          </cell>
          <cell r="HG337">
            <v>0</v>
          </cell>
          <cell r="HH337">
            <v>0</v>
          </cell>
          <cell r="HI337">
            <v>0</v>
          </cell>
          <cell r="HJ337"/>
          <cell r="HK337"/>
          <cell r="HL337"/>
          <cell r="HM337"/>
          <cell r="HN337"/>
          <cell r="HO337">
            <v>0</v>
          </cell>
          <cell r="HP337">
            <v>0</v>
          </cell>
          <cell r="HQ337">
            <v>0</v>
          </cell>
          <cell r="HR337">
            <v>0</v>
          </cell>
          <cell r="HS337">
            <v>0</v>
          </cell>
          <cell r="HT337"/>
          <cell r="HU337">
            <v>0</v>
          </cell>
          <cell r="HV337"/>
          <cell r="HW337">
            <v>0</v>
          </cell>
          <cell r="HX337"/>
          <cell r="HY337">
            <v>0</v>
          </cell>
          <cell r="HZ337">
            <v>0</v>
          </cell>
          <cell r="IA337">
            <v>0</v>
          </cell>
          <cell r="IB337">
            <v>18</v>
          </cell>
          <cell r="IC337">
            <v>0</v>
          </cell>
          <cell r="ID337">
            <v>1.8</v>
          </cell>
          <cell r="IE337">
            <v>0</v>
          </cell>
          <cell r="IF337">
            <v>0</v>
          </cell>
          <cell r="IG337">
            <v>0</v>
          </cell>
          <cell r="IH337">
            <v>0</v>
          </cell>
          <cell r="II337">
            <v>0</v>
          </cell>
          <cell r="IJ337"/>
          <cell r="IK337"/>
          <cell r="IL337"/>
          <cell r="IM337">
            <v>6</v>
          </cell>
          <cell r="IN337">
            <v>1500</v>
          </cell>
        </row>
        <row r="338">
          <cell r="A338">
            <v>335</v>
          </cell>
          <cell r="B338" t="str">
            <v>Supaul</v>
          </cell>
          <cell r="C338" t="str">
            <v>BIHAR</v>
          </cell>
          <cell r="D338" t="str">
            <v>East</v>
          </cell>
          <cell r="E338" t="str">
            <v>KHARAKIA METALS PRIVATE LIMITED</v>
          </cell>
          <cell r="F338"/>
          <cell r="G338"/>
          <cell r="H338">
            <v>0.5</v>
          </cell>
          <cell r="I338"/>
          <cell r="J338" t="str">
            <v>Medium</v>
          </cell>
          <cell r="K338"/>
          <cell r="L338"/>
          <cell r="M338"/>
          <cell r="N338"/>
          <cell r="O338">
            <v>6</v>
          </cell>
          <cell r="P338">
            <v>3000</v>
          </cell>
          <cell r="Q338">
            <v>0</v>
          </cell>
          <cell r="R338">
            <v>0</v>
          </cell>
          <cell r="S338">
            <v>3</v>
          </cell>
          <cell r="T338">
            <v>1</v>
          </cell>
          <cell r="U338">
            <v>0</v>
          </cell>
          <cell r="V338">
            <v>0</v>
          </cell>
          <cell r="W338">
            <v>0</v>
          </cell>
          <cell r="X338">
            <v>0</v>
          </cell>
          <cell r="Y338" t="str">
            <v/>
          </cell>
          <cell r="Z338">
            <v>0</v>
          </cell>
          <cell r="AA338" t="str">
            <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cell r="AY338"/>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cell r="BW338"/>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cell r="CV338"/>
          <cell r="CW338"/>
          <cell r="CX338"/>
          <cell r="CY338"/>
          <cell r="CZ338"/>
          <cell r="DA338"/>
          <cell r="DB338"/>
          <cell r="DC338"/>
          <cell r="DD338"/>
          <cell r="DE338"/>
          <cell r="DF338"/>
          <cell r="DG338"/>
          <cell r="DH338">
            <v>0</v>
          </cell>
          <cell r="DI338">
            <v>0</v>
          </cell>
          <cell r="DJ338">
            <v>0</v>
          </cell>
          <cell r="DK338">
            <v>0</v>
          </cell>
          <cell r="DL338">
            <v>0</v>
          </cell>
          <cell r="DM338">
            <v>0</v>
          </cell>
          <cell r="DN338">
            <v>0</v>
          </cell>
          <cell r="DO338">
            <v>0</v>
          </cell>
          <cell r="DP338">
            <v>0</v>
          </cell>
          <cell r="DQ338">
            <v>0</v>
          </cell>
          <cell r="DR338">
            <v>0</v>
          </cell>
          <cell r="DS338"/>
          <cell r="DT338"/>
          <cell r="DU338"/>
          <cell r="DV338"/>
          <cell r="DW338"/>
          <cell r="DX338"/>
          <cell r="DY338"/>
          <cell r="DZ338"/>
          <cell r="EA338"/>
          <cell r="EB338"/>
          <cell r="EC338"/>
          <cell r="ED338"/>
          <cell r="EE338"/>
          <cell r="EF338"/>
          <cell r="EG338">
            <v>0</v>
          </cell>
          <cell r="EH338">
            <v>0</v>
          </cell>
          <cell r="EI338">
            <v>0</v>
          </cell>
          <cell r="EJ338">
            <v>0</v>
          </cell>
          <cell r="EK338">
            <v>0</v>
          </cell>
          <cell r="EL338">
            <v>0</v>
          </cell>
          <cell r="EM338">
            <v>0</v>
          </cell>
          <cell r="EN338">
            <v>0</v>
          </cell>
          <cell r="EO338">
            <v>0</v>
          </cell>
          <cell r="EP338">
            <v>0</v>
          </cell>
          <cell r="EQ338">
            <v>0</v>
          </cell>
          <cell r="ER338">
            <v>0</v>
          </cell>
          <cell r="ES338"/>
          <cell r="ET338"/>
          <cell r="EU338"/>
          <cell r="EV338"/>
          <cell r="EW338"/>
          <cell r="EX338"/>
          <cell r="EY338"/>
          <cell r="EZ338"/>
          <cell r="FA338"/>
          <cell r="FB338"/>
          <cell r="FC338"/>
          <cell r="FD338"/>
          <cell r="FE338">
            <v>0</v>
          </cell>
          <cell r="FF338">
            <v>0</v>
          </cell>
          <cell r="FG338">
            <v>0</v>
          </cell>
          <cell r="FH338">
            <v>0</v>
          </cell>
          <cell r="FI338">
            <v>0</v>
          </cell>
          <cell r="FJ338">
            <v>0</v>
          </cell>
          <cell r="FK338">
            <v>0</v>
          </cell>
          <cell r="FL338">
            <v>0</v>
          </cell>
          <cell r="FM338">
            <v>0</v>
          </cell>
          <cell r="FN338">
            <v>0</v>
          </cell>
          <cell r="FO338">
            <v>0</v>
          </cell>
          <cell r="FP338">
            <v>0</v>
          </cell>
          <cell r="FQ338"/>
          <cell r="FR338"/>
          <cell r="FS338"/>
          <cell r="FT338"/>
          <cell r="FU338"/>
          <cell r="FV338"/>
          <cell r="FW338"/>
          <cell r="FX338"/>
          <cell r="FY338"/>
          <cell r="FZ338"/>
          <cell r="GA338"/>
          <cell r="GB338"/>
          <cell r="GC338">
            <v>0</v>
          </cell>
          <cell r="GD338">
            <v>0</v>
          </cell>
          <cell r="GE338">
            <v>0</v>
          </cell>
          <cell r="GF338">
            <v>0</v>
          </cell>
          <cell r="GG338">
            <v>0</v>
          </cell>
          <cell r="GH338">
            <v>0</v>
          </cell>
          <cell r="GI338">
            <v>0</v>
          </cell>
          <cell r="GJ338">
            <v>0</v>
          </cell>
          <cell r="GK338">
            <v>0</v>
          </cell>
          <cell r="GL338">
            <v>0</v>
          </cell>
          <cell r="GM338">
            <v>0</v>
          </cell>
          <cell r="GN338">
            <v>0</v>
          </cell>
          <cell r="GO338"/>
          <cell r="GP338">
            <v>0</v>
          </cell>
          <cell r="GQ338">
            <v>0</v>
          </cell>
          <cell r="GR338">
            <v>0</v>
          </cell>
          <cell r="GS338"/>
          <cell r="GT338"/>
          <cell r="GU338"/>
          <cell r="GV338"/>
          <cell r="GW338"/>
          <cell r="GX338"/>
          <cell r="GY338"/>
          <cell r="GZ338"/>
          <cell r="HA338"/>
          <cell r="HB338"/>
          <cell r="HC338">
            <v>0</v>
          </cell>
          <cell r="HD338">
            <v>0</v>
          </cell>
          <cell r="HE338">
            <v>0</v>
          </cell>
          <cell r="HF338">
            <v>0</v>
          </cell>
          <cell r="HG338">
            <v>0</v>
          </cell>
          <cell r="HH338">
            <v>0</v>
          </cell>
          <cell r="HI338">
            <v>0</v>
          </cell>
          <cell r="HJ338"/>
          <cell r="HK338"/>
          <cell r="HL338"/>
          <cell r="HM338"/>
          <cell r="HN338"/>
          <cell r="HO338">
            <v>0</v>
          </cell>
          <cell r="HP338">
            <v>0</v>
          </cell>
          <cell r="HQ338">
            <v>0</v>
          </cell>
          <cell r="HR338">
            <v>0</v>
          </cell>
          <cell r="HS338">
            <v>1758.5</v>
          </cell>
          <cell r="HT338"/>
          <cell r="HU338">
            <v>0</v>
          </cell>
          <cell r="HV338"/>
          <cell r="HW338">
            <v>0</v>
          </cell>
          <cell r="HX338"/>
          <cell r="HY338">
            <v>0</v>
          </cell>
          <cell r="HZ338">
            <v>20040</v>
          </cell>
          <cell r="IA338">
            <v>0</v>
          </cell>
          <cell r="IB338">
            <v>0</v>
          </cell>
          <cell r="IC338">
            <v>0</v>
          </cell>
          <cell r="ID338">
            <v>0</v>
          </cell>
          <cell r="IE338">
            <v>0</v>
          </cell>
          <cell r="IF338">
            <v>0</v>
          </cell>
          <cell r="IG338">
            <v>0</v>
          </cell>
          <cell r="IH338">
            <v>0</v>
          </cell>
          <cell r="II338">
            <v>0</v>
          </cell>
          <cell r="IJ338"/>
          <cell r="IK338"/>
          <cell r="IL338"/>
          <cell r="IM338">
            <v>0</v>
          </cell>
          <cell r="IN338">
            <v>3000</v>
          </cell>
        </row>
        <row r="339">
          <cell r="A339">
            <v>336</v>
          </cell>
          <cell r="B339" t="str">
            <v>Kishanganj</v>
          </cell>
          <cell r="C339" t="str">
            <v>BIHAR</v>
          </cell>
          <cell r="D339" t="str">
            <v>East</v>
          </cell>
          <cell r="E339"/>
          <cell r="F339"/>
          <cell r="G339"/>
          <cell r="H339">
            <v>0.5</v>
          </cell>
          <cell r="I339"/>
          <cell r="J339" t="str">
            <v>Medium</v>
          </cell>
          <cell r="K339"/>
          <cell r="L339"/>
          <cell r="M339"/>
          <cell r="N339"/>
          <cell r="O339">
            <v>22</v>
          </cell>
          <cell r="P339">
            <v>3500</v>
          </cell>
          <cell r="Q339">
            <v>1</v>
          </cell>
          <cell r="R339">
            <v>4</v>
          </cell>
          <cell r="S339">
            <v>3</v>
          </cell>
          <cell r="T339">
            <v>8</v>
          </cell>
          <cell r="U339">
            <v>0</v>
          </cell>
          <cell r="V339">
            <v>0</v>
          </cell>
          <cell r="W339">
            <v>0</v>
          </cell>
          <cell r="X339">
            <v>0</v>
          </cell>
          <cell r="Y339" t="str">
            <v/>
          </cell>
          <cell r="Z339">
            <v>0</v>
          </cell>
          <cell r="AA339" t="str">
            <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cell r="AY339"/>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cell r="BW339"/>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cell r="CV339"/>
          <cell r="CW339"/>
          <cell r="CX339"/>
          <cell r="CY339"/>
          <cell r="CZ339"/>
          <cell r="DA339"/>
          <cell r="DB339"/>
          <cell r="DC339"/>
          <cell r="DD339"/>
          <cell r="DE339"/>
          <cell r="DF339"/>
          <cell r="DG339"/>
          <cell r="DH339">
            <v>0</v>
          </cell>
          <cell r="DI339">
            <v>0</v>
          </cell>
          <cell r="DJ339">
            <v>0</v>
          </cell>
          <cell r="DK339">
            <v>0</v>
          </cell>
          <cell r="DL339">
            <v>0</v>
          </cell>
          <cell r="DM339">
            <v>0</v>
          </cell>
          <cell r="DN339">
            <v>0</v>
          </cell>
          <cell r="DO339">
            <v>0</v>
          </cell>
          <cell r="DP339">
            <v>0</v>
          </cell>
          <cell r="DQ339">
            <v>0</v>
          </cell>
          <cell r="DR339">
            <v>0</v>
          </cell>
          <cell r="DS339"/>
          <cell r="DT339"/>
          <cell r="DU339"/>
          <cell r="DV339"/>
          <cell r="DW339"/>
          <cell r="DX339"/>
          <cell r="DY339"/>
          <cell r="DZ339"/>
          <cell r="EA339"/>
          <cell r="EB339"/>
          <cell r="EC339"/>
          <cell r="ED339"/>
          <cell r="EE339"/>
          <cell r="EF339"/>
          <cell r="EG339">
            <v>22.818181818181817</v>
          </cell>
          <cell r="EH339">
            <v>23.916666666666668</v>
          </cell>
          <cell r="EI339">
            <v>20.666666666666668</v>
          </cell>
          <cell r="EJ339">
            <v>0</v>
          </cell>
          <cell r="EK339">
            <v>0</v>
          </cell>
          <cell r="EL339">
            <v>0</v>
          </cell>
          <cell r="EM339">
            <v>0</v>
          </cell>
          <cell r="EN339">
            <v>0</v>
          </cell>
          <cell r="EO339">
            <v>0</v>
          </cell>
          <cell r="EP339">
            <v>0</v>
          </cell>
          <cell r="EQ339">
            <v>0</v>
          </cell>
          <cell r="ER339">
            <v>0</v>
          </cell>
          <cell r="ES339"/>
          <cell r="ET339"/>
          <cell r="EU339"/>
          <cell r="EV339"/>
          <cell r="EW339"/>
          <cell r="EX339"/>
          <cell r="EY339"/>
          <cell r="EZ339"/>
          <cell r="FA339"/>
          <cell r="FB339"/>
          <cell r="FC339"/>
          <cell r="FD339"/>
          <cell r="FE339">
            <v>23.90909090909091</v>
          </cell>
          <cell r="FF339">
            <v>23.916666666666668</v>
          </cell>
          <cell r="FG339">
            <v>23.916666666666668</v>
          </cell>
          <cell r="FH339">
            <v>0</v>
          </cell>
          <cell r="FI339">
            <v>0</v>
          </cell>
          <cell r="FJ339">
            <v>0</v>
          </cell>
          <cell r="FK339">
            <v>0</v>
          </cell>
          <cell r="FL339">
            <v>0</v>
          </cell>
          <cell r="FM339">
            <v>0</v>
          </cell>
          <cell r="FN339">
            <v>0</v>
          </cell>
          <cell r="FO339">
            <v>0</v>
          </cell>
          <cell r="FP339">
            <v>0</v>
          </cell>
          <cell r="FQ339"/>
          <cell r="FR339"/>
          <cell r="FS339"/>
          <cell r="FT339"/>
          <cell r="FU339"/>
          <cell r="FV339"/>
          <cell r="FW339"/>
          <cell r="FX339"/>
          <cell r="FY339"/>
          <cell r="FZ339"/>
          <cell r="GA339"/>
          <cell r="GB339"/>
          <cell r="GC339">
            <v>23.90909090909091</v>
          </cell>
          <cell r="GD339">
            <v>23.916666666666668</v>
          </cell>
          <cell r="GE339">
            <v>23.916666666666668</v>
          </cell>
          <cell r="GF339">
            <v>0</v>
          </cell>
          <cell r="GG339">
            <v>0</v>
          </cell>
          <cell r="GH339">
            <v>0</v>
          </cell>
          <cell r="GI339">
            <v>0</v>
          </cell>
          <cell r="GJ339">
            <v>0</v>
          </cell>
          <cell r="GK339">
            <v>0</v>
          </cell>
          <cell r="GL339">
            <v>0</v>
          </cell>
          <cell r="GM339">
            <v>0</v>
          </cell>
          <cell r="GN339">
            <v>0</v>
          </cell>
          <cell r="GO339"/>
          <cell r="GP339">
            <v>0</v>
          </cell>
          <cell r="GQ339">
            <v>0</v>
          </cell>
          <cell r="GR339">
            <v>0</v>
          </cell>
          <cell r="GS339"/>
          <cell r="GT339"/>
          <cell r="GU339"/>
          <cell r="GV339"/>
          <cell r="GW339"/>
          <cell r="GX339"/>
          <cell r="GY339"/>
          <cell r="GZ339"/>
          <cell r="HA339"/>
          <cell r="HB339"/>
          <cell r="HC339">
            <v>0</v>
          </cell>
          <cell r="HD339">
            <v>0</v>
          </cell>
          <cell r="HE339">
            <v>0</v>
          </cell>
          <cell r="HF339">
            <v>0</v>
          </cell>
          <cell r="HG339">
            <v>0</v>
          </cell>
          <cell r="HH339">
            <v>0</v>
          </cell>
          <cell r="HI339">
            <v>0</v>
          </cell>
          <cell r="HJ339"/>
          <cell r="HK339"/>
          <cell r="HL339"/>
          <cell r="HM339"/>
          <cell r="HN339"/>
          <cell r="HO339">
            <v>0</v>
          </cell>
          <cell r="HP339">
            <v>0</v>
          </cell>
          <cell r="HQ339">
            <v>0</v>
          </cell>
          <cell r="HR339">
            <v>0</v>
          </cell>
          <cell r="HS339">
            <v>56218.5</v>
          </cell>
          <cell r="HT339"/>
          <cell r="HU339">
            <v>0</v>
          </cell>
          <cell r="HV339"/>
          <cell r="HW339">
            <v>0</v>
          </cell>
          <cell r="HX339"/>
          <cell r="HY339">
            <v>0</v>
          </cell>
          <cell r="HZ339">
            <v>486907.5</v>
          </cell>
          <cell r="IA339">
            <v>0</v>
          </cell>
          <cell r="IB339">
            <v>0</v>
          </cell>
          <cell r="IC339">
            <v>0</v>
          </cell>
          <cell r="ID339">
            <v>0</v>
          </cell>
          <cell r="IE339">
            <v>0</v>
          </cell>
          <cell r="IF339">
            <v>0</v>
          </cell>
          <cell r="IG339">
            <v>0</v>
          </cell>
          <cell r="IH339">
            <v>0</v>
          </cell>
          <cell r="II339">
            <v>0</v>
          </cell>
          <cell r="IJ339"/>
          <cell r="IK339"/>
          <cell r="IL339"/>
          <cell r="IM339">
            <v>0</v>
          </cell>
          <cell r="IN339">
            <v>10000</v>
          </cell>
        </row>
        <row r="340">
          <cell r="A340">
            <v>337</v>
          </cell>
          <cell r="B340" t="str">
            <v>Gopalganj</v>
          </cell>
          <cell r="C340" t="str">
            <v>BIHAR</v>
          </cell>
          <cell r="D340" t="str">
            <v>East</v>
          </cell>
          <cell r="E340" t="str">
            <v>SUBH NEXTGEN PRIVATE LIMITED</v>
          </cell>
          <cell r="F340"/>
          <cell r="G340"/>
          <cell r="H340">
            <v>0.5</v>
          </cell>
          <cell r="I340"/>
          <cell r="J340" t="str">
            <v>Medium</v>
          </cell>
          <cell r="K340"/>
          <cell r="L340"/>
          <cell r="M340"/>
          <cell r="N340" t="str">
            <v>Punit</v>
          </cell>
          <cell r="O340">
            <v>0</v>
          </cell>
          <cell r="P340">
            <v>2500</v>
          </cell>
          <cell r="Q340">
            <v>0</v>
          </cell>
          <cell r="R340">
            <v>0</v>
          </cell>
          <cell r="S340">
            <v>0</v>
          </cell>
          <cell r="T340">
            <v>12</v>
          </cell>
          <cell r="U340">
            <v>0</v>
          </cell>
          <cell r="V340">
            <v>3</v>
          </cell>
          <cell r="W340">
            <v>0</v>
          </cell>
          <cell r="X340">
            <v>0</v>
          </cell>
          <cell r="Y340" t="str">
            <v/>
          </cell>
          <cell r="Z340">
            <v>0</v>
          </cell>
          <cell r="AA340" t="str">
            <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50.14</v>
          </cell>
          <cell r="AT340">
            <v>0</v>
          </cell>
          <cell r="AU340">
            <v>0</v>
          </cell>
          <cell r="AV340">
            <v>22</v>
          </cell>
          <cell r="AW340">
            <v>24</v>
          </cell>
          <cell r="AX340"/>
          <cell r="AY340"/>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2</v>
          </cell>
          <cell r="BR340">
            <v>0</v>
          </cell>
          <cell r="BS340">
            <v>0</v>
          </cell>
          <cell r="BT340">
            <v>0</v>
          </cell>
          <cell r="BU340">
            <v>1</v>
          </cell>
          <cell r="BV340"/>
          <cell r="BW340"/>
          <cell r="BX340">
            <v>3</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2</v>
          </cell>
          <cell r="CQ340">
            <v>0</v>
          </cell>
          <cell r="CR340">
            <v>0</v>
          </cell>
          <cell r="CS340">
            <v>2</v>
          </cell>
          <cell r="CT340">
            <v>3</v>
          </cell>
          <cell r="CU340"/>
          <cell r="CV340"/>
          <cell r="CW340"/>
          <cell r="CX340"/>
          <cell r="CY340"/>
          <cell r="CZ340"/>
          <cell r="DA340"/>
          <cell r="DB340"/>
          <cell r="DC340"/>
          <cell r="DD340"/>
          <cell r="DE340"/>
          <cell r="DF340"/>
          <cell r="DG340"/>
          <cell r="DH340">
            <v>0</v>
          </cell>
          <cell r="DI340">
            <v>0</v>
          </cell>
          <cell r="DJ340">
            <v>0</v>
          </cell>
          <cell r="DK340">
            <v>0</v>
          </cell>
          <cell r="DL340">
            <v>0</v>
          </cell>
          <cell r="DM340">
            <v>0</v>
          </cell>
          <cell r="DN340">
            <v>2</v>
          </cell>
          <cell r="DO340">
            <v>2</v>
          </cell>
          <cell r="DP340">
            <v>2</v>
          </cell>
          <cell r="DQ340">
            <v>2</v>
          </cell>
          <cell r="DR340">
            <v>3</v>
          </cell>
          <cell r="DS340"/>
          <cell r="DT340"/>
          <cell r="DU340"/>
          <cell r="DV340"/>
          <cell r="DW340"/>
          <cell r="DX340"/>
          <cell r="DY340"/>
          <cell r="DZ340"/>
          <cell r="EA340"/>
          <cell r="EB340"/>
          <cell r="EC340"/>
          <cell r="ED340"/>
          <cell r="EE340"/>
          <cell r="EF340"/>
          <cell r="EG340">
            <v>0</v>
          </cell>
          <cell r="EH340">
            <v>4</v>
          </cell>
          <cell r="EI340">
            <v>3.5</v>
          </cell>
          <cell r="EJ340">
            <v>0</v>
          </cell>
          <cell r="EK340">
            <v>0</v>
          </cell>
          <cell r="EL340">
            <v>0</v>
          </cell>
          <cell r="EM340">
            <v>0</v>
          </cell>
          <cell r="EN340">
            <v>0</v>
          </cell>
          <cell r="EO340">
            <v>0</v>
          </cell>
          <cell r="EP340">
            <v>0</v>
          </cell>
          <cell r="EQ340">
            <v>0</v>
          </cell>
          <cell r="ER340">
            <v>0</v>
          </cell>
          <cell r="ES340"/>
          <cell r="ET340"/>
          <cell r="EU340"/>
          <cell r="EV340"/>
          <cell r="EW340"/>
          <cell r="EX340"/>
          <cell r="EY340"/>
          <cell r="EZ340"/>
          <cell r="FA340"/>
          <cell r="FB340"/>
          <cell r="FC340"/>
          <cell r="FD340"/>
          <cell r="FE340">
            <v>0</v>
          </cell>
          <cell r="FF340">
            <v>4</v>
          </cell>
          <cell r="FG340">
            <v>5</v>
          </cell>
          <cell r="FH340">
            <v>0</v>
          </cell>
          <cell r="FI340">
            <v>0</v>
          </cell>
          <cell r="FJ340">
            <v>0</v>
          </cell>
          <cell r="FK340">
            <v>0</v>
          </cell>
          <cell r="FL340">
            <v>0</v>
          </cell>
          <cell r="FM340">
            <v>0</v>
          </cell>
          <cell r="FN340">
            <v>0</v>
          </cell>
          <cell r="FO340">
            <v>0</v>
          </cell>
          <cell r="FP340">
            <v>0</v>
          </cell>
          <cell r="FQ340"/>
          <cell r="FR340"/>
          <cell r="FS340"/>
          <cell r="FT340"/>
          <cell r="FU340"/>
          <cell r="FV340"/>
          <cell r="FW340"/>
          <cell r="FX340"/>
          <cell r="FY340"/>
          <cell r="FZ340"/>
          <cell r="GA340"/>
          <cell r="GB340"/>
          <cell r="GC340">
            <v>0</v>
          </cell>
          <cell r="GD340">
            <v>4</v>
          </cell>
          <cell r="GE340">
            <v>5</v>
          </cell>
          <cell r="GF340">
            <v>0</v>
          </cell>
          <cell r="GG340">
            <v>0</v>
          </cell>
          <cell r="GH340">
            <v>0</v>
          </cell>
          <cell r="GI340">
            <v>0</v>
          </cell>
          <cell r="GJ340">
            <v>0</v>
          </cell>
          <cell r="GK340">
            <v>0</v>
          </cell>
          <cell r="GL340">
            <v>0</v>
          </cell>
          <cell r="GM340">
            <v>0</v>
          </cell>
          <cell r="GN340">
            <v>0</v>
          </cell>
          <cell r="GO340"/>
          <cell r="GP340">
            <v>0</v>
          </cell>
          <cell r="GQ340">
            <v>0</v>
          </cell>
          <cell r="GR340">
            <v>0</v>
          </cell>
          <cell r="GS340"/>
          <cell r="GT340"/>
          <cell r="GU340"/>
          <cell r="GV340"/>
          <cell r="GW340"/>
          <cell r="GX340"/>
          <cell r="GY340"/>
          <cell r="GZ340"/>
          <cell r="HA340"/>
          <cell r="HB340"/>
          <cell r="HC340">
            <v>0</v>
          </cell>
          <cell r="HD340">
            <v>0</v>
          </cell>
          <cell r="HE340">
            <v>0</v>
          </cell>
          <cell r="HF340">
            <v>0</v>
          </cell>
          <cell r="HG340">
            <v>0</v>
          </cell>
          <cell r="HH340">
            <v>0</v>
          </cell>
          <cell r="HI340">
            <v>0</v>
          </cell>
          <cell r="HJ340"/>
          <cell r="HK340"/>
          <cell r="HL340"/>
          <cell r="HM340"/>
          <cell r="HN340"/>
          <cell r="HO340">
            <v>0</v>
          </cell>
          <cell r="HP340">
            <v>0</v>
          </cell>
          <cell r="HQ340">
            <v>0</v>
          </cell>
          <cell r="HR340">
            <v>0</v>
          </cell>
          <cell r="HS340">
            <v>0</v>
          </cell>
          <cell r="HT340"/>
          <cell r="HU340">
            <v>0</v>
          </cell>
          <cell r="HV340"/>
          <cell r="HW340">
            <v>0</v>
          </cell>
          <cell r="HX340"/>
          <cell r="HY340">
            <v>0</v>
          </cell>
          <cell r="HZ340">
            <v>0</v>
          </cell>
          <cell r="IA340">
            <v>0</v>
          </cell>
          <cell r="IB340">
            <v>96.14</v>
          </cell>
          <cell r="IC340">
            <v>0</v>
          </cell>
          <cell r="ID340">
            <v>9.6140000000000008</v>
          </cell>
          <cell r="IE340">
            <v>0</v>
          </cell>
          <cell r="IF340">
            <v>0</v>
          </cell>
          <cell r="IG340">
            <v>0</v>
          </cell>
          <cell r="IH340">
            <v>0</v>
          </cell>
          <cell r="II340">
            <v>0</v>
          </cell>
          <cell r="IJ340"/>
          <cell r="IK340"/>
          <cell r="IL340"/>
          <cell r="IM340">
            <v>15.333333333333334</v>
          </cell>
          <cell r="IN340">
            <v>900</v>
          </cell>
        </row>
        <row r="341">
          <cell r="A341">
            <v>338</v>
          </cell>
          <cell r="B341" t="str">
            <v>Sheohar</v>
          </cell>
          <cell r="C341" t="str">
            <v>BIHAR</v>
          </cell>
          <cell r="D341" t="str">
            <v>East</v>
          </cell>
          <cell r="E341" t="str">
            <v>KHARAKIA METALS PRIVATE LIMITED</v>
          </cell>
          <cell r="F341"/>
          <cell r="G341"/>
          <cell r="H341">
            <v>0.5</v>
          </cell>
          <cell r="I341"/>
          <cell r="J341" t="str">
            <v>Medium</v>
          </cell>
          <cell r="K341"/>
          <cell r="L341"/>
          <cell r="M341"/>
          <cell r="N341"/>
          <cell r="O341">
            <v>15</v>
          </cell>
          <cell r="P341">
            <v>2000</v>
          </cell>
          <cell r="Q341">
            <v>0</v>
          </cell>
          <cell r="R341">
            <v>1</v>
          </cell>
          <cell r="S341">
            <v>6</v>
          </cell>
          <cell r="T341">
            <v>0</v>
          </cell>
          <cell r="U341">
            <v>0</v>
          </cell>
          <cell r="V341">
            <v>0</v>
          </cell>
          <cell r="W341">
            <v>0</v>
          </cell>
          <cell r="X341">
            <v>0</v>
          </cell>
          <cell r="Y341" t="str">
            <v/>
          </cell>
          <cell r="Z341">
            <v>0</v>
          </cell>
          <cell r="AA341" t="str">
            <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cell r="AY341"/>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cell r="BW341"/>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cell r="CV341"/>
          <cell r="CW341"/>
          <cell r="CX341"/>
          <cell r="CY341"/>
          <cell r="CZ341"/>
          <cell r="DA341"/>
          <cell r="DB341"/>
          <cell r="DC341"/>
          <cell r="DD341"/>
          <cell r="DE341"/>
          <cell r="DF341"/>
          <cell r="DG341"/>
          <cell r="DH341">
            <v>0</v>
          </cell>
          <cell r="DI341">
            <v>0</v>
          </cell>
          <cell r="DJ341">
            <v>0</v>
          </cell>
          <cell r="DK341">
            <v>0</v>
          </cell>
          <cell r="DL341">
            <v>0</v>
          </cell>
          <cell r="DM341">
            <v>0</v>
          </cell>
          <cell r="DN341">
            <v>0</v>
          </cell>
          <cell r="DO341">
            <v>0</v>
          </cell>
          <cell r="DP341">
            <v>0</v>
          </cell>
          <cell r="DQ341">
            <v>0</v>
          </cell>
          <cell r="DR341">
            <v>0</v>
          </cell>
          <cell r="DS341"/>
          <cell r="DT341"/>
          <cell r="DU341"/>
          <cell r="DV341"/>
          <cell r="DW341"/>
          <cell r="DX341"/>
          <cell r="DY341"/>
          <cell r="DZ341"/>
          <cell r="EA341"/>
          <cell r="EB341"/>
          <cell r="EC341"/>
          <cell r="ED341"/>
          <cell r="EE341"/>
          <cell r="EF341"/>
          <cell r="EG341">
            <v>0</v>
          </cell>
          <cell r="EH341">
            <v>0</v>
          </cell>
          <cell r="EI341">
            <v>0</v>
          </cell>
          <cell r="EJ341">
            <v>0</v>
          </cell>
          <cell r="EK341">
            <v>0</v>
          </cell>
          <cell r="EL341">
            <v>0</v>
          </cell>
          <cell r="EM341">
            <v>0</v>
          </cell>
          <cell r="EN341">
            <v>0</v>
          </cell>
          <cell r="EO341">
            <v>0</v>
          </cell>
          <cell r="EP341">
            <v>0</v>
          </cell>
          <cell r="EQ341">
            <v>0</v>
          </cell>
          <cell r="ER341">
            <v>0</v>
          </cell>
          <cell r="ES341"/>
          <cell r="ET341"/>
          <cell r="EU341"/>
          <cell r="EV341"/>
          <cell r="EW341"/>
          <cell r="EX341"/>
          <cell r="EY341"/>
          <cell r="EZ341"/>
          <cell r="FA341"/>
          <cell r="FB341"/>
          <cell r="FC341"/>
          <cell r="FD341"/>
          <cell r="FE341">
            <v>0</v>
          </cell>
          <cell r="FF341">
            <v>0</v>
          </cell>
          <cell r="FG341">
            <v>0</v>
          </cell>
          <cell r="FH341">
            <v>0</v>
          </cell>
          <cell r="FI341">
            <v>0</v>
          </cell>
          <cell r="FJ341">
            <v>0</v>
          </cell>
          <cell r="FK341">
            <v>0</v>
          </cell>
          <cell r="FL341">
            <v>0</v>
          </cell>
          <cell r="FM341">
            <v>0</v>
          </cell>
          <cell r="FN341">
            <v>0</v>
          </cell>
          <cell r="FO341">
            <v>0</v>
          </cell>
          <cell r="FP341">
            <v>0</v>
          </cell>
          <cell r="FQ341"/>
          <cell r="FR341"/>
          <cell r="FS341"/>
          <cell r="FT341"/>
          <cell r="FU341"/>
          <cell r="FV341"/>
          <cell r="FW341"/>
          <cell r="FX341"/>
          <cell r="FY341"/>
          <cell r="FZ341"/>
          <cell r="GA341"/>
          <cell r="GB341"/>
          <cell r="GC341">
            <v>0</v>
          </cell>
          <cell r="GD341">
            <v>0</v>
          </cell>
          <cell r="GE341">
            <v>0</v>
          </cell>
          <cell r="GF341">
            <v>0</v>
          </cell>
          <cell r="GG341">
            <v>0</v>
          </cell>
          <cell r="GH341">
            <v>0</v>
          </cell>
          <cell r="GI341">
            <v>0</v>
          </cell>
          <cell r="GJ341">
            <v>0</v>
          </cell>
          <cell r="GK341">
            <v>0</v>
          </cell>
          <cell r="GL341">
            <v>0</v>
          </cell>
          <cell r="GM341">
            <v>0</v>
          </cell>
          <cell r="GN341">
            <v>0</v>
          </cell>
          <cell r="GO341"/>
          <cell r="GP341">
            <v>0</v>
          </cell>
          <cell r="GQ341">
            <v>0</v>
          </cell>
          <cell r="GR341">
            <v>0</v>
          </cell>
          <cell r="GS341"/>
          <cell r="GT341"/>
          <cell r="GU341"/>
          <cell r="GV341"/>
          <cell r="GW341"/>
          <cell r="GX341"/>
          <cell r="GY341"/>
          <cell r="GZ341"/>
          <cell r="HA341"/>
          <cell r="HB341"/>
          <cell r="HC341">
            <v>0</v>
          </cell>
          <cell r="HD341">
            <v>0</v>
          </cell>
          <cell r="HE341">
            <v>0</v>
          </cell>
          <cell r="HF341">
            <v>0</v>
          </cell>
          <cell r="HG341">
            <v>0</v>
          </cell>
          <cell r="HH341">
            <v>0</v>
          </cell>
          <cell r="HI341">
            <v>0</v>
          </cell>
          <cell r="HJ341"/>
          <cell r="HK341"/>
          <cell r="HL341"/>
          <cell r="HM341"/>
          <cell r="HN341"/>
          <cell r="HO341">
            <v>0</v>
          </cell>
          <cell r="HP341">
            <v>0</v>
          </cell>
          <cell r="HQ341">
            <v>0</v>
          </cell>
          <cell r="HR341">
            <v>0</v>
          </cell>
          <cell r="HS341">
            <v>5288</v>
          </cell>
          <cell r="HT341"/>
          <cell r="HU341">
            <v>0</v>
          </cell>
          <cell r="HV341"/>
          <cell r="HW341">
            <v>0</v>
          </cell>
          <cell r="HX341"/>
          <cell r="HY341">
            <v>0</v>
          </cell>
          <cell r="HZ341">
            <v>78700</v>
          </cell>
          <cell r="IA341">
            <v>0</v>
          </cell>
          <cell r="IB341">
            <v>0</v>
          </cell>
          <cell r="IC341">
            <v>0</v>
          </cell>
          <cell r="ID341">
            <v>0</v>
          </cell>
          <cell r="IE341">
            <v>0</v>
          </cell>
          <cell r="IF341">
            <v>0</v>
          </cell>
          <cell r="IG341">
            <v>0</v>
          </cell>
          <cell r="IH341">
            <v>0</v>
          </cell>
          <cell r="II341">
            <v>0</v>
          </cell>
          <cell r="IJ341"/>
          <cell r="IK341"/>
          <cell r="IL341"/>
          <cell r="IM341">
            <v>0</v>
          </cell>
          <cell r="IN341">
            <v>2500</v>
          </cell>
        </row>
        <row r="342">
          <cell r="A342">
            <v>339</v>
          </cell>
          <cell r="B342" t="str">
            <v>Patna</v>
          </cell>
          <cell r="C342" t="str">
            <v>BIHAR</v>
          </cell>
          <cell r="D342" t="str">
            <v>East</v>
          </cell>
          <cell r="E342" t="str">
            <v>MEWARAM MADHUSUDAN PRASAD &amp; SONS</v>
          </cell>
          <cell r="F342"/>
          <cell r="G342"/>
          <cell r="H342">
            <v>0.5</v>
          </cell>
          <cell r="I342"/>
          <cell r="J342" t="str">
            <v>Medium</v>
          </cell>
          <cell r="K342">
            <v>1</v>
          </cell>
          <cell r="L342"/>
          <cell r="M342" t="str">
            <v xml:space="preserve">Praveen Kumar </v>
          </cell>
          <cell r="N342"/>
          <cell r="O342">
            <v>3</v>
          </cell>
          <cell r="P342">
            <v>4000</v>
          </cell>
          <cell r="Q342">
            <v>0</v>
          </cell>
          <cell r="R342">
            <v>1</v>
          </cell>
          <cell r="S342">
            <v>0</v>
          </cell>
          <cell r="T342">
            <v>7</v>
          </cell>
          <cell r="U342">
            <v>0</v>
          </cell>
          <cell r="V342">
            <v>4</v>
          </cell>
          <cell r="W342">
            <v>0</v>
          </cell>
          <cell r="X342">
            <v>0</v>
          </cell>
          <cell r="Y342" t="str">
            <v/>
          </cell>
          <cell r="Z342">
            <v>0</v>
          </cell>
          <cell r="AA342" t="str">
            <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29</v>
          </cell>
          <cell r="AP342">
            <v>30</v>
          </cell>
          <cell r="AQ342">
            <v>12</v>
          </cell>
          <cell r="AR342">
            <v>13</v>
          </cell>
          <cell r="AS342">
            <v>0</v>
          </cell>
          <cell r="AT342">
            <v>6</v>
          </cell>
          <cell r="AU342">
            <v>0</v>
          </cell>
          <cell r="AV342">
            <v>0</v>
          </cell>
          <cell r="AW342">
            <v>0</v>
          </cell>
          <cell r="AX342"/>
          <cell r="AY342"/>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2</v>
          </cell>
          <cell r="BN342">
            <v>1</v>
          </cell>
          <cell r="BO342">
            <v>0</v>
          </cell>
          <cell r="BP342">
            <v>1</v>
          </cell>
          <cell r="BQ342">
            <v>0</v>
          </cell>
          <cell r="BR342">
            <v>0</v>
          </cell>
          <cell r="BS342">
            <v>0</v>
          </cell>
          <cell r="BT342">
            <v>0</v>
          </cell>
          <cell r="BU342">
            <v>0</v>
          </cell>
          <cell r="BV342"/>
          <cell r="BW342"/>
          <cell r="BX342">
            <v>4</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2</v>
          </cell>
          <cell r="CM342">
            <v>1</v>
          </cell>
          <cell r="CN342">
            <v>1</v>
          </cell>
          <cell r="CO342">
            <v>2</v>
          </cell>
          <cell r="CP342">
            <v>0</v>
          </cell>
          <cell r="CQ342">
            <v>1</v>
          </cell>
          <cell r="CR342">
            <v>0</v>
          </cell>
          <cell r="CS342">
            <v>0</v>
          </cell>
          <cell r="CT342">
            <v>0</v>
          </cell>
          <cell r="CU342"/>
          <cell r="CV342"/>
          <cell r="CW342"/>
          <cell r="CX342"/>
          <cell r="CY342"/>
          <cell r="CZ342"/>
          <cell r="DA342"/>
          <cell r="DB342"/>
          <cell r="DC342"/>
          <cell r="DD342"/>
          <cell r="DE342"/>
          <cell r="DF342"/>
          <cell r="DG342"/>
          <cell r="DH342">
            <v>0</v>
          </cell>
          <cell r="DI342">
            <v>0</v>
          </cell>
          <cell r="DJ342">
            <v>2</v>
          </cell>
          <cell r="DK342">
            <v>3</v>
          </cell>
          <cell r="DL342">
            <v>3</v>
          </cell>
          <cell r="DM342">
            <v>3</v>
          </cell>
          <cell r="DN342">
            <v>2</v>
          </cell>
          <cell r="DO342">
            <v>2</v>
          </cell>
          <cell r="DP342">
            <v>1</v>
          </cell>
          <cell r="DQ342">
            <v>1</v>
          </cell>
          <cell r="DR342">
            <v>0</v>
          </cell>
          <cell r="DS342"/>
          <cell r="DT342"/>
          <cell r="DU342"/>
          <cell r="DV342"/>
          <cell r="DW342"/>
          <cell r="DX342"/>
          <cell r="DY342"/>
          <cell r="DZ342"/>
          <cell r="EA342"/>
          <cell r="EB342"/>
          <cell r="EC342"/>
          <cell r="ED342"/>
          <cell r="EE342"/>
          <cell r="EF342"/>
          <cell r="EG342">
            <v>0</v>
          </cell>
          <cell r="EH342">
            <v>0</v>
          </cell>
          <cell r="EI342">
            <v>0</v>
          </cell>
          <cell r="EJ342">
            <v>0</v>
          </cell>
          <cell r="EK342">
            <v>0</v>
          </cell>
          <cell r="EL342">
            <v>0</v>
          </cell>
          <cell r="EM342">
            <v>0</v>
          </cell>
          <cell r="EN342">
            <v>0</v>
          </cell>
          <cell r="EO342">
            <v>0</v>
          </cell>
          <cell r="EP342">
            <v>0</v>
          </cell>
          <cell r="EQ342">
            <v>0</v>
          </cell>
          <cell r="ER342">
            <v>0</v>
          </cell>
          <cell r="ES342"/>
          <cell r="ET342"/>
          <cell r="EU342"/>
          <cell r="EV342"/>
          <cell r="EW342"/>
          <cell r="EX342"/>
          <cell r="EY342"/>
          <cell r="EZ342"/>
          <cell r="FA342"/>
          <cell r="FB342"/>
          <cell r="FC342"/>
          <cell r="FD342"/>
          <cell r="FE342">
            <v>0</v>
          </cell>
          <cell r="FF342">
            <v>0</v>
          </cell>
          <cell r="FG342">
            <v>0</v>
          </cell>
          <cell r="FH342">
            <v>0</v>
          </cell>
          <cell r="FI342">
            <v>0</v>
          </cell>
          <cell r="FJ342">
            <v>0</v>
          </cell>
          <cell r="FK342">
            <v>0</v>
          </cell>
          <cell r="FL342">
            <v>0</v>
          </cell>
          <cell r="FM342">
            <v>0</v>
          </cell>
          <cell r="FN342">
            <v>0</v>
          </cell>
          <cell r="FO342">
            <v>0</v>
          </cell>
          <cell r="FP342">
            <v>0</v>
          </cell>
          <cell r="FQ342"/>
          <cell r="FR342"/>
          <cell r="FS342"/>
          <cell r="FT342"/>
          <cell r="FU342"/>
          <cell r="FV342"/>
          <cell r="FW342"/>
          <cell r="FX342"/>
          <cell r="FY342"/>
          <cell r="FZ342"/>
          <cell r="GA342"/>
          <cell r="GB342"/>
          <cell r="GC342">
            <v>0</v>
          </cell>
          <cell r="GD342">
            <v>0</v>
          </cell>
          <cell r="GE342">
            <v>0</v>
          </cell>
          <cell r="GF342">
            <v>0</v>
          </cell>
          <cell r="GG342">
            <v>0</v>
          </cell>
          <cell r="GH342">
            <v>0</v>
          </cell>
          <cell r="GI342">
            <v>0</v>
          </cell>
          <cell r="GJ342">
            <v>0</v>
          </cell>
          <cell r="GK342">
            <v>0</v>
          </cell>
          <cell r="GL342">
            <v>0</v>
          </cell>
          <cell r="GM342">
            <v>0</v>
          </cell>
          <cell r="GN342">
            <v>0</v>
          </cell>
          <cell r="GO342"/>
          <cell r="GP342">
            <v>0</v>
          </cell>
          <cell r="GQ342">
            <v>10</v>
          </cell>
          <cell r="GR342">
            <v>1</v>
          </cell>
          <cell r="GS342"/>
          <cell r="GT342"/>
          <cell r="GU342"/>
          <cell r="GV342"/>
          <cell r="GW342"/>
          <cell r="GX342"/>
          <cell r="GY342"/>
          <cell r="GZ342"/>
          <cell r="HA342"/>
          <cell r="HB342"/>
          <cell r="HC342">
            <v>0</v>
          </cell>
          <cell r="HD342">
            <v>0</v>
          </cell>
          <cell r="HE342">
            <v>0</v>
          </cell>
          <cell r="HF342">
            <v>0</v>
          </cell>
          <cell r="HG342">
            <v>0</v>
          </cell>
          <cell r="HH342">
            <v>0</v>
          </cell>
          <cell r="HI342">
            <v>0</v>
          </cell>
          <cell r="HJ342"/>
          <cell r="HK342"/>
          <cell r="HL342"/>
          <cell r="HM342"/>
          <cell r="HN342"/>
          <cell r="HO342">
            <v>0</v>
          </cell>
          <cell r="HP342">
            <v>0</v>
          </cell>
          <cell r="HQ342">
            <v>0</v>
          </cell>
          <cell r="HR342">
            <v>0</v>
          </cell>
          <cell r="HS342">
            <v>0</v>
          </cell>
          <cell r="HT342"/>
          <cell r="HU342">
            <v>0</v>
          </cell>
          <cell r="HV342"/>
          <cell r="HW342">
            <v>0</v>
          </cell>
          <cell r="HX342"/>
          <cell r="HY342">
            <v>0</v>
          </cell>
          <cell r="HZ342">
            <v>4000</v>
          </cell>
          <cell r="IA342">
            <v>0</v>
          </cell>
          <cell r="IB342">
            <v>90</v>
          </cell>
          <cell r="IC342">
            <v>0</v>
          </cell>
          <cell r="ID342">
            <v>9</v>
          </cell>
          <cell r="IE342">
            <v>0</v>
          </cell>
          <cell r="IF342">
            <v>0</v>
          </cell>
          <cell r="IG342">
            <v>0</v>
          </cell>
          <cell r="IH342">
            <v>0</v>
          </cell>
          <cell r="II342">
            <v>19.666666666666668</v>
          </cell>
          <cell r="IJ342"/>
          <cell r="IK342"/>
          <cell r="IL342"/>
          <cell r="IM342">
            <v>0</v>
          </cell>
          <cell r="IN342">
            <v>4000</v>
          </cell>
        </row>
        <row r="343">
          <cell r="A343">
            <v>340</v>
          </cell>
          <cell r="B343" t="str">
            <v>Jehanabad</v>
          </cell>
          <cell r="C343" t="str">
            <v>BIHAR</v>
          </cell>
          <cell r="D343" t="str">
            <v>East</v>
          </cell>
          <cell r="E343" t="str">
            <v>MEWARAM MADHUSUDAN PRASAD &amp; SONS</v>
          </cell>
          <cell r="F343"/>
          <cell r="G343"/>
          <cell r="H343">
            <v>0.5</v>
          </cell>
          <cell r="I343"/>
          <cell r="J343" t="str">
            <v>Medium</v>
          </cell>
          <cell r="K343"/>
          <cell r="L343"/>
          <cell r="M343" t="str">
            <v xml:space="preserve">Praveen Kumar </v>
          </cell>
          <cell r="N343"/>
          <cell r="O343">
            <v>10</v>
          </cell>
          <cell r="P343">
            <v>2500</v>
          </cell>
          <cell r="Q343">
            <v>0</v>
          </cell>
          <cell r="R343">
            <v>2</v>
          </cell>
          <cell r="S343">
            <v>2</v>
          </cell>
          <cell r="T343">
            <v>11</v>
          </cell>
          <cell r="U343">
            <v>0</v>
          </cell>
          <cell r="V343">
            <v>0</v>
          </cell>
          <cell r="W343">
            <v>0</v>
          </cell>
          <cell r="X343">
            <v>0</v>
          </cell>
          <cell r="Y343" t="str">
            <v/>
          </cell>
          <cell r="Z343">
            <v>0</v>
          </cell>
          <cell r="AA343" t="str">
            <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cell r="AY343"/>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v>
          </cell>
          <cell r="BV343"/>
          <cell r="BW343"/>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0</v>
          </cell>
          <cell r="CO343">
            <v>0</v>
          </cell>
          <cell r="CP343">
            <v>0</v>
          </cell>
          <cell r="CQ343">
            <v>0</v>
          </cell>
          <cell r="CR343">
            <v>0</v>
          </cell>
          <cell r="CS343">
            <v>0</v>
          </cell>
          <cell r="CT343">
            <v>0</v>
          </cell>
          <cell r="CU343"/>
          <cell r="CV343"/>
          <cell r="CW343"/>
          <cell r="CX343"/>
          <cell r="CY343"/>
          <cell r="CZ343"/>
          <cell r="DA343"/>
          <cell r="DB343"/>
          <cell r="DC343"/>
          <cell r="DD343"/>
          <cell r="DE343"/>
          <cell r="DF343"/>
          <cell r="DG343"/>
          <cell r="DH343">
            <v>0</v>
          </cell>
          <cell r="DI343">
            <v>0</v>
          </cell>
          <cell r="DJ343">
            <v>0</v>
          </cell>
          <cell r="DK343">
            <v>0</v>
          </cell>
          <cell r="DL343">
            <v>0</v>
          </cell>
          <cell r="DM343">
            <v>0</v>
          </cell>
          <cell r="DN343">
            <v>0</v>
          </cell>
          <cell r="DO343">
            <v>0</v>
          </cell>
          <cell r="DP343">
            <v>0</v>
          </cell>
          <cell r="DQ343">
            <v>0</v>
          </cell>
          <cell r="DR343">
            <v>0</v>
          </cell>
          <cell r="DS343"/>
          <cell r="DT343"/>
          <cell r="DU343"/>
          <cell r="DV343"/>
          <cell r="DW343"/>
          <cell r="DX343"/>
          <cell r="DY343"/>
          <cell r="DZ343"/>
          <cell r="EA343"/>
          <cell r="EB343"/>
          <cell r="EC343"/>
          <cell r="ED343"/>
          <cell r="EE343"/>
          <cell r="EF343"/>
          <cell r="EG343">
            <v>0</v>
          </cell>
          <cell r="EH343">
            <v>0</v>
          </cell>
          <cell r="EI343">
            <v>0</v>
          </cell>
          <cell r="EJ343">
            <v>0</v>
          </cell>
          <cell r="EK343">
            <v>0</v>
          </cell>
          <cell r="EL343">
            <v>0</v>
          </cell>
          <cell r="EM343">
            <v>0</v>
          </cell>
          <cell r="EN343">
            <v>0</v>
          </cell>
          <cell r="EO343">
            <v>0</v>
          </cell>
          <cell r="EP343">
            <v>0</v>
          </cell>
          <cell r="EQ343">
            <v>0</v>
          </cell>
          <cell r="ER343">
            <v>0</v>
          </cell>
          <cell r="ES343"/>
          <cell r="ET343"/>
          <cell r="EU343"/>
          <cell r="EV343"/>
          <cell r="EW343"/>
          <cell r="EX343"/>
          <cell r="EY343"/>
          <cell r="EZ343"/>
          <cell r="FA343"/>
          <cell r="FB343"/>
          <cell r="FC343"/>
          <cell r="FD343"/>
          <cell r="FE343">
            <v>0</v>
          </cell>
          <cell r="FF343">
            <v>0</v>
          </cell>
          <cell r="FG343">
            <v>0</v>
          </cell>
          <cell r="FH343">
            <v>0</v>
          </cell>
          <cell r="FI343">
            <v>0</v>
          </cell>
          <cell r="FJ343">
            <v>0</v>
          </cell>
          <cell r="FK343">
            <v>0</v>
          </cell>
          <cell r="FL343">
            <v>0</v>
          </cell>
          <cell r="FM343">
            <v>0</v>
          </cell>
          <cell r="FN343">
            <v>0</v>
          </cell>
          <cell r="FO343">
            <v>0</v>
          </cell>
          <cell r="FP343">
            <v>0</v>
          </cell>
          <cell r="FQ343"/>
          <cell r="FR343"/>
          <cell r="FS343"/>
          <cell r="FT343"/>
          <cell r="FU343"/>
          <cell r="FV343"/>
          <cell r="FW343"/>
          <cell r="FX343"/>
          <cell r="FY343"/>
          <cell r="FZ343"/>
          <cell r="GA343"/>
          <cell r="GB343"/>
          <cell r="GC343">
            <v>0</v>
          </cell>
          <cell r="GD343">
            <v>0</v>
          </cell>
          <cell r="GE343">
            <v>0</v>
          </cell>
          <cell r="GF343">
            <v>0</v>
          </cell>
          <cell r="GG343">
            <v>0</v>
          </cell>
          <cell r="GH343">
            <v>0</v>
          </cell>
          <cell r="GI343">
            <v>0</v>
          </cell>
          <cell r="GJ343">
            <v>0</v>
          </cell>
          <cell r="GK343">
            <v>0</v>
          </cell>
          <cell r="GL343">
            <v>0</v>
          </cell>
          <cell r="GM343">
            <v>0</v>
          </cell>
          <cell r="GN343">
            <v>0</v>
          </cell>
          <cell r="GO343"/>
          <cell r="GP343">
            <v>0</v>
          </cell>
          <cell r="GQ343">
            <v>0</v>
          </cell>
          <cell r="GR343">
            <v>1</v>
          </cell>
          <cell r="GS343"/>
          <cell r="GT343"/>
          <cell r="GU343"/>
          <cell r="GV343"/>
          <cell r="GW343"/>
          <cell r="GX343"/>
          <cell r="GY343"/>
          <cell r="GZ343"/>
          <cell r="HA343"/>
          <cell r="HB343"/>
          <cell r="HC343">
            <v>0</v>
          </cell>
          <cell r="HD343">
            <v>0</v>
          </cell>
          <cell r="HE343">
            <v>0</v>
          </cell>
          <cell r="HF343">
            <v>0</v>
          </cell>
          <cell r="HG343">
            <v>0</v>
          </cell>
          <cell r="HH343">
            <v>0</v>
          </cell>
          <cell r="HI343">
            <v>0</v>
          </cell>
          <cell r="HJ343"/>
          <cell r="HK343"/>
          <cell r="HL343"/>
          <cell r="HM343"/>
          <cell r="HN343"/>
          <cell r="HO343">
            <v>0</v>
          </cell>
          <cell r="HP343">
            <v>0</v>
          </cell>
          <cell r="HQ343">
            <v>0</v>
          </cell>
          <cell r="HR343">
            <v>0</v>
          </cell>
          <cell r="HS343">
            <v>0</v>
          </cell>
          <cell r="HT343"/>
          <cell r="HU343">
            <v>0</v>
          </cell>
          <cell r="HV343"/>
          <cell r="HW343">
            <v>0</v>
          </cell>
          <cell r="HX343"/>
          <cell r="HY343">
            <v>0</v>
          </cell>
          <cell r="HZ343">
            <v>0</v>
          </cell>
          <cell r="IA343">
            <v>0</v>
          </cell>
          <cell r="IB343">
            <v>0</v>
          </cell>
          <cell r="IC343">
            <v>0</v>
          </cell>
          <cell r="ID343">
            <v>0</v>
          </cell>
          <cell r="IE343">
            <v>0</v>
          </cell>
          <cell r="IF343">
            <v>0</v>
          </cell>
          <cell r="IG343">
            <v>0</v>
          </cell>
          <cell r="IH343">
            <v>0</v>
          </cell>
          <cell r="II343">
            <v>0</v>
          </cell>
          <cell r="IJ343"/>
          <cell r="IK343"/>
          <cell r="IL343"/>
          <cell r="IM343">
            <v>0</v>
          </cell>
          <cell r="IN343">
            <v>2500</v>
          </cell>
        </row>
        <row r="344">
          <cell r="A344">
            <v>341</v>
          </cell>
          <cell r="B344" t="str">
            <v>Arwal</v>
          </cell>
          <cell r="C344" t="str">
            <v>BIHAR</v>
          </cell>
          <cell r="D344" t="str">
            <v>East</v>
          </cell>
          <cell r="E344" t="str">
            <v>MEWARAM MADHUSUDAN PRASAD &amp; SONS</v>
          </cell>
          <cell r="F344"/>
          <cell r="G344"/>
          <cell r="H344">
            <v>0.5</v>
          </cell>
          <cell r="I344"/>
          <cell r="J344" t="str">
            <v>Medium</v>
          </cell>
          <cell r="K344"/>
          <cell r="L344"/>
          <cell r="M344" t="str">
            <v xml:space="preserve">Praveen Kumar </v>
          </cell>
          <cell r="N344"/>
          <cell r="O344">
            <v>19</v>
          </cell>
          <cell r="P344">
            <v>2000</v>
          </cell>
          <cell r="Q344">
            <v>1</v>
          </cell>
          <cell r="R344">
            <v>3</v>
          </cell>
          <cell r="S344">
            <v>3</v>
          </cell>
          <cell r="T344">
            <v>3</v>
          </cell>
          <cell r="U344">
            <v>0</v>
          </cell>
          <cell r="V344">
            <v>0</v>
          </cell>
          <cell r="W344">
            <v>0</v>
          </cell>
          <cell r="X344">
            <v>0</v>
          </cell>
          <cell r="Y344" t="str">
            <v/>
          </cell>
          <cell r="Z344">
            <v>0</v>
          </cell>
          <cell r="AA344" t="str">
            <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cell r="AY344"/>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cell r="BW344"/>
          <cell r="BX344">
            <v>0</v>
          </cell>
          <cell r="BY344">
            <v>0</v>
          </cell>
          <cell r="BZ344">
            <v>0</v>
          </cell>
          <cell r="CA344">
            <v>0</v>
          </cell>
          <cell r="CB344">
            <v>0</v>
          </cell>
          <cell r="CC344">
            <v>0</v>
          </cell>
          <cell r="CD344">
            <v>0</v>
          </cell>
          <cell r="CE344">
            <v>0</v>
          </cell>
          <cell r="CF344">
            <v>0</v>
          </cell>
          <cell r="CG344">
            <v>0</v>
          </cell>
          <cell r="CH344">
            <v>0</v>
          </cell>
          <cell r="CI344">
            <v>0</v>
          </cell>
          <cell r="CJ344">
            <v>0</v>
          </cell>
          <cell r="CK344">
            <v>0</v>
          </cell>
          <cell r="CL344">
            <v>0</v>
          </cell>
          <cell r="CM344">
            <v>0</v>
          </cell>
          <cell r="CN344">
            <v>0</v>
          </cell>
          <cell r="CO344">
            <v>0</v>
          </cell>
          <cell r="CP344">
            <v>0</v>
          </cell>
          <cell r="CQ344">
            <v>0</v>
          </cell>
          <cell r="CR344">
            <v>0</v>
          </cell>
          <cell r="CS344">
            <v>0</v>
          </cell>
          <cell r="CT344">
            <v>0</v>
          </cell>
          <cell r="CU344"/>
          <cell r="CV344"/>
          <cell r="CW344"/>
          <cell r="CX344"/>
          <cell r="CY344"/>
          <cell r="CZ344"/>
          <cell r="DA344"/>
          <cell r="DB344"/>
          <cell r="DC344"/>
          <cell r="DD344"/>
          <cell r="DE344"/>
          <cell r="DF344"/>
          <cell r="DG344"/>
          <cell r="DH344">
            <v>0</v>
          </cell>
          <cell r="DI344">
            <v>0</v>
          </cell>
          <cell r="DJ344">
            <v>0</v>
          </cell>
          <cell r="DK344">
            <v>0</v>
          </cell>
          <cell r="DL344">
            <v>0</v>
          </cell>
          <cell r="DM344">
            <v>0</v>
          </cell>
          <cell r="DN344">
            <v>0</v>
          </cell>
          <cell r="DO344">
            <v>0</v>
          </cell>
          <cell r="DP344">
            <v>0</v>
          </cell>
          <cell r="DQ344">
            <v>0</v>
          </cell>
          <cell r="DR344">
            <v>0</v>
          </cell>
          <cell r="DS344"/>
          <cell r="DT344"/>
          <cell r="DU344"/>
          <cell r="DV344"/>
          <cell r="DW344"/>
          <cell r="DX344"/>
          <cell r="DY344"/>
          <cell r="DZ344"/>
          <cell r="EA344"/>
          <cell r="EB344"/>
          <cell r="EC344"/>
          <cell r="ED344"/>
          <cell r="EE344"/>
          <cell r="EF344"/>
          <cell r="EG344">
            <v>9.6666666666666661</v>
          </cell>
          <cell r="EH344">
            <v>8.1999999999999993</v>
          </cell>
          <cell r="EI344">
            <v>8.3333333333333339</v>
          </cell>
          <cell r="EJ344">
            <v>0</v>
          </cell>
          <cell r="EK344">
            <v>0</v>
          </cell>
          <cell r="EL344">
            <v>0</v>
          </cell>
          <cell r="EM344">
            <v>0</v>
          </cell>
          <cell r="EN344">
            <v>0</v>
          </cell>
          <cell r="EO344">
            <v>0</v>
          </cell>
          <cell r="EP344">
            <v>0</v>
          </cell>
          <cell r="EQ344">
            <v>0</v>
          </cell>
          <cell r="ER344">
            <v>0</v>
          </cell>
          <cell r="ES344"/>
          <cell r="ET344"/>
          <cell r="EU344"/>
          <cell r="EV344"/>
          <cell r="EW344"/>
          <cell r="EX344"/>
          <cell r="EY344"/>
          <cell r="EZ344"/>
          <cell r="FA344"/>
          <cell r="FB344"/>
          <cell r="FC344"/>
          <cell r="FD344"/>
          <cell r="FE344">
            <v>9.6666666666666661</v>
          </cell>
          <cell r="FF344">
            <v>11.8</v>
          </cell>
          <cell r="FG344">
            <v>9.5</v>
          </cell>
          <cell r="FH344">
            <v>0</v>
          </cell>
          <cell r="FI344">
            <v>0</v>
          </cell>
          <cell r="FJ344">
            <v>0</v>
          </cell>
          <cell r="FK344">
            <v>0</v>
          </cell>
          <cell r="FL344">
            <v>0</v>
          </cell>
          <cell r="FM344">
            <v>0</v>
          </cell>
          <cell r="FN344">
            <v>0</v>
          </cell>
          <cell r="FO344">
            <v>0</v>
          </cell>
          <cell r="FP344">
            <v>0</v>
          </cell>
          <cell r="FQ344"/>
          <cell r="FR344"/>
          <cell r="FS344"/>
          <cell r="FT344"/>
          <cell r="FU344"/>
          <cell r="FV344"/>
          <cell r="FW344"/>
          <cell r="FX344"/>
          <cell r="FY344"/>
          <cell r="FZ344"/>
          <cell r="GA344"/>
          <cell r="GB344"/>
          <cell r="GC344">
            <v>11</v>
          </cell>
          <cell r="GD344">
            <v>11.8</v>
          </cell>
          <cell r="GE344">
            <v>11.833333333333334</v>
          </cell>
          <cell r="GF344">
            <v>0</v>
          </cell>
          <cell r="GG344">
            <v>0</v>
          </cell>
          <cell r="GH344">
            <v>0</v>
          </cell>
          <cell r="GI344">
            <v>0</v>
          </cell>
          <cell r="GJ344">
            <v>0</v>
          </cell>
          <cell r="GK344">
            <v>0</v>
          </cell>
          <cell r="GL344">
            <v>0</v>
          </cell>
          <cell r="GM344">
            <v>0</v>
          </cell>
          <cell r="GN344">
            <v>0</v>
          </cell>
          <cell r="GO344"/>
          <cell r="GP344">
            <v>0</v>
          </cell>
          <cell r="GQ344">
            <v>0</v>
          </cell>
          <cell r="GR344">
            <v>0</v>
          </cell>
          <cell r="GS344"/>
          <cell r="GT344"/>
          <cell r="GU344"/>
          <cell r="GV344"/>
          <cell r="GW344"/>
          <cell r="GX344"/>
          <cell r="GY344"/>
          <cell r="GZ344"/>
          <cell r="HA344"/>
          <cell r="HB344"/>
          <cell r="HC344">
            <v>0</v>
          </cell>
          <cell r="HD344">
            <v>0</v>
          </cell>
          <cell r="HE344">
            <v>0</v>
          </cell>
          <cell r="HF344">
            <v>0</v>
          </cell>
          <cell r="HG344">
            <v>0</v>
          </cell>
          <cell r="HH344">
            <v>0</v>
          </cell>
          <cell r="HI344">
            <v>0</v>
          </cell>
          <cell r="HJ344"/>
          <cell r="HK344"/>
          <cell r="HL344"/>
          <cell r="HM344"/>
          <cell r="HN344"/>
          <cell r="HO344">
            <v>0</v>
          </cell>
          <cell r="HP344">
            <v>0</v>
          </cell>
          <cell r="HQ344">
            <v>0</v>
          </cell>
          <cell r="HR344">
            <v>0</v>
          </cell>
          <cell r="HS344">
            <v>1074</v>
          </cell>
          <cell r="HT344"/>
          <cell r="HU344">
            <v>0</v>
          </cell>
          <cell r="HV344"/>
          <cell r="HW344">
            <v>0</v>
          </cell>
          <cell r="HX344"/>
          <cell r="HY344">
            <v>0</v>
          </cell>
          <cell r="HZ344">
            <v>287339</v>
          </cell>
          <cell r="IA344">
            <v>0</v>
          </cell>
          <cell r="IB344">
            <v>0</v>
          </cell>
          <cell r="IC344">
            <v>0</v>
          </cell>
          <cell r="ID344">
            <v>0</v>
          </cell>
          <cell r="IE344">
            <v>0</v>
          </cell>
          <cell r="IF344">
            <v>0</v>
          </cell>
          <cell r="IG344">
            <v>0</v>
          </cell>
          <cell r="IH344">
            <v>0</v>
          </cell>
          <cell r="II344">
            <v>0</v>
          </cell>
          <cell r="IJ344"/>
          <cell r="IK344"/>
          <cell r="IL344"/>
          <cell r="IM344">
            <v>0</v>
          </cell>
          <cell r="IN344">
            <v>2000</v>
          </cell>
        </row>
        <row r="345">
          <cell r="A345">
            <v>342</v>
          </cell>
          <cell r="B345" t="str">
            <v>Nawada</v>
          </cell>
          <cell r="C345" t="str">
            <v>BIHAR</v>
          </cell>
          <cell r="D345" t="str">
            <v>East</v>
          </cell>
          <cell r="E345" t="str">
            <v>MEWARAM MADHUSUDAN PRASAD &amp; SONS</v>
          </cell>
          <cell r="F345"/>
          <cell r="G345"/>
          <cell r="H345">
            <v>0.5</v>
          </cell>
          <cell r="I345"/>
          <cell r="J345" t="str">
            <v>Medium</v>
          </cell>
          <cell r="K345"/>
          <cell r="L345"/>
          <cell r="M345" t="str">
            <v xml:space="preserve">Praveen Kumar </v>
          </cell>
          <cell r="N345"/>
          <cell r="O345">
            <v>0</v>
          </cell>
          <cell r="P345">
            <v>3000</v>
          </cell>
          <cell r="Q345">
            <v>0</v>
          </cell>
          <cell r="R345">
            <v>0</v>
          </cell>
          <cell r="S345">
            <v>0</v>
          </cell>
          <cell r="T345">
            <v>8</v>
          </cell>
          <cell r="U345">
            <v>0</v>
          </cell>
          <cell r="V345">
            <v>0</v>
          </cell>
          <cell r="W345">
            <v>0</v>
          </cell>
          <cell r="X345">
            <v>0</v>
          </cell>
          <cell r="Y345" t="str">
            <v/>
          </cell>
          <cell r="Z345">
            <v>0</v>
          </cell>
          <cell r="AA345" t="str">
            <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cell r="AY345"/>
          <cell r="AZ345">
            <v>0</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O345">
            <v>0</v>
          </cell>
          <cell r="BP345">
            <v>0</v>
          </cell>
          <cell r="BQ345">
            <v>0</v>
          </cell>
          <cell r="BR345">
            <v>0</v>
          </cell>
          <cell r="BS345">
            <v>0</v>
          </cell>
          <cell r="BT345">
            <v>0</v>
          </cell>
          <cell r="BU345">
            <v>0</v>
          </cell>
          <cell r="BV345"/>
          <cell r="BW345"/>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cell r="CV345"/>
          <cell r="CW345"/>
          <cell r="CX345"/>
          <cell r="CY345"/>
          <cell r="CZ345"/>
          <cell r="DA345"/>
          <cell r="DB345"/>
          <cell r="DC345"/>
          <cell r="DD345"/>
          <cell r="DE345"/>
          <cell r="DF345"/>
          <cell r="DG345"/>
          <cell r="DH345">
            <v>0</v>
          </cell>
          <cell r="DI345">
            <v>0</v>
          </cell>
          <cell r="DJ345">
            <v>0</v>
          </cell>
          <cell r="DK345">
            <v>0</v>
          </cell>
          <cell r="DL345">
            <v>0</v>
          </cell>
          <cell r="DM345">
            <v>0</v>
          </cell>
          <cell r="DN345">
            <v>0</v>
          </cell>
          <cell r="DO345">
            <v>0</v>
          </cell>
          <cell r="DP345">
            <v>0</v>
          </cell>
          <cell r="DQ345">
            <v>0</v>
          </cell>
          <cell r="DR345">
            <v>0</v>
          </cell>
          <cell r="DS345"/>
          <cell r="DT345"/>
          <cell r="DU345"/>
          <cell r="DV345"/>
          <cell r="DW345"/>
          <cell r="DX345"/>
          <cell r="DY345"/>
          <cell r="DZ345"/>
          <cell r="EA345"/>
          <cell r="EB345"/>
          <cell r="EC345"/>
          <cell r="ED345"/>
          <cell r="EE345"/>
          <cell r="EF345"/>
          <cell r="EG345">
            <v>3</v>
          </cell>
          <cell r="EH345">
            <v>1</v>
          </cell>
          <cell r="EI345">
            <v>3</v>
          </cell>
          <cell r="EJ345">
            <v>0</v>
          </cell>
          <cell r="EK345">
            <v>0</v>
          </cell>
          <cell r="EL345">
            <v>0</v>
          </cell>
          <cell r="EM345">
            <v>0</v>
          </cell>
          <cell r="EN345">
            <v>0</v>
          </cell>
          <cell r="EO345">
            <v>0</v>
          </cell>
          <cell r="EP345">
            <v>0</v>
          </cell>
          <cell r="EQ345">
            <v>0</v>
          </cell>
          <cell r="ER345">
            <v>0</v>
          </cell>
          <cell r="ES345"/>
          <cell r="ET345"/>
          <cell r="EU345"/>
          <cell r="EV345"/>
          <cell r="EW345"/>
          <cell r="EX345"/>
          <cell r="EY345"/>
          <cell r="EZ345"/>
          <cell r="FA345"/>
          <cell r="FB345"/>
          <cell r="FC345"/>
          <cell r="FD345"/>
          <cell r="FE345">
            <v>3</v>
          </cell>
          <cell r="FF345">
            <v>3</v>
          </cell>
          <cell r="FG345">
            <v>3</v>
          </cell>
          <cell r="FH345">
            <v>0</v>
          </cell>
          <cell r="FI345">
            <v>0</v>
          </cell>
          <cell r="FJ345">
            <v>0</v>
          </cell>
          <cell r="FK345">
            <v>0</v>
          </cell>
          <cell r="FL345">
            <v>0</v>
          </cell>
          <cell r="FM345">
            <v>0</v>
          </cell>
          <cell r="FN345">
            <v>0</v>
          </cell>
          <cell r="FO345">
            <v>0</v>
          </cell>
          <cell r="FP345">
            <v>0</v>
          </cell>
          <cell r="FQ345"/>
          <cell r="FR345"/>
          <cell r="FS345"/>
          <cell r="FT345"/>
          <cell r="FU345"/>
          <cell r="FV345"/>
          <cell r="FW345"/>
          <cell r="FX345"/>
          <cell r="FY345"/>
          <cell r="FZ345"/>
          <cell r="GA345"/>
          <cell r="GB345"/>
          <cell r="GC345">
            <v>3</v>
          </cell>
          <cell r="GD345">
            <v>3</v>
          </cell>
          <cell r="GE345">
            <v>3</v>
          </cell>
          <cell r="GF345">
            <v>0</v>
          </cell>
          <cell r="GG345">
            <v>0</v>
          </cell>
          <cell r="GH345">
            <v>0</v>
          </cell>
          <cell r="GI345">
            <v>0</v>
          </cell>
          <cell r="GJ345">
            <v>0</v>
          </cell>
          <cell r="GK345">
            <v>0</v>
          </cell>
          <cell r="GL345">
            <v>0</v>
          </cell>
          <cell r="GM345">
            <v>0</v>
          </cell>
          <cell r="GN345">
            <v>0</v>
          </cell>
          <cell r="GO345"/>
          <cell r="GP345">
            <v>0</v>
          </cell>
          <cell r="GQ345">
            <v>0</v>
          </cell>
          <cell r="GR345">
            <v>0</v>
          </cell>
          <cell r="GS345"/>
          <cell r="GT345"/>
          <cell r="GU345"/>
          <cell r="GV345"/>
          <cell r="GW345"/>
          <cell r="GX345"/>
          <cell r="GY345"/>
          <cell r="GZ345"/>
          <cell r="HA345"/>
          <cell r="HB345"/>
          <cell r="HC345">
            <v>0</v>
          </cell>
          <cell r="HD345">
            <v>0</v>
          </cell>
          <cell r="HE345">
            <v>0</v>
          </cell>
          <cell r="HF345">
            <v>0</v>
          </cell>
          <cell r="HG345">
            <v>0</v>
          </cell>
          <cell r="HH345">
            <v>0</v>
          </cell>
          <cell r="HI345">
            <v>0</v>
          </cell>
          <cell r="HJ345"/>
          <cell r="HK345"/>
          <cell r="HL345"/>
          <cell r="HM345"/>
          <cell r="HN345"/>
          <cell r="HO345">
            <v>0</v>
          </cell>
          <cell r="HP345">
            <v>0</v>
          </cell>
          <cell r="HQ345">
            <v>0</v>
          </cell>
          <cell r="HR345">
            <v>0</v>
          </cell>
          <cell r="HS345">
            <v>0</v>
          </cell>
          <cell r="HT345"/>
          <cell r="HU345">
            <v>0</v>
          </cell>
          <cell r="HV345"/>
          <cell r="HW345">
            <v>0</v>
          </cell>
          <cell r="HX345"/>
          <cell r="HY345">
            <v>0</v>
          </cell>
          <cell r="HZ345">
            <v>0</v>
          </cell>
          <cell r="IA345">
            <v>0</v>
          </cell>
          <cell r="IB345">
            <v>0</v>
          </cell>
          <cell r="IC345">
            <v>0</v>
          </cell>
          <cell r="ID345">
            <v>0</v>
          </cell>
          <cell r="IE345">
            <v>0</v>
          </cell>
          <cell r="IF345">
            <v>0</v>
          </cell>
          <cell r="IG345">
            <v>0</v>
          </cell>
          <cell r="IH345">
            <v>0</v>
          </cell>
          <cell r="II345">
            <v>0</v>
          </cell>
          <cell r="IJ345"/>
          <cell r="IK345"/>
          <cell r="IL345"/>
          <cell r="IM345">
            <v>0</v>
          </cell>
          <cell r="IN345">
            <v>610</v>
          </cell>
        </row>
        <row r="346">
          <cell r="A346">
            <v>343</v>
          </cell>
          <cell r="B346" t="str">
            <v>Nalanda</v>
          </cell>
          <cell r="C346" t="str">
            <v>BIHAR</v>
          </cell>
          <cell r="D346" t="str">
            <v>East</v>
          </cell>
          <cell r="E346" t="str">
            <v>MEWARAM MADHUSUDAN PRASAD &amp; SONS</v>
          </cell>
          <cell r="F346"/>
          <cell r="G346"/>
          <cell r="H346">
            <v>0.5</v>
          </cell>
          <cell r="I346"/>
          <cell r="J346" t="str">
            <v>Medium</v>
          </cell>
          <cell r="K346">
            <v>1</v>
          </cell>
          <cell r="L346"/>
          <cell r="M346" t="str">
            <v xml:space="preserve">Praveen Kumar </v>
          </cell>
          <cell r="N346"/>
          <cell r="O346">
            <v>0</v>
          </cell>
          <cell r="P346">
            <v>4000</v>
          </cell>
          <cell r="Q346">
            <v>0</v>
          </cell>
          <cell r="R346">
            <v>0</v>
          </cell>
          <cell r="S346">
            <v>0</v>
          </cell>
          <cell r="T346">
            <v>5</v>
          </cell>
          <cell r="U346">
            <v>0</v>
          </cell>
          <cell r="V346">
            <v>2</v>
          </cell>
          <cell r="W346">
            <v>0</v>
          </cell>
          <cell r="X346">
            <v>500</v>
          </cell>
          <cell r="Y346">
            <v>8.199999999999999E-3</v>
          </cell>
          <cell r="Z346">
            <v>0.125</v>
          </cell>
          <cell r="AA346">
            <v>1.0249999999999999E-3</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12</v>
          </cell>
          <cell r="AP346">
            <v>0</v>
          </cell>
          <cell r="AQ346">
            <v>11</v>
          </cell>
          <cell r="AR346">
            <v>12</v>
          </cell>
          <cell r="AS346">
            <v>0</v>
          </cell>
          <cell r="AT346">
            <v>0</v>
          </cell>
          <cell r="AU346">
            <v>6</v>
          </cell>
          <cell r="AV346">
            <v>0</v>
          </cell>
          <cell r="AW346">
            <v>0</v>
          </cell>
          <cell r="AX346"/>
          <cell r="AY346"/>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1</v>
          </cell>
          <cell r="BN346">
            <v>0</v>
          </cell>
          <cell r="BO346">
            <v>1</v>
          </cell>
          <cell r="BP346">
            <v>0</v>
          </cell>
          <cell r="BQ346">
            <v>0</v>
          </cell>
          <cell r="BR346">
            <v>0</v>
          </cell>
          <cell r="BS346">
            <v>0</v>
          </cell>
          <cell r="BT346">
            <v>0</v>
          </cell>
          <cell r="BU346">
            <v>0</v>
          </cell>
          <cell r="BV346"/>
          <cell r="BW346"/>
          <cell r="BX346">
            <v>2</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1</v>
          </cell>
          <cell r="CM346">
            <v>0</v>
          </cell>
          <cell r="CN346">
            <v>1</v>
          </cell>
          <cell r="CO346">
            <v>1</v>
          </cell>
          <cell r="CP346">
            <v>0</v>
          </cell>
          <cell r="CQ346">
            <v>0</v>
          </cell>
          <cell r="CR346">
            <v>1</v>
          </cell>
          <cell r="CS346">
            <v>0</v>
          </cell>
          <cell r="CT346">
            <v>0</v>
          </cell>
          <cell r="CU346"/>
          <cell r="CV346"/>
          <cell r="CW346"/>
          <cell r="CX346"/>
          <cell r="CY346"/>
          <cell r="CZ346"/>
          <cell r="DA346"/>
          <cell r="DB346"/>
          <cell r="DC346"/>
          <cell r="DD346"/>
          <cell r="DE346"/>
          <cell r="DF346"/>
          <cell r="DG346"/>
          <cell r="DH346">
            <v>0</v>
          </cell>
          <cell r="DI346">
            <v>0</v>
          </cell>
          <cell r="DJ346">
            <v>1</v>
          </cell>
          <cell r="DK346">
            <v>1</v>
          </cell>
          <cell r="DL346">
            <v>2</v>
          </cell>
          <cell r="DM346">
            <v>1</v>
          </cell>
          <cell r="DN346">
            <v>1</v>
          </cell>
          <cell r="DO346">
            <v>1</v>
          </cell>
          <cell r="DP346">
            <v>1</v>
          </cell>
          <cell r="DQ346">
            <v>1</v>
          </cell>
          <cell r="DR346">
            <v>1</v>
          </cell>
          <cell r="DS346"/>
          <cell r="DT346"/>
          <cell r="DU346"/>
          <cell r="DV346"/>
          <cell r="DW346"/>
          <cell r="DX346"/>
          <cell r="DY346"/>
          <cell r="DZ346"/>
          <cell r="EA346"/>
          <cell r="EB346"/>
          <cell r="EC346"/>
          <cell r="ED346"/>
          <cell r="EE346"/>
          <cell r="EF346"/>
          <cell r="EG346">
            <v>1</v>
          </cell>
          <cell r="EH346">
            <v>1</v>
          </cell>
          <cell r="EI346">
            <v>1</v>
          </cell>
          <cell r="EJ346">
            <v>0</v>
          </cell>
          <cell r="EK346">
            <v>0</v>
          </cell>
          <cell r="EL346">
            <v>0</v>
          </cell>
          <cell r="EM346">
            <v>0</v>
          </cell>
          <cell r="EN346">
            <v>0</v>
          </cell>
          <cell r="EO346">
            <v>0</v>
          </cell>
          <cell r="EP346">
            <v>0</v>
          </cell>
          <cell r="EQ346">
            <v>0</v>
          </cell>
          <cell r="ER346">
            <v>0</v>
          </cell>
          <cell r="ES346"/>
          <cell r="ET346"/>
          <cell r="EU346"/>
          <cell r="EV346"/>
          <cell r="EW346"/>
          <cell r="EX346"/>
          <cell r="EY346"/>
          <cell r="EZ346"/>
          <cell r="FA346"/>
          <cell r="FB346"/>
          <cell r="FC346"/>
          <cell r="FD346"/>
          <cell r="FE346">
            <v>1</v>
          </cell>
          <cell r="FF346">
            <v>1</v>
          </cell>
          <cell r="FG346">
            <v>1</v>
          </cell>
          <cell r="FH346">
            <v>0</v>
          </cell>
          <cell r="FI346">
            <v>0</v>
          </cell>
          <cell r="FJ346">
            <v>0</v>
          </cell>
          <cell r="FK346">
            <v>0</v>
          </cell>
          <cell r="FL346">
            <v>0</v>
          </cell>
          <cell r="FM346">
            <v>0</v>
          </cell>
          <cell r="FN346">
            <v>0</v>
          </cell>
          <cell r="FO346">
            <v>0</v>
          </cell>
          <cell r="FP346">
            <v>0</v>
          </cell>
          <cell r="FQ346"/>
          <cell r="FR346"/>
          <cell r="FS346"/>
          <cell r="FT346"/>
          <cell r="FU346"/>
          <cell r="FV346"/>
          <cell r="FW346"/>
          <cell r="FX346"/>
          <cell r="FY346"/>
          <cell r="FZ346"/>
          <cell r="GA346"/>
          <cell r="GB346"/>
          <cell r="GC346">
            <v>1</v>
          </cell>
          <cell r="GD346">
            <v>1</v>
          </cell>
          <cell r="GE346">
            <v>1</v>
          </cell>
          <cell r="GF346">
            <v>0</v>
          </cell>
          <cell r="GG346">
            <v>0</v>
          </cell>
          <cell r="GH346">
            <v>0</v>
          </cell>
          <cell r="GI346">
            <v>0</v>
          </cell>
          <cell r="GJ346">
            <v>0</v>
          </cell>
          <cell r="GK346">
            <v>0</v>
          </cell>
          <cell r="GL346">
            <v>0</v>
          </cell>
          <cell r="GM346">
            <v>0</v>
          </cell>
          <cell r="GN346">
            <v>0</v>
          </cell>
          <cell r="GO346"/>
          <cell r="GP346">
            <v>0</v>
          </cell>
          <cell r="GQ346">
            <v>1</v>
          </cell>
          <cell r="GR346">
            <v>0</v>
          </cell>
          <cell r="GS346"/>
          <cell r="GT346"/>
          <cell r="GU346"/>
          <cell r="GV346"/>
          <cell r="GW346"/>
          <cell r="GX346"/>
          <cell r="GY346"/>
          <cell r="GZ346"/>
          <cell r="HA346"/>
          <cell r="HB346"/>
          <cell r="HC346">
            <v>0</v>
          </cell>
          <cell r="HD346">
            <v>0</v>
          </cell>
          <cell r="HE346">
            <v>1</v>
          </cell>
          <cell r="HF346">
            <v>0</v>
          </cell>
          <cell r="HG346">
            <v>0</v>
          </cell>
          <cell r="HH346">
            <v>0</v>
          </cell>
          <cell r="HI346">
            <v>0</v>
          </cell>
          <cell r="HJ346"/>
          <cell r="HK346"/>
          <cell r="HL346"/>
          <cell r="HM346"/>
          <cell r="HN346"/>
          <cell r="HO346">
            <v>0</v>
          </cell>
          <cell r="HP346">
            <v>0</v>
          </cell>
          <cell r="HQ346">
            <v>0</v>
          </cell>
          <cell r="HR346">
            <v>0</v>
          </cell>
          <cell r="HS346">
            <v>0</v>
          </cell>
          <cell r="HT346"/>
          <cell r="HU346">
            <v>0</v>
          </cell>
          <cell r="HV346"/>
          <cell r="HW346">
            <v>0</v>
          </cell>
          <cell r="HX346"/>
          <cell r="HY346">
            <v>0</v>
          </cell>
          <cell r="HZ346">
            <v>23226</v>
          </cell>
          <cell r="IA346">
            <v>0</v>
          </cell>
          <cell r="IB346">
            <v>41</v>
          </cell>
          <cell r="IC346">
            <v>0</v>
          </cell>
          <cell r="ID346">
            <v>4.0999999999999996</v>
          </cell>
          <cell r="IE346">
            <v>0</v>
          </cell>
          <cell r="IF346">
            <v>0</v>
          </cell>
          <cell r="IG346">
            <v>0</v>
          </cell>
          <cell r="IH346">
            <v>0</v>
          </cell>
          <cell r="II346">
            <v>4</v>
          </cell>
          <cell r="IJ346"/>
          <cell r="IK346"/>
          <cell r="IL346"/>
          <cell r="IM346">
            <v>2</v>
          </cell>
          <cell r="IN346">
            <v>500</v>
          </cell>
        </row>
        <row r="347">
          <cell r="A347">
            <v>344</v>
          </cell>
          <cell r="B347" t="str">
            <v>Aurangabad</v>
          </cell>
          <cell r="C347" t="str">
            <v>BIHAR</v>
          </cell>
          <cell r="D347" t="str">
            <v>East</v>
          </cell>
          <cell r="E347" t="str">
            <v>MEWARAM MADHUSUDAN PRASAD &amp; SONS</v>
          </cell>
          <cell r="F347"/>
          <cell r="G347"/>
          <cell r="H347">
            <v>0.5</v>
          </cell>
          <cell r="I347"/>
          <cell r="J347" t="str">
            <v>Medium</v>
          </cell>
          <cell r="K347"/>
          <cell r="L347"/>
          <cell r="M347" t="str">
            <v xml:space="preserve">Praveen Kumar </v>
          </cell>
          <cell r="N347"/>
          <cell r="O347">
            <v>0</v>
          </cell>
          <cell r="P347">
            <v>3600</v>
          </cell>
          <cell r="Q347">
            <v>0</v>
          </cell>
          <cell r="R347">
            <v>0</v>
          </cell>
          <cell r="S347">
            <v>0</v>
          </cell>
          <cell r="T347">
            <v>13</v>
          </cell>
          <cell r="U347">
            <v>0</v>
          </cell>
          <cell r="V347">
            <v>1</v>
          </cell>
          <cell r="W347">
            <v>0</v>
          </cell>
          <cell r="X347">
            <v>0</v>
          </cell>
          <cell r="Y347" t="str">
            <v/>
          </cell>
          <cell r="Z347">
            <v>0</v>
          </cell>
          <cell r="AA347" t="str">
            <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7</v>
          </cell>
          <cell r="AQ347">
            <v>0</v>
          </cell>
          <cell r="AR347">
            <v>0</v>
          </cell>
          <cell r="AS347">
            <v>0</v>
          </cell>
          <cell r="AT347">
            <v>0</v>
          </cell>
          <cell r="AU347">
            <v>0</v>
          </cell>
          <cell r="AV347">
            <v>0</v>
          </cell>
          <cell r="AW347">
            <v>0</v>
          </cell>
          <cell r="AX347"/>
          <cell r="AY347"/>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v>0</v>
          </cell>
          <cell r="BN347">
            <v>1</v>
          </cell>
          <cell r="BO347">
            <v>0</v>
          </cell>
          <cell r="BP347">
            <v>0</v>
          </cell>
          <cell r="BQ347">
            <v>0</v>
          </cell>
          <cell r="BR347">
            <v>0</v>
          </cell>
          <cell r="BS347">
            <v>0</v>
          </cell>
          <cell r="BT347">
            <v>0</v>
          </cell>
          <cell r="BU347">
            <v>0</v>
          </cell>
          <cell r="BV347"/>
          <cell r="BW347"/>
          <cell r="BX347">
            <v>1</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v>0</v>
          </cell>
          <cell r="CM347">
            <v>1</v>
          </cell>
          <cell r="CN347">
            <v>0</v>
          </cell>
          <cell r="CO347">
            <v>0</v>
          </cell>
          <cell r="CP347">
            <v>0</v>
          </cell>
          <cell r="CQ347">
            <v>0</v>
          </cell>
          <cell r="CR347">
            <v>0</v>
          </cell>
          <cell r="CS347">
            <v>0</v>
          </cell>
          <cell r="CT347">
            <v>0</v>
          </cell>
          <cell r="CU347"/>
          <cell r="CV347"/>
          <cell r="CW347"/>
          <cell r="CX347"/>
          <cell r="CY347"/>
          <cell r="CZ347"/>
          <cell r="DA347"/>
          <cell r="DB347"/>
          <cell r="DC347"/>
          <cell r="DD347"/>
          <cell r="DE347"/>
          <cell r="DF347"/>
          <cell r="DG347"/>
          <cell r="DH347">
            <v>0</v>
          </cell>
          <cell r="DI347">
            <v>0</v>
          </cell>
          <cell r="DJ347">
            <v>0</v>
          </cell>
          <cell r="DK347">
            <v>1</v>
          </cell>
          <cell r="DL347">
            <v>1</v>
          </cell>
          <cell r="DM347">
            <v>1</v>
          </cell>
          <cell r="DN347">
            <v>0</v>
          </cell>
          <cell r="DO347">
            <v>0</v>
          </cell>
          <cell r="DP347">
            <v>0</v>
          </cell>
          <cell r="DQ347">
            <v>0</v>
          </cell>
          <cell r="DR347">
            <v>0</v>
          </cell>
          <cell r="DS347"/>
          <cell r="DT347"/>
          <cell r="DU347"/>
          <cell r="DV347"/>
          <cell r="DW347"/>
          <cell r="DX347"/>
          <cell r="DY347"/>
          <cell r="DZ347"/>
          <cell r="EA347"/>
          <cell r="EB347"/>
          <cell r="EC347"/>
          <cell r="ED347"/>
          <cell r="EE347"/>
          <cell r="EF347"/>
          <cell r="EG347">
            <v>4</v>
          </cell>
          <cell r="EH347">
            <v>4</v>
          </cell>
          <cell r="EI347">
            <v>4</v>
          </cell>
          <cell r="EJ347">
            <v>0</v>
          </cell>
          <cell r="EK347">
            <v>0</v>
          </cell>
          <cell r="EL347">
            <v>0</v>
          </cell>
          <cell r="EM347">
            <v>0</v>
          </cell>
          <cell r="EN347">
            <v>0</v>
          </cell>
          <cell r="EO347">
            <v>0</v>
          </cell>
          <cell r="EP347">
            <v>0</v>
          </cell>
          <cell r="EQ347">
            <v>0</v>
          </cell>
          <cell r="ER347">
            <v>0</v>
          </cell>
          <cell r="ES347"/>
          <cell r="ET347"/>
          <cell r="EU347"/>
          <cell r="EV347"/>
          <cell r="EW347"/>
          <cell r="EX347"/>
          <cell r="EY347"/>
          <cell r="EZ347"/>
          <cell r="FA347"/>
          <cell r="FB347"/>
          <cell r="FC347"/>
          <cell r="FD347"/>
          <cell r="FE347">
            <v>4</v>
          </cell>
          <cell r="FF347">
            <v>4</v>
          </cell>
          <cell r="FG347">
            <v>4</v>
          </cell>
          <cell r="FH347">
            <v>0</v>
          </cell>
          <cell r="FI347">
            <v>0</v>
          </cell>
          <cell r="FJ347">
            <v>0</v>
          </cell>
          <cell r="FK347">
            <v>0</v>
          </cell>
          <cell r="FL347">
            <v>0</v>
          </cell>
          <cell r="FM347">
            <v>0</v>
          </cell>
          <cell r="FN347">
            <v>0</v>
          </cell>
          <cell r="FO347">
            <v>0</v>
          </cell>
          <cell r="FP347">
            <v>0</v>
          </cell>
          <cell r="FQ347"/>
          <cell r="FR347"/>
          <cell r="FS347"/>
          <cell r="FT347"/>
          <cell r="FU347"/>
          <cell r="FV347"/>
          <cell r="FW347"/>
          <cell r="FX347"/>
          <cell r="FY347"/>
          <cell r="FZ347"/>
          <cell r="GA347"/>
          <cell r="GB347"/>
          <cell r="GC347">
            <v>4</v>
          </cell>
          <cell r="GD347">
            <v>4</v>
          </cell>
          <cell r="GE347">
            <v>4</v>
          </cell>
          <cell r="GF347">
            <v>0</v>
          </cell>
          <cell r="GG347">
            <v>0</v>
          </cell>
          <cell r="GH347">
            <v>0</v>
          </cell>
          <cell r="GI347">
            <v>0</v>
          </cell>
          <cell r="GJ347">
            <v>0</v>
          </cell>
          <cell r="GK347">
            <v>0</v>
          </cell>
          <cell r="GL347">
            <v>0</v>
          </cell>
          <cell r="GM347">
            <v>0</v>
          </cell>
          <cell r="GN347">
            <v>0</v>
          </cell>
          <cell r="GO347"/>
          <cell r="GP347">
            <v>0</v>
          </cell>
          <cell r="GQ347">
            <v>0</v>
          </cell>
          <cell r="GR347">
            <v>0</v>
          </cell>
          <cell r="GS347"/>
          <cell r="GT347"/>
          <cell r="GU347"/>
          <cell r="GV347"/>
          <cell r="GW347"/>
          <cell r="GX347"/>
          <cell r="GY347"/>
          <cell r="GZ347"/>
          <cell r="HA347"/>
          <cell r="HB347"/>
          <cell r="HC347">
            <v>0</v>
          </cell>
          <cell r="HD347">
            <v>0</v>
          </cell>
          <cell r="HE347">
            <v>0</v>
          </cell>
          <cell r="HF347">
            <v>0</v>
          </cell>
          <cell r="HG347">
            <v>0</v>
          </cell>
          <cell r="HH347">
            <v>0</v>
          </cell>
          <cell r="HI347">
            <v>0</v>
          </cell>
          <cell r="HJ347"/>
          <cell r="HK347"/>
          <cell r="HL347"/>
          <cell r="HM347"/>
          <cell r="HN347"/>
          <cell r="HO347">
            <v>0</v>
          </cell>
          <cell r="HP347">
            <v>0</v>
          </cell>
          <cell r="HQ347">
            <v>0</v>
          </cell>
          <cell r="HR347">
            <v>0</v>
          </cell>
          <cell r="HS347">
            <v>0</v>
          </cell>
          <cell r="HT347"/>
          <cell r="HU347">
            <v>0</v>
          </cell>
          <cell r="HV347"/>
          <cell r="HW347">
            <v>0</v>
          </cell>
          <cell r="HX347"/>
          <cell r="HY347">
            <v>0</v>
          </cell>
          <cell r="HZ347">
            <v>89388</v>
          </cell>
          <cell r="IA347">
            <v>0</v>
          </cell>
          <cell r="IB347">
            <v>7</v>
          </cell>
          <cell r="IC347">
            <v>0</v>
          </cell>
          <cell r="ID347">
            <v>0.7</v>
          </cell>
          <cell r="IE347">
            <v>0</v>
          </cell>
          <cell r="IF347">
            <v>0</v>
          </cell>
          <cell r="IG347">
            <v>0</v>
          </cell>
          <cell r="IH347">
            <v>0</v>
          </cell>
          <cell r="II347">
            <v>2.3333333333333335</v>
          </cell>
          <cell r="IJ347"/>
          <cell r="IK347"/>
          <cell r="IL347"/>
          <cell r="IM347">
            <v>0</v>
          </cell>
          <cell r="IN347">
            <v>1060</v>
          </cell>
        </row>
        <row r="348">
          <cell r="A348">
            <v>345</v>
          </cell>
          <cell r="B348" t="str">
            <v>Rohtas</v>
          </cell>
          <cell r="C348" t="str">
            <v>BIHAR</v>
          </cell>
          <cell r="D348" t="str">
            <v>East</v>
          </cell>
          <cell r="E348" t="str">
            <v>MEWARAM MADHUSUDAN PRASAD &amp; SONS</v>
          </cell>
          <cell r="F348"/>
          <cell r="G348"/>
          <cell r="H348">
            <v>0.5</v>
          </cell>
          <cell r="I348"/>
          <cell r="J348" t="str">
            <v>Medium</v>
          </cell>
          <cell r="K348"/>
          <cell r="L348"/>
          <cell r="M348" t="str">
            <v xml:space="preserve">Praveen Kumar </v>
          </cell>
          <cell r="N348"/>
          <cell r="O348">
            <v>12</v>
          </cell>
          <cell r="P348">
            <v>3500</v>
          </cell>
          <cell r="Q348">
            <v>3</v>
          </cell>
          <cell r="R348">
            <v>0</v>
          </cell>
          <cell r="S348">
            <v>0</v>
          </cell>
          <cell r="T348">
            <v>0</v>
          </cell>
          <cell r="U348">
            <v>0</v>
          </cell>
          <cell r="V348">
            <v>1</v>
          </cell>
          <cell r="W348">
            <v>0</v>
          </cell>
          <cell r="X348">
            <v>0</v>
          </cell>
          <cell r="Y348" t="str">
            <v/>
          </cell>
          <cell r="Z348">
            <v>0</v>
          </cell>
          <cell r="AA348" t="str">
            <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12</v>
          </cell>
          <cell r="AP348">
            <v>12</v>
          </cell>
          <cell r="AQ348">
            <v>0</v>
          </cell>
          <cell r="AR348">
            <v>10</v>
          </cell>
          <cell r="AS348">
            <v>0</v>
          </cell>
          <cell r="AT348">
            <v>5</v>
          </cell>
          <cell r="AU348">
            <v>0</v>
          </cell>
          <cell r="AV348">
            <v>0</v>
          </cell>
          <cell r="AW348">
            <v>0</v>
          </cell>
          <cell r="AX348"/>
          <cell r="AY348"/>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1</v>
          </cell>
          <cell r="BN348">
            <v>0</v>
          </cell>
          <cell r="BO348">
            <v>0</v>
          </cell>
          <cell r="BP348">
            <v>0</v>
          </cell>
          <cell r="BQ348">
            <v>0</v>
          </cell>
          <cell r="BR348">
            <v>0</v>
          </cell>
          <cell r="BS348">
            <v>0</v>
          </cell>
          <cell r="BT348">
            <v>0</v>
          </cell>
          <cell r="BU348">
            <v>0</v>
          </cell>
          <cell r="BV348"/>
          <cell r="BW348"/>
          <cell r="BX348">
            <v>1</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1</v>
          </cell>
          <cell r="CM348">
            <v>1</v>
          </cell>
          <cell r="CN348">
            <v>0</v>
          </cell>
          <cell r="CO348">
            <v>1</v>
          </cell>
          <cell r="CP348">
            <v>0</v>
          </cell>
          <cell r="CQ348">
            <v>1</v>
          </cell>
          <cell r="CR348">
            <v>0</v>
          </cell>
          <cell r="CS348">
            <v>0</v>
          </cell>
          <cell r="CT348">
            <v>0</v>
          </cell>
          <cell r="CU348"/>
          <cell r="CV348"/>
          <cell r="CW348"/>
          <cell r="CX348"/>
          <cell r="CY348"/>
          <cell r="CZ348"/>
          <cell r="DA348"/>
          <cell r="DB348"/>
          <cell r="DC348"/>
          <cell r="DD348"/>
          <cell r="DE348"/>
          <cell r="DF348"/>
          <cell r="DG348"/>
          <cell r="DH348">
            <v>0</v>
          </cell>
          <cell r="DI348">
            <v>0</v>
          </cell>
          <cell r="DJ348">
            <v>1</v>
          </cell>
          <cell r="DK348">
            <v>1</v>
          </cell>
          <cell r="DL348">
            <v>1</v>
          </cell>
          <cell r="DM348">
            <v>1</v>
          </cell>
          <cell r="DN348">
            <v>1</v>
          </cell>
          <cell r="DO348">
            <v>1</v>
          </cell>
          <cell r="DP348">
            <v>1</v>
          </cell>
          <cell r="DQ348">
            <v>1</v>
          </cell>
          <cell r="DR348">
            <v>0</v>
          </cell>
          <cell r="DS348"/>
          <cell r="DT348"/>
          <cell r="DU348"/>
          <cell r="DV348"/>
          <cell r="DW348"/>
          <cell r="DX348"/>
          <cell r="DY348"/>
          <cell r="DZ348"/>
          <cell r="EA348"/>
          <cell r="EB348"/>
          <cell r="EC348"/>
          <cell r="ED348"/>
          <cell r="EE348"/>
          <cell r="EF348"/>
          <cell r="EG348">
            <v>11.375</v>
          </cell>
          <cell r="EH348">
            <v>12.714285714285714</v>
          </cell>
          <cell r="EI348">
            <v>13.625</v>
          </cell>
          <cell r="EJ348">
            <v>0</v>
          </cell>
          <cell r="EK348">
            <v>0</v>
          </cell>
          <cell r="EL348">
            <v>0</v>
          </cell>
          <cell r="EM348">
            <v>0</v>
          </cell>
          <cell r="EN348">
            <v>0</v>
          </cell>
          <cell r="EO348">
            <v>0</v>
          </cell>
          <cell r="EP348">
            <v>0</v>
          </cell>
          <cell r="EQ348">
            <v>0</v>
          </cell>
          <cell r="ER348">
            <v>0</v>
          </cell>
          <cell r="ES348"/>
          <cell r="ET348"/>
          <cell r="EU348"/>
          <cell r="EV348"/>
          <cell r="EW348"/>
          <cell r="EX348"/>
          <cell r="EY348"/>
          <cell r="EZ348"/>
          <cell r="FA348"/>
          <cell r="FB348"/>
          <cell r="FC348"/>
          <cell r="FD348"/>
          <cell r="FE348">
            <v>11.375</v>
          </cell>
          <cell r="FF348">
            <v>12.714285714285714</v>
          </cell>
          <cell r="FG348">
            <v>14.75</v>
          </cell>
          <cell r="FH348">
            <v>0</v>
          </cell>
          <cell r="FI348">
            <v>0</v>
          </cell>
          <cell r="FJ348">
            <v>0</v>
          </cell>
          <cell r="FK348">
            <v>0</v>
          </cell>
          <cell r="FL348">
            <v>0</v>
          </cell>
          <cell r="FM348">
            <v>0</v>
          </cell>
          <cell r="FN348">
            <v>0</v>
          </cell>
          <cell r="FO348">
            <v>0</v>
          </cell>
          <cell r="FP348">
            <v>0</v>
          </cell>
          <cell r="FQ348"/>
          <cell r="FR348"/>
          <cell r="FS348"/>
          <cell r="FT348"/>
          <cell r="FU348"/>
          <cell r="FV348"/>
          <cell r="FW348"/>
          <cell r="FX348"/>
          <cell r="FY348"/>
          <cell r="FZ348"/>
          <cell r="GA348"/>
          <cell r="GB348"/>
          <cell r="GC348">
            <v>13.625</v>
          </cell>
          <cell r="GD348">
            <v>12.714285714285714</v>
          </cell>
          <cell r="GE348">
            <v>14.75</v>
          </cell>
          <cell r="GF348">
            <v>0</v>
          </cell>
          <cell r="GG348">
            <v>0</v>
          </cell>
          <cell r="GH348">
            <v>0</v>
          </cell>
          <cell r="GI348">
            <v>0</v>
          </cell>
          <cell r="GJ348">
            <v>0</v>
          </cell>
          <cell r="GK348">
            <v>0</v>
          </cell>
          <cell r="GL348">
            <v>0</v>
          </cell>
          <cell r="GM348">
            <v>0</v>
          </cell>
          <cell r="GN348">
            <v>0</v>
          </cell>
          <cell r="GO348"/>
          <cell r="GP348">
            <v>0</v>
          </cell>
          <cell r="GQ348">
            <v>0</v>
          </cell>
          <cell r="GR348">
            <v>0</v>
          </cell>
          <cell r="GS348"/>
          <cell r="GT348"/>
          <cell r="GU348"/>
          <cell r="GV348"/>
          <cell r="GW348"/>
          <cell r="GX348"/>
          <cell r="GY348"/>
          <cell r="GZ348"/>
          <cell r="HA348"/>
          <cell r="HB348"/>
          <cell r="HC348">
            <v>0</v>
          </cell>
          <cell r="HD348">
            <v>0</v>
          </cell>
          <cell r="HE348">
            <v>0</v>
          </cell>
          <cell r="HF348">
            <v>0</v>
          </cell>
          <cell r="HG348">
            <v>0</v>
          </cell>
          <cell r="HH348">
            <v>0</v>
          </cell>
          <cell r="HI348">
            <v>0</v>
          </cell>
          <cell r="HJ348"/>
          <cell r="HK348"/>
          <cell r="HL348"/>
          <cell r="HM348"/>
          <cell r="HN348"/>
          <cell r="HO348">
            <v>0</v>
          </cell>
          <cell r="HP348">
            <v>0</v>
          </cell>
          <cell r="HQ348">
            <v>0</v>
          </cell>
          <cell r="HR348">
            <v>0</v>
          </cell>
          <cell r="HS348">
            <v>60026</v>
          </cell>
          <cell r="HT348"/>
          <cell r="HU348">
            <v>0</v>
          </cell>
          <cell r="HV348"/>
          <cell r="HW348">
            <v>0</v>
          </cell>
          <cell r="HX348"/>
          <cell r="HY348">
            <v>0</v>
          </cell>
          <cell r="HZ348">
            <v>0</v>
          </cell>
          <cell r="IA348">
            <v>0</v>
          </cell>
          <cell r="IB348">
            <v>39</v>
          </cell>
          <cell r="IC348">
            <v>0</v>
          </cell>
          <cell r="ID348">
            <v>3.9</v>
          </cell>
          <cell r="IE348">
            <v>0</v>
          </cell>
          <cell r="IF348">
            <v>0</v>
          </cell>
          <cell r="IG348">
            <v>0</v>
          </cell>
          <cell r="IH348">
            <v>0</v>
          </cell>
          <cell r="II348">
            <v>8</v>
          </cell>
          <cell r="IJ348"/>
          <cell r="IK348"/>
          <cell r="IL348"/>
          <cell r="IM348">
            <v>0</v>
          </cell>
          <cell r="IN348">
            <v>10000</v>
          </cell>
        </row>
        <row r="349">
          <cell r="A349">
            <v>346</v>
          </cell>
          <cell r="B349" t="str">
            <v>Kaimur</v>
          </cell>
          <cell r="C349" t="str">
            <v>BIHAR</v>
          </cell>
          <cell r="D349" t="str">
            <v>East</v>
          </cell>
          <cell r="E349" t="str">
            <v>MEWARAM MADHUSUDAN PRASAD &amp; SONS</v>
          </cell>
          <cell r="F349"/>
          <cell r="G349"/>
          <cell r="H349">
            <v>0.5</v>
          </cell>
          <cell r="I349"/>
          <cell r="J349" t="str">
            <v>Medium</v>
          </cell>
          <cell r="K349"/>
          <cell r="L349"/>
          <cell r="M349" t="str">
            <v xml:space="preserve">Praveen Kumar </v>
          </cell>
          <cell r="N349"/>
          <cell r="O349">
            <v>21</v>
          </cell>
          <cell r="P349">
            <v>4000</v>
          </cell>
          <cell r="Q349">
            <v>4</v>
          </cell>
          <cell r="R349">
            <v>1</v>
          </cell>
          <cell r="S349">
            <v>1</v>
          </cell>
          <cell r="T349">
            <v>1</v>
          </cell>
          <cell r="U349">
            <v>0</v>
          </cell>
          <cell r="V349">
            <v>0</v>
          </cell>
          <cell r="W349">
            <v>0</v>
          </cell>
          <cell r="X349">
            <v>0</v>
          </cell>
          <cell r="Y349" t="str">
            <v/>
          </cell>
          <cell r="Z349">
            <v>0</v>
          </cell>
          <cell r="AA349" t="str">
            <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cell r="AY349"/>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cell r="BW349"/>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cell r="CV349"/>
          <cell r="CW349"/>
          <cell r="CX349"/>
          <cell r="CY349"/>
          <cell r="CZ349"/>
          <cell r="DA349"/>
          <cell r="DB349"/>
          <cell r="DC349"/>
          <cell r="DD349"/>
          <cell r="DE349"/>
          <cell r="DF349"/>
          <cell r="DG349"/>
          <cell r="DH349">
            <v>0</v>
          </cell>
          <cell r="DI349">
            <v>0</v>
          </cell>
          <cell r="DJ349">
            <v>0</v>
          </cell>
          <cell r="DK349">
            <v>0</v>
          </cell>
          <cell r="DL349">
            <v>0</v>
          </cell>
          <cell r="DM349">
            <v>0</v>
          </cell>
          <cell r="DN349">
            <v>0</v>
          </cell>
          <cell r="DO349">
            <v>0</v>
          </cell>
          <cell r="DP349">
            <v>0</v>
          </cell>
          <cell r="DQ349">
            <v>0</v>
          </cell>
          <cell r="DR349">
            <v>0</v>
          </cell>
          <cell r="DS349"/>
          <cell r="DT349"/>
          <cell r="DU349"/>
          <cell r="DV349"/>
          <cell r="DW349"/>
          <cell r="DX349"/>
          <cell r="DY349"/>
          <cell r="DZ349"/>
          <cell r="EA349"/>
          <cell r="EB349"/>
          <cell r="EC349"/>
          <cell r="ED349"/>
          <cell r="EE349"/>
          <cell r="EF349"/>
          <cell r="EG349">
            <v>8.6</v>
          </cell>
          <cell r="EH349">
            <v>9.4</v>
          </cell>
          <cell r="EI349">
            <v>9.5</v>
          </cell>
          <cell r="EJ349">
            <v>0</v>
          </cell>
          <cell r="EK349">
            <v>0</v>
          </cell>
          <cell r="EL349">
            <v>0</v>
          </cell>
          <cell r="EM349">
            <v>0</v>
          </cell>
          <cell r="EN349">
            <v>0</v>
          </cell>
          <cell r="EO349">
            <v>0</v>
          </cell>
          <cell r="EP349">
            <v>0</v>
          </cell>
          <cell r="EQ349">
            <v>0</v>
          </cell>
          <cell r="ER349">
            <v>0</v>
          </cell>
          <cell r="ES349"/>
          <cell r="ET349"/>
          <cell r="EU349"/>
          <cell r="EV349"/>
          <cell r="EW349"/>
          <cell r="EX349"/>
          <cell r="EY349"/>
          <cell r="EZ349"/>
          <cell r="FA349"/>
          <cell r="FB349"/>
          <cell r="FC349"/>
          <cell r="FD349"/>
          <cell r="FE349">
            <v>8.6</v>
          </cell>
          <cell r="FF349">
            <v>10.6</v>
          </cell>
          <cell r="FG349">
            <v>10.666666666666666</v>
          </cell>
          <cell r="FH349">
            <v>0</v>
          </cell>
          <cell r="FI349">
            <v>0</v>
          </cell>
          <cell r="FJ349">
            <v>0</v>
          </cell>
          <cell r="FK349">
            <v>0</v>
          </cell>
          <cell r="FL349">
            <v>0</v>
          </cell>
          <cell r="FM349">
            <v>0</v>
          </cell>
          <cell r="FN349">
            <v>0</v>
          </cell>
          <cell r="FO349">
            <v>0</v>
          </cell>
          <cell r="FP349">
            <v>0</v>
          </cell>
          <cell r="FQ349"/>
          <cell r="FR349"/>
          <cell r="FS349"/>
          <cell r="FT349"/>
          <cell r="FU349"/>
          <cell r="FV349"/>
          <cell r="FW349"/>
          <cell r="FX349"/>
          <cell r="FY349"/>
          <cell r="FZ349"/>
          <cell r="GA349"/>
          <cell r="GB349"/>
          <cell r="GC349">
            <v>11</v>
          </cell>
          <cell r="GD349">
            <v>10.6</v>
          </cell>
          <cell r="GE349">
            <v>11.833333333333334</v>
          </cell>
          <cell r="GF349">
            <v>0</v>
          </cell>
          <cell r="GG349">
            <v>0</v>
          </cell>
          <cell r="GH349">
            <v>0</v>
          </cell>
          <cell r="GI349">
            <v>0</v>
          </cell>
          <cell r="GJ349">
            <v>0</v>
          </cell>
          <cell r="GK349">
            <v>0</v>
          </cell>
          <cell r="GL349">
            <v>0</v>
          </cell>
          <cell r="GM349">
            <v>0</v>
          </cell>
          <cell r="GN349">
            <v>0</v>
          </cell>
          <cell r="GO349"/>
          <cell r="GP349">
            <v>0</v>
          </cell>
          <cell r="GQ349">
            <v>0</v>
          </cell>
          <cell r="GR349">
            <v>0</v>
          </cell>
          <cell r="GS349"/>
          <cell r="GT349"/>
          <cell r="GU349"/>
          <cell r="GV349"/>
          <cell r="GW349"/>
          <cell r="GX349"/>
          <cell r="GY349"/>
          <cell r="GZ349"/>
          <cell r="HA349"/>
          <cell r="HB349"/>
          <cell r="HC349">
            <v>0</v>
          </cell>
          <cell r="HD349">
            <v>0</v>
          </cell>
          <cell r="HE349">
            <v>0</v>
          </cell>
          <cell r="HF349">
            <v>0</v>
          </cell>
          <cell r="HG349">
            <v>0</v>
          </cell>
          <cell r="HH349">
            <v>0</v>
          </cell>
          <cell r="HI349">
            <v>0</v>
          </cell>
          <cell r="HJ349"/>
          <cell r="HK349"/>
          <cell r="HL349"/>
          <cell r="HM349"/>
          <cell r="HN349"/>
          <cell r="HO349">
            <v>0</v>
          </cell>
          <cell r="HP349">
            <v>0</v>
          </cell>
          <cell r="HQ349">
            <v>0</v>
          </cell>
          <cell r="HR349">
            <v>0</v>
          </cell>
          <cell r="HS349">
            <v>13981</v>
          </cell>
          <cell r="HT349"/>
          <cell r="HU349">
            <v>0</v>
          </cell>
          <cell r="HV349"/>
          <cell r="HW349">
            <v>0</v>
          </cell>
          <cell r="HX349"/>
          <cell r="HY349">
            <v>0</v>
          </cell>
          <cell r="HZ349">
            <v>281034.3</v>
          </cell>
          <cell r="IA349">
            <v>0</v>
          </cell>
          <cell r="IB349">
            <v>0</v>
          </cell>
          <cell r="IC349">
            <v>0</v>
          </cell>
          <cell r="ID349">
            <v>0</v>
          </cell>
          <cell r="IE349">
            <v>0</v>
          </cell>
          <cell r="IF349">
            <v>0</v>
          </cell>
          <cell r="IG349">
            <v>0</v>
          </cell>
          <cell r="IH349">
            <v>0</v>
          </cell>
          <cell r="II349">
            <v>0</v>
          </cell>
          <cell r="IJ349"/>
          <cell r="IK349"/>
          <cell r="IL349"/>
          <cell r="IM349">
            <v>0</v>
          </cell>
          <cell r="IN349">
            <v>4000</v>
          </cell>
        </row>
        <row r="350">
          <cell r="A350">
            <v>347</v>
          </cell>
          <cell r="B350" t="str">
            <v>Bhojpur</v>
          </cell>
          <cell r="C350" t="str">
            <v>BIHAR</v>
          </cell>
          <cell r="D350" t="str">
            <v>East</v>
          </cell>
          <cell r="E350" t="str">
            <v>MEWARAM MADHUSUDAN PRASAD &amp; SONS</v>
          </cell>
          <cell r="F350"/>
          <cell r="G350"/>
          <cell r="H350">
            <v>0.5</v>
          </cell>
          <cell r="I350"/>
          <cell r="J350" t="str">
            <v>Medium</v>
          </cell>
          <cell r="K350"/>
          <cell r="L350"/>
          <cell r="M350" t="str">
            <v xml:space="preserve">Praveen Kumar </v>
          </cell>
          <cell r="N350"/>
          <cell r="O350">
            <v>20</v>
          </cell>
          <cell r="P350">
            <v>3000</v>
          </cell>
          <cell r="Q350">
            <v>2</v>
          </cell>
          <cell r="R350">
            <v>2</v>
          </cell>
          <cell r="S350">
            <v>3</v>
          </cell>
          <cell r="T350">
            <v>0</v>
          </cell>
          <cell r="U350">
            <v>0</v>
          </cell>
          <cell r="V350">
            <v>0</v>
          </cell>
          <cell r="W350">
            <v>0</v>
          </cell>
          <cell r="X350">
            <v>0</v>
          </cell>
          <cell r="Y350" t="str">
            <v/>
          </cell>
          <cell r="Z350">
            <v>0</v>
          </cell>
          <cell r="AA350" t="str">
            <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cell r="AY350"/>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cell r="BW350"/>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cell r="CV350"/>
          <cell r="CW350"/>
          <cell r="CX350"/>
          <cell r="CY350"/>
          <cell r="CZ350"/>
          <cell r="DA350"/>
          <cell r="DB350"/>
          <cell r="DC350"/>
          <cell r="DD350"/>
          <cell r="DE350"/>
          <cell r="DF350"/>
          <cell r="DG350"/>
          <cell r="DH350">
            <v>0</v>
          </cell>
          <cell r="DI350">
            <v>0</v>
          </cell>
          <cell r="DJ350">
            <v>0</v>
          </cell>
          <cell r="DK350">
            <v>0</v>
          </cell>
          <cell r="DL350">
            <v>0</v>
          </cell>
          <cell r="DM350">
            <v>0</v>
          </cell>
          <cell r="DN350">
            <v>0</v>
          </cell>
          <cell r="DO350">
            <v>0</v>
          </cell>
          <cell r="DP350">
            <v>0</v>
          </cell>
          <cell r="DQ350">
            <v>0</v>
          </cell>
          <cell r="DR350">
            <v>0</v>
          </cell>
          <cell r="DS350"/>
          <cell r="DT350"/>
          <cell r="DU350"/>
          <cell r="DV350"/>
          <cell r="DW350"/>
          <cell r="DX350"/>
          <cell r="DY350"/>
          <cell r="DZ350"/>
          <cell r="EA350"/>
          <cell r="EB350"/>
          <cell r="EC350"/>
          <cell r="ED350"/>
          <cell r="EE350"/>
          <cell r="EF350"/>
          <cell r="EG350">
            <v>10.6</v>
          </cell>
          <cell r="EH350">
            <v>10.333333333333334</v>
          </cell>
          <cell r="EI350">
            <v>12.714285714285714</v>
          </cell>
          <cell r="EJ350">
            <v>0</v>
          </cell>
          <cell r="EK350">
            <v>0</v>
          </cell>
          <cell r="EL350">
            <v>0</v>
          </cell>
          <cell r="EM350">
            <v>0</v>
          </cell>
          <cell r="EN350">
            <v>0</v>
          </cell>
          <cell r="EO350">
            <v>0</v>
          </cell>
          <cell r="EP350">
            <v>0</v>
          </cell>
          <cell r="EQ350">
            <v>0</v>
          </cell>
          <cell r="ER350">
            <v>0</v>
          </cell>
          <cell r="ES350"/>
          <cell r="ET350"/>
          <cell r="EU350"/>
          <cell r="EV350"/>
          <cell r="EW350"/>
          <cell r="EX350"/>
          <cell r="EY350"/>
          <cell r="EZ350"/>
          <cell r="FA350"/>
          <cell r="FB350"/>
          <cell r="FC350"/>
          <cell r="FD350"/>
          <cell r="FE350">
            <v>11.8</v>
          </cell>
          <cell r="FF350">
            <v>12.666666666666666</v>
          </cell>
          <cell r="FG350">
            <v>12.714285714285714</v>
          </cell>
          <cell r="FH350">
            <v>0</v>
          </cell>
          <cell r="FI350">
            <v>0</v>
          </cell>
          <cell r="FJ350">
            <v>0</v>
          </cell>
          <cell r="FK350">
            <v>0</v>
          </cell>
          <cell r="FL350">
            <v>0</v>
          </cell>
          <cell r="FM350">
            <v>0</v>
          </cell>
          <cell r="FN350">
            <v>0</v>
          </cell>
          <cell r="FO350">
            <v>0</v>
          </cell>
          <cell r="FP350">
            <v>0</v>
          </cell>
          <cell r="FQ350"/>
          <cell r="FR350"/>
          <cell r="FS350"/>
          <cell r="FT350"/>
          <cell r="FU350"/>
          <cell r="FV350"/>
          <cell r="FW350"/>
          <cell r="FX350"/>
          <cell r="FY350"/>
          <cell r="FZ350"/>
          <cell r="GA350"/>
          <cell r="GB350"/>
          <cell r="GC350">
            <v>11.8</v>
          </cell>
          <cell r="GD350">
            <v>13.833333333333334</v>
          </cell>
          <cell r="GE350">
            <v>12.714285714285714</v>
          </cell>
          <cell r="GF350">
            <v>0</v>
          </cell>
          <cell r="GG350">
            <v>0</v>
          </cell>
          <cell r="GH350">
            <v>0</v>
          </cell>
          <cell r="GI350">
            <v>0</v>
          </cell>
          <cell r="GJ350">
            <v>0</v>
          </cell>
          <cell r="GK350">
            <v>0</v>
          </cell>
          <cell r="GL350">
            <v>0</v>
          </cell>
          <cell r="GM350">
            <v>0</v>
          </cell>
          <cell r="GN350">
            <v>0</v>
          </cell>
          <cell r="GO350"/>
          <cell r="GP350">
            <v>0</v>
          </cell>
          <cell r="GQ350">
            <v>0</v>
          </cell>
          <cell r="GR350">
            <v>0</v>
          </cell>
          <cell r="GS350"/>
          <cell r="GT350"/>
          <cell r="GU350"/>
          <cell r="GV350"/>
          <cell r="GW350"/>
          <cell r="GX350"/>
          <cell r="GY350"/>
          <cell r="GZ350"/>
          <cell r="HA350"/>
          <cell r="HB350"/>
          <cell r="HC350">
            <v>0</v>
          </cell>
          <cell r="HD350">
            <v>0</v>
          </cell>
          <cell r="HE350">
            <v>0</v>
          </cell>
          <cell r="HF350">
            <v>0</v>
          </cell>
          <cell r="HG350">
            <v>0</v>
          </cell>
          <cell r="HH350">
            <v>0</v>
          </cell>
          <cell r="HI350">
            <v>0</v>
          </cell>
          <cell r="HJ350"/>
          <cell r="HK350"/>
          <cell r="HL350"/>
          <cell r="HM350"/>
          <cell r="HN350"/>
          <cell r="HO350">
            <v>0</v>
          </cell>
          <cell r="HP350">
            <v>0</v>
          </cell>
          <cell r="HQ350">
            <v>0</v>
          </cell>
          <cell r="HR350">
            <v>0</v>
          </cell>
          <cell r="HS350">
            <v>54533</v>
          </cell>
          <cell r="HT350"/>
          <cell r="HU350">
            <v>0</v>
          </cell>
          <cell r="HV350"/>
          <cell r="HW350">
            <v>0</v>
          </cell>
          <cell r="HX350"/>
          <cell r="HY350">
            <v>0</v>
          </cell>
          <cell r="HZ350">
            <v>775043.4</v>
          </cell>
          <cell r="IA350">
            <v>0</v>
          </cell>
          <cell r="IB350">
            <v>0</v>
          </cell>
          <cell r="IC350">
            <v>0</v>
          </cell>
          <cell r="ID350">
            <v>0</v>
          </cell>
          <cell r="IE350">
            <v>0</v>
          </cell>
          <cell r="IF350">
            <v>0</v>
          </cell>
          <cell r="IG350">
            <v>0</v>
          </cell>
          <cell r="IH350">
            <v>0</v>
          </cell>
          <cell r="II350">
            <v>0</v>
          </cell>
          <cell r="IJ350"/>
          <cell r="IK350"/>
          <cell r="IL350"/>
          <cell r="IM350">
            <v>0</v>
          </cell>
          <cell r="IN350">
            <v>3000</v>
          </cell>
        </row>
        <row r="351">
          <cell r="A351">
            <v>348</v>
          </cell>
          <cell r="B351" t="str">
            <v>Buxar</v>
          </cell>
          <cell r="C351" t="str">
            <v>BIHAR</v>
          </cell>
          <cell r="D351" t="str">
            <v>East</v>
          </cell>
          <cell r="E351" t="str">
            <v>MEWARAM MADHUSUDAN PRASAD &amp; SONS</v>
          </cell>
          <cell r="F351"/>
          <cell r="G351"/>
          <cell r="H351">
            <v>0.5</v>
          </cell>
          <cell r="I351"/>
          <cell r="J351" t="str">
            <v>Medium</v>
          </cell>
          <cell r="K351"/>
          <cell r="L351"/>
          <cell r="M351"/>
          <cell r="N351"/>
          <cell r="O351">
            <v>16</v>
          </cell>
          <cell r="P351">
            <v>3000</v>
          </cell>
          <cell r="Q351">
            <v>1</v>
          </cell>
          <cell r="R351">
            <v>4</v>
          </cell>
          <cell r="S351">
            <v>0</v>
          </cell>
          <cell r="T351">
            <v>0</v>
          </cell>
          <cell r="U351">
            <v>0</v>
          </cell>
          <cell r="V351">
            <v>0</v>
          </cell>
          <cell r="W351">
            <v>0</v>
          </cell>
          <cell r="X351">
            <v>0</v>
          </cell>
          <cell r="Y351" t="str">
            <v/>
          </cell>
          <cell r="Z351">
            <v>0</v>
          </cell>
          <cell r="AA351" t="str">
            <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cell r="AY351"/>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cell r="BW351"/>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cell r="CV351"/>
          <cell r="CW351"/>
          <cell r="CX351"/>
          <cell r="CY351"/>
          <cell r="CZ351"/>
          <cell r="DA351"/>
          <cell r="DB351"/>
          <cell r="DC351"/>
          <cell r="DD351"/>
          <cell r="DE351"/>
          <cell r="DF351"/>
          <cell r="DG351"/>
          <cell r="DH351">
            <v>0</v>
          </cell>
          <cell r="DI351">
            <v>0</v>
          </cell>
          <cell r="DJ351">
            <v>0</v>
          </cell>
          <cell r="DK351">
            <v>0</v>
          </cell>
          <cell r="DL351">
            <v>0</v>
          </cell>
          <cell r="DM351">
            <v>0</v>
          </cell>
          <cell r="DN351">
            <v>0</v>
          </cell>
          <cell r="DO351">
            <v>0</v>
          </cell>
          <cell r="DP351">
            <v>0</v>
          </cell>
          <cell r="DQ351">
            <v>0</v>
          </cell>
          <cell r="DR351">
            <v>0</v>
          </cell>
          <cell r="DS351"/>
          <cell r="DT351"/>
          <cell r="DU351"/>
          <cell r="DV351"/>
          <cell r="DW351"/>
          <cell r="DX351"/>
          <cell r="DY351"/>
          <cell r="DZ351"/>
          <cell r="EA351"/>
          <cell r="EB351"/>
          <cell r="EC351"/>
          <cell r="ED351"/>
          <cell r="EE351"/>
          <cell r="EF351"/>
          <cell r="EG351">
            <v>7.75</v>
          </cell>
          <cell r="EH351">
            <v>7.75</v>
          </cell>
          <cell r="EI351">
            <v>6.5</v>
          </cell>
          <cell r="EJ351">
            <v>0</v>
          </cell>
          <cell r="EK351">
            <v>0</v>
          </cell>
          <cell r="EL351">
            <v>0</v>
          </cell>
          <cell r="EM351">
            <v>0</v>
          </cell>
          <cell r="EN351">
            <v>0</v>
          </cell>
          <cell r="EO351">
            <v>0</v>
          </cell>
          <cell r="EP351">
            <v>0</v>
          </cell>
          <cell r="EQ351">
            <v>0</v>
          </cell>
          <cell r="ER351">
            <v>0</v>
          </cell>
          <cell r="ES351"/>
          <cell r="ET351"/>
          <cell r="EU351"/>
          <cell r="EV351"/>
          <cell r="EW351"/>
          <cell r="EX351"/>
          <cell r="EY351"/>
          <cell r="EZ351"/>
          <cell r="FA351"/>
          <cell r="FB351"/>
          <cell r="FC351"/>
          <cell r="FD351"/>
          <cell r="FE351">
            <v>7.75</v>
          </cell>
          <cell r="FF351">
            <v>7.75</v>
          </cell>
          <cell r="FG351">
            <v>7.75</v>
          </cell>
          <cell r="FH351">
            <v>0</v>
          </cell>
          <cell r="FI351">
            <v>0</v>
          </cell>
          <cell r="FJ351">
            <v>0</v>
          </cell>
          <cell r="FK351">
            <v>0</v>
          </cell>
          <cell r="FL351">
            <v>0</v>
          </cell>
          <cell r="FM351">
            <v>0</v>
          </cell>
          <cell r="FN351">
            <v>0</v>
          </cell>
          <cell r="FO351">
            <v>0</v>
          </cell>
          <cell r="FP351">
            <v>0</v>
          </cell>
          <cell r="FQ351"/>
          <cell r="FR351"/>
          <cell r="FS351"/>
          <cell r="FT351"/>
          <cell r="FU351"/>
          <cell r="FV351"/>
          <cell r="FW351"/>
          <cell r="FX351"/>
          <cell r="FY351"/>
          <cell r="FZ351"/>
          <cell r="GA351"/>
          <cell r="GB351"/>
          <cell r="GC351">
            <v>9</v>
          </cell>
          <cell r="GD351">
            <v>7.75</v>
          </cell>
          <cell r="GE351">
            <v>7.75</v>
          </cell>
          <cell r="GF351">
            <v>0</v>
          </cell>
          <cell r="GG351">
            <v>0</v>
          </cell>
          <cell r="GH351">
            <v>0</v>
          </cell>
          <cell r="GI351">
            <v>0</v>
          </cell>
          <cell r="GJ351">
            <v>0</v>
          </cell>
          <cell r="GK351">
            <v>0</v>
          </cell>
          <cell r="GL351">
            <v>0</v>
          </cell>
          <cell r="GM351">
            <v>0</v>
          </cell>
          <cell r="GN351">
            <v>0</v>
          </cell>
          <cell r="GO351"/>
          <cell r="GP351">
            <v>0</v>
          </cell>
          <cell r="GQ351">
            <v>0</v>
          </cell>
          <cell r="GR351">
            <v>0</v>
          </cell>
          <cell r="GS351"/>
          <cell r="GT351"/>
          <cell r="GU351"/>
          <cell r="GV351"/>
          <cell r="GW351"/>
          <cell r="GX351"/>
          <cell r="GY351"/>
          <cell r="GZ351"/>
          <cell r="HA351"/>
          <cell r="HB351"/>
          <cell r="HC351">
            <v>0</v>
          </cell>
          <cell r="HD351">
            <v>0</v>
          </cell>
          <cell r="HE351">
            <v>0</v>
          </cell>
          <cell r="HF351">
            <v>0</v>
          </cell>
          <cell r="HG351">
            <v>0</v>
          </cell>
          <cell r="HH351">
            <v>0</v>
          </cell>
          <cell r="HI351">
            <v>0</v>
          </cell>
          <cell r="HJ351"/>
          <cell r="HK351"/>
          <cell r="HL351"/>
          <cell r="HM351"/>
          <cell r="HN351"/>
          <cell r="HO351">
            <v>0</v>
          </cell>
          <cell r="HP351">
            <v>0</v>
          </cell>
          <cell r="HQ351">
            <v>0</v>
          </cell>
          <cell r="HR351">
            <v>0</v>
          </cell>
          <cell r="HS351">
            <v>59514</v>
          </cell>
          <cell r="HT351"/>
          <cell r="HU351">
            <v>0</v>
          </cell>
          <cell r="HV351"/>
          <cell r="HW351">
            <v>0</v>
          </cell>
          <cell r="HX351"/>
          <cell r="HY351">
            <v>0</v>
          </cell>
          <cell r="HZ351">
            <v>711383.95</v>
          </cell>
          <cell r="IA351">
            <v>0</v>
          </cell>
          <cell r="IB351">
            <v>0</v>
          </cell>
          <cell r="IC351">
            <v>0</v>
          </cell>
          <cell r="ID351">
            <v>0</v>
          </cell>
          <cell r="IE351">
            <v>0</v>
          </cell>
          <cell r="IF351">
            <v>0</v>
          </cell>
          <cell r="IG351">
            <v>0</v>
          </cell>
          <cell r="IH351">
            <v>0</v>
          </cell>
          <cell r="II351">
            <v>0</v>
          </cell>
          <cell r="IJ351"/>
          <cell r="IK351"/>
          <cell r="IL351"/>
          <cell r="IM351">
            <v>0</v>
          </cell>
          <cell r="IN351">
            <v>5000</v>
          </cell>
        </row>
        <row r="352">
          <cell r="A352">
            <v>349</v>
          </cell>
          <cell r="B352" t="str">
            <v>Sheikhpura</v>
          </cell>
          <cell r="C352" t="str">
            <v>BIHAR</v>
          </cell>
          <cell r="D352" t="str">
            <v>East</v>
          </cell>
          <cell r="E352" t="str">
            <v>MEWARAM MADHUSUDAN PRASAD &amp; SONS</v>
          </cell>
          <cell r="F352"/>
          <cell r="G352"/>
          <cell r="H352">
            <v>0.5</v>
          </cell>
          <cell r="I352"/>
          <cell r="J352" t="str">
            <v>Medium</v>
          </cell>
          <cell r="K352"/>
          <cell r="L352"/>
          <cell r="M352" t="str">
            <v xml:space="preserve">Praveen Kumar </v>
          </cell>
          <cell r="N352"/>
          <cell r="O352">
            <v>14</v>
          </cell>
          <cell r="P352">
            <v>2500</v>
          </cell>
          <cell r="Q352">
            <v>2</v>
          </cell>
          <cell r="R352">
            <v>2</v>
          </cell>
          <cell r="S352">
            <v>0</v>
          </cell>
          <cell r="T352">
            <v>0</v>
          </cell>
          <cell r="U352">
            <v>0</v>
          </cell>
          <cell r="V352">
            <v>0</v>
          </cell>
          <cell r="W352">
            <v>0</v>
          </cell>
          <cell r="X352">
            <v>0</v>
          </cell>
          <cell r="Y352" t="str">
            <v/>
          </cell>
          <cell r="Z352">
            <v>0</v>
          </cell>
          <cell r="AA352" t="str">
            <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cell r="AY352"/>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cell r="BW352"/>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cell r="CV352"/>
          <cell r="CW352"/>
          <cell r="CX352"/>
          <cell r="CY352"/>
          <cell r="CZ352"/>
          <cell r="DA352"/>
          <cell r="DB352"/>
          <cell r="DC352"/>
          <cell r="DD352"/>
          <cell r="DE352"/>
          <cell r="DF352"/>
          <cell r="DG352"/>
          <cell r="DH352">
            <v>0</v>
          </cell>
          <cell r="DI352">
            <v>0</v>
          </cell>
          <cell r="DJ352">
            <v>0</v>
          </cell>
          <cell r="DK352">
            <v>0</v>
          </cell>
          <cell r="DL352">
            <v>0</v>
          </cell>
          <cell r="DM352">
            <v>0</v>
          </cell>
          <cell r="DN352">
            <v>0</v>
          </cell>
          <cell r="DO352">
            <v>0</v>
          </cell>
          <cell r="DP352">
            <v>0</v>
          </cell>
          <cell r="DQ352">
            <v>0</v>
          </cell>
          <cell r="DR352">
            <v>0</v>
          </cell>
          <cell r="DS352"/>
          <cell r="DT352"/>
          <cell r="DU352"/>
          <cell r="DV352"/>
          <cell r="DW352"/>
          <cell r="DX352"/>
          <cell r="DY352"/>
          <cell r="DZ352"/>
          <cell r="EA352"/>
          <cell r="EB352"/>
          <cell r="EC352"/>
          <cell r="ED352"/>
          <cell r="EE352"/>
          <cell r="EF352"/>
          <cell r="EG352">
            <v>3</v>
          </cell>
          <cell r="EH352">
            <v>1</v>
          </cell>
          <cell r="EI352">
            <v>1</v>
          </cell>
          <cell r="EJ352">
            <v>0</v>
          </cell>
          <cell r="EK352">
            <v>0</v>
          </cell>
          <cell r="EL352">
            <v>0</v>
          </cell>
          <cell r="EM352">
            <v>0</v>
          </cell>
          <cell r="EN352">
            <v>0</v>
          </cell>
          <cell r="EO352">
            <v>0</v>
          </cell>
          <cell r="EP352">
            <v>0</v>
          </cell>
          <cell r="EQ352">
            <v>0</v>
          </cell>
          <cell r="ER352">
            <v>0</v>
          </cell>
          <cell r="ES352"/>
          <cell r="ET352"/>
          <cell r="EU352"/>
          <cell r="EV352"/>
          <cell r="EW352"/>
          <cell r="EX352"/>
          <cell r="EY352"/>
          <cell r="EZ352"/>
          <cell r="FA352"/>
          <cell r="FB352"/>
          <cell r="FC352"/>
          <cell r="FD352"/>
          <cell r="FE352">
            <v>3</v>
          </cell>
          <cell r="FF352">
            <v>3</v>
          </cell>
          <cell r="FG352">
            <v>1</v>
          </cell>
          <cell r="FH352">
            <v>0</v>
          </cell>
          <cell r="FI352">
            <v>0</v>
          </cell>
          <cell r="FJ352">
            <v>0</v>
          </cell>
          <cell r="FK352">
            <v>0</v>
          </cell>
          <cell r="FL352">
            <v>0</v>
          </cell>
          <cell r="FM352">
            <v>0</v>
          </cell>
          <cell r="FN352">
            <v>0</v>
          </cell>
          <cell r="FO352">
            <v>0</v>
          </cell>
          <cell r="FP352">
            <v>0</v>
          </cell>
          <cell r="FQ352"/>
          <cell r="FR352"/>
          <cell r="FS352"/>
          <cell r="FT352"/>
          <cell r="FU352"/>
          <cell r="FV352"/>
          <cell r="FW352"/>
          <cell r="FX352"/>
          <cell r="FY352"/>
          <cell r="FZ352"/>
          <cell r="GA352"/>
          <cell r="GB352"/>
          <cell r="GC352">
            <v>3</v>
          </cell>
          <cell r="GD352">
            <v>3</v>
          </cell>
          <cell r="GE352">
            <v>3</v>
          </cell>
          <cell r="GF352">
            <v>0</v>
          </cell>
          <cell r="GG352">
            <v>0</v>
          </cell>
          <cell r="GH352">
            <v>0</v>
          </cell>
          <cell r="GI352">
            <v>0</v>
          </cell>
          <cell r="GJ352">
            <v>0</v>
          </cell>
          <cell r="GK352">
            <v>0</v>
          </cell>
          <cell r="GL352">
            <v>0</v>
          </cell>
          <cell r="GM352">
            <v>0</v>
          </cell>
          <cell r="GN352">
            <v>0</v>
          </cell>
          <cell r="GO352"/>
          <cell r="GP352">
            <v>0</v>
          </cell>
          <cell r="GQ352">
            <v>0</v>
          </cell>
          <cell r="GR352">
            <v>0</v>
          </cell>
          <cell r="GS352"/>
          <cell r="GT352"/>
          <cell r="GU352"/>
          <cell r="GV352"/>
          <cell r="GW352"/>
          <cell r="GX352"/>
          <cell r="GY352"/>
          <cell r="GZ352"/>
          <cell r="HA352"/>
          <cell r="HB352"/>
          <cell r="HC352">
            <v>0</v>
          </cell>
          <cell r="HD352">
            <v>0</v>
          </cell>
          <cell r="HE352">
            <v>0</v>
          </cell>
          <cell r="HF352">
            <v>0</v>
          </cell>
          <cell r="HG352">
            <v>0</v>
          </cell>
          <cell r="HH352">
            <v>0</v>
          </cell>
          <cell r="HI352">
            <v>0</v>
          </cell>
          <cell r="HJ352"/>
          <cell r="HK352"/>
          <cell r="HL352"/>
          <cell r="HM352"/>
          <cell r="HN352"/>
          <cell r="HO352">
            <v>0</v>
          </cell>
          <cell r="HP352">
            <v>0</v>
          </cell>
          <cell r="HQ352">
            <v>0</v>
          </cell>
          <cell r="HR352">
            <v>0</v>
          </cell>
          <cell r="HS352">
            <v>6584</v>
          </cell>
          <cell r="HT352"/>
          <cell r="HU352">
            <v>0</v>
          </cell>
          <cell r="HV352"/>
          <cell r="HW352">
            <v>0</v>
          </cell>
          <cell r="HX352"/>
          <cell r="HY352">
            <v>0</v>
          </cell>
          <cell r="HZ352">
            <v>197199.6</v>
          </cell>
          <cell r="IA352">
            <v>0</v>
          </cell>
          <cell r="IB352">
            <v>0</v>
          </cell>
          <cell r="IC352">
            <v>0</v>
          </cell>
          <cell r="ID352">
            <v>0</v>
          </cell>
          <cell r="IE352">
            <v>0</v>
          </cell>
          <cell r="IF352">
            <v>0</v>
          </cell>
          <cell r="IG352">
            <v>0</v>
          </cell>
          <cell r="IH352">
            <v>0</v>
          </cell>
          <cell r="II352">
            <v>0</v>
          </cell>
          <cell r="IJ352"/>
          <cell r="IK352"/>
          <cell r="IL352"/>
          <cell r="IM352">
            <v>0</v>
          </cell>
          <cell r="IN352">
            <v>4000</v>
          </cell>
        </row>
        <row r="353">
          <cell r="A353">
            <v>350</v>
          </cell>
          <cell r="B353" t="str">
            <v>Jamui</v>
          </cell>
          <cell r="C353" t="str">
            <v>BIHAR</v>
          </cell>
          <cell r="D353" t="str">
            <v>East</v>
          </cell>
          <cell r="E353" t="str">
            <v>MEWARAM MADHUSUDAN PRASAD &amp; SONS</v>
          </cell>
          <cell r="F353"/>
          <cell r="G353"/>
          <cell r="H353">
            <v>0.5</v>
          </cell>
          <cell r="I353"/>
          <cell r="J353" t="str">
            <v>Medium</v>
          </cell>
          <cell r="K353"/>
          <cell r="L353"/>
          <cell r="M353" t="str">
            <v xml:space="preserve">Praveen Kumar </v>
          </cell>
          <cell r="N353"/>
          <cell r="O353">
            <v>15</v>
          </cell>
          <cell r="P353">
            <v>3500</v>
          </cell>
          <cell r="Q353">
            <v>1</v>
          </cell>
          <cell r="R353">
            <v>3</v>
          </cell>
          <cell r="S353">
            <v>1</v>
          </cell>
          <cell r="T353">
            <v>0</v>
          </cell>
          <cell r="U353">
            <v>0</v>
          </cell>
          <cell r="V353">
            <v>0</v>
          </cell>
          <cell r="W353">
            <v>0</v>
          </cell>
          <cell r="X353">
            <v>0</v>
          </cell>
          <cell r="Y353" t="str">
            <v/>
          </cell>
          <cell r="Z353">
            <v>0</v>
          </cell>
          <cell r="AA353" t="str">
            <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cell r="AY353"/>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cell r="BW353"/>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cell r="CV353"/>
          <cell r="CW353"/>
          <cell r="CX353"/>
          <cell r="CY353"/>
          <cell r="CZ353"/>
          <cell r="DA353"/>
          <cell r="DB353"/>
          <cell r="DC353"/>
          <cell r="DD353"/>
          <cell r="DE353"/>
          <cell r="DF353"/>
          <cell r="DG353"/>
          <cell r="DH353">
            <v>0</v>
          </cell>
          <cell r="DI353">
            <v>0</v>
          </cell>
          <cell r="DJ353">
            <v>0</v>
          </cell>
          <cell r="DK353">
            <v>0</v>
          </cell>
          <cell r="DL353">
            <v>0</v>
          </cell>
          <cell r="DM353">
            <v>0</v>
          </cell>
          <cell r="DN353">
            <v>0</v>
          </cell>
          <cell r="DO353">
            <v>0</v>
          </cell>
          <cell r="DP353">
            <v>0</v>
          </cell>
          <cell r="DQ353">
            <v>0</v>
          </cell>
          <cell r="DR353">
            <v>0</v>
          </cell>
          <cell r="DS353"/>
          <cell r="DT353"/>
          <cell r="DU353"/>
          <cell r="DV353"/>
          <cell r="DW353"/>
          <cell r="DX353"/>
          <cell r="DY353"/>
          <cell r="DZ353"/>
          <cell r="EA353"/>
          <cell r="EB353"/>
          <cell r="EC353"/>
          <cell r="ED353"/>
          <cell r="EE353"/>
          <cell r="EF353"/>
          <cell r="EG353">
            <v>3</v>
          </cell>
          <cell r="EH353">
            <v>3</v>
          </cell>
          <cell r="EI353">
            <v>3</v>
          </cell>
          <cell r="EJ353">
            <v>0</v>
          </cell>
          <cell r="EK353">
            <v>0</v>
          </cell>
          <cell r="EL353">
            <v>0</v>
          </cell>
          <cell r="EM353">
            <v>0</v>
          </cell>
          <cell r="EN353">
            <v>0</v>
          </cell>
          <cell r="EO353">
            <v>0</v>
          </cell>
          <cell r="EP353">
            <v>0</v>
          </cell>
          <cell r="EQ353">
            <v>0</v>
          </cell>
          <cell r="ER353">
            <v>0</v>
          </cell>
          <cell r="ES353"/>
          <cell r="ET353"/>
          <cell r="EU353"/>
          <cell r="EV353"/>
          <cell r="EW353"/>
          <cell r="EX353"/>
          <cell r="EY353"/>
          <cell r="EZ353"/>
          <cell r="FA353"/>
          <cell r="FB353"/>
          <cell r="FC353"/>
          <cell r="FD353"/>
          <cell r="FE353">
            <v>3</v>
          </cell>
          <cell r="FF353">
            <v>3</v>
          </cell>
          <cell r="FG353">
            <v>5</v>
          </cell>
          <cell r="FH353">
            <v>0</v>
          </cell>
          <cell r="FI353">
            <v>0</v>
          </cell>
          <cell r="FJ353">
            <v>0</v>
          </cell>
          <cell r="FK353">
            <v>0</v>
          </cell>
          <cell r="FL353">
            <v>0</v>
          </cell>
          <cell r="FM353">
            <v>0</v>
          </cell>
          <cell r="FN353">
            <v>0</v>
          </cell>
          <cell r="FO353">
            <v>0</v>
          </cell>
          <cell r="FP353">
            <v>0</v>
          </cell>
          <cell r="FQ353"/>
          <cell r="FR353"/>
          <cell r="FS353"/>
          <cell r="FT353"/>
          <cell r="FU353"/>
          <cell r="FV353"/>
          <cell r="FW353"/>
          <cell r="FX353"/>
          <cell r="FY353"/>
          <cell r="FZ353"/>
          <cell r="GA353"/>
          <cell r="GB353"/>
          <cell r="GC353">
            <v>3</v>
          </cell>
          <cell r="GD353">
            <v>3</v>
          </cell>
          <cell r="GE353">
            <v>5</v>
          </cell>
          <cell r="GF353">
            <v>0</v>
          </cell>
          <cell r="GG353">
            <v>0</v>
          </cell>
          <cell r="GH353">
            <v>0</v>
          </cell>
          <cell r="GI353">
            <v>0</v>
          </cell>
          <cell r="GJ353">
            <v>0</v>
          </cell>
          <cell r="GK353">
            <v>0</v>
          </cell>
          <cell r="GL353">
            <v>0</v>
          </cell>
          <cell r="GM353">
            <v>0</v>
          </cell>
          <cell r="GN353">
            <v>0</v>
          </cell>
          <cell r="GO353"/>
          <cell r="GP353">
            <v>0</v>
          </cell>
          <cell r="GQ353">
            <v>0</v>
          </cell>
          <cell r="GR353">
            <v>0</v>
          </cell>
          <cell r="GS353"/>
          <cell r="GT353"/>
          <cell r="GU353"/>
          <cell r="GV353"/>
          <cell r="GW353"/>
          <cell r="GX353"/>
          <cell r="GY353"/>
          <cell r="GZ353"/>
          <cell r="HA353"/>
          <cell r="HB353"/>
          <cell r="HC353">
            <v>0</v>
          </cell>
          <cell r="HD353">
            <v>0</v>
          </cell>
          <cell r="HE353">
            <v>0</v>
          </cell>
          <cell r="HF353">
            <v>0</v>
          </cell>
          <cell r="HG353">
            <v>0</v>
          </cell>
          <cell r="HH353">
            <v>0</v>
          </cell>
          <cell r="HI353">
            <v>0</v>
          </cell>
          <cell r="HJ353"/>
          <cell r="HK353"/>
          <cell r="HL353"/>
          <cell r="HM353"/>
          <cell r="HN353"/>
          <cell r="HO353">
            <v>0</v>
          </cell>
          <cell r="HP353">
            <v>0</v>
          </cell>
          <cell r="HQ353">
            <v>0</v>
          </cell>
          <cell r="HR353">
            <v>0</v>
          </cell>
          <cell r="HS353">
            <v>4770</v>
          </cell>
          <cell r="HT353"/>
          <cell r="HU353">
            <v>0</v>
          </cell>
          <cell r="HV353"/>
          <cell r="HW353">
            <v>0</v>
          </cell>
          <cell r="HX353"/>
          <cell r="HY353">
            <v>0</v>
          </cell>
          <cell r="HZ353">
            <v>410222</v>
          </cell>
          <cell r="IA353">
            <v>0</v>
          </cell>
          <cell r="IB353">
            <v>0</v>
          </cell>
          <cell r="IC353">
            <v>0</v>
          </cell>
          <cell r="ID353">
            <v>0</v>
          </cell>
          <cell r="IE353">
            <v>0</v>
          </cell>
          <cell r="IF353">
            <v>0</v>
          </cell>
          <cell r="IG353">
            <v>0</v>
          </cell>
          <cell r="IH353">
            <v>0</v>
          </cell>
          <cell r="II353">
            <v>0</v>
          </cell>
          <cell r="IJ353"/>
          <cell r="IK353"/>
          <cell r="IL353"/>
          <cell r="IM353">
            <v>0</v>
          </cell>
          <cell r="IN353">
            <v>3500</v>
          </cell>
        </row>
        <row r="354">
          <cell r="A354">
            <v>351</v>
          </cell>
          <cell r="B354" t="str">
            <v>Lakhisarai</v>
          </cell>
          <cell r="C354" t="str">
            <v>BIHAR</v>
          </cell>
          <cell r="D354" t="str">
            <v>East</v>
          </cell>
          <cell r="E354" t="str">
            <v>MEWARAM MADHUSUDAN PRASAD &amp; SONS</v>
          </cell>
          <cell r="F354"/>
          <cell r="G354"/>
          <cell r="H354">
            <v>0.5</v>
          </cell>
          <cell r="I354"/>
          <cell r="J354" t="str">
            <v>Medium</v>
          </cell>
          <cell r="K354"/>
          <cell r="L354"/>
          <cell r="M354" t="str">
            <v xml:space="preserve">Praveen Kumar </v>
          </cell>
          <cell r="N354"/>
          <cell r="O354">
            <v>10</v>
          </cell>
          <cell r="P354">
            <v>2500</v>
          </cell>
          <cell r="Q354">
            <v>1</v>
          </cell>
          <cell r="R354">
            <v>2</v>
          </cell>
          <cell r="S354">
            <v>0</v>
          </cell>
          <cell r="T354">
            <v>0</v>
          </cell>
          <cell r="U354">
            <v>0</v>
          </cell>
          <cell r="V354">
            <v>0</v>
          </cell>
          <cell r="W354">
            <v>0</v>
          </cell>
          <cell r="X354">
            <v>0</v>
          </cell>
          <cell r="Y354" t="str">
            <v/>
          </cell>
          <cell r="Z354">
            <v>0</v>
          </cell>
          <cell r="AA354" t="str">
            <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cell r="AY354"/>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R354">
            <v>0</v>
          </cell>
          <cell r="BS354">
            <v>0</v>
          </cell>
          <cell r="BT354">
            <v>0</v>
          </cell>
          <cell r="BU354">
            <v>0</v>
          </cell>
          <cell r="BV354"/>
          <cell r="BW354"/>
          <cell r="BX354">
            <v>0</v>
          </cell>
          <cell r="BY354">
            <v>0</v>
          </cell>
          <cell r="BZ354">
            <v>0</v>
          </cell>
          <cell r="CA354">
            <v>0</v>
          </cell>
          <cell r="CB354">
            <v>0</v>
          </cell>
          <cell r="CC354">
            <v>0</v>
          </cell>
          <cell r="CD354">
            <v>0</v>
          </cell>
          <cell r="CE354">
            <v>0</v>
          </cell>
          <cell r="CF354">
            <v>0</v>
          </cell>
          <cell r="CG354">
            <v>0</v>
          </cell>
          <cell r="CH354">
            <v>0</v>
          </cell>
          <cell r="CI354">
            <v>0</v>
          </cell>
          <cell r="CJ354">
            <v>0</v>
          </cell>
          <cell r="CK354">
            <v>0</v>
          </cell>
          <cell r="CL354">
            <v>0</v>
          </cell>
          <cell r="CM354">
            <v>0</v>
          </cell>
          <cell r="CN354">
            <v>0</v>
          </cell>
          <cell r="CO354">
            <v>0</v>
          </cell>
          <cell r="CP354">
            <v>0</v>
          </cell>
          <cell r="CQ354">
            <v>0</v>
          </cell>
          <cell r="CR354">
            <v>0</v>
          </cell>
          <cell r="CS354">
            <v>0</v>
          </cell>
          <cell r="CT354">
            <v>0</v>
          </cell>
          <cell r="CU354"/>
          <cell r="CV354"/>
          <cell r="CW354"/>
          <cell r="CX354"/>
          <cell r="CY354"/>
          <cell r="CZ354"/>
          <cell r="DA354"/>
          <cell r="DB354"/>
          <cell r="DC354"/>
          <cell r="DD354"/>
          <cell r="DE354"/>
          <cell r="DF354"/>
          <cell r="DG354"/>
          <cell r="DH354">
            <v>0</v>
          </cell>
          <cell r="DI354">
            <v>0</v>
          </cell>
          <cell r="DJ354">
            <v>0</v>
          </cell>
          <cell r="DK354">
            <v>0</v>
          </cell>
          <cell r="DL354">
            <v>0</v>
          </cell>
          <cell r="DM354">
            <v>0</v>
          </cell>
          <cell r="DN354">
            <v>0</v>
          </cell>
          <cell r="DO354">
            <v>0</v>
          </cell>
          <cell r="DP354">
            <v>0</v>
          </cell>
          <cell r="DQ354">
            <v>0</v>
          </cell>
          <cell r="DR354">
            <v>0</v>
          </cell>
          <cell r="DS354"/>
          <cell r="DT354"/>
          <cell r="DU354"/>
          <cell r="DV354"/>
          <cell r="DW354"/>
          <cell r="DX354"/>
          <cell r="DY354"/>
          <cell r="DZ354"/>
          <cell r="EA354"/>
          <cell r="EB354"/>
          <cell r="EC354"/>
          <cell r="ED354"/>
          <cell r="EE354"/>
          <cell r="EF354"/>
          <cell r="EG354">
            <v>2</v>
          </cell>
          <cell r="EH354">
            <v>1</v>
          </cell>
          <cell r="EI354">
            <v>3</v>
          </cell>
          <cell r="EJ354">
            <v>0</v>
          </cell>
          <cell r="EK354">
            <v>0</v>
          </cell>
          <cell r="EL354">
            <v>0</v>
          </cell>
          <cell r="EM354">
            <v>0</v>
          </cell>
          <cell r="EN354">
            <v>0</v>
          </cell>
          <cell r="EO354">
            <v>0</v>
          </cell>
          <cell r="EP354">
            <v>0</v>
          </cell>
          <cell r="EQ354">
            <v>0</v>
          </cell>
          <cell r="ER354">
            <v>0</v>
          </cell>
          <cell r="ES354"/>
          <cell r="ET354"/>
          <cell r="EU354"/>
          <cell r="EV354"/>
          <cell r="EW354"/>
          <cell r="EX354"/>
          <cell r="EY354"/>
          <cell r="EZ354"/>
          <cell r="FA354"/>
          <cell r="FB354"/>
          <cell r="FC354"/>
          <cell r="FD354"/>
          <cell r="FE354">
            <v>2</v>
          </cell>
          <cell r="FF354">
            <v>1</v>
          </cell>
          <cell r="FG354">
            <v>3</v>
          </cell>
          <cell r="FH354">
            <v>0</v>
          </cell>
          <cell r="FI354">
            <v>0</v>
          </cell>
          <cell r="FJ354">
            <v>0</v>
          </cell>
          <cell r="FK354">
            <v>0</v>
          </cell>
          <cell r="FL354">
            <v>0</v>
          </cell>
          <cell r="FM354">
            <v>0</v>
          </cell>
          <cell r="FN354">
            <v>0</v>
          </cell>
          <cell r="FO354">
            <v>0</v>
          </cell>
          <cell r="FP354">
            <v>0</v>
          </cell>
          <cell r="FQ354"/>
          <cell r="FR354"/>
          <cell r="FS354"/>
          <cell r="FT354"/>
          <cell r="FU354"/>
          <cell r="FV354"/>
          <cell r="FW354"/>
          <cell r="FX354"/>
          <cell r="FY354"/>
          <cell r="FZ354"/>
          <cell r="GA354"/>
          <cell r="GB354"/>
          <cell r="GC354">
            <v>3.5</v>
          </cell>
          <cell r="GD354">
            <v>1</v>
          </cell>
          <cell r="GE354">
            <v>3</v>
          </cell>
          <cell r="GF354">
            <v>0</v>
          </cell>
          <cell r="GG354">
            <v>0</v>
          </cell>
          <cell r="GH354">
            <v>0</v>
          </cell>
          <cell r="GI354">
            <v>0</v>
          </cell>
          <cell r="GJ354">
            <v>0</v>
          </cell>
          <cell r="GK354">
            <v>0</v>
          </cell>
          <cell r="GL354">
            <v>0</v>
          </cell>
          <cell r="GM354">
            <v>0</v>
          </cell>
          <cell r="GN354">
            <v>0</v>
          </cell>
          <cell r="GO354"/>
          <cell r="GP354">
            <v>0</v>
          </cell>
          <cell r="GQ354">
            <v>0</v>
          </cell>
          <cell r="GR354">
            <v>0</v>
          </cell>
          <cell r="GS354"/>
          <cell r="GT354"/>
          <cell r="GU354"/>
          <cell r="GV354"/>
          <cell r="GW354"/>
          <cell r="GX354"/>
          <cell r="GY354"/>
          <cell r="GZ354"/>
          <cell r="HA354"/>
          <cell r="HB354"/>
          <cell r="HC354">
            <v>0</v>
          </cell>
          <cell r="HD354">
            <v>0</v>
          </cell>
          <cell r="HE354">
            <v>0</v>
          </cell>
          <cell r="HF354">
            <v>0</v>
          </cell>
          <cell r="HG354">
            <v>0</v>
          </cell>
          <cell r="HH354">
            <v>0</v>
          </cell>
          <cell r="HI354">
            <v>0</v>
          </cell>
          <cell r="HJ354"/>
          <cell r="HK354"/>
          <cell r="HL354"/>
          <cell r="HM354"/>
          <cell r="HN354"/>
          <cell r="HO354">
            <v>0</v>
          </cell>
          <cell r="HP354">
            <v>0</v>
          </cell>
          <cell r="HQ354">
            <v>0</v>
          </cell>
          <cell r="HR354">
            <v>0</v>
          </cell>
          <cell r="HS354">
            <v>35842</v>
          </cell>
          <cell r="HT354"/>
          <cell r="HU354">
            <v>0</v>
          </cell>
          <cell r="HV354"/>
          <cell r="HW354">
            <v>0</v>
          </cell>
          <cell r="HX354"/>
          <cell r="HY354">
            <v>0</v>
          </cell>
          <cell r="HZ354">
            <v>144945.1</v>
          </cell>
          <cell r="IA354">
            <v>0</v>
          </cell>
          <cell r="IB354">
            <v>0</v>
          </cell>
          <cell r="IC354">
            <v>0</v>
          </cell>
          <cell r="ID354">
            <v>0</v>
          </cell>
          <cell r="IE354">
            <v>0</v>
          </cell>
          <cell r="IF354">
            <v>0</v>
          </cell>
          <cell r="IG354">
            <v>0</v>
          </cell>
          <cell r="IH354">
            <v>0</v>
          </cell>
          <cell r="II354">
            <v>0</v>
          </cell>
          <cell r="IJ354"/>
          <cell r="IK354"/>
          <cell r="IL354"/>
          <cell r="IM354">
            <v>0</v>
          </cell>
          <cell r="IN354">
            <v>2800</v>
          </cell>
        </row>
        <row r="355">
          <cell r="A355">
            <v>352</v>
          </cell>
          <cell r="B355" t="str">
            <v>Banka</v>
          </cell>
          <cell r="C355" t="str">
            <v>BIHAR</v>
          </cell>
          <cell r="D355" t="str">
            <v>East</v>
          </cell>
          <cell r="E355" t="str">
            <v>MEWARAM MADHUSUDAN PRASAD &amp; SONS</v>
          </cell>
          <cell r="F355"/>
          <cell r="G355"/>
          <cell r="H355">
            <v>0.5</v>
          </cell>
          <cell r="I355"/>
          <cell r="J355" t="str">
            <v>Medium</v>
          </cell>
          <cell r="K355"/>
          <cell r="L355"/>
          <cell r="M355" t="str">
            <v xml:space="preserve">Praveen Kumar </v>
          </cell>
          <cell r="N355"/>
          <cell r="O355">
            <v>9</v>
          </cell>
          <cell r="P355">
            <v>3000</v>
          </cell>
          <cell r="Q355">
            <v>1</v>
          </cell>
          <cell r="R355">
            <v>1</v>
          </cell>
          <cell r="S355">
            <v>1</v>
          </cell>
          <cell r="T355">
            <v>0</v>
          </cell>
          <cell r="U355">
            <v>0</v>
          </cell>
          <cell r="V355">
            <v>0</v>
          </cell>
          <cell r="W355">
            <v>0</v>
          </cell>
          <cell r="X355">
            <v>0</v>
          </cell>
          <cell r="Y355" t="str">
            <v/>
          </cell>
          <cell r="Z355">
            <v>0</v>
          </cell>
          <cell r="AA355" t="str">
            <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cell r="AY355"/>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cell r="BW355"/>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cell r="CV355"/>
          <cell r="CW355"/>
          <cell r="CX355"/>
          <cell r="CY355"/>
          <cell r="CZ355"/>
          <cell r="DA355"/>
          <cell r="DB355"/>
          <cell r="DC355"/>
          <cell r="DD355"/>
          <cell r="DE355"/>
          <cell r="DF355"/>
          <cell r="DG355"/>
          <cell r="DH355">
            <v>0</v>
          </cell>
          <cell r="DI355">
            <v>0</v>
          </cell>
          <cell r="DJ355">
            <v>0</v>
          </cell>
          <cell r="DK355">
            <v>0</v>
          </cell>
          <cell r="DL355">
            <v>0</v>
          </cell>
          <cell r="DM355">
            <v>0</v>
          </cell>
          <cell r="DN355">
            <v>0</v>
          </cell>
          <cell r="DO355">
            <v>0</v>
          </cell>
          <cell r="DP355">
            <v>0</v>
          </cell>
          <cell r="DQ355">
            <v>0</v>
          </cell>
          <cell r="DR355">
            <v>0</v>
          </cell>
          <cell r="DS355"/>
          <cell r="DT355"/>
          <cell r="DU355"/>
          <cell r="DV355"/>
          <cell r="DW355"/>
          <cell r="DX355"/>
          <cell r="DY355"/>
          <cell r="DZ355"/>
          <cell r="EA355"/>
          <cell r="EB355"/>
          <cell r="EC355"/>
          <cell r="ED355"/>
          <cell r="EE355"/>
          <cell r="EF355"/>
          <cell r="EG355">
            <v>2</v>
          </cell>
          <cell r="EH355">
            <v>2</v>
          </cell>
          <cell r="EI355">
            <v>1</v>
          </cell>
          <cell r="EJ355">
            <v>0</v>
          </cell>
          <cell r="EK355">
            <v>0</v>
          </cell>
          <cell r="EL355">
            <v>0</v>
          </cell>
          <cell r="EM355">
            <v>0</v>
          </cell>
          <cell r="EN355">
            <v>0</v>
          </cell>
          <cell r="EO355">
            <v>0</v>
          </cell>
          <cell r="EP355">
            <v>0</v>
          </cell>
          <cell r="EQ355">
            <v>0</v>
          </cell>
          <cell r="ER355">
            <v>0</v>
          </cell>
          <cell r="ES355"/>
          <cell r="ET355"/>
          <cell r="EU355"/>
          <cell r="EV355"/>
          <cell r="EW355"/>
          <cell r="EX355"/>
          <cell r="EY355"/>
          <cell r="EZ355"/>
          <cell r="FA355"/>
          <cell r="FB355"/>
          <cell r="FC355"/>
          <cell r="FD355"/>
          <cell r="FE355">
            <v>2</v>
          </cell>
          <cell r="FF355">
            <v>2</v>
          </cell>
          <cell r="FG355">
            <v>1</v>
          </cell>
          <cell r="FH355">
            <v>0</v>
          </cell>
          <cell r="FI355">
            <v>0</v>
          </cell>
          <cell r="FJ355">
            <v>0</v>
          </cell>
          <cell r="FK355">
            <v>0</v>
          </cell>
          <cell r="FL355">
            <v>0</v>
          </cell>
          <cell r="FM355">
            <v>0</v>
          </cell>
          <cell r="FN355">
            <v>0</v>
          </cell>
          <cell r="FO355">
            <v>0</v>
          </cell>
          <cell r="FP355">
            <v>0</v>
          </cell>
          <cell r="FQ355"/>
          <cell r="FR355"/>
          <cell r="FS355"/>
          <cell r="FT355"/>
          <cell r="FU355"/>
          <cell r="FV355"/>
          <cell r="FW355"/>
          <cell r="FX355"/>
          <cell r="FY355"/>
          <cell r="FZ355"/>
          <cell r="GA355"/>
          <cell r="GB355"/>
          <cell r="GC355">
            <v>3.5</v>
          </cell>
          <cell r="GD355">
            <v>2</v>
          </cell>
          <cell r="GE355">
            <v>1</v>
          </cell>
          <cell r="GF355">
            <v>0</v>
          </cell>
          <cell r="GG355">
            <v>0</v>
          </cell>
          <cell r="GH355">
            <v>0</v>
          </cell>
          <cell r="GI355">
            <v>0</v>
          </cell>
          <cell r="GJ355">
            <v>0</v>
          </cell>
          <cell r="GK355">
            <v>0</v>
          </cell>
          <cell r="GL355">
            <v>0</v>
          </cell>
          <cell r="GM355">
            <v>0</v>
          </cell>
          <cell r="GN355">
            <v>0</v>
          </cell>
          <cell r="GO355"/>
          <cell r="GP355">
            <v>0</v>
          </cell>
          <cell r="GQ355">
            <v>0</v>
          </cell>
          <cell r="GR355">
            <v>0</v>
          </cell>
          <cell r="GS355"/>
          <cell r="GT355"/>
          <cell r="GU355"/>
          <cell r="GV355"/>
          <cell r="GW355"/>
          <cell r="GX355"/>
          <cell r="GY355"/>
          <cell r="GZ355"/>
          <cell r="HA355"/>
          <cell r="HB355"/>
          <cell r="HC355">
            <v>0</v>
          </cell>
          <cell r="HD355">
            <v>0</v>
          </cell>
          <cell r="HE355">
            <v>0</v>
          </cell>
          <cell r="HF355">
            <v>0</v>
          </cell>
          <cell r="HG355">
            <v>0</v>
          </cell>
          <cell r="HH355">
            <v>0</v>
          </cell>
          <cell r="HI355">
            <v>0</v>
          </cell>
          <cell r="HJ355"/>
          <cell r="HK355"/>
          <cell r="HL355"/>
          <cell r="HM355"/>
          <cell r="HN355"/>
          <cell r="HO355">
            <v>0</v>
          </cell>
          <cell r="HP355">
            <v>0</v>
          </cell>
          <cell r="HQ355">
            <v>0</v>
          </cell>
          <cell r="HR355">
            <v>0</v>
          </cell>
          <cell r="HS355">
            <v>31587</v>
          </cell>
          <cell r="HT355"/>
          <cell r="HU355">
            <v>0</v>
          </cell>
          <cell r="HV355"/>
          <cell r="HW355">
            <v>0</v>
          </cell>
          <cell r="HX355"/>
          <cell r="HY355">
            <v>0</v>
          </cell>
          <cell r="HZ355">
            <v>0</v>
          </cell>
          <cell r="IA355">
            <v>0</v>
          </cell>
          <cell r="IB355">
            <v>0</v>
          </cell>
          <cell r="IC355">
            <v>0</v>
          </cell>
          <cell r="ID355">
            <v>0</v>
          </cell>
          <cell r="IE355">
            <v>0</v>
          </cell>
          <cell r="IF355">
            <v>0</v>
          </cell>
          <cell r="IG355">
            <v>0</v>
          </cell>
          <cell r="IH355">
            <v>0</v>
          </cell>
          <cell r="II355">
            <v>0</v>
          </cell>
          <cell r="IJ355"/>
          <cell r="IK355"/>
          <cell r="IL355"/>
          <cell r="IM355">
            <v>0</v>
          </cell>
          <cell r="IN355">
            <v>2800</v>
          </cell>
        </row>
        <row r="356">
          <cell r="A356">
            <v>353</v>
          </cell>
          <cell r="B356" t="str">
            <v>Munger</v>
          </cell>
          <cell r="C356" t="str">
            <v>BIHAR</v>
          </cell>
          <cell r="D356" t="str">
            <v>East</v>
          </cell>
          <cell r="E356" t="str">
            <v>MEWARAM MADHUSUDAN PRASAD &amp; SONS</v>
          </cell>
          <cell r="F356"/>
          <cell r="G356"/>
          <cell r="H356">
            <v>0.5</v>
          </cell>
          <cell r="I356"/>
          <cell r="J356" t="str">
            <v>Medium</v>
          </cell>
          <cell r="K356"/>
          <cell r="L356"/>
          <cell r="M356" t="str">
            <v xml:space="preserve">Praveen Kumar </v>
          </cell>
          <cell r="N356"/>
          <cell r="O356">
            <v>8</v>
          </cell>
          <cell r="P356">
            <v>3500</v>
          </cell>
          <cell r="Q356">
            <v>2</v>
          </cell>
          <cell r="R356">
            <v>0</v>
          </cell>
          <cell r="S356">
            <v>0</v>
          </cell>
          <cell r="T356">
            <v>0</v>
          </cell>
          <cell r="U356">
            <v>0</v>
          </cell>
          <cell r="V356">
            <v>0</v>
          </cell>
          <cell r="W356">
            <v>0</v>
          </cell>
          <cell r="X356">
            <v>0</v>
          </cell>
          <cell r="Y356" t="str">
            <v/>
          </cell>
          <cell r="Z356">
            <v>0</v>
          </cell>
          <cell r="AA356" t="str">
            <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cell r="AY356"/>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cell r="BW356"/>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cell r="CV356"/>
          <cell r="CW356"/>
          <cell r="CX356"/>
          <cell r="CY356"/>
          <cell r="CZ356"/>
          <cell r="DA356"/>
          <cell r="DB356"/>
          <cell r="DC356"/>
          <cell r="DD356"/>
          <cell r="DE356"/>
          <cell r="DF356"/>
          <cell r="DG356"/>
          <cell r="DH356">
            <v>0</v>
          </cell>
          <cell r="DI356">
            <v>0</v>
          </cell>
          <cell r="DJ356">
            <v>0</v>
          </cell>
          <cell r="DK356">
            <v>0</v>
          </cell>
          <cell r="DL356">
            <v>0</v>
          </cell>
          <cell r="DM356">
            <v>0</v>
          </cell>
          <cell r="DN356">
            <v>0</v>
          </cell>
          <cell r="DO356">
            <v>0</v>
          </cell>
          <cell r="DP356">
            <v>0</v>
          </cell>
          <cell r="DQ356">
            <v>0</v>
          </cell>
          <cell r="DR356">
            <v>0</v>
          </cell>
          <cell r="DS356"/>
          <cell r="DT356"/>
          <cell r="DU356"/>
          <cell r="DV356"/>
          <cell r="DW356"/>
          <cell r="DX356"/>
          <cell r="DY356"/>
          <cell r="DZ356"/>
          <cell r="EA356"/>
          <cell r="EB356"/>
          <cell r="EC356"/>
          <cell r="ED356"/>
          <cell r="EE356"/>
          <cell r="EF356"/>
          <cell r="EG356">
            <v>3.5</v>
          </cell>
          <cell r="EH356">
            <v>3</v>
          </cell>
          <cell r="EI356">
            <v>3</v>
          </cell>
          <cell r="EJ356">
            <v>0</v>
          </cell>
          <cell r="EK356">
            <v>0</v>
          </cell>
          <cell r="EL356">
            <v>0</v>
          </cell>
          <cell r="EM356">
            <v>0</v>
          </cell>
          <cell r="EN356">
            <v>0</v>
          </cell>
          <cell r="EO356">
            <v>0</v>
          </cell>
          <cell r="EP356">
            <v>0</v>
          </cell>
          <cell r="EQ356">
            <v>0</v>
          </cell>
          <cell r="ER356">
            <v>0</v>
          </cell>
          <cell r="ES356"/>
          <cell r="ET356"/>
          <cell r="EU356"/>
          <cell r="EV356"/>
          <cell r="EW356"/>
          <cell r="EX356"/>
          <cell r="EY356"/>
          <cell r="EZ356"/>
          <cell r="FA356"/>
          <cell r="FB356"/>
          <cell r="FC356"/>
          <cell r="FD356"/>
          <cell r="FE356">
            <v>3.5</v>
          </cell>
          <cell r="FF356">
            <v>3</v>
          </cell>
          <cell r="FG356">
            <v>3</v>
          </cell>
          <cell r="FH356">
            <v>0</v>
          </cell>
          <cell r="FI356">
            <v>0</v>
          </cell>
          <cell r="FJ356">
            <v>0</v>
          </cell>
          <cell r="FK356">
            <v>0</v>
          </cell>
          <cell r="FL356">
            <v>0</v>
          </cell>
          <cell r="FM356">
            <v>0</v>
          </cell>
          <cell r="FN356">
            <v>0</v>
          </cell>
          <cell r="FO356">
            <v>0</v>
          </cell>
          <cell r="FP356">
            <v>0</v>
          </cell>
          <cell r="FQ356"/>
          <cell r="FR356"/>
          <cell r="FS356"/>
          <cell r="FT356"/>
          <cell r="FU356"/>
          <cell r="FV356"/>
          <cell r="FW356"/>
          <cell r="FX356"/>
          <cell r="FY356"/>
          <cell r="FZ356"/>
          <cell r="GA356"/>
          <cell r="GB356"/>
          <cell r="GC356">
            <v>3.5</v>
          </cell>
          <cell r="GD356">
            <v>3</v>
          </cell>
          <cell r="GE356">
            <v>3</v>
          </cell>
          <cell r="GF356">
            <v>0</v>
          </cell>
          <cell r="GG356">
            <v>0</v>
          </cell>
          <cell r="GH356">
            <v>0</v>
          </cell>
          <cell r="GI356">
            <v>0</v>
          </cell>
          <cell r="GJ356">
            <v>0</v>
          </cell>
          <cell r="GK356">
            <v>0</v>
          </cell>
          <cell r="GL356">
            <v>0</v>
          </cell>
          <cell r="GM356">
            <v>0</v>
          </cell>
          <cell r="GN356">
            <v>0</v>
          </cell>
          <cell r="GO356"/>
          <cell r="GP356">
            <v>0</v>
          </cell>
          <cell r="GQ356">
            <v>0</v>
          </cell>
          <cell r="GR356">
            <v>0</v>
          </cell>
          <cell r="GS356"/>
          <cell r="GT356"/>
          <cell r="GU356"/>
          <cell r="GV356"/>
          <cell r="GW356"/>
          <cell r="GX356"/>
          <cell r="GY356"/>
          <cell r="GZ356"/>
          <cell r="HA356"/>
          <cell r="HB356"/>
          <cell r="HC356">
            <v>0</v>
          </cell>
          <cell r="HD356">
            <v>0</v>
          </cell>
          <cell r="HE356">
            <v>0</v>
          </cell>
          <cell r="HF356">
            <v>0</v>
          </cell>
          <cell r="HG356">
            <v>0</v>
          </cell>
          <cell r="HH356">
            <v>0</v>
          </cell>
          <cell r="HI356">
            <v>0</v>
          </cell>
          <cell r="HJ356"/>
          <cell r="HK356"/>
          <cell r="HL356"/>
          <cell r="HM356"/>
          <cell r="HN356"/>
          <cell r="HO356">
            <v>0</v>
          </cell>
          <cell r="HP356">
            <v>0</v>
          </cell>
          <cell r="HQ356">
            <v>0</v>
          </cell>
          <cell r="HR356">
            <v>0</v>
          </cell>
          <cell r="HS356">
            <v>19497</v>
          </cell>
          <cell r="HT356"/>
          <cell r="HU356">
            <v>0</v>
          </cell>
          <cell r="HV356"/>
          <cell r="HW356">
            <v>0</v>
          </cell>
          <cell r="HX356"/>
          <cell r="HY356">
            <v>0</v>
          </cell>
          <cell r="HZ356">
            <v>421704.8</v>
          </cell>
          <cell r="IA356">
            <v>0</v>
          </cell>
          <cell r="IB356">
            <v>0</v>
          </cell>
          <cell r="IC356">
            <v>0</v>
          </cell>
          <cell r="ID356">
            <v>0</v>
          </cell>
          <cell r="IE356">
            <v>0</v>
          </cell>
          <cell r="IF356">
            <v>0</v>
          </cell>
          <cell r="IG356">
            <v>0</v>
          </cell>
          <cell r="IH356">
            <v>0</v>
          </cell>
          <cell r="II356">
            <v>0</v>
          </cell>
          <cell r="IJ356"/>
          <cell r="IK356"/>
          <cell r="IL356"/>
          <cell r="IM356">
            <v>0</v>
          </cell>
          <cell r="IN356">
            <v>2800</v>
          </cell>
        </row>
        <row r="357">
          <cell r="A357">
            <v>354</v>
          </cell>
          <cell r="B357" t="str">
            <v>Ahmedabad</v>
          </cell>
          <cell r="C357" t="str">
            <v>GUJARAT</v>
          </cell>
          <cell r="D357" t="str">
            <v>West</v>
          </cell>
          <cell r="E357" t="str">
            <v>HARGOVANDAS BECHARDAS PATEL</v>
          </cell>
          <cell r="F357"/>
          <cell r="G357"/>
          <cell r="H357">
            <v>0.3</v>
          </cell>
          <cell r="I357"/>
          <cell r="J357" t="str">
            <v>Low</v>
          </cell>
          <cell r="K357"/>
          <cell r="L357"/>
          <cell r="M357"/>
          <cell r="N357"/>
          <cell r="O357"/>
          <cell r="P357"/>
          <cell r="Q357"/>
          <cell r="R357"/>
          <cell r="S357"/>
          <cell r="T357"/>
          <cell r="U357">
            <v>0</v>
          </cell>
          <cell r="V357">
            <v>0</v>
          </cell>
          <cell r="W357">
            <v>0</v>
          </cell>
          <cell r="X357">
            <v>0</v>
          </cell>
          <cell r="Y357" t="str">
            <v/>
          </cell>
          <cell r="Z357" t="str">
            <v/>
          </cell>
          <cell r="AA357" t="str">
            <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cell r="AY357"/>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cell r="BW357"/>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0</v>
          </cell>
          <cell r="CQ357">
            <v>0</v>
          </cell>
          <cell r="CR357">
            <v>0</v>
          </cell>
          <cell r="CS357">
            <v>0</v>
          </cell>
          <cell r="CT357">
            <v>0</v>
          </cell>
          <cell r="CU357"/>
          <cell r="CV357"/>
          <cell r="CW357"/>
          <cell r="CX357"/>
          <cell r="CY357"/>
          <cell r="CZ357"/>
          <cell r="DA357"/>
          <cell r="DB357"/>
          <cell r="DC357"/>
          <cell r="DD357"/>
          <cell r="DE357"/>
          <cell r="DF357"/>
          <cell r="DG357"/>
          <cell r="DH357">
            <v>0</v>
          </cell>
          <cell r="DI357">
            <v>0</v>
          </cell>
          <cell r="DJ357">
            <v>0</v>
          </cell>
          <cell r="DK357">
            <v>0</v>
          </cell>
          <cell r="DL357">
            <v>0</v>
          </cell>
          <cell r="DM357">
            <v>0</v>
          </cell>
          <cell r="DN357">
            <v>0</v>
          </cell>
          <cell r="DO357">
            <v>0</v>
          </cell>
          <cell r="DP357">
            <v>0</v>
          </cell>
          <cell r="DQ357">
            <v>0</v>
          </cell>
          <cell r="DR357">
            <v>0</v>
          </cell>
          <cell r="DS357"/>
          <cell r="DT357"/>
          <cell r="DU357"/>
          <cell r="DV357"/>
          <cell r="DW357"/>
          <cell r="DX357"/>
          <cell r="DY357"/>
          <cell r="DZ357"/>
          <cell r="EA357"/>
          <cell r="EB357"/>
          <cell r="EC357"/>
          <cell r="ED357"/>
          <cell r="EE357"/>
          <cell r="EF357"/>
          <cell r="EG357">
            <v>3</v>
          </cell>
          <cell r="EH357">
            <v>2</v>
          </cell>
          <cell r="EI357">
            <v>1</v>
          </cell>
          <cell r="EJ357">
            <v>0</v>
          </cell>
          <cell r="EK357">
            <v>0</v>
          </cell>
          <cell r="EL357">
            <v>0</v>
          </cell>
          <cell r="EM357">
            <v>0</v>
          </cell>
          <cell r="EN357">
            <v>0</v>
          </cell>
          <cell r="EO357">
            <v>0</v>
          </cell>
          <cell r="EP357">
            <v>0</v>
          </cell>
          <cell r="EQ357">
            <v>0</v>
          </cell>
          <cell r="ER357">
            <v>0</v>
          </cell>
          <cell r="ES357"/>
          <cell r="ET357"/>
          <cell r="EU357"/>
          <cell r="EV357"/>
          <cell r="EW357"/>
          <cell r="EX357"/>
          <cell r="EY357"/>
          <cell r="EZ357"/>
          <cell r="FA357"/>
          <cell r="FB357"/>
          <cell r="FC357"/>
          <cell r="FD357"/>
          <cell r="FE357">
            <v>3</v>
          </cell>
          <cell r="FF357">
            <v>2</v>
          </cell>
          <cell r="FG357">
            <v>1</v>
          </cell>
          <cell r="FH357">
            <v>0</v>
          </cell>
          <cell r="FI357">
            <v>0</v>
          </cell>
          <cell r="FJ357">
            <v>0</v>
          </cell>
          <cell r="FK357">
            <v>0</v>
          </cell>
          <cell r="FL357">
            <v>0</v>
          </cell>
          <cell r="FM357">
            <v>0</v>
          </cell>
          <cell r="FN357">
            <v>0</v>
          </cell>
          <cell r="FO357">
            <v>0</v>
          </cell>
          <cell r="FP357">
            <v>0</v>
          </cell>
          <cell r="FQ357"/>
          <cell r="FR357"/>
          <cell r="FS357"/>
          <cell r="FT357"/>
          <cell r="FU357"/>
          <cell r="FV357"/>
          <cell r="FW357"/>
          <cell r="FX357"/>
          <cell r="FY357"/>
          <cell r="FZ357"/>
          <cell r="GA357"/>
          <cell r="GB357"/>
          <cell r="GC357">
            <v>3</v>
          </cell>
          <cell r="GD357">
            <v>2</v>
          </cell>
          <cell r="GE357">
            <v>1</v>
          </cell>
          <cell r="GF357">
            <v>0</v>
          </cell>
          <cell r="GG357">
            <v>0</v>
          </cell>
          <cell r="GH357">
            <v>0</v>
          </cell>
          <cell r="GI357">
            <v>0</v>
          </cell>
          <cell r="GJ357">
            <v>0</v>
          </cell>
          <cell r="GK357">
            <v>0</v>
          </cell>
          <cell r="GL357">
            <v>0</v>
          </cell>
          <cell r="GM357">
            <v>0</v>
          </cell>
          <cell r="GN357">
            <v>0</v>
          </cell>
          <cell r="GO357"/>
          <cell r="GP357">
            <v>0</v>
          </cell>
          <cell r="GQ357"/>
          <cell r="GR357"/>
          <cell r="GS357"/>
          <cell r="GT357"/>
          <cell r="GU357"/>
          <cell r="GV357"/>
          <cell r="GW357"/>
          <cell r="GX357"/>
          <cell r="GY357"/>
          <cell r="GZ357"/>
          <cell r="HA357"/>
          <cell r="HB357"/>
          <cell r="HC357">
            <v>0</v>
          </cell>
          <cell r="HD357">
            <v>0</v>
          </cell>
          <cell r="HE357">
            <v>0</v>
          </cell>
          <cell r="HF357">
            <v>0</v>
          </cell>
          <cell r="HG357">
            <v>0</v>
          </cell>
          <cell r="HH357">
            <v>0</v>
          </cell>
          <cell r="HI357">
            <v>0</v>
          </cell>
          <cell r="HJ357"/>
          <cell r="HK357"/>
          <cell r="HL357"/>
          <cell r="HM357"/>
          <cell r="HN357"/>
          <cell r="HO357">
            <v>0</v>
          </cell>
          <cell r="HP357">
            <v>0</v>
          </cell>
          <cell r="HQ357"/>
          <cell r="HR357"/>
          <cell r="HS357"/>
          <cell r="HT357"/>
          <cell r="HU357"/>
          <cell r="HV357"/>
          <cell r="HW357"/>
          <cell r="HX357"/>
          <cell r="HY357"/>
          <cell r="HZ357"/>
          <cell r="IA357">
            <v>0</v>
          </cell>
          <cell r="IB357">
            <v>0</v>
          </cell>
          <cell r="IC357">
            <v>0</v>
          </cell>
          <cell r="ID357">
            <v>0</v>
          </cell>
          <cell r="IE357">
            <v>0</v>
          </cell>
          <cell r="IF357">
            <v>0</v>
          </cell>
          <cell r="IG357">
            <v>0</v>
          </cell>
          <cell r="IH357">
            <v>0</v>
          </cell>
          <cell r="II357">
            <v>0</v>
          </cell>
          <cell r="IJ357"/>
          <cell r="IK357"/>
          <cell r="IL357"/>
          <cell r="IM357">
            <v>0</v>
          </cell>
          <cell r="IN357"/>
        </row>
        <row r="358">
          <cell r="A358">
            <v>355</v>
          </cell>
          <cell r="B358" t="str">
            <v>Amreli</v>
          </cell>
          <cell r="C358" t="str">
            <v>GUJARAT</v>
          </cell>
          <cell r="D358" t="str">
            <v>West</v>
          </cell>
          <cell r="E358" t="str">
            <v>ARS INFRA</v>
          </cell>
          <cell r="F358"/>
          <cell r="G358"/>
          <cell r="H358">
            <v>0.3</v>
          </cell>
          <cell r="I358"/>
          <cell r="J358" t="str">
            <v>Low</v>
          </cell>
          <cell r="K358"/>
          <cell r="L358"/>
          <cell r="M358"/>
          <cell r="N358"/>
          <cell r="O358"/>
          <cell r="P358"/>
          <cell r="Q358"/>
          <cell r="R358"/>
          <cell r="S358"/>
          <cell r="T358"/>
          <cell r="U358">
            <v>0</v>
          </cell>
          <cell r="V358">
            <v>0</v>
          </cell>
          <cell r="W358">
            <v>0</v>
          </cell>
          <cell r="X358">
            <v>0</v>
          </cell>
          <cell r="Y358" t="str">
            <v/>
          </cell>
          <cell r="Z358" t="str">
            <v/>
          </cell>
          <cell r="AA358" t="str">
            <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cell r="AY358"/>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cell r="BW358"/>
          <cell r="BX358">
            <v>0</v>
          </cell>
          <cell r="BY358">
            <v>0</v>
          </cell>
          <cell r="BZ358">
            <v>0</v>
          </cell>
          <cell r="CA358">
            <v>0</v>
          </cell>
          <cell r="CB358">
            <v>0</v>
          </cell>
          <cell r="CC358">
            <v>0</v>
          </cell>
          <cell r="CD358">
            <v>0</v>
          </cell>
          <cell r="CE358">
            <v>0</v>
          </cell>
          <cell r="CF358">
            <v>0</v>
          </cell>
          <cell r="CG358">
            <v>0</v>
          </cell>
          <cell r="CH358">
            <v>0</v>
          </cell>
          <cell r="CI358">
            <v>0</v>
          </cell>
          <cell r="CJ358">
            <v>0</v>
          </cell>
          <cell r="CK358">
            <v>0</v>
          </cell>
          <cell r="CL358">
            <v>0</v>
          </cell>
          <cell r="CM358">
            <v>0</v>
          </cell>
          <cell r="CN358">
            <v>0</v>
          </cell>
          <cell r="CO358">
            <v>0</v>
          </cell>
          <cell r="CP358">
            <v>0</v>
          </cell>
          <cell r="CQ358">
            <v>0</v>
          </cell>
          <cell r="CR358">
            <v>0</v>
          </cell>
          <cell r="CS358">
            <v>0</v>
          </cell>
          <cell r="CT358">
            <v>0</v>
          </cell>
          <cell r="CU358"/>
          <cell r="CV358"/>
          <cell r="CW358"/>
          <cell r="CX358"/>
          <cell r="CY358"/>
          <cell r="CZ358"/>
          <cell r="DA358"/>
          <cell r="DB358"/>
          <cell r="DC358"/>
          <cell r="DD358"/>
          <cell r="DE358"/>
          <cell r="DF358"/>
          <cell r="DG358"/>
          <cell r="DH358">
            <v>0</v>
          </cell>
          <cell r="DI358">
            <v>0</v>
          </cell>
          <cell r="DJ358">
            <v>0</v>
          </cell>
          <cell r="DK358">
            <v>0</v>
          </cell>
          <cell r="DL358">
            <v>0</v>
          </cell>
          <cell r="DM358">
            <v>0</v>
          </cell>
          <cell r="DN358">
            <v>0</v>
          </cell>
          <cell r="DO358">
            <v>0</v>
          </cell>
          <cell r="DP358">
            <v>0</v>
          </cell>
          <cell r="DQ358">
            <v>0</v>
          </cell>
          <cell r="DR358">
            <v>0</v>
          </cell>
          <cell r="DS358"/>
          <cell r="DT358"/>
          <cell r="DU358"/>
          <cell r="DV358"/>
          <cell r="DW358"/>
          <cell r="DX358"/>
          <cell r="DY358"/>
          <cell r="DZ358"/>
          <cell r="EA358"/>
          <cell r="EB358"/>
          <cell r="EC358"/>
          <cell r="ED358"/>
          <cell r="EE358"/>
          <cell r="EF358"/>
          <cell r="EG358">
            <v>23.866666666666667</v>
          </cell>
          <cell r="EH358">
            <v>26.036363636363635</v>
          </cell>
          <cell r="EI358">
            <v>21.454545454545453</v>
          </cell>
          <cell r="EJ358">
            <v>0</v>
          </cell>
          <cell r="EK358">
            <v>0</v>
          </cell>
          <cell r="EL358">
            <v>0</v>
          </cell>
          <cell r="EM358">
            <v>0</v>
          </cell>
          <cell r="EN358">
            <v>0</v>
          </cell>
          <cell r="EO358">
            <v>0</v>
          </cell>
          <cell r="EP358">
            <v>0</v>
          </cell>
          <cell r="EQ358">
            <v>0</v>
          </cell>
          <cell r="ER358">
            <v>0</v>
          </cell>
          <cell r="ES358"/>
          <cell r="ET358"/>
          <cell r="EU358"/>
          <cell r="EV358"/>
          <cell r="EW358"/>
          <cell r="EX358"/>
          <cell r="EY358"/>
          <cell r="EZ358"/>
          <cell r="FA358"/>
          <cell r="FB358"/>
          <cell r="FC358"/>
          <cell r="FD358"/>
          <cell r="FE358">
            <v>29.6</v>
          </cell>
          <cell r="FF358">
            <v>27.127272727272725</v>
          </cell>
          <cell r="FG358">
            <v>27.127272727272725</v>
          </cell>
          <cell r="FH358">
            <v>0</v>
          </cell>
          <cell r="FI358">
            <v>0</v>
          </cell>
          <cell r="FJ358">
            <v>0</v>
          </cell>
          <cell r="FK358">
            <v>0</v>
          </cell>
          <cell r="FL358">
            <v>0</v>
          </cell>
          <cell r="FM358">
            <v>0</v>
          </cell>
          <cell r="FN358">
            <v>0</v>
          </cell>
          <cell r="FO358">
            <v>0</v>
          </cell>
          <cell r="FP358">
            <v>0</v>
          </cell>
          <cell r="FQ358"/>
          <cell r="FR358"/>
          <cell r="FS358"/>
          <cell r="FT358"/>
          <cell r="FU358"/>
          <cell r="FV358"/>
          <cell r="FW358"/>
          <cell r="FX358"/>
          <cell r="FY358"/>
          <cell r="FZ358"/>
          <cell r="GA358"/>
          <cell r="GB358"/>
          <cell r="GC358">
            <v>30.711111111111112</v>
          </cell>
          <cell r="GD358">
            <v>31.709090909090911</v>
          </cell>
          <cell r="GE358">
            <v>28.218181818181815</v>
          </cell>
          <cell r="GF358">
            <v>0</v>
          </cell>
          <cell r="GG358">
            <v>0</v>
          </cell>
          <cell r="GH358">
            <v>0</v>
          </cell>
          <cell r="GI358">
            <v>0</v>
          </cell>
          <cell r="GJ358">
            <v>0</v>
          </cell>
          <cell r="GK358">
            <v>0</v>
          </cell>
          <cell r="GL358">
            <v>0</v>
          </cell>
          <cell r="GM358">
            <v>0</v>
          </cell>
          <cell r="GN358">
            <v>0</v>
          </cell>
          <cell r="GO358"/>
          <cell r="GP358">
            <v>0</v>
          </cell>
          <cell r="GQ358"/>
          <cell r="GR358"/>
          <cell r="GS358"/>
          <cell r="GT358"/>
          <cell r="GU358"/>
          <cell r="GV358"/>
          <cell r="GW358"/>
          <cell r="GX358"/>
          <cell r="GY358"/>
          <cell r="GZ358"/>
          <cell r="HA358"/>
          <cell r="HB358"/>
          <cell r="HC358">
            <v>0</v>
          </cell>
          <cell r="HD358">
            <v>0</v>
          </cell>
          <cell r="HE358">
            <v>0</v>
          </cell>
          <cell r="HF358">
            <v>0</v>
          </cell>
          <cell r="HG358">
            <v>0</v>
          </cell>
          <cell r="HH358">
            <v>0</v>
          </cell>
          <cell r="HI358">
            <v>0</v>
          </cell>
          <cell r="HJ358"/>
          <cell r="HK358"/>
          <cell r="HL358"/>
          <cell r="HM358"/>
          <cell r="HN358"/>
          <cell r="HO358">
            <v>0</v>
          </cell>
          <cell r="HP358">
            <v>0</v>
          </cell>
          <cell r="HQ358"/>
          <cell r="HR358"/>
          <cell r="HS358"/>
          <cell r="HT358"/>
          <cell r="HU358"/>
          <cell r="HV358"/>
          <cell r="HW358"/>
          <cell r="HX358"/>
          <cell r="HY358"/>
          <cell r="HZ358"/>
          <cell r="IA358">
            <v>0</v>
          </cell>
          <cell r="IB358">
            <v>0</v>
          </cell>
          <cell r="IC358">
            <v>0</v>
          </cell>
          <cell r="ID358">
            <v>0</v>
          </cell>
          <cell r="IE358">
            <v>0</v>
          </cell>
          <cell r="IF358">
            <v>0</v>
          </cell>
          <cell r="IG358">
            <v>0</v>
          </cell>
          <cell r="IH358">
            <v>0</v>
          </cell>
          <cell r="II358">
            <v>0</v>
          </cell>
          <cell r="IJ358"/>
          <cell r="IK358"/>
          <cell r="IL358"/>
          <cell r="IM358">
            <v>0</v>
          </cell>
          <cell r="IN358"/>
        </row>
        <row r="359">
          <cell r="A359">
            <v>356</v>
          </cell>
          <cell r="B359" t="str">
            <v>Anand</v>
          </cell>
          <cell r="C359" t="str">
            <v>GUJARAT</v>
          </cell>
          <cell r="D359" t="str">
            <v>West</v>
          </cell>
          <cell r="E359"/>
          <cell r="F359"/>
          <cell r="G359"/>
          <cell r="H359">
            <v>0.3</v>
          </cell>
          <cell r="I359"/>
          <cell r="J359" t="str">
            <v>Low</v>
          </cell>
          <cell r="K359"/>
          <cell r="L359"/>
          <cell r="M359"/>
          <cell r="N359"/>
          <cell r="O359"/>
          <cell r="P359"/>
          <cell r="Q359"/>
          <cell r="R359"/>
          <cell r="S359"/>
          <cell r="T359"/>
          <cell r="U359">
            <v>0</v>
          </cell>
          <cell r="V359">
            <v>0</v>
          </cell>
          <cell r="W359">
            <v>0</v>
          </cell>
          <cell r="X359">
            <v>0</v>
          </cell>
          <cell r="Y359" t="str">
            <v/>
          </cell>
          <cell r="Z359" t="str">
            <v/>
          </cell>
          <cell r="AA359" t="str">
            <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cell r="AY359"/>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cell r="BW359"/>
          <cell r="BX359">
            <v>0</v>
          </cell>
          <cell r="BY359">
            <v>0</v>
          </cell>
          <cell r="BZ359">
            <v>0</v>
          </cell>
          <cell r="CA359">
            <v>0</v>
          </cell>
          <cell r="CB359">
            <v>0</v>
          </cell>
          <cell r="CC359">
            <v>0</v>
          </cell>
          <cell r="CD359">
            <v>0</v>
          </cell>
          <cell r="CE359">
            <v>0</v>
          </cell>
          <cell r="CF359">
            <v>0</v>
          </cell>
          <cell r="CG359">
            <v>0</v>
          </cell>
          <cell r="CH359">
            <v>0</v>
          </cell>
          <cell r="CI359">
            <v>0</v>
          </cell>
          <cell r="CJ359">
            <v>0</v>
          </cell>
          <cell r="CK359">
            <v>0</v>
          </cell>
          <cell r="CL359">
            <v>0</v>
          </cell>
          <cell r="CM359">
            <v>0</v>
          </cell>
          <cell r="CN359">
            <v>0</v>
          </cell>
          <cell r="CO359">
            <v>0</v>
          </cell>
          <cell r="CP359">
            <v>0</v>
          </cell>
          <cell r="CQ359">
            <v>0</v>
          </cell>
          <cell r="CR359">
            <v>0</v>
          </cell>
          <cell r="CS359">
            <v>0</v>
          </cell>
          <cell r="CT359">
            <v>0</v>
          </cell>
          <cell r="CU359"/>
          <cell r="CV359"/>
          <cell r="CW359"/>
          <cell r="CX359"/>
          <cell r="CY359"/>
          <cell r="CZ359"/>
          <cell r="DA359"/>
          <cell r="DB359"/>
          <cell r="DC359"/>
          <cell r="DD359"/>
          <cell r="DE359"/>
          <cell r="DF359"/>
          <cell r="DG359"/>
          <cell r="DH359">
            <v>0</v>
          </cell>
          <cell r="DI359">
            <v>0</v>
          </cell>
          <cell r="DJ359">
            <v>0</v>
          </cell>
          <cell r="DK359">
            <v>0</v>
          </cell>
          <cell r="DL359">
            <v>0</v>
          </cell>
          <cell r="DM359">
            <v>0</v>
          </cell>
          <cell r="DN359">
            <v>0</v>
          </cell>
          <cell r="DO359">
            <v>0</v>
          </cell>
          <cell r="DP359">
            <v>0</v>
          </cell>
          <cell r="DQ359">
            <v>0</v>
          </cell>
          <cell r="DR359">
            <v>0</v>
          </cell>
          <cell r="DS359"/>
          <cell r="DT359"/>
          <cell r="DU359"/>
          <cell r="DV359"/>
          <cell r="DW359"/>
          <cell r="DX359"/>
          <cell r="DY359"/>
          <cell r="DZ359"/>
          <cell r="EA359"/>
          <cell r="EB359"/>
          <cell r="EC359"/>
          <cell r="ED359"/>
          <cell r="EE359"/>
          <cell r="EF359"/>
          <cell r="EG359">
            <v>10.25</v>
          </cell>
          <cell r="EH359">
            <v>11.375</v>
          </cell>
          <cell r="EI359">
            <v>12.25</v>
          </cell>
          <cell r="EJ359">
            <v>0</v>
          </cell>
          <cell r="EK359">
            <v>0</v>
          </cell>
          <cell r="EL359">
            <v>0</v>
          </cell>
          <cell r="EM359">
            <v>0</v>
          </cell>
          <cell r="EN359">
            <v>0</v>
          </cell>
          <cell r="EO359">
            <v>0</v>
          </cell>
          <cell r="EP359">
            <v>0</v>
          </cell>
          <cell r="EQ359">
            <v>0</v>
          </cell>
          <cell r="ER359">
            <v>0</v>
          </cell>
          <cell r="ES359"/>
          <cell r="ET359"/>
          <cell r="EU359"/>
          <cell r="EV359"/>
          <cell r="EW359"/>
          <cell r="EX359"/>
          <cell r="EY359"/>
          <cell r="EZ359"/>
          <cell r="FA359"/>
          <cell r="FB359"/>
          <cell r="FC359"/>
          <cell r="FD359"/>
          <cell r="FE359">
            <v>13.625</v>
          </cell>
          <cell r="FF359">
            <v>11.375</v>
          </cell>
          <cell r="FG359">
            <v>14.5</v>
          </cell>
          <cell r="FH359">
            <v>0</v>
          </cell>
          <cell r="FI359">
            <v>0</v>
          </cell>
          <cell r="FJ359">
            <v>0</v>
          </cell>
          <cell r="FK359">
            <v>0</v>
          </cell>
          <cell r="FL359">
            <v>0</v>
          </cell>
          <cell r="FM359">
            <v>0</v>
          </cell>
          <cell r="FN359">
            <v>0</v>
          </cell>
          <cell r="FO359">
            <v>0</v>
          </cell>
          <cell r="FP359">
            <v>0</v>
          </cell>
          <cell r="FQ359"/>
          <cell r="FR359"/>
          <cell r="FS359"/>
          <cell r="FT359"/>
          <cell r="FU359"/>
          <cell r="FV359"/>
          <cell r="FW359"/>
          <cell r="FX359"/>
          <cell r="FY359"/>
          <cell r="FZ359"/>
          <cell r="GA359"/>
          <cell r="GB359"/>
          <cell r="GC359">
            <v>14.75</v>
          </cell>
          <cell r="GD359">
            <v>13.625</v>
          </cell>
          <cell r="GE359">
            <v>14.5</v>
          </cell>
          <cell r="GF359">
            <v>0</v>
          </cell>
          <cell r="GG359">
            <v>0</v>
          </cell>
          <cell r="GH359">
            <v>0</v>
          </cell>
          <cell r="GI359">
            <v>0</v>
          </cell>
          <cell r="GJ359">
            <v>0</v>
          </cell>
          <cell r="GK359">
            <v>0</v>
          </cell>
          <cell r="GL359">
            <v>0</v>
          </cell>
          <cell r="GM359">
            <v>0</v>
          </cell>
          <cell r="GN359">
            <v>0</v>
          </cell>
          <cell r="GO359"/>
          <cell r="GP359">
            <v>0</v>
          </cell>
          <cell r="GQ359"/>
          <cell r="GR359"/>
          <cell r="GS359"/>
          <cell r="GT359"/>
          <cell r="GU359"/>
          <cell r="GV359"/>
          <cell r="GW359"/>
          <cell r="GX359"/>
          <cell r="GY359"/>
          <cell r="GZ359"/>
          <cell r="HA359"/>
          <cell r="HB359"/>
          <cell r="HC359">
            <v>0</v>
          </cell>
          <cell r="HD359">
            <v>0</v>
          </cell>
          <cell r="HE359">
            <v>0</v>
          </cell>
          <cell r="HF359">
            <v>0</v>
          </cell>
          <cell r="HG359">
            <v>0</v>
          </cell>
          <cell r="HH359">
            <v>0</v>
          </cell>
          <cell r="HI359">
            <v>0</v>
          </cell>
          <cell r="HJ359"/>
          <cell r="HK359"/>
          <cell r="HL359"/>
          <cell r="HM359"/>
          <cell r="HN359"/>
          <cell r="HO359">
            <v>0</v>
          </cell>
          <cell r="HP359">
            <v>0</v>
          </cell>
          <cell r="HQ359"/>
          <cell r="HR359"/>
          <cell r="HS359"/>
          <cell r="HT359"/>
          <cell r="HU359"/>
          <cell r="HV359"/>
          <cell r="HW359"/>
          <cell r="HX359"/>
          <cell r="HY359"/>
          <cell r="HZ359"/>
          <cell r="IA359">
            <v>0</v>
          </cell>
          <cell r="IB359">
            <v>0</v>
          </cell>
          <cell r="IC359">
            <v>0</v>
          </cell>
          <cell r="ID359">
            <v>0</v>
          </cell>
          <cell r="IE359">
            <v>0</v>
          </cell>
          <cell r="IF359">
            <v>0</v>
          </cell>
          <cell r="IG359">
            <v>0</v>
          </cell>
          <cell r="IH359">
            <v>0</v>
          </cell>
          <cell r="II359">
            <v>0</v>
          </cell>
          <cell r="IJ359"/>
          <cell r="IK359"/>
          <cell r="IL359"/>
          <cell r="IM359">
            <v>0</v>
          </cell>
          <cell r="IN359"/>
        </row>
        <row r="360">
          <cell r="A360">
            <v>357</v>
          </cell>
          <cell r="B360" t="str">
            <v>Aravalli</v>
          </cell>
          <cell r="C360" t="str">
            <v>GUJARAT</v>
          </cell>
          <cell r="D360" t="str">
            <v>West</v>
          </cell>
          <cell r="E360" t="str">
            <v>HARGOVANDAS BECHARDAS PATEL</v>
          </cell>
          <cell r="F360"/>
          <cell r="G360"/>
          <cell r="H360">
            <v>0.3</v>
          </cell>
          <cell r="I360"/>
          <cell r="J360" t="str">
            <v>Low</v>
          </cell>
          <cell r="K360"/>
          <cell r="L360"/>
          <cell r="M360"/>
          <cell r="N360"/>
          <cell r="O360"/>
          <cell r="P360"/>
          <cell r="Q360"/>
          <cell r="R360"/>
          <cell r="S360"/>
          <cell r="T360"/>
          <cell r="U360">
            <v>0</v>
          </cell>
          <cell r="V360">
            <v>0</v>
          </cell>
          <cell r="W360">
            <v>0</v>
          </cell>
          <cell r="X360">
            <v>0</v>
          </cell>
          <cell r="Y360" t="str">
            <v/>
          </cell>
          <cell r="Z360" t="str">
            <v/>
          </cell>
          <cell r="AA360" t="str">
            <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cell r="AY360"/>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cell r="BW360"/>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v>0</v>
          </cell>
          <cell r="CM360">
            <v>0</v>
          </cell>
          <cell r="CN360">
            <v>0</v>
          </cell>
          <cell r="CO360">
            <v>0</v>
          </cell>
          <cell r="CP360">
            <v>0</v>
          </cell>
          <cell r="CQ360">
            <v>0</v>
          </cell>
          <cell r="CR360">
            <v>0</v>
          </cell>
          <cell r="CS360">
            <v>0</v>
          </cell>
          <cell r="CT360">
            <v>0</v>
          </cell>
          <cell r="CU360"/>
          <cell r="CV360"/>
          <cell r="CW360"/>
          <cell r="CX360"/>
          <cell r="CY360"/>
          <cell r="CZ360"/>
          <cell r="DA360"/>
          <cell r="DB360"/>
          <cell r="DC360"/>
          <cell r="DD360"/>
          <cell r="DE360"/>
          <cell r="DF360"/>
          <cell r="DG360"/>
          <cell r="DH360">
            <v>0</v>
          </cell>
          <cell r="DI360">
            <v>0</v>
          </cell>
          <cell r="DJ360">
            <v>0</v>
          </cell>
          <cell r="DK360">
            <v>0</v>
          </cell>
          <cell r="DL360">
            <v>0</v>
          </cell>
          <cell r="DM360">
            <v>0</v>
          </cell>
          <cell r="DN360">
            <v>0</v>
          </cell>
          <cell r="DO360">
            <v>0</v>
          </cell>
          <cell r="DP360">
            <v>0</v>
          </cell>
          <cell r="DQ360">
            <v>0</v>
          </cell>
          <cell r="DR360">
            <v>0</v>
          </cell>
          <cell r="DS360"/>
          <cell r="DT360"/>
          <cell r="DU360"/>
          <cell r="DV360"/>
          <cell r="DW360"/>
          <cell r="DX360"/>
          <cell r="DY360"/>
          <cell r="DZ360"/>
          <cell r="EA360"/>
          <cell r="EB360"/>
          <cell r="EC360"/>
          <cell r="ED360"/>
          <cell r="EE360"/>
          <cell r="EF360"/>
          <cell r="EG360">
            <v>5.5</v>
          </cell>
          <cell r="EH360">
            <v>5.666666666666667</v>
          </cell>
          <cell r="EI360">
            <v>3.5</v>
          </cell>
          <cell r="EJ360">
            <v>0</v>
          </cell>
          <cell r="EK360">
            <v>0</v>
          </cell>
          <cell r="EL360">
            <v>0</v>
          </cell>
          <cell r="EM360">
            <v>0</v>
          </cell>
          <cell r="EN360">
            <v>0</v>
          </cell>
          <cell r="EO360">
            <v>0</v>
          </cell>
          <cell r="EP360">
            <v>0</v>
          </cell>
          <cell r="EQ360">
            <v>0</v>
          </cell>
          <cell r="ER360">
            <v>0</v>
          </cell>
          <cell r="ES360"/>
          <cell r="ET360"/>
          <cell r="EU360"/>
          <cell r="EV360"/>
          <cell r="EW360"/>
          <cell r="EX360"/>
          <cell r="EY360"/>
          <cell r="EZ360"/>
          <cell r="FA360"/>
          <cell r="FB360"/>
          <cell r="FC360"/>
          <cell r="FD360"/>
          <cell r="FE360">
            <v>5.5</v>
          </cell>
          <cell r="FF360">
            <v>5.666666666666667</v>
          </cell>
          <cell r="FG360">
            <v>5</v>
          </cell>
          <cell r="FH360">
            <v>0</v>
          </cell>
          <cell r="FI360">
            <v>0</v>
          </cell>
          <cell r="FJ360">
            <v>0</v>
          </cell>
          <cell r="FK360">
            <v>0</v>
          </cell>
          <cell r="FL360">
            <v>0</v>
          </cell>
          <cell r="FM360">
            <v>0</v>
          </cell>
          <cell r="FN360">
            <v>0</v>
          </cell>
          <cell r="FO360">
            <v>0</v>
          </cell>
          <cell r="FP360">
            <v>0</v>
          </cell>
          <cell r="FQ360"/>
          <cell r="FR360"/>
          <cell r="FS360"/>
          <cell r="FT360"/>
          <cell r="FU360"/>
          <cell r="FV360"/>
          <cell r="FW360"/>
          <cell r="FX360"/>
          <cell r="FY360"/>
          <cell r="FZ360"/>
          <cell r="GA360"/>
          <cell r="GB360"/>
          <cell r="GC360">
            <v>5.5</v>
          </cell>
          <cell r="GD360">
            <v>5.666666666666667</v>
          </cell>
          <cell r="GE360">
            <v>5</v>
          </cell>
          <cell r="GF360">
            <v>0</v>
          </cell>
          <cell r="GG360">
            <v>0</v>
          </cell>
          <cell r="GH360">
            <v>0</v>
          </cell>
          <cell r="GI360">
            <v>0</v>
          </cell>
          <cell r="GJ360">
            <v>0</v>
          </cell>
          <cell r="GK360">
            <v>0</v>
          </cell>
          <cell r="GL360">
            <v>0</v>
          </cell>
          <cell r="GM360">
            <v>0</v>
          </cell>
          <cell r="GN360">
            <v>0</v>
          </cell>
          <cell r="GO360"/>
          <cell r="GP360">
            <v>0</v>
          </cell>
          <cell r="GQ360"/>
          <cell r="GR360"/>
          <cell r="GS360"/>
          <cell r="GT360"/>
          <cell r="GU360"/>
          <cell r="GV360"/>
          <cell r="GW360"/>
          <cell r="GX360"/>
          <cell r="GY360"/>
          <cell r="GZ360"/>
          <cell r="HA360"/>
          <cell r="HB360"/>
          <cell r="HC360">
            <v>0</v>
          </cell>
          <cell r="HD360">
            <v>0</v>
          </cell>
          <cell r="HE360">
            <v>0</v>
          </cell>
          <cell r="HF360">
            <v>0</v>
          </cell>
          <cell r="HG360">
            <v>0</v>
          </cell>
          <cell r="HH360">
            <v>0</v>
          </cell>
          <cell r="HI360">
            <v>0</v>
          </cell>
          <cell r="HJ360"/>
          <cell r="HK360"/>
          <cell r="HL360"/>
          <cell r="HM360"/>
          <cell r="HN360"/>
          <cell r="HO360">
            <v>0</v>
          </cell>
          <cell r="HP360">
            <v>0</v>
          </cell>
          <cell r="HQ360"/>
          <cell r="HR360"/>
          <cell r="HS360"/>
          <cell r="HT360"/>
          <cell r="HU360"/>
          <cell r="HV360"/>
          <cell r="HW360"/>
          <cell r="HX360"/>
          <cell r="HY360"/>
          <cell r="HZ360"/>
          <cell r="IA360">
            <v>0</v>
          </cell>
          <cell r="IB360">
            <v>0</v>
          </cell>
          <cell r="IC360">
            <v>0</v>
          </cell>
          <cell r="ID360">
            <v>0</v>
          </cell>
          <cell r="IE360">
            <v>0</v>
          </cell>
          <cell r="IF360">
            <v>0</v>
          </cell>
          <cell r="IG360">
            <v>0</v>
          </cell>
          <cell r="IH360">
            <v>0</v>
          </cell>
          <cell r="II360">
            <v>0</v>
          </cell>
          <cell r="IJ360"/>
          <cell r="IK360"/>
          <cell r="IL360"/>
          <cell r="IM360">
            <v>0</v>
          </cell>
          <cell r="IN360"/>
        </row>
        <row r="361">
          <cell r="A361">
            <v>358</v>
          </cell>
          <cell r="B361" t="str">
            <v>Banaskantha</v>
          </cell>
          <cell r="C361" t="str">
            <v>GUJARAT</v>
          </cell>
          <cell r="D361" t="str">
            <v>West</v>
          </cell>
          <cell r="E361" t="str">
            <v>HARGOVANDAS BECHARDAS PATEL</v>
          </cell>
          <cell r="F361"/>
          <cell r="G361"/>
          <cell r="H361">
            <v>0.3</v>
          </cell>
          <cell r="I361"/>
          <cell r="J361" t="str">
            <v>Low</v>
          </cell>
          <cell r="K361"/>
          <cell r="L361"/>
          <cell r="M361"/>
          <cell r="N361"/>
          <cell r="O361"/>
          <cell r="P361"/>
          <cell r="Q361"/>
          <cell r="R361"/>
          <cell r="S361"/>
          <cell r="T361"/>
          <cell r="U361">
            <v>0</v>
          </cell>
          <cell r="V361">
            <v>0</v>
          </cell>
          <cell r="W361">
            <v>0</v>
          </cell>
          <cell r="X361">
            <v>0</v>
          </cell>
          <cell r="Y361" t="str">
            <v/>
          </cell>
          <cell r="Z361" t="str">
            <v/>
          </cell>
          <cell r="AA361" t="str">
            <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cell r="AY361"/>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cell r="BW361"/>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v>0</v>
          </cell>
          <cell r="CM361">
            <v>0</v>
          </cell>
          <cell r="CN361">
            <v>0</v>
          </cell>
          <cell r="CO361">
            <v>0</v>
          </cell>
          <cell r="CP361">
            <v>0</v>
          </cell>
          <cell r="CQ361">
            <v>0</v>
          </cell>
          <cell r="CR361">
            <v>0</v>
          </cell>
          <cell r="CS361">
            <v>0</v>
          </cell>
          <cell r="CT361">
            <v>0</v>
          </cell>
          <cell r="CU361"/>
          <cell r="CV361"/>
          <cell r="CW361"/>
          <cell r="CX361"/>
          <cell r="CY361"/>
          <cell r="CZ361"/>
          <cell r="DA361"/>
          <cell r="DB361"/>
          <cell r="DC361"/>
          <cell r="DD361"/>
          <cell r="DE361"/>
          <cell r="DF361"/>
          <cell r="DG361"/>
          <cell r="DH361">
            <v>0</v>
          </cell>
          <cell r="DI361">
            <v>0</v>
          </cell>
          <cell r="DJ361">
            <v>0</v>
          </cell>
          <cell r="DK361">
            <v>0</v>
          </cell>
          <cell r="DL361">
            <v>0</v>
          </cell>
          <cell r="DM361">
            <v>0</v>
          </cell>
          <cell r="DN361">
            <v>0</v>
          </cell>
          <cell r="DO361">
            <v>0</v>
          </cell>
          <cell r="DP361">
            <v>0</v>
          </cell>
          <cell r="DQ361">
            <v>0</v>
          </cell>
          <cell r="DR361">
            <v>0</v>
          </cell>
          <cell r="DS361"/>
          <cell r="DT361"/>
          <cell r="DU361"/>
          <cell r="DV361"/>
          <cell r="DW361"/>
          <cell r="DX361"/>
          <cell r="DY361"/>
          <cell r="DZ361"/>
          <cell r="EA361"/>
          <cell r="EB361"/>
          <cell r="EC361"/>
          <cell r="ED361"/>
          <cell r="EE361"/>
          <cell r="EF361"/>
          <cell r="EG361">
            <v>0</v>
          </cell>
          <cell r="EH361">
            <v>0</v>
          </cell>
          <cell r="EI361">
            <v>0</v>
          </cell>
          <cell r="EJ361">
            <v>0</v>
          </cell>
          <cell r="EK361">
            <v>0</v>
          </cell>
          <cell r="EL361">
            <v>0</v>
          </cell>
          <cell r="EM361">
            <v>0</v>
          </cell>
          <cell r="EN361">
            <v>0</v>
          </cell>
          <cell r="EO361">
            <v>0</v>
          </cell>
          <cell r="EP361">
            <v>0</v>
          </cell>
          <cell r="EQ361">
            <v>0</v>
          </cell>
          <cell r="ER361">
            <v>0</v>
          </cell>
          <cell r="ES361"/>
          <cell r="ET361"/>
          <cell r="EU361"/>
          <cell r="EV361"/>
          <cell r="EW361"/>
          <cell r="EX361"/>
          <cell r="EY361"/>
          <cell r="EZ361"/>
          <cell r="FA361"/>
          <cell r="FB361"/>
          <cell r="FC361"/>
          <cell r="FD361"/>
          <cell r="FE361">
            <v>0</v>
          </cell>
          <cell r="FF361">
            <v>0</v>
          </cell>
          <cell r="FG361">
            <v>0</v>
          </cell>
          <cell r="FH361">
            <v>0</v>
          </cell>
          <cell r="FI361">
            <v>0</v>
          </cell>
          <cell r="FJ361">
            <v>0</v>
          </cell>
          <cell r="FK361">
            <v>0</v>
          </cell>
          <cell r="FL361">
            <v>0</v>
          </cell>
          <cell r="FM361">
            <v>0</v>
          </cell>
          <cell r="FN361">
            <v>0</v>
          </cell>
          <cell r="FO361">
            <v>0</v>
          </cell>
          <cell r="FP361">
            <v>0</v>
          </cell>
          <cell r="FQ361"/>
          <cell r="FR361"/>
          <cell r="FS361"/>
          <cell r="FT361"/>
          <cell r="FU361"/>
          <cell r="FV361"/>
          <cell r="FW361"/>
          <cell r="FX361"/>
          <cell r="FY361"/>
          <cell r="FZ361"/>
          <cell r="GA361"/>
          <cell r="GB361"/>
          <cell r="GC361">
            <v>0</v>
          </cell>
          <cell r="GD361">
            <v>0</v>
          </cell>
          <cell r="GE361">
            <v>0</v>
          </cell>
          <cell r="GF361">
            <v>0</v>
          </cell>
          <cell r="GG361">
            <v>0</v>
          </cell>
          <cell r="GH361">
            <v>0</v>
          </cell>
          <cell r="GI361">
            <v>0</v>
          </cell>
          <cell r="GJ361">
            <v>0</v>
          </cell>
          <cell r="GK361">
            <v>0</v>
          </cell>
          <cell r="GL361">
            <v>0</v>
          </cell>
          <cell r="GM361">
            <v>0</v>
          </cell>
          <cell r="GN361">
            <v>0</v>
          </cell>
          <cell r="GO361"/>
          <cell r="GP361">
            <v>0</v>
          </cell>
          <cell r="GQ361"/>
          <cell r="GR361"/>
          <cell r="GS361"/>
          <cell r="GT361"/>
          <cell r="GU361"/>
          <cell r="GV361"/>
          <cell r="GW361"/>
          <cell r="GX361"/>
          <cell r="GY361"/>
          <cell r="GZ361"/>
          <cell r="HA361"/>
          <cell r="HB361"/>
          <cell r="HC361">
            <v>0</v>
          </cell>
          <cell r="HD361">
            <v>0</v>
          </cell>
          <cell r="HE361">
            <v>0</v>
          </cell>
          <cell r="HF361">
            <v>0</v>
          </cell>
          <cell r="HG361">
            <v>0</v>
          </cell>
          <cell r="HH361">
            <v>0</v>
          </cell>
          <cell r="HI361">
            <v>0</v>
          </cell>
          <cell r="HJ361"/>
          <cell r="HK361"/>
          <cell r="HL361"/>
          <cell r="HM361"/>
          <cell r="HN361"/>
          <cell r="HO361">
            <v>0</v>
          </cell>
          <cell r="HP361">
            <v>0</v>
          </cell>
          <cell r="HQ361"/>
          <cell r="HR361"/>
          <cell r="HS361"/>
          <cell r="HT361"/>
          <cell r="HU361"/>
          <cell r="HV361"/>
          <cell r="HW361"/>
          <cell r="HX361"/>
          <cell r="HY361"/>
          <cell r="HZ361"/>
          <cell r="IA361">
            <v>0</v>
          </cell>
          <cell r="IB361">
            <v>0</v>
          </cell>
          <cell r="IC361">
            <v>0</v>
          </cell>
          <cell r="ID361">
            <v>0</v>
          </cell>
          <cell r="IE361">
            <v>0</v>
          </cell>
          <cell r="IF361">
            <v>0</v>
          </cell>
          <cell r="IG361">
            <v>0</v>
          </cell>
          <cell r="IH361">
            <v>0</v>
          </cell>
          <cell r="II361">
            <v>0</v>
          </cell>
          <cell r="IJ361"/>
          <cell r="IK361"/>
          <cell r="IL361"/>
          <cell r="IM361">
            <v>0</v>
          </cell>
          <cell r="IN361"/>
        </row>
        <row r="362">
          <cell r="A362">
            <v>359</v>
          </cell>
          <cell r="B362" t="str">
            <v>Bharuch</v>
          </cell>
          <cell r="C362" t="str">
            <v>GUJARAT</v>
          </cell>
          <cell r="D362" t="str">
            <v>West</v>
          </cell>
          <cell r="E362"/>
          <cell r="F362"/>
          <cell r="G362"/>
          <cell r="H362">
            <v>0.3</v>
          </cell>
          <cell r="I362"/>
          <cell r="J362" t="str">
            <v>Low</v>
          </cell>
          <cell r="K362"/>
          <cell r="L362"/>
          <cell r="M362"/>
          <cell r="N362"/>
          <cell r="O362"/>
          <cell r="P362"/>
          <cell r="Q362"/>
          <cell r="R362"/>
          <cell r="S362"/>
          <cell r="T362"/>
          <cell r="U362">
            <v>0</v>
          </cell>
          <cell r="V362">
            <v>0</v>
          </cell>
          <cell r="W362">
            <v>0</v>
          </cell>
          <cell r="X362">
            <v>0</v>
          </cell>
          <cell r="Y362" t="str">
            <v/>
          </cell>
          <cell r="Z362" t="str">
            <v/>
          </cell>
          <cell r="AA362" t="str">
            <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cell r="AY362"/>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cell r="BW362"/>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v>0</v>
          </cell>
          <cell r="CM362">
            <v>0</v>
          </cell>
          <cell r="CN362">
            <v>0</v>
          </cell>
          <cell r="CO362">
            <v>0</v>
          </cell>
          <cell r="CP362">
            <v>0</v>
          </cell>
          <cell r="CQ362">
            <v>0</v>
          </cell>
          <cell r="CR362">
            <v>0</v>
          </cell>
          <cell r="CS362">
            <v>0</v>
          </cell>
          <cell r="CT362">
            <v>0</v>
          </cell>
          <cell r="CU362"/>
          <cell r="CV362"/>
          <cell r="CW362"/>
          <cell r="CX362"/>
          <cell r="CY362"/>
          <cell r="CZ362"/>
          <cell r="DA362"/>
          <cell r="DB362"/>
          <cell r="DC362"/>
          <cell r="DD362"/>
          <cell r="DE362"/>
          <cell r="DF362"/>
          <cell r="DG362"/>
          <cell r="DH362">
            <v>0</v>
          </cell>
          <cell r="DI362">
            <v>0</v>
          </cell>
          <cell r="DJ362">
            <v>0</v>
          </cell>
          <cell r="DK362">
            <v>0</v>
          </cell>
          <cell r="DL362">
            <v>0</v>
          </cell>
          <cell r="DM362">
            <v>0</v>
          </cell>
          <cell r="DN362">
            <v>0</v>
          </cell>
          <cell r="DO362">
            <v>0</v>
          </cell>
          <cell r="DP362">
            <v>0</v>
          </cell>
          <cell r="DQ362">
            <v>0</v>
          </cell>
          <cell r="DR362">
            <v>0</v>
          </cell>
          <cell r="DS362"/>
          <cell r="DT362"/>
          <cell r="DU362"/>
          <cell r="DV362"/>
          <cell r="DW362"/>
          <cell r="DX362"/>
          <cell r="DY362"/>
          <cell r="DZ362"/>
          <cell r="EA362"/>
          <cell r="EB362"/>
          <cell r="EC362"/>
          <cell r="ED362"/>
          <cell r="EE362"/>
          <cell r="EF362"/>
          <cell r="EG362">
            <v>6.333333333333333</v>
          </cell>
          <cell r="EH362">
            <v>3</v>
          </cell>
          <cell r="EI362">
            <v>4.333333333333333</v>
          </cell>
          <cell r="EJ362">
            <v>0</v>
          </cell>
          <cell r="EK362">
            <v>0</v>
          </cell>
          <cell r="EL362">
            <v>0</v>
          </cell>
          <cell r="EM362">
            <v>0</v>
          </cell>
          <cell r="EN362">
            <v>0</v>
          </cell>
          <cell r="EO362">
            <v>0</v>
          </cell>
          <cell r="EP362">
            <v>0</v>
          </cell>
          <cell r="EQ362">
            <v>0</v>
          </cell>
          <cell r="ER362">
            <v>0</v>
          </cell>
          <cell r="ES362"/>
          <cell r="ET362"/>
          <cell r="EU362"/>
          <cell r="EV362"/>
          <cell r="EW362"/>
          <cell r="EX362"/>
          <cell r="EY362"/>
          <cell r="EZ362"/>
          <cell r="FA362"/>
          <cell r="FB362"/>
          <cell r="FC362"/>
          <cell r="FD362"/>
          <cell r="FE362">
            <v>7.666666666666667</v>
          </cell>
          <cell r="FF362">
            <v>5.666666666666667</v>
          </cell>
          <cell r="FG362">
            <v>4.333333333333333</v>
          </cell>
          <cell r="FH362">
            <v>0</v>
          </cell>
          <cell r="FI362">
            <v>0</v>
          </cell>
          <cell r="FJ362">
            <v>0</v>
          </cell>
          <cell r="FK362">
            <v>0</v>
          </cell>
          <cell r="FL362">
            <v>0</v>
          </cell>
          <cell r="FM362">
            <v>0</v>
          </cell>
          <cell r="FN362">
            <v>0</v>
          </cell>
          <cell r="FO362">
            <v>0</v>
          </cell>
          <cell r="FP362">
            <v>0</v>
          </cell>
          <cell r="FQ362"/>
          <cell r="FR362"/>
          <cell r="FS362"/>
          <cell r="FT362"/>
          <cell r="FU362"/>
          <cell r="FV362"/>
          <cell r="FW362"/>
          <cell r="FX362"/>
          <cell r="FY362"/>
          <cell r="FZ362"/>
          <cell r="GA362"/>
          <cell r="GB362"/>
          <cell r="GC362">
            <v>7.666666666666667</v>
          </cell>
          <cell r="GD362">
            <v>7</v>
          </cell>
          <cell r="GE362">
            <v>5.666666666666667</v>
          </cell>
          <cell r="GF362">
            <v>0</v>
          </cell>
          <cell r="GG362">
            <v>0</v>
          </cell>
          <cell r="GH362">
            <v>0</v>
          </cell>
          <cell r="GI362">
            <v>0</v>
          </cell>
          <cell r="GJ362">
            <v>0</v>
          </cell>
          <cell r="GK362">
            <v>0</v>
          </cell>
          <cell r="GL362">
            <v>0</v>
          </cell>
          <cell r="GM362">
            <v>0</v>
          </cell>
          <cell r="GN362">
            <v>0</v>
          </cell>
          <cell r="GO362"/>
          <cell r="GP362">
            <v>0</v>
          </cell>
          <cell r="GQ362"/>
          <cell r="GR362"/>
          <cell r="GS362"/>
          <cell r="GT362"/>
          <cell r="GU362"/>
          <cell r="GV362"/>
          <cell r="GW362"/>
          <cell r="GX362"/>
          <cell r="GY362"/>
          <cell r="GZ362"/>
          <cell r="HA362"/>
          <cell r="HB362"/>
          <cell r="HC362">
            <v>0</v>
          </cell>
          <cell r="HD362">
            <v>0</v>
          </cell>
          <cell r="HE362">
            <v>0</v>
          </cell>
          <cell r="HF362">
            <v>0</v>
          </cell>
          <cell r="HG362">
            <v>0</v>
          </cell>
          <cell r="HH362">
            <v>0</v>
          </cell>
          <cell r="HI362">
            <v>0</v>
          </cell>
          <cell r="HJ362"/>
          <cell r="HK362"/>
          <cell r="HL362"/>
          <cell r="HM362"/>
          <cell r="HN362"/>
          <cell r="HO362">
            <v>0</v>
          </cell>
          <cell r="HP362">
            <v>0</v>
          </cell>
          <cell r="HQ362"/>
          <cell r="HR362"/>
          <cell r="HS362"/>
          <cell r="HT362"/>
          <cell r="HU362"/>
          <cell r="HV362"/>
          <cell r="HW362"/>
          <cell r="HX362"/>
          <cell r="HY362"/>
          <cell r="HZ362"/>
          <cell r="IA362">
            <v>0</v>
          </cell>
          <cell r="IB362">
            <v>0</v>
          </cell>
          <cell r="IC362">
            <v>0</v>
          </cell>
          <cell r="ID362">
            <v>0</v>
          </cell>
          <cell r="IE362">
            <v>0</v>
          </cell>
          <cell r="IF362">
            <v>0</v>
          </cell>
          <cell r="IG362">
            <v>0</v>
          </cell>
          <cell r="IH362">
            <v>0</v>
          </cell>
          <cell r="II362">
            <v>0</v>
          </cell>
          <cell r="IJ362"/>
          <cell r="IK362"/>
          <cell r="IL362"/>
          <cell r="IM362">
            <v>0</v>
          </cell>
          <cell r="IN362"/>
        </row>
        <row r="363">
          <cell r="A363">
            <v>360</v>
          </cell>
          <cell r="B363" t="str">
            <v>Bhavnagar</v>
          </cell>
          <cell r="C363" t="str">
            <v>GUJARAT</v>
          </cell>
          <cell r="D363" t="str">
            <v>West</v>
          </cell>
          <cell r="E363"/>
          <cell r="F363"/>
          <cell r="G363"/>
          <cell r="H363">
            <v>0.3</v>
          </cell>
          <cell r="I363"/>
          <cell r="J363" t="str">
            <v>Low</v>
          </cell>
          <cell r="K363"/>
          <cell r="L363"/>
          <cell r="M363"/>
          <cell r="N363"/>
          <cell r="O363"/>
          <cell r="P363"/>
          <cell r="Q363"/>
          <cell r="R363"/>
          <cell r="S363"/>
          <cell r="T363"/>
          <cell r="U363">
            <v>0</v>
          </cell>
          <cell r="V363">
            <v>0</v>
          </cell>
          <cell r="W363">
            <v>0</v>
          </cell>
          <cell r="X363">
            <v>0</v>
          </cell>
          <cell r="Y363" t="str">
            <v/>
          </cell>
          <cell r="Z363" t="str">
            <v/>
          </cell>
          <cell r="AA363" t="str">
            <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cell r="AY363"/>
          <cell r="AZ363">
            <v>0</v>
          </cell>
          <cell r="BA363">
            <v>0</v>
          </cell>
          <cell r="BB363">
            <v>0</v>
          </cell>
          <cell r="BC363">
            <v>0</v>
          </cell>
          <cell r="BD363">
            <v>0</v>
          </cell>
          <cell r="BE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cell r="BW363"/>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v>0</v>
          </cell>
          <cell r="CM363">
            <v>0</v>
          </cell>
          <cell r="CN363">
            <v>0</v>
          </cell>
          <cell r="CO363">
            <v>0</v>
          </cell>
          <cell r="CP363">
            <v>0</v>
          </cell>
          <cell r="CQ363">
            <v>0</v>
          </cell>
          <cell r="CR363">
            <v>0</v>
          </cell>
          <cell r="CS363">
            <v>0</v>
          </cell>
          <cell r="CT363">
            <v>0</v>
          </cell>
          <cell r="CU363"/>
          <cell r="CV363"/>
          <cell r="CW363"/>
          <cell r="CX363"/>
          <cell r="CY363"/>
          <cell r="CZ363"/>
          <cell r="DA363"/>
          <cell r="DB363"/>
          <cell r="DC363"/>
          <cell r="DD363"/>
          <cell r="DE363"/>
          <cell r="DF363"/>
          <cell r="DG363"/>
          <cell r="DH363">
            <v>0</v>
          </cell>
          <cell r="DI363">
            <v>0</v>
          </cell>
          <cell r="DJ363">
            <v>0</v>
          </cell>
          <cell r="DK363">
            <v>0</v>
          </cell>
          <cell r="DL363">
            <v>0</v>
          </cell>
          <cell r="DM363">
            <v>0</v>
          </cell>
          <cell r="DN363">
            <v>0</v>
          </cell>
          <cell r="DO363">
            <v>0</v>
          </cell>
          <cell r="DP363">
            <v>0</v>
          </cell>
          <cell r="DQ363">
            <v>0</v>
          </cell>
          <cell r="DR363">
            <v>0</v>
          </cell>
          <cell r="DS363"/>
          <cell r="DT363"/>
          <cell r="DU363"/>
          <cell r="DV363"/>
          <cell r="DW363"/>
          <cell r="DX363"/>
          <cell r="DY363"/>
          <cell r="DZ363"/>
          <cell r="EA363"/>
          <cell r="EB363"/>
          <cell r="EC363"/>
          <cell r="ED363"/>
          <cell r="EE363"/>
          <cell r="EF363"/>
          <cell r="EG363">
            <v>4.333333333333333</v>
          </cell>
          <cell r="EH363">
            <v>3</v>
          </cell>
          <cell r="EI363">
            <v>4.333333333333333</v>
          </cell>
          <cell r="EJ363">
            <v>0</v>
          </cell>
          <cell r="EK363">
            <v>0</v>
          </cell>
          <cell r="EL363">
            <v>0</v>
          </cell>
          <cell r="EM363">
            <v>0</v>
          </cell>
          <cell r="EN363">
            <v>0</v>
          </cell>
          <cell r="EO363">
            <v>0</v>
          </cell>
          <cell r="EP363">
            <v>0</v>
          </cell>
          <cell r="EQ363">
            <v>0</v>
          </cell>
          <cell r="ER363">
            <v>0</v>
          </cell>
          <cell r="ES363"/>
          <cell r="ET363"/>
          <cell r="EU363"/>
          <cell r="EV363"/>
          <cell r="EW363"/>
          <cell r="EX363"/>
          <cell r="EY363"/>
          <cell r="EZ363"/>
          <cell r="FA363"/>
          <cell r="FB363"/>
          <cell r="FC363"/>
          <cell r="FD363"/>
          <cell r="FE363">
            <v>4.333333333333333</v>
          </cell>
          <cell r="FF363">
            <v>4.333333333333333</v>
          </cell>
          <cell r="FG363">
            <v>4.333333333333333</v>
          </cell>
          <cell r="FH363">
            <v>0</v>
          </cell>
          <cell r="FI363">
            <v>0</v>
          </cell>
          <cell r="FJ363">
            <v>0</v>
          </cell>
          <cell r="FK363">
            <v>0</v>
          </cell>
          <cell r="FL363">
            <v>0</v>
          </cell>
          <cell r="FM363">
            <v>0</v>
          </cell>
          <cell r="FN363">
            <v>0</v>
          </cell>
          <cell r="FO363">
            <v>0</v>
          </cell>
          <cell r="FP363">
            <v>0</v>
          </cell>
          <cell r="FQ363"/>
          <cell r="FR363"/>
          <cell r="FS363"/>
          <cell r="FT363"/>
          <cell r="FU363"/>
          <cell r="FV363"/>
          <cell r="FW363"/>
          <cell r="FX363"/>
          <cell r="FY363"/>
          <cell r="FZ363"/>
          <cell r="GA363"/>
          <cell r="GB363"/>
          <cell r="GC363">
            <v>5.666666666666667</v>
          </cell>
          <cell r="GD363">
            <v>4.333333333333333</v>
          </cell>
          <cell r="GE363">
            <v>5.666666666666667</v>
          </cell>
          <cell r="GF363">
            <v>0</v>
          </cell>
          <cell r="GG363">
            <v>0</v>
          </cell>
          <cell r="GH363">
            <v>0</v>
          </cell>
          <cell r="GI363">
            <v>0</v>
          </cell>
          <cell r="GJ363">
            <v>0</v>
          </cell>
          <cell r="GK363">
            <v>0</v>
          </cell>
          <cell r="GL363">
            <v>0</v>
          </cell>
          <cell r="GM363">
            <v>0</v>
          </cell>
          <cell r="GN363">
            <v>0</v>
          </cell>
          <cell r="GO363"/>
          <cell r="GP363">
            <v>0</v>
          </cell>
          <cell r="GQ363"/>
          <cell r="GR363"/>
          <cell r="GS363"/>
          <cell r="GT363"/>
          <cell r="GU363"/>
          <cell r="GV363"/>
          <cell r="GW363"/>
          <cell r="GX363"/>
          <cell r="GY363"/>
          <cell r="GZ363"/>
          <cell r="HA363"/>
          <cell r="HB363"/>
          <cell r="HC363">
            <v>0</v>
          </cell>
          <cell r="HD363">
            <v>0</v>
          </cell>
          <cell r="HE363">
            <v>0</v>
          </cell>
          <cell r="HF363">
            <v>0</v>
          </cell>
          <cell r="HG363">
            <v>0</v>
          </cell>
          <cell r="HH363">
            <v>0</v>
          </cell>
          <cell r="HI363">
            <v>0</v>
          </cell>
          <cell r="HJ363"/>
          <cell r="HK363"/>
          <cell r="HL363"/>
          <cell r="HM363"/>
          <cell r="HN363"/>
          <cell r="HO363">
            <v>0</v>
          </cell>
          <cell r="HP363">
            <v>0</v>
          </cell>
          <cell r="HQ363"/>
          <cell r="HR363"/>
          <cell r="HS363"/>
          <cell r="HT363"/>
          <cell r="HU363"/>
          <cell r="HV363"/>
          <cell r="HW363"/>
          <cell r="HX363"/>
          <cell r="HY363"/>
          <cell r="HZ363"/>
          <cell r="IA363">
            <v>0</v>
          </cell>
          <cell r="IB363">
            <v>0</v>
          </cell>
          <cell r="IC363">
            <v>0</v>
          </cell>
          <cell r="ID363">
            <v>0</v>
          </cell>
          <cell r="IE363">
            <v>0</v>
          </cell>
          <cell r="IF363">
            <v>0</v>
          </cell>
          <cell r="IG363">
            <v>0</v>
          </cell>
          <cell r="IH363">
            <v>0</v>
          </cell>
          <cell r="II363">
            <v>0</v>
          </cell>
          <cell r="IJ363"/>
          <cell r="IK363"/>
          <cell r="IL363"/>
          <cell r="IM363">
            <v>0</v>
          </cell>
          <cell r="IN363"/>
        </row>
        <row r="364">
          <cell r="A364">
            <v>361</v>
          </cell>
          <cell r="B364" t="str">
            <v>Botad</v>
          </cell>
          <cell r="C364" t="str">
            <v>GUJARAT</v>
          </cell>
          <cell r="D364" t="str">
            <v>West</v>
          </cell>
          <cell r="E364" t="str">
            <v>ARS INFRA</v>
          </cell>
          <cell r="F364"/>
          <cell r="G364"/>
          <cell r="H364">
            <v>0.3</v>
          </cell>
          <cell r="I364"/>
          <cell r="J364" t="str">
            <v>Low</v>
          </cell>
          <cell r="K364"/>
          <cell r="L364"/>
          <cell r="M364"/>
          <cell r="N364"/>
          <cell r="O364"/>
          <cell r="P364"/>
          <cell r="Q364"/>
          <cell r="R364"/>
          <cell r="S364"/>
          <cell r="T364"/>
          <cell r="U364">
            <v>0</v>
          </cell>
          <cell r="V364">
            <v>0</v>
          </cell>
          <cell r="W364">
            <v>0</v>
          </cell>
          <cell r="X364">
            <v>0</v>
          </cell>
          <cell r="Y364" t="str">
            <v/>
          </cell>
          <cell r="Z364" t="str">
            <v/>
          </cell>
          <cell r="AA364" t="str">
            <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cell r="AY364"/>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cell r="BW364"/>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v>0</v>
          </cell>
          <cell r="CM364">
            <v>0</v>
          </cell>
          <cell r="CN364">
            <v>0</v>
          </cell>
          <cell r="CO364">
            <v>0</v>
          </cell>
          <cell r="CP364">
            <v>0</v>
          </cell>
          <cell r="CQ364">
            <v>0</v>
          </cell>
          <cell r="CR364">
            <v>0</v>
          </cell>
          <cell r="CS364">
            <v>0</v>
          </cell>
          <cell r="CT364">
            <v>0</v>
          </cell>
          <cell r="CU364"/>
          <cell r="CV364"/>
          <cell r="CW364"/>
          <cell r="CX364"/>
          <cell r="CY364"/>
          <cell r="CZ364"/>
          <cell r="DA364"/>
          <cell r="DB364"/>
          <cell r="DC364"/>
          <cell r="DD364"/>
          <cell r="DE364"/>
          <cell r="DF364"/>
          <cell r="DG364"/>
          <cell r="DH364">
            <v>0</v>
          </cell>
          <cell r="DI364">
            <v>0</v>
          </cell>
          <cell r="DJ364">
            <v>0</v>
          </cell>
          <cell r="DK364">
            <v>0</v>
          </cell>
          <cell r="DL364">
            <v>0</v>
          </cell>
          <cell r="DM364">
            <v>0</v>
          </cell>
          <cell r="DN364">
            <v>0</v>
          </cell>
          <cell r="DO364">
            <v>0</v>
          </cell>
          <cell r="DP364">
            <v>0</v>
          </cell>
          <cell r="DQ364">
            <v>0</v>
          </cell>
          <cell r="DR364">
            <v>0</v>
          </cell>
          <cell r="DS364"/>
          <cell r="DT364"/>
          <cell r="DU364"/>
          <cell r="DV364"/>
          <cell r="DW364"/>
          <cell r="DX364"/>
          <cell r="DY364"/>
          <cell r="DZ364"/>
          <cell r="EA364"/>
          <cell r="EB364"/>
          <cell r="EC364"/>
          <cell r="ED364"/>
          <cell r="EE364"/>
          <cell r="EF364"/>
          <cell r="EG364">
            <v>2</v>
          </cell>
          <cell r="EH364">
            <v>0</v>
          </cell>
          <cell r="EI364">
            <v>0</v>
          </cell>
          <cell r="EJ364">
            <v>0</v>
          </cell>
          <cell r="EK364">
            <v>0</v>
          </cell>
          <cell r="EL364">
            <v>0</v>
          </cell>
          <cell r="EM364">
            <v>0</v>
          </cell>
          <cell r="EN364">
            <v>0</v>
          </cell>
          <cell r="EO364">
            <v>0</v>
          </cell>
          <cell r="EP364">
            <v>0</v>
          </cell>
          <cell r="EQ364">
            <v>0</v>
          </cell>
          <cell r="ER364">
            <v>0</v>
          </cell>
          <cell r="ES364"/>
          <cell r="ET364"/>
          <cell r="EU364"/>
          <cell r="EV364"/>
          <cell r="EW364"/>
          <cell r="EX364"/>
          <cell r="EY364"/>
          <cell r="EZ364"/>
          <cell r="FA364"/>
          <cell r="FB364"/>
          <cell r="FC364"/>
          <cell r="FD364"/>
          <cell r="FE364">
            <v>2</v>
          </cell>
          <cell r="FF364">
            <v>0</v>
          </cell>
          <cell r="FG364">
            <v>0</v>
          </cell>
          <cell r="FH364">
            <v>0</v>
          </cell>
          <cell r="FI364">
            <v>0</v>
          </cell>
          <cell r="FJ364">
            <v>0</v>
          </cell>
          <cell r="FK364">
            <v>0</v>
          </cell>
          <cell r="FL364">
            <v>0</v>
          </cell>
          <cell r="FM364">
            <v>0</v>
          </cell>
          <cell r="FN364">
            <v>0</v>
          </cell>
          <cell r="FO364">
            <v>0</v>
          </cell>
          <cell r="FP364">
            <v>0</v>
          </cell>
          <cell r="FQ364"/>
          <cell r="FR364"/>
          <cell r="FS364"/>
          <cell r="FT364"/>
          <cell r="FU364"/>
          <cell r="FV364"/>
          <cell r="FW364"/>
          <cell r="FX364"/>
          <cell r="FY364"/>
          <cell r="FZ364"/>
          <cell r="GA364"/>
          <cell r="GB364"/>
          <cell r="GC364">
            <v>2</v>
          </cell>
          <cell r="GD364">
            <v>0</v>
          </cell>
          <cell r="GE364">
            <v>0</v>
          </cell>
          <cell r="GF364">
            <v>0</v>
          </cell>
          <cell r="GG364">
            <v>0</v>
          </cell>
          <cell r="GH364">
            <v>0</v>
          </cell>
          <cell r="GI364">
            <v>0</v>
          </cell>
          <cell r="GJ364">
            <v>0</v>
          </cell>
          <cell r="GK364">
            <v>0</v>
          </cell>
          <cell r="GL364">
            <v>0</v>
          </cell>
          <cell r="GM364">
            <v>0</v>
          </cell>
          <cell r="GN364">
            <v>0</v>
          </cell>
          <cell r="GO364"/>
          <cell r="GP364">
            <v>0</v>
          </cell>
          <cell r="GQ364"/>
          <cell r="GR364"/>
          <cell r="GS364"/>
          <cell r="GT364"/>
          <cell r="GU364"/>
          <cell r="GV364"/>
          <cell r="GW364"/>
          <cell r="GX364"/>
          <cell r="GY364"/>
          <cell r="GZ364"/>
          <cell r="HA364"/>
          <cell r="HB364"/>
          <cell r="HC364">
            <v>0</v>
          </cell>
          <cell r="HD364">
            <v>0</v>
          </cell>
          <cell r="HE364">
            <v>0</v>
          </cell>
          <cell r="HF364">
            <v>0</v>
          </cell>
          <cell r="HG364">
            <v>0</v>
          </cell>
          <cell r="HH364">
            <v>0</v>
          </cell>
          <cell r="HI364">
            <v>0</v>
          </cell>
          <cell r="HJ364"/>
          <cell r="HK364"/>
          <cell r="HL364"/>
          <cell r="HM364"/>
          <cell r="HN364"/>
          <cell r="HO364">
            <v>0</v>
          </cell>
          <cell r="HP364">
            <v>0</v>
          </cell>
          <cell r="HQ364"/>
          <cell r="HR364"/>
          <cell r="HS364"/>
          <cell r="HT364"/>
          <cell r="HU364"/>
          <cell r="HV364"/>
          <cell r="HW364"/>
          <cell r="HX364"/>
          <cell r="HY364"/>
          <cell r="HZ364"/>
          <cell r="IA364">
            <v>0</v>
          </cell>
          <cell r="IB364">
            <v>0</v>
          </cell>
          <cell r="IC364">
            <v>0</v>
          </cell>
          <cell r="ID364">
            <v>0</v>
          </cell>
          <cell r="IE364">
            <v>0</v>
          </cell>
          <cell r="IF364">
            <v>0</v>
          </cell>
          <cell r="IG364">
            <v>0</v>
          </cell>
          <cell r="IH364">
            <v>0</v>
          </cell>
          <cell r="II364">
            <v>0</v>
          </cell>
          <cell r="IJ364"/>
          <cell r="IK364"/>
          <cell r="IL364"/>
          <cell r="IM364">
            <v>0</v>
          </cell>
          <cell r="IN364"/>
        </row>
        <row r="365">
          <cell r="A365">
            <v>362</v>
          </cell>
          <cell r="B365" t="str">
            <v>Chhota Udaipur</v>
          </cell>
          <cell r="C365" t="str">
            <v>GUJARAT</v>
          </cell>
          <cell r="D365" t="str">
            <v>West</v>
          </cell>
          <cell r="E365"/>
          <cell r="F365"/>
          <cell r="G365"/>
          <cell r="H365">
            <v>0.3</v>
          </cell>
          <cell r="I365"/>
          <cell r="J365" t="str">
            <v>Low</v>
          </cell>
          <cell r="K365"/>
          <cell r="L365"/>
          <cell r="M365"/>
          <cell r="N365"/>
          <cell r="O365"/>
          <cell r="P365"/>
          <cell r="Q365"/>
          <cell r="R365"/>
          <cell r="S365"/>
          <cell r="T365"/>
          <cell r="U365">
            <v>0</v>
          </cell>
          <cell r="V365">
            <v>0</v>
          </cell>
          <cell r="W365">
            <v>0</v>
          </cell>
          <cell r="X365">
            <v>0</v>
          </cell>
          <cell r="Y365" t="str">
            <v/>
          </cell>
          <cell r="Z365" t="str">
            <v/>
          </cell>
          <cell r="AA365" t="str">
            <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cell r="AY365"/>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cell r="BW365"/>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v>0</v>
          </cell>
          <cell r="CM365">
            <v>0</v>
          </cell>
          <cell r="CN365">
            <v>0</v>
          </cell>
          <cell r="CO365">
            <v>0</v>
          </cell>
          <cell r="CP365">
            <v>0</v>
          </cell>
          <cell r="CQ365">
            <v>0</v>
          </cell>
          <cell r="CR365">
            <v>0</v>
          </cell>
          <cell r="CS365">
            <v>0</v>
          </cell>
          <cell r="CT365">
            <v>0</v>
          </cell>
          <cell r="CU365"/>
          <cell r="CV365"/>
          <cell r="CW365"/>
          <cell r="CX365"/>
          <cell r="CY365"/>
          <cell r="CZ365"/>
          <cell r="DA365"/>
          <cell r="DB365"/>
          <cell r="DC365"/>
          <cell r="DD365"/>
          <cell r="DE365"/>
          <cell r="DF365"/>
          <cell r="DG365"/>
          <cell r="DH365">
            <v>0</v>
          </cell>
          <cell r="DI365">
            <v>0</v>
          </cell>
          <cell r="DJ365">
            <v>0</v>
          </cell>
          <cell r="DK365">
            <v>0</v>
          </cell>
          <cell r="DL365">
            <v>0</v>
          </cell>
          <cell r="DM365">
            <v>0</v>
          </cell>
          <cell r="DN365">
            <v>0</v>
          </cell>
          <cell r="DO365">
            <v>0</v>
          </cell>
          <cell r="DP365">
            <v>0</v>
          </cell>
          <cell r="DQ365">
            <v>0</v>
          </cell>
          <cell r="DR365">
            <v>0</v>
          </cell>
          <cell r="DS365"/>
          <cell r="DT365"/>
          <cell r="DU365"/>
          <cell r="DV365"/>
          <cell r="DW365"/>
          <cell r="DX365"/>
          <cell r="DY365"/>
          <cell r="DZ365"/>
          <cell r="EA365"/>
          <cell r="EB365"/>
          <cell r="EC365"/>
          <cell r="ED365"/>
          <cell r="EE365"/>
          <cell r="EF365"/>
          <cell r="EG365">
            <v>0</v>
          </cell>
          <cell r="EH365">
            <v>2</v>
          </cell>
          <cell r="EI365">
            <v>3</v>
          </cell>
          <cell r="EJ365">
            <v>0</v>
          </cell>
          <cell r="EK365">
            <v>0</v>
          </cell>
          <cell r="EL365">
            <v>0</v>
          </cell>
          <cell r="EM365">
            <v>0</v>
          </cell>
          <cell r="EN365">
            <v>0</v>
          </cell>
          <cell r="EO365">
            <v>0</v>
          </cell>
          <cell r="EP365">
            <v>0</v>
          </cell>
          <cell r="EQ365">
            <v>0</v>
          </cell>
          <cell r="ER365">
            <v>0</v>
          </cell>
          <cell r="ES365"/>
          <cell r="ET365"/>
          <cell r="EU365"/>
          <cell r="EV365"/>
          <cell r="EW365"/>
          <cell r="EX365"/>
          <cell r="EY365"/>
          <cell r="EZ365"/>
          <cell r="FA365"/>
          <cell r="FB365"/>
          <cell r="FC365"/>
          <cell r="FD365"/>
          <cell r="FE365">
            <v>0</v>
          </cell>
          <cell r="FF365">
            <v>2</v>
          </cell>
          <cell r="FG365">
            <v>3</v>
          </cell>
          <cell r="FH365">
            <v>0</v>
          </cell>
          <cell r="FI365">
            <v>0</v>
          </cell>
          <cell r="FJ365">
            <v>0</v>
          </cell>
          <cell r="FK365">
            <v>0</v>
          </cell>
          <cell r="FL365">
            <v>0</v>
          </cell>
          <cell r="FM365">
            <v>0</v>
          </cell>
          <cell r="FN365">
            <v>0</v>
          </cell>
          <cell r="FO365">
            <v>0</v>
          </cell>
          <cell r="FP365">
            <v>0</v>
          </cell>
          <cell r="FQ365"/>
          <cell r="FR365"/>
          <cell r="FS365"/>
          <cell r="FT365"/>
          <cell r="FU365"/>
          <cell r="FV365"/>
          <cell r="FW365"/>
          <cell r="FX365"/>
          <cell r="FY365"/>
          <cell r="FZ365"/>
          <cell r="GA365"/>
          <cell r="GB365"/>
          <cell r="GC365">
            <v>0</v>
          </cell>
          <cell r="GD365">
            <v>2</v>
          </cell>
          <cell r="GE365">
            <v>3</v>
          </cell>
          <cell r="GF365">
            <v>0</v>
          </cell>
          <cell r="GG365">
            <v>0</v>
          </cell>
          <cell r="GH365">
            <v>0</v>
          </cell>
          <cell r="GI365">
            <v>0</v>
          </cell>
          <cell r="GJ365">
            <v>0</v>
          </cell>
          <cell r="GK365">
            <v>0</v>
          </cell>
          <cell r="GL365">
            <v>0</v>
          </cell>
          <cell r="GM365">
            <v>0</v>
          </cell>
          <cell r="GN365">
            <v>0</v>
          </cell>
          <cell r="GO365"/>
          <cell r="GP365">
            <v>0</v>
          </cell>
          <cell r="GQ365"/>
          <cell r="GR365"/>
          <cell r="GS365"/>
          <cell r="GT365"/>
          <cell r="GU365"/>
          <cell r="GV365"/>
          <cell r="GW365"/>
          <cell r="GX365"/>
          <cell r="GY365"/>
          <cell r="GZ365"/>
          <cell r="HA365"/>
          <cell r="HB365"/>
          <cell r="HC365">
            <v>0</v>
          </cell>
          <cell r="HD365">
            <v>0</v>
          </cell>
          <cell r="HE365">
            <v>0</v>
          </cell>
          <cell r="HF365">
            <v>0</v>
          </cell>
          <cell r="HG365">
            <v>0</v>
          </cell>
          <cell r="HH365">
            <v>0</v>
          </cell>
          <cell r="HI365">
            <v>0</v>
          </cell>
          <cell r="HJ365"/>
          <cell r="HK365"/>
          <cell r="HL365"/>
          <cell r="HM365"/>
          <cell r="HN365"/>
          <cell r="HO365">
            <v>0</v>
          </cell>
          <cell r="HP365">
            <v>0</v>
          </cell>
          <cell r="HQ365"/>
          <cell r="HR365"/>
          <cell r="HS365"/>
          <cell r="HT365"/>
          <cell r="HU365"/>
          <cell r="HV365"/>
          <cell r="HW365"/>
          <cell r="HX365"/>
          <cell r="HY365"/>
          <cell r="HZ365"/>
          <cell r="IA365">
            <v>0</v>
          </cell>
          <cell r="IB365">
            <v>0</v>
          </cell>
          <cell r="IC365">
            <v>0</v>
          </cell>
          <cell r="ID365">
            <v>0</v>
          </cell>
          <cell r="IE365">
            <v>0</v>
          </cell>
          <cell r="IF365">
            <v>0</v>
          </cell>
          <cell r="IG365">
            <v>0</v>
          </cell>
          <cell r="IH365">
            <v>0</v>
          </cell>
          <cell r="II365">
            <v>0</v>
          </cell>
          <cell r="IJ365"/>
          <cell r="IK365"/>
          <cell r="IL365"/>
          <cell r="IM365">
            <v>0</v>
          </cell>
          <cell r="IN365"/>
        </row>
        <row r="366">
          <cell r="A366">
            <v>363</v>
          </cell>
          <cell r="B366" t="str">
            <v>Dahod</v>
          </cell>
          <cell r="C366" t="str">
            <v>GUJARAT</v>
          </cell>
          <cell r="D366" t="str">
            <v>West</v>
          </cell>
          <cell r="E366"/>
          <cell r="F366"/>
          <cell r="G366"/>
          <cell r="H366">
            <v>0.3</v>
          </cell>
          <cell r="I366"/>
          <cell r="J366" t="str">
            <v>Low</v>
          </cell>
          <cell r="K366"/>
          <cell r="L366"/>
          <cell r="M366"/>
          <cell r="N366"/>
          <cell r="O366"/>
          <cell r="P366"/>
          <cell r="Q366"/>
          <cell r="R366"/>
          <cell r="S366"/>
          <cell r="T366"/>
          <cell r="U366">
            <v>0</v>
          </cell>
          <cell r="V366">
            <v>0</v>
          </cell>
          <cell r="W366">
            <v>0</v>
          </cell>
          <cell r="X366">
            <v>0</v>
          </cell>
          <cell r="Y366" t="str">
            <v/>
          </cell>
          <cell r="Z366" t="str">
            <v/>
          </cell>
          <cell r="AA366" t="str">
            <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cell r="AY366"/>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cell r="BW366"/>
          <cell r="BX366">
            <v>0</v>
          </cell>
          <cell r="BY366">
            <v>0</v>
          </cell>
          <cell r="BZ366">
            <v>0</v>
          </cell>
          <cell r="CA366">
            <v>0</v>
          </cell>
          <cell r="CB366">
            <v>0</v>
          </cell>
          <cell r="CC366">
            <v>0</v>
          </cell>
          <cell r="CD366">
            <v>0</v>
          </cell>
          <cell r="CE366">
            <v>0</v>
          </cell>
          <cell r="CF366">
            <v>0</v>
          </cell>
          <cell r="CG366">
            <v>0</v>
          </cell>
          <cell r="CH366">
            <v>0</v>
          </cell>
          <cell r="CI366">
            <v>0</v>
          </cell>
          <cell r="CJ366">
            <v>0</v>
          </cell>
          <cell r="CK366">
            <v>0</v>
          </cell>
          <cell r="CL366">
            <v>0</v>
          </cell>
          <cell r="CM366">
            <v>0</v>
          </cell>
          <cell r="CN366">
            <v>0</v>
          </cell>
          <cell r="CO366">
            <v>0</v>
          </cell>
          <cell r="CP366">
            <v>0</v>
          </cell>
          <cell r="CQ366">
            <v>0</v>
          </cell>
          <cell r="CR366">
            <v>0</v>
          </cell>
          <cell r="CS366">
            <v>0</v>
          </cell>
          <cell r="CT366">
            <v>0</v>
          </cell>
          <cell r="CU366"/>
          <cell r="CV366"/>
          <cell r="CW366"/>
          <cell r="CX366"/>
          <cell r="CY366"/>
          <cell r="CZ366"/>
          <cell r="DA366"/>
          <cell r="DB366"/>
          <cell r="DC366"/>
          <cell r="DD366"/>
          <cell r="DE366"/>
          <cell r="DF366"/>
          <cell r="DG366"/>
          <cell r="DH366">
            <v>0</v>
          </cell>
          <cell r="DI366">
            <v>0</v>
          </cell>
          <cell r="DJ366">
            <v>0</v>
          </cell>
          <cell r="DK366">
            <v>0</v>
          </cell>
          <cell r="DL366">
            <v>0</v>
          </cell>
          <cell r="DM366">
            <v>0</v>
          </cell>
          <cell r="DN366">
            <v>0</v>
          </cell>
          <cell r="DO366">
            <v>0</v>
          </cell>
          <cell r="DP366">
            <v>0</v>
          </cell>
          <cell r="DQ366">
            <v>0</v>
          </cell>
          <cell r="DR366">
            <v>0</v>
          </cell>
          <cell r="DS366"/>
          <cell r="DT366"/>
          <cell r="DU366"/>
          <cell r="DV366"/>
          <cell r="DW366"/>
          <cell r="DX366"/>
          <cell r="DY366"/>
          <cell r="DZ366"/>
          <cell r="EA366"/>
          <cell r="EB366"/>
          <cell r="EC366"/>
          <cell r="ED366"/>
          <cell r="EE366"/>
          <cell r="EF366"/>
          <cell r="EG366">
            <v>3</v>
          </cell>
          <cell r="EH366">
            <v>3</v>
          </cell>
          <cell r="EI366">
            <v>3</v>
          </cell>
          <cell r="EJ366">
            <v>0</v>
          </cell>
          <cell r="EK366">
            <v>0</v>
          </cell>
          <cell r="EL366">
            <v>0</v>
          </cell>
          <cell r="EM366">
            <v>0</v>
          </cell>
          <cell r="EN366">
            <v>0</v>
          </cell>
          <cell r="EO366">
            <v>0</v>
          </cell>
          <cell r="EP366">
            <v>0</v>
          </cell>
          <cell r="EQ366">
            <v>0</v>
          </cell>
          <cell r="ER366">
            <v>0</v>
          </cell>
          <cell r="ES366"/>
          <cell r="ET366"/>
          <cell r="EU366"/>
          <cell r="EV366"/>
          <cell r="EW366"/>
          <cell r="EX366"/>
          <cell r="EY366"/>
          <cell r="EZ366"/>
          <cell r="FA366"/>
          <cell r="FB366"/>
          <cell r="FC366"/>
          <cell r="FD366"/>
          <cell r="FE366">
            <v>4.333333333333333</v>
          </cell>
          <cell r="FF366">
            <v>3</v>
          </cell>
          <cell r="FG366">
            <v>3</v>
          </cell>
          <cell r="FH366">
            <v>0</v>
          </cell>
          <cell r="FI366">
            <v>0</v>
          </cell>
          <cell r="FJ366">
            <v>0</v>
          </cell>
          <cell r="FK366">
            <v>0</v>
          </cell>
          <cell r="FL366">
            <v>0</v>
          </cell>
          <cell r="FM366">
            <v>0</v>
          </cell>
          <cell r="FN366">
            <v>0</v>
          </cell>
          <cell r="FO366">
            <v>0</v>
          </cell>
          <cell r="FP366">
            <v>0</v>
          </cell>
          <cell r="FQ366"/>
          <cell r="FR366"/>
          <cell r="FS366"/>
          <cell r="FT366"/>
          <cell r="FU366"/>
          <cell r="FV366"/>
          <cell r="FW366"/>
          <cell r="FX366"/>
          <cell r="FY366"/>
          <cell r="FZ366"/>
          <cell r="GA366"/>
          <cell r="GB366"/>
          <cell r="GC366">
            <v>4.333333333333333</v>
          </cell>
          <cell r="GD366">
            <v>4.333333333333333</v>
          </cell>
          <cell r="GE366">
            <v>3</v>
          </cell>
          <cell r="GF366">
            <v>0</v>
          </cell>
          <cell r="GG366">
            <v>0</v>
          </cell>
          <cell r="GH366">
            <v>0</v>
          </cell>
          <cell r="GI366">
            <v>0</v>
          </cell>
          <cell r="GJ366">
            <v>0</v>
          </cell>
          <cell r="GK366">
            <v>0</v>
          </cell>
          <cell r="GL366">
            <v>0</v>
          </cell>
          <cell r="GM366">
            <v>0</v>
          </cell>
          <cell r="GN366">
            <v>0</v>
          </cell>
          <cell r="GO366"/>
          <cell r="GP366">
            <v>0</v>
          </cell>
          <cell r="GQ366"/>
          <cell r="GR366"/>
          <cell r="GS366"/>
          <cell r="GT366"/>
          <cell r="GU366"/>
          <cell r="GV366"/>
          <cell r="GW366"/>
          <cell r="GX366"/>
          <cell r="GY366"/>
          <cell r="GZ366"/>
          <cell r="HA366"/>
          <cell r="HB366"/>
          <cell r="HC366">
            <v>0</v>
          </cell>
          <cell r="HD366">
            <v>0</v>
          </cell>
          <cell r="HE366">
            <v>0</v>
          </cell>
          <cell r="HF366">
            <v>0</v>
          </cell>
          <cell r="HG366">
            <v>0</v>
          </cell>
          <cell r="HH366">
            <v>0</v>
          </cell>
          <cell r="HI366">
            <v>0</v>
          </cell>
          <cell r="HJ366"/>
          <cell r="HK366"/>
          <cell r="HL366"/>
          <cell r="HM366"/>
          <cell r="HN366"/>
          <cell r="HO366">
            <v>0</v>
          </cell>
          <cell r="HP366">
            <v>0</v>
          </cell>
          <cell r="HQ366"/>
          <cell r="HR366"/>
          <cell r="HS366"/>
          <cell r="HT366"/>
          <cell r="HU366"/>
          <cell r="HV366"/>
          <cell r="HW366"/>
          <cell r="HX366"/>
          <cell r="HY366"/>
          <cell r="HZ366"/>
          <cell r="IA366">
            <v>0</v>
          </cell>
          <cell r="IB366">
            <v>0</v>
          </cell>
          <cell r="IC366">
            <v>0</v>
          </cell>
          <cell r="ID366">
            <v>0</v>
          </cell>
          <cell r="IE366">
            <v>0</v>
          </cell>
          <cell r="IF366">
            <v>0</v>
          </cell>
          <cell r="IG366">
            <v>0</v>
          </cell>
          <cell r="IH366">
            <v>0</v>
          </cell>
          <cell r="II366">
            <v>0</v>
          </cell>
          <cell r="IJ366"/>
          <cell r="IK366"/>
          <cell r="IL366"/>
          <cell r="IM366">
            <v>0</v>
          </cell>
          <cell r="IN366"/>
        </row>
        <row r="367">
          <cell r="A367">
            <v>364</v>
          </cell>
          <cell r="B367" t="str">
            <v>Dang</v>
          </cell>
          <cell r="C367" t="str">
            <v>GUJARAT</v>
          </cell>
          <cell r="D367" t="str">
            <v>West</v>
          </cell>
          <cell r="E367"/>
          <cell r="F367"/>
          <cell r="G367"/>
          <cell r="H367">
            <v>0.3</v>
          </cell>
          <cell r="I367"/>
          <cell r="J367" t="str">
            <v>Low</v>
          </cell>
          <cell r="K367"/>
          <cell r="L367"/>
          <cell r="M367"/>
          <cell r="N367"/>
          <cell r="O367"/>
          <cell r="P367"/>
          <cell r="Q367"/>
          <cell r="R367"/>
          <cell r="S367"/>
          <cell r="T367"/>
          <cell r="U367">
            <v>0</v>
          </cell>
          <cell r="V367">
            <v>0</v>
          </cell>
          <cell r="W367">
            <v>0</v>
          </cell>
          <cell r="X367">
            <v>0</v>
          </cell>
          <cell r="Y367" t="str">
            <v/>
          </cell>
          <cell r="Z367" t="str">
            <v/>
          </cell>
          <cell r="AA367" t="str">
            <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cell r="AY367"/>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cell r="BW367"/>
          <cell r="BX367">
            <v>0</v>
          </cell>
          <cell r="BY367">
            <v>0</v>
          </cell>
          <cell r="BZ367">
            <v>0</v>
          </cell>
          <cell r="CA367">
            <v>0</v>
          </cell>
          <cell r="CB367">
            <v>0</v>
          </cell>
          <cell r="CC367">
            <v>0</v>
          </cell>
          <cell r="CD367">
            <v>0</v>
          </cell>
          <cell r="CE367">
            <v>0</v>
          </cell>
          <cell r="CF367">
            <v>0</v>
          </cell>
          <cell r="CG367">
            <v>0</v>
          </cell>
          <cell r="CH367">
            <v>0</v>
          </cell>
          <cell r="CI367">
            <v>0</v>
          </cell>
          <cell r="CJ367">
            <v>0</v>
          </cell>
          <cell r="CK367">
            <v>0</v>
          </cell>
          <cell r="CL367">
            <v>0</v>
          </cell>
          <cell r="CM367">
            <v>0</v>
          </cell>
          <cell r="CN367">
            <v>0</v>
          </cell>
          <cell r="CO367">
            <v>0</v>
          </cell>
          <cell r="CP367">
            <v>0</v>
          </cell>
          <cell r="CQ367">
            <v>0</v>
          </cell>
          <cell r="CR367">
            <v>0</v>
          </cell>
          <cell r="CS367">
            <v>0</v>
          </cell>
          <cell r="CT367">
            <v>0</v>
          </cell>
          <cell r="CU367"/>
          <cell r="CV367"/>
          <cell r="CW367"/>
          <cell r="CX367"/>
          <cell r="CY367"/>
          <cell r="CZ367"/>
          <cell r="DA367"/>
          <cell r="DB367"/>
          <cell r="DC367"/>
          <cell r="DD367"/>
          <cell r="DE367"/>
          <cell r="DF367"/>
          <cell r="DG367"/>
          <cell r="DH367">
            <v>0</v>
          </cell>
          <cell r="DI367">
            <v>0</v>
          </cell>
          <cell r="DJ367">
            <v>0</v>
          </cell>
          <cell r="DK367">
            <v>0</v>
          </cell>
          <cell r="DL367">
            <v>0</v>
          </cell>
          <cell r="DM367">
            <v>0</v>
          </cell>
          <cell r="DN367">
            <v>0</v>
          </cell>
          <cell r="DO367">
            <v>0</v>
          </cell>
          <cell r="DP367">
            <v>0</v>
          </cell>
          <cell r="DQ367">
            <v>0</v>
          </cell>
          <cell r="DR367">
            <v>0</v>
          </cell>
          <cell r="DS367"/>
          <cell r="DT367"/>
          <cell r="DU367"/>
          <cell r="DV367"/>
          <cell r="DW367"/>
          <cell r="DX367"/>
          <cell r="DY367"/>
          <cell r="DZ367"/>
          <cell r="EA367"/>
          <cell r="EB367"/>
          <cell r="EC367"/>
          <cell r="ED367"/>
          <cell r="EE367"/>
          <cell r="EF367"/>
          <cell r="EG367">
            <v>38.888888888888886</v>
          </cell>
          <cell r="EH367">
            <v>46.714285714285715</v>
          </cell>
          <cell r="EI367">
            <v>44.352941176470587</v>
          </cell>
          <cell r="EJ367">
            <v>0</v>
          </cell>
          <cell r="EK367">
            <v>0</v>
          </cell>
          <cell r="EL367">
            <v>0</v>
          </cell>
          <cell r="EM367">
            <v>0</v>
          </cell>
          <cell r="EN367">
            <v>0</v>
          </cell>
          <cell r="EO367">
            <v>0</v>
          </cell>
          <cell r="EP367">
            <v>0</v>
          </cell>
          <cell r="EQ367">
            <v>0</v>
          </cell>
          <cell r="ER367">
            <v>0</v>
          </cell>
          <cell r="ES367"/>
          <cell r="ET367"/>
          <cell r="EU367"/>
          <cell r="EV367"/>
          <cell r="EW367"/>
          <cell r="EX367"/>
          <cell r="EY367"/>
          <cell r="EZ367"/>
          <cell r="FA367"/>
          <cell r="FB367"/>
          <cell r="FC367"/>
          <cell r="FD367"/>
          <cell r="FE367">
            <v>47.777777777777771</v>
          </cell>
          <cell r="FF367">
            <v>55.285714285714285</v>
          </cell>
          <cell r="FG367">
            <v>52.823529411764703</v>
          </cell>
          <cell r="FH367">
            <v>0</v>
          </cell>
          <cell r="FI367">
            <v>0</v>
          </cell>
          <cell r="FJ367">
            <v>0</v>
          </cell>
          <cell r="FK367">
            <v>0</v>
          </cell>
          <cell r="FL367">
            <v>0</v>
          </cell>
          <cell r="FM367">
            <v>0</v>
          </cell>
          <cell r="FN367">
            <v>0</v>
          </cell>
          <cell r="FO367">
            <v>0</v>
          </cell>
          <cell r="FP367">
            <v>0</v>
          </cell>
          <cell r="FQ367"/>
          <cell r="FR367"/>
          <cell r="FS367"/>
          <cell r="FT367"/>
          <cell r="FU367"/>
          <cell r="FV367"/>
          <cell r="FW367"/>
          <cell r="FX367"/>
          <cell r="FY367"/>
          <cell r="FZ367"/>
          <cell r="GA367"/>
          <cell r="GB367"/>
          <cell r="GC367">
            <v>52.222222222222229</v>
          </cell>
          <cell r="GD367">
            <v>63.857142857142861</v>
          </cell>
          <cell r="GE367">
            <v>61.294117647058826</v>
          </cell>
          <cell r="GF367">
            <v>0</v>
          </cell>
          <cell r="GG367">
            <v>0</v>
          </cell>
          <cell r="GH367">
            <v>0</v>
          </cell>
          <cell r="GI367">
            <v>0</v>
          </cell>
          <cell r="GJ367">
            <v>0</v>
          </cell>
          <cell r="GK367">
            <v>0</v>
          </cell>
          <cell r="GL367">
            <v>0</v>
          </cell>
          <cell r="GM367">
            <v>0</v>
          </cell>
          <cell r="GN367">
            <v>0</v>
          </cell>
          <cell r="GO367"/>
          <cell r="GP367">
            <v>0</v>
          </cell>
          <cell r="GQ367"/>
          <cell r="GR367"/>
          <cell r="GS367"/>
          <cell r="GT367"/>
          <cell r="GU367"/>
          <cell r="GV367"/>
          <cell r="GW367"/>
          <cell r="GX367"/>
          <cell r="GY367"/>
          <cell r="GZ367"/>
          <cell r="HA367"/>
          <cell r="HB367"/>
          <cell r="HC367">
            <v>0</v>
          </cell>
          <cell r="HD367">
            <v>0</v>
          </cell>
          <cell r="HE367">
            <v>0</v>
          </cell>
          <cell r="HF367">
            <v>0</v>
          </cell>
          <cell r="HG367">
            <v>0</v>
          </cell>
          <cell r="HH367">
            <v>0</v>
          </cell>
          <cell r="HI367">
            <v>0</v>
          </cell>
          <cell r="HJ367"/>
          <cell r="HK367"/>
          <cell r="HL367"/>
          <cell r="HM367"/>
          <cell r="HN367"/>
          <cell r="HO367">
            <v>0</v>
          </cell>
          <cell r="HP367">
            <v>0</v>
          </cell>
          <cell r="HQ367"/>
          <cell r="HR367"/>
          <cell r="HS367"/>
          <cell r="HT367"/>
          <cell r="HU367"/>
          <cell r="HV367"/>
          <cell r="HW367"/>
          <cell r="HX367"/>
          <cell r="HY367"/>
          <cell r="HZ367"/>
          <cell r="IA367">
            <v>0</v>
          </cell>
          <cell r="IB367">
            <v>0</v>
          </cell>
          <cell r="IC367">
            <v>0</v>
          </cell>
          <cell r="ID367">
            <v>0</v>
          </cell>
          <cell r="IE367">
            <v>0</v>
          </cell>
          <cell r="IF367">
            <v>0</v>
          </cell>
          <cell r="IG367">
            <v>0</v>
          </cell>
          <cell r="IH367">
            <v>0</v>
          </cell>
          <cell r="II367">
            <v>0</v>
          </cell>
          <cell r="IJ367"/>
          <cell r="IK367"/>
          <cell r="IL367"/>
          <cell r="IM367">
            <v>0</v>
          </cell>
          <cell r="IN367"/>
        </row>
        <row r="368">
          <cell r="A368">
            <v>365</v>
          </cell>
          <cell r="B368" t="str">
            <v>Devbhoomi Dwarka</v>
          </cell>
          <cell r="C368" t="str">
            <v>GUJARAT</v>
          </cell>
          <cell r="D368" t="str">
            <v>West</v>
          </cell>
          <cell r="E368" t="str">
            <v>ARS INFRA</v>
          </cell>
          <cell r="F368"/>
          <cell r="G368"/>
          <cell r="H368">
            <v>0.3</v>
          </cell>
          <cell r="I368"/>
          <cell r="J368" t="str">
            <v>Low</v>
          </cell>
          <cell r="K368"/>
          <cell r="L368"/>
          <cell r="M368"/>
          <cell r="N368"/>
          <cell r="O368"/>
          <cell r="P368"/>
          <cell r="Q368"/>
          <cell r="R368"/>
          <cell r="S368"/>
          <cell r="T368"/>
          <cell r="U368">
            <v>0</v>
          </cell>
          <cell r="V368">
            <v>0</v>
          </cell>
          <cell r="W368">
            <v>0</v>
          </cell>
          <cell r="X368">
            <v>0</v>
          </cell>
          <cell r="Y368" t="str">
            <v/>
          </cell>
          <cell r="Z368" t="str">
            <v/>
          </cell>
          <cell r="AA368" t="str">
            <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cell r="AY368"/>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cell r="BW368"/>
          <cell r="BX368">
            <v>0</v>
          </cell>
          <cell r="BY368">
            <v>0</v>
          </cell>
          <cell r="BZ368">
            <v>0</v>
          </cell>
          <cell r="CA368">
            <v>0</v>
          </cell>
          <cell r="CB368">
            <v>0</v>
          </cell>
          <cell r="CC368">
            <v>0</v>
          </cell>
          <cell r="CD368">
            <v>0</v>
          </cell>
          <cell r="CE368">
            <v>0</v>
          </cell>
          <cell r="CF368">
            <v>0</v>
          </cell>
          <cell r="CG368">
            <v>0</v>
          </cell>
          <cell r="CH368">
            <v>0</v>
          </cell>
          <cell r="CI368">
            <v>0</v>
          </cell>
          <cell r="CJ368">
            <v>0</v>
          </cell>
          <cell r="CK368">
            <v>0</v>
          </cell>
          <cell r="CL368">
            <v>0</v>
          </cell>
          <cell r="CM368">
            <v>0</v>
          </cell>
          <cell r="CN368">
            <v>0</v>
          </cell>
          <cell r="CO368">
            <v>0</v>
          </cell>
          <cell r="CP368">
            <v>0</v>
          </cell>
          <cell r="CQ368">
            <v>0</v>
          </cell>
          <cell r="CR368">
            <v>0</v>
          </cell>
          <cell r="CS368">
            <v>0</v>
          </cell>
          <cell r="CT368">
            <v>0</v>
          </cell>
          <cell r="CU368"/>
          <cell r="CV368"/>
          <cell r="CW368"/>
          <cell r="CX368"/>
          <cell r="CY368"/>
          <cell r="CZ368"/>
          <cell r="DA368"/>
          <cell r="DB368"/>
          <cell r="DC368"/>
          <cell r="DD368"/>
          <cell r="DE368"/>
          <cell r="DF368"/>
          <cell r="DG368"/>
          <cell r="DH368">
            <v>0</v>
          </cell>
          <cell r="DI368">
            <v>0</v>
          </cell>
          <cell r="DJ368">
            <v>0</v>
          </cell>
          <cell r="DK368">
            <v>0</v>
          </cell>
          <cell r="DL368">
            <v>0</v>
          </cell>
          <cell r="DM368">
            <v>0</v>
          </cell>
          <cell r="DN368">
            <v>0</v>
          </cell>
          <cell r="DO368">
            <v>0</v>
          </cell>
          <cell r="DP368">
            <v>0</v>
          </cell>
          <cell r="DQ368">
            <v>0</v>
          </cell>
          <cell r="DR368">
            <v>0</v>
          </cell>
          <cell r="DS368"/>
          <cell r="DT368"/>
          <cell r="DU368"/>
          <cell r="DV368"/>
          <cell r="DW368"/>
          <cell r="DX368"/>
          <cell r="DY368"/>
          <cell r="DZ368"/>
          <cell r="EA368"/>
          <cell r="EB368"/>
          <cell r="EC368"/>
          <cell r="ED368"/>
          <cell r="EE368"/>
          <cell r="EF368"/>
          <cell r="EG368">
            <v>38.888888888888886</v>
          </cell>
          <cell r="EH368">
            <v>46.714285714285715</v>
          </cell>
          <cell r="EI368">
            <v>44.352941176470587</v>
          </cell>
          <cell r="EJ368">
            <v>0</v>
          </cell>
          <cell r="EK368">
            <v>0</v>
          </cell>
          <cell r="EL368">
            <v>0</v>
          </cell>
          <cell r="EM368">
            <v>0</v>
          </cell>
          <cell r="EN368">
            <v>0</v>
          </cell>
          <cell r="EO368">
            <v>0</v>
          </cell>
          <cell r="EP368">
            <v>0</v>
          </cell>
          <cell r="EQ368">
            <v>0</v>
          </cell>
          <cell r="ER368">
            <v>0</v>
          </cell>
          <cell r="ES368"/>
          <cell r="ET368"/>
          <cell r="EU368"/>
          <cell r="EV368"/>
          <cell r="EW368"/>
          <cell r="EX368"/>
          <cell r="EY368"/>
          <cell r="EZ368"/>
          <cell r="FA368"/>
          <cell r="FB368"/>
          <cell r="FC368"/>
          <cell r="FD368"/>
          <cell r="FE368">
            <v>47.777777777777771</v>
          </cell>
          <cell r="FF368">
            <v>55.285714285714285</v>
          </cell>
          <cell r="FG368">
            <v>52.823529411764703</v>
          </cell>
          <cell r="FH368">
            <v>0</v>
          </cell>
          <cell r="FI368">
            <v>0</v>
          </cell>
          <cell r="FJ368">
            <v>0</v>
          </cell>
          <cell r="FK368">
            <v>0</v>
          </cell>
          <cell r="FL368">
            <v>0</v>
          </cell>
          <cell r="FM368">
            <v>0</v>
          </cell>
          <cell r="FN368">
            <v>0</v>
          </cell>
          <cell r="FO368">
            <v>0</v>
          </cell>
          <cell r="FP368">
            <v>0</v>
          </cell>
          <cell r="FQ368"/>
          <cell r="FR368"/>
          <cell r="FS368"/>
          <cell r="FT368"/>
          <cell r="FU368"/>
          <cell r="FV368"/>
          <cell r="FW368"/>
          <cell r="FX368"/>
          <cell r="FY368"/>
          <cell r="FZ368"/>
          <cell r="GA368"/>
          <cell r="GB368"/>
          <cell r="GC368">
            <v>52.222222222222229</v>
          </cell>
          <cell r="GD368">
            <v>63.857142857142861</v>
          </cell>
          <cell r="GE368">
            <v>61.294117647058826</v>
          </cell>
          <cell r="GF368">
            <v>0</v>
          </cell>
          <cell r="GG368">
            <v>0</v>
          </cell>
          <cell r="GH368">
            <v>0</v>
          </cell>
          <cell r="GI368">
            <v>0</v>
          </cell>
          <cell r="GJ368">
            <v>0</v>
          </cell>
          <cell r="GK368">
            <v>0</v>
          </cell>
          <cell r="GL368">
            <v>0</v>
          </cell>
          <cell r="GM368">
            <v>0</v>
          </cell>
          <cell r="GN368">
            <v>0</v>
          </cell>
          <cell r="GO368"/>
          <cell r="GP368">
            <v>0</v>
          </cell>
          <cell r="GQ368"/>
          <cell r="GR368"/>
          <cell r="GS368"/>
          <cell r="GT368"/>
          <cell r="GU368"/>
          <cell r="GV368"/>
          <cell r="GW368"/>
          <cell r="GX368"/>
          <cell r="GY368"/>
          <cell r="GZ368"/>
          <cell r="HA368"/>
          <cell r="HB368"/>
          <cell r="HC368">
            <v>0</v>
          </cell>
          <cell r="HD368">
            <v>0</v>
          </cell>
          <cell r="HE368">
            <v>0</v>
          </cell>
          <cell r="HF368">
            <v>0</v>
          </cell>
          <cell r="HG368">
            <v>0</v>
          </cell>
          <cell r="HH368">
            <v>0</v>
          </cell>
          <cell r="HI368">
            <v>0</v>
          </cell>
          <cell r="HJ368"/>
          <cell r="HK368"/>
          <cell r="HL368"/>
          <cell r="HM368"/>
          <cell r="HN368"/>
          <cell r="HO368">
            <v>0</v>
          </cell>
          <cell r="HP368">
            <v>0</v>
          </cell>
          <cell r="HQ368"/>
          <cell r="HR368"/>
          <cell r="HS368"/>
          <cell r="HT368"/>
          <cell r="HU368"/>
          <cell r="HV368"/>
          <cell r="HW368"/>
          <cell r="HX368"/>
          <cell r="HY368"/>
          <cell r="HZ368"/>
          <cell r="IA368">
            <v>0</v>
          </cell>
          <cell r="IB368">
            <v>0</v>
          </cell>
          <cell r="IC368">
            <v>0</v>
          </cell>
          <cell r="ID368">
            <v>0</v>
          </cell>
          <cell r="IE368">
            <v>0</v>
          </cell>
          <cell r="IF368">
            <v>0</v>
          </cell>
          <cell r="IG368">
            <v>0</v>
          </cell>
          <cell r="IH368">
            <v>0</v>
          </cell>
          <cell r="II368">
            <v>0</v>
          </cell>
          <cell r="IJ368"/>
          <cell r="IK368"/>
          <cell r="IL368"/>
          <cell r="IM368">
            <v>0</v>
          </cell>
          <cell r="IN368"/>
        </row>
        <row r="369">
          <cell r="A369">
            <v>366</v>
          </cell>
          <cell r="B369" t="str">
            <v>Gandhinagar</v>
          </cell>
          <cell r="C369" t="str">
            <v>GUJARAT</v>
          </cell>
          <cell r="D369" t="str">
            <v>West</v>
          </cell>
          <cell r="E369" t="str">
            <v>HARGOVANDAS BECHARDAS PATEL</v>
          </cell>
          <cell r="F369"/>
          <cell r="G369"/>
          <cell r="H369">
            <v>0.3</v>
          </cell>
          <cell r="I369"/>
          <cell r="J369" t="str">
            <v>Low</v>
          </cell>
          <cell r="K369"/>
          <cell r="L369"/>
          <cell r="M369"/>
          <cell r="N369"/>
          <cell r="O369"/>
          <cell r="P369"/>
          <cell r="Q369"/>
          <cell r="R369"/>
          <cell r="S369"/>
          <cell r="T369"/>
          <cell r="U369">
            <v>0</v>
          </cell>
          <cell r="V369">
            <v>0</v>
          </cell>
          <cell r="W369">
            <v>0</v>
          </cell>
          <cell r="X369">
            <v>0</v>
          </cell>
          <cell r="Y369" t="str">
            <v/>
          </cell>
          <cell r="Z369" t="str">
            <v/>
          </cell>
          <cell r="AA369" t="str">
            <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cell r="AY369"/>
          <cell r="AZ369">
            <v>0</v>
          </cell>
          <cell r="BA369">
            <v>0</v>
          </cell>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cell r="BW369"/>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cell r="CV369"/>
          <cell r="CW369"/>
          <cell r="CX369"/>
          <cell r="CY369"/>
          <cell r="CZ369"/>
          <cell r="DA369"/>
          <cell r="DB369"/>
          <cell r="DC369"/>
          <cell r="DD369"/>
          <cell r="DE369"/>
          <cell r="DF369"/>
          <cell r="DG369"/>
          <cell r="DH369">
            <v>0</v>
          </cell>
          <cell r="DI369">
            <v>0</v>
          </cell>
          <cell r="DJ369">
            <v>0</v>
          </cell>
          <cell r="DK369">
            <v>0</v>
          </cell>
          <cell r="DL369">
            <v>0</v>
          </cell>
          <cell r="DM369">
            <v>0</v>
          </cell>
          <cell r="DN369">
            <v>0</v>
          </cell>
          <cell r="DO369">
            <v>0</v>
          </cell>
          <cell r="DP369">
            <v>0</v>
          </cell>
          <cell r="DQ369">
            <v>0</v>
          </cell>
          <cell r="DR369">
            <v>0</v>
          </cell>
          <cell r="DS369"/>
          <cell r="DT369"/>
          <cell r="DU369"/>
          <cell r="DV369"/>
          <cell r="DW369"/>
          <cell r="DX369"/>
          <cell r="DY369"/>
          <cell r="DZ369"/>
          <cell r="EA369"/>
          <cell r="EB369"/>
          <cell r="EC369"/>
          <cell r="ED369"/>
          <cell r="EE369"/>
          <cell r="EF369"/>
          <cell r="EG369">
            <v>40.5</v>
          </cell>
          <cell r="EH369">
            <v>40.637681159420289</v>
          </cell>
          <cell r="EI369">
            <v>41.925925925925924</v>
          </cell>
          <cell r="EJ369">
            <v>0</v>
          </cell>
          <cell r="EK369">
            <v>0</v>
          </cell>
          <cell r="EL369">
            <v>0</v>
          </cell>
          <cell r="EM369">
            <v>0</v>
          </cell>
          <cell r="EN369">
            <v>0</v>
          </cell>
          <cell r="EO369">
            <v>0</v>
          </cell>
          <cell r="EP369">
            <v>0</v>
          </cell>
          <cell r="EQ369">
            <v>0</v>
          </cell>
          <cell r="ER369">
            <v>0</v>
          </cell>
          <cell r="ES369"/>
          <cell r="ET369"/>
          <cell r="EU369"/>
          <cell r="EV369"/>
          <cell r="EW369"/>
          <cell r="EX369"/>
          <cell r="EY369"/>
          <cell r="EZ369"/>
          <cell r="FA369"/>
          <cell r="FB369"/>
          <cell r="FC369"/>
          <cell r="FD369"/>
          <cell r="FE369">
            <v>50.4</v>
          </cell>
          <cell r="FF369">
            <v>48.985507246376812</v>
          </cell>
          <cell r="FG369">
            <v>45.037037037037038</v>
          </cell>
          <cell r="FH369">
            <v>0</v>
          </cell>
          <cell r="FI369">
            <v>0</v>
          </cell>
          <cell r="FJ369">
            <v>0</v>
          </cell>
          <cell r="FK369">
            <v>0</v>
          </cell>
          <cell r="FL369">
            <v>0</v>
          </cell>
          <cell r="FM369">
            <v>0</v>
          </cell>
          <cell r="FN369">
            <v>0</v>
          </cell>
          <cell r="FO369">
            <v>0</v>
          </cell>
          <cell r="FP369">
            <v>0</v>
          </cell>
          <cell r="FQ369"/>
          <cell r="FR369"/>
          <cell r="FS369"/>
          <cell r="FT369"/>
          <cell r="FU369"/>
          <cell r="FV369"/>
          <cell r="FW369"/>
          <cell r="FX369"/>
          <cell r="FY369"/>
          <cell r="FZ369"/>
          <cell r="GA369"/>
          <cell r="GB369"/>
          <cell r="GC369">
            <v>54</v>
          </cell>
          <cell r="GD369">
            <v>57.623188405797102</v>
          </cell>
          <cell r="GE369">
            <v>53.333333333333329</v>
          </cell>
          <cell r="GF369">
            <v>0</v>
          </cell>
          <cell r="GG369">
            <v>0</v>
          </cell>
          <cell r="GH369">
            <v>0</v>
          </cell>
          <cell r="GI369">
            <v>0</v>
          </cell>
          <cell r="GJ369">
            <v>0</v>
          </cell>
          <cell r="GK369">
            <v>0</v>
          </cell>
          <cell r="GL369">
            <v>0</v>
          </cell>
          <cell r="GM369">
            <v>0</v>
          </cell>
          <cell r="GN369">
            <v>0</v>
          </cell>
          <cell r="GO369"/>
          <cell r="GP369">
            <v>0</v>
          </cell>
          <cell r="GQ369"/>
          <cell r="GR369"/>
          <cell r="GS369"/>
          <cell r="GT369"/>
          <cell r="GU369"/>
          <cell r="GV369"/>
          <cell r="GW369"/>
          <cell r="GX369"/>
          <cell r="GY369"/>
          <cell r="GZ369"/>
          <cell r="HA369"/>
          <cell r="HB369"/>
          <cell r="HC369">
            <v>0</v>
          </cell>
          <cell r="HD369">
            <v>0</v>
          </cell>
          <cell r="HE369">
            <v>0</v>
          </cell>
          <cell r="HF369">
            <v>0</v>
          </cell>
          <cell r="HG369">
            <v>0</v>
          </cell>
          <cell r="HH369">
            <v>0</v>
          </cell>
          <cell r="HI369">
            <v>0</v>
          </cell>
          <cell r="HJ369"/>
          <cell r="HK369"/>
          <cell r="HL369"/>
          <cell r="HM369"/>
          <cell r="HN369"/>
          <cell r="HO369">
            <v>0</v>
          </cell>
          <cell r="HP369">
            <v>0</v>
          </cell>
          <cell r="HQ369"/>
          <cell r="HR369"/>
          <cell r="HS369"/>
          <cell r="HT369"/>
          <cell r="HU369"/>
          <cell r="HV369"/>
          <cell r="HW369"/>
          <cell r="HX369"/>
          <cell r="HY369"/>
          <cell r="HZ369"/>
          <cell r="IA369">
            <v>0</v>
          </cell>
          <cell r="IB369">
            <v>0</v>
          </cell>
          <cell r="IC369">
            <v>0</v>
          </cell>
          <cell r="ID369">
            <v>0</v>
          </cell>
          <cell r="IE369">
            <v>0</v>
          </cell>
          <cell r="IF369">
            <v>0</v>
          </cell>
          <cell r="IG369">
            <v>0</v>
          </cell>
          <cell r="IH369">
            <v>0</v>
          </cell>
          <cell r="II369">
            <v>0</v>
          </cell>
          <cell r="IJ369"/>
          <cell r="IK369"/>
          <cell r="IL369"/>
          <cell r="IM369">
            <v>0</v>
          </cell>
          <cell r="IN369"/>
        </row>
        <row r="370">
          <cell r="A370">
            <v>367</v>
          </cell>
          <cell r="B370" t="str">
            <v>Gir Somnath</v>
          </cell>
          <cell r="C370" t="str">
            <v>GUJARAT</v>
          </cell>
          <cell r="D370" t="str">
            <v>West</v>
          </cell>
          <cell r="E370" t="str">
            <v>ARS INFRA</v>
          </cell>
          <cell r="F370"/>
          <cell r="G370"/>
          <cell r="H370">
            <v>0.3</v>
          </cell>
          <cell r="I370"/>
          <cell r="J370" t="str">
            <v>Low</v>
          </cell>
          <cell r="K370"/>
          <cell r="L370"/>
          <cell r="M370"/>
          <cell r="N370"/>
          <cell r="O370"/>
          <cell r="P370"/>
          <cell r="Q370"/>
          <cell r="R370"/>
          <cell r="S370"/>
          <cell r="T370"/>
          <cell r="U370">
            <v>0</v>
          </cell>
          <cell r="V370">
            <v>0</v>
          </cell>
          <cell r="W370">
            <v>0</v>
          </cell>
          <cell r="X370">
            <v>0</v>
          </cell>
          <cell r="Y370" t="str">
            <v/>
          </cell>
          <cell r="Z370"/>
          <cell r="AA370"/>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cell r="AY370"/>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cell r="BW370"/>
          <cell r="BX370">
            <v>0</v>
          </cell>
          <cell r="BY370">
            <v>0</v>
          </cell>
          <cell r="BZ370">
            <v>0</v>
          </cell>
          <cell r="CA370">
            <v>0</v>
          </cell>
          <cell r="CB370">
            <v>0</v>
          </cell>
          <cell r="CC370">
            <v>0</v>
          </cell>
          <cell r="CD370">
            <v>0</v>
          </cell>
          <cell r="CE370">
            <v>0</v>
          </cell>
          <cell r="CF370">
            <v>0</v>
          </cell>
          <cell r="CG370">
            <v>0</v>
          </cell>
          <cell r="CH370">
            <v>0</v>
          </cell>
          <cell r="CI370">
            <v>0</v>
          </cell>
          <cell r="CJ370">
            <v>0</v>
          </cell>
          <cell r="CK370">
            <v>0</v>
          </cell>
          <cell r="CL370">
            <v>0</v>
          </cell>
          <cell r="CM370">
            <v>0</v>
          </cell>
          <cell r="CN370">
            <v>0</v>
          </cell>
          <cell r="CO370">
            <v>0</v>
          </cell>
          <cell r="CP370">
            <v>0</v>
          </cell>
          <cell r="CQ370">
            <v>0</v>
          </cell>
          <cell r="CR370">
            <v>0</v>
          </cell>
          <cell r="CS370">
            <v>0</v>
          </cell>
          <cell r="CT370">
            <v>0</v>
          </cell>
          <cell r="CU370"/>
          <cell r="CV370"/>
          <cell r="CW370"/>
          <cell r="CX370"/>
          <cell r="CY370"/>
          <cell r="CZ370"/>
          <cell r="DA370"/>
          <cell r="DB370"/>
          <cell r="DC370"/>
          <cell r="DD370"/>
          <cell r="DE370"/>
          <cell r="DF370"/>
          <cell r="DG370"/>
          <cell r="DH370">
            <v>0</v>
          </cell>
          <cell r="DI370">
            <v>0</v>
          </cell>
          <cell r="DJ370">
            <v>0</v>
          </cell>
          <cell r="DK370">
            <v>0</v>
          </cell>
          <cell r="DL370">
            <v>0</v>
          </cell>
          <cell r="DM370">
            <v>0</v>
          </cell>
          <cell r="DN370">
            <v>0</v>
          </cell>
          <cell r="DO370">
            <v>0</v>
          </cell>
          <cell r="DP370">
            <v>0</v>
          </cell>
          <cell r="DQ370">
            <v>0</v>
          </cell>
          <cell r="DR370">
            <v>0</v>
          </cell>
          <cell r="DS370"/>
          <cell r="DT370"/>
          <cell r="DU370"/>
          <cell r="DV370"/>
          <cell r="DW370"/>
          <cell r="DX370"/>
          <cell r="DY370"/>
          <cell r="DZ370"/>
          <cell r="EA370"/>
          <cell r="EB370"/>
          <cell r="EC370"/>
          <cell r="ED370"/>
          <cell r="EE370"/>
          <cell r="EF370"/>
          <cell r="EG370">
            <v>40.5</v>
          </cell>
          <cell r="EH370">
            <v>40.637681159420289</v>
          </cell>
          <cell r="EI370">
            <v>41.925925925925924</v>
          </cell>
          <cell r="EJ370">
            <v>0</v>
          </cell>
          <cell r="EK370">
            <v>0</v>
          </cell>
          <cell r="EL370">
            <v>0</v>
          </cell>
          <cell r="EM370">
            <v>0</v>
          </cell>
          <cell r="EN370">
            <v>0</v>
          </cell>
          <cell r="EO370">
            <v>0</v>
          </cell>
          <cell r="EP370">
            <v>0</v>
          </cell>
          <cell r="EQ370">
            <v>0</v>
          </cell>
          <cell r="ER370">
            <v>0</v>
          </cell>
          <cell r="ES370"/>
          <cell r="ET370"/>
          <cell r="EU370"/>
          <cell r="EV370"/>
          <cell r="EW370"/>
          <cell r="EX370"/>
          <cell r="EY370"/>
          <cell r="EZ370"/>
          <cell r="FA370"/>
          <cell r="FB370"/>
          <cell r="FC370"/>
          <cell r="FD370"/>
          <cell r="FE370">
            <v>50.4</v>
          </cell>
          <cell r="FF370">
            <v>48.985507246376812</v>
          </cell>
          <cell r="FG370">
            <v>45.037037037037038</v>
          </cell>
          <cell r="FH370">
            <v>0</v>
          </cell>
          <cell r="FI370">
            <v>0</v>
          </cell>
          <cell r="FJ370">
            <v>0</v>
          </cell>
          <cell r="FK370">
            <v>0</v>
          </cell>
          <cell r="FL370">
            <v>0</v>
          </cell>
          <cell r="FM370">
            <v>0</v>
          </cell>
          <cell r="FN370">
            <v>0</v>
          </cell>
          <cell r="FO370">
            <v>0</v>
          </cell>
          <cell r="FP370">
            <v>0</v>
          </cell>
          <cell r="FQ370"/>
          <cell r="FR370"/>
          <cell r="FS370"/>
          <cell r="FT370"/>
          <cell r="FU370"/>
          <cell r="FV370"/>
          <cell r="FW370"/>
          <cell r="FX370"/>
          <cell r="FY370"/>
          <cell r="FZ370"/>
          <cell r="GA370"/>
          <cell r="GB370"/>
          <cell r="GC370">
            <v>54</v>
          </cell>
          <cell r="GD370">
            <v>57.623188405797102</v>
          </cell>
          <cell r="GE370">
            <v>53.333333333333329</v>
          </cell>
          <cell r="GF370">
            <v>0</v>
          </cell>
          <cell r="GG370">
            <v>0</v>
          </cell>
          <cell r="GH370">
            <v>0</v>
          </cell>
          <cell r="GI370">
            <v>0</v>
          </cell>
          <cell r="GJ370">
            <v>0</v>
          </cell>
          <cell r="GK370">
            <v>0</v>
          </cell>
          <cell r="GL370">
            <v>0</v>
          </cell>
          <cell r="GM370">
            <v>0</v>
          </cell>
          <cell r="GN370">
            <v>0</v>
          </cell>
          <cell r="GO370"/>
          <cell r="GP370">
            <v>0</v>
          </cell>
          <cell r="GQ370"/>
          <cell r="GR370"/>
          <cell r="GS370"/>
          <cell r="GT370"/>
          <cell r="GU370"/>
          <cell r="GV370"/>
          <cell r="GW370"/>
          <cell r="GX370"/>
          <cell r="GY370"/>
          <cell r="GZ370"/>
          <cell r="HA370"/>
          <cell r="HB370"/>
          <cell r="HC370">
            <v>0</v>
          </cell>
          <cell r="HD370">
            <v>0</v>
          </cell>
          <cell r="HE370">
            <v>0</v>
          </cell>
          <cell r="HF370">
            <v>0</v>
          </cell>
          <cell r="HG370">
            <v>0</v>
          </cell>
          <cell r="HH370">
            <v>0</v>
          </cell>
          <cell r="HI370">
            <v>0</v>
          </cell>
          <cell r="HJ370"/>
          <cell r="HK370"/>
          <cell r="HL370"/>
          <cell r="HM370"/>
          <cell r="HN370"/>
          <cell r="HO370">
            <v>0</v>
          </cell>
          <cell r="HP370">
            <v>0</v>
          </cell>
          <cell r="HQ370"/>
          <cell r="HR370"/>
          <cell r="HS370"/>
          <cell r="HT370"/>
          <cell r="HU370"/>
          <cell r="HV370"/>
          <cell r="HW370"/>
          <cell r="HX370"/>
          <cell r="HY370"/>
          <cell r="HZ370"/>
          <cell r="IA370"/>
          <cell r="IB370"/>
          <cell r="IC370"/>
          <cell r="ID370">
            <v>0</v>
          </cell>
          <cell r="IE370"/>
          <cell r="IF370"/>
          <cell r="IG370"/>
          <cell r="IH370"/>
          <cell r="II370">
            <v>0</v>
          </cell>
          <cell r="IJ370"/>
          <cell r="IK370"/>
          <cell r="IL370"/>
          <cell r="IM370">
            <v>0</v>
          </cell>
          <cell r="IN370"/>
        </row>
        <row r="371">
          <cell r="A371">
            <v>368</v>
          </cell>
          <cell r="B371" t="str">
            <v>Jamnagar</v>
          </cell>
          <cell r="C371" t="str">
            <v>GUJARAT</v>
          </cell>
          <cell r="D371" t="str">
            <v>West</v>
          </cell>
          <cell r="E371" t="str">
            <v>ARS INFRA</v>
          </cell>
          <cell r="F371"/>
          <cell r="G371"/>
          <cell r="H371">
            <v>0.3</v>
          </cell>
          <cell r="I371"/>
          <cell r="J371" t="str">
            <v>Low</v>
          </cell>
          <cell r="K371"/>
          <cell r="L371"/>
          <cell r="M371"/>
          <cell r="N371"/>
          <cell r="O371"/>
          <cell r="P371"/>
          <cell r="Q371"/>
          <cell r="R371"/>
          <cell r="S371"/>
          <cell r="T371"/>
          <cell r="U371">
            <v>0</v>
          </cell>
          <cell r="V371">
            <v>0</v>
          </cell>
          <cell r="W371">
            <v>0</v>
          </cell>
          <cell r="X371">
            <v>0</v>
          </cell>
          <cell r="Y371" t="str">
            <v/>
          </cell>
          <cell r="Z371"/>
          <cell r="AA371"/>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cell r="AY371"/>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cell r="BW371"/>
          <cell r="BX371">
            <v>0</v>
          </cell>
          <cell r="BY371">
            <v>0</v>
          </cell>
          <cell r="BZ371">
            <v>0</v>
          </cell>
          <cell r="CA371">
            <v>0</v>
          </cell>
          <cell r="CB371">
            <v>0</v>
          </cell>
          <cell r="CC371">
            <v>0</v>
          </cell>
          <cell r="CD371">
            <v>0</v>
          </cell>
          <cell r="CE371">
            <v>0</v>
          </cell>
          <cell r="CF371">
            <v>0</v>
          </cell>
          <cell r="CG371">
            <v>0</v>
          </cell>
          <cell r="CH371">
            <v>0</v>
          </cell>
          <cell r="CI371">
            <v>0</v>
          </cell>
          <cell r="CJ371">
            <v>0</v>
          </cell>
          <cell r="CK371">
            <v>0</v>
          </cell>
          <cell r="CL371">
            <v>0</v>
          </cell>
          <cell r="CM371">
            <v>0</v>
          </cell>
          <cell r="CN371">
            <v>0</v>
          </cell>
          <cell r="CO371">
            <v>0</v>
          </cell>
          <cell r="CP371">
            <v>0</v>
          </cell>
          <cell r="CQ371">
            <v>0</v>
          </cell>
          <cell r="CR371">
            <v>0</v>
          </cell>
          <cell r="CS371">
            <v>0</v>
          </cell>
          <cell r="CT371">
            <v>0</v>
          </cell>
          <cell r="CU371"/>
          <cell r="CV371"/>
          <cell r="CW371"/>
          <cell r="CX371"/>
          <cell r="CY371"/>
          <cell r="CZ371"/>
          <cell r="DA371"/>
          <cell r="DB371"/>
          <cell r="DC371"/>
          <cell r="DD371"/>
          <cell r="DE371"/>
          <cell r="DF371"/>
          <cell r="DG371"/>
          <cell r="DH371">
            <v>0</v>
          </cell>
          <cell r="DI371">
            <v>0</v>
          </cell>
          <cell r="DJ371">
            <v>0</v>
          </cell>
          <cell r="DK371">
            <v>0</v>
          </cell>
          <cell r="DL371">
            <v>0</v>
          </cell>
          <cell r="DM371">
            <v>0</v>
          </cell>
          <cell r="DN371">
            <v>0</v>
          </cell>
          <cell r="DO371">
            <v>0</v>
          </cell>
          <cell r="DP371">
            <v>0</v>
          </cell>
          <cell r="DQ371">
            <v>0</v>
          </cell>
          <cell r="DR371">
            <v>0</v>
          </cell>
          <cell r="DS371"/>
          <cell r="DT371"/>
          <cell r="DU371"/>
          <cell r="DV371"/>
          <cell r="DW371"/>
          <cell r="DX371"/>
          <cell r="DY371"/>
          <cell r="DZ371"/>
          <cell r="EA371"/>
          <cell r="EB371"/>
          <cell r="EC371"/>
          <cell r="ED371"/>
          <cell r="EE371"/>
          <cell r="EF371"/>
          <cell r="EG371">
            <v>5.5</v>
          </cell>
          <cell r="EH371">
            <v>4.333333333333333</v>
          </cell>
          <cell r="EI371">
            <v>5.666666666666667</v>
          </cell>
          <cell r="EJ371">
            <v>0</v>
          </cell>
          <cell r="EK371">
            <v>0</v>
          </cell>
          <cell r="EL371">
            <v>0</v>
          </cell>
          <cell r="EM371">
            <v>0</v>
          </cell>
          <cell r="EN371">
            <v>0</v>
          </cell>
          <cell r="EO371">
            <v>0</v>
          </cell>
          <cell r="EP371">
            <v>0</v>
          </cell>
          <cell r="EQ371">
            <v>0</v>
          </cell>
          <cell r="ER371">
            <v>0</v>
          </cell>
          <cell r="ES371"/>
          <cell r="ET371"/>
          <cell r="EU371"/>
          <cell r="EV371"/>
          <cell r="EW371"/>
          <cell r="EX371"/>
          <cell r="EY371"/>
          <cell r="EZ371"/>
          <cell r="FA371"/>
          <cell r="FB371"/>
          <cell r="FC371"/>
          <cell r="FD371"/>
          <cell r="FE371">
            <v>5.5</v>
          </cell>
          <cell r="FF371">
            <v>7</v>
          </cell>
          <cell r="FG371">
            <v>5.666666666666667</v>
          </cell>
          <cell r="FH371">
            <v>0</v>
          </cell>
          <cell r="FI371">
            <v>0</v>
          </cell>
          <cell r="FJ371">
            <v>0</v>
          </cell>
          <cell r="FK371">
            <v>0</v>
          </cell>
          <cell r="FL371">
            <v>0</v>
          </cell>
          <cell r="FM371">
            <v>0</v>
          </cell>
          <cell r="FN371">
            <v>0</v>
          </cell>
          <cell r="FO371">
            <v>0</v>
          </cell>
          <cell r="FP371">
            <v>0</v>
          </cell>
          <cell r="FQ371"/>
          <cell r="FR371"/>
          <cell r="FS371"/>
          <cell r="FT371"/>
          <cell r="FU371"/>
          <cell r="FV371"/>
          <cell r="FW371"/>
          <cell r="FX371"/>
          <cell r="FY371"/>
          <cell r="FZ371"/>
          <cell r="GA371"/>
          <cell r="GB371"/>
          <cell r="GC371">
            <v>5.5</v>
          </cell>
          <cell r="GD371">
            <v>7</v>
          </cell>
          <cell r="GE371">
            <v>7</v>
          </cell>
          <cell r="GF371">
            <v>0</v>
          </cell>
          <cell r="GG371">
            <v>0</v>
          </cell>
          <cell r="GH371">
            <v>0</v>
          </cell>
          <cell r="GI371">
            <v>0</v>
          </cell>
          <cell r="GJ371">
            <v>0</v>
          </cell>
          <cell r="GK371">
            <v>0</v>
          </cell>
          <cell r="GL371">
            <v>0</v>
          </cell>
          <cell r="GM371">
            <v>0</v>
          </cell>
          <cell r="GN371">
            <v>0</v>
          </cell>
          <cell r="GO371"/>
          <cell r="GP371">
            <v>0</v>
          </cell>
          <cell r="GQ371"/>
          <cell r="GR371"/>
          <cell r="GS371"/>
          <cell r="GT371"/>
          <cell r="GU371"/>
          <cell r="GV371"/>
          <cell r="GW371"/>
          <cell r="GX371"/>
          <cell r="GY371"/>
          <cell r="GZ371"/>
          <cell r="HA371"/>
          <cell r="HB371"/>
          <cell r="HC371">
            <v>0</v>
          </cell>
          <cell r="HD371">
            <v>0</v>
          </cell>
          <cell r="HE371">
            <v>0</v>
          </cell>
          <cell r="HF371">
            <v>0</v>
          </cell>
          <cell r="HG371">
            <v>0</v>
          </cell>
          <cell r="HH371">
            <v>0</v>
          </cell>
          <cell r="HI371">
            <v>0</v>
          </cell>
          <cell r="HJ371"/>
          <cell r="HK371"/>
          <cell r="HL371"/>
          <cell r="HM371"/>
          <cell r="HN371"/>
          <cell r="HO371">
            <v>0</v>
          </cell>
          <cell r="HP371">
            <v>0</v>
          </cell>
          <cell r="HQ371"/>
          <cell r="HR371"/>
          <cell r="HS371"/>
          <cell r="HT371"/>
          <cell r="HU371"/>
          <cell r="HV371"/>
          <cell r="HW371"/>
          <cell r="HX371"/>
          <cell r="HY371"/>
          <cell r="HZ371"/>
          <cell r="IA371"/>
          <cell r="IB371"/>
          <cell r="IC371"/>
          <cell r="ID371">
            <v>0</v>
          </cell>
          <cell r="IE371"/>
          <cell r="IF371"/>
          <cell r="IG371"/>
          <cell r="IH371"/>
          <cell r="II371">
            <v>0</v>
          </cell>
          <cell r="IJ371"/>
          <cell r="IK371"/>
          <cell r="IL371"/>
          <cell r="IM371">
            <v>0</v>
          </cell>
          <cell r="IN371"/>
        </row>
        <row r="372">
          <cell r="A372">
            <v>369</v>
          </cell>
          <cell r="B372" t="str">
            <v>Junagadh</v>
          </cell>
          <cell r="C372" t="str">
            <v>GUJARAT</v>
          </cell>
          <cell r="D372" t="str">
            <v>West</v>
          </cell>
          <cell r="E372" t="str">
            <v>ARS INFRA</v>
          </cell>
          <cell r="F372"/>
          <cell r="G372"/>
          <cell r="H372">
            <v>0.3</v>
          </cell>
          <cell r="I372"/>
          <cell r="J372" t="str">
            <v>Low</v>
          </cell>
          <cell r="K372"/>
          <cell r="L372"/>
          <cell r="M372"/>
          <cell r="N372"/>
          <cell r="O372"/>
          <cell r="P372"/>
          <cell r="Q372"/>
          <cell r="R372"/>
          <cell r="S372"/>
          <cell r="T372"/>
          <cell r="U372">
            <v>0</v>
          </cell>
          <cell r="V372">
            <v>0</v>
          </cell>
          <cell r="W372">
            <v>0</v>
          </cell>
          <cell r="X372">
            <v>0</v>
          </cell>
          <cell r="Y372" t="str">
            <v/>
          </cell>
          <cell r="Z372"/>
          <cell r="AA372"/>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cell r="AY372"/>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cell r="BW372"/>
          <cell r="BX372">
            <v>0</v>
          </cell>
          <cell r="BY372">
            <v>0</v>
          </cell>
          <cell r="BZ372">
            <v>0</v>
          </cell>
          <cell r="CA372">
            <v>0</v>
          </cell>
          <cell r="CB372">
            <v>0</v>
          </cell>
          <cell r="CC372">
            <v>0</v>
          </cell>
          <cell r="CD372">
            <v>0</v>
          </cell>
          <cell r="CE372">
            <v>0</v>
          </cell>
          <cell r="CF372">
            <v>0</v>
          </cell>
          <cell r="CG372">
            <v>0</v>
          </cell>
          <cell r="CH372">
            <v>0</v>
          </cell>
          <cell r="CI372">
            <v>0</v>
          </cell>
          <cell r="CJ372">
            <v>0</v>
          </cell>
          <cell r="CK372">
            <v>0</v>
          </cell>
          <cell r="CL372">
            <v>0</v>
          </cell>
          <cell r="CM372">
            <v>0</v>
          </cell>
          <cell r="CN372">
            <v>0</v>
          </cell>
          <cell r="CO372">
            <v>0</v>
          </cell>
          <cell r="CP372">
            <v>0</v>
          </cell>
          <cell r="CQ372">
            <v>0</v>
          </cell>
          <cell r="CR372">
            <v>0</v>
          </cell>
          <cell r="CS372">
            <v>0</v>
          </cell>
          <cell r="CT372">
            <v>0</v>
          </cell>
          <cell r="CU372"/>
          <cell r="CV372"/>
          <cell r="CW372"/>
          <cell r="CX372"/>
          <cell r="CY372"/>
          <cell r="CZ372"/>
          <cell r="DA372"/>
          <cell r="DB372"/>
          <cell r="DC372"/>
          <cell r="DD372"/>
          <cell r="DE372"/>
          <cell r="DF372"/>
          <cell r="DG372"/>
          <cell r="DH372">
            <v>0</v>
          </cell>
          <cell r="DI372">
            <v>0</v>
          </cell>
          <cell r="DJ372">
            <v>0</v>
          </cell>
          <cell r="DK372">
            <v>0</v>
          </cell>
          <cell r="DL372">
            <v>0</v>
          </cell>
          <cell r="DM372">
            <v>0</v>
          </cell>
          <cell r="DN372">
            <v>0</v>
          </cell>
          <cell r="DO372">
            <v>0</v>
          </cell>
          <cell r="DP372">
            <v>0</v>
          </cell>
          <cell r="DQ372">
            <v>0</v>
          </cell>
          <cell r="DR372">
            <v>0</v>
          </cell>
          <cell r="DS372"/>
          <cell r="DT372"/>
          <cell r="DU372"/>
          <cell r="DV372"/>
          <cell r="DW372"/>
          <cell r="DX372"/>
          <cell r="DY372"/>
          <cell r="DZ372"/>
          <cell r="EA372"/>
          <cell r="EB372"/>
          <cell r="EC372"/>
          <cell r="ED372"/>
          <cell r="EE372"/>
          <cell r="EF372"/>
          <cell r="EG372">
            <v>9.2857142857142865</v>
          </cell>
          <cell r="EH372">
            <v>10.428571428571429</v>
          </cell>
          <cell r="EI372">
            <v>10.666666666666666</v>
          </cell>
          <cell r="EJ372">
            <v>0</v>
          </cell>
          <cell r="EK372">
            <v>0</v>
          </cell>
          <cell r="EL372">
            <v>0</v>
          </cell>
          <cell r="EM372">
            <v>0</v>
          </cell>
          <cell r="EN372">
            <v>0</v>
          </cell>
          <cell r="EO372">
            <v>0</v>
          </cell>
          <cell r="EP372">
            <v>0</v>
          </cell>
          <cell r="EQ372">
            <v>0</v>
          </cell>
          <cell r="ER372">
            <v>0</v>
          </cell>
          <cell r="ES372"/>
          <cell r="ET372"/>
          <cell r="EU372"/>
          <cell r="EV372"/>
          <cell r="EW372"/>
          <cell r="EX372"/>
          <cell r="EY372"/>
          <cell r="EZ372"/>
          <cell r="FA372"/>
          <cell r="FB372"/>
          <cell r="FC372"/>
          <cell r="FD372"/>
          <cell r="FE372">
            <v>10.428571428571429</v>
          </cell>
          <cell r="FF372">
            <v>10.428571428571429</v>
          </cell>
          <cell r="FG372">
            <v>10.666666666666666</v>
          </cell>
          <cell r="FH372">
            <v>0</v>
          </cell>
          <cell r="FI372">
            <v>0</v>
          </cell>
          <cell r="FJ372">
            <v>0</v>
          </cell>
          <cell r="FK372">
            <v>0</v>
          </cell>
          <cell r="FL372">
            <v>0</v>
          </cell>
          <cell r="FM372">
            <v>0</v>
          </cell>
          <cell r="FN372">
            <v>0</v>
          </cell>
          <cell r="FO372">
            <v>0</v>
          </cell>
          <cell r="FP372">
            <v>0</v>
          </cell>
          <cell r="FQ372"/>
          <cell r="FR372"/>
          <cell r="FS372"/>
          <cell r="FT372"/>
          <cell r="FU372"/>
          <cell r="FV372"/>
          <cell r="FW372"/>
          <cell r="FX372"/>
          <cell r="FY372"/>
          <cell r="FZ372"/>
          <cell r="GA372"/>
          <cell r="GB372"/>
          <cell r="GC372">
            <v>10.428571428571429</v>
          </cell>
          <cell r="GD372">
            <v>10.428571428571429</v>
          </cell>
          <cell r="GE372">
            <v>10.666666666666666</v>
          </cell>
          <cell r="GF372">
            <v>0</v>
          </cell>
          <cell r="GG372">
            <v>0</v>
          </cell>
          <cell r="GH372">
            <v>0</v>
          </cell>
          <cell r="GI372">
            <v>0</v>
          </cell>
          <cell r="GJ372">
            <v>0</v>
          </cell>
          <cell r="GK372">
            <v>0</v>
          </cell>
          <cell r="GL372">
            <v>0</v>
          </cell>
          <cell r="GM372">
            <v>0</v>
          </cell>
          <cell r="GN372">
            <v>0</v>
          </cell>
          <cell r="GO372"/>
          <cell r="GP372">
            <v>0</v>
          </cell>
          <cell r="GQ372"/>
          <cell r="GR372"/>
          <cell r="GS372"/>
          <cell r="GT372"/>
          <cell r="GU372"/>
          <cell r="GV372"/>
          <cell r="GW372"/>
          <cell r="GX372"/>
          <cell r="GY372"/>
          <cell r="GZ372"/>
          <cell r="HA372"/>
          <cell r="HB372"/>
          <cell r="HC372">
            <v>0</v>
          </cell>
          <cell r="HD372">
            <v>0</v>
          </cell>
          <cell r="HE372">
            <v>0</v>
          </cell>
          <cell r="HF372">
            <v>0</v>
          </cell>
          <cell r="HG372">
            <v>0</v>
          </cell>
          <cell r="HH372">
            <v>0</v>
          </cell>
          <cell r="HI372">
            <v>0</v>
          </cell>
          <cell r="HJ372"/>
          <cell r="HK372"/>
          <cell r="HL372"/>
          <cell r="HM372"/>
          <cell r="HN372"/>
          <cell r="HO372">
            <v>0</v>
          </cell>
          <cell r="HP372">
            <v>0</v>
          </cell>
          <cell r="HQ372"/>
          <cell r="HR372"/>
          <cell r="HS372"/>
          <cell r="HT372"/>
          <cell r="HU372"/>
          <cell r="HV372"/>
          <cell r="HW372"/>
          <cell r="HX372"/>
          <cell r="HY372"/>
          <cell r="HZ372"/>
          <cell r="IA372"/>
          <cell r="IB372"/>
          <cell r="IC372"/>
          <cell r="ID372">
            <v>0</v>
          </cell>
          <cell r="IE372"/>
          <cell r="IF372"/>
          <cell r="IG372"/>
          <cell r="IH372"/>
          <cell r="II372">
            <v>0</v>
          </cell>
          <cell r="IJ372"/>
          <cell r="IK372"/>
          <cell r="IL372"/>
          <cell r="IM372">
            <v>0</v>
          </cell>
          <cell r="IN372"/>
        </row>
        <row r="373">
          <cell r="A373">
            <v>370</v>
          </cell>
          <cell r="B373" t="str">
            <v>Kheda</v>
          </cell>
          <cell r="C373" t="str">
            <v>GUJARAT</v>
          </cell>
          <cell r="D373" t="str">
            <v>West</v>
          </cell>
          <cell r="E373"/>
          <cell r="F373"/>
          <cell r="G373"/>
          <cell r="H373">
            <v>0.3</v>
          </cell>
          <cell r="I373"/>
          <cell r="J373" t="str">
            <v>Low</v>
          </cell>
          <cell r="K373"/>
          <cell r="L373"/>
          <cell r="M373"/>
          <cell r="N373"/>
          <cell r="O373"/>
          <cell r="P373"/>
          <cell r="Q373"/>
          <cell r="R373"/>
          <cell r="S373"/>
          <cell r="T373"/>
          <cell r="U373">
            <v>0</v>
          </cell>
          <cell r="V373">
            <v>0</v>
          </cell>
          <cell r="W373">
            <v>0</v>
          </cell>
          <cell r="X373">
            <v>0</v>
          </cell>
          <cell r="Y373" t="str">
            <v/>
          </cell>
          <cell r="Z373"/>
          <cell r="AA373"/>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cell r="AY373"/>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cell r="BW373"/>
          <cell r="BX373">
            <v>0</v>
          </cell>
          <cell r="BY373">
            <v>0</v>
          </cell>
          <cell r="BZ373">
            <v>0</v>
          </cell>
          <cell r="CA373">
            <v>0</v>
          </cell>
          <cell r="CB373">
            <v>0</v>
          </cell>
          <cell r="CC373">
            <v>0</v>
          </cell>
          <cell r="CD373">
            <v>0</v>
          </cell>
          <cell r="CE373">
            <v>0</v>
          </cell>
          <cell r="CF373">
            <v>0</v>
          </cell>
          <cell r="CG373">
            <v>0</v>
          </cell>
          <cell r="CH373">
            <v>0</v>
          </cell>
          <cell r="CI373">
            <v>0</v>
          </cell>
          <cell r="CJ373">
            <v>0</v>
          </cell>
          <cell r="CK373">
            <v>0</v>
          </cell>
          <cell r="CL373">
            <v>0</v>
          </cell>
          <cell r="CM373">
            <v>0</v>
          </cell>
          <cell r="CN373">
            <v>0</v>
          </cell>
          <cell r="CO373">
            <v>0</v>
          </cell>
          <cell r="CP373">
            <v>0</v>
          </cell>
          <cell r="CQ373">
            <v>0</v>
          </cell>
          <cell r="CR373">
            <v>0</v>
          </cell>
          <cell r="CS373">
            <v>0</v>
          </cell>
          <cell r="CT373">
            <v>0</v>
          </cell>
          <cell r="CU373"/>
          <cell r="CV373"/>
          <cell r="CW373"/>
          <cell r="CX373"/>
          <cell r="CY373"/>
          <cell r="CZ373"/>
          <cell r="DA373"/>
          <cell r="DB373"/>
          <cell r="DC373"/>
          <cell r="DD373"/>
          <cell r="DE373"/>
          <cell r="DF373"/>
          <cell r="DG373"/>
          <cell r="DH373">
            <v>0</v>
          </cell>
          <cell r="DI373">
            <v>0</v>
          </cell>
          <cell r="DJ373">
            <v>0</v>
          </cell>
          <cell r="DK373">
            <v>0</v>
          </cell>
          <cell r="DL373">
            <v>0</v>
          </cell>
          <cell r="DM373">
            <v>0</v>
          </cell>
          <cell r="DN373">
            <v>0</v>
          </cell>
          <cell r="DO373">
            <v>0</v>
          </cell>
          <cell r="DP373">
            <v>0</v>
          </cell>
          <cell r="DQ373">
            <v>0</v>
          </cell>
          <cell r="DR373">
            <v>0</v>
          </cell>
          <cell r="DS373"/>
          <cell r="DT373"/>
          <cell r="DU373"/>
          <cell r="DV373"/>
          <cell r="DW373"/>
          <cell r="DX373"/>
          <cell r="DY373"/>
          <cell r="DZ373"/>
          <cell r="EA373"/>
          <cell r="EB373"/>
          <cell r="EC373"/>
          <cell r="ED373"/>
          <cell r="EE373"/>
          <cell r="EF373"/>
          <cell r="EG373">
            <v>3</v>
          </cell>
          <cell r="EH373">
            <v>3</v>
          </cell>
          <cell r="EI373">
            <v>3</v>
          </cell>
          <cell r="EJ373">
            <v>0</v>
          </cell>
          <cell r="EK373">
            <v>0</v>
          </cell>
          <cell r="EL373">
            <v>0</v>
          </cell>
          <cell r="EM373">
            <v>0</v>
          </cell>
          <cell r="EN373">
            <v>0</v>
          </cell>
          <cell r="EO373">
            <v>0</v>
          </cell>
          <cell r="EP373">
            <v>0</v>
          </cell>
          <cell r="EQ373">
            <v>0</v>
          </cell>
          <cell r="ER373">
            <v>0</v>
          </cell>
          <cell r="ES373"/>
          <cell r="ET373"/>
          <cell r="EU373"/>
          <cell r="EV373"/>
          <cell r="EW373"/>
          <cell r="EX373"/>
          <cell r="EY373"/>
          <cell r="EZ373"/>
          <cell r="FA373"/>
          <cell r="FB373"/>
          <cell r="FC373"/>
          <cell r="FD373"/>
          <cell r="FE373">
            <v>3</v>
          </cell>
          <cell r="FF373">
            <v>3</v>
          </cell>
          <cell r="FG373">
            <v>3</v>
          </cell>
          <cell r="FH373">
            <v>0</v>
          </cell>
          <cell r="FI373">
            <v>0</v>
          </cell>
          <cell r="FJ373">
            <v>0</v>
          </cell>
          <cell r="FK373">
            <v>0</v>
          </cell>
          <cell r="FL373">
            <v>0</v>
          </cell>
          <cell r="FM373">
            <v>0</v>
          </cell>
          <cell r="FN373">
            <v>0</v>
          </cell>
          <cell r="FO373">
            <v>0</v>
          </cell>
          <cell r="FP373">
            <v>0</v>
          </cell>
          <cell r="FQ373"/>
          <cell r="FR373"/>
          <cell r="FS373"/>
          <cell r="FT373"/>
          <cell r="FU373"/>
          <cell r="FV373"/>
          <cell r="FW373"/>
          <cell r="FX373"/>
          <cell r="FY373"/>
          <cell r="FZ373"/>
          <cell r="GA373"/>
          <cell r="GB373"/>
          <cell r="GC373">
            <v>3</v>
          </cell>
          <cell r="GD373">
            <v>3</v>
          </cell>
          <cell r="GE373">
            <v>3</v>
          </cell>
          <cell r="GF373">
            <v>0</v>
          </cell>
          <cell r="GG373">
            <v>0</v>
          </cell>
          <cell r="GH373">
            <v>0</v>
          </cell>
          <cell r="GI373">
            <v>0</v>
          </cell>
          <cell r="GJ373">
            <v>0</v>
          </cell>
          <cell r="GK373">
            <v>0</v>
          </cell>
          <cell r="GL373">
            <v>0</v>
          </cell>
          <cell r="GM373">
            <v>0</v>
          </cell>
          <cell r="GN373">
            <v>0</v>
          </cell>
          <cell r="GO373"/>
          <cell r="GP373">
            <v>0</v>
          </cell>
          <cell r="GQ373"/>
          <cell r="GR373"/>
          <cell r="GS373"/>
          <cell r="GT373"/>
          <cell r="GU373"/>
          <cell r="GV373"/>
          <cell r="GW373"/>
          <cell r="GX373"/>
          <cell r="GY373"/>
          <cell r="GZ373"/>
          <cell r="HA373"/>
          <cell r="HB373"/>
          <cell r="HC373">
            <v>0</v>
          </cell>
          <cell r="HD373">
            <v>0</v>
          </cell>
          <cell r="HE373">
            <v>0</v>
          </cell>
          <cell r="HF373">
            <v>0</v>
          </cell>
          <cell r="HG373">
            <v>0</v>
          </cell>
          <cell r="HH373">
            <v>0</v>
          </cell>
          <cell r="HI373">
            <v>0</v>
          </cell>
          <cell r="HJ373"/>
          <cell r="HK373"/>
          <cell r="HL373"/>
          <cell r="HM373"/>
          <cell r="HN373"/>
          <cell r="HO373">
            <v>0</v>
          </cell>
          <cell r="HP373">
            <v>0</v>
          </cell>
          <cell r="HQ373"/>
          <cell r="HR373"/>
          <cell r="HS373"/>
          <cell r="HT373"/>
          <cell r="HU373"/>
          <cell r="HV373"/>
          <cell r="HW373"/>
          <cell r="HX373"/>
          <cell r="HY373"/>
          <cell r="HZ373"/>
          <cell r="IA373"/>
          <cell r="IB373"/>
          <cell r="IC373"/>
          <cell r="ID373">
            <v>0</v>
          </cell>
          <cell r="IE373"/>
          <cell r="IF373"/>
          <cell r="IG373"/>
          <cell r="IH373"/>
          <cell r="II373">
            <v>0</v>
          </cell>
          <cell r="IJ373"/>
          <cell r="IK373"/>
          <cell r="IL373"/>
          <cell r="IM373">
            <v>0</v>
          </cell>
          <cell r="IN373"/>
        </row>
        <row r="374">
          <cell r="A374">
            <v>371</v>
          </cell>
          <cell r="B374" t="str">
            <v>Mahisagar</v>
          </cell>
          <cell r="C374" t="str">
            <v>GUJARAT</v>
          </cell>
          <cell r="D374" t="str">
            <v>West</v>
          </cell>
          <cell r="E374"/>
          <cell r="F374"/>
          <cell r="G374"/>
          <cell r="H374">
            <v>0.3</v>
          </cell>
          <cell r="I374"/>
          <cell r="J374" t="str">
            <v>Low</v>
          </cell>
          <cell r="K374"/>
          <cell r="L374"/>
          <cell r="M374"/>
          <cell r="N374"/>
          <cell r="O374"/>
          <cell r="P374"/>
          <cell r="Q374"/>
          <cell r="R374"/>
          <cell r="S374"/>
          <cell r="T374"/>
          <cell r="U374">
            <v>0</v>
          </cell>
          <cell r="V374">
            <v>0</v>
          </cell>
          <cell r="W374">
            <v>0</v>
          </cell>
          <cell r="X374">
            <v>0</v>
          </cell>
          <cell r="Y374" t="str">
            <v/>
          </cell>
          <cell r="Z374"/>
          <cell r="AA374"/>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cell r="AY374"/>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cell r="BW374"/>
          <cell r="BX374">
            <v>0</v>
          </cell>
          <cell r="BY374">
            <v>0</v>
          </cell>
          <cell r="BZ374">
            <v>0</v>
          </cell>
          <cell r="CA374">
            <v>0</v>
          </cell>
          <cell r="CB374">
            <v>0</v>
          </cell>
          <cell r="CC374">
            <v>0</v>
          </cell>
          <cell r="CD374">
            <v>0</v>
          </cell>
          <cell r="CE374">
            <v>0</v>
          </cell>
          <cell r="CF374">
            <v>0</v>
          </cell>
          <cell r="CG374">
            <v>0</v>
          </cell>
          <cell r="CH374">
            <v>0</v>
          </cell>
          <cell r="CI374">
            <v>0</v>
          </cell>
          <cell r="CJ374">
            <v>0</v>
          </cell>
          <cell r="CK374">
            <v>0</v>
          </cell>
          <cell r="CL374">
            <v>0</v>
          </cell>
          <cell r="CM374">
            <v>0</v>
          </cell>
          <cell r="CN374">
            <v>0</v>
          </cell>
          <cell r="CO374">
            <v>0</v>
          </cell>
          <cell r="CP374">
            <v>0</v>
          </cell>
          <cell r="CQ374">
            <v>0</v>
          </cell>
          <cell r="CR374">
            <v>0</v>
          </cell>
          <cell r="CS374">
            <v>0</v>
          </cell>
          <cell r="CT374">
            <v>0</v>
          </cell>
          <cell r="CU374"/>
          <cell r="CV374"/>
          <cell r="CW374"/>
          <cell r="CX374"/>
          <cell r="CY374"/>
          <cell r="CZ374"/>
          <cell r="DA374"/>
          <cell r="DB374"/>
          <cell r="DC374"/>
          <cell r="DD374"/>
          <cell r="DE374"/>
          <cell r="DF374"/>
          <cell r="DG374"/>
          <cell r="DH374">
            <v>0</v>
          </cell>
          <cell r="DI374">
            <v>0</v>
          </cell>
          <cell r="DJ374">
            <v>0</v>
          </cell>
          <cell r="DK374">
            <v>0</v>
          </cell>
          <cell r="DL374">
            <v>0</v>
          </cell>
          <cell r="DM374">
            <v>0</v>
          </cell>
          <cell r="DN374">
            <v>0</v>
          </cell>
          <cell r="DO374">
            <v>0</v>
          </cell>
          <cell r="DP374">
            <v>0</v>
          </cell>
          <cell r="DQ374">
            <v>0</v>
          </cell>
          <cell r="DR374">
            <v>0</v>
          </cell>
          <cell r="DS374"/>
          <cell r="DT374"/>
          <cell r="DU374"/>
          <cell r="DV374"/>
          <cell r="DW374"/>
          <cell r="DX374"/>
          <cell r="DY374"/>
          <cell r="DZ374"/>
          <cell r="EA374"/>
          <cell r="EB374"/>
          <cell r="EC374"/>
          <cell r="ED374"/>
          <cell r="EE374"/>
          <cell r="EF374"/>
          <cell r="EG374">
            <v>0</v>
          </cell>
          <cell r="EH374">
            <v>0</v>
          </cell>
          <cell r="EI374">
            <v>0</v>
          </cell>
          <cell r="EJ374">
            <v>0</v>
          </cell>
          <cell r="EK374">
            <v>0</v>
          </cell>
          <cell r="EL374">
            <v>0</v>
          </cell>
          <cell r="EM374">
            <v>0</v>
          </cell>
          <cell r="EN374">
            <v>0</v>
          </cell>
          <cell r="EO374">
            <v>0</v>
          </cell>
          <cell r="EP374">
            <v>0</v>
          </cell>
          <cell r="EQ374">
            <v>0</v>
          </cell>
          <cell r="ER374">
            <v>0</v>
          </cell>
          <cell r="ES374"/>
          <cell r="ET374"/>
          <cell r="EU374"/>
          <cell r="EV374"/>
          <cell r="EW374"/>
          <cell r="EX374"/>
          <cell r="EY374"/>
          <cell r="EZ374"/>
          <cell r="FA374"/>
          <cell r="FB374"/>
          <cell r="FC374"/>
          <cell r="FD374"/>
          <cell r="FE374">
            <v>0</v>
          </cell>
          <cell r="FF374">
            <v>0</v>
          </cell>
          <cell r="FG374">
            <v>0</v>
          </cell>
          <cell r="FH374">
            <v>0</v>
          </cell>
          <cell r="FI374">
            <v>0</v>
          </cell>
          <cell r="FJ374">
            <v>0</v>
          </cell>
          <cell r="FK374">
            <v>0</v>
          </cell>
          <cell r="FL374">
            <v>0</v>
          </cell>
          <cell r="FM374">
            <v>0</v>
          </cell>
          <cell r="FN374">
            <v>0</v>
          </cell>
          <cell r="FO374">
            <v>0</v>
          </cell>
          <cell r="FP374">
            <v>0</v>
          </cell>
          <cell r="FQ374"/>
          <cell r="FR374"/>
          <cell r="FS374"/>
          <cell r="FT374"/>
          <cell r="FU374"/>
          <cell r="FV374"/>
          <cell r="FW374"/>
          <cell r="FX374"/>
          <cell r="FY374"/>
          <cell r="FZ374"/>
          <cell r="GA374"/>
          <cell r="GB374"/>
          <cell r="GC374">
            <v>0</v>
          </cell>
          <cell r="GD374">
            <v>0</v>
          </cell>
          <cell r="GE374">
            <v>0</v>
          </cell>
          <cell r="GF374">
            <v>0</v>
          </cell>
          <cell r="GG374">
            <v>0</v>
          </cell>
          <cell r="GH374">
            <v>0</v>
          </cell>
          <cell r="GI374">
            <v>0</v>
          </cell>
          <cell r="GJ374">
            <v>0</v>
          </cell>
          <cell r="GK374">
            <v>0</v>
          </cell>
          <cell r="GL374">
            <v>0</v>
          </cell>
          <cell r="GM374">
            <v>0</v>
          </cell>
          <cell r="GN374">
            <v>0</v>
          </cell>
          <cell r="GO374"/>
          <cell r="GP374">
            <v>0</v>
          </cell>
          <cell r="GQ374"/>
          <cell r="GR374"/>
          <cell r="GS374"/>
          <cell r="GT374"/>
          <cell r="GU374"/>
          <cell r="GV374"/>
          <cell r="GW374"/>
          <cell r="GX374"/>
          <cell r="GY374"/>
          <cell r="GZ374"/>
          <cell r="HA374"/>
          <cell r="HB374"/>
          <cell r="HC374">
            <v>0</v>
          </cell>
          <cell r="HD374">
            <v>0</v>
          </cell>
          <cell r="HE374">
            <v>0</v>
          </cell>
          <cell r="HF374">
            <v>0</v>
          </cell>
          <cell r="HG374">
            <v>0</v>
          </cell>
          <cell r="HH374">
            <v>0</v>
          </cell>
          <cell r="HI374">
            <v>0</v>
          </cell>
          <cell r="HJ374"/>
          <cell r="HK374"/>
          <cell r="HL374"/>
          <cell r="HM374"/>
          <cell r="HN374"/>
          <cell r="HO374">
            <v>0</v>
          </cell>
          <cell r="HP374">
            <v>0</v>
          </cell>
          <cell r="HQ374"/>
          <cell r="HR374"/>
          <cell r="HS374"/>
          <cell r="HT374"/>
          <cell r="HU374"/>
          <cell r="HV374"/>
          <cell r="HW374"/>
          <cell r="HX374"/>
          <cell r="HY374"/>
          <cell r="HZ374"/>
          <cell r="IA374"/>
          <cell r="IB374"/>
          <cell r="IC374"/>
          <cell r="ID374">
            <v>0</v>
          </cell>
          <cell r="IE374"/>
          <cell r="IF374"/>
          <cell r="IG374"/>
          <cell r="IH374"/>
          <cell r="II374">
            <v>0</v>
          </cell>
          <cell r="IJ374"/>
          <cell r="IK374"/>
          <cell r="IL374"/>
          <cell r="IM374">
            <v>0</v>
          </cell>
          <cell r="IN374"/>
        </row>
        <row r="375">
          <cell r="A375">
            <v>372</v>
          </cell>
          <cell r="B375" t="str">
            <v>Mehsana</v>
          </cell>
          <cell r="C375" t="str">
            <v>GUJARAT</v>
          </cell>
          <cell r="D375" t="str">
            <v>West</v>
          </cell>
          <cell r="E375" t="str">
            <v>HARGOVANDAS BECHARDAS PATEL</v>
          </cell>
          <cell r="F375"/>
          <cell r="G375"/>
          <cell r="H375">
            <v>0.3</v>
          </cell>
          <cell r="I375"/>
          <cell r="J375" t="str">
            <v>Low</v>
          </cell>
          <cell r="K375"/>
          <cell r="L375"/>
          <cell r="M375"/>
          <cell r="N375"/>
          <cell r="O375"/>
          <cell r="P375"/>
          <cell r="Q375"/>
          <cell r="R375"/>
          <cell r="S375"/>
          <cell r="T375"/>
          <cell r="U375">
            <v>0</v>
          </cell>
          <cell r="V375">
            <v>0</v>
          </cell>
          <cell r="W375">
            <v>0</v>
          </cell>
          <cell r="X375">
            <v>0</v>
          </cell>
          <cell r="Y375" t="str">
            <v/>
          </cell>
          <cell r="Z375"/>
          <cell r="AA375"/>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cell r="AY375"/>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cell r="BW375"/>
          <cell r="BX375">
            <v>0</v>
          </cell>
          <cell r="BY375">
            <v>0</v>
          </cell>
          <cell r="BZ375">
            <v>0</v>
          </cell>
          <cell r="CA375">
            <v>0</v>
          </cell>
          <cell r="CB375">
            <v>0</v>
          </cell>
          <cell r="CC375">
            <v>0</v>
          </cell>
          <cell r="CD375">
            <v>0</v>
          </cell>
          <cell r="CE375">
            <v>0</v>
          </cell>
          <cell r="CF375">
            <v>0</v>
          </cell>
          <cell r="CG375">
            <v>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cell r="CV375"/>
          <cell r="CW375"/>
          <cell r="CX375"/>
          <cell r="CY375"/>
          <cell r="CZ375"/>
          <cell r="DA375"/>
          <cell r="DB375"/>
          <cell r="DC375"/>
          <cell r="DD375"/>
          <cell r="DE375"/>
          <cell r="DF375"/>
          <cell r="DG375"/>
          <cell r="DH375">
            <v>0</v>
          </cell>
          <cell r="DI375">
            <v>0</v>
          </cell>
          <cell r="DJ375">
            <v>0</v>
          </cell>
          <cell r="DK375">
            <v>0</v>
          </cell>
          <cell r="DL375">
            <v>0</v>
          </cell>
          <cell r="DM375">
            <v>0</v>
          </cell>
          <cell r="DN375">
            <v>0</v>
          </cell>
          <cell r="DO375">
            <v>0</v>
          </cell>
          <cell r="DP375">
            <v>0</v>
          </cell>
          <cell r="DQ375">
            <v>0</v>
          </cell>
          <cell r="DR375">
            <v>0</v>
          </cell>
          <cell r="DS375"/>
          <cell r="DT375"/>
          <cell r="DU375"/>
          <cell r="DV375"/>
          <cell r="DW375"/>
          <cell r="DX375"/>
          <cell r="DY375"/>
          <cell r="DZ375"/>
          <cell r="EA375"/>
          <cell r="EB375"/>
          <cell r="EC375"/>
          <cell r="ED375"/>
          <cell r="EE375"/>
          <cell r="EF375"/>
          <cell r="EG375">
            <v>3.5</v>
          </cell>
          <cell r="EH375">
            <v>7.5</v>
          </cell>
          <cell r="EI375">
            <v>5.25</v>
          </cell>
          <cell r="EJ375">
            <v>0</v>
          </cell>
          <cell r="EK375">
            <v>0</v>
          </cell>
          <cell r="EL375">
            <v>0</v>
          </cell>
          <cell r="EM375">
            <v>0</v>
          </cell>
          <cell r="EN375">
            <v>0</v>
          </cell>
          <cell r="EO375">
            <v>0</v>
          </cell>
          <cell r="EP375">
            <v>0</v>
          </cell>
          <cell r="EQ375">
            <v>0</v>
          </cell>
          <cell r="ER375">
            <v>0</v>
          </cell>
          <cell r="ES375"/>
          <cell r="ET375"/>
          <cell r="EU375"/>
          <cell r="EV375"/>
          <cell r="EW375"/>
          <cell r="EX375"/>
          <cell r="EY375"/>
          <cell r="EZ375"/>
          <cell r="FA375"/>
          <cell r="FB375"/>
          <cell r="FC375"/>
          <cell r="FD375"/>
          <cell r="FE375">
            <v>3.5</v>
          </cell>
          <cell r="FF375">
            <v>7.5</v>
          </cell>
          <cell r="FG375">
            <v>7.75</v>
          </cell>
          <cell r="FH375">
            <v>0</v>
          </cell>
          <cell r="FI375">
            <v>0</v>
          </cell>
          <cell r="FJ375">
            <v>0</v>
          </cell>
          <cell r="FK375">
            <v>0</v>
          </cell>
          <cell r="FL375">
            <v>0</v>
          </cell>
          <cell r="FM375">
            <v>0</v>
          </cell>
          <cell r="FN375">
            <v>0</v>
          </cell>
          <cell r="FO375">
            <v>0</v>
          </cell>
          <cell r="FP375">
            <v>0</v>
          </cell>
          <cell r="FQ375"/>
          <cell r="FR375"/>
          <cell r="FS375"/>
          <cell r="FT375"/>
          <cell r="FU375"/>
          <cell r="FV375"/>
          <cell r="FW375"/>
          <cell r="FX375"/>
          <cell r="FY375"/>
          <cell r="FZ375"/>
          <cell r="GA375"/>
          <cell r="GB375"/>
          <cell r="GC375">
            <v>3.5</v>
          </cell>
          <cell r="GD375">
            <v>7.5</v>
          </cell>
          <cell r="GE375">
            <v>7.75</v>
          </cell>
          <cell r="GF375">
            <v>0</v>
          </cell>
          <cell r="GG375">
            <v>0</v>
          </cell>
          <cell r="GH375">
            <v>0</v>
          </cell>
          <cell r="GI375">
            <v>0</v>
          </cell>
          <cell r="GJ375">
            <v>0</v>
          </cell>
          <cell r="GK375">
            <v>0</v>
          </cell>
          <cell r="GL375">
            <v>0</v>
          </cell>
          <cell r="GM375">
            <v>0</v>
          </cell>
          <cell r="GN375">
            <v>0</v>
          </cell>
          <cell r="GO375"/>
          <cell r="GP375">
            <v>0</v>
          </cell>
          <cell r="GQ375"/>
          <cell r="GR375"/>
          <cell r="GS375"/>
          <cell r="GT375"/>
          <cell r="GU375"/>
          <cell r="GV375"/>
          <cell r="GW375"/>
          <cell r="GX375"/>
          <cell r="GY375"/>
          <cell r="GZ375"/>
          <cell r="HA375"/>
          <cell r="HB375"/>
          <cell r="HC375">
            <v>0</v>
          </cell>
          <cell r="HD375">
            <v>0</v>
          </cell>
          <cell r="HE375">
            <v>0</v>
          </cell>
          <cell r="HF375">
            <v>0</v>
          </cell>
          <cell r="HG375">
            <v>0</v>
          </cell>
          <cell r="HH375">
            <v>0</v>
          </cell>
          <cell r="HI375">
            <v>0</v>
          </cell>
          <cell r="HJ375"/>
          <cell r="HK375"/>
          <cell r="HL375"/>
          <cell r="HM375"/>
          <cell r="HN375"/>
          <cell r="HO375">
            <v>0</v>
          </cell>
          <cell r="HP375">
            <v>0</v>
          </cell>
          <cell r="HQ375"/>
          <cell r="HR375"/>
          <cell r="HS375"/>
          <cell r="HT375"/>
          <cell r="HU375"/>
          <cell r="HV375"/>
          <cell r="HW375"/>
          <cell r="HX375"/>
          <cell r="HY375"/>
          <cell r="HZ375"/>
          <cell r="IA375"/>
          <cell r="IB375"/>
          <cell r="IC375"/>
          <cell r="ID375">
            <v>0</v>
          </cell>
          <cell r="IE375"/>
          <cell r="IF375"/>
          <cell r="IG375"/>
          <cell r="IH375"/>
          <cell r="II375">
            <v>0</v>
          </cell>
          <cell r="IJ375"/>
          <cell r="IK375"/>
          <cell r="IL375"/>
          <cell r="IM375">
            <v>0</v>
          </cell>
          <cell r="IN375"/>
        </row>
        <row r="376">
          <cell r="A376">
            <v>373</v>
          </cell>
          <cell r="B376" t="str">
            <v>Morbi</v>
          </cell>
          <cell r="C376" t="str">
            <v>GUJARAT</v>
          </cell>
          <cell r="D376" t="str">
            <v>West</v>
          </cell>
          <cell r="E376" t="str">
            <v>ARS INFRA</v>
          </cell>
          <cell r="F376"/>
          <cell r="G376"/>
          <cell r="H376">
            <v>0.3</v>
          </cell>
          <cell r="I376"/>
          <cell r="J376" t="str">
            <v>Low</v>
          </cell>
          <cell r="K376"/>
          <cell r="L376"/>
          <cell r="M376"/>
          <cell r="N376"/>
          <cell r="O376"/>
          <cell r="P376"/>
          <cell r="Q376"/>
          <cell r="R376"/>
          <cell r="S376"/>
          <cell r="T376"/>
          <cell r="U376">
            <v>0</v>
          </cell>
          <cell r="V376">
            <v>0</v>
          </cell>
          <cell r="W376">
            <v>0</v>
          </cell>
          <cell r="X376">
            <v>0</v>
          </cell>
          <cell r="Y376" t="str">
            <v/>
          </cell>
          <cell r="Z376"/>
          <cell r="AA376"/>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cell r="AY376"/>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cell r="BW376"/>
          <cell r="BX376">
            <v>0</v>
          </cell>
          <cell r="BY376">
            <v>0</v>
          </cell>
          <cell r="BZ376">
            <v>0</v>
          </cell>
          <cell r="CA376">
            <v>0</v>
          </cell>
          <cell r="CB376">
            <v>0</v>
          </cell>
          <cell r="CC376">
            <v>0</v>
          </cell>
          <cell r="CD376">
            <v>0</v>
          </cell>
          <cell r="CE376">
            <v>0</v>
          </cell>
          <cell r="CF376">
            <v>0</v>
          </cell>
          <cell r="CG376">
            <v>0</v>
          </cell>
          <cell r="CH376">
            <v>0</v>
          </cell>
          <cell r="CI376">
            <v>0</v>
          </cell>
          <cell r="CJ376">
            <v>0</v>
          </cell>
          <cell r="CK376">
            <v>0</v>
          </cell>
          <cell r="CL376">
            <v>0</v>
          </cell>
          <cell r="CM376">
            <v>0</v>
          </cell>
          <cell r="CN376">
            <v>0</v>
          </cell>
          <cell r="CO376">
            <v>0</v>
          </cell>
          <cell r="CP376">
            <v>0</v>
          </cell>
          <cell r="CQ376">
            <v>0</v>
          </cell>
          <cell r="CR376">
            <v>0</v>
          </cell>
          <cell r="CS376">
            <v>0</v>
          </cell>
          <cell r="CT376">
            <v>0</v>
          </cell>
          <cell r="CU376"/>
          <cell r="CV376"/>
          <cell r="CW376"/>
          <cell r="CX376"/>
          <cell r="CY376"/>
          <cell r="CZ376"/>
          <cell r="DA376"/>
          <cell r="DB376"/>
          <cell r="DC376"/>
          <cell r="DD376"/>
          <cell r="DE376"/>
          <cell r="DF376"/>
          <cell r="DG376"/>
          <cell r="DH376">
            <v>0</v>
          </cell>
          <cell r="DI376">
            <v>0</v>
          </cell>
          <cell r="DJ376">
            <v>0</v>
          </cell>
          <cell r="DK376">
            <v>0</v>
          </cell>
          <cell r="DL376">
            <v>0</v>
          </cell>
          <cell r="DM376">
            <v>0</v>
          </cell>
          <cell r="DN376">
            <v>0</v>
          </cell>
          <cell r="DO376">
            <v>0</v>
          </cell>
          <cell r="DP376">
            <v>0</v>
          </cell>
          <cell r="DQ376">
            <v>0</v>
          </cell>
          <cell r="DR376">
            <v>0</v>
          </cell>
          <cell r="DS376"/>
          <cell r="DT376"/>
          <cell r="DU376"/>
          <cell r="DV376"/>
          <cell r="DW376"/>
          <cell r="DX376"/>
          <cell r="DY376"/>
          <cell r="DZ376"/>
          <cell r="EA376"/>
          <cell r="EB376"/>
          <cell r="EC376"/>
          <cell r="ED376"/>
          <cell r="EE376"/>
          <cell r="EF376"/>
          <cell r="EG376">
            <v>3.5</v>
          </cell>
          <cell r="EH376">
            <v>3.5</v>
          </cell>
          <cell r="EI376">
            <v>5.5</v>
          </cell>
          <cell r="EJ376">
            <v>0</v>
          </cell>
          <cell r="EK376">
            <v>0</v>
          </cell>
          <cell r="EL376">
            <v>0</v>
          </cell>
          <cell r="EM376">
            <v>0</v>
          </cell>
          <cell r="EN376">
            <v>0</v>
          </cell>
          <cell r="EO376">
            <v>0</v>
          </cell>
          <cell r="EP376">
            <v>0</v>
          </cell>
          <cell r="EQ376">
            <v>0</v>
          </cell>
          <cell r="ER376">
            <v>0</v>
          </cell>
          <cell r="ES376"/>
          <cell r="ET376"/>
          <cell r="EU376"/>
          <cell r="EV376"/>
          <cell r="EW376"/>
          <cell r="EX376"/>
          <cell r="EY376"/>
          <cell r="EZ376"/>
          <cell r="FA376"/>
          <cell r="FB376"/>
          <cell r="FC376"/>
          <cell r="FD376"/>
          <cell r="FE376">
            <v>5</v>
          </cell>
          <cell r="FF376">
            <v>3.5</v>
          </cell>
          <cell r="FG376">
            <v>5.5</v>
          </cell>
          <cell r="FH376">
            <v>0</v>
          </cell>
          <cell r="FI376">
            <v>0</v>
          </cell>
          <cell r="FJ376">
            <v>0</v>
          </cell>
          <cell r="FK376">
            <v>0</v>
          </cell>
          <cell r="FL376">
            <v>0</v>
          </cell>
          <cell r="FM376">
            <v>0</v>
          </cell>
          <cell r="FN376">
            <v>0</v>
          </cell>
          <cell r="FO376">
            <v>0</v>
          </cell>
          <cell r="FP376">
            <v>0</v>
          </cell>
          <cell r="FQ376"/>
          <cell r="FR376"/>
          <cell r="FS376"/>
          <cell r="FT376"/>
          <cell r="FU376"/>
          <cell r="FV376"/>
          <cell r="FW376"/>
          <cell r="FX376"/>
          <cell r="FY376"/>
          <cell r="FZ376"/>
          <cell r="GA376"/>
          <cell r="GB376"/>
          <cell r="GC376">
            <v>5</v>
          </cell>
          <cell r="GD376">
            <v>5</v>
          </cell>
          <cell r="GE376">
            <v>5.5</v>
          </cell>
          <cell r="GF376">
            <v>0</v>
          </cell>
          <cell r="GG376">
            <v>0</v>
          </cell>
          <cell r="GH376">
            <v>0</v>
          </cell>
          <cell r="GI376">
            <v>0</v>
          </cell>
          <cell r="GJ376">
            <v>0</v>
          </cell>
          <cell r="GK376">
            <v>0</v>
          </cell>
          <cell r="GL376">
            <v>0</v>
          </cell>
          <cell r="GM376">
            <v>0</v>
          </cell>
          <cell r="GN376">
            <v>0</v>
          </cell>
          <cell r="GO376"/>
          <cell r="GP376">
            <v>0</v>
          </cell>
          <cell r="GQ376"/>
          <cell r="GR376"/>
          <cell r="GS376"/>
          <cell r="GT376"/>
          <cell r="GU376"/>
          <cell r="GV376"/>
          <cell r="GW376"/>
          <cell r="GX376"/>
          <cell r="GY376"/>
          <cell r="GZ376"/>
          <cell r="HA376"/>
          <cell r="HB376"/>
          <cell r="HC376">
            <v>0</v>
          </cell>
          <cell r="HD376">
            <v>0</v>
          </cell>
          <cell r="HE376">
            <v>0</v>
          </cell>
          <cell r="HF376">
            <v>0</v>
          </cell>
          <cell r="HG376">
            <v>0</v>
          </cell>
          <cell r="HH376">
            <v>0</v>
          </cell>
          <cell r="HI376">
            <v>0</v>
          </cell>
          <cell r="HJ376"/>
          <cell r="HK376"/>
          <cell r="HL376"/>
          <cell r="HM376"/>
          <cell r="HN376"/>
          <cell r="HO376">
            <v>0</v>
          </cell>
          <cell r="HP376">
            <v>0</v>
          </cell>
          <cell r="HQ376"/>
          <cell r="HR376"/>
          <cell r="HS376"/>
          <cell r="HT376"/>
          <cell r="HU376"/>
          <cell r="HV376"/>
          <cell r="HW376"/>
          <cell r="HX376"/>
          <cell r="HY376"/>
          <cell r="HZ376"/>
          <cell r="IA376"/>
          <cell r="IB376"/>
          <cell r="IC376"/>
          <cell r="ID376">
            <v>0</v>
          </cell>
          <cell r="IE376"/>
          <cell r="IF376"/>
          <cell r="IG376"/>
          <cell r="IH376"/>
          <cell r="II376">
            <v>0</v>
          </cell>
          <cell r="IJ376"/>
          <cell r="IK376"/>
          <cell r="IL376"/>
          <cell r="IM376">
            <v>0</v>
          </cell>
          <cell r="IN376"/>
        </row>
        <row r="377">
          <cell r="A377">
            <v>374</v>
          </cell>
          <cell r="B377" t="str">
            <v>Narmada</v>
          </cell>
          <cell r="C377" t="str">
            <v>GUJARAT</v>
          </cell>
          <cell r="D377" t="str">
            <v>West</v>
          </cell>
          <cell r="E377"/>
          <cell r="F377"/>
          <cell r="G377"/>
          <cell r="H377">
            <v>0.3</v>
          </cell>
          <cell r="I377"/>
          <cell r="J377" t="str">
            <v>Low</v>
          </cell>
          <cell r="K377"/>
          <cell r="L377"/>
          <cell r="M377"/>
          <cell r="N377"/>
          <cell r="O377"/>
          <cell r="P377"/>
          <cell r="Q377"/>
          <cell r="R377"/>
          <cell r="S377"/>
          <cell r="T377"/>
          <cell r="U377">
            <v>0</v>
          </cell>
          <cell r="V377">
            <v>0</v>
          </cell>
          <cell r="W377">
            <v>0</v>
          </cell>
          <cell r="X377">
            <v>0</v>
          </cell>
          <cell r="Y377" t="str">
            <v/>
          </cell>
          <cell r="Z377"/>
          <cell r="AA377"/>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cell r="AY377"/>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cell r="BW377"/>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0</v>
          </cell>
          <cell r="CP377">
            <v>0</v>
          </cell>
          <cell r="CQ377">
            <v>0</v>
          </cell>
          <cell r="CR377">
            <v>0</v>
          </cell>
          <cell r="CS377">
            <v>0</v>
          </cell>
          <cell r="CT377">
            <v>0</v>
          </cell>
          <cell r="CU377"/>
          <cell r="CV377"/>
          <cell r="CW377"/>
          <cell r="CX377"/>
          <cell r="CY377"/>
          <cell r="CZ377"/>
          <cell r="DA377"/>
          <cell r="DB377"/>
          <cell r="DC377"/>
          <cell r="DD377"/>
          <cell r="DE377"/>
          <cell r="DF377"/>
          <cell r="DG377"/>
          <cell r="DH377">
            <v>0</v>
          </cell>
          <cell r="DI377">
            <v>0</v>
          </cell>
          <cell r="DJ377">
            <v>0</v>
          </cell>
          <cell r="DK377">
            <v>0</v>
          </cell>
          <cell r="DL377">
            <v>0</v>
          </cell>
          <cell r="DM377">
            <v>0</v>
          </cell>
          <cell r="DN377">
            <v>0</v>
          </cell>
          <cell r="DO377">
            <v>0</v>
          </cell>
          <cell r="DP377">
            <v>0</v>
          </cell>
          <cell r="DQ377">
            <v>0</v>
          </cell>
          <cell r="DR377">
            <v>0</v>
          </cell>
          <cell r="DS377"/>
          <cell r="DT377"/>
          <cell r="DU377"/>
          <cell r="DV377"/>
          <cell r="DW377"/>
          <cell r="DX377"/>
          <cell r="DY377"/>
          <cell r="DZ377"/>
          <cell r="EA377"/>
          <cell r="EB377"/>
          <cell r="EC377"/>
          <cell r="ED377"/>
          <cell r="EE377"/>
          <cell r="EF377"/>
          <cell r="EG377">
            <v>2</v>
          </cell>
          <cell r="EH377">
            <v>4</v>
          </cell>
          <cell r="EI377">
            <v>3</v>
          </cell>
          <cell r="EJ377">
            <v>0</v>
          </cell>
          <cell r="EK377">
            <v>0</v>
          </cell>
          <cell r="EL377">
            <v>0</v>
          </cell>
          <cell r="EM377">
            <v>0</v>
          </cell>
          <cell r="EN377">
            <v>0</v>
          </cell>
          <cell r="EO377">
            <v>0</v>
          </cell>
          <cell r="EP377">
            <v>0</v>
          </cell>
          <cell r="EQ377">
            <v>0</v>
          </cell>
          <cell r="ER377">
            <v>0</v>
          </cell>
          <cell r="ES377"/>
          <cell r="ET377"/>
          <cell r="EU377"/>
          <cell r="EV377"/>
          <cell r="EW377"/>
          <cell r="EX377"/>
          <cell r="EY377"/>
          <cell r="EZ377"/>
          <cell r="FA377"/>
          <cell r="FB377"/>
          <cell r="FC377"/>
          <cell r="FD377"/>
          <cell r="FE377">
            <v>5</v>
          </cell>
          <cell r="FF377">
            <v>4</v>
          </cell>
          <cell r="FG377">
            <v>4.333333333333333</v>
          </cell>
          <cell r="FH377">
            <v>0</v>
          </cell>
          <cell r="FI377">
            <v>0</v>
          </cell>
          <cell r="FJ377">
            <v>0</v>
          </cell>
          <cell r="FK377">
            <v>0</v>
          </cell>
          <cell r="FL377">
            <v>0</v>
          </cell>
          <cell r="FM377">
            <v>0</v>
          </cell>
          <cell r="FN377">
            <v>0</v>
          </cell>
          <cell r="FO377">
            <v>0</v>
          </cell>
          <cell r="FP377">
            <v>0</v>
          </cell>
          <cell r="FQ377"/>
          <cell r="FR377"/>
          <cell r="FS377"/>
          <cell r="FT377"/>
          <cell r="FU377"/>
          <cell r="FV377"/>
          <cell r="FW377"/>
          <cell r="FX377"/>
          <cell r="FY377"/>
          <cell r="FZ377"/>
          <cell r="GA377"/>
          <cell r="GB377"/>
          <cell r="GC377">
            <v>5</v>
          </cell>
          <cell r="GD377">
            <v>7</v>
          </cell>
          <cell r="GE377">
            <v>4.333333333333333</v>
          </cell>
          <cell r="GF377">
            <v>0</v>
          </cell>
          <cell r="GG377">
            <v>0</v>
          </cell>
          <cell r="GH377">
            <v>0</v>
          </cell>
          <cell r="GI377">
            <v>0</v>
          </cell>
          <cell r="GJ377">
            <v>0</v>
          </cell>
          <cell r="GK377">
            <v>0</v>
          </cell>
          <cell r="GL377">
            <v>0</v>
          </cell>
          <cell r="GM377">
            <v>0</v>
          </cell>
          <cell r="GN377">
            <v>0</v>
          </cell>
          <cell r="GO377"/>
          <cell r="GP377">
            <v>0</v>
          </cell>
          <cell r="GQ377"/>
          <cell r="GR377"/>
          <cell r="GS377"/>
          <cell r="GT377"/>
          <cell r="GU377"/>
          <cell r="GV377"/>
          <cell r="GW377"/>
          <cell r="GX377"/>
          <cell r="GY377"/>
          <cell r="GZ377"/>
          <cell r="HA377"/>
          <cell r="HB377"/>
          <cell r="HC377">
            <v>0</v>
          </cell>
          <cell r="HD377">
            <v>0</v>
          </cell>
          <cell r="HE377">
            <v>0</v>
          </cell>
          <cell r="HF377">
            <v>0</v>
          </cell>
          <cell r="HG377">
            <v>0</v>
          </cell>
          <cell r="HH377">
            <v>0</v>
          </cell>
          <cell r="HI377">
            <v>0</v>
          </cell>
          <cell r="HJ377"/>
          <cell r="HK377"/>
          <cell r="HL377"/>
          <cell r="HM377"/>
          <cell r="HN377"/>
          <cell r="HO377">
            <v>0</v>
          </cell>
          <cell r="HP377">
            <v>0</v>
          </cell>
          <cell r="HQ377"/>
          <cell r="HR377"/>
          <cell r="HS377"/>
          <cell r="HT377"/>
          <cell r="HU377"/>
          <cell r="HV377"/>
          <cell r="HW377"/>
          <cell r="HX377"/>
          <cell r="HY377"/>
          <cell r="HZ377"/>
          <cell r="IA377"/>
          <cell r="IB377"/>
          <cell r="IC377"/>
          <cell r="ID377">
            <v>0</v>
          </cell>
          <cell r="IE377"/>
          <cell r="IF377"/>
          <cell r="IG377"/>
          <cell r="IH377"/>
          <cell r="II377">
            <v>0</v>
          </cell>
          <cell r="IJ377"/>
          <cell r="IK377"/>
          <cell r="IL377"/>
          <cell r="IM377">
            <v>0</v>
          </cell>
          <cell r="IN377"/>
        </row>
        <row r="378">
          <cell r="A378">
            <v>375</v>
          </cell>
          <cell r="B378" t="str">
            <v>Navsari</v>
          </cell>
          <cell r="C378" t="str">
            <v>GUJARAT</v>
          </cell>
          <cell r="D378" t="str">
            <v>West</v>
          </cell>
          <cell r="E378"/>
          <cell r="F378"/>
          <cell r="G378"/>
          <cell r="H378">
            <v>0.3</v>
          </cell>
          <cell r="I378"/>
          <cell r="J378" t="str">
            <v>Low</v>
          </cell>
          <cell r="K378"/>
          <cell r="L378"/>
          <cell r="M378"/>
          <cell r="N378"/>
          <cell r="O378"/>
          <cell r="P378"/>
          <cell r="Q378"/>
          <cell r="R378"/>
          <cell r="S378"/>
          <cell r="T378"/>
          <cell r="U378">
            <v>0</v>
          </cell>
          <cell r="V378">
            <v>0</v>
          </cell>
          <cell r="W378">
            <v>0</v>
          </cell>
          <cell r="X378">
            <v>0</v>
          </cell>
          <cell r="Y378" t="str">
            <v/>
          </cell>
          <cell r="Z378"/>
          <cell r="AA378"/>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cell r="AY378"/>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cell r="BW378"/>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cell r="CV378"/>
          <cell r="CW378"/>
          <cell r="CX378"/>
          <cell r="CY378"/>
          <cell r="CZ378"/>
          <cell r="DA378"/>
          <cell r="DB378"/>
          <cell r="DC378"/>
          <cell r="DD378"/>
          <cell r="DE378"/>
          <cell r="DF378"/>
          <cell r="DG378"/>
          <cell r="DH378">
            <v>0</v>
          </cell>
          <cell r="DI378">
            <v>0</v>
          </cell>
          <cell r="DJ378">
            <v>0</v>
          </cell>
          <cell r="DK378">
            <v>0</v>
          </cell>
          <cell r="DL378">
            <v>0</v>
          </cell>
          <cell r="DM378">
            <v>0</v>
          </cell>
          <cell r="DN378">
            <v>0</v>
          </cell>
          <cell r="DO378">
            <v>0</v>
          </cell>
          <cell r="DP378">
            <v>0</v>
          </cell>
          <cell r="DQ378">
            <v>0</v>
          </cell>
          <cell r="DR378">
            <v>0</v>
          </cell>
          <cell r="DS378"/>
          <cell r="DT378"/>
          <cell r="DU378"/>
          <cell r="DV378"/>
          <cell r="DW378"/>
          <cell r="DX378"/>
          <cell r="DY378"/>
          <cell r="DZ378"/>
          <cell r="EA378"/>
          <cell r="EB378"/>
          <cell r="EC378"/>
          <cell r="ED378"/>
          <cell r="EE378"/>
          <cell r="EF378"/>
          <cell r="EG378">
            <v>0</v>
          </cell>
          <cell r="EH378">
            <v>0</v>
          </cell>
          <cell r="EI378">
            <v>0</v>
          </cell>
          <cell r="EJ378">
            <v>0</v>
          </cell>
          <cell r="EK378">
            <v>0</v>
          </cell>
          <cell r="EL378">
            <v>0</v>
          </cell>
          <cell r="EM378">
            <v>0</v>
          </cell>
          <cell r="EN378">
            <v>0</v>
          </cell>
          <cell r="EO378">
            <v>0</v>
          </cell>
          <cell r="EP378">
            <v>0</v>
          </cell>
          <cell r="EQ378">
            <v>0</v>
          </cell>
          <cell r="ER378">
            <v>0</v>
          </cell>
          <cell r="ES378"/>
          <cell r="ET378"/>
          <cell r="EU378"/>
          <cell r="EV378"/>
          <cell r="EW378"/>
          <cell r="EX378"/>
          <cell r="EY378"/>
          <cell r="EZ378"/>
          <cell r="FA378"/>
          <cell r="FB378"/>
          <cell r="FC378"/>
          <cell r="FD378"/>
          <cell r="FE378">
            <v>0</v>
          </cell>
          <cell r="FF378">
            <v>0</v>
          </cell>
          <cell r="FG378">
            <v>0</v>
          </cell>
          <cell r="FH378">
            <v>0</v>
          </cell>
          <cell r="FI378">
            <v>0</v>
          </cell>
          <cell r="FJ378">
            <v>0</v>
          </cell>
          <cell r="FK378">
            <v>0</v>
          </cell>
          <cell r="FL378">
            <v>0</v>
          </cell>
          <cell r="FM378">
            <v>0</v>
          </cell>
          <cell r="FN378">
            <v>0</v>
          </cell>
          <cell r="FO378">
            <v>0</v>
          </cell>
          <cell r="FP378">
            <v>0</v>
          </cell>
          <cell r="FQ378"/>
          <cell r="FR378"/>
          <cell r="FS378"/>
          <cell r="FT378"/>
          <cell r="FU378"/>
          <cell r="FV378"/>
          <cell r="FW378"/>
          <cell r="FX378"/>
          <cell r="FY378"/>
          <cell r="FZ378"/>
          <cell r="GA378"/>
          <cell r="GB378"/>
          <cell r="GC378">
            <v>0</v>
          </cell>
          <cell r="GD378">
            <v>0</v>
          </cell>
          <cell r="GE378">
            <v>0</v>
          </cell>
          <cell r="GF378">
            <v>0</v>
          </cell>
          <cell r="GG378">
            <v>0</v>
          </cell>
          <cell r="GH378">
            <v>0</v>
          </cell>
          <cell r="GI378">
            <v>0</v>
          </cell>
          <cell r="GJ378">
            <v>0</v>
          </cell>
          <cell r="GK378">
            <v>0</v>
          </cell>
          <cell r="GL378">
            <v>0</v>
          </cell>
          <cell r="GM378">
            <v>0</v>
          </cell>
          <cell r="GN378">
            <v>0</v>
          </cell>
          <cell r="GO378"/>
          <cell r="GP378">
            <v>0</v>
          </cell>
          <cell r="GQ378"/>
          <cell r="GR378"/>
          <cell r="GS378"/>
          <cell r="GT378"/>
          <cell r="GU378"/>
          <cell r="GV378"/>
          <cell r="GW378"/>
          <cell r="GX378"/>
          <cell r="GY378"/>
          <cell r="GZ378"/>
          <cell r="HA378"/>
          <cell r="HB378"/>
          <cell r="HC378">
            <v>0</v>
          </cell>
          <cell r="HD378">
            <v>0</v>
          </cell>
          <cell r="HE378">
            <v>0</v>
          </cell>
          <cell r="HF378">
            <v>0</v>
          </cell>
          <cell r="HG378">
            <v>0</v>
          </cell>
          <cell r="HH378">
            <v>0</v>
          </cell>
          <cell r="HI378">
            <v>0</v>
          </cell>
          <cell r="HJ378"/>
          <cell r="HK378"/>
          <cell r="HL378"/>
          <cell r="HM378"/>
          <cell r="HN378"/>
          <cell r="HO378">
            <v>0</v>
          </cell>
          <cell r="HP378">
            <v>0</v>
          </cell>
          <cell r="HQ378"/>
          <cell r="HR378"/>
          <cell r="HS378"/>
          <cell r="HT378"/>
          <cell r="HU378"/>
          <cell r="HV378"/>
          <cell r="HW378"/>
          <cell r="HX378"/>
          <cell r="HY378"/>
          <cell r="HZ378"/>
          <cell r="IA378"/>
          <cell r="IB378"/>
          <cell r="IC378"/>
          <cell r="ID378">
            <v>0</v>
          </cell>
          <cell r="IE378"/>
          <cell r="IF378"/>
          <cell r="IG378"/>
          <cell r="IH378"/>
          <cell r="II378">
            <v>0</v>
          </cell>
          <cell r="IJ378"/>
          <cell r="IK378"/>
          <cell r="IL378"/>
          <cell r="IM378">
            <v>0</v>
          </cell>
          <cell r="IN378"/>
        </row>
        <row r="379">
          <cell r="A379">
            <v>376</v>
          </cell>
          <cell r="B379" t="str">
            <v>Panchmahal</v>
          </cell>
          <cell r="C379" t="str">
            <v>GUJARAT</v>
          </cell>
          <cell r="D379" t="str">
            <v>West</v>
          </cell>
          <cell r="E379"/>
          <cell r="F379"/>
          <cell r="G379"/>
          <cell r="H379">
            <v>0.3</v>
          </cell>
          <cell r="I379"/>
          <cell r="J379" t="str">
            <v>Low</v>
          </cell>
          <cell r="K379"/>
          <cell r="L379"/>
          <cell r="M379"/>
          <cell r="N379"/>
          <cell r="O379"/>
          <cell r="P379"/>
          <cell r="Q379"/>
          <cell r="R379"/>
          <cell r="S379"/>
          <cell r="T379"/>
          <cell r="U379">
            <v>0</v>
          </cell>
          <cell r="V379">
            <v>0</v>
          </cell>
          <cell r="W379">
            <v>0</v>
          </cell>
          <cell r="X379">
            <v>0</v>
          </cell>
          <cell r="Y379" t="str">
            <v/>
          </cell>
          <cell r="Z379"/>
          <cell r="AA379"/>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cell r="AY379"/>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cell r="BW379"/>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cell r="CV379"/>
          <cell r="CW379"/>
          <cell r="CX379"/>
          <cell r="CY379"/>
          <cell r="CZ379"/>
          <cell r="DA379"/>
          <cell r="DB379"/>
          <cell r="DC379"/>
          <cell r="DD379"/>
          <cell r="DE379"/>
          <cell r="DF379"/>
          <cell r="DG379"/>
          <cell r="DH379">
            <v>0</v>
          </cell>
          <cell r="DI379">
            <v>0</v>
          </cell>
          <cell r="DJ379">
            <v>0</v>
          </cell>
          <cell r="DK379">
            <v>0</v>
          </cell>
          <cell r="DL379">
            <v>0</v>
          </cell>
          <cell r="DM379">
            <v>0</v>
          </cell>
          <cell r="DN379">
            <v>0</v>
          </cell>
          <cell r="DO379">
            <v>0</v>
          </cell>
          <cell r="DP379">
            <v>0</v>
          </cell>
          <cell r="DQ379">
            <v>0</v>
          </cell>
          <cell r="DR379">
            <v>0</v>
          </cell>
          <cell r="DS379"/>
          <cell r="DT379"/>
          <cell r="DU379"/>
          <cell r="DV379"/>
          <cell r="DW379"/>
          <cell r="DX379"/>
          <cell r="DY379"/>
          <cell r="DZ379"/>
          <cell r="EA379"/>
          <cell r="EB379"/>
          <cell r="EC379"/>
          <cell r="ED379"/>
          <cell r="EE379"/>
          <cell r="EF379"/>
          <cell r="EG379">
            <v>3.5</v>
          </cell>
          <cell r="EH379">
            <v>3.5</v>
          </cell>
          <cell r="EI379">
            <v>5</v>
          </cell>
          <cell r="EJ379">
            <v>0</v>
          </cell>
          <cell r="EK379">
            <v>0</v>
          </cell>
          <cell r="EL379">
            <v>0</v>
          </cell>
          <cell r="EM379">
            <v>0</v>
          </cell>
          <cell r="EN379">
            <v>0</v>
          </cell>
          <cell r="EO379">
            <v>0</v>
          </cell>
          <cell r="EP379">
            <v>0</v>
          </cell>
          <cell r="EQ379">
            <v>0</v>
          </cell>
          <cell r="ER379">
            <v>0</v>
          </cell>
          <cell r="ES379"/>
          <cell r="ET379"/>
          <cell r="EU379"/>
          <cell r="EV379"/>
          <cell r="EW379"/>
          <cell r="EX379"/>
          <cell r="EY379"/>
          <cell r="EZ379"/>
          <cell r="FA379"/>
          <cell r="FB379"/>
          <cell r="FC379"/>
          <cell r="FD379"/>
          <cell r="FE379">
            <v>3.5</v>
          </cell>
          <cell r="FF379">
            <v>3.5</v>
          </cell>
          <cell r="FG379">
            <v>5</v>
          </cell>
          <cell r="FH379">
            <v>0</v>
          </cell>
          <cell r="FI379">
            <v>0</v>
          </cell>
          <cell r="FJ379">
            <v>0</v>
          </cell>
          <cell r="FK379">
            <v>0</v>
          </cell>
          <cell r="FL379">
            <v>0</v>
          </cell>
          <cell r="FM379">
            <v>0</v>
          </cell>
          <cell r="FN379">
            <v>0</v>
          </cell>
          <cell r="FO379">
            <v>0</v>
          </cell>
          <cell r="FP379">
            <v>0</v>
          </cell>
          <cell r="FQ379"/>
          <cell r="FR379"/>
          <cell r="FS379"/>
          <cell r="FT379"/>
          <cell r="FU379"/>
          <cell r="FV379"/>
          <cell r="FW379"/>
          <cell r="FX379"/>
          <cell r="FY379"/>
          <cell r="FZ379"/>
          <cell r="GA379"/>
          <cell r="GB379"/>
          <cell r="GC379">
            <v>3.5</v>
          </cell>
          <cell r="GD379">
            <v>3.5</v>
          </cell>
          <cell r="GE379">
            <v>5</v>
          </cell>
          <cell r="GF379">
            <v>0</v>
          </cell>
          <cell r="GG379">
            <v>0</v>
          </cell>
          <cell r="GH379">
            <v>0</v>
          </cell>
          <cell r="GI379">
            <v>0</v>
          </cell>
          <cell r="GJ379">
            <v>0</v>
          </cell>
          <cell r="GK379">
            <v>0</v>
          </cell>
          <cell r="GL379">
            <v>0</v>
          </cell>
          <cell r="GM379">
            <v>0</v>
          </cell>
          <cell r="GN379">
            <v>0</v>
          </cell>
          <cell r="GO379"/>
          <cell r="GP379">
            <v>0</v>
          </cell>
          <cell r="GQ379"/>
          <cell r="GR379"/>
          <cell r="GS379"/>
          <cell r="GT379"/>
          <cell r="GU379"/>
          <cell r="GV379"/>
          <cell r="GW379"/>
          <cell r="GX379"/>
          <cell r="GY379"/>
          <cell r="GZ379"/>
          <cell r="HA379"/>
          <cell r="HB379"/>
          <cell r="HC379">
            <v>0</v>
          </cell>
          <cell r="HD379">
            <v>0</v>
          </cell>
          <cell r="HE379">
            <v>0</v>
          </cell>
          <cell r="HF379">
            <v>0</v>
          </cell>
          <cell r="HG379">
            <v>0</v>
          </cell>
          <cell r="HH379">
            <v>0</v>
          </cell>
          <cell r="HI379">
            <v>0</v>
          </cell>
          <cell r="HJ379"/>
          <cell r="HK379"/>
          <cell r="HL379"/>
          <cell r="HM379"/>
          <cell r="HN379"/>
          <cell r="HO379">
            <v>0</v>
          </cell>
          <cell r="HP379">
            <v>0</v>
          </cell>
          <cell r="HQ379"/>
          <cell r="HR379"/>
          <cell r="HS379"/>
          <cell r="HT379"/>
          <cell r="HU379"/>
          <cell r="HV379"/>
          <cell r="HW379"/>
          <cell r="HX379"/>
          <cell r="HY379"/>
          <cell r="HZ379"/>
          <cell r="IA379"/>
          <cell r="IB379"/>
          <cell r="IC379"/>
          <cell r="ID379">
            <v>0</v>
          </cell>
          <cell r="IE379"/>
          <cell r="IF379"/>
          <cell r="IG379"/>
          <cell r="IH379"/>
          <cell r="II379">
            <v>0</v>
          </cell>
          <cell r="IJ379"/>
          <cell r="IK379"/>
          <cell r="IL379"/>
          <cell r="IM379">
            <v>0</v>
          </cell>
          <cell r="IN379"/>
        </row>
        <row r="380">
          <cell r="A380">
            <v>377</v>
          </cell>
          <cell r="B380" t="str">
            <v>Patan</v>
          </cell>
          <cell r="C380" t="str">
            <v>GUJARAT</v>
          </cell>
          <cell r="D380" t="str">
            <v>West</v>
          </cell>
          <cell r="E380" t="str">
            <v>HARGOVANDAS BECHARDAS PATEL</v>
          </cell>
          <cell r="F380"/>
          <cell r="G380"/>
          <cell r="H380">
            <v>0.3</v>
          </cell>
          <cell r="I380"/>
          <cell r="J380" t="str">
            <v>Low</v>
          </cell>
          <cell r="K380"/>
          <cell r="L380"/>
          <cell r="M380"/>
          <cell r="N380"/>
          <cell r="O380"/>
          <cell r="P380"/>
          <cell r="Q380"/>
          <cell r="R380"/>
          <cell r="S380"/>
          <cell r="T380"/>
          <cell r="U380">
            <v>0</v>
          </cell>
          <cell r="V380">
            <v>0</v>
          </cell>
          <cell r="W380">
            <v>0</v>
          </cell>
          <cell r="X380">
            <v>0</v>
          </cell>
          <cell r="Y380" t="str">
            <v/>
          </cell>
          <cell r="Z380"/>
          <cell r="AA380"/>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cell r="AY380"/>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cell r="BW380"/>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cell r="CV380"/>
          <cell r="CW380"/>
          <cell r="CX380"/>
          <cell r="CY380"/>
          <cell r="CZ380"/>
          <cell r="DA380"/>
          <cell r="DB380"/>
          <cell r="DC380"/>
          <cell r="DD380"/>
          <cell r="DE380"/>
          <cell r="DF380"/>
          <cell r="DG380"/>
          <cell r="DH380">
            <v>0</v>
          </cell>
          <cell r="DI380">
            <v>0</v>
          </cell>
          <cell r="DJ380">
            <v>0</v>
          </cell>
          <cell r="DK380">
            <v>0</v>
          </cell>
          <cell r="DL380">
            <v>0</v>
          </cell>
          <cell r="DM380">
            <v>0</v>
          </cell>
          <cell r="DN380">
            <v>0</v>
          </cell>
          <cell r="DO380">
            <v>0</v>
          </cell>
          <cell r="DP380">
            <v>0</v>
          </cell>
          <cell r="DQ380">
            <v>0</v>
          </cell>
          <cell r="DR380">
            <v>0</v>
          </cell>
          <cell r="DS380"/>
          <cell r="DT380"/>
          <cell r="DU380"/>
          <cell r="DV380"/>
          <cell r="DW380"/>
          <cell r="DX380"/>
          <cell r="DY380"/>
          <cell r="DZ380"/>
          <cell r="EA380"/>
          <cell r="EB380"/>
          <cell r="EC380"/>
          <cell r="ED380"/>
          <cell r="EE380"/>
          <cell r="EF380"/>
          <cell r="EG380">
            <v>0</v>
          </cell>
          <cell r="EH380">
            <v>0</v>
          </cell>
          <cell r="EI380">
            <v>2</v>
          </cell>
          <cell r="EJ380">
            <v>0</v>
          </cell>
          <cell r="EK380">
            <v>0</v>
          </cell>
          <cell r="EL380">
            <v>0</v>
          </cell>
          <cell r="EM380">
            <v>0</v>
          </cell>
          <cell r="EN380">
            <v>0</v>
          </cell>
          <cell r="EO380">
            <v>0</v>
          </cell>
          <cell r="EP380">
            <v>0</v>
          </cell>
          <cell r="EQ380">
            <v>0</v>
          </cell>
          <cell r="ER380">
            <v>0</v>
          </cell>
          <cell r="ES380"/>
          <cell r="ET380"/>
          <cell r="EU380"/>
          <cell r="EV380"/>
          <cell r="EW380"/>
          <cell r="EX380"/>
          <cell r="EY380"/>
          <cell r="EZ380"/>
          <cell r="FA380"/>
          <cell r="FB380"/>
          <cell r="FC380"/>
          <cell r="FD380"/>
          <cell r="FE380">
            <v>0</v>
          </cell>
          <cell r="FF380">
            <v>0</v>
          </cell>
          <cell r="FG380">
            <v>2</v>
          </cell>
          <cell r="FH380">
            <v>0</v>
          </cell>
          <cell r="FI380">
            <v>0</v>
          </cell>
          <cell r="FJ380">
            <v>0</v>
          </cell>
          <cell r="FK380">
            <v>0</v>
          </cell>
          <cell r="FL380">
            <v>0</v>
          </cell>
          <cell r="FM380">
            <v>0</v>
          </cell>
          <cell r="FN380">
            <v>0</v>
          </cell>
          <cell r="FO380">
            <v>0</v>
          </cell>
          <cell r="FP380">
            <v>0</v>
          </cell>
          <cell r="FQ380"/>
          <cell r="FR380"/>
          <cell r="FS380"/>
          <cell r="FT380"/>
          <cell r="FU380"/>
          <cell r="FV380"/>
          <cell r="FW380"/>
          <cell r="FX380"/>
          <cell r="FY380"/>
          <cell r="FZ380"/>
          <cell r="GA380"/>
          <cell r="GB380"/>
          <cell r="GC380">
            <v>0</v>
          </cell>
          <cell r="GD380">
            <v>0</v>
          </cell>
          <cell r="GE380">
            <v>2</v>
          </cell>
          <cell r="GF380">
            <v>0</v>
          </cell>
          <cell r="GG380">
            <v>0</v>
          </cell>
          <cell r="GH380">
            <v>0</v>
          </cell>
          <cell r="GI380">
            <v>0</v>
          </cell>
          <cell r="GJ380">
            <v>0</v>
          </cell>
          <cell r="GK380">
            <v>0</v>
          </cell>
          <cell r="GL380">
            <v>0</v>
          </cell>
          <cell r="GM380">
            <v>0</v>
          </cell>
          <cell r="GN380">
            <v>0</v>
          </cell>
          <cell r="GO380"/>
          <cell r="GP380">
            <v>0</v>
          </cell>
          <cell r="GQ380"/>
          <cell r="GR380"/>
          <cell r="GS380"/>
          <cell r="GT380"/>
          <cell r="GU380"/>
          <cell r="GV380"/>
          <cell r="GW380"/>
          <cell r="GX380"/>
          <cell r="GY380"/>
          <cell r="GZ380"/>
          <cell r="HA380"/>
          <cell r="HB380"/>
          <cell r="HC380">
            <v>0</v>
          </cell>
          <cell r="HD380">
            <v>0</v>
          </cell>
          <cell r="HE380">
            <v>0</v>
          </cell>
          <cell r="HF380">
            <v>0</v>
          </cell>
          <cell r="HG380">
            <v>0</v>
          </cell>
          <cell r="HH380">
            <v>0</v>
          </cell>
          <cell r="HI380">
            <v>0</v>
          </cell>
          <cell r="HJ380"/>
          <cell r="HK380"/>
          <cell r="HL380"/>
          <cell r="HM380"/>
          <cell r="HN380"/>
          <cell r="HO380">
            <v>0</v>
          </cell>
          <cell r="HP380">
            <v>0</v>
          </cell>
          <cell r="HQ380"/>
          <cell r="HR380"/>
          <cell r="HS380"/>
          <cell r="HT380"/>
          <cell r="HU380"/>
          <cell r="HV380"/>
          <cell r="HW380"/>
          <cell r="HX380"/>
          <cell r="HY380"/>
          <cell r="HZ380"/>
          <cell r="IA380"/>
          <cell r="IB380"/>
          <cell r="IC380"/>
          <cell r="ID380">
            <v>0</v>
          </cell>
          <cell r="IE380"/>
          <cell r="IF380"/>
          <cell r="IG380"/>
          <cell r="IH380"/>
          <cell r="II380">
            <v>0</v>
          </cell>
          <cell r="IJ380"/>
          <cell r="IK380"/>
          <cell r="IL380"/>
          <cell r="IM380">
            <v>0</v>
          </cell>
          <cell r="IN380"/>
        </row>
        <row r="381">
          <cell r="A381">
            <v>378</v>
          </cell>
          <cell r="B381" t="str">
            <v>Porbandar</v>
          </cell>
          <cell r="C381" t="str">
            <v>GUJARAT</v>
          </cell>
          <cell r="D381" t="str">
            <v>West</v>
          </cell>
          <cell r="E381" t="str">
            <v>ARS INFRA</v>
          </cell>
          <cell r="F381"/>
          <cell r="G381"/>
          <cell r="H381">
            <v>0.3</v>
          </cell>
          <cell r="I381"/>
          <cell r="J381" t="str">
            <v>Low</v>
          </cell>
          <cell r="K381"/>
          <cell r="L381"/>
          <cell r="M381"/>
          <cell r="N381"/>
          <cell r="O381"/>
          <cell r="P381"/>
          <cell r="Q381"/>
          <cell r="R381"/>
          <cell r="S381"/>
          <cell r="T381"/>
          <cell r="U381">
            <v>0</v>
          </cell>
          <cell r="V381">
            <v>0</v>
          </cell>
          <cell r="W381">
            <v>0</v>
          </cell>
          <cell r="X381">
            <v>0</v>
          </cell>
          <cell r="Y381" t="str">
            <v/>
          </cell>
          <cell r="Z381"/>
          <cell r="AA381"/>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cell r="AY381"/>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cell r="BW381"/>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0</v>
          </cell>
          <cell r="CP381">
            <v>0</v>
          </cell>
          <cell r="CQ381">
            <v>0</v>
          </cell>
          <cell r="CR381">
            <v>0</v>
          </cell>
          <cell r="CS381">
            <v>0</v>
          </cell>
          <cell r="CT381">
            <v>0</v>
          </cell>
          <cell r="CU381"/>
          <cell r="CV381"/>
          <cell r="CW381"/>
          <cell r="CX381"/>
          <cell r="CY381"/>
          <cell r="CZ381"/>
          <cell r="DA381"/>
          <cell r="DB381"/>
          <cell r="DC381"/>
          <cell r="DD381"/>
          <cell r="DE381"/>
          <cell r="DF381"/>
          <cell r="DG381"/>
          <cell r="DH381">
            <v>0</v>
          </cell>
          <cell r="DI381">
            <v>0</v>
          </cell>
          <cell r="DJ381">
            <v>0</v>
          </cell>
          <cell r="DK381">
            <v>0</v>
          </cell>
          <cell r="DL381">
            <v>0</v>
          </cell>
          <cell r="DM381">
            <v>0</v>
          </cell>
          <cell r="DN381">
            <v>0</v>
          </cell>
          <cell r="DO381">
            <v>0</v>
          </cell>
          <cell r="DP381">
            <v>0</v>
          </cell>
          <cell r="DQ381">
            <v>0</v>
          </cell>
          <cell r="DR381">
            <v>0</v>
          </cell>
          <cell r="DS381"/>
          <cell r="DT381"/>
          <cell r="DU381"/>
          <cell r="DV381"/>
          <cell r="DW381"/>
          <cell r="DX381"/>
          <cell r="DY381"/>
          <cell r="DZ381"/>
          <cell r="EA381"/>
          <cell r="EB381"/>
          <cell r="EC381"/>
          <cell r="ED381"/>
          <cell r="EE381"/>
          <cell r="EF381"/>
          <cell r="EG381">
            <v>5</v>
          </cell>
          <cell r="EH381">
            <v>3.5</v>
          </cell>
          <cell r="EI381">
            <v>3.5</v>
          </cell>
          <cell r="EJ381">
            <v>0</v>
          </cell>
          <cell r="EK381">
            <v>0</v>
          </cell>
          <cell r="EL381">
            <v>0</v>
          </cell>
          <cell r="EM381">
            <v>0</v>
          </cell>
          <cell r="EN381">
            <v>0</v>
          </cell>
          <cell r="EO381">
            <v>0</v>
          </cell>
          <cell r="EP381">
            <v>0</v>
          </cell>
          <cell r="EQ381">
            <v>0</v>
          </cell>
          <cell r="ER381">
            <v>0</v>
          </cell>
          <cell r="ES381"/>
          <cell r="ET381"/>
          <cell r="EU381"/>
          <cell r="EV381"/>
          <cell r="EW381"/>
          <cell r="EX381"/>
          <cell r="EY381"/>
          <cell r="EZ381"/>
          <cell r="FA381"/>
          <cell r="FB381"/>
          <cell r="FC381"/>
          <cell r="FD381"/>
          <cell r="FE381">
            <v>5</v>
          </cell>
          <cell r="FF381">
            <v>5</v>
          </cell>
          <cell r="FG381">
            <v>3.5</v>
          </cell>
          <cell r="FH381">
            <v>0</v>
          </cell>
          <cell r="FI381">
            <v>0</v>
          </cell>
          <cell r="FJ381">
            <v>0</v>
          </cell>
          <cell r="FK381">
            <v>0</v>
          </cell>
          <cell r="FL381">
            <v>0</v>
          </cell>
          <cell r="FM381">
            <v>0</v>
          </cell>
          <cell r="FN381">
            <v>0</v>
          </cell>
          <cell r="FO381">
            <v>0</v>
          </cell>
          <cell r="FP381">
            <v>0</v>
          </cell>
          <cell r="FQ381"/>
          <cell r="FR381"/>
          <cell r="FS381"/>
          <cell r="FT381"/>
          <cell r="FU381"/>
          <cell r="FV381"/>
          <cell r="FW381"/>
          <cell r="FX381"/>
          <cell r="FY381"/>
          <cell r="FZ381"/>
          <cell r="GA381"/>
          <cell r="GB381"/>
          <cell r="GC381">
            <v>5</v>
          </cell>
          <cell r="GD381">
            <v>5</v>
          </cell>
          <cell r="GE381">
            <v>5</v>
          </cell>
          <cell r="GF381">
            <v>0</v>
          </cell>
          <cell r="GG381">
            <v>0</v>
          </cell>
          <cell r="GH381">
            <v>0</v>
          </cell>
          <cell r="GI381">
            <v>0</v>
          </cell>
          <cell r="GJ381">
            <v>0</v>
          </cell>
          <cell r="GK381">
            <v>0</v>
          </cell>
          <cell r="GL381">
            <v>0</v>
          </cell>
          <cell r="GM381">
            <v>0</v>
          </cell>
          <cell r="GN381">
            <v>0</v>
          </cell>
          <cell r="GO381"/>
          <cell r="GP381">
            <v>0</v>
          </cell>
          <cell r="GQ381"/>
          <cell r="GR381"/>
          <cell r="GS381"/>
          <cell r="GT381"/>
          <cell r="GU381"/>
          <cell r="GV381"/>
          <cell r="GW381"/>
          <cell r="GX381"/>
          <cell r="GY381"/>
          <cell r="GZ381"/>
          <cell r="HA381"/>
          <cell r="HB381"/>
          <cell r="HC381">
            <v>0</v>
          </cell>
          <cell r="HD381">
            <v>0</v>
          </cell>
          <cell r="HE381">
            <v>0</v>
          </cell>
          <cell r="HF381">
            <v>0</v>
          </cell>
          <cell r="HG381">
            <v>0</v>
          </cell>
          <cell r="HH381">
            <v>0</v>
          </cell>
          <cell r="HI381">
            <v>0</v>
          </cell>
          <cell r="HJ381"/>
          <cell r="HK381"/>
          <cell r="HL381"/>
          <cell r="HM381"/>
          <cell r="HN381"/>
          <cell r="HO381">
            <v>0</v>
          </cell>
          <cell r="HP381">
            <v>0</v>
          </cell>
          <cell r="HQ381"/>
          <cell r="HR381"/>
          <cell r="HS381"/>
          <cell r="HT381"/>
          <cell r="HU381"/>
          <cell r="HV381"/>
          <cell r="HW381"/>
          <cell r="HX381"/>
          <cell r="HY381"/>
          <cell r="HZ381"/>
          <cell r="IA381"/>
          <cell r="IB381"/>
          <cell r="IC381"/>
          <cell r="ID381">
            <v>0</v>
          </cell>
          <cell r="IE381"/>
          <cell r="IF381"/>
          <cell r="IG381"/>
          <cell r="IH381"/>
          <cell r="II381">
            <v>0</v>
          </cell>
          <cell r="IJ381"/>
          <cell r="IK381"/>
          <cell r="IL381"/>
          <cell r="IM381">
            <v>0</v>
          </cell>
          <cell r="IN381"/>
        </row>
        <row r="382">
          <cell r="A382">
            <v>379</v>
          </cell>
          <cell r="B382" t="str">
            <v>Rajkot</v>
          </cell>
          <cell r="C382" t="str">
            <v>GUJARAT</v>
          </cell>
          <cell r="D382" t="str">
            <v>West</v>
          </cell>
          <cell r="E382" t="str">
            <v>ARS INFRA</v>
          </cell>
          <cell r="F382"/>
          <cell r="G382"/>
          <cell r="H382">
            <v>0.3</v>
          </cell>
          <cell r="I382"/>
          <cell r="J382" t="str">
            <v>Low</v>
          </cell>
          <cell r="K382"/>
          <cell r="L382"/>
          <cell r="M382"/>
          <cell r="N382"/>
          <cell r="O382"/>
          <cell r="P382"/>
          <cell r="Q382"/>
          <cell r="R382"/>
          <cell r="S382"/>
          <cell r="T382"/>
          <cell r="U382">
            <v>0</v>
          </cell>
          <cell r="V382">
            <v>0</v>
          </cell>
          <cell r="W382">
            <v>0</v>
          </cell>
          <cell r="X382">
            <v>0</v>
          </cell>
          <cell r="Y382" t="str">
            <v/>
          </cell>
          <cell r="Z382"/>
          <cell r="AA382"/>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cell r="AY382"/>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cell r="BW382"/>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cell r="CV382"/>
          <cell r="CW382"/>
          <cell r="CX382"/>
          <cell r="CY382"/>
          <cell r="CZ382"/>
          <cell r="DA382"/>
          <cell r="DB382"/>
          <cell r="DC382"/>
          <cell r="DD382"/>
          <cell r="DE382"/>
          <cell r="DF382"/>
          <cell r="DG382"/>
          <cell r="DH382">
            <v>0</v>
          </cell>
          <cell r="DI382">
            <v>0</v>
          </cell>
          <cell r="DJ382">
            <v>0</v>
          </cell>
          <cell r="DK382">
            <v>0</v>
          </cell>
          <cell r="DL382">
            <v>0</v>
          </cell>
          <cell r="DM382">
            <v>0</v>
          </cell>
          <cell r="DN382">
            <v>0</v>
          </cell>
          <cell r="DO382">
            <v>0</v>
          </cell>
          <cell r="DP382">
            <v>0</v>
          </cell>
          <cell r="DQ382">
            <v>0</v>
          </cell>
          <cell r="DR382">
            <v>0</v>
          </cell>
          <cell r="DS382"/>
          <cell r="DT382"/>
          <cell r="DU382"/>
          <cell r="DV382"/>
          <cell r="DW382"/>
          <cell r="DX382"/>
          <cell r="DY382"/>
          <cell r="DZ382"/>
          <cell r="EA382"/>
          <cell r="EB382"/>
          <cell r="EC382"/>
          <cell r="ED382"/>
          <cell r="EE382"/>
          <cell r="EF382"/>
          <cell r="EG382">
            <v>0</v>
          </cell>
          <cell r="EH382">
            <v>0</v>
          </cell>
          <cell r="EI382">
            <v>0</v>
          </cell>
          <cell r="EJ382">
            <v>0</v>
          </cell>
          <cell r="EK382">
            <v>0</v>
          </cell>
          <cell r="EL382">
            <v>0</v>
          </cell>
          <cell r="EM382">
            <v>0</v>
          </cell>
          <cell r="EN382">
            <v>0</v>
          </cell>
          <cell r="EO382">
            <v>0</v>
          </cell>
          <cell r="EP382">
            <v>0</v>
          </cell>
          <cell r="EQ382">
            <v>0</v>
          </cell>
          <cell r="ER382">
            <v>0</v>
          </cell>
          <cell r="ES382"/>
          <cell r="ET382"/>
          <cell r="EU382"/>
          <cell r="EV382"/>
          <cell r="EW382"/>
          <cell r="EX382"/>
          <cell r="EY382"/>
          <cell r="EZ382"/>
          <cell r="FA382"/>
          <cell r="FB382"/>
          <cell r="FC382"/>
          <cell r="FD382"/>
          <cell r="FE382">
            <v>0</v>
          </cell>
          <cell r="FF382">
            <v>0</v>
          </cell>
          <cell r="FG382">
            <v>0</v>
          </cell>
          <cell r="FH382">
            <v>0</v>
          </cell>
          <cell r="FI382">
            <v>0</v>
          </cell>
          <cell r="FJ382">
            <v>0</v>
          </cell>
          <cell r="FK382">
            <v>0</v>
          </cell>
          <cell r="FL382">
            <v>0</v>
          </cell>
          <cell r="FM382">
            <v>0</v>
          </cell>
          <cell r="FN382">
            <v>0</v>
          </cell>
          <cell r="FO382">
            <v>0</v>
          </cell>
          <cell r="FP382">
            <v>0</v>
          </cell>
          <cell r="FQ382"/>
          <cell r="FR382"/>
          <cell r="FS382"/>
          <cell r="FT382"/>
          <cell r="FU382"/>
          <cell r="FV382"/>
          <cell r="FW382"/>
          <cell r="FX382"/>
          <cell r="FY382"/>
          <cell r="FZ382"/>
          <cell r="GA382"/>
          <cell r="GB382"/>
          <cell r="GC382">
            <v>0</v>
          </cell>
          <cell r="GD382">
            <v>0</v>
          </cell>
          <cell r="GE382">
            <v>0</v>
          </cell>
          <cell r="GF382">
            <v>0</v>
          </cell>
          <cell r="GG382">
            <v>0</v>
          </cell>
          <cell r="GH382">
            <v>0</v>
          </cell>
          <cell r="GI382">
            <v>0</v>
          </cell>
          <cell r="GJ382">
            <v>0</v>
          </cell>
          <cell r="GK382">
            <v>0</v>
          </cell>
          <cell r="GL382">
            <v>0</v>
          </cell>
          <cell r="GM382">
            <v>0</v>
          </cell>
          <cell r="GN382">
            <v>0</v>
          </cell>
          <cell r="GO382"/>
          <cell r="GP382">
            <v>0</v>
          </cell>
          <cell r="GQ382"/>
          <cell r="GR382"/>
          <cell r="GS382"/>
          <cell r="GT382"/>
          <cell r="GU382"/>
          <cell r="GV382"/>
          <cell r="GW382"/>
          <cell r="GX382"/>
          <cell r="GY382"/>
          <cell r="GZ382"/>
          <cell r="HA382"/>
          <cell r="HB382"/>
          <cell r="HC382">
            <v>0</v>
          </cell>
          <cell r="HD382">
            <v>0</v>
          </cell>
          <cell r="HE382">
            <v>0</v>
          </cell>
          <cell r="HF382">
            <v>0</v>
          </cell>
          <cell r="HG382">
            <v>0</v>
          </cell>
          <cell r="HH382">
            <v>0</v>
          </cell>
          <cell r="HI382">
            <v>0</v>
          </cell>
          <cell r="HJ382"/>
          <cell r="HK382"/>
          <cell r="HL382"/>
          <cell r="HM382"/>
          <cell r="HN382"/>
          <cell r="HO382">
            <v>0</v>
          </cell>
          <cell r="HP382">
            <v>0</v>
          </cell>
          <cell r="HQ382"/>
          <cell r="HR382"/>
          <cell r="HS382"/>
          <cell r="HT382"/>
          <cell r="HU382"/>
          <cell r="HV382"/>
          <cell r="HW382"/>
          <cell r="HX382"/>
          <cell r="HY382"/>
          <cell r="HZ382"/>
          <cell r="IA382"/>
          <cell r="IB382"/>
          <cell r="IC382"/>
          <cell r="ID382">
            <v>0</v>
          </cell>
          <cell r="IE382"/>
          <cell r="IF382"/>
          <cell r="IG382"/>
          <cell r="IH382"/>
          <cell r="II382">
            <v>0</v>
          </cell>
          <cell r="IJ382"/>
          <cell r="IK382"/>
          <cell r="IL382"/>
          <cell r="IM382">
            <v>0</v>
          </cell>
          <cell r="IN382"/>
        </row>
        <row r="383">
          <cell r="A383">
            <v>380</v>
          </cell>
          <cell r="B383" t="str">
            <v>Sabarkantha</v>
          </cell>
          <cell r="C383" t="str">
            <v>GUJARAT</v>
          </cell>
          <cell r="D383" t="str">
            <v>West</v>
          </cell>
          <cell r="E383" t="str">
            <v>HARGOVANDAS BECHARDAS PATEL</v>
          </cell>
          <cell r="F383"/>
          <cell r="G383"/>
          <cell r="H383">
            <v>0.3</v>
          </cell>
          <cell r="I383"/>
          <cell r="J383" t="str">
            <v>Low</v>
          </cell>
          <cell r="K383"/>
          <cell r="L383"/>
          <cell r="M383"/>
          <cell r="N383"/>
          <cell r="O383"/>
          <cell r="P383"/>
          <cell r="Q383"/>
          <cell r="R383"/>
          <cell r="S383"/>
          <cell r="T383"/>
          <cell r="U383">
            <v>0</v>
          </cell>
          <cell r="V383">
            <v>0</v>
          </cell>
          <cell r="W383">
            <v>0</v>
          </cell>
          <cell r="X383">
            <v>0</v>
          </cell>
          <cell r="Y383" t="str">
            <v/>
          </cell>
          <cell r="Z383"/>
          <cell r="AA383"/>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cell r="AY383"/>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cell r="BW383"/>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cell r="CV383"/>
          <cell r="CW383"/>
          <cell r="CX383"/>
          <cell r="CY383"/>
          <cell r="CZ383"/>
          <cell r="DA383"/>
          <cell r="DB383"/>
          <cell r="DC383"/>
          <cell r="DD383"/>
          <cell r="DE383"/>
          <cell r="DF383"/>
          <cell r="DG383"/>
          <cell r="DH383">
            <v>0</v>
          </cell>
          <cell r="DI383">
            <v>0</v>
          </cell>
          <cell r="DJ383">
            <v>0</v>
          </cell>
          <cell r="DK383">
            <v>0</v>
          </cell>
          <cell r="DL383">
            <v>0</v>
          </cell>
          <cell r="DM383">
            <v>0</v>
          </cell>
          <cell r="DN383">
            <v>0</v>
          </cell>
          <cell r="DO383">
            <v>0</v>
          </cell>
          <cell r="DP383">
            <v>0</v>
          </cell>
          <cell r="DQ383">
            <v>0</v>
          </cell>
          <cell r="DR383">
            <v>0</v>
          </cell>
          <cell r="DS383"/>
          <cell r="DT383"/>
          <cell r="DU383"/>
          <cell r="DV383"/>
          <cell r="DW383"/>
          <cell r="DX383"/>
          <cell r="DY383"/>
          <cell r="DZ383"/>
          <cell r="EA383"/>
          <cell r="EB383"/>
          <cell r="EC383"/>
          <cell r="ED383"/>
          <cell r="EE383"/>
          <cell r="EF383"/>
          <cell r="EG383">
            <v>7.4</v>
          </cell>
          <cell r="EH383">
            <v>8.6</v>
          </cell>
          <cell r="EI383">
            <v>10.6</v>
          </cell>
          <cell r="EJ383">
            <v>0</v>
          </cell>
          <cell r="EK383">
            <v>0</v>
          </cell>
          <cell r="EL383">
            <v>0</v>
          </cell>
          <cell r="EM383">
            <v>0</v>
          </cell>
          <cell r="EN383">
            <v>0</v>
          </cell>
          <cell r="EO383">
            <v>0</v>
          </cell>
          <cell r="EP383">
            <v>0</v>
          </cell>
          <cell r="EQ383">
            <v>0</v>
          </cell>
          <cell r="ER383">
            <v>0</v>
          </cell>
          <cell r="ES383"/>
          <cell r="ET383"/>
          <cell r="EU383"/>
          <cell r="EV383"/>
          <cell r="EW383"/>
          <cell r="EX383"/>
          <cell r="EY383"/>
          <cell r="EZ383"/>
          <cell r="FA383"/>
          <cell r="FB383"/>
          <cell r="FC383"/>
          <cell r="FD383"/>
          <cell r="FE383">
            <v>8.6</v>
          </cell>
          <cell r="FF383">
            <v>8.6</v>
          </cell>
          <cell r="FG383">
            <v>10.6</v>
          </cell>
          <cell r="FH383">
            <v>0</v>
          </cell>
          <cell r="FI383">
            <v>0</v>
          </cell>
          <cell r="FJ383">
            <v>0</v>
          </cell>
          <cell r="FK383">
            <v>0</v>
          </cell>
          <cell r="FL383">
            <v>0</v>
          </cell>
          <cell r="FM383">
            <v>0</v>
          </cell>
          <cell r="FN383">
            <v>0</v>
          </cell>
          <cell r="FO383">
            <v>0</v>
          </cell>
          <cell r="FP383">
            <v>0</v>
          </cell>
          <cell r="FQ383"/>
          <cell r="FR383"/>
          <cell r="FS383"/>
          <cell r="FT383"/>
          <cell r="FU383"/>
          <cell r="FV383"/>
          <cell r="FW383"/>
          <cell r="FX383"/>
          <cell r="FY383"/>
          <cell r="FZ383"/>
          <cell r="GA383"/>
          <cell r="GB383"/>
          <cell r="GC383">
            <v>11</v>
          </cell>
          <cell r="GD383">
            <v>9.8000000000000007</v>
          </cell>
          <cell r="GE383">
            <v>10.6</v>
          </cell>
          <cell r="GF383">
            <v>0</v>
          </cell>
          <cell r="GG383">
            <v>0</v>
          </cell>
          <cell r="GH383">
            <v>0</v>
          </cell>
          <cell r="GI383">
            <v>0</v>
          </cell>
          <cell r="GJ383">
            <v>0</v>
          </cell>
          <cell r="GK383">
            <v>0</v>
          </cell>
          <cell r="GL383">
            <v>0</v>
          </cell>
          <cell r="GM383">
            <v>0</v>
          </cell>
          <cell r="GN383">
            <v>0</v>
          </cell>
          <cell r="GO383"/>
          <cell r="GP383">
            <v>0</v>
          </cell>
          <cell r="GQ383"/>
          <cell r="GR383"/>
          <cell r="GS383"/>
          <cell r="GT383"/>
          <cell r="GU383"/>
          <cell r="GV383"/>
          <cell r="GW383"/>
          <cell r="GX383"/>
          <cell r="GY383"/>
          <cell r="GZ383"/>
          <cell r="HA383"/>
          <cell r="HB383"/>
          <cell r="HC383">
            <v>0</v>
          </cell>
          <cell r="HD383">
            <v>0</v>
          </cell>
          <cell r="HE383">
            <v>0</v>
          </cell>
          <cell r="HF383">
            <v>0</v>
          </cell>
          <cell r="HG383">
            <v>0</v>
          </cell>
          <cell r="HH383">
            <v>0</v>
          </cell>
          <cell r="HI383">
            <v>0</v>
          </cell>
          <cell r="HJ383"/>
          <cell r="HK383"/>
          <cell r="HL383"/>
          <cell r="HM383"/>
          <cell r="HN383"/>
          <cell r="HO383">
            <v>0</v>
          </cell>
          <cell r="HP383">
            <v>0</v>
          </cell>
          <cell r="HQ383"/>
          <cell r="HR383"/>
          <cell r="HS383"/>
          <cell r="HT383"/>
          <cell r="HU383"/>
          <cell r="HV383"/>
          <cell r="HW383"/>
          <cell r="HX383"/>
          <cell r="HY383"/>
          <cell r="HZ383"/>
          <cell r="IA383"/>
          <cell r="IB383"/>
          <cell r="IC383"/>
          <cell r="ID383">
            <v>0</v>
          </cell>
          <cell r="IE383"/>
          <cell r="IF383"/>
          <cell r="IG383"/>
          <cell r="IH383"/>
          <cell r="II383">
            <v>0</v>
          </cell>
          <cell r="IJ383"/>
          <cell r="IK383"/>
          <cell r="IL383"/>
          <cell r="IM383">
            <v>0</v>
          </cell>
          <cell r="IN383"/>
        </row>
        <row r="384">
          <cell r="A384">
            <v>381</v>
          </cell>
          <cell r="B384" t="str">
            <v>Surat</v>
          </cell>
          <cell r="C384" t="str">
            <v>GUJARAT</v>
          </cell>
          <cell r="D384" t="str">
            <v>West</v>
          </cell>
          <cell r="E384"/>
          <cell r="F384"/>
          <cell r="G384"/>
          <cell r="H384">
            <v>0.3</v>
          </cell>
          <cell r="I384"/>
          <cell r="J384" t="str">
            <v>Low</v>
          </cell>
          <cell r="K384"/>
          <cell r="L384"/>
          <cell r="M384"/>
          <cell r="N384"/>
          <cell r="O384"/>
          <cell r="P384"/>
          <cell r="Q384"/>
          <cell r="R384"/>
          <cell r="S384"/>
          <cell r="T384"/>
          <cell r="U384">
            <v>0</v>
          </cell>
          <cell r="V384">
            <v>0</v>
          </cell>
          <cell r="W384">
            <v>0</v>
          </cell>
          <cell r="X384">
            <v>0</v>
          </cell>
          <cell r="Y384" t="str">
            <v/>
          </cell>
          <cell r="Z384"/>
          <cell r="AA384"/>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cell r="AY384"/>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cell r="BW384"/>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cell r="CV384"/>
          <cell r="CW384"/>
          <cell r="CX384"/>
          <cell r="CY384"/>
          <cell r="CZ384"/>
          <cell r="DA384"/>
          <cell r="DB384"/>
          <cell r="DC384"/>
          <cell r="DD384"/>
          <cell r="DE384"/>
          <cell r="DF384"/>
          <cell r="DG384"/>
          <cell r="DH384">
            <v>0</v>
          </cell>
          <cell r="DI384">
            <v>0</v>
          </cell>
          <cell r="DJ384">
            <v>0</v>
          </cell>
          <cell r="DK384">
            <v>0</v>
          </cell>
          <cell r="DL384">
            <v>0</v>
          </cell>
          <cell r="DM384">
            <v>0</v>
          </cell>
          <cell r="DN384">
            <v>0</v>
          </cell>
          <cell r="DO384">
            <v>0</v>
          </cell>
          <cell r="DP384">
            <v>0</v>
          </cell>
          <cell r="DQ384">
            <v>0</v>
          </cell>
          <cell r="DR384">
            <v>0</v>
          </cell>
          <cell r="DS384"/>
          <cell r="DT384"/>
          <cell r="DU384"/>
          <cell r="DV384"/>
          <cell r="DW384"/>
          <cell r="DX384"/>
          <cell r="DY384"/>
          <cell r="DZ384"/>
          <cell r="EA384"/>
          <cell r="EB384"/>
          <cell r="EC384"/>
          <cell r="ED384"/>
          <cell r="EE384"/>
          <cell r="EF384"/>
          <cell r="EG384">
            <v>8.6</v>
          </cell>
          <cell r="EH384">
            <v>9</v>
          </cell>
          <cell r="EI384">
            <v>13.285714285714286</v>
          </cell>
          <cell r="EJ384">
            <v>0</v>
          </cell>
          <cell r="EK384">
            <v>0</v>
          </cell>
          <cell r="EL384">
            <v>0</v>
          </cell>
          <cell r="EM384">
            <v>0</v>
          </cell>
          <cell r="EN384">
            <v>0</v>
          </cell>
          <cell r="EO384">
            <v>0</v>
          </cell>
          <cell r="EP384">
            <v>0</v>
          </cell>
          <cell r="EQ384">
            <v>0</v>
          </cell>
          <cell r="ER384">
            <v>0</v>
          </cell>
          <cell r="ES384"/>
          <cell r="ET384"/>
          <cell r="EU384"/>
          <cell r="EV384"/>
          <cell r="EW384"/>
          <cell r="EX384"/>
          <cell r="EY384"/>
          <cell r="EZ384"/>
          <cell r="FA384"/>
          <cell r="FB384"/>
          <cell r="FC384"/>
          <cell r="FD384"/>
          <cell r="FE384">
            <v>9.8000000000000007</v>
          </cell>
          <cell r="FF384">
            <v>12.6</v>
          </cell>
          <cell r="FG384">
            <v>14.428571428571429</v>
          </cell>
          <cell r="FH384">
            <v>0</v>
          </cell>
          <cell r="FI384">
            <v>0</v>
          </cell>
          <cell r="FJ384">
            <v>0</v>
          </cell>
          <cell r="FK384">
            <v>0</v>
          </cell>
          <cell r="FL384">
            <v>0</v>
          </cell>
          <cell r="FM384">
            <v>0</v>
          </cell>
          <cell r="FN384">
            <v>0</v>
          </cell>
          <cell r="FO384">
            <v>0</v>
          </cell>
          <cell r="FP384">
            <v>0</v>
          </cell>
          <cell r="FQ384"/>
          <cell r="FR384"/>
          <cell r="FS384"/>
          <cell r="FT384"/>
          <cell r="FU384"/>
          <cell r="FV384"/>
          <cell r="FW384"/>
          <cell r="FX384"/>
          <cell r="FY384"/>
          <cell r="FZ384"/>
          <cell r="GA384"/>
          <cell r="GB384"/>
          <cell r="GC384">
            <v>9.8000000000000007</v>
          </cell>
          <cell r="GD384">
            <v>13.8</v>
          </cell>
          <cell r="GE384">
            <v>16.714285714285715</v>
          </cell>
          <cell r="GF384">
            <v>0</v>
          </cell>
          <cell r="GG384">
            <v>0</v>
          </cell>
          <cell r="GH384">
            <v>0</v>
          </cell>
          <cell r="GI384">
            <v>0</v>
          </cell>
          <cell r="GJ384">
            <v>0</v>
          </cell>
          <cell r="GK384">
            <v>0</v>
          </cell>
          <cell r="GL384">
            <v>0</v>
          </cell>
          <cell r="GM384">
            <v>0</v>
          </cell>
          <cell r="GN384">
            <v>0</v>
          </cell>
          <cell r="GO384"/>
          <cell r="GP384">
            <v>0</v>
          </cell>
          <cell r="GQ384"/>
          <cell r="GR384"/>
          <cell r="GS384"/>
          <cell r="GT384"/>
          <cell r="GU384"/>
          <cell r="GV384"/>
          <cell r="GW384"/>
          <cell r="GX384"/>
          <cell r="GY384"/>
          <cell r="GZ384"/>
          <cell r="HA384"/>
          <cell r="HB384"/>
          <cell r="HC384">
            <v>0</v>
          </cell>
          <cell r="HD384">
            <v>0</v>
          </cell>
          <cell r="HE384">
            <v>0</v>
          </cell>
          <cell r="HF384">
            <v>0</v>
          </cell>
          <cell r="HG384">
            <v>0</v>
          </cell>
          <cell r="HH384">
            <v>0</v>
          </cell>
          <cell r="HI384">
            <v>0</v>
          </cell>
          <cell r="HJ384"/>
          <cell r="HK384"/>
          <cell r="HL384"/>
          <cell r="HM384"/>
          <cell r="HN384"/>
          <cell r="HO384">
            <v>0</v>
          </cell>
          <cell r="HP384">
            <v>0</v>
          </cell>
          <cell r="HQ384"/>
          <cell r="HR384"/>
          <cell r="HS384"/>
          <cell r="HT384"/>
          <cell r="HU384"/>
          <cell r="HV384"/>
          <cell r="HW384"/>
          <cell r="HX384"/>
          <cell r="HY384"/>
          <cell r="HZ384"/>
          <cell r="IA384"/>
          <cell r="IB384"/>
          <cell r="IC384"/>
          <cell r="ID384">
            <v>0</v>
          </cell>
          <cell r="IE384"/>
          <cell r="IF384"/>
          <cell r="IG384"/>
          <cell r="IH384"/>
          <cell r="II384">
            <v>0</v>
          </cell>
          <cell r="IJ384"/>
          <cell r="IK384"/>
          <cell r="IL384"/>
          <cell r="IM384">
            <v>0</v>
          </cell>
          <cell r="IN384"/>
        </row>
        <row r="385">
          <cell r="A385">
            <v>382</v>
          </cell>
          <cell r="B385" t="str">
            <v>Surendranagar</v>
          </cell>
          <cell r="C385" t="str">
            <v>GUJARAT</v>
          </cell>
          <cell r="D385" t="str">
            <v>West</v>
          </cell>
          <cell r="E385" t="str">
            <v>ARS INFRA</v>
          </cell>
          <cell r="F385"/>
          <cell r="G385"/>
          <cell r="H385">
            <v>0.3</v>
          </cell>
          <cell r="I385"/>
          <cell r="J385" t="str">
            <v>Low</v>
          </cell>
          <cell r="K385"/>
          <cell r="L385"/>
          <cell r="M385"/>
          <cell r="N385"/>
          <cell r="O385"/>
          <cell r="P385"/>
          <cell r="Q385"/>
          <cell r="R385"/>
          <cell r="S385"/>
          <cell r="T385"/>
          <cell r="U385">
            <v>0</v>
          </cell>
          <cell r="V385">
            <v>0</v>
          </cell>
          <cell r="W385">
            <v>0</v>
          </cell>
          <cell r="X385">
            <v>0</v>
          </cell>
          <cell r="Y385" t="str">
            <v/>
          </cell>
          <cell r="Z385"/>
          <cell r="AA385"/>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cell r="AY385"/>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cell r="BW385"/>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v>0</v>
          </cell>
          <cell r="CM385">
            <v>0</v>
          </cell>
          <cell r="CN385">
            <v>0</v>
          </cell>
          <cell r="CO385">
            <v>0</v>
          </cell>
          <cell r="CP385">
            <v>0</v>
          </cell>
          <cell r="CQ385">
            <v>0</v>
          </cell>
          <cell r="CR385">
            <v>0</v>
          </cell>
          <cell r="CS385">
            <v>0</v>
          </cell>
          <cell r="CT385">
            <v>0</v>
          </cell>
          <cell r="CU385"/>
          <cell r="CV385"/>
          <cell r="CW385"/>
          <cell r="CX385"/>
          <cell r="CY385"/>
          <cell r="CZ385"/>
          <cell r="DA385"/>
          <cell r="DB385"/>
          <cell r="DC385"/>
          <cell r="DD385"/>
          <cell r="DE385"/>
          <cell r="DF385"/>
          <cell r="DG385"/>
          <cell r="DH385">
            <v>0</v>
          </cell>
          <cell r="DI385">
            <v>0</v>
          </cell>
          <cell r="DJ385">
            <v>0</v>
          </cell>
          <cell r="DK385">
            <v>0</v>
          </cell>
          <cell r="DL385">
            <v>0</v>
          </cell>
          <cell r="DM385">
            <v>0</v>
          </cell>
          <cell r="DN385">
            <v>0</v>
          </cell>
          <cell r="DO385">
            <v>0</v>
          </cell>
          <cell r="DP385">
            <v>0</v>
          </cell>
          <cell r="DQ385">
            <v>0</v>
          </cell>
          <cell r="DR385">
            <v>0</v>
          </cell>
          <cell r="DS385"/>
          <cell r="DT385"/>
          <cell r="DU385"/>
          <cell r="DV385"/>
          <cell r="DW385"/>
          <cell r="DX385"/>
          <cell r="DY385"/>
          <cell r="DZ385"/>
          <cell r="EA385"/>
          <cell r="EB385"/>
          <cell r="EC385"/>
          <cell r="ED385"/>
          <cell r="EE385"/>
          <cell r="EF385"/>
          <cell r="EG385">
            <v>6</v>
          </cell>
          <cell r="EH385">
            <v>3</v>
          </cell>
          <cell r="EI385">
            <v>3</v>
          </cell>
          <cell r="EJ385">
            <v>0</v>
          </cell>
          <cell r="EK385">
            <v>0</v>
          </cell>
          <cell r="EL385">
            <v>0</v>
          </cell>
          <cell r="EM385">
            <v>0</v>
          </cell>
          <cell r="EN385">
            <v>0</v>
          </cell>
          <cell r="EO385">
            <v>0</v>
          </cell>
          <cell r="EP385">
            <v>0</v>
          </cell>
          <cell r="EQ385">
            <v>0</v>
          </cell>
          <cell r="ER385">
            <v>0</v>
          </cell>
          <cell r="ES385"/>
          <cell r="ET385"/>
          <cell r="EU385"/>
          <cell r="EV385"/>
          <cell r="EW385"/>
          <cell r="EX385"/>
          <cell r="EY385"/>
          <cell r="EZ385"/>
          <cell r="FA385"/>
          <cell r="FB385"/>
          <cell r="FC385"/>
          <cell r="FD385"/>
          <cell r="FE385">
            <v>6</v>
          </cell>
          <cell r="FF385">
            <v>7</v>
          </cell>
          <cell r="FG385">
            <v>3</v>
          </cell>
          <cell r="FH385">
            <v>0</v>
          </cell>
          <cell r="FI385">
            <v>0</v>
          </cell>
          <cell r="FJ385">
            <v>0</v>
          </cell>
          <cell r="FK385">
            <v>0</v>
          </cell>
          <cell r="FL385">
            <v>0</v>
          </cell>
          <cell r="FM385">
            <v>0</v>
          </cell>
          <cell r="FN385">
            <v>0</v>
          </cell>
          <cell r="FO385">
            <v>0</v>
          </cell>
          <cell r="FP385">
            <v>0</v>
          </cell>
          <cell r="FQ385"/>
          <cell r="FR385"/>
          <cell r="FS385"/>
          <cell r="FT385"/>
          <cell r="FU385"/>
          <cell r="FV385"/>
          <cell r="FW385"/>
          <cell r="FX385"/>
          <cell r="FY385"/>
          <cell r="FZ385"/>
          <cell r="GA385"/>
          <cell r="GB385"/>
          <cell r="GC385">
            <v>6</v>
          </cell>
          <cell r="GD385">
            <v>7</v>
          </cell>
          <cell r="GE385">
            <v>7</v>
          </cell>
          <cell r="GF385">
            <v>0</v>
          </cell>
          <cell r="GG385">
            <v>0</v>
          </cell>
          <cell r="GH385">
            <v>0</v>
          </cell>
          <cell r="GI385">
            <v>0</v>
          </cell>
          <cell r="GJ385">
            <v>0</v>
          </cell>
          <cell r="GK385">
            <v>0</v>
          </cell>
          <cell r="GL385">
            <v>0</v>
          </cell>
          <cell r="GM385">
            <v>0</v>
          </cell>
          <cell r="GN385">
            <v>0</v>
          </cell>
          <cell r="GO385"/>
          <cell r="GP385">
            <v>0</v>
          </cell>
          <cell r="GQ385"/>
          <cell r="GR385"/>
          <cell r="GS385"/>
          <cell r="GT385"/>
          <cell r="GU385"/>
          <cell r="GV385"/>
          <cell r="GW385"/>
          <cell r="GX385"/>
          <cell r="GY385"/>
          <cell r="GZ385"/>
          <cell r="HA385"/>
          <cell r="HB385"/>
          <cell r="HC385">
            <v>0</v>
          </cell>
          <cell r="HD385">
            <v>0</v>
          </cell>
          <cell r="HE385">
            <v>0</v>
          </cell>
          <cell r="HF385">
            <v>0</v>
          </cell>
          <cell r="HG385">
            <v>0</v>
          </cell>
          <cell r="HH385">
            <v>0</v>
          </cell>
          <cell r="HI385">
            <v>0</v>
          </cell>
          <cell r="HJ385"/>
          <cell r="HK385"/>
          <cell r="HL385"/>
          <cell r="HM385"/>
          <cell r="HN385"/>
          <cell r="HO385">
            <v>0</v>
          </cell>
          <cell r="HP385">
            <v>0</v>
          </cell>
          <cell r="HQ385"/>
          <cell r="HR385"/>
          <cell r="HS385"/>
          <cell r="HT385"/>
          <cell r="HU385"/>
          <cell r="HV385"/>
          <cell r="HW385"/>
          <cell r="HX385"/>
          <cell r="HY385"/>
          <cell r="HZ385"/>
          <cell r="IA385"/>
          <cell r="IB385"/>
          <cell r="IC385"/>
          <cell r="ID385">
            <v>0</v>
          </cell>
          <cell r="IE385"/>
          <cell r="IF385"/>
          <cell r="IG385"/>
          <cell r="IH385"/>
          <cell r="II385">
            <v>0</v>
          </cell>
          <cell r="IJ385"/>
          <cell r="IK385"/>
          <cell r="IL385"/>
          <cell r="IM385">
            <v>0</v>
          </cell>
          <cell r="IN385"/>
        </row>
        <row r="386">
          <cell r="A386">
            <v>383</v>
          </cell>
          <cell r="B386" t="str">
            <v>Tapi</v>
          </cell>
          <cell r="C386" t="str">
            <v>GUJARAT</v>
          </cell>
          <cell r="D386" t="str">
            <v>West</v>
          </cell>
          <cell r="E386"/>
          <cell r="F386"/>
          <cell r="G386"/>
          <cell r="H386">
            <v>0.3</v>
          </cell>
          <cell r="I386"/>
          <cell r="J386" t="str">
            <v>Low</v>
          </cell>
          <cell r="K386"/>
          <cell r="L386"/>
          <cell r="M386"/>
          <cell r="N386"/>
          <cell r="O386"/>
          <cell r="P386"/>
          <cell r="Q386"/>
          <cell r="R386"/>
          <cell r="S386"/>
          <cell r="T386"/>
          <cell r="U386">
            <v>0</v>
          </cell>
          <cell r="V386">
            <v>0</v>
          </cell>
          <cell r="W386">
            <v>0</v>
          </cell>
          <cell r="X386">
            <v>0</v>
          </cell>
          <cell r="Y386" t="str">
            <v/>
          </cell>
          <cell r="Z386"/>
          <cell r="AA386"/>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cell r="AY386"/>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cell r="BW386"/>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cell r="CV386"/>
          <cell r="CW386"/>
          <cell r="CX386"/>
          <cell r="CY386"/>
          <cell r="CZ386"/>
          <cell r="DA386"/>
          <cell r="DB386"/>
          <cell r="DC386"/>
          <cell r="DD386"/>
          <cell r="DE386"/>
          <cell r="DF386"/>
          <cell r="DG386"/>
          <cell r="DH386">
            <v>0</v>
          </cell>
          <cell r="DI386">
            <v>0</v>
          </cell>
          <cell r="DJ386">
            <v>0</v>
          </cell>
          <cell r="DK386">
            <v>0</v>
          </cell>
          <cell r="DL386">
            <v>0</v>
          </cell>
          <cell r="DM386">
            <v>0</v>
          </cell>
          <cell r="DN386">
            <v>0</v>
          </cell>
          <cell r="DO386">
            <v>0</v>
          </cell>
          <cell r="DP386">
            <v>0</v>
          </cell>
          <cell r="DQ386">
            <v>0</v>
          </cell>
          <cell r="DR386">
            <v>0</v>
          </cell>
          <cell r="DS386"/>
          <cell r="DT386"/>
          <cell r="DU386"/>
          <cell r="DV386"/>
          <cell r="DW386"/>
          <cell r="DX386"/>
          <cell r="DY386"/>
          <cell r="DZ386"/>
          <cell r="EA386"/>
          <cell r="EB386"/>
          <cell r="EC386"/>
          <cell r="ED386"/>
          <cell r="EE386"/>
          <cell r="EF386"/>
          <cell r="EG386">
            <v>5</v>
          </cell>
          <cell r="EH386">
            <v>15</v>
          </cell>
          <cell r="EI386">
            <v>15.222222222222221</v>
          </cell>
          <cell r="EJ386">
            <v>0</v>
          </cell>
          <cell r="EK386">
            <v>0</v>
          </cell>
          <cell r="EL386">
            <v>0</v>
          </cell>
          <cell r="EM386">
            <v>0</v>
          </cell>
          <cell r="EN386">
            <v>0</v>
          </cell>
          <cell r="EO386">
            <v>0</v>
          </cell>
          <cell r="EP386">
            <v>0</v>
          </cell>
          <cell r="EQ386">
            <v>0</v>
          </cell>
          <cell r="ER386">
            <v>0</v>
          </cell>
          <cell r="ES386"/>
          <cell r="ET386"/>
          <cell r="EU386"/>
          <cell r="EV386"/>
          <cell r="EW386"/>
          <cell r="EX386"/>
          <cell r="EY386"/>
          <cell r="EZ386"/>
          <cell r="FA386"/>
          <cell r="FB386"/>
          <cell r="FC386"/>
          <cell r="FD386"/>
          <cell r="FE386">
            <v>5</v>
          </cell>
          <cell r="FF386">
            <v>17.666666666666668</v>
          </cell>
          <cell r="FG386">
            <v>20.777777777777779</v>
          </cell>
          <cell r="FH386">
            <v>0</v>
          </cell>
          <cell r="FI386">
            <v>0</v>
          </cell>
          <cell r="FJ386">
            <v>0</v>
          </cell>
          <cell r="FK386">
            <v>0</v>
          </cell>
          <cell r="FL386">
            <v>0</v>
          </cell>
          <cell r="FM386">
            <v>0</v>
          </cell>
          <cell r="FN386">
            <v>0</v>
          </cell>
          <cell r="FO386">
            <v>0</v>
          </cell>
          <cell r="FP386">
            <v>0</v>
          </cell>
          <cell r="FQ386"/>
          <cell r="FR386"/>
          <cell r="FS386"/>
          <cell r="FT386"/>
          <cell r="FU386"/>
          <cell r="FV386"/>
          <cell r="FW386"/>
          <cell r="FX386"/>
          <cell r="FY386"/>
          <cell r="FZ386"/>
          <cell r="GA386"/>
          <cell r="GB386"/>
          <cell r="GC386">
            <v>7</v>
          </cell>
          <cell r="GD386">
            <v>17.666666666666668</v>
          </cell>
          <cell r="GE386">
            <v>21.888888888888889</v>
          </cell>
          <cell r="GF386">
            <v>0</v>
          </cell>
          <cell r="GG386">
            <v>0</v>
          </cell>
          <cell r="GH386">
            <v>0</v>
          </cell>
          <cell r="GI386">
            <v>0</v>
          </cell>
          <cell r="GJ386">
            <v>0</v>
          </cell>
          <cell r="GK386">
            <v>0</v>
          </cell>
          <cell r="GL386">
            <v>0</v>
          </cell>
          <cell r="GM386">
            <v>0</v>
          </cell>
          <cell r="GN386">
            <v>0</v>
          </cell>
          <cell r="GO386"/>
          <cell r="GP386">
            <v>0</v>
          </cell>
          <cell r="GQ386"/>
          <cell r="GR386"/>
          <cell r="GS386"/>
          <cell r="GT386"/>
          <cell r="GU386"/>
          <cell r="GV386"/>
          <cell r="GW386"/>
          <cell r="GX386"/>
          <cell r="GY386"/>
          <cell r="GZ386"/>
          <cell r="HA386"/>
          <cell r="HB386"/>
          <cell r="HC386">
            <v>0</v>
          </cell>
          <cell r="HD386">
            <v>0</v>
          </cell>
          <cell r="HE386">
            <v>0</v>
          </cell>
          <cell r="HF386">
            <v>0</v>
          </cell>
          <cell r="HG386">
            <v>0</v>
          </cell>
          <cell r="HH386">
            <v>0</v>
          </cell>
          <cell r="HI386">
            <v>0</v>
          </cell>
          <cell r="HJ386"/>
          <cell r="HK386"/>
          <cell r="HL386"/>
          <cell r="HM386"/>
          <cell r="HN386"/>
          <cell r="HO386">
            <v>0</v>
          </cell>
          <cell r="HP386">
            <v>0</v>
          </cell>
          <cell r="HQ386"/>
          <cell r="HR386"/>
          <cell r="HS386"/>
          <cell r="HT386"/>
          <cell r="HU386"/>
          <cell r="HV386"/>
          <cell r="HW386"/>
          <cell r="HX386"/>
          <cell r="HY386"/>
          <cell r="HZ386"/>
          <cell r="IA386"/>
          <cell r="IB386"/>
          <cell r="IC386"/>
          <cell r="ID386">
            <v>0</v>
          </cell>
          <cell r="IE386"/>
          <cell r="IF386"/>
          <cell r="IG386"/>
          <cell r="IH386"/>
          <cell r="II386">
            <v>0</v>
          </cell>
          <cell r="IJ386"/>
          <cell r="IK386"/>
          <cell r="IL386"/>
          <cell r="IM386">
            <v>0</v>
          </cell>
          <cell r="IN386"/>
        </row>
        <row r="387">
          <cell r="A387">
            <v>384</v>
          </cell>
          <cell r="B387" t="str">
            <v>Vadodara</v>
          </cell>
          <cell r="C387" t="str">
            <v>GUJARAT</v>
          </cell>
          <cell r="D387" t="str">
            <v>West</v>
          </cell>
          <cell r="E387"/>
          <cell r="F387"/>
          <cell r="G387"/>
          <cell r="H387">
            <v>0.3</v>
          </cell>
          <cell r="I387"/>
          <cell r="J387" t="str">
            <v>Low</v>
          </cell>
          <cell r="K387"/>
          <cell r="L387"/>
          <cell r="M387"/>
          <cell r="N387"/>
          <cell r="O387"/>
          <cell r="P387"/>
          <cell r="Q387"/>
          <cell r="R387"/>
          <cell r="S387"/>
          <cell r="T387"/>
          <cell r="U387">
            <v>0</v>
          </cell>
          <cell r="V387">
            <v>0</v>
          </cell>
          <cell r="W387">
            <v>0</v>
          </cell>
          <cell r="X387">
            <v>0</v>
          </cell>
          <cell r="Y387" t="str">
            <v/>
          </cell>
          <cell r="Z387"/>
          <cell r="AA387"/>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cell r="AY387"/>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cell r="BW387"/>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cell r="CV387"/>
          <cell r="CW387"/>
          <cell r="CX387"/>
          <cell r="CY387"/>
          <cell r="CZ387"/>
          <cell r="DA387"/>
          <cell r="DB387"/>
          <cell r="DC387"/>
          <cell r="DD387"/>
          <cell r="DE387"/>
          <cell r="DF387"/>
          <cell r="DG387"/>
          <cell r="DH387">
            <v>0</v>
          </cell>
          <cell r="DI387">
            <v>0</v>
          </cell>
          <cell r="DJ387">
            <v>0</v>
          </cell>
          <cell r="DK387">
            <v>0</v>
          </cell>
          <cell r="DL387">
            <v>0</v>
          </cell>
          <cell r="DM387">
            <v>0</v>
          </cell>
          <cell r="DN387">
            <v>0</v>
          </cell>
          <cell r="DO387">
            <v>0</v>
          </cell>
          <cell r="DP387">
            <v>0</v>
          </cell>
          <cell r="DQ387">
            <v>0</v>
          </cell>
          <cell r="DR387">
            <v>0</v>
          </cell>
          <cell r="DS387"/>
          <cell r="DT387"/>
          <cell r="DU387"/>
          <cell r="DV387"/>
          <cell r="DW387"/>
          <cell r="DX387"/>
          <cell r="DY387"/>
          <cell r="DZ387"/>
          <cell r="EA387"/>
          <cell r="EB387"/>
          <cell r="EC387"/>
          <cell r="ED387"/>
          <cell r="EE387"/>
          <cell r="EF387"/>
          <cell r="EG387">
            <v>0</v>
          </cell>
          <cell r="EH387">
            <v>0</v>
          </cell>
          <cell r="EI387">
            <v>0</v>
          </cell>
          <cell r="EJ387">
            <v>0</v>
          </cell>
          <cell r="EK387">
            <v>0</v>
          </cell>
          <cell r="EL387">
            <v>0</v>
          </cell>
          <cell r="EM387">
            <v>0</v>
          </cell>
          <cell r="EN387">
            <v>0</v>
          </cell>
          <cell r="EO387">
            <v>0</v>
          </cell>
          <cell r="EP387">
            <v>0</v>
          </cell>
          <cell r="EQ387">
            <v>0</v>
          </cell>
          <cell r="ER387">
            <v>0</v>
          </cell>
          <cell r="ES387"/>
          <cell r="ET387"/>
          <cell r="EU387"/>
          <cell r="EV387"/>
          <cell r="EW387"/>
          <cell r="EX387"/>
          <cell r="EY387"/>
          <cell r="EZ387"/>
          <cell r="FA387"/>
          <cell r="FB387"/>
          <cell r="FC387"/>
          <cell r="FD387"/>
          <cell r="FE387">
            <v>0</v>
          </cell>
          <cell r="FF387">
            <v>0</v>
          </cell>
          <cell r="FG387">
            <v>0</v>
          </cell>
          <cell r="FH387">
            <v>0</v>
          </cell>
          <cell r="FI387">
            <v>0</v>
          </cell>
          <cell r="FJ387">
            <v>0</v>
          </cell>
          <cell r="FK387">
            <v>0</v>
          </cell>
          <cell r="FL387">
            <v>0</v>
          </cell>
          <cell r="FM387">
            <v>0</v>
          </cell>
          <cell r="FN387">
            <v>0</v>
          </cell>
          <cell r="FO387">
            <v>0</v>
          </cell>
          <cell r="FP387">
            <v>0</v>
          </cell>
          <cell r="FQ387"/>
          <cell r="FR387"/>
          <cell r="FS387"/>
          <cell r="FT387"/>
          <cell r="FU387"/>
          <cell r="FV387"/>
          <cell r="FW387"/>
          <cell r="FX387"/>
          <cell r="FY387"/>
          <cell r="FZ387"/>
          <cell r="GA387"/>
          <cell r="GB387"/>
          <cell r="GC387">
            <v>0</v>
          </cell>
          <cell r="GD387">
            <v>0</v>
          </cell>
          <cell r="GE387">
            <v>0</v>
          </cell>
          <cell r="GF387">
            <v>0</v>
          </cell>
          <cell r="GG387">
            <v>0</v>
          </cell>
          <cell r="GH387">
            <v>0</v>
          </cell>
          <cell r="GI387">
            <v>0</v>
          </cell>
          <cell r="GJ387">
            <v>0</v>
          </cell>
          <cell r="GK387">
            <v>0</v>
          </cell>
          <cell r="GL387">
            <v>0</v>
          </cell>
          <cell r="GM387">
            <v>0</v>
          </cell>
          <cell r="GN387">
            <v>0</v>
          </cell>
          <cell r="GO387"/>
          <cell r="GP387">
            <v>0</v>
          </cell>
          <cell r="GQ387"/>
          <cell r="GR387"/>
          <cell r="GS387"/>
          <cell r="GT387"/>
          <cell r="GU387"/>
          <cell r="GV387"/>
          <cell r="GW387"/>
          <cell r="GX387"/>
          <cell r="GY387"/>
          <cell r="GZ387"/>
          <cell r="HA387"/>
          <cell r="HB387"/>
          <cell r="HC387">
            <v>0</v>
          </cell>
          <cell r="HD387">
            <v>0</v>
          </cell>
          <cell r="HE387">
            <v>0</v>
          </cell>
          <cell r="HF387">
            <v>0</v>
          </cell>
          <cell r="HG387">
            <v>0</v>
          </cell>
          <cell r="HH387">
            <v>0</v>
          </cell>
          <cell r="HI387">
            <v>0</v>
          </cell>
          <cell r="HJ387"/>
          <cell r="HK387"/>
          <cell r="HL387"/>
          <cell r="HM387"/>
          <cell r="HN387"/>
          <cell r="HO387">
            <v>0</v>
          </cell>
          <cell r="HP387">
            <v>0</v>
          </cell>
          <cell r="HQ387"/>
          <cell r="HR387"/>
          <cell r="HS387"/>
          <cell r="HT387"/>
          <cell r="HU387"/>
          <cell r="HV387"/>
          <cell r="HW387"/>
          <cell r="HX387"/>
          <cell r="HY387"/>
          <cell r="HZ387"/>
          <cell r="IA387"/>
          <cell r="IB387"/>
          <cell r="IC387"/>
          <cell r="ID387">
            <v>0</v>
          </cell>
          <cell r="IE387"/>
          <cell r="IF387"/>
          <cell r="IG387"/>
          <cell r="IH387"/>
          <cell r="II387">
            <v>0</v>
          </cell>
          <cell r="IJ387"/>
          <cell r="IK387"/>
          <cell r="IL387"/>
          <cell r="IM387">
            <v>0</v>
          </cell>
          <cell r="IN387"/>
        </row>
        <row r="388">
          <cell r="A388">
            <v>385</v>
          </cell>
          <cell r="B388" t="str">
            <v>Valsad</v>
          </cell>
          <cell r="C388" t="str">
            <v>GUJARAT</v>
          </cell>
          <cell r="D388" t="str">
            <v>West</v>
          </cell>
          <cell r="E388"/>
          <cell r="F388"/>
          <cell r="G388"/>
          <cell r="H388">
            <v>0.3</v>
          </cell>
          <cell r="I388"/>
          <cell r="J388" t="str">
            <v>Low</v>
          </cell>
          <cell r="K388"/>
          <cell r="L388"/>
          <cell r="M388"/>
          <cell r="N388"/>
          <cell r="O388"/>
          <cell r="P388"/>
          <cell r="Q388"/>
          <cell r="R388"/>
          <cell r="S388"/>
          <cell r="T388"/>
          <cell r="U388">
            <v>0</v>
          </cell>
          <cell r="V388">
            <v>0</v>
          </cell>
          <cell r="W388">
            <v>0</v>
          </cell>
          <cell r="X388">
            <v>0</v>
          </cell>
          <cell r="Y388" t="str">
            <v/>
          </cell>
          <cell r="Z388"/>
          <cell r="AA388"/>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cell r="AY388"/>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cell r="BW388"/>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cell r="CV388"/>
          <cell r="CW388"/>
          <cell r="CX388"/>
          <cell r="CY388"/>
          <cell r="CZ388"/>
          <cell r="DA388"/>
          <cell r="DB388"/>
          <cell r="DC388"/>
          <cell r="DD388"/>
          <cell r="DE388"/>
          <cell r="DF388"/>
          <cell r="DG388"/>
          <cell r="DH388">
            <v>0</v>
          </cell>
          <cell r="DI388">
            <v>0</v>
          </cell>
          <cell r="DJ388">
            <v>0</v>
          </cell>
          <cell r="DK388">
            <v>0</v>
          </cell>
          <cell r="DL388">
            <v>0</v>
          </cell>
          <cell r="DM388">
            <v>0</v>
          </cell>
          <cell r="DN388">
            <v>0</v>
          </cell>
          <cell r="DO388">
            <v>0</v>
          </cell>
          <cell r="DP388">
            <v>0</v>
          </cell>
          <cell r="DQ388">
            <v>0</v>
          </cell>
          <cell r="DR388">
            <v>0</v>
          </cell>
          <cell r="DS388"/>
          <cell r="DT388"/>
          <cell r="DU388"/>
          <cell r="DV388"/>
          <cell r="DW388"/>
          <cell r="DX388"/>
          <cell r="DY388"/>
          <cell r="DZ388"/>
          <cell r="EA388"/>
          <cell r="EB388"/>
          <cell r="EC388"/>
          <cell r="ED388"/>
          <cell r="EE388"/>
          <cell r="EF388"/>
          <cell r="EG388">
            <v>6</v>
          </cell>
          <cell r="EH388">
            <v>7.666666666666667</v>
          </cell>
          <cell r="EI388">
            <v>6.5</v>
          </cell>
          <cell r="EJ388">
            <v>0</v>
          </cell>
          <cell r="EK388">
            <v>0</v>
          </cell>
          <cell r="EL388">
            <v>0</v>
          </cell>
          <cell r="EM388">
            <v>0</v>
          </cell>
          <cell r="EN388">
            <v>0</v>
          </cell>
          <cell r="EO388">
            <v>0</v>
          </cell>
          <cell r="EP388">
            <v>0</v>
          </cell>
          <cell r="EQ388">
            <v>0</v>
          </cell>
          <cell r="ER388">
            <v>0</v>
          </cell>
          <cell r="ES388"/>
          <cell r="ET388"/>
          <cell r="EU388"/>
          <cell r="EV388"/>
          <cell r="EW388"/>
          <cell r="EX388"/>
          <cell r="EY388"/>
          <cell r="EZ388"/>
          <cell r="FA388"/>
          <cell r="FB388"/>
          <cell r="FC388"/>
          <cell r="FD388"/>
          <cell r="FE388">
            <v>6</v>
          </cell>
          <cell r="FF388">
            <v>9</v>
          </cell>
          <cell r="FG388">
            <v>7.75</v>
          </cell>
          <cell r="FH388">
            <v>0</v>
          </cell>
          <cell r="FI388">
            <v>0</v>
          </cell>
          <cell r="FJ388">
            <v>0</v>
          </cell>
          <cell r="FK388">
            <v>0</v>
          </cell>
          <cell r="FL388">
            <v>0</v>
          </cell>
          <cell r="FM388">
            <v>0</v>
          </cell>
          <cell r="FN388">
            <v>0</v>
          </cell>
          <cell r="FO388">
            <v>0</v>
          </cell>
          <cell r="FP388">
            <v>0</v>
          </cell>
          <cell r="FQ388"/>
          <cell r="FR388"/>
          <cell r="FS388"/>
          <cell r="FT388"/>
          <cell r="FU388"/>
          <cell r="FV388"/>
          <cell r="FW388"/>
          <cell r="FX388"/>
          <cell r="FY388"/>
          <cell r="FZ388"/>
          <cell r="GA388"/>
          <cell r="GB388"/>
          <cell r="GC388">
            <v>6</v>
          </cell>
          <cell r="GD388">
            <v>9</v>
          </cell>
          <cell r="GE388">
            <v>9</v>
          </cell>
          <cell r="GF388">
            <v>0</v>
          </cell>
          <cell r="GG388">
            <v>0</v>
          </cell>
          <cell r="GH388">
            <v>0</v>
          </cell>
          <cell r="GI388">
            <v>0</v>
          </cell>
          <cell r="GJ388">
            <v>0</v>
          </cell>
          <cell r="GK388">
            <v>0</v>
          </cell>
          <cell r="GL388">
            <v>0</v>
          </cell>
          <cell r="GM388">
            <v>0</v>
          </cell>
          <cell r="GN388">
            <v>0</v>
          </cell>
          <cell r="GO388"/>
          <cell r="GP388">
            <v>0</v>
          </cell>
          <cell r="GQ388"/>
          <cell r="GR388"/>
          <cell r="GS388"/>
          <cell r="GT388"/>
          <cell r="GU388"/>
          <cell r="GV388"/>
          <cell r="GW388"/>
          <cell r="GX388"/>
          <cell r="GY388"/>
          <cell r="GZ388"/>
          <cell r="HA388"/>
          <cell r="HB388"/>
          <cell r="HC388">
            <v>0</v>
          </cell>
          <cell r="HD388">
            <v>0</v>
          </cell>
          <cell r="HE388">
            <v>0</v>
          </cell>
          <cell r="HF388">
            <v>0</v>
          </cell>
          <cell r="HG388">
            <v>0</v>
          </cell>
          <cell r="HH388">
            <v>0</v>
          </cell>
          <cell r="HI388">
            <v>0</v>
          </cell>
          <cell r="HJ388"/>
          <cell r="HK388"/>
          <cell r="HL388"/>
          <cell r="HM388"/>
          <cell r="HN388"/>
          <cell r="HO388">
            <v>0</v>
          </cell>
          <cell r="HP388">
            <v>0</v>
          </cell>
          <cell r="HQ388"/>
          <cell r="HR388"/>
          <cell r="HS388"/>
          <cell r="HT388"/>
          <cell r="HU388"/>
          <cell r="HV388"/>
          <cell r="HW388"/>
          <cell r="HX388"/>
          <cell r="HY388"/>
          <cell r="HZ388"/>
          <cell r="IA388"/>
          <cell r="IB388"/>
          <cell r="IC388"/>
          <cell r="ID388">
            <v>0</v>
          </cell>
          <cell r="IE388"/>
          <cell r="IF388"/>
          <cell r="IG388"/>
          <cell r="IH388"/>
          <cell r="II388">
            <v>0</v>
          </cell>
          <cell r="IJ388"/>
          <cell r="IK388"/>
          <cell r="IL388"/>
          <cell r="IM388">
            <v>0</v>
          </cell>
          <cell r="IN388"/>
        </row>
        <row r="389">
          <cell r="A389">
            <v>386</v>
          </cell>
          <cell r="B389" t="str">
            <v>Jaipur</v>
          </cell>
          <cell r="C389" t="str">
            <v>RAJASTHAN</v>
          </cell>
          <cell r="D389" t="str">
            <v>North</v>
          </cell>
          <cell r="E389" t="str">
            <v>PAL CEMENT AND STEEL PVT. LTD.</v>
          </cell>
          <cell r="F389"/>
          <cell r="G389"/>
          <cell r="H389">
            <v>0.3</v>
          </cell>
          <cell r="I389"/>
          <cell r="J389" t="str">
            <v>Low</v>
          </cell>
          <cell r="K389"/>
          <cell r="L389"/>
          <cell r="M389"/>
          <cell r="N389"/>
          <cell r="O389"/>
          <cell r="P389"/>
          <cell r="Q389"/>
          <cell r="R389"/>
          <cell r="S389"/>
          <cell r="T389"/>
          <cell r="U389">
            <v>0</v>
          </cell>
          <cell r="V389">
            <v>0</v>
          </cell>
          <cell r="W389">
            <v>0</v>
          </cell>
          <cell r="X389">
            <v>0</v>
          </cell>
          <cell r="Y389" t="str">
            <v/>
          </cell>
          <cell r="Z389"/>
          <cell r="AA389"/>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cell r="AY389"/>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cell r="BW389"/>
          <cell r="BX389"/>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v>0</v>
          </cell>
          <cell r="CM389">
            <v>0</v>
          </cell>
          <cell r="CN389">
            <v>0</v>
          </cell>
          <cell r="CO389">
            <v>0</v>
          </cell>
          <cell r="CP389">
            <v>0</v>
          </cell>
          <cell r="CQ389">
            <v>0</v>
          </cell>
          <cell r="CR389">
            <v>0</v>
          </cell>
          <cell r="CS389">
            <v>0</v>
          </cell>
          <cell r="CT389">
            <v>0</v>
          </cell>
          <cell r="CU389"/>
          <cell r="CV389"/>
          <cell r="CW389"/>
          <cell r="CX389"/>
          <cell r="CY389"/>
          <cell r="CZ389"/>
          <cell r="DA389"/>
          <cell r="DB389"/>
          <cell r="DC389"/>
          <cell r="DD389"/>
          <cell r="DE389"/>
          <cell r="DF389"/>
          <cell r="DG389"/>
          <cell r="DH389">
            <v>0</v>
          </cell>
          <cell r="DI389">
            <v>0</v>
          </cell>
          <cell r="DJ389">
            <v>0</v>
          </cell>
          <cell r="DK389">
            <v>0</v>
          </cell>
          <cell r="DL389">
            <v>0</v>
          </cell>
          <cell r="DM389">
            <v>0</v>
          </cell>
          <cell r="DN389">
            <v>0</v>
          </cell>
          <cell r="DO389">
            <v>0</v>
          </cell>
          <cell r="DP389">
            <v>0</v>
          </cell>
          <cell r="DQ389">
            <v>0</v>
          </cell>
          <cell r="DR389">
            <v>0</v>
          </cell>
          <cell r="DS389"/>
          <cell r="DT389"/>
          <cell r="DU389"/>
          <cell r="DV389"/>
          <cell r="DW389"/>
          <cell r="DX389"/>
          <cell r="DY389"/>
          <cell r="DZ389"/>
          <cell r="EA389"/>
          <cell r="EB389"/>
          <cell r="EC389"/>
          <cell r="ED389"/>
          <cell r="EE389"/>
          <cell r="EF389"/>
          <cell r="EG389"/>
          <cell r="EH389"/>
          <cell r="EI389"/>
          <cell r="EJ389"/>
          <cell r="EK389"/>
          <cell r="EL389"/>
          <cell r="EM389"/>
          <cell r="EN389"/>
          <cell r="EO389"/>
          <cell r="EP389"/>
          <cell r="EQ389"/>
          <cell r="ER389"/>
          <cell r="ES389"/>
          <cell r="ET389"/>
          <cell r="EU389"/>
          <cell r="EV389"/>
          <cell r="EW389"/>
          <cell r="EX389"/>
          <cell r="EY389"/>
          <cell r="EZ389"/>
          <cell r="FA389"/>
          <cell r="FB389"/>
          <cell r="FC389"/>
          <cell r="FD389"/>
          <cell r="FE389"/>
          <cell r="FF389"/>
          <cell r="FG389"/>
          <cell r="FH389"/>
          <cell r="FI389"/>
          <cell r="FJ389"/>
          <cell r="FK389"/>
          <cell r="FL389"/>
          <cell r="FM389"/>
          <cell r="FN389"/>
          <cell r="FO389"/>
          <cell r="FP389"/>
          <cell r="FQ389"/>
          <cell r="FR389"/>
          <cell r="FS389"/>
          <cell r="FT389"/>
          <cell r="FU389"/>
          <cell r="FV389"/>
          <cell r="FW389"/>
          <cell r="FX389"/>
          <cell r="FY389"/>
          <cell r="FZ389"/>
          <cell r="GA389"/>
          <cell r="GB389"/>
          <cell r="GC389"/>
          <cell r="GD389"/>
          <cell r="GE389"/>
          <cell r="GF389"/>
          <cell r="GG389"/>
          <cell r="GH389"/>
          <cell r="GI389"/>
          <cell r="GJ389"/>
          <cell r="GK389"/>
          <cell r="GL389"/>
          <cell r="GM389"/>
          <cell r="GN389"/>
          <cell r="GO389"/>
          <cell r="GP389"/>
          <cell r="GQ389"/>
          <cell r="GR389"/>
          <cell r="GS389"/>
          <cell r="GT389"/>
          <cell r="GU389"/>
          <cell r="GV389"/>
          <cell r="GW389"/>
          <cell r="GX389"/>
          <cell r="GY389"/>
          <cell r="GZ389"/>
          <cell r="HA389"/>
          <cell r="HB389"/>
          <cell r="HC389">
            <v>0</v>
          </cell>
          <cell r="HD389">
            <v>0</v>
          </cell>
          <cell r="HE389">
            <v>0</v>
          </cell>
          <cell r="HF389">
            <v>0</v>
          </cell>
          <cell r="HG389">
            <v>0</v>
          </cell>
          <cell r="HH389">
            <v>0</v>
          </cell>
          <cell r="HI389">
            <v>0</v>
          </cell>
          <cell r="HJ389"/>
          <cell r="HK389"/>
          <cell r="HL389"/>
          <cell r="HM389"/>
          <cell r="HN389"/>
          <cell r="HO389"/>
          <cell r="HP389"/>
          <cell r="HQ389"/>
          <cell r="HR389"/>
          <cell r="HS389"/>
          <cell r="HT389"/>
          <cell r="HU389"/>
          <cell r="HV389"/>
          <cell r="HW389"/>
          <cell r="HX389"/>
          <cell r="HY389"/>
          <cell r="HZ389"/>
          <cell r="IA389"/>
          <cell r="IB389"/>
          <cell r="IC389"/>
          <cell r="ID389">
            <v>0</v>
          </cell>
          <cell r="IE389"/>
          <cell r="IF389"/>
          <cell r="IG389"/>
          <cell r="IH389"/>
          <cell r="II389"/>
          <cell r="IJ389"/>
          <cell r="IK389"/>
          <cell r="IL389"/>
          <cell r="IM389">
            <v>0</v>
          </cell>
          <cell r="IN389"/>
        </row>
        <row r="390">
          <cell r="A390">
            <v>387</v>
          </cell>
          <cell r="B390" t="str">
            <v>Kondagaon</v>
          </cell>
          <cell r="C390" t="str">
            <v>CHHATTISGARH</v>
          </cell>
          <cell r="D390" t="str">
            <v>Central</v>
          </cell>
          <cell r="E390"/>
          <cell r="F390"/>
          <cell r="G390"/>
          <cell r="H390">
            <v>0.3</v>
          </cell>
          <cell r="I390"/>
          <cell r="J390" t="str">
            <v>Low</v>
          </cell>
          <cell r="K390"/>
          <cell r="L390"/>
          <cell r="M390"/>
          <cell r="N390"/>
          <cell r="O390">
            <v>0</v>
          </cell>
          <cell r="P390">
            <v>1400</v>
          </cell>
          <cell r="Q390">
            <v>0</v>
          </cell>
          <cell r="R390">
            <v>0</v>
          </cell>
          <cell r="S390">
            <v>0</v>
          </cell>
          <cell r="T390">
            <v>0</v>
          </cell>
          <cell r="U390">
            <v>0</v>
          </cell>
          <cell r="V390">
            <v>2</v>
          </cell>
          <cell r="W390">
            <v>0</v>
          </cell>
          <cell r="X390">
            <v>0</v>
          </cell>
          <cell r="Y390" t="str">
            <v/>
          </cell>
          <cell r="Z390">
            <v>0</v>
          </cell>
          <cell r="AA390" t="str">
            <v/>
          </cell>
          <cell r="AB390">
            <v>20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31.04</v>
          </cell>
          <cell r="AR390">
            <v>0</v>
          </cell>
          <cell r="AS390">
            <v>0</v>
          </cell>
          <cell r="AT390">
            <v>0</v>
          </cell>
          <cell r="AU390">
            <v>0</v>
          </cell>
          <cell r="AV390">
            <v>0</v>
          </cell>
          <cell r="AW390">
            <v>0</v>
          </cell>
          <cell r="AX390"/>
          <cell r="AY390"/>
          <cell r="AZ390">
            <v>1</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1</v>
          </cell>
          <cell r="BP390">
            <v>0</v>
          </cell>
          <cell r="BQ390">
            <v>0</v>
          </cell>
          <cell r="BR390">
            <v>0</v>
          </cell>
          <cell r="BS390">
            <v>0</v>
          </cell>
          <cell r="BT390">
            <v>0</v>
          </cell>
          <cell r="BU390">
            <v>0</v>
          </cell>
          <cell r="BV390"/>
          <cell r="BW390"/>
          <cell r="BX390">
            <v>2</v>
          </cell>
          <cell r="BY390">
            <v>1</v>
          </cell>
          <cell r="BZ390">
            <v>0</v>
          </cell>
          <cell r="CA390">
            <v>0</v>
          </cell>
          <cell r="CB390">
            <v>0</v>
          </cell>
          <cell r="CC390">
            <v>0</v>
          </cell>
          <cell r="CD390">
            <v>0</v>
          </cell>
          <cell r="CE390">
            <v>0</v>
          </cell>
          <cell r="CF390">
            <v>0</v>
          </cell>
          <cell r="CG390">
            <v>0</v>
          </cell>
          <cell r="CH390">
            <v>0</v>
          </cell>
          <cell r="CI390">
            <v>0</v>
          </cell>
          <cell r="CJ390">
            <v>0</v>
          </cell>
          <cell r="CK390">
            <v>0</v>
          </cell>
          <cell r="CL390">
            <v>0</v>
          </cell>
          <cell r="CM390">
            <v>0</v>
          </cell>
          <cell r="CN390">
            <v>1</v>
          </cell>
          <cell r="CO390">
            <v>0</v>
          </cell>
          <cell r="CP390">
            <v>0</v>
          </cell>
          <cell r="CQ390">
            <v>0</v>
          </cell>
          <cell r="CR390">
            <v>0</v>
          </cell>
          <cell r="CS390">
            <v>0</v>
          </cell>
          <cell r="CT390">
            <v>0</v>
          </cell>
          <cell r="CU390"/>
          <cell r="CV390"/>
          <cell r="CW390"/>
          <cell r="CX390"/>
          <cell r="CY390"/>
          <cell r="CZ390"/>
          <cell r="DA390"/>
          <cell r="DB390"/>
          <cell r="DC390"/>
          <cell r="DD390"/>
          <cell r="DE390"/>
          <cell r="DF390"/>
          <cell r="DG390"/>
          <cell r="DH390">
            <v>0</v>
          </cell>
          <cell r="DI390">
            <v>0</v>
          </cell>
          <cell r="DJ390">
            <v>0</v>
          </cell>
          <cell r="DK390">
            <v>0</v>
          </cell>
          <cell r="DL390">
            <v>1</v>
          </cell>
          <cell r="DM390">
            <v>1</v>
          </cell>
          <cell r="DN390">
            <v>1</v>
          </cell>
          <cell r="DO390">
            <v>0</v>
          </cell>
          <cell r="DP390">
            <v>0</v>
          </cell>
          <cell r="DQ390">
            <v>0</v>
          </cell>
          <cell r="DR390">
            <v>0</v>
          </cell>
          <cell r="DS390"/>
          <cell r="DT390"/>
          <cell r="DU390"/>
          <cell r="DV390"/>
          <cell r="DW390"/>
          <cell r="DX390"/>
          <cell r="DY390"/>
          <cell r="DZ390"/>
          <cell r="EA390"/>
          <cell r="EB390"/>
          <cell r="EC390"/>
          <cell r="ED390"/>
          <cell r="EE390"/>
          <cell r="EF390"/>
          <cell r="EG390">
            <v>0</v>
          </cell>
          <cell r="EH390">
            <v>0</v>
          </cell>
          <cell r="EI390">
            <v>0</v>
          </cell>
          <cell r="EJ390">
            <v>0</v>
          </cell>
          <cell r="EK390">
            <v>0</v>
          </cell>
          <cell r="EL390">
            <v>0</v>
          </cell>
          <cell r="EM390">
            <v>0</v>
          </cell>
          <cell r="EN390">
            <v>0</v>
          </cell>
          <cell r="EO390">
            <v>0</v>
          </cell>
          <cell r="EP390">
            <v>0</v>
          </cell>
          <cell r="EQ390">
            <v>0</v>
          </cell>
          <cell r="ER390">
            <v>0</v>
          </cell>
          <cell r="ES390"/>
          <cell r="ET390"/>
          <cell r="EU390"/>
          <cell r="EV390"/>
          <cell r="EW390"/>
          <cell r="EX390"/>
          <cell r="EY390"/>
          <cell r="EZ390"/>
          <cell r="FA390"/>
          <cell r="FB390"/>
          <cell r="FC390"/>
          <cell r="FD390"/>
          <cell r="FE390">
            <v>0</v>
          </cell>
          <cell r="FF390">
            <v>0</v>
          </cell>
          <cell r="FG390">
            <v>0</v>
          </cell>
          <cell r="FH390">
            <v>0</v>
          </cell>
          <cell r="FI390">
            <v>0</v>
          </cell>
          <cell r="FJ390">
            <v>0</v>
          </cell>
          <cell r="FK390">
            <v>0</v>
          </cell>
          <cell r="FL390">
            <v>0</v>
          </cell>
          <cell r="FM390">
            <v>0</v>
          </cell>
          <cell r="FN390">
            <v>0</v>
          </cell>
          <cell r="FO390">
            <v>0</v>
          </cell>
          <cell r="FP390">
            <v>0</v>
          </cell>
          <cell r="FQ390"/>
          <cell r="FR390"/>
          <cell r="FS390"/>
          <cell r="FT390"/>
          <cell r="FU390"/>
          <cell r="FV390"/>
          <cell r="FW390"/>
          <cell r="FX390"/>
          <cell r="FY390"/>
          <cell r="FZ390"/>
          <cell r="GA390"/>
          <cell r="GB390"/>
          <cell r="GC390">
            <v>0</v>
          </cell>
          <cell r="GD390">
            <v>0</v>
          </cell>
          <cell r="GE390">
            <v>0</v>
          </cell>
          <cell r="GF390">
            <v>0</v>
          </cell>
          <cell r="GG390">
            <v>0</v>
          </cell>
          <cell r="GH390">
            <v>0</v>
          </cell>
          <cell r="GI390">
            <v>0</v>
          </cell>
          <cell r="GJ390">
            <v>0</v>
          </cell>
          <cell r="GK390">
            <v>0</v>
          </cell>
          <cell r="GL390">
            <v>0</v>
          </cell>
          <cell r="GM390">
            <v>0</v>
          </cell>
          <cell r="GN390">
            <v>0</v>
          </cell>
          <cell r="GO390"/>
          <cell r="GP390">
            <v>0</v>
          </cell>
          <cell r="GQ390">
            <v>0</v>
          </cell>
          <cell r="GR390">
            <v>0</v>
          </cell>
          <cell r="GS390"/>
          <cell r="GT390"/>
          <cell r="GU390"/>
          <cell r="GV390"/>
          <cell r="GW390"/>
          <cell r="GX390"/>
          <cell r="GY390"/>
          <cell r="GZ390"/>
          <cell r="HA390"/>
          <cell r="HB390"/>
          <cell r="HC390">
            <v>0</v>
          </cell>
          <cell r="HD390">
            <v>0</v>
          </cell>
          <cell r="HE390">
            <v>0</v>
          </cell>
          <cell r="HF390">
            <v>0</v>
          </cell>
          <cell r="HG390">
            <v>0</v>
          </cell>
          <cell r="HH390">
            <v>0</v>
          </cell>
          <cell r="HI390">
            <v>0</v>
          </cell>
          <cell r="HJ390"/>
          <cell r="HK390"/>
          <cell r="HL390"/>
          <cell r="HM390"/>
          <cell r="HN390"/>
          <cell r="HO390">
            <v>0</v>
          </cell>
          <cell r="HP390">
            <v>0</v>
          </cell>
          <cell r="HQ390">
            <v>0</v>
          </cell>
          <cell r="HR390">
            <v>0</v>
          </cell>
          <cell r="HS390">
            <v>0</v>
          </cell>
          <cell r="HT390"/>
          <cell r="HU390">
            <v>0</v>
          </cell>
          <cell r="HV390"/>
          <cell r="HW390">
            <v>0</v>
          </cell>
          <cell r="HX390"/>
          <cell r="HY390">
            <v>0</v>
          </cell>
          <cell r="HZ390">
            <v>0</v>
          </cell>
          <cell r="IA390">
            <v>20</v>
          </cell>
          <cell r="IB390">
            <v>31.04</v>
          </cell>
          <cell r="IC390">
            <v>1.6666666666666667</v>
          </cell>
          <cell r="ID390">
            <v>3.1040000000000001</v>
          </cell>
          <cell r="IE390">
            <v>6.666666666666667</v>
          </cell>
          <cell r="IF390">
            <v>0</v>
          </cell>
          <cell r="IG390">
            <v>0</v>
          </cell>
          <cell r="IH390">
            <v>0</v>
          </cell>
          <cell r="II390">
            <v>0</v>
          </cell>
          <cell r="IJ390"/>
          <cell r="IK390"/>
          <cell r="IL390"/>
          <cell r="IM390">
            <v>0</v>
          </cell>
          <cell r="IN390">
            <v>0</v>
          </cell>
        </row>
        <row r="391">
          <cell r="A391">
            <v>388</v>
          </cell>
          <cell r="B391" t="str">
            <v>South</v>
          </cell>
          <cell r="C391" t="str">
            <v>DELHI</v>
          </cell>
          <cell r="D391" t="str">
            <v>North</v>
          </cell>
          <cell r="E391" t="str">
            <v>MAHENDRA STEELS</v>
          </cell>
          <cell r="F391"/>
          <cell r="G391"/>
          <cell r="H391">
            <v>1</v>
          </cell>
          <cell r="I391"/>
          <cell r="J391" t="str">
            <v>High</v>
          </cell>
          <cell r="K391"/>
          <cell r="L391"/>
          <cell r="M391" t="str">
            <v>Dinesh Mohan</v>
          </cell>
          <cell r="N391" t="str">
            <v>Aman Kumar</v>
          </cell>
          <cell r="O391">
            <v>30</v>
          </cell>
          <cell r="P391">
            <v>7500</v>
          </cell>
          <cell r="Q391">
            <v>3</v>
          </cell>
          <cell r="R391">
            <v>6</v>
          </cell>
          <cell r="S391">
            <v>0</v>
          </cell>
          <cell r="T391">
            <v>0</v>
          </cell>
          <cell r="U391">
            <v>0</v>
          </cell>
          <cell r="V391">
            <v>16</v>
          </cell>
          <cell r="W391">
            <v>0</v>
          </cell>
          <cell r="X391">
            <v>300</v>
          </cell>
          <cell r="Y391">
            <v>0.31232333333333334</v>
          </cell>
          <cell r="Z391">
            <v>0.04</v>
          </cell>
          <cell r="AA391">
            <v>1.2492933333333334E-2</v>
          </cell>
          <cell r="AB391">
            <v>75</v>
          </cell>
          <cell r="AC391">
            <v>112.5</v>
          </cell>
          <cell r="AD391">
            <v>59</v>
          </cell>
          <cell r="AE391">
            <v>102.16</v>
          </cell>
          <cell r="AF391">
            <v>104.71000000000001</v>
          </cell>
          <cell r="AG391">
            <v>53.67</v>
          </cell>
          <cell r="AH391">
            <v>74.37</v>
          </cell>
          <cell r="AI391">
            <v>36</v>
          </cell>
          <cell r="AJ391">
            <v>24.1</v>
          </cell>
          <cell r="AK391">
            <v>17.22</v>
          </cell>
          <cell r="AL391">
            <v>94.55</v>
          </cell>
          <cell r="AM391">
            <v>64.64</v>
          </cell>
          <cell r="AN391">
            <v>121.68</v>
          </cell>
          <cell r="AO391">
            <v>82.68</v>
          </cell>
          <cell r="AP391">
            <v>106.62</v>
          </cell>
          <cell r="AQ391">
            <v>194.20999999999998</v>
          </cell>
          <cell r="AR391">
            <v>86.830000000000013</v>
          </cell>
          <cell r="AS391">
            <v>132.72</v>
          </cell>
          <cell r="AT391">
            <v>33.5</v>
          </cell>
          <cell r="AU391">
            <v>38.65</v>
          </cell>
          <cell r="AV391">
            <v>46.08</v>
          </cell>
          <cell r="AW391">
            <v>94</v>
          </cell>
          <cell r="AX391"/>
          <cell r="AY391"/>
          <cell r="AZ391">
            <v>1</v>
          </cell>
          <cell r="BA391">
            <v>0</v>
          </cell>
          <cell r="BB391">
            <v>1</v>
          </cell>
          <cell r="BC391">
            <v>0</v>
          </cell>
          <cell r="BD391">
            <v>0</v>
          </cell>
          <cell r="BE391">
            <v>0</v>
          </cell>
          <cell r="BF391">
            <v>0</v>
          </cell>
          <cell r="BG391">
            <v>0</v>
          </cell>
          <cell r="BH391">
            <v>0</v>
          </cell>
          <cell r="BI391">
            <v>2</v>
          </cell>
          <cell r="BJ391">
            <v>1</v>
          </cell>
          <cell r="BK391">
            <v>0</v>
          </cell>
          <cell r="BL391">
            <v>0</v>
          </cell>
          <cell r="BM391">
            <v>0</v>
          </cell>
          <cell r="BN391">
            <v>5</v>
          </cell>
          <cell r="BO391">
            <v>0</v>
          </cell>
          <cell r="BP391">
            <v>0</v>
          </cell>
          <cell r="BQ391">
            <v>1</v>
          </cell>
          <cell r="BR391">
            <v>0</v>
          </cell>
          <cell r="BS391">
            <v>1</v>
          </cell>
          <cell r="BT391">
            <v>0</v>
          </cell>
          <cell r="BU391">
            <v>1</v>
          </cell>
          <cell r="BV391"/>
          <cell r="BW391"/>
          <cell r="BX391">
            <v>16</v>
          </cell>
          <cell r="BY391">
            <v>3</v>
          </cell>
          <cell r="BZ391">
            <v>2</v>
          </cell>
          <cell r="CA391">
            <v>3</v>
          </cell>
          <cell r="CB391">
            <v>3</v>
          </cell>
          <cell r="CC391">
            <v>3</v>
          </cell>
          <cell r="CD391">
            <v>2</v>
          </cell>
          <cell r="CE391">
            <v>3</v>
          </cell>
          <cell r="CF391">
            <v>1</v>
          </cell>
          <cell r="CG391">
            <v>1</v>
          </cell>
          <cell r="CH391">
            <v>2</v>
          </cell>
          <cell r="CI391">
            <v>3</v>
          </cell>
          <cell r="CJ391">
            <v>1</v>
          </cell>
          <cell r="CK391">
            <v>3</v>
          </cell>
          <cell r="CL391">
            <v>4</v>
          </cell>
          <cell r="CM391">
            <v>6</v>
          </cell>
          <cell r="CN391">
            <v>3</v>
          </cell>
          <cell r="CO391">
            <v>2</v>
          </cell>
          <cell r="CP391">
            <v>3</v>
          </cell>
          <cell r="CQ391">
            <v>4</v>
          </cell>
          <cell r="CR391">
            <v>2</v>
          </cell>
          <cell r="CS391">
            <v>2</v>
          </cell>
          <cell r="CT391">
            <v>3</v>
          </cell>
          <cell r="CU391"/>
          <cell r="CV391"/>
          <cell r="CW391"/>
          <cell r="CX391"/>
          <cell r="CY391"/>
          <cell r="CZ391"/>
          <cell r="DA391"/>
          <cell r="DB391"/>
          <cell r="DC391"/>
          <cell r="DD391"/>
          <cell r="DE391"/>
          <cell r="DF391"/>
          <cell r="DG391"/>
          <cell r="DH391">
            <v>4</v>
          </cell>
          <cell r="DI391">
            <v>4</v>
          </cell>
          <cell r="DJ391">
            <v>4</v>
          </cell>
          <cell r="DK391">
            <v>10</v>
          </cell>
          <cell r="DL391">
            <v>11</v>
          </cell>
          <cell r="DM391">
            <v>7</v>
          </cell>
          <cell r="DN391">
            <v>4</v>
          </cell>
          <cell r="DO391">
            <v>5</v>
          </cell>
          <cell r="DP391">
            <v>6</v>
          </cell>
          <cell r="DQ391">
            <v>6</v>
          </cell>
          <cell r="DR391">
            <v>4</v>
          </cell>
          <cell r="DS391"/>
          <cell r="DT391"/>
          <cell r="DU391"/>
          <cell r="DV391"/>
          <cell r="DW391"/>
          <cell r="DX391"/>
          <cell r="DY391"/>
          <cell r="DZ391"/>
          <cell r="EA391"/>
          <cell r="EB391"/>
          <cell r="EC391"/>
          <cell r="ED391"/>
          <cell r="EE391"/>
          <cell r="EF391"/>
          <cell r="EG391">
            <v>0</v>
          </cell>
          <cell r="EH391">
            <v>0</v>
          </cell>
          <cell r="EI391">
            <v>0</v>
          </cell>
          <cell r="EJ391">
            <v>0</v>
          </cell>
          <cell r="EK391">
            <v>0</v>
          </cell>
          <cell r="EL391">
            <v>0</v>
          </cell>
          <cell r="EM391">
            <v>0</v>
          </cell>
          <cell r="EN391">
            <v>0</v>
          </cell>
          <cell r="EO391">
            <v>0</v>
          </cell>
          <cell r="EP391">
            <v>0</v>
          </cell>
          <cell r="EQ391">
            <v>0</v>
          </cell>
          <cell r="ER391">
            <v>0</v>
          </cell>
          <cell r="ES391"/>
          <cell r="ET391"/>
          <cell r="EU391"/>
          <cell r="EV391"/>
          <cell r="EW391"/>
          <cell r="EX391"/>
          <cell r="EY391"/>
          <cell r="EZ391"/>
          <cell r="FA391"/>
          <cell r="FB391"/>
          <cell r="FC391"/>
          <cell r="FD391"/>
          <cell r="FE391">
            <v>0</v>
          </cell>
          <cell r="FF391">
            <v>0</v>
          </cell>
          <cell r="FG391">
            <v>0</v>
          </cell>
          <cell r="FH391">
            <v>0</v>
          </cell>
          <cell r="FI391">
            <v>0</v>
          </cell>
          <cell r="FJ391">
            <v>0</v>
          </cell>
          <cell r="FK391">
            <v>0</v>
          </cell>
          <cell r="FL391">
            <v>0</v>
          </cell>
          <cell r="FM391">
            <v>0</v>
          </cell>
          <cell r="FN391">
            <v>0</v>
          </cell>
          <cell r="FO391">
            <v>0</v>
          </cell>
          <cell r="FP391">
            <v>0</v>
          </cell>
          <cell r="FQ391"/>
          <cell r="FR391"/>
          <cell r="FS391"/>
          <cell r="FT391"/>
          <cell r="FU391"/>
          <cell r="FV391"/>
          <cell r="FW391"/>
          <cell r="FX391"/>
          <cell r="FY391"/>
          <cell r="FZ391"/>
          <cell r="GA391"/>
          <cell r="GB391"/>
          <cell r="GC391">
            <v>0</v>
          </cell>
          <cell r="GD391">
            <v>0</v>
          </cell>
          <cell r="GE391">
            <v>0</v>
          </cell>
          <cell r="GF391">
            <v>0</v>
          </cell>
          <cell r="GG391">
            <v>0</v>
          </cell>
          <cell r="GH391">
            <v>0</v>
          </cell>
          <cell r="GI391">
            <v>0</v>
          </cell>
          <cell r="GJ391">
            <v>0</v>
          </cell>
          <cell r="GK391">
            <v>0</v>
          </cell>
          <cell r="GL391">
            <v>0</v>
          </cell>
          <cell r="GM391">
            <v>0</v>
          </cell>
          <cell r="GN391">
            <v>0</v>
          </cell>
          <cell r="GO391"/>
          <cell r="GP391">
            <v>0</v>
          </cell>
          <cell r="GQ391">
            <v>2</v>
          </cell>
          <cell r="GR391">
            <v>0</v>
          </cell>
          <cell r="GS391"/>
          <cell r="GT391"/>
          <cell r="GU391"/>
          <cell r="GV391"/>
          <cell r="GW391"/>
          <cell r="GX391"/>
          <cell r="GY391"/>
          <cell r="GZ391"/>
          <cell r="HA391"/>
          <cell r="HB391"/>
          <cell r="HC391">
            <v>0</v>
          </cell>
          <cell r="HD391">
            <v>0</v>
          </cell>
          <cell r="HE391">
            <v>0</v>
          </cell>
          <cell r="HF391">
            <v>1</v>
          </cell>
          <cell r="HG391">
            <v>2</v>
          </cell>
          <cell r="HH391">
            <v>1</v>
          </cell>
          <cell r="HI391">
            <v>1</v>
          </cell>
          <cell r="HJ391"/>
          <cell r="HK391"/>
          <cell r="HL391"/>
          <cell r="HM391"/>
          <cell r="HN391"/>
          <cell r="HO391">
            <v>0</v>
          </cell>
          <cell r="HP391">
            <v>0</v>
          </cell>
          <cell r="HQ391">
            <v>0</v>
          </cell>
          <cell r="HR391">
            <v>0</v>
          </cell>
          <cell r="HS391">
            <v>0</v>
          </cell>
          <cell r="HT391"/>
          <cell r="HU391">
            <v>0</v>
          </cell>
          <cell r="HV391"/>
          <cell r="HW391">
            <v>0</v>
          </cell>
          <cell r="HX391"/>
          <cell r="HY391">
            <v>0</v>
          </cell>
          <cell r="HZ391">
            <v>142045</v>
          </cell>
          <cell r="IA391">
            <v>817.92000000000007</v>
          </cell>
          <cell r="IB391">
            <v>936.97</v>
          </cell>
          <cell r="IC391">
            <v>68.160000000000011</v>
          </cell>
          <cell r="ID391">
            <v>93.697000000000003</v>
          </cell>
          <cell r="IE391">
            <v>82.166666666666671</v>
          </cell>
          <cell r="IF391">
            <v>86.846666666666678</v>
          </cell>
          <cell r="IG391">
            <v>44.823333333333331</v>
          </cell>
          <cell r="IH391">
            <v>58.803333333333335</v>
          </cell>
          <cell r="II391">
            <v>103.66000000000001</v>
          </cell>
          <cell r="IJ391"/>
          <cell r="IK391"/>
          <cell r="IL391"/>
          <cell r="IM391">
            <v>59.576666666666661</v>
          </cell>
          <cell r="IN391">
            <v>7500</v>
          </cell>
        </row>
        <row r="392">
          <cell r="A392">
            <v>389</v>
          </cell>
          <cell r="B392" t="str">
            <v>New DELHI</v>
          </cell>
          <cell r="C392" t="str">
            <v>DELHI</v>
          </cell>
          <cell r="D392" t="str">
            <v>North</v>
          </cell>
          <cell r="E392" t="str">
            <v>MAHENDRA STEELS</v>
          </cell>
          <cell r="F392"/>
          <cell r="G392"/>
          <cell r="H392">
            <v>0.3</v>
          </cell>
          <cell r="I392"/>
          <cell r="J392" t="str">
            <v>Low</v>
          </cell>
          <cell r="K392"/>
          <cell r="L392">
            <v>1</v>
          </cell>
          <cell r="M392" t="str">
            <v>Dinesh Mohan</v>
          </cell>
          <cell r="N392" t="str">
            <v>Aashish Goyal</v>
          </cell>
          <cell r="O392">
            <v>15</v>
          </cell>
          <cell r="P392">
            <v>1500</v>
          </cell>
          <cell r="Q392">
            <v>1</v>
          </cell>
          <cell r="R392">
            <v>3</v>
          </cell>
          <cell r="S392">
            <v>1</v>
          </cell>
          <cell r="T392">
            <v>0</v>
          </cell>
          <cell r="U392">
            <v>0</v>
          </cell>
          <cell r="V392">
            <v>8</v>
          </cell>
          <cell r="W392">
            <v>0</v>
          </cell>
          <cell r="X392">
            <v>700</v>
          </cell>
          <cell r="Y392">
            <v>7.6192571428571415E-2</v>
          </cell>
          <cell r="Z392">
            <v>0.46666666666666667</v>
          </cell>
          <cell r="AA392">
            <v>3.5556533333333327E-2</v>
          </cell>
          <cell r="AB392">
            <v>107</v>
          </cell>
          <cell r="AC392">
            <v>48.385000000000005</v>
          </cell>
          <cell r="AD392">
            <v>101</v>
          </cell>
          <cell r="AE392">
            <v>4.0150000000000006</v>
          </cell>
          <cell r="AF392">
            <v>52.41</v>
          </cell>
          <cell r="AG392">
            <v>8</v>
          </cell>
          <cell r="AH392">
            <v>46.650000000000006</v>
          </cell>
          <cell r="AI392">
            <v>134</v>
          </cell>
          <cell r="AJ392">
            <v>93.490000000000009</v>
          </cell>
          <cell r="AK392">
            <v>258.44</v>
          </cell>
          <cell r="AL392">
            <v>51.93</v>
          </cell>
          <cell r="AM392">
            <v>273.87</v>
          </cell>
          <cell r="AN392">
            <v>55.05299999999999</v>
          </cell>
          <cell r="AO392">
            <v>45.7</v>
          </cell>
          <cell r="AP392">
            <v>69.495000000000005</v>
          </cell>
          <cell r="AQ392">
            <v>43.9</v>
          </cell>
          <cell r="AR392">
            <v>16.61</v>
          </cell>
          <cell r="AS392">
            <v>31.95</v>
          </cell>
          <cell r="AT392">
            <v>24.16</v>
          </cell>
          <cell r="AU392">
            <v>72.599999999999994</v>
          </cell>
          <cell r="AV392">
            <v>60.88</v>
          </cell>
          <cell r="AW392">
            <v>113</v>
          </cell>
          <cell r="AX392"/>
          <cell r="AY392"/>
          <cell r="AZ392">
            <v>0</v>
          </cell>
          <cell r="BA392">
            <v>0</v>
          </cell>
          <cell r="BB392">
            <v>0</v>
          </cell>
          <cell r="BC392">
            <v>0</v>
          </cell>
          <cell r="BD392">
            <v>0</v>
          </cell>
          <cell r="BE392">
            <v>1</v>
          </cell>
          <cell r="BF392">
            <v>1</v>
          </cell>
          <cell r="BG392">
            <v>0</v>
          </cell>
          <cell r="BH392">
            <v>0</v>
          </cell>
          <cell r="BI392">
            <v>0</v>
          </cell>
          <cell r="BJ392">
            <v>0</v>
          </cell>
          <cell r="BK392">
            <v>1</v>
          </cell>
          <cell r="BL392">
            <v>1</v>
          </cell>
          <cell r="BM392">
            <v>0</v>
          </cell>
          <cell r="BN392">
            <v>0</v>
          </cell>
          <cell r="BO392">
            <v>0</v>
          </cell>
          <cell r="BP392">
            <v>0</v>
          </cell>
          <cell r="BQ392">
            <v>1</v>
          </cell>
          <cell r="BR392">
            <v>0</v>
          </cell>
          <cell r="BS392">
            <v>0</v>
          </cell>
          <cell r="BT392">
            <v>0</v>
          </cell>
          <cell r="BU392">
            <v>0</v>
          </cell>
          <cell r="BV392"/>
          <cell r="BW392"/>
          <cell r="BX392">
            <v>8</v>
          </cell>
          <cell r="BY392">
            <v>1</v>
          </cell>
          <cell r="BZ392">
            <v>2</v>
          </cell>
          <cell r="CA392">
            <v>2</v>
          </cell>
          <cell r="CB392">
            <v>2</v>
          </cell>
          <cell r="CC392">
            <v>1</v>
          </cell>
          <cell r="CD392">
            <v>2</v>
          </cell>
          <cell r="CE392">
            <v>4</v>
          </cell>
          <cell r="CF392">
            <v>4</v>
          </cell>
          <cell r="CG392">
            <v>4</v>
          </cell>
          <cell r="CH392">
            <v>3</v>
          </cell>
          <cell r="CI392">
            <v>3</v>
          </cell>
          <cell r="CJ392">
            <v>3</v>
          </cell>
          <cell r="CK392">
            <v>5</v>
          </cell>
          <cell r="CL392">
            <v>3</v>
          </cell>
          <cell r="CM392">
            <v>3</v>
          </cell>
          <cell r="CN392">
            <v>2</v>
          </cell>
          <cell r="CO392">
            <v>1</v>
          </cell>
          <cell r="CP392">
            <v>4</v>
          </cell>
          <cell r="CQ392">
            <v>2</v>
          </cell>
          <cell r="CR392">
            <v>2</v>
          </cell>
          <cell r="CS392">
            <v>2</v>
          </cell>
          <cell r="CT392">
            <v>2</v>
          </cell>
          <cell r="CU392"/>
          <cell r="CV392"/>
          <cell r="CW392"/>
          <cell r="CX392"/>
          <cell r="CY392"/>
          <cell r="CZ392"/>
          <cell r="DA392"/>
          <cell r="DB392"/>
          <cell r="DC392"/>
          <cell r="DD392"/>
          <cell r="DE392"/>
          <cell r="DF392"/>
          <cell r="DG392"/>
          <cell r="DH392">
            <v>5</v>
          </cell>
          <cell r="DI392">
            <v>5</v>
          </cell>
          <cell r="DJ392">
            <v>5</v>
          </cell>
          <cell r="DK392">
            <v>5</v>
          </cell>
          <cell r="DL392">
            <v>3</v>
          </cell>
          <cell r="DM392">
            <v>3</v>
          </cell>
          <cell r="DN392">
            <v>4</v>
          </cell>
          <cell r="DO392">
            <v>4</v>
          </cell>
          <cell r="DP392">
            <v>4</v>
          </cell>
          <cell r="DQ392">
            <v>2</v>
          </cell>
          <cell r="DR392">
            <v>2</v>
          </cell>
          <cell r="DS392"/>
          <cell r="DT392"/>
          <cell r="DU392"/>
          <cell r="DV392"/>
          <cell r="DW392"/>
          <cell r="DX392"/>
          <cell r="DY392"/>
          <cell r="DZ392"/>
          <cell r="EA392"/>
          <cell r="EB392"/>
          <cell r="EC392"/>
          <cell r="ED392"/>
          <cell r="EE392"/>
          <cell r="EF392"/>
          <cell r="EG392">
            <v>0.41379310344827586</v>
          </cell>
          <cell r="EH392">
            <v>0.6071428571428571</v>
          </cell>
          <cell r="EI392">
            <v>0.27272727272727271</v>
          </cell>
          <cell r="EJ392">
            <v>0</v>
          </cell>
          <cell r="EK392">
            <v>0</v>
          </cell>
          <cell r="EL392">
            <v>0</v>
          </cell>
          <cell r="EM392">
            <v>0</v>
          </cell>
          <cell r="EN392">
            <v>0</v>
          </cell>
          <cell r="EO392">
            <v>0</v>
          </cell>
          <cell r="EP392">
            <v>0</v>
          </cell>
          <cell r="EQ392">
            <v>0</v>
          </cell>
          <cell r="ER392">
            <v>0</v>
          </cell>
          <cell r="ES392"/>
          <cell r="ET392"/>
          <cell r="EU392"/>
          <cell r="EV392"/>
          <cell r="EW392"/>
          <cell r="EX392"/>
          <cell r="EY392"/>
          <cell r="EZ392"/>
          <cell r="FA392"/>
          <cell r="FB392"/>
          <cell r="FC392"/>
          <cell r="FD392"/>
          <cell r="FE392">
            <v>51.620689655172413</v>
          </cell>
          <cell r="FF392">
            <v>57.821428571428569</v>
          </cell>
          <cell r="FG392">
            <v>60.636363636363633</v>
          </cell>
          <cell r="FH392">
            <v>0</v>
          </cell>
          <cell r="FI392">
            <v>0</v>
          </cell>
          <cell r="FJ392">
            <v>0</v>
          </cell>
          <cell r="FK392">
            <v>0</v>
          </cell>
          <cell r="FL392">
            <v>0</v>
          </cell>
          <cell r="FM392">
            <v>0</v>
          </cell>
          <cell r="FN392">
            <v>0</v>
          </cell>
          <cell r="FO392">
            <v>0</v>
          </cell>
          <cell r="FP392">
            <v>0</v>
          </cell>
          <cell r="FQ392"/>
          <cell r="FR392"/>
          <cell r="FS392"/>
          <cell r="FT392"/>
          <cell r="FU392"/>
          <cell r="FV392"/>
          <cell r="FW392"/>
          <cell r="FX392"/>
          <cell r="FY392"/>
          <cell r="FZ392"/>
          <cell r="GA392"/>
          <cell r="GB392"/>
          <cell r="GC392">
            <v>54.724137931034484</v>
          </cell>
          <cell r="GD392">
            <v>60.928571428571431</v>
          </cell>
          <cell r="GE392">
            <v>66.818181818181813</v>
          </cell>
          <cell r="GF392">
            <v>0</v>
          </cell>
          <cell r="GG392">
            <v>0</v>
          </cell>
          <cell r="GH392">
            <v>0</v>
          </cell>
          <cell r="GI392">
            <v>0</v>
          </cell>
          <cell r="GJ392">
            <v>0</v>
          </cell>
          <cell r="GK392">
            <v>0</v>
          </cell>
          <cell r="GL392">
            <v>0</v>
          </cell>
          <cell r="GM392">
            <v>0</v>
          </cell>
          <cell r="GN392">
            <v>0</v>
          </cell>
          <cell r="GO392"/>
          <cell r="GP392">
            <v>0</v>
          </cell>
          <cell r="GQ392">
            <v>5</v>
          </cell>
          <cell r="GR392">
            <v>1</v>
          </cell>
          <cell r="GS392"/>
          <cell r="GT392"/>
          <cell r="GU392"/>
          <cell r="GV392"/>
          <cell r="GW392"/>
          <cell r="GX392"/>
          <cell r="GY392"/>
          <cell r="GZ392"/>
          <cell r="HA392"/>
          <cell r="HB392"/>
          <cell r="HC392">
            <v>0</v>
          </cell>
          <cell r="HD392">
            <v>0</v>
          </cell>
          <cell r="HE392">
            <v>0</v>
          </cell>
          <cell r="HF392">
            <v>0</v>
          </cell>
          <cell r="HG392">
            <v>0</v>
          </cell>
          <cell r="HH392">
            <v>1</v>
          </cell>
          <cell r="HI392">
            <v>0</v>
          </cell>
          <cell r="HJ392"/>
          <cell r="HK392"/>
          <cell r="HL392"/>
          <cell r="HM392"/>
          <cell r="HN392"/>
          <cell r="HO392">
            <v>0</v>
          </cell>
          <cell r="HP392">
            <v>0</v>
          </cell>
          <cell r="HQ392">
            <v>0</v>
          </cell>
          <cell r="HR392">
            <v>0</v>
          </cell>
          <cell r="HS392">
            <v>5195.5</v>
          </cell>
          <cell r="HT392"/>
          <cell r="HU392">
            <v>0</v>
          </cell>
          <cell r="HV392"/>
          <cell r="HW392">
            <v>0</v>
          </cell>
          <cell r="HX392"/>
          <cell r="HY392">
            <v>0</v>
          </cell>
          <cell r="HZ392">
            <v>778574.35</v>
          </cell>
          <cell r="IA392">
            <v>1179.1899999999998</v>
          </cell>
          <cell r="IB392">
            <v>533.34799999999996</v>
          </cell>
          <cell r="IC392">
            <v>98.265833333333319</v>
          </cell>
          <cell r="ID392">
            <v>53.334799999999994</v>
          </cell>
          <cell r="IE392">
            <v>85.461666666666659</v>
          </cell>
          <cell r="IF392">
            <v>21.474999999999998</v>
          </cell>
          <cell r="IG392">
            <v>91.38</v>
          </cell>
          <cell r="IH392">
            <v>194.74666666666667</v>
          </cell>
          <cell r="II392">
            <v>56.749333333333333</v>
          </cell>
          <cell r="IJ392"/>
          <cell r="IK392"/>
          <cell r="IL392"/>
          <cell r="IM392">
            <v>82.16</v>
          </cell>
          <cell r="IN392">
            <v>12100</v>
          </cell>
        </row>
        <row r="393">
          <cell r="A393">
            <v>390</v>
          </cell>
          <cell r="B393" t="str">
            <v>North West</v>
          </cell>
          <cell r="C393" t="str">
            <v>DELHI</v>
          </cell>
          <cell r="D393" t="str">
            <v>North</v>
          </cell>
          <cell r="E393" t="str">
            <v>MAHENDRA STEELS</v>
          </cell>
          <cell r="F393"/>
          <cell r="G393"/>
          <cell r="H393">
            <v>0.5</v>
          </cell>
          <cell r="I393"/>
          <cell r="J393" t="str">
            <v>Medium</v>
          </cell>
          <cell r="K393"/>
          <cell r="L393"/>
          <cell r="M393" t="str">
            <v>Dinesh Mohan</v>
          </cell>
          <cell r="N393" t="str">
            <v>Aashish Goyal</v>
          </cell>
          <cell r="O393">
            <v>11</v>
          </cell>
          <cell r="P393">
            <v>3500</v>
          </cell>
          <cell r="Q393">
            <v>1</v>
          </cell>
          <cell r="R393">
            <v>1</v>
          </cell>
          <cell r="S393">
            <v>2</v>
          </cell>
          <cell r="T393">
            <v>0</v>
          </cell>
          <cell r="U393">
            <v>0</v>
          </cell>
          <cell r="V393">
            <v>6</v>
          </cell>
          <cell r="W393">
            <v>0</v>
          </cell>
          <cell r="X393">
            <v>0</v>
          </cell>
          <cell r="Y393" t="str">
            <v/>
          </cell>
          <cell r="Z393">
            <v>0</v>
          </cell>
          <cell r="AA393" t="str">
            <v/>
          </cell>
          <cell r="AB393">
            <v>20</v>
          </cell>
          <cell r="AC393">
            <v>6.8849999999999998</v>
          </cell>
          <cell r="AD393">
            <v>24</v>
          </cell>
          <cell r="AE393">
            <v>0</v>
          </cell>
          <cell r="AF393">
            <v>5.71</v>
          </cell>
          <cell r="AG393">
            <v>12.57</v>
          </cell>
          <cell r="AH393">
            <v>1</v>
          </cell>
          <cell r="AI393">
            <v>0</v>
          </cell>
          <cell r="AJ393">
            <v>0</v>
          </cell>
          <cell r="AK393">
            <v>0</v>
          </cell>
          <cell r="AL393">
            <v>15.2</v>
          </cell>
          <cell r="AM393">
            <v>6.42</v>
          </cell>
          <cell r="AN393">
            <v>124.49</v>
          </cell>
          <cell r="AO393">
            <v>32.28</v>
          </cell>
          <cell r="AP393">
            <v>107</v>
          </cell>
          <cell r="AQ393">
            <v>134.61000000000001</v>
          </cell>
          <cell r="AR393">
            <v>0</v>
          </cell>
          <cell r="AS393">
            <v>6</v>
          </cell>
          <cell r="AT393">
            <v>0</v>
          </cell>
          <cell r="AU393">
            <v>0</v>
          </cell>
          <cell r="AV393">
            <v>12</v>
          </cell>
          <cell r="AW393">
            <v>0</v>
          </cell>
          <cell r="AX393"/>
          <cell r="AY393"/>
          <cell r="AZ393">
            <v>0</v>
          </cell>
          <cell r="BA393">
            <v>0</v>
          </cell>
          <cell r="BB393">
            <v>0</v>
          </cell>
          <cell r="BC393">
            <v>0</v>
          </cell>
          <cell r="BD393">
            <v>0</v>
          </cell>
          <cell r="BE393">
            <v>1</v>
          </cell>
          <cell r="BF393">
            <v>0</v>
          </cell>
          <cell r="BG393">
            <v>0</v>
          </cell>
          <cell r="BH393">
            <v>0</v>
          </cell>
          <cell r="BI393">
            <v>0</v>
          </cell>
          <cell r="BJ393">
            <v>1</v>
          </cell>
          <cell r="BK393">
            <v>0</v>
          </cell>
          <cell r="BL393">
            <v>1</v>
          </cell>
          <cell r="BM393">
            <v>1</v>
          </cell>
          <cell r="BN393">
            <v>0</v>
          </cell>
          <cell r="BO393">
            <v>0</v>
          </cell>
          <cell r="BP393">
            <v>0</v>
          </cell>
          <cell r="BQ393">
            <v>0</v>
          </cell>
          <cell r="BR393">
            <v>0</v>
          </cell>
          <cell r="BS393">
            <v>0</v>
          </cell>
          <cell r="BT393">
            <v>1</v>
          </cell>
          <cell r="BU393">
            <v>0</v>
          </cell>
          <cell r="BV393"/>
          <cell r="BW393"/>
          <cell r="BX393">
            <v>6</v>
          </cell>
          <cell r="BY393">
            <v>1</v>
          </cell>
          <cell r="BZ393">
            <v>1</v>
          </cell>
          <cell r="CA393">
            <v>1</v>
          </cell>
          <cell r="CB393">
            <v>0</v>
          </cell>
          <cell r="CC393">
            <v>1</v>
          </cell>
          <cell r="CD393">
            <v>2</v>
          </cell>
          <cell r="CE393">
            <v>1</v>
          </cell>
          <cell r="CF393">
            <v>0</v>
          </cell>
          <cell r="CG393">
            <v>0</v>
          </cell>
          <cell r="CH393">
            <v>0</v>
          </cell>
          <cell r="CI393">
            <v>1</v>
          </cell>
          <cell r="CJ393">
            <v>1</v>
          </cell>
          <cell r="CK393">
            <v>2</v>
          </cell>
          <cell r="CL393">
            <v>2</v>
          </cell>
          <cell r="CM393">
            <v>1</v>
          </cell>
          <cell r="CN393">
            <v>2</v>
          </cell>
          <cell r="CO393">
            <v>0</v>
          </cell>
          <cell r="CP393">
            <v>1</v>
          </cell>
          <cell r="CQ393">
            <v>0</v>
          </cell>
          <cell r="CR393">
            <v>0</v>
          </cell>
          <cell r="CS393">
            <v>2</v>
          </cell>
          <cell r="CT393">
            <v>0</v>
          </cell>
          <cell r="CU393"/>
          <cell r="CV393"/>
          <cell r="CW393"/>
          <cell r="CX393"/>
          <cell r="CY393"/>
          <cell r="CZ393"/>
          <cell r="DA393"/>
          <cell r="DB393"/>
          <cell r="DC393"/>
          <cell r="DD393"/>
          <cell r="DE393"/>
          <cell r="DF393"/>
          <cell r="DG393"/>
          <cell r="DH393">
            <v>1</v>
          </cell>
          <cell r="DI393">
            <v>2</v>
          </cell>
          <cell r="DJ393">
            <v>3</v>
          </cell>
          <cell r="DK393">
            <v>3</v>
          </cell>
          <cell r="DL393">
            <v>3</v>
          </cell>
          <cell r="DM393">
            <v>2</v>
          </cell>
          <cell r="DN393">
            <v>2</v>
          </cell>
          <cell r="DO393">
            <v>1</v>
          </cell>
          <cell r="DP393">
            <v>1</v>
          </cell>
          <cell r="DQ393">
            <v>2</v>
          </cell>
          <cell r="DR393">
            <v>2</v>
          </cell>
          <cell r="DS393"/>
          <cell r="DT393"/>
          <cell r="DU393"/>
          <cell r="DV393"/>
          <cell r="DW393"/>
          <cell r="DX393"/>
          <cell r="DY393"/>
          <cell r="DZ393"/>
          <cell r="EA393"/>
          <cell r="EB393"/>
          <cell r="EC393"/>
          <cell r="ED393"/>
          <cell r="EE393"/>
          <cell r="EF393"/>
          <cell r="EG393">
            <v>0.25</v>
          </cell>
          <cell r="EH393">
            <v>0.5</v>
          </cell>
          <cell r="EI393">
            <v>0.25</v>
          </cell>
          <cell r="EJ393">
            <v>0</v>
          </cell>
          <cell r="EK393">
            <v>0</v>
          </cell>
          <cell r="EL393">
            <v>0</v>
          </cell>
          <cell r="EM393">
            <v>0</v>
          </cell>
          <cell r="EN393">
            <v>0</v>
          </cell>
          <cell r="EO393">
            <v>0</v>
          </cell>
          <cell r="EP393">
            <v>0</v>
          </cell>
          <cell r="EQ393">
            <v>0</v>
          </cell>
          <cell r="ER393">
            <v>0</v>
          </cell>
          <cell r="ES393"/>
          <cell r="ET393"/>
          <cell r="EU393"/>
          <cell r="EV393"/>
          <cell r="EW393"/>
          <cell r="EX393"/>
          <cell r="EY393"/>
          <cell r="EZ393"/>
          <cell r="FA393"/>
          <cell r="FB393"/>
          <cell r="FC393"/>
          <cell r="FD393"/>
          <cell r="FE393">
            <v>8.5</v>
          </cell>
          <cell r="FF393">
            <v>6.5</v>
          </cell>
          <cell r="FG393">
            <v>8.5</v>
          </cell>
          <cell r="FH393">
            <v>0</v>
          </cell>
          <cell r="FI393">
            <v>0</v>
          </cell>
          <cell r="FJ393">
            <v>0</v>
          </cell>
          <cell r="FK393">
            <v>0</v>
          </cell>
          <cell r="FL393">
            <v>0</v>
          </cell>
          <cell r="FM393">
            <v>0</v>
          </cell>
          <cell r="FN393">
            <v>0</v>
          </cell>
          <cell r="FO393">
            <v>0</v>
          </cell>
          <cell r="FP393">
            <v>0</v>
          </cell>
          <cell r="FQ393"/>
          <cell r="FR393"/>
          <cell r="FS393"/>
          <cell r="FT393"/>
          <cell r="FU393"/>
          <cell r="FV393"/>
          <cell r="FW393"/>
          <cell r="FX393"/>
          <cell r="FY393"/>
          <cell r="FZ393"/>
          <cell r="GA393"/>
          <cell r="GB393"/>
          <cell r="GC393">
            <v>8.5</v>
          </cell>
          <cell r="GD393">
            <v>7.75</v>
          </cell>
          <cell r="GE393">
            <v>8.5</v>
          </cell>
          <cell r="GF393">
            <v>0</v>
          </cell>
          <cell r="GG393">
            <v>0</v>
          </cell>
          <cell r="GH393">
            <v>0</v>
          </cell>
          <cell r="GI393">
            <v>0</v>
          </cell>
          <cell r="GJ393">
            <v>0</v>
          </cell>
          <cell r="GK393">
            <v>0</v>
          </cell>
          <cell r="GL393">
            <v>0</v>
          </cell>
          <cell r="GM393">
            <v>0</v>
          </cell>
          <cell r="GN393">
            <v>0</v>
          </cell>
          <cell r="GO393"/>
          <cell r="GP393">
            <v>0</v>
          </cell>
          <cell r="GQ393">
            <v>1</v>
          </cell>
          <cell r="GR393">
            <v>0</v>
          </cell>
          <cell r="GS393"/>
          <cell r="GT393"/>
          <cell r="GU393"/>
          <cell r="GV393"/>
          <cell r="GW393"/>
          <cell r="GX393"/>
          <cell r="GY393"/>
          <cell r="GZ393"/>
          <cell r="HA393"/>
          <cell r="HB393"/>
          <cell r="HC393">
            <v>0</v>
          </cell>
          <cell r="HD393">
            <v>0</v>
          </cell>
          <cell r="HE393">
            <v>0</v>
          </cell>
          <cell r="HF393">
            <v>0</v>
          </cell>
          <cell r="HG393">
            <v>0</v>
          </cell>
          <cell r="HH393">
            <v>1</v>
          </cell>
          <cell r="HI393">
            <v>0</v>
          </cell>
          <cell r="HJ393"/>
          <cell r="HK393"/>
          <cell r="HL393"/>
          <cell r="HM393"/>
          <cell r="HN393"/>
          <cell r="HO393">
            <v>0</v>
          </cell>
          <cell r="HP393">
            <v>0</v>
          </cell>
          <cell r="HQ393">
            <v>0</v>
          </cell>
          <cell r="HR393">
            <v>0</v>
          </cell>
          <cell r="HS393">
            <v>9152</v>
          </cell>
          <cell r="HT393"/>
          <cell r="HU393">
            <v>0</v>
          </cell>
          <cell r="HV393"/>
          <cell r="HW393">
            <v>0</v>
          </cell>
          <cell r="HX393"/>
          <cell r="HY393">
            <v>0</v>
          </cell>
          <cell r="HZ393">
            <v>60261.25</v>
          </cell>
          <cell r="IA393">
            <v>91.784999999999997</v>
          </cell>
          <cell r="IB393">
            <v>416.38</v>
          </cell>
          <cell r="IC393">
            <v>7.6487499999999997</v>
          </cell>
          <cell r="ID393">
            <v>41.637999999999998</v>
          </cell>
          <cell r="IE393">
            <v>16.961666666666666</v>
          </cell>
          <cell r="IF393">
            <v>6.0933333333333337</v>
          </cell>
          <cell r="IG393">
            <v>0.33333333333333331</v>
          </cell>
          <cell r="IH393">
            <v>7.2066666666666661</v>
          </cell>
          <cell r="II393">
            <v>87.923333333333332</v>
          </cell>
          <cell r="IJ393"/>
          <cell r="IK393"/>
          <cell r="IL393"/>
          <cell r="IM393">
            <v>4</v>
          </cell>
          <cell r="IN393">
            <v>3500</v>
          </cell>
        </row>
        <row r="394">
          <cell r="A394">
            <v>391</v>
          </cell>
          <cell r="B394" t="str">
            <v>Shahdara</v>
          </cell>
          <cell r="C394" t="str">
            <v>DELHI</v>
          </cell>
          <cell r="D394" t="str">
            <v>North</v>
          </cell>
          <cell r="E394" t="str">
            <v>MAHENDRA STEELS</v>
          </cell>
          <cell r="F394"/>
          <cell r="G394"/>
          <cell r="H394">
            <v>0.5</v>
          </cell>
          <cell r="I394"/>
          <cell r="J394" t="str">
            <v>Medium</v>
          </cell>
          <cell r="K394"/>
          <cell r="L394"/>
          <cell r="M394" t="str">
            <v>Dinesh Mohan</v>
          </cell>
          <cell r="N394" t="str">
            <v>Aashish Goyal</v>
          </cell>
          <cell r="O394">
            <v>15</v>
          </cell>
          <cell r="P394">
            <v>3000</v>
          </cell>
          <cell r="Q394">
            <v>1</v>
          </cell>
          <cell r="R394">
            <v>3</v>
          </cell>
          <cell r="S394">
            <v>1</v>
          </cell>
          <cell r="T394">
            <v>0</v>
          </cell>
          <cell r="U394">
            <v>0</v>
          </cell>
          <cell r="V394">
            <v>6</v>
          </cell>
          <cell r="W394">
            <v>0</v>
          </cell>
          <cell r="X394">
            <v>700</v>
          </cell>
          <cell r="Y394">
            <v>0.19126642857142856</v>
          </cell>
          <cell r="Z394">
            <v>0.23333333333333334</v>
          </cell>
          <cell r="AA394">
            <v>4.4628833333333333E-2</v>
          </cell>
          <cell r="AB394">
            <v>27</v>
          </cell>
          <cell r="AC394">
            <v>80.69</v>
          </cell>
          <cell r="AD394">
            <v>101</v>
          </cell>
          <cell r="AE394">
            <v>65.009999999999991</v>
          </cell>
          <cell r="AF394">
            <v>112</v>
          </cell>
          <cell r="AG394">
            <v>61.07</v>
          </cell>
          <cell r="AH394">
            <v>142.14999999999998</v>
          </cell>
          <cell r="AI394">
            <v>102</v>
          </cell>
          <cell r="AJ394">
            <v>100.69999999999999</v>
          </cell>
          <cell r="AK394">
            <v>117.33999999999999</v>
          </cell>
          <cell r="AL394">
            <v>335.1</v>
          </cell>
          <cell r="AM394">
            <v>384</v>
          </cell>
          <cell r="AN394">
            <v>169.45499999999998</v>
          </cell>
          <cell r="AO394">
            <v>167.76</v>
          </cell>
          <cell r="AP394">
            <v>167</v>
          </cell>
          <cell r="AQ394">
            <v>136.48000000000002</v>
          </cell>
          <cell r="AR394">
            <v>41.87</v>
          </cell>
          <cell r="AS394">
            <v>79.850000000000009</v>
          </cell>
          <cell r="AT394">
            <v>96.27000000000001</v>
          </cell>
          <cell r="AU394">
            <v>213.56</v>
          </cell>
          <cell r="AV394">
            <v>105.62</v>
          </cell>
          <cell r="AW394">
            <v>161</v>
          </cell>
          <cell r="AX394"/>
          <cell r="AY394"/>
          <cell r="AZ394">
            <v>1</v>
          </cell>
          <cell r="BA394">
            <v>0</v>
          </cell>
          <cell r="BB394">
            <v>0</v>
          </cell>
          <cell r="BC394">
            <v>0</v>
          </cell>
          <cell r="BD394">
            <v>1</v>
          </cell>
          <cell r="BE394">
            <v>0</v>
          </cell>
          <cell r="BF394">
            <v>0</v>
          </cell>
          <cell r="BG394">
            <v>0</v>
          </cell>
          <cell r="BH394">
            <v>0</v>
          </cell>
          <cell r="BI394">
            <v>1</v>
          </cell>
          <cell r="BJ394">
            <v>0</v>
          </cell>
          <cell r="BK394">
            <v>0</v>
          </cell>
          <cell r="BL394">
            <v>0</v>
          </cell>
          <cell r="BM394">
            <v>0</v>
          </cell>
          <cell r="BN394">
            <v>0</v>
          </cell>
          <cell r="BO394">
            <v>1</v>
          </cell>
          <cell r="BP394">
            <v>0</v>
          </cell>
          <cell r="BQ394">
            <v>0</v>
          </cell>
          <cell r="BR394">
            <v>1</v>
          </cell>
          <cell r="BS394">
            <v>0</v>
          </cell>
          <cell r="BT394">
            <v>0</v>
          </cell>
          <cell r="BU394">
            <v>0</v>
          </cell>
          <cell r="BV394"/>
          <cell r="BW394"/>
          <cell r="BX394">
            <v>6</v>
          </cell>
          <cell r="BY394">
            <v>2</v>
          </cell>
          <cell r="BZ394">
            <v>2</v>
          </cell>
          <cell r="CA394">
            <v>2</v>
          </cell>
          <cell r="CB394">
            <v>2</v>
          </cell>
          <cell r="CC394">
            <v>3</v>
          </cell>
          <cell r="CD394">
            <v>1</v>
          </cell>
          <cell r="CE394">
            <v>2</v>
          </cell>
          <cell r="CF394">
            <v>2</v>
          </cell>
          <cell r="CG394">
            <v>2</v>
          </cell>
          <cell r="CH394">
            <v>3</v>
          </cell>
          <cell r="CI394">
            <v>4</v>
          </cell>
          <cell r="CJ394">
            <v>4</v>
          </cell>
          <cell r="CK394">
            <v>2</v>
          </cell>
          <cell r="CL394">
            <v>3</v>
          </cell>
          <cell r="CM394">
            <v>2</v>
          </cell>
          <cell r="CN394">
            <v>3</v>
          </cell>
          <cell r="CO394">
            <v>2</v>
          </cell>
          <cell r="CP394">
            <v>3</v>
          </cell>
          <cell r="CQ394">
            <v>4</v>
          </cell>
          <cell r="CR394">
            <v>3</v>
          </cell>
          <cell r="CS394">
            <v>5</v>
          </cell>
          <cell r="CT394">
            <v>4</v>
          </cell>
          <cell r="CU394"/>
          <cell r="CV394"/>
          <cell r="CW394"/>
          <cell r="CX394"/>
          <cell r="CY394"/>
          <cell r="CZ394"/>
          <cell r="DA394"/>
          <cell r="DB394"/>
          <cell r="DC394"/>
          <cell r="DD394"/>
          <cell r="DE394"/>
          <cell r="DF394"/>
          <cell r="DG394"/>
          <cell r="DH394">
            <v>4</v>
          </cell>
          <cell r="DI394">
            <v>4</v>
          </cell>
          <cell r="DJ394">
            <v>4</v>
          </cell>
          <cell r="DK394">
            <v>3</v>
          </cell>
          <cell r="DL394">
            <v>4</v>
          </cell>
          <cell r="DM394">
            <v>3</v>
          </cell>
          <cell r="DN394">
            <v>3</v>
          </cell>
          <cell r="DO394">
            <v>5</v>
          </cell>
          <cell r="DP394">
            <v>6</v>
          </cell>
          <cell r="DQ394">
            <v>6</v>
          </cell>
          <cell r="DR394">
            <v>6</v>
          </cell>
          <cell r="DS394"/>
          <cell r="DT394"/>
          <cell r="DU394"/>
          <cell r="DV394"/>
          <cell r="DW394"/>
          <cell r="DX394"/>
          <cell r="DY394"/>
          <cell r="DZ394"/>
          <cell r="EA394"/>
          <cell r="EB394"/>
          <cell r="EC394"/>
          <cell r="ED394"/>
          <cell r="EE394"/>
          <cell r="EF394"/>
          <cell r="EG394">
            <v>0.5714285714285714</v>
          </cell>
          <cell r="EH394">
            <v>0.625</v>
          </cell>
          <cell r="EI394">
            <v>0.7142857142857143</v>
          </cell>
          <cell r="EJ394">
            <v>0</v>
          </cell>
          <cell r="EK394">
            <v>0</v>
          </cell>
          <cell r="EL394">
            <v>0</v>
          </cell>
          <cell r="EM394">
            <v>0</v>
          </cell>
          <cell r="EN394">
            <v>0</v>
          </cell>
          <cell r="EO394">
            <v>0</v>
          </cell>
          <cell r="EP394">
            <v>0</v>
          </cell>
          <cell r="EQ394">
            <v>0</v>
          </cell>
          <cell r="ER394">
            <v>0</v>
          </cell>
          <cell r="ES394"/>
          <cell r="ET394"/>
          <cell r="EU394"/>
          <cell r="EV394"/>
          <cell r="EW394"/>
          <cell r="EX394"/>
          <cell r="EY394"/>
          <cell r="EZ394"/>
          <cell r="FA394"/>
          <cell r="FB394"/>
          <cell r="FC394"/>
          <cell r="FD394"/>
          <cell r="FE394">
            <v>14.714285714285714</v>
          </cell>
          <cell r="FF394">
            <v>13.625</v>
          </cell>
          <cell r="FG394">
            <v>12.714285714285714</v>
          </cell>
          <cell r="FH394">
            <v>0</v>
          </cell>
          <cell r="FI394">
            <v>0</v>
          </cell>
          <cell r="FJ394">
            <v>0</v>
          </cell>
          <cell r="FK394">
            <v>0</v>
          </cell>
          <cell r="FL394">
            <v>0</v>
          </cell>
          <cell r="FM394">
            <v>0</v>
          </cell>
          <cell r="FN394">
            <v>0</v>
          </cell>
          <cell r="FO394">
            <v>0</v>
          </cell>
          <cell r="FP394">
            <v>0</v>
          </cell>
          <cell r="FQ394"/>
          <cell r="FR394"/>
          <cell r="FS394"/>
          <cell r="FT394"/>
          <cell r="FU394"/>
          <cell r="FV394"/>
          <cell r="FW394"/>
          <cell r="FX394"/>
          <cell r="FY394"/>
          <cell r="FZ394"/>
          <cell r="GA394"/>
          <cell r="GB394"/>
          <cell r="GC394">
            <v>15.857142857142858</v>
          </cell>
          <cell r="GD394">
            <v>14.75</v>
          </cell>
          <cell r="GE394">
            <v>12.714285714285714</v>
          </cell>
          <cell r="GF394">
            <v>0</v>
          </cell>
          <cell r="GG394">
            <v>0</v>
          </cell>
          <cell r="GH394">
            <v>0</v>
          </cell>
          <cell r="GI394">
            <v>0</v>
          </cell>
          <cell r="GJ394">
            <v>0</v>
          </cell>
          <cell r="GK394">
            <v>0</v>
          </cell>
          <cell r="GL394">
            <v>0</v>
          </cell>
          <cell r="GM394">
            <v>0</v>
          </cell>
          <cell r="GN394">
            <v>0</v>
          </cell>
          <cell r="GO394"/>
          <cell r="GP394">
            <v>0</v>
          </cell>
          <cell r="GQ394">
            <v>0</v>
          </cell>
          <cell r="GR394">
            <v>0</v>
          </cell>
          <cell r="GS394"/>
          <cell r="GT394"/>
          <cell r="GU394"/>
          <cell r="GV394"/>
          <cell r="GW394"/>
          <cell r="GX394"/>
          <cell r="GY394"/>
          <cell r="GZ394"/>
          <cell r="HA394"/>
          <cell r="HB394"/>
          <cell r="HC394">
            <v>0</v>
          </cell>
          <cell r="HD394">
            <v>0</v>
          </cell>
          <cell r="HE394">
            <v>0</v>
          </cell>
          <cell r="HF394">
            <v>0</v>
          </cell>
          <cell r="HG394">
            <v>2</v>
          </cell>
          <cell r="HH394">
            <v>0</v>
          </cell>
          <cell r="HI394">
            <v>0</v>
          </cell>
          <cell r="HJ394"/>
          <cell r="HK394"/>
          <cell r="HL394"/>
          <cell r="HM394"/>
          <cell r="HN394"/>
          <cell r="HO394">
            <v>0</v>
          </cell>
          <cell r="HP394">
            <v>0</v>
          </cell>
          <cell r="HQ394">
            <v>0</v>
          </cell>
          <cell r="HR394">
            <v>0</v>
          </cell>
          <cell r="HS394">
            <v>54110.25</v>
          </cell>
          <cell r="HT394"/>
          <cell r="HU394">
            <v>0</v>
          </cell>
          <cell r="HV394"/>
          <cell r="HW394">
            <v>0</v>
          </cell>
          <cell r="HX394"/>
          <cell r="HY394">
            <v>0</v>
          </cell>
          <cell r="HZ394">
            <v>593549.30000000005</v>
          </cell>
          <cell r="IA394">
            <v>1628.06</v>
          </cell>
          <cell r="IB394">
            <v>1338.8649999999998</v>
          </cell>
          <cell r="IC394">
            <v>135.67166666666665</v>
          </cell>
          <cell r="ID394">
            <v>133.88649999999998</v>
          </cell>
          <cell r="IE394">
            <v>69.563333333333333</v>
          </cell>
          <cell r="IF394">
            <v>79.36</v>
          </cell>
          <cell r="IG394">
            <v>114.94999999999999</v>
          </cell>
          <cell r="IH394">
            <v>278.81333333333333</v>
          </cell>
          <cell r="II394">
            <v>168.07166666666666</v>
          </cell>
          <cell r="IJ394"/>
          <cell r="IK394"/>
          <cell r="IL394"/>
          <cell r="IM394">
            <v>160.06</v>
          </cell>
          <cell r="IN394">
            <v>3800</v>
          </cell>
        </row>
        <row r="395">
          <cell r="A395">
            <v>392</v>
          </cell>
          <cell r="B395" t="str">
            <v>South West</v>
          </cell>
          <cell r="C395" t="str">
            <v>DELHI</v>
          </cell>
          <cell r="D395" t="str">
            <v>North</v>
          </cell>
          <cell r="E395" t="str">
            <v>MAHENDRA STEELS</v>
          </cell>
          <cell r="F395"/>
          <cell r="G395"/>
          <cell r="H395">
            <v>1</v>
          </cell>
          <cell r="I395"/>
          <cell r="J395" t="str">
            <v>High</v>
          </cell>
          <cell r="K395"/>
          <cell r="L395"/>
          <cell r="M395" t="str">
            <v>Dinesh Mohan</v>
          </cell>
          <cell r="N395" t="str">
            <v>Aashish Goyal</v>
          </cell>
          <cell r="O395">
            <v>9</v>
          </cell>
          <cell r="P395">
            <v>5000</v>
          </cell>
          <cell r="Q395">
            <v>1</v>
          </cell>
          <cell r="R395">
            <v>1</v>
          </cell>
          <cell r="S395">
            <v>1</v>
          </cell>
          <cell r="T395">
            <v>2</v>
          </cell>
          <cell r="U395">
            <v>0</v>
          </cell>
          <cell r="V395">
            <v>16</v>
          </cell>
          <cell r="W395">
            <v>0</v>
          </cell>
          <cell r="X395">
            <v>320</v>
          </cell>
          <cell r="Y395">
            <v>8.7356249999999996E-2</v>
          </cell>
          <cell r="Z395">
            <v>6.4000000000000001E-2</v>
          </cell>
          <cell r="AA395">
            <v>5.5907999999999999E-3</v>
          </cell>
          <cell r="AB395">
            <v>47</v>
          </cell>
          <cell r="AC395">
            <v>10.44</v>
          </cell>
          <cell r="AD395">
            <v>10</v>
          </cell>
          <cell r="AE395">
            <v>17.009999999999998</v>
          </cell>
          <cell r="AF395">
            <v>0</v>
          </cell>
          <cell r="AG395">
            <v>15.05</v>
          </cell>
          <cell r="AH395">
            <v>10</v>
          </cell>
          <cell r="AI395">
            <v>6</v>
          </cell>
          <cell r="AJ395">
            <v>18.113</v>
          </cell>
          <cell r="AK395">
            <v>29.425000000000001</v>
          </cell>
          <cell r="AL395">
            <v>6.2299999999999995</v>
          </cell>
          <cell r="AM395">
            <v>56.305000000000007</v>
          </cell>
          <cell r="AN395">
            <v>11.95</v>
          </cell>
          <cell r="AO395">
            <v>23.4</v>
          </cell>
          <cell r="AP395">
            <v>24.21</v>
          </cell>
          <cell r="AQ395">
            <v>34.700000000000003</v>
          </cell>
          <cell r="AR395">
            <v>10.5</v>
          </cell>
          <cell r="AS395">
            <v>13.6</v>
          </cell>
          <cell r="AT395">
            <v>20.68</v>
          </cell>
          <cell r="AU395">
            <v>33.01</v>
          </cell>
          <cell r="AV395">
            <v>44.49</v>
          </cell>
          <cell r="AW395">
            <v>63</v>
          </cell>
          <cell r="AX395"/>
          <cell r="AY395"/>
          <cell r="AZ395">
            <v>2</v>
          </cell>
          <cell r="BA395">
            <v>0</v>
          </cell>
          <cell r="BB395">
            <v>0</v>
          </cell>
          <cell r="BC395">
            <v>0</v>
          </cell>
          <cell r="BD395">
            <v>0</v>
          </cell>
          <cell r="BE395">
            <v>0</v>
          </cell>
          <cell r="BF395">
            <v>0</v>
          </cell>
          <cell r="BG395">
            <v>0</v>
          </cell>
          <cell r="BH395">
            <v>1</v>
          </cell>
          <cell r="BI395">
            <v>2</v>
          </cell>
          <cell r="BJ395">
            <v>0</v>
          </cell>
          <cell r="BK395">
            <v>1</v>
          </cell>
          <cell r="BL395">
            <v>0</v>
          </cell>
          <cell r="BM395">
            <v>1</v>
          </cell>
          <cell r="BN395">
            <v>1</v>
          </cell>
          <cell r="BO395">
            <v>1</v>
          </cell>
          <cell r="BP395">
            <v>0</v>
          </cell>
          <cell r="BQ395">
            <v>0</v>
          </cell>
          <cell r="BR395">
            <v>1</v>
          </cell>
          <cell r="BS395">
            <v>2</v>
          </cell>
          <cell r="BT395">
            <v>1</v>
          </cell>
          <cell r="BU395">
            <v>0</v>
          </cell>
          <cell r="BV395"/>
          <cell r="BW395"/>
          <cell r="BX395">
            <v>16</v>
          </cell>
          <cell r="BY395">
            <v>4</v>
          </cell>
          <cell r="BZ395">
            <v>1</v>
          </cell>
          <cell r="CA395">
            <v>1</v>
          </cell>
          <cell r="CB395">
            <v>2</v>
          </cell>
          <cell r="CC395">
            <v>0</v>
          </cell>
          <cell r="CD395">
            <v>2</v>
          </cell>
          <cell r="CE395">
            <v>1</v>
          </cell>
          <cell r="CF395">
            <v>1</v>
          </cell>
          <cell r="CG395">
            <v>2</v>
          </cell>
          <cell r="CH395">
            <v>4</v>
          </cell>
          <cell r="CI395">
            <v>2</v>
          </cell>
          <cell r="CJ395">
            <v>4</v>
          </cell>
          <cell r="CK395">
            <v>1</v>
          </cell>
          <cell r="CL395">
            <v>4</v>
          </cell>
          <cell r="CM395">
            <v>2</v>
          </cell>
          <cell r="CN395">
            <v>3</v>
          </cell>
          <cell r="CO395">
            <v>2</v>
          </cell>
          <cell r="CP395">
            <v>3</v>
          </cell>
          <cell r="CQ395">
            <v>4</v>
          </cell>
          <cell r="CR395">
            <v>5</v>
          </cell>
          <cell r="CS395">
            <v>4</v>
          </cell>
          <cell r="CT395">
            <v>5</v>
          </cell>
          <cell r="CU395"/>
          <cell r="CV395"/>
          <cell r="CW395"/>
          <cell r="CX395"/>
          <cell r="CY395"/>
          <cell r="CZ395"/>
          <cell r="DA395"/>
          <cell r="DB395"/>
          <cell r="DC395"/>
          <cell r="DD395"/>
          <cell r="DE395"/>
          <cell r="DF395"/>
          <cell r="DG395"/>
          <cell r="DH395">
            <v>6</v>
          </cell>
          <cell r="DI395">
            <v>5</v>
          </cell>
          <cell r="DJ395">
            <v>7</v>
          </cell>
          <cell r="DK395">
            <v>5</v>
          </cell>
          <cell r="DL395">
            <v>7</v>
          </cell>
          <cell r="DM395">
            <v>5</v>
          </cell>
          <cell r="DN395">
            <v>4</v>
          </cell>
          <cell r="DO395">
            <v>4</v>
          </cell>
          <cell r="DP395">
            <v>6</v>
          </cell>
          <cell r="DQ395">
            <v>7</v>
          </cell>
          <cell r="DR395">
            <v>7</v>
          </cell>
          <cell r="DS395"/>
          <cell r="DT395"/>
          <cell r="DU395"/>
          <cell r="DV395"/>
          <cell r="DW395"/>
          <cell r="DX395"/>
          <cell r="DY395"/>
          <cell r="DZ395"/>
          <cell r="EA395"/>
          <cell r="EB395"/>
          <cell r="EC395"/>
          <cell r="ED395"/>
          <cell r="EE395"/>
          <cell r="EF395"/>
          <cell r="EG395">
            <v>0.8</v>
          </cell>
          <cell r="EH395">
            <v>0.5</v>
          </cell>
          <cell r="EI395">
            <v>0.33333333333333331</v>
          </cell>
          <cell r="EJ395">
            <v>0</v>
          </cell>
          <cell r="EK395">
            <v>0</v>
          </cell>
          <cell r="EL395">
            <v>0</v>
          </cell>
          <cell r="EM395">
            <v>0</v>
          </cell>
          <cell r="EN395">
            <v>0</v>
          </cell>
          <cell r="EO395">
            <v>0</v>
          </cell>
          <cell r="EP395">
            <v>0</v>
          </cell>
          <cell r="EQ395">
            <v>0</v>
          </cell>
          <cell r="ER395">
            <v>0</v>
          </cell>
          <cell r="ES395"/>
          <cell r="ET395"/>
          <cell r="EU395"/>
          <cell r="EV395"/>
          <cell r="EW395"/>
          <cell r="EX395"/>
          <cell r="EY395"/>
          <cell r="EZ395"/>
          <cell r="FA395"/>
          <cell r="FB395"/>
          <cell r="FC395"/>
          <cell r="FD395"/>
          <cell r="FE395">
            <v>13</v>
          </cell>
          <cell r="FF395">
            <v>11.833333333333334</v>
          </cell>
          <cell r="FG395">
            <v>9.5</v>
          </cell>
          <cell r="FH395">
            <v>0</v>
          </cell>
          <cell r="FI395">
            <v>0</v>
          </cell>
          <cell r="FJ395">
            <v>0</v>
          </cell>
          <cell r="FK395">
            <v>0</v>
          </cell>
          <cell r="FL395">
            <v>0</v>
          </cell>
          <cell r="FM395">
            <v>0</v>
          </cell>
          <cell r="FN395">
            <v>0</v>
          </cell>
          <cell r="FO395">
            <v>0</v>
          </cell>
          <cell r="FP395">
            <v>0</v>
          </cell>
          <cell r="FQ395"/>
          <cell r="FR395"/>
          <cell r="FS395"/>
          <cell r="FT395"/>
          <cell r="FU395"/>
          <cell r="FV395"/>
          <cell r="FW395"/>
          <cell r="FX395"/>
          <cell r="FY395"/>
          <cell r="FZ395"/>
          <cell r="GA395"/>
          <cell r="GB395"/>
          <cell r="GC395">
            <v>13</v>
          </cell>
          <cell r="GD395">
            <v>13</v>
          </cell>
          <cell r="GE395">
            <v>11.833333333333334</v>
          </cell>
          <cell r="GF395">
            <v>0</v>
          </cell>
          <cell r="GG395">
            <v>0</v>
          </cell>
          <cell r="GH395">
            <v>0</v>
          </cell>
          <cell r="GI395">
            <v>0</v>
          </cell>
          <cell r="GJ395">
            <v>0</v>
          </cell>
          <cell r="GK395">
            <v>0</v>
          </cell>
          <cell r="GL395">
            <v>0</v>
          </cell>
          <cell r="GM395">
            <v>0</v>
          </cell>
          <cell r="GN395">
            <v>0</v>
          </cell>
          <cell r="GO395"/>
          <cell r="GP395">
            <v>0</v>
          </cell>
          <cell r="GQ395">
            <v>2</v>
          </cell>
          <cell r="GR395">
            <v>1</v>
          </cell>
          <cell r="GS395"/>
          <cell r="GT395"/>
          <cell r="GU395"/>
          <cell r="GV395"/>
          <cell r="GW395"/>
          <cell r="GX395"/>
          <cell r="GY395"/>
          <cell r="GZ395"/>
          <cell r="HA395"/>
          <cell r="HB395"/>
          <cell r="HC395">
            <v>0</v>
          </cell>
          <cell r="HD395">
            <v>0</v>
          </cell>
          <cell r="HE395">
            <v>0</v>
          </cell>
          <cell r="HF395">
            <v>0</v>
          </cell>
          <cell r="HG395">
            <v>1</v>
          </cell>
          <cell r="HH395">
            <v>2</v>
          </cell>
          <cell r="HI395">
            <v>0</v>
          </cell>
          <cell r="HJ395"/>
          <cell r="HK395"/>
          <cell r="HL395"/>
          <cell r="HM395"/>
          <cell r="HN395"/>
          <cell r="HO395">
            <v>0</v>
          </cell>
          <cell r="HP395">
            <v>0</v>
          </cell>
          <cell r="HQ395">
            <v>0</v>
          </cell>
          <cell r="HR395">
            <v>0</v>
          </cell>
          <cell r="HS395">
            <v>25330</v>
          </cell>
          <cell r="HT395"/>
          <cell r="HU395">
            <v>0</v>
          </cell>
          <cell r="HV395"/>
          <cell r="HW395">
            <v>0</v>
          </cell>
          <cell r="HX395"/>
          <cell r="HY395">
            <v>0</v>
          </cell>
          <cell r="HZ395">
            <v>249328</v>
          </cell>
          <cell r="IA395">
            <v>225.57300000000001</v>
          </cell>
          <cell r="IB395">
            <v>279.53999999999996</v>
          </cell>
          <cell r="IC395">
            <v>18.797750000000001</v>
          </cell>
          <cell r="ID395">
            <v>27.953999999999997</v>
          </cell>
          <cell r="IE395">
            <v>22.48</v>
          </cell>
          <cell r="IF395">
            <v>10.686666666666667</v>
          </cell>
          <cell r="IG395">
            <v>11.371</v>
          </cell>
          <cell r="IH395">
            <v>30.653333333333336</v>
          </cell>
          <cell r="II395">
            <v>19.853333333333332</v>
          </cell>
          <cell r="IJ395"/>
          <cell r="IK395"/>
          <cell r="IL395"/>
          <cell r="IM395">
            <v>46.833333333333336</v>
          </cell>
          <cell r="IN395">
            <v>3000</v>
          </cell>
        </row>
        <row r="396">
          <cell r="A396">
            <v>393</v>
          </cell>
          <cell r="B396" t="str">
            <v>Sirsa</v>
          </cell>
          <cell r="C396" t="str">
            <v>HARYANA</v>
          </cell>
          <cell r="D396" t="str">
            <v>North</v>
          </cell>
          <cell r="E396" t="str">
            <v>PAL CEMENT AND STEEL PVT. LTD.</v>
          </cell>
          <cell r="F396"/>
          <cell r="G396"/>
          <cell r="H396">
            <v>0.5</v>
          </cell>
          <cell r="I396"/>
          <cell r="J396" t="str">
            <v>Medium</v>
          </cell>
          <cell r="K396">
            <v>1</v>
          </cell>
          <cell r="L396"/>
          <cell r="M396" t="str">
            <v>Vikram Nain</v>
          </cell>
          <cell r="N396" t="str">
            <v>Varun Arora</v>
          </cell>
          <cell r="O396">
            <v>0</v>
          </cell>
          <cell r="P396">
            <v>3500</v>
          </cell>
          <cell r="Q396">
            <v>0</v>
          </cell>
          <cell r="R396">
            <v>0</v>
          </cell>
          <cell r="S396">
            <v>0</v>
          </cell>
          <cell r="T396">
            <v>0</v>
          </cell>
          <cell r="U396">
            <v>0</v>
          </cell>
          <cell r="V396">
            <v>16</v>
          </cell>
          <cell r="W396">
            <v>0</v>
          </cell>
          <cell r="X396">
            <v>190</v>
          </cell>
          <cell r="Y396">
            <v>0.42219999999999996</v>
          </cell>
          <cell r="Z396">
            <v>5.4285714285714284E-2</v>
          </cell>
          <cell r="AA396">
            <v>2.291942857142857E-2</v>
          </cell>
          <cell r="AB396">
            <v>118</v>
          </cell>
          <cell r="AC396">
            <v>72.298000000000002</v>
          </cell>
          <cell r="AD396">
            <v>180.9</v>
          </cell>
          <cell r="AE396">
            <v>100.57</v>
          </cell>
          <cell r="AF396">
            <v>50.2</v>
          </cell>
          <cell r="AG396">
            <v>57.8</v>
          </cell>
          <cell r="AH396">
            <v>102</v>
          </cell>
          <cell r="AI396">
            <v>105</v>
          </cell>
          <cell r="AJ396">
            <v>107</v>
          </cell>
          <cell r="AK396">
            <v>206</v>
          </cell>
          <cell r="AL396">
            <v>372</v>
          </cell>
          <cell r="AM396">
            <v>398.5</v>
          </cell>
          <cell r="AN396">
            <v>12</v>
          </cell>
          <cell r="AO396">
            <v>108</v>
          </cell>
          <cell r="AP396">
            <v>38.769999999999996</v>
          </cell>
          <cell r="AQ396">
            <v>60.72</v>
          </cell>
          <cell r="AR396">
            <v>31.02</v>
          </cell>
          <cell r="AS396">
            <v>18.97</v>
          </cell>
          <cell r="AT396">
            <v>35.96</v>
          </cell>
          <cell r="AU396">
            <v>62.34</v>
          </cell>
          <cell r="AV396">
            <v>284.39999999999998</v>
          </cell>
          <cell r="AW396">
            <v>150</v>
          </cell>
          <cell r="AX396"/>
          <cell r="AY396"/>
          <cell r="AZ396">
            <v>2</v>
          </cell>
          <cell r="BA396">
            <v>1</v>
          </cell>
          <cell r="BB396">
            <v>2</v>
          </cell>
          <cell r="BC396">
            <v>1</v>
          </cell>
          <cell r="BD396">
            <v>1</v>
          </cell>
          <cell r="BE396">
            <v>0</v>
          </cell>
          <cell r="BF396">
            <v>0</v>
          </cell>
          <cell r="BG396">
            <v>0</v>
          </cell>
          <cell r="BH396">
            <v>0</v>
          </cell>
          <cell r="BI396">
            <v>1</v>
          </cell>
          <cell r="BJ396">
            <v>0</v>
          </cell>
          <cell r="BK396">
            <v>0</v>
          </cell>
          <cell r="BL396">
            <v>0</v>
          </cell>
          <cell r="BM396">
            <v>1</v>
          </cell>
          <cell r="BN396">
            <v>0</v>
          </cell>
          <cell r="BO396">
            <v>0</v>
          </cell>
          <cell r="BP396">
            <v>0</v>
          </cell>
          <cell r="BQ396">
            <v>0</v>
          </cell>
          <cell r="BR396">
            <v>0</v>
          </cell>
          <cell r="BS396">
            <v>1</v>
          </cell>
          <cell r="BT396">
            <v>1</v>
          </cell>
          <cell r="BU396">
            <v>0</v>
          </cell>
          <cell r="BV396"/>
          <cell r="BW396"/>
          <cell r="BX396">
            <v>16</v>
          </cell>
          <cell r="BY396">
            <v>6</v>
          </cell>
          <cell r="BZ396">
            <v>7</v>
          </cell>
          <cell r="CA396">
            <v>4</v>
          </cell>
          <cell r="CB396">
            <v>2</v>
          </cell>
          <cell r="CC396">
            <v>1</v>
          </cell>
          <cell r="CD396">
            <v>1</v>
          </cell>
          <cell r="CE396">
            <v>2</v>
          </cell>
          <cell r="CF396">
            <v>2</v>
          </cell>
          <cell r="CG396">
            <v>3</v>
          </cell>
          <cell r="CH396">
            <v>4</v>
          </cell>
          <cell r="CI396">
            <v>4</v>
          </cell>
          <cell r="CJ396">
            <v>4</v>
          </cell>
          <cell r="CK396">
            <v>1</v>
          </cell>
          <cell r="CL396">
            <v>2</v>
          </cell>
          <cell r="CM396">
            <v>2</v>
          </cell>
          <cell r="CN396">
            <v>2</v>
          </cell>
          <cell r="CO396">
            <v>2</v>
          </cell>
          <cell r="CP396">
            <v>2</v>
          </cell>
          <cell r="CQ396">
            <v>2</v>
          </cell>
          <cell r="CR396">
            <v>3</v>
          </cell>
          <cell r="CS396">
            <v>4</v>
          </cell>
          <cell r="CT396">
            <v>2</v>
          </cell>
          <cell r="CU396"/>
          <cell r="CV396"/>
          <cell r="CW396"/>
          <cell r="CX396"/>
          <cell r="CY396"/>
          <cell r="CZ396"/>
          <cell r="DA396"/>
          <cell r="DB396"/>
          <cell r="DC396"/>
          <cell r="DD396"/>
          <cell r="DE396"/>
          <cell r="DF396"/>
          <cell r="DG396"/>
          <cell r="DH396">
            <v>4</v>
          </cell>
          <cell r="DI396">
            <v>4</v>
          </cell>
          <cell r="DJ396">
            <v>5</v>
          </cell>
          <cell r="DK396">
            <v>2</v>
          </cell>
          <cell r="DL396">
            <v>2</v>
          </cell>
          <cell r="DM396">
            <v>2</v>
          </cell>
          <cell r="DN396">
            <v>2</v>
          </cell>
          <cell r="DO396">
            <v>2</v>
          </cell>
          <cell r="DP396">
            <v>3</v>
          </cell>
          <cell r="DQ396">
            <v>4</v>
          </cell>
          <cell r="DR396">
            <v>4</v>
          </cell>
          <cell r="DS396"/>
          <cell r="DT396"/>
          <cell r="DU396"/>
          <cell r="DV396"/>
          <cell r="DW396"/>
          <cell r="DX396"/>
          <cell r="DY396"/>
          <cell r="DZ396"/>
          <cell r="EA396"/>
          <cell r="EB396"/>
          <cell r="EC396"/>
          <cell r="ED396"/>
          <cell r="EE396"/>
          <cell r="EF396"/>
          <cell r="EG396">
            <v>0</v>
          </cell>
          <cell r="EH396">
            <v>0</v>
          </cell>
          <cell r="EI396">
            <v>0</v>
          </cell>
          <cell r="EJ396">
            <v>0</v>
          </cell>
          <cell r="EK396">
            <v>0</v>
          </cell>
          <cell r="EL396">
            <v>0</v>
          </cell>
          <cell r="EM396">
            <v>0</v>
          </cell>
          <cell r="EN396">
            <v>0</v>
          </cell>
          <cell r="EO396">
            <v>0</v>
          </cell>
          <cell r="EP396">
            <v>0</v>
          </cell>
          <cell r="EQ396">
            <v>0</v>
          </cell>
          <cell r="ER396">
            <v>0</v>
          </cell>
          <cell r="ES396"/>
          <cell r="ET396"/>
          <cell r="EU396"/>
          <cell r="EV396"/>
          <cell r="EW396"/>
          <cell r="EX396"/>
          <cell r="EY396"/>
          <cell r="EZ396"/>
          <cell r="FA396"/>
          <cell r="FB396"/>
          <cell r="FC396"/>
          <cell r="FD396"/>
          <cell r="FE396">
            <v>0</v>
          </cell>
          <cell r="FF396">
            <v>0</v>
          </cell>
          <cell r="FG396">
            <v>0</v>
          </cell>
          <cell r="FH396">
            <v>0</v>
          </cell>
          <cell r="FI396">
            <v>0</v>
          </cell>
          <cell r="FJ396">
            <v>0</v>
          </cell>
          <cell r="FK396">
            <v>0</v>
          </cell>
          <cell r="FL396">
            <v>0</v>
          </cell>
          <cell r="FM396">
            <v>0</v>
          </cell>
          <cell r="FN396">
            <v>0</v>
          </cell>
          <cell r="FO396">
            <v>0</v>
          </cell>
          <cell r="FP396">
            <v>0</v>
          </cell>
          <cell r="FQ396"/>
          <cell r="FR396"/>
          <cell r="FS396"/>
          <cell r="FT396"/>
          <cell r="FU396"/>
          <cell r="FV396"/>
          <cell r="FW396"/>
          <cell r="FX396"/>
          <cell r="FY396"/>
          <cell r="FZ396"/>
          <cell r="GA396"/>
          <cell r="GB396"/>
          <cell r="GC396">
            <v>0</v>
          </cell>
          <cell r="GD396">
            <v>0</v>
          </cell>
          <cell r="GE396">
            <v>0</v>
          </cell>
          <cell r="GF396">
            <v>0</v>
          </cell>
          <cell r="GG396">
            <v>0</v>
          </cell>
          <cell r="GH396">
            <v>0</v>
          </cell>
          <cell r="GI396">
            <v>0</v>
          </cell>
          <cell r="GJ396">
            <v>0</v>
          </cell>
          <cell r="GK396">
            <v>0</v>
          </cell>
          <cell r="GL396">
            <v>0</v>
          </cell>
          <cell r="GM396">
            <v>0</v>
          </cell>
          <cell r="GN396">
            <v>0</v>
          </cell>
          <cell r="GO396"/>
          <cell r="GP396">
            <v>0</v>
          </cell>
          <cell r="GQ396">
            <v>1</v>
          </cell>
          <cell r="GR396">
            <v>0</v>
          </cell>
          <cell r="GS396"/>
          <cell r="GT396"/>
          <cell r="GU396"/>
          <cell r="GV396"/>
          <cell r="GW396"/>
          <cell r="GX396"/>
          <cell r="GY396"/>
          <cell r="GZ396"/>
          <cell r="HA396"/>
          <cell r="HB396"/>
          <cell r="HC396">
            <v>3</v>
          </cell>
          <cell r="HD396">
            <v>0</v>
          </cell>
          <cell r="HE396">
            <v>1</v>
          </cell>
          <cell r="HF396">
            <v>1</v>
          </cell>
          <cell r="HG396">
            <v>2</v>
          </cell>
          <cell r="HH396">
            <v>2</v>
          </cell>
          <cell r="HI396">
            <v>1</v>
          </cell>
          <cell r="HJ396"/>
          <cell r="HK396"/>
          <cell r="HL396"/>
          <cell r="HM396"/>
          <cell r="HN396"/>
          <cell r="HO396">
            <v>0</v>
          </cell>
          <cell r="HP396">
            <v>0</v>
          </cell>
          <cell r="HQ396">
            <v>0</v>
          </cell>
          <cell r="HR396">
            <v>0</v>
          </cell>
          <cell r="HS396">
            <v>0</v>
          </cell>
          <cell r="HT396"/>
          <cell r="HU396">
            <v>0</v>
          </cell>
          <cell r="HV396"/>
          <cell r="HW396">
            <v>0</v>
          </cell>
          <cell r="HX396"/>
          <cell r="HY396">
            <v>0</v>
          </cell>
          <cell r="HZ396">
            <v>0</v>
          </cell>
          <cell r="IA396">
            <v>1870.268</v>
          </cell>
          <cell r="IB396">
            <v>802.18</v>
          </cell>
          <cell r="IC396">
            <v>155.85566666666668</v>
          </cell>
          <cell r="ID396">
            <v>80.217999999999989</v>
          </cell>
          <cell r="IE396">
            <v>123.73266666666666</v>
          </cell>
          <cell r="IF396">
            <v>69.523333333333326</v>
          </cell>
          <cell r="IG396">
            <v>104.66666666666667</v>
          </cell>
          <cell r="IH396">
            <v>325.5</v>
          </cell>
          <cell r="II396">
            <v>52.923333333333325</v>
          </cell>
          <cell r="IJ396"/>
          <cell r="IK396"/>
          <cell r="IL396"/>
          <cell r="IM396">
            <v>165.58</v>
          </cell>
          <cell r="IN396">
            <v>0</v>
          </cell>
        </row>
        <row r="397">
          <cell r="A397">
            <v>394</v>
          </cell>
          <cell r="B397" t="str">
            <v>Rohtak</v>
          </cell>
          <cell r="C397" t="str">
            <v>HARYANA</v>
          </cell>
          <cell r="D397" t="str">
            <v>North</v>
          </cell>
          <cell r="E397" t="str">
            <v>JAI DURGA STEELS</v>
          </cell>
          <cell r="F397"/>
          <cell r="G397"/>
          <cell r="H397">
            <v>0.5</v>
          </cell>
          <cell r="I397"/>
          <cell r="J397" t="str">
            <v>Medium</v>
          </cell>
          <cell r="K397">
            <v>2</v>
          </cell>
          <cell r="L397"/>
          <cell r="M397" t="str">
            <v>Vikram Nain</v>
          </cell>
          <cell r="N397" t="str">
            <v>Sunny Bhutani</v>
          </cell>
          <cell r="O397">
            <v>0</v>
          </cell>
          <cell r="P397">
            <v>3200</v>
          </cell>
          <cell r="Q397">
            <v>0</v>
          </cell>
          <cell r="R397">
            <v>0</v>
          </cell>
          <cell r="S397">
            <v>0</v>
          </cell>
          <cell r="T397">
            <v>0</v>
          </cell>
          <cell r="U397">
            <v>0</v>
          </cell>
          <cell r="V397">
            <v>18</v>
          </cell>
          <cell r="W397">
            <v>0</v>
          </cell>
          <cell r="X397">
            <v>700</v>
          </cell>
          <cell r="Y397">
            <v>0.46457142857142858</v>
          </cell>
          <cell r="Z397">
            <v>0.21875</v>
          </cell>
          <cell r="AA397">
            <v>0.10162500000000001</v>
          </cell>
          <cell r="AB397">
            <v>154</v>
          </cell>
          <cell r="AC397">
            <v>142.05000000000001</v>
          </cell>
          <cell r="AD397">
            <v>138</v>
          </cell>
          <cell r="AE397">
            <v>115</v>
          </cell>
          <cell r="AF397">
            <v>155</v>
          </cell>
          <cell r="AG397">
            <v>148</v>
          </cell>
          <cell r="AH397">
            <v>136</v>
          </cell>
          <cell r="AI397">
            <v>133</v>
          </cell>
          <cell r="AJ397">
            <v>258</v>
          </cell>
          <cell r="AK397">
            <v>262</v>
          </cell>
          <cell r="AL397">
            <v>418</v>
          </cell>
          <cell r="AM397">
            <v>457</v>
          </cell>
          <cell r="AN397">
            <v>288</v>
          </cell>
          <cell r="AO397">
            <v>206</v>
          </cell>
          <cell r="AP397">
            <v>279</v>
          </cell>
          <cell r="AQ397">
            <v>413.39</v>
          </cell>
          <cell r="AR397">
            <v>272</v>
          </cell>
          <cell r="AS397">
            <v>212.73000000000002</v>
          </cell>
          <cell r="AT397">
            <v>151.03</v>
          </cell>
          <cell r="AU397">
            <v>288.27999999999997</v>
          </cell>
          <cell r="AV397">
            <v>787.56999999999994</v>
          </cell>
          <cell r="AW397">
            <v>354</v>
          </cell>
          <cell r="AX397"/>
          <cell r="AY397"/>
          <cell r="AZ397">
            <v>0</v>
          </cell>
          <cell r="BA397">
            <v>2</v>
          </cell>
          <cell r="BB397">
            <v>0</v>
          </cell>
          <cell r="BC397">
            <v>0</v>
          </cell>
          <cell r="BD397">
            <v>0</v>
          </cell>
          <cell r="BE397">
            <v>1</v>
          </cell>
          <cell r="BF397">
            <v>1</v>
          </cell>
          <cell r="BG397">
            <v>0</v>
          </cell>
          <cell r="BH397">
            <v>1</v>
          </cell>
          <cell r="BI397">
            <v>0</v>
          </cell>
          <cell r="BJ397">
            <v>0</v>
          </cell>
          <cell r="BK397">
            <v>0</v>
          </cell>
          <cell r="BL397">
            <v>1</v>
          </cell>
          <cell r="BM397">
            <v>0</v>
          </cell>
          <cell r="BN397">
            <v>0</v>
          </cell>
          <cell r="BO397">
            <v>2</v>
          </cell>
          <cell r="BP397">
            <v>0</v>
          </cell>
          <cell r="BQ397">
            <v>0</v>
          </cell>
          <cell r="BR397">
            <v>1</v>
          </cell>
          <cell r="BS397">
            <v>2</v>
          </cell>
          <cell r="BT397">
            <v>0</v>
          </cell>
          <cell r="BU397">
            <v>1</v>
          </cell>
          <cell r="BV397"/>
          <cell r="BW397"/>
          <cell r="BX397">
            <v>18</v>
          </cell>
          <cell r="BY397">
            <v>4</v>
          </cell>
          <cell r="BZ397">
            <v>6</v>
          </cell>
          <cell r="CA397">
            <v>5</v>
          </cell>
          <cell r="CB397">
            <v>4</v>
          </cell>
          <cell r="CC397">
            <v>4</v>
          </cell>
          <cell r="CD397">
            <v>4</v>
          </cell>
          <cell r="CE397">
            <v>3</v>
          </cell>
          <cell r="CF397">
            <v>4</v>
          </cell>
          <cell r="CG397">
            <v>4</v>
          </cell>
          <cell r="CH397">
            <v>5</v>
          </cell>
          <cell r="CI397">
            <v>4</v>
          </cell>
          <cell r="CJ397">
            <v>4</v>
          </cell>
          <cell r="CK397">
            <v>4</v>
          </cell>
          <cell r="CL397">
            <v>4</v>
          </cell>
          <cell r="CM397">
            <v>4</v>
          </cell>
          <cell r="CN397">
            <v>5</v>
          </cell>
          <cell r="CO397">
            <v>5</v>
          </cell>
          <cell r="CP397">
            <v>4</v>
          </cell>
          <cell r="CQ397">
            <v>4</v>
          </cell>
          <cell r="CR397">
            <v>7</v>
          </cell>
          <cell r="CS397">
            <v>4</v>
          </cell>
          <cell r="CT397">
            <v>5</v>
          </cell>
          <cell r="CU397"/>
          <cell r="CV397"/>
          <cell r="CW397"/>
          <cell r="CX397"/>
          <cell r="CY397"/>
          <cell r="CZ397"/>
          <cell r="DA397"/>
          <cell r="DB397"/>
          <cell r="DC397"/>
          <cell r="DD397"/>
          <cell r="DE397"/>
          <cell r="DF397"/>
          <cell r="DG397"/>
          <cell r="DH397">
            <v>5</v>
          </cell>
          <cell r="DI397">
            <v>6</v>
          </cell>
          <cell r="DJ397">
            <v>6</v>
          </cell>
          <cell r="DK397">
            <v>4</v>
          </cell>
          <cell r="DL397">
            <v>6</v>
          </cell>
          <cell r="DM397">
            <v>6</v>
          </cell>
          <cell r="DN397">
            <v>5</v>
          </cell>
          <cell r="DO397">
            <v>6</v>
          </cell>
          <cell r="DP397">
            <v>7</v>
          </cell>
          <cell r="DQ397">
            <v>7</v>
          </cell>
          <cell r="DR397">
            <v>8</v>
          </cell>
          <cell r="DS397"/>
          <cell r="DT397"/>
          <cell r="DU397"/>
          <cell r="DV397"/>
          <cell r="DW397"/>
          <cell r="DX397"/>
          <cell r="DY397"/>
          <cell r="DZ397"/>
          <cell r="EA397"/>
          <cell r="EB397"/>
          <cell r="EC397"/>
          <cell r="ED397"/>
          <cell r="EE397"/>
          <cell r="EF397"/>
          <cell r="EG397">
            <v>0</v>
          </cell>
          <cell r="EH397">
            <v>0</v>
          </cell>
          <cell r="EI397">
            <v>0</v>
          </cell>
          <cell r="EJ397">
            <v>0</v>
          </cell>
          <cell r="EK397">
            <v>0</v>
          </cell>
          <cell r="EL397">
            <v>0</v>
          </cell>
          <cell r="EM397">
            <v>0</v>
          </cell>
          <cell r="EN397">
            <v>0</v>
          </cell>
          <cell r="EO397">
            <v>0</v>
          </cell>
          <cell r="EP397">
            <v>0</v>
          </cell>
          <cell r="EQ397">
            <v>0</v>
          </cell>
          <cell r="ER397">
            <v>0</v>
          </cell>
          <cell r="ES397"/>
          <cell r="ET397"/>
          <cell r="EU397"/>
          <cell r="EV397"/>
          <cell r="EW397"/>
          <cell r="EX397"/>
          <cell r="EY397"/>
          <cell r="EZ397"/>
          <cell r="FA397"/>
          <cell r="FB397"/>
          <cell r="FC397"/>
          <cell r="FD397"/>
          <cell r="FE397">
            <v>0</v>
          </cell>
          <cell r="FF397">
            <v>0</v>
          </cell>
          <cell r="FG397">
            <v>0</v>
          </cell>
          <cell r="FH397">
            <v>0</v>
          </cell>
          <cell r="FI397">
            <v>0</v>
          </cell>
          <cell r="FJ397">
            <v>0</v>
          </cell>
          <cell r="FK397">
            <v>0</v>
          </cell>
          <cell r="FL397">
            <v>0</v>
          </cell>
          <cell r="FM397">
            <v>0</v>
          </cell>
          <cell r="FN397">
            <v>0</v>
          </cell>
          <cell r="FO397">
            <v>0</v>
          </cell>
          <cell r="FP397">
            <v>0</v>
          </cell>
          <cell r="FQ397"/>
          <cell r="FR397"/>
          <cell r="FS397"/>
          <cell r="FT397"/>
          <cell r="FU397"/>
          <cell r="FV397"/>
          <cell r="FW397"/>
          <cell r="FX397"/>
          <cell r="FY397"/>
          <cell r="FZ397"/>
          <cell r="GA397"/>
          <cell r="GB397"/>
          <cell r="GC397">
            <v>0</v>
          </cell>
          <cell r="GD397">
            <v>0</v>
          </cell>
          <cell r="GE397">
            <v>0</v>
          </cell>
          <cell r="GF397">
            <v>0</v>
          </cell>
          <cell r="GG397">
            <v>0</v>
          </cell>
          <cell r="GH397">
            <v>0</v>
          </cell>
          <cell r="GI397">
            <v>0</v>
          </cell>
          <cell r="GJ397">
            <v>0</v>
          </cell>
          <cell r="GK397">
            <v>0</v>
          </cell>
          <cell r="GL397">
            <v>0</v>
          </cell>
          <cell r="GM397">
            <v>0</v>
          </cell>
          <cell r="GN397">
            <v>0</v>
          </cell>
          <cell r="GO397"/>
          <cell r="GP397">
            <v>0</v>
          </cell>
          <cell r="GQ397">
            <v>2</v>
          </cell>
          <cell r="GR397">
            <v>8</v>
          </cell>
          <cell r="GS397"/>
          <cell r="GT397"/>
          <cell r="GU397"/>
          <cell r="GV397"/>
          <cell r="GW397"/>
          <cell r="GX397"/>
          <cell r="GY397"/>
          <cell r="GZ397"/>
          <cell r="HA397"/>
          <cell r="HB397"/>
          <cell r="HC397">
            <v>2</v>
          </cell>
          <cell r="HD397">
            <v>2</v>
          </cell>
          <cell r="HE397">
            <v>3</v>
          </cell>
          <cell r="HF397">
            <v>2</v>
          </cell>
          <cell r="HG397">
            <v>3</v>
          </cell>
          <cell r="HH397">
            <v>2</v>
          </cell>
          <cell r="HI397">
            <v>2</v>
          </cell>
          <cell r="HJ397"/>
          <cell r="HK397"/>
          <cell r="HL397"/>
          <cell r="HM397"/>
          <cell r="HN397"/>
          <cell r="HO397">
            <v>0</v>
          </cell>
          <cell r="HP397">
            <v>0</v>
          </cell>
          <cell r="HQ397">
            <v>0</v>
          </cell>
          <cell r="HR397">
            <v>0</v>
          </cell>
          <cell r="HS397">
            <v>31894</v>
          </cell>
          <cell r="HT397"/>
          <cell r="HU397">
            <v>0</v>
          </cell>
          <cell r="HV397"/>
          <cell r="HW397">
            <v>0</v>
          </cell>
          <cell r="HX397"/>
          <cell r="HY397">
            <v>0</v>
          </cell>
          <cell r="HZ397">
            <v>180641.3</v>
          </cell>
          <cell r="IA397">
            <v>2516.0500000000002</v>
          </cell>
          <cell r="IB397">
            <v>3252</v>
          </cell>
          <cell r="IC397">
            <v>209.67083333333335</v>
          </cell>
          <cell r="ID397">
            <v>325.2</v>
          </cell>
          <cell r="IE397">
            <v>144.68333333333334</v>
          </cell>
          <cell r="IF397">
            <v>139.33333333333334</v>
          </cell>
          <cell r="IG397">
            <v>175.66666666666666</v>
          </cell>
          <cell r="IH397">
            <v>379</v>
          </cell>
          <cell r="II397">
            <v>257.66666666666669</v>
          </cell>
          <cell r="IJ397"/>
          <cell r="IK397"/>
          <cell r="IL397"/>
          <cell r="IM397">
            <v>476.61666666666662</v>
          </cell>
          <cell r="IN397">
            <v>0</v>
          </cell>
        </row>
        <row r="398">
          <cell r="A398">
            <v>395</v>
          </cell>
          <cell r="B398" t="str">
            <v>Ambala</v>
          </cell>
          <cell r="C398" t="str">
            <v>HARYANA</v>
          </cell>
          <cell r="D398" t="str">
            <v>North</v>
          </cell>
          <cell r="E398" t="str">
            <v>RAMDOOT UDHYOG PRIVATE LIMITED</v>
          </cell>
          <cell r="F398"/>
          <cell r="G398"/>
          <cell r="H398">
            <v>0.5</v>
          </cell>
          <cell r="I398"/>
          <cell r="J398" t="str">
            <v>Medium</v>
          </cell>
          <cell r="K398">
            <v>1</v>
          </cell>
          <cell r="L398"/>
          <cell r="M398" t="str">
            <v>Sushant Abrol</v>
          </cell>
          <cell r="N398"/>
          <cell r="O398">
            <v>0</v>
          </cell>
          <cell r="P398">
            <v>3500</v>
          </cell>
          <cell r="Q398">
            <v>0</v>
          </cell>
          <cell r="R398">
            <v>0</v>
          </cell>
          <cell r="S398">
            <v>0</v>
          </cell>
          <cell r="T398">
            <v>0</v>
          </cell>
          <cell r="U398">
            <v>0</v>
          </cell>
          <cell r="V398">
            <v>20</v>
          </cell>
          <cell r="W398">
            <v>0</v>
          </cell>
          <cell r="X398">
            <v>160</v>
          </cell>
          <cell r="Y398">
            <v>0.56839999999999991</v>
          </cell>
          <cell r="Z398">
            <v>4.5714285714285714E-2</v>
          </cell>
          <cell r="AA398">
            <v>2.5983999999999997E-2</v>
          </cell>
          <cell r="AB398">
            <v>114</v>
          </cell>
          <cell r="AC398">
            <v>198.66</v>
          </cell>
          <cell r="AD398">
            <v>94</v>
          </cell>
          <cell r="AE398">
            <v>83.5</v>
          </cell>
          <cell r="AF398">
            <v>158.01999999999998</v>
          </cell>
          <cell r="AG398">
            <v>63</v>
          </cell>
          <cell r="AH398">
            <v>0</v>
          </cell>
          <cell r="AI398">
            <v>0</v>
          </cell>
          <cell r="AJ398">
            <v>39.5</v>
          </cell>
          <cell r="AK398">
            <v>56.89</v>
          </cell>
          <cell r="AL398">
            <v>34</v>
          </cell>
          <cell r="AM398">
            <v>0</v>
          </cell>
          <cell r="AN398">
            <v>60.95</v>
          </cell>
          <cell r="AO398">
            <v>137.34</v>
          </cell>
          <cell r="AP398">
            <v>22</v>
          </cell>
          <cell r="AQ398">
            <v>80.510000000000005</v>
          </cell>
          <cell r="AR398">
            <v>38.549999999999997</v>
          </cell>
          <cell r="AS398">
            <v>58.349999999999994</v>
          </cell>
          <cell r="AT398">
            <v>39.510000000000005</v>
          </cell>
          <cell r="AU398">
            <v>95.300000000000011</v>
          </cell>
          <cell r="AV398">
            <v>47.93</v>
          </cell>
          <cell r="AW398">
            <v>329</v>
          </cell>
          <cell r="AX398"/>
          <cell r="AY398"/>
          <cell r="AZ398">
            <v>0</v>
          </cell>
          <cell r="BA398">
            <v>0</v>
          </cell>
          <cell r="BB398">
            <v>0</v>
          </cell>
          <cell r="BC398">
            <v>0</v>
          </cell>
          <cell r="BD398">
            <v>1</v>
          </cell>
          <cell r="BE398">
            <v>0</v>
          </cell>
          <cell r="BF398">
            <v>0</v>
          </cell>
          <cell r="BG398">
            <v>0</v>
          </cell>
          <cell r="BH398">
            <v>1</v>
          </cell>
          <cell r="BI398">
            <v>2</v>
          </cell>
          <cell r="BJ398">
            <v>1</v>
          </cell>
          <cell r="BK398">
            <v>0</v>
          </cell>
          <cell r="BL398">
            <v>0</v>
          </cell>
          <cell r="BM398">
            <v>3</v>
          </cell>
          <cell r="BN398">
            <v>0</v>
          </cell>
          <cell r="BO398">
            <v>1</v>
          </cell>
          <cell r="BP398">
            <v>1</v>
          </cell>
          <cell r="BQ398">
            <v>0</v>
          </cell>
          <cell r="BR398">
            <v>1</v>
          </cell>
          <cell r="BS398">
            <v>1</v>
          </cell>
          <cell r="BT398">
            <v>2</v>
          </cell>
          <cell r="BU398">
            <v>1</v>
          </cell>
          <cell r="BV398"/>
          <cell r="BW398"/>
          <cell r="BX398">
            <v>20</v>
          </cell>
          <cell r="BY398">
            <v>4</v>
          </cell>
          <cell r="BZ398">
            <v>4</v>
          </cell>
          <cell r="CA398">
            <v>3</v>
          </cell>
          <cell r="CB398">
            <v>3</v>
          </cell>
          <cell r="CC398">
            <v>5</v>
          </cell>
          <cell r="CD398">
            <v>4</v>
          </cell>
          <cell r="CE398">
            <v>0</v>
          </cell>
          <cell r="CF398">
            <v>0</v>
          </cell>
          <cell r="CG398">
            <v>1</v>
          </cell>
          <cell r="CH398">
            <v>3</v>
          </cell>
          <cell r="CI398">
            <v>2</v>
          </cell>
          <cell r="CJ398">
            <v>0</v>
          </cell>
          <cell r="CK398">
            <v>2</v>
          </cell>
          <cell r="CL398">
            <v>4</v>
          </cell>
          <cell r="CM398">
            <v>1</v>
          </cell>
          <cell r="CN398">
            <v>2</v>
          </cell>
          <cell r="CO398">
            <v>3</v>
          </cell>
          <cell r="CP398">
            <v>2</v>
          </cell>
          <cell r="CQ398">
            <v>2</v>
          </cell>
          <cell r="CR398">
            <v>4</v>
          </cell>
          <cell r="CS398">
            <v>3</v>
          </cell>
          <cell r="CT398">
            <v>5</v>
          </cell>
          <cell r="CU398"/>
          <cell r="CV398"/>
          <cell r="CW398"/>
          <cell r="CX398"/>
          <cell r="CY398"/>
          <cell r="CZ398"/>
          <cell r="DA398"/>
          <cell r="DB398"/>
          <cell r="DC398"/>
          <cell r="DD398"/>
          <cell r="DE398"/>
          <cell r="DF398"/>
          <cell r="DG398"/>
          <cell r="DH398">
            <v>4</v>
          </cell>
          <cell r="DI398">
            <v>3</v>
          </cell>
          <cell r="DJ398">
            <v>5</v>
          </cell>
          <cell r="DK398">
            <v>5</v>
          </cell>
          <cell r="DL398">
            <v>5</v>
          </cell>
          <cell r="DM398">
            <v>4</v>
          </cell>
          <cell r="DN398">
            <v>4</v>
          </cell>
          <cell r="DO398">
            <v>4</v>
          </cell>
          <cell r="DP398">
            <v>5</v>
          </cell>
          <cell r="DQ398">
            <v>6</v>
          </cell>
          <cell r="DR398">
            <v>8</v>
          </cell>
          <cell r="DS398"/>
          <cell r="DT398"/>
          <cell r="DU398"/>
          <cell r="DV398"/>
          <cell r="DW398"/>
          <cell r="DX398"/>
          <cell r="DY398"/>
          <cell r="DZ398"/>
          <cell r="EA398"/>
          <cell r="EB398"/>
          <cell r="EC398"/>
          <cell r="ED398"/>
          <cell r="EE398"/>
          <cell r="EF398"/>
          <cell r="EG398">
            <v>0</v>
          </cell>
          <cell r="EH398">
            <v>0</v>
          </cell>
          <cell r="EI398">
            <v>0</v>
          </cell>
          <cell r="EJ398">
            <v>0</v>
          </cell>
          <cell r="EK398">
            <v>0</v>
          </cell>
          <cell r="EL398">
            <v>0</v>
          </cell>
          <cell r="EM398">
            <v>0</v>
          </cell>
          <cell r="EN398">
            <v>0</v>
          </cell>
          <cell r="EO398">
            <v>0</v>
          </cell>
          <cell r="EP398">
            <v>0</v>
          </cell>
          <cell r="EQ398">
            <v>0</v>
          </cell>
          <cell r="ER398">
            <v>0</v>
          </cell>
          <cell r="ES398"/>
          <cell r="ET398"/>
          <cell r="EU398"/>
          <cell r="EV398"/>
          <cell r="EW398"/>
          <cell r="EX398"/>
          <cell r="EY398"/>
          <cell r="EZ398"/>
          <cell r="FA398"/>
          <cell r="FB398"/>
          <cell r="FC398"/>
          <cell r="FD398"/>
          <cell r="FE398">
            <v>0</v>
          </cell>
          <cell r="FF398">
            <v>0</v>
          </cell>
          <cell r="FG398">
            <v>0</v>
          </cell>
          <cell r="FH398">
            <v>0</v>
          </cell>
          <cell r="FI398">
            <v>0</v>
          </cell>
          <cell r="FJ398">
            <v>0</v>
          </cell>
          <cell r="FK398">
            <v>0</v>
          </cell>
          <cell r="FL398">
            <v>0</v>
          </cell>
          <cell r="FM398">
            <v>0</v>
          </cell>
          <cell r="FN398">
            <v>0</v>
          </cell>
          <cell r="FO398">
            <v>0</v>
          </cell>
          <cell r="FP398">
            <v>0</v>
          </cell>
          <cell r="FQ398"/>
          <cell r="FR398"/>
          <cell r="FS398"/>
          <cell r="FT398"/>
          <cell r="FU398"/>
          <cell r="FV398"/>
          <cell r="FW398"/>
          <cell r="FX398"/>
          <cell r="FY398"/>
          <cell r="FZ398"/>
          <cell r="GA398"/>
          <cell r="GB398"/>
          <cell r="GC398">
            <v>0</v>
          </cell>
          <cell r="GD398">
            <v>0</v>
          </cell>
          <cell r="GE398">
            <v>0</v>
          </cell>
          <cell r="GF398">
            <v>0</v>
          </cell>
          <cell r="GG398">
            <v>0</v>
          </cell>
          <cell r="GH398">
            <v>0</v>
          </cell>
          <cell r="GI398">
            <v>0</v>
          </cell>
          <cell r="GJ398">
            <v>0</v>
          </cell>
          <cell r="GK398">
            <v>0</v>
          </cell>
          <cell r="GL398">
            <v>0</v>
          </cell>
          <cell r="GM398">
            <v>0</v>
          </cell>
          <cell r="GN398">
            <v>0</v>
          </cell>
          <cell r="GO398"/>
          <cell r="GP398">
            <v>0</v>
          </cell>
          <cell r="GQ398">
            <v>1</v>
          </cell>
          <cell r="GR398">
            <v>4</v>
          </cell>
          <cell r="GS398"/>
          <cell r="GT398"/>
          <cell r="GU398"/>
          <cell r="GV398"/>
          <cell r="GW398"/>
          <cell r="GX398"/>
          <cell r="GY398"/>
          <cell r="GZ398"/>
          <cell r="HA398"/>
          <cell r="HB398"/>
          <cell r="HC398">
            <v>2</v>
          </cell>
          <cell r="HD398">
            <v>1</v>
          </cell>
          <cell r="HE398">
            <v>4</v>
          </cell>
          <cell r="HF398">
            <v>3</v>
          </cell>
          <cell r="HG398">
            <v>1</v>
          </cell>
          <cell r="HH398">
            <v>2</v>
          </cell>
          <cell r="HI398">
            <v>1</v>
          </cell>
          <cell r="HJ398"/>
          <cell r="HK398"/>
          <cell r="HL398"/>
          <cell r="HM398"/>
          <cell r="HN398"/>
          <cell r="HO398">
            <v>0</v>
          </cell>
          <cell r="HP398">
            <v>0</v>
          </cell>
          <cell r="HQ398">
            <v>0</v>
          </cell>
          <cell r="HR398">
            <v>0</v>
          </cell>
          <cell r="HS398">
            <v>23441</v>
          </cell>
          <cell r="HT398"/>
          <cell r="HU398">
            <v>0</v>
          </cell>
          <cell r="HV398"/>
          <cell r="HW398">
            <v>0</v>
          </cell>
          <cell r="HX398"/>
          <cell r="HY398">
            <v>0</v>
          </cell>
          <cell r="HZ398">
            <v>0</v>
          </cell>
          <cell r="IA398">
            <v>841.56999999999994</v>
          </cell>
          <cell r="IB398">
            <v>909.43999999999994</v>
          </cell>
          <cell r="IC398">
            <v>70.130833333333328</v>
          </cell>
          <cell r="ID398">
            <v>90.943999999999988</v>
          </cell>
          <cell r="IE398">
            <v>135.55333333333331</v>
          </cell>
          <cell r="IF398">
            <v>101.50666666666666</v>
          </cell>
          <cell r="IG398">
            <v>13.166666666666666</v>
          </cell>
          <cell r="IH398">
            <v>30.296666666666667</v>
          </cell>
          <cell r="II398">
            <v>73.430000000000007</v>
          </cell>
          <cell r="IJ398"/>
          <cell r="IK398"/>
          <cell r="IL398"/>
          <cell r="IM398">
            <v>157.41</v>
          </cell>
          <cell r="IN398">
            <v>0</v>
          </cell>
        </row>
        <row r="399">
          <cell r="A399">
            <v>396</v>
          </cell>
          <cell r="B399" t="str">
            <v>Fatehabad</v>
          </cell>
          <cell r="C399" t="str">
            <v>HARYANA</v>
          </cell>
          <cell r="D399" t="str">
            <v>North</v>
          </cell>
          <cell r="E399" t="str">
            <v>PAL CEMENT AND STEEL PVT. LTD.</v>
          </cell>
          <cell r="F399"/>
          <cell r="G399"/>
          <cell r="H399">
            <v>0.5</v>
          </cell>
          <cell r="I399"/>
          <cell r="J399" t="str">
            <v>Medium</v>
          </cell>
          <cell r="K399">
            <v>1</v>
          </cell>
          <cell r="L399"/>
          <cell r="M399" t="str">
            <v>Vikram Nain</v>
          </cell>
          <cell r="N399" t="str">
            <v>Dinesh Kumar</v>
          </cell>
          <cell r="O399">
            <v>0</v>
          </cell>
          <cell r="P399">
            <v>3000</v>
          </cell>
          <cell r="Q399">
            <v>0</v>
          </cell>
          <cell r="R399">
            <v>0</v>
          </cell>
          <cell r="S399">
            <v>0</v>
          </cell>
          <cell r="T399">
            <v>0</v>
          </cell>
          <cell r="U399">
            <v>0</v>
          </cell>
          <cell r="V399">
            <v>9</v>
          </cell>
          <cell r="W399">
            <v>0</v>
          </cell>
          <cell r="X399">
            <v>190</v>
          </cell>
          <cell r="Y399">
            <v>0.33895263157894734</v>
          </cell>
          <cell r="Z399">
            <v>6.3333333333333339E-2</v>
          </cell>
          <cell r="AA399">
            <v>2.1467E-2</v>
          </cell>
          <cell r="AB399">
            <v>7</v>
          </cell>
          <cell r="AC399">
            <v>16.7</v>
          </cell>
          <cell r="AD399">
            <v>52</v>
          </cell>
          <cell r="AE399">
            <v>12</v>
          </cell>
          <cell r="AF399">
            <v>0</v>
          </cell>
          <cell r="AG399">
            <v>112.30000000000001</v>
          </cell>
          <cell r="AH399">
            <v>51</v>
          </cell>
          <cell r="AI399">
            <v>0</v>
          </cell>
          <cell r="AJ399">
            <v>36</v>
          </cell>
          <cell r="AK399">
            <v>51</v>
          </cell>
          <cell r="AL399">
            <v>140</v>
          </cell>
          <cell r="AM399">
            <v>112</v>
          </cell>
          <cell r="AN399">
            <v>53</v>
          </cell>
          <cell r="AO399">
            <v>53</v>
          </cell>
          <cell r="AP399">
            <v>25.58</v>
          </cell>
          <cell r="AQ399">
            <v>156.19</v>
          </cell>
          <cell r="AR399">
            <v>17.009999999999998</v>
          </cell>
          <cell r="AS399">
            <v>17.09</v>
          </cell>
          <cell r="AT399">
            <v>22.03</v>
          </cell>
          <cell r="AU399">
            <v>17.02</v>
          </cell>
          <cell r="AV399">
            <v>53.09</v>
          </cell>
          <cell r="AW399">
            <v>230</v>
          </cell>
          <cell r="AX399"/>
          <cell r="AY399"/>
          <cell r="AZ399">
            <v>0</v>
          </cell>
          <cell r="BA399">
            <v>1</v>
          </cell>
          <cell r="BB399">
            <v>1</v>
          </cell>
          <cell r="BC399">
            <v>0</v>
          </cell>
          <cell r="BD399">
            <v>0</v>
          </cell>
          <cell r="BE399">
            <v>1</v>
          </cell>
          <cell r="BF399">
            <v>0</v>
          </cell>
          <cell r="BG399">
            <v>0</v>
          </cell>
          <cell r="BH399">
            <v>0</v>
          </cell>
          <cell r="BI399">
            <v>0</v>
          </cell>
          <cell r="BJ399">
            <v>0</v>
          </cell>
          <cell r="BK399">
            <v>0</v>
          </cell>
          <cell r="BL399">
            <v>0</v>
          </cell>
          <cell r="BM399">
            <v>0</v>
          </cell>
          <cell r="BN399">
            <v>0</v>
          </cell>
          <cell r="BO399">
            <v>1</v>
          </cell>
          <cell r="BP399">
            <v>0</v>
          </cell>
          <cell r="BQ399">
            <v>0</v>
          </cell>
          <cell r="BR399">
            <v>0</v>
          </cell>
          <cell r="BS399">
            <v>0</v>
          </cell>
          <cell r="BT399">
            <v>1</v>
          </cell>
          <cell r="BU399">
            <v>0</v>
          </cell>
          <cell r="BV399"/>
          <cell r="BW399"/>
          <cell r="BX399">
            <v>9</v>
          </cell>
          <cell r="BY399">
            <v>2</v>
          </cell>
          <cell r="BZ399">
            <v>3</v>
          </cell>
          <cell r="CA399">
            <v>1</v>
          </cell>
          <cell r="CB399">
            <v>1</v>
          </cell>
          <cell r="CC399">
            <v>0</v>
          </cell>
          <cell r="CD399">
            <v>2</v>
          </cell>
          <cell r="CE399">
            <v>1</v>
          </cell>
          <cell r="CF399">
            <v>0</v>
          </cell>
          <cell r="CG399">
            <v>1</v>
          </cell>
          <cell r="CH399">
            <v>1</v>
          </cell>
          <cell r="CI399">
            <v>2</v>
          </cell>
          <cell r="CJ399">
            <v>2</v>
          </cell>
          <cell r="CK399">
            <v>1</v>
          </cell>
          <cell r="CL399">
            <v>1</v>
          </cell>
          <cell r="CM399">
            <v>1</v>
          </cell>
          <cell r="CN399">
            <v>3</v>
          </cell>
          <cell r="CO399">
            <v>3</v>
          </cell>
          <cell r="CP399">
            <v>3</v>
          </cell>
          <cell r="CQ399">
            <v>2</v>
          </cell>
          <cell r="CR399">
            <v>2</v>
          </cell>
          <cell r="CS399">
            <v>2</v>
          </cell>
          <cell r="CT399">
            <v>2</v>
          </cell>
          <cell r="CU399"/>
          <cell r="CV399"/>
          <cell r="CW399"/>
          <cell r="CX399"/>
          <cell r="CY399"/>
          <cell r="CZ399"/>
          <cell r="DA399"/>
          <cell r="DB399"/>
          <cell r="DC399"/>
          <cell r="DD399"/>
          <cell r="DE399"/>
          <cell r="DF399"/>
          <cell r="DG399"/>
          <cell r="DH399">
            <v>2</v>
          </cell>
          <cell r="DI399">
            <v>2</v>
          </cell>
          <cell r="DJ399">
            <v>2</v>
          </cell>
          <cell r="DK399">
            <v>1</v>
          </cell>
          <cell r="DL399">
            <v>3</v>
          </cell>
          <cell r="DM399">
            <v>3</v>
          </cell>
          <cell r="DN399">
            <v>3</v>
          </cell>
          <cell r="DO399">
            <v>3</v>
          </cell>
          <cell r="DP399">
            <v>3</v>
          </cell>
          <cell r="DQ399">
            <v>3</v>
          </cell>
          <cell r="DR399">
            <v>3</v>
          </cell>
          <cell r="DS399"/>
          <cell r="DT399"/>
          <cell r="DU399"/>
          <cell r="DV399"/>
          <cell r="DW399"/>
          <cell r="DX399"/>
          <cell r="DY399"/>
          <cell r="DZ399"/>
          <cell r="EA399"/>
          <cell r="EB399"/>
          <cell r="EC399"/>
          <cell r="ED399"/>
          <cell r="EE399"/>
          <cell r="EF399"/>
          <cell r="EG399">
            <v>0.66666666666666663</v>
          </cell>
          <cell r="EH399">
            <v>0.33333333333333331</v>
          </cell>
          <cell r="EI399">
            <v>0.33333333333333331</v>
          </cell>
          <cell r="EJ399">
            <v>0</v>
          </cell>
          <cell r="EK399">
            <v>0</v>
          </cell>
          <cell r="EL399">
            <v>0</v>
          </cell>
          <cell r="EM399">
            <v>0</v>
          </cell>
          <cell r="EN399">
            <v>0</v>
          </cell>
          <cell r="EO399">
            <v>0</v>
          </cell>
          <cell r="EP399">
            <v>0</v>
          </cell>
          <cell r="EQ399">
            <v>0</v>
          </cell>
          <cell r="ER399">
            <v>0</v>
          </cell>
          <cell r="ES399"/>
          <cell r="ET399"/>
          <cell r="EU399"/>
          <cell r="EV399"/>
          <cell r="EW399"/>
          <cell r="EX399"/>
          <cell r="EY399"/>
          <cell r="EZ399"/>
          <cell r="FA399"/>
          <cell r="FB399"/>
          <cell r="FC399"/>
          <cell r="FD399"/>
          <cell r="FE399">
            <v>5.666666666666667</v>
          </cell>
          <cell r="FF399">
            <v>5.666666666666667</v>
          </cell>
          <cell r="FG399">
            <v>4.333333333333333</v>
          </cell>
          <cell r="FH399">
            <v>0</v>
          </cell>
          <cell r="FI399">
            <v>0</v>
          </cell>
          <cell r="FJ399">
            <v>0</v>
          </cell>
          <cell r="FK399">
            <v>0</v>
          </cell>
          <cell r="FL399">
            <v>0</v>
          </cell>
          <cell r="FM399">
            <v>0</v>
          </cell>
          <cell r="FN399">
            <v>0</v>
          </cell>
          <cell r="FO399">
            <v>0</v>
          </cell>
          <cell r="FP399">
            <v>0</v>
          </cell>
          <cell r="FQ399"/>
          <cell r="FR399"/>
          <cell r="FS399"/>
          <cell r="FT399"/>
          <cell r="FU399"/>
          <cell r="FV399"/>
          <cell r="FW399"/>
          <cell r="FX399"/>
          <cell r="FY399"/>
          <cell r="FZ399"/>
          <cell r="GA399"/>
          <cell r="GB399"/>
          <cell r="GC399">
            <v>5.666666666666667</v>
          </cell>
          <cell r="GD399">
            <v>5.666666666666667</v>
          </cell>
          <cell r="GE399">
            <v>5.666666666666667</v>
          </cell>
          <cell r="GF399">
            <v>0</v>
          </cell>
          <cell r="GG399">
            <v>0</v>
          </cell>
          <cell r="GH399">
            <v>0</v>
          </cell>
          <cell r="GI399">
            <v>0</v>
          </cell>
          <cell r="GJ399">
            <v>0</v>
          </cell>
          <cell r="GK399">
            <v>0</v>
          </cell>
          <cell r="GL399">
            <v>0</v>
          </cell>
          <cell r="GM399">
            <v>0</v>
          </cell>
          <cell r="GN399">
            <v>0</v>
          </cell>
          <cell r="GO399"/>
          <cell r="GP399">
            <v>0</v>
          </cell>
          <cell r="GQ399">
            <v>0</v>
          </cell>
          <cell r="GR399">
            <v>0</v>
          </cell>
          <cell r="GS399"/>
          <cell r="GT399"/>
          <cell r="GU399"/>
          <cell r="GV399"/>
          <cell r="GW399"/>
          <cell r="GX399"/>
          <cell r="GY399"/>
          <cell r="GZ399"/>
          <cell r="HA399"/>
          <cell r="HB399"/>
          <cell r="HC399">
            <v>1</v>
          </cell>
          <cell r="HD399">
            <v>2</v>
          </cell>
          <cell r="HE399">
            <v>4</v>
          </cell>
          <cell r="HF399">
            <v>1</v>
          </cell>
          <cell r="HG399">
            <v>2</v>
          </cell>
          <cell r="HH399">
            <v>2</v>
          </cell>
          <cell r="HI399">
            <v>0</v>
          </cell>
          <cell r="HJ399"/>
          <cell r="HK399"/>
          <cell r="HL399"/>
          <cell r="HM399"/>
          <cell r="HN399"/>
          <cell r="HO399">
            <v>0</v>
          </cell>
          <cell r="HP399">
            <v>0</v>
          </cell>
          <cell r="HQ399">
            <v>0</v>
          </cell>
          <cell r="HR399">
            <v>0</v>
          </cell>
          <cell r="HS399">
            <v>34429</v>
          </cell>
          <cell r="HT399"/>
          <cell r="HU399">
            <v>0</v>
          </cell>
          <cell r="HV399"/>
          <cell r="HW399">
            <v>0</v>
          </cell>
          <cell r="HX399"/>
          <cell r="HY399">
            <v>0</v>
          </cell>
          <cell r="HZ399">
            <v>343969.2</v>
          </cell>
          <cell r="IA399">
            <v>590</v>
          </cell>
          <cell r="IB399">
            <v>644.01</v>
          </cell>
          <cell r="IC399">
            <v>49.166666666666664</v>
          </cell>
          <cell r="ID399">
            <v>64.400999999999996</v>
          </cell>
          <cell r="IE399">
            <v>25.233333333333334</v>
          </cell>
          <cell r="IF399">
            <v>41.433333333333337</v>
          </cell>
          <cell r="IG399">
            <v>29</v>
          </cell>
          <cell r="IH399">
            <v>101</v>
          </cell>
          <cell r="II399">
            <v>43.859999999999992</v>
          </cell>
          <cell r="IJ399"/>
          <cell r="IK399"/>
          <cell r="IL399"/>
          <cell r="IM399">
            <v>100.03666666666668</v>
          </cell>
          <cell r="IN399">
            <v>0</v>
          </cell>
        </row>
        <row r="400">
          <cell r="A400">
            <v>397</v>
          </cell>
          <cell r="B400" t="str">
            <v>Faridabad</v>
          </cell>
          <cell r="C400" t="str">
            <v>HARYANA</v>
          </cell>
          <cell r="D400" t="str">
            <v>North</v>
          </cell>
          <cell r="E400" t="str">
            <v>NIKUNJ UDYOG</v>
          </cell>
          <cell r="F400"/>
          <cell r="G400"/>
          <cell r="H400">
            <v>0.5</v>
          </cell>
          <cell r="I400"/>
          <cell r="J400" t="str">
            <v>Medium</v>
          </cell>
          <cell r="K400">
            <v>1</v>
          </cell>
          <cell r="L400"/>
          <cell r="M400" t="str">
            <v>Rahul Chauhan</v>
          </cell>
          <cell r="N400"/>
          <cell r="O400">
            <v>0</v>
          </cell>
          <cell r="P400">
            <v>4000</v>
          </cell>
          <cell r="Q400">
            <v>0</v>
          </cell>
          <cell r="R400">
            <v>0</v>
          </cell>
          <cell r="S400">
            <v>0</v>
          </cell>
          <cell r="T400">
            <v>0</v>
          </cell>
          <cell r="U400">
            <v>0</v>
          </cell>
          <cell r="V400">
            <v>10</v>
          </cell>
          <cell r="W400">
            <v>0</v>
          </cell>
          <cell r="X400">
            <v>980</v>
          </cell>
          <cell r="Y400">
            <v>0.20779285714285714</v>
          </cell>
          <cell r="Z400">
            <v>0.245</v>
          </cell>
          <cell r="AA400">
            <v>5.0909249999999996E-2</v>
          </cell>
          <cell r="AB400">
            <v>0</v>
          </cell>
          <cell r="AC400">
            <v>9.9649999999999999</v>
          </cell>
          <cell r="AD400">
            <v>38</v>
          </cell>
          <cell r="AE400">
            <v>36.019999999999996</v>
          </cell>
          <cell r="AF400">
            <v>98.5</v>
          </cell>
          <cell r="AG400">
            <v>48.5</v>
          </cell>
          <cell r="AH400">
            <v>48.325000000000003</v>
          </cell>
          <cell r="AI400">
            <v>32</v>
          </cell>
          <cell r="AJ400">
            <v>95.2</v>
          </cell>
          <cell r="AK400">
            <v>119</v>
          </cell>
          <cell r="AL400">
            <v>262.63</v>
          </cell>
          <cell r="AM400">
            <v>116</v>
          </cell>
          <cell r="AN400">
            <v>299.10000000000002</v>
          </cell>
          <cell r="AO400">
            <v>245.3</v>
          </cell>
          <cell r="AP400">
            <v>237.4</v>
          </cell>
          <cell r="AQ400">
            <v>295.87</v>
          </cell>
          <cell r="AR400">
            <v>116.11</v>
          </cell>
          <cell r="AS400">
            <v>125.77</v>
          </cell>
          <cell r="AT400">
            <v>239.03999999999996</v>
          </cell>
          <cell r="AU400">
            <v>187.92</v>
          </cell>
          <cell r="AV400">
            <v>142.85999999999999</v>
          </cell>
          <cell r="AW400">
            <v>147</v>
          </cell>
          <cell r="AX400"/>
          <cell r="AY400"/>
          <cell r="AZ400">
            <v>0</v>
          </cell>
          <cell r="BA400">
            <v>1</v>
          </cell>
          <cell r="BB400">
            <v>0</v>
          </cell>
          <cell r="BC400">
            <v>0</v>
          </cell>
          <cell r="BD400">
            <v>1</v>
          </cell>
          <cell r="BE400">
            <v>0</v>
          </cell>
          <cell r="BF400">
            <v>0</v>
          </cell>
          <cell r="BG400">
            <v>0</v>
          </cell>
          <cell r="BH400">
            <v>0</v>
          </cell>
          <cell r="BI400">
            <v>2</v>
          </cell>
          <cell r="BJ400">
            <v>0</v>
          </cell>
          <cell r="BK400">
            <v>0</v>
          </cell>
          <cell r="BL400">
            <v>0</v>
          </cell>
          <cell r="BM400">
            <v>0</v>
          </cell>
          <cell r="BN400">
            <v>0</v>
          </cell>
          <cell r="BO400">
            <v>0</v>
          </cell>
          <cell r="BP400">
            <v>0</v>
          </cell>
          <cell r="BQ400">
            <v>0</v>
          </cell>
          <cell r="BR400">
            <v>1</v>
          </cell>
          <cell r="BS400">
            <v>1</v>
          </cell>
          <cell r="BT400">
            <v>0</v>
          </cell>
          <cell r="BU400">
            <v>0</v>
          </cell>
          <cell r="BV400"/>
          <cell r="BW400"/>
          <cell r="BX400">
            <v>10</v>
          </cell>
          <cell r="BY400">
            <v>0</v>
          </cell>
          <cell r="BZ400">
            <v>1</v>
          </cell>
          <cell r="CA400">
            <v>2</v>
          </cell>
          <cell r="CB400">
            <v>2</v>
          </cell>
          <cell r="CC400">
            <v>3</v>
          </cell>
          <cell r="CD400">
            <v>3</v>
          </cell>
          <cell r="CE400">
            <v>3</v>
          </cell>
          <cell r="CF400">
            <v>2</v>
          </cell>
          <cell r="CG400">
            <v>3</v>
          </cell>
          <cell r="CH400">
            <v>4</v>
          </cell>
          <cell r="CI400">
            <v>4</v>
          </cell>
          <cell r="CJ400">
            <v>4</v>
          </cell>
          <cell r="CK400">
            <v>4</v>
          </cell>
          <cell r="CL400">
            <v>5</v>
          </cell>
          <cell r="CM400">
            <v>3</v>
          </cell>
          <cell r="CN400">
            <v>4</v>
          </cell>
          <cell r="CO400">
            <v>2</v>
          </cell>
          <cell r="CP400">
            <v>3</v>
          </cell>
          <cell r="CQ400">
            <v>3</v>
          </cell>
          <cell r="CR400">
            <v>5</v>
          </cell>
          <cell r="CS400">
            <v>4</v>
          </cell>
          <cell r="CT400">
            <v>3</v>
          </cell>
          <cell r="CU400"/>
          <cell r="CV400"/>
          <cell r="CW400"/>
          <cell r="CX400"/>
          <cell r="CY400"/>
          <cell r="CZ400"/>
          <cell r="DA400"/>
          <cell r="DB400"/>
          <cell r="DC400"/>
          <cell r="DD400"/>
          <cell r="DE400"/>
          <cell r="DF400"/>
          <cell r="DG400"/>
          <cell r="DH400">
            <v>5</v>
          </cell>
          <cell r="DI400">
            <v>5</v>
          </cell>
          <cell r="DJ400">
            <v>5</v>
          </cell>
          <cell r="DK400">
            <v>5</v>
          </cell>
          <cell r="DL400">
            <v>5</v>
          </cell>
          <cell r="DM400">
            <v>4</v>
          </cell>
          <cell r="DN400">
            <v>5</v>
          </cell>
          <cell r="DO400">
            <v>4</v>
          </cell>
          <cell r="DP400">
            <v>5</v>
          </cell>
          <cell r="DQ400">
            <v>5</v>
          </cell>
          <cell r="DR400">
            <v>5</v>
          </cell>
          <cell r="DS400"/>
          <cell r="DT400"/>
          <cell r="DU400"/>
          <cell r="DV400"/>
          <cell r="DW400"/>
          <cell r="DX400"/>
          <cell r="DY400"/>
          <cell r="DZ400"/>
          <cell r="EA400"/>
          <cell r="EB400"/>
          <cell r="EC400"/>
          <cell r="ED400"/>
          <cell r="EE400"/>
          <cell r="EF400"/>
          <cell r="EG400">
            <v>0</v>
          </cell>
          <cell r="EH400">
            <v>0</v>
          </cell>
          <cell r="EI400">
            <v>0</v>
          </cell>
          <cell r="EJ400">
            <v>0</v>
          </cell>
          <cell r="EK400">
            <v>0</v>
          </cell>
          <cell r="EL400">
            <v>0</v>
          </cell>
          <cell r="EM400">
            <v>0</v>
          </cell>
          <cell r="EN400">
            <v>0</v>
          </cell>
          <cell r="EO400">
            <v>0</v>
          </cell>
          <cell r="EP400">
            <v>0</v>
          </cell>
          <cell r="EQ400">
            <v>0</v>
          </cell>
          <cell r="ER400">
            <v>0</v>
          </cell>
          <cell r="ES400"/>
          <cell r="ET400"/>
          <cell r="EU400"/>
          <cell r="EV400"/>
          <cell r="EW400"/>
          <cell r="EX400"/>
          <cell r="EY400"/>
          <cell r="EZ400"/>
          <cell r="FA400"/>
          <cell r="FB400"/>
          <cell r="FC400"/>
          <cell r="FD400"/>
          <cell r="FE400">
            <v>0</v>
          </cell>
          <cell r="FF400">
            <v>0</v>
          </cell>
          <cell r="FG400">
            <v>0</v>
          </cell>
          <cell r="FH400">
            <v>0</v>
          </cell>
          <cell r="FI400">
            <v>0</v>
          </cell>
          <cell r="FJ400">
            <v>0</v>
          </cell>
          <cell r="FK400">
            <v>0</v>
          </cell>
          <cell r="FL400">
            <v>0</v>
          </cell>
          <cell r="FM400">
            <v>0</v>
          </cell>
          <cell r="FN400">
            <v>0</v>
          </cell>
          <cell r="FO400">
            <v>0</v>
          </cell>
          <cell r="FP400">
            <v>0</v>
          </cell>
          <cell r="FQ400"/>
          <cell r="FR400"/>
          <cell r="FS400"/>
          <cell r="FT400"/>
          <cell r="FU400"/>
          <cell r="FV400"/>
          <cell r="FW400"/>
          <cell r="FX400"/>
          <cell r="FY400"/>
          <cell r="FZ400"/>
          <cell r="GA400"/>
          <cell r="GB400"/>
          <cell r="GC400">
            <v>0</v>
          </cell>
          <cell r="GD400">
            <v>0</v>
          </cell>
          <cell r="GE400">
            <v>0</v>
          </cell>
          <cell r="GF400">
            <v>0</v>
          </cell>
          <cell r="GG400">
            <v>0</v>
          </cell>
          <cell r="GH400">
            <v>0</v>
          </cell>
          <cell r="GI400">
            <v>0</v>
          </cell>
          <cell r="GJ400">
            <v>0</v>
          </cell>
          <cell r="GK400">
            <v>0</v>
          </cell>
          <cell r="GL400">
            <v>0</v>
          </cell>
          <cell r="GM400">
            <v>0</v>
          </cell>
          <cell r="GN400">
            <v>0</v>
          </cell>
          <cell r="GO400"/>
          <cell r="GP400">
            <v>0</v>
          </cell>
          <cell r="GQ400">
            <v>0</v>
          </cell>
          <cell r="GR400">
            <v>2</v>
          </cell>
          <cell r="GS400"/>
          <cell r="GT400"/>
          <cell r="GU400"/>
          <cell r="GV400"/>
          <cell r="GW400"/>
          <cell r="GX400"/>
          <cell r="GY400"/>
          <cell r="GZ400"/>
          <cell r="HA400"/>
          <cell r="HB400"/>
          <cell r="HC400">
            <v>2</v>
          </cell>
          <cell r="HD400">
            <v>1</v>
          </cell>
          <cell r="HE400">
            <v>3</v>
          </cell>
          <cell r="HF400">
            <v>0</v>
          </cell>
          <cell r="HG400">
            <v>0</v>
          </cell>
          <cell r="HH400">
            <v>2</v>
          </cell>
          <cell r="HI400">
            <v>2</v>
          </cell>
          <cell r="HJ400"/>
          <cell r="HK400"/>
          <cell r="HL400"/>
          <cell r="HM400"/>
          <cell r="HN400"/>
          <cell r="HO400">
            <v>0</v>
          </cell>
          <cell r="HP400">
            <v>0</v>
          </cell>
          <cell r="HQ400">
            <v>0</v>
          </cell>
          <cell r="HR400">
            <v>0</v>
          </cell>
          <cell r="HS400">
            <v>0</v>
          </cell>
          <cell r="HT400"/>
          <cell r="HU400">
            <v>0</v>
          </cell>
          <cell r="HV400"/>
          <cell r="HW400">
            <v>0</v>
          </cell>
          <cell r="HX400"/>
          <cell r="HY400">
            <v>0</v>
          </cell>
          <cell r="HZ400">
            <v>0</v>
          </cell>
          <cell r="IA400">
            <v>904.14</v>
          </cell>
          <cell r="IB400">
            <v>2036.37</v>
          </cell>
          <cell r="IC400">
            <v>75.344999999999999</v>
          </cell>
          <cell r="ID400">
            <v>203.637</v>
          </cell>
          <cell r="IE400">
            <v>15.988333333333335</v>
          </cell>
          <cell r="IF400">
            <v>61.006666666666661</v>
          </cell>
          <cell r="IG400">
            <v>58.508333333333333</v>
          </cell>
          <cell r="IH400">
            <v>165.87666666666667</v>
          </cell>
          <cell r="II400">
            <v>260.60000000000002</v>
          </cell>
          <cell r="IJ400"/>
          <cell r="IK400"/>
          <cell r="IL400"/>
          <cell r="IM400">
            <v>159.26</v>
          </cell>
          <cell r="IN400">
            <v>0</v>
          </cell>
        </row>
        <row r="401">
          <cell r="A401">
            <v>398</v>
          </cell>
          <cell r="B401" t="str">
            <v>Kurukshetra</v>
          </cell>
          <cell r="C401" t="str">
            <v>HARYANA</v>
          </cell>
          <cell r="D401" t="str">
            <v>North</v>
          </cell>
          <cell r="E401" t="str">
            <v>RAMDOOT UDHYOG PRIVATE LIMITED</v>
          </cell>
          <cell r="F401"/>
          <cell r="G401"/>
          <cell r="H401">
            <v>0.5</v>
          </cell>
          <cell r="I401"/>
          <cell r="J401" t="str">
            <v>Medium</v>
          </cell>
          <cell r="K401">
            <v>1</v>
          </cell>
          <cell r="L401"/>
          <cell r="M401" t="str">
            <v>Sushant Abrol</v>
          </cell>
          <cell r="N401" t="str">
            <v>Naseem Makkar</v>
          </cell>
          <cell r="O401">
            <v>0</v>
          </cell>
          <cell r="P401">
            <v>3000</v>
          </cell>
          <cell r="Q401">
            <v>0</v>
          </cell>
          <cell r="R401">
            <v>0</v>
          </cell>
          <cell r="S401">
            <v>0</v>
          </cell>
          <cell r="T401">
            <v>0</v>
          </cell>
          <cell r="U401">
            <v>0</v>
          </cell>
          <cell r="V401">
            <v>10</v>
          </cell>
          <cell r="W401">
            <v>0</v>
          </cell>
          <cell r="X401">
            <v>460</v>
          </cell>
          <cell r="Y401">
            <v>0.44879347826086957</v>
          </cell>
          <cell r="Z401">
            <v>0.15333333333333332</v>
          </cell>
          <cell r="AA401">
            <v>6.8815000000000001E-2</v>
          </cell>
          <cell r="AB401">
            <v>123</v>
          </cell>
          <cell r="AC401">
            <v>123.56</v>
          </cell>
          <cell r="AD401">
            <v>550</v>
          </cell>
          <cell r="AE401">
            <v>136.01</v>
          </cell>
          <cell r="AF401">
            <v>171.79</v>
          </cell>
          <cell r="AG401">
            <v>244.35999999999999</v>
          </cell>
          <cell r="AH401">
            <v>191.32</v>
          </cell>
          <cell r="AI401">
            <v>169.98000000000002</v>
          </cell>
          <cell r="AJ401">
            <v>213.78</v>
          </cell>
          <cell r="AK401">
            <v>228.61</v>
          </cell>
          <cell r="AL401">
            <v>0</v>
          </cell>
          <cell r="AM401">
            <v>346.84</v>
          </cell>
          <cell r="AN401">
            <v>80.259999999999991</v>
          </cell>
          <cell r="AO401">
            <v>61.01</v>
          </cell>
          <cell r="AP401">
            <v>586</v>
          </cell>
          <cell r="AQ401">
            <v>87.53</v>
          </cell>
          <cell r="AR401">
            <v>25.509999999999998</v>
          </cell>
          <cell r="AS401">
            <v>29.28</v>
          </cell>
          <cell r="AT401">
            <v>166</v>
          </cell>
          <cell r="AU401">
            <v>543.42999999999995</v>
          </cell>
          <cell r="AV401">
            <v>234.43</v>
          </cell>
          <cell r="AW401">
            <v>251</v>
          </cell>
          <cell r="AX401"/>
          <cell r="AY401"/>
          <cell r="AZ401">
            <v>1</v>
          </cell>
          <cell r="BA401">
            <v>0</v>
          </cell>
          <cell r="BB401">
            <v>1</v>
          </cell>
          <cell r="BC401">
            <v>0</v>
          </cell>
          <cell r="BD401">
            <v>1</v>
          </cell>
          <cell r="BE401">
            <v>0</v>
          </cell>
          <cell r="BF401">
            <v>0</v>
          </cell>
          <cell r="BG401">
            <v>0</v>
          </cell>
          <cell r="BH401">
            <v>0</v>
          </cell>
          <cell r="BI401">
            <v>0</v>
          </cell>
          <cell r="BJ401">
            <v>0</v>
          </cell>
          <cell r="BK401">
            <v>1</v>
          </cell>
          <cell r="BL401">
            <v>0</v>
          </cell>
          <cell r="BM401">
            <v>0</v>
          </cell>
          <cell r="BN401">
            <v>1</v>
          </cell>
          <cell r="BO401">
            <v>0</v>
          </cell>
          <cell r="BP401">
            <v>1</v>
          </cell>
          <cell r="BQ401">
            <v>0</v>
          </cell>
          <cell r="BR401">
            <v>0</v>
          </cell>
          <cell r="BS401">
            <v>0</v>
          </cell>
          <cell r="BT401">
            <v>0</v>
          </cell>
          <cell r="BU401">
            <v>0</v>
          </cell>
          <cell r="BV401"/>
          <cell r="BW401"/>
          <cell r="BX401">
            <v>10</v>
          </cell>
          <cell r="BY401">
            <v>3</v>
          </cell>
          <cell r="BZ401">
            <v>2</v>
          </cell>
          <cell r="CA401">
            <v>4</v>
          </cell>
          <cell r="CB401">
            <v>3</v>
          </cell>
          <cell r="CC401">
            <v>5</v>
          </cell>
          <cell r="CD401">
            <v>4</v>
          </cell>
          <cell r="CE401">
            <v>3</v>
          </cell>
          <cell r="CF401">
            <v>3</v>
          </cell>
          <cell r="CG401">
            <v>2</v>
          </cell>
          <cell r="CH401">
            <v>3</v>
          </cell>
          <cell r="CI401">
            <v>0</v>
          </cell>
          <cell r="CJ401">
            <v>3</v>
          </cell>
          <cell r="CK401">
            <v>3</v>
          </cell>
          <cell r="CL401">
            <v>3</v>
          </cell>
          <cell r="CM401">
            <v>3</v>
          </cell>
          <cell r="CN401">
            <v>1</v>
          </cell>
          <cell r="CO401">
            <v>2</v>
          </cell>
          <cell r="CP401">
            <v>1</v>
          </cell>
          <cell r="CQ401">
            <v>1</v>
          </cell>
          <cell r="CR401">
            <v>3</v>
          </cell>
          <cell r="CS401">
            <v>3</v>
          </cell>
          <cell r="CT401">
            <v>2</v>
          </cell>
          <cell r="CU401"/>
          <cell r="CV401"/>
          <cell r="CW401"/>
          <cell r="CX401"/>
          <cell r="CY401"/>
          <cell r="CZ401"/>
          <cell r="DA401"/>
          <cell r="DB401"/>
          <cell r="DC401"/>
          <cell r="DD401"/>
          <cell r="DE401"/>
          <cell r="DF401"/>
          <cell r="DG401"/>
          <cell r="DH401">
            <v>5</v>
          </cell>
          <cell r="DI401">
            <v>4</v>
          </cell>
          <cell r="DJ401">
            <v>4</v>
          </cell>
          <cell r="DK401">
            <v>5</v>
          </cell>
          <cell r="DL401">
            <v>5</v>
          </cell>
          <cell r="DM401">
            <v>5</v>
          </cell>
          <cell r="DN401">
            <v>3</v>
          </cell>
          <cell r="DO401">
            <v>4</v>
          </cell>
          <cell r="DP401">
            <v>3</v>
          </cell>
          <cell r="DQ401">
            <v>4</v>
          </cell>
          <cell r="DR401">
            <v>4</v>
          </cell>
          <cell r="DS401"/>
          <cell r="DT401"/>
          <cell r="DU401"/>
          <cell r="DV401"/>
          <cell r="DW401"/>
          <cell r="DX401"/>
          <cell r="DY401"/>
          <cell r="DZ401"/>
          <cell r="EA401"/>
          <cell r="EB401"/>
          <cell r="EC401"/>
          <cell r="ED401"/>
          <cell r="EE401"/>
          <cell r="EF401"/>
          <cell r="EG401">
            <v>0</v>
          </cell>
          <cell r="EH401">
            <v>0</v>
          </cell>
          <cell r="EI401">
            <v>0</v>
          </cell>
          <cell r="EJ401">
            <v>0</v>
          </cell>
          <cell r="EK401">
            <v>0</v>
          </cell>
          <cell r="EL401">
            <v>0</v>
          </cell>
          <cell r="EM401">
            <v>0</v>
          </cell>
          <cell r="EN401">
            <v>0</v>
          </cell>
          <cell r="EO401">
            <v>0</v>
          </cell>
          <cell r="EP401">
            <v>0</v>
          </cell>
          <cell r="EQ401">
            <v>0</v>
          </cell>
          <cell r="ER401">
            <v>0</v>
          </cell>
          <cell r="ES401"/>
          <cell r="ET401"/>
          <cell r="EU401"/>
          <cell r="EV401"/>
          <cell r="EW401"/>
          <cell r="EX401"/>
          <cell r="EY401"/>
          <cell r="EZ401"/>
          <cell r="FA401"/>
          <cell r="FB401"/>
          <cell r="FC401"/>
          <cell r="FD401"/>
          <cell r="FE401">
            <v>0</v>
          </cell>
          <cell r="FF401">
            <v>0</v>
          </cell>
          <cell r="FG401">
            <v>0</v>
          </cell>
          <cell r="FH401">
            <v>0</v>
          </cell>
          <cell r="FI401">
            <v>0</v>
          </cell>
          <cell r="FJ401">
            <v>0</v>
          </cell>
          <cell r="FK401">
            <v>0</v>
          </cell>
          <cell r="FL401">
            <v>0</v>
          </cell>
          <cell r="FM401">
            <v>0</v>
          </cell>
          <cell r="FN401">
            <v>0</v>
          </cell>
          <cell r="FO401">
            <v>0</v>
          </cell>
          <cell r="FP401">
            <v>0</v>
          </cell>
          <cell r="FQ401"/>
          <cell r="FR401"/>
          <cell r="FS401"/>
          <cell r="FT401"/>
          <cell r="FU401"/>
          <cell r="FV401"/>
          <cell r="FW401"/>
          <cell r="FX401"/>
          <cell r="FY401"/>
          <cell r="FZ401"/>
          <cell r="GA401"/>
          <cell r="GB401"/>
          <cell r="GC401">
            <v>0</v>
          </cell>
          <cell r="GD401">
            <v>0</v>
          </cell>
          <cell r="GE401">
            <v>0</v>
          </cell>
          <cell r="GF401">
            <v>0</v>
          </cell>
          <cell r="GG401">
            <v>0</v>
          </cell>
          <cell r="GH401">
            <v>0</v>
          </cell>
          <cell r="GI401">
            <v>0</v>
          </cell>
          <cell r="GJ401">
            <v>0</v>
          </cell>
          <cell r="GK401">
            <v>0</v>
          </cell>
          <cell r="GL401">
            <v>0</v>
          </cell>
          <cell r="GM401">
            <v>0</v>
          </cell>
          <cell r="GN401">
            <v>0</v>
          </cell>
          <cell r="GO401"/>
          <cell r="GP401">
            <v>0</v>
          </cell>
          <cell r="GQ401">
            <v>0</v>
          </cell>
          <cell r="GR401">
            <v>1</v>
          </cell>
          <cell r="GS401"/>
          <cell r="GT401"/>
          <cell r="GU401"/>
          <cell r="GV401"/>
          <cell r="GW401"/>
          <cell r="GX401"/>
          <cell r="GY401"/>
          <cell r="GZ401"/>
          <cell r="HA401"/>
          <cell r="HB401"/>
          <cell r="HC401">
            <v>0</v>
          </cell>
          <cell r="HD401">
            <v>1</v>
          </cell>
          <cell r="HE401">
            <v>0</v>
          </cell>
          <cell r="HF401">
            <v>1</v>
          </cell>
          <cell r="HG401">
            <v>0</v>
          </cell>
          <cell r="HH401">
            <v>1</v>
          </cell>
          <cell r="HI401">
            <v>3</v>
          </cell>
          <cell r="HJ401"/>
          <cell r="HK401"/>
          <cell r="HL401"/>
          <cell r="HM401"/>
          <cell r="HN401"/>
          <cell r="HO401">
            <v>0</v>
          </cell>
          <cell r="HP401">
            <v>0</v>
          </cell>
          <cell r="HQ401">
            <v>0</v>
          </cell>
          <cell r="HR401">
            <v>0</v>
          </cell>
          <cell r="HS401">
            <v>0</v>
          </cell>
          <cell r="HT401"/>
          <cell r="HU401">
            <v>0</v>
          </cell>
          <cell r="HV401"/>
          <cell r="HW401">
            <v>0</v>
          </cell>
          <cell r="HX401"/>
          <cell r="HY401">
            <v>0</v>
          </cell>
          <cell r="HZ401">
            <v>0</v>
          </cell>
          <cell r="IA401">
            <v>2499.25</v>
          </cell>
          <cell r="IB401">
            <v>2064.4499999999998</v>
          </cell>
          <cell r="IC401">
            <v>208.27083333333334</v>
          </cell>
          <cell r="ID401">
            <v>206.44499999999999</v>
          </cell>
          <cell r="IE401">
            <v>265.52</v>
          </cell>
          <cell r="IF401">
            <v>184.05333333333331</v>
          </cell>
          <cell r="IG401">
            <v>191.69333333333336</v>
          </cell>
          <cell r="IH401">
            <v>191.81666666666669</v>
          </cell>
          <cell r="II401">
            <v>242.42333333333332</v>
          </cell>
          <cell r="IJ401"/>
          <cell r="IK401"/>
          <cell r="IL401"/>
          <cell r="IM401">
            <v>342.95333333333332</v>
          </cell>
          <cell r="IN401">
            <v>0</v>
          </cell>
        </row>
        <row r="402">
          <cell r="A402">
            <v>399</v>
          </cell>
          <cell r="B402" t="str">
            <v>Yamunanagar</v>
          </cell>
          <cell r="C402" t="str">
            <v>HARYANA</v>
          </cell>
          <cell r="D402" t="str">
            <v>North</v>
          </cell>
          <cell r="E402" t="str">
            <v>RAMDOOT UDHYOG PRIVATE LIMITED</v>
          </cell>
          <cell r="F402"/>
          <cell r="G402"/>
          <cell r="H402">
            <v>0.5</v>
          </cell>
          <cell r="I402"/>
          <cell r="J402" t="str">
            <v>Medium</v>
          </cell>
          <cell r="K402">
            <v>1</v>
          </cell>
          <cell r="L402"/>
          <cell r="M402" t="str">
            <v>Sushant Abrol</v>
          </cell>
          <cell r="N402"/>
          <cell r="O402">
            <v>0</v>
          </cell>
          <cell r="P402">
            <v>2800</v>
          </cell>
          <cell r="Q402">
            <v>0</v>
          </cell>
          <cell r="R402">
            <v>0</v>
          </cell>
          <cell r="S402">
            <v>0</v>
          </cell>
          <cell r="T402">
            <v>0</v>
          </cell>
          <cell r="U402">
            <v>0</v>
          </cell>
          <cell r="V402">
            <v>7</v>
          </cell>
          <cell r="W402">
            <v>0</v>
          </cell>
          <cell r="X402">
            <v>100</v>
          </cell>
          <cell r="Y402">
            <v>0.59562999999999999</v>
          </cell>
          <cell r="Z402">
            <v>3.5714285714285712E-2</v>
          </cell>
          <cell r="AA402">
            <v>2.12725E-2</v>
          </cell>
          <cell r="AB402">
            <v>10</v>
          </cell>
          <cell r="AC402">
            <v>0</v>
          </cell>
          <cell r="AD402">
            <v>0</v>
          </cell>
          <cell r="AE402">
            <v>262.38</v>
          </cell>
          <cell r="AF402">
            <v>38.58</v>
          </cell>
          <cell r="AG402">
            <v>66.510000000000005</v>
          </cell>
          <cell r="AH402">
            <v>54.01</v>
          </cell>
          <cell r="AI402">
            <v>60.01</v>
          </cell>
          <cell r="AJ402">
            <v>57.84</v>
          </cell>
          <cell r="AK402">
            <v>11.91</v>
          </cell>
          <cell r="AL402">
            <v>12</v>
          </cell>
          <cell r="AM402">
            <v>0</v>
          </cell>
          <cell r="AN402">
            <v>24.34</v>
          </cell>
          <cell r="AO402">
            <v>22</v>
          </cell>
          <cell r="AP402">
            <v>22</v>
          </cell>
          <cell r="AQ402">
            <v>36.04</v>
          </cell>
          <cell r="AR402">
            <v>24</v>
          </cell>
          <cell r="AS402">
            <v>45.07</v>
          </cell>
          <cell r="AT402">
            <v>23.78</v>
          </cell>
          <cell r="AU402">
            <v>60.7</v>
          </cell>
          <cell r="AV402">
            <v>238.7</v>
          </cell>
          <cell r="AW402">
            <v>99</v>
          </cell>
          <cell r="AX402"/>
          <cell r="AY402"/>
          <cell r="AZ402">
            <v>0</v>
          </cell>
          <cell r="BA402">
            <v>0</v>
          </cell>
          <cell r="BB402">
            <v>0</v>
          </cell>
          <cell r="BC402">
            <v>1</v>
          </cell>
          <cell r="BD402">
            <v>0</v>
          </cell>
          <cell r="BE402">
            <v>0</v>
          </cell>
          <cell r="BF402">
            <v>0</v>
          </cell>
          <cell r="BG402">
            <v>0</v>
          </cell>
          <cell r="BH402">
            <v>1</v>
          </cell>
          <cell r="BI402">
            <v>0</v>
          </cell>
          <cell r="BJ402">
            <v>1</v>
          </cell>
          <cell r="BK402">
            <v>0</v>
          </cell>
          <cell r="BL402">
            <v>1</v>
          </cell>
          <cell r="BM402">
            <v>0</v>
          </cell>
          <cell r="BN402">
            <v>0</v>
          </cell>
          <cell r="BO402">
            <v>1</v>
          </cell>
          <cell r="BP402">
            <v>0</v>
          </cell>
          <cell r="BQ402">
            <v>0</v>
          </cell>
          <cell r="BR402">
            <v>0</v>
          </cell>
          <cell r="BS402">
            <v>1</v>
          </cell>
          <cell r="BT402">
            <v>0</v>
          </cell>
          <cell r="BU402">
            <v>0</v>
          </cell>
          <cell r="BV402"/>
          <cell r="BW402"/>
          <cell r="BX402">
            <v>7</v>
          </cell>
          <cell r="BY402">
            <v>1</v>
          </cell>
          <cell r="BZ402">
            <v>0</v>
          </cell>
          <cell r="CA402">
            <v>0</v>
          </cell>
          <cell r="CB402">
            <v>1</v>
          </cell>
          <cell r="CC402">
            <v>1</v>
          </cell>
          <cell r="CD402">
            <v>1</v>
          </cell>
          <cell r="CE402">
            <v>1</v>
          </cell>
          <cell r="CF402">
            <v>1</v>
          </cell>
          <cell r="CG402">
            <v>2</v>
          </cell>
          <cell r="CH402">
            <v>1</v>
          </cell>
          <cell r="CI402">
            <v>1</v>
          </cell>
          <cell r="CJ402">
            <v>0</v>
          </cell>
          <cell r="CK402">
            <v>2</v>
          </cell>
          <cell r="CL402">
            <v>1</v>
          </cell>
          <cell r="CM402">
            <v>1</v>
          </cell>
          <cell r="CN402">
            <v>2</v>
          </cell>
          <cell r="CO402">
            <v>1</v>
          </cell>
          <cell r="CP402">
            <v>1</v>
          </cell>
          <cell r="CQ402">
            <v>1</v>
          </cell>
          <cell r="CR402">
            <v>1</v>
          </cell>
          <cell r="CS402">
            <v>1</v>
          </cell>
          <cell r="CT402">
            <v>1</v>
          </cell>
          <cell r="CU402"/>
          <cell r="CV402"/>
          <cell r="CW402"/>
          <cell r="CX402"/>
          <cell r="CY402"/>
          <cell r="CZ402"/>
          <cell r="DA402"/>
          <cell r="DB402"/>
          <cell r="DC402"/>
          <cell r="DD402"/>
          <cell r="DE402"/>
          <cell r="DF402"/>
          <cell r="DG402"/>
          <cell r="DH402">
            <v>2</v>
          </cell>
          <cell r="DI402">
            <v>2</v>
          </cell>
          <cell r="DJ402">
            <v>2</v>
          </cell>
          <cell r="DK402">
            <v>2</v>
          </cell>
          <cell r="DL402">
            <v>2</v>
          </cell>
          <cell r="DM402">
            <v>2</v>
          </cell>
          <cell r="DN402">
            <v>2</v>
          </cell>
          <cell r="DO402">
            <v>1</v>
          </cell>
          <cell r="DP402">
            <v>2</v>
          </cell>
          <cell r="DQ402">
            <v>2</v>
          </cell>
          <cell r="DR402">
            <v>1</v>
          </cell>
          <cell r="DS402"/>
          <cell r="DT402"/>
          <cell r="DU402"/>
          <cell r="DV402"/>
          <cell r="DW402"/>
          <cell r="DX402"/>
          <cell r="DY402"/>
          <cell r="DZ402"/>
          <cell r="EA402"/>
          <cell r="EB402"/>
          <cell r="EC402"/>
          <cell r="ED402"/>
          <cell r="EE402"/>
          <cell r="EF402"/>
          <cell r="EG402">
            <v>0</v>
          </cell>
          <cell r="EH402">
            <v>0</v>
          </cell>
          <cell r="EI402">
            <v>0</v>
          </cell>
          <cell r="EJ402">
            <v>0</v>
          </cell>
          <cell r="EK402">
            <v>0</v>
          </cell>
          <cell r="EL402">
            <v>0</v>
          </cell>
          <cell r="EM402">
            <v>0</v>
          </cell>
          <cell r="EN402">
            <v>0</v>
          </cell>
          <cell r="EO402">
            <v>0</v>
          </cell>
          <cell r="EP402">
            <v>0</v>
          </cell>
          <cell r="EQ402">
            <v>0</v>
          </cell>
          <cell r="ER402">
            <v>0</v>
          </cell>
          <cell r="ES402"/>
          <cell r="ET402"/>
          <cell r="EU402"/>
          <cell r="EV402"/>
          <cell r="EW402"/>
          <cell r="EX402"/>
          <cell r="EY402"/>
          <cell r="EZ402"/>
          <cell r="FA402"/>
          <cell r="FB402"/>
          <cell r="FC402"/>
          <cell r="FD402"/>
          <cell r="FE402">
            <v>0</v>
          </cell>
          <cell r="FF402">
            <v>0</v>
          </cell>
          <cell r="FG402">
            <v>0</v>
          </cell>
          <cell r="FH402">
            <v>0</v>
          </cell>
          <cell r="FI402">
            <v>0</v>
          </cell>
          <cell r="FJ402">
            <v>0</v>
          </cell>
          <cell r="FK402">
            <v>0</v>
          </cell>
          <cell r="FL402">
            <v>0</v>
          </cell>
          <cell r="FM402">
            <v>0</v>
          </cell>
          <cell r="FN402">
            <v>0</v>
          </cell>
          <cell r="FO402">
            <v>0</v>
          </cell>
          <cell r="FP402">
            <v>0</v>
          </cell>
          <cell r="FQ402"/>
          <cell r="FR402"/>
          <cell r="FS402"/>
          <cell r="FT402"/>
          <cell r="FU402"/>
          <cell r="FV402"/>
          <cell r="FW402"/>
          <cell r="FX402"/>
          <cell r="FY402"/>
          <cell r="FZ402"/>
          <cell r="GA402"/>
          <cell r="GB402"/>
          <cell r="GC402">
            <v>0</v>
          </cell>
          <cell r="GD402">
            <v>0</v>
          </cell>
          <cell r="GE402">
            <v>0</v>
          </cell>
          <cell r="GF402">
            <v>0</v>
          </cell>
          <cell r="GG402">
            <v>0</v>
          </cell>
          <cell r="GH402">
            <v>0</v>
          </cell>
          <cell r="GI402">
            <v>0</v>
          </cell>
          <cell r="GJ402">
            <v>0</v>
          </cell>
          <cell r="GK402">
            <v>0</v>
          </cell>
          <cell r="GL402">
            <v>0</v>
          </cell>
          <cell r="GM402">
            <v>0</v>
          </cell>
          <cell r="GN402">
            <v>0</v>
          </cell>
          <cell r="GO402"/>
          <cell r="GP402">
            <v>0</v>
          </cell>
          <cell r="GQ402">
            <v>1</v>
          </cell>
          <cell r="GR402">
            <v>7</v>
          </cell>
          <cell r="GS402"/>
          <cell r="GT402"/>
          <cell r="GU402"/>
          <cell r="GV402"/>
          <cell r="GW402"/>
          <cell r="GX402"/>
          <cell r="GY402"/>
          <cell r="GZ402"/>
          <cell r="HA402"/>
          <cell r="HB402"/>
          <cell r="HC402">
            <v>0</v>
          </cell>
          <cell r="HD402">
            <v>1</v>
          </cell>
          <cell r="HE402">
            <v>2</v>
          </cell>
          <cell r="HF402">
            <v>2</v>
          </cell>
          <cell r="HG402">
            <v>1</v>
          </cell>
          <cell r="HH402">
            <v>3</v>
          </cell>
          <cell r="HI402">
            <v>1</v>
          </cell>
          <cell r="HJ402"/>
          <cell r="HK402"/>
          <cell r="HL402"/>
          <cell r="HM402"/>
          <cell r="HN402"/>
          <cell r="HO402">
            <v>0</v>
          </cell>
          <cell r="HP402">
            <v>0</v>
          </cell>
          <cell r="HQ402">
            <v>0</v>
          </cell>
          <cell r="HR402">
            <v>0</v>
          </cell>
          <cell r="HS402">
            <v>0</v>
          </cell>
          <cell r="HT402"/>
          <cell r="HU402">
            <v>0</v>
          </cell>
          <cell r="HV402"/>
          <cell r="HW402">
            <v>0</v>
          </cell>
          <cell r="HX402"/>
          <cell r="HY402">
            <v>0</v>
          </cell>
          <cell r="HZ402">
            <v>0</v>
          </cell>
          <cell r="IA402">
            <v>573.2399999999999</v>
          </cell>
          <cell r="IB402">
            <v>595.63</v>
          </cell>
          <cell r="IC402">
            <v>47.769999999999989</v>
          </cell>
          <cell r="ID402">
            <v>59.563000000000002</v>
          </cell>
          <cell r="IE402">
            <v>3.3333333333333335</v>
          </cell>
          <cell r="IF402">
            <v>122.49</v>
          </cell>
          <cell r="IG402">
            <v>57.286666666666669</v>
          </cell>
          <cell r="IH402">
            <v>7.97</v>
          </cell>
          <cell r="II402">
            <v>22.78</v>
          </cell>
          <cell r="IJ402"/>
          <cell r="IK402"/>
          <cell r="IL402"/>
          <cell r="IM402">
            <v>132.79999999999998</v>
          </cell>
          <cell r="IN402">
            <v>0</v>
          </cell>
        </row>
        <row r="403">
          <cell r="A403">
            <v>400</v>
          </cell>
          <cell r="B403" t="str">
            <v>Bhiwani</v>
          </cell>
          <cell r="C403" t="str">
            <v>HARYANA</v>
          </cell>
          <cell r="D403" t="str">
            <v>North</v>
          </cell>
          <cell r="E403" t="str">
            <v>PAL CEMENT AND STEEL PVT. LTD.</v>
          </cell>
          <cell r="F403"/>
          <cell r="G403"/>
          <cell r="H403">
            <v>0.5</v>
          </cell>
          <cell r="I403"/>
          <cell r="J403" t="str">
            <v>Medium</v>
          </cell>
          <cell r="K403">
            <v>1</v>
          </cell>
          <cell r="L403"/>
          <cell r="M403" t="str">
            <v>Vikram Nain</v>
          </cell>
          <cell r="N403" t="str">
            <v>Varun Arora</v>
          </cell>
          <cell r="O403">
            <v>0</v>
          </cell>
          <cell r="P403">
            <v>2000</v>
          </cell>
          <cell r="Q403">
            <v>0</v>
          </cell>
          <cell r="R403">
            <v>0</v>
          </cell>
          <cell r="S403">
            <v>0</v>
          </cell>
          <cell r="T403">
            <v>0</v>
          </cell>
          <cell r="U403">
            <v>0</v>
          </cell>
          <cell r="V403">
            <v>13</v>
          </cell>
          <cell r="W403">
            <v>0</v>
          </cell>
          <cell r="X403">
            <v>245</v>
          </cell>
          <cell r="Y403">
            <v>0.33188979591836731</v>
          </cell>
          <cell r="Z403">
            <v>0.1225</v>
          </cell>
          <cell r="AA403">
            <v>4.0656499999999998E-2</v>
          </cell>
          <cell r="AB403">
            <v>12</v>
          </cell>
          <cell r="AC403">
            <v>13.06</v>
          </cell>
          <cell r="AD403">
            <v>0</v>
          </cell>
          <cell r="AE403">
            <v>50.01</v>
          </cell>
          <cell r="AF403">
            <v>50.8</v>
          </cell>
          <cell r="AG403">
            <v>0</v>
          </cell>
          <cell r="AH403">
            <v>111</v>
          </cell>
          <cell r="AI403">
            <v>135</v>
          </cell>
          <cell r="AJ403">
            <v>35</v>
          </cell>
          <cell r="AK403">
            <v>104</v>
          </cell>
          <cell r="AL403">
            <v>190</v>
          </cell>
          <cell r="AM403">
            <v>227.5</v>
          </cell>
          <cell r="AN403">
            <v>53</v>
          </cell>
          <cell r="AO403">
            <v>157</v>
          </cell>
          <cell r="AP403">
            <v>85.26</v>
          </cell>
          <cell r="AQ403">
            <v>58.15</v>
          </cell>
          <cell r="AR403">
            <v>27.05</v>
          </cell>
          <cell r="AS403">
            <v>30.05</v>
          </cell>
          <cell r="AT403">
            <v>25.08</v>
          </cell>
          <cell r="AU403">
            <v>51.849999999999994</v>
          </cell>
          <cell r="AV403">
            <v>201.69</v>
          </cell>
          <cell r="AW403">
            <v>124</v>
          </cell>
          <cell r="AX403"/>
          <cell r="AY403"/>
          <cell r="AZ403">
            <v>1</v>
          </cell>
          <cell r="BA403">
            <v>0</v>
          </cell>
          <cell r="BB403">
            <v>0</v>
          </cell>
          <cell r="BC403">
            <v>1</v>
          </cell>
          <cell r="BD403">
            <v>1</v>
          </cell>
          <cell r="BE403">
            <v>0</v>
          </cell>
          <cell r="BF403">
            <v>2</v>
          </cell>
          <cell r="BG403">
            <v>1</v>
          </cell>
          <cell r="BH403">
            <v>0</v>
          </cell>
          <cell r="BI403">
            <v>0</v>
          </cell>
          <cell r="BJ403">
            <v>0</v>
          </cell>
          <cell r="BK403">
            <v>0</v>
          </cell>
          <cell r="BL403">
            <v>0</v>
          </cell>
          <cell r="BM403">
            <v>1</v>
          </cell>
          <cell r="BN403">
            <v>0</v>
          </cell>
          <cell r="BO403">
            <v>2</v>
          </cell>
          <cell r="BP403">
            <v>0</v>
          </cell>
          <cell r="BQ403">
            <v>0</v>
          </cell>
          <cell r="BR403">
            <v>1</v>
          </cell>
          <cell r="BS403">
            <v>1</v>
          </cell>
          <cell r="BT403">
            <v>0</v>
          </cell>
          <cell r="BU403">
            <v>0</v>
          </cell>
          <cell r="BV403"/>
          <cell r="BW403"/>
          <cell r="BX403">
            <v>13</v>
          </cell>
          <cell r="BY403">
            <v>1</v>
          </cell>
          <cell r="BZ403">
            <v>2</v>
          </cell>
          <cell r="CA403">
            <v>0</v>
          </cell>
          <cell r="CB403">
            <v>1</v>
          </cell>
          <cell r="CC403">
            <v>1</v>
          </cell>
          <cell r="CD403">
            <v>0</v>
          </cell>
          <cell r="CE403">
            <v>2</v>
          </cell>
          <cell r="CF403">
            <v>2</v>
          </cell>
          <cell r="CG403">
            <v>1</v>
          </cell>
          <cell r="CH403">
            <v>2</v>
          </cell>
          <cell r="CI403">
            <v>2</v>
          </cell>
          <cell r="CJ403">
            <v>3</v>
          </cell>
          <cell r="CK403">
            <v>1</v>
          </cell>
          <cell r="CL403">
            <v>3</v>
          </cell>
          <cell r="CM403">
            <v>3</v>
          </cell>
          <cell r="CN403">
            <v>4</v>
          </cell>
          <cell r="CO403">
            <v>5</v>
          </cell>
          <cell r="CP403">
            <v>5</v>
          </cell>
          <cell r="CQ403">
            <v>2</v>
          </cell>
          <cell r="CR403">
            <v>3</v>
          </cell>
          <cell r="CS403">
            <v>4</v>
          </cell>
          <cell r="CT403">
            <v>2</v>
          </cell>
          <cell r="CU403"/>
          <cell r="CV403"/>
          <cell r="CW403"/>
          <cell r="CX403"/>
          <cell r="CY403"/>
          <cell r="CZ403"/>
          <cell r="DA403"/>
          <cell r="DB403"/>
          <cell r="DC403"/>
          <cell r="DD403"/>
          <cell r="DE403"/>
          <cell r="DF403"/>
          <cell r="DG403"/>
          <cell r="DH403">
            <v>3</v>
          </cell>
          <cell r="DI403">
            <v>3</v>
          </cell>
          <cell r="DJ403">
            <v>4</v>
          </cell>
          <cell r="DK403">
            <v>3</v>
          </cell>
          <cell r="DL403">
            <v>5</v>
          </cell>
          <cell r="DM403">
            <v>5</v>
          </cell>
          <cell r="DN403">
            <v>5</v>
          </cell>
          <cell r="DO403">
            <v>6</v>
          </cell>
          <cell r="DP403">
            <v>7</v>
          </cell>
          <cell r="DQ403">
            <v>5</v>
          </cell>
          <cell r="DR403">
            <v>4</v>
          </cell>
          <cell r="DS403"/>
          <cell r="DT403"/>
          <cell r="DU403"/>
          <cell r="DV403"/>
          <cell r="DW403"/>
          <cell r="DX403"/>
          <cell r="DY403"/>
          <cell r="DZ403"/>
          <cell r="EA403"/>
          <cell r="EB403"/>
          <cell r="EC403"/>
          <cell r="ED403"/>
          <cell r="EE403"/>
          <cell r="EF403"/>
          <cell r="EG403">
            <v>0</v>
          </cell>
          <cell r="EH403">
            <v>0</v>
          </cell>
          <cell r="EI403">
            <v>0</v>
          </cell>
          <cell r="EJ403">
            <v>0</v>
          </cell>
          <cell r="EK403">
            <v>0</v>
          </cell>
          <cell r="EL403">
            <v>0</v>
          </cell>
          <cell r="EM403">
            <v>0</v>
          </cell>
          <cell r="EN403">
            <v>0</v>
          </cell>
          <cell r="EO403">
            <v>0</v>
          </cell>
          <cell r="EP403">
            <v>0</v>
          </cell>
          <cell r="EQ403">
            <v>0</v>
          </cell>
          <cell r="ER403">
            <v>0</v>
          </cell>
          <cell r="ES403"/>
          <cell r="ET403"/>
          <cell r="EU403"/>
          <cell r="EV403"/>
          <cell r="EW403"/>
          <cell r="EX403"/>
          <cell r="EY403"/>
          <cell r="EZ403"/>
          <cell r="FA403"/>
          <cell r="FB403"/>
          <cell r="FC403"/>
          <cell r="FD403"/>
          <cell r="FE403">
            <v>0</v>
          </cell>
          <cell r="FF403">
            <v>0</v>
          </cell>
          <cell r="FG403">
            <v>0</v>
          </cell>
          <cell r="FH403">
            <v>0</v>
          </cell>
          <cell r="FI403">
            <v>0</v>
          </cell>
          <cell r="FJ403">
            <v>0</v>
          </cell>
          <cell r="FK403">
            <v>0</v>
          </cell>
          <cell r="FL403">
            <v>0</v>
          </cell>
          <cell r="FM403">
            <v>0</v>
          </cell>
          <cell r="FN403">
            <v>0</v>
          </cell>
          <cell r="FO403">
            <v>0</v>
          </cell>
          <cell r="FP403">
            <v>0</v>
          </cell>
          <cell r="FQ403"/>
          <cell r="FR403"/>
          <cell r="FS403"/>
          <cell r="FT403"/>
          <cell r="FU403"/>
          <cell r="FV403"/>
          <cell r="FW403"/>
          <cell r="FX403"/>
          <cell r="FY403"/>
          <cell r="FZ403"/>
          <cell r="GA403"/>
          <cell r="GB403"/>
          <cell r="GC403">
            <v>0</v>
          </cell>
          <cell r="GD403">
            <v>0</v>
          </cell>
          <cell r="GE403">
            <v>0</v>
          </cell>
          <cell r="GF403">
            <v>0</v>
          </cell>
          <cell r="GG403">
            <v>0</v>
          </cell>
          <cell r="GH403">
            <v>0</v>
          </cell>
          <cell r="GI403">
            <v>0</v>
          </cell>
          <cell r="GJ403">
            <v>0</v>
          </cell>
          <cell r="GK403">
            <v>0</v>
          </cell>
          <cell r="GL403">
            <v>0</v>
          </cell>
          <cell r="GM403">
            <v>0</v>
          </cell>
          <cell r="GN403">
            <v>0</v>
          </cell>
          <cell r="GO403"/>
          <cell r="GP403">
            <v>0</v>
          </cell>
          <cell r="GQ403">
            <v>4</v>
          </cell>
          <cell r="GR403">
            <v>0</v>
          </cell>
          <cell r="GS403"/>
          <cell r="GT403"/>
          <cell r="GU403"/>
          <cell r="GV403"/>
          <cell r="GW403"/>
          <cell r="GX403"/>
          <cell r="GY403"/>
          <cell r="GZ403"/>
          <cell r="HA403"/>
          <cell r="HB403"/>
          <cell r="HC403">
            <v>0</v>
          </cell>
          <cell r="HD403">
            <v>0</v>
          </cell>
          <cell r="HE403">
            <v>0</v>
          </cell>
          <cell r="HF403">
            <v>2</v>
          </cell>
          <cell r="HG403">
            <v>0</v>
          </cell>
          <cell r="HH403">
            <v>1</v>
          </cell>
          <cell r="HI403">
            <v>0</v>
          </cell>
          <cell r="HJ403"/>
          <cell r="HK403"/>
          <cell r="HL403"/>
          <cell r="HM403"/>
          <cell r="HN403"/>
          <cell r="HO403">
            <v>0</v>
          </cell>
          <cell r="HP403">
            <v>0</v>
          </cell>
          <cell r="HQ403">
            <v>0</v>
          </cell>
          <cell r="HR403">
            <v>0</v>
          </cell>
          <cell r="HS403">
            <v>0</v>
          </cell>
          <cell r="HT403"/>
          <cell r="HU403">
            <v>0</v>
          </cell>
          <cell r="HV403"/>
          <cell r="HW403">
            <v>0</v>
          </cell>
          <cell r="HX403"/>
          <cell r="HY403">
            <v>0</v>
          </cell>
          <cell r="HZ403">
            <v>14000</v>
          </cell>
          <cell r="IA403">
            <v>928.37</v>
          </cell>
          <cell r="IB403">
            <v>813.12999999999988</v>
          </cell>
          <cell r="IC403">
            <v>77.364166666666662</v>
          </cell>
          <cell r="ID403">
            <v>81.312999999999988</v>
          </cell>
          <cell r="IE403">
            <v>8.3533333333333335</v>
          </cell>
          <cell r="IF403">
            <v>33.603333333333332</v>
          </cell>
          <cell r="IG403">
            <v>93.666666666666671</v>
          </cell>
          <cell r="IH403">
            <v>173.83333333333334</v>
          </cell>
          <cell r="II403">
            <v>98.42</v>
          </cell>
          <cell r="IJ403"/>
          <cell r="IK403"/>
          <cell r="IL403"/>
          <cell r="IM403">
            <v>125.84666666666665</v>
          </cell>
          <cell r="IN403">
            <v>0</v>
          </cell>
        </row>
        <row r="404">
          <cell r="A404">
            <v>401</v>
          </cell>
          <cell r="B404" t="str">
            <v>Palwal</v>
          </cell>
          <cell r="C404" t="str">
            <v>HARYANA</v>
          </cell>
          <cell r="D404" t="str">
            <v>North</v>
          </cell>
          <cell r="E404" t="str">
            <v>NIKUNJ UDYOG</v>
          </cell>
          <cell r="F404"/>
          <cell r="G404"/>
          <cell r="H404">
            <v>0.5</v>
          </cell>
          <cell r="I404"/>
          <cell r="J404" t="str">
            <v>Medium</v>
          </cell>
          <cell r="K404"/>
          <cell r="L404"/>
          <cell r="M404" t="str">
            <v>Rahul Chauhan</v>
          </cell>
          <cell r="N404"/>
          <cell r="O404">
            <v>0</v>
          </cell>
          <cell r="P404">
            <v>2000</v>
          </cell>
          <cell r="Q404">
            <v>0</v>
          </cell>
          <cell r="R404">
            <v>0</v>
          </cell>
          <cell r="S404">
            <v>0</v>
          </cell>
          <cell r="T404">
            <v>0</v>
          </cell>
          <cell r="U404">
            <v>0</v>
          </cell>
          <cell r="V404">
            <v>11</v>
          </cell>
          <cell r="W404">
            <v>0</v>
          </cell>
          <cell r="X404">
            <v>225</v>
          </cell>
          <cell r="Y404">
            <v>5.7795555555555551E-2</v>
          </cell>
          <cell r="Z404">
            <v>0.1125</v>
          </cell>
          <cell r="AA404">
            <v>6.502E-3</v>
          </cell>
          <cell r="AB404">
            <v>22</v>
          </cell>
          <cell r="AC404">
            <v>12.15</v>
          </cell>
          <cell r="AD404">
            <v>33</v>
          </cell>
          <cell r="AE404">
            <v>0</v>
          </cell>
          <cell r="AF404">
            <v>0</v>
          </cell>
          <cell r="AG404">
            <v>62.5</v>
          </cell>
          <cell r="AH404">
            <v>21.73</v>
          </cell>
          <cell r="AI404">
            <v>46</v>
          </cell>
          <cell r="AJ404">
            <v>25.6</v>
          </cell>
          <cell r="AK404">
            <v>45</v>
          </cell>
          <cell r="AL404">
            <v>12</v>
          </cell>
          <cell r="AM404">
            <v>1.5</v>
          </cell>
          <cell r="AN404">
            <v>1.2</v>
          </cell>
          <cell r="AO404">
            <v>31.4</v>
          </cell>
          <cell r="AP404">
            <v>5.4</v>
          </cell>
          <cell r="AQ404">
            <v>28.8</v>
          </cell>
          <cell r="AR404">
            <v>6.4</v>
          </cell>
          <cell r="AS404">
            <v>17.670000000000002</v>
          </cell>
          <cell r="AT404">
            <v>11.690000000000001</v>
          </cell>
          <cell r="AU404">
            <v>8.1000000000000014</v>
          </cell>
          <cell r="AV404">
            <v>12.379999999999999</v>
          </cell>
          <cell r="AW404">
            <v>7</v>
          </cell>
          <cell r="AX404"/>
          <cell r="AY404"/>
          <cell r="AZ404">
            <v>0</v>
          </cell>
          <cell r="BA404">
            <v>0</v>
          </cell>
          <cell r="BB404">
            <v>0</v>
          </cell>
          <cell r="BC404">
            <v>0</v>
          </cell>
          <cell r="BD404">
            <v>0</v>
          </cell>
          <cell r="BE404">
            <v>1</v>
          </cell>
          <cell r="BF404">
            <v>2</v>
          </cell>
          <cell r="BG404">
            <v>0</v>
          </cell>
          <cell r="BH404">
            <v>1</v>
          </cell>
          <cell r="BI404">
            <v>0</v>
          </cell>
          <cell r="BJ404">
            <v>0</v>
          </cell>
          <cell r="BK404">
            <v>0</v>
          </cell>
          <cell r="BL404">
            <v>1</v>
          </cell>
          <cell r="BM404">
            <v>0</v>
          </cell>
          <cell r="BN404">
            <v>0</v>
          </cell>
          <cell r="BO404">
            <v>1</v>
          </cell>
          <cell r="BP404">
            <v>0</v>
          </cell>
          <cell r="BQ404">
            <v>0</v>
          </cell>
          <cell r="BR404">
            <v>0</v>
          </cell>
          <cell r="BS404">
            <v>0</v>
          </cell>
          <cell r="BT404">
            <v>0</v>
          </cell>
          <cell r="BU404">
            <v>1</v>
          </cell>
          <cell r="BV404"/>
          <cell r="BW404"/>
          <cell r="BX404">
            <v>11</v>
          </cell>
          <cell r="BY404">
            <v>2</v>
          </cell>
          <cell r="BZ404">
            <v>1</v>
          </cell>
          <cell r="CA404">
            <v>1</v>
          </cell>
          <cell r="CB404">
            <v>0</v>
          </cell>
          <cell r="CC404">
            <v>0</v>
          </cell>
          <cell r="CD404">
            <v>3</v>
          </cell>
          <cell r="CE404">
            <v>3</v>
          </cell>
          <cell r="CF404">
            <v>2</v>
          </cell>
          <cell r="CG404">
            <v>4</v>
          </cell>
          <cell r="CH404">
            <v>1</v>
          </cell>
          <cell r="CI404">
            <v>1</v>
          </cell>
          <cell r="CJ404">
            <v>1</v>
          </cell>
          <cell r="CK404">
            <v>1</v>
          </cell>
          <cell r="CL404">
            <v>4</v>
          </cell>
          <cell r="CM404">
            <v>3</v>
          </cell>
          <cell r="CN404">
            <v>3</v>
          </cell>
          <cell r="CO404">
            <v>2</v>
          </cell>
          <cell r="CP404">
            <v>4</v>
          </cell>
          <cell r="CQ404">
            <v>3</v>
          </cell>
          <cell r="CR404">
            <v>3</v>
          </cell>
          <cell r="CS404">
            <v>3</v>
          </cell>
          <cell r="CT404">
            <v>4</v>
          </cell>
          <cell r="CU404"/>
          <cell r="CV404"/>
          <cell r="CW404"/>
          <cell r="CX404"/>
          <cell r="CY404"/>
          <cell r="CZ404"/>
          <cell r="DA404"/>
          <cell r="DB404"/>
          <cell r="DC404"/>
          <cell r="DD404"/>
          <cell r="DE404"/>
          <cell r="DF404"/>
          <cell r="DG404"/>
          <cell r="DH404">
            <v>2</v>
          </cell>
          <cell r="DI404">
            <v>3</v>
          </cell>
          <cell r="DJ404">
            <v>4</v>
          </cell>
          <cell r="DK404">
            <v>5</v>
          </cell>
          <cell r="DL404">
            <v>6</v>
          </cell>
          <cell r="DM404">
            <v>6</v>
          </cell>
          <cell r="DN404">
            <v>6</v>
          </cell>
          <cell r="DO404">
            <v>6</v>
          </cell>
          <cell r="DP404">
            <v>4</v>
          </cell>
          <cell r="DQ404">
            <v>3</v>
          </cell>
          <cell r="DR404">
            <v>5</v>
          </cell>
          <cell r="DS404"/>
          <cell r="DT404"/>
          <cell r="DU404"/>
          <cell r="DV404"/>
          <cell r="DW404"/>
          <cell r="DX404"/>
          <cell r="DY404"/>
          <cell r="DZ404"/>
          <cell r="EA404"/>
          <cell r="EB404"/>
          <cell r="EC404"/>
          <cell r="ED404"/>
          <cell r="EE404"/>
          <cell r="EF404"/>
          <cell r="EG404">
            <v>0</v>
          </cell>
          <cell r="EH404">
            <v>0</v>
          </cell>
          <cell r="EI404">
            <v>0</v>
          </cell>
          <cell r="EJ404">
            <v>0</v>
          </cell>
          <cell r="EK404">
            <v>0</v>
          </cell>
          <cell r="EL404">
            <v>0</v>
          </cell>
          <cell r="EM404">
            <v>0</v>
          </cell>
          <cell r="EN404">
            <v>0</v>
          </cell>
          <cell r="EO404">
            <v>0</v>
          </cell>
          <cell r="EP404">
            <v>0</v>
          </cell>
          <cell r="EQ404">
            <v>0</v>
          </cell>
          <cell r="ER404">
            <v>0</v>
          </cell>
          <cell r="ES404"/>
          <cell r="ET404"/>
          <cell r="EU404"/>
          <cell r="EV404"/>
          <cell r="EW404"/>
          <cell r="EX404"/>
          <cell r="EY404"/>
          <cell r="EZ404"/>
          <cell r="FA404"/>
          <cell r="FB404"/>
          <cell r="FC404"/>
          <cell r="FD404"/>
          <cell r="FE404">
            <v>0</v>
          </cell>
          <cell r="FF404">
            <v>0</v>
          </cell>
          <cell r="FG404">
            <v>0</v>
          </cell>
          <cell r="FH404">
            <v>0</v>
          </cell>
          <cell r="FI404">
            <v>0</v>
          </cell>
          <cell r="FJ404">
            <v>0</v>
          </cell>
          <cell r="FK404">
            <v>0</v>
          </cell>
          <cell r="FL404">
            <v>0</v>
          </cell>
          <cell r="FM404">
            <v>0</v>
          </cell>
          <cell r="FN404">
            <v>0</v>
          </cell>
          <cell r="FO404">
            <v>0</v>
          </cell>
          <cell r="FP404">
            <v>0</v>
          </cell>
          <cell r="FQ404"/>
          <cell r="FR404"/>
          <cell r="FS404"/>
          <cell r="FT404"/>
          <cell r="FU404"/>
          <cell r="FV404"/>
          <cell r="FW404"/>
          <cell r="FX404"/>
          <cell r="FY404"/>
          <cell r="FZ404"/>
          <cell r="GA404"/>
          <cell r="GB404"/>
          <cell r="GC404">
            <v>0</v>
          </cell>
          <cell r="GD404">
            <v>0</v>
          </cell>
          <cell r="GE404">
            <v>0</v>
          </cell>
          <cell r="GF404">
            <v>0</v>
          </cell>
          <cell r="GG404">
            <v>0</v>
          </cell>
          <cell r="GH404">
            <v>0</v>
          </cell>
          <cell r="GI404">
            <v>0</v>
          </cell>
          <cell r="GJ404">
            <v>0</v>
          </cell>
          <cell r="GK404">
            <v>0</v>
          </cell>
          <cell r="GL404">
            <v>0</v>
          </cell>
          <cell r="GM404">
            <v>0</v>
          </cell>
          <cell r="GN404">
            <v>0</v>
          </cell>
          <cell r="GO404"/>
          <cell r="GP404">
            <v>0</v>
          </cell>
          <cell r="GQ404">
            <v>0</v>
          </cell>
          <cell r="GR404">
            <v>1</v>
          </cell>
          <cell r="GS404"/>
          <cell r="GT404"/>
          <cell r="GU404"/>
          <cell r="GV404"/>
          <cell r="GW404"/>
          <cell r="GX404"/>
          <cell r="GY404"/>
          <cell r="GZ404"/>
          <cell r="HA404"/>
          <cell r="HB404"/>
          <cell r="HC404">
            <v>0</v>
          </cell>
          <cell r="HD404">
            <v>2</v>
          </cell>
          <cell r="HE404">
            <v>0</v>
          </cell>
          <cell r="HF404">
            <v>1</v>
          </cell>
          <cell r="HG404">
            <v>1</v>
          </cell>
          <cell r="HH404">
            <v>1</v>
          </cell>
          <cell r="HI404">
            <v>0</v>
          </cell>
          <cell r="HJ404"/>
          <cell r="HK404"/>
          <cell r="HL404"/>
          <cell r="HM404"/>
          <cell r="HN404"/>
          <cell r="HO404">
            <v>0</v>
          </cell>
          <cell r="HP404">
            <v>0</v>
          </cell>
          <cell r="HQ404">
            <v>0</v>
          </cell>
          <cell r="HR404">
            <v>0</v>
          </cell>
          <cell r="HS404">
            <v>0</v>
          </cell>
          <cell r="HT404"/>
          <cell r="HU404">
            <v>0</v>
          </cell>
          <cell r="HV404"/>
          <cell r="HW404">
            <v>0</v>
          </cell>
          <cell r="HX404"/>
          <cell r="HY404">
            <v>0</v>
          </cell>
          <cell r="HZ404">
            <v>4200</v>
          </cell>
          <cell r="IA404">
            <v>281.48</v>
          </cell>
          <cell r="IB404">
            <v>130.04</v>
          </cell>
          <cell r="IC404">
            <v>23.456666666666667</v>
          </cell>
          <cell r="ID404">
            <v>13.004</v>
          </cell>
          <cell r="IE404">
            <v>22.383333333333336</v>
          </cell>
          <cell r="IF404">
            <v>20.833333333333332</v>
          </cell>
          <cell r="IG404">
            <v>31.110000000000003</v>
          </cell>
          <cell r="IH404">
            <v>19.5</v>
          </cell>
          <cell r="II404">
            <v>12.666666666666666</v>
          </cell>
          <cell r="IJ404"/>
          <cell r="IK404"/>
          <cell r="IL404"/>
          <cell r="IM404">
            <v>9.16</v>
          </cell>
          <cell r="IN404">
            <v>0</v>
          </cell>
        </row>
        <row r="405">
          <cell r="A405">
            <v>402</v>
          </cell>
          <cell r="B405" t="str">
            <v>Panipat</v>
          </cell>
          <cell r="C405" t="str">
            <v>HARYANA</v>
          </cell>
          <cell r="D405" t="str">
            <v>North</v>
          </cell>
          <cell r="E405" t="str">
            <v>JAI DURGA STEELS</v>
          </cell>
          <cell r="F405"/>
          <cell r="G405"/>
          <cell r="H405">
            <v>0.3</v>
          </cell>
          <cell r="I405"/>
          <cell r="J405" t="str">
            <v>Low</v>
          </cell>
          <cell r="K405">
            <v>1</v>
          </cell>
          <cell r="L405"/>
          <cell r="M405" t="str">
            <v>Vikram Nain</v>
          </cell>
          <cell r="N405"/>
          <cell r="O405">
            <v>11</v>
          </cell>
          <cell r="P405">
            <v>1600</v>
          </cell>
          <cell r="Q405">
            <v>2</v>
          </cell>
          <cell r="R405">
            <v>1</v>
          </cell>
          <cell r="S405">
            <v>0</v>
          </cell>
          <cell r="T405">
            <v>14</v>
          </cell>
          <cell r="U405">
            <v>0</v>
          </cell>
          <cell r="V405">
            <v>5</v>
          </cell>
          <cell r="W405">
            <v>0</v>
          </cell>
          <cell r="X405">
            <v>200</v>
          </cell>
          <cell r="Y405">
            <v>0.48214000000000001</v>
          </cell>
          <cell r="Z405">
            <v>0.125</v>
          </cell>
          <cell r="AA405">
            <v>6.0267500000000002E-2</v>
          </cell>
          <cell r="AB405">
            <v>0</v>
          </cell>
          <cell r="AC405">
            <v>0</v>
          </cell>
          <cell r="AD405">
            <v>0</v>
          </cell>
          <cell r="AE405">
            <v>0</v>
          </cell>
          <cell r="AF405">
            <v>0</v>
          </cell>
          <cell r="AG405">
            <v>0</v>
          </cell>
          <cell r="AH405">
            <v>50</v>
          </cell>
          <cell r="AI405">
            <v>12</v>
          </cell>
          <cell r="AJ405">
            <v>75</v>
          </cell>
          <cell r="AK405">
            <v>1</v>
          </cell>
          <cell r="AL405">
            <v>2</v>
          </cell>
          <cell r="AM405">
            <v>4</v>
          </cell>
          <cell r="AN405">
            <v>55</v>
          </cell>
          <cell r="AO405">
            <v>52</v>
          </cell>
          <cell r="AP405">
            <v>114</v>
          </cell>
          <cell r="AQ405">
            <v>159.68</v>
          </cell>
          <cell r="AR405">
            <v>98.350000000000009</v>
          </cell>
          <cell r="AS405">
            <v>50.48</v>
          </cell>
          <cell r="AT405">
            <v>98.01</v>
          </cell>
          <cell r="AU405">
            <v>131.54</v>
          </cell>
          <cell r="AV405">
            <v>160.22</v>
          </cell>
          <cell r="AW405">
            <v>45</v>
          </cell>
          <cell r="AX405"/>
          <cell r="AY405"/>
          <cell r="AZ405">
            <v>0</v>
          </cell>
          <cell r="BA405">
            <v>0</v>
          </cell>
          <cell r="BB405">
            <v>0</v>
          </cell>
          <cell r="BC405">
            <v>0</v>
          </cell>
          <cell r="BD405">
            <v>0</v>
          </cell>
          <cell r="BE405">
            <v>0</v>
          </cell>
          <cell r="BF405">
            <v>1</v>
          </cell>
          <cell r="BG405">
            <v>1</v>
          </cell>
          <cell r="BH405">
            <v>0</v>
          </cell>
          <cell r="BI405">
            <v>0</v>
          </cell>
          <cell r="BJ405">
            <v>0</v>
          </cell>
          <cell r="BK405">
            <v>0</v>
          </cell>
          <cell r="BL405">
            <v>0</v>
          </cell>
          <cell r="BM405">
            <v>0</v>
          </cell>
          <cell r="BN405">
            <v>0</v>
          </cell>
          <cell r="BO405">
            <v>0</v>
          </cell>
          <cell r="BP405">
            <v>1</v>
          </cell>
          <cell r="BQ405">
            <v>0</v>
          </cell>
          <cell r="BR405">
            <v>0</v>
          </cell>
          <cell r="BS405">
            <v>0</v>
          </cell>
          <cell r="BT405">
            <v>0</v>
          </cell>
          <cell r="BU405">
            <v>0</v>
          </cell>
          <cell r="BV405"/>
          <cell r="BW405"/>
          <cell r="BX405">
            <v>5</v>
          </cell>
          <cell r="BY405">
            <v>0</v>
          </cell>
          <cell r="BZ405">
            <v>0</v>
          </cell>
          <cell r="CA405">
            <v>0</v>
          </cell>
          <cell r="CB405">
            <v>0</v>
          </cell>
          <cell r="CC405">
            <v>0</v>
          </cell>
          <cell r="CD405">
            <v>0</v>
          </cell>
          <cell r="CE405">
            <v>1</v>
          </cell>
          <cell r="CF405">
            <v>1</v>
          </cell>
          <cell r="CG405">
            <v>2</v>
          </cell>
          <cell r="CH405">
            <v>1</v>
          </cell>
          <cell r="CI405">
            <v>1</v>
          </cell>
          <cell r="CJ405">
            <v>2</v>
          </cell>
          <cell r="CK405">
            <v>1</v>
          </cell>
          <cell r="CL405">
            <v>1</v>
          </cell>
          <cell r="CM405">
            <v>1</v>
          </cell>
          <cell r="CN405">
            <v>1</v>
          </cell>
          <cell r="CO405">
            <v>2</v>
          </cell>
          <cell r="CP405">
            <v>1</v>
          </cell>
          <cell r="CQ405">
            <v>1</v>
          </cell>
          <cell r="CR405">
            <v>1</v>
          </cell>
          <cell r="CS405">
            <v>1</v>
          </cell>
          <cell r="CT405">
            <v>1</v>
          </cell>
          <cell r="CU405"/>
          <cell r="CV405"/>
          <cell r="CW405"/>
          <cell r="CX405"/>
          <cell r="CY405"/>
          <cell r="CZ405"/>
          <cell r="DA405"/>
          <cell r="DB405"/>
          <cell r="DC405"/>
          <cell r="DD405"/>
          <cell r="DE405"/>
          <cell r="DF405"/>
          <cell r="DG405"/>
          <cell r="DH405">
            <v>2</v>
          </cell>
          <cell r="DI405">
            <v>2</v>
          </cell>
          <cell r="DJ405">
            <v>2</v>
          </cell>
          <cell r="DK405">
            <v>1</v>
          </cell>
          <cell r="DL405">
            <v>1</v>
          </cell>
          <cell r="DM405">
            <v>2</v>
          </cell>
          <cell r="DN405">
            <v>2</v>
          </cell>
          <cell r="DO405">
            <v>2</v>
          </cell>
          <cell r="DP405">
            <v>1</v>
          </cell>
          <cell r="DQ405">
            <v>1</v>
          </cell>
          <cell r="DR405">
            <v>1</v>
          </cell>
          <cell r="DS405"/>
          <cell r="DT405"/>
          <cell r="DU405"/>
          <cell r="DV405"/>
          <cell r="DW405"/>
          <cell r="DX405"/>
          <cell r="DY405"/>
          <cell r="DZ405"/>
          <cell r="EA405"/>
          <cell r="EB405"/>
          <cell r="EC405"/>
          <cell r="ED405"/>
          <cell r="EE405"/>
          <cell r="EF405"/>
          <cell r="EG405">
            <v>0</v>
          </cell>
          <cell r="EH405">
            <v>0</v>
          </cell>
          <cell r="EI405">
            <v>0</v>
          </cell>
          <cell r="EJ405">
            <v>0</v>
          </cell>
          <cell r="EK405">
            <v>0</v>
          </cell>
          <cell r="EL405">
            <v>0</v>
          </cell>
          <cell r="EM405">
            <v>0</v>
          </cell>
          <cell r="EN405">
            <v>0</v>
          </cell>
          <cell r="EO405">
            <v>0</v>
          </cell>
          <cell r="EP405">
            <v>0</v>
          </cell>
          <cell r="EQ405">
            <v>0</v>
          </cell>
          <cell r="ER405">
            <v>0</v>
          </cell>
          <cell r="ES405"/>
          <cell r="ET405"/>
          <cell r="EU405"/>
          <cell r="EV405"/>
          <cell r="EW405"/>
          <cell r="EX405"/>
          <cell r="EY405"/>
          <cell r="EZ405"/>
          <cell r="FA405"/>
          <cell r="FB405"/>
          <cell r="FC405"/>
          <cell r="FD405"/>
          <cell r="FE405">
            <v>0</v>
          </cell>
          <cell r="FF405">
            <v>0</v>
          </cell>
          <cell r="FG405">
            <v>0</v>
          </cell>
          <cell r="FH405">
            <v>0</v>
          </cell>
          <cell r="FI405">
            <v>0</v>
          </cell>
          <cell r="FJ405">
            <v>0</v>
          </cell>
          <cell r="FK405">
            <v>0</v>
          </cell>
          <cell r="FL405">
            <v>0</v>
          </cell>
          <cell r="FM405">
            <v>0</v>
          </cell>
          <cell r="FN405">
            <v>0</v>
          </cell>
          <cell r="FO405">
            <v>0</v>
          </cell>
          <cell r="FP405">
            <v>0</v>
          </cell>
          <cell r="FQ405"/>
          <cell r="FR405"/>
          <cell r="FS405"/>
          <cell r="FT405"/>
          <cell r="FU405"/>
          <cell r="FV405"/>
          <cell r="FW405"/>
          <cell r="FX405"/>
          <cell r="FY405"/>
          <cell r="FZ405"/>
          <cell r="GA405"/>
          <cell r="GB405"/>
          <cell r="GC405">
            <v>0</v>
          </cell>
          <cell r="GD405">
            <v>0</v>
          </cell>
          <cell r="GE405">
            <v>0</v>
          </cell>
          <cell r="GF405">
            <v>0</v>
          </cell>
          <cell r="GG405">
            <v>0</v>
          </cell>
          <cell r="GH405">
            <v>0</v>
          </cell>
          <cell r="GI405">
            <v>0</v>
          </cell>
          <cell r="GJ405">
            <v>0</v>
          </cell>
          <cell r="GK405">
            <v>0</v>
          </cell>
          <cell r="GL405">
            <v>0</v>
          </cell>
          <cell r="GM405">
            <v>0</v>
          </cell>
          <cell r="GN405">
            <v>0</v>
          </cell>
          <cell r="GO405"/>
          <cell r="GP405">
            <v>0</v>
          </cell>
          <cell r="GQ405">
            <v>0</v>
          </cell>
          <cell r="GR405">
            <v>0</v>
          </cell>
          <cell r="GS405"/>
          <cell r="GT405"/>
          <cell r="GU405"/>
          <cell r="GV405"/>
          <cell r="GW405"/>
          <cell r="GX405"/>
          <cell r="GY405"/>
          <cell r="GZ405"/>
          <cell r="HA405"/>
          <cell r="HB405"/>
          <cell r="HC405">
            <v>0</v>
          </cell>
          <cell r="HD405">
            <v>0</v>
          </cell>
          <cell r="HE405">
            <v>0</v>
          </cell>
          <cell r="HF405">
            <v>0</v>
          </cell>
          <cell r="HG405">
            <v>0</v>
          </cell>
          <cell r="HH405">
            <v>0</v>
          </cell>
          <cell r="HI405">
            <v>1</v>
          </cell>
          <cell r="HJ405"/>
          <cell r="HK405"/>
          <cell r="HL405"/>
          <cell r="HM405"/>
          <cell r="HN405"/>
          <cell r="HO405">
            <v>0</v>
          </cell>
          <cell r="HP405">
            <v>0</v>
          </cell>
          <cell r="HQ405">
            <v>0</v>
          </cell>
          <cell r="HR405">
            <v>0</v>
          </cell>
          <cell r="HS405">
            <v>0</v>
          </cell>
          <cell r="HT405"/>
          <cell r="HU405">
            <v>0</v>
          </cell>
          <cell r="HV405"/>
          <cell r="HW405">
            <v>0</v>
          </cell>
          <cell r="HX405"/>
          <cell r="HY405">
            <v>0</v>
          </cell>
          <cell r="HZ405">
            <v>146264.5</v>
          </cell>
          <cell r="IA405">
            <v>144</v>
          </cell>
          <cell r="IB405">
            <v>964.28</v>
          </cell>
          <cell r="IC405">
            <v>12</v>
          </cell>
          <cell r="ID405">
            <v>96.427999999999997</v>
          </cell>
          <cell r="IE405">
            <v>0</v>
          </cell>
          <cell r="IF405">
            <v>0</v>
          </cell>
          <cell r="IG405">
            <v>45.666666666666664</v>
          </cell>
          <cell r="IH405">
            <v>2.3333333333333335</v>
          </cell>
          <cell r="II405">
            <v>73.666666666666671</v>
          </cell>
          <cell r="IJ405"/>
          <cell r="IK405"/>
          <cell r="IL405"/>
          <cell r="IM405">
            <v>112.25333333333333</v>
          </cell>
          <cell r="IN405">
            <v>6000</v>
          </cell>
        </row>
        <row r="406">
          <cell r="A406">
            <v>403</v>
          </cell>
          <cell r="B406" t="str">
            <v>Charki Dadri</v>
          </cell>
          <cell r="C406" t="str">
            <v>HARYANA</v>
          </cell>
          <cell r="D406" t="str">
            <v>North</v>
          </cell>
          <cell r="E406" t="str">
            <v>PAL CEMENT AND STEEL PVT. LTD.</v>
          </cell>
          <cell r="F406"/>
          <cell r="G406"/>
          <cell r="H406">
            <v>0.3</v>
          </cell>
          <cell r="I406"/>
          <cell r="J406" t="str">
            <v>Low</v>
          </cell>
          <cell r="K406"/>
          <cell r="L406"/>
          <cell r="M406" t="str">
            <v>Vikram Nain</v>
          </cell>
          <cell r="N406" t="str">
            <v>Dinesh Kumar</v>
          </cell>
          <cell r="O406">
            <v>10</v>
          </cell>
          <cell r="P406">
            <v>1500</v>
          </cell>
          <cell r="Q406">
            <v>1</v>
          </cell>
          <cell r="R406">
            <v>2</v>
          </cell>
          <cell r="S406">
            <v>0</v>
          </cell>
          <cell r="T406">
            <v>13</v>
          </cell>
          <cell r="U406">
            <v>0</v>
          </cell>
          <cell r="V406">
            <v>6</v>
          </cell>
          <cell r="W406">
            <v>0</v>
          </cell>
          <cell r="X406">
            <v>0</v>
          </cell>
          <cell r="Y406" t="str">
            <v/>
          </cell>
          <cell r="Z406">
            <v>0</v>
          </cell>
          <cell r="AA406" t="str">
            <v/>
          </cell>
          <cell r="AB406">
            <v>15</v>
          </cell>
          <cell r="AC406">
            <v>1</v>
          </cell>
          <cell r="AD406">
            <v>0</v>
          </cell>
          <cell r="AE406">
            <v>0</v>
          </cell>
          <cell r="AF406">
            <v>50.2</v>
          </cell>
          <cell r="AG406">
            <v>50</v>
          </cell>
          <cell r="AH406">
            <v>51</v>
          </cell>
          <cell r="AI406">
            <v>0</v>
          </cell>
          <cell r="AJ406">
            <v>0</v>
          </cell>
          <cell r="AK406">
            <v>51</v>
          </cell>
          <cell r="AL406">
            <v>0</v>
          </cell>
          <cell r="AM406">
            <v>50</v>
          </cell>
          <cell r="AN406">
            <v>51</v>
          </cell>
          <cell r="AO406">
            <v>68</v>
          </cell>
          <cell r="AP406">
            <v>26</v>
          </cell>
          <cell r="AQ406">
            <v>47.41</v>
          </cell>
          <cell r="AR406">
            <v>2</v>
          </cell>
          <cell r="AS406">
            <v>13.95</v>
          </cell>
          <cell r="AT406">
            <v>35.9</v>
          </cell>
          <cell r="AU406">
            <v>0</v>
          </cell>
          <cell r="AV406">
            <v>60</v>
          </cell>
          <cell r="AW406">
            <v>24</v>
          </cell>
          <cell r="AX406"/>
          <cell r="AY406"/>
          <cell r="AZ406">
            <v>0</v>
          </cell>
          <cell r="BA406">
            <v>0</v>
          </cell>
          <cell r="BB406">
            <v>0</v>
          </cell>
          <cell r="BC406">
            <v>0</v>
          </cell>
          <cell r="BD406">
            <v>1</v>
          </cell>
          <cell r="BE406">
            <v>1</v>
          </cell>
          <cell r="BF406">
            <v>0</v>
          </cell>
          <cell r="BG406">
            <v>0</v>
          </cell>
          <cell r="BH406">
            <v>0</v>
          </cell>
          <cell r="BI406">
            <v>0</v>
          </cell>
          <cell r="BJ406">
            <v>0</v>
          </cell>
          <cell r="BK406">
            <v>0</v>
          </cell>
          <cell r="BL406">
            <v>1</v>
          </cell>
          <cell r="BM406">
            <v>0</v>
          </cell>
          <cell r="BN406">
            <v>0</v>
          </cell>
          <cell r="BO406">
            <v>0</v>
          </cell>
          <cell r="BP406">
            <v>0</v>
          </cell>
          <cell r="BQ406">
            <v>0</v>
          </cell>
          <cell r="BR406">
            <v>0</v>
          </cell>
          <cell r="BS406">
            <v>0</v>
          </cell>
          <cell r="BT406">
            <v>0</v>
          </cell>
          <cell r="BU406">
            <v>1</v>
          </cell>
          <cell r="BV406"/>
          <cell r="BW406"/>
          <cell r="BX406">
            <v>6</v>
          </cell>
          <cell r="BY406">
            <v>1</v>
          </cell>
          <cell r="BZ406">
            <v>1</v>
          </cell>
          <cell r="CA406">
            <v>0</v>
          </cell>
          <cell r="CB406">
            <v>0</v>
          </cell>
          <cell r="CC406">
            <v>1</v>
          </cell>
          <cell r="CD406">
            <v>1</v>
          </cell>
          <cell r="CE406">
            <v>1</v>
          </cell>
          <cell r="CF406">
            <v>0</v>
          </cell>
          <cell r="CG406">
            <v>0</v>
          </cell>
          <cell r="CH406">
            <v>1</v>
          </cell>
          <cell r="CI406">
            <v>0</v>
          </cell>
          <cell r="CJ406">
            <v>1</v>
          </cell>
          <cell r="CK406">
            <v>1</v>
          </cell>
          <cell r="CL406">
            <v>1</v>
          </cell>
          <cell r="CM406">
            <v>1</v>
          </cell>
          <cell r="CN406">
            <v>1</v>
          </cell>
          <cell r="CO406">
            <v>1</v>
          </cell>
          <cell r="CP406">
            <v>2</v>
          </cell>
          <cell r="CQ406">
            <v>1</v>
          </cell>
          <cell r="CR406">
            <v>0</v>
          </cell>
          <cell r="CS406">
            <v>1</v>
          </cell>
          <cell r="CT406">
            <v>2</v>
          </cell>
          <cell r="CU406"/>
          <cell r="CV406"/>
          <cell r="CW406"/>
          <cell r="CX406"/>
          <cell r="CY406"/>
          <cell r="CZ406"/>
          <cell r="DA406"/>
          <cell r="DB406"/>
          <cell r="DC406"/>
          <cell r="DD406"/>
          <cell r="DE406"/>
          <cell r="DF406"/>
          <cell r="DG406"/>
          <cell r="DH406">
            <v>1</v>
          </cell>
          <cell r="DI406">
            <v>2</v>
          </cell>
          <cell r="DJ406">
            <v>2</v>
          </cell>
          <cell r="DK406">
            <v>1</v>
          </cell>
          <cell r="DL406">
            <v>1</v>
          </cell>
          <cell r="DM406">
            <v>1</v>
          </cell>
          <cell r="DN406">
            <v>2</v>
          </cell>
          <cell r="DO406">
            <v>2</v>
          </cell>
          <cell r="DP406">
            <v>2</v>
          </cell>
          <cell r="DQ406">
            <v>1</v>
          </cell>
          <cell r="DR406">
            <v>2</v>
          </cell>
          <cell r="DS406"/>
          <cell r="DT406"/>
          <cell r="DU406"/>
          <cell r="DV406"/>
          <cell r="DW406"/>
          <cell r="DX406"/>
          <cell r="DY406"/>
          <cell r="DZ406"/>
          <cell r="EA406"/>
          <cell r="EB406"/>
          <cell r="EC406"/>
          <cell r="ED406"/>
          <cell r="EE406"/>
          <cell r="EF406"/>
          <cell r="EG406">
            <v>0</v>
          </cell>
          <cell r="EH406">
            <v>0</v>
          </cell>
          <cell r="EI406">
            <v>0</v>
          </cell>
          <cell r="EJ406">
            <v>0</v>
          </cell>
          <cell r="EK406">
            <v>0</v>
          </cell>
          <cell r="EL406">
            <v>0</v>
          </cell>
          <cell r="EM406">
            <v>0</v>
          </cell>
          <cell r="EN406">
            <v>0</v>
          </cell>
          <cell r="EO406">
            <v>0</v>
          </cell>
          <cell r="EP406">
            <v>0</v>
          </cell>
          <cell r="EQ406">
            <v>0</v>
          </cell>
          <cell r="ER406">
            <v>0</v>
          </cell>
          <cell r="ES406"/>
          <cell r="ET406"/>
          <cell r="EU406"/>
          <cell r="EV406"/>
          <cell r="EW406"/>
          <cell r="EX406"/>
          <cell r="EY406"/>
          <cell r="EZ406"/>
          <cell r="FA406"/>
          <cell r="FB406"/>
          <cell r="FC406"/>
          <cell r="FD406"/>
          <cell r="FE406">
            <v>2</v>
          </cell>
          <cell r="FF406">
            <v>0</v>
          </cell>
          <cell r="FG406">
            <v>2</v>
          </cell>
          <cell r="FH406">
            <v>0</v>
          </cell>
          <cell r="FI406">
            <v>0</v>
          </cell>
          <cell r="FJ406">
            <v>0</v>
          </cell>
          <cell r="FK406">
            <v>0</v>
          </cell>
          <cell r="FL406">
            <v>0</v>
          </cell>
          <cell r="FM406">
            <v>0</v>
          </cell>
          <cell r="FN406">
            <v>0</v>
          </cell>
          <cell r="FO406">
            <v>0</v>
          </cell>
          <cell r="FP406">
            <v>0</v>
          </cell>
          <cell r="FQ406"/>
          <cell r="FR406"/>
          <cell r="FS406"/>
          <cell r="FT406"/>
          <cell r="FU406"/>
          <cell r="FV406"/>
          <cell r="FW406"/>
          <cell r="FX406"/>
          <cell r="FY406"/>
          <cell r="FZ406"/>
          <cell r="GA406"/>
          <cell r="GB406"/>
          <cell r="GC406">
            <v>2</v>
          </cell>
          <cell r="GD406">
            <v>0</v>
          </cell>
          <cell r="GE406">
            <v>2</v>
          </cell>
          <cell r="GF406">
            <v>0</v>
          </cell>
          <cell r="GG406">
            <v>0</v>
          </cell>
          <cell r="GH406">
            <v>0</v>
          </cell>
          <cell r="GI406">
            <v>0</v>
          </cell>
          <cell r="GJ406">
            <v>0</v>
          </cell>
          <cell r="GK406">
            <v>0</v>
          </cell>
          <cell r="GL406">
            <v>0</v>
          </cell>
          <cell r="GM406">
            <v>0</v>
          </cell>
          <cell r="GN406">
            <v>0</v>
          </cell>
          <cell r="GO406"/>
          <cell r="GP406">
            <v>0</v>
          </cell>
          <cell r="GQ406">
            <v>1</v>
          </cell>
          <cell r="GR406">
            <v>0</v>
          </cell>
          <cell r="GS406"/>
          <cell r="GT406"/>
          <cell r="GU406"/>
          <cell r="GV406"/>
          <cell r="GW406"/>
          <cell r="GX406"/>
          <cell r="GY406"/>
          <cell r="GZ406"/>
          <cell r="HA406"/>
          <cell r="HB406"/>
          <cell r="HC406">
            <v>0</v>
          </cell>
          <cell r="HD406">
            <v>0</v>
          </cell>
          <cell r="HE406">
            <v>1</v>
          </cell>
          <cell r="HF406">
            <v>0</v>
          </cell>
          <cell r="HG406">
            <v>0</v>
          </cell>
          <cell r="HH406">
            <v>0</v>
          </cell>
          <cell r="HI406">
            <v>0</v>
          </cell>
          <cell r="HJ406"/>
          <cell r="HK406"/>
          <cell r="HL406"/>
          <cell r="HM406"/>
          <cell r="HN406"/>
          <cell r="HO406">
            <v>0</v>
          </cell>
          <cell r="HP406">
            <v>0</v>
          </cell>
          <cell r="HQ406">
            <v>0</v>
          </cell>
          <cell r="HR406">
            <v>0</v>
          </cell>
          <cell r="HS406">
            <v>21259</v>
          </cell>
          <cell r="HT406"/>
          <cell r="HU406">
            <v>0</v>
          </cell>
          <cell r="HV406"/>
          <cell r="HW406">
            <v>0</v>
          </cell>
          <cell r="HX406"/>
          <cell r="HY406">
            <v>0</v>
          </cell>
          <cell r="HZ406">
            <v>0</v>
          </cell>
          <cell r="IA406">
            <v>268.2</v>
          </cell>
          <cell r="IB406">
            <v>328.26</v>
          </cell>
          <cell r="IC406">
            <v>22.349999999999998</v>
          </cell>
          <cell r="ID406">
            <v>32.826000000000001</v>
          </cell>
          <cell r="IE406">
            <v>5.333333333333333</v>
          </cell>
          <cell r="IF406">
            <v>33.4</v>
          </cell>
          <cell r="IG406">
            <v>17</v>
          </cell>
          <cell r="IH406">
            <v>33.666666666666664</v>
          </cell>
          <cell r="II406">
            <v>48.333333333333336</v>
          </cell>
          <cell r="IJ406"/>
          <cell r="IK406"/>
          <cell r="IL406"/>
          <cell r="IM406">
            <v>28</v>
          </cell>
          <cell r="IN406">
            <v>4500</v>
          </cell>
        </row>
        <row r="407">
          <cell r="A407">
            <v>404</v>
          </cell>
          <cell r="B407" t="str">
            <v>Nuh</v>
          </cell>
          <cell r="C407" t="str">
            <v>HARYANA</v>
          </cell>
          <cell r="D407" t="str">
            <v>North</v>
          </cell>
          <cell r="E407" t="str">
            <v>NIKUNJ UDYOG</v>
          </cell>
          <cell r="F407"/>
          <cell r="G407"/>
          <cell r="H407">
            <v>0.3</v>
          </cell>
          <cell r="I407"/>
          <cell r="J407" t="str">
            <v>Low</v>
          </cell>
          <cell r="K407"/>
          <cell r="L407"/>
          <cell r="M407" t="str">
            <v>Rahul Chauhan</v>
          </cell>
          <cell r="N407"/>
          <cell r="O407">
            <v>14</v>
          </cell>
          <cell r="P407">
            <v>1000</v>
          </cell>
          <cell r="Q407">
            <v>1</v>
          </cell>
          <cell r="R407">
            <v>0</v>
          </cell>
          <cell r="S407">
            <v>5</v>
          </cell>
          <cell r="T407">
            <v>10</v>
          </cell>
          <cell r="U407">
            <v>0</v>
          </cell>
          <cell r="V407">
            <v>1</v>
          </cell>
          <cell r="W407">
            <v>0</v>
          </cell>
          <cell r="X407">
            <v>60</v>
          </cell>
          <cell r="Y407">
            <v>3.0333333333333337E-2</v>
          </cell>
          <cell r="Z407">
            <v>0.06</v>
          </cell>
          <cell r="AA407">
            <v>1.8200000000000002E-3</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11.5</v>
          </cell>
          <cell r="AR407">
            <v>0</v>
          </cell>
          <cell r="AS407">
            <v>2.1</v>
          </cell>
          <cell r="AT407">
            <v>3.27</v>
          </cell>
          <cell r="AU407">
            <v>1.33</v>
          </cell>
          <cell r="AV407">
            <v>0</v>
          </cell>
          <cell r="AW407">
            <v>0</v>
          </cell>
          <cell r="AX407"/>
          <cell r="AY407"/>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v>0</v>
          </cell>
          <cell r="BN407">
            <v>0</v>
          </cell>
          <cell r="BO407">
            <v>1</v>
          </cell>
          <cell r="BP407">
            <v>0</v>
          </cell>
          <cell r="BQ407">
            <v>0</v>
          </cell>
          <cell r="BR407">
            <v>0</v>
          </cell>
          <cell r="BS407">
            <v>0</v>
          </cell>
          <cell r="BT407">
            <v>0</v>
          </cell>
          <cell r="BU407">
            <v>0</v>
          </cell>
          <cell r="BV407"/>
          <cell r="BW407"/>
          <cell r="BX407">
            <v>1</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1</v>
          </cell>
          <cell r="CO407">
            <v>0</v>
          </cell>
          <cell r="CP407">
            <v>1</v>
          </cell>
          <cell r="CQ407">
            <v>1</v>
          </cell>
          <cell r="CR407">
            <v>1</v>
          </cell>
          <cell r="CS407">
            <v>0</v>
          </cell>
          <cell r="CT407">
            <v>0</v>
          </cell>
          <cell r="CU407"/>
          <cell r="CV407"/>
          <cell r="CW407"/>
          <cell r="CX407"/>
          <cell r="CY407"/>
          <cell r="CZ407"/>
          <cell r="DA407"/>
          <cell r="DB407"/>
          <cell r="DC407"/>
          <cell r="DD407"/>
          <cell r="DE407"/>
          <cell r="DF407"/>
          <cell r="DG407"/>
          <cell r="DH407">
            <v>0</v>
          </cell>
          <cell r="DI407">
            <v>0</v>
          </cell>
          <cell r="DJ407">
            <v>0</v>
          </cell>
          <cell r="DK407">
            <v>0</v>
          </cell>
          <cell r="DL407">
            <v>1</v>
          </cell>
          <cell r="DM407">
            <v>1</v>
          </cell>
          <cell r="DN407">
            <v>1</v>
          </cell>
          <cell r="DO407">
            <v>1</v>
          </cell>
          <cell r="DP407">
            <v>1</v>
          </cell>
          <cell r="DQ407">
            <v>1</v>
          </cell>
          <cell r="DR407">
            <v>1</v>
          </cell>
          <cell r="DS407"/>
          <cell r="DT407"/>
          <cell r="DU407"/>
          <cell r="DV407"/>
          <cell r="DW407"/>
          <cell r="DX407"/>
          <cell r="DY407"/>
          <cell r="DZ407"/>
          <cell r="EA407"/>
          <cell r="EB407"/>
          <cell r="EC407"/>
          <cell r="ED407"/>
          <cell r="EE407"/>
          <cell r="EF407"/>
          <cell r="EG407">
            <v>0</v>
          </cell>
          <cell r="EH407">
            <v>0</v>
          </cell>
          <cell r="EI407">
            <v>0</v>
          </cell>
          <cell r="EJ407">
            <v>0</v>
          </cell>
          <cell r="EK407">
            <v>0</v>
          </cell>
          <cell r="EL407">
            <v>0</v>
          </cell>
          <cell r="EM407">
            <v>0</v>
          </cell>
          <cell r="EN407">
            <v>0</v>
          </cell>
          <cell r="EO407">
            <v>0</v>
          </cell>
          <cell r="EP407">
            <v>0</v>
          </cell>
          <cell r="EQ407">
            <v>0</v>
          </cell>
          <cell r="ER407">
            <v>0</v>
          </cell>
          <cell r="ES407"/>
          <cell r="ET407"/>
          <cell r="EU407"/>
          <cell r="EV407"/>
          <cell r="EW407"/>
          <cell r="EX407"/>
          <cell r="EY407"/>
          <cell r="EZ407"/>
          <cell r="FA407"/>
          <cell r="FB407"/>
          <cell r="FC407"/>
          <cell r="FD407"/>
          <cell r="FE407">
            <v>0</v>
          </cell>
          <cell r="FF407">
            <v>0</v>
          </cell>
          <cell r="FG407">
            <v>0</v>
          </cell>
          <cell r="FH407">
            <v>0</v>
          </cell>
          <cell r="FI407">
            <v>0</v>
          </cell>
          <cell r="FJ407">
            <v>0</v>
          </cell>
          <cell r="FK407">
            <v>0</v>
          </cell>
          <cell r="FL407">
            <v>0</v>
          </cell>
          <cell r="FM407">
            <v>0</v>
          </cell>
          <cell r="FN407">
            <v>0</v>
          </cell>
          <cell r="FO407">
            <v>0</v>
          </cell>
          <cell r="FP407">
            <v>0</v>
          </cell>
          <cell r="FQ407"/>
          <cell r="FR407"/>
          <cell r="FS407"/>
          <cell r="FT407"/>
          <cell r="FU407"/>
          <cell r="FV407"/>
          <cell r="FW407"/>
          <cell r="FX407"/>
          <cell r="FY407"/>
          <cell r="FZ407"/>
          <cell r="GA407"/>
          <cell r="GB407"/>
          <cell r="GC407">
            <v>0</v>
          </cell>
          <cell r="GD407">
            <v>0</v>
          </cell>
          <cell r="GE407">
            <v>0</v>
          </cell>
          <cell r="GF407">
            <v>0</v>
          </cell>
          <cell r="GG407">
            <v>0</v>
          </cell>
          <cell r="GH407">
            <v>0</v>
          </cell>
          <cell r="GI407">
            <v>0</v>
          </cell>
          <cell r="GJ407">
            <v>0</v>
          </cell>
          <cell r="GK407">
            <v>0</v>
          </cell>
          <cell r="GL407">
            <v>0</v>
          </cell>
          <cell r="GM407">
            <v>0</v>
          </cell>
          <cell r="GN407">
            <v>0</v>
          </cell>
          <cell r="GO407"/>
          <cell r="GP407">
            <v>0</v>
          </cell>
          <cell r="GQ407">
            <v>0</v>
          </cell>
          <cell r="GR407">
            <v>0</v>
          </cell>
          <cell r="GS407"/>
          <cell r="GT407"/>
          <cell r="GU407"/>
          <cell r="GV407"/>
          <cell r="GW407"/>
          <cell r="GX407"/>
          <cell r="GY407"/>
          <cell r="GZ407"/>
          <cell r="HA407"/>
          <cell r="HB407"/>
          <cell r="HC407">
            <v>0</v>
          </cell>
          <cell r="HD407">
            <v>0</v>
          </cell>
          <cell r="HE407">
            <v>0</v>
          </cell>
          <cell r="HF407">
            <v>0</v>
          </cell>
          <cell r="HG407">
            <v>1</v>
          </cell>
          <cell r="HH407">
            <v>0</v>
          </cell>
          <cell r="HI407">
            <v>0</v>
          </cell>
          <cell r="HJ407"/>
          <cell r="HK407"/>
          <cell r="HL407"/>
          <cell r="HM407"/>
          <cell r="HN407"/>
          <cell r="HO407">
            <v>0</v>
          </cell>
          <cell r="HP407">
            <v>0</v>
          </cell>
          <cell r="HQ407">
            <v>0</v>
          </cell>
          <cell r="HR407">
            <v>0</v>
          </cell>
          <cell r="HS407">
            <v>0</v>
          </cell>
          <cell r="HT407"/>
          <cell r="HU407">
            <v>0</v>
          </cell>
          <cell r="HV407"/>
          <cell r="HW407">
            <v>0</v>
          </cell>
          <cell r="HX407"/>
          <cell r="HY407">
            <v>0</v>
          </cell>
          <cell r="HZ407">
            <v>0</v>
          </cell>
          <cell r="IA407">
            <v>0</v>
          </cell>
          <cell r="IB407">
            <v>18.200000000000003</v>
          </cell>
          <cell r="IC407">
            <v>0</v>
          </cell>
          <cell r="ID407">
            <v>1.8200000000000003</v>
          </cell>
          <cell r="IE407">
            <v>0</v>
          </cell>
          <cell r="IF407">
            <v>0</v>
          </cell>
          <cell r="IG407">
            <v>0</v>
          </cell>
          <cell r="IH407">
            <v>0</v>
          </cell>
          <cell r="II407">
            <v>0</v>
          </cell>
          <cell r="IJ407"/>
          <cell r="IK407"/>
          <cell r="IL407"/>
          <cell r="IM407">
            <v>0.44333333333333336</v>
          </cell>
          <cell r="IN407">
            <v>4500</v>
          </cell>
        </row>
        <row r="408">
          <cell r="A408">
            <v>405</v>
          </cell>
          <cell r="B408" t="str">
            <v>Jammu</v>
          </cell>
          <cell r="C408" t="str">
            <v>JAMMU AND KASHMIR</v>
          </cell>
          <cell r="D408" t="str">
            <v>North</v>
          </cell>
          <cell r="E408" t="str">
            <v>AGGARWAL TRADERS</v>
          </cell>
          <cell r="F408"/>
          <cell r="G408"/>
          <cell r="H408">
            <v>1</v>
          </cell>
          <cell r="I408"/>
          <cell r="J408" t="str">
            <v>Very High</v>
          </cell>
          <cell r="K408">
            <v>1</v>
          </cell>
          <cell r="L408"/>
          <cell r="M408" t="str">
            <v>Bhanu Ayush</v>
          </cell>
          <cell r="N408"/>
          <cell r="O408">
            <v>48</v>
          </cell>
          <cell r="P408">
            <v>10000</v>
          </cell>
          <cell r="Q408">
            <v>7</v>
          </cell>
          <cell r="R408">
            <v>6</v>
          </cell>
          <cell r="S408">
            <v>1</v>
          </cell>
          <cell r="T408">
            <v>1</v>
          </cell>
          <cell r="U408">
            <v>0</v>
          </cell>
          <cell r="V408">
            <v>18</v>
          </cell>
          <cell r="W408">
            <v>0</v>
          </cell>
          <cell r="X408">
            <v>625</v>
          </cell>
          <cell r="Y408">
            <v>0.207312</v>
          </cell>
          <cell r="Z408">
            <v>6.25E-2</v>
          </cell>
          <cell r="AA408">
            <v>1.2957E-2</v>
          </cell>
          <cell r="AB408">
            <v>0</v>
          </cell>
          <cell r="AC408">
            <v>150</v>
          </cell>
          <cell r="AD408">
            <v>119</v>
          </cell>
          <cell r="AE408">
            <v>186</v>
          </cell>
          <cell r="AF408">
            <v>73</v>
          </cell>
          <cell r="AG408">
            <v>77.099999999999994</v>
          </cell>
          <cell r="AH408">
            <v>112</v>
          </cell>
          <cell r="AI408">
            <v>56</v>
          </cell>
          <cell r="AJ408">
            <v>124.20400000000001</v>
          </cell>
          <cell r="AK408">
            <v>82.5</v>
          </cell>
          <cell r="AL408">
            <v>20.88</v>
          </cell>
          <cell r="AM408">
            <v>129.51000000000002</v>
          </cell>
          <cell r="AN408">
            <v>100.54</v>
          </cell>
          <cell r="AO408">
            <v>108</v>
          </cell>
          <cell r="AP408">
            <v>111</v>
          </cell>
          <cell r="AQ408">
            <v>132.64999999999998</v>
          </cell>
          <cell r="AR408">
            <v>70.099999999999994</v>
          </cell>
          <cell r="AS408">
            <v>126.45999999999998</v>
          </cell>
          <cell r="AT408">
            <v>135.43</v>
          </cell>
          <cell r="AU408">
            <v>171.31999999999996</v>
          </cell>
          <cell r="AV408">
            <v>208.2</v>
          </cell>
          <cell r="AW408">
            <v>132</v>
          </cell>
          <cell r="AX408"/>
          <cell r="AY408"/>
          <cell r="AZ408">
            <v>0</v>
          </cell>
          <cell r="BA408">
            <v>3</v>
          </cell>
          <cell r="BB408">
            <v>2</v>
          </cell>
          <cell r="BC408">
            <v>1</v>
          </cell>
          <cell r="BD408">
            <v>1</v>
          </cell>
          <cell r="BE408">
            <v>4</v>
          </cell>
          <cell r="BF408">
            <v>0</v>
          </cell>
          <cell r="BG408">
            <v>0</v>
          </cell>
          <cell r="BH408">
            <v>1</v>
          </cell>
          <cell r="BI408">
            <v>1</v>
          </cell>
          <cell r="BJ408">
            <v>0</v>
          </cell>
          <cell r="BK408">
            <v>0</v>
          </cell>
          <cell r="BL408">
            <v>1</v>
          </cell>
          <cell r="BM408">
            <v>0</v>
          </cell>
          <cell r="BN408">
            <v>0</v>
          </cell>
          <cell r="BO408">
            <v>1</v>
          </cell>
          <cell r="BP408">
            <v>0</v>
          </cell>
          <cell r="BQ408">
            <v>1</v>
          </cell>
          <cell r="BR408">
            <v>0</v>
          </cell>
          <cell r="BS408">
            <v>0</v>
          </cell>
          <cell r="BT408">
            <v>0</v>
          </cell>
          <cell r="BU408">
            <v>2</v>
          </cell>
          <cell r="BV408"/>
          <cell r="BW408"/>
          <cell r="BX408">
            <v>18</v>
          </cell>
          <cell r="BY408">
            <v>0</v>
          </cell>
          <cell r="BZ408">
            <v>3</v>
          </cell>
          <cell r="CA408">
            <v>5</v>
          </cell>
          <cell r="CB408">
            <v>4</v>
          </cell>
          <cell r="CC408">
            <v>4</v>
          </cell>
          <cell r="CD408">
            <v>7</v>
          </cell>
          <cell r="CE408">
            <v>8</v>
          </cell>
          <cell r="CF408">
            <v>6</v>
          </cell>
          <cell r="CG408">
            <v>8</v>
          </cell>
          <cell r="CH408">
            <v>8</v>
          </cell>
          <cell r="CI408">
            <v>7</v>
          </cell>
          <cell r="CJ408">
            <v>7</v>
          </cell>
          <cell r="CK408">
            <v>10</v>
          </cell>
          <cell r="CL408">
            <v>11</v>
          </cell>
          <cell r="CM408">
            <v>8</v>
          </cell>
          <cell r="CN408">
            <v>10</v>
          </cell>
          <cell r="CO408">
            <v>8</v>
          </cell>
          <cell r="CP408">
            <v>9</v>
          </cell>
          <cell r="CQ408">
            <v>8</v>
          </cell>
          <cell r="CR408">
            <v>7</v>
          </cell>
          <cell r="CS408">
            <v>8</v>
          </cell>
          <cell r="CT408">
            <v>11</v>
          </cell>
          <cell r="CU408"/>
          <cell r="CV408"/>
          <cell r="CW408"/>
          <cell r="CX408"/>
          <cell r="CY408"/>
          <cell r="CZ408"/>
          <cell r="DA408"/>
          <cell r="DB408"/>
          <cell r="DC408"/>
          <cell r="DD408"/>
          <cell r="DE408"/>
          <cell r="DF408"/>
          <cell r="DG408"/>
          <cell r="DH408">
            <v>11</v>
          </cell>
          <cell r="DI408">
            <v>11</v>
          </cell>
          <cell r="DJ408">
            <v>11</v>
          </cell>
          <cell r="DK408">
            <v>11</v>
          </cell>
          <cell r="DL408">
            <v>12</v>
          </cell>
          <cell r="DM408">
            <v>11</v>
          </cell>
          <cell r="DN408">
            <v>13</v>
          </cell>
          <cell r="DO408">
            <v>11</v>
          </cell>
          <cell r="DP408">
            <v>11</v>
          </cell>
          <cell r="DQ408">
            <v>8</v>
          </cell>
          <cell r="DR408">
            <v>11</v>
          </cell>
          <cell r="DS408"/>
          <cell r="DT408"/>
          <cell r="DU408"/>
          <cell r="DV408"/>
          <cell r="DW408"/>
          <cell r="DX408"/>
          <cell r="DY408"/>
          <cell r="DZ408"/>
          <cell r="EA408"/>
          <cell r="EB408"/>
          <cell r="EC408"/>
          <cell r="ED408"/>
          <cell r="EE408"/>
          <cell r="EF408"/>
          <cell r="EG408">
            <v>0.9</v>
          </cell>
          <cell r="EH408">
            <v>0.54545454545454541</v>
          </cell>
          <cell r="EI408">
            <v>7.6923076923076927E-2</v>
          </cell>
          <cell r="EJ408">
            <v>0</v>
          </cell>
          <cell r="EK408">
            <v>0</v>
          </cell>
          <cell r="EL408">
            <v>0</v>
          </cell>
          <cell r="EM408">
            <v>0</v>
          </cell>
          <cell r="EN408">
            <v>0</v>
          </cell>
          <cell r="EO408">
            <v>0</v>
          </cell>
          <cell r="EP408">
            <v>0</v>
          </cell>
          <cell r="EQ408">
            <v>0</v>
          </cell>
          <cell r="ER408">
            <v>0</v>
          </cell>
          <cell r="ES408"/>
          <cell r="ET408"/>
          <cell r="EU408"/>
          <cell r="EV408"/>
          <cell r="EW408"/>
          <cell r="EX408"/>
          <cell r="EY408"/>
          <cell r="EZ408"/>
          <cell r="FA408"/>
          <cell r="FB408"/>
          <cell r="FC408"/>
          <cell r="FD408"/>
          <cell r="FE408">
            <v>23</v>
          </cell>
          <cell r="FF408">
            <v>25.90909090909091</v>
          </cell>
          <cell r="FG408">
            <v>21.615384615384617</v>
          </cell>
          <cell r="FH408">
            <v>0</v>
          </cell>
          <cell r="FI408">
            <v>0</v>
          </cell>
          <cell r="FJ408">
            <v>0</v>
          </cell>
          <cell r="FK408">
            <v>0</v>
          </cell>
          <cell r="FL408">
            <v>0</v>
          </cell>
          <cell r="FM408">
            <v>0</v>
          </cell>
          <cell r="FN408">
            <v>0</v>
          </cell>
          <cell r="FO408">
            <v>0</v>
          </cell>
          <cell r="FP408">
            <v>0</v>
          </cell>
          <cell r="FQ408"/>
          <cell r="FR408"/>
          <cell r="FS408"/>
          <cell r="FT408"/>
          <cell r="FU408"/>
          <cell r="FV408"/>
          <cell r="FW408"/>
          <cell r="FX408"/>
          <cell r="FY408"/>
          <cell r="FZ408"/>
          <cell r="GA408"/>
          <cell r="GB408"/>
          <cell r="GC408">
            <v>23</v>
          </cell>
          <cell r="GD408">
            <v>27</v>
          </cell>
          <cell r="GE408">
            <v>25.923076923076923</v>
          </cell>
          <cell r="GF408">
            <v>0</v>
          </cell>
          <cell r="GG408">
            <v>0</v>
          </cell>
          <cell r="GH408">
            <v>0</v>
          </cell>
          <cell r="GI408">
            <v>0</v>
          </cell>
          <cell r="GJ408">
            <v>0</v>
          </cell>
          <cell r="GK408">
            <v>0</v>
          </cell>
          <cell r="GL408">
            <v>0</v>
          </cell>
          <cell r="GM408">
            <v>0</v>
          </cell>
          <cell r="GN408">
            <v>0</v>
          </cell>
          <cell r="GO408"/>
          <cell r="GP408">
            <v>0</v>
          </cell>
          <cell r="GQ408">
            <v>1</v>
          </cell>
          <cell r="GR408">
            <v>5</v>
          </cell>
          <cell r="GS408"/>
          <cell r="GT408"/>
          <cell r="GU408"/>
          <cell r="GV408"/>
          <cell r="GW408"/>
          <cell r="GX408"/>
          <cell r="GY408"/>
          <cell r="GZ408"/>
          <cell r="HA408"/>
          <cell r="HB408"/>
          <cell r="HC408">
            <v>3</v>
          </cell>
          <cell r="HD408">
            <v>1</v>
          </cell>
          <cell r="HE408">
            <v>2</v>
          </cell>
          <cell r="HF408">
            <v>1</v>
          </cell>
          <cell r="HG408">
            <v>1</v>
          </cell>
          <cell r="HH408">
            <v>2</v>
          </cell>
          <cell r="HI408">
            <v>1</v>
          </cell>
          <cell r="HJ408"/>
          <cell r="HK408"/>
          <cell r="HL408"/>
          <cell r="HM408"/>
          <cell r="HN408"/>
          <cell r="HO408">
            <v>0</v>
          </cell>
          <cell r="HP408">
            <v>0</v>
          </cell>
          <cell r="HQ408">
            <v>0</v>
          </cell>
          <cell r="HR408">
            <v>0</v>
          </cell>
          <cell r="HS408">
            <v>52551</v>
          </cell>
          <cell r="HT408"/>
          <cell r="HU408">
            <v>0</v>
          </cell>
          <cell r="HV408"/>
          <cell r="HW408">
            <v>0</v>
          </cell>
          <cell r="HX408"/>
          <cell r="HY408">
            <v>0</v>
          </cell>
          <cell r="HZ408">
            <v>673412.3</v>
          </cell>
          <cell r="IA408">
            <v>1130.1940000000002</v>
          </cell>
          <cell r="IB408">
            <v>1295.7</v>
          </cell>
          <cell r="IC408">
            <v>94.182833333333349</v>
          </cell>
          <cell r="ID408">
            <v>129.57</v>
          </cell>
          <cell r="IE408">
            <v>89.666666666666671</v>
          </cell>
          <cell r="IF408">
            <v>112.03333333333335</v>
          </cell>
          <cell r="IG408">
            <v>97.401333333333341</v>
          </cell>
          <cell r="IH408">
            <v>77.63000000000001</v>
          </cell>
          <cell r="II408">
            <v>106.51333333333334</v>
          </cell>
          <cell r="IJ408"/>
          <cell r="IK408"/>
          <cell r="IL408"/>
          <cell r="IM408">
            <v>170.50666666666666</v>
          </cell>
          <cell r="IN408">
            <v>14000</v>
          </cell>
        </row>
        <row r="409">
          <cell r="A409">
            <v>406</v>
          </cell>
          <cell r="B409" t="str">
            <v>Kishtwar</v>
          </cell>
          <cell r="C409" t="str">
            <v>JAMMU AND KASHMIR</v>
          </cell>
          <cell r="D409" t="str">
            <v>North</v>
          </cell>
          <cell r="E409" t="str">
            <v>AGGARWAL TRADERS</v>
          </cell>
          <cell r="F409"/>
          <cell r="G409"/>
          <cell r="H409">
            <v>0.3</v>
          </cell>
          <cell r="I409"/>
          <cell r="J409" t="str">
            <v>Low</v>
          </cell>
          <cell r="K409"/>
          <cell r="L409"/>
          <cell r="M409" t="str">
            <v>Bhanu Ayush</v>
          </cell>
          <cell r="N409"/>
          <cell r="O409">
            <v>11</v>
          </cell>
          <cell r="P409">
            <v>800</v>
          </cell>
          <cell r="Q409">
            <v>0</v>
          </cell>
          <cell r="R409">
            <v>1</v>
          </cell>
          <cell r="S409">
            <v>4</v>
          </cell>
          <cell r="T409">
            <v>3</v>
          </cell>
          <cell r="U409">
            <v>0</v>
          </cell>
          <cell r="V409">
            <v>1</v>
          </cell>
          <cell r="W409">
            <v>0</v>
          </cell>
          <cell r="X409">
            <v>0</v>
          </cell>
          <cell r="Y409" t="str">
            <v/>
          </cell>
          <cell r="Z409">
            <v>0</v>
          </cell>
          <cell r="AA409" t="str">
            <v/>
          </cell>
          <cell r="AB409">
            <v>0</v>
          </cell>
          <cell r="AC409">
            <v>0</v>
          </cell>
          <cell r="AD409">
            <v>0</v>
          </cell>
          <cell r="AE409">
            <v>0</v>
          </cell>
          <cell r="AF409">
            <v>0</v>
          </cell>
          <cell r="AG409">
            <v>0</v>
          </cell>
          <cell r="AH409">
            <v>0</v>
          </cell>
          <cell r="AI409">
            <v>0</v>
          </cell>
          <cell r="AJ409">
            <v>10</v>
          </cell>
          <cell r="AK409">
            <v>0</v>
          </cell>
          <cell r="AL409">
            <v>0</v>
          </cell>
          <cell r="AM409">
            <v>0</v>
          </cell>
          <cell r="AN409">
            <v>13</v>
          </cell>
          <cell r="AO409">
            <v>0</v>
          </cell>
          <cell r="AP409">
            <v>0</v>
          </cell>
          <cell r="AQ409">
            <v>16</v>
          </cell>
          <cell r="AR409">
            <v>0</v>
          </cell>
          <cell r="AS409">
            <v>0</v>
          </cell>
          <cell r="AT409">
            <v>0</v>
          </cell>
          <cell r="AU409">
            <v>0</v>
          </cell>
          <cell r="AV409">
            <v>0</v>
          </cell>
          <cell r="AW409">
            <v>0</v>
          </cell>
          <cell r="AX409"/>
          <cell r="AY409"/>
          <cell r="AZ409">
            <v>0</v>
          </cell>
          <cell r="BA409">
            <v>0</v>
          </cell>
          <cell r="BB409">
            <v>0</v>
          </cell>
          <cell r="BC409">
            <v>0</v>
          </cell>
          <cell r="BD409">
            <v>0</v>
          </cell>
          <cell r="BE409">
            <v>0</v>
          </cell>
          <cell r="BF409">
            <v>0</v>
          </cell>
          <cell r="BG409">
            <v>0</v>
          </cell>
          <cell r="BH409">
            <v>1</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cell r="BW409"/>
          <cell r="BX409">
            <v>1</v>
          </cell>
          <cell r="BY409">
            <v>0</v>
          </cell>
          <cell r="BZ409">
            <v>0</v>
          </cell>
          <cell r="CA409">
            <v>0</v>
          </cell>
          <cell r="CB409">
            <v>0</v>
          </cell>
          <cell r="CC409">
            <v>0</v>
          </cell>
          <cell r="CD409">
            <v>0</v>
          </cell>
          <cell r="CE409">
            <v>0</v>
          </cell>
          <cell r="CF409">
            <v>0</v>
          </cell>
          <cell r="CG409">
            <v>1</v>
          </cell>
          <cell r="CH409">
            <v>0</v>
          </cell>
          <cell r="CI409">
            <v>0</v>
          </cell>
          <cell r="CJ409">
            <v>0</v>
          </cell>
          <cell r="CK409">
            <v>1</v>
          </cell>
          <cell r="CL409">
            <v>0</v>
          </cell>
          <cell r="CM409">
            <v>0</v>
          </cell>
          <cell r="CN409">
            <v>1</v>
          </cell>
          <cell r="CO409">
            <v>0</v>
          </cell>
          <cell r="CP409">
            <v>0</v>
          </cell>
          <cell r="CQ409">
            <v>0</v>
          </cell>
          <cell r="CR409">
            <v>0</v>
          </cell>
          <cell r="CS409">
            <v>0</v>
          </cell>
          <cell r="CT409">
            <v>0</v>
          </cell>
          <cell r="CU409"/>
          <cell r="CV409"/>
          <cell r="CW409"/>
          <cell r="CX409"/>
          <cell r="CY409"/>
          <cell r="CZ409"/>
          <cell r="DA409"/>
          <cell r="DB409"/>
          <cell r="DC409"/>
          <cell r="DD409"/>
          <cell r="DE409"/>
          <cell r="DF409"/>
          <cell r="DG409"/>
          <cell r="DH409">
            <v>0</v>
          </cell>
          <cell r="DI409">
            <v>1</v>
          </cell>
          <cell r="DJ409">
            <v>1</v>
          </cell>
          <cell r="DK409">
            <v>1</v>
          </cell>
          <cell r="DL409">
            <v>1</v>
          </cell>
          <cell r="DM409">
            <v>1</v>
          </cell>
          <cell r="DN409">
            <v>1</v>
          </cell>
          <cell r="DO409">
            <v>0</v>
          </cell>
          <cell r="DP409">
            <v>0</v>
          </cell>
          <cell r="DQ409">
            <v>0</v>
          </cell>
          <cell r="DR409">
            <v>0</v>
          </cell>
          <cell r="DS409"/>
          <cell r="DT409"/>
          <cell r="DU409"/>
          <cell r="DV409"/>
          <cell r="DW409"/>
          <cell r="DX409"/>
          <cell r="DY409"/>
          <cell r="DZ409"/>
          <cell r="EA409"/>
          <cell r="EB409"/>
          <cell r="EC409"/>
          <cell r="ED409"/>
          <cell r="EE409"/>
          <cell r="EF409"/>
          <cell r="EG409">
            <v>0</v>
          </cell>
          <cell r="EH409">
            <v>0</v>
          </cell>
          <cell r="EI409">
            <v>0</v>
          </cell>
          <cell r="EJ409">
            <v>0</v>
          </cell>
          <cell r="EK409">
            <v>0</v>
          </cell>
          <cell r="EL409">
            <v>0</v>
          </cell>
          <cell r="EM409">
            <v>0</v>
          </cell>
          <cell r="EN409">
            <v>0</v>
          </cell>
          <cell r="EO409">
            <v>0</v>
          </cell>
          <cell r="EP409">
            <v>0</v>
          </cell>
          <cell r="EQ409">
            <v>0</v>
          </cell>
          <cell r="ER409">
            <v>0</v>
          </cell>
          <cell r="ES409"/>
          <cell r="ET409"/>
          <cell r="EU409"/>
          <cell r="EV409"/>
          <cell r="EW409"/>
          <cell r="EX409"/>
          <cell r="EY409"/>
          <cell r="EZ409"/>
          <cell r="FA409"/>
          <cell r="FB409"/>
          <cell r="FC409"/>
          <cell r="FD409"/>
          <cell r="FE409">
            <v>0</v>
          </cell>
          <cell r="FF409">
            <v>0</v>
          </cell>
          <cell r="FG409">
            <v>0</v>
          </cell>
          <cell r="FH409">
            <v>0</v>
          </cell>
          <cell r="FI409">
            <v>0</v>
          </cell>
          <cell r="FJ409">
            <v>0</v>
          </cell>
          <cell r="FK409">
            <v>0</v>
          </cell>
          <cell r="FL409">
            <v>0</v>
          </cell>
          <cell r="FM409">
            <v>0</v>
          </cell>
          <cell r="FN409">
            <v>0</v>
          </cell>
          <cell r="FO409">
            <v>0</v>
          </cell>
          <cell r="FP409">
            <v>0</v>
          </cell>
          <cell r="FQ409"/>
          <cell r="FR409"/>
          <cell r="FS409"/>
          <cell r="FT409"/>
          <cell r="FU409"/>
          <cell r="FV409"/>
          <cell r="FW409"/>
          <cell r="FX409"/>
          <cell r="FY409"/>
          <cell r="FZ409"/>
          <cell r="GA409"/>
          <cell r="GB409"/>
          <cell r="GC409">
            <v>0</v>
          </cell>
          <cell r="GD409">
            <v>0</v>
          </cell>
          <cell r="GE409">
            <v>0</v>
          </cell>
          <cell r="GF409">
            <v>0</v>
          </cell>
          <cell r="GG409">
            <v>0</v>
          </cell>
          <cell r="GH409">
            <v>0</v>
          </cell>
          <cell r="GI409">
            <v>0</v>
          </cell>
          <cell r="GJ409">
            <v>0</v>
          </cell>
          <cell r="GK409">
            <v>0</v>
          </cell>
          <cell r="GL409">
            <v>0</v>
          </cell>
          <cell r="GM409">
            <v>0</v>
          </cell>
          <cell r="GN409">
            <v>0</v>
          </cell>
          <cell r="GO409"/>
          <cell r="GP409">
            <v>0</v>
          </cell>
          <cell r="GQ409">
            <v>0</v>
          </cell>
          <cell r="GR409">
            <v>0</v>
          </cell>
          <cell r="GS409"/>
          <cell r="GT409"/>
          <cell r="GU409"/>
          <cell r="GV409"/>
          <cell r="GW409"/>
          <cell r="GX409"/>
          <cell r="GY409"/>
          <cell r="GZ409"/>
          <cell r="HA409"/>
          <cell r="HB409"/>
          <cell r="HC409">
            <v>0</v>
          </cell>
          <cell r="HD409">
            <v>0</v>
          </cell>
          <cell r="HE409">
            <v>0</v>
          </cell>
          <cell r="HF409">
            <v>0</v>
          </cell>
          <cell r="HG409">
            <v>0</v>
          </cell>
          <cell r="HH409">
            <v>0</v>
          </cell>
          <cell r="HI409">
            <v>0</v>
          </cell>
          <cell r="HJ409"/>
          <cell r="HK409"/>
          <cell r="HL409"/>
          <cell r="HM409"/>
          <cell r="HN409"/>
          <cell r="HO409">
            <v>0</v>
          </cell>
          <cell r="HP409">
            <v>0</v>
          </cell>
          <cell r="HQ409">
            <v>0</v>
          </cell>
          <cell r="HR409">
            <v>0</v>
          </cell>
          <cell r="HS409">
            <v>0</v>
          </cell>
          <cell r="HT409"/>
          <cell r="HU409">
            <v>0</v>
          </cell>
          <cell r="HV409"/>
          <cell r="HW409">
            <v>0</v>
          </cell>
          <cell r="HX409"/>
          <cell r="HY409">
            <v>0</v>
          </cell>
          <cell r="HZ409">
            <v>13294.44</v>
          </cell>
          <cell r="IA409">
            <v>10</v>
          </cell>
          <cell r="IB409">
            <v>29</v>
          </cell>
          <cell r="IC409">
            <v>0.83333333333333337</v>
          </cell>
          <cell r="ID409">
            <v>2.9</v>
          </cell>
          <cell r="IE409">
            <v>0</v>
          </cell>
          <cell r="IF409">
            <v>0</v>
          </cell>
          <cell r="IG409">
            <v>3.3333333333333335</v>
          </cell>
          <cell r="IH409">
            <v>0</v>
          </cell>
          <cell r="II409">
            <v>4.333333333333333</v>
          </cell>
          <cell r="IJ409"/>
          <cell r="IK409"/>
          <cell r="IL409"/>
          <cell r="IM409">
            <v>0</v>
          </cell>
          <cell r="IN409">
            <v>2400</v>
          </cell>
        </row>
        <row r="410">
          <cell r="A410">
            <v>407</v>
          </cell>
          <cell r="B410" t="str">
            <v>Reasi</v>
          </cell>
          <cell r="C410" t="str">
            <v>JAMMU AND KASHMIR</v>
          </cell>
          <cell r="D410" t="str">
            <v>North</v>
          </cell>
          <cell r="E410" t="str">
            <v>AGGARWAL TRADERS</v>
          </cell>
          <cell r="F410"/>
          <cell r="G410"/>
          <cell r="H410">
            <v>0.3</v>
          </cell>
          <cell r="I410"/>
          <cell r="J410" t="str">
            <v>Low</v>
          </cell>
          <cell r="K410"/>
          <cell r="L410"/>
          <cell r="M410" t="str">
            <v>Bhanu Ayush</v>
          </cell>
          <cell r="N410"/>
          <cell r="O410">
            <v>4</v>
          </cell>
          <cell r="P410">
            <v>900</v>
          </cell>
          <cell r="Q410">
            <v>0</v>
          </cell>
          <cell r="R410">
            <v>0</v>
          </cell>
          <cell r="S410">
            <v>2</v>
          </cell>
          <cell r="T410">
            <v>6</v>
          </cell>
          <cell r="U410">
            <v>0</v>
          </cell>
          <cell r="V410">
            <v>4</v>
          </cell>
          <cell r="W410">
            <v>0</v>
          </cell>
          <cell r="X410">
            <v>68</v>
          </cell>
          <cell r="Y410">
            <v>0.14198529411764704</v>
          </cell>
          <cell r="Z410">
            <v>7.5555555555555556E-2</v>
          </cell>
          <cell r="AA410">
            <v>1.0727777777777777E-2</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20</v>
          </cell>
          <cell r="AP410">
            <v>7</v>
          </cell>
          <cell r="AQ410">
            <v>10</v>
          </cell>
          <cell r="AR410">
            <v>3.03</v>
          </cell>
          <cell r="AS410">
            <v>7.1</v>
          </cell>
          <cell r="AT410">
            <v>23.55</v>
          </cell>
          <cell r="AU410">
            <v>8.99</v>
          </cell>
          <cell r="AV410">
            <v>5.8800000000000008</v>
          </cell>
          <cell r="AW410">
            <v>11</v>
          </cell>
          <cell r="AX410"/>
          <cell r="AY410"/>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2</v>
          </cell>
          <cell r="BN410">
            <v>0</v>
          </cell>
          <cell r="BO410">
            <v>1</v>
          </cell>
          <cell r="BP410">
            <v>0</v>
          </cell>
          <cell r="BQ410">
            <v>0</v>
          </cell>
          <cell r="BR410">
            <v>1</v>
          </cell>
          <cell r="BS410">
            <v>0</v>
          </cell>
          <cell r="BT410">
            <v>0</v>
          </cell>
          <cell r="BU410">
            <v>0</v>
          </cell>
          <cell r="BV410"/>
          <cell r="BW410"/>
          <cell r="BX410">
            <v>4</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2</v>
          </cell>
          <cell r="CM410">
            <v>1</v>
          </cell>
          <cell r="CN410">
            <v>1</v>
          </cell>
          <cell r="CO410">
            <v>1</v>
          </cell>
          <cell r="CP410">
            <v>1</v>
          </cell>
          <cell r="CQ410">
            <v>3</v>
          </cell>
          <cell r="CR410">
            <v>2</v>
          </cell>
          <cell r="CS410">
            <v>2</v>
          </cell>
          <cell r="CT410">
            <v>2</v>
          </cell>
          <cell r="CU410"/>
          <cell r="CV410"/>
          <cell r="CW410"/>
          <cell r="CX410"/>
          <cell r="CY410"/>
          <cell r="CZ410"/>
          <cell r="DA410"/>
          <cell r="DB410"/>
          <cell r="DC410"/>
          <cell r="DD410"/>
          <cell r="DE410"/>
          <cell r="DF410"/>
          <cell r="DG410"/>
          <cell r="DH410">
            <v>0</v>
          </cell>
          <cell r="DI410">
            <v>0</v>
          </cell>
          <cell r="DJ410">
            <v>2</v>
          </cell>
          <cell r="DK410">
            <v>2</v>
          </cell>
          <cell r="DL410">
            <v>3</v>
          </cell>
          <cell r="DM410">
            <v>2</v>
          </cell>
          <cell r="DN410">
            <v>1</v>
          </cell>
          <cell r="DO410">
            <v>3</v>
          </cell>
          <cell r="DP410">
            <v>3</v>
          </cell>
          <cell r="DQ410">
            <v>3</v>
          </cell>
          <cell r="DR410">
            <v>3</v>
          </cell>
          <cell r="DS410"/>
          <cell r="DT410"/>
          <cell r="DU410"/>
          <cell r="DV410"/>
          <cell r="DW410"/>
          <cell r="DX410"/>
          <cell r="DY410"/>
          <cell r="DZ410"/>
          <cell r="EA410"/>
          <cell r="EB410"/>
          <cell r="EC410"/>
          <cell r="ED410"/>
          <cell r="EE410"/>
          <cell r="EF410"/>
          <cell r="EG410">
            <v>0</v>
          </cell>
          <cell r="EH410">
            <v>0</v>
          </cell>
          <cell r="EI410">
            <v>0</v>
          </cell>
          <cell r="EJ410">
            <v>0</v>
          </cell>
          <cell r="EK410">
            <v>0</v>
          </cell>
          <cell r="EL410">
            <v>0</v>
          </cell>
          <cell r="EM410">
            <v>0</v>
          </cell>
          <cell r="EN410">
            <v>0</v>
          </cell>
          <cell r="EO410">
            <v>0</v>
          </cell>
          <cell r="EP410">
            <v>0</v>
          </cell>
          <cell r="EQ410">
            <v>0</v>
          </cell>
          <cell r="ER410">
            <v>0</v>
          </cell>
          <cell r="ES410"/>
          <cell r="ET410"/>
          <cell r="EU410"/>
          <cell r="EV410"/>
          <cell r="EW410"/>
          <cell r="EX410"/>
          <cell r="EY410"/>
          <cell r="EZ410"/>
          <cell r="FA410"/>
          <cell r="FB410"/>
          <cell r="FC410"/>
          <cell r="FD410"/>
          <cell r="FE410">
            <v>0</v>
          </cell>
          <cell r="FF410">
            <v>0</v>
          </cell>
          <cell r="FG410">
            <v>0</v>
          </cell>
          <cell r="FH410">
            <v>0</v>
          </cell>
          <cell r="FI410">
            <v>0</v>
          </cell>
          <cell r="FJ410">
            <v>0</v>
          </cell>
          <cell r="FK410">
            <v>0</v>
          </cell>
          <cell r="FL410">
            <v>0</v>
          </cell>
          <cell r="FM410">
            <v>0</v>
          </cell>
          <cell r="FN410">
            <v>0</v>
          </cell>
          <cell r="FO410">
            <v>0</v>
          </cell>
          <cell r="FP410">
            <v>0</v>
          </cell>
          <cell r="FQ410"/>
          <cell r="FR410"/>
          <cell r="FS410"/>
          <cell r="FT410"/>
          <cell r="FU410"/>
          <cell r="FV410"/>
          <cell r="FW410"/>
          <cell r="FX410"/>
          <cell r="FY410"/>
          <cell r="FZ410"/>
          <cell r="GA410"/>
          <cell r="GB410"/>
          <cell r="GC410">
            <v>0</v>
          </cell>
          <cell r="GD410">
            <v>0</v>
          </cell>
          <cell r="GE410">
            <v>0</v>
          </cell>
          <cell r="GF410">
            <v>0</v>
          </cell>
          <cell r="GG410">
            <v>0</v>
          </cell>
          <cell r="GH410">
            <v>0</v>
          </cell>
          <cell r="GI410">
            <v>0</v>
          </cell>
          <cell r="GJ410">
            <v>0</v>
          </cell>
          <cell r="GK410">
            <v>0</v>
          </cell>
          <cell r="GL410">
            <v>0</v>
          </cell>
          <cell r="GM410">
            <v>0</v>
          </cell>
          <cell r="GN410">
            <v>0</v>
          </cell>
          <cell r="GO410"/>
          <cell r="GP410">
            <v>0</v>
          </cell>
          <cell r="GQ410">
            <v>0</v>
          </cell>
          <cell r="GR410">
            <v>0</v>
          </cell>
          <cell r="GS410"/>
          <cell r="GT410"/>
          <cell r="GU410"/>
          <cell r="GV410"/>
          <cell r="GW410"/>
          <cell r="GX410"/>
          <cell r="GY410"/>
          <cell r="GZ410"/>
          <cell r="HA410"/>
          <cell r="HB410"/>
          <cell r="HC410">
            <v>0</v>
          </cell>
          <cell r="HD410">
            <v>0</v>
          </cell>
          <cell r="HE410">
            <v>0</v>
          </cell>
          <cell r="HF410">
            <v>0</v>
          </cell>
          <cell r="HG410">
            <v>0</v>
          </cell>
          <cell r="HH410">
            <v>0</v>
          </cell>
          <cell r="HI410">
            <v>0</v>
          </cell>
          <cell r="HJ410"/>
          <cell r="HK410"/>
          <cell r="HL410"/>
          <cell r="HM410"/>
          <cell r="HN410"/>
          <cell r="HO410">
            <v>0</v>
          </cell>
          <cell r="HP410">
            <v>0</v>
          </cell>
          <cell r="HQ410">
            <v>0</v>
          </cell>
          <cell r="HR410">
            <v>0</v>
          </cell>
          <cell r="HS410">
            <v>0</v>
          </cell>
          <cell r="HT410"/>
          <cell r="HU410">
            <v>0</v>
          </cell>
          <cell r="HV410"/>
          <cell r="HW410">
            <v>0</v>
          </cell>
          <cell r="HX410"/>
          <cell r="HY410">
            <v>0</v>
          </cell>
          <cell r="HZ410">
            <v>0</v>
          </cell>
          <cell r="IA410">
            <v>0</v>
          </cell>
          <cell r="IB410">
            <v>96.55</v>
          </cell>
          <cell r="IC410">
            <v>0</v>
          </cell>
          <cell r="ID410">
            <v>9.6549999999999994</v>
          </cell>
          <cell r="IE410">
            <v>0</v>
          </cell>
          <cell r="IF410">
            <v>0</v>
          </cell>
          <cell r="IG410">
            <v>0</v>
          </cell>
          <cell r="IH410">
            <v>0</v>
          </cell>
          <cell r="II410">
            <v>9</v>
          </cell>
          <cell r="IJ410"/>
          <cell r="IK410"/>
          <cell r="IL410"/>
          <cell r="IM410">
            <v>8.6233333333333331</v>
          </cell>
          <cell r="IN410">
            <v>1500</v>
          </cell>
        </row>
        <row r="411">
          <cell r="A411">
            <v>408</v>
          </cell>
          <cell r="B411" t="str">
            <v>Raisen</v>
          </cell>
          <cell r="C411" t="str">
            <v>MADHYA PRADESH</v>
          </cell>
          <cell r="D411" t="str">
            <v>Central</v>
          </cell>
          <cell r="E411" t="str">
            <v>Global Steel</v>
          </cell>
          <cell r="F411"/>
          <cell r="G411"/>
          <cell r="H411">
            <v>0.5</v>
          </cell>
          <cell r="I411"/>
          <cell r="J411" t="str">
            <v>Medium</v>
          </cell>
          <cell r="K411"/>
          <cell r="L411"/>
          <cell r="M411" t="str">
            <v>Rubean Luther</v>
          </cell>
          <cell r="N411"/>
          <cell r="O411">
            <v>0</v>
          </cell>
          <cell r="P411">
            <v>2500</v>
          </cell>
          <cell r="Q411">
            <v>0</v>
          </cell>
          <cell r="R411">
            <v>0</v>
          </cell>
          <cell r="S411">
            <v>0</v>
          </cell>
          <cell r="T411">
            <v>3</v>
          </cell>
          <cell r="U411">
            <v>0</v>
          </cell>
          <cell r="V411">
            <v>2</v>
          </cell>
          <cell r="W411">
            <v>0</v>
          </cell>
          <cell r="X411">
            <v>0</v>
          </cell>
          <cell r="Y411" t="str">
            <v/>
          </cell>
          <cell r="Z411">
            <v>0</v>
          </cell>
          <cell r="AA411" t="str">
            <v/>
          </cell>
          <cell r="AB411">
            <v>0</v>
          </cell>
          <cell r="AC411">
            <v>0</v>
          </cell>
          <cell r="AD411">
            <v>0</v>
          </cell>
          <cell r="AE411">
            <v>35</v>
          </cell>
          <cell r="AF411">
            <v>0</v>
          </cell>
          <cell r="AG411">
            <v>0</v>
          </cell>
          <cell r="AH411">
            <v>0</v>
          </cell>
          <cell r="AI411">
            <v>0</v>
          </cell>
          <cell r="AJ411">
            <v>0</v>
          </cell>
          <cell r="AK411">
            <v>84</v>
          </cell>
          <cell r="AL411">
            <v>0</v>
          </cell>
          <cell r="AM411">
            <v>3</v>
          </cell>
          <cell r="AN411">
            <v>0</v>
          </cell>
          <cell r="AO411">
            <v>15</v>
          </cell>
          <cell r="AP411">
            <v>46</v>
          </cell>
          <cell r="AQ411">
            <v>8</v>
          </cell>
          <cell r="AR411">
            <v>0</v>
          </cell>
          <cell r="AS411">
            <v>0</v>
          </cell>
          <cell r="AT411">
            <v>0</v>
          </cell>
          <cell r="AU411">
            <v>0</v>
          </cell>
          <cell r="AV411">
            <v>25</v>
          </cell>
          <cell r="AW411">
            <v>0</v>
          </cell>
          <cell r="AX411"/>
          <cell r="AY411"/>
          <cell r="AZ411">
            <v>0</v>
          </cell>
          <cell r="BA411">
            <v>0</v>
          </cell>
          <cell r="BB411">
            <v>0</v>
          </cell>
          <cell r="BC411">
            <v>0</v>
          </cell>
          <cell r="BD411">
            <v>0</v>
          </cell>
          <cell r="BE411">
            <v>0</v>
          </cell>
          <cell r="BF411">
            <v>0</v>
          </cell>
          <cell r="BG411">
            <v>0</v>
          </cell>
          <cell r="BH411">
            <v>0</v>
          </cell>
          <cell r="BI411">
            <v>1</v>
          </cell>
          <cell r="BJ411">
            <v>0</v>
          </cell>
          <cell r="BK411">
            <v>0</v>
          </cell>
          <cell r="BL411">
            <v>0</v>
          </cell>
          <cell r="BM411">
            <v>0</v>
          </cell>
          <cell r="BN411">
            <v>0</v>
          </cell>
          <cell r="BO411">
            <v>0</v>
          </cell>
          <cell r="BP411">
            <v>0</v>
          </cell>
          <cell r="BQ411">
            <v>0</v>
          </cell>
          <cell r="BR411">
            <v>0</v>
          </cell>
          <cell r="BS411">
            <v>0</v>
          </cell>
          <cell r="BT411">
            <v>0</v>
          </cell>
          <cell r="BU411">
            <v>0</v>
          </cell>
          <cell r="BV411"/>
          <cell r="BW411"/>
          <cell r="BX411">
            <v>2</v>
          </cell>
          <cell r="BY411">
            <v>0</v>
          </cell>
          <cell r="BZ411">
            <v>0</v>
          </cell>
          <cell r="CA411">
            <v>0</v>
          </cell>
          <cell r="CB411">
            <v>1</v>
          </cell>
          <cell r="CC411">
            <v>0</v>
          </cell>
          <cell r="CD411">
            <v>0</v>
          </cell>
          <cell r="CE411">
            <v>0</v>
          </cell>
          <cell r="CF411">
            <v>0</v>
          </cell>
          <cell r="CG411">
            <v>0</v>
          </cell>
          <cell r="CH411">
            <v>1</v>
          </cell>
          <cell r="CI411">
            <v>0</v>
          </cell>
          <cell r="CJ411">
            <v>1</v>
          </cell>
          <cell r="CK411">
            <v>0</v>
          </cell>
          <cell r="CL411">
            <v>1</v>
          </cell>
          <cell r="CM411">
            <v>2</v>
          </cell>
          <cell r="CN411">
            <v>1</v>
          </cell>
          <cell r="CO411">
            <v>0</v>
          </cell>
          <cell r="CP411">
            <v>0</v>
          </cell>
          <cell r="CQ411">
            <v>0</v>
          </cell>
          <cell r="CR411">
            <v>0</v>
          </cell>
          <cell r="CS411">
            <v>1</v>
          </cell>
          <cell r="CT411">
            <v>0</v>
          </cell>
          <cell r="CU411"/>
          <cell r="CV411"/>
          <cell r="CW411"/>
          <cell r="CX411"/>
          <cell r="CY411"/>
          <cell r="CZ411"/>
          <cell r="DA411"/>
          <cell r="DB411"/>
          <cell r="DC411"/>
          <cell r="DD411"/>
          <cell r="DE411"/>
          <cell r="DF411"/>
          <cell r="DG411"/>
          <cell r="DH411">
            <v>1</v>
          </cell>
          <cell r="DI411">
            <v>1</v>
          </cell>
          <cell r="DJ411">
            <v>1</v>
          </cell>
          <cell r="DK411">
            <v>2</v>
          </cell>
          <cell r="DL411">
            <v>2</v>
          </cell>
          <cell r="DM411">
            <v>2</v>
          </cell>
          <cell r="DN411">
            <v>1</v>
          </cell>
          <cell r="DO411">
            <v>0</v>
          </cell>
          <cell r="DP411">
            <v>0</v>
          </cell>
          <cell r="DQ411">
            <v>1</v>
          </cell>
          <cell r="DR411">
            <v>1</v>
          </cell>
          <cell r="DS411"/>
          <cell r="DT411"/>
          <cell r="DU411"/>
          <cell r="DV411"/>
          <cell r="DW411"/>
          <cell r="DX411"/>
          <cell r="DY411"/>
          <cell r="DZ411"/>
          <cell r="EA411"/>
          <cell r="EB411"/>
          <cell r="EC411"/>
          <cell r="ED411"/>
          <cell r="EE411"/>
          <cell r="EF411"/>
          <cell r="EG411">
            <v>0</v>
          </cell>
          <cell r="EH411">
            <v>0</v>
          </cell>
          <cell r="EI411">
            <v>0</v>
          </cell>
          <cell r="EJ411">
            <v>0</v>
          </cell>
          <cell r="EK411">
            <v>0</v>
          </cell>
          <cell r="EL411">
            <v>0</v>
          </cell>
          <cell r="EM411">
            <v>0</v>
          </cell>
          <cell r="EN411">
            <v>0</v>
          </cell>
          <cell r="EO411">
            <v>0</v>
          </cell>
          <cell r="EP411">
            <v>0</v>
          </cell>
          <cell r="EQ411">
            <v>0</v>
          </cell>
          <cell r="ER411">
            <v>0</v>
          </cell>
          <cell r="ES411"/>
          <cell r="ET411"/>
          <cell r="EU411"/>
          <cell r="EV411"/>
          <cell r="EW411"/>
          <cell r="EX411"/>
          <cell r="EY411"/>
          <cell r="EZ411"/>
          <cell r="FA411"/>
          <cell r="FB411"/>
          <cell r="FC411"/>
          <cell r="FD411"/>
          <cell r="FE411">
            <v>0</v>
          </cell>
          <cell r="FF411">
            <v>0</v>
          </cell>
          <cell r="FG411">
            <v>0</v>
          </cell>
          <cell r="FH411">
            <v>0</v>
          </cell>
          <cell r="FI411">
            <v>0</v>
          </cell>
          <cell r="FJ411">
            <v>0</v>
          </cell>
          <cell r="FK411">
            <v>0</v>
          </cell>
          <cell r="FL411">
            <v>0</v>
          </cell>
          <cell r="FM411">
            <v>0</v>
          </cell>
          <cell r="FN411">
            <v>0</v>
          </cell>
          <cell r="FO411">
            <v>0</v>
          </cell>
          <cell r="FP411">
            <v>0</v>
          </cell>
          <cell r="FQ411"/>
          <cell r="FR411"/>
          <cell r="FS411"/>
          <cell r="FT411"/>
          <cell r="FU411"/>
          <cell r="FV411"/>
          <cell r="FW411"/>
          <cell r="FX411"/>
          <cell r="FY411"/>
          <cell r="FZ411"/>
          <cell r="GA411"/>
          <cell r="GB411"/>
          <cell r="GC411">
            <v>0</v>
          </cell>
          <cell r="GD411">
            <v>0</v>
          </cell>
          <cell r="GE411">
            <v>0</v>
          </cell>
          <cell r="GF411">
            <v>0</v>
          </cell>
          <cell r="GG411">
            <v>0</v>
          </cell>
          <cell r="GH411">
            <v>0</v>
          </cell>
          <cell r="GI411">
            <v>0</v>
          </cell>
          <cell r="GJ411">
            <v>0</v>
          </cell>
          <cell r="GK411">
            <v>0</v>
          </cell>
          <cell r="GL411">
            <v>0</v>
          </cell>
          <cell r="GM411">
            <v>0</v>
          </cell>
          <cell r="GN411">
            <v>0</v>
          </cell>
          <cell r="GO411"/>
          <cell r="GP411">
            <v>0</v>
          </cell>
          <cell r="GQ411">
            <v>0</v>
          </cell>
          <cell r="GR411">
            <v>0</v>
          </cell>
          <cell r="GS411"/>
          <cell r="GT411"/>
          <cell r="GU411"/>
          <cell r="GV411"/>
          <cell r="GW411"/>
          <cell r="GX411"/>
          <cell r="GY411"/>
          <cell r="GZ411"/>
          <cell r="HA411"/>
          <cell r="HB411"/>
          <cell r="HC411">
            <v>0</v>
          </cell>
          <cell r="HD411">
            <v>0</v>
          </cell>
          <cell r="HE411">
            <v>0</v>
          </cell>
          <cell r="HF411">
            <v>0</v>
          </cell>
          <cell r="HG411">
            <v>0</v>
          </cell>
          <cell r="HH411">
            <v>0</v>
          </cell>
          <cell r="HI411">
            <v>0</v>
          </cell>
          <cell r="HJ411"/>
          <cell r="HK411"/>
          <cell r="HL411"/>
          <cell r="HM411"/>
          <cell r="HN411"/>
          <cell r="HO411">
            <v>0</v>
          </cell>
          <cell r="HP411">
            <v>0</v>
          </cell>
          <cell r="HQ411">
            <v>0</v>
          </cell>
          <cell r="HR411">
            <v>0</v>
          </cell>
          <cell r="HS411">
            <v>0</v>
          </cell>
          <cell r="HT411"/>
          <cell r="HU411">
            <v>0</v>
          </cell>
          <cell r="HV411"/>
          <cell r="HW411">
            <v>0</v>
          </cell>
          <cell r="HX411"/>
          <cell r="HY411">
            <v>0</v>
          </cell>
          <cell r="HZ411">
            <v>0</v>
          </cell>
          <cell r="IA411">
            <v>122</v>
          </cell>
          <cell r="IB411">
            <v>94</v>
          </cell>
          <cell r="IC411">
            <v>10.166666666666666</v>
          </cell>
          <cell r="ID411">
            <v>9.4</v>
          </cell>
          <cell r="IE411">
            <v>0</v>
          </cell>
          <cell r="IF411">
            <v>11.666666666666666</v>
          </cell>
          <cell r="IG411">
            <v>0</v>
          </cell>
          <cell r="IH411">
            <v>29</v>
          </cell>
          <cell r="II411">
            <v>20.333333333333332</v>
          </cell>
          <cell r="IJ411"/>
          <cell r="IK411"/>
          <cell r="IL411"/>
          <cell r="IM411">
            <v>8.3333333333333339</v>
          </cell>
          <cell r="IN411">
            <v>0</v>
          </cell>
        </row>
        <row r="412">
          <cell r="A412">
            <v>409</v>
          </cell>
          <cell r="B412" t="str">
            <v>Balaghat</v>
          </cell>
          <cell r="C412" t="str">
            <v>MADHYA PRADESH</v>
          </cell>
          <cell r="D412" t="str">
            <v>Central</v>
          </cell>
          <cell r="E412" t="str">
            <v>Global Steel</v>
          </cell>
          <cell r="F412"/>
          <cell r="G412"/>
          <cell r="H412">
            <v>0.3</v>
          </cell>
          <cell r="I412"/>
          <cell r="J412" t="str">
            <v>Low</v>
          </cell>
          <cell r="K412"/>
          <cell r="L412"/>
          <cell r="M412" t="str">
            <v>Abhinav Srivastava</v>
          </cell>
          <cell r="N412"/>
          <cell r="O412">
            <v>5</v>
          </cell>
          <cell r="P412">
            <v>1500</v>
          </cell>
          <cell r="Q412">
            <v>0</v>
          </cell>
          <cell r="R412">
            <v>1</v>
          </cell>
          <cell r="S412">
            <v>1</v>
          </cell>
          <cell r="T412">
            <v>3</v>
          </cell>
          <cell r="U412">
            <v>0</v>
          </cell>
          <cell r="V412">
            <v>2</v>
          </cell>
          <cell r="W412">
            <v>0</v>
          </cell>
          <cell r="X412">
            <v>0</v>
          </cell>
          <cell r="Y412" t="str">
            <v/>
          </cell>
          <cell r="Z412">
            <v>0</v>
          </cell>
          <cell r="AA412" t="str">
            <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10.29</v>
          </cell>
          <cell r="AR412">
            <v>0</v>
          </cell>
          <cell r="AS412">
            <v>0</v>
          </cell>
          <cell r="AT412">
            <v>0</v>
          </cell>
          <cell r="AU412">
            <v>0</v>
          </cell>
          <cell r="AV412">
            <v>0</v>
          </cell>
          <cell r="AW412">
            <v>0</v>
          </cell>
          <cell r="AX412"/>
          <cell r="AY412"/>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1</v>
          </cell>
          <cell r="BP412">
            <v>0</v>
          </cell>
          <cell r="BQ412">
            <v>0</v>
          </cell>
          <cell r="BR412">
            <v>0</v>
          </cell>
          <cell r="BS412">
            <v>0</v>
          </cell>
          <cell r="BT412">
            <v>0</v>
          </cell>
          <cell r="BU412">
            <v>0</v>
          </cell>
          <cell r="BV412"/>
          <cell r="BW412"/>
          <cell r="BX412">
            <v>2</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1</v>
          </cell>
          <cell r="CO412">
            <v>0</v>
          </cell>
          <cell r="CP412">
            <v>0</v>
          </cell>
          <cell r="CQ412">
            <v>0</v>
          </cell>
          <cell r="CR412">
            <v>0</v>
          </cell>
          <cell r="CS412">
            <v>0</v>
          </cell>
          <cell r="CT412">
            <v>0</v>
          </cell>
          <cell r="CU412"/>
          <cell r="CV412"/>
          <cell r="CW412"/>
          <cell r="CX412"/>
          <cell r="CY412"/>
          <cell r="CZ412"/>
          <cell r="DA412"/>
          <cell r="DB412"/>
          <cell r="DC412"/>
          <cell r="DD412"/>
          <cell r="DE412"/>
          <cell r="DF412"/>
          <cell r="DG412"/>
          <cell r="DH412">
            <v>0</v>
          </cell>
          <cell r="DI412">
            <v>0</v>
          </cell>
          <cell r="DJ412">
            <v>0</v>
          </cell>
          <cell r="DK412">
            <v>0</v>
          </cell>
          <cell r="DL412">
            <v>1</v>
          </cell>
          <cell r="DM412">
            <v>1</v>
          </cell>
          <cell r="DN412">
            <v>1</v>
          </cell>
          <cell r="DO412">
            <v>0</v>
          </cell>
          <cell r="DP412">
            <v>0</v>
          </cell>
          <cell r="DQ412">
            <v>0</v>
          </cell>
          <cell r="DR412">
            <v>0</v>
          </cell>
          <cell r="DS412"/>
          <cell r="DT412"/>
          <cell r="DU412"/>
          <cell r="DV412"/>
          <cell r="DW412"/>
          <cell r="DX412"/>
          <cell r="DY412"/>
          <cell r="DZ412"/>
          <cell r="EA412"/>
          <cell r="EB412"/>
          <cell r="EC412"/>
          <cell r="ED412"/>
          <cell r="EE412"/>
          <cell r="EF412"/>
          <cell r="EG412">
            <v>0</v>
          </cell>
          <cell r="EH412">
            <v>0</v>
          </cell>
          <cell r="EI412">
            <v>0</v>
          </cell>
          <cell r="EJ412">
            <v>0</v>
          </cell>
          <cell r="EK412">
            <v>0</v>
          </cell>
          <cell r="EL412">
            <v>0</v>
          </cell>
          <cell r="EM412">
            <v>0</v>
          </cell>
          <cell r="EN412">
            <v>0</v>
          </cell>
          <cell r="EO412">
            <v>0</v>
          </cell>
          <cell r="EP412">
            <v>0</v>
          </cell>
          <cell r="EQ412">
            <v>0</v>
          </cell>
          <cell r="ER412">
            <v>0</v>
          </cell>
          <cell r="ES412"/>
          <cell r="ET412"/>
          <cell r="EU412"/>
          <cell r="EV412"/>
          <cell r="EW412"/>
          <cell r="EX412"/>
          <cell r="EY412"/>
          <cell r="EZ412"/>
          <cell r="FA412"/>
          <cell r="FB412"/>
          <cell r="FC412"/>
          <cell r="FD412"/>
          <cell r="FE412">
            <v>0</v>
          </cell>
          <cell r="FF412">
            <v>0</v>
          </cell>
          <cell r="FG412">
            <v>0</v>
          </cell>
          <cell r="FH412">
            <v>0</v>
          </cell>
          <cell r="FI412">
            <v>0</v>
          </cell>
          <cell r="FJ412">
            <v>0</v>
          </cell>
          <cell r="FK412">
            <v>0</v>
          </cell>
          <cell r="FL412">
            <v>0</v>
          </cell>
          <cell r="FM412">
            <v>0</v>
          </cell>
          <cell r="FN412">
            <v>0</v>
          </cell>
          <cell r="FO412">
            <v>0</v>
          </cell>
          <cell r="FP412">
            <v>0</v>
          </cell>
          <cell r="FQ412"/>
          <cell r="FR412"/>
          <cell r="FS412"/>
          <cell r="FT412"/>
          <cell r="FU412"/>
          <cell r="FV412"/>
          <cell r="FW412"/>
          <cell r="FX412"/>
          <cell r="FY412"/>
          <cell r="FZ412"/>
          <cell r="GA412"/>
          <cell r="GB412"/>
          <cell r="GC412">
            <v>0</v>
          </cell>
          <cell r="GD412">
            <v>0</v>
          </cell>
          <cell r="GE412">
            <v>0</v>
          </cell>
          <cell r="GF412">
            <v>0</v>
          </cell>
          <cell r="GG412">
            <v>0</v>
          </cell>
          <cell r="GH412">
            <v>0</v>
          </cell>
          <cell r="GI412">
            <v>0</v>
          </cell>
          <cell r="GJ412">
            <v>0</v>
          </cell>
          <cell r="GK412">
            <v>0</v>
          </cell>
          <cell r="GL412">
            <v>0</v>
          </cell>
          <cell r="GM412">
            <v>0</v>
          </cell>
          <cell r="GN412">
            <v>0</v>
          </cell>
          <cell r="GO412"/>
          <cell r="GP412">
            <v>0</v>
          </cell>
          <cell r="GQ412">
            <v>0</v>
          </cell>
          <cell r="GR412">
            <v>0</v>
          </cell>
          <cell r="GS412"/>
          <cell r="GT412"/>
          <cell r="GU412"/>
          <cell r="GV412"/>
          <cell r="GW412"/>
          <cell r="GX412"/>
          <cell r="GY412"/>
          <cell r="GZ412"/>
          <cell r="HA412"/>
          <cell r="HB412"/>
          <cell r="HC412">
            <v>0</v>
          </cell>
          <cell r="HD412">
            <v>0</v>
          </cell>
          <cell r="HE412">
            <v>0</v>
          </cell>
          <cell r="HF412">
            <v>0</v>
          </cell>
          <cell r="HG412">
            <v>0</v>
          </cell>
          <cell r="HH412">
            <v>0</v>
          </cell>
          <cell r="HI412">
            <v>0</v>
          </cell>
          <cell r="HJ412"/>
          <cell r="HK412"/>
          <cell r="HL412"/>
          <cell r="HM412"/>
          <cell r="HN412"/>
          <cell r="HO412">
            <v>0</v>
          </cell>
          <cell r="HP412">
            <v>0</v>
          </cell>
          <cell r="HQ412">
            <v>0</v>
          </cell>
          <cell r="HR412">
            <v>0</v>
          </cell>
          <cell r="HS412">
            <v>4552</v>
          </cell>
          <cell r="HT412"/>
          <cell r="HU412">
            <v>0</v>
          </cell>
          <cell r="HV412"/>
          <cell r="HW412">
            <v>0</v>
          </cell>
          <cell r="HX412"/>
          <cell r="HY412">
            <v>0</v>
          </cell>
          <cell r="HZ412">
            <v>25036</v>
          </cell>
          <cell r="IA412">
            <v>0</v>
          </cell>
          <cell r="IB412">
            <v>10.29</v>
          </cell>
          <cell r="IC412">
            <v>0</v>
          </cell>
          <cell r="ID412">
            <v>1.0289999999999999</v>
          </cell>
          <cell r="IE412">
            <v>0</v>
          </cell>
          <cell r="IF412">
            <v>0</v>
          </cell>
          <cell r="IG412">
            <v>0</v>
          </cell>
          <cell r="IH412">
            <v>0</v>
          </cell>
          <cell r="II412">
            <v>0</v>
          </cell>
          <cell r="IJ412"/>
          <cell r="IK412"/>
          <cell r="IL412"/>
          <cell r="IM412">
            <v>0</v>
          </cell>
          <cell r="IN412">
            <v>1000</v>
          </cell>
        </row>
        <row r="413">
          <cell r="A413">
            <v>410</v>
          </cell>
          <cell r="B413" t="str">
            <v>Nagpur</v>
          </cell>
          <cell r="C413" t="str">
            <v>MAHARASHTRA</v>
          </cell>
          <cell r="D413" t="str">
            <v>Central</v>
          </cell>
          <cell r="E413" t="str">
            <v>SSTL (INDIA) PRIVATE LIMITED</v>
          </cell>
          <cell r="F413"/>
          <cell r="G413"/>
          <cell r="H413">
            <v>1</v>
          </cell>
          <cell r="I413"/>
          <cell r="J413" t="str">
            <v>High</v>
          </cell>
          <cell r="K413"/>
          <cell r="L413"/>
          <cell r="M413"/>
          <cell r="N413" t="str">
            <v>Ekeshwar Sahu</v>
          </cell>
          <cell r="O413">
            <v>3</v>
          </cell>
          <cell r="P413">
            <v>9000</v>
          </cell>
          <cell r="Q413">
            <v>0</v>
          </cell>
          <cell r="R413">
            <v>1</v>
          </cell>
          <cell r="S413">
            <v>0</v>
          </cell>
          <cell r="T413">
            <v>7</v>
          </cell>
          <cell r="U413">
            <v>0</v>
          </cell>
          <cell r="V413">
            <v>8</v>
          </cell>
          <cell r="W413">
            <v>0</v>
          </cell>
          <cell r="X413">
            <v>2450</v>
          </cell>
          <cell r="Y413">
            <v>4.1103673469387751E-2</v>
          </cell>
          <cell r="Z413">
            <v>0.2722222222222222</v>
          </cell>
          <cell r="AA413">
            <v>1.1189333333333331E-2</v>
          </cell>
          <cell r="AB413">
            <v>0</v>
          </cell>
          <cell r="AC413">
            <v>25</v>
          </cell>
          <cell r="AD413">
            <v>0</v>
          </cell>
          <cell r="AE413">
            <v>0</v>
          </cell>
          <cell r="AF413">
            <v>0</v>
          </cell>
          <cell r="AG413">
            <v>62</v>
          </cell>
          <cell r="AH413">
            <v>366</v>
          </cell>
          <cell r="AI413">
            <v>128</v>
          </cell>
          <cell r="AJ413">
            <v>400</v>
          </cell>
          <cell r="AK413">
            <v>0</v>
          </cell>
          <cell r="AL413">
            <v>20</v>
          </cell>
          <cell r="AM413">
            <v>375</v>
          </cell>
          <cell r="AN413">
            <v>381</v>
          </cell>
          <cell r="AO413">
            <v>425</v>
          </cell>
          <cell r="AP413">
            <v>0</v>
          </cell>
          <cell r="AQ413">
            <v>92.179999999999993</v>
          </cell>
          <cell r="AR413">
            <v>0</v>
          </cell>
          <cell r="AS413">
            <v>0</v>
          </cell>
          <cell r="AT413">
            <v>41.74</v>
          </cell>
          <cell r="AU413">
            <v>55.12</v>
          </cell>
          <cell r="AV413">
            <v>0</v>
          </cell>
          <cell r="AW413">
            <v>12</v>
          </cell>
          <cell r="AX413"/>
          <cell r="AY413"/>
          <cell r="AZ413">
            <v>0</v>
          </cell>
          <cell r="BA413">
            <v>1</v>
          </cell>
          <cell r="BB413">
            <v>0</v>
          </cell>
          <cell r="BC413">
            <v>0</v>
          </cell>
          <cell r="BD413">
            <v>0</v>
          </cell>
          <cell r="BE413">
            <v>3</v>
          </cell>
          <cell r="BF413">
            <v>3</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cell r="BW413"/>
          <cell r="BX413">
            <v>8</v>
          </cell>
          <cell r="BY413">
            <v>0</v>
          </cell>
          <cell r="BZ413">
            <v>1</v>
          </cell>
          <cell r="CA413">
            <v>0</v>
          </cell>
          <cell r="CB413">
            <v>0</v>
          </cell>
          <cell r="CC413">
            <v>0</v>
          </cell>
          <cell r="CD413">
            <v>3</v>
          </cell>
          <cell r="CE413">
            <v>4</v>
          </cell>
          <cell r="CF413">
            <v>2</v>
          </cell>
          <cell r="CG413">
            <v>2</v>
          </cell>
          <cell r="CH413">
            <v>0</v>
          </cell>
          <cell r="CI413">
            <v>2</v>
          </cell>
          <cell r="CJ413">
            <v>2</v>
          </cell>
          <cell r="CK413">
            <v>1</v>
          </cell>
          <cell r="CL413">
            <v>2</v>
          </cell>
          <cell r="CM413">
            <v>0</v>
          </cell>
          <cell r="CN413">
            <v>2</v>
          </cell>
          <cell r="CO413">
            <v>0</v>
          </cell>
          <cell r="CP413">
            <v>0</v>
          </cell>
          <cell r="CQ413">
            <v>1</v>
          </cell>
          <cell r="CR413">
            <v>2</v>
          </cell>
          <cell r="CS413">
            <v>0</v>
          </cell>
          <cell r="CT413">
            <v>1</v>
          </cell>
          <cell r="CU413"/>
          <cell r="CV413"/>
          <cell r="CW413"/>
          <cell r="CX413"/>
          <cell r="CY413"/>
          <cell r="CZ413"/>
          <cell r="DA413"/>
          <cell r="DB413"/>
          <cell r="DC413"/>
          <cell r="DD413"/>
          <cell r="DE413"/>
          <cell r="DF413"/>
          <cell r="DG413"/>
          <cell r="DH413">
            <v>3</v>
          </cell>
          <cell r="DI413">
            <v>3</v>
          </cell>
          <cell r="DJ413">
            <v>3</v>
          </cell>
          <cell r="DK413">
            <v>2</v>
          </cell>
          <cell r="DL413">
            <v>3</v>
          </cell>
          <cell r="DM413">
            <v>2</v>
          </cell>
          <cell r="DN413">
            <v>2</v>
          </cell>
          <cell r="DO413">
            <v>1</v>
          </cell>
          <cell r="DP413">
            <v>2</v>
          </cell>
          <cell r="DQ413">
            <v>2</v>
          </cell>
          <cell r="DR413">
            <v>3</v>
          </cell>
          <cell r="DS413"/>
          <cell r="DT413"/>
          <cell r="DU413"/>
          <cell r="DV413"/>
          <cell r="DW413"/>
          <cell r="DX413"/>
          <cell r="DY413"/>
          <cell r="DZ413"/>
          <cell r="EA413"/>
          <cell r="EB413"/>
          <cell r="EC413"/>
          <cell r="ED413"/>
          <cell r="EE413"/>
          <cell r="EF413"/>
          <cell r="EG413">
            <v>0</v>
          </cell>
          <cell r="EH413">
            <v>0</v>
          </cell>
          <cell r="EI413">
            <v>0</v>
          </cell>
          <cell r="EJ413">
            <v>0</v>
          </cell>
          <cell r="EK413">
            <v>0</v>
          </cell>
          <cell r="EL413">
            <v>0</v>
          </cell>
          <cell r="EM413">
            <v>0</v>
          </cell>
          <cell r="EN413">
            <v>0</v>
          </cell>
          <cell r="EO413">
            <v>0</v>
          </cell>
          <cell r="EP413">
            <v>0</v>
          </cell>
          <cell r="EQ413">
            <v>0</v>
          </cell>
          <cell r="ER413">
            <v>0</v>
          </cell>
          <cell r="ES413"/>
          <cell r="ET413"/>
          <cell r="EU413"/>
          <cell r="EV413"/>
          <cell r="EW413"/>
          <cell r="EX413"/>
          <cell r="EY413"/>
          <cell r="EZ413"/>
          <cell r="FA413"/>
          <cell r="FB413"/>
          <cell r="FC413"/>
          <cell r="FD413"/>
          <cell r="FE413">
            <v>0</v>
          </cell>
          <cell r="FF413">
            <v>0</v>
          </cell>
          <cell r="FG413">
            <v>0</v>
          </cell>
          <cell r="FH413">
            <v>0</v>
          </cell>
          <cell r="FI413">
            <v>0</v>
          </cell>
          <cell r="FJ413">
            <v>0</v>
          </cell>
          <cell r="FK413">
            <v>0</v>
          </cell>
          <cell r="FL413">
            <v>0</v>
          </cell>
          <cell r="FM413">
            <v>0</v>
          </cell>
          <cell r="FN413">
            <v>0</v>
          </cell>
          <cell r="FO413">
            <v>0</v>
          </cell>
          <cell r="FP413">
            <v>0</v>
          </cell>
          <cell r="FQ413"/>
          <cell r="FR413"/>
          <cell r="FS413"/>
          <cell r="FT413"/>
          <cell r="FU413"/>
          <cell r="FV413"/>
          <cell r="FW413"/>
          <cell r="FX413"/>
          <cell r="FY413"/>
          <cell r="FZ413"/>
          <cell r="GA413"/>
          <cell r="GB413"/>
          <cell r="GC413">
            <v>0</v>
          </cell>
          <cell r="GD413">
            <v>0</v>
          </cell>
          <cell r="GE413">
            <v>0</v>
          </cell>
          <cell r="GF413">
            <v>0</v>
          </cell>
          <cell r="GG413">
            <v>0</v>
          </cell>
          <cell r="GH413">
            <v>0</v>
          </cell>
          <cell r="GI413">
            <v>0</v>
          </cell>
          <cell r="GJ413">
            <v>0</v>
          </cell>
          <cell r="GK413">
            <v>0</v>
          </cell>
          <cell r="GL413">
            <v>0</v>
          </cell>
          <cell r="GM413">
            <v>0</v>
          </cell>
          <cell r="GN413">
            <v>0</v>
          </cell>
          <cell r="GO413"/>
          <cell r="GP413">
            <v>0</v>
          </cell>
          <cell r="GQ413">
            <v>0</v>
          </cell>
          <cell r="GR413">
            <v>0</v>
          </cell>
          <cell r="GS413"/>
          <cell r="GT413"/>
          <cell r="GU413"/>
          <cell r="GV413"/>
          <cell r="GW413"/>
          <cell r="GX413"/>
          <cell r="GY413"/>
          <cell r="GZ413"/>
          <cell r="HA413"/>
          <cell r="HB413"/>
          <cell r="HC413">
            <v>0</v>
          </cell>
          <cell r="HD413">
            <v>2</v>
          </cell>
          <cell r="HE413">
            <v>1</v>
          </cell>
          <cell r="HF413">
            <v>0</v>
          </cell>
          <cell r="HG413">
            <v>2</v>
          </cell>
          <cell r="HH413">
            <v>0</v>
          </cell>
          <cell r="HI413">
            <v>1</v>
          </cell>
          <cell r="HJ413"/>
          <cell r="HK413"/>
          <cell r="HL413"/>
          <cell r="HM413"/>
          <cell r="HN413"/>
          <cell r="HO413">
            <v>0</v>
          </cell>
          <cell r="HP413">
            <v>0</v>
          </cell>
          <cell r="HQ413">
            <v>0</v>
          </cell>
          <cell r="HR413">
            <v>0</v>
          </cell>
          <cell r="HS413">
            <v>0</v>
          </cell>
          <cell r="HT413"/>
          <cell r="HU413">
            <v>0</v>
          </cell>
          <cell r="HV413"/>
          <cell r="HW413">
            <v>0</v>
          </cell>
          <cell r="HX413"/>
          <cell r="HY413">
            <v>0</v>
          </cell>
          <cell r="HZ413">
            <v>0</v>
          </cell>
          <cell r="IA413">
            <v>1376</v>
          </cell>
          <cell r="IB413">
            <v>1007.04</v>
          </cell>
          <cell r="IC413">
            <v>114.66666666666667</v>
          </cell>
          <cell r="ID413">
            <v>100.70399999999999</v>
          </cell>
          <cell r="IE413">
            <v>8.3333333333333339</v>
          </cell>
          <cell r="IF413">
            <v>20.666666666666668</v>
          </cell>
          <cell r="IG413">
            <v>298</v>
          </cell>
          <cell r="IH413">
            <v>131.66666666666666</v>
          </cell>
          <cell r="II413">
            <v>268.66666666666669</v>
          </cell>
          <cell r="IJ413"/>
          <cell r="IK413"/>
          <cell r="IL413"/>
          <cell r="IM413">
            <v>22.373333333333335</v>
          </cell>
          <cell r="IN413">
            <v>8500</v>
          </cell>
        </row>
        <row r="414">
          <cell r="A414">
            <v>411</v>
          </cell>
          <cell r="B414" t="str">
            <v>Chandrapur</v>
          </cell>
          <cell r="C414" t="str">
            <v>MAHARASHTRA</v>
          </cell>
          <cell r="D414" t="str">
            <v>Central</v>
          </cell>
          <cell r="E414" t="str">
            <v>SSTL (INDIA) PRIVATE LIMITED</v>
          </cell>
          <cell r="F414"/>
          <cell r="G414"/>
          <cell r="H414">
            <v>0.5</v>
          </cell>
          <cell r="I414"/>
          <cell r="J414" t="str">
            <v>Medium</v>
          </cell>
          <cell r="K414"/>
          <cell r="L414"/>
          <cell r="M414"/>
          <cell r="N414" t="str">
            <v>Ekeshwar Sahu</v>
          </cell>
          <cell r="O414">
            <v>0</v>
          </cell>
          <cell r="P414">
            <v>2500</v>
          </cell>
          <cell r="Q414">
            <v>0</v>
          </cell>
          <cell r="R414">
            <v>0</v>
          </cell>
          <cell r="S414">
            <v>0</v>
          </cell>
          <cell r="T414">
            <v>7</v>
          </cell>
          <cell r="U414">
            <v>0</v>
          </cell>
          <cell r="V414">
            <v>2</v>
          </cell>
          <cell r="W414">
            <v>0</v>
          </cell>
          <cell r="X414">
            <v>120</v>
          </cell>
          <cell r="Y414">
            <v>0.14674166666666669</v>
          </cell>
          <cell r="Z414">
            <v>4.8000000000000001E-2</v>
          </cell>
          <cell r="AA414">
            <v>7.0436000000000014E-3</v>
          </cell>
          <cell r="AB414">
            <v>0</v>
          </cell>
          <cell r="AC414">
            <v>0</v>
          </cell>
          <cell r="AD414">
            <v>0</v>
          </cell>
          <cell r="AE414">
            <v>0</v>
          </cell>
          <cell r="AF414">
            <v>0</v>
          </cell>
          <cell r="AG414">
            <v>0</v>
          </cell>
          <cell r="AH414">
            <v>0</v>
          </cell>
          <cell r="AI414">
            <v>0</v>
          </cell>
          <cell r="AJ414">
            <v>0</v>
          </cell>
          <cell r="AK414">
            <v>34</v>
          </cell>
          <cell r="AL414">
            <v>10</v>
          </cell>
          <cell r="AM414">
            <v>40</v>
          </cell>
          <cell r="AN414">
            <v>0</v>
          </cell>
          <cell r="AO414">
            <v>15</v>
          </cell>
          <cell r="AP414">
            <v>25</v>
          </cell>
          <cell r="AQ414">
            <v>30.06</v>
          </cell>
          <cell r="AR414">
            <v>8.5299999999999994</v>
          </cell>
          <cell r="AS414">
            <v>19.989999999999998</v>
          </cell>
          <cell r="AT414">
            <v>0</v>
          </cell>
          <cell r="AU414">
            <v>20.2</v>
          </cell>
          <cell r="AV414">
            <v>20.309999999999999</v>
          </cell>
          <cell r="AW414">
            <v>37</v>
          </cell>
          <cell r="AX414"/>
          <cell r="AY414"/>
          <cell r="AZ414">
            <v>0</v>
          </cell>
          <cell r="BA414">
            <v>0</v>
          </cell>
          <cell r="BB414">
            <v>0</v>
          </cell>
          <cell r="BC414">
            <v>0</v>
          </cell>
          <cell r="BD414">
            <v>0</v>
          </cell>
          <cell r="BE414">
            <v>0</v>
          </cell>
          <cell r="BF414">
            <v>0</v>
          </cell>
          <cell r="BG414">
            <v>0</v>
          </cell>
          <cell r="BH414">
            <v>0</v>
          </cell>
          <cell r="BI414">
            <v>1</v>
          </cell>
          <cell r="BJ414">
            <v>0</v>
          </cell>
          <cell r="BK414">
            <v>1</v>
          </cell>
          <cell r="BL414">
            <v>0</v>
          </cell>
          <cell r="BM414">
            <v>0</v>
          </cell>
          <cell r="BN414">
            <v>0</v>
          </cell>
          <cell r="BO414">
            <v>0</v>
          </cell>
          <cell r="BP414">
            <v>0</v>
          </cell>
          <cell r="BQ414">
            <v>0</v>
          </cell>
          <cell r="BR414">
            <v>0</v>
          </cell>
          <cell r="BS414">
            <v>0</v>
          </cell>
          <cell r="BT414">
            <v>0</v>
          </cell>
          <cell r="BU414">
            <v>0</v>
          </cell>
          <cell r="BV414"/>
          <cell r="BW414"/>
          <cell r="BX414">
            <v>2</v>
          </cell>
          <cell r="BY414">
            <v>0</v>
          </cell>
          <cell r="BZ414">
            <v>0</v>
          </cell>
          <cell r="CA414">
            <v>0</v>
          </cell>
          <cell r="CB414">
            <v>0</v>
          </cell>
          <cell r="CC414">
            <v>0</v>
          </cell>
          <cell r="CD414">
            <v>0</v>
          </cell>
          <cell r="CE414">
            <v>0</v>
          </cell>
          <cell r="CF414">
            <v>0</v>
          </cell>
          <cell r="CG414">
            <v>0</v>
          </cell>
          <cell r="CH414">
            <v>1</v>
          </cell>
          <cell r="CI414">
            <v>1</v>
          </cell>
          <cell r="CJ414">
            <v>2</v>
          </cell>
          <cell r="CK414">
            <v>0</v>
          </cell>
          <cell r="CL414">
            <v>1</v>
          </cell>
          <cell r="CM414">
            <v>1</v>
          </cell>
          <cell r="CN414">
            <v>1</v>
          </cell>
          <cell r="CO414">
            <v>1</v>
          </cell>
          <cell r="CP414">
            <v>1</v>
          </cell>
          <cell r="CQ414">
            <v>0</v>
          </cell>
          <cell r="CR414">
            <v>1</v>
          </cell>
          <cell r="CS414">
            <v>1</v>
          </cell>
          <cell r="CT414">
            <v>1</v>
          </cell>
          <cell r="CU414"/>
          <cell r="CV414"/>
          <cell r="CW414"/>
          <cell r="CX414"/>
          <cell r="CY414"/>
          <cell r="CZ414"/>
          <cell r="DA414"/>
          <cell r="DB414"/>
          <cell r="DC414"/>
          <cell r="DD414"/>
          <cell r="DE414"/>
          <cell r="DF414"/>
          <cell r="DG414"/>
          <cell r="DH414">
            <v>2</v>
          </cell>
          <cell r="DI414">
            <v>2</v>
          </cell>
          <cell r="DJ414">
            <v>2</v>
          </cell>
          <cell r="DK414">
            <v>1</v>
          </cell>
          <cell r="DL414">
            <v>1</v>
          </cell>
          <cell r="DM414">
            <v>1</v>
          </cell>
          <cell r="DN414">
            <v>1</v>
          </cell>
          <cell r="DO414">
            <v>1</v>
          </cell>
          <cell r="DP414">
            <v>1</v>
          </cell>
          <cell r="DQ414">
            <v>1</v>
          </cell>
          <cell r="DR414">
            <v>1</v>
          </cell>
          <cell r="DS414"/>
          <cell r="DT414"/>
          <cell r="DU414"/>
          <cell r="DV414"/>
          <cell r="DW414"/>
          <cell r="DX414"/>
          <cell r="DY414"/>
          <cell r="DZ414"/>
          <cell r="EA414"/>
          <cell r="EB414"/>
          <cell r="EC414"/>
          <cell r="ED414"/>
          <cell r="EE414"/>
          <cell r="EF414"/>
          <cell r="EG414">
            <v>0</v>
          </cell>
          <cell r="EH414">
            <v>0</v>
          </cell>
          <cell r="EI414">
            <v>0</v>
          </cell>
          <cell r="EJ414">
            <v>0</v>
          </cell>
          <cell r="EK414">
            <v>0</v>
          </cell>
          <cell r="EL414">
            <v>0</v>
          </cell>
          <cell r="EM414">
            <v>0</v>
          </cell>
          <cell r="EN414">
            <v>0</v>
          </cell>
          <cell r="EO414">
            <v>0</v>
          </cell>
          <cell r="EP414">
            <v>0</v>
          </cell>
          <cell r="EQ414">
            <v>0</v>
          </cell>
          <cell r="ER414">
            <v>0</v>
          </cell>
          <cell r="ES414"/>
          <cell r="ET414"/>
          <cell r="EU414"/>
          <cell r="EV414"/>
          <cell r="EW414"/>
          <cell r="EX414"/>
          <cell r="EY414"/>
          <cell r="EZ414"/>
          <cell r="FA414"/>
          <cell r="FB414"/>
          <cell r="FC414"/>
          <cell r="FD414"/>
          <cell r="FE414">
            <v>0</v>
          </cell>
          <cell r="FF414">
            <v>0</v>
          </cell>
          <cell r="FG414">
            <v>0</v>
          </cell>
          <cell r="FH414">
            <v>0</v>
          </cell>
          <cell r="FI414">
            <v>0</v>
          </cell>
          <cell r="FJ414">
            <v>0</v>
          </cell>
          <cell r="FK414">
            <v>0</v>
          </cell>
          <cell r="FL414">
            <v>0</v>
          </cell>
          <cell r="FM414">
            <v>0</v>
          </cell>
          <cell r="FN414">
            <v>0</v>
          </cell>
          <cell r="FO414">
            <v>0</v>
          </cell>
          <cell r="FP414">
            <v>0</v>
          </cell>
          <cell r="FQ414"/>
          <cell r="FR414"/>
          <cell r="FS414"/>
          <cell r="FT414"/>
          <cell r="FU414"/>
          <cell r="FV414"/>
          <cell r="FW414"/>
          <cell r="FX414"/>
          <cell r="FY414"/>
          <cell r="FZ414"/>
          <cell r="GA414"/>
          <cell r="GB414"/>
          <cell r="GC414">
            <v>0</v>
          </cell>
          <cell r="GD414">
            <v>0</v>
          </cell>
          <cell r="GE414">
            <v>0</v>
          </cell>
          <cell r="GF414">
            <v>0</v>
          </cell>
          <cell r="GG414">
            <v>0</v>
          </cell>
          <cell r="GH414">
            <v>0</v>
          </cell>
          <cell r="GI414">
            <v>0</v>
          </cell>
          <cell r="GJ414">
            <v>0</v>
          </cell>
          <cell r="GK414">
            <v>0</v>
          </cell>
          <cell r="GL414">
            <v>0</v>
          </cell>
          <cell r="GM414">
            <v>0</v>
          </cell>
          <cell r="GN414">
            <v>0</v>
          </cell>
          <cell r="GO414"/>
          <cell r="GP414">
            <v>0</v>
          </cell>
          <cell r="GQ414">
            <v>0</v>
          </cell>
          <cell r="GR414">
            <v>0</v>
          </cell>
          <cell r="GS414"/>
          <cell r="GT414"/>
          <cell r="GU414"/>
          <cell r="GV414"/>
          <cell r="GW414"/>
          <cell r="GX414"/>
          <cell r="GY414"/>
          <cell r="GZ414"/>
          <cell r="HA414"/>
          <cell r="HB414"/>
          <cell r="HC414">
            <v>0</v>
          </cell>
          <cell r="HD414">
            <v>0</v>
          </cell>
          <cell r="HE414">
            <v>1</v>
          </cell>
          <cell r="HF414">
            <v>0</v>
          </cell>
          <cell r="HG414">
            <v>1</v>
          </cell>
          <cell r="HH414">
            <v>1</v>
          </cell>
          <cell r="HI414">
            <v>1</v>
          </cell>
          <cell r="HJ414"/>
          <cell r="HK414"/>
          <cell r="HL414"/>
          <cell r="HM414"/>
          <cell r="HN414"/>
          <cell r="HO414">
            <v>0</v>
          </cell>
          <cell r="HP414">
            <v>0</v>
          </cell>
          <cell r="HQ414">
            <v>0</v>
          </cell>
          <cell r="HR414">
            <v>0</v>
          </cell>
          <cell r="HS414">
            <v>0</v>
          </cell>
          <cell r="HT414"/>
          <cell r="HU414">
            <v>0</v>
          </cell>
          <cell r="HV414"/>
          <cell r="HW414">
            <v>0</v>
          </cell>
          <cell r="HX414"/>
          <cell r="HY414">
            <v>0</v>
          </cell>
          <cell r="HZ414">
            <v>45528</v>
          </cell>
          <cell r="IA414">
            <v>84</v>
          </cell>
          <cell r="IB414">
            <v>176.09</v>
          </cell>
          <cell r="IC414">
            <v>7</v>
          </cell>
          <cell r="ID414">
            <v>17.609000000000002</v>
          </cell>
          <cell r="IE414">
            <v>0</v>
          </cell>
          <cell r="IF414">
            <v>0</v>
          </cell>
          <cell r="IG414">
            <v>0</v>
          </cell>
          <cell r="IH414">
            <v>28</v>
          </cell>
          <cell r="II414">
            <v>13.333333333333334</v>
          </cell>
          <cell r="IJ414"/>
          <cell r="IK414"/>
          <cell r="IL414"/>
          <cell r="IM414">
            <v>25.836666666666662</v>
          </cell>
          <cell r="IN414">
            <v>2450</v>
          </cell>
        </row>
        <row r="415">
          <cell r="A415">
            <v>412</v>
          </cell>
          <cell r="B415" t="str">
            <v>Khordha</v>
          </cell>
          <cell r="C415" t="str">
            <v>ODISHA</v>
          </cell>
          <cell r="D415" t="str">
            <v>Central</v>
          </cell>
          <cell r="E415" t="str">
            <v>Niyati Udyog Private Limited</v>
          </cell>
          <cell r="F415"/>
          <cell r="G415"/>
          <cell r="H415">
            <v>1</v>
          </cell>
          <cell r="I415"/>
          <cell r="J415" t="str">
            <v>Very High</v>
          </cell>
          <cell r="K415">
            <v>1</v>
          </cell>
          <cell r="L415"/>
          <cell r="M415"/>
          <cell r="N415" t="str">
            <v>Bidyut Mishra</v>
          </cell>
          <cell r="O415">
            <v>0</v>
          </cell>
          <cell r="P415">
            <v>18000</v>
          </cell>
          <cell r="Q415">
            <v>0</v>
          </cell>
          <cell r="R415">
            <v>0</v>
          </cell>
          <cell r="S415">
            <v>0</v>
          </cell>
          <cell r="T415">
            <v>3</v>
          </cell>
          <cell r="U415">
            <v>0</v>
          </cell>
          <cell r="V415">
            <v>16</v>
          </cell>
          <cell r="W415">
            <v>0</v>
          </cell>
          <cell r="X415">
            <v>2190</v>
          </cell>
          <cell r="Y415">
            <v>2.8621004566210043E-2</v>
          </cell>
          <cell r="Z415">
            <v>0.12166666666666667</v>
          </cell>
          <cell r="AA415">
            <v>3.4822222222222221E-3</v>
          </cell>
          <cell r="AB415">
            <v>0</v>
          </cell>
          <cell r="AC415">
            <v>43</v>
          </cell>
          <cell r="AD415">
            <v>64.865000000000009</v>
          </cell>
          <cell r="AE415">
            <v>0</v>
          </cell>
          <cell r="AF415">
            <v>5</v>
          </cell>
          <cell r="AG415">
            <v>75.349999999999994</v>
          </cell>
          <cell r="AH415">
            <v>34.36</v>
          </cell>
          <cell r="AI415">
            <v>533</v>
          </cell>
          <cell r="AJ415">
            <v>40</v>
          </cell>
          <cell r="AK415">
            <v>0</v>
          </cell>
          <cell r="AL415">
            <v>58</v>
          </cell>
          <cell r="AM415">
            <v>130.76</v>
          </cell>
          <cell r="AN415">
            <v>108.59</v>
          </cell>
          <cell r="AO415">
            <v>99</v>
          </cell>
          <cell r="AP415">
            <v>38</v>
          </cell>
          <cell r="AQ415">
            <v>60.650000000000006</v>
          </cell>
          <cell r="AR415">
            <v>34.71</v>
          </cell>
          <cell r="AS415">
            <v>39.830000000000005</v>
          </cell>
          <cell r="AT415">
            <v>80.649999999999991</v>
          </cell>
          <cell r="AU415">
            <v>71.88000000000001</v>
          </cell>
          <cell r="AV415">
            <v>64.489999999999995</v>
          </cell>
          <cell r="AW415">
            <v>29</v>
          </cell>
          <cell r="AX415"/>
          <cell r="AY415"/>
          <cell r="AZ415">
            <v>0</v>
          </cell>
          <cell r="BA415">
            <v>2</v>
          </cell>
          <cell r="BB415">
            <v>0</v>
          </cell>
          <cell r="BC415">
            <v>0</v>
          </cell>
          <cell r="BD415">
            <v>1</v>
          </cell>
          <cell r="BE415">
            <v>1</v>
          </cell>
          <cell r="BF415">
            <v>0</v>
          </cell>
          <cell r="BG415">
            <v>1</v>
          </cell>
          <cell r="BH415">
            <v>0</v>
          </cell>
          <cell r="BI415">
            <v>0</v>
          </cell>
          <cell r="BJ415">
            <v>1</v>
          </cell>
          <cell r="BK415">
            <v>0</v>
          </cell>
          <cell r="BL415">
            <v>2</v>
          </cell>
          <cell r="BM415">
            <v>1</v>
          </cell>
          <cell r="BN415">
            <v>0</v>
          </cell>
          <cell r="BO415">
            <v>1</v>
          </cell>
          <cell r="BP415">
            <v>1</v>
          </cell>
          <cell r="BQ415">
            <v>2</v>
          </cell>
          <cell r="BR415">
            <v>2</v>
          </cell>
          <cell r="BS415">
            <v>1</v>
          </cell>
          <cell r="BT415">
            <v>0</v>
          </cell>
          <cell r="BU415">
            <v>0</v>
          </cell>
          <cell r="BV415"/>
          <cell r="BW415"/>
          <cell r="BX415">
            <v>16</v>
          </cell>
          <cell r="BY415">
            <v>0</v>
          </cell>
          <cell r="BZ415">
            <v>2</v>
          </cell>
          <cell r="CA415">
            <v>2</v>
          </cell>
          <cell r="CB415">
            <v>0</v>
          </cell>
          <cell r="CC415">
            <v>1</v>
          </cell>
          <cell r="CD415">
            <v>2</v>
          </cell>
          <cell r="CE415">
            <v>1</v>
          </cell>
          <cell r="CF415">
            <v>2</v>
          </cell>
          <cell r="CG415">
            <v>1</v>
          </cell>
          <cell r="CH415">
            <v>0</v>
          </cell>
          <cell r="CI415">
            <v>2</v>
          </cell>
          <cell r="CJ415">
            <v>2</v>
          </cell>
          <cell r="CK415">
            <v>4</v>
          </cell>
          <cell r="CL415">
            <v>2</v>
          </cell>
          <cell r="CM415">
            <v>2</v>
          </cell>
          <cell r="CN415">
            <v>4</v>
          </cell>
          <cell r="CO415">
            <v>4</v>
          </cell>
          <cell r="CP415">
            <v>6</v>
          </cell>
          <cell r="CQ415">
            <v>9</v>
          </cell>
          <cell r="CR415">
            <v>9</v>
          </cell>
          <cell r="CS415">
            <v>6</v>
          </cell>
          <cell r="CT415">
            <v>7</v>
          </cell>
          <cell r="CU415"/>
          <cell r="CV415"/>
          <cell r="CW415"/>
          <cell r="CX415"/>
          <cell r="CY415"/>
          <cell r="CZ415"/>
          <cell r="DA415"/>
          <cell r="DB415"/>
          <cell r="DC415"/>
          <cell r="DD415"/>
          <cell r="DE415"/>
          <cell r="DF415"/>
          <cell r="DG415"/>
          <cell r="DH415">
            <v>4</v>
          </cell>
          <cell r="DI415">
            <v>6</v>
          </cell>
          <cell r="DJ415">
            <v>5</v>
          </cell>
          <cell r="DK415">
            <v>5</v>
          </cell>
          <cell r="DL415">
            <v>6</v>
          </cell>
          <cell r="DM415">
            <v>7</v>
          </cell>
          <cell r="DN415">
            <v>9</v>
          </cell>
          <cell r="DO415">
            <v>11</v>
          </cell>
          <cell r="DP415">
            <v>11</v>
          </cell>
          <cell r="DQ415">
            <v>11</v>
          </cell>
          <cell r="DR415">
            <v>9</v>
          </cell>
          <cell r="DS415"/>
          <cell r="DT415"/>
          <cell r="DU415"/>
          <cell r="DV415"/>
          <cell r="DW415"/>
          <cell r="DX415"/>
          <cell r="DY415"/>
          <cell r="DZ415"/>
          <cell r="EA415"/>
          <cell r="EB415"/>
          <cell r="EC415"/>
          <cell r="ED415"/>
          <cell r="EE415"/>
          <cell r="EF415"/>
          <cell r="EG415">
            <v>1</v>
          </cell>
          <cell r="EH415">
            <v>0</v>
          </cell>
          <cell r="EI415">
            <v>0</v>
          </cell>
          <cell r="EJ415">
            <v>0</v>
          </cell>
          <cell r="EK415">
            <v>0</v>
          </cell>
          <cell r="EL415">
            <v>0</v>
          </cell>
          <cell r="EM415">
            <v>0</v>
          </cell>
          <cell r="EN415">
            <v>0</v>
          </cell>
          <cell r="EO415">
            <v>0</v>
          </cell>
          <cell r="EP415">
            <v>0</v>
          </cell>
          <cell r="EQ415">
            <v>0</v>
          </cell>
          <cell r="ER415">
            <v>0</v>
          </cell>
          <cell r="ES415"/>
          <cell r="ET415"/>
          <cell r="EU415"/>
          <cell r="EV415"/>
          <cell r="EW415"/>
          <cell r="EX415"/>
          <cell r="EY415"/>
          <cell r="EZ415"/>
          <cell r="FA415"/>
          <cell r="FB415"/>
          <cell r="FC415"/>
          <cell r="FD415"/>
          <cell r="FE415">
            <v>3</v>
          </cell>
          <cell r="FF415">
            <v>3</v>
          </cell>
          <cell r="FG415">
            <v>1</v>
          </cell>
          <cell r="FH415">
            <v>0</v>
          </cell>
          <cell r="FI415">
            <v>0</v>
          </cell>
          <cell r="FJ415">
            <v>0</v>
          </cell>
          <cell r="FK415">
            <v>0</v>
          </cell>
          <cell r="FL415">
            <v>0</v>
          </cell>
          <cell r="FM415">
            <v>0</v>
          </cell>
          <cell r="FN415">
            <v>0</v>
          </cell>
          <cell r="FO415">
            <v>0</v>
          </cell>
          <cell r="FP415">
            <v>0</v>
          </cell>
          <cell r="FQ415"/>
          <cell r="FR415"/>
          <cell r="FS415"/>
          <cell r="FT415"/>
          <cell r="FU415"/>
          <cell r="FV415"/>
          <cell r="FW415"/>
          <cell r="FX415"/>
          <cell r="FY415"/>
          <cell r="FZ415"/>
          <cell r="GA415"/>
          <cell r="GB415"/>
          <cell r="GC415">
            <v>3</v>
          </cell>
          <cell r="GD415">
            <v>3</v>
          </cell>
          <cell r="GE415">
            <v>3</v>
          </cell>
          <cell r="GF415">
            <v>0</v>
          </cell>
          <cell r="GG415">
            <v>0</v>
          </cell>
          <cell r="GH415">
            <v>0</v>
          </cell>
          <cell r="GI415">
            <v>0</v>
          </cell>
          <cell r="GJ415">
            <v>0</v>
          </cell>
          <cell r="GK415">
            <v>0</v>
          </cell>
          <cell r="GL415">
            <v>0</v>
          </cell>
          <cell r="GM415">
            <v>0</v>
          </cell>
          <cell r="GN415">
            <v>0</v>
          </cell>
          <cell r="GO415"/>
          <cell r="GP415">
            <v>0</v>
          </cell>
          <cell r="GQ415">
            <v>23</v>
          </cell>
          <cell r="GR415">
            <v>7</v>
          </cell>
          <cell r="GS415"/>
          <cell r="GT415"/>
          <cell r="GU415"/>
          <cell r="GV415"/>
          <cell r="GW415"/>
          <cell r="GX415"/>
          <cell r="GY415"/>
          <cell r="GZ415"/>
          <cell r="HA415"/>
          <cell r="HB415"/>
          <cell r="HC415">
            <v>1</v>
          </cell>
          <cell r="HD415">
            <v>0</v>
          </cell>
          <cell r="HE415">
            <v>0</v>
          </cell>
          <cell r="HF415">
            <v>0</v>
          </cell>
          <cell r="HG415">
            <v>2</v>
          </cell>
          <cell r="HH415">
            <v>1</v>
          </cell>
          <cell r="HI415">
            <v>0</v>
          </cell>
          <cell r="HJ415"/>
          <cell r="HK415"/>
          <cell r="HL415"/>
          <cell r="HM415"/>
          <cell r="HN415"/>
          <cell r="HO415">
            <v>0</v>
          </cell>
          <cell r="HP415">
            <v>0</v>
          </cell>
          <cell r="HQ415">
            <v>0</v>
          </cell>
          <cell r="HR415">
            <v>0</v>
          </cell>
          <cell r="HS415">
            <v>0</v>
          </cell>
          <cell r="HT415"/>
          <cell r="HU415">
            <v>0</v>
          </cell>
          <cell r="HV415"/>
          <cell r="HW415">
            <v>0</v>
          </cell>
          <cell r="HX415"/>
          <cell r="HY415">
            <v>0</v>
          </cell>
          <cell r="HZ415">
            <v>8160</v>
          </cell>
          <cell r="IA415">
            <v>984.33500000000004</v>
          </cell>
          <cell r="IB415">
            <v>626.79999999999995</v>
          </cell>
          <cell r="IC415">
            <v>82.02791666666667</v>
          </cell>
          <cell r="ID415">
            <v>62.679999999999993</v>
          </cell>
          <cell r="IE415">
            <v>35.955000000000005</v>
          </cell>
          <cell r="IF415">
            <v>26.783333333333331</v>
          </cell>
          <cell r="IG415">
            <v>202.45333333333335</v>
          </cell>
          <cell r="IH415">
            <v>62.919999999999995</v>
          </cell>
          <cell r="II415">
            <v>81.86333333333333</v>
          </cell>
          <cell r="IJ415"/>
          <cell r="IK415"/>
          <cell r="IL415"/>
          <cell r="IM415">
            <v>55.123333333333335</v>
          </cell>
          <cell r="IN415">
            <v>160</v>
          </cell>
        </row>
        <row r="416">
          <cell r="A416">
            <v>413</v>
          </cell>
          <cell r="B416" t="str">
            <v>Dhenkanal</v>
          </cell>
          <cell r="C416" t="str">
            <v>ODISHA</v>
          </cell>
          <cell r="D416" t="str">
            <v>Central</v>
          </cell>
          <cell r="E416" t="str">
            <v>Niyati Udyog Private Limited</v>
          </cell>
          <cell r="F416"/>
          <cell r="G416"/>
          <cell r="H416">
            <v>0.5</v>
          </cell>
          <cell r="I416"/>
          <cell r="J416" t="str">
            <v>Medium</v>
          </cell>
          <cell r="K416"/>
          <cell r="L416"/>
          <cell r="M416"/>
          <cell r="N416" t="str">
            <v>Sourav Kumar Rana</v>
          </cell>
          <cell r="O416">
            <v>11</v>
          </cell>
          <cell r="P416">
            <v>4000</v>
          </cell>
          <cell r="Q416">
            <v>1</v>
          </cell>
          <cell r="R416">
            <v>1</v>
          </cell>
          <cell r="S416">
            <v>2</v>
          </cell>
          <cell r="T416">
            <v>1</v>
          </cell>
          <cell r="U416">
            <v>0</v>
          </cell>
          <cell r="V416">
            <v>2</v>
          </cell>
          <cell r="W416">
            <v>0</v>
          </cell>
          <cell r="X416">
            <v>280</v>
          </cell>
          <cell r="Y416">
            <v>0.10592142857142858</v>
          </cell>
          <cell r="Z416">
            <v>7.0000000000000007E-2</v>
          </cell>
          <cell r="AA416">
            <v>7.4145000000000018E-3</v>
          </cell>
          <cell r="AB416">
            <v>0</v>
          </cell>
          <cell r="AC416">
            <v>20</v>
          </cell>
          <cell r="AD416">
            <v>53.101999999999997</v>
          </cell>
          <cell r="AE416">
            <v>30.07</v>
          </cell>
          <cell r="AF416">
            <v>168.77600000000001</v>
          </cell>
          <cell r="AG416">
            <v>75</v>
          </cell>
          <cell r="AH416">
            <v>68.53</v>
          </cell>
          <cell r="AI416">
            <v>12</v>
          </cell>
          <cell r="AJ416">
            <v>0</v>
          </cell>
          <cell r="AK416">
            <v>0</v>
          </cell>
          <cell r="AL416">
            <v>0</v>
          </cell>
          <cell r="AM416">
            <v>75.11</v>
          </cell>
          <cell r="AN416">
            <v>69</v>
          </cell>
          <cell r="AO416">
            <v>0</v>
          </cell>
          <cell r="AP416">
            <v>23</v>
          </cell>
          <cell r="AQ416">
            <v>46.88</v>
          </cell>
          <cell r="AR416">
            <v>23.36</v>
          </cell>
          <cell r="AS416">
            <v>12.86</v>
          </cell>
          <cell r="AT416">
            <v>47.84</v>
          </cell>
          <cell r="AU416">
            <v>12.13</v>
          </cell>
          <cell r="AV416">
            <v>17.510000000000002</v>
          </cell>
          <cell r="AW416">
            <v>44</v>
          </cell>
          <cell r="AX416"/>
          <cell r="AY416"/>
          <cell r="AZ416">
            <v>0</v>
          </cell>
          <cell r="BA416">
            <v>1</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1</v>
          </cell>
          <cell r="BS416">
            <v>0</v>
          </cell>
          <cell r="BT416">
            <v>0</v>
          </cell>
          <cell r="BU416">
            <v>0</v>
          </cell>
          <cell r="BV416"/>
          <cell r="BW416"/>
          <cell r="BX416">
            <v>2</v>
          </cell>
          <cell r="BY416">
            <v>0</v>
          </cell>
          <cell r="BZ416">
            <v>1</v>
          </cell>
          <cell r="CA416">
            <v>1</v>
          </cell>
          <cell r="CB416">
            <v>1</v>
          </cell>
          <cell r="CC416">
            <v>1</v>
          </cell>
          <cell r="CD416">
            <v>1</v>
          </cell>
          <cell r="CE416">
            <v>1</v>
          </cell>
          <cell r="CF416">
            <v>1</v>
          </cell>
          <cell r="CG416">
            <v>0</v>
          </cell>
          <cell r="CH416">
            <v>0</v>
          </cell>
          <cell r="CI416">
            <v>0</v>
          </cell>
          <cell r="CJ416">
            <v>1</v>
          </cell>
          <cell r="CK416">
            <v>1</v>
          </cell>
          <cell r="CL416">
            <v>0</v>
          </cell>
          <cell r="CM416">
            <v>1</v>
          </cell>
          <cell r="CN416">
            <v>1</v>
          </cell>
          <cell r="CO416">
            <v>1</v>
          </cell>
          <cell r="CP416">
            <v>1</v>
          </cell>
          <cell r="CQ416">
            <v>2</v>
          </cell>
          <cell r="CR416">
            <v>1</v>
          </cell>
          <cell r="CS416">
            <v>1</v>
          </cell>
          <cell r="CT416">
            <v>1</v>
          </cell>
          <cell r="CU416"/>
          <cell r="CV416"/>
          <cell r="CW416"/>
          <cell r="CX416"/>
          <cell r="CY416"/>
          <cell r="CZ416"/>
          <cell r="DA416"/>
          <cell r="DB416"/>
          <cell r="DC416"/>
          <cell r="DD416"/>
          <cell r="DE416"/>
          <cell r="DF416"/>
          <cell r="DG416"/>
          <cell r="DH416">
            <v>1</v>
          </cell>
          <cell r="DI416">
            <v>1</v>
          </cell>
          <cell r="DJ416">
            <v>1</v>
          </cell>
          <cell r="DK416">
            <v>1</v>
          </cell>
          <cell r="DL416">
            <v>1</v>
          </cell>
          <cell r="DM416">
            <v>1</v>
          </cell>
          <cell r="DN416">
            <v>1</v>
          </cell>
          <cell r="DO416">
            <v>2</v>
          </cell>
          <cell r="DP416">
            <v>2</v>
          </cell>
          <cell r="DQ416">
            <v>2</v>
          </cell>
          <cell r="DR416">
            <v>1</v>
          </cell>
          <cell r="DS416"/>
          <cell r="DT416"/>
          <cell r="DU416"/>
          <cell r="DV416"/>
          <cell r="DW416"/>
          <cell r="DX416"/>
          <cell r="DY416"/>
          <cell r="DZ416"/>
          <cell r="EA416"/>
          <cell r="EB416"/>
          <cell r="EC416"/>
          <cell r="ED416"/>
          <cell r="EE416"/>
          <cell r="EF416"/>
          <cell r="EG416">
            <v>0.5</v>
          </cell>
          <cell r="EH416">
            <v>0.5</v>
          </cell>
          <cell r="EI416">
            <v>0.25</v>
          </cell>
          <cell r="EJ416">
            <v>0</v>
          </cell>
          <cell r="EK416">
            <v>0</v>
          </cell>
          <cell r="EL416">
            <v>0</v>
          </cell>
          <cell r="EM416">
            <v>0</v>
          </cell>
          <cell r="EN416">
            <v>0</v>
          </cell>
          <cell r="EO416">
            <v>0</v>
          </cell>
          <cell r="EP416">
            <v>0</v>
          </cell>
          <cell r="EQ416">
            <v>0</v>
          </cell>
          <cell r="ER416">
            <v>0</v>
          </cell>
          <cell r="ES416"/>
          <cell r="ET416"/>
          <cell r="EU416"/>
          <cell r="EV416"/>
          <cell r="EW416"/>
          <cell r="EX416"/>
          <cell r="EY416"/>
          <cell r="EZ416"/>
          <cell r="FA416"/>
          <cell r="FB416"/>
          <cell r="FC416"/>
          <cell r="FD416"/>
          <cell r="FE416">
            <v>3.5</v>
          </cell>
          <cell r="FF416">
            <v>7.5</v>
          </cell>
          <cell r="FG416">
            <v>7.75</v>
          </cell>
          <cell r="FH416">
            <v>0</v>
          </cell>
          <cell r="FI416">
            <v>0</v>
          </cell>
          <cell r="FJ416">
            <v>0</v>
          </cell>
          <cell r="FK416">
            <v>0</v>
          </cell>
          <cell r="FL416">
            <v>0</v>
          </cell>
          <cell r="FM416">
            <v>0</v>
          </cell>
          <cell r="FN416">
            <v>0</v>
          </cell>
          <cell r="FO416">
            <v>0</v>
          </cell>
          <cell r="FP416">
            <v>0</v>
          </cell>
          <cell r="FQ416"/>
          <cell r="FR416"/>
          <cell r="FS416"/>
          <cell r="FT416"/>
          <cell r="FU416"/>
          <cell r="FV416"/>
          <cell r="FW416"/>
          <cell r="FX416"/>
          <cell r="FY416"/>
          <cell r="FZ416"/>
          <cell r="GA416"/>
          <cell r="GB416"/>
          <cell r="GC416">
            <v>5</v>
          </cell>
          <cell r="GD416">
            <v>7.5</v>
          </cell>
          <cell r="GE416">
            <v>7.75</v>
          </cell>
          <cell r="GF416">
            <v>0</v>
          </cell>
          <cell r="GG416">
            <v>0</v>
          </cell>
          <cell r="GH416">
            <v>0</v>
          </cell>
          <cell r="GI416">
            <v>0</v>
          </cell>
          <cell r="GJ416">
            <v>0</v>
          </cell>
          <cell r="GK416">
            <v>0</v>
          </cell>
          <cell r="GL416">
            <v>0</v>
          </cell>
          <cell r="GM416">
            <v>0</v>
          </cell>
          <cell r="GN416">
            <v>0</v>
          </cell>
          <cell r="GO416"/>
          <cell r="GP416">
            <v>0</v>
          </cell>
          <cell r="GQ416">
            <v>2</v>
          </cell>
          <cell r="GR416">
            <v>0</v>
          </cell>
          <cell r="GS416"/>
          <cell r="GT416"/>
          <cell r="GU416"/>
          <cell r="GV416"/>
          <cell r="GW416"/>
          <cell r="GX416"/>
          <cell r="GY416"/>
          <cell r="GZ416"/>
          <cell r="HA416"/>
          <cell r="HB416"/>
          <cell r="HC416">
            <v>0</v>
          </cell>
          <cell r="HD416">
            <v>0</v>
          </cell>
          <cell r="HE416">
            <v>0</v>
          </cell>
          <cell r="HF416">
            <v>1</v>
          </cell>
          <cell r="HG416">
            <v>0</v>
          </cell>
          <cell r="HH416">
            <v>0</v>
          </cell>
          <cell r="HI416">
            <v>0</v>
          </cell>
          <cell r="HJ416"/>
          <cell r="HK416"/>
          <cell r="HL416"/>
          <cell r="HM416"/>
          <cell r="HN416"/>
          <cell r="HO416">
            <v>0</v>
          </cell>
          <cell r="HP416">
            <v>0</v>
          </cell>
          <cell r="HQ416">
            <v>0</v>
          </cell>
          <cell r="HR416">
            <v>0</v>
          </cell>
          <cell r="HS416">
            <v>66394</v>
          </cell>
          <cell r="HT416"/>
          <cell r="HU416">
            <v>0</v>
          </cell>
          <cell r="HV416"/>
          <cell r="HW416">
            <v>0</v>
          </cell>
          <cell r="HX416"/>
          <cell r="HY416">
            <v>0</v>
          </cell>
          <cell r="HZ416">
            <v>538153</v>
          </cell>
          <cell r="IA416">
            <v>502.58799999999997</v>
          </cell>
          <cell r="IB416">
            <v>296.58000000000004</v>
          </cell>
          <cell r="IC416">
            <v>41.882333333333328</v>
          </cell>
          <cell r="ID416">
            <v>29.658000000000005</v>
          </cell>
          <cell r="IE416">
            <v>24.367333333333335</v>
          </cell>
          <cell r="IF416">
            <v>91.281999999999996</v>
          </cell>
          <cell r="IG416">
            <v>26.843333333333334</v>
          </cell>
          <cell r="IH416">
            <v>25.036666666666665</v>
          </cell>
          <cell r="II416">
            <v>30.666666666666668</v>
          </cell>
          <cell r="IJ416"/>
          <cell r="IK416"/>
          <cell r="IL416"/>
          <cell r="IM416">
            <v>24.546666666666667</v>
          </cell>
          <cell r="IN416">
            <v>3600</v>
          </cell>
        </row>
        <row r="417">
          <cell r="A417">
            <v>414</v>
          </cell>
          <cell r="B417" t="str">
            <v>Nuapada</v>
          </cell>
          <cell r="C417" t="str">
            <v>ODISHA</v>
          </cell>
          <cell r="D417" t="str">
            <v>Central</v>
          </cell>
          <cell r="E417" t="str">
            <v>SACHDEVA ISPAT PVT LTD</v>
          </cell>
          <cell r="F417"/>
          <cell r="G417"/>
          <cell r="H417">
            <v>0.3</v>
          </cell>
          <cell r="I417"/>
          <cell r="J417" t="str">
            <v>Low</v>
          </cell>
          <cell r="K417"/>
          <cell r="L417"/>
          <cell r="M417"/>
          <cell r="N417" t="str">
            <v>Papun Padhan</v>
          </cell>
          <cell r="O417">
            <v>13</v>
          </cell>
          <cell r="P417">
            <v>500</v>
          </cell>
          <cell r="Q417">
            <v>0</v>
          </cell>
          <cell r="R417">
            <v>3</v>
          </cell>
          <cell r="S417">
            <v>2</v>
          </cell>
          <cell r="T417">
            <v>0</v>
          </cell>
          <cell r="U417">
            <v>0</v>
          </cell>
          <cell r="V417">
            <v>1</v>
          </cell>
          <cell r="W417">
            <v>0</v>
          </cell>
          <cell r="X417">
            <v>0</v>
          </cell>
          <cell r="Y417" t="str">
            <v/>
          </cell>
          <cell r="Z417">
            <v>0</v>
          </cell>
          <cell r="AA417" t="str">
            <v/>
          </cell>
          <cell r="AB417">
            <v>0</v>
          </cell>
          <cell r="AC417">
            <v>0</v>
          </cell>
          <cell r="AD417">
            <v>0</v>
          </cell>
          <cell r="AE417">
            <v>0</v>
          </cell>
          <cell r="AF417">
            <v>0</v>
          </cell>
          <cell r="AG417">
            <v>16</v>
          </cell>
          <cell r="AH417">
            <v>0</v>
          </cell>
          <cell r="AI417">
            <v>10</v>
          </cell>
          <cell r="AJ417">
            <v>0</v>
          </cell>
          <cell r="AK417">
            <v>16</v>
          </cell>
          <cell r="AL417">
            <v>0</v>
          </cell>
          <cell r="AM417">
            <v>0</v>
          </cell>
          <cell r="AN417">
            <v>0</v>
          </cell>
          <cell r="AO417">
            <v>0</v>
          </cell>
          <cell r="AP417">
            <v>0</v>
          </cell>
          <cell r="AQ417">
            <v>9.7899999999999991</v>
          </cell>
          <cell r="AR417">
            <v>0</v>
          </cell>
          <cell r="AS417">
            <v>0</v>
          </cell>
          <cell r="AT417">
            <v>0</v>
          </cell>
          <cell r="AU417">
            <v>0</v>
          </cell>
          <cell r="AV417">
            <v>0</v>
          </cell>
          <cell r="AW417">
            <v>0</v>
          </cell>
          <cell r="AX417"/>
          <cell r="AY417"/>
          <cell r="AZ417">
            <v>0</v>
          </cell>
          <cell r="BA417">
            <v>0</v>
          </cell>
          <cell r="BB417">
            <v>0</v>
          </cell>
          <cell r="BC417">
            <v>0</v>
          </cell>
          <cell r="BD417">
            <v>0</v>
          </cell>
          <cell r="BE417">
            <v>1</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cell r="BW417"/>
          <cell r="BX417">
            <v>1</v>
          </cell>
          <cell r="BY417">
            <v>0</v>
          </cell>
          <cell r="BZ417">
            <v>0</v>
          </cell>
          <cell r="CA417">
            <v>0</v>
          </cell>
          <cell r="CB417">
            <v>0</v>
          </cell>
          <cell r="CC417">
            <v>0</v>
          </cell>
          <cell r="CD417">
            <v>1</v>
          </cell>
          <cell r="CE417">
            <v>0</v>
          </cell>
          <cell r="CF417">
            <v>1</v>
          </cell>
          <cell r="CG417">
            <v>0</v>
          </cell>
          <cell r="CH417">
            <v>1</v>
          </cell>
          <cell r="CI417">
            <v>0</v>
          </cell>
          <cell r="CJ417">
            <v>0</v>
          </cell>
          <cell r="CK417">
            <v>0</v>
          </cell>
          <cell r="CL417">
            <v>0</v>
          </cell>
          <cell r="CM417">
            <v>0</v>
          </cell>
          <cell r="CN417">
            <v>1</v>
          </cell>
          <cell r="CO417">
            <v>0</v>
          </cell>
          <cell r="CP417">
            <v>0</v>
          </cell>
          <cell r="CQ417">
            <v>0</v>
          </cell>
          <cell r="CR417">
            <v>0</v>
          </cell>
          <cell r="CS417">
            <v>0</v>
          </cell>
          <cell r="CT417">
            <v>0</v>
          </cell>
          <cell r="CU417"/>
          <cell r="CV417"/>
          <cell r="CW417"/>
          <cell r="CX417"/>
          <cell r="CY417"/>
          <cell r="CZ417"/>
          <cell r="DA417"/>
          <cell r="DB417"/>
          <cell r="DC417"/>
          <cell r="DD417"/>
          <cell r="DE417"/>
          <cell r="DF417"/>
          <cell r="DG417"/>
          <cell r="DH417">
            <v>1</v>
          </cell>
          <cell r="DI417">
            <v>0</v>
          </cell>
          <cell r="DJ417">
            <v>0</v>
          </cell>
          <cell r="DK417">
            <v>0</v>
          </cell>
          <cell r="DL417">
            <v>1</v>
          </cell>
          <cell r="DM417">
            <v>1</v>
          </cell>
          <cell r="DN417">
            <v>1</v>
          </cell>
          <cell r="DO417">
            <v>0</v>
          </cell>
          <cell r="DP417">
            <v>0</v>
          </cell>
          <cell r="DQ417">
            <v>0</v>
          </cell>
          <cell r="DR417">
            <v>0</v>
          </cell>
          <cell r="DS417"/>
          <cell r="DT417"/>
          <cell r="DU417"/>
          <cell r="DV417"/>
          <cell r="DW417"/>
          <cell r="DX417"/>
          <cell r="DY417"/>
          <cell r="DZ417"/>
          <cell r="EA417"/>
          <cell r="EB417"/>
          <cell r="EC417"/>
          <cell r="ED417"/>
          <cell r="EE417"/>
          <cell r="EF417"/>
          <cell r="EG417">
            <v>0</v>
          </cell>
          <cell r="EH417">
            <v>0</v>
          </cell>
          <cell r="EI417">
            <v>0</v>
          </cell>
          <cell r="EJ417">
            <v>0</v>
          </cell>
          <cell r="EK417">
            <v>0</v>
          </cell>
          <cell r="EL417">
            <v>0</v>
          </cell>
          <cell r="EM417">
            <v>0</v>
          </cell>
          <cell r="EN417">
            <v>0</v>
          </cell>
          <cell r="EO417">
            <v>0</v>
          </cell>
          <cell r="EP417">
            <v>0</v>
          </cell>
          <cell r="EQ417">
            <v>0</v>
          </cell>
          <cell r="ER417">
            <v>0</v>
          </cell>
          <cell r="ES417"/>
          <cell r="ET417"/>
          <cell r="EU417"/>
          <cell r="EV417"/>
          <cell r="EW417"/>
          <cell r="EX417"/>
          <cell r="EY417"/>
          <cell r="EZ417"/>
          <cell r="FA417"/>
          <cell r="FB417"/>
          <cell r="FC417"/>
          <cell r="FD417"/>
          <cell r="FE417">
            <v>3</v>
          </cell>
          <cell r="FF417">
            <v>3</v>
          </cell>
          <cell r="FG417">
            <v>1</v>
          </cell>
          <cell r="FH417">
            <v>0</v>
          </cell>
          <cell r="FI417">
            <v>0</v>
          </cell>
          <cell r="FJ417">
            <v>0</v>
          </cell>
          <cell r="FK417">
            <v>0</v>
          </cell>
          <cell r="FL417">
            <v>0</v>
          </cell>
          <cell r="FM417">
            <v>0</v>
          </cell>
          <cell r="FN417">
            <v>0</v>
          </cell>
          <cell r="FO417">
            <v>0</v>
          </cell>
          <cell r="FP417">
            <v>0</v>
          </cell>
          <cell r="FQ417"/>
          <cell r="FR417"/>
          <cell r="FS417"/>
          <cell r="FT417"/>
          <cell r="FU417"/>
          <cell r="FV417"/>
          <cell r="FW417"/>
          <cell r="FX417"/>
          <cell r="FY417"/>
          <cell r="FZ417"/>
          <cell r="GA417"/>
          <cell r="GB417"/>
          <cell r="GC417">
            <v>3</v>
          </cell>
          <cell r="GD417">
            <v>3</v>
          </cell>
          <cell r="GE417">
            <v>3</v>
          </cell>
          <cell r="GF417">
            <v>0</v>
          </cell>
          <cell r="GG417">
            <v>0</v>
          </cell>
          <cell r="GH417">
            <v>0</v>
          </cell>
          <cell r="GI417">
            <v>0</v>
          </cell>
          <cell r="GJ417">
            <v>0</v>
          </cell>
          <cell r="GK417">
            <v>0</v>
          </cell>
          <cell r="GL417">
            <v>0</v>
          </cell>
          <cell r="GM417">
            <v>0</v>
          </cell>
          <cell r="GN417">
            <v>0</v>
          </cell>
          <cell r="GO417"/>
          <cell r="GP417">
            <v>0</v>
          </cell>
          <cell r="GQ417">
            <v>0</v>
          </cell>
          <cell r="GR417">
            <v>0</v>
          </cell>
          <cell r="GS417"/>
          <cell r="GT417"/>
          <cell r="GU417"/>
          <cell r="GV417"/>
          <cell r="GW417"/>
          <cell r="GX417"/>
          <cell r="GY417"/>
          <cell r="GZ417"/>
          <cell r="HA417"/>
          <cell r="HB417"/>
          <cell r="HC417">
            <v>0</v>
          </cell>
          <cell r="HD417">
            <v>0</v>
          </cell>
          <cell r="HE417">
            <v>0</v>
          </cell>
          <cell r="HF417">
            <v>0</v>
          </cell>
          <cell r="HG417">
            <v>0</v>
          </cell>
          <cell r="HH417">
            <v>0</v>
          </cell>
          <cell r="HI417">
            <v>0</v>
          </cell>
          <cell r="HJ417"/>
          <cell r="HK417"/>
          <cell r="HL417"/>
          <cell r="HM417"/>
          <cell r="HN417"/>
          <cell r="HO417">
            <v>0</v>
          </cell>
          <cell r="HP417">
            <v>0</v>
          </cell>
          <cell r="HQ417">
            <v>0</v>
          </cell>
          <cell r="HR417">
            <v>0</v>
          </cell>
          <cell r="HS417">
            <v>0</v>
          </cell>
          <cell r="HT417"/>
          <cell r="HU417">
            <v>0</v>
          </cell>
          <cell r="HV417"/>
          <cell r="HW417">
            <v>0</v>
          </cell>
          <cell r="HX417"/>
          <cell r="HY417">
            <v>0</v>
          </cell>
          <cell r="HZ417">
            <v>37691.549999999996</v>
          </cell>
          <cell r="IA417">
            <v>42</v>
          </cell>
          <cell r="IB417">
            <v>9.7899999999999991</v>
          </cell>
          <cell r="IC417">
            <v>3.5</v>
          </cell>
          <cell r="ID417">
            <v>0.97899999999999987</v>
          </cell>
          <cell r="IE417">
            <v>0</v>
          </cell>
          <cell r="IF417">
            <v>5.333333333333333</v>
          </cell>
          <cell r="IG417">
            <v>3.3333333333333335</v>
          </cell>
          <cell r="IH417">
            <v>5.333333333333333</v>
          </cell>
          <cell r="II417">
            <v>0</v>
          </cell>
          <cell r="IJ417"/>
          <cell r="IK417"/>
          <cell r="IL417"/>
          <cell r="IM417">
            <v>0</v>
          </cell>
          <cell r="IN417">
            <v>2500</v>
          </cell>
        </row>
        <row r="418">
          <cell r="A418">
            <v>415</v>
          </cell>
          <cell r="B418" t="str">
            <v>Kendujhar</v>
          </cell>
          <cell r="C418" t="str">
            <v>ODISHA</v>
          </cell>
          <cell r="D418" t="str">
            <v>Central</v>
          </cell>
          <cell r="E418" t="str">
            <v>SACHDEVA ISPAT PVT LTD</v>
          </cell>
          <cell r="F418"/>
          <cell r="G418"/>
          <cell r="H418">
            <v>0.3</v>
          </cell>
          <cell r="I418"/>
          <cell r="J418" t="str">
            <v>Low</v>
          </cell>
          <cell r="K418"/>
          <cell r="L418"/>
          <cell r="M418"/>
          <cell r="N418" t="str">
            <v>Sourav Kumar Rana</v>
          </cell>
          <cell r="O418">
            <v>10</v>
          </cell>
          <cell r="P418">
            <v>1000</v>
          </cell>
          <cell r="Q418">
            <v>2</v>
          </cell>
          <cell r="R418">
            <v>0</v>
          </cell>
          <cell r="S418">
            <v>1</v>
          </cell>
          <cell r="T418">
            <v>2</v>
          </cell>
          <cell r="U418">
            <v>0</v>
          </cell>
          <cell r="V418">
            <v>6</v>
          </cell>
          <cell r="W418">
            <v>0</v>
          </cell>
          <cell r="X418">
            <v>60</v>
          </cell>
          <cell r="Y418">
            <v>0.18033333333333335</v>
          </cell>
          <cell r="Z418">
            <v>0.06</v>
          </cell>
          <cell r="AA418">
            <v>1.082E-2</v>
          </cell>
          <cell r="AB418">
            <v>17.899999999999999</v>
          </cell>
          <cell r="AC418">
            <v>14.08</v>
          </cell>
          <cell r="AD418">
            <v>20</v>
          </cell>
          <cell r="AE418">
            <v>4.84</v>
          </cell>
          <cell r="AF418">
            <v>30</v>
          </cell>
          <cell r="AG418">
            <v>30</v>
          </cell>
          <cell r="AH418">
            <v>14.5</v>
          </cell>
          <cell r="AI418">
            <v>15</v>
          </cell>
          <cell r="AJ418">
            <v>9.1999999999999993</v>
          </cell>
          <cell r="AK418">
            <v>6</v>
          </cell>
          <cell r="AL418">
            <v>23</v>
          </cell>
          <cell r="AM418">
            <v>20.5</v>
          </cell>
          <cell r="AN418">
            <v>13</v>
          </cell>
          <cell r="AO418">
            <v>18.5</v>
          </cell>
          <cell r="AP418">
            <v>0</v>
          </cell>
          <cell r="AQ418">
            <v>8</v>
          </cell>
          <cell r="AR418">
            <v>3</v>
          </cell>
          <cell r="AS418">
            <v>4.2</v>
          </cell>
          <cell r="AT418">
            <v>20</v>
          </cell>
          <cell r="AU418">
            <v>16</v>
          </cell>
          <cell r="AV418">
            <v>10.5</v>
          </cell>
          <cell r="AW418">
            <v>15</v>
          </cell>
          <cell r="AX418"/>
          <cell r="AY418"/>
          <cell r="AZ418">
            <v>0</v>
          </cell>
          <cell r="BA418">
            <v>0</v>
          </cell>
          <cell r="BB418">
            <v>0</v>
          </cell>
          <cell r="BC418">
            <v>0</v>
          </cell>
          <cell r="BD418">
            <v>1</v>
          </cell>
          <cell r="BE418">
            <v>1</v>
          </cell>
          <cell r="BF418">
            <v>1</v>
          </cell>
          <cell r="BG418">
            <v>0</v>
          </cell>
          <cell r="BH418">
            <v>0</v>
          </cell>
          <cell r="BI418">
            <v>0</v>
          </cell>
          <cell r="BJ418">
            <v>1</v>
          </cell>
          <cell r="BK418">
            <v>0</v>
          </cell>
          <cell r="BL418">
            <v>0</v>
          </cell>
          <cell r="BM418">
            <v>0</v>
          </cell>
          <cell r="BN418">
            <v>0</v>
          </cell>
          <cell r="BO418">
            <v>0</v>
          </cell>
          <cell r="BP418">
            <v>0</v>
          </cell>
          <cell r="BQ418">
            <v>0</v>
          </cell>
          <cell r="BR418">
            <v>0</v>
          </cell>
          <cell r="BS418">
            <v>0</v>
          </cell>
          <cell r="BT418">
            <v>0</v>
          </cell>
          <cell r="BU418">
            <v>0</v>
          </cell>
          <cell r="BV418"/>
          <cell r="BW418"/>
          <cell r="BX418">
            <v>6</v>
          </cell>
          <cell r="BY418">
            <v>1</v>
          </cell>
          <cell r="BZ418">
            <v>2</v>
          </cell>
          <cell r="CA418">
            <v>1</v>
          </cell>
          <cell r="CB418">
            <v>1</v>
          </cell>
          <cell r="CC418">
            <v>2</v>
          </cell>
          <cell r="CD418">
            <v>2</v>
          </cell>
          <cell r="CE418">
            <v>3</v>
          </cell>
          <cell r="CF418">
            <v>1</v>
          </cell>
          <cell r="CG418">
            <v>1</v>
          </cell>
          <cell r="CH418">
            <v>1</v>
          </cell>
          <cell r="CI418">
            <v>2</v>
          </cell>
          <cell r="CJ418">
            <v>2</v>
          </cell>
          <cell r="CK418">
            <v>2</v>
          </cell>
          <cell r="CL418">
            <v>2</v>
          </cell>
          <cell r="CM418">
            <v>0</v>
          </cell>
          <cell r="CN418">
            <v>1</v>
          </cell>
          <cell r="CO418">
            <v>1</v>
          </cell>
          <cell r="CP418">
            <v>1</v>
          </cell>
          <cell r="CQ418">
            <v>2</v>
          </cell>
          <cell r="CR418">
            <v>2</v>
          </cell>
          <cell r="CS418">
            <v>1</v>
          </cell>
          <cell r="CT418">
            <v>3</v>
          </cell>
          <cell r="CU418"/>
          <cell r="CV418"/>
          <cell r="CW418"/>
          <cell r="CX418"/>
          <cell r="CY418"/>
          <cell r="CZ418"/>
          <cell r="DA418"/>
          <cell r="DB418"/>
          <cell r="DC418"/>
          <cell r="DD418"/>
          <cell r="DE418"/>
          <cell r="DF418"/>
          <cell r="DG418"/>
          <cell r="DH418">
            <v>4</v>
          </cell>
          <cell r="DI418">
            <v>4</v>
          </cell>
          <cell r="DJ418">
            <v>3</v>
          </cell>
          <cell r="DK418">
            <v>3</v>
          </cell>
          <cell r="DL418">
            <v>2</v>
          </cell>
          <cell r="DM418">
            <v>1</v>
          </cell>
          <cell r="DN418">
            <v>2</v>
          </cell>
          <cell r="DO418">
            <v>3</v>
          </cell>
          <cell r="DP418">
            <v>3</v>
          </cell>
          <cell r="DQ418">
            <v>3</v>
          </cell>
          <cell r="DR418">
            <v>4</v>
          </cell>
          <cell r="DS418"/>
          <cell r="DT418"/>
          <cell r="DU418"/>
          <cell r="DV418"/>
          <cell r="DW418"/>
          <cell r="DX418"/>
          <cell r="DY418"/>
          <cell r="DZ418"/>
          <cell r="EA418"/>
          <cell r="EB418"/>
          <cell r="EC418"/>
          <cell r="ED418"/>
          <cell r="EE418"/>
          <cell r="EF418"/>
          <cell r="EG418">
            <v>0</v>
          </cell>
          <cell r="EH418">
            <v>0</v>
          </cell>
          <cell r="EI418">
            <v>0</v>
          </cell>
          <cell r="EJ418">
            <v>0</v>
          </cell>
          <cell r="EK418">
            <v>0</v>
          </cell>
          <cell r="EL418">
            <v>0</v>
          </cell>
          <cell r="EM418">
            <v>0</v>
          </cell>
          <cell r="EN418">
            <v>0</v>
          </cell>
          <cell r="EO418">
            <v>0</v>
          </cell>
          <cell r="EP418">
            <v>0</v>
          </cell>
          <cell r="EQ418">
            <v>0</v>
          </cell>
          <cell r="ER418">
            <v>0</v>
          </cell>
          <cell r="ES418"/>
          <cell r="ET418"/>
          <cell r="EU418"/>
          <cell r="EV418"/>
          <cell r="EW418"/>
          <cell r="EX418"/>
          <cell r="EY418"/>
          <cell r="EZ418"/>
          <cell r="FA418"/>
          <cell r="FB418"/>
          <cell r="FC418"/>
          <cell r="FD418"/>
          <cell r="FE418">
            <v>4</v>
          </cell>
          <cell r="FF418">
            <v>4</v>
          </cell>
          <cell r="FG418">
            <v>4</v>
          </cell>
          <cell r="FH418">
            <v>0</v>
          </cell>
          <cell r="FI418">
            <v>0</v>
          </cell>
          <cell r="FJ418">
            <v>0</v>
          </cell>
          <cell r="FK418">
            <v>0</v>
          </cell>
          <cell r="FL418">
            <v>0</v>
          </cell>
          <cell r="FM418">
            <v>0</v>
          </cell>
          <cell r="FN418">
            <v>0</v>
          </cell>
          <cell r="FO418">
            <v>0</v>
          </cell>
          <cell r="FP418">
            <v>0</v>
          </cell>
          <cell r="FQ418"/>
          <cell r="FR418"/>
          <cell r="FS418"/>
          <cell r="FT418"/>
          <cell r="FU418"/>
          <cell r="FV418"/>
          <cell r="FW418"/>
          <cell r="FX418"/>
          <cell r="FY418"/>
          <cell r="FZ418"/>
          <cell r="GA418"/>
          <cell r="GB418"/>
          <cell r="GC418">
            <v>4</v>
          </cell>
          <cell r="GD418">
            <v>4</v>
          </cell>
          <cell r="GE418">
            <v>4</v>
          </cell>
          <cell r="GF418">
            <v>0</v>
          </cell>
          <cell r="GG418">
            <v>0</v>
          </cell>
          <cell r="GH418">
            <v>0</v>
          </cell>
          <cell r="GI418">
            <v>0</v>
          </cell>
          <cell r="GJ418">
            <v>0</v>
          </cell>
          <cell r="GK418">
            <v>0</v>
          </cell>
          <cell r="GL418">
            <v>0</v>
          </cell>
          <cell r="GM418">
            <v>0</v>
          </cell>
          <cell r="GN418">
            <v>0</v>
          </cell>
          <cell r="GO418"/>
          <cell r="GP418">
            <v>0</v>
          </cell>
          <cell r="GQ418">
            <v>0</v>
          </cell>
          <cell r="GR418">
            <v>0</v>
          </cell>
          <cell r="GS418"/>
          <cell r="GT418"/>
          <cell r="GU418"/>
          <cell r="GV418"/>
          <cell r="GW418"/>
          <cell r="GX418"/>
          <cell r="GY418"/>
          <cell r="GZ418"/>
          <cell r="HA418"/>
          <cell r="HB418"/>
          <cell r="HC418">
            <v>0</v>
          </cell>
          <cell r="HD418">
            <v>0</v>
          </cell>
          <cell r="HE418">
            <v>1</v>
          </cell>
          <cell r="HF418">
            <v>0</v>
          </cell>
          <cell r="HG418">
            <v>0</v>
          </cell>
          <cell r="HH418">
            <v>0</v>
          </cell>
          <cell r="HI418">
            <v>0</v>
          </cell>
          <cell r="HJ418"/>
          <cell r="HK418"/>
          <cell r="HL418"/>
          <cell r="HM418"/>
          <cell r="HN418"/>
          <cell r="HO418">
            <v>0</v>
          </cell>
          <cell r="HP418">
            <v>0</v>
          </cell>
          <cell r="HQ418">
            <v>0</v>
          </cell>
          <cell r="HR418">
            <v>0</v>
          </cell>
          <cell r="HS418">
            <v>3274.5</v>
          </cell>
          <cell r="HT418"/>
          <cell r="HU418">
            <v>0</v>
          </cell>
          <cell r="HV418"/>
          <cell r="HW418">
            <v>0</v>
          </cell>
          <cell r="HX418"/>
          <cell r="HY418">
            <v>0</v>
          </cell>
          <cell r="HZ418">
            <v>13367.25</v>
          </cell>
          <cell r="IA418">
            <v>205.01999999999998</v>
          </cell>
          <cell r="IB418">
            <v>108.2</v>
          </cell>
          <cell r="IC418">
            <v>17.084999999999997</v>
          </cell>
          <cell r="ID418">
            <v>10.82</v>
          </cell>
          <cell r="IE418">
            <v>17.326666666666664</v>
          </cell>
          <cell r="IF418">
            <v>21.613333333333333</v>
          </cell>
          <cell r="IG418">
            <v>12.9</v>
          </cell>
          <cell r="IH418">
            <v>16.5</v>
          </cell>
          <cell r="II418">
            <v>10.5</v>
          </cell>
          <cell r="IJ418"/>
          <cell r="IK418"/>
          <cell r="IL418"/>
          <cell r="IM418">
            <v>13.833333333333334</v>
          </cell>
          <cell r="IN418">
            <v>3000</v>
          </cell>
        </row>
        <row r="419">
          <cell r="A419">
            <v>416</v>
          </cell>
          <cell r="B419" t="str">
            <v>S.A.S Nagar</v>
          </cell>
          <cell r="C419" t="str">
            <v>PUNJAB</v>
          </cell>
          <cell r="D419" t="str">
            <v>North</v>
          </cell>
          <cell r="E419" t="str">
            <v>PAL CEMENT AND STEEL PVT. LTD.</v>
          </cell>
          <cell r="F419"/>
          <cell r="G419"/>
          <cell r="H419">
            <v>1</v>
          </cell>
          <cell r="I419"/>
          <cell r="J419" t="str">
            <v>Very High</v>
          </cell>
          <cell r="K419">
            <v>2</v>
          </cell>
          <cell r="L419"/>
          <cell r="M419"/>
          <cell r="N419" t="str">
            <v>Abhishek Wadhwa</v>
          </cell>
          <cell r="O419">
            <v>7</v>
          </cell>
          <cell r="P419">
            <v>10000</v>
          </cell>
          <cell r="Q419">
            <v>0</v>
          </cell>
          <cell r="R419">
            <v>1</v>
          </cell>
          <cell r="S419">
            <v>2</v>
          </cell>
          <cell r="T419">
            <v>1</v>
          </cell>
          <cell r="U419">
            <v>0</v>
          </cell>
          <cell r="V419">
            <v>18</v>
          </cell>
          <cell r="W419">
            <v>0</v>
          </cell>
          <cell r="X419">
            <v>615</v>
          </cell>
          <cell r="Y419">
            <v>0.3730536585365854</v>
          </cell>
          <cell r="Z419">
            <v>6.1499999999999999E-2</v>
          </cell>
          <cell r="AA419">
            <v>2.2942800000000003E-2</v>
          </cell>
          <cell r="AB419">
            <v>55</v>
          </cell>
          <cell r="AC419">
            <v>153</v>
          </cell>
          <cell r="AD419">
            <v>283</v>
          </cell>
          <cell r="AE419">
            <v>125</v>
          </cell>
          <cell r="AF419">
            <v>302</v>
          </cell>
          <cell r="AG419">
            <v>191.3</v>
          </cell>
          <cell r="AH419">
            <v>201</v>
          </cell>
          <cell r="AI419">
            <v>155</v>
          </cell>
          <cell r="AJ419">
            <v>328</v>
          </cell>
          <cell r="AK419">
            <v>264.5</v>
          </cell>
          <cell r="AL419">
            <v>252</v>
          </cell>
          <cell r="AM419">
            <v>151</v>
          </cell>
          <cell r="AN419">
            <v>200</v>
          </cell>
          <cell r="AO419">
            <v>355.2</v>
          </cell>
          <cell r="AP419">
            <v>411</v>
          </cell>
          <cell r="AQ419">
            <v>460.67</v>
          </cell>
          <cell r="AR419">
            <v>297.45999999999998</v>
          </cell>
          <cell r="AS419">
            <v>212.8</v>
          </cell>
          <cell r="AT419">
            <v>86.89</v>
          </cell>
          <cell r="AU419">
            <v>60.03</v>
          </cell>
          <cell r="AV419">
            <v>131.22999999999999</v>
          </cell>
          <cell r="AW419">
            <v>79</v>
          </cell>
          <cell r="AX419"/>
          <cell r="AY419"/>
          <cell r="AZ419">
            <v>1</v>
          </cell>
          <cell r="BA419">
            <v>2</v>
          </cell>
          <cell r="BB419">
            <v>3</v>
          </cell>
          <cell r="BC419">
            <v>1</v>
          </cell>
          <cell r="BD419">
            <v>0</v>
          </cell>
          <cell r="BE419">
            <v>0</v>
          </cell>
          <cell r="BF419">
            <v>0</v>
          </cell>
          <cell r="BG419">
            <v>1</v>
          </cell>
          <cell r="BH419">
            <v>0</v>
          </cell>
          <cell r="BI419">
            <v>1</v>
          </cell>
          <cell r="BJ419">
            <v>0</v>
          </cell>
          <cell r="BK419">
            <v>0</v>
          </cell>
          <cell r="BL419">
            <v>0</v>
          </cell>
          <cell r="BM419">
            <v>0</v>
          </cell>
          <cell r="BN419">
            <v>0</v>
          </cell>
          <cell r="BO419">
            <v>1</v>
          </cell>
          <cell r="BP419">
            <v>0</v>
          </cell>
          <cell r="BQ419">
            <v>1</v>
          </cell>
          <cell r="BR419">
            <v>2</v>
          </cell>
          <cell r="BS419">
            <v>0</v>
          </cell>
          <cell r="BT419">
            <v>0</v>
          </cell>
          <cell r="BU419">
            <v>3</v>
          </cell>
          <cell r="BV419"/>
          <cell r="BW419"/>
          <cell r="BX419">
            <v>18</v>
          </cell>
          <cell r="BY419">
            <v>1</v>
          </cell>
          <cell r="BZ419">
            <v>3</v>
          </cell>
          <cell r="CA419">
            <v>6</v>
          </cell>
          <cell r="CB419">
            <v>4</v>
          </cell>
          <cell r="CC419">
            <v>7</v>
          </cell>
          <cell r="CD419">
            <v>7</v>
          </cell>
          <cell r="CE419">
            <v>7</v>
          </cell>
          <cell r="CF419">
            <v>7</v>
          </cell>
          <cell r="CG419">
            <v>6</v>
          </cell>
          <cell r="CH419">
            <v>4</v>
          </cell>
          <cell r="CI419">
            <v>5</v>
          </cell>
          <cell r="CJ419">
            <v>3</v>
          </cell>
          <cell r="CK419">
            <v>3</v>
          </cell>
          <cell r="CL419">
            <v>5</v>
          </cell>
          <cell r="CM419">
            <v>5</v>
          </cell>
          <cell r="CN419">
            <v>3</v>
          </cell>
          <cell r="CO419">
            <v>2</v>
          </cell>
          <cell r="CP419">
            <v>3</v>
          </cell>
          <cell r="CQ419">
            <v>3</v>
          </cell>
          <cell r="CR419">
            <v>5</v>
          </cell>
          <cell r="CS419">
            <v>5</v>
          </cell>
          <cell r="CT419">
            <v>5</v>
          </cell>
          <cell r="CU419"/>
          <cell r="CV419"/>
          <cell r="CW419"/>
          <cell r="CX419"/>
          <cell r="CY419"/>
          <cell r="CZ419"/>
          <cell r="DA419"/>
          <cell r="DB419"/>
          <cell r="DC419"/>
          <cell r="DD419"/>
          <cell r="DE419"/>
          <cell r="DF419"/>
          <cell r="DG419"/>
          <cell r="DH419">
            <v>5</v>
          </cell>
          <cell r="DI419">
            <v>5</v>
          </cell>
          <cell r="DJ419">
            <v>5</v>
          </cell>
          <cell r="DK419">
            <v>6</v>
          </cell>
          <cell r="DL419">
            <v>7</v>
          </cell>
          <cell r="DM419">
            <v>6</v>
          </cell>
          <cell r="DN419">
            <v>5</v>
          </cell>
          <cell r="DO419">
            <v>6</v>
          </cell>
          <cell r="DP419">
            <v>7</v>
          </cell>
          <cell r="DQ419">
            <v>5</v>
          </cell>
          <cell r="DR419">
            <v>8</v>
          </cell>
          <cell r="DS419"/>
          <cell r="DT419"/>
          <cell r="DU419"/>
          <cell r="DV419"/>
          <cell r="DW419"/>
          <cell r="DX419"/>
          <cell r="DY419"/>
          <cell r="DZ419"/>
          <cell r="EA419"/>
          <cell r="EB419"/>
          <cell r="EC419"/>
          <cell r="ED419"/>
          <cell r="EE419"/>
          <cell r="EF419"/>
          <cell r="EG419">
            <v>0</v>
          </cell>
          <cell r="EH419">
            <v>0</v>
          </cell>
          <cell r="EI419">
            <v>0</v>
          </cell>
          <cell r="EJ419">
            <v>0</v>
          </cell>
          <cell r="EK419">
            <v>0</v>
          </cell>
          <cell r="EL419">
            <v>0</v>
          </cell>
          <cell r="EM419">
            <v>0</v>
          </cell>
          <cell r="EN419">
            <v>0</v>
          </cell>
          <cell r="EO419">
            <v>0</v>
          </cell>
          <cell r="EP419">
            <v>0</v>
          </cell>
          <cell r="EQ419">
            <v>0</v>
          </cell>
          <cell r="ER419">
            <v>0</v>
          </cell>
          <cell r="ES419"/>
          <cell r="ET419"/>
          <cell r="EU419"/>
          <cell r="EV419"/>
          <cell r="EW419"/>
          <cell r="EX419"/>
          <cell r="EY419"/>
          <cell r="EZ419"/>
          <cell r="FA419"/>
          <cell r="FB419"/>
          <cell r="FC419"/>
          <cell r="FD419"/>
          <cell r="FE419">
            <v>0</v>
          </cell>
          <cell r="FF419">
            <v>0</v>
          </cell>
          <cell r="FG419">
            <v>0</v>
          </cell>
          <cell r="FH419">
            <v>0</v>
          </cell>
          <cell r="FI419">
            <v>0</v>
          </cell>
          <cell r="FJ419">
            <v>0</v>
          </cell>
          <cell r="FK419">
            <v>0</v>
          </cell>
          <cell r="FL419">
            <v>0</v>
          </cell>
          <cell r="FM419">
            <v>0</v>
          </cell>
          <cell r="FN419">
            <v>0</v>
          </cell>
          <cell r="FO419">
            <v>0</v>
          </cell>
          <cell r="FP419">
            <v>0</v>
          </cell>
          <cell r="FQ419"/>
          <cell r="FR419"/>
          <cell r="FS419"/>
          <cell r="FT419"/>
          <cell r="FU419"/>
          <cell r="FV419"/>
          <cell r="FW419"/>
          <cell r="FX419"/>
          <cell r="FY419"/>
          <cell r="FZ419"/>
          <cell r="GA419"/>
          <cell r="GB419"/>
          <cell r="GC419">
            <v>0</v>
          </cell>
          <cell r="GD419">
            <v>0</v>
          </cell>
          <cell r="GE419">
            <v>0</v>
          </cell>
          <cell r="GF419">
            <v>0</v>
          </cell>
          <cell r="GG419">
            <v>0</v>
          </cell>
          <cell r="GH419">
            <v>0</v>
          </cell>
          <cell r="GI419">
            <v>0</v>
          </cell>
          <cell r="GJ419">
            <v>0</v>
          </cell>
          <cell r="GK419">
            <v>0</v>
          </cell>
          <cell r="GL419">
            <v>0</v>
          </cell>
          <cell r="GM419">
            <v>0</v>
          </cell>
          <cell r="GN419">
            <v>0</v>
          </cell>
          <cell r="GO419"/>
          <cell r="GP419">
            <v>0</v>
          </cell>
          <cell r="GQ419">
            <v>30</v>
          </cell>
          <cell r="GR419">
            <v>51</v>
          </cell>
          <cell r="GS419"/>
          <cell r="GT419"/>
          <cell r="GU419"/>
          <cell r="GV419"/>
          <cell r="GW419"/>
          <cell r="GX419"/>
          <cell r="GY419"/>
          <cell r="GZ419"/>
          <cell r="HA419"/>
          <cell r="HB419"/>
          <cell r="HC419">
            <v>0</v>
          </cell>
          <cell r="HD419">
            <v>1</v>
          </cell>
          <cell r="HE419">
            <v>0</v>
          </cell>
          <cell r="HF419">
            <v>1</v>
          </cell>
          <cell r="HG419">
            <v>0</v>
          </cell>
          <cell r="HH419">
            <v>1</v>
          </cell>
          <cell r="HI419">
            <v>0</v>
          </cell>
          <cell r="HJ419"/>
          <cell r="HK419"/>
          <cell r="HL419"/>
          <cell r="HM419"/>
          <cell r="HN419"/>
          <cell r="HO419">
            <v>0</v>
          </cell>
          <cell r="HP419">
            <v>0</v>
          </cell>
          <cell r="HQ419">
            <v>0</v>
          </cell>
          <cell r="HR419">
            <v>0</v>
          </cell>
          <cell r="HS419">
            <v>0</v>
          </cell>
          <cell r="HT419"/>
          <cell r="HU419">
            <v>0</v>
          </cell>
          <cell r="HV419"/>
          <cell r="HW419">
            <v>0</v>
          </cell>
          <cell r="HX419"/>
          <cell r="HY419">
            <v>0</v>
          </cell>
          <cell r="HZ419">
            <v>0</v>
          </cell>
          <cell r="IA419">
            <v>2460.8000000000002</v>
          </cell>
          <cell r="IB419">
            <v>2294.2800000000002</v>
          </cell>
          <cell r="IC419">
            <v>205.06666666666669</v>
          </cell>
          <cell r="ID419">
            <v>229.42800000000003</v>
          </cell>
          <cell r="IE419">
            <v>163.66666666666666</v>
          </cell>
          <cell r="IF419">
            <v>206.1</v>
          </cell>
          <cell r="IG419">
            <v>228</v>
          </cell>
          <cell r="IH419">
            <v>222.5</v>
          </cell>
          <cell r="II419">
            <v>322.06666666666666</v>
          </cell>
          <cell r="IJ419"/>
          <cell r="IK419"/>
          <cell r="IL419"/>
          <cell r="IM419">
            <v>90.086666666666659</v>
          </cell>
          <cell r="IN419">
            <v>10000</v>
          </cell>
        </row>
        <row r="420">
          <cell r="A420">
            <v>417</v>
          </cell>
          <cell r="B420" t="str">
            <v>Ludhiana</v>
          </cell>
          <cell r="C420" t="str">
            <v>PUNJAB</v>
          </cell>
          <cell r="D420" t="str">
            <v>North</v>
          </cell>
          <cell r="E420" t="str">
            <v>PAL CEMENT AND STEEL PVT. LTD.</v>
          </cell>
          <cell r="F420"/>
          <cell r="G420"/>
          <cell r="H420">
            <v>1</v>
          </cell>
          <cell r="I420"/>
          <cell r="J420" t="str">
            <v>High</v>
          </cell>
          <cell r="K420"/>
          <cell r="L420">
            <v>1</v>
          </cell>
          <cell r="M420"/>
          <cell r="N420" t="str">
            <v>Abhishek Wadhwa</v>
          </cell>
          <cell r="O420">
            <v>7</v>
          </cell>
          <cell r="P420">
            <v>8000</v>
          </cell>
          <cell r="Q420">
            <v>1</v>
          </cell>
          <cell r="R420">
            <v>1</v>
          </cell>
          <cell r="S420">
            <v>0</v>
          </cell>
          <cell r="T420">
            <v>8</v>
          </cell>
          <cell r="U420">
            <v>0</v>
          </cell>
          <cell r="V420">
            <v>7</v>
          </cell>
          <cell r="W420">
            <v>0</v>
          </cell>
          <cell r="X420">
            <v>600</v>
          </cell>
          <cell r="Y420">
            <v>0.213315</v>
          </cell>
          <cell r="Z420">
            <v>7.4999999999999997E-2</v>
          </cell>
          <cell r="AA420">
            <v>1.5998624999999999E-2</v>
          </cell>
          <cell r="AB420">
            <v>0</v>
          </cell>
          <cell r="AC420">
            <v>0</v>
          </cell>
          <cell r="AD420">
            <v>0</v>
          </cell>
          <cell r="AE420">
            <v>0</v>
          </cell>
          <cell r="AF420">
            <v>41</v>
          </cell>
          <cell r="AG420">
            <v>20</v>
          </cell>
          <cell r="AH420">
            <v>25</v>
          </cell>
          <cell r="AI420">
            <v>27</v>
          </cell>
          <cell r="AJ420">
            <v>30</v>
          </cell>
          <cell r="AK420">
            <v>97.5</v>
          </cell>
          <cell r="AL420">
            <v>351</v>
          </cell>
          <cell r="AM420">
            <v>109</v>
          </cell>
          <cell r="AN420">
            <v>121</v>
          </cell>
          <cell r="AO420">
            <v>82</v>
          </cell>
          <cell r="AP420">
            <v>44</v>
          </cell>
          <cell r="AQ420">
            <v>104.07</v>
          </cell>
          <cell r="AR420">
            <v>16</v>
          </cell>
          <cell r="AS420">
            <v>22.95</v>
          </cell>
          <cell r="AT420">
            <v>156.30000000000001</v>
          </cell>
          <cell r="AU420">
            <v>291.42</v>
          </cell>
          <cell r="AV420">
            <v>326.15000000000003</v>
          </cell>
          <cell r="AW420">
            <v>116</v>
          </cell>
          <cell r="AX420"/>
          <cell r="AY420"/>
          <cell r="AZ420">
            <v>0</v>
          </cell>
          <cell r="BA420">
            <v>0</v>
          </cell>
          <cell r="BB420">
            <v>0</v>
          </cell>
          <cell r="BC420">
            <v>0</v>
          </cell>
          <cell r="BD420">
            <v>1</v>
          </cell>
          <cell r="BE420">
            <v>0</v>
          </cell>
          <cell r="BF420">
            <v>0</v>
          </cell>
          <cell r="BG420">
            <v>1</v>
          </cell>
          <cell r="BH420">
            <v>0</v>
          </cell>
          <cell r="BI420">
            <v>3</v>
          </cell>
          <cell r="BJ420">
            <v>0</v>
          </cell>
          <cell r="BK420">
            <v>0</v>
          </cell>
          <cell r="BL420">
            <v>0</v>
          </cell>
          <cell r="BM420">
            <v>1</v>
          </cell>
          <cell r="BN420">
            <v>0</v>
          </cell>
          <cell r="BO420">
            <v>1</v>
          </cell>
          <cell r="BP420">
            <v>0</v>
          </cell>
          <cell r="BQ420">
            <v>0</v>
          </cell>
          <cell r="BR420">
            <v>0</v>
          </cell>
          <cell r="BS420">
            <v>0</v>
          </cell>
          <cell r="BT420">
            <v>0</v>
          </cell>
          <cell r="BU420">
            <v>0</v>
          </cell>
          <cell r="BV420"/>
          <cell r="BW420"/>
          <cell r="BX420">
            <v>7</v>
          </cell>
          <cell r="BY420">
            <v>0</v>
          </cell>
          <cell r="BZ420">
            <v>0</v>
          </cell>
          <cell r="CA420">
            <v>0</v>
          </cell>
          <cell r="CB420">
            <v>0</v>
          </cell>
          <cell r="CC420">
            <v>1</v>
          </cell>
          <cell r="CD420">
            <v>1</v>
          </cell>
          <cell r="CE420">
            <v>1</v>
          </cell>
          <cell r="CF420">
            <v>2</v>
          </cell>
          <cell r="CG420">
            <v>2</v>
          </cell>
          <cell r="CH420">
            <v>5</v>
          </cell>
          <cell r="CI420">
            <v>5</v>
          </cell>
          <cell r="CJ420">
            <v>2</v>
          </cell>
          <cell r="CK420">
            <v>3</v>
          </cell>
          <cell r="CL420">
            <v>3</v>
          </cell>
          <cell r="CM420">
            <v>3</v>
          </cell>
          <cell r="CN420">
            <v>5</v>
          </cell>
          <cell r="CO420">
            <v>1</v>
          </cell>
          <cell r="CP420">
            <v>2</v>
          </cell>
          <cell r="CQ420">
            <v>3</v>
          </cell>
          <cell r="CR420">
            <v>4</v>
          </cell>
          <cell r="CS420">
            <v>4</v>
          </cell>
          <cell r="CT420">
            <v>3</v>
          </cell>
          <cell r="CU420"/>
          <cell r="CV420"/>
          <cell r="CW420"/>
          <cell r="CX420"/>
          <cell r="CY420"/>
          <cell r="CZ420"/>
          <cell r="DA420"/>
          <cell r="DB420"/>
          <cell r="DC420"/>
          <cell r="DD420"/>
          <cell r="DE420"/>
          <cell r="DF420"/>
          <cell r="DG420"/>
          <cell r="DH420">
            <v>5</v>
          </cell>
          <cell r="DI420">
            <v>5</v>
          </cell>
          <cell r="DJ420">
            <v>4</v>
          </cell>
          <cell r="DK420">
            <v>5</v>
          </cell>
          <cell r="DL420">
            <v>6</v>
          </cell>
          <cell r="DM420">
            <v>5</v>
          </cell>
          <cell r="DN420">
            <v>6</v>
          </cell>
          <cell r="DO420">
            <v>4</v>
          </cell>
          <cell r="DP420">
            <v>5</v>
          </cell>
          <cell r="DQ420">
            <v>5</v>
          </cell>
          <cell r="DR420">
            <v>5</v>
          </cell>
          <cell r="DS420"/>
          <cell r="DT420"/>
          <cell r="DU420"/>
          <cell r="DV420"/>
          <cell r="DW420"/>
          <cell r="DX420"/>
          <cell r="DY420"/>
          <cell r="DZ420"/>
          <cell r="EA420"/>
          <cell r="EB420"/>
          <cell r="EC420"/>
          <cell r="ED420"/>
          <cell r="EE420"/>
          <cell r="EF420"/>
          <cell r="EG420">
            <v>0</v>
          </cell>
          <cell r="EH420">
            <v>0</v>
          </cell>
          <cell r="EI420">
            <v>0</v>
          </cell>
          <cell r="EJ420">
            <v>0</v>
          </cell>
          <cell r="EK420">
            <v>0</v>
          </cell>
          <cell r="EL420">
            <v>0</v>
          </cell>
          <cell r="EM420">
            <v>0</v>
          </cell>
          <cell r="EN420">
            <v>0</v>
          </cell>
          <cell r="EO420">
            <v>0</v>
          </cell>
          <cell r="EP420">
            <v>0</v>
          </cell>
          <cell r="EQ420">
            <v>0</v>
          </cell>
          <cell r="ER420">
            <v>0</v>
          </cell>
          <cell r="ES420"/>
          <cell r="ET420"/>
          <cell r="EU420"/>
          <cell r="EV420"/>
          <cell r="EW420"/>
          <cell r="EX420"/>
          <cell r="EY420"/>
          <cell r="EZ420"/>
          <cell r="FA420"/>
          <cell r="FB420"/>
          <cell r="FC420"/>
          <cell r="FD420"/>
          <cell r="FE420">
            <v>1</v>
          </cell>
          <cell r="FF420">
            <v>1</v>
          </cell>
          <cell r="FG420">
            <v>1</v>
          </cell>
          <cell r="FH420">
            <v>0</v>
          </cell>
          <cell r="FI420">
            <v>0</v>
          </cell>
          <cell r="FJ420">
            <v>0</v>
          </cell>
          <cell r="FK420">
            <v>0</v>
          </cell>
          <cell r="FL420">
            <v>0</v>
          </cell>
          <cell r="FM420">
            <v>0</v>
          </cell>
          <cell r="FN420">
            <v>0</v>
          </cell>
          <cell r="FO420">
            <v>0</v>
          </cell>
          <cell r="FP420">
            <v>0</v>
          </cell>
          <cell r="FQ420"/>
          <cell r="FR420"/>
          <cell r="FS420"/>
          <cell r="FT420"/>
          <cell r="FU420"/>
          <cell r="FV420"/>
          <cell r="FW420"/>
          <cell r="FX420"/>
          <cell r="FY420"/>
          <cell r="FZ420"/>
          <cell r="GA420"/>
          <cell r="GB420"/>
          <cell r="GC420">
            <v>3</v>
          </cell>
          <cell r="GD420">
            <v>1</v>
          </cell>
          <cell r="GE420">
            <v>1</v>
          </cell>
          <cell r="GF420">
            <v>0</v>
          </cell>
          <cell r="GG420">
            <v>0</v>
          </cell>
          <cell r="GH420">
            <v>0</v>
          </cell>
          <cell r="GI420">
            <v>0</v>
          </cell>
          <cell r="GJ420">
            <v>0</v>
          </cell>
          <cell r="GK420">
            <v>0</v>
          </cell>
          <cell r="GL420">
            <v>0</v>
          </cell>
          <cell r="GM420">
            <v>0</v>
          </cell>
          <cell r="GN420">
            <v>0</v>
          </cell>
          <cell r="GO420"/>
          <cell r="GP420">
            <v>0</v>
          </cell>
          <cell r="GQ420">
            <v>1</v>
          </cell>
          <cell r="GR420">
            <v>5</v>
          </cell>
          <cell r="GS420"/>
          <cell r="GT420"/>
          <cell r="GU420"/>
          <cell r="GV420"/>
          <cell r="GW420"/>
          <cell r="GX420"/>
          <cell r="GY420"/>
          <cell r="GZ420"/>
          <cell r="HA420"/>
          <cell r="HB420"/>
          <cell r="HC420">
            <v>2</v>
          </cell>
          <cell r="HD420">
            <v>0</v>
          </cell>
          <cell r="HE420">
            <v>1</v>
          </cell>
          <cell r="HF420">
            <v>2</v>
          </cell>
          <cell r="HG420">
            <v>0</v>
          </cell>
          <cell r="HH420">
            <v>2</v>
          </cell>
          <cell r="HI420">
            <v>2</v>
          </cell>
          <cell r="HJ420"/>
          <cell r="HK420"/>
          <cell r="HL420"/>
          <cell r="HM420"/>
          <cell r="HN420"/>
          <cell r="HO420">
            <v>0</v>
          </cell>
          <cell r="HP420">
            <v>0</v>
          </cell>
          <cell r="HQ420">
            <v>0</v>
          </cell>
          <cell r="HR420">
            <v>0</v>
          </cell>
          <cell r="HS420">
            <v>0</v>
          </cell>
          <cell r="HT420"/>
          <cell r="HU420">
            <v>0</v>
          </cell>
          <cell r="HV420"/>
          <cell r="HW420">
            <v>0</v>
          </cell>
          <cell r="HX420"/>
          <cell r="HY420">
            <v>0</v>
          </cell>
          <cell r="HZ420">
            <v>0</v>
          </cell>
          <cell r="IA420">
            <v>700.5</v>
          </cell>
          <cell r="IB420">
            <v>1279.8900000000001</v>
          </cell>
          <cell r="IC420">
            <v>58.375</v>
          </cell>
          <cell r="ID420">
            <v>127.989</v>
          </cell>
          <cell r="IE420">
            <v>0</v>
          </cell>
          <cell r="IF420">
            <v>20.333333333333332</v>
          </cell>
          <cell r="IG420">
            <v>27.333333333333332</v>
          </cell>
          <cell r="IH420">
            <v>185.83333333333334</v>
          </cell>
          <cell r="II420">
            <v>82.333333333333329</v>
          </cell>
          <cell r="IJ420"/>
          <cell r="IK420"/>
          <cell r="IL420"/>
          <cell r="IM420">
            <v>244.52333333333334</v>
          </cell>
          <cell r="IN420">
            <v>3000</v>
          </cell>
        </row>
        <row r="421">
          <cell r="A421">
            <v>418</v>
          </cell>
          <cell r="B421" t="str">
            <v>Jalandhar</v>
          </cell>
          <cell r="C421" t="str">
            <v>PUNJAB</v>
          </cell>
          <cell r="D421" t="str">
            <v>North</v>
          </cell>
          <cell r="E421" t="str">
            <v>MAHAVIR STEEL CORPORATION</v>
          </cell>
          <cell r="F421"/>
          <cell r="G421"/>
          <cell r="H421">
            <v>1</v>
          </cell>
          <cell r="I421"/>
          <cell r="J421" t="str">
            <v>High</v>
          </cell>
          <cell r="K421"/>
          <cell r="L421"/>
          <cell r="M421"/>
          <cell r="N421"/>
          <cell r="O421">
            <v>14</v>
          </cell>
          <cell r="P421">
            <v>7000</v>
          </cell>
          <cell r="Q421">
            <v>1</v>
          </cell>
          <cell r="R421">
            <v>2</v>
          </cell>
          <cell r="S421">
            <v>2</v>
          </cell>
          <cell r="T421">
            <v>0</v>
          </cell>
          <cell r="U421">
            <v>0</v>
          </cell>
          <cell r="V421">
            <v>7</v>
          </cell>
          <cell r="W421">
            <v>0</v>
          </cell>
          <cell r="X421">
            <v>0</v>
          </cell>
          <cell r="Y421" t="str">
            <v/>
          </cell>
          <cell r="Z421">
            <v>0</v>
          </cell>
          <cell r="AA421" t="str">
            <v/>
          </cell>
          <cell r="AB421">
            <v>0</v>
          </cell>
          <cell r="AC421">
            <v>50.484999999999999</v>
          </cell>
          <cell r="AD421">
            <v>161</v>
          </cell>
          <cell r="AE421">
            <v>37.799999999999997</v>
          </cell>
          <cell r="AF421">
            <v>51</v>
          </cell>
          <cell r="AG421">
            <v>50</v>
          </cell>
          <cell r="AH421">
            <v>61.71</v>
          </cell>
          <cell r="AI421">
            <v>59</v>
          </cell>
          <cell r="AJ421">
            <v>70.3</v>
          </cell>
          <cell r="AK421">
            <v>117.85</v>
          </cell>
          <cell r="AL421">
            <v>51.94</v>
          </cell>
          <cell r="AM421">
            <v>111.31</v>
          </cell>
          <cell r="AN421">
            <v>313.78999999999996</v>
          </cell>
          <cell r="AO421">
            <v>114</v>
          </cell>
          <cell r="AP421">
            <v>120</v>
          </cell>
          <cell r="AQ421">
            <v>62.959999999999994</v>
          </cell>
          <cell r="AR421">
            <v>0</v>
          </cell>
          <cell r="AS421">
            <v>60.9</v>
          </cell>
          <cell r="AT421">
            <v>0</v>
          </cell>
          <cell r="AU421">
            <v>0</v>
          </cell>
          <cell r="AV421">
            <v>0</v>
          </cell>
          <cell r="AW421">
            <v>0</v>
          </cell>
          <cell r="AX421"/>
          <cell r="AY421"/>
          <cell r="AZ421">
            <v>0</v>
          </cell>
          <cell r="BA421">
            <v>2</v>
          </cell>
          <cell r="BB421">
            <v>0</v>
          </cell>
          <cell r="BC421">
            <v>0</v>
          </cell>
          <cell r="BD421">
            <v>0</v>
          </cell>
          <cell r="BE421">
            <v>0</v>
          </cell>
          <cell r="BF421">
            <v>0</v>
          </cell>
          <cell r="BG421">
            <v>0</v>
          </cell>
          <cell r="BH421">
            <v>0</v>
          </cell>
          <cell r="BI421">
            <v>1</v>
          </cell>
          <cell r="BJ421">
            <v>0</v>
          </cell>
          <cell r="BK421">
            <v>2</v>
          </cell>
          <cell r="BL421">
            <v>1</v>
          </cell>
          <cell r="BM421">
            <v>1</v>
          </cell>
          <cell r="BN421">
            <v>0</v>
          </cell>
          <cell r="BO421">
            <v>0</v>
          </cell>
          <cell r="BP421">
            <v>0</v>
          </cell>
          <cell r="BQ421">
            <v>0</v>
          </cell>
          <cell r="BR421">
            <v>0</v>
          </cell>
          <cell r="BS421">
            <v>0</v>
          </cell>
          <cell r="BT421">
            <v>0</v>
          </cell>
          <cell r="BU421">
            <v>0</v>
          </cell>
          <cell r="BV421"/>
          <cell r="BW421"/>
          <cell r="BX421">
            <v>7</v>
          </cell>
          <cell r="BY421">
            <v>0</v>
          </cell>
          <cell r="BZ421">
            <v>2</v>
          </cell>
          <cell r="CA421">
            <v>2</v>
          </cell>
          <cell r="CB421">
            <v>2</v>
          </cell>
          <cell r="CC421">
            <v>2</v>
          </cell>
          <cell r="CD421">
            <v>1</v>
          </cell>
          <cell r="CE421">
            <v>2</v>
          </cell>
          <cell r="CF421">
            <v>2</v>
          </cell>
          <cell r="CG421">
            <v>2</v>
          </cell>
          <cell r="CH421">
            <v>2</v>
          </cell>
          <cell r="CI421">
            <v>1</v>
          </cell>
          <cell r="CJ421">
            <v>4</v>
          </cell>
          <cell r="CK421">
            <v>4</v>
          </cell>
          <cell r="CL421">
            <v>3</v>
          </cell>
          <cell r="CM421">
            <v>5</v>
          </cell>
          <cell r="CN421">
            <v>4</v>
          </cell>
          <cell r="CO421">
            <v>0</v>
          </cell>
          <cell r="CP421">
            <v>1</v>
          </cell>
          <cell r="CQ421">
            <v>0</v>
          </cell>
          <cell r="CR421">
            <v>0</v>
          </cell>
          <cell r="CS421">
            <v>0</v>
          </cell>
          <cell r="CT421">
            <v>0</v>
          </cell>
          <cell r="CU421"/>
          <cell r="CV421"/>
          <cell r="CW421"/>
          <cell r="CX421"/>
          <cell r="CY421"/>
          <cell r="CZ421"/>
          <cell r="DA421"/>
          <cell r="DB421"/>
          <cell r="DC421"/>
          <cell r="DD421"/>
          <cell r="DE421"/>
          <cell r="DF421"/>
          <cell r="DG421"/>
          <cell r="DH421">
            <v>5</v>
          </cell>
          <cell r="DI421">
            <v>5</v>
          </cell>
          <cell r="DJ421">
            <v>6</v>
          </cell>
          <cell r="DK421">
            <v>5</v>
          </cell>
          <cell r="DL421">
            <v>5</v>
          </cell>
          <cell r="DM421">
            <v>5</v>
          </cell>
          <cell r="DN421">
            <v>4</v>
          </cell>
          <cell r="DO421">
            <v>1</v>
          </cell>
          <cell r="DP421">
            <v>1</v>
          </cell>
          <cell r="DQ421">
            <v>0</v>
          </cell>
          <cell r="DR421">
            <v>0</v>
          </cell>
          <cell r="DS421"/>
          <cell r="DT421"/>
          <cell r="DU421"/>
          <cell r="DV421"/>
          <cell r="DW421"/>
          <cell r="DX421"/>
          <cell r="DY421"/>
          <cell r="DZ421"/>
          <cell r="EA421"/>
          <cell r="EB421"/>
          <cell r="EC421"/>
          <cell r="ED421"/>
          <cell r="EE421"/>
          <cell r="EF421"/>
          <cell r="EG421">
            <v>0</v>
          </cell>
          <cell r="EH421">
            <v>0</v>
          </cell>
          <cell r="EI421">
            <v>0</v>
          </cell>
          <cell r="EJ421">
            <v>0</v>
          </cell>
          <cell r="EK421">
            <v>0</v>
          </cell>
          <cell r="EL421">
            <v>0</v>
          </cell>
          <cell r="EM421">
            <v>0</v>
          </cell>
          <cell r="EN421">
            <v>0</v>
          </cell>
          <cell r="EO421">
            <v>0</v>
          </cell>
          <cell r="EP421">
            <v>0</v>
          </cell>
          <cell r="EQ421">
            <v>0</v>
          </cell>
          <cell r="ER421">
            <v>0</v>
          </cell>
          <cell r="ES421"/>
          <cell r="ET421"/>
          <cell r="EU421"/>
          <cell r="EV421"/>
          <cell r="EW421"/>
          <cell r="EX421"/>
          <cell r="EY421"/>
          <cell r="EZ421"/>
          <cell r="FA421"/>
          <cell r="FB421"/>
          <cell r="FC421"/>
          <cell r="FD421"/>
          <cell r="FE421">
            <v>3</v>
          </cell>
          <cell r="FF421">
            <v>1</v>
          </cell>
          <cell r="FG421">
            <v>1</v>
          </cell>
          <cell r="FH421">
            <v>0</v>
          </cell>
          <cell r="FI421">
            <v>0</v>
          </cell>
          <cell r="FJ421">
            <v>0</v>
          </cell>
          <cell r="FK421">
            <v>0</v>
          </cell>
          <cell r="FL421">
            <v>0</v>
          </cell>
          <cell r="FM421">
            <v>0</v>
          </cell>
          <cell r="FN421">
            <v>0</v>
          </cell>
          <cell r="FO421">
            <v>0</v>
          </cell>
          <cell r="FP421">
            <v>0</v>
          </cell>
          <cell r="FQ421"/>
          <cell r="FR421"/>
          <cell r="FS421"/>
          <cell r="FT421"/>
          <cell r="FU421"/>
          <cell r="FV421"/>
          <cell r="FW421"/>
          <cell r="FX421"/>
          <cell r="FY421"/>
          <cell r="FZ421"/>
          <cell r="GA421"/>
          <cell r="GB421"/>
          <cell r="GC421">
            <v>3</v>
          </cell>
          <cell r="GD421">
            <v>3</v>
          </cell>
          <cell r="GE421">
            <v>1</v>
          </cell>
          <cell r="GF421">
            <v>0</v>
          </cell>
          <cell r="GG421">
            <v>0</v>
          </cell>
          <cell r="GH421">
            <v>0</v>
          </cell>
          <cell r="GI421">
            <v>0</v>
          </cell>
          <cell r="GJ421">
            <v>0</v>
          </cell>
          <cell r="GK421">
            <v>0</v>
          </cell>
          <cell r="GL421">
            <v>0</v>
          </cell>
          <cell r="GM421">
            <v>0</v>
          </cell>
          <cell r="GN421">
            <v>0</v>
          </cell>
          <cell r="GO421"/>
          <cell r="GP421">
            <v>0</v>
          </cell>
          <cell r="GQ421">
            <v>7</v>
          </cell>
          <cell r="GR421">
            <v>8</v>
          </cell>
          <cell r="GS421"/>
          <cell r="GT421"/>
          <cell r="GU421"/>
          <cell r="GV421"/>
          <cell r="GW421"/>
          <cell r="GX421"/>
          <cell r="GY421"/>
          <cell r="GZ421"/>
          <cell r="HA421"/>
          <cell r="HB421"/>
          <cell r="HC421">
            <v>0</v>
          </cell>
          <cell r="HD421">
            <v>1</v>
          </cell>
          <cell r="HE421">
            <v>0</v>
          </cell>
          <cell r="HF421">
            <v>1</v>
          </cell>
          <cell r="HG421">
            <v>1</v>
          </cell>
          <cell r="HH421">
            <v>1</v>
          </cell>
          <cell r="HI421">
            <v>0</v>
          </cell>
          <cell r="HJ421"/>
          <cell r="HK421"/>
          <cell r="HL421"/>
          <cell r="HM421"/>
          <cell r="HN421"/>
          <cell r="HO421">
            <v>0</v>
          </cell>
          <cell r="HP421">
            <v>0</v>
          </cell>
          <cell r="HQ421">
            <v>0</v>
          </cell>
          <cell r="HR421">
            <v>0</v>
          </cell>
          <cell r="HS421">
            <v>0</v>
          </cell>
          <cell r="HT421"/>
          <cell r="HU421">
            <v>0</v>
          </cell>
          <cell r="HV421"/>
          <cell r="HW421">
            <v>0</v>
          </cell>
          <cell r="HX421"/>
          <cell r="HY421">
            <v>0</v>
          </cell>
          <cell r="HZ421">
            <v>0</v>
          </cell>
          <cell r="IA421">
            <v>822.39499999999998</v>
          </cell>
          <cell r="IB421">
            <v>671.65</v>
          </cell>
          <cell r="IC421">
            <v>68.532916666666665</v>
          </cell>
          <cell r="ID421">
            <v>67.164999999999992</v>
          </cell>
          <cell r="IE421">
            <v>70.495000000000005</v>
          </cell>
          <cell r="IF421">
            <v>46.266666666666673</v>
          </cell>
          <cell r="IG421">
            <v>63.669999999999995</v>
          </cell>
          <cell r="IH421">
            <v>93.7</v>
          </cell>
          <cell r="II421">
            <v>182.59666666666666</v>
          </cell>
          <cell r="IJ421"/>
          <cell r="IK421"/>
          <cell r="IL421"/>
          <cell r="IM421">
            <v>0</v>
          </cell>
          <cell r="IN421">
            <v>3500</v>
          </cell>
        </row>
        <row r="422">
          <cell r="A422">
            <v>419</v>
          </cell>
          <cell r="B422" t="str">
            <v>Patiala</v>
          </cell>
          <cell r="C422" t="str">
            <v>PUNJAB</v>
          </cell>
          <cell r="D422" t="str">
            <v>North</v>
          </cell>
          <cell r="E422" t="str">
            <v>RAMDOOT UDHYOG PRIVATE LIMITED</v>
          </cell>
          <cell r="F422"/>
          <cell r="G422"/>
          <cell r="H422">
            <v>1</v>
          </cell>
          <cell r="I422"/>
          <cell r="J422" t="str">
            <v>High</v>
          </cell>
          <cell r="K422">
            <v>1</v>
          </cell>
          <cell r="L422">
            <v>1</v>
          </cell>
          <cell r="M422"/>
          <cell r="N422" t="str">
            <v>Sonu Kumar</v>
          </cell>
          <cell r="O422">
            <v>10</v>
          </cell>
          <cell r="P422">
            <v>5000</v>
          </cell>
          <cell r="Q422">
            <v>1</v>
          </cell>
          <cell r="R422">
            <v>2</v>
          </cell>
          <cell r="S422">
            <v>0</v>
          </cell>
          <cell r="T422">
            <v>1</v>
          </cell>
          <cell r="U422">
            <v>0</v>
          </cell>
          <cell r="V422">
            <v>5</v>
          </cell>
          <cell r="W422">
            <v>0</v>
          </cell>
          <cell r="X422">
            <v>343</v>
          </cell>
          <cell r="Y422">
            <v>0.28197376093294463</v>
          </cell>
          <cell r="Z422">
            <v>6.8599999999999994E-2</v>
          </cell>
          <cell r="AA422">
            <v>1.93434E-2</v>
          </cell>
          <cell r="AB422">
            <v>0</v>
          </cell>
          <cell r="AC422">
            <v>36.5</v>
          </cell>
          <cell r="AD422">
            <v>33</v>
          </cell>
          <cell r="AE422">
            <v>15</v>
          </cell>
          <cell r="AF422">
            <v>114</v>
          </cell>
          <cell r="AG422">
            <v>30</v>
          </cell>
          <cell r="AH422">
            <v>10</v>
          </cell>
          <cell r="AI422">
            <v>72</v>
          </cell>
          <cell r="AJ422">
            <v>112</v>
          </cell>
          <cell r="AK422">
            <v>153</v>
          </cell>
          <cell r="AL422">
            <v>217</v>
          </cell>
          <cell r="AM422">
            <v>138</v>
          </cell>
          <cell r="AN422">
            <v>100</v>
          </cell>
          <cell r="AO422">
            <v>144</v>
          </cell>
          <cell r="AP422">
            <v>159</v>
          </cell>
          <cell r="AQ422">
            <v>147.19</v>
          </cell>
          <cell r="AR422">
            <v>47</v>
          </cell>
          <cell r="AS422">
            <v>117.54</v>
          </cell>
          <cell r="AT422">
            <v>11.95</v>
          </cell>
          <cell r="AU422">
            <v>56.89</v>
          </cell>
          <cell r="AV422">
            <v>84.600000000000009</v>
          </cell>
          <cell r="AW422">
            <v>99</v>
          </cell>
          <cell r="AX422"/>
          <cell r="AY422"/>
          <cell r="AZ422">
            <v>0</v>
          </cell>
          <cell r="BA422">
            <v>1</v>
          </cell>
          <cell r="BB422">
            <v>0</v>
          </cell>
          <cell r="BC422">
            <v>0</v>
          </cell>
          <cell r="BD422">
            <v>3</v>
          </cell>
          <cell r="BE422">
            <v>0</v>
          </cell>
          <cell r="BF422">
            <v>0</v>
          </cell>
          <cell r="BG422">
            <v>0</v>
          </cell>
          <cell r="BH422">
            <v>0</v>
          </cell>
          <cell r="BI422">
            <v>0</v>
          </cell>
          <cell r="BJ422">
            <v>0</v>
          </cell>
          <cell r="BK422">
            <v>0</v>
          </cell>
          <cell r="BL422">
            <v>0</v>
          </cell>
          <cell r="BM422">
            <v>0</v>
          </cell>
          <cell r="BN422">
            <v>0</v>
          </cell>
          <cell r="BO422">
            <v>1</v>
          </cell>
          <cell r="BP422">
            <v>0</v>
          </cell>
          <cell r="BQ422">
            <v>0</v>
          </cell>
          <cell r="BR422">
            <v>0</v>
          </cell>
          <cell r="BS422">
            <v>0</v>
          </cell>
          <cell r="BT422">
            <v>0</v>
          </cell>
          <cell r="BU422">
            <v>0</v>
          </cell>
          <cell r="BV422"/>
          <cell r="BW422"/>
          <cell r="BX422">
            <v>5</v>
          </cell>
          <cell r="BY422">
            <v>0</v>
          </cell>
          <cell r="BZ422">
            <v>1</v>
          </cell>
          <cell r="CA422">
            <v>1</v>
          </cell>
          <cell r="CB422">
            <v>1</v>
          </cell>
          <cell r="CC422">
            <v>4</v>
          </cell>
          <cell r="CD422">
            <v>2</v>
          </cell>
          <cell r="CE422">
            <v>1</v>
          </cell>
          <cell r="CF422">
            <v>1</v>
          </cell>
          <cell r="CG422">
            <v>3</v>
          </cell>
          <cell r="CH422">
            <v>2</v>
          </cell>
          <cell r="CI422">
            <v>4</v>
          </cell>
          <cell r="CJ422">
            <v>1</v>
          </cell>
          <cell r="CK422">
            <v>3</v>
          </cell>
          <cell r="CL422">
            <v>3</v>
          </cell>
          <cell r="CM422">
            <v>2</v>
          </cell>
          <cell r="CN422">
            <v>3</v>
          </cell>
          <cell r="CO422">
            <v>2</v>
          </cell>
          <cell r="CP422">
            <v>2</v>
          </cell>
          <cell r="CQ422">
            <v>1</v>
          </cell>
          <cell r="CR422">
            <v>2</v>
          </cell>
          <cell r="CS422">
            <v>2</v>
          </cell>
          <cell r="CT422">
            <v>2</v>
          </cell>
          <cell r="CU422"/>
          <cell r="CV422"/>
          <cell r="CW422"/>
          <cell r="CX422"/>
          <cell r="CY422"/>
          <cell r="CZ422"/>
          <cell r="DA422"/>
          <cell r="DB422"/>
          <cell r="DC422"/>
          <cell r="DD422"/>
          <cell r="DE422"/>
          <cell r="DF422"/>
          <cell r="DG422"/>
          <cell r="DH422">
            <v>4</v>
          </cell>
          <cell r="DI422">
            <v>4</v>
          </cell>
          <cell r="DJ422">
            <v>3</v>
          </cell>
          <cell r="DK422">
            <v>3</v>
          </cell>
          <cell r="DL422">
            <v>4</v>
          </cell>
          <cell r="DM422">
            <v>3</v>
          </cell>
          <cell r="DN422">
            <v>3</v>
          </cell>
          <cell r="DO422">
            <v>2</v>
          </cell>
          <cell r="DP422">
            <v>2</v>
          </cell>
          <cell r="DQ422">
            <v>2</v>
          </cell>
          <cell r="DR422">
            <v>2</v>
          </cell>
          <cell r="DS422"/>
          <cell r="DT422"/>
          <cell r="DU422"/>
          <cell r="DV422"/>
          <cell r="DW422"/>
          <cell r="DX422"/>
          <cell r="DY422"/>
          <cell r="DZ422"/>
          <cell r="EA422"/>
          <cell r="EB422"/>
          <cell r="EC422"/>
          <cell r="ED422"/>
          <cell r="EE422"/>
          <cell r="EF422"/>
          <cell r="EG422">
            <v>0</v>
          </cell>
          <cell r="EH422">
            <v>0</v>
          </cell>
          <cell r="EI422">
            <v>0</v>
          </cell>
          <cell r="EJ422">
            <v>0</v>
          </cell>
          <cell r="EK422">
            <v>0</v>
          </cell>
          <cell r="EL422">
            <v>0</v>
          </cell>
          <cell r="EM422">
            <v>0</v>
          </cell>
          <cell r="EN422">
            <v>0</v>
          </cell>
          <cell r="EO422">
            <v>0</v>
          </cell>
          <cell r="EP422">
            <v>0</v>
          </cell>
          <cell r="EQ422">
            <v>0</v>
          </cell>
          <cell r="ER422">
            <v>0</v>
          </cell>
          <cell r="ES422"/>
          <cell r="ET422"/>
          <cell r="EU422"/>
          <cell r="EV422"/>
          <cell r="EW422"/>
          <cell r="EX422"/>
          <cell r="EY422"/>
          <cell r="EZ422"/>
          <cell r="FA422"/>
          <cell r="FB422"/>
          <cell r="FC422"/>
          <cell r="FD422"/>
          <cell r="FE422">
            <v>0</v>
          </cell>
          <cell r="FF422">
            <v>0</v>
          </cell>
          <cell r="FG422">
            <v>0</v>
          </cell>
          <cell r="FH422">
            <v>0</v>
          </cell>
          <cell r="FI422">
            <v>0</v>
          </cell>
          <cell r="FJ422">
            <v>0</v>
          </cell>
          <cell r="FK422">
            <v>0</v>
          </cell>
          <cell r="FL422">
            <v>0</v>
          </cell>
          <cell r="FM422">
            <v>0</v>
          </cell>
          <cell r="FN422">
            <v>0</v>
          </cell>
          <cell r="FO422">
            <v>0</v>
          </cell>
          <cell r="FP422">
            <v>0</v>
          </cell>
          <cell r="FQ422"/>
          <cell r="FR422"/>
          <cell r="FS422"/>
          <cell r="FT422"/>
          <cell r="FU422"/>
          <cell r="FV422"/>
          <cell r="FW422"/>
          <cell r="FX422"/>
          <cell r="FY422"/>
          <cell r="FZ422"/>
          <cell r="GA422"/>
          <cell r="GB422"/>
          <cell r="GC422">
            <v>0</v>
          </cell>
          <cell r="GD422">
            <v>0</v>
          </cell>
          <cell r="GE422">
            <v>0</v>
          </cell>
          <cell r="GF422">
            <v>0</v>
          </cell>
          <cell r="GG422">
            <v>0</v>
          </cell>
          <cell r="GH422">
            <v>0</v>
          </cell>
          <cell r="GI422">
            <v>0</v>
          </cell>
          <cell r="GJ422">
            <v>0</v>
          </cell>
          <cell r="GK422">
            <v>0</v>
          </cell>
          <cell r="GL422">
            <v>0</v>
          </cell>
          <cell r="GM422">
            <v>0</v>
          </cell>
          <cell r="GN422">
            <v>0</v>
          </cell>
          <cell r="GO422"/>
          <cell r="GP422">
            <v>0</v>
          </cell>
          <cell r="GQ422">
            <v>9</v>
          </cell>
          <cell r="GR422">
            <v>2</v>
          </cell>
          <cell r="GS422"/>
          <cell r="GT422"/>
          <cell r="GU422"/>
          <cell r="GV422"/>
          <cell r="GW422"/>
          <cell r="GX422"/>
          <cell r="GY422"/>
          <cell r="GZ422"/>
          <cell r="HA422"/>
          <cell r="HB422"/>
          <cell r="HC422">
            <v>1</v>
          </cell>
          <cell r="HD422">
            <v>1</v>
          </cell>
          <cell r="HE422">
            <v>1</v>
          </cell>
          <cell r="HF422">
            <v>1</v>
          </cell>
          <cell r="HG422">
            <v>0</v>
          </cell>
          <cell r="HH422">
            <v>1</v>
          </cell>
          <cell r="HI422">
            <v>2</v>
          </cell>
          <cell r="HJ422"/>
          <cell r="HK422"/>
          <cell r="HL422"/>
          <cell r="HM422"/>
          <cell r="HN422"/>
          <cell r="HO422">
            <v>0</v>
          </cell>
          <cell r="HP422">
            <v>0</v>
          </cell>
          <cell r="HQ422">
            <v>0</v>
          </cell>
          <cell r="HR422">
            <v>0</v>
          </cell>
          <cell r="HS422">
            <v>0</v>
          </cell>
          <cell r="HT422"/>
          <cell r="HU422">
            <v>0</v>
          </cell>
          <cell r="HV422"/>
          <cell r="HW422">
            <v>0</v>
          </cell>
          <cell r="HX422"/>
          <cell r="HY422">
            <v>0</v>
          </cell>
          <cell r="HZ422">
            <v>0</v>
          </cell>
          <cell r="IA422">
            <v>930.5</v>
          </cell>
          <cell r="IB422">
            <v>967.17000000000007</v>
          </cell>
          <cell r="IC422">
            <v>77.541666666666671</v>
          </cell>
          <cell r="ID422">
            <v>96.717000000000013</v>
          </cell>
          <cell r="IE422">
            <v>23.166666666666668</v>
          </cell>
          <cell r="IF422">
            <v>53</v>
          </cell>
          <cell r="IG422">
            <v>64.666666666666671</v>
          </cell>
          <cell r="IH422">
            <v>169.33333333333334</v>
          </cell>
          <cell r="II422">
            <v>134.33333333333334</v>
          </cell>
          <cell r="IJ422"/>
          <cell r="IK422"/>
          <cell r="IL422"/>
          <cell r="IM422">
            <v>80.163333333333341</v>
          </cell>
          <cell r="IN422">
            <v>2500</v>
          </cell>
        </row>
        <row r="423">
          <cell r="A423">
            <v>420</v>
          </cell>
          <cell r="B423" t="str">
            <v>Kapurthala</v>
          </cell>
          <cell r="C423" t="str">
            <v>PUNJAB</v>
          </cell>
          <cell r="D423" t="str">
            <v>North</v>
          </cell>
          <cell r="E423" t="str">
            <v>MAHAVIR STEEL CORPORATION</v>
          </cell>
          <cell r="F423"/>
          <cell r="G423"/>
          <cell r="H423">
            <v>0.5</v>
          </cell>
          <cell r="I423"/>
          <cell r="J423" t="str">
            <v>Medium</v>
          </cell>
          <cell r="K423"/>
          <cell r="L423"/>
          <cell r="M423"/>
          <cell r="N423"/>
          <cell r="O423">
            <v>11</v>
          </cell>
          <cell r="P423">
            <v>4000</v>
          </cell>
          <cell r="Q423">
            <v>1</v>
          </cell>
          <cell r="R423">
            <v>1</v>
          </cell>
          <cell r="S423">
            <v>2</v>
          </cell>
          <cell r="T423">
            <v>1</v>
          </cell>
          <cell r="U423">
            <v>0</v>
          </cell>
          <cell r="V423">
            <v>1</v>
          </cell>
          <cell r="W423">
            <v>0</v>
          </cell>
          <cell r="X423">
            <v>0</v>
          </cell>
          <cell r="Y423" t="str">
            <v/>
          </cell>
          <cell r="Z423">
            <v>0</v>
          </cell>
          <cell r="AA423" t="str">
            <v/>
          </cell>
          <cell r="AB423">
            <v>0</v>
          </cell>
          <cell r="AC423">
            <v>0</v>
          </cell>
          <cell r="AD423">
            <v>0</v>
          </cell>
          <cell r="AE423">
            <v>0</v>
          </cell>
          <cell r="AF423">
            <v>0</v>
          </cell>
          <cell r="AG423">
            <v>0</v>
          </cell>
          <cell r="AH423">
            <v>0</v>
          </cell>
          <cell r="AI423">
            <v>0</v>
          </cell>
          <cell r="AJ423">
            <v>0</v>
          </cell>
          <cell r="AK423">
            <v>0</v>
          </cell>
          <cell r="AL423">
            <v>0</v>
          </cell>
          <cell r="AM423">
            <v>3.8849999999999998</v>
          </cell>
          <cell r="AN423">
            <v>5.25</v>
          </cell>
          <cell r="AO423">
            <v>0</v>
          </cell>
          <cell r="AP423">
            <v>0</v>
          </cell>
          <cell r="AQ423">
            <v>2.2000000000000002</v>
          </cell>
          <cell r="AR423">
            <v>0</v>
          </cell>
          <cell r="AS423">
            <v>0</v>
          </cell>
          <cell r="AT423">
            <v>0</v>
          </cell>
          <cell r="AU423">
            <v>0</v>
          </cell>
          <cell r="AV423">
            <v>0</v>
          </cell>
          <cell r="AW423">
            <v>0</v>
          </cell>
          <cell r="AX423"/>
          <cell r="AY423"/>
          <cell r="AZ423">
            <v>0</v>
          </cell>
          <cell r="BA423">
            <v>0</v>
          </cell>
          <cell r="BB423">
            <v>0</v>
          </cell>
          <cell r="BC423">
            <v>0</v>
          </cell>
          <cell r="BD423">
            <v>0</v>
          </cell>
          <cell r="BE423">
            <v>0</v>
          </cell>
          <cell r="BF423">
            <v>0</v>
          </cell>
          <cell r="BG423">
            <v>0</v>
          </cell>
          <cell r="BH423">
            <v>0</v>
          </cell>
          <cell r="BI423">
            <v>0</v>
          </cell>
          <cell r="BJ423">
            <v>0</v>
          </cell>
          <cell r="BK423">
            <v>1</v>
          </cell>
          <cell r="BL423">
            <v>0</v>
          </cell>
          <cell r="BM423">
            <v>0</v>
          </cell>
          <cell r="BN423">
            <v>0</v>
          </cell>
          <cell r="BO423">
            <v>0</v>
          </cell>
          <cell r="BP423">
            <v>0</v>
          </cell>
          <cell r="BQ423">
            <v>0</v>
          </cell>
          <cell r="BR423">
            <v>0</v>
          </cell>
          <cell r="BS423">
            <v>0</v>
          </cell>
          <cell r="BT423">
            <v>0</v>
          </cell>
          <cell r="BU423">
            <v>0</v>
          </cell>
          <cell r="BV423"/>
          <cell r="BW423"/>
          <cell r="BX423">
            <v>1</v>
          </cell>
          <cell r="BY423">
            <v>0</v>
          </cell>
          <cell r="BZ423">
            <v>0</v>
          </cell>
          <cell r="CA423">
            <v>0</v>
          </cell>
          <cell r="CB423">
            <v>0</v>
          </cell>
          <cell r="CC423">
            <v>0</v>
          </cell>
          <cell r="CD423">
            <v>0</v>
          </cell>
          <cell r="CE423">
            <v>0</v>
          </cell>
          <cell r="CF423">
            <v>0</v>
          </cell>
          <cell r="CG423">
            <v>0</v>
          </cell>
          <cell r="CH423">
            <v>0</v>
          </cell>
          <cell r="CI423">
            <v>0</v>
          </cell>
          <cell r="CJ423">
            <v>1</v>
          </cell>
          <cell r="CK423">
            <v>1</v>
          </cell>
          <cell r="CL423">
            <v>0</v>
          </cell>
          <cell r="CM423">
            <v>0</v>
          </cell>
          <cell r="CN423">
            <v>1</v>
          </cell>
          <cell r="CO423">
            <v>0</v>
          </cell>
          <cell r="CP423">
            <v>0</v>
          </cell>
          <cell r="CQ423">
            <v>0</v>
          </cell>
          <cell r="CR423">
            <v>0</v>
          </cell>
          <cell r="CS423">
            <v>0</v>
          </cell>
          <cell r="CT423">
            <v>0</v>
          </cell>
          <cell r="CU423"/>
          <cell r="CV423"/>
          <cell r="CW423"/>
          <cell r="CX423"/>
          <cell r="CY423"/>
          <cell r="CZ423"/>
          <cell r="DA423"/>
          <cell r="DB423"/>
          <cell r="DC423"/>
          <cell r="DD423"/>
          <cell r="DE423"/>
          <cell r="DF423"/>
          <cell r="DG423"/>
          <cell r="DH423">
            <v>1</v>
          </cell>
          <cell r="DI423">
            <v>1</v>
          </cell>
          <cell r="DJ423">
            <v>1</v>
          </cell>
          <cell r="DK423">
            <v>1</v>
          </cell>
          <cell r="DL423">
            <v>1</v>
          </cell>
          <cell r="DM423">
            <v>1</v>
          </cell>
          <cell r="DN423">
            <v>1</v>
          </cell>
          <cell r="DO423">
            <v>0</v>
          </cell>
          <cell r="DP423">
            <v>0</v>
          </cell>
          <cell r="DQ423">
            <v>0</v>
          </cell>
          <cell r="DR423">
            <v>0</v>
          </cell>
          <cell r="DS423"/>
          <cell r="DT423"/>
          <cell r="DU423"/>
          <cell r="DV423"/>
          <cell r="DW423"/>
          <cell r="DX423"/>
          <cell r="DY423"/>
          <cell r="DZ423"/>
          <cell r="EA423"/>
          <cell r="EB423"/>
          <cell r="EC423"/>
          <cell r="ED423"/>
          <cell r="EE423"/>
          <cell r="EF423"/>
          <cell r="EG423">
            <v>0</v>
          </cell>
          <cell r="EH423">
            <v>0</v>
          </cell>
          <cell r="EI423">
            <v>0</v>
          </cell>
          <cell r="EJ423">
            <v>0</v>
          </cell>
          <cell r="EK423">
            <v>0</v>
          </cell>
          <cell r="EL423">
            <v>0</v>
          </cell>
          <cell r="EM423">
            <v>0</v>
          </cell>
          <cell r="EN423">
            <v>0</v>
          </cell>
          <cell r="EO423">
            <v>0</v>
          </cell>
          <cell r="EP423">
            <v>0</v>
          </cell>
          <cell r="EQ423">
            <v>0</v>
          </cell>
          <cell r="ER423">
            <v>0</v>
          </cell>
          <cell r="ES423"/>
          <cell r="ET423"/>
          <cell r="EU423"/>
          <cell r="EV423"/>
          <cell r="EW423"/>
          <cell r="EX423"/>
          <cell r="EY423"/>
          <cell r="EZ423"/>
          <cell r="FA423"/>
          <cell r="FB423"/>
          <cell r="FC423"/>
          <cell r="FD423"/>
          <cell r="FE423">
            <v>0</v>
          </cell>
          <cell r="FF423">
            <v>0</v>
          </cell>
          <cell r="FG423">
            <v>0</v>
          </cell>
          <cell r="FH423">
            <v>0</v>
          </cell>
          <cell r="FI423">
            <v>0</v>
          </cell>
          <cell r="FJ423">
            <v>0</v>
          </cell>
          <cell r="FK423">
            <v>0</v>
          </cell>
          <cell r="FL423">
            <v>0</v>
          </cell>
          <cell r="FM423">
            <v>0</v>
          </cell>
          <cell r="FN423">
            <v>0</v>
          </cell>
          <cell r="FO423">
            <v>0</v>
          </cell>
          <cell r="FP423">
            <v>0</v>
          </cell>
          <cell r="FQ423"/>
          <cell r="FR423"/>
          <cell r="FS423"/>
          <cell r="FT423"/>
          <cell r="FU423"/>
          <cell r="FV423"/>
          <cell r="FW423"/>
          <cell r="FX423"/>
          <cell r="FY423"/>
          <cell r="FZ423"/>
          <cell r="GA423"/>
          <cell r="GB423"/>
          <cell r="GC423">
            <v>0</v>
          </cell>
          <cell r="GD423">
            <v>0</v>
          </cell>
          <cell r="GE423">
            <v>0</v>
          </cell>
          <cell r="GF423">
            <v>0</v>
          </cell>
          <cell r="GG423">
            <v>0</v>
          </cell>
          <cell r="GH423">
            <v>0</v>
          </cell>
          <cell r="GI423">
            <v>0</v>
          </cell>
          <cell r="GJ423">
            <v>0</v>
          </cell>
          <cell r="GK423">
            <v>0</v>
          </cell>
          <cell r="GL423">
            <v>0</v>
          </cell>
          <cell r="GM423">
            <v>0</v>
          </cell>
          <cell r="GN423">
            <v>0</v>
          </cell>
          <cell r="GO423"/>
          <cell r="GP423">
            <v>0</v>
          </cell>
          <cell r="GQ423">
            <v>0</v>
          </cell>
          <cell r="GR423">
            <v>0</v>
          </cell>
          <cell r="GS423"/>
          <cell r="GT423"/>
          <cell r="GU423"/>
          <cell r="GV423"/>
          <cell r="GW423"/>
          <cell r="GX423"/>
          <cell r="GY423"/>
          <cell r="GZ423"/>
          <cell r="HA423"/>
          <cell r="HB423"/>
          <cell r="HC423">
            <v>0</v>
          </cell>
          <cell r="HD423">
            <v>0</v>
          </cell>
          <cell r="HE423">
            <v>0</v>
          </cell>
          <cell r="HF423">
            <v>0</v>
          </cell>
          <cell r="HG423">
            <v>0</v>
          </cell>
          <cell r="HH423">
            <v>0</v>
          </cell>
          <cell r="HI423">
            <v>0</v>
          </cell>
          <cell r="HJ423"/>
          <cell r="HK423"/>
          <cell r="HL423"/>
          <cell r="HM423"/>
          <cell r="HN423"/>
          <cell r="HO423">
            <v>0</v>
          </cell>
          <cell r="HP423">
            <v>0</v>
          </cell>
          <cell r="HQ423">
            <v>0</v>
          </cell>
          <cell r="HR423">
            <v>0</v>
          </cell>
          <cell r="HS423">
            <v>0</v>
          </cell>
          <cell r="HT423"/>
          <cell r="HU423">
            <v>0</v>
          </cell>
          <cell r="HV423"/>
          <cell r="HW423">
            <v>0</v>
          </cell>
          <cell r="HX423"/>
          <cell r="HY423">
            <v>0</v>
          </cell>
          <cell r="HZ423">
            <v>0</v>
          </cell>
          <cell r="IA423">
            <v>3.8849999999999998</v>
          </cell>
          <cell r="IB423">
            <v>7.45</v>
          </cell>
          <cell r="IC423">
            <v>0.32374999999999998</v>
          </cell>
          <cell r="ID423">
            <v>0.745</v>
          </cell>
          <cell r="IE423">
            <v>0</v>
          </cell>
          <cell r="IF423">
            <v>0</v>
          </cell>
          <cell r="IG423">
            <v>0</v>
          </cell>
          <cell r="IH423">
            <v>1.2949999999999999</v>
          </cell>
          <cell r="II423">
            <v>1.75</v>
          </cell>
          <cell r="IJ423"/>
          <cell r="IK423"/>
          <cell r="IL423"/>
          <cell r="IM423">
            <v>0</v>
          </cell>
          <cell r="IN423">
            <v>3000</v>
          </cell>
        </row>
        <row r="424">
          <cell r="A424">
            <v>421</v>
          </cell>
          <cell r="B424" t="str">
            <v>Hoshiarpur</v>
          </cell>
          <cell r="C424" t="str">
            <v>PUNJAB</v>
          </cell>
          <cell r="D424" t="str">
            <v>North</v>
          </cell>
          <cell r="E424" t="str">
            <v>MAHAVIR STEEL CORPORATION</v>
          </cell>
          <cell r="F424"/>
          <cell r="G424"/>
          <cell r="H424">
            <v>0.5</v>
          </cell>
          <cell r="I424"/>
          <cell r="J424" t="str">
            <v>Medium</v>
          </cell>
          <cell r="K424"/>
          <cell r="L424"/>
          <cell r="M424"/>
          <cell r="N424"/>
          <cell r="O424">
            <v>6</v>
          </cell>
          <cell r="P424">
            <v>3500</v>
          </cell>
          <cell r="Q424">
            <v>1</v>
          </cell>
          <cell r="R424">
            <v>0</v>
          </cell>
          <cell r="S424">
            <v>1</v>
          </cell>
          <cell r="T424">
            <v>3</v>
          </cell>
          <cell r="U424">
            <v>0</v>
          </cell>
          <cell r="V424">
            <v>2</v>
          </cell>
          <cell r="W424">
            <v>0</v>
          </cell>
          <cell r="X424">
            <v>0</v>
          </cell>
          <cell r="Y424" t="str">
            <v/>
          </cell>
          <cell r="Z424">
            <v>0</v>
          </cell>
          <cell r="AA424" t="str">
            <v/>
          </cell>
          <cell r="AB424">
            <v>0</v>
          </cell>
          <cell r="AC424">
            <v>0</v>
          </cell>
          <cell r="AD424">
            <v>0</v>
          </cell>
          <cell r="AE424">
            <v>1.4</v>
          </cell>
          <cell r="AF424">
            <v>7</v>
          </cell>
          <cell r="AG424">
            <v>0</v>
          </cell>
          <cell r="AH424">
            <v>10.55</v>
          </cell>
          <cell r="AI424">
            <v>9</v>
          </cell>
          <cell r="AJ424">
            <v>0</v>
          </cell>
          <cell r="AK424">
            <v>0</v>
          </cell>
          <cell r="AL424">
            <v>1.47</v>
          </cell>
          <cell r="AM424">
            <v>1.22</v>
          </cell>
          <cell r="AN424">
            <v>2.73</v>
          </cell>
          <cell r="AO424">
            <v>2</v>
          </cell>
          <cell r="AP424">
            <v>5.6</v>
          </cell>
          <cell r="AQ424">
            <v>1.2</v>
          </cell>
          <cell r="AR424">
            <v>0</v>
          </cell>
          <cell r="AS424">
            <v>0</v>
          </cell>
          <cell r="AT424">
            <v>0</v>
          </cell>
          <cell r="AU424">
            <v>0</v>
          </cell>
          <cell r="AV424">
            <v>0</v>
          </cell>
          <cell r="AW424">
            <v>0</v>
          </cell>
          <cell r="AX424"/>
          <cell r="AY424"/>
          <cell r="AZ424">
            <v>0</v>
          </cell>
          <cell r="BA424">
            <v>0</v>
          </cell>
          <cell r="BB424">
            <v>0</v>
          </cell>
          <cell r="BC424">
            <v>1</v>
          </cell>
          <cell r="BD424">
            <v>0</v>
          </cell>
          <cell r="BE424">
            <v>0</v>
          </cell>
          <cell r="BF424">
            <v>0</v>
          </cell>
          <cell r="BG424">
            <v>0</v>
          </cell>
          <cell r="BH424">
            <v>0</v>
          </cell>
          <cell r="BI424">
            <v>0</v>
          </cell>
          <cell r="BJ424">
            <v>0</v>
          </cell>
          <cell r="BK424">
            <v>0</v>
          </cell>
          <cell r="BL424">
            <v>0</v>
          </cell>
          <cell r="BM424">
            <v>0</v>
          </cell>
          <cell r="BN424">
            <v>1</v>
          </cell>
          <cell r="BO424">
            <v>0</v>
          </cell>
          <cell r="BP424">
            <v>0</v>
          </cell>
          <cell r="BQ424">
            <v>0</v>
          </cell>
          <cell r="BR424">
            <v>0</v>
          </cell>
          <cell r="BS424">
            <v>0</v>
          </cell>
          <cell r="BT424">
            <v>0</v>
          </cell>
          <cell r="BU424">
            <v>0</v>
          </cell>
          <cell r="BV424"/>
          <cell r="BW424"/>
          <cell r="BX424">
            <v>2</v>
          </cell>
          <cell r="BY424">
            <v>0</v>
          </cell>
          <cell r="BZ424">
            <v>0</v>
          </cell>
          <cell r="CA424">
            <v>0</v>
          </cell>
          <cell r="CB424">
            <v>1</v>
          </cell>
          <cell r="CC424">
            <v>1</v>
          </cell>
          <cell r="CD424">
            <v>0</v>
          </cell>
          <cell r="CE424">
            <v>1</v>
          </cell>
          <cell r="CF424">
            <v>1</v>
          </cell>
          <cell r="CG424">
            <v>0</v>
          </cell>
          <cell r="CH424">
            <v>0</v>
          </cell>
          <cell r="CI424">
            <v>1</v>
          </cell>
          <cell r="CJ424">
            <v>1</v>
          </cell>
          <cell r="CK424">
            <v>1</v>
          </cell>
          <cell r="CL424">
            <v>1</v>
          </cell>
          <cell r="CM424">
            <v>1</v>
          </cell>
          <cell r="CN424">
            <v>1</v>
          </cell>
          <cell r="CO424">
            <v>0</v>
          </cell>
          <cell r="CP424">
            <v>0</v>
          </cell>
          <cell r="CQ424">
            <v>0</v>
          </cell>
          <cell r="CR424">
            <v>0</v>
          </cell>
          <cell r="CS424">
            <v>0</v>
          </cell>
          <cell r="CT424">
            <v>0</v>
          </cell>
          <cell r="CU424"/>
          <cell r="CV424"/>
          <cell r="CW424"/>
          <cell r="CX424"/>
          <cell r="CY424"/>
          <cell r="CZ424"/>
          <cell r="DA424"/>
          <cell r="DB424"/>
          <cell r="DC424"/>
          <cell r="DD424"/>
          <cell r="DE424"/>
          <cell r="DF424"/>
          <cell r="DG424"/>
          <cell r="DH424">
            <v>1</v>
          </cell>
          <cell r="DI424">
            <v>1</v>
          </cell>
          <cell r="DJ424">
            <v>1</v>
          </cell>
          <cell r="DK424">
            <v>2</v>
          </cell>
          <cell r="DL424">
            <v>2</v>
          </cell>
          <cell r="DM424">
            <v>2</v>
          </cell>
          <cell r="DN424">
            <v>1</v>
          </cell>
          <cell r="DO424">
            <v>0</v>
          </cell>
          <cell r="DP424">
            <v>0</v>
          </cell>
          <cell r="DQ424">
            <v>0</v>
          </cell>
          <cell r="DR424">
            <v>0</v>
          </cell>
          <cell r="DS424"/>
          <cell r="DT424"/>
          <cell r="DU424"/>
          <cell r="DV424"/>
          <cell r="DW424"/>
          <cell r="DX424"/>
          <cell r="DY424"/>
          <cell r="DZ424"/>
          <cell r="EA424"/>
          <cell r="EB424"/>
          <cell r="EC424"/>
          <cell r="ED424"/>
          <cell r="EE424"/>
          <cell r="EF424"/>
          <cell r="EG424">
            <v>0</v>
          </cell>
          <cell r="EH424">
            <v>0</v>
          </cell>
          <cell r="EI424">
            <v>0</v>
          </cell>
          <cell r="EJ424">
            <v>0</v>
          </cell>
          <cell r="EK424">
            <v>0</v>
          </cell>
          <cell r="EL424">
            <v>0</v>
          </cell>
          <cell r="EM424">
            <v>0</v>
          </cell>
          <cell r="EN424">
            <v>0</v>
          </cell>
          <cell r="EO424">
            <v>0</v>
          </cell>
          <cell r="EP424">
            <v>0</v>
          </cell>
          <cell r="EQ424">
            <v>0</v>
          </cell>
          <cell r="ER424">
            <v>0</v>
          </cell>
          <cell r="ES424"/>
          <cell r="ET424"/>
          <cell r="EU424"/>
          <cell r="EV424"/>
          <cell r="EW424"/>
          <cell r="EX424"/>
          <cell r="EY424"/>
          <cell r="EZ424"/>
          <cell r="FA424"/>
          <cell r="FB424"/>
          <cell r="FC424"/>
          <cell r="FD424"/>
          <cell r="FE424">
            <v>0</v>
          </cell>
          <cell r="FF424">
            <v>0</v>
          </cell>
          <cell r="FG424">
            <v>0</v>
          </cell>
          <cell r="FH424">
            <v>0</v>
          </cell>
          <cell r="FI424">
            <v>0</v>
          </cell>
          <cell r="FJ424">
            <v>0</v>
          </cell>
          <cell r="FK424">
            <v>0</v>
          </cell>
          <cell r="FL424">
            <v>0</v>
          </cell>
          <cell r="FM424">
            <v>0</v>
          </cell>
          <cell r="FN424">
            <v>0</v>
          </cell>
          <cell r="FO424">
            <v>0</v>
          </cell>
          <cell r="FP424">
            <v>0</v>
          </cell>
          <cell r="FQ424"/>
          <cell r="FR424"/>
          <cell r="FS424"/>
          <cell r="FT424"/>
          <cell r="FU424"/>
          <cell r="FV424"/>
          <cell r="FW424"/>
          <cell r="FX424"/>
          <cell r="FY424"/>
          <cell r="FZ424"/>
          <cell r="GA424"/>
          <cell r="GB424"/>
          <cell r="GC424">
            <v>0</v>
          </cell>
          <cell r="GD424">
            <v>0</v>
          </cell>
          <cell r="GE424">
            <v>0</v>
          </cell>
          <cell r="GF424">
            <v>0</v>
          </cell>
          <cell r="GG424">
            <v>0</v>
          </cell>
          <cell r="GH424">
            <v>0</v>
          </cell>
          <cell r="GI424">
            <v>0</v>
          </cell>
          <cell r="GJ424">
            <v>0</v>
          </cell>
          <cell r="GK424">
            <v>0</v>
          </cell>
          <cell r="GL424">
            <v>0</v>
          </cell>
          <cell r="GM424">
            <v>0</v>
          </cell>
          <cell r="GN424">
            <v>0</v>
          </cell>
          <cell r="GO424"/>
          <cell r="GP424">
            <v>0</v>
          </cell>
          <cell r="GQ424">
            <v>0</v>
          </cell>
          <cell r="GR424">
            <v>0</v>
          </cell>
          <cell r="GS424"/>
          <cell r="GT424"/>
          <cell r="GU424"/>
          <cell r="GV424"/>
          <cell r="GW424"/>
          <cell r="GX424"/>
          <cell r="GY424"/>
          <cell r="GZ424"/>
          <cell r="HA424"/>
          <cell r="HB424"/>
          <cell r="HC424">
            <v>0</v>
          </cell>
          <cell r="HD424">
            <v>0</v>
          </cell>
          <cell r="HE424">
            <v>0</v>
          </cell>
          <cell r="HF424">
            <v>0</v>
          </cell>
          <cell r="HG424">
            <v>0</v>
          </cell>
          <cell r="HH424">
            <v>0</v>
          </cell>
          <cell r="HI424">
            <v>0</v>
          </cell>
          <cell r="HJ424"/>
          <cell r="HK424"/>
          <cell r="HL424"/>
          <cell r="HM424"/>
          <cell r="HN424"/>
          <cell r="HO424">
            <v>0</v>
          </cell>
          <cell r="HP424">
            <v>0</v>
          </cell>
          <cell r="HQ424">
            <v>0</v>
          </cell>
          <cell r="HR424">
            <v>0</v>
          </cell>
          <cell r="HS424">
            <v>0</v>
          </cell>
          <cell r="HT424"/>
          <cell r="HU424">
            <v>0</v>
          </cell>
          <cell r="HV424"/>
          <cell r="HW424">
            <v>0</v>
          </cell>
          <cell r="HX424"/>
          <cell r="HY424">
            <v>0</v>
          </cell>
          <cell r="HZ424">
            <v>0</v>
          </cell>
          <cell r="IA424">
            <v>30.64</v>
          </cell>
          <cell r="IB424">
            <v>11.53</v>
          </cell>
          <cell r="IC424">
            <v>2.5533333333333332</v>
          </cell>
          <cell r="ID424">
            <v>1.153</v>
          </cell>
          <cell r="IE424">
            <v>0</v>
          </cell>
          <cell r="IF424">
            <v>2.8000000000000003</v>
          </cell>
          <cell r="IG424">
            <v>6.5166666666666666</v>
          </cell>
          <cell r="IH424">
            <v>0.89666666666666661</v>
          </cell>
          <cell r="II424">
            <v>3.4433333333333334</v>
          </cell>
          <cell r="IJ424"/>
          <cell r="IK424"/>
          <cell r="IL424"/>
          <cell r="IM424">
            <v>0</v>
          </cell>
          <cell r="IN424">
            <v>2000</v>
          </cell>
        </row>
        <row r="425">
          <cell r="A425">
            <v>422</v>
          </cell>
          <cell r="B425" t="str">
            <v>Fazilka</v>
          </cell>
          <cell r="C425" t="str">
            <v>PUNJAB</v>
          </cell>
          <cell r="D425" t="str">
            <v>North</v>
          </cell>
          <cell r="E425" t="str">
            <v>TANVI SALES</v>
          </cell>
          <cell r="F425"/>
          <cell r="G425"/>
          <cell r="H425">
            <v>0.5</v>
          </cell>
          <cell r="I425"/>
          <cell r="J425" t="str">
            <v>Medium</v>
          </cell>
          <cell r="K425">
            <v>1</v>
          </cell>
          <cell r="L425"/>
          <cell r="M425"/>
          <cell r="N425"/>
          <cell r="O425">
            <v>13</v>
          </cell>
          <cell r="P425">
            <v>2800</v>
          </cell>
          <cell r="Q425">
            <v>1</v>
          </cell>
          <cell r="R425">
            <v>3</v>
          </cell>
          <cell r="S425">
            <v>0</v>
          </cell>
          <cell r="T425">
            <v>0</v>
          </cell>
          <cell r="U425">
            <v>0</v>
          </cell>
          <cell r="V425">
            <v>4</v>
          </cell>
          <cell r="W425">
            <v>0</v>
          </cell>
          <cell r="X425">
            <v>0</v>
          </cell>
          <cell r="Y425" t="str">
            <v/>
          </cell>
          <cell r="Z425">
            <v>0</v>
          </cell>
          <cell r="AA425" t="str">
            <v/>
          </cell>
          <cell r="AB425">
            <v>0</v>
          </cell>
          <cell r="AC425">
            <v>0</v>
          </cell>
          <cell r="AD425">
            <v>0</v>
          </cell>
          <cell r="AE425">
            <v>0</v>
          </cell>
          <cell r="AF425">
            <v>65</v>
          </cell>
          <cell r="AG425">
            <v>0</v>
          </cell>
          <cell r="AH425">
            <v>15</v>
          </cell>
          <cell r="AI425">
            <v>0</v>
          </cell>
          <cell r="AJ425">
            <v>36.5</v>
          </cell>
          <cell r="AK425">
            <v>0</v>
          </cell>
          <cell r="AL425">
            <v>10</v>
          </cell>
          <cell r="AM425">
            <v>0</v>
          </cell>
          <cell r="AN425">
            <v>0</v>
          </cell>
          <cell r="AO425">
            <v>12</v>
          </cell>
          <cell r="AP425">
            <v>19</v>
          </cell>
          <cell r="AQ425">
            <v>12.67</v>
          </cell>
          <cell r="AR425">
            <v>0</v>
          </cell>
          <cell r="AS425">
            <v>11</v>
          </cell>
          <cell r="AT425">
            <v>11.99</v>
          </cell>
          <cell r="AU425">
            <v>0</v>
          </cell>
          <cell r="AV425">
            <v>6.53</v>
          </cell>
          <cell r="AW425">
            <v>0</v>
          </cell>
          <cell r="AX425"/>
          <cell r="AY425"/>
          <cell r="AZ425">
            <v>0</v>
          </cell>
          <cell r="BA425">
            <v>0</v>
          </cell>
          <cell r="BB425">
            <v>0</v>
          </cell>
          <cell r="BC425">
            <v>0</v>
          </cell>
          <cell r="BD425">
            <v>1</v>
          </cell>
          <cell r="BE425">
            <v>0</v>
          </cell>
          <cell r="BF425">
            <v>1</v>
          </cell>
          <cell r="BG425">
            <v>0</v>
          </cell>
          <cell r="BH425">
            <v>1</v>
          </cell>
          <cell r="BI425">
            <v>0</v>
          </cell>
          <cell r="BJ425">
            <v>0</v>
          </cell>
          <cell r="BK425">
            <v>0</v>
          </cell>
          <cell r="BL425">
            <v>0</v>
          </cell>
          <cell r="BM425">
            <v>1</v>
          </cell>
          <cell r="BN425">
            <v>0</v>
          </cell>
          <cell r="BO425">
            <v>0</v>
          </cell>
          <cell r="BP425">
            <v>0</v>
          </cell>
          <cell r="BQ425">
            <v>0</v>
          </cell>
          <cell r="BR425">
            <v>0</v>
          </cell>
          <cell r="BS425">
            <v>0</v>
          </cell>
          <cell r="BT425">
            <v>0</v>
          </cell>
          <cell r="BU425">
            <v>0</v>
          </cell>
          <cell r="BV425"/>
          <cell r="BW425"/>
          <cell r="BX425">
            <v>4</v>
          </cell>
          <cell r="BY425">
            <v>0</v>
          </cell>
          <cell r="BZ425">
            <v>0</v>
          </cell>
          <cell r="CA425">
            <v>0</v>
          </cell>
          <cell r="CB425">
            <v>0</v>
          </cell>
          <cell r="CC425">
            <v>1</v>
          </cell>
          <cell r="CD425">
            <v>0</v>
          </cell>
          <cell r="CE425">
            <v>1</v>
          </cell>
          <cell r="CF425">
            <v>0</v>
          </cell>
          <cell r="CG425">
            <v>1</v>
          </cell>
          <cell r="CH425">
            <v>0</v>
          </cell>
          <cell r="CI425">
            <v>1</v>
          </cell>
          <cell r="CJ425">
            <v>0</v>
          </cell>
          <cell r="CK425">
            <v>0</v>
          </cell>
          <cell r="CL425">
            <v>1</v>
          </cell>
          <cell r="CM425">
            <v>1</v>
          </cell>
          <cell r="CN425">
            <v>1</v>
          </cell>
          <cell r="CO425">
            <v>0</v>
          </cell>
          <cell r="CP425">
            <v>1</v>
          </cell>
          <cell r="CQ425">
            <v>1</v>
          </cell>
          <cell r="CR425">
            <v>0</v>
          </cell>
          <cell r="CS425">
            <v>1</v>
          </cell>
          <cell r="CT425">
            <v>0</v>
          </cell>
          <cell r="CU425"/>
          <cell r="CV425"/>
          <cell r="CW425"/>
          <cell r="CX425"/>
          <cell r="CY425"/>
          <cell r="CZ425"/>
          <cell r="DA425"/>
          <cell r="DB425"/>
          <cell r="DC425"/>
          <cell r="DD425"/>
          <cell r="DE425"/>
          <cell r="DF425"/>
          <cell r="DG425"/>
          <cell r="DH425">
            <v>1</v>
          </cell>
          <cell r="DI425">
            <v>1</v>
          </cell>
          <cell r="DJ425">
            <v>1</v>
          </cell>
          <cell r="DK425">
            <v>2</v>
          </cell>
          <cell r="DL425">
            <v>2</v>
          </cell>
          <cell r="DM425">
            <v>2</v>
          </cell>
          <cell r="DN425">
            <v>1</v>
          </cell>
          <cell r="DO425">
            <v>1</v>
          </cell>
          <cell r="DP425">
            <v>1</v>
          </cell>
          <cell r="DQ425">
            <v>1</v>
          </cell>
          <cell r="DR425">
            <v>1</v>
          </cell>
          <cell r="DS425"/>
          <cell r="DT425"/>
          <cell r="DU425"/>
          <cell r="DV425"/>
          <cell r="DW425"/>
          <cell r="DX425"/>
          <cell r="DY425"/>
          <cell r="DZ425"/>
          <cell r="EA425"/>
          <cell r="EB425"/>
          <cell r="EC425"/>
          <cell r="ED425"/>
          <cell r="EE425"/>
          <cell r="EF425"/>
          <cell r="EG425">
            <v>0.75</v>
          </cell>
          <cell r="EH425">
            <v>0.5</v>
          </cell>
          <cell r="EI425">
            <v>0.25</v>
          </cell>
          <cell r="EJ425">
            <v>0</v>
          </cell>
          <cell r="EK425">
            <v>0</v>
          </cell>
          <cell r="EL425">
            <v>0</v>
          </cell>
          <cell r="EM425">
            <v>0</v>
          </cell>
          <cell r="EN425">
            <v>0</v>
          </cell>
          <cell r="EO425">
            <v>0</v>
          </cell>
          <cell r="EP425">
            <v>0</v>
          </cell>
          <cell r="EQ425">
            <v>0</v>
          </cell>
          <cell r="ER425">
            <v>0</v>
          </cell>
          <cell r="ES425"/>
          <cell r="ET425"/>
          <cell r="EU425"/>
          <cell r="EV425"/>
          <cell r="EW425"/>
          <cell r="EX425"/>
          <cell r="EY425"/>
          <cell r="EZ425"/>
          <cell r="FA425"/>
          <cell r="FB425"/>
          <cell r="FC425"/>
          <cell r="FD425"/>
          <cell r="FE425">
            <v>23.75</v>
          </cell>
          <cell r="FF425">
            <v>23.916666666666668</v>
          </cell>
          <cell r="FG425">
            <v>23.583333333333332</v>
          </cell>
          <cell r="FH425">
            <v>0</v>
          </cell>
          <cell r="FI425">
            <v>0</v>
          </cell>
          <cell r="FJ425">
            <v>0</v>
          </cell>
          <cell r="FK425">
            <v>0</v>
          </cell>
          <cell r="FL425">
            <v>0</v>
          </cell>
          <cell r="FM425">
            <v>0</v>
          </cell>
          <cell r="FN425">
            <v>0</v>
          </cell>
          <cell r="FO425">
            <v>0</v>
          </cell>
          <cell r="FP425">
            <v>0</v>
          </cell>
          <cell r="FQ425"/>
          <cell r="FR425"/>
          <cell r="FS425"/>
          <cell r="FT425"/>
          <cell r="FU425"/>
          <cell r="FV425"/>
          <cell r="FW425"/>
          <cell r="FX425"/>
          <cell r="FY425"/>
          <cell r="FZ425"/>
          <cell r="GA425"/>
          <cell r="GB425"/>
          <cell r="GC425">
            <v>23.75</v>
          </cell>
          <cell r="GD425">
            <v>23.916666666666668</v>
          </cell>
          <cell r="GE425">
            <v>29</v>
          </cell>
          <cell r="GF425">
            <v>0</v>
          </cell>
          <cell r="GG425">
            <v>0</v>
          </cell>
          <cell r="GH425">
            <v>0</v>
          </cell>
          <cell r="GI425">
            <v>0</v>
          </cell>
          <cell r="GJ425">
            <v>0</v>
          </cell>
          <cell r="GK425">
            <v>0</v>
          </cell>
          <cell r="GL425">
            <v>0</v>
          </cell>
          <cell r="GM425">
            <v>0</v>
          </cell>
          <cell r="GN425">
            <v>0</v>
          </cell>
          <cell r="GO425"/>
          <cell r="GP425">
            <v>0</v>
          </cell>
          <cell r="GQ425">
            <v>3</v>
          </cell>
          <cell r="GR425">
            <v>1</v>
          </cell>
          <cell r="GS425"/>
          <cell r="GT425"/>
          <cell r="GU425"/>
          <cell r="GV425"/>
          <cell r="GW425"/>
          <cell r="GX425"/>
          <cell r="GY425"/>
          <cell r="GZ425"/>
          <cell r="HA425"/>
          <cell r="HB425"/>
          <cell r="HC425">
            <v>0</v>
          </cell>
          <cell r="HD425">
            <v>0</v>
          </cell>
          <cell r="HE425">
            <v>1</v>
          </cell>
          <cell r="HF425">
            <v>1</v>
          </cell>
          <cell r="HG425">
            <v>1</v>
          </cell>
          <cell r="HH425">
            <v>0</v>
          </cell>
          <cell r="HI425">
            <v>1</v>
          </cell>
          <cell r="HJ425"/>
          <cell r="HK425"/>
          <cell r="HL425"/>
          <cell r="HM425"/>
          <cell r="HN425"/>
          <cell r="HO425">
            <v>0</v>
          </cell>
          <cell r="HP425">
            <v>0</v>
          </cell>
          <cell r="HQ425">
            <v>0</v>
          </cell>
          <cell r="HR425">
            <v>0</v>
          </cell>
          <cell r="HS425">
            <v>7544</v>
          </cell>
          <cell r="HT425"/>
          <cell r="HU425">
            <v>0</v>
          </cell>
          <cell r="HV425"/>
          <cell r="HW425">
            <v>0</v>
          </cell>
          <cell r="HX425"/>
          <cell r="HY425">
            <v>0</v>
          </cell>
          <cell r="HZ425">
            <v>73819.199999999997</v>
          </cell>
          <cell r="IA425">
            <v>126.5</v>
          </cell>
          <cell r="IB425">
            <v>73.19</v>
          </cell>
          <cell r="IC425">
            <v>10.541666666666666</v>
          </cell>
          <cell r="ID425">
            <v>7.319</v>
          </cell>
          <cell r="IE425">
            <v>0</v>
          </cell>
          <cell r="IF425">
            <v>21.666666666666668</v>
          </cell>
          <cell r="IG425">
            <v>17.166666666666668</v>
          </cell>
          <cell r="IH425">
            <v>3.3333333333333335</v>
          </cell>
          <cell r="II425">
            <v>10.333333333333334</v>
          </cell>
          <cell r="IJ425"/>
          <cell r="IK425"/>
          <cell r="IL425"/>
          <cell r="IM425">
            <v>2.1766666666666667</v>
          </cell>
          <cell r="IN425">
            <v>7000</v>
          </cell>
        </row>
        <row r="426">
          <cell r="A426">
            <v>423</v>
          </cell>
          <cell r="B426" t="str">
            <v>Sri Muktsar Sahib</v>
          </cell>
          <cell r="C426" t="str">
            <v>PUNJAB</v>
          </cell>
          <cell r="D426" t="str">
            <v>North</v>
          </cell>
          <cell r="E426" t="str">
            <v>TANVI SALES</v>
          </cell>
          <cell r="F426"/>
          <cell r="G426"/>
          <cell r="H426">
            <v>0.5</v>
          </cell>
          <cell r="I426"/>
          <cell r="J426" t="str">
            <v>Medium</v>
          </cell>
          <cell r="K426"/>
          <cell r="L426"/>
          <cell r="M426"/>
          <cell r="N426" t="str">
            <v>Sonu Kumar</v>
          </cell>
          <cell r="O426">
            <v>11</v>
          </cell>
          <cell r="P426">
            <v>2800</v>
          </cell>
          <cell r="Q426">
            <v>1</v>
          </cell>
          <cell r="R426">
            <v>1</v>
          </cell>
          <cell r="S426">
            <v>2</v>
          </cell>
          <cell r="T426">
            <v>0</v>
          </cell>
          <cell r="U426">
            <v>0</v>
          </cell>
          <cell r="V426">
            <v>9</v>
          </cell>
          <cell r="W426">
            <v>0</v>
          </cell>
          <cell r="X426">
            <v>50</v>
          </cell>
          <cell r="Y426">
            <v>0.29674</v>
          </cell>
          <cell r="Z426">
            <v>1.7857142857142856E-2</v>
          </cell>
          <cell r="AA426">
            <v>5.2989285714285716E-3</v>
          </cell>
          <cell r="AB426">
            <v>0</v>
          </cell>
          <cell r="AC426">
            <v>15</v>
          </cell>
          <cell r="AD426">
            <v>0</v>
          </cell>
          <cell r="AE426">
            <v>0</v>
          </cell>
          <cell r="AF426">
            <v>37</v>
          </cell>
          <cell r="AG426">
            <v>24</v>
          </cell>
          <cell r="AH426">
            <v>12</v>
          </cell>
          <cell r="AI426">
            <v>23</v>
          </cell>
          <cell r="AJ426">
            <v>12</v>
          </cell>
          <cell r="AK426">
            <v>0</v>
          </cell>
          <cell r="AL426">
            <v>24</v>
          </cell>
          <cell r="AM426">
            <v>12</v>
          </cell>
          <cell r="AN426">
            <v>12</v>
          </cell>
          <cell r="AO426">
            <v>12</v>
          </cell>
          <cell r="AP426">
            <v>12</v>
          </cell>
          <cell r="AQ426">
            <v>24.009999999999998</v>
          </cell>
          <cell r="AR426">
            <v>0</v>
          </cell>
          <cell r="AS426">
            <v>12.15</v>
          </cell>
          <cell r="AT426">
            <v>0</v>
          </cell>
          <cell r="AU426">
            <v>14.9</v>
          </cell>
          <cell r="AV426">
            <v>49.31</v>
          </cell>
          <cell r="AW426">
            <v>12</v>
          </cell>
          <cell r="AX426"/>
          <cell r="AY426"/>
          <cell r="AZ426">
            <v>0</v>
          </cell>
          <cell r="BA426">
            <v>1</v>
          </cell>
          <cell r="BB426">
            <v>0</v>
          </cell>
          <cell r="BC426">
            <v>0</v>
          </cell>
          <cell r="BD426">
            <v>1</v>
          </cell>
          <cell r="BE426">
            <v>0</v>
          </cell>
          <cell r="BF426">
            <v>0</v>
          </cell>
          <cell r="BG426">
            <v>1</v>
          </cell>
          <cell r="BH426">
            <v>0</v>
          </cell>
          <cell r="BI426">
            <v>0</v>
          </cell>
          <cell r="BJ426">
            <v>1</v>
          </cell>
          <cell r="BK426">
            <v>0</v>
          </cell>
          <cell r="BL426">
            <v>0</v>
          </cell>
          <cell r="BM426">
            <v>0</v>
          </cell>
          <cell r="BN426">
            <v>0</v>
          </cell>
          <cell r="BO426">
            <v>2</v>
          </cell>
          <cell r="BP426">
            <v>0</v>
          </cell>
          <cell r="BQ426">
            <v>0</v>
          </cell>
          <cell r="BR426">
            <v>0</v>
          </cell>
          <cell r="BS426">
            <v>1</v>
          </cell>
          <cell r="BT426">
            <v>1</v>
          </cell>
          <cell r="BU426">
            <v>1</v>
          </cell>
          <cell r="BV426"/>
          <cell r="BW426"/>
          <cell r="BX426">
            <v>9</v>
          </cell>
          <cell r="BY426">
            <v>0</v>
          </cell>
          <cell r="BZ426">
            <v>1</v>
          </cell>
          <cell r="CA426">
            <v>0</v>
          </cell>
          <cell r="CB426">
            <v>0</v>
          </cell>
          <cell r="CC426">
            <v>1</v>
          </cell>
          <cell r="CD426">
            <v>2</v>
          </cell>
          <cell r="CE426">
            <v>1</v>
          </cell>
          <cell r="CF426">
            <v>2</v>
          </cell>
          <cell r="CG426">
            <v>1</v>
          </cell>
          <cell r="CH426">
            <v>0</v>
          </cell>
          <cell r="CI426">
            <v>2</v>
          </cell>
          <cell r="CJ426">
            <v>1</v>
          </cell>
          <cell r="CK426">
            <v>1</v>
          </cell>
          <cell r="CL426">
            <v>1</v>
          </cell>
          <cell r="CM426">
            <v>1</v>
          </cell>
          <cell r="CN426">
            <v>2</v>
          </cell>
          <cell r="CO426">
            <v>0</v>
          </cell>
          <cell r="CP426">
            <v>1</v>
          </cell>
          <cell r="CQ426">
            <v>0</v>
          </cell>
          <cell r="CR426">
            <v>1</v>
          </cell>
          <cell r="CS426">
            <v>3</v>
          </cell>
          <cell r="CT426">
            <v>1</v>
          </cell>
          <cell r="CU426"/>
          <cell r="CV426"/>
          <cell r="CW426"/>
          <cell r="CX426"/>
          <cell r="CY426"/>
          <cell r="CZ426"/>
          <cell r="DA426"/>
          <cell r="DB426"/>
          <cell r="DC426"/>
          <cell r="DD426"/>
          <cell r="DE426"/>
          <cell r="DF426"/>
          <cell r="DG426"/>
          <cell r="DH426">
            <v>2</v>
          </cell>
          <cell r="DI426">
            <v>2</v>
          </cell>
          <cell r="DJ426">
            <v>1</v>
          </cell>
          <cell r="DK426">
            <v>1</v>
          </cell>
          <cell r="DL426">
            <v>3</v>
          </cell>
          <cell r="DM426">
            <v>3</v>
          </cell>
          <cell r="DN426">
            <v>3</v>
          </cell>
          <cell r="DO426">
            <v>1</v>
          </cell>
          <cell r="DP426">
            <v>2</v>
          </cell>
          <cell r="DQ426">
            <v>3</v>
          </cell>
          <cell r="DR426">
            <v>4</v>
          </cell>
          <cell r="DS426"/>
          <cell r="DT426"/>
          <cell r="DU426"/>
          <cell r="DV426"/>
          <cell r="DW426"/>
          <cell r="DX426"/>
          <cell r="DY426"/>
          <cell r="DZ426"/>
          <cell r="EA426"/>
          <cell r="EB426"/>
          <cell r="EC426"/>
          <cell r="ED426"/>
          <cell r="EE426"/>
          <cell r="EF426"/>
          <cell r="EG426">
            <v>0</v>
          </cell>
          <cell r="EH426">
            <v>0</v>
          </cell>
          <cell r="EI426">
            <v>0</v>
          </cell>
          <cell r="EJ426">
            <v>0</v>
          </cell>
          <cell r="EK426">
            <v>0</v>
          </cell>
          <cell r="EL426">
            <v>0</v>
          </cell>
          <cell r="EM426">
            <v>0</v>
          </cell>
          <cell r="EN426">
            <v>0</v>
          </cell>
          <cell r="EO426">
            <v>0</v>
          </cell>
          <cell r="EP426">
            <v>0</v>
          </cell>
          <cell r="EQ426">
            <v>0</v>
          </cell>
          <cell r="ER426">
            <v>0</v>
          </cell>
          <cell r="ES426"/>
          <cell r="ET426"/>
          <cell r="EU426"/>
          <cell r="EV426"/>
          <cell r="EW426"/>
          <cell r="EX426"/>
          <cell r="EY426"/>
          <cell r="EZ426"/>
          <cell r="FA426"/>
          <cell r="FB426"/>
          <cell r="FC426"/>
          <cell r="FD426"/>
          <cell r="FE426">
            <v>0</v>
          </cell>
          <cell r="FF426">
            <v>0</v>
          </cell>
          <cell r="FG426">
            <v>0</v>
          </cell>
          <cell r="FH426">
            <v>0</v>
          </cell>
          <cell r="FI426">
            <v>0</v>
          </cell>
          <cell r="FJ426">
            <v>0</v>
          </cell>
          <cell r="FK426">
            <v>0</v>
          </cell>
          <cell r="FL426">
            <v>0</v>
          </cell>
          <cell r="FM426">
            <v>0</v>
          </cell>
          <cell r="FN426">
            <v>0</v>
          </cell>
          <cell r="FO426">
            <v>0</v>
          </cell>
          <cell r="FP426">
            <v>0</v>
          </cell>
          <cell r="FQ426"/>
          <cell r="FR426"/>
          <cell r="FS426"/>
          <cell r="FT426"/>
          <cell r="FU426"/>
          <cell r="FV426"/>
          <cell r="FW426"/>
          <cell r="FX426"/>
          <cell r="FY426"/>
          <cell r="FZ426"/>
          <cell r="GA426"/>
          <cell r="GB426"/>
          <cell r="GC426">
            <v>0</v>
          </cell>
          <cell r="GD426">
            <v>0</v>
          </cell>
          <cell r="GE426">
            <v>0</v>
          </cell>
          <cell r="GF426">
            <v>0</v>
          </cell>
          <cell r="GG426">
            <v>0</v>
          </cell>
          <cell r="GH426">
            <v>0</v>
          </cell>
          <cell r="GI426">
            <v>0</v>
          </cell>
          <cell r="GJ426">
            <v>0</v>
          </cell>
          <cell r="GK426">
            <v>0</v>
          </cell>
          <cell r="GL426">
            <v>0</v>
          </cell>
          <cell r="GM426">
            <v>0</v>
          </cell>
          <cell r="GN426">
            <v>0</v>
          </cell>
          <cell r="GO426"/>
          <cell r="GP426">
            <v>0</v>
          </cell>
          <cell r="GQ426">
            <v>3</v>
          </cell>
          <cell r="GR426">
            <v>1</v>
          </cell>
          <cell r="GS426"/>
          <cell r="GT426"/>
          <cell r="GU426"/>
          <cell r="GV426"/>
          <cell r="GW426"/>
          <cell r="GX426"/>
          <cell r="GY426"/>
          <cell r="GZ426"/>
          <cell r="HA426"/>
          <cell r="HB426"/>
          <cell r="HC426">
            <v>1</v>
          </cell>
          <cell r="HD426">
            <v>0</v>
          </cell>
          <cell r="HE426">
            <v>0</v>
          </cell>
          <cell r="HF426">
            <v>1</v>
          </cell>
          <cell r="HG426">
            <v>2</v>
          </cell>
          <cell r="HH426">
            <v>1</v>
          </cell>
          <cell r="HI426">
            <v>0</v>
          </cell>
          <cell r="HJ426"/>
          <cell r="HK426"/>
          <cell r="HL426"/>
          <cell r="HM426"/>
          <cell r="HN426"/>
          <cell r="HO426">
            <v>0</v>
          </cell>
          <cell r="HP426">
            <v>0</v>
          </cell>
          <cell r="HQ426">
            <v>0</v>
          </cell>
          <cell r="HR426">
            <v>0</v>
          </cell>
          <cell r="HS426">
            <v>40422.25</v>
          </cell>
          <cell r="HT426"/>
          <cell r="HU426">
            <v>0</v>
          </cell>
          <cell r="HV426"/>
          <cell r="HW426">
            <v>0</v>
          </cell>
          <cell r="HX426"/>
          <cell r="HY426">
            <v>0</v>
          </cell>
          <cell r="HZ426">
            <v>352812.75</v>
          </cell>
          <cell r="IA426">
            <v>159</v>
          </cell>
          <cell r="IB426">
            <v>148.37</v>
          </cell>
          <cell r="IC426">
            <v>13.25</v>
          </cell>
          <cell r="ID426">
            <v>14.837</v>
          </cell>
          <cell r="IE426">
            <v>5</v>
          </cell>
          <cell r="IF426">
            <v>20.333333333333332</v>
          </cell>
          <cell r="IG426">
            <v>15.666666666666666</v>
          </cell>
          <cell r="IH426">
            <v>12</v>
          </cell>
          <cell r="II426">
            <v>12</v>
          </cell>
          <cell r="IJ426"/>
          <cell r="IK426"/>
          <cell r="IL426"/>
          <cell r="IM426">
            <v>25.403333333333336</v>
          </cell>
          <cell r="IN426">
            <v>5500</v>
          </cell>
        </row>
        <row r="427">
          <cell r="A427">
            <v>424</v>
          </cell>
          <cell r="B427" t="str">
            <v>Pathankot</v>
          </cell>
          <cell r="C427" t="str">
            <v>PUNJAB</v>
          </cell>
          <cell r="D427" t="str">
            <v>North</v>
          </cell>
          <cell r="E427" t="str">
            <v>MAHAVIR STEEL CORPORATION</v>
          </cell>
          <cell r="F427"/>
          <cell r="G427"/>
          <cell r="H427">
            <v>0.5</v>
          </cell>
          <cell r="I427"/>
          <cell r="J427" t="str">
            <v>Medium</v>
          </cell>
          <cell r="K427"/>
          <cell r="L427"/>
          <cell r="M427"/>
          <cell r="N427"/>
          <cell r="O427">
            <v>24</v>
          </cell>
          <cell r="P427">
            <v>2800</v>
          </cell>
          <cell r="Q427">
            <v>3</v>
          </cell>
          <cell r="R427">
            <v>4</v>
          </cell>
          <cell r="S427">
            <v>0</v>
          </cell>
          <cell r="T427">
            <v>0</v>
          </cell>
          <cell r="U427">
            <v>0</v>
          </cell>
          <cell r="V427">
            <v>4</v>
          </cell>
          <cell r="W427">
            <v>0</v>
          </cell>
          <cell r="X427">
            <v>0</v>
          </cell>
          <cell r="Y427" t="str">
            <v/>
          </cell>
          <cell r="Z427">
            <v>0</v>
          </cell>
          <cell r="AA427" t="str">
            <v/>
          </cell>
          <cell r="AB427">
            <v>0</v>
          </cell>
          <cell r="AC427">
            <v>0</v>
          </cell>
          <cell r="AD427">
            <v>5</v>
          </cell>
          <cell r="AE427">
            <v>9.6999999999999993</v>
          </cell>
          <cell r="AF427">
            <v>49</v>
          </cell>
          <cell r="AG427">
            <v>50.1</v>
          </cell>
          <cell r="AH427">
            <v>77.83</v>
          </cell>
          <cell r="AI427">
            <v>12</v>
          </cell>
          <cell r="AJ427">
            <v>51.1</v>
          </cell>
          <cell r="AK427">
            <v>0</v>
          </cell>
          <cell r="AL427">
            <v>25.66</v>
          </cell>
          <cell r="AM427">
            <v>75.099999999999994</v>
          </cell>
          <cell r="AN427">
            <v>53</v>
          </cell>
          <cell r="AO427">
            <v>56</v>
          </cell>
          <cell r="AP427">
            <v>52</v>
          </cell>
          <cell r="AQ427">
            <v>38.090000000000003</v>
          </cell>
          <cell r="AR427">
            <v>14.87</v>
          </cell>
          <cell r="AS427">
            <v>0</v>
          </cell>
          <cell r="AT427">
            <v>52.29</v>
          </cell>
          <cell r="AU427">
            <v>0</v>
          </cell>
          <cell r="AV427">
            <v>12.16</v>
          </cell>
          <cell r="AW427">
            <v>0</v>
          </cell>
          <cell r="AX427"/>
          <cell r="AY427"/>
          <cell r="AZ427">
            <v>0</v>
          </cell>
          <cell r="BA427">
            <v>0</v>
          </cell>
          <cell r="BB427">
            <v>1</v>
          </cell>
          <cell r="BC427">
            <v>0</v>
          </cell>
          <cell r="BD427">
            <v>0</v>
          </cell>
          <cell r="BE427">
            <v>1</v>
          </cell>
          <cell r="BF427">
            <v>0</v>
          </cell>
          <cell r="BG427">
            <v>0</v>
          </cell>
          <cell r="BH427">
            <v>0</v>
          </cell>
          <cell r="BI427">
            <v>0</v>
          </cell>
          <cell r="BJ427">
            <v>0</v>
          </cell>
          <cell r="BK427">
            <v>0</v>
          </cell>
          <cell r="BL427">
            <v>0</v>
          </cell>
          <cell r="BM427">
            <v>0</v>
          </cell>
          <cell r="BN427">
            <v>0</v>
          </cell>
          <cell r="BO427">
            <v>1</v>
          </cell>
          <cell r="BP427">
            <v>1</v>
          </cell>
          <cell r="BQ427">
            <v>0</v>
          </cell>
          <cell r="BR427">
            <v>0</v>
          </cell>
          <cell r="BS427">
            <v>0</v>
          </cell>
          <cell r="BT427">
            <v>0</v>
          </cell>
          <cell r="BU427">
            <v>0</v>
          </cell>
          <cell r="BV427"/>
          <cell r="BW427"/>
          <cell r="BX427">
            <v>4</v>
          </cell>
          <cell r="BY427">
            <v>0</v>
          </cell>
          <cell r="BZ427">
            <v>0</v>
          </cell>
          <cell r="CA427">
            <v>1</v>
          </cell>
          <cell r="CB427">
            <v>1</v>
          </cell>
          <cell r="CC427">
            <v>1</v>
          </cell>
          <cell r="CD427">
            <v>2</v>
          </cell>
          <cell r="CE427">
            <v>2</v>
          </cell>
          <cell r="CF427">
            <v>1</v>
          </cell>
          <cell r="CG427">
            <v>1</v>
          </cell>
          <cell r="CH427">
            <v>0</v>
          </cell>
          <cell r="CI427">
            <v>1</v>
          </cell>
          <cell r="CJ427">
            <v>1</v>
          </cell>
          <cell r="CK427">
            <v>1</v>
          </cell>
          <cell r="CL427">
            <v>1</v>
          </cell>
          <cell r="CM427">
            <v>1</v>
          </cell>
          <cell r="CN427">
            <v>2</v>
          </cell>
          <cell r="CO427">
            <v>2</v>
          </cell>
          <cell r="CP427">
            <v>0</v>
          </cell>
          <cell r="CQ427">
            <v>1</v>
          </cell>
          <cell r="CR427">
            <v>0</v>
          </cell>
          <cell r="CS427">
            <v>1</v>
          </cell>
          <cell r="CT427">
            <v>0</v>
          </cell>
          <cell r="CU427"/>
          <cell r="CV427"/>
          <cell r="CW427"/>
          <cell r="CX427"/>
          <cell r="CY427"/>
          <cell r="CZ427"/>
          <cell r="DA427"/>
          <cell r="DB427"/>
          <cell r="DC427"/>
          <cell r="DD427"/>
          <cell r="DE427"/>
          <cell r="DF427"/>
          <cell r="DG427"/>
          <cell r="DH427">
            <v>1</v>
          </cell>
          <cell r="DI427">
            <v>1</v>
          </cell>
          <cell r="DJ427">
            <v>1</v>
          </cell>
          <cell r="DK427">
            <v>1</v>
          </cell>
          <cell r="DL427">
            <v>2</v>
          </cell>
          <cell r="DM427">
            <v>3</v>
          </cell>
          <cell r="DN427">
            <v>3</v>
          </cell>
          <cell r="DO427">
            <v>2</v>
          </cell>
          <cell r="DP427">
            <v>1</v>
          </cell>
          <cell r="DQ427">
            <v>1</v>
          </cell>
          <cell r="DR427">
            <v>1</v>
          </cell>
          <cell r="DS427"/>
          <cell r="DT427"/>
          <cell r="DU427"/>
          <cell r="DV427"/>
          <cell r="DW427"/>
          <cell r="DX427"/>
          <cell r="DY427"/>
          <cell r="DZ427"/>
          <cell r="EA427"/>
          <cell r="EB427"/>
          <cell r="EC427"/>
          <cell r="ED427"/>
          <cell r="EE427"/>
          <cell r="EF427"/>
          <cell r="EG427">
            <v>0.8666666666666667</v>
          </cell>
          <cell r="EH427">
            <v>1</v>
          </cell>
          <cell r="EI427">
            <v>0.9375</v>
          </cell>
          <cell r="EJ427">
            <v>0</v>
          </cell>
          <cell r="EK427">
            <v>0</v>
          </cell>
          <cell r="EL427">
            <v>0</v>
          </cell>
          <cell r="EM427">
            <v>0</v>
          </cell>
          <cell r="EN427">
            <v>0</v>
          </cell>
          <cell r="EO427">
            <v>0</v>
          </cell>
          <cell r="EP427">
            <v>0</v>
          </cell>
          <cell r="EQ427">
            <v>0</v>
          </cell>
          <cell r="ER427">
            <v>0</v>
          </cell>
          <cell r="ES427"/>
          <cell r="ET427"/>
          <cell r="EU427"/>
          <cell r="EV427"/>
          <cell r="EW427"/>
          <cell r="EX427"/>
          <cell r="EY427"/>
          <cell r="EZ427"/>
          <cell r="FA427"/>
          <cell r="FB427"/>
          <cell r="FC427"/>
          <cell r="FD427"/>
          <cell r="FE427">
            <v>29.933333333333334</v>
          </cell>
          <cell r="FF427">
            <v>33</v>
          </cell>
          <cell r="FG427">
            <v>33</v>
          </cell>
          <cell r="FH427">
            <v>0</v>
          </cell>
          <cell r="FI427">
            <v>0</v>
          </cell>
          <cell r="FJ427">
            <v>0</v>
          </cell>
          <cell r="FK427">
            <v>0</v>
          </cell>
          <cell r="FL427">
            <v>0</v>
          </cell>
          <cell r="FM427">
            <v>0</v>
          </cell>
          <cell r="FN427">
            <v>0</v>
          </cell>
          <cell r="FO427">
            <v>0</v>
          </cell>
          <cell r="FP427">
            <v>0</v>
          </cell>
          <cell r="FQ427"/>
          <cell r="FR427"/>
          <cell r="FS427"/>
          <cell r="FT427"/>
          <cell r="FU427"/>
          <cell r="FV427"/>
          <cell r="FW427"/>
          <cell r="FX427"/>
          <cell r="FY427"/>
          <cell r="FZ427"/>
          <cell r="GA427"/>
          <cell r="GB427"/>
          <cell r="GC427">
            <v>29.933333333333334</v>
          </cell>
          <cell r="GD427">
            <v>33</v>
          </cell>
          <cell r="GE427">
            <v>33</v>
          </cell>
          <cell r="GF427">
            <v>0</v>
          </cell>
          <cell r="GG427">
            <v>0</v>
          </cell>
          <cell r="GH427">
            <v>0</v>
          </cell>
          <cell r="GI427">
            <v>0</v>
          </cell>
          <cell r="GJ427">
            <v>0</v>
          </cell>
          <cell r="GK427">
            <v>0</v>
          </cell>
          <cell r="GL427">
            <v>0</v>
          </cell>
          <cell r="GM427">
            <v>0</v>
          </cell>
          <cell r="GN427">
            <v>0</v>
          </cell>
          <cell r="GO427"/>
          <cell r="GP427">
            <v>0</v>
          </cell>
          <cell r="GQ427">
            <v>4</v>
          </cell>
          <cell r="GR427">
            <v>7</v>
          </cell>
          <cell r="GS427"/>
          <cell r="GT427"/>
          <cell r="GU427"/>
          <cell r="GV427"/>
          <cell r="GW427"/>
          <cell r="GX427"/>
          <cell r="GY427"/>
          <cell r="GZ427"/>
          <cell r="HA427"/>
          <cell r="HB427"/>
          <cell r="HC427">
            <v>1</v>
          </cell>
          <cell r="HD427">
            <v>0</v>
          </cell>
          <cell r="HE427">
            <v>1</v>
          </cell>
          <cell r="HF427">
            <v>0</v>
          </cell>
          <cell r="HG427">
            <v>0</v>
          </cell>
          <cell r="HH427">
            <v>0</v>
          </cell>
          <cell r="HI427">
            <v>1</v>
          </cell>
          <cell r="HJ427"/>
          <cell r="HK427"/>
          <cell r="HL427"/>
          <cell r="HM427"/>
          <cell r="HN427"/>
          <cell r="HO427">
            <v>0</v>
          </cell>
          <cell r="HP427">
            <v>0</v>
          </cell>
          <cell r="HQ427">
            <v>0</v>
          </cell>
          <cell r="HR427">
            <v>0</v>
          </cell>
          <cell r="HS427">
            <v>66658.25</v>
          </cell>
          <cell r="HT427"/>
          <cell r="HU427">
            <v>0</v>
          </cell>
          <cell r="HV427"/>
          <cell r="HW427">
            <v>0</v>
          </cell>
          <cell r="HX427"/>
          <cell r="HY427">
            <v>0</v>
          </cell>
          <cell r="HZ427">
            <v>574656.4</v>
          </cell>
          <cell r="IA427">
            <v>355.49</v>
          </cell>
          <cell r="IB427">
            <v>278.41000000000003</v>
          </cell>
          <cell r="IC427">
            <v>29.624166666666667</v>
          </cell>
          <cell r="ID427">
            <v>27.841000000000001</v>
          </cell>
          <cell r="IE427">
            <v>1.6666666666666667</v>
          </cell>
          <cell r="IF427">
            <v>36.266666666666673</v>
          </cell>
          <cell r="IG427">
            <v>46.976666666666667</v>
          </cell>
          <cell r="IH427">
            <v>33.586666666666666</v>
          </cell>
          <cell r="II427">
            <v>53.666666666666664</v>
          </cell>
          <cell r="IJ427"/>
          <cell r="IK427"/>
          <cell r="IL427"/>
          <cell r="IM427">
            <v>4.0533333333333337</v>
          </cell>
          <cell r="IN427">
            <v>7000</v>
          </cell>
        </row>
        <row r="428">
          <cell r="A428">
            <v>425</v>
          </cell>
          <cell r="B428" t="str">
            <v>Sangrur</v>
          </cell>
          <cell r="C428" t="str">
            <v>PUNJAB</v>
          </cell>
          <cell r="D428" t="str">
            <v>North</v>
          </cell>
          <cell r="E428" t="str">
            <v>RAMDOOT UDHYOG PRIVATE LIMITED</v>
          </cell>
          <cell r="F428"/>
          <cell r="G428"/>
          <cell r="H428">
            <v>0.5</v>
          </cell>
          <cell r="I428"/>
          <cell r="J428" t="str">
            <v>Medium</v>
          </cell>
          <cell r="K428"/>
          <cell r="L428"/>
          <cell r="M428"/>
          <cell r="N428" t="str">
            <v>Sonu Kumar</v>
          </cell>
          <cell r="O428">
            <v>13</v>
          </cell>
          <cell r="P428">
            <v>2800</v>
          </cell>
          <cell r="Q428">
            <v>1</v>
          </cell>
          <cell r="R428">
            <v>3</v>
          </cell>
          <cell r="S428">
            <v>0</v>
          </cell>
          <cell r="T428">
            <v>0</v>
          </cell>
          <cell r="U428">
            <v>0</v>
          </cell>
          <cell r="V428">
            <v>7</v>
          </cell>
          <cell r="W428">
            <v>0</v>
          </cell>
          <cell r="X428">
            <v>160</v>
          </cell>
          <cell r="Y428">
            <v>0.12013124999999998</v>
          </cell>
          <cell r="Z428">
            <v>5.7142857142857141E-2</v>
          </cell>
          <cell r="AA428">
            <v>6.8646428571428556E-3</v>
          </cell>
          <cell r="AB428">
            <v>0</v>
          </cell>
          <cell r="AC428">
            <v>0</v>
          </cell>
          <cell r="AD428">
            <v>0</v>
          </cell>
          <cell r="AE428">
            <v>0</v>
          </cell>
          <cell r="AF428">
            <v>0</v>
          </cell>
          <cell r="AG428">
            <v>12</v>
          </cell>
          <cell r="AH428">
            <v>15</v>
          </cell>
          <cell r="AI428">
            <v>12</v>
          </cell>
          <cell r="AJ428">
            <v>0</v>
          </cell>
          <cell r="AK428">
            <v>16</v>
          </cell>
          <cell r="AL428">
            <v>0</v>
          </cell>
          <cell r="AM428">
            <v>0</v>
          </cell>
          <cell r="AN428">
            <v>0</v>
          </cell>
          <cell r="AO428">
            <v>0</v>
          </cell>
          <cell r="AP428">
            <v>0</v>
          </cell>
          <cell r="AQ428">
            <v>51.98</v>
          </cell>
          <cell r="AR428">
            <v>29.88</v>
          </cell>
          <cell r="AS428">
            <v>24.22</v>
          </cell>
          <cell r="AT428">
            <v>0</v>
          </cell>
          <cell r="AU428">
            <v>24.09</v>
          </cell>
          <cell r="AV428">
            <v>12.04</v>
          </cell>
          <cell r="AW428">
            <v>50</v>
          </cell>
          <cell r="AX428"/>
          <cell r="AY428"/>
          <cell r="AZ428">
            <v>0</v>
          </cell>
          <cell r="BA428">
            <v>0</v>
          </cell>
          <cell r="BB428">
            <v>0</v>
          </cell>
          <cell r="BC428">
            <v>0</v>
          </cell>
          <cell r="BD428">
            <v>0</v>
          </cell>
          <cell r="BE428">
            <v>1</v>
          </cell>
          <cell r="BF428">
            <v>1</v>
          </cell>
          <cell r="BG428">
            <v>0</v>
          </cell>
          <cell r="BH428">
            <v>0</v>
          </cell>
          <cell r="BI428">
            <v>1</v>
          </cell>
          <cell r="BJ428">
            <v>0</v>
          </cell>
          <cell r="BK428">
            <v>0</v>
          </cell>
          <cell r="BL428">
            <v>0</v>
          </cell>
          <cell r="BM428">
            <v>0</v>
          </cell>
          <cell r="BN428">
            <v>0</v>
          </cell>
          <cell r="BO428">
            <v>3</v>
          </cell>
          <cell r="BP428">
            <v>0</v>
          </cell>
          <cell r="BQ428">
            <v>0</v>
          </cell>
          <cell r="BR428">
            <v>0</v>
          </cell>
          <cell r="BS428">
            <v>0</v>
          </cell>
          <cell r="BT428">
            <v>0</v>
          </cell>
          <cell r="BU428">
            <v>1</v>
          </cell>
          <cell r="BV428"/>
          <cell r="BW428"/>
          <cell r="BX428">
            <v>7</v>
          </cell>
          <cell r="BY428">
            <v>0</v>
          </cell>
          <cell r="BZ428">
            <v>0</v>
          </cell>
          <cell r="CA428">
            <v>0</v>
          </cell>
          <cell r="CB428">
            <v>0</v>
          </cell>
          <cell r="CC428">
            <v>0</v>
          </cell>
          <cell r="CD428">
            <v>1</v>
          </cell>
          <cell r="CE428">
            <v>1</v>
          </cell>
          <cell r="CF428">
            <v>1</v>
          </cell>
          <cell r="CG428">
            <v>0</v>
          </cell>
          <cell r="CH428">
            <v>1</v>
          </cell>
          <cell r="CI428">
            <v>0</v>
          </cell>
          <cell r="CJ428">
            <v>0</v>
          </cell>
          <cell r="CK428">
            <v>0</v>
          </cell>
          <cell r="CL428">
            <v>0</v>
          </cell>
          <cell r="CM428">
            <v>0</v>
          </cell>
          <cell r="CN428">
            <v>4</v>
          </cell>
          <cell r="CO428">
            <v>1</v>
          </cell>
          <cell r="CP428">
            <v>2</v>
          </cell>
          <cell r="CQ428">
            <v>0</v>
          </cell>
          <cell r="CR428">
            <v>2</v>
          </cell>
          <cell r="CS428">
            <v>1</v>
          </cell>
          <cell r="CT428">
            <v>2</v>
          </cell>
          <cell r="CU428"/>
          <cell r="CV428"/>
          <cell r="CW428"/>
          <cell r="CX428"/>
          <cell r="CY428"/>
          <cell r="CZ428"/>
          <cell r="DA428"/>
          <cell r="DB428"/>
          <cell r="DC428"/>
          <cell r="DD428"/>
          <cell r="DE428"/>
          <cell r="DF428"/>
          <cell r="DG428"/>
          <cell r="DH428">
            <v>1</v>
          </cell>
          <cell r="DI428">
            <v>0</v>
          </cell>
          <cell r="DJ428">
            <v>0</v>
          </cell>
          <cell r="DK428">
            <v>0</v>
          </cell>
          <cell r="DL428">
            <v>4</v>
          </cell>
          <cell r="DM428">
            <v>4</v>
          </cell>
          <cell r="DN428">
            <v>4</v>
          </cell>
          <cell r="DO428">
            <v>3</v>
          </cell>
          <cell r="DP428">
            <v>3</v>
          </cell>
          <cell r="DQ428">
            <v>3</v>
          </cell>
          <cell r="DR428">
            <v>4</v>
          </cell>
          <cell r="DS428"/>
          <cell r="DT428"/>
          <cell r="DU428"/>
          <cell r="DV428"/>
          <cell r="DW428"/>
          <cell r="DX428"/>
          <cell r="DY428"/>
          <cell r="DZ428"/>
          <cell r="EA428"/>
          <cell r="EB428"/>
          <cell r="EC428"/>
          <cell r="ED428"/>
          <cell r="EE428"/>
          <cell r="EF428"/>
          <cell r="EG428">
            <v>0</v>
          </cell>
          <cell r="EH428">
            <v>0</v>
          </cell>
          <cell r="EI428">
            <v>0</v>
          </cell>
          <cell r="EJ428">
            <v>0</v>
          </cell>
          <cell r="EK428">
            <v>0</v>
          </cell>
          <cell r="EL428">
            <v>0</v>
          </cell>
          <cell r="EM428">
            <v>0</v>
          </cell>
          <cell r="EN428">
            <v>0</v>
          </cell>
          <cell r="EO428">
            <v>0</v>
          </cell>
          <cell r="EP428">
            <v>0</v>
          </cell>
          <cell r="EQ428">
            <v>0</v>
          </cell>
          <cell r="ER428">
            <v>0</v>
          </cell>
          <cell r="ES428"/>
          <cell r="ET428"/>
          <cell r="EU428"/>
          <cell r="EV428"/>
          <cell r="EW428"/>
          <cell r="EX428"/>
          <cell r="EY428"/>
          <cell r="EZ428"/>
          <cell r="FA428"/>
          <cell r="FB428"/>
          <cell r="FC428"/>
          <cell r="FD428"/>
          <cell r="FE428">
            <v>0</v>
          </cell>
          <cell r="FF428">
            <v>0</v>
          </cell>
          <cell r="FG428">
            <v>0</v>
          </cell>
          <cell r="FH428">
            <v>0</v>
          </cell>
          <cell r="FI428">
            <v>0</v>
          </cell>
          <cell r="FJ428">
            <v>0</v>
          </cell>
          <cell r="FK428">
            <v>0</v>
          </cell>
          <cell r="FL428">
            <v>0</v>
          </cell>
          <cell r="FM428">
            <v>0</v>
          </cell>
          <cell r="FN428">
            <v>0</v>
          </cell>
          <cell r="FO428">
            <v>0</v>
          </cell>
          <cell r="FP428">
            <v>0</v>
          </cell>
          <cell r="FQ428"/>
          <cell r="FR428"/>
          <cell r="FS428"/>
          <cell r="FT428"/>
          <cell r="FU428"/>
          <cell r="FV428"/>
          <cell r="FW428"/>
          <cell r="FX428"/>
          <cell r="FY428"/>
          <cell r="FZ428"/>
          <cell r="GA428"/>
          <cell r="GB428"/>
          <cell r="GC428">
            <v>0</v>
          </cell>
          <cell r="GD428">
            <v>0</v>
          </cell>
          <cell r="GE428">
            <v>0</v>
          </cell>
          <cell r="GF428">
            <v>0</v>
          </cell>
          <cell r="GG428">
            <v>0</v>
          </cell>
          <cell r="GH428">
            <v>0</v>
          </cell>
          <cell r="GI428">
            <v>0</v>
          </cell>
          <cell r="GJ428">
            <v>0</v>
          </cell>
          <cell r="GK428">
            <v>0</v>
          </cell>
          <cell r="GL428">
            <v>0</v>
          </cell>
          <cell r="GM428">
            <v>0</v>
          </cell>
          <cell r="GN428">
            <v>0</v>
          </cell>
          <cell r="GO428"/>
          <cell r="GP428">
            <v>0</v>
          </cell>
          <cell r="GQ428">
            <v>0</v>
          </cell>
          <cell r="GR428">
            <v>0</v>
          </cell>
          <cell r="GS428"/>
          <cell r="GT428"/>
          <cell r="GU428"/>
          <cell r="GV428"/>
          <cell r="GW428"/>
          <cell r="GX428"/>
          <cell r="GY428"/>
          <cell r="GZ428"/>
          <cell r="HA428"/>
          <cell r="HB428"/>
          <cell r="HC428">
            <v>0</v>
          </cell>
          <cell r="HD428">
            <v>0</v>
          </cell>
          <cell r="HE428">
            <v>0</v>
          </cell>
          <cell r="HF428">
            <v>0</v>
          </cell>
          <cell r="HG428">
            <v>3</v>
          </cell>
          <cell r="HH428">
            <v>1</v>
          </cell>
          <cell r="HI428">
            <v>0</v>
          </cell>
          <cell r="HJ428"/>
          <cell r="HK428"/>
          <cell r="HL428"/>
          <cell r="HM428"/>
          <cell r="HN428"/>
          <cell r="HO428">
            <v>0</v>
          </cell>
          <cell r="HP428">
            <v>0</v>
          </cell>
          <cell r="HQ428">
            <v>0</v>
          </cell>
          <cell r="HR428">
            <v>0</v>
          </cell>
          <cell r="HS428">
            <v>0</v>
          </cell>
          <cell r="HT428"/>
          <cell r="HU428">
            <v>0</v>
          </cell>
          <cell r="HV428"/>
          <cell r="HW428">
            <v>0</v>
          </cell>
          <cell r="HX428"/>
          <cell r="HY428">
            <v>0</v>
          </cell>
          <cell r="HZ428">
            <v>0</v>
          </cell>
          <cell r="IA428">
            <v>55</v>
          </cell>
          <cell r="IB428">
            <v>192.20999999999998</v>
          </cell>
          <cell r="IC428">
            <v>4.583333333333333</v>
          </cell>
          <cell r="ID428">
            <v>19.220999999999997</v>
          </cell>
          <cell r="IE428">
            <v>0</v>
          </cell>
          <cell r="IF428">
            <v>4</v>
          </cell>
          <cell r="IG428">
            <v>9</v>
          </cell>
          <cell r="IH428">
            <v>5.333333333333333</v>
          </cell>
          <cell r="II428">
            <v>0</v>
          </cell>
          <cell r="IJ428"/>
          <cell r="IK428"/>
          <cell r="IL428"/>
          <cell r="IM428">
            <v>28.709999999999997</v>
          </cell>
          <cell r="IN428">
            <v>2800</v>
          </cell>
        </row>
        <row r="429">
          <cell r="A429">
            <v>426</v>
          </cell>
          <cell r="B429" t="str">
            <v>Jaipur</v>
          </cell>
          <cell r="C429" t="str">
            <v>RAJASTHAN</v>
          </cell>
          <cell r="D429" t="str">
            <v>North</v>
          </cell>
          <cell r="E429" t="str">
            <v>Swastik Tradevision Pvt. Ltd.</v>
          </cell>
          <cell r="F429"/>
          <cell r="G429"/>
          <cell r="H429">
            <v>1</v>
          </cell>
          <cell r="I429"/>
          <cell r="J429" t="str">
            <v>Very High</v>
          </cell>
          <cell r="K429">
            <v>1</v>
          </cell>
          <cell r="L429">
            <v>1</v>
          </cell>
          <cell r="M429" t="str">
            <v>Amit Kumar Sharma</v>
          </cell>
          <cell r="N429"/>
          <cell r="O429">
            <v>9</v>
          </cell>
          <cell r="P429">
            <v>15000</v>
          </cell>
          <cell r="Q429">
            <v>1</v>
          </cell>
          <cell r="R429">
            <v>1</v>
          </cell>
          <cell r="S429">
            <v>1</v>
          </cell>
          <cell r="T429">
            <v>1</v>
          </cell>
          <cell r="U429">
            <v>0</v>
          </cell>
          <cell r="V429">
            <v>14</v>
          </cell>
          <cell r="W429">
            <v>0</v>
          </cell>
          <cell r="X429">
            <v>100</v>
          </cell>
          <cell r="Y429">
            <v>1.3137299999999998</v>
          </cell>
          <cell r="Z429">
            <v>6.6666666666666671E-3</v>
          </cell>
          <cell r="AA429">
            <v>8.758199999999999E-3</v>
          </cell>
          <cell r="AB429">
            <v>25</v>
          </cell>
          <cell r="AC429">
            <v>41.32</v>
          </cell>
          <cell r="AD429">
            <v>0</v>
          </cell>
          <cell r="AE429">
            <v>0</v>
          </cell>
          <cell r="AF429">
            <v>0</v>
          </cell>
          <cell r="AG429">
            <v>69</v>
          </cell>
          <cell r="AH429">
            <v>0</v>
          </cell>
          <cell r="AI429">
            <v>0</v>
          </cell>
          <cell r="AJ429">
            <v>131.11000000000001</v>
          </cell>
          <cell r="AK429">
            <v>120.67999999999999</v>
          </cell>
          <cell r="AL429">
            <v>424.53</v>
          </cell>
          <cell r="AM429">
            <v>151.54</v>
          </cell>
          <cell r="AN429">
            <v>251</v>
          </cell>
          <cell r="AO429">
            <v>171.88</v>
          </cell>
          <cell r="AP429">
            <v>0</v>
          </cell>
          <cell r="AQ429">
            <v>250.82</v>
          </cell>
          <cell r="AR429">
            <v>127.03</v>
          </cell>
          <cell r="AS429">
            <v>20</v>
          </cell>
          <cell r="AT429">
            <v>68.53</v>
          </cell>
          <cell r="AU429">
            <v>117.83000000000001</v>
          </cell>
          <cell r="AV429">
            <v>224.64</v>
          </cell>
          <cell r="AW429">
            <v>82</v>
          </cell>
          <cell r="AX429"/>
          <cell r="AY429"/>
          <cell r="AZ429">
            <v>1</v>
          </cell>
          <cell r="BA429">
            <v>1</v>
          </cell>
          <cell r="BB429">
            <v>0</v>
          </cell>
          <cell r="BC429">
            <v>0</v>
          </cell>
          <cell r="BD429">
            <v>0</v>
          </cell>
          <cell r="BE429">
            <v>0</v>
          </cell>
          <cell r="BF429">
            <v>0</v>
          </cell>
          <cell r="BG429">
            <v>0</v>
          </cell>
          <cell r="BH429">
            <v>2</v>
          </cell>
          <cell r="BI429">
            <v>1</v>
          </cell>
          <cell r="BJ429">
            <v>0</v>
          </cell>
          <cell r="BK429">
            <v>1</v>
          </cell>
          <cell r="BL429">
            <v>0</v>
          </cell>
          <cell r="BM429">
            <v>0</v>
          </cell>
          <cell r="BN429">
            <v>0</v>
          </cell>
          <cell r="BO429">
            <v>2</v>
          </cell>
          <cell r="BP429">
            <v>0</v>
          </cell>
          <cell r="BQ429">
            <v>1</v>
          </cell>
          <cell r="BR429">
            <v>0</v>
          </cell>
          <cell r="BS429">
            <v>0</v>
          </cell>
          <cell r="BT429">
            <v>2</v>
          </cell>
          <cell r="BU429">
            <v>0</v>
          </cell>
          <cell r="BV429"/>
          <cell r="BW429"/>
          <cell r="BX429">
            <v>14</v>
          </cell>
          <cell r="BY429">
            <v>1</v>
          </cell>
          <cell r="BZ429">
            <v>2</v>
          </cell>
          <cell r="CA429">
            <v>0</v>
          </cell>
          <cell r="CB429">
            <v>0</v>
          </cell>
          <cell r="CC429">
            <v>0</v>
          </cell>
          <cell r="CD429">
            <v>1</v>
          </cell>
          <cell r="CE429">
            <v>0</v>
          </cell>
          <cell r="CF429">
            <v>0</v>
          </cell>
          <cell r="CG429">
            <v>3</v>
          </cell>
          <cell r="CH429">
            <v>2</v>
          </cell>
          <cell r="CI429">
            <v>2</v>
          </cell>
          <cell r="CJ429">
            <v>3</v>
          </cell>
          <cell r="CK429">
            <v>1</v>
          </cell>
          <cell r="CL429">
            <v>2</v>
          </cell>
          <cell r="CM429">
            <v>0</v>
          </cell>
          <cell r="CN429">
            <v>3</v>
          </cell>
          <cell r="CO429">
            <v>1</v>
          </cell>
          <cell r="CP429">
            <v>1</v>
          </cell>
          <cell r="CQ429">
            <v>1</v>
          </cell>
          <cell r="CR429">
            <v>3</v>
          </cell>
          <cell r="CS429">
            <v>6</v>
          </cell>
          <cell r="CT429">
            <v>2</v>
          </cell>
          <cell r="CU429">
            <v>0</v>
          </cell>
          <cell r="CV429">
            <v>0</v>
          </cell>
          <cell r="CW429"/>
          <cell r="CX429"/>
          <cell r="CY429"/>
          <cell r="CZ429"/>
          <cell r="DA429"/>
          <cell r="DB429"/>
          <cell r="DC429"/>
          <cell r="DD429"/>
          <cell r="DE429"/>
          <cell r="DF429"/>
          <cell r="DG429"/>
          <cell r="DH429">
            <v>3</v>
          </cell>
          <cell r="DI429">
            <v>3</v>
          </cell>
          <cell r="DJ429">
            <v>4</v>
          </cell>
          <cell r="DK429">
            <v>2</v>
          </cell>
          <cell r="DL429">
            <v>4</v>
          </cell>
          <cell r="DM429">
            <v>3</v>
          </cell>
          <cell r="DN429">
            <v>4</v>
          </cell>
          <cell r="DO429">
            <v>2</v>
          </cell>
          <cell r="DP429">
            <v>4</v>
          </cell>
          <cell r="DQ429">
            <v>7</v>
          </cell>
          <cell r="DR429">
            <v>6</v>
          </cell>
          <cell r="DS429"/>
          <cell r="DT429"/>
          <cell r="DU429"/>
          <cell r="DV429"/>
          <cell r="DW429"/>
          <cell r="DX429"/>
          <cell r="DY429"/>
          <cell r="DZ429"/>
          <cell r="EA429"/>
          <cell r="EB429"/>
          <cell r="EC429"/>
          <cell r="ED429"/>
          <cell r="EE429"/>
          <cell r="EF429"/>
          <cell r="EG429">
            <v>0</v>
          </cell>
          <cell r="EH429">
            <v>0</v>
          </cell>
          <cell r="EI429">
            <v>0</v>
          </cell>
          <cell r="EJ429">
            <v>0</v>
          </cell>
          <cell r="EK429">
            <v>0</v>
          </cell>
          <cell r="EL429">
            <v>0</v>
          </cell>
          <cell r="EM429">
            <v>0</v>
          </cell>
          <cell r="EN429">
            <v>0</v>
          </cell>
          <cell r="EO429">
            <v>0</v>
          </cell>
          <cell r="EP429">
            <v>0</v>
          </cell>
          <cell r="EQ429">
            <v>0</v>
          </cell>
          <cell r="ER429">
            <v>0</v>
          </cell>
          <cell r="ES429"/>
          <cell r="ET429"/>
          <cell r="EU429"/>
          <cell r="EV429"/>
          <cell r="EW429"/>
          <cell r="EX429"/>
          <cell r="EY429"/>
          <cell r="EZ429"/>
          <cell r="FA429"/>
          <cell r="FB429"/>
          <cell r="FC429"/>
          <cell r="FD429"/>
          <cell r="FE429">
            <v>0</v>
          </cell>
          <cell r="FF429">
            <v>0</v>
          </cell>
          <cell r="FG429">
            <v>0</v>
          </cell>
          <cell r="FH429">
            <v>0</v>
          </cell>
          <cell r="FI429">
            <v>0</v>
          </cell>
          <cell r="FJ429">
            <v>0</v>
          </cell>
          <cell r="FK429">
            <v>0</v>
          </cell>
          <cell r="FL429">
            <v>0</v>
          </cell>
          <cell r="FM429">
            <v>0</v>
          </cell>
          <cell r="FN429">
            <v>0</v>
          </cell>
          <cell r="FO429">
            <v>0</v>
          </cell>
          <cell r="FP429">
            <v>0</v>
          </cell>
          <cell r="FQ429"/>
          <cell r="FR429"/>
          <cell r="FS429"/>
          <cell r="FT429"/>
          <cell r="FU429"/>
          <cell r="FV429"/>
          <cell r="FW429"/>
          <cell r="FX429"/>
          <cell r="FY429"/>
          <cell r="FZ429"/>
          <cell r="GA429"/>
          <cell r="GB429"/>
          <cell r="GC429">
            <v>0</v>
          </cell>
          <cell r="GD429">
            <v>0</v>
          </cell>
          <cell r="GE429">
            <v>0</v>
          </cell>
          <cell r="GF429">
            <v>0</v>
          </cell>
          <cell r="GG429">
            <v>0</v>
          </cell>
          <cell r="GH429">
            <v>0</v>
          </cell>
          <cell r="GI429">
            <v>0</v>
          </cell>
          <cell r="GJ429">
            <v>0</v>
          </cell>
          <cell r="GK429">
            <v>0</v>
          </cell>
          <cell r="GL429">
            <v>0</v>
          </cell>
          <cell r="GM429">
            <v>0</v>
          </cell>
          <cell r="GN429">
            <v>0</v>
          </cell>
          <cell r="GO429"/>
          <cell r="GP429">
            <v>0</v>
          </cell>
          <cell r="GQ429">
            <v>26</v>
          </cell>
          <cell r="GR429">
            <v>20</v>
          </cell>
          <cell r="GS429"/>
          <cell r="GT429"/>
          <cell r="GU429"/>
          <cell r="GV429"/>
          <cell r="GW429"/>
          <cell r="GX429"/>
          <cell r="GY429"/>
          <cell r="GZ429"/>
          <cell r="HA429"/>
          <cell r="HB429"/>
          <cell r="HC429">
            <v>0</v>
          </cell>
          <cell r="HD429">
            <v>1</v>
          </cell>
          <cell r="HE429">
            <v>0</v>
          </cell>
          <cell r="HF429">
            <v>0</v>
          </cell>
          <cell r="HG429">
            <v>1</v>
          </cell>
          <cell r="HH429">
            <v>1</v>
          </cell>
          <cell r="HI429">
            <v>1</v>
          </cell>
          <cell r="HJ429"/>
          <cell r="HK429"/>
          <cell r="HL429"/>
          <cell r="HM429"/>
          <cell r="HN429"/>
          <cell r="HO429">
            <v>0</v>
          </cell>
          <cell r="HP429">
            <v>0</v>
          </cell>
          <cell r="HQ429">
            <v>0</v>
          </cell>
          <cell r="HR429">
            <v>0</v>
          </cell>
          <cell r="HS429">
            <v>0</v>
          </cell>
          <cell r="HT429"/>
          <cell r="HU429">
            <v>0</v>
          </cell>
          <cell r="HV429"/>
          <cell r="HW429">
            <v>0</v>
          </cell>
          <cell r="HX429"/>
          <cell r="HY429">
            <v>0</v>
          </cell>
          <cell r="HZ429">
            <v>0</v>
          </cell>
          <cell r="IA429">
            <v>963.18</v>
          </cell>
          <cell r="IB429">
            <v>1313.73</v>
          </cell>
          <cell r="IC429">
            <v>80.265000000000001</v>
          </cell>
          <cell r="ID429">
            <v>131.37299999999999</v>
          </cell>
          <cell r="IE429">
            <v>22.106666666666666</v>
          </cell>
          <cell r="IF429">
            <v>23</v>
          </cell>
          <cell r="IG429">
            <v>43.70333333333334</v>
          </cell>
          <cell r="IH429">
            <v>232.24999999999997</v>
          </cell>
          <cell r="II429">
            <v>140.96</v>
          </cell>
          <cell r="IJ429"/>
          <cell r="IK429"/>
          <cell r="IL429"/>
          <cell r="IM429">
            <v>141.49</v>
          </cell>
          <cell r="IN429">
            <v>2200</v>
          </cell>
        </row>
        <row r="430">
          <cell r="A430">
            <v>427</v>
          </cell>
          <cell r="B430" t="str">
            <v>Udaipur</v>
          </cell>
          <cell r="C430" t="str">
            <v>RAJASTHAN</v>
          </cell>
          <cell r="D430" t="str">
            <v>North</v>
          </cell>
          <cell r="E430" t="str">
            <v>J P ALLOYS</v>
          </cell>
          <cell r="F430"/>
          <cell r="G430"/>
          <cell r="H430">
            <v>1</v>
          </cell>
          <cell r="I430"/>
          <cell r="J430" t="str">
            <v>High</v>
          </cell>
          <cell r="K430"/>
          <cell r="L430"/>
          <cell r="M430" t="str">
            <v>Amit Kumar Sharma</v>
          </cell>
          <cell r="N430" t="str">
            <v>Pushpendra</v>
          </cell>
          <cell r="O430">
            <v>8</v>
          </cell>
          <cell r="P430">
            <v>9000</v>
          </cell>
          <cell r="Q430">
            <v>1</v>
          </cell>
          <cell r="R430">
            <v>0</v>
          </cell>
          <cell r="S430">
            <v>2</v>
          </cell>
          <cell r="T430">
            <v>1</v>
          </cell>
          <cell r="U430">
            <v>0</v>
          </cell>
          <cell r="V430">
            <v>16</v>
          </cell>
          <cell r="W430">
            <v>0</v>
          </cell>
          <cell r="X430">
            <v>850</v>
          </cell>
          <cell r="Y430">
            <v>0.1949164705882353</v>
          </cell>
          <cell r="Z430">
            <v>9.4444444444444442E-2</v>
          </cell>
          <cell r="AA430">
            <v>1.8408777777777777E-2</v>
          </cell>
          <cell r="AB430">
            <v>0</v>
          </cell>
          <cell r="AC430">
            <v>104</v>
          </cell>
          <cell r="AD430">
            <v>0</v>
          </cell>
          <cell r="AE430">
            <v>52</v>
          </cell>
          <cell r="AF430">
            <v>30</v>
          </cell>
          <cell r="AG430">
            <v>53</v>
          </cell>
          <cell r="AH430">
            <v>0</v>
          </cell>
          <cell r="AI430">
            <v>55</v>
          </cell>
          <cell r="AJ430">
            <v>72</v>
          </cell>
          <cell r="AK430">
            <v>105</v>
          </cell>
          <cell r="AL430">
            <v>268</v>
          </cell>
          <cell r="AM430">
            <v>280</v>
          </cell>
          <cell r="AN430">
            <v>231</v>
          </cell>
          <cell r="AO430">
            <v>248</v>
          </cell>
          <cell r="AP430">
            <v>133</v>
          </cell>
          <cell r="AQ430">
            <v>165.24</v>
          </cell>
          <cell r="AR430">
            <v>81.02</v>
          </cell>
          <cell r="AS430">
            <v>125.08</v>
          </cell>
          <cell r="AT430">
            <v>74.84</v>
          </cell>
          <cell r="AU430">
            <v>124.23</v>
          </cell>
          <cell r="AV430">
            <v>206.38</v>
          </cell>
          <cell r="AW430">
            <v>268</v>
          </cell>
          <cell r="AX430"/>
          <cell r="AY430"/>
          <cell r="AZ430">
            <v>0</v>
          </cell>
          <cell r="BA430">
            <v>1</v>
          </cell>
          <cell r="BB430">
            <v>0</v>
          </cell>
          <cell r="BC430">
            <v>1</v>
          </cell>
          <cell r="BD430">
            <v>1</v>
          </cell>
          <cell r="BE430">
            <v>0</v>
          </cell>
          <cell r="BF430">
            <v>0</v>
          </cell>
          <cell r="BG430">
            <v>1</v>
          </cell>
          <cell r="BH430">
            <v>2</v>
          </cell>
          <cell r="BI430">
            <v>1</v>
          </cell>
          <cell r="BJ430">
            <v>3</v>
          </cell>
          <cell r="BK430">
            <v>0</v>
          </cell>
          <cell r="BL430">
            <v>0</v>
          </cell>
          <cell r="BM430">
            <v>0</v>
          </cell>
          <cell r="BN430">
            <v>1</v>
          </cell>
          <cell r="BO430">
            <v>1</v>
          </cell>
          <cell r="BP430">
            <v>0</v>
          </cell>
          <cell r="BQ430">
            <v>1</v>
          </cell>
          <cell r="BR430">
            <v>0</v>
          </cell>
          <cell r="BS430">
            <v>2</v>
          </cell>
          <cell r="BT430">
            <v>1</v>
          </cell>
          <cell r="BU430">
            <v>0</v>
          </cell>
          <cell r="BV430"/>
          <cell r="BW430"/>
          <cell r="BX430">
            <v>16</v>
          </cell>
          <cell r="BY430">
            <v>0</v>
          </cell>
          <cell r="BZ430">
            <v>1</v>
          </cell>
          <cell r="CA430">
            <v>0</v>
          </cell>
          <cell r="CB430">
            <v>1</v>
          </cell>
          <cell r="CC430">
            <v>1</v>
          </cell>
          <cell r="CD430">
            <v>1</v>
          </cell>
          <cell r="CE430">
            <v>0</v>
          </cell>
          <cell r="CF430">
            <v>1</v>
          </cell>
          <cell r="CG430">
            <v>3</v>
          </cell>
          <cell r="CH430">
            <v>2</v>
          </cell>
          <cell r="CI430">
            <v>4</v>
          </cell>
          <cell r="CJ430">
            <v>4</v>
          </cell>
          <cell r="CK430">
            <v>2</v>
          </cell>
          <cell r="CL430">
            <v>3</v>
          </cell>
          <cell r="CM430">
            <v>3</v>
          </cell>
          <cell r="CN430">
            <v>5</v>
          </cell>
          <cell r="CO430">
            <v>2</v>
          </cell>
          <cell r="CP430">
            <v>3</v>
          </cell>
          <cell r="CQ430">
            <v>2</v>
          </cell>
          <cell r="CR430">
            <v>5</v>
          </cell>
          <cell r="CS430">
            <v>5</v>
          </cell>
          <cell r="CT430">
            <v>4</v>
          </cell>
          <cell r="CU430"/>
          <cell r="CV430"/>
          <cell r="CW430"/>
          <cell r="CX430"/>
          <cell r="CY430"/>
          <cell r="CZ430"/>
          <cell r="DA430"/>
          <cell r="DB430"/>
          <cell r="DC430"/>
          <cell r="DD430"/>
          <cell r="DE430"/>
          <cell r="DF430"/>
          <cell r="DG430"/>
          <cell r="DH430">
            <v>7</v>
          </cell>
          <cell r="DI430">
            <v>6</v>
          </cell>
          <cell r="DJ430">
            <v>5</v>
          </cell>
          <cell r="DK430">
            <v>5</v>
          </cell>
          <cell r="DL430">
            <v>7</v>
          </cell>
          <cell r="DM430">
            <v>6</v>
          </cell>
          <cell r="DN430">
            <v>6</v>
          </cell>
          <cell r="DO430">
            <v>5</v>
          </cell>
          <cell r="DP430">
            <v>6</v>
          </cell>
          <cell r="DQ430">
            <v>9</v>
          </cell>
          <cell r="DR430">
            <v>9</v>
          </cell>
          <cell r="DS430"/>
          <cell r="DT430"/>
          <cell r="DU430"/>
          <cell r="DV430"/>
          <cell r="DW430"/>
          <cell r="DX430"/>
          <cell r="DY430"/>
          <cell r="DZ430"/>
          <cell r="EA430"/>
          <cell r="EB430"/>
          <cell r="EC430"/>
          <cell r="ED430"/>
          <cell r="EE430"/>
          <cell r="EF430"/>
          <cell r="EG430">
            <v>0</v>
          </cell>
          <cell r="EH430">
            <v>0</v>
          </cell>
          <cell r="EI430">
            <v>0</v>
          </cell>
          <cell r="EJ430">
            <v>0</v>
          </cell>
          <cell r="EK430">
            <v>0</v>
          </cell>
          <cell r="EL430">
            <v>0</v>
          </cell>
          <cell r="EM430">
            <v>0</v>
          </cell>
          <cell r="EN430">
            <v>0</v>
          </cell>
          <cell r="EO430">
            <v>0</v>
          </cell>
          <cell r="EP430">
            <v>0</v>
          </cell>
          <cell r="EQ430">
            <v>0</v>
          </cell>
          <cell r="ER430">
            <v>0</v>
          </cell>
          <cell r="ES430"/>
          <cell r="ET430"/>
          <cell r="EU430"/>
          <cell r="EV430"/>
          <cell r="EW430"/>
          <cell r="EX430"/>
          <cell r="EY430"/>
          <cell r="EZ430"/>
          <cell r="FA430"/>
          <cell r="FB430"/>
          <cell r="FC430"/>
          <cell r="FD430"/>
          <cell r="FE430">
            <v>0</v>
          </cell>
          <cell r="FF430">
            <v>0</v>
          </cell>
          <cell r="FG430">
            <v>0</v>
          </cell>
          <cell r="FH430">
            <v>0</v>
          </cell>
          <cell r="FI430">
            <v>0</v>
          </cell>
          <cell r="FJ430">
            <v>0</v>
          </cell>
          <cell r="FK430">
            <v>0</v>
          </cell>
          <cell r="FL430">
            <v>0</v>
          </cell>
          <cell r="FM430">
            <v>0</v>
          </cell>
          <cell r="FN430">
            <v>0</v>
          </cell>
          <cell r="FO430">
            <v>0</v>
          </cell>
          <cell r="FP430">
            <v>0</v>
          </cell>
          <cell r="FQ430"/>
          <cell r="FR430"/>
          <cell r="FS430"/>
          <cell r="FT430"/>
          <cell r="FU430"/>
          <cell r="FV430"/>
          <cell r="FW430"/>
          <cell r="FX430"/>
          <cell r="FY430"/>
          <cell r="FZ430"/>
          <cell r="GA430"/>
          <cell r="GB430"/>
          <cell r="GC430">
            <v>0</v>
          </cell>
          <cell r="GD430">
            <v>0</v>
          </cell>
          <cell r="GE430">
            <v>0</v>
          </cell>
          <cell r="GF430">
            <v>0</v>
          </cell>
          <cell r="GG430">
            <v>0</v>
          </cell>
          <cell r="GH430">
            <v>0</v>
          </cell>
          <cell r="GI430">
            <v>0</v>
          </cell>
          <cell r="GJ430">
            <v>0</v>
          </cell>
          <cell r="GK430">
            <v>0</v>
          </cell>
          <cell r="GL430">
            <v>0</v>
          </cell>
          <cell r="GM430">
            <v>0</v>
          </cell>
          <cell r="GN430">
            <v>0</v>
          </cell>
          <cell r="GO430"/>
          <cell r="GP430">
            <v>0</v>
          </cell>
          <cell r="GQ430">
            <v>20</v>
          </cell>
          <cell r="GR430">
            <v>15</v>
          </cell>
          <cell r="GS430"/>
          <cell r="GT430"/>
          <cell r="GU430"/>
          <cell r="GV430"/>
          <cell r="GW430"/>
          <cell r="GX430"/>
          <cell r="GY430"/>
          <cell r="GZ430"/>
          <cell r="HA430"/>
          <cell r="HB430"/>
          <cell r="HC430">
            <v>2</v>
          </cell>
          <cell r="HD430">
            <v>2</v>
          </cell>
          <cell r="HE430">
            <v>3</v>
          </cell>
          <cell r="HF430">
            <v>1</v>
          </cell>
          <cell r="HG430">
            <v>2</v>
          </cell>
          <cell r="HH430">
            <v>1</v>
          </cell>
          <cell r="HI430">
            <v>0</v>
          </cell>
          <cell r="HJ430"/>
          <cell r="HK430"/>
          <cell r="HL430"/>
          <cell r="HM430"/>
          <cell r="HN430"/>
          <cell r="HO430">
            <v>0</v>
          </cell>
          <cell r="HP430">
            <v>0</v>
          </cell>
          <cell r="HQ430">
            <v>0</v>
          </cell>
          <cell r="HR430">
            <v>0</v>
          </cell>
          <cell r="HS430">
            <v>0</v>
          </cell>
          <cell r="HT430"/>
          <cell r="HU430">
            <v>0</v>
          </cell>
          <cell r="HV430"/>
          <cell r="HW430">
            <v>0</v>
          </cell>
          <cell r="HX430"/>
          <cell r="HY430">
            <v>0</v>
          </cell>
          <cell r="HZ430">
            <v>0</v>
          </cell>
          <cell r="IA430">
            <v>1019</v>
          </cell>
          <cell r="IB430">
            <v>1656.79</v>
          </cell>
          <cell r="IC430">
            <v>84.916666666666671</v>
          </cell>
          <cell r="ID430">
            <v>165.679</v>
          </cell>
          <cell r="IE430">
            <v>34.666666666666664</v>
          </cell>
          <cell r="IF430">
            <v>45</v>
          </cell>
          <cell r="IG430">
            <v>42.333333333333336</v>
          </cell>
          <cell r="IH430">
            <v>217.66666666666666</v>
          </cell>
          <cell r="II430">
            <v>204</v>
          </cell>
          <cell r="IJ430"/>
          <cell r="IK430"/>
          <cell r="IL430"/>
          <cell r="IM430">
            <v>199.53666666666666</v>
          </cell>
          <cell r="IN430">
            <v>1800</v>
          </cell>
        </row>
        <row r="431">
          <cell r="A431">
            <v>428</v>
          </cell>
          <cell r="B431" t="str">
            <v>Bhilwara</v>
          </cell>
          <cell r="C431" t="str">
            <v>RAJASTHAN</v>
          </cell>
          <cell r="D431" t="str">
            <v>North</v>
          </cell>
          <cell r="E431" t="str">
            <v>J P ALLOYS</v>
          </cell>
          <cell r="F431"/>
          <cell r="G431"/>
          <cell r="H431">
            <v>1</v>
          </cell>
          <cell r="I431"/>
          <cell r="J431" t="str">
            <v>High</v>
          </cell>
          <cell r="K431"/>
          <cell r="L431"/>
          <cell r="M431" t="str">
            <v>Amit Kumar Sharma</v>
          </cell>
          <cell r="N431" t="str">
            <v>Pushpendra</v>
          </cell>
          <cell r="O431">
            <v>9</v>
          </cell>
          <cell r="P431">
            <v>7000</v>
          </cell>
          <cell r="Q431">
            <v>1</v>
          </cell>
          <cell r="R431">
            <v>1</v>
          </cell>
          <cell r="S431">
            <v>1</v>
          </cell>
          <cell r="T431">
            <v>2</v>
          </cell>
          <cell r="U431">
            <v>0</v>
          </cell>
          <cell r="V431">
            <v>4</v>
          </cell>
          <cell r="W431">
            <v>0</v>
          </cell>
          <cell r="X431">
            <v>300</v>
          </cell>
          <cell r="Y431">
            <v>0.14202333333333333</v>
          </cell>
          <cell r="Z431">
            <v>4.2857142857142858E-2</v>
          </cell>
          <cell r="AA431">
            <v>6.0867142857142856E-3</v>
          </cell>
          <cell r="AB431">
            <v>31</v>
          </cell>
          <cell r="AC431">
            <v>42</v>
          </cell>
          <cell r="AD431">
            <v>0</v>
          </cell>
          <cell r="AE431">
            <v>51.51</v>
          </cell>
          <cell r="AF431">
            <v>0</v>
          </cell>
          <cell r="AG431">
            <v>0</v>
          </cell>
          <cell r="AH431">
            <v>0</v>
          </cell>
          <cell r="AI431">
            <v>125</v>
          </cell>
          <cell r="AJ431">
            <v>52</v>
          </cell>
          <cell r="AK431">
            <v>66.92</v>
          </cell>
          <cell r="AL431">
            <v>50</v>
          </cell>
          <cell r="AM431">
            <v>0</v>
          </cell>
          <cell r="AN431">
            <v>101</v>
          </cell>
          <cell r="AO431">
            <v>104</v>
          </cell>
          <cell r="AP431">
            <v>86</v>
          </cell>
          <cell r="AQ431">
            <v>47.04</v>
          </cell>
          <cell r="AR431">
            <v>0</v>
          </cell>
          <cell r="AS431">
            <v>25.01</v>
          </cell>
          <cell r="AT431">
            <v>0</v>
          </cell>
          <cell r="AU431">
            <v>20.02</v>
          </cell>
          <cell r="AV431">
            <v>25</v>
          </cell>
          <cell r="AW431">
            <v>18</v>
          </cell>
          <cell r="AX431"/>
          <cell r="AY431"/>
          <cell r="AZ431">
            <v>0</v>
          </cell>
          <cell r="BA431">
            <v>1</v>
          </cell>
          <cell r="BB431">
            <v>0</v>
          </cell>
          <cell r="BC431">
            <v>0</v>
          </cell>
          <cell r="BD431">
            <v>0</v>
          </cell>
          <cell r="BE431">
            <v>0</v>
          </cell>
          <cell r="BF431">
            <v>0</v>
          </cell>
          <cell r="BG431">
            <v>0</v>
          </cell>
          <cell r="BH431">
            <v>0</v>
          </cell>
          <cell r="BI431">
            <v>0</v>
          </cell>
          <cell r="BJ431">
            <v>0</v>
          </cell>
          <cell r="BK431">
            <v>0</v>
          </cell>
          <cell r="BL431">
            <v>1</v>
          </cell>
          <cell r="BM431">
            <v>0</v>
          </cell>
          <cell r="BN431">
            <v>0</v>
          </cell>
          <cell r="BO431">
            <v>1</v>
          </cell>
          <cell r="BP431">
            <v>0</v>
          </cell>
          <cell r="BQ431">
            <v>0</v>
          </cell>
          <cell r="BR431">
            <v>0</v>
          </cell>
          <cell r="BS431">
            <v>0</v>
          </cell>
          <cell r="BT431">
            <v>0</v>
          </cell>
          <cell r="BU431">
            <v>0</v>
          </cell>
          <cell r="BV431"/>
          <cell r="BW431"/>
          <cell r="BX431">
            <v>4</v>
          </cell>
          <cell r="BY431">
            <v>1</v>
          </cell>
          <cell r="BZ431">
            <v>1</v>
          </cell>
          <cell r="CA431">
            <v>0</v>
          </cell>
          <cell r="CB431">
            <v>1</v>
          </cell>
          <cell r="CC431">
            <v>0</v>
          </cell>
          <cell r="CD431">
            <v>0</v>
          </cell>
          <cell r="CE431">
            <v>0</v>
          </cell>
          <cell r="CF431">
            <v>2</v>
          </cell>
          <cell r="CG431">
            <v>1</v>
          </cell>
          <cell r="CH431">
            <v>1</v>
          </cell>
          <cell r="CI431">
            <v>1</v>
          </cell>
          <cell r="CJ431">
            <v>0</v>
          </cell>
          <cell r="CK431">
            <v>2</v>
          </cell>
          <cell r="CL431">
            <v>2</v>
          </cell>
          <cell r="CM431">
            <v>1</v>
          </cell>
          <cell r="CN431">
            <v>2</v>
          </cell>
          <cell r="CO431">
            <v>0</v>
          </cell>
          <cell r="CP431">
            <v>1</v>
          </cell>
          <cell r="CQ431">
            <v>0</v>
          </cell>
          <cell r="CR431">
            <v>1</v>
          </cell>
          <cell r="CS431">
            <v>1</v>
          </cell>
          <cell r="CT431">
            <v>1</v>
          </cell>
          <cell r="CU431"/>
          <cell r="CV431"/>
          <cell r="CW431"/>
          <cell r="CX431"/>
          <cell r="CY431"/>
          <cell r="CZ431"/>
          <cell r="DA431"/>
          <cell r="DB431"/>
          <cell r="DC431"/>
          <cell r="DD431"/>
          <cell r="DE431"/>
          <cell r="DF431"/>
          <cell r="DG431"/>
          <cell r="DH431">
            <v>1</v>
          </cell>
          <cell r="DI431">
            <v>2</v>
          </cell>
          <cell r="DJ431">
            <v>2</v>
          </cell>
          <cell r="DK431">
            <v>2</v>
          </cell>
          <cell r="DL431">
            <v>3</v>
          </cell>
          <cell r="DM431">
            <v>2</v>
          </cell>
          <cell r="DN431">
            <v>2</v>
          </cell>
          <cell r="DO431">
            <v>1</v>
          </cell>
          <cell r="DP431">
            <v>1</v>
          </cell>
          <cell r="DQ431">
            <v>1</v>
          </cell>
          <cell r="DR431">
            <v>1</v>
          </cell>
          <cell r="DS431"/>
          <cell r="DT431"/>
          <cell r="DU431"/>
          <cell r="DV431"/>
          <cell r="DW431"/>
          <cell r="DX431"/>
          <cell r="DY431"/>
          <cell r="DZ431"/>
          <cell r="EA431"/>
          <cell r="EB431"/>
          <cell r="EC431"/>
          <cell r="ED431"/>
          <cell r="EE431"/>
          <cell r="EF431"/>
          <cell r="EG431">
            <v>0</v>
          </cell>
          <cell r="EH431">
            <v>0</v>
          </cell>
          <cell r="EI431">
            <v>0</v>
          </cell>
          <cell r="EJ431">
            <v>0</v>
          </cell>
          <cell r="EK431">
            <v>0</v>
          </cell>
          <cell r="EL431">
            <v>0</v>
          </cell>
          <cell r="EM431">
            <v>0</v>
          </cell>
          <cell r="EN431">
            <v>0</v>
          </cell>
          <cell r="EO431">
            <v>0</v>
          </cell>
          <cell r="EP431">
            <v>0</v>
          </cell>
          <cell r="EQ431">
            <v>0</v>
          </cell>
          <cell r="ER431">
            <v>0</v>
          </cell>
          <cell r="ES431"/>
          <cell r="ET431"/>
          <cell r="EU431"/>
          <cell r="EV431"/>
          <cell r="EW431"/>
          <cell r="EX431"/>
          <cell r="EY431"/>
          <cell r="EZ431"/>
          <cell r="FA431"/>
          <cell r="FB431"/>
          <cell r="FC431"/>
          <cell r="FD431"/>
          <cell r="FE431">
            <v>1</v>
          </cell>
          <cell r="FF431">
            <v>1</v>
          </cell>
          <cell r="FG431">
            <v>1</v>
          </cell>
          <cell r="FH431">
            <v>0</v>
          </cell>
          <cell r="FI431">
            <v>0</v>
          </cell>
          <cell r="FJ431">
            <v>0</v>
          </cell>
          <cell r="FK431">
            <v>0</v>
          </cell>
          <cell r="FL431">
            <v>0</v>
          </cell>
          <cell r="FM431">
            <v>0</v>
          </cell>
          <cell r="FN431">
            <v>0</v>
          </cell>
          <cell r="FO431">
            <v>0</v>
          </cell>
          <cell r="FP431">
            <v>0</v>
          </cell>
          <cell r="FQ431"/>
          <cell r="FR431"/>
          <cell r="FS431"/>
          <cell r="FT431"/>
          <cell r="FU431"/>
          <cell r="FV431"/>
          <cell r="FW431"/>
          <cell r="FX431"/>
          <cell r="FY431"/>
          <cell r="FZ431"/>
          <cell r="GA431"/>
          <cell r="GB431"/>
          <cell r="GC431">
            <v>3</v>
          </cell>
          <cell r="GD431">
            <v>1</v>
          </cell>
          <cell r="GE431">
            <v>1</v>
          </cell>
          <cell r="GF431">
            <v>0</v>
          </cell>
          <cell r="GG431">
            <v>0</v>
          </cell>
          <cell r="GH431">
            <v>0</v>
          </cell>
          <cell r="GI431">
            <v>0</v>
          </cell>
          <cell r="GJ431">
            <v>0</v>
          </cell>
          <cell r="GK431">
            <v>0</v>
          </cell>
          <cell r="GL431">
            <v>0</v>
          </cell>
          <cell r="GM431">
            <v>0</v>
          </cell>
          <cell r="GN431">
            <v>0</v>
          </cell>
          <cell r="GO431"/>
          <cell r="GP431">
            <v>0</v>
          </cell>
          <cell r="GQ431">
            <v>1</v>
          </cell>
          <cell r="GR431">
            <v>3</v>
          </cell>
          <cell r="GS431"/>
          <cell r="GT431"/>
          <cell r="GU431"/>
          <cell r="GV431"/>
          <cell r="GW431"/>
          <cell r="GX431"/>
          <cell r="GY431"/>
          <cell r="GZ431"/>
          <cell r="HA431"/>
          <cell r="HB431"/>
          <cell r="HC431">
            <v>0</v>
          </cell>
          <cell r="HD431">
            <v>0</v>
          </cell>
          <cell r="HE431">
            <v>0</v>
          </cell>
          <cell r="HF431">
            <v>0</v>
          </cell>
          <cell r="HG431">
            <v>0</v>
          </cell>
          <cell r="HH431">
            <v>0</v>
          </cell>
          <cell r="HI431">
            <v>1</v>
          </cell>
          <cell r="HJ431"/>
          <cell r="HK431"/>
          <cell r="HL431"/>
          <cell r="HM431"/>
          <cell r="HN431"/>
          <cell r="HO431">
            <v>0</v>
          </cell>
          <cell r="HP431">
            <v>0</v>
          </cell>
          <cell r="HQ431">
            <v>0</v>
          </cell>
          <cell r="HR431">
            <v>0</v>
          </cell>
          <cell r="HS431">
            <v>3887.5</v>
          </cell>
          <cell r="HT431"/>
          <cell r="HU431">
            <v>0</v>
          </cell>
          <cell r="HV431"/>
          <cell r="HW431">
            <v>0</v>
          </cell>
          <cell r="HX431"/>
          <cell r="HY431">
            <v>0</v>
          </cell>
          <cell r="HZ431">
            <v>0</v>
          </cell>
          <cell r="IA431">
            <v>418.43</v>
          </cell>
          <cell r="IB431">
            <v>426.07</v>
          </cell>
          <cell r="IC431">
            <v>34.869166666666665</v>
          </cell>
          <cell r="ID431">
            <v>42.606999999999999</v>
          </cell>
          <cell r="IE431">
            <v>24.333333333333332</v>
          </cell>
          <cell r="IF431">
            <v>17.169999999999998</v>
          </cell>
          <cell r="IG431">
            <v>59</v>
          </cell>
          <cell r="IH431">
            <v>38.973333333333336</v>
          </cell>
          <cell r="II431">
            <v>97</v>
          </cell>
          <cell r="IJ431"/>
          <cell r="IK431"/>
          <cell r="IL431"/>
          <cell r="IM431">
            <v>21.006666666666664</v>
          </cell>
          <cell r="IN431">
            <v>2400</v>
          </cell>
        </row>
        <row r="432">
          <cell r="A432">
            <v>429</v>
          </cell>
          <cell r="B432" t="str">
            <v>Ganganagar</v>
          </cell>
          <cell r="C432" t="str">
            <v>RAJASTHAN</v>
          </cell>
          <cell r="D432" t="str">
            <v>North</v>
          </cell>
          <cell r="E432" t="str">
            <v>BD ISPAT AND ALLOYS</v>
          </cell>
          <cell r="F432"/>
          <cell r="G432"/>
          <cell r="H432">
            <v>1</v>
          </cell>
          <cell r="I432"/>
          <cell r="J432" t="str">
            <v>High</v>
          </cell>
          <cell r="K432">
            <v>1</v>
          </cell>
          <cell r="L432"/>
          <cell r="M432" t="str">
            <v>Amit Kumar Sharma</v>
          </cell>
          <cell r="N432"/>
          <cell r="O432">
            <v>7</v>
          </cell>
          <cell r="P432">
            <v>5000</v>
          </cell>
          <cell r="Q432">
            <v>0</v>
          </cell>
          <cell r="R432">
            <v>1</v>
          </cell>
          <cell r="S432">
            <v>2</v>
          </cell>
          <cell r="T432">
            <v>2</v>
          </cell>
          <cell r="U432">
            <v>0</v>
          </cell>
          <cell r="V432">
            <v>3</v>
          </cell>
          <cell r="W432">
            <v>0</v>
          </cell>
          <cell r="X432">
            <v>0</v>
          </cell>
          <cell r="Y432" t="str">
            <v/>
          </cell>
          <cell r="Z432">
            <v>0</v>
          </cell>
          <cell r="AA432" t="str">
            <v/>
          </cell>
          <cell r="AB432">
            <v>31</v>
          </cell>
          <cell r="AC432">
            <v>21</v>
          </cell>
          <cell r="AD432">
            <v>21</v>
          </cell>
          <cell r="AE432">
            <v>22.13</v>
          </cell>
          <cell r="AF432">
            <v>0</v>
          </cell>
          <cell r="AG432">
            <v>21.15</v>
          </cell>
          <cell r="AH432">
            <v>20.010000000000002</v>
          </cell>
          <cell r="AI432">
            <v>20</v>
          </cell>
          <cell r="AJ432">
            <v>20.04</v>
          </cell>
          <cell r="AK432">
            <v>20.05</v>
          </cell>
          <cell r="AL432">
            <v>27.03</v>
          </cell>
          <cell r="AM432">
            <v>21.02</v>
          </cell>
          <cell r="AN432">
            <v>0</v>
          </cell>
          <cell r="AO432">
            <v>20.04</v>
          </cell>
          <cell r="AP432">
            <v>21</v>
          </cell>
          <cell r="AQ432">
            <v>24.18</v>
          </cell>
          <cell r="AR432">
            <v>0</v>
          </cell>
          <cell r="AS432">
            <v>0</v>
          </cell>
          <cell r="AT432">
            <v>23.96</v>
          </cell>
          <cell r="AU432">
            <v>0</v>
          </cell>
          <cell r="AV432">
            <v>25.15</v>
          </cell>
          <cell r="AW432">
            <v>25</v>
          </cell>
          <cell r="AX432"/>
          <cell r="AY432"/>
          <cell r="AZ432">
            <v>1</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cell r="BW432"/>
          <cell r="BX432">
            <v>3</v>
          </cell>
          <cell r="BY432">
            <v>1</v>
          </cell>
          <cell r="BZ432">
            <v>1</v>
          </cell>
          <cell r="CA432">
            <v>1</v>
          </cell>
          <cell r="CB432">
            <v>1</v>
          </cell>
          <cell r="CC432">
            <v>0</v>
          </cell>
          <cell r="CD432">
            <v>1</v>
          </cell>
          <cell r="CE432">
            <v>1</v>
          </cell>
          <cell r="CF432">
            <v>1</v>
          </cell>
          <cell r="CG432">
            <v>1</v>
          </cell>
          <cell r="CH432">
            <v>1</v>
          </cell>
          <cell r="CI432">
            <v>1</v>
          </cell>
          <cell r="CJ432">
            <v>1</v>
          </cell>
          <cell r="CK432">
            <v>0</v>
          </cell>
          <cell r="CL432">
            <v>1</v>
          </cell>
          <cell r="CM432">
            <v>1</v>
          </cell>
          <cell r="CN432">
            <v>1</v>
          </cell>
          <cell r="CO432">
            <v>0</v>
          </cell>
          <cell r="CP432">
            <v>0</v>
          </cell>
          <cell r="CQ432">
            <v>1</v>
          </cell>
          <cell r="CR432">
            <v>0</v>
          </cell>
          <cell r="CS432">
            <v>1</v>
          </cell>
          <cell r="CT432">
            <v>1</v>
          </cell>
          <cell r="CU432"/>
          <cell r="CV432"/>
          <cell r="CW432"/>
          <cell r="CX432"/>
          <cell r="CY432"/>
          <cell r="CZ432"/>
          <cell r="DA432"/>
          <cell r="DB432"/>
          <cell r="DC432"/>
          <cell r="DD432"/>
          <cell r="DE432"/>
          <cell r="DF432"/>
          <cell r="DG432"/>
          <cell r="DH432">
            <v>1</v>
          </cell>
          <cell r="DI432">
            <v>1</v>
          </cell>
          <cell r="DJ432">
            <v>1</v>
          </cell>
          <cell r="DK432">
            <v>1</v>
          </cell>
          <cell r="DL432">
            <v>1</v>
          </cell>
          <cell r="DM432">
            <v>1</v>
          </cell>
          <cell r="DN432">
            <v>1</v>
          </cell>
          <cell r="DO432">
            <v>1</v>
          </cell>
          <cell r="DP432">
            <v>1</v>
          </cell>
          <cell r="DQ432">
            <v>1</v>
          </cell>
          <cell r="DR432">
            <v>1</v>
          </cell>
          <cell r="DS432"/>
          <cell r="DT432"/>
          <cell r="DU432"/>
          <cell r="DV432"/>
          <cell r="DW432"/>
          <cell r="DX432"/>
          <cell r="DY432"/>
          <cell r="DZ432"/>
          <cell r="EA432"/>
          <cell r="EB432"/>
          <cell r="EC432"/>
          <cell r="ED432"/>
          <cell r="EE432"/>
          <cell r="EF432"/>
          <cell r="EG432">
            <v>0</v>
          </cell>
          <cell r="EH432">
            <v>0</v>
          </cell>
          <cell r="EI432">
            <v>0</v>
          </cell>
          <cell r="EJ432">
            <v>0</v>
          </cell>
          <cell r="EK432">
            <v>0</v>
          </cell>
          <cell r="EL432">
            <v>0</v>
          </cell>
          <cell r="EM432">
            <v>0</v>
          </cell>
          <cell r="EN432">
            <v>0</v>
          </cell>
          <cell r="EO432">
            <v>0</v>
          </cell>
          <cell r="EP432">
            <v>0</v>
          </cell>
          <cell r="EQ432">
            <v>0</v>
          </cell>
          <cell r="ER432">
            <v>0</v>
          </cell>
          <cell r="ES432"/>
          <cell r="ET432"/>
          <cell r="EU432"/>
          <cell r="EV432"/>
          <cell r="EW432"/>
          <cell r="EX432"/>
          <cell r="EY432"/>
          <cell r="EZ432"/>
          <cell r="FA432"/>
          <cell r="FB432"/>
          <cell r="FC432"/>
          <cell r="FD432"/>
          <cell r="FE432">
            <v>2</v>
          </cell>
          <cell r="FF432">
            <v>0</v>
          </cell>
          <cell r="FG432">
            <v>0</v>
          </cell>
          <cell r="FH432">
            <v>0</v>
          </cell>
          <cell r="FI432">
            <v>0</v>
          </cell>
          <cell r="FJ432">
            <v>0</v>
          </cell>
          <cell r="FK432">
            <v>0</v>
          </cell>
          <cell r="FL432">
            <v>0</v>
          </cell>
          <cell r="FM432">
            <v>0</v>
          </cell>
          <cell r="FN432">
            <v>0</v>
          </cell>
          <cell r="FO432">
            <v>0</v>
          </cell>
          <cell r="FP432">
            <v>0</v>
          </cell>
          <cell r="FQ432"/>
          <cell r="FR432"/>
          <cell r="FS432"/>
          <cell r="FT432"/>
          <cell r="FU432"/>
          <cell r="FV432"/>
          <cell r="FW432"/>
          <cell r="FX432"/>
          <cell r="FY432"/>
          <cell r="FZ432"/>
          <cell r="GA432"/>
          <cell r="GB432"/>
          <cell r="GC432">
            <v>2</v>
          </cell>
          <cell r="GD432">
            <v>0</v>
          </cell>
          <cell r="GE432">
            <v>0</v>
          </cell>
          <cell r="GF432">
            <v>0</v>
          </cell>
          <cell r="GG432">
            <v>0</v>
          </cell>
          <cell r="GH432">
            <v>0</v>
          </cell>
          <cell r="GI432">
            <v>0</v>
          </cell>
          <cell r="GJ432">
            <v>0</v>
          </cell>
          <cell r="GK432">
            <v>0</v>
          </cell>
          <cell r="GL432">
            <v>0</v>
          </cell>
          <cell r="GM432">
            <v>0</v>
          </cell>
          <cell r="GN432">
            <v>0</v>
          </cell>
          <cell r="GO432"/>
          <cell r="GP432">
            <v>0</v>
          </cell>
          <cell r="GQ432">
            <v>0</v>
          </cell>
          <cell r="GR432">
            <v>0</v>
          </cell>
          <cell r="GS432"/>
          <cell r="GT432"/>
          <cell r="GU432"/>
          <cell r="GV432"/>
          <cell r="GW432"/>
          <cell r="GX432"/>
          <cell r="GY432"/>
          <cell r="GZ432"/>
          <cell r="HA432"/>
          <cell r="HB432"/>
          <cell r="HC432">
            <v>0</v>
          </cell>
          <cell r="HD432">
            <v>0</v>
          </cell>
          <cell r="HE432">
            <v>0</v>
          </cell>
          <cell r="HF432">
            <v>0</v>
          </cell>
          <cell r="HG432">
            <v>0</v>
          </cell>
          <cell r="HH432">
            <v>0</v>
          </cell>
          <cell r="HI432">
            <v>0</v>
          </cell>
          <cell r="HJ432"/>
          <cell r="HK432"/>
          <cell r="HL432"/>
          <cell r="HM432"/>
          <cell r="HN432"/>
          <cell r="HO432">
            <v>0</v>
          </cell>
          <cell r="HP432">
            <v>0</v>
          </cell>
          <cell r="HQ432">
            <v>0</v>
          </cell>
          <cell r="HR432">
            <v>0</v>
          </cell>
          <cell r="HS432">
            <v>7915</v>
          </cell>
          <cell r="HT432"/>
          <cell r="HU432">
            <v>0</v>
          </cell>
          <cell r="HV432"/>
          <cell r="HW432">
            <v>0</v>
          </cell>
          <cell r="HX432"/>
          <cell r="HY432">
            <v>0</v>
          </cell>
          <cell r="HZ432">
            <v>86086</v>
          </cell>
          <cell r="IA432">
            <v>244.43</v>
          </cell>
          <cell r="IB432">
            <v>139.33000000000001</v>
          </cell>
          <cell r="IC432">
            <v>20.369166666666668</v>
          </cell>
          <cell r="ID432">
            <v>13.933000000000002</v>
          </cell>
          <cell r="IE432">
            <v>24.333333333333332</v>
          </cell>
          <cell r="IF432">
            <v>14.426666666666668</v>
          </cell>
          <cell r="IG432">
            <v>20.016666666666669</v>
          </cell>
          <cell r="IH432">
            <v>22.7</v>
          </cell>
          <cell r="II432">
            <v>13.68</v>
          </cell>
          <cell r="IJ432"/>
          <cell r="IK432"/>
          <cell r="IL432"/>
          <cell r="IM432">
            <v>16.716666666666665</v>
          </cell>
          <cell r="IN432">
            <v>1600</v>
          </cell>
        </row>
        <row r="433">
          <cell r="A433">
            <v>430</v>
          </cell>
          <cell r="B433" t="str">
            <v>Barmer</v>
          </cell>
          <cell r="C433" t="str">
            <v>RAJASTHAN</v>
          </cell>
          <cell r="D433" t="str">
            <v>North</v>
          </cell>
          <cell r="E433" t="str">
            <v>M R ASSOCIATES</v>
          </cell>
          <cell r="F433"/>
          <cell r="G433"/>
          <cell r="H433">
            <v>0.5</v>
          </cell>
          <cell r="I433"/>
          <cell r="J433" t="str">
            <v>Medium</v>
          </cell>
          <cell r="K433"/>
          <cell r="L433"/>
          <cell r="M433" t="str">
            <v>Amit Kumar Sharma</v>
          </cell>
          <cell r="N433" t="str">
            <v>Neeraj Sharma</v>
          </cell>
          <cell r="O433">
            <v>9</v>
          </cell>
          <cell r="P433">
            <v>4500</v>
          </cell>
          <cell r="Q433">
            <v>0</v>
          </cell>
          <cell r="R433">
            <v>1</v>
          </cell>
          <cell r="S433">
            <v>3</v>
          </cell>
          <cell r="T433">
            <v>1</v>
          </cell>
          <cell r="U433">
            <v>0</v>
          </cell>
          <cell r="V433">
            <v>7</v>
          </cell>
          <cell r="W433">
            <v>0</v>
          </cell>
          <cell r="X433">
            <v>450</v>
          </cell>
          <cell r="Y433">
            <v>0.11918666666666665</v>
          </cell>
          <cell r="Z433">
            <v>0.1</v>
          </cell>
          <cell r="AA433">
            <v>1.1918666666666666E-2</v>
          </cell>
          <cell r="AB433">
            <v>0</v>
          </cell>
          <cell r="AC433">
            <v>30</v>
          </cell>
          <cell r="AD433">
            <v>128</v>
          </cell>
          <cell r="AE433">
            <v>25</v>
          </cell>
          <cell r="AF433">
            <v>0</v>
          </cell>
          <cell r="AG433">
            <v>0</v>
          </cell>
          <cell r="AH433">
            <v>85.22</v>
          </cell>
          <cell r="AI433">
            <v>30</v>
          </cell>
          <cell r="AJ433">
            <v>75</v>
          </cell>
          <cell r="AK433">
            <v>25</v>
          </cell>
          <cell r="AL433">
            <v>64</v>
          </cell>
          <cell r="AM433">
            <v>92</v>
          </cell>
          <cell r="AN433">
            <v>40.74</v>
          </cell>
          <cell r="AO433">
            <v>0</v>
          </cell>
          <cell r="AP433">
            <v>26</v>
          </cell>
          <cell r="AQ433">
            <v>74.63</v>
          </cell>
          <cell r="AR433">
            <v>50.13</v>
          </cell>
          <cell r="AS433">
            <v>50</v>
          </cell>
          <cell r="AT433">
            <v>49.9</v>
          </cell>
          <cell r="AU433">
            <v>49.08</v>
          </cell>
          <cell r="AV433">
            <v>49.86</v>
          </cell>
          <cell r="AW433">
            <v>146</v>
          </cell>
          <cell r="AX433"/>
          <cell r="AY433"/>
          <cell r="AZ433">
            <v>0</v>
          </cell>
          <cell r="BA433">
            <v>1</v>
          </cell>
          <cell r="BB433">
            <v>0</v>
          </cell>
          <cell r="BC433">
            <v>1</v>
          </cell>
          <cell r="BD433">
            <v>0</v>
          </cell>
          <cell r="BE433">
            <v>0</v>
          </cell>
          <cell r="BF433">
            <v>2</v>
          </cell>
          <cell r="BG433">
            <v>0</v>
          </cell>
          <cell r="BH433">
            <v>0</v>
          </cell>
          <cell r="BI433">
            <v>0</v>
          </cell>
          <cell r="BJ433">
            <v>0</v>
          </cell>
          <cell r="BK433">
            <v>0</v>
          </cell>
          <cell r="BL433">
            <v>1</v>
          </cell>
          <cell r="BM433">
            <v>0</v>
          </cell>
          <cell r="BN433">
            <v>0</v>
          </cell>
          <cell r="BO433">
            <v>0</v>
          </cell>
          <cell r="BP433">
            <v>0</v>
          </cell>
          <cell r="BQ433">
            <v>1</v>
          </cell>
          <cell r="BR433">
            <v>0</v>
          </cell>
          <cell r="BS433">
            <v>0</v>
          </cell>
          <cell r="BT433">
            <v>0</v>
          </cell>
          <cell r="BU433">
            <v>1</v>
          </cell>
          <cell r="BV433"/>
          <cell r="BW433"/>
          <cell r="BX433">
            <v>7</v>
          </cell>
          <cell r="BY433">
            <v>0</v>
          </cell>
          <cell r="BZ433">
            <v>1</v>
          </cell>
          <cell r="CA433">
            <v>1</v>
          </cell>
          <cell r="CB433">
            <v>1</v>
          </cell>
          <cell r="CC433">
            <v>0</v>
          </cell>
          <cell r="CD433">
            <v>0</v>
          </cell>
          <cell r="CE433">
            <v>2</v>
          </cell>
          <cell r="CF433">
            <v>1</v>
          </cell>
          <cell r="CG433">
            <v>1</v>
          </cell>
          <cell r="CH433">
            <v>1</v>
          </cell>
          <cell r="CI433">
            <v>1</v>
          </cell>
          <cell r="CJ433">
            <v>2</v>
          </cell>
          <cell r="CK433">
            <v>2</v>
          </cell>
          <cell r="CL433">
            <v>0</v>
          </cell>
          <cell r="CM433">
            <v>1</v>
          </cell>
          <cell r="CN433">
            <v>1</v>
          </cell>
          <cell r="CO433">
            <v>1</v>
          </cell>
          <cell r="CP433">
            <v>2</v>
          </cell>
          <cell r="CQ433">
            <v>2</v>
          </cell>
          <cell r="CR433">
            <v>2</v>
          </cell>
          <cell r="CS433">
            <v>1</v>
          </cell>
          <cell r="CT433">
            <v>4</v>
          </cell>
          <cell r="CU433"/>
          <cell r="CV433"/>
          <cell r="CW433"/>
          <cell r="CX433"/>
          <cell r="CY433"/>
          <cell r="CZ433"/>
          <cell r="DA433"/>
          <cell r="DB433"/>
          <cell r="DC433"/>
          <cell r="DD433"/>
          <cell r="DE433"/>
          <cell r="DF433"/>
          <cell r="DG433"/>
          <cell r="DH433">
            <v>2</v>
          </cell>
          <cell r="DI433">
            <v>3</v>
          </cell>
          <cell r="DJ433">
            <v>3</v>
          </cell>
          <cell r="DK433">
            <v>2</v>
          </cell>
          <cell r="DL433">
            <v>1</v>
          </cell>
          <cell r="DM433">
            <v>1</v>
          </cell>
          <cell r="DN433">
            <v>2</v>
          </cell>
          <cell r="DO433">
            <v>2</v>
          </cell>
          <cell r="DP433">
            <v>2</v>
          </cell>
          <cell r="DQ433">
            <v>2</v>
          </cell>
          <cell r="DR433">
            <v>4</v>
          </cell>
          <cell r="DS433"/>
          <cell r="DT433"/>
          <cell r="DU433"/>
          <cell r="DV433"/>
          <cell r="DW433"/>
          <cell r="DX433"/>
          <cell r="DY433"/>
          <cell r="DZ433"/>
          <cell r="EA433"/>
          <cell r="EB433"/>
          <cell r="EC433"/>
          <cell r="ED433"/>
          <cell r="EE433"/>
          <cell r="EF433"/>
          <cell r="EG433">
            <v>0</v>
          </cell>
          <cell r="EH433">
            <v>0</v>
          </cell>
          <cell r="EI433">
            <v>0</v>
          </cell>
          <cell r="EJ433">
            <v>0</v>
          </cell>
          <cell r="EK433">
            <v>0</v>
          </cell>
          <cell r="EL433">
            <v>0</v>
          </cell>
          <cell r="EM433">
            <v>0</v>
          </cell>
          <cell r="EN433">
            <v>0</v>
          </cell>
          <cell r="EO433">
            <v>0</v>
          </cell>
          <cell r="EP433">
            <v>0</v>
          </cell>
          <cell r="EQ433">
            <v>0</v>
          </cell>
          <cell r="ER433">
            <v>0</v>
          </cell>
          <cell r="ES433"/>
          <cell r="ET433"/>
          <cell r="EU433"/>
          <cell r="EV433"/>
          <cell r="EW433"/>
          <cell r="EX433"/>
          <cell r="EY433"/>
          <cell r="EZ433"/>
          <cell r="FA433"/>
          <cell r="FB433"/>
          <cell r="FC433"/>
          <cell r="FD433"/>
          <cell r="FE433">
            <v>0</v>
          </cell>
          <cell r="FF433">
            <v>0</v>
          </cell>
          <cell r="FG433">
            <v>0</v>
          </cell>
          <cell r="FH433">
            <v>0</v>
          </cell>
          <cell r="FI433">
            <v>0</v>
          </cell>
          <cell r="FJ433">
            <v>0</v>
          </cell>
          <cell r="FK433">
            <v>0</v>
          </cell>
          <cell r="FL433">
            <v>0</v>
          </cell>
          <cell r="FM433">
            <v>0</v>
          </cell>
          <cell r="FN433">
            <v>0</v>
          </cell>
          <cell r="FO433">
            <v>0</v>
          </cell>
          <cell r="FP433">
            <v>0</v>
          </cell>
          <cell r="FQ433"/>
          <cell r="FR433"/>
          <cell r="FS433"/>
          <cell r="FT433"/>
          <cell r="FU433"/>
          <cell r="FV433"/>
          <cell r="FW433"/>
          <cell r="FX433"/>
          <cell r="FY433"/>
          <cell r="FZ433"/>
          <cell r="GA433"/>
          <cell r="GB433"/>
          <cell r="GC433">
            <v>0</v>
          </cell>
          <cell r="GD433">
            <v>0</v>
          </cell>
          <cell r="GE433">
            <v>0</v>
          </cell>
          <cell r="GF433">
            <v>0</v>
          </cell>
          <cell r="GG433">
            <v>0</v>
          </cell>
          <cell r="GH433">
            <v>0</v>
          </cell>
          <cell r="GI433">
            <v>0</v>
          </cell>
          <cell r="GJ433">
            <v>0</v>
          </cell>
          <cell r="GK433">
            <v>0</v>
          </cell>
          <cell r="GL433">
            <v>0</v>
          </cell>
          <cell r="GM433">
            <v>0</v>
          </cell>
          <cell r="GN433">
            <v>0</v>
          </cell>
          <cell r="GO433"/>
          <cell r="GP433">
            <v>0</v>
          </cell>
          <cell r="GQ433">
            <v>2</v>
          </cell>
          <cell r="GR433">
            <v>6</v>
          </cell>
          <cell r="GS433"/>
          <cell r="GT433"/>
          <cell r="GU433"/>
          <cell r="GV433"/>
          <cell r="GW433"/>
          <cell r="GX433"/>
          <cell r="GY433"/>
          <cell r="GZ433"/>
          <cell r="HA433"/>
          <cell r="HB433"/>
          <cell r="HC433">
            <v>0</v>
          </cell>
          <cell r="HD433">
            <v>0</v>
          </cell>
          <cell r="HE433">
            <v>0</v>
          </cell>
          <cell r="HF433">
            <v>1</v>
          </cell>
          <cell r="HG433">
            <v>0</v>
          </cell>
          <cell r="HH433">
            <v>0</v>
          </cell>
          <cell r="HI433">
            <v>0</v>
          </cell>
          <cell r="HJ433"/>
          <cell r="HK433"/>
          <cell r="HL433"/>
          <cell r="HM433"/>
          <cell r="HN433"/>
          <cell r="HO433">
            <v>0</v>
          </cell>
          <cell r="HP433">
            <v>0</v>
          </cell>
          <cell r="HQ433">
            <v>0</v>
          </cell>
          <cell r="HR433">
            <v>0</v>
          </cell>
          <cell r="HS433">
            <v>0</v>
          </cell>
          <cell r="HT433"/>
          <cell r="HU433">
            <v>0</v>
          </cell>
          <cell r="HV433"/>
          <cell r="HW433">
            <v>0</v>
          </cell>
          <cell r="HX433"/>
          <cell r="HY433">
            <v>0</v>
          </cell>
          <cell r="HZ433">
            <v>0</v>
          </cell>
          <cell r="IA433">
            <v>554.22</v>
          </cell>
          <cell r="IB433">
            <v>536.33999999999992</v>
          </cell>
          <cell r="IC433">
            <v>46.185000000000002</v>
          </cell>
          <cell r="ID433">
            <v>53.633999999999993</v>
          </cell>
          <cell r="IE433">
            <v>52.666666666666664</v>
          </cell>
          <cell r="IF433">
            <v>8.3333333333333339</v>
          </cell>
          <cell r="IG433">
            <v>63.406666666666666</v>
          </cell>
          <cell r="IH433">
            <v>60.333333333333336</v>
          </cell>
          <cell r="II433">
            <v>22.24666666666667</v>
          </cell>
          <cell r="IJ433"/>
          <cell r="IK433"/>
          <cell r="IL433"/>
          <cell r="IM433">
            <v>81.646666666666661</v>
          </cell>
          <cell r="IN433">
            <v>1850</v>
          </cell>
        </row>
        <row r="434">
          <cell r="A434">
            <v>431</v>
          </cell>
          <cell r="B434" t="str">
            <v>Dausa</v>
          </cell>
          <cell r="C434" t="str">
            <v>RAJASTHAN</v>
          </cell>
          <cell r="D434" t="str">
            <v>North</v>
          </cell>
          <cell r="E434" t="str">
            <v>Swastik Tradevision Pvt. Ltd.</v>
          </cell>
          <cell r="F434"/>
          <cell r="G434"/>
          <cell r="H434">
            <v>0.5</v>
          </cell>
          <cell r="I434"/>
          <cell r="J434" t="str">
            <v>Medium</v>
          </cell>
          <cell r="K434"/>
          <cell r="L434"/>
          <cell r="M434" t="str">
            <v>Amit Kumar Sharma</v>
          </cell>
          <cell r="N434" t="str">
            <v>Ravi Kumar Kulmi</v>
          </cell>
          <cell r="O434">
            <v>7</v>
          </cell>
          <cell r="P434">
            <v>4500</v>
          </cell>
          <cell r="Q434">
            <v>1</v>
          </cell>
          <cell r="R434">
            <v>1</v>
          </cell>
          <cell r="S434">
            <v>0</v>
          </cell>
          <cell r="T434">
            <v>1</v>
          </cell>
          <cell r="U434">
            <v>0</v>
          </cell>
          <cell r="V434">
            <v>11</v>
          </cell>
          <cell r="W434">
            <v>0</v>
          </cell>
          <cell r="X434">
            <v>280</v>
          </cell>
          <cell r="Y434">
            <v>6.6764285714285707E-2</v>
          </cell>
          <cell r="Z434">
            <v>6.222222222222222E-2</v>
          </cell>
          <cell r="AA434">
            <v>4.1542222222222215E-3</v>
          </cell>
          <cell r="AB434">
            <v>43</v>
          </cell>
          <cell r="AC434">
            <v>48.35</v>
          </cell>
          <cell r="AD434">
            <v>6</v>
          </cell>
          <cell r="AE434">
            <v>0</v>
          </cell>
          <cell r="AF434">
            <v>20.14</v>
          </cell>
          <cell r="AG434">
            <v>20</v>
          </cell>
          <cell r="AH434">
            <v>20.02</v>
          </cell>
          <cell r="AI434">
            <v>0</v>
          </cell>
          <cell r="AJ434">
            <v>20.05</v>
          </cell>
          <cell r="AK434">
            <v>17.57</v>
          </cell>
          <cell r="AL434">
            <v>45.05</v>
          </cell>
          <cell r="AM434">
            <v>0</v>
          </cell>
          <cell r="AN434">
            <v>20</v>
          </cell>
          <cell r="AO434">
            <v>0</v>
          </cell>
          <cell r="AP434">
            <v>10.02</v>
          </cell>
          <cell r="AQ434">
            <v>30</v>
          </cell>
          <cell r="AR434">
            <v>0</v>
          </cell>
          <cell r="AS434">
            <v>25.99</v>
          </cell>
          <cell r="AT434">
            <v>0</v>
          </cell>
          <cell r="AU434">
            <v>61.09</v>
          </cell>
          <cell r="AV434">
            <v>39.840000000000003</v>
          </cell>
          <cell r="AW434">
            <v>0</v>
          </cell>
          <cell r="AX434"/>
          <cell r="AY434"/>
          <cell r="AZ434">
            <v>2</v>
          </cell>
          <cell r="BA434">
            <v>1</v>
          </cell>
          <cell r="BB434">
            <v>0</v>
          </cell>
          <cell r="BC434">
            <v>0</v>
          </cell>
          <cell r="BD434">
            <v>1</v>
          </cell>
          <cell r="BE434">
            <v>0</v>
          </cell>
          <cell r="BF434">
            <v>1</v>
          </cell>
          <cell r="BG434">
            <v>0</v>
          </cell>
          <cell r="BH434">
            <v>0</v>
          </cell>
          <cell r="BI434">
            <v>0</v>
          </cell>
          <cell r="BJ434">
            <v>0</v>
          </cell>
          <cell r="BK434">
            <v>0</v>
          </cell>
          <cell r="BL434">
            <v>0</v>
          </cell>
          <cell r="BM434">
            <v>0</v>
          </cell>
          <cell r="BN434">
            <v>0</v>
          </cell>
          <cell r="BO434">
            <v>0</v>
          </cell>
          <cell r="BP434">
            <v>0</v>
          </cell>
          <cell r="BQ434">
            <v>0</v>
          </cell>
          <cell r="BR434">
            <v>0</v>
          </cell>
          <cell r="BS434">
            <v>1</v>
          </cell>
          <cell r="BT434">
            <v>1</v>
          </cell>
          <cell r="BU434">
            <v>0</v>
          </cell>
          <cell r="BV434"/>
          <cell r="BW434"/>
          <cell r="BX434">
            <v>11</v>
          </cell>
          <cell r="BY434">
            <v>3</v>
          </cell>
          <cell r="BZ434">
            <v>3</v>
          </cell>
          <cell r="CA434">
            <v>1</v>
          </cell>
          <cell r="CB434">
            <v>0</v>
          </cell>
          <cell r="CC434">
            <v>1</v>
          </cell>
          <cell r="CD434">
            <v>1</v>
          </cell>
          <cell r="CE434">
            <v>1</v>
          </cell>
          <cell r="CF434">
            <v>0</v>
          </cell>
          <cell r="CG434">
            <v>1</v>
          </cell>
          <cell r="CH434">
            <v>1</v>
          </cell>
          <cell r="CI434">
            <v>2</v>
          </cell>
          <cell r="CJ434">
            <v>0</v>
          </cell>
          <cell r="CK434">
            <v>1</v>
          </cell>
          <cell r="CL434">
            <v>0</v>
          </cell>
          <cell r="CM434">
            <v>1</v>
          </cell>
          <cell r="CN434">
            <v>2</v>
          </cell>
          <cell r="CO434">
            <v>0</v>
          </cell>
          <cell r="CP434">
            <v>1</v>
          </cell>
          <cell r="CQ434">
            <v>0</v>
          </cell>
          <cell r="CR434">
            <v>2</v>
          </cell>
          <cell r="CS434">
            <v>2</v>
          </cell>
          <cell r="CT434">
            <v>0</v>
          </cell>
          <cell r="CU434"/>
          <cell r="CV434"/>
          <cell r="CW434"/>
          <cell r="CX434"/>
          <cell r="CY434"/>
          <cell r="CZ434"/>
          <cell r="DA434"/>
          <cell r="DB434"/>
          <cell r="DC434"/>
          <cell r="DD434"/>
          <cell r="DE434"/>
          <cell r="DF434"/>
          <cell r="DG434"/>
          <cell r="DH434">
            <v>3</v>
          </cell>
          <cell r="DI434">
            <v>2</v>
          </cell>
          <cell r="DJ434">
            <v>1</v>
          </cell>
          <cell r="DK434">
            <v>2</v>
          </cell>
          <cell r="DL434">
            <v>2</v>
          </cell>
          <cell r="DM434">
            <v>2</v>
          </cell>
          <cell r="DN434">
            <v>2</v>
          </cell>
          <cell r="DO434">
            <v>1</v>
          </cell>
          <cell r="DP434">
            <v>2</v>
          </cell>
          <cell r="DQ434">
            <v>3</v>
          </cell>
          <cell r="DR434">
            <v>3</v>
          </cell>
          <cell r="DS434"/>
          <cell r="DT434"/>
          <cell r="DU434"/>
          <cell r="DV434"/>
          <cell r="DW434"/>
          <cell r="DX434"/>
          <cell r="DY434"/>
          <cell r="DZ434"/>
          <cell r="EA434"/>
          <cell r="EB434"/>
          <cell r="EC434"/>
          <cell r="ED434"/>
          <cell r="EE434"/>
          <cell r="EF434"/>
          <cell r="EG434">
            <v>0</v>
          </cell>
          <cell r="EH434">
            <v>0</v>
          </cell>
          <cell r="EI434">
            <v>0</v>
          </cell>
          <cell r="EJ434">
            <v>0</v>
          </cell>
          <cell r="EK434">
            <v>0</v>
          </cell>
          <cell r="EL434">
            <v>0</v>
          </cell>
          <cell r="EM434">
            <v>0</v>
          </cell>
          <cell r="EN434">
            <v>0</v>
          </cell>
          <cell r="EO434">
            <v>0</v>
          </cell>
          <cell r="EP434">
            <v>0</v>
          </cell>
          <cell r="EQ434">
            <v>0</v>
          </cell>
          <cell r="ER434">
            <v>0</v>
          </cell>
          <cell r="ES434"/>
          <cell r="ET434"/>
          <cell r="EU434"/>
          <cell r="EV434"/>
          <cell r="EW434"/>
          <cell r="EX434"/>
          <cell r="EY434"/>
          <cell r="EZ434"/>
          <cell r="FA434"/>
          <cell r="FB434"/>
          <cell r="FC434"/>
          <cell r="FD434"/>
          <cell r="FE434">
            <v>0</v>
          </cell>
          <cell r="FF434">
            <v>0</v>
          </cell>
          <cell r="FG434">
            <v>0</v>
          </cell>
          <cell r="FH434">
            <v>0</v>
          </cell>
          <cell r="FI434">
            <v>0</v>
          </cell>
          <cell r="FJ434">
            <v>0</v>
          </cell>
          <cell r="FK434">
            <v>0</v>
          </cell>
          <cell r="FL434">
            <v>0</v>
          </cell>
          <cell r="FM434">
            <v>0</v>
          </cell>
          <cell r="FN434">
            <v>0</v>
          </cell>
          <cell r="FO434">
            <v>0</v>
          </cell>
          <cell r="FP434">
            <v>0</v>
          </cell>
          <cell r="FQ434"/>
          <cell r="FR434"/>
          <cell r="FS434"/>
          <cell r="FT434"/>
          <cell r="FU434"/>
          <cell r="FV434"/>
          <cell r="FW434"/>
          <cell r="FX434"/>
          <cell r="FY434"/>
          <cell r="FZ434"/>
          <cell r="GA434"/>
          <cell r="GB434"/>
          <cell r="GC434">
            <v>0</v>
          </cell>
          <cell r="GD434">
            <v>0</v>
          </cell>
          <cell r="GE434">
            <v>0</v>
          </cell>
          <cell r="GF434">
            <v>0</v>
          </cell>
          <cell r="GG434">
            <v>0</v>
          </cell>
          <cell r="GH434">
            <v>0</v>
          </cell>
          <cell r="GI434">
            <v>0</v>
          </cell>
          <cell r="GJ434">
            <v>0</v>
          </cell>
          <cell r="GK434">
            <v>0</v>
          </cell>
          <cell r="GL434">
            <v>0</v>
          </cell>
          <cell r="GM434">
            <v>0</v>
          </cell>
          <cell r="GN434">
            <v>0</v>
          </cell>
          <cell r="GO434"/>
          <cell r="GP434">
            <v>0</v>
          </cell>
          <cell r="GQ434">
            <v>0</v>
          </cell>
          <cell r="GR434">
            <v>1</v>
          </cell>
          <cell r="GS434"/>
          <cell r="GT434"/>
          <cell r="GU434"/>
          <cell r="GV434"/>
          <cell r="GW434"/>
          <cell r="GX434"/>
          <cell r="GY434"/>
          <cell r="GZ434"/>
          <cell r="HA434"/>
          <cell r="HB434"/>
          <cell r="HC434">
            <v>1</v>
          </cell>
          <cell r="HD434">
            <v>1</v>
          </cell>
          <cell r="HE434">
            <v>0</v>
          </cell>
          <cell r="HF434">
            <v>1</v>
          </cell>
          <cell r="HG434">
            <v>0</v>
          </cell>
          <cell r="HH434">
            <v>0</v>
          </cell>
          <cell r="HI434">
            <v>0</v>
          </cell>
          <cell r="HJ434"/>
          <cell r="HK434"/>
          <cell r="HL434"/>
          <cell r="HM434"/>
          <cell r="HN434"/>
          <cell r="HO434">
            <v>0</v>
          </cell>
          <cell r="HP434">
            <v>0</v>
          </cell>
          <cell r="HQ434">
            <v>0</v>
          </cell>
          <cell r="HR434">
            <v>0</v>
          </cell>
          <cell r="HS434">
            <v>0</v>
          </cell>
          <cell r="HT434"/>
          <cell r="HU434">
            <v>0</v>
          </cell>
          <cell r="HV434"/>
          <cell r="HW434">
            <v>0</v>
          </cell>
          <cell r="HX434"/>
          <cell r="HY434">
            <v>0</v>
          </cell>
          <cell r="HZ434">
            <v>0</v>
          </cell>
          <cell r="IA434">
            <v>240.18</v>
          </cell>
          <cell r="IB434">
            <v>186.94</v>
          </cell>
          <cell r="IC434">
            <v>20.015000000000001</v>
          </cell>
          <cell r="ID434">
            <v>18.693999999999999</v>
          </cell>
          <cell r="IE434">
            <v>32.449999999999996</v>
          </cell>
          <cell r="IF434">
            <v>13.38</v>
          </cell>
          <cell r="IG434">
            <v>13.356666666666667</v>
          </cell>
          <cell r="IH434">
            <v>20.873333333333331</v>
          </cell>
          <cell r="II434">
            <v>10.006666666666666</v>
          </cell>
          <cell r="IJ434"/>
          <cell r="IK434"/>
          <cell r="IL434"/>
          <cell r="IM434">
            <v>33.643333333333338</v>
          </cell>
          <cell r="IN434">
            <v>1850</v>
          </cell>
        </row>
        <row r="435">
          <cell r="A435">
            <v>432</v>
          </cell>
          <cell r="B435" t="str">
            <v>Bikaner</v>
          </cell>
          <cell r="C435" t="str">
            <v>RAJASTHAN</v>
          </cell>
          <cell r="D435" t="str">
            <v>North</v>
          </cell>
          <cell r="E435" t="str">
            <v>BD ISPAT AND ALLOYS</v>
          </cell>
          <cell r="F435"/>
          <cell r="G435"/>
          <cell r="H435">
            <v>0.5</v>
          </cell>
          <cell r="I435"/>
          <cell r="J435" t="str">
            <v>Medium</v>
          </cell>
          <cell r="K435"/>
          <cell r="L435">
            <v>1</v>
          </cell>
          <cell r="M435" t="str">
            <v>Amit Kumar Sharma</v>
          </cell>
          <cell r="N435"/>
          <cell r="O435">
            <v>7</v>
          </cell>
          <cell r="P435">
            <v>4500</v>
          </cell>
          <cell r="Q435">
            <v>0</v>
          </cell>
          <cell r="R435">
            <v>1</v>
          </cell>
          <cell r="S435">
            <v>2</v>
          </cell>
          <cell r="T435">
            <v>1</v>
          </cell>
          <cell r="U435">
            <v>0</v>
          </cell>
          <cell r="V435">
            <v>8</v>
          </cell>
          <cell r="W435">
            <v>0</v>
          </cell>
          <cell r="X435">
            <v>0</v>
          </cell>
          <cell r="Y435" t="str">
            <v/>
          </cell>
          <cell r="Z435">
            <v>0</v>
          </cell>
          <cell r="AA435" t="str">
            <v/>
          </cell>
          <cell r="AB435">
            <v>21</v>
          </cell>
          <cell r="AC435">
            <v>0</v>
          </cell>
          <cell r="AD435">
            <v>70</v>
          </cell>
          <cell r="AE435">
            <v>0</v>
          </cell>
          <cell r="AF435">
            <v>0</v>
          </cell>
          <cell r="AG435">
            <v>0</v>
          </cell>
          <cell r="AH435">
            <v>57.82</v>
          </cell>
          <cell r="AI435">
            <v>0</v>
          </cell>
          <cell r="AJ435">
            <v>0</v>
          </cell>
          <cell r="AK435">
            <v>0</v>
          </cell>
          <cell r="AL435">
            <v>0</v>
          </cell>
          <cell r="AM435">
            <v>20</v>
          </cell>
          <cell r="AN435">
            <v>0</v>
          </cell>
          <cell r="AO435">
            <v>20.12</v>
          </cell>
          <cell r="AP435">
            <v>0</v>
          </cell>
          <cell r="AQ435">
            <v>27.98</v>
          </cell>
          <cell r="AR435">
            <v>0</v>
          </cell>
          <cell r="AS435">
            <v>0</v>
          </cell>
          <cell r="AT435">
            <v>0</v>
          </cell>
          <cell r="AU435">
            <v>0</v>
          </cell>
          <cell r="AV435">
            <v>39.869999999999997</v>
          </cell>
          <cell r="AW435">
            <v>20</v>
          </cell>
          <cell r="AX435"/>
          <cell r="AY435"/>
          <cell r="AZ435">
            <v>0</v>
          </cell>
          <cell r="BA435">
            <v>0</v>
          </cell>
          <cell r="BB435">
            <v>1</v>
          </cell>
          <cell r="BC435">
            <v>0</v>
          </cell>
          <cell r="BD435">
            <v>0</v>
          </cell>
          <cell r="BE435">
            <v>0</v>
          </cell>
          <cell r="BF435">
            <v>3</v>
          </cell>
          <cell r="BG435">
            <v>0</v>
          </cell>
          <cell r="BH435">
            <v>0</v>
          </cell>
          <cell r="BI435">
            <v>0</v>
          </cell>
          <cell r="BJ435">
            <v>0</v>
          </cell>
          <cell r="BK435">
            <v>1</v>
          </cell>
          <cell r="BL435">
            <v>0</v>
          </cell>
          <cell r="BM435">
            <v>0</v>
          </cell>
          <cell r="BN435">
            <v>0</v>
          </cell>
          <cell r="BO435">
            <v>2</v>
          </cell>
          <cell r="BP435">
            <v>0</v>
          </cell>
          <cell r="BQ435">
            <v>0</v>
          </cell>
          <cell r="BR435">
            <v>0</v>
          </cell>
          <cell r="BS435">
            <v>0</v>
          </cell>
          <cell r="BT435">
            <v>0</v>
          </cell>
          <cell r="BU435">
            <v>0</v>
          </cell>
          <cell r="BV435"/>
          <cell r="BW435"/>
          <cell r="BX435">
            <v>8</v>
          </cell>
          <cell r="BY435">
            <v>1</v>
          </cell>
          <cell r="BZ435">
            <v>0</v>
          </cell>
          <cell r="CA435">
            <v>2</v>
          </cell>
          <cell r="CB435">
            <v>0</v>
          </cell>
          <cell r="CC435">
            <v>0</v>
          </cell>
          <cell r="CD435">
            <v>0</v>
          </cell>
          <cell r="CE435">
            <v>3</v>
          </cell>
          <cell r="CF435">
            <v>0</v>
          </cell>
          <cell r="CG435">
            <v>0</v>
          </cell>
          <cell r="CH435">
            <v>0</v>
          </cell>
          <cell r="CI435">
            <v>0</v>
          </cell>
          <cell r="CJ435">
            <v>1</v>
          </cell>
          <cell r="CK435">
            <v>0</v>
          </cell>
          <cell r="CL435">
            <v>1</v>
          </cell>
          <cell r="CM435">
            <v>0</v>
          </cell>
          <cell r="CN435">
            <v>2</v>
          </cell>
          <cell r="CO435">
            <v>0</v>
          </cell>
          <cell r="CP435">
            <v>0</v>
          </cell>
          <cell r="CQ435">
            <v>0</v>
          </cell>
          <cell r="CR435">
            <v>0</v>
          </cell>
          <cell r="CS435">
            <v>1</v>
          </cell>
          <cell r="CT435">
            <v>1</v>
          </cell>
          <cell r="CU435"/>
          <cell r="CV435"/>
          <cell r="CW435"/>
          <cell r="CX435"/>
          <cell r="CY435"/>
          <cell r="CZ435"/>
          <cell r="DA435"/>
          <cell r="DB435"/>
          <cell r="DC435"/>
          <cell r="DD435"/>
          <cell r="DE435"/>
          <cell r="DF435"/>
          <cell r="DG435"/>
          <cell r="DH435">
            <v>1</v>
          </cell>
          <cell r="DI435">
            <v>1</v>
          </cell>
          <cell r="DJ435">
            <v>1</v>
          </cell>
          <cell r="DK435">
            <v>1</v>
          </cell>
          <cell r="DL435">
            <v>3</v>
          </cell>
          <cell r="DM435">
            <v>2</v>
          </cell>
          <cell r="DN435">
            <v>2</v>
          </cell>
          <cell r="DO435">
            <v>0</v>
          </cell>
          <cell r="DP435">
            <v>0</v>
          </cell>
          <cell r="DQ435">
            <v>1</v>
          </cell>
          <cell r="DR435">
            <v>1</v>
          </cell>
          <cell r="DS435"/>
          <cell r="DT435"/>
          <cell r="DU435"/>
          <cell r="DV435"/>
          <cell r="DW435"/>
          <cell r="DX435"/>
          <cell r="DY435"/>
          <cell r="DZ435"/>
          <cell r="EA435"/>
          <cell r="EB435"/>
          <cell r="EC435"/>
          <cell r="ED435"/>
          <cell r="EE435"/>
          <cell r="EF435"/>
          <cell r="EG435">
            <v>0</v>
          </cell>
          <cell r="EH435">
            <v>0</v>
          </cell>
          <cell r="EI435">
            <v>0</v>
          </cell>
          <cell r="EJ435">
            <v>0</v>
          </cell>
          <cell r="EK435">
            <v>0</v>
          </cell>
          <cell r="EL435">
            <v>0</v>
          </cell>
          <cell r="EM435">
            <v>0</v>
          </cell>
          <cell r="EN435">
            <v>0</v>
          </cell>
          <cell r="EO435">
            <v>0</v>
          </cell>
          <cell r="EP435">
            <v>0</v>
          </cell>
          <cell r="EQ435">
            <v>0</v>
          </cell>
          <cell r="ER435">
            <v>0</v>
          </cell>
          <cell r="ES435"/>
          <cell r="ET435"/>
          <cell r="EU435"/>
          <cell r="EV435"/>
          <cell r="EW435"/>
          <cell r="EX435"/>
          <cell r="EY435"/>
          <cell r="EZ435"/>
          <cell r="FA435"/>
          <cell r="FB435"/>
          <cell r="FC435"/>
          <cell r="FD435"/>
          <cell r="FE435">
            <v>3</v>
          </cell>
          <cell r="FF435">
            <v>1</v>
          </cell>
          <cell r="FG435">
            <v>1</v>
          </cell>
          <cell r="FH435">
            <v>0</v>
          </cell>
          <cell r="FI435">
            <v>0</v>
          </cell>
          <cell r="FJ435">
            <v>0</v>
          </cell>
          <cell r="FK435">
            <v>0</v>
          </cell>
          <cell r="FL435">
            <v>0</v>
          </cell>
          <cell r="FM435">
            <v>0</v>
          </cell>
          <cell r="FN435">
            <v>0</v>
          </cell>
          <cell r="FO435">
            <v>0</v>
          </cell>
          <cell r="FP435">
            <v>0</v>
          </cell>
          <cell r="FQ435"/>
          <cell r="FR435"/>
          <cell r="FS435"/>
          <cell r="FT435"/>
          <cell r="FU435"/>
          <cell r="FV435"/>
          <cell r="FW435"/>
          <cell r="FX435"/>
          <cell r="FY435"/>
          <cell r="FZ435"/>
          <cell r="GA435"/>
          <cell r="GB435"/>
          <cell r="GC435">
            <v>3</v>
          </cell>
          <cell r="GD435">
            <v>3</v>
          </cell>
          <cell r="GE435">
            <v>1</v>
          </cell>
          <cell r="GF435">
            <v>0</v>
          </cell>
          <cell r="GG435">
            <v>0</v>
          </cell>
          <cell r="GH435">
            <v>0</v>
          </cell>
          <cell r="GI435">
            <v>0</v>
          </cell>
          <cell r="GJ435">
            <v>0</v>
          </cell>
          <cell r="GK435">
            <v>0</v>
          </cell>
          <cell r="GL435">
            <v>0</v>
          </cell>
          <cell r="GM435">
            <v>0</v>
          </cell>
          <cell r="GN435">
            <v>0</v>
          </cell>
          <cell r="GO435"/>
          <cell r="GP435">
            <v>0</v>
          </cell>
          <cell r="GQ435">
            <v>0</v>
          </cell>
          <cell r="GR435">
            <v>0</v>
          </cell>
          <cell r="GS435"/>
          <cell r="GT435"/>
          <cell r="GU435"/>
          <cell r="GV435"/>
          <cell r="GW435"/>
          <cell r="GX435"/>
          <cell r="GY435"/>
          <cell r="GZ435"/>
          <cell r="HA435"/>
          <cell r="HB435"/>
          <cell r="HC435">
            <v>1</v>
          </cell>
          <cell r="HD435">
            <v>0</v>
          </cell>
          <cell r="HE435">
            <v>0</v>
          </cell>
          <cell r="HF435">
            <v>0</v>
          </cell>
          <cell r="HG435">
            <v>0</v>
          </cell>
          <cell r="HH435">
            <v>0</v>
          </cell>
          <cell r="HI435">
            <v>0</v>
          </cell>
          <cell r="HJ435"/>
          <cell r="HK435"/>
          <cell r="HL435"/>
          <cell r="HM435"/>
          <cell r="HN435"/>
          <cell r="HO435">
            <v>0</v>
          </cell>
          <cell r="HP435">
            <v>0</v>
          </cell>
          <cell r="HQ435">
            <v>0</v>
          </cell>
          <cell r="HR435">
            <v>0</v>
          </cell>
          <cell r="HS435">
            <v>0</v>
          </cell>
          <cell r="HT435"/>
          <cell r="HU435">
            <v>0</v>
          </cell>
          <cell r="HV435"/>
          <cell r="HW435">
            <v>0</v>
          </cell>
          <cell r="HX435"/>
          <cell r="HY435">
            <v>0</v>
          </cell>
          <cell r="HZ435">
            <v>0</v>
          </cell>
          <cell r="IA435">
            <v>168.82</v>
          </cell>
          <cell r="IB435">
            <v>107.97</v>
          </cell>
          <cell r="IC435">
            <v>14.068333333333333</v>
          </cell>
          <cell r="ID435">
            <v>10.797000000000001</v>
          </cell>
          <cell r="IE435">
            <v>30.333333333333332</v>
          </cell>
          <cell r="IF435">
            <v>0</v>
          </cell>
          <cell r="IG435">
            <v>19.273333333333333</v>
          </cell>
          <cell r="IH435">
            <v>6.666666666666667</v>
          </cell>
          <cell r="II435">
            <v>6.706666666666667</v>
          </cell>
          <cell r="IJ435"/>
          <cell r="IK435"/>
          <cell r="IL435"/>
          <cell r="IM435">
            <v>19.956666666666667</v>
          </cell>
          <cell r="IN435">
            <v>1800</v>
          </cell>
        </row>
        <row r="436">
          <cell r="A436">
            <v>433</v>
          </cell>
          <cell r="B436" t="str">
            <v>Chittorgarh</v>
          </cell>
          <cell r="C436" t="str">
            <v>RAJASTHAN</v>
          </cell>
          <cell r="D436" t="str">
            <v>North</v>
          </cell>
          <cell r="E436" t="str">
            <v>J P ALLOYS</v>
          </cell>
          <cell r="F436"/>
          <cell r="G436"/>
          <cell r="H436">
            <v>0.5</v>
          </cell>
          <cell r="I436"/>
          <cell r="J436" t="str">
            <v>Medium</v>
          </cell>
          <cell r="K436"/>
          <cell r="L436"/>
          <cell r="M436" t="str">
            <v>Amit Kumar Sharma</v>
          </cell>
          <cell r="N436" t="str">
            <v>Pushpendra</v>
          </cell>
          <cell r="O436">
            <v>6</v>
          </cell>
          <cell r="P436">
            <v>4500</v>
          </cell>
          <cell r="Q436">
            <v>1</v>
          </cell>
          <cell r="R436">
            <v>0</v>
          </cell>
          <cell r="S436">
            <v>1</v>
          </cell>
          <cell r="T436">
            <v>1</v>
          </cell>
          <cell r="U436">
            <v>0</v>
          </cell>
          <cell r="V436">
            <v>3</v>
          </cell>
          <cell r="W436">
            <v>0</v>
          </cell>
          <cell r="X436">
            <v>700</v>
          </cell>
          <cell r="Y436">
            <v>0.10714142857142857</v>
          </cell>
          <cell r="Z436">
            <v>0.15555555555555556</v>
          </cell>
          <cell r="AA436">
            <v>1.6666444444444446E-2</v>
          </cell>
          <cell r="AB436">
            <v>0</v>
          </cell>
          <cell r="AC436">
            <v>37</v>
          </cell>
          <cell r="AD436">
            <v>0</v>
          </cell>
          <cell r="AE436">
            <v>0</v>
          </cell>
          <cell r="AF436">
            <v>39</v>
          </cell>
          <cell r="AG436">
            <v>0</v>
          </cell>
          <cell r="AH436">
            <v>0</v>
          </cell>
          <cell r="AI436">
            <v>0</v>
          </cell>
          <cell r="AJ436">
            <v>0</v>
          </cell>
          <cell r="AK436">
            <v>0</v>
          </cell>
          <cell r="AL436">
            <v>0</v>
          </cell>
          <cell r="AM436">
            <v>0</v>
          </cell>
          <cell r="AN436">
            <v>0</v>
          </cell>
          <cell r="AO436">
            <v>78</v>
          </cell>
          <cell r="AP436">
            <v>125</v>
          </cell>
          <cell r="AQ436">
            <v>100.60000000000001</v>
          </cell>
          <cell r="AR436">
            <v>29.87</v>
          </cell>
          <cell r="AS436">
            <v>0</v>
          </cell>
          <cell r="AT436">
            <v>0</v>
          </cell>
          <cell r="AU436">
            <v>141.01</v>
          </cell>
          <cell r="AV436">
            <v>209.51000000000002</v>
          </cell>
          <cell r="AW436">
            <v>66</v>
          </cell>
          <cell r="AX436"/>
          <cell r="AY436"/>
          <cell r="AZ436">
            <v>0</v>
          </cell>
          <cell r="BA436">
            <v>1</v>
          </cell>
          <cell r="BB436">
            <v>0</v>
          </cell>
          <cell r="BC436">
            <v>0</v>
          </cell>
          <cell r="BD436">
            <v>0</v>
          </cell>
          <cell r="BE436">
            <v>0</v>
          </cell>
          <cell r="BF436">
            <v>0</v>
          </cell>
          <cell r="BG436">
            <v>0</v>
          </cell>
          <cell r="BH436">
            <v>0</v>
          </cell>
          <cell r="BI436">
            <v>0</v>
          </cell>
          <cell r="BJ436">
            <v>0</v>
          </cell>
          <cell r="BK436">
            <v>0</v>
          </cell>
          <cell r="BL436">
            <v>0</v>
          </cell>
          <cell r="BM436">
            <v>1</v>
          </cell>
          <cell r="BN436">
            <v>0</v>
          </cell>
          <cell r="BO436">
            <v>0</v>
          </cell>
          <cell r="BP436">
            <v>0</v>
          </cell>
          <cell r="BQ436">
            <v>0</v>
          </cell>
          <cell r="BR436">
            <v>0</v>
          </cell>
          <cell r="BS436">
            <v>0</v>
          </cell>
          <cell r="BT436">
            <v>1</v>
          </cell>
          <cell r="BU436">
            <v>0</v>
          </cell>
          <cell r="BV436"/>
          <cell r="BW436"/>
          <cell r="BX436">
            <v>3</v>
          </cell>
          <cell r="BY436">
            <v>0</v>
          </cell>
          <cell r="BZ436">
            <v>1</v>
          </cell>
          <cell r="CA436">
            <v>0</v>
          </cell>
          <cell r="CB436">
            <v>0</v>
          </cell>
          <cell r="CC436">
            <v>1</v>
          </cell>
          <cell r="CD436">
            <v>0</v>
          </cell>
          <cell r="CE436">
            <v>0</v>
          </cell>
          <cell r="CF436">
            <v>0</v>
          </cell>
          <cell r="CG436">
            <v>0</v>
          </cell>
          <cell r="CH436">
            <v>0</v>
          </cell>
          <cell r="CI436">
            <v>0</v>
          </cell>
          <cell r="CJ436">
            <v>0</v>
          </cell>
          <cell r="CK436">
            <v>0</v>
          </cell>
          <cell r="CL436">
            <v>1</v>
          </cell>
          <cell r="CM436">
            <v>1</v>
          </cell>
          <cell r="CN436">
            <v>2</v>
          </cell>
          <cell r="CO436">
            <v>1</v>
          </cell>
          <cell r="CP436">
            <v>0</v>
          </cell>
          <cell r="CQ436">
            <v>0</v>
          </cell>
          <cell r="CR436">
            <v>2</v>
          </cell>
          <cell r="CS436">
            <v>3</v>
          </cell>
          <cell r="CT436">
            <v>2</v>
          </cell>
          <cell r="CU436"/>
          <cell r="CV436"/>
          <cell r="CW436"/>
          <cell r="CX436"/>
          <cell r="CY436"/>
          <cell r="CZ436"/>
          <cell r="DA436"/>
          <cell r="DB436"/>
          <cell r="DC436"/>
          <cell r="DD436"/>
          <cell r="DE436"/>
          <cell r="DF436"/>
          <cell r="DG436"/>
          <cell r="DH436">
            <v>0</v>
          </cell>
          <cell r="DI436">
            <v>0</v>
          </cell>
          <cell r="DJ436">
            <v>1</v>
          </cell>
          <cell r="DK436">
            <v>1</v>
          </cell>
          <cell r="DL436">
            <v>2</v>
          </cell>
          <cell r="DM436">
            <v>2</v>
          </cell>
          <cell r="DN436">
            <v>2</v>
          </cell>
          <cell r="DO436">
            <v>1</v>
          </cell>
          <cell r="DP436">
            <v>2</v>
          </cell>
          <cell r="DQ436">
            <v>3</v>
          </cell>
          <cell r="DR436">
            <v>3</v>
          </cell>
          <cell r="DS436"/>
          <cell r="DT436"/>
          <cell r="DU436"/>
          <cell r="DV436"/>
          <cell r="DW436"/>
          <cell r="DX436"/>
          <cell r="DY436"/>
          <cell r="DZ436"/>
          <cell r="EA436"/>
          <cell r="EB436"/>
          <cell r="EC436"/>
          <cell r="ED436"/>
          <cell r="EE436"/>
          <cell r="EF436"/>
          <cell r="EG436">
            <v>0</v>
          </cell>
          <cell r="EH436">
            <v>0</v>
          </cell>
          <cell r="EI436">
            <v>0</v>
          </cell>
          <cell r="EJ436">
            <v>0</v>
          </cell>
          <cell r="EK436">
            <v>0</v>
          </cell>
          <cell r="EL436">
            <v>0</v>
          </cell>
          <cell r="EM436">
            <v>0</v>
          </cell>
          <cell r="EN436">
            <v>0</v>
          </cell>
          <cell r="EO436">
            <v>0</v>
          </cell>
          <cell r="EP436">
            <v>0</v>
          </cell>
          <cell r="EQ436">
            <v>0</v>
          </cell>
          <cell r="ER436">
            <v>0</v>
          </cell>
          <cell r="ES436"/>
          <cell r="ET436"/>
          <cell r="EU436"/>
          <cell r="EV436"/>
          <cell r="EW436"/>
          <cell r="EX436"/>
          <cell r="EY436"/>
          <cell r="EZ436"/>
          <cell r="FA436"/>
          <cell r="FB436"/>
          <cell r="FC436"/>
          <cell r="FD436"/>
          <cell r="FE436">
            <v>0</v>
          </cell>
          <cell r="FF436">
            <v>0</v>
          </cell>
          <cell r="FG436">
            <v>0</v>
          </cell>
          <cell r="FH436">
            <v>0</v>
          </cell>
          <cell r="FI436">
            <v>0</v>
          </cell>
          <cell r="FJ436">
            <v>0</v>
          </cell>
          <cell r="FK436">
            <v>0</v>
          </cell>
          <cell r="FL436">
            <v>0</v>
          </cell>
          <cell r="FM436">
            <v>0</v>
          </cell>
          <cell r="FN436">
            <v>0</v>
          </cell>
          <cell r="FO436">
            <v>0</v>
          </cell>
          <cell r="FP436">
            <v>0</v>
          </cell>
          <cell r="FQ436"/>
          <cell r="FR436"/>
          <cell r="FS436"/>
          <cell r="FT436"/>
          <cell r="FU436"/>
          <cell r="FV436"/>
          <cell r="FW436"/>
          <cell r="FX436"/>
          <cell r="FY436"/>
          <cell r="FZ436"/>
          <cell r="GA436"/>
          <cell r="GB436"/>
          <cell r="GC436">
            <v>0</v>
          </cell>
          <cell r="GD436">
            <v>0</v>
          </cell>
          <cell r="GE436">
            <v>0</v>
          </cell>
          <cell r="GF436">
            <v>0</v>
          </cell>
          <cell r="GG436">
            <v>0</v>
          </cell>
          <cell r="GH436">
            <v>0</v>
          </cell>
          <cell r="GI436">
            <v>0</v>
          </cell>
          <cell r="GJ436">
            <v>0</v>
          </cell>
          <cell r="GK436">
            <v>0</v>
          </cell>
          <cell r="GL436">
            <v>0</v>
          </cell>
          <cell r="GM436">
            <v>0</v>
          </cell>
          <cell r="GN436">
            <v>0</v>
          </cell>
          <cell r="GO436"/>
          <cell r="GP436">
            <v>0</v>
          </cell>
          <cell r="GQ436">
            <v>1</v>
          </cell>
          <cell r="GR436">
            <v>0</v>
          </cell>
          <cell r="GS436"/>
          <cell r="GT436"/>
          <cell r="GU436"/>
          <cell r="GV436"/>
          <cell r="GW436"/>
          <cell r="GX436"/>
          <cell r="GY436"/>
          <cell r="GZ436"/>
          <cell r="HA436"/>
          <cell r="HB436"/>
          <cell r="HC436">
            <v>0</v>
          </cell>
          <cell r="HD436">
            <v>0</v>
          </cell>
          <cell r="HE436">
            <v>0</v>
          </cell>
          <cell r="HF436">
            <v>1</v>
          </cell>
          <cell r="HG436">
            <v>0</v>
          </cell>
          <cell r="HH436">
            <v>0</v>
          </cell>
          <cell r="HI436">
            <v>0</v>
          </cell>
          <cell r="HJ436"/>
          <cell r="HK436"/>
          <cell r="HL436"/>
          <cell r="HM436"/>
          <cell r="HN436"/>
          <cell r="HO436">
            <v>0</v>
          </cell>
          <cell r="HP436">
            <v>0</v>
          </cell>
          <cell r="HQ436">
            <v>0</v>
          </cell>
          <cell r="HR436">
            <v>0</v>
          </cell>
          <cell r="HS436">
            <v>0</v>
          </cell>
          <cell r="HT436"/>
          <cell r="HU436">
            <v>0</v>
          </cell>
          <cell r="HV436"/>
          <cell r="HW436">
            <v>0</v>
          </cell>
          <cell r="HX436"/>
          <cell r="HY436">
            <v>0</v>
          </cell>
          <cell r="HZ436">
            <v>0</v>
          </cell>
          <cell r="IA436">
            <v>76</v>
          </cell>
          <cell r="IB436">
            <v>749.99</v>
          </cell>
          <cell r="IC436">
            <v>6.333333333333333</v>
          </cell>
          <cell r="ID436">
            <v>74.998999999999995</v>
          </cell>
          <cell r="IE436">
            <v>12.333333333333334</v>
          </cell>
          <cell r="IF436">
            <v>13</v>
          </cell>
          <cell r="IG436">
            <v>0</v>
          </cell>
          <cell r="IH436">
            <v>0</v>
          </cell>
          <cell r="II436">
            <v>67.666666666666671</v>
          </cell>
          <cell r="IJ436"/>
          <cell r="IK436"/>
          <cell r="IL436"/>
          <cell r="IM436">
            <v>138.84</v>
          </cell>
          <cell r="IN436">
            <v>1600</v>
          </cell>
        </row>
        <row r="437">
          <cell r="A437">
            <v>434</v>
          </cell>
          <cell r="B437" t="str">
            <v>Karauli</v>
          </cell>
          <cell r="C437" t="str">
            <v>RAJASTHAN</v>
          </cell>
          <cell r="D437" t="str">
            <v>North</v>
          </cell>
          <cell r="E437" t="str">
            <v>Swastik Tradevision Pvt. Ltd.</v>
          </cell>
          <cell r="F437"/>
          <cell r="G437"/>
          <cell r="H437">
            <v>0.3</v>
          </cell>
          <cell r="I437"/>
          <cell r="J437" t="str">
            <v>Low</v>
          </cell>
          <cell r="K437"/>
          <cell r="L437"/>
          <cell r="M437" t="str">
            <v>Amit Kumar Sharma</v>
          </cell>
          <cell r="N437" t="str">
            <v>Ravi Kumar Kulmi</v>
          </cell>
          <cell r="O437">
            <v>0</v>
          </cell>
          <cell r="P437">
            <v>1600</v>
          </cell>
          <cell r="Q437">
            <v>0</v>
          </cell>
          <cell r="R437">
            <v>0</v>
          </cell>
          <cell r="S437">
            <v>0</v>
          </cell>
          <cell r="T437">
            <v>3</v>
          </cell>
          <cell r="U437">
            <v>0</v>
          </cell>
          <cell r="V437">
            <v>7</v>
          </cell>
          <cell r="W437">
            <v>0</v>
          </cell>
          <cell r="X437">
            <v>100</v>
          </cell>
          <cell r="Y437">
            <v>0.14379999999999998</v>
          </cell>
          <cell r="Z437">
            <v>6.25E-2</v>
          </cell>
          <cell r="AA437">
            <v>8.987499999999999E-3</v>
          </cell>
          <cell r="AB437">
            <v>0</v>
          </cell>
          <cell r="AC437">
            <v>14.09</v>
          </cell>
          <cell r="AD437">
            <v>0</v>
          </cell>
          <cell r="AE437">
            <v>18.02</v>
          </cell>
          <cell r="AF437">
            <v>0</v>
          </cell>
          <cell r="AG437">
            <v>0</v>
          </cell>
          <cell r="AH437">
            <v>20.13</v>
          </cell>
          <cell r="AI437">
            <v>20</v>
          </cell>
          <cell r="AJ437">
            <v>40.03</v>
          </cell>
          <cell r="AK437">
            <v>20.07</v>
          </cell>
          <cell r="AL437">
            <v>19.989999999999998</v>
          </cell>
          <cell r="AM437">
            <v>39.92</v>
          </cell>
          <cell r="AN437">
            <v>0</v>
          </cell>
          <cell r="AO437">
            <v>0</v>
          </cell>
          <cell r="AP437">
            <v>0</v>
          </cell>
          <cell r="AQ437">
            <v>28</v>
          </cell>
          <cell r="AR437">
            <v>0</v>
          </cell>
          <cell r="AS437">
            <v>20.059999999999999</v>
          </cell>
          <cell r="AT437">
            <v>17.989999999999998</v>
          </cell>
          <cell r="AU437">
            <v>17.96</v>
          </cell>
          <cell r="AV437">
            <v>41.79</v>
          </cell>
          <cell r="AW437">
            <v>18</v>
          </cell>
          <cell r="AX437"/>
          <cell r="AY437"/>
          <cell r="AZ437">
            <v>0</v>
          </cell>
          <cell r="BA437">
            <v>0</v>
          </cell>
          <cell r="BB437">
            <v>0</v>
          </cell>
          <cell r="BC437">
            <v>0</v>
          </cell>
          <cell r="BD437">
            <v>0</v>
          </cell>
          <cell r="BE437">
            <v>0</v>
          </cell>
          <cell r="BF437">
            <v>0</v>
          </cell>
          <cell r="BG437">
            <v>1</v>
          </cell>
          <cell r="BH437">
            <v>1</v>
          </cell>
          <cell r="BI437">
            <v>0</v>
          </cell>
          <cell r="BJ437">
            <v>0</v>
          </cell>
          <cell r="BK437">
            <v>0</v>
          </cell>
          <cell r="BL437">
            <v>0</v>
          </cell>
          <cell r="BM437">
            <v>0</v>
          </cell>
          <cell r="BN437">
            <v>0</v>
          </cell>
          <cell r="BO437">
            <v>1</v>
          </cell>
          <cell r="BP437">
            <v>0</v>
          </cell>
          <cell r="BQ437">
            <v>0</v>
          </cell>
          <cell r="BR437">
            <v>0</v>
          </cell>
          <cell r="BS437">
            <v>0</v>
          </cell>
          <cell r="BT437">
            <v>0</v>
          </cell>
          <cell r="BU437">
            <v>0</v>
          </cell>
          <cell r="BV437"/>
          <cell r="BW437"/>
          <cell r="BX437">
            <v>7</v>
          </cell>
          <cell r="BY437">
            <v>0</v>
          </cell>
          <cell r="BZ437">
            <v>1</v>
          </cell>
          <cell r="CA437">
            <v>0</v>
          </cell>
          <cell r="CB437">
            <v>1</v>
          </cell>
          <cell r="CC437">
            <v>0</v>
          </cell>
          <cell r="CD437">
            <v>0</v>
          </cell>
          <cell r="CE437">
            <v>1</v>
          </cell>
          <cell r="CF437">
            <v>1</v>
          </cell>
          <cell r="CG437">
            <v>2</v>
          </cell>
          <cell r="CH437">
            <v>1</v>
          </cell>
          <cell r="CI437">
            <v>1</v>
          </cell>
          <cell r="CJ437">
            <v>1</v>
          </cell>
          <cell r="CK437">
            <v>0</v>
          </cell>
          <cell r="CL437">
            <v>0</v>
          </cell>
          <cell r="CM437">
            <v>0</v>
          </cell>
          <cell r="CN437">
            <v>1</v>
          </cell>
          <cell r="CO437">
            <v>0</v>
          </cell>
          <cell r="CP437">
            <v>1</v>
          </cell>
          <cell r="CQ437">
            <v>1</v>
          </cell>
          <cell r="CR437">
            <v>1</v>
          </cell>
          <cell r="CS437">
            <v>1</v>
          </cell>
          <cell r="CT437">
            <v>1</v>
          </cell>
          <cell r="CU437"/>
          <cell r="CV437"/>
          <cell r="CW437"/>
          <cell r="CX437"/>
          <cell r="CY437"/>
          <cell r="CZ437"/>
          <cell r="DA437"/>
          <cell r="DB437"/>
          <cell r="DC437"/>
          <cell r="DD437"/>
          <cell r="DE437"/>
          <cell r="DF437"/>
          <cell r="DG437"/>
          <cell r="DH437">
            <v>1</v>
          </cell>
          <cell r="DI437">
            <v>1</v>
          </cell>
          <cell r="DJ437">
            <v>1</v>
          </cell>
          <cell r="DK437">
            <v>0</v>
          </cell>
          <cell r="DL437">
            <v>1</v>
          </cell>
          <cell r="DM437">
            <v>1</v>
          </cell>
          <cell r="DN437">
            <v>1</v>
          </cell>
          <cell r="DO437">
            <v>1</v>
          </cell>
          <cell r="DP437">
            <v>1</v>
          </cell>
          <cell r="DQ437">
            <v>1</v>
          </cell>
          <cell r="DR437">
            <v>1</v>
          </cell>
          <cell r="DS437"/>
          <cell r="DT437"/>
          <cell r="DU437"/>
          <cell r="DV437"/>
          <cell r="DW437"/>
          <cell r="DX437"/>
          <cell r="DY437"/>
          <cell r="DZ437"/>
          <cell r="EA437"/>
          <cell r="EB437"/>
          <cell r="EC437"/>
          <cell r="ED437"/>
          <cell r="EE437"/>
          <cell r="EF437"/>
          <cell r="EG437">
            <v>0</v>
          </cell>
          <cell r="EH437">
            <v>0</v>
          </cell>
          <cell r="EI437">
            <v>0</v>
          </cell>
          <cell r="EJ437">
            <v>0</v>
          </cell>
          <cell r="EK437">
            <v>0</v>
          </cell>
          <cell r="EL437">
            <v>0</v>
          </cell>
          <cell r="EM437">
            <v>0</v>
          </cell>
          <cell r="EN437">
            <v>0</v>
          </cell>
          <cell r="EO437">
            <v>0</v>
          </cell>
          <cell r="EP437">
            <v>0</v>
          </cell>
          <cell r="EQ437">
            <v>0</v>
          </cell>
          <cell r="ER437">
            <v>0</v>
          </cell>
          <cell r="ES437"/>
          <cell r="ET437"/>
          <cell r="EU437"/>
          <cell r="EV437"/>
          <cell r="EW437"/>
          <cell r="EX437"/>
          <cell r="EY437"/>
          <cell r="EZ437"/>
          <cell r="FA437"/>
          <cell r="FB437"/>
          <cell r="FC437"/>
          <cell r="FD437"/>
          <cell r="FE437">
            <v>1</v>
          </cell>
          <cell r="FF437">
            <v>1</v>
          </cell>
          <cell r="FG437">
            <v>1</v>
          </cell>
          <cell r="FH437">
            <v>0</v>
          </cell>
          <cell r="FI437">
            <v>0</v>
          </cell>
          <cell r="FJ437">
            <v>0</v>
          </cell>
          <cell r="FK437">
            <v>0</v>
          </cell>
          <cell r="FL437">
            <v>0</v>
          </cell>
          <cell r="FM437">
            <v>0</v>
          </cell>
          <cell r="FN437">
            <v>0</v>
          </cell>
          <cell r="FO437">
            <v>0</v>
          </cell>
          <cell r="FP437">
            <v>0</v>
          </cell>
          <cell r="FQ437"/>
          <cell r="FR437"/>
          <cell r="FS437"/>
          <cell r="FT437"/>
          <cell r="FU437"/>
          <cell r="FV437"/>
          <cell r="FW437"/>
          <cell r="FX437"/>
          <cell r="FY437"/>
          <cell r="FZ437"/>
          <cell r="GA437"/>
          <cell r="GB437"/>
          <cell r="GC437">
            <v>3</v>
          </cell>
          <cell r="GD437">
            <v>1</v>
          </cell>
          <cell r="GE437">
            <v>1</v>
          </cell>
          <cell r="GF437">
            <v>0</v>
          </cell>
          <cell r="GG437">
            <v>0</v>
          </cell>
          <cell r="GH437">
            <v>0</v>
          </cell>
          <cell r="GI437">
            <v>0</v>
          </cell>
          <cell r="GJ437">
            <v>0</v>
          </cell>
          <cell r="GK437">
            <v>0</v>
          </cell>
          <cell r="GL437">
            <v>0</v>
          </cell>
          <cell r="GM437">
            <v>0</v>
          </cell>
          <cell r="GN437">
            <v>0</v>
          </cell>
          <cell r="GO437"/>
          <cell r="GP437">
            <v>0</v>
          </cell>
          <cell r="GQ437">
            <v>0</v>
          </cell>
          <cell r="GR437">
            <v>0</v>
          </cell>
          <cell r="GS437"/>
          <cell r="GT437"/>
          <cell r="GU437"/>
          <cell r="GV437"/>
          <cell r="GW437"/>
          <cell r="GX437"/>
          <cell r="GY437"/>
          <cell r="GZ437"/>
          <cell r="HA437"/>
          <cell r="HB437"/>
          <cell r="HC437">
            <v>0</v>
          </cell>
          <cell r="HD437">
            <v>0</v>
          </cell>
          <cell r="HE437">
            <v>1</v>
          </cell>
          <cell r="HF437">
            <v>0</v>
          </cell>
          <cell r="HG437">
            <v>0</v>
          </cell>
          <cell r="HH437">
            <v>1</v>
          </cell>
          <cell r="HI437">
            <v>0</v>
          </cell>
          <cell r="HJ437"/>
          <cell r="HK437"/>
          <cell r="HL437"/>
          <cell r="HM437"/>
          <cell r="HN437"/>
          <cell r="HO437">
            <v>0</v>
          </cell>
          <cell r="HP437">
            <v>0</v>
          </cell>
          <cell r="HQ437">
            <v>0</v>
          </cell>
          <cell r="HR437">
            <v>0</v>
          </cell>
          <cell r="HS437">
            <v>0</v>
          </cell>
          <cell r="HT437"/>
          <cell r="HU437">
            <v>0</v>
          </cell>
          <cell r="HV437"/>
          <cell r="HW437">
            <v>0</v>
          </cell>
          <cell r="HX437"/>
          <cell r="HY437">
            <v>0</v>
          </cell>
          <cell r="HZ437">
            <v>0</v>
          </cell>
          <cell r="IA437">
            <v>192.25</v>
          </cell>
          <cell r="IB437">
            <v>143.79999999999998</v>
          </cell>
          <cell r="IC437">
            <v>16.020833333333332</v>
          </cell>
          <cell r="ID437">
            <v>14.379999999999999</v>
          </cell>
          <cell r="IE437">
            <v>4.6966666666666663</v>
          </cell>
          <cell r="IF437">
            <v>6.0066666666666668</v>
          </cell>
          <cell r="IG437">
            <v>26.72</v>
          </cell>
          <cell r="IH437">
            <v>26.66</v>
          </cell>
          <cell r="II437">
            <v>0</v>
          </cell>
          <cell r="IJ437"/>
          <cell r="IK437"/>
          <cell r="IL437"/>
          <cell r="IM437">
            <v>25.916666666666668</v>
          </cell>
          <cell r="IN437">
            <v>400</v>
          </cell>
        </row>
        <row r="438">
          <cell r="A438">
            <v>435</v>
          </cell>
          <cell r="B438" t="str">
            <v>Gautam Buddha Nagar</v>
          </cell>
          <cell r="C438" t="str">
            <v>UTTAR PRADESH</v>
          </cell>
          <cell r="D438" t="str">
            <v>North</v>
          </cell>
          <cell r="E438" t="str">
            <v>SHASHI STEELS CORPORATION</v>
          </cell>
          <cell r="F438"/>
          <cell r="G438"/>
          <cell r="H438">
            <v>1</v>
          </cell>
          <cell r="I438"/>
          <cell r="J438" t="str">
            <v>Very High</v>
          </cell>
          <cell r="K438">
            <v>2</v>
          </cell>
          <cell r="L438"/>
          <cell r="M438" t="str">
            <v>Dinesh Mohan</v>
          </cell>
          <cell r="N438" t="str">
            <v>Abhijeet Biswas</v>
          </cell>
          <cell r="O438">
            <v>2</v>
          </cell>
          <cell r="P438">
            <v>12000</v>
          </cell>
          <cell r="Q438">
            <v>0</v>
          </cell>
          <cell r="R438">
            <v>0</v>
          </cell>
          <cell r="S438">
            <v>1</v>
          </cell>
          <cell r="T438">
            <v>3</v>
          </cell>
          <cell r="U438">
            <v>0</v>
          </cell>
          <cell r="V438">
            <v>34</v>
          </cell>
          <cell r="W438">
            <v>0</v>
          </cell>
          <cell r="X438">
            <v>1570</v>
          </cell>
          <cell r="Y438">
            <v>0.17747133757961783</v>
          </cell>
          <cell r="Z438">
            <v>0.13083333333333333</v>
          </cell>
          <cell r="AA438">
            <v>2.3219166666666666E-2</v>
          </cell>
          <cell r="AB438">
            <v>76</v>
          </cell>
          <cell r="AC438">
            <v>37.04</v>
          </cell>
          <cell r="AD438">
            <v>235</v>
          </cell>
          <cell r="AE438">
            <v>19.14</v>
          </cell>
          <cell r="AF438">
            <v>197.935</v>
          </cell>
          <cell r="AG438">
            <v>50.6</v>
          </cell>
          <cell r="AH438">
            <v>8</v>
          </cell>
          <cell r="AI438">
            <v>7</v>
          </cell>
          <cell r="AJ438">
            <v>0</v>
          </cell>
          <cell r="AK438">
            <v>275.12</v>
          </cell>
          <cell r="AL438">
            <v>313</v>
          </cell>
          <cell r="AM438">
            <v>566</v>
          </cell>
          <cell r="AN438">
            <v>789</v>
          </cell>
          <cell r="AO438">
            <v>346</v>
          </cell>
          <cell r="AP438">
            <v>194.47000000000003</v>
          </cell>
          <cell r="AQ438">
            <v>430.57</v>
          </cell>
          <cell r="AR438">
            <v>186.09</v>
          </cell>
          <cell r="AS438">
            <v>308.5</v>
          </cell>
          <cell r="AT438">
            <v>111.75000000000001</v>
          </cell>
          <cell r="AU438">
            <v>267.91999999999996</v>
          </cell>
          <cell r="AV438">
            <v>30</v>
          </cell>
          <cell r="AW438">
            <v>122</v>
          </cell>
          <cell r="AX438"/>
          <cell r="AY438"/>
          <cell r="AZ438">
            <v>3</v>
          </cell>
          <cell r="BA438">
            <v>0</v>
          </cell>
          <cell r="BB438">
            <v>1</v>
          </cell>
          <cell r="BC438">
            <v>0</v>
          </cell>
          <cell r="BD438">
            <v>3</v>
          </cell>
          <cell r="BE438">
            <v>1</v>
          </cell>
          <cell r="BF438">
            <v>0</v>
          </cell>
          <cell r="BG438">
            <v>0</v>
          </cell>
          <cell r="BH438">
            <v>0</v>
          </cell>
          <cell r="BI438">
            <v>1</v>
          </cell>
          <cell r="BJ438">
            <v>3</v>
          </cell>
          <cell r="BK438">
            <v>3</v>
          </cell>
          <cell r="BL438">
            <v>3</v>
          </cell>
          <cell r="BM438">
            <v>2</v>
          </cell>
          <cell r="BN438">
            <v>1</v>
          </cell>
          <cell r="BO438">
            <v>2</v>
          </cell>
          <cell r="BP438">
            <v>2</v>
          </cell>
          <cell r="BQ438">
            <v>2</v>
          </cell>
          <cell r="BR438">
            <v>2</v>
          </cell>
          <cell r="BS438">
            <v>0</v>
          </cell>
          <cell r="BT438">
            <v>0</v>
          </cell>
          <cell r="BU438">
            <v>2</v>
          </cell>
          <cell r="BV438"/>
          <cell r="BW438"/>
          <cell r="BX438">
            <v>34</v>
          </cell>
          <cell r="BY438">
            <v>4</v>
          </cell>
          <cell r="BZ438">
            <v>2</v>
          </cell>
          <cell r="CA438">
            <v>1</v>
          </cell>
          <cell r="CB438">
            <v>4</v>
          </cell>
          <cell r="CC438">
            <v>4</v>
          </cell>
          <cell r="CD438">
            <v>1</v>
          </cell>
          <cell r="CE438">
            <v>1</v>
          </cell>
          <cell r="CF438">
            <v>1</v>
          </cell>
          <cell r="CG438">
            <v>0</v>
          </cell>
          <cell r="CH438">
            <v>2</v>
          </cell>
          <cell r="CI438">
            <v>4</v>
          </cell>
          <cell r="CJ438">
            <v>5</v>
          </cell>
          <cell r="CK438">
            <v>7</v>
          </cell>
          <cell r="CL438">
            <v>7</v>
          </cell>
          <cell r="CM438">
            <v>4</v>
          </cell>
          <cell r="CN438">
            <v>6</v>
          </cell>
          <cell r="CO438">
            <v>5</v>
          </cell>
          <cell r="CP438">
            <v>6</v>
          </cell>
          <cell r="CQ438">
            <v>7</v>
          </cell>
          <cell r="CR438">
            <v>9</v>
          </cell>
          <cell r="CS438">
            <v>4</v>
          </cell>
          <cell r="CT438">
            <v>5</v>
          </cell>
          <cell r="CU438"/>
          <cell r="CV438"/>
          <cell r="CW438"/>
          <cell r="CX438"/>
          <cell r="CY438"/>
          <cell r="CZ438"/>
          <cell r="DA438"/>
          <cell r="DB438"/>
          <cell r="DC438"/>
          <cell r="DD438"/>
          <cell r="DE438"/>
          <cell r="DF438"/>
          <cell r="DG438"/>
          <cell r="DH438">
            <v>8</v>
          </cell>
          <cell r="DI438">
            <v>13</v>
          </cell>
          <cell r="DJ438">
            <v>15</v>
          </cell>
          <cell r="DK438">
            <v>12</v>
          </cell>
          <cell r="DL438">
            <v>10</v>
          </cell>
          <cell r="DM438">
            <v>9</v>
          </cell>
          <cell r="DN438">
            <v>11</v>
          </cell>
          <cell r="DO438">
            <v>14</v>
          </cell>
          <cell r="DP438">
            <v>13</v>
          </cell>
          <cell r="DQ438">
            <v>12</v>
          </cell>
          <cell r="DR438">
            <v>12</v>
          </cell>
          <cell r="DS438"/>
          <cell r="DT438"/>
          <cell r="DU438"/>
          <cell r="DV438"/>
          <cell r="DW438"/>
          <cell r="DX438"/>
          <cell r="DY438"/>
          <cell r="DZ438"/>
          <cell r="EA438"/>
          <cell r="EB438"/>
          <cell r="EC438"/>
          <cell r="ED438"/>
          <cell r="EE438"/>
          <cell r="EF438"/>
          <cell r="EG438">
            <v>0</v>
          </cell>
          <cell r="EH438">
            <v>0</v>
          </cell>
          <cell r="EI438">
            <v>0</v>
          </cell>
          <cell r="EJ438">
            <v>0</v>
          </cell>
          <cell r="EK438">
            <v>0</v>
          </cell>
          <cell r="EL438">
            <v>0</v>
          </cell>
          <cell r="EM438">
            <v>0</v>
          </cell>
          <cell r="EN438">
            <v>0</v>
          </cell>
          <cell r="EO438">
            <v>0</v>
          </cell>
          <cell r="EP438">
            <v>0</v>
          </cell>
          <cell r="EQ438">
            <v>0</v>
          </cell>
          <cell r="ER438">
            <v>0</v>
          </cell>
          <cell r="ES438"/>
          <cell r="ET438"/>
          <cell r="EU438"/>
          <cell r="EV438"/>
          <cell r="EW438"/>
          <cell r="EX438"/>
          <cell r="EY438"/>
          <cell r="EZ438"/>
          <cell r="FA438"/>
          <cell r="FB438"/>
          <cell r="FC438"/>
          <cell r="FD438"/>
          <cell r="FE438">
            <v>0</v>
          </cell>
          <cell r="FF438">
            <v>0</v>
          </cell>
          <cell r="FG438">
            <v>0</v>
          </cell>
          <cell r="FH438">
            <v>0</v>
          </cell>
          <cell r="FI438">
            <v>0</v>
          </cell>
          <cell r="FJ438">
            <v>0</v>
          </cell>
          <cell r="FK438">
            <v>0</v>
          </cell>
          <cell r="FL438">
            <v>0</v>
          </cell>
          <cell r="FM438">
            <v>0</v>
          </cell>
          <cell r="FN438">
            <v>0</v>
          </cell>
          <cell r="FO438">
            <v>0</v>
          </cell>
          <cell r="FP438">
            <v>0</v>
          </cell>
          <cell r="FQ438"/>
          <cell r="FR438"/>
          <cell r="FS438"/>
          <cell r="FT438"/>
          <cell r="FU438"/>
          <cell r="FV438"/>
          <cell r="FW438"/>
          <cell r="FX438"/>
          <cell r="FY438"/>
          <cell r="FZ438"/>
          <cell r="GA438"/>
          <cell r="GB438"/>
          <cell r="GC438">
            <v>0</v>
          </cell>
          <cell r="GD438">
            <v>0</v>
          </cell>
          <cell r="GE438">
            <v>0</v>
          </cell>
          <cell r="GF438">
            <v>0</v>
          </cell>
          <cell r="GG438">
            <v>0</v>
          </cell>
          <cell r="GH438">
            <v>0</v>
          </cell>
          <cell r="GI438">
            <v>0</v>
          </cell>
          <cell r="GJ438">
            <v>0</v>
          </cell>
          <cell r="GK438">
            <v>0</v>
          </cell>
          <cell r="GL438">
            <v>0</v>
          </cell>
          <cell r="GM438">
            <v>0</v>
          </cell>
          <cell r="GN438">
            <v>0</v>
          </cell>
          <cell r="GO438"/>
          <cell r="GP438">
            <v>0</v>
          </cell>
          <cell r="GQ438">
            <v>4</v>
          </cell>
          <cell r="GR438">
            <v>3</v>
          </cell>
          <cell r="GS438"/>
          <cell r="GT438"/>
          <cell r="GU438"/>
          <cell r="GV438"/>
          <cell r="GW438"/>
          <cell r="GX438"/>
          <cell r="GY438"/>
          <cell r="GZ438"/>
          <cell r="HA438"/>
          <cell r="HB438"/>
          <cell r="HC438">
            <v>3</v>
          </cell>
          <cell r="HD438">
            <v>2</v>
          </cell>
          <cell r="HE438">
            <v>3</v>
          </cell>
          <cell r="HF438">
            <v>4</v>
          </cell>
          <cell r="HG438">
            <v>4</v>
          </cell>
          <cell r="HH438">
            <v>5</v>
          </cell>
          <cell r="HI438">
            <v>1</v>
          </cell>
          <cell r="HJ438"/>
          <cell r="HK438"/>
          <cell r="HL438"/>
          <cell r="HM438"/>
          <cell r="HN438"/>
          <cell r="HO438">
            <v>0</v>
          </cell>
          <cell r="HP438">
            <v>0</v>
          </cell>
          <cell r="HQ438">
            <v>0</v>
          </cell>
          <cell r="HR438">
            <v>0</v>
          </cell>
          <cell r="HS438">
            <v>5402</v>
          </cell>
          <cell r="HT438"/>
          <cell r="HU438">
            <v>0</v>
          </cell>
          <cell r="HV438"/>
          <cell r="HW438">
            <v>0</v>
          </cell>
          <cell r="HX438"/>
          <cell r="HY438">
            <v>0</v>
          </cell>
          <cell r="HZ438">
            <v>38343.799999999996</v>
          </cell>
          <cell r="IA438">
            <v>1784.835</v>
          </cell>
          <cell r="IB438">
            <v>2786.3</v>
          </cell>
          <cell r="IC438">
            <v>148.73625000000001</v>
          </cell>
          <cell r="ID438">
            <v>278.63</v>
          </cell>
          <cell r="IE438">
            <v>116.01333333333332</v>
          </cell>
          <cell r="IF438">
            <v>89.225000000000009</v>
          </cell>
          <cell r="IG438">
            <v>5</v>
          </cell>
          <cell r="IH438">
            <v>384.70666666666665</v>
          </cell>
          <cell r="II438">
            <v>443.15666666666669</v>
          </cell>
          <cell r="IJ438"/>
          <cell r="IK438"/>
          <cell r="IL438"/>
          <cell r="IM438">
            <v>139.97333333333333</v>
          </cell>
          <cell r="IN438">
            <v>800</v>
          </cell>
        </row>
        <row r="439">
          <cell r="A439">
            <v>436</v>
          </cell>
          <cell r="B439" t="str">
            <v>Gautam Buddha Nagar</v>
          </cell>
          <cell r="C439" t="str">
            <v>UTTAR PRADESH</v>
          </cell>
          <cell r="D439" t="str">
            <v>North</v>
          </cell>
          <cell r="E439" t="str">
            <v>OPTRIX INFRA LLP</v>
          </cell>
          <cell r="F439"/>
          <cell r="G439"/>
          <cell r="H439">
            <v>1</v>
          </cell>
          <cell r="I439"/>
          <cell r="J439" t="str">
            <v>Very High</v>
          </cell>
          <cell r="K439"/>
          <cell r="L439"/>
          <cell r="M439" t="str">
            <v>Dinesh Mohan</v>
          </cell>
          <cell r="N439" t="str">
            <v>Abhijeet Biswas</v>
          </cell>
          <cell r="O439">
            <v>4</v>
          </cell>
          <cell r="P439">
            <v>12000</v>
          </cell>
          <cell r="Q439">
            <v>0</v>
          </cell>
          <cell r="R439">
            <v>0</v>
          </cell>
          <cell r="S439">
            <v>2</v>
          </cell>
          <cell r="T439">
            <v>1</v>
          </cell>
          <cell r="U439">
            <v>0</v>
          </cell>
          <cell r="V439">
            <v>11</v>
          </cell>
          <cell r="W439">
            <v>0</v>
          </cell>
          <cell r="X439">
            <v>950</v>
          </cell>
          <cell r="Y439">
            <v>0.24775000000000003</v>
          </cell>
          <cell r="Z439">
            <v>7.9166666666666663E-2</v>
          </cell>
          <cell r="AA439">
            <v>1.9613541666666668E-2</v>
          </cell>
          <cell r="AB439">
            <v>0</v>
          </cell>
          <cell r="AC439">
            <v>0</v>
          </cell>
          <cell r="AD439">
            <v>0</v>
          </cell>
          <cell r="AE439">
            <v>0</v>
          </cell>
          <cell r="AF439">
            <v>0</v>
          </cell>
          <cell r="AG439">
            <v>0</v>
          </cell>
          <cell r="AH439">
            <v>0</v>
          </cell>
          <cell r="AI439">
            <v>0</v>
          </cell>
          <cell r="AJ439">
            <v>51.24</v>
          </cell>
          <cell r="AK439">
            <v>241.62</v>
          </cell>
          <cell r="AL439">
            <v>0</v>
          </cell>
          <cell r="AM439">
            <v>538</v>
          </cell>
          <cell r="AN439">
            <v>97</v>
          </cell>
          <cell r="AO439">
            <v>281</v>
          </cell>
          <cell r="AP439">
            <v>187.30500000000001</v>
          </cell>
          <cell r="AQ439">
            <v>430.69999999999993</v>
          </cell>
          <cell r="AR439">
            <v>77.8</v>
          </cell>
          <cell r="AS439">
            <v>124.06</v>
          </cell>
          <cell r="AT439">
            <v>161.57</v>
          </cell>
          <cell r="AU439">
            <v>311.52999999999997</v>
          </cell>
          <cell r="AV439">
            <v>251.66000000000003</v>
          </cell>
          <cell r="AW439">
            <v>431</v>
          </cell>
          <cell r="AX439"/>
          <cell r="AY439"/>
          <cell r="AZ439">
            <v>0</v>
          </cell>
          <cell r="BA439">
            <v>0</v>
          </cell>
          <cell r="BB439">
            <v>0</v>
          </cell>
          <cell r="BC439">
            <v>0</v>
          </cell>
          <cell r="BD439">
            <v>0</v>
          </cell>
          <cell r="BE439">
            <v>0</v>
          </cell>
          <cell r="BF439">
            <v>0</v>
          </cell>
          <cell r="BG439">
            <v>0</v>
          </cell>
          <cell r="BH439">
            <v>1</v>
          </cell>
          <cell r="BI439">
            <v>2</v>
          </cell>
          <cell r="BJ439">
            <v>0</v>
          </cell>
          <cell r="BK439">
            <v>3</v>
          </cell>
          <cell r="BL439">
            <v>2</v>
          </cell>
          <cell r="BM439">
            <v>0</v>
          </cell>
          <cell r="BN439">
            <v>0</v>
          </cell>
          <cell r="BO439">
            <v>2</v>
          </cell>
          <cell r="BP439">
            <v>0</v>
          </cell>
          <cell r="BQ439">
            <v>0</v>
          </cell>
          <cell r="BR439">
            <v>0</v>
          </cell>
          <cell r="BS439">
            <v>1</v>
          </cell>
          <cell r="BT439">
            <v>0</v>
          </cell>
          <cell r="BU439">
            <v>0</v>
          </cell>
          <cell r="BV439"/>
          <cell r="BW439"/>
          <cell r="BX439">
            <v>11</v>
          </cell>
          <cell r="BY439">
            <v>0</v>
          </cell>
          <cell r="BZ439">
            <v>0</v>
          </cell>
          <cell r="CA439">
            <v>0</v>
          </cell>
          <cell r="CB439">
            <v>0</v>
          </cell>
          <cell r="CC439">
            <v>0</v>
          </cell>
          <cell r="CD439">
            <v>0</v>
          </cell>
          <cell r="CE439">
            <v>0</v>
          </cell>
          <cell r="CF439">
            <v>0</v>
          </cell>
          <cell r="CG439">
            <v>1</v>
          </cell>
          <cell r="CH439">
            <v>3</v>
          </cell>
          <cell r="CI439">
            <v>0</v>
          </cell>
          <cell r="CJ439">
            <v>4</v>
          </cell>
          <cell r="CK439">
            <v>3</v>
          </cell>
          <cell r="CL439">
            <v>3</v>
          </cell>
          <cell r="CM439">
            <v>2</v>
          </cell>
          <cell r="CN439">
            <v>3</v>
          </cell>
          <cell r="CO439">
            <v>3</v>
          </cell>
          <cell r="CP439">
            <v>2</v>
          </cell>
          <cell r="CQ439">
            <v>3</v>
          </cell>
          <cell r="CR439">
            <v>4</v>
          </cell>
          <cell r="CS439">
            <v>4</v>
          </cell>
          <cell r="CT439">
            <v>5</v>
          </cell>
          <cell r="CU439"/>
          <cell r="CV439"/>
          <cell r="CW439"/>
          <cell r="CX439"/>
          <cell r="CY439"/>
          <cell r="CZ439"/>
          <cell r="DA439"/>
          <cell r="DB439"/>
          <cell r="DC439"/>
          <cell r="DD439"/>
          <cell r="DE439"/>
          <cell r="DF439"/>
          <cell r="DG439"/>
          <cell r="DH439">
            <v>6</v>
          </cell>
          <cell r="DI439">
            <v>6</v>
          </cell>
          <cell r="DJ439">
            <v>7</v>
          </cell>
          <cell r="DK439">
            <v>4</v>
          </cell>
          <cell r="DL439">
            <v>5</v>
          </cell>
          <cell r="DM439">
            <v>4</v>
          </cell>
          <cell r="DN439">
            <v>3</v>
          </cell>
          <cell r="DO439">
            <v>3</v>
          </cell>
          <cell r="DP439">
            <v>4</v>
          </cell>
          <cell r="DQ439">
            <v>5</v>
          </cell>
          <cell r="DR439">
            <v>5</v>
          </cell>
          <cell r="DS439"/>
          <cell r="DT439"/>
          <cell r="DU439"/>
          <cell r="DV439"/>
          <cell r="DW439"/>
          <cell r="DX439"/>
          <cell r="DY439"/>
          <cell r="DZ439"/>
          <cell r="EA439"/>
          <cell r="EB439"/>
          <cell r="EC439"/>
          <cell r="ED439"/>
          <cell r="EE439"/>
          <cell r="EF439"/>
          <cell r="EG439">
            <v>0</v>
          </cell>
          <cell r="EH439">
            <v>0</v>
          </cell>
          <cell r="EI439">
            <v>0</v>
          </cell>
          <cell r="EJ439">
            <v>0</v>
          </cell>
          <cell r="EK439">
            <v>0</v>
          </cell>
          <cell r="EL439">
            <v>0</v>
          </cell>
          <cell r="EM439">
            <v>0</v>
          </cell>
          <cell r="EN439">
            <v>0</v>
          </cell>
          <cell r="EO439">
            <v>0</v>
          </cell>
          <cell r="EP439">
            <v>0</v>
          </cell>
          <cell r="EQ439">
            <v>0</v>
          </cell>
          <cell r="ER439">
            <v>0</v>
          </cell>
          <cell r="ES439"/>
          <cell r="ET439"/>
          <cell r="EU439"/>
          <cell r="EV439"/>
          <cell r="EW439"/>
          <cell r="EX439"/>
          <cell r="EY439"/>
          <cell r="EZ439"/>
          <cell r="FA439"/>
          <cell r="FB439"/>
          <cell r="FC439"/>
          <cell r="FD439"/>
          <cell r="FE439">
            <v>0</v>
          </cell>
          <cell r="FF439">
            <v>0</v>
          </cell>
          <cell r="FG439">
            <v>0</v>
          </cell>
          <cell r="FH439">
            <v>0</v>
          </cell>
          <cell r="FI439">
            <v>0</v>
          </cell>
          <cell r="FJ439">
            <v>0</v>
          </cell>
          <cell r="FK439">
            <v>0</v>
          </cell>
          <cell r="FL439">
            <v>0</v>
          </cell>
          <cell r="FM439">
            <v>0</v>
          </cell>
          <cell r="FN439">
            <v>0</v>
          </cell>
          <cell r="FO439">
            <v>0</v>
          </cell>
          <cell r="FP439">
            <v>0</v>
          </cell>
          <cell r="FQ439"/>
          <cell r="FR439"/>
          <cell r="FS439"/>
          <cell r="FT439"/>
          <cell r="FU439"/>
          <cell r="FV439"/>
          <cell r="FW439"/>
          <cell r="FX439"/>
          <cell r="FY439"/>
          <cell r="FZ439"/>
          <cell r="GA439"/>
          <cell r="GB439"/>
          <cell r="GC439">
            <v>0</v>
          </cell>
          <cell r="GD439">
            <v>0</v>
          </cell>
          <cell r="GE439">
            <v>0</v>
          </cell>
          <cell r="GF439">
            <v>0</v>
          </cell>
          <cell r="GG439">
            <v>0</v>
          </cell>
          <cell r="GH439">
            <v>0</v>
          </cell>
          <cell r="GI439">
            <v>0</v>
          </cell>
          <cell r="GJ439">
            <v>0</v>
          </cell>
          <cell r="GK439">
            <v>0</v>
          </cell>
          <cell r="GL439">
            <v>0</v>
          </cell>
          <cell r="GM439">
            <v>0</v>
          </cell>
          <cell r="GN439">
            <v>0</v>
          </cell>
          <cell r="GO439"/>
          <cell r="GP439">
            <v>0</v>
          </cell>
          <cell r="GQ439">
            <v>4</v>
          </cell>
          <cell r="GR439">
            <v>3</v>
          </cell>
          <cell r="GS439"/>
          <cell r="GT439"/>
          <cell r="GU439"/>
          <cell r="GV439"/>
          <cell r="GW439"/>
          <cell r="GX439"/>
          <cell r="GY439"/>
          <cell r="GZ439"/>
          <cell r="HA439"/>
          <cell r="HB439"/>
          <cell r="HC439">
            <v>0</v>
          </cell>
          <cell r="HD439">
            <v>0</v>
          </cell>
          <cell r="HE439">
            <v>0</v>
          </cell>
          <cell r="HF439">
            <v>0</v>
          </cell>
          <cell r="HG439">
            <v>0</v>
          </cell>
          <cell r="HH439">
            <v>0</v>
          </cell>
          <cell r="HI439">
            <v>0</v>
          </cell>
          <cell r="HJ439"/>
          <cell r="HK439"/>
          <cell r="HL439"/>
          <cell r="HM439"/>
          <cell r="HN439"/>
          <cell r="HO439">
            <v>0</v>
          </cell>
          <cell r="HP439">
            <v>0</v>
          </cell>
          <cell r="HQ439">
            <v>0</v>
          </cell>
          <cell r="HR439">
            <v>0</v>
          </cell>
          <cell r="HS439">
            <v>0</v>
          </cell>
          <cell r="HT439"/>
          <cell r="HU439">
            <v>0</v>
          </cell>
          <cell r="HV439"/>
          <cell r="HW439">
            <v>0</v>
          </cell>
          <cell r="HX439"/>
          <cell r="HY439">
            <v>0</v>
          </cell>
          <cell r="HZ439">
            <v>0</v>
          </cell>
          <cell r="IA439">
            <v>830.86</v>
          </cell>
          <cell r="IB439">
            <v>2353.625</v>
          </cell>
          <cell r="IC439">
            <v>69.23833333333333</v>
          </cell>
          <cell r="ID439">
            <v>235.36250000000001</v>
          </cell>
          <cell r="IE439">
            <v>0</v>
          </cell>
          <cell r="IF439">
            <v>0</v>
          </cell>
          <cell r="IG439">
            <v>17.080000000000002</v>
          </cell>
          <cell r="IH439">
            <v>259.87333333333333</v>
          </cell>
          <cell r="II439">
            <v>188.43500000000003</v>
          </cell>
          <cell r="IJ439"/>
          <cell r="IK439"/>
          <cell r="IL439"/>
          <cell r="IM439">
            <v>331.3966666666667</v>
          </cell>
          <cell r="IN439">
            <v>900</v>
          </cell>
        </row>
        <row r="440">
          <cell r="A440">
            <v>437</v>
          </cell>
          <cell r="B440" t="str">
            <v>Ghaziabad</v>
          </cell>
          <cell r="C440" t="str">
            <v>UTTAR PRADESH</v>
          </cell>
          <cell r="D440" t="str">
            <v>North</v>
          </cell>
          <cell r="E440" t="str">
            <v>OPTRIX INFRA LLP</v>
          </cell>
          <cell r="F440"/>
          <cell r="G440"/>
          <cell r="H440">
            <v>1</v>
          </cell>
          <cell r="I440"/>
          <cell r="J440" t="str">
            <v>High</v>
          </cell>
          <cell r="K440">
            <v>2</v>
          </cell>
          <cell r="L440"/>
          <cell r="M440" t="str">
            <v>Dinesh Mohan</v>
          </cell>
          <cell r="N440"/>
          <cell r="O440">
            <v>6</v>
          </cell>
          <cell r="P440">
            <v>9000</v>
          </cell>
          <cell r="Q440">
            <v>0</v>
          </cell>
          <cell r="R440">
            <v>0</v>
          </cell>
          <cell r="S440">
            <v>3</v>
          </cell>
          <cell r="T440">
            <v>0</v>
          </cell>
          <cell r="U440">
            <v>0</v>
          </cell>
          <cell r="V440">
            <v>31</v>
          </cell>
          <cell r="W440">
            <v>0</v>
          </cell>
          <cell r="X440">
            <v>2200</v>
          </cell>
          <cell r="Y440">
            <v>0.1373925</v>
          </cell>
          <cell r="Z440">
            <v>0.24444444444444444</v>
          </cell>
          <cell r="AA440">
            <v>3.3584833333333335E-2</v>
          </cell>
          <cell r="AB440">
            <v>0</v>
          </cell>
          <cell r="AC440">
            <v>145.35</v>
          </cell>
          <cell r="AD440">
            <v>63</v>
          </cell>
          <cell r="AE440">
            <v>2</v>
          </cell>
          <cell r="AF440">
            <v>0</v>
          </cell>
          <cell r="AG440">
            <v>50.37</v>
          </cell>
          <cell r="AH440">
            <v>73</v>
          </cell>
          <cell r="AI440">
            <v>0</v>
          </cell>
          <cell r="AJ440">
            <v>62.62</v>
          </cell>
          <cell r="AK440">
            <v>0</v>
          </cell>
          <cell r="AL440">
            <v>451.67500000000001</v>
          </cell>
          <cell r="AM440">
            <v>912.49499999999989</v>
          </cell>
          <cell r="AN440">
            <v>323.05</v>
          </cell>
          <cell r="AO440">
            <v>456</v>
          </cell>
          <cell r="AP440">
            <v>749.88499999999999</v>
          </cell>
          <cell r="AQ440">
            <v>661.79</v>
          </cell>
          <cell r="AR440">
            <v>150</v>
          </cell>
          <cell r="AS440">
            <v>236.32</v>
          </cell>
          <cell r="AT440">
            <v>72.650000000000006</v>
          </cell>
          <cell r="AU440">
            <v>128.57</v>
          </cell>
          <cell r="AV440">
            <v>111.37</v>
          </cell>
          <cell r="AW440">
            <v>133</v>
          </cell>
          <cell r="AX440"/>
          <cell r="AY440"/>
          <cell r="AZ440">
            <v>0</v>
          </cell>
          <cell r="BA440">
            <v>2</v>
          </cell>
          <cell r="BB440">
            <v>0</v>
          </cell>
          <cell r="BC440">
            <v>0</v>
          </cell>
          <cell r="BD440">
            <v>0</v>
          </cell>
          <cell r="BE440">
            <v>1</v>
          </cell>
          <cell r="BF440">
            <v>0</v>
          </cell>
          <cell r="BG440">
            <v>0</v>
          </cell>
          <cell r="BH440">
            <v>1</v>
          </cell>
          <cell r="BI440">
            <v>0</v>
          </cell>
          <cell r="BJ440">
            <v>6</v>
          </cell>
          <cell r="BK440">
            <v>11</v>
          </cell>
          <cell r="BL440">
            <v>3</v>
          </cell>
          <cell r="BM440">
            <v>3</v>
          </cell>
          <cell r="BN440">
            <v>1</v>
          </cell>
          <cell r="BO440">
            <v>1</v>
          </cell>
          <cell r="BP440">
            <v>0</v>
          </cell>
          <cell r="BQ440">
            <v>1</v>
          </cell>
          <cell r="BR440">
            <v>0</v>
          </cell>
          <cell r="BS440">
            <v>0</v>
          </cell>
          <cell r="BT440">
            <v>1</v>
          </cell>
          <cell r="BU440">
            <v>0</v>
          </cell>
          <cell r="BV440"/>
          <cell r="BW440"/>
          <cell r="BX440">
            <v>31</v>
          </cell>
          <cell r="BY440">
            <v>0</v>
          </cell>
          <cell r="BZ440">
            <v>2</v>
          </cell>
          <cell r="CA440">
            <v>1</v>
          </cell>
          <cell r="CB440">
            <v>1</v>
          </cell>
          <cell r="CC440">
            <v>0</v>
          </cell>
          <cell r="CD440">
            <v>1</v>
          </cell>
          <cell r="CE440">
            <v>1</v>
          </cell>
          <cell r="CF440">
            <v>0</v>
          </cell>
          <cell r="CG440">
            <v>1</v>
          </cell>
          <cell r="CH440">
            <v>0</v>
          </cell>
          <cell r="CI440">
            <v>7</v>
          </cell>
          <cell r="CJ440">
            <v>16</v>
          </cell>
          <cell r="CK440">
            <v>13</v>
          </cell>
          <cell r="CL440">
            <v>10</v>
          </cell>
          <cell r="CM440">
            <v>8</v>
          </cell>
          <cell r="CN440">
            <v>5</v>
          </cell>
          <cell r="CO440">
            <v>5</v>
          </cell>
          <cell r="CP440">
            <v>7</v>
          </cell>
          <cell r="CQ440">
            <v>3</v>
          </cell>
          <cell r="CR440">
            <v>3</v>
          </cell>
          <cell r="CS440">
            <v>5</v>
          </cell>
          <cell r="CT440">
            <v>6</v>
          </cell>
          <cell r="CU440"/>
          <cell r="CV440"/>
          <cell r="CW440"/>
          <cell r="CX440"/>
          <cell r="CY440"/>
          <cell r="CZ440"/>
          <cell r="DA440"/>
          <cell r="DB440"/>
          <cell r="DC440"/>
          <cell r="DD440"/>
          <cell r="DE440"/>
          <cell r="DF440"/>
          <cell r="DG440"/>
          <cell r="DH440">
            <v>20</v>
          </cell>
          <cell r="DI440">
            <v>23</v>
          </cell>
          <cell r="DJ440">
            <v>25</v>
          </cell>
          <cell r="DK440">
            <v>19</v>
          </cell>
          <cell r="DL440">
            <v>12</v>
          </cell>
          <cell r="DM440">
            <v>9</v>
          </cell>
          <cell r="DN440">
            <v>8</v>
          </cell>
          <cell r="DO440">
            <v>7</v>
          </cell>
          <cell r="DP440">
            <v>8</v>
          </cell>
          <cell r="DQ440">
            <v>7</v>
          </cell>
          <cell r="DR440">
            <v>7</v>
          </cell>
          <cell r="DS440"/>
          <cell r="DT440"/>
          <cell r="DU440"/>
          <cell r="DV440"/>
          <cell r="DW440"/>
          <cell r="DX440"/>
          <cell r="DY440"/>
          <cell r="DZ440"/>
          <cell r="EA440"/>
          <cell r="EB440"/>
          <cell r="EC440"/>
          <cell r="ED440"/>
          <cell r="EE440"/>
          <cell r="EF440"/>
          <cell r="EG440">
            <v>0</v>
          </cell>
          <cell r="EH440">
            <v>0</v>
          </cell>
          <cell r="EI440">
            <v>1</v>
          </cell>
          <cell r="EJ440">
            <v>0</v>
          </cell>
          <cell r="EK440">
            <v>0</v>
          </cell>
          <cell r="EL440">
            <v>0</v>
          </cell>
          <cell r="EM440">
            <v>0</v>
          </cell>
          <cell r="EN440">
            <v>0</v>
          </cell>
          <cell r="EO440">
            <v>0</v>
          </cell>
          <cell r="EP440">
            <v>0</v>
          </cell>
          <cell r="EQ440">
            <v>0</v>
          </cell>
          <cell r="ER440">
            <v>0</v>
          </cell>
          <cell r="ES440"/>
          <cell r="ET440"/>
          <cell r="EU440"/>
          <cell r="EV440"/>
          <cell r="EW440"/>
          <cell r="EX440"/>
          <cell r="EY440"/>
          <cell r="EZ440"/>
          <cell r="FA440"/>
          <cell r="FB440"/>
          <cell r="FC440"/>
          <cell r="FD440"/>
          <cell r="FE440">
            <v>0</v>
          </cell>
          <cell r="FF440">
            <v>0</v>
          </cell>
          <cell r="FG440">
            <v>1</v>
          </cell>
          <cell r="FH440">
            <v>0</v>
          </cell>
          <cell r="FI440">
            <v>0</v>
          </cell>
          <cell r="FJ440">
            <v>0</v>
          </cell>
          <cell r="FK440">
            <v>0</v>
          </cell>
          <cell r="FL440">
            <v>0</v>
          </cell>
          <cell r="FM440">
            <v>0</v>
          </cell>
          <cell r="FN440">
            <v>0</v>
          </cell>
          <cell r="FO440">
            <v>0</v>
          </cell>
          <cell r="FP440">
            <v>0</v>
          </cell>
          <cell r="FQ440"/>
          <cell r="FR440"/>
          <cell r="FS440"/>
          <cell r="FT440"/>
          <cell r="FU440"/>
          <cell r="FV440"/>
          <cell r="FW440"/>
          <cell r="FX440"/>
          <cell r="FY440"/>
          <cell r="FZ440"/>
          <cell r="GA440"/>
          <cell r="GB440"/>
          <cell r="GC440">
            <v>0</v>
          </cell>
          <cell r="GD440">
            <v>0</v>
          </cell>
          <cell r="GE440">
            <v>1</v>
          </cell>
          <cell r="GF440">
            <v>0</v>
          </cell>
          <cell r="GG440">
            <v>0</v>
          </cell>
          <cell r="GH440">
            <v>0</v>
          </cell>
          <cell r="GI440">
            <v>0</v>
          </cell>
          <cell r="GJ440">
            <v>0</v>
          </cell>
          <cell r="GK440">
            <v>0</v>
          </cell>
          <cell r="GL440">
            <v>0</v>
          </cell>
          <cell r="GM440">
            <v>0</v>
          </cell>
          <cell r="GN440">
            <v>0</v>
          </cell>
          <cell r="GO440"/>
          <cell r="GP440">
            <v>0</v>
          </cell>
          <cell r="GQ440">
            <v>0</v>
          </cell>
          <cell r="GR440">
            <v>0</v>
          </cell>
          <cell r="GS440"/>
          <cell r="GT440"/>
          <cell r="GU440"/>
          <cell r="GV440"/>
          <cell r="GW440"/>
          <cell r="GX440"/>
          <cell r="GY440"/>
          <cell r="GZ440"/>
          <cell r="HA440"/>
          <cell r="HB440"/>
          <cell r="HC440">
            <v>2</v>
          </cell>
          <cell r="HD440">
            <v>3</v>
          </cell>
          <cell r="HE440">
            <v>1</v>
          </cell>
          <cell r="HF440">
            <v>4</v>
          </cell>
          <cell r="HG440">
            <v>0</v>
          </cell>
          <cell r="HH440">
            <v>1</v>
          </cell>
          <cell r="HI440">
            <v>0</v>
          </cell>
          <cell r="HJ440"/>
          <cell r="HK440"/>
          <cell r="HL440"/>
          <cell r="HM440"/>
          <cell r="HN440"/>
          <cell r="HO440">
            <v>0</v>
          </cell>
          <cell r="HP440">
            <v>0</v>
          </cell>
          <cell r="HQ440">
            <v>0</v>
          </cell>
          <cell r="HR440">
            <v>0</v>
          </cell>
          <cell r="HS440">
            <v>0</v>
          </cell>
          <cell r="HT440"/>
          <cell r="HU440">
            <v>0</v>
          </cell>
          <cell r="HV440"/>
          <cell r="HW440">
            <v>0</v>
          </cell>
          <cell r="HX440"/>
          <cell r="HY440">
            <v>0</v>
          </cell>
          <cell r="HZ440">
            <v>0</v>
          </cell>
          <cell r="IA440">
            <v>1760.5099999999998</v>
          </cell>
          <cell r="IB440">
            <v>3022.6350000000002</v>
          </cell>
          <cell r="IC440">
            <v>146.70916666666665</v>
          </cell>
          <cell r="ID440">
            <v>302.26350000000002</v>
          </cell>
          <cell r="IE440">
            <v>69.45</v>
          </cell>
          <cell r="IF440">
            <v>17.456666666666667</v>
          </cell>
          <cell r="IG440">
            <v>45.206666666666671</v>
          </cell>
          <cell r="IH440">
            <v>454.7233333333333</v>
          </cell>
          <cell r="II440">
            <v>509.64499999999998</v>
          </cell>
          <cell r="IJ440"/>
          <cell r="IK440"/>
          <cell r="IL440"/>
          <cell r="IM440">
            <v>124.31333333333333</v>
          </cell>
          <cell r="IN440">
            <v>900</v>
          </cell>
        </row>
        <row r="441">
          <cell r="A441">
            <v>438</v>
          </cell>
          <cell r="B441" t="str">
            <v>Ghaziabad</v>
          </cell>
          <cell r="C441" t="str">
            <v>UTTAR PRADESH</v>
          </cell>
          <cell r="D441" t="str">
            <v>North</v>
          </cell>
          <cell r="E441" t="str">
            <v>SHASHI STEELS CORPORATION</v>
          </cell>
          <cell r="F441"/>
          <cell r="G441"/>
          <cell r="H441">
            <v>1</v>
          </cell>
          <cell r="I441"/>
          <cell r="J441" t="str">
            <v>High</v>
          </cell>
          <cell r="K441"/>
          <cell r="L441"/>
          <cell r="M441" t="str">
            <v>Dinesh Mohan</v>
          </cell>
          <cell r="N441"/>
          <cell r="O441">
            <v>6</v>
          </cell>
          <cell r="P441">
            <v>9000</v>
          </cell>
          <cell r="Q441">
            <v>0</v>
          </cell>
          <cell r="R441">
            <v>0</v>
          </cell>
          <cell r="S441">
            <v>3</v>
          </cell>
          <cell r="T441">
            <v>1</v>
          </cell>
          <cell r="U441">
            <v>0</v>
          </cell>
          <cell r="V441">
            <v>6</v>
          </cell>
          <cell r="W441">
            <v>0</v>
          </cell>
          <cell r="X441">
            <v>500</v>
          </cell>
          <cell r="Y441">
            <v>0.18082999999999999</v>
          </cell>
          <cell r="Z441">
            <v>5.5555555555555552E-2</v>
          </cell>
          <cell r="AA441">
            <v>1.004611111111111E-2</v>
          </cell>
          <cell r="AB441">
            <v>5</v>
          </cell>
          <cell r="AC441">
            <v>220.96300000000002</v>
          </cell>
          <cell r="AD441">
            <v>184</v>
          </cell>
          <cell r="AE441">
            <v>204.07999999999998</v>
          </cell>
          <cell r="AF441">
            <v>0</v>
          </cell>
          <cell r="AG441">
            <v>36</v>
          </cell>
          <cell r="AH441">
            <v>15</v>
          </cell>
          <cell r="AI441">
            <v>0</v>
          </cell>
          <cell r="AJ441">
            <v>0</v>
          </cell>
          <cell r="AK441">
            <v>58</v>
          </cell>
          <cell r="AL441">
            <v>134</v>
          </cell>
          <cell r="AM441">
            <v>60</v>
          </cell>
          <cell r="AN441">
            <v>164</v>
          </cell>
          <cell r="AO441">
            <v>307</v>
          </cell>
          <cell r="AP441">
            <v>168.42</v>
          </cell>
          <cell r="AQ441">
            <v>152.78</v>
          </cell>
          <cell r="AR441">
            <v>1.8</v>
          </cell>
          <cell r="AS441">
            <v>52</v>
          </cell>
          <cell r="AT441">
            <v>50.15</v>
          </cell>
          <cell r="AU441">
            <v>0</v>
          </cell>
          <cell r="AV441">
            <v>5</v>
          </cell>
          <cell r="AW441">
            <v>3</v>
          </cell>
          <cell r="AX441"/>
          <cell r="AY441"/>
          <cell r="AZ441">
            <v>1</v>
          </cell>
          <cell r="BA441">
            <v>1</v>
          </cell>
          <cell r="BB441">
            <v>0</v>
          </cell>
          <cell r="BC441">
            <v>1</v>
          </cell>
          <cell r="BD441">
            <v>0</v>
          </cell>
          <cell r="BE441">
            <v>0</v>
          </cell>
          <cell r="BF441">
            <v>0</v>
          </cell>
          <cell r="BG441">
            <v>0</v>
          </cell>
          <cell r="BH441">
            <v>0</v>
          </cell>
          <cell r="BI441">
            <v>0</v>
          </cell>
          <cell r="BJ441">
            <v>1</v>
          </cell>
          <cell r="BK441">
            <v>0</v>
          </cell>
          <cell r="BL441">
            <v>1</v>
          </cell>
          <cell r="BM441">
            <v>0</v>
          </cell>
          <cell r="BN441">
            <v>0</v>
          </cell>
          <cell r="BO441">
            <v>0</v>
          </cell>
          <cell r="BP441">
            <v>0</v>
          </cell>
          <cell r="BQ441">
            <v>0</v>
          </cell>
          <cell r="BR441">
            <v>0</v>
          </cell>
          <cell r="BS441">
            <v>0</v>
          </cell>
          <cell r="BT441">
            <v>0</v>
          </cell>
          <cell r="BU441">
            <v>0</v>
          </cell>
          <cell r="BV441"/>
          <cell r="BW441"/>
          <cell r="BX441">
            <v>6</v>
          </cell>
          <cell r="BY441">
            <v>1</v>
          </cell>
          <cell r="BZ441">
            <v>2</v>
          </cell>
          <cell r="CA441">
            <v>2</v>
          </cell>
          <cell r="CB441">
            <v>2</v>
          </cell>
          <cell r="CC441">
            <v>0</v>
          </cell>
          <cell r="CD441">
            <v>1</v>
          </cell>
          <cell r="CE441">
            <v>1</v>
          </cell>
          <cell r="CF441">
            <v>0</v>
          </cell>
          <cell r="CG441">
            <v>0</v>
          </cell>
          <cell r="CH441">
            <v>1</v>
          </cell>
          <cell r="CI441">
            <v>2</v>
          </cell>
          <cell r="CJ441">
            <v>1</v>
          </cell>
          <cell r="CK441">
            <v>1</v>
          </cell>
          <cell r="CL441">
            <v>1</v>
          </cell>
          <cell r="CM441">
            <v>2</v>
          </cell>
          <cell r="CN441">
            <v>1</v>
          </cell>
          <cell r="CO441">
            <v>1</v>
          </cell>
          <cell r="CP441">
            <v>1</v>
          </cell>
          <cell r="CQ441">
            <v>1</v>
          </cell>
          <cell r="CR441">
            <v>0</v>
          </cell>
          <cell r="CS441">
            <v>1</v>
          </cell>
          <cell r="CT441">
            <v>1</v>
          </cell>
          <cell r="CU441"/>
          <cell r="CV441"/>
          <cell r="CW441"/>
          <cell r="CX441"/>
          <cell r="CY441"/>
          <cell r="CZ441"/>
          <cell r="DA441"/>
          <cell r="DB441"/>
          <cell r="DC441"/>
          <cell r="DD441"/>
          <cell r="DE441"/>
          <cell r="DF441"/>
          <cell r="DG441"/>
          <cell r="DH441">
            <v>2</v>
          </cell>
          <cell r="DI441">
            <v>3</v>
          </cell>
          <cell r="DJ441">
            <v>2</v>
          </cell>
          <cell r="DK441">
            <v>2</v>
          </cell>
          <cell r="DL441">
            <v>2</v>
          </cell>
          <cell r="DM441">
            <v>2</v>
          </cell>
          <cell r="DN441">
            <v>1</v>
          </cell>
          <cell r="DO441">
            <v>1</v>
          </cell>
          <cell r="DP441">
            <v>1</v>
          </cell>
          <cell r="DQ441">
            <v>2</v>
          </cell>
          <cell r="DR441">
            <v>1</v>
          </cell>
          <cell r="DS441"/>
          <cell r="DT441"/>
          <cell r="DU441"/>
          <cell r="DV441"/>
          <cell r="DW441"/>
          <cell r="DX441"/>
          <cell r="DY441"/>
          <cell r="DZ441"/>
          <cell r="EA441"/>
          <cell r="EB441"/>
          <cell r="EC441"/>
          <cell r="ED441"/>
          <cell r="EE441"/>
          <cell r="EF441"/>
          <cell r="EG441">
            <v>3</v>
          </cell>
          <cell r="EH441">
            <v>3</v>
          </cell>
          <cell r="EI441">
            <v>3</v>
          </cell>
          <cell r="EJ441">
            <v>0</v>
          </cell>
          <cell r="EK441">
            <v>0</v>
          </cell>
          <cell r="EL441">
            <v>0</v>
          </cell>
          <cell r="EM441">
            <v>0</v>
          </cell>
          <cell r="EN441">
            <v>0</v>
          </cell>
          <cell r="EO441">
            <v>0</v>
          </cell>
          <cell r="EP441">
            <v>0</v>
          </cell>
          <cell r="EQ441">
            <v>0</v>
          </cell>
          <cell r="ER441">
            <v>0</v>
          </cell>
          <cell r="ES441"/>
          <cell r="ET441"/>
          <cell r="EU441"/>
          <cell r="EV441"/>
          <cell r="EW441"/>
          <cell r="EX441"/>
          <cell r="EY441"/>
          <cell r="EZ441"/>
          <cell r="FA441"/>
          <cell r="FB441"/>
          <cell r="FC441"/>
          <cell r="FD441"/>
          <cell r="FE441">
            <v>3</v>
          </cell>
          <cell r="FF441">
            <v>3</v>
          </cell>
          <cell r="FG441">
            <v>3</v>
          </cell>
          <cell r="FH441">
            <v>0</v>
          </cell>
          <cell r="FI441">
            <v>0</v>
          </cell>
          <cell r="FJ441">
            <v>0</v>
          </cell>
          <cell r="FK441">
            <v>0</v>
          </cell>
          <cell r="FL441">
            <v>0</v>
          </cell>
          <cell r="FM441">
            <v>0</v>
          </cell>
          <cell r="FN441">
            <v>0</v>
          </cell>
          <cell r="FO441">
            <v>0</v>
          </cell>
          <cell r="FP441">
            <v>0</v>
          </cell>
          <cell r="FQ441"/>
          <cell r="FR441"/>
          <cell r="FS441"/>
          <cell r="FT441"/>
          <cell r="FU441"/>
          <cell r="FV441"/>
          <cell r="FW441"/>
          <cell r="FX441"/>
          <cell r="FY441"/>
          <cell r="FZ441"/>
          <cell r="GA441"/>
          <cell r="GB441"/>
          <cell r="GC441">
            <v>3</v>
          </cell>
          <cell r="GD441">
            <v>3</v>
          </cell>
          <cell r="GE441">
            <v>3</v>
          </cell>
          <cell r="GF441">
            <v>0</v>
          </cell>
          <cell r="GG441">
            <v>0</v>
          </cell>
          <cell r="GH441">
            <v>0</v>
          </cell>
          <cell r="GI441">
            <v>0</v>
          </cell>
          <cell r="GJ441">
            <v>0</v>
          </cell>
          <cell r="GK441">
            <v>0</v>
          </cell>
          <cell r="GL441">
            <v>0</v>
          </cell>
          <cell r="GM441">
            <v>0</v>
          </cell>
          <cell r="GN441">
            <v>0</v>
          </cell>
          <cell r="GO441"/>
          <cell r="GP441">
            <v>0</v>
          </cell>
          <cell r="GQ441">
            <v>0</v>
          </cell>
          <cell r="GR441">
            <v>0</v>
          </cell>
          <cell r="GS441"/>
          <cell r="GT441"/>
          <cell r="GU441"/>
          <cell r="GV441"/>
          <cell r="GW441"/>
          <cell r="GX441"/>
          <cell r="GY441"/>
          <cell r="GZ441"/>
          <cell r="HA441"/>
          <cell r="HB441"/>
          <cell r="HC441">
            <v>0</v>
          </cell>
          <cell r="HD441">
            <v>0</v>
          </cell>
          <cell r="HE441">
            <v>0</v>
          </cell>
          <cell r="HF441">
            <v>0</v>
          </cell>
          <cell r="HG441">
            <v>0</v>
          </cell>
          <cell r="HH441">
            <v>0</v>
          </cell>
          <cell r="HI441">
            <v>0</v>
          </cell>
          <cell r="HJ441"/>
          <cell r="HK441"/>
          <cell r="HL441"/>
          <cell r="HM441"/>
          <cell r="HN441"/>
          <cell r="HO441">
            <v>0</v>
          </cell>
          <cell r="HP441">
            <v>0</v>
          </cell>
          <cell r="HQ441">
            <v>0</v>
          </cell>
          <cell r="HR441">
            <v>0</v>
          </cell>
          <cell r="HS441">
            <v>3467.5</v>
          </cell>
          <cell r="HT441"/>
          <cell r="HU441">
            <v>0</v>
          </cell>
          <cell r="HV441"/>
          <cell r="HW441">
            <v>0</v>
          </cell>
          <cell r="HX441"/>
          <cell r="HY441">
            <v>0</v>
          </cell>
          <cell r="HZ441">
            <v>0</v>
          </cell>
          <cell r="IA441">
            <v>917.04300000000001</v>
          </cell>
          <cell r="IB441">
            <v>904.14999999999986</v>
          </cell>
          <cell r="IC441">
            <v>76.420249999999996</v>
          </cell>
          <cell r="ID441">
            <v>90.414999999999992</v>
          </cell>
          <cell r="IE441">
            <v>136.65433333333334</v>
          </cell>
          <cell r="IF441">
            <v>80.026666666666657</v>
          </cell>
          <cell r="IG441">
            <v>5</v>
          </cell>
          <cell r="IH441">
            <v>84</v>
          </cell>
          <cell r="II441">
            <v>213.14</v>
          </cell>
          <cell r="IJ441"/>
          <cell r="IK441"/>
          <cell r="IL441"/>
          <cell r="IM441">
            <v>2.6666666666666665</v>
          </cell>
          <cell r="IN441">
            <v>1200</v>
          </cell>
        </row>
        <row r="442">
          <cell r="A442">
            <v>439</v>
          </cell>
          <cell r="B442" t="str">
            <v>Prayagraj</v>
          </cell>
          <cell r="C442" t="str">
            <v>UTTAR PRADESH</v>
          </cell>
          <cell r="D442" t="str">
            <v>North</v>
          </cell>
          <cell r="E442" t="str">
            <v>OPTRIX INFRA LLP 2</v>
          </cell>
          <cell r="F442"/>
          <cell r="G442"/>
          <cell r="H442">
            <v>1</v>
          </cell>
          <cell r="I442"/>
          <cell r="J442" t="str">
            <v>High</v>
          </cell>
          <cell r="K442">
            <v>1</v>
          </cell>
          <cell r="L442">
            <v>1</v>
          </cell>
          <cell r="M442"/>
          <cell r="N442" t="str">
            <v>Divyansh Dhawal</v>
          </cell>
          <cell r="O442">
            <v>3</v>
          </cell>
          <cell r="P442">
            <v>5000</v>
          </cell>
          <cell r="Q442">
            <v>0</v>
          </cell>
          <cell r="R442">
            <v>1</v>
          </cell>
          <cell r="S442">
            <v>0</v>
          </cell>
          <cell r="T442">
            <v>2</v>
          </cell>
          <cell r="U442">
            <v>0</v>
          </cell>
          <cell r="V442">
            <v>9</v>
          </cell>
          <cell r="W442">
            <v>0</v>
          </cell>
          <cell r="X442">
            <v>200</v>
          </cell>
          <cell r="Y442">
            <v>0.13313999999999998</v>
          </cell>
          <cell r="Z442">
            <v>0.04</v>
          </cell>
          <cell r="AA442">
            <v>5.3255999999999989E-3</v>
          </cell>
          <cell r="AB442">
            <v>137</v>
          </cell>
          <cell r="AC442">
            <v>40.04</v>
          </cell>
          <cell r="AD442">
            <v>0</v>
          </cell>
          <cell r="AE442">
            <v>61</v>
          </cell>
          <cell r="AF442">
            <v>59.97</v>
          </cell>
          <cell r="AG442">
            <v>5</v>
          </cell>
          <cell r="AH442">
            <v>55</v>
          </cell>
          <cell r="AI442">
            <v>0</v>
          </cell>
          <cell r="AJ442">
            <v>35</v>
          </cell>
          <cell r="AK442">
            <v>25</v>
          </cell>
          <cell r="AL442">
            <v>0</v>
          </cell>
          <cell r="AM442">
            <v>0</v>
          </cell>
          <cell r="AN442">
            <v>45</v>
          </cell>
          <cell r="AO442">
            <v>20</v>
          </cell>
          <cell r="AP442">
            <v>41</v>
          </cell>
          <cell r="AQ442">
            <v>54.99</v>
          </cell>
          <cell r="AR442">
            <v>0</v>
          </cell>
          <cell r="AS442">
            <v>24.95</v>
          </cell>
          <cell r="AT442">
            <v>25.24</v>
          </cell>
          <cell r="AU442">
            <v>25.14</v>
          </cell>
          <cell r="AV442">
            <v>24.96</v>
          </cell>
          <cell r="AW442">
            <v>5</v>
          </cell>
          <cell r="AX442"/>
          <cell r="AY442"/>
          <cell r="AZ442">
            <v>0</v>
          </cell>
          <cell r="BA442">
            <v>0</v>
          </cell>
          <cell r="BB442">
            <v>0</v>
          </cell>
          <cell r="BC442">
            <v>0</v>
          </cell>
          <cell r="BD442">
            <v>0</v>
          </cell>
          <cell r="BE442">
            <v>0</v>
          </cell>
          <cell r="BF442">
            <v>1</v>
          </cell>
          <cell r="BG442">
            <v>0</v>
          </cell>
          <cell r="BH442">
            <v>0</v>
          </cell>
          <cell r="BI442">
            <v>0</v>
          </cell>
          <cell r="BJ442">
            <v>0</v>
          </cell>
          <cell r="BK442">
            <v>0</v>
          </cell>
          <cell r="BL442">
            <v>1</v>
          </cell>
          <cell r="BM442">
            <v>0</v>
          </cell>
          <cell r="BN442">
            <v>0</v>
          </cell>
          <cell r="BO442">
            <v>0</v>
          </cell>
          <cell r="BP442">
            <v>0</v>
          </cell>
          <cell r="BQ442">
            <v>0</v>
          </cell>
          <cell r="BR442">
            <v>0</v>
          </cell>
          <cell r="BS442">
            <v>0</v>
          </cell>
          <cell r="BT442">
            <v>0</v>
          </cell>
          <cell r="BU442">
            <v>1</v>
          </cell>
          <cell r="BV442"/>
          <cell r="BW442"/>
          <cell r="BX442">
            <v>9</v>
          </cell>
          <cell r="BY442">
            <v>5</v>
          </cell>
          <cell r="BZ442">
            <v>2</v>
          </cell>
          <cell r="CA442">
            <v>0</v>
          </cell>
          <cell r="CB442">
            <v>2</v>
          </cell>
          <cell r="CC442">
            <v>3</v>
          </cell>
          <cell r="CD442">
            <v>1</v>
          </cell>
          <cell r="CE442">
            <v>2</v>
          </cell>
          <cell r="CF442">
            <v>0</v>
          </cell>
          <cell r="CG442">
            <v>1</v>
          </cell>
          <cell r="CH442">
            <v>1</v>
          </cell>
          <cell r="CI442">
            <v>0</v>
          </cell>
          <cell r="CJ442">
            <v>0</v>
          </cell>
          <cell r="CK442">
            <v>2</v>
          </cell>
          <cell r="CL442">
            <v>1</v>
          </cell>
          <cell r="CM442">
            <v>2</v>
          </cell>
          <cell r="CN442">
            <v>2</v>
          </cell>
          <cell r="CO442">
            <v>0</v>
          </cell>
          <cell r="CP442">
            <v>1</v>
          </cell>
          <cell r="CQ442">
            <v>1</v>
          </cell>
          <cell r="CR442">
            <v>1</v>
          </cell>
          <cell r="CS442">
            <v>1</v>
          </cell>
          <cell r="CT442">
            <v>1</v>
          </cell>
          <cell r="CU442"/>
          <cell r="CV442"/>
          <cell r="CW442"/>
          <cell r="CX442"/>
          <cell r="CY442"/>
          <cell r="CZ442"/>
          <cell r="DA442"/>
          <cell r="DB442"/>
          <cell r="DC442"/>
          <cell r="DD442"/>
          <cell r="DE442"/>
          <cell r="DF442"/>
          <cell r="DG442"/>
          <cell r="DH442">
            <v>1</v>
          </cell>
          <cell r="DI442">
            <v>2</v>
          </cell>
          <cell r="DJ442">
            <v>3</v>
          </cell>
          <cell r="DK442">
            <v>3</v>
          </cell>
          <cell r="DL442">
            <v>2</v>
          </cell>
          <cell r="DM442">
            <v>2</v>
          </cell>
          <cell r="DN442">
            <v>2</v>
          </cell>
          <cell r="DO442">
            <v>2</v>
          </cell>
          <cell r="DP442">
            <v>2</v>
          </cell>
          <cell r="DQ442">
            <v>2</v>
          </cell>
          <cell r="DR442">
            <v>2</v>
          </cell>
          <cell r="DS442"/>
          <cell r="DT442"/>
          <cell r="DU442"/>
          <cell r="DV442"/>
          <cell r="DW442"/>
          <cell r="DX442"/>
          <cell r="DY442"/>
          <cell r="DZ442"/>
          <cell r="EA442"/>
          <cell r="EB442"/>
          <cell r="EC442"/>
          <cell r="ED442"/>
          <cell r="EE442"/>
          <cell r="EF442"/>
          <cell r="EG442">
            <v>1</v>
          </cell>
          <cell r="EH442">
            <v>1</v>
          </cell>
          <cell r="EI442">
            <v>1</v>
          </cell>
          <cell r="EJ442">
            <v>0</v>
          </cell>
          <cell r="EK442">
            <v>0</v>
          </cell>
          <cell r="EL442">
            <v>0</v>
          </cell>
          <cell r="EM442">
            <v>0</v>
          </cell>
          <cell r="EN442">
            <v>0</v>
          </cell>
          <cell r="EO442">
            <v>0</v>
          </cell>
          <cell r="EP442">
            <v>0</v>
          </cell>
          <cell r="EQ442">
            <v>0</v>
          </cell>
          <cell r="ER442">
            <v>0</v>
          </cell>
          <cell r="ES442"/>
          <cell r="ET442"/>
          <cell r="EU442"/>
          <cell r="EV442"/>
          <cell r="EW442"/>
          <cell r="EX442"/>
          <cell r="EY442"/>
          <cell r="EZ442"/>
          <cell r="FA442"/>
          <cell r="FB442"/>
          <cell r="FC442"/>
          <cell r="FD442"/>
          <cell r="FE442">
            <v>1</v>
          </cell>
          <cell r="FF442">
            <v>1</v>
          </cell>
          <cell r="FG442">
            <v>1</v>
          </cell>
          <cell r="FH442">
            <v>0</v>
          </cell>
          <cell r="FI442">
            <v>0</v>
          </cell>
          <cell r="FJ442">
            <v>0</v>
          </cell>
          <cell r="FK442">
            <v>0</v>
          </cell>
          <cell r="FL442">
            <v>0</v>
          </cell>
          <cell r="FM442">
            <v>0</v>
          </cell>
          <cell r="FN442">
            <v>0</v>
          </cell>
          <cell r="FO442">
            <v>0</v>
          </cell>
          <cell r="FP442">
            <v>0</v>
          </cell>
          <cell r="FQ442"/>
          <cell r="FR442"/>
          <cell r="FS442"/>
          <cell r="FT442"/>
          <cell r="FU442"/>
          <cell r="FV442"/>
          <cell r="FW442"/>
          <cell r="FX442"/>
          <cell r="FY442"/>
          <cell r="FZ442"/>
          <cell r="GA442"/>
          <cell r="GB442"/>
          <cell r="GC442">
            <v>1</v>
          </cell>
          <cell r="GD442">
            <v>1</v>
          </cell>
          <cell r="GE442">
            <v>1</v>
          </cell>
          <cell r="GF442">
            <v>0</v>
          </cell>
          <cell r="GG442">
            <v>0</v>
          </cell>
          <cell r="GH442">
            <v>0</v>
          </cell>
          <cell r="GI442">
            <v>0</v>
          </cell>
          <cell r="GJ442">
            <v>0</v>
          </cell>
          <cell r="GK442">
            <v>0</v>
          </cell>
          <cell r="GL442">
            <v>0</v>
          </cell>
          <cell r="GM442">
            <v>0</v>
          </cell>
          <cell r="GN442">
            <v>0</v>
          </cell>
          <cell r="GO442"/>
          <cell r="GP442">
            <v>0</v>
          </cell>
          <cell r="GQ442">
            <v>9</v>
          </cell>
          <cell r="GR442">
            <v>1</v>
          </cell>
          <cell r="GS442"/>
          <cell r="GT442"/>
          <cell r="GU442"/>
          <cell r="GV442"/>
          <cell r="GW442"/>
          <cell r="GX442"/>
          <cell r="GY442"/>
          <cell r="GZ442"/>
          <cell r="HA442"/>
          <cell r="HB442"/>
          <cell r="HC442">
            <v>0</v>
          </cell>
          <cell r="HD442">
            <v>0</v>
          </cell>
          <cell r="HE442">
            <v>0</v>
          </cell>
          <cell r="HF442">
            <v>1</v>
          </cell>
          <cell r="HG442">
            <v>1</v>
          </cell>
          <cell r="HH442">
            <v>0</v>
          </cell>
          <cell r="HI442">
            <v>1</v>
          </cell>
          <cell r="HJ442"/>
          <cell r="HK442"/>
          <cell r="HL442"/>
          <cell r="HM442"/>
          <cell r="HN442"/>
          <cell r="HO442">
            <v>0</v>
          </cell>
          <cell r="HP442">
            <v>0</v>
          </cell>
          <cell r="HQ442">
            <v>0</v>
          </cell>
          <cell r="HR442">
            <v>0</v>
          </cell>
          <cell r="HS442">
            <v>2303</v>
          </cell>
          <cell r="HT442"/>
          <cell r="HU442">
            <v>0</v>
          </cell>
          <cell r="HV442"/>
          <cell r="HW442">
            <v>0</v>
          </cell>
          <cell r="HX442"/>
          <cell r="HY442">
            <v>0</v>
          </cell>
          <cell r="HZ442">
            <v>13357.4</v>
          </cell>
          <cell r="IA442">
            <v>418.01</v>
          </cell>
          <cell r="IB442">
            <v>266.27999999999997</v>
          </cell>
          <cell r="IC442">
            <v>34.834166666666668</v>
          </cell>
          <cell r="ID442">
            <v>26.627999999999997</v>
          </cell>
          <cell r="IE442">
            <v>59.013333333333328</v>
          </cell>
          <cell r="IF442">
            <v>41.99</v>
          </cell>
          <cell r="IG442">
            <v>30</v>
          </cell>
          <cell r="IH442">
            <v>8.3333333333333339</v>
          </cell>
          <cell r="II442">
            <v>35.333333333333336</v>
          </cell>
          <cell r="IJ442"/>
          <cell r="IK442"/>
          <cell r="IL442"/>
          <cell r="IM442">
            <v>18.366666666666667</v>
          </cell>
          <cell r="IN442">
            <v>1000</v>
          </cell>
        </row>
        <row r="443">
          <cell r="A443">
            <v>440</v>
          </cell>
          <cell r="B443" t="str">
            <v>Bareilly</v>
          </cell>
          <cell r="C443" t="str">
            <v>UTTAR PRADESH</v>
          </cell>
          <cell r="D443" t="str">
            <v>North</v>
          </cell>
          <cell r="E443" t="str">
            <v>Khandelwal Associates</v>
          </cell>
          <cell r="F443"/>
          <cell r="G443"/>
          <cell r="H443">
            <v>0.5</v>
          </cell>
          <cell r="I443"/>
          <cell r="J443" t="str">
            <v>Medium</v>
          </cell>
          <cell r="K443">
            <v>2</v>
          </cell>
          <cell r="L443"/>
          <cell r="M443"/>
          <cell r="N443" t="str">
            <v>Shiv Kumar</v>
          </cell>
          <cell r="O443">
            <v>2</v>
          </cell>
          <cell r="P443">
            <v>4300</v>
          </cell>
          <cell r="Q443">
            <v>0</v>
          </cell>
          <cell r="R443">
            <v>0</v>
          </cell>
          <cell r="S443">
            <v>1</v>
          </cell>
          <cell r="T443">
            <v>2</v>
          </cell>
          <cell r="U443">
            <v>0</v>
          </cell>
          <cell r="V443">
            <v>14</v>
          </cell>
          <cell r="W443">
            <v>0</v>
          </cell>
          <cell r="X443">
            <v>920</v>
          </cell>
          <cell r="Y443">
            <v>0.33131739130434784</v>
          </cell>
          <cell r="Z443">
            <v>0.21395348837209302</v>
          </cell>
          <cell r="AA443">
            <v>7.0886511627906976E-2</v>
          </cell>
          <cell r="AB443">
            <v>103</v>
          </cell>
          <cell r="AC443">
            <v>7</v>
          </cell>
          <cell r="AD443">
            <v>16</v>
          </cell>
          <cell r="AE443">
            <v>32</v>
          </cell>
          <cell r="AF443">
            <v>5</v>
          </cell>
          <cell r="AG443">
            <v>12</v>
          </cell>
          <cell r="AH443">
            <v>3</v>
          </cell>
          <cell r="AI443">
            <v>13</v>
          </cell>
          <cell r="AJ443">
            <v>9</v>
          </cell>
          <cell r="AK443">
            <v>10</v>
          </cell>
          <cell r="AL443">
            <v>3</v>
          </cell>
          <cell r="AM443">
            <v>77</v>
          </cell>
          <cell r="AN443">
            <v>120</v>
          </cell>
          <cell r="AO443">
            <v>85</v>
          </cell>
          <cell r="AP443">
            <v>106</v>
          </cell>
          <cell r="AQ443">
            <v>564.73</v>
          </cell>
          <cell r="AR443">
            <v>222.97</v>
          </cell>
          <cell r="AS443">
            <v>169.53</v>
          </cell>
          <cell r="AT443">
            <v>267.5</v>
          </cell>
          <cell r="AU443">
            <v>490.51</v>
          </cell>
          <cell r="AV443">
            <v>496.88</v>
          </cell>
          <cell r="AW443">
            <v>525</v>
          </cell>
          <cell r="AX443"/>
          <cell r="AY443"/>
          <cell r="AZ443">
            <v>0</v>
          </cell>
          <cell r="BA443">
            <v>0</v>
          </cell>
          <cell r="BB443">
            <v>1</v>
          </cell>
          <cell r="BC443">
            <v>0</v>
          </cell>
          <cell r="BD443">
            <v>1</v>
          </cell>
          <cell r="BE443">
            <v>0</v>
          </cell>
          <cell r="BF443">
            <v>0</v>
          </cell>
          <cell r="BG443">
            <v>1</v>
          </cell>
          <cell r="BH443">
            <v>2</v>
          </cell>
          <cell r="BI443">
            <v>0</v>
          </cell>
          <cell r="BJ443">
            <v>0</v>
          </cell>
          <cell r="BK443">
            <v>0</v>
          </cell>
          <cell r="BL443">
            <v>0</v>
          </cell>
          <cell r="BM443">
            <v>0</v>
          </cell>
          <cell r="BN443">
            <v>0</v>
          </cell>
          <cell r="BO443">
            <v>1</v>
          </cell>
          <cell r="BP443">
            <v>0</v>
          </cell>
          <cell r="BQ443">
            <v>1</v>
          </cell>
          <cell r="BR443">
            <v>1</v>
          </cell>
          <cell r="BS443">
            <v>2</v>
          </cell>
          <cell r="BT443">
            <v>1</v>
          </cell>
          <cell r="BU443">
            <v>1</v>
          </cell>
          <cell r="BV443"/>
          <cell r="BW443"/>
          <cell r="BX443">
            <v>14</v>
          </cell>
          <cell r="BY443">
            <v>1</v>
          </cell>
          <cell r="BZ443">
            <v>1</v>
          </cell>
          <cell r="CA443">
            <v>2</v>
          </cell>
          <cell r="CB443">
            <v>1</v>
          </cell>
          <cell r="CC443">
            <v>1</v>
          </cell>
          <cell r="CD443">
            <v>4</v>
          </cell>
          <cell r="CE443">
            <v>3</v>
          </cell>
          <cell r="CF443">
            <v>4</v>
          </cell>
          <cell r="CG443">
            <v>5</v>
          </cell>
          <cell r="CH443">
            <v>1</v>
          </cell>
          <cell r="CI443">
            <v>3</v>
          </cell>
          <cell r="CJ443">
            <v>3</v>
          </cell>
          <cell r="CK443">
            <v>2</v>
          </cell>
          <cell r="CL443">
            <v>3</v>
          </cell>
          <cell r="CM443">
            <v>4</v>
          </cell>
          <cell r="CN443">
            <v>4</v>
          </cell>
          <cell r="CO443">
            <v>3</v>
          </cell>
          <cell r="CP443">
            <v>5</v>
          </cell>
          <cell r="CQ443">
            <v>6</v>
          </cell>
          <cell r="CR443">
            <v>9</v>
          </cell>
          <cell r="CS443">
            <v>9</v>
          </cell>
          <cell r="CT443">
            <v>14</v>
          </cell>
          <cell r="CU443"/>
          <cell r="CV443"/>
          <cell r="CW443"/>
          <cell r="CX443"/>
          <cell r="CY443"/>
          <cell r="CZ443"/>
          <cell r="DA443"/>
          <cell r="DB443"/>
          <cell r="DC443"/>
          <cell r="DD443"/>
          <cell r="DE443"/>
          <cell r="DF443"/>
          <cell r="DG443"/>
          <cell r="DH443">
            <v>3</v>
          </cell>
          <cell r="DI443">
            <v>3</v>
          </cell>
          <cell r="DJ443">
            <v>3</v>
          </cell>
          <cell r="DK443">
            <v>4</v>
          </cell>
          <cell r="DL443">
            <v>5</v>
          </cell>
          <cell r="DM443">
            <v>5</v>
          </cell>
          <cell r="DN443">
            <v>5</v>
          </cell>
          <cell r="DO443">
            <v>7</v>
          </cell>
          <cell r="DP443">
            <v>11</v>
          </cell>
          <cell r="DQ443">
            <v>11</v>
          </cell>
          <cell r="DR443">
            <v>14</v>
          </cell>
          <cell r="DS443"/>
          <cell r="DT443"/>
          <cell r="DU443"/>
          <cell r="DV443"/>
          <cell r="DW443"/>
          <cell r="DX443"/>
          <cell r="DY443"/>
          <cell r="DZ443"/>
          <cell r="EA443"/>
          <cell r="EB443"/>
          <cell r="EC443"/>
          <cell r="ED443"/>
          <cell r="EE443"/>
          <cell r="EF443"/>
          <cell r="EG443">
            <v>0</v>
          </cell>
          <cell r="EH443">
            <v>0</v>
          </cell>
          <cell r="EI443">
            <v>0</v>
          </cell>
          <cell r="EJ443">
            <v>0</v>
          </cell>
          <cell r="EK443">
            <v>0</v>
          </cell>
          <cell r="EL443">
            <v>0</v>
          </cell>
          <cell r="EM443">
            <v>0</v>
          </cell>
          <cell r="EN443">
            <v>0</v>
          </cell>
          <cell r="EO443">
            <v>0</v>
          </cell>
          <cell r="EP443">
            <v>0</v>
          </cell>
          <cell r="EQ443">
            <v>0</v>
          </cell>
          <cell r="ER443">
            <v>0</v>
          </cell>
          <cell r="ES443"/>
          <cell r="ET443"/>
          <cell r="EU443"/>
          <cell r="EV443"/>
          <cell r="EW443"/>
          <cell r="EX443"/>
          <cell r="EY443"/>
          <cell r="EZ443"/>
          <cell r="FA443"/>
          <cell r="FB443"/>
          <cell r="FC443"/>
          <cell r="FD443"/>
          <cell r="FE443">
            <v>0</v>
          </cell>
          <cell r="FF443">
            <v>0</v>
          </cell>
          <cell r="FG443">
            <v>0</v>
          </cell>
          <cell r="FH443">
            <v>0</v>
          </cell>
          <cell r="FI443">
            <v>0</v>
          </cell>
          <cell r="FJ443">
            <v>0</v>
          </cell>
          <cell r="FK443">
            <v>0</v>
          </cell>
          <cell r="FL443">
            <v>0</v>
          </cell>
          <cell r="FM443">
            <v>0</v>
          </cell>
          <cell r="FN443">
            <v>0</v>
          </cell>
          <cell r="FO443">
            <v>0</v>
          </cell>
          <cell r="FP443">
            <v>0</v>
          </cell>
          <cell r="FQ443"/>
          <cell r="FR443"/>
          <cell r="FS443"/>
          <cell r="FT443"/>
          <cell r="FU443"/>
          <cell r="FV443"/>
          <cell r="FW443"/>
          <cell r="FX443"/>
          <cell r="FY443"/>
          <cell r="FZ443"/>
          <cell r="GA443"/>
          <cell r="GB443"/>
          <cell r="GC443">
            <v>0</v>
          </cell>
          <cell r="GD443">
            <v>0</v>
          </cell>
          <cell r="GE443">
            <v>0</v>
          </cell>
          <cell r="GF443">
            <v>0</v>
          </cell>
          <cell r="GG443">
            <v>0</v>
          </cell>
          <cell r="GH443">
            <v>0</v>
          </cell>
          <cell r="GI443">
            <v>0</v>
          </cell>
          <cell r="GJ443">
            <v>0</v>
          </cell>
          <cell r="GK443">
            <v>0</v>
          </cell>
          <cell r="GL443">
            <v>0</v>
          </cell>
          <cell r="GM443">
            <v>0</v>
          </cell>
          <cell r="GN443">
            <v>0</v>
          </cell>
          <cell r="GO443"/>
          <cell r="GP443">
            <v>0</v>
          </cell>
          <cell r="GQ443">
            <v>0</v>
          </cell>
          <cell r="GR443">
            <v>3</v>
          </cell>
          <cell r="GS443"/>
          <cell r="GT443"/>
          <cell r="GU443"/>
          <cell r="GV443"/>
          <cell r="GW443"/>
          <cell r="GX443"/>
          <cell r="GY443"/>
          <cell r="GZ443"/>
          <cell r="HA443"/>
          <cell r="HB443"/>
          <cell r="HC443">
            <v>1</v>
          </cell>
          <cell r="HD443">
            <v>2</v>
          </cell>
          <cell r="HE443">
            <v>0</v>
          </cell>
          <cell r="HF443">
            <v>2</v>
          </cell>
          <cell r="HG443">
            <v>2</v>
          </cell>
          <cell r="HH443">
            <v>2</v>
          </cell>
          <cell r="HI443">
            <v>0</v>
          </cell>
          <cell r="HJ443"/>
          <cell r="HK443"/>
          <cell r="HL443"/>
          <cell r="HM443"/>
          <cell r="HN443"/>
          <cell r="HO443">
            <v>0</v>
          </cell>
          <cell r="HP443">
            <v>0</v>
          </cell>
          <cell r="HQ443">
            <v>0</v>
          </cell>
          <cell r="HR443">
            <v>0</v>
          </cell>
          <cell r="HS443">
            <v>0</v>
          </cell>
          <cell r="HT443"/>
          <cell r="HU443">
            <v>0</v>
          </cell>
          <cell r="HV443"/>
          <cell r="HW443">
            <v>0</v>
          </cell>
          <cell r="HX443"/>
          <cell r="HY443">
            <v>0</v>
          </cell>
          <cell r="HZ443">
            <v>0</v>
          </cell>
          <cell r="IA443">
            <v>290</v>
          </cell>
          <cell r="IB443">
            <v>3048.12</v>
          </cell>
          <cell r="IC443">
            <v>24.166666666666668</v>
          </cell>
          <cell r="ID443">
            <v>304.81200000000001</v>
          </cell>
          <cell r="IE443">
            <v>42</v>
          </cell>
          <cell r="IF443">
            <v>16.333333333333332</v>
          </cell>
          <cell r="IG443">
            <v>8.3333333333333339</v>
          </cell>
          <cell r="IH443">
            <v>30</v>
          </cell>
          <cell r="II443">
            <v>103.66666666666667</v>
          </cell>
          <cell r="IJ443"/>
          <cell r="IK443"/>
          <cell r="IL443"/>
          <cell r="IM443">
            <v>504.12999999999994</v>
          </cell>
          <cell r="IN443">
            <v>500</v>
          </cell>
        </row>
        <row r="444">
          <cell r="A444">
            <v>441</v>
          </cell>
          <cell r="B444" t="str">
            <v>Bulandshahr</v>
          </cell>
          <cell r="C444" t="str">
            <v>UTTAR PRADESH</v>
          </cell>
          <cell r="D444" t="str">
            <v>North</v>
          </cell>
          <cell r="E444" t="str">
            <v>SHASHI STEELS CORPORATION</v>
          </cell>
          <cell r="F444"/>
          <cell r="G444"/>
          <cell r="H444">
            <v>0.5</v>
          </cell>
          <cell r="I444"/>
          <cell r="J444" t="str">
            <v>Medium</v>
          </cell>
          <cell r="K444"/>
          <cell r="L444"/>
          <cell r="M444" t="str">
            <v>Dinesh Mohan</v>
          </cell>
          <cell r="N444" t="str">
            <v>Abhijeet Biswas</v>
          </cell>
          <cell r="O444">
            <v>9</v>
          </cell>
          <cell r="P444">
            <v>2500</v>
          </cell>
          <cell r="Q444">
            <v>1</v>
          </cell>
          <cell r="R444">
            <v>1</v>
          </cell>
          <cell r="S444">
            <v>1</v>
          </cell>
          <cell r="T444">
            <v>2</v>
          </cell>
          <cell r="U444">
            <v>0</v>
          </cell>
          <cell r="V444">
            <v>2</v>
          </cell>
          <cell r="W444">
            <v>0</v>
          </cell>
          <cell r="X444">
            <v>0</v>
          </cell>
          <cell r="Y444" t="str">
            <v/>
          </cell>
          <cell r="Z444">
            <v>0</v>
          </cell>
          <cell r="AA444" t="str">
            <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2.44</v>
          </cell>
          <cell r="AR444">
            <v>0</v>
          </cell>
          <cell r="AS444">
            <v>0</v>
          </cell>
          <cell r="AT444">
            <v>0</v>
          </cell>
          <cell r="AU444">
            <v>0</v>
          </cell>
          <cell r="AV444">
            <v>4</v>
          </cell>
          <cell r="AW444">
            <v>0</v>
          </cell>
          <cell r="AX444"/>
          <cell r="AY444"/>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1</v>
          </cell>
          <cell r="BP444">
            <v>0</v>
          </cell>
          <cell r="BQ444">
            <v>0</v>
          </cell>
          <cell r="BR444">
            <v>0</v>
          </cell>
          <cell r="BS444">
            <v>0</v>
          </cell>
          <cell r="BT444">
            <v>1</v>
          </cell>
          <cell r="BU444">
            <v>0</v>
          </cell>
          <cell r="BV444"/>
          <cell r="BW444"/>
          <cell r="BX444">
            <v>2</v>
          </cell>
          <cell r="BY444">
            <v>0</v>
          </cell>
          <cell r="BZ444">
            <v>0</v>
          </cell>
          <cell r="CA444">
            <v>0</v>
          </cell>
          <cell r="CB444">
            <v>0</v>
          </cell>
          <cell r="CC444">
            <v>0</v>
          </cell>
          <cell r="CD444">
            <v>0</v>
          </cell>
          <cell r="CE444">
            <v>0</v>
          </cell>
          <cell r="CF444">
            <v>0</v>
          </cell>
          <cell r="CG444">
            <v>0</v>
          </cell>
          <cell r="CH444">
            <v>0</v>
          </cell>
          <cell r="CI444">
            <v>0</v>
          </cell>
          <cell r="CJ444">
            <v>0</v>
          </cell>
          <cell r="CK444">
            <v>0</v>
          </cell>
          <cell r="CL444">
            <v>0</v>
          </cell>
          <cell r="CM444">
            <v>0</v>
          </cell>
          <cell r="CN444">
            <v>1</v>
          </cell>
          <cell r="CO444">
            <v>0</v>
          </cell>
          <cell r="CP444">
            <v>0</v>
          </cell>
          <cell r="CQ444">
            <v>0</v>
          </cell>
          <cell r="CR444">
            <v>0</v>
          </cell>
          <cell r="CS444">
            <v>1</v>
          </cell>
          <cell r="CT444">
            <v>0</v>
          </cell>
          <cell r="CU444"/>
          <cell r="CV444"/>
          <cell r="CW444"/>
          <cell r="CX444"/>
          <cell r="CY444"/>
          <cell r="CZ444"/>
          <cell r="DA444"/>
          <cell r="DB444"/>
          <cell r="DC444"/>
          <cell r="DD444"/>
          <cell r="DE444"/>
          <cell r="DF444"/>
          <cell r="DG444"/>
          <cell r="DH444">
            <v>0</v>
          </cell>
          <cell r="DI444">
            <v>0</v>
          </cell>
          <cell r="DJ444">
            <v>0</v>
          </cell>
          <cell r="DK444">
            <v>0</v>
          </cell>
          <cell r="DL444">
            <v>1</v>
          </cell>
          <cell r="DM444">
            <v>1</v>
          </cell>
          <cell r="DN444">
            <v>1</v>
          </cell>
          <cell r="DO444">
            <v>0</v>
          </cell>
          <cell r="DP444">
            <v>0</v>
          </cell>
          <cell r="DQ444">
            <v>1</v>
          </cell>
          <cell r="DR444">
            <v>1</v>
          </cell>
          <cell r="DS444"/>
          <cell r="DT444"/>
          <cell r="DU444"/>
          <cell r="DV444"/>
          <cell r="DW444"/>
          <cell r="DX444"/>
          <cell r="DY444"/>
          <cell r="DZ444"/>
          <cell r="EA444"/>
          <cell r="EB444"/>
          <cell r="EC444"/>
          <cell r="ED444"/>
          <cell r="EE444"/>
          <cell r="EF444"/>
          <cell r="EG444">
            <v>28.714285714285715</v>
          </cell>
          <cell r="EH444">
            <v>31.6875</v>
          </cell>
          <cell r="EI444">
            <v>29.588235294117649</v>
          </cell>
          <cell r="EJ444">
            <v>0</v>
          </cell>
          <cell r="EK444">
            <v>0</v>
          </cell>
          <cell r="EL444">
            <v>0</v>
          </cell>
          <cell r="EM444">
            <v>0</v>
          </cell>
          <cell r="EN444">
            <v>0</v>
          </cell>
          <cell r="EO444">
            <v>0</v>
          </cell>
          <cell r="EP444">
            <v>0</v>
          </cell>
          <cell r="EQ444">
            <v>0</v>
          </cell>
          <cell r="ER444">
            <v>0</v>
          </cell>
          <cell r="ES444"/>
          <cell r="ET444"/>
          <cell r="EU444"/>
          <cell r="EV444"/>
          <cell r="EW444"/>
          <cell r="EX444"/>
          <cell r="EY444"/>
          <cell r="EZ444"/>
          <cell r="FA444"/>
          <cell r="FB444"/>
          <cell r="FC444"/>
          <cell r="FD444"/>
          <cell r="FE444">
            <v>30.857142857142858</v>
          </cell>
          <cell r="FF444">
            <v>34.875</v>
          </cell>
          <cell r="FG444">
            <v>33.823529411764703</v>
          </cell>
          <cell r="FH444">
            <v>0</v>
          </cell>
          <cell r="FI444">
            <v>0</v>
          </cell>
          <cell r="FJ444">
            <v>0</v>
          </cell>
          <cell r="FK444">
            <v>0</v>
          </cell>
          <cell r="FL444">
            <v>0</v>
          </cell>
          <cell r="FM444">
            <v>0</v>
          </cell>
          <cell r="FN444">
            <v>0</v>
          </cell>
          <cell r="FO444">
            <v>0</v>
          </cell>
          <cell r="FP444">
            <v>0</v>
          </cell>
          <cell r="FQ444"/>
          <cell r="FR444"/>
          <cell r="FS444"/>
          <cell r="FT444"/>
          <cell r="FU444"/>
          <cell r="FV444"/>
          <cell r="FW444"/>
          <cell r="FX444"/>
          <cell r="FY444"/>
          <cell r="FZ444"/>
          <cell r="GA444"/>
          <cell r="GB444"/>
          <cell r="GC444">
            <v>31.928571428571427</v>
          </cell>
          <cell r="GD444">
            <v>34.875</v>
          </cell>
          <cell r="GE444">
            <v>35.941176470588232</v>
          </cell>
          <cell r="GF444">
            <v>0</v>
          </cell>
          <cell r="GG444">
            <v>0</v>
          </cell>
          <cell r="GH444">
            <v>0</v>
          </cell>
          <cell r="GI444">
            <v>0</v>
          </cell>
          <cell r="GJ444">
            <v>0</v>
          </cell>
          <cell r="GK444">
            <v>0</v>
          </cell>
          <cell r="GL444">
            <v>0</v>
          </cell>
          <cell r="GM444">
            <v>0</v>
          </cell>
          <cell r="GN444">
            <v>0</v>
          </cell>
          <cell r="GO444"/>
          <cell r="GP444">
            <v>0</v>
          </cell>
          <cell r="GQ444">
            <v>0</v>
          </cell>
          <cell r="GR444">
            <v>0</v>
          </cell>
          <cell r="GS444"/>
          <cell r="GT444"/>
          <cell r="GU444"/>
          <cell r="GV444"/>
          <cell r="GW444"/>
          <cell r="GX444"/>
          <cell r="GY444"/>
          <cell r="GZ444"/>
          <cell r="HA444"/>
          <cell r="HB444"/>
          <cell r="HC444">
            <v>0</v>
          </cell>
          <cell r="HD444">
            <v>0</v>
          </cell>
          <cell r="HE444">
            <v>0</v>
          </cell>
          <cell r="HF444">
            <v>0</v>
          </cell>
          <cell r="HG444">
            <v>0</v>
          </cell>
          <cell r="HH444">
            <v>0</v>
          </cell>
          <cell r="HI444">
            <v>0</v>
          </cell>
          <cell r="HJ444"/>
          <cell r="HK444"/>
          <cell r="HL444"/>
          <cell r="HM444"/>
          <cell r="HN444"/>
          <cell r="HO444">
            <v>0</v>
          </cell>
          <cell r="HP444">
            <v>0</v>
          </cell>
          <cell r="HQ444">
            <v>0</v>
          </cell>
          <cell r="HR444">
            <v>0</v>
          </cell>
          <cell r="HS444">
            <v>0</v>
          </cell>
          <cell r="HT444"/>
          <cell r="HU444">
            <v>0</v>
          </cell>
          <cell r="HV444"/>
          <cell r="HW444">
            <v>0</v>
          </cell>
          <cell r="HX444"/>
          <cell r="HY444">
            <v>0</v>
          </cell>
          <cell r="HZ444">
            <v>147087.79999999999</v>
          </cell>
          <cell r="IA444">
            <v>0</v>
          </cell>
          <cell r="IB444">
            <v>6.4399999999999995</v>
          </cell>
          <cell r="IC444">
            <v>0</v>
          </cell>
          <cell r="ID444">
            <v>0.64399999999999991</v>
          </cell>
          <cell r="IE444">
            <v>0</v>
          </cell>
          <cell r="IF444">
            <v>0</v>
          </cell>
          <cell r="IG444">
            <v>0</v>
          </cell>
          <cell r="IH444">
            <v>0</v>
          </cell>
          <cell r="II444">
            <v>0</v>
          </cell>
          <cell r="IJ444"/>
          <cell r="IK444"/>
          <cell r="IL444"/>
          <cell r="IM444">
            <v>1.3333333333333333</v>
          </cell>
          <cell r="IN444">
            <v>7000</v>
          </cell>
        </row>
        <row r="445">
          <cell r="A445">
            <v>442</v>
          </cell>
          <cell r="B445" t="str">
            <v>Rae bareli</v>
          </cell>
          <cell r="C445" t="str">
            <v>UTTAR PRADESH</v>
          </cell>
          <cell r="D445" t="str">
            <v>North</v>
          </cell>
          <cell r="E445" t="str">
            <v>SHREE LAKSHMAN ROLLING MILL (INDIA) LLP</v>
          </cell>
          <cell r="F445"/>
          <cell r="G445"/>
          <cell r="H445">
            <v>0.5</v>
          </cell>
          <cell r="I445"/>
          <cell r="J445" t="str">
            <v>Medium</v>
          </cell>
          <cell r="K445"/>
          <cell r="L445"/>
          <cell r="M445"/>
          <cell r="N445" t="str">
            <v>Deepanshu</v>
          </cell>
          <cell r="O445">
            <v>6</v>
          </cell>
          <cell r="P445">
            <v>4000</v>
          </cell>
          <cell r="Q445">
            <v>1</v>
          </cell>
          <cell r="R445">
            <v>0</v>
          </cell>
          <cell r="S445">
            <v>1</v>
          </cell>
          <cell r="T445">
            <v>3</v>
          </cell>
          <cell r="U445">
            <v>0</v>
          </cell>
          <cell r="V445">
            <v>2</v>
          </cell>
          <cell r="W445">
            <v>0</v>
          </cell>
          <cell r="X445">
            <v>0</v>
          </cell>
          <cell r="Y445" t="str">
            <v/>
          </cell>
          <cell r="Z445">
            <v>0</v>
          </cell>
          <cell r="AA445" t="str">
            <v/>
          </cell>
          <cell r="AB445">
            <v>5</v>
          </cell>
          <cell r="AC445">
            <v>23.324999999999999</v>
          </cell>
          <cell r="AD445">
            <v>16</v>
          </cell>
          <cell r="AE445">
            <v>12.5</v>
          </cell>
          <cell r="AF445">
            <v>15</v>
          </cell>
          <cell r="AG445">
            <v>19.984999999999999</v>
          </cell>
          <cell r="AH445">
            <v>25</v>
          </cell>
          <cell r="AI445">
            <v>12</v>
          </cell>
          <cell r="AJ445">
            <v>24</v>
          </cell>
          <cell r="AK445">
            <v>27.94</v>
          </cell>
          <cell r="AL445">
            <v>18.510000000000002</v>
          </cell>
          <cell r="AM445">
            <v>47</v>
          </cell>
          <cell r="AN445">
            <v>29</v>
          </cell>
          <cell r="AO445">
            <v>37</v>
          </cell>
          <cell r="AP445">
            <v>19</v>
          </cell>
          <cell r="AQ445">
            <v>10</v>
          </cell>
          <cell r="AR445">
            <v>5</v>
          </cell>
          <cell r="AS445">
            <v>0</v>
          </cell>
          <cell r="AT445">
            <v>0</v>
          </cell>
          <cell r="AU445">
            <v>0</v>
          </cell>
          <cell r="AV445">
            <v>0</v>
          </cell>
          <cell r="AW445">
            <v>18</v>
          </cell>
          <cell r="AX445"/>
          <cell r="AY445"/>
          <cell r="AZ445">
            <v>0</v>
          </cell>
          <cell r="BA445">
            <v>1</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cell r="BW445"/>
          <cell r="BX445">
            <v>2</v>
          </cell>
          <cell r="BY445">
            <v>1</v>
          </cell>
          <cell r="BZ445">
            <v>2</v>
          </cell>
          <cell r="CA445">
            <v>2</v>
          </cell>
          <cell r="CB445">
            <v>2</v>
          </cell>
          <cell r="CC445">
            <v>2</v>
          </cell>
          <cell r="CD445">
            <v>2</v>
          </cell>
          <cell r="CE445">
            <v>1</v>
          </cell>
          <cell r="CF445">
            <v>1</v>
          </cell>
          <cell r="CG445">
            <v>2</v>
          </cell>
          <cell r="CH445">
            <v>1</v>
          </cell>
          <cell r="CI445">
            <v>1</v>
          </cell>
          <cell r="CJ445">
            <v>1</v>
          </cell>
          <cell r="CK445">
            <v>1</v>
          </cell>
          <cell r="CL445">
            <v>1</v>
          </cell>
          <cell r="CM445">
            <v>1</v>
          </cell>
          <cell r="CN445">
            <v>1</v>
          </cell>
          <cell r="CO445">
            <v>1</v>
          </cell>
          <cell r="CP445">
            <v>0</v>
          </cell>
          <cell r="CQ445">
            <v>0</v>
          </cell>
          <cell r="CR445">
            <v>0</v>
          </cell>
          <cell r="CS445">
            <v>0</v>
          </cell>
          <cell r="CT445">
            <v>1</v>
          </cell>
          <cell r="CU445"/>
          <cell r="CV445"/>
          <cell r="CW445"/>
          <cell r="CX445"/>
          <cell r="CY445"/>
          <cell r="CZ445"/>
          <cell r="DA445"/>
          <cell r="DB445"/>
          <cell r="DC445"/>
          <cell r="DD445"/>
          <cell r="DE445"/>
          <cell r="DF445"/>
          <cell r="DG445"/>
          <cell r="DH445">
            <v>1</v>
          </cell>
          <cell r="DI445">
            <v>1</v>
          </cell>
          <cell r="DJ445">
            <v>1</v>
          </cell>
          <cell r="DK445">
            <v>1</v>
          </cell>
          <cell r="DL445">
            <v>1</v>
          </cell>
          <cell r="DM445">
            <v>1</v>
          </cell>
          <cell r="DN445">
            <v>1</v>
          </cell>
          <cell r="DO445">
            <v>1</v>
          </cell>
          <cell r="DP445">
            <v>0</v>
          </cell>
          <cell r="DQ445">
            <v>0</v>
          </cell>
          <cell r="DR445">
            <v>1</v>
          </cell>
          <cell r="DS445"/>
          <cell r="DT445"/>
          <cell r="DU445"/>
          <cell r="DV445"/>
          <cell r="DW445"/>
          <cell r="DX445"/>
          <cell r="DY445"/>
          <cell r="DZ445"/>
          <cell r="EA445"/>
          <cell r="EB445"/>
          <cell r="EC445"/>
          <cell r="ED445"/>
          <cell r="EE445"/>
          <cell r="EF445"/>
          <cell r="EG445">
            <v>8.3333333333333339</v>
          </cell>
          <cell r="EH445">
            <v>11.5</v>
          </cell>
          <cell r="EI445">
            <v>12.714285714285714</v>
          </cell>
          <cell r="EJ445">
            <v>0</v>
          </cell>
          <cell r="EK445">
            <v>0</v>
          </cell>
          <cell r="EL445">
            <v>0</v>
          </cell>
          <cell r="EM445">
            <v>0</v>
          </cell>
          <cell r="EN445">
            <v>0</v>
          </cell>
          <cell r="EO445">
            <v>0</v>
          </cell>
          <cell r="EP445">
            <v>0</v>
          </cell>
          <cell r="EQ445">
            <v>0</v>
          </cell>
          <cell r="ER445">
            <v>0</v>
          </cell>
          <cell r="ES445"/>
          <cell r="ET445"/>
          <cell r="EU445"/>
          <cell r="EV445"/>
          <cell r="EW445"/>
          <cell r="EX445"/>
          <cell r="EY445"/>
          <cell r="EZ445"/>
          <cell r="FA445"/>
          <cell r="FB445"/>
          <cell r="FC445"/>
          <cell r="FD445"/>
          <cell r="FE445">
            <v>9.5</v>
          </cell>
          <cell r="FF445">
            <v>11.5</v>
          </cell>
          <cell r="FG445">
            <v>12.714285714285714</v>
          </cell>
          <cell r="FH445">
            <v>0</v>
          </cell>
          <cell r="FI445">
            <v>0</v>
          </cell>
          <cell r="FJ445">
            <v>0</v>
          </cell>
          <cell r="FK445">
            <v>0</v>
          </cell>
          <cell r="FL445">
            <v>0</v>
          </cell>
          <cell r="FM445">
            <v>0</v>
          </cell>
          <cell r="FN445">
            <v>0</v>
          </cell>
          <cell r="FO445">
            <v>0</v>
          </cell>
          <cell r="FP445">
            <v>0</v>
          </cell>
          <cell r="FQ445"/>
          <cell r="FR445"/>
          <cell r="FS445"/>
          <cell r="FT445"/>
          <cell r="FU445"/>
          <cell r="FV445"/>
          <cell r="FW445"/>
          <cell r="FX445"/>
          <cell r="FY445"/>
          <cell r="FZ445"/>
          <cell r="GA445"/>
          <cell r="GB445"/>
          <cell r="GC445">
            <v>10.666666666666666</v>
          </cell>
          <cell r="GD445">
            <v>11.5</v>
          </cell>
          <cell r="GE445">
            <v>12.714285714285714</v>
          </cell>
          <cell r="GF445">
            <v>0</v>
          </cell>
          <cell r="GG445">
            <v>0</v>
          </cell>
          <cell r="GH445">
            <v>0</v>
          </cell>
          <cell r="GI445">
            <v>0</v>
          </cell>
          <cell r="GJ445">
            <v>0</v>
          </cell>
          <cell r="GK445">
            <v>0</v>
          </cell>
          <cell r="GL445">
            <v>0</v>
          </cell>
          <cell r="GM445">
            <v>0</v>
          </cell>
          <cell r="GN445">
            <v>0</v>
          </cell>
          <cell r="GO445"/>
          <cell r="GP445">
            <v>0</v>
          </cell>
          <cell r="GQ445">
            <v>0</v>
          </cell>
          <cell r="GR445">
            <v>0</v>
          </cell>
          <cell r="GS445"/>
          <cell r="GT445"/>
          <cell r="GU445"/>
          <cell r="GV445"/>
          <cell r="GW445"/>
          <cell r="GX445"/>
          <cell r="GY445"/>
          <cell r="GZ445"/>
          <cell r="HA445"/>
          <cell r="HB445"/>
          <cell r="HC445">
            <v>2</v>
          </cell>
          <cell r="HD445">
            <v>0</v>
          </cell>
          <cell r="HE445">
            <v>1</v>
          </cell>
          <cell r="HF445">
            <v>0</v>
          </cell>
          <cell r="HG445">
            <v>0</v>
          </cell>
          <cell r="HH445">
            <v>0</v>
          </cell>
          <cell r="HI445">
            <v>1</v>
          </cell>
          <cell r="HJ445"/>
          <cell r="HK445"/>
          <cell r="HL445"/>
          <cell r="HM445"/>
          <cell r="HN445"/>
          <cell r="HO445">
            <v>0</v>
          </cell>
          <cell r="HP445">
            <v>0</v>
          </cell>
          <cell r="HQ445">
            <v>0</v>
          </cell>
          <cell r="HR445">
            <v>0</v>
          </cell>
          <cell r="HS445">
            <v>5184.5</v>
          </cell>
          <cell r="HT445"/>
          <cell r="HU445">
            <v>0</v>
          </cell>
          <cell r="HV445"/>
          <cell r="HW445">
            <v>0</v>
          </cell>
          <cell r="HX445"/>
          <cell r="HY445">
            <v>0</v>
          </cell>
          <cell r="HZ445">
            <v>86073.600000000006</v>
          </cell>
          <cell r="IA445">
            <v>246.26</v>
          </cell>
          <cell r="IB445">
            <v>118</v>
          </cell>
          <cell r="IC445">
            <v>20.521666666666665</v>
          </cell>
          <cell r="ID445">
            <v>11.8</v>
          </cell>
          <cell r="IE445">
            <v>14.775</v>
          </cell>
          <cell r="IF445">
            <v>15.828333333333333</v>
          </cell>
          <cell r="IG445">
            <v>20.333333333333332</v>
          </cell>
          <cell r="IH445">
            <v>31.150000000000002</v>
          </cell>
          <cell r="II445">
            <v>28.333333333333332</v>
          </cell>
          <cell r="IJ445"/>
          <cell r="IK445"/>
          <cell r="IL445"/>
          <cell r="IM445">
            <v>6</v>
          </cell>
          <cell r="IN445">
            <v>7000</v>
          </cell>
        </row>
        <row r="446">
          <cell r="A446">
            <v>443</v>
          </cell>
          <cell r="B446" t="str">
            <v>Saharanpur</v>
          </cell>
          <cell r="C446" t="str">
            <v>UTTAR PRADESH</v>
          </cell>
          <cell r="D446" t="str">
            <v>North</v>
          </cell>
          <cell r="E446" t="str">
            <v>OPTRIX INFRA LLP</v>
          </cell>
          <cell r="F446"/>
          <cell r="G446"/>
          <cell r="H446">
            <v>0.5</v>
          </cell>
          <cell r="I446"/>
          <cell r="J446" t="str">
            <v>Medium</v>
          </cell>
          <cell r="K446"/>
          <cell r="L446"/>
          <cell r="M446"/>
          <cell r="N446" t="str">
            <v>Shiv Kumar</v>
          </cell>
          <cell r="O446">
            <v>2</v>
          </cell>
          <cell r="P446">
            <v>2850</v>
          </cell>
          <cell r="Q446">
            <v>0</v>
          </cell>
          <cell r="R446">
            <v>0</v>
          </cell>
          <cell r="S446">
            <v>1</v>
          </cell>
          <cell r="T446">
            <v>7</v>
          </cell>
          <cell r="U446">
            <v>0</v>
          </cell>
          <cell r="V446">
            <v>3</v>
          </cell>
          <cell r="W446">
            <v>0</v>
          </cell>
          <cell r="X446">
            <v>200</v>
          </cell>
          <cell r="Y446">
            <v>5.8320000000000011E-2</v>
          </cell>
          <cell r="Z446">
            <v>7.0175438596491224E-2</v>
          </cell>
          <cell r="AA446">
            <v>4.0926315789473686E-3</v>
          </cell>
          <cell r="AB446">
            <v>0</v>
          </cell>
          <cell r="AC446">
            <v>0</v>
          </cell>
          <cell r="AD446">
            <v>0</v>
          </cell>
          <cell r="AE446">
            <v>0</v>
          </cell>
          <cell r="AF446">
            <v>0</v>
          </cell>
          <cell r="AG446">
            <v>0</v>
          </cell>
          <cell r="AH446">
            <v>0</v>
          </cell>
          <cell r="AI446">
            <v>0</v>
          </cell>
          <cell r="AJ446">
            <v>0</v>
          </cell>
          <cell r="AK446">
            <v>5</v>
          </cell>
          <cell r="AL446">
            <v>0</v>
          </cell>
          <cell r="AM446">
            <v>0</v>
          </cell>
          <cell r="AN446">
            <v>0</v>
          </cell>
          <cell r="AO446">
            <v>34</v>
          </cell>
          <cell r="AP446">
            <v>0</v>
          </cell>
          <cell r="AQ446">
            <v>38.770000000000003</v>
          </cell>
          <cell r="AR446">
            <v>0</v>
          </cell>
          <cell r="AS446">
            <v>12.97</v>
          </cell>
          <cell r="AT446">
            <v>11.95</v>
          </cell>
          <cell r="AU446">
            <v>13</v>
          </cell>
          <cell r="AV446">
            <v>5.95</v>
          </cell>
          <cell r="AW446">
            <v>0</v>
          </cell>
          <cell r="AX446"/>
          <cell r="AY446"/>
          <cell r="AZ446">
            <v>0</v>
          </cell>
          <cell r="BA446">
            <v>0</v>
          </cell>
          <cell r="BB446">
            <v>0</v>
          </cell>
          <cell r="BC446">
            <v>0</v>
          </cell>
          <cell r="BD446">
            <v>0</v>
          </cell>
          <cell r="BE446">
            <v>0</v>
          </cell>
          <cell r="BF446">
            <v>0</v>
          </cell>
          <cell r="BG446">
            <v>0</v>
          </cell>
          <cell r="BH446">
            <v>0</v>
          </cell>
          <cell r="BI446">
            <v>1</v>
          </cell>
          <cell r="BJ446">
            <v>0</v>
          </cell>
          <cell r="BK446">
            <v>0</v>
          </cell>
          <cell r="BL446">
            <v>0</v>
          </cell>
          <cell r="BM446">
            <v>2</v>
          </cell>
          <cell r="BN446">
            <v>0</v>
          </cell>
          <cell r="BO446">
            <v>0</v>
          </cell>
          <cell r="BP446">
            <v>0</v>
          </cell>
          <cell r="BQ446">
            <v>0</v>
          </cell>
          <cell r="BR446">
            <v>0</v>
          </cell>
          <cell r="BS446">
            <v>0</v>
          </cell>
          <cell r="BT446">
            <v>0</v>
          </cell>
          <cell r="BU446">
            <v>0</v>
          </cell>
          <cell r="BV446"/>
          <cell r="BW446"/>
          <cell r="BX446">
            <v>3</v>
          </cell>
          <cell r="BY446">
            <v>0</v>
          </cell>
          <cell r="BZ446">
            <v>0</v>
          </cell>
          <cell r="CA446">
            <v>0</v>
          </cell>
          <cell r="CB446">
            <v>0</v>
          </cell>
          <cell r="CC446">
            <v>0</v>
          </cell>
          <cell r="CD446">
            <v>0</v>
          </cell>
          <cell r="CE446">
            <v>0</v>
          </cell>
          <cell r="CF446">
            <v>0</v>
          </cell>
          <cell r="CG446">
            <v>0</v>
          </cell>
          <cell r="CH446">
            <v>1</v>
          </cell>
          <cell r="CI446">
            <v>0</v>
          </cell>
          <cell r="CJ446">
            <v>0</v>
          </cell>
          <cell r="CK446">
            <v>0</v>
          </cell>
          <cell r="CL446">
            <v>2</v>
          </cell>
          <cell r="CM446">
            <v>0</v>
          </cell>
          <cell r="CN446">
            <v>1</v>
          </cell>
          <cell r="CO446">
            <v>0</v>
          </cell>
          <cell r="CP446">
            <v>2</v>
          </cell>
          <cell r="CQ446">
            <v>1</v>
          </cell>
          <cell r="CR446">
            <v>1</v>
          </cell>
          <cell r="CS446">
            <v>1</v>
          </cell>
          <cell r="CT446">
            <v>0</v>
          </cell>
          <cell r="CU446"/>
          <cell r="CV446"/>
          <cell r="CW446"/>
          <cell r="CX446"/>
          <cell r="CY446"/>
          <cell r="CZ446"/>
          <cell r="DA446"/>
          <cell r="DB446"/>
          <cell r="DC446"/>
          <cell r="DD446"/>
          <cell r="DE446"/>
          <cell r="DF446"/>
          <cell r="DG446"/>
          <cell r="DH446">
            <v>1</v>
          </cell>
          <cell r="DI446">
            <v>0</v>
          </cell>
          <cell r="DJ446">
            <v>2</v>
          </cell>
          <cell r="DK446">
            <v>2</v>
          </cell>
          <cell r="DL446">
            <v>2</v>
          </cell>
          <cell r="DM446">
            <v>1</v>
          </cell>
          <cell r="DN446">
            <v>2</v>
          </cell>
          <cell r="DO446">
            <v>2</v>
          </cell>
          <cell r="DP446">
            <v>2</v>
          </cell>
          <cell r="DQ446">
            <v>1</v>
          </cell>
          <cell r="DR446">
            <v>1</v>
          </cell>
          <cell r="DS446"/>
          <cell r="DT446"/>
          <cell r="DU446"/>
          <cell r="DV446"/>
          <cell r="DW446"/>
          <cell r="DX446"/>
          <cell r="DY446"/>
          <cell r="DZ446"/>
          <cell r="EA446"/>
          <cell r="EB446"/>
          <cell r="EC446"/>
          <cell r="ED446"/>
          <cell r="EE446"/>
          <cell r="EF446"/>
          <cell r="EG446">
            <v>3</v>
          </cell>
          <cell r="EH446">
            <v>1</v>
          </cell>
          <cell r="EI446">
            <v>3</v>
          </cell>
          <cell r="EJ446">
            <v>0</v>
          </cell>
          <cell r="EK446">
            <v>0</v>
          </cell>
          <cell r="EL446">
            <v>0</v>
          </cell>
          <cell r="EM446">
            <v>0</v>
          </cell>
          <cell r="EN446">
            <v>0</v>
          </cell>
          <cell r="EO446">
            <v>0</v>
          </cell>
          <cell r="EP446">
            <v>0</v>
          </cell>
          <cell r="EQ446">
            <v>0</v>
          </cell>
          <cell r="ER446">
            <v>0</v>
          </cell>
          <cell r="ES446"/>
          <cell r="ET446"/>
          <cell r="EU446"/>
          <cell r="EV446"/>
          <cell r="EW446"/>
          <cell r="EX446"/>
          <cell r="EY446"/>
          <cell r="EZ446"/>
          <cell r="FA446"/>
          <cell r="FB446"/>
          <cell r="FC446"/>
          <cell r="FD446"/>
          <cell r="FE446">
            <v>3</v>
          </cell>
          <cell r="FF446">
            <v>3</v>
          </cell>
          <cell r="FG446">
            <v>3</v>
          </cell>
          <cell r="FH446">
            <v>0</v>
          </cell>
          <cell r="FI446">
            <v>0</v>
          </cell>
          <cell r="FJ446">
            <v>0</v>
          </cell>
          <cell r="FK446">
            <v>0</v>
          </cell>
          <cell r="FL446">
            <v>0</v>
          </cell>
          <cell r="FM446">
            <v>0</v>
          </cell>
          <cell r="FN446">
            <v>0</v>
          </cell>
          <cell r="FO446">
            <v>0</v>
          </cell>
          <cell r="FP446">
            <v>0</v>
          </cell>
          <cell r="FQ446"/>
          <cell r="FR446"/>
          <cell r="FS446"/>
          <cell r="FT446"/>
          <cell r="FU446"/>
          <cell r="FV446"/>
          <cell r="FW446"/>
          <cell r="FX446"/>
          <cell r="FY446"/>
          <cell r="FZ446"/>
          <cell r="GA446"/>
          <cell r="GB446"/>
          <cell r="GC446">
            <v>3</v>
          </cell>
          <cell r="GD446">
            <v>3</v>
          </cell>
          <cell r="GE446">
            <v>3</v>
          </cell>
          <cell r="GF446">
            <v>0</v>
          </cell>
          <cell r="GG446">
            <v>0</v>
          </cell>
          <cell r="GH446">
            <v>0</v>
          </cell>
          <cell r="GI446">
            <v>0</v>
          </cell>
          <cell r="GJ446">
            <v>0</v>
          </cell>
          <cell r="GK446">
            <v>0</v>
          </cell>
          <cell r="GL446">
            <v>0</v>
          </cell>
          <cell r="GM446">
            <v>0</v>
          </cell>
          <cell r="GN446">
            <v>0</v>
          </cell>
          <cell r="GO446"/>
          <cell r="GP446">
            <v>0</v>
          </cell>
          <cell r="GQ446">
            <v>0</v>
          </cell>
          <cell r="GR446">
            <v>1</v>
          </cell>
          <cell r="GS446"/>
          <cell r="GT446"/>
          <cell r="GU446"/>
          <cell r="GV446"/>
          <cell r="GW446"/>
          <cell r="GX446"/>
          <cell r="GY446"/>
          <cell r="GZ446"/>
          <cell r="HA446"/>
          <cell r="HB446"/>
          <cell r="HC446">
            <v>1</v>
          </cell>
          <cell r="HD446">
            <v>0</v>
          </cell>
          <cell r="HE446">
            <v>1</v>
          </cell>
          <cell r="HF446">
            <v>1</v>
          </cell>
          <cell r="HG446">
            <v>0</v>
          </cell>
          <cell r="HH446">
            <v>0</v>
          </cell>
          <cell r="HI446">
            <v>0</v>
          </cell>
          <cell r="HJ446"/>
          <cell r="HK446"/>
          <cell r="HL446"/>
          <cell r="HM446"/>
          <cell r="HN446"/>
          <cell r="HO446">
            <v>0</v>
          </cell>
          <cell r="HP446">
            <v>0</v>
          </cell>
          <cell r="HQ446">
            <v>0</v>
          </cell>
          <cell r="HR446">
            <v>0</v>
          </cell>
          <cell r="HS446">
            <v>0</v>
          </cell>
          <cell r="HT446"/>
          <cell r="HU446">
            <v>0</v>
          </cell>
          <cell r="HV446"/>
          <cell r="HW446">
            <v>0</v>
          </cell>
          <cell r="HX446"/>
          <cell r="HY446">
            <v>0</v>
          </cell>
          <cell r="HZ446">
            <v>0</v>
          </cell>
          <cell r="IA446">
            <v>5</v>
          </cell>
          <cell r="IB446">
            <v>116.64000000000001</v>
          </cell>
          <cell r="IC446">
            <v>0.41666666666666669</v>
          </cell>
          <cell r="ID446">
            <v>11.664000000000001</v>
          </cell>
          <cell r="IE446">
            <v>0</v>
          </cell>
          <cell r="IF446">
            <v>0</v>
          </cell>
          <cell r="IG446">
            <v>0</v>
          </cell>
          <cell r="IH446">
            <v>1.6666666666666667</v>
          </cell>
          <cell r="II446">
            <v>11.333333333333334</v>
          </cell>
          <cell r="IJ446"/>
          <cell r="IK446"/>
          <cell r="IL446"/>
          <cell r="IM446">
            <v>6.3166666666666664</v>
          </cell>
          <cell r="IN446">
            <v>510</v>
          </cell>
        </row>
        <row r="447">
          <cell r="A447">
            <v>444</v>
          </cell>
          <cell r="B447" t="str">
            <v>Jhansi</v>
          </cell>
          <cell r="C447" t="str">
            <v>UTTAR PRADESH</v>
          </cell>
          <cell r="D447" t="str">
            <v>North</v>
          </cell>
          <cell r="E447" t="str">
            <v>SHREE LAKSHMAN ROLLING MILL (INDIA) LLP</v>
          </cell>
          <cell r="F447"/>
          <cell r="G447"/>
          <cell r="H447">
            <v>0.5</v>
          </cell>
          <cell r="I447"/>
          <cell r="J447" t="str">
            <v>Medium</v>
          </cell>
          <cell r="K447"/>
          <cell r="L447"/>
          <cell r="M447"/>
          <cell r="N447" t="str">
            <v>Ashutosh Shukla</v>
          </cell>
          <cell r="O447">
            <v>3</v>
          </cell>
          <cell r="P447">
            <v>3000</v>
          </cell>
          <cell r="Q447">
            <v>0</v>
          </cell>
          <cell r="R447">
            <v>1</v>
          </cell>
          <cell r="S447">
            <v>0</v>
          </cell>
          <cell r="T447">
            <v>4</v>
          </cell>
          <cell r="U447">
            <v>0</v>
          </cell>
          <cell r="V447">
            <v>5</v>
          </cell>
          <cell r="W447">
            <v>0</v>
          </cell>
          <cell r="X447">
            <v>1000</v>
          </cell>
          <cell r="Y447">
            <v>2.2723000000000004E-2</v>
          </cell>
          <cell r="Z447">
            <v>0.33333333333333331</v>
          </cell>
          <cell r="AA447">
            <v>7.574333333333334E-3</v>
          </cell>
          <cell r="AB447">
            <v>30</v>
          </cell>
          <cell r="AC447">
            <v>0</v>
          </cell>
          <cell r="AD447">
            <v>30</v>
          </cell>
          <cell r="AE447">
            <v>0</v>
          </cell>
          <cell r="AF447">
            <v>0</v>
          </cell>
          <cell r="AG447">
            <v>0</v>
          </cell>
          <cell r="AH447">
            <v>30</v>
          </cell>
          <cell r="AI447">
            <v>0</v>
          </cell>
          <cell r="AJ447">
            <v>0</v>
          </cell>
          <cell r="AK447">
            <v>45.145000000000003</v>
          </cell>
          <cell r="AL447">
            <v>71</v>
          </cell>
          <cell r="AM447">
            <v>25.15</v>
          </cell>
          <cell r="AN447">
            <v>31.88</v>
          </cell>
          <cell r="AO447">
            <v>64.33</v>
          </cell>
          <cell r="AP447">
            <v>41.61</v>
          </cell>
          <cell r="AQ447">
            <v>29.61</v>
          </cell>
          <cell r="AR447">
            <v>0</v>
          </cell>
          <cell r="AS447">
            <v>59.8</v>
          </cell>
          <cell r="AT447">
            <v>0</v>
          </cell>
          <cell r="AU447">
            <v>0</v>
          </cell>
          <cell r="AV447">
            <v>0</v>
          </cell>
          <cell r="AW447">
            <v>0</v>
          </cell>
          <cell r="AX447"/>
          <cell r="AY447"/>
          <cell r="AZ447">
            <v>0</v>
          </cell>
          <cell r="BA447">
            <v>0</v>
          </cell>
          <cell r="BB447">
            <v>0</v>
          </cell>
          <cell r="BC447">
            <v>0</v>
          </cell>
          <cell r="BD447">
            <v>0</v>
          </cell>
          <cell r="BE447">
            <v>0</v>
          </cell>
          <cell r="BF447">
            <v>0</v>
          </cell>
          <cell r="BG447">
            <v>0</v>
          </cell>
          <cell r="BH447">
            <v>0</v>
          </cell>
          <cell r="BI447">
            <v>1</v>
          </cell>
          <cell r="BJ447">
            <v>0</v>
          </cell>
          <cell r="BK447">
            <v>0</v>
          </cell>
          <cell r="BL447">
            <v>0</v>
          </cell>
          <cell r="BM447">
            <v>2</v>
          </cell>
          <cell r="BN447">
            <v>0</v>
          </cell>
          <cell r="BO447">
            <v>0</v>
          </cell>
          <cell r="BP447">
            <v>0</v>
          </cell>
          <cell r="BQ447">
            <v>1</v>
          </cell>
          <cell r="BR447">
            <v>0</v>
          </cell>
          <cell r="BS447">
            <v>0</v>
          </cell>
          <cell r="BT447">
            <v>0</v>
          </cell>
          <cell r="BU447">
            <v>0</v>
          </cell>
          <cell r="BV447"/>
          <cell r="BW447"/>
          <cell r="BX447">
            <v>5</v>
          </cell>
          <cell r="BY447">
            <v>1</v>
          </cell>
          <cell r="BZ447">
            <v>0</v>
          </cell>
          <cell r="CA447">
            <v>1</v>
          </cell>
          <cell r="CB447">
            <v>0</v>
          </cell>
          <cell r="CC447">
            <v>0</v>
          </cell>
          <cell r="CD447">
            <v>0</v>
          </cell>
          <cell r="CE447">
            <v>1</v>
          </cell>
          <cell r="CF447">
            <v>0</v>
          </cell>
          <cell r="CG447">
            <v>0</v>
          </cell>
          <cell r="CH447">
            <v>2</v>
          </cell>
          <cell r="CI447">
            <v>1</v>
          </cell>
          <cell r="CJ447">
            <v>1</v>
          </cell>
          <cell r="CK447">
            <v>1</v>
          </cell>
          <cell r="CL447">
            <v>3</v>
          </cell>
          <cell r="CM447">
            <v>1</v>
          </cell>
          <cell r="CN447">
            <v>1</v>
          </cell>
          <cell r="CO447">
            <v>0</v>
          </cell>
          <cell r="CP447">
            <v>2</v>
          </cell>
          <cell r="CQ447">
            <v>0</v>
          </cell>
          <cell r="CR447">
            <v>0</v>
          </cell>
          <cell r="CS447">
            <v>0</v>
          </cell>
          <cell r="CT447">
            <v>0</v>
          </cell>
          <cell r="CU447"/>
          <cell r="CV447"/>
          <cell r="CW447"/>
          <cell r="CX447"/>
          <cell r="CY447"/>
          <cell r="CZ447"/>
          <cell r="DA447"/>
          <cell r="DB447"/>
          <cell r="DC447"/>
          <cell r="DD447"/>
          <cell r="DE447"/>
          <cell r="DF447"/>
          <cell r="DG447"/>
          <cell r="DH447">
            <v>2</v>
          </cell>
          <cell r="DI447">
            <v>1</v>
          </cell>
          <cell r="DJ447">
            <v>3</v>
          </cell>
          <cell r="DK447">
            <v>3</v>
          </cell>
          <cell r="DL447">
            <v>3</v>
          </cell>
          <cell r="DM447">
            <v>2</v>
          </cell>
          <cell r="DN447">
            <v>2</v>
          </cell>
          <cell r="DO447">
            <v>2</v>
          </cell>
          <cell r="DP447">
            <v>2</v>
          </cell>
          <cell r="DQ447">
            <v>0</v>
          </cell>
          <cell r="DR447">
            <v>0</v>
          </cell>
          <cell r="DS447"/>
          <cell r="DT447"/>
          <cell r="DU447"/>
          <cell r="DV447"/>
          <cell r="DW447"/>
          <cell r="DX447"/>
          <cell r="DY447"/>
          <cell r="DZ447"/>
          <cell r="EA447"/>
          <cell r="EB447"/>
          <cell r="EC447"/>
          <cell r="ED447"/>
          <cell r="EE447"/>
          <cell r="EF447"/>
          <cell r="EG447">
            <v>1</v>
          </cell>
          <cell r="EH447">
            <v>1</v>
          </cell>
          <cell r="EI447">
            <v>3</v>
          </cell>
          <cell r="EJ447">
            <v>0</v>
          </cell>
          <cell r="EK447">
            <v>0</v>
          </cell>
          <cell r="EL447">
            <v>0</v>
          </cell>
          <cell r="EM447">
            <v>0</v>
          </cell>
          <cell r="EN447">
            <v>0</v>
          </cell>
          <cell r="EO447">
            <v>0</v>
          </cell>
          <cell r="EP447">
            <v>0</v>
          </cell>
          <cell r="EQ447">
            <v>0</v>
          </cell>
          <cell r="ER447">
            <v>0</v>
          </cell>
          <cell r="ES447"/>
          <cell r="ET447"/>
          <cell r="EU447"/>
          <cell r="EV447"/>
          <cell r="EW447"/>
          <cell r="EX447"/>
          <cell r="EY447"/>
          <cell r="EZ447"/>
          <cell r="FA447"/>
          <cell r="FB447"/>
          <cell r="FC447"/>
          <cell r="FD447"/>
          <cell r="FE447">
            <v>1</v>
          </cell>
          <cell r="FF447">
            <v>1</v>
          </cell>
          <cell r="FG447">
            <v>3</v>
          </cell>
          <cell r="FH447">
            <v>0</v>
          </cell>
          <cell r="FI447">
            <v>0</v>
          </cell>
          <cell r="FJ447">
            <v>0</v>
          </cell>
          <cell r="FK447">
            <v>0</v>
          </cell>
          <cell r="FL447">
            <v>0</v>
          </cell>
          <cell r="FM447">
            <v>0</v>
          </cell>
          <cell r="FN447">
            <v>0</v>
          </cell>
          <cell r="FO447">
            <v>0</v>
          </cell>
          <cell r="FP447">
            <v>0</v>
          </cell>
          <cell r="FQ447"/>
          <cell r="FR447"/>
          <cell r="FS447"/>
          <cell r="FT447"/>
          <cell r="FU447"/>
          <cell r="FV447"/>
          <cell r="FW447"/>
          <cell r="FX447"/>
          <cell r="FY447"/>
          <cell r="FZ447"/>
          <cell r="GA447"/>
          <cell r="GB447"/>
          <cell r="GC447">
            <v>3</v>
          </cell>
          <cell r="GD447">
            <v>1</v>
          </cell>
          <cell r="GE447">
            <v>3</v>
          </cell>
          <cell r="GF447">
            <v>0</v>
          </cell>
          <cell r="GG447">
            <v>0</v>
          </cell>
          <cell r="GH447">
            <v>0</v>
          </cell>
          <cell r="GI447">
            <v>0</v>
          </cell>
          <cell r="GJ447">
            <v>0</v>
          </cell>
          <cell r="GK447">
            <v>0</v>
          </cell>
          <cell r="GL447">
            <v>0</v>
          </cell>
          <cell r="GM447">
            <v>0</v>
          </cell>
          <cell r="GN447">
            <v>0</v>
          </cell>
          <cell r="GO447"/>
          <cell r="GP447">
            <v>0</v>
          </cell>
          <cell r="GQ447">
            <v>0</v>
          </cell>
          <cell r="GR447">
            <v>0</v>
          </cell>
          <cell r="GS447"/>
          <cell r="GT447"/>
          <cell r="GU447"/>
          <cell r="GV447"/>
          <cell r="GW447"/>
          <cell r="GX447"/>
          <cell r="GY447"/>
          <cell r="GZ447"/>
          <cell r="HA447"/>
          <cell r="HB447"/>
          <cell r="HC447">
            <v>0</v>
          </cell>
          <cell r="HD447">
            <v>1</v>
          </cell>
          <cell r="HE447">
            <v>0</v>
          </cell>
          <cell r="HF447">
            <v>0</v>
          </cell>
          <cell r="HG447">
            <v>0</v>
          </cell>
          <cell r="HH447">
            <v>0</v>
          </cell>
          <cell r="HI447">
            <v>0</v>
          </cell>
          <cell r="HJ447"/>
          <cell r="HK447"/>
          <cell r="HL447"/>
          <cell r="HM447"/>
          <cell r="HN447"/>
          <cell r="HO447">
            <v>0</v>
          </cell>
          <cell r="HP447">
            <v>0</v>
          </cell>
          <cell r="HQ447">
            <v>0</v>
          </cell>
          <cell r="HR447">
            <v>0</v>
          </cell>
          <cell r="HS447">
            <v>0</v>
          </cell>
          <cell r="HT447"/>
          <cell r="HU447">
            <v>0</v>
          </cell>
          <cell r="HV447"/>
          <cell r="HW447">
            <v>0</v>
          </cell>
          <cell r="HX447"/>
          <cell r="HY447">
            <v>0</v>
          </cell>
          <cell r="HZ447">
            <v>0</v>
          </cell>
          <cell r="IA447">
            <v>231.29500000000002</v>
          </cell>
          <cell r="IB447">
            <v>227.23000000000002</v>
          </cell>
          <cell r="IC447">
            <v>19.274583333333336</v>
          </cell>
          <cell r="ID447">
            <v>22.723000000000003</v>
          </cell>
          <cell r="IE447">
            <v>20</v>
          </cell>
          <cell r="IF447">
            <v>0</v>
          </cell>
          <cell r="IG447">
            <v>10</v>
          </cell>
          <cell r="IH447">
            <v>47.098333333333336</v>
          </cell>
          <cell r="II447">
            <v>45.94</v>
          </cell>
          <cell r="IJ447"/>
          <cell r="IK447"/>
          <cell r="IL447"/>
          <cell r="IM447">
            <v>0</v>
          </cell>
          <cell r="IN447">
            <v>1000</v>
          </cell>
        </row>
        <row r="448">
          <cell r="A448">
            <v>445</v>
          </cell>
          <cell r="B448" t="str">
            <v>Pilibhit</v>
          </cell>
          <cell r="C448" t="str">
            <v>UTTAR PRADESH</v>
          </cell>
          <cell r="D448" t="str">
            <v>North</v>
          </cell>
          <cell r="E448" t="str">
            <v>Khandelwal Associates</v>
          </cell>
          <cell r="F448"/>
          <cell r="G448"/>
          <cell r="H448">
            <v>0.5</v>
          </cell>
          <cell r="I448"/>
          <cell r="J448" t="str">
            <v>Medium</v>
          </cell>
          <cell r="K448"/>
          <cell r="L448"/>
          <cell r="M448"/>
          <cell r="N448" t="str">
            <v>Shiv Kumar</v>
          </cell>
          <cell r="O448">
            <v>50</v>
          </cell>
          <cell r="P448">
            <v>2600</v>
          </cell>
          <cell r="Q448">
            <v>2</v>
          </cell>
          <cell r="R448">
            <v>10</v>
          </cell>
          <cell r="S448">
            <v>6</v>
          </cell>
          <cell r="T448">
            <v>0</v>
          </cell>
          <cell r="U448">
            <v>0</v>
          </cell>
          <cell r="V448">
            <v>3</v>
          </cell>
          <cell r="W448">
            <v>0</v>
          </cell>
          <cell r="X448">
            <v>290</v>
          </cell>
          <cell r="Y448">
            <v>4.9310344827586207E-2</v>
          </cell>
          <cell r="Z448">
            <v>0.11153846153846154</v>
          </cell>
          <cell r="AA448">
            <v>5.5000000000000005E-3</v>
          </cell>
          <cell r="AB448">
            <v>0</v>
          </cell>
          <cell r="AC448">
            <v>0</v>
          </cell>
          <cell r="AD448">
            <v>51</v>
          </cell>
          <cell r="AE448">
            <v>0</v>
          </cell>
          <cell r="AF448">
            <v>2</v>
          </cell>
          <cell r="AG448">
            <v>8</v>
          </cell>
          <cell r="AH448">
            <v>2</v>
          </cell>
          <cell r="AI448">
            <v>2</v>
          </cell>
          <cell r="AJ448">
            <v>1</v>
          </cell>
          <cell r="AK448">
            <v>0</v>
          </cell>
          <cell r="AL448">
            <v>2</v>
          </cell>
          <cell r="AM448">
            <v>2</v>
          </cell>
          <cell r="AN448">
            <v>50</v>
          </cell>
          <cell r="AO448">
            <v>10</v>
          </cell>
          <cell r="AP448">
            <v>11</v>
          </cell>
          <cell r="AQ448">
            <v>10</v>
          </cell>
          <cell r="AR448">
            <v>1</v>
          </cell>
          <cell r="AS448">
            <v>1.5</v>
          </cell>
          <cell r="AT448">
            <v>8</v>
          </cell>
          <cell r="AU448">
            <v>25</v>
          </cell>
          <cell r="AV448">
            <v>13.5</v>
          </cell>
          <cell r="AW448">
            <v>13</v>
          </cell>
          <cell r="AX448"/>
          <cell r="AY448"/>
          <cell r="AZ448">
            <v>0</v>
          </cell>
          <cell r="BA448">
            <v>0</v>
          </cell>
          <cell r="BB448">
            <v>1</v>
          </cell>
          <cell r="BC448">
            <v>0</v>
          </cell>
          <cell r="BD448">
            <v>1</v>
          </cell>
          <cell r="BE448">
            <v>0</v>
          </cell>
          <cell r="BF448">
            <v>0</v>
          </cell>
          <cell r="BG448">
            <v>0</v>
          </cell>
          <cell r="BH448">
            <v>0</v>
          </cell>
          <cell r="BI448">
            <v>0</v>
          </cell>
          <cell r="BJ448">
            <v>0</v>
          </cell>
          <cell r="BK448">
            <v>0</v>
          </cell>
          <cell r="BL448">
            <v>0</v>
          </cell>
          <cell r="BM448">
            <v>0</v>
          </cell>
          <cell r="BN448">
            <v>1</v>
          </cell>
          <cell r="BO448">
            <v>0</v>
          </cell>
          <cell r="BP448">
            <v>0</v>
          </cell>
          <cell r="BQ448">
            <v>0</v>
          </cell>
          <cell r="BR448">
            <v>0</v>
          </cell>
          <cell r="BS448">
            <v>0</v>
          </cell>
          <cell r="BT448">
            <v>0</v>
          </cell>
          <cell r="BU448">
            <v>0</v>
          </cell>
          <cell r="BV448"/>
          <cell r="BW448"/>
          <cell r="BX448">
            <v>3</v>
          </cell>
          <cell r="BY448">
            <v>0</v>
          </cell>
          <cell r="BZ448">
            <v>0</v>
          </cell>
          <cell r="CA448">
            <v>1</v>
          </cell>
          <cell r="CB448">
            <v>0</v>
          </cell>
          <cell r="CC448">
            <v>1</v>
          </cell>
          <cell r="CD448">
            <v>2</v>
          </cell>
          <cell r="CE448">
            <v>1</v>
          </cell>
          <cell r="CF448">
            <v>2</v>
          </cell>
          <cell r="CG448">
            <v>1</v>
          </cell>
          <cell r="CH448">
            <v>0</v>
          </cell>
          <cell r="CI448">
            <v>2</v>
          </cell>
          <cell r="CJ448">
            <v>2</v>
          </cell>
          <cell r="CK448">
            <v>1</v>
          </cell>
          <cell r="CL448">
            <v>1</v>
          </cell>
          <cell r="CM448">
            <v>2</v>
          </cell>
          <cell r="CN448">
            <v>1</v>
          </cell>
          <cell r="CO448">
            <v>1</v>
          </cell>
          <cell r="CP448">
            <v>1</v>
          </cell>
          <cell r="CQ448">
            <v>2</v>
          </cell>
          <cell r="CR448">
            <v>3</v>
          </cell>
          <cell r="CS448">
            <v>3</v>
          </cell>
          <cell r="CT448">
            <v>3</v>
          </cell>
          <cell r="CU448"/>
          <cell r="CV448"/>
          <cell r="CW448"/>
          <cell r="CX448"/>
          <cell r="CY448"/>
          <cell r="CZ448"/>
          <cell r="DA448"/>
          <cell r="DB448"/>
          <cell r="DC448"/>
          <cell r="DD448"/>
          <cell r="DE448"/>
          <cell r="DF448"/>
          <cell r="DG448"/>
          <cell r="DH448">
            <v>2</v>
          </cell>
          <cell r="DI448">
            <v>2</v>
          </cell>
          <cell r="DJ448">
            <v>2</v>
          </cell>
          <cell r="DK448">
            <v>2</v>
          </cell>
          <cell r="DL448">
            <v>2</v>
          </cell>
          <cell r="DM448">
            <v>2</v>
          </cell>
          <cell r="DN448">
            <v>1</v>
          </cell>
          <cell r="DO448">
            <v>2</v>
          </cell>
          <cell r="DP448">
            <v>3</v>
          </cell>
          <cell r="DQ448">
            <v>3</v>
          </cell>
          <cell r="DR448">
            <v>3</v>
          </cell>
          <cell r="DS448"/>
          <cell r="DT448"/>
          <cell r="DU448"/>
          <cell r="DV448"/>
          <cell r="DW448"/>
          <cell r="DX448"/>
          <cell r="DY448"/>
          <cell r="DZ448"/>
          <cell r="EA448"/>
          <cell r="EB448"/>
          <cell r="EC448"/>
          <cell r="ED448"/>
          <cell r="EE448"/>
          <cell r="EF448"/>
          <cell r="EG448">
            <v>2</v>
          </cell>
          <cell r="EH448">
            <v>3</v>
          </cell>
          <cell r="EI448">
            <v>4</v>
          </cell>
          <cell r="EJ448">
            <v>0</v>
          </cell>
          <cell r="EK448">
            <v>0</v>
          </cell>
          <cell r="EL448">
            <v>0</v>
          </cell>
          <cell r="EM448">
            <v>0</v>
          </cell>
          <cell r="EN448">
            <v>0</v>
          </cell>
          <cell r="EO448">
            <v>0</v>
          </cell>
          <cell r="EP448">
            <v>0</v>
          </cell>
          <cell r="EQ448">
            <v>0</v>
          </cell>
          <cell r="ER448">
            <v>0</v>
          </cell>
          <cell r="ES448"/>
          <cell r="ET448"/>
          <cell r="EU448"/>
          <cell r="EV448"/>
          <cell r="EW448"/>
          <cell r="EX448"/>
          <cell r="EY448"/>
          <cell r="EZ448"/>
          <cell r="FA448"/>
          <cell r="FB448"/>
          <cell r="FC448"/>
          <cell r="FD448"/>
          <cell r="FE448">
            <v>2</v>
          </cell>
          <cell r="FF448">
            <v>5</v>
          </cell>
          <cell r="FG448">
            <v>5.5</v>
          </cell>
          <cell r="FH448">
            <v>0</v>
          </cell>
          <cell r="FI448">
            <v>0</v>
          </cell>
          <cell r="FJ448">
            <v>0</v>
          </cell>
          <cell r="FK448">
            <v>0</v>
          </cell>
          <cell r="FL448">
            <v>0</v>
          </cell>
          <cell r="FM448">
            <v>0</v>
          </cell>
          <cell r="FN448">
            <v>0</v>
          </cell>
          <cell r="FO448">
            <v>0</v>
          </cell>
          <cell r="FP448">
            <v>0</v>
          </cell>
          <cell r="FQ448"/>
          <cell r="FR448"/>
          <cell r="FS448"/>
          <cell r="FT448"/>
          <cell r="FU448"/>
          <cell r="FV448"/>
          <cell r="FW448"/>
          <cell r="FX448"/>
          <cell r="FY448"/>
          <cell r="FZ448"/>
          <cell r="GA448"/>
          <cell r="GB448"/>
          <cell r="GC448">
            <v>2</v>
          </cell>
          <cell r="GD448">
            <v>5</v>
          </cell>
          <cell r="GE448">
            <v>7</v>
          </cell>
          <cell r="GF448">
            <v>0</v>
          </cell>
          <cell r="GG448">
            <v>0</v>
          </cell>
          <cell r="GH448">
            <v>0</v>
          </cell>
          <cell r="GI448">
            <v>0</v>
          </cell>
          <cell r="GJ448">
            <v>0</v>
          </cell>
          <cell r="GK448">
            <v>0</v>
          </cell>
          <cell r="GL448">
            <v>0</v>
          </cell>
          <cell r="GM448">
            <v>0</v>
          </cell>
          <cell r="GN448">
            <v>0</v>
          </cell>
          <cell r="GO448"/>
          <cell r="GP448">
            <v>0</v>
          </cell>
          <cell r="GQ448">
            <v>0</v>
          </cell>
          <cell r="GR448">
            <v>0</v>
          </cell>
          <cell r="GS448"/>
          <cell r="GT448"/>
          <cell r="GU448"/>
          <cell r="GV448"/>
          <cell r="GW448"/>
          <cell r="GX448"/>
          <cell r="GY448"/>
          <cell r="GZ448"/>
          <cell r="HA448"/>
          <cell r="HB448"/>
          <cell r="HC448">
            <v>0</v>
          </cell>
          <cell r="HD448">
            <v>0</v>
          </cell>
          <cell r="HE448">
            <v>1</v>
          </cell>
          <cell r="HF448">
            <v>0</v>
          </cell>
          <cell r="HG448">
            <v>0</v>
          </cell>
          <cell r="HH448">
            <v>0</v>
          </cell>
          <cell r="HI448">
            <v>0</v>
          </cell>
          <cell r="HJ448"/>
          <cell r="HK448"/>
          <cell r="HL448"/>
          <cell r="HM448"/>
          <cell r="HN448"/>
          <cell r="HO448">
            <v>0</v>
          </cell>
          <cell r="HP448">
            <v>0</v>
          </cell>
          <cell r="HQ448">
            <v>0</v>
          </cell>
          <cell r="HR448">
            <v>0</v>
          </cell>
          <cell r="HS448">
            <v>0</v>
          </cell>
          <cell r="HT448"/>
          <cell r="HU448">
            <v>0</v>
          </cell>
          <cell r="HV448"/>
          <cell r="HW448">
            <v>0</v>
          </cell>
          <cell r="HX448"/>
          <cell r="HY448">
            <v>0</v>
          </cell>
          <cell r="HZ448">
            <v>7182</v>
          </cell>
          <cell r="IA448">
            <v>70</v>
          </cell>
          <cell r="IB448">
            <v>143</v>
          </cell>
          <cell r="IC448">
            <v>5.833333333333333</v>
          </cell>
          <cell r="ID448">
            <v>14.3</v>
          </cell>
          <cell r="IE448">
            <v>17</v>
          </cell>
          <cell r="IF448">
            <v>3.3333333333333335</v>
          </cell>
          <cell r="IG448">
            <v>1.6666666666666667</v>
          </cell>
          <cell r="IH448">
            <v>1.3333333333333333</v>
          </cell>
          <cell r="II448">
            <v>23.666666666666668</v>
          </cell>
          <cell r="IJ448"/>
          <cell r="IK448"/>
          <cell r="IL448"/>
          <cell r="IM448">
            <v>17.166666666666668</v>
          </cell>
          <cell r="IN448">
            <v>10000</v>
          </cell>
        </row>
        <row r="449">
          <cell r="A449">
            <v>446</v>
          </cell>
          <cell r="B449" t="str">
            <v>Ayodhya</v>
          </cell>
          <cell r="C449" t="str">
            <v>UTTAR PRADESH</v>
          </cell>
          <cell r="D449" t="str">
            <v>North</v>
          </cell>
          <cell r="E449" t="str">
            <v>SHREE LAKSHMAN ROLLING MILL (INDIA) LLP</v>
          </cell>
          <cell r="F449"/>
          <cell r="G449"/>
          <cell r="H449">
            <v>0.5</v>
          </cell>
          <cell r="I449"/>
          <cell r="J449" t="str">
            <v>Medium</v>
          </cell>
          <cell r="K449">
            <v>1</v>
          </cell>
          <cell r="L449"/>
          <cell r="M449"/>
          <cell r="N449" t="str">
            <v>Deepanshu</v>
          </cell>
          <cell r="O449">
            <v>33</v>
          </cell>
          <cell r="P449">
            <v>2500</v>
          </cell>
          <cell r="Q449">
            <v>1</v>
          </cell>
          <cell r="R449">
            <v>5</v>
          </cell>
          <cell r="S449">
            <v>7</v>
          </cell>
          <cell r="T449">
            <v>1</v>
          </cell>
          <cell r="U449">
            <v>0</v>
          </cell>
          <cell r="V449">
            <v>3</v>
          </cell>
          <cell r="W449">
            <v>0</v>
          </cell>
          <cell r="X449">
            <v>0</v>
          </cell>
          <cell r="Y449" t="str">
            <v/>
          </cell>
          <cell r="Z449">
            <v>0</v>
          </cell>
          <cell r="AA449" t="str">
            <v/>
          </cell>
          <cell r="AB449">
            <v>10</v>
          </cell>
          <cell r="AC449">
            <v>0</v>
          </cell>
          <cell r="AD449">
            <v>0</v>
          </cell>
          <cell r="AE449">
            <v>0</v>
          </cell>
          <cell r="AF449">
            <v>40.18</v>
          </cell>
          <cell r="AG449">
            <v>0</v>
          </cell>
          <cell r="AH449">
            <v>40</v>
          </cell>
          <cell r="AI449">
            <v>0</v>
          </cell>
          <cell r="AJ449">
            <v>51</v>
          </cell>
          <cell r="AK449">
            <v>0</v>
          </cell>
          <cell r="AL449">
            <v>35</v>
          </cell>
          <cell r="AM449">
            <v>55.575000000000003</v>
          </cell>
          <cell r="AN449">
            <v>0</v>
          </cell>
          <cell r="AO449">
            <v>16.875</v>
          </cell>
          <cell r="AP449">
            <v>0</v>
          </cell>
          <cell r="AQ449">
            <v>34.68</v>
          </cell>
          <cell r="AR449">
            <v>0</v>
          </cell>
          <cell r="AS449">
            <v>0</v>
          </cell>
          <cell r="AT449">
            <v>5.04</v>
          </cell>
          <cell r="AU449">
            <v>29.79</v>
          </cell>
          <cell r="AV449">
            <v>29.98</v>
          </cell>
          <cell r="AW449">
            <v>0</v>
          </cell>
          <cell r="AX449"/>
          <cell r="AY449"/>
          <cell r="AZ449">
            <v>0</v>
          </cell>
          <cell r="BA449">
            <v>0</v>
          </cell>
          <cell r="BB449">
            <v>0</v>
          </cell>
          <cell r="BC449">
            <v>0</v>
          </cell>
          <cell r="BD449">
            <v>0</v>
          </cell>
          <cell r="BE449">
            <v>0</v>
          </cell>
          <cell r="BF449">
            <v>0</v>
          </cell>
          <cell r="BG449">
            <v>0</v>
          </cell>
          <cell r="BH449">
            <v>1</v>
          </cell>
          <cell r="BI449">
            <v>0</v>
          </cell>
          <cell r="BJ449">
            <v>0</v>
          </cell>
          <cell r="BK449">
            <v>0</v>
          </cell>
          <cell r="BL449">
            <v>0</v>
          </cell>
          <cell r="BM449">
            <v>1</v>
          </cell>
          <cell r="BN449">
            <v>0</v>
          </cell>
          <cell r="BO449">
            <v>0</v>
          </cell>
          <cell r="BP449">
            <v>0</v>
          </cell>
          <cell r="BQ449">
            <v>0</v>
          </cell>
          <cell r="BR449">
            <v>0</v>
          </cell>
          <cell r="BS449">
            <v>0</v>
          </cell>
          <cell r="BT449">
            <v>0</v>
          </cell>
          <cell r="BU449">
            <v>0</v>
          </cell>
          <cell r="BV449"/>
          <cell r="BW449"/>
          <cell r="BX449">
            <v>3</v>
          </cell>
          <cell r="BY449">
            <v>1</v>
          </cell>
          <cell r="BZ449">
            <v>0</v>
          </cell>
          <cell r="CA449">
            <v>0</v>
          </cell>
          <cell r="CB449">
            <v>0</v>
          </cell>
          <cell r="CC449">
            <v>1</v>
          </cell>
          <cell r="CD449">
            <v>0</v>
          </cell>
          <cell r="CE449">
            <v>1</v>
          </cell>
          <cell r="CF449">
            <v>0</v>
          </cell>
          <cell r="CG449">
            <v>2</v>
          </cell>
          <cell r="CH449">
            <v>0</v>
          </cell>
          <cell r="CI449">
            <v>1</v>
          </cell>
          <cell r="CJ449">
            <v>2</v>
          </cell>
          <cell r="CK449">
            <v>0</v>
          </cell>
          <cell r="CL449">
            <v>1</v>
          </cell>
          <cell r="CM449">
            <v>0</v>
          </cell>
          <cell r="CN449">
            <v>1</v>
          </cell>
          <cell r="CO449">
            <v>0</v>
          </cell>
          <cell r="CP449">
            <v>0</v>
          </cell>
          <cell r="CQ449">
            <v>1</v>
          </cell>
          <cell r="CR449">
            <v>1</v>
          </cell>
          <cell r="CS449">
            <v>1</v>
          </cell>
          <cell r="CT449">
            <v>0</v>
          </cell>
          <cell r="CU449"/>
          <cell r="CV449"/>
          <cell r="CW449"/>
          <cell r="CX449"/>
          <cell r="CY449"/>
          <cell r="CZ449"/>
          <cell r="DA449"/>
          <cell r="DB449"/>
          <cell r="DC449"/>
          <cell r="DD449"/>
          <cell r="DE449"/>
          <cell r="DF449"/>
          <cell r="DG449"/>
          <cell r="DH449">
            <v>2</v>
          </cell>
          <cell r="DI449">
            <v>2</v>
          </cell>
          <cell r="DJ449">
            <v>3</v>
          </cell>
          <cell r="DK449">
            <v>1</v>
          </cell>
          <cell r="DL449">
            <v>2</v>
          </cell>
          <cell r="DM449">
            <v>1</v>
          </cell>
          <cell r="DN449">
            <v>1</v>
          </cell>
          <cell r="DO449">
            <v>1</v>
          </cell>
          <cell r="DP449">
            <v>1</v>
          </cell>
          <cell r="DQ449">
            <v>1</v>
          </cell>
          <cell r="DR449">
            <v>1</v>
          </cell>
          <cell r="DS449"/>
          <cell r="DT449"/>
          <cell r="DU449"/>
          <cell r="DV449"/>
          <cell r="DW449"/>
          <cell r="DX449"/>
          <cell r="DY449"/>
          <cell r="DZ449"/>
          <cell r="EA449"/>
          <cell r="EB449"/>
          <cell r="EC449"/>
          <cell r="ED449"/>
          <cell r="EE449"/>
          <cell r="EF449"/>
          <cell r="EG449">
            <v>0</v>
          </cell>
          <cell r="EH449">
            <v>2</v>
          </cell>
          <cell r="EI449">
            <v>1</v>
          </cell>
          <cell r="EJ449">
            <v>0</v>
          </cell>
          <cell r="EK449">
            <v>0</v>
          </cell>
          <cell r="EL449">
            <v>0</v>
          </cell>
          <cell r="EM449">
            <v>0</v>
          </cell>
          <cell r="EN449">
            <v>0</v>
          </cell>
          <cell r="EO449">
            <v>0</v>
          </cell>
          <cell r="EP449">
            <v>0</v>
          </cell>
          <cell r="EQ449">
            <v>0</v>
          </cell>
          <cell r="ER449">
            <v>0</v>
          </cell>
          <cell r="ES449"/>
          <cell r="ET449"/>
          <cell r="EU449"/>
          <cell r="EV449"/>
          <cell r="EW449"/>
          <cell r="EX449"/>
          <cell r="EY449"/>
          <cell r="EZ449"/>
          <cell r="FA449"/>
          <cell r="FB449"/>
          <cell r="FC449"/>
          <cell r="FD449"/>
          <cell r="FE449">
            <v>0</v>
          </cell>
          <cell r="FF449">
            <v>2</v>
          </cell>
          <cell r="FG449">
            <v>3</v>
          </cell>
          <cell r="FH449">
            <v>0</v>
          </cell>
          <cell r="FI449">
            <v>0</v>
          </cell>
          <cell r="FJ449">
            <v>0</v>
          </cell>
          <cell r="FK449">
            <v>0</v>
          </cell>
          <cell r="FL449">
            <v>0</v>
          </cell>
          <cell r="FM449">
            <v>0</v>
          </cell>
          <cell r="FN449">
            <v>0</v>
          </cell>
          <cell r="FO449">
            <v>0</v>
          </cell>
          <cell r="FP449">
            <v>0</v>
          </cell>
          <cell r="FQ449"/>
          <cell r="FR449"/>
          <cell r="FS449"/>
          <cell r="FT449"/>
          <cell r="FU449"/>
          <cell r="FV449"/>
          <cell r="FW449"/>
          <cell r="FX449"/>
          <cell r="FY449"/>
          <cell r="FZ449"/>
          <cell r="GA449"/>
          <cell r="GB449"/>
          <cell r="GC449">
            <v>0</v>
          </cell>
          <cell r="GD449">
            <v>2</v>
          </cell>
          <cell r="GE449">
            <v>3</v>
          </cell>
          <cell r="GF449">
            <v>0</v>
          </cell>
          <cell r="GG449">
            <v>0</v>
          </cell>
          <cell r="GH449">
            <v>0</v>
          </cell>
          <cell r="GI449">
            <v>0</v>
          </cell>
          <cell r="GJ449">
            <v>0</v>
          </cell>
          <cell r="GK449">
            <v>0</v>
          </cell>
          <cell r="GL449">
            <v>0</v>
          </cell>
          <cell r="GM449">
            <v>0</v>
          </cell>
          <cell r="GN449">
            <v>0</v>
          </cell>
          <cell r="GO449"/>
          <cell r="GP449">
            <v>0</v>
          </cell>
          <cell r="GQ449">
            <v>0</v>
          </cell>
          <cell r="GR449">
            <v>0</v>
          </cell>
          <cell r="GS449"/>
          <cell r="GT449"/>
          <cell r="GU449"/>
          <cell r="GV449"/>
          <cell r="GW449"/>
          <cell r="GX449"/>
          <cell r="GY449"/>
          <cell r="GZ449"/>
          <cell r="HA449"/>
          <cell r="HB449"/>
          <cell r="HC449">
            <v>0</v>
          </cell>
          <cell r="HD449">
            <v>0</v>
          </cell>
          <cell r="HE449">
            <v>0</v>
          </cell>
          <cell r="HF449">
            <v>0</v>
          </cell>
          <cell r="HG449">
            <v>1</v>
          </cell>
          <cell r="HH449">
            <v>0</v>
          </cell>
          <cell r="HI449">
            <v>0</v>
          </cell>
          <cell r="HJ449"/>
          <cell r="HK449"/>
          <cell r="HL449"/>
          <cell r="HM449"/>
          <cell r="HN449"/>
          <cell r="HO449">
            <v>0</v>
          </cell>
          <cell r="HP449">
            <v>0</v>
          </cell>
          <cell r="HQ449">
            <v>0</v>
          </cell>
          <cell r="HR449">
            <v>0</v>
          </cell>
          <cell r="HS449">
            <v>0</v>
          </cell>
          <cell r="HT449"/>
          <cell r="HU449">
            <v>0</v>
          </cell>
          <cell r="HV449"/>
          <cell r="HW449">
            <v>0</v>
          </cell>
          <cell r="HX449"/>
          <cell r="HY449">
            <v>0</v>
          </cell>
          <cell r="HZ449">
            <v>0</v>
          </cell>
          <cell r="IA449">
            <v>231.755</v>
          </cell>
          <cell r="IB449">
            <v>116.36499999999999</v>
          </cell>
          <cell r="IC449">
            <v>19.312916666666666</v>
          </cell>
          <cell r="ID449">
            <v>11.6365</v>
          </cell>
          <cell r="IE449">
            <v>3.3333333333333335</v>
          </cell>
          <cell r="IF449">
            <v>13.393333333333333</v>
          </cell>
          <cell r="IG449">
            <v>30.333333333333332</v>
          </cell>
          <cell r="IH449">
            <v>30.191666666666666</v>
          </cell>
          <cell r="II449">
            <v>5.625</v>
          </cell>
          <cell r="IJ449"/>
          <cell r="IK449"/>
          <cell r="IL449"/>
          <cell r="IM449">
            <v>19.923333333333332</v>
          </cell>
          <cell r="IN449">
            <v>6850</v>
          </cell>
        </row>
        <row r="450">
          <cell r="A450">
            <v>447</v>
          </cell>
          <cell r="B450" t="str">
            <v>Ghazipur</v>
          </cell>
          <cell r="C450" t="str">
            <v>UTTAR PRADESH</v>
          </cell>
          <cell r="D450" t="str">
            <v>North</v>
          </cell>
          <cell r="E450" t="str">
            <v>OPTRIX INFRA LLP 2</v>
          </cell>
          <cell r="F450"/>
          <cell r="G450"/>
          <cell r="H450">
            <v>0.5</v>
          </cell>
          <cell r="I450"/>
          <cell r="J450" t="str">
            <v>Medium</v>
          </cell>
          <cell r="K450"/>
          <cell r="L450"/>
          <cell r="M450"/>
          <cell r="N450" t="str">
            <v>Divyansh Dhawal</v>
          </cell>
          <cell r="O450">
            <v>30</v>
          </cell>
          <cell r="P450">
            <v>2200</v>
          </cell>
          <cell r="Q450">
            <v>0</v>
          </cell>
          <cell r="R450">
            <v>2</v>
          </cell>
          <cell r="S450">
            <v>12</v>
          </cell>
          <cell r="T450">
            <v>8</v>
          </cell>
          <cell r="U450">
            <v>0</v>
          </cell>
          <cell r="V450">
            <v>3</v>
          </cell>
          <cell r="W450">
            <v>0</v>
          </cell>
          <cell r="X450">
            <v>0</v>
          </cell>
          <cell r="Y450" t="str">
            <v/>
          </cell>
          <cell r="Z450">
            <v>0</v>
          </cell>
          <cell r="AA450" t="str">
            <v/>
          </cell>
          <cell r="AB450">
            <v>0</v>
          </cell>
          <cell r="AC450">
            <v>0</v>
          </cell>
          <cell r="AD450">
            <v>0</v>
          </cell>
          <cell r="AE450">
            <v>60.53</v>
          </cell>
          <cell r="AF450">
            <v>0</v>
          </cell>
          <cell r="AG450">
            <v>0</v>
          </cell>
          <cell r="AH450">
            <v>0</v>
          </cell>
          <cell r="AI450">
            <v>0</v>
          </cell>
          <cell r="AJ450">
            <v>0</v>
          </cell>
          <cell r="AK450">
            <v>0</v>
          </cell>
          <cell r="AL450">
            <v>30.5</v>
          </cell>
          <cell r="AM450">
            <v>0</v>
          </cell>
          <cell r="AN450">
            <v>0</v>
          </cell>
          <cell r="AO450">
            <v>0</v>
          </cell>
          <cell r="AP450">
            <v>0</v>
          </cell>
          <cell r="AQ450">
            <v>64.87</v>
          </cell>
          <cell r="AR450">
            <v>0</v>
          </cell>
          <cell r="AS450">
            <v>0</v>
          </cell>
          <cell r="AT450">
            <v>0</v>
          </cell>
          <cell r="AU450">
            <v>0</v>
          </cell>
          <cell r="AV450">
            <v>0</v>
          </cell>
          <cell r="AW450">
            <v>0</v>
          </cell>
          <cell r="AX450"/>
          <cell r="AY450"/>
          <cell r="AZ450">
            <v>0</v>
          </cell>
          <cell r="BA450">
            <v>0</v>
          </cell>
          <cell r="BB450">
            <v>0</v>
          </cell>
          <cell r="BC450">
            <v>1</v>
          </cell>
          <cell r="BD450">
            <v>0</v>
          </cell>
          <cell r="BE450">
            <v>0</v>
          </cell>
          <cell r="BF450">
            <v>0</v>
          </cell>
          <cell r="BG450">
            <v>0</v>
          </cell>
          <cell r="BH450">
            <v>0</v>
          </cell>
          <cell r="BI450">
            <v>0</v>
          </cell>
          <cell r="BJ450">
            <v>1</v>
          </cell>
          <cell r="BK450">
            <v>0</v>
          </cell>
          <cell r="BL450">
            <v>0</v>
          </cell>
          <cell r="BM450">
            <v>0</v>
          </cell>
          <cell r="BN450">
            <v>0</v>
          </cell>
          <cell r="BO450">
            <v>1</v>
          </cell>
          <cell r="BP450">
            <v>0</v>
          </cell>
          <cell r="BQ450">
            <v>0</v>
          </cell>
          <cell r="BR450">
            <v>0</v>
          </cell>
          <cell r="BS450">
            <v>0</v>
          </cell>
          <cell r="BT450">
            <v>0</v>
          </cell>
          <cell r="BU450">
            <v>0</v>
          </cell>
          <cell r="BV450"/>
          <cell r="BW450"/>
          <cell r="BX450">
            <v>3</v>
          </cell>
          <cell r="BY450">
            <v>0</v>
          </cell>
          <cell r="BZ450">
            <v>0</v>
          </cell>
          <cell r="CA450">
            <v>0</v>
          </cell>
          <cell r="CB450">
            <v>1</v>
          </cell>
          <cell r="CC450">
            <v>0</v>
          </cell>
          <cell r="CD450">
            <v>0</v>
          </cell>
          <cell r="CE450">
            <v>0</v>
          </cell>
          <cell r="CF450">
            <v>0</v>
          </cell>
          <cell r="CG450">
            <v>0</v>
          </cell>
          <cell r="CH450">
            <v>0</v>
          </cell>
          <cell r="CI450">
            <v>1</v>
          </cell>
          <cell r="CJ450">
            <v>0</v>
          </cell>
          <cell r="CK450">
            <v>0</v>
          </cell>
          <cell r="CL450">
            <v>0</v>
          </cell>
          <cell r="CM450">
            <v>0</v>
          </cell>
          <cell r="CN450">
            <v>2</v>
          </cell>
          <cell r="CO450">
            <v>0</v>
          </cell>
          <cell r="CP450">
            <v>0</v>
          </cell>
          <cell r="CQ450">
            <v>0</v>
          </cell>
          <cell r="CR450">
            <v>0</v>
          </cell>
          <cell r="CS450">
            <v>0</v>
          </cell>
          <cell r="CT450">
            <v>0</v>
          </cell>
          <cell r="CU450"/>
          <cell r="CV450"/>
          <cell r="CW450"/>
          <cell r="CX450"/>
          <cell r="CY450"/>
          <cell r="CZ450"/>
          <cell r="DA450"/>
          <cell r="DB450"/>
          <cell r="DC450"/>
          <cell r="DD450"/>
          <cell r="DE450"/>
          <cell r="DF450"/>
          <cell r="DG450"/>
          <cell r="DH450">
            <v>1</v>
          </cell>
          <cell r="DI450">
            <v>1</v>
          </cell>
          <cell r="DJ450">
            <v>0</v>
          </cell>
          <cell r="DK450">
            <v>0</v>
          </cell>
          <cell r="DL450">
            <v>2</v>
          </cell>
          <cell r="DM450">
            <v>2</v>
          </cell>
          <cell r="DN450">
            <v>2</v>
          </cell>
          <cell r="DO450">
            <v>0</v>
          </cell>
          <cell r="DP450">
            <v>0</v>
          </cell>
          <cell r="DQ450">
            <v>0</v>
          </cell>
          <cell r="DR450">
            <v>0</v>
          </cell>
          <cell r="DS450"/>
          <cell r="DT450"/>
          <cell r="DU450"/>
          <cell r="DV450"/>
          <cell r="DW450"/>
          <cell r="DX450"/>
          <cell r="DY450"/>
          <cell r="DZ450"/>
          <cell r="EA450"/>
          <cell r="EB450"/>
          <cell r="EC450"/>
          <cell r="ED450"/>
          <cell r="EE450"/>
          <cell r="EF450"/>
          <cell r="EG450">
            <v>0</v>
          </cell>
          <cell r="EH450">
            <v>0</v>
          </cell>
          <cell r="EI450">
            <v>0</v>
          </cell>
          <cell r="EJ450">
            <v>0</v>
          </cell>
          <cell r="EK450">
            <v>0</v>
          </cell>
          <cell r="EL450">
            <v>0</v>
          </cell>
          <cell r="EM450">
            <v>0</v>
          </cell>
          <cell r="EN450">
            <v>0</v>
          </cell>
          <cell r="EO450">
            <v>0</v>
          </cell>
          <cell r="EP450">
            <v>0</v>
          </cell>
          <cell r="EQ450">
            <v>0</v>
          </cell>
          <cell r="ER450">
            <v>0</v>
          </cell>
          <cell r="ES450"/>
          <cell r="ET450"/>
          <cell r="EU450"/>
          <cell r="EV450"/>
          <cell r="EW450"/>
          <cell r="EX450"/>
          <cell r="EY450"/>
          <cell r="EZ450"/>
          <cell r="FA450"/>
          <cell r="FB450"/>
          <cell r="FC450"/>
          <cell r="FD450"/>
          <cell r="FE450">
            <v>0</v>
          </cell>
          <cell r="FF450">
            <v>0</v>
          </cell>
          <cell r="FG450">
            <v>0</v>
          </cell>
          <cell r="FH450">
            <v>0</v>
          </cell>
          <cell r="FI450">
            <v>0</v>
          </cell>
          <cell r="FJ450">
            <v>0</v>
          </cell>
          <cell r="FK450">
            <v>0</v>
          </cell>
          <cell r="FL450">
            <v>0</v>
          </cell>
          <cell r="FM450">
            <v>0</v>
          </cell>
          <cell r="FN450">
            <v>0</v>
          </cell>
          <cell r="FO450">
            <v>0</v>
          </cell>
          <cell r="FP450">
            <v>0</v>
          </cell>
          <cell r="FQ450"/>
          <cell r="FR450"/>
          <cell r="FS450"/>
          <cell r="FT450"/>
          <cell r="FU450"/>
          <cell r="FV450"/>
          <cell r="FW450"/>
          <cell r="FX450"/>
          <cell r="FY450"/>
          <cell r="FZ450"/>
          <cell r="GA450"/>
          <cell r="GB450"/>
          <cell r="GC450">
            <v>0</v>
          </cell>
          <cell r="GD450">
            <v>0</v>
          </cell>
          <cell r="GE450">
            <v>0</v>
          </cell>
          <cell r="GF450">
            <v>0</v>
          </cell>
          <cell r="GG450">
            <v>0</v>
          </cell>
          <cell r="GH450">
            <v>0</v>
          </cell>
          <cell r="GI450">
            <v>0</v>
          </cell>
          <cell r="GJ450">
            <v>0</v>
          </cell>
          <cell r="GK450">
            <v>0</v>
          </cell>
          <cell r="GL450">
            <v>0</v>
          </cell>
          <cell r="GM450">
            <v>0</v>
          </cell>
          <cell r="GN450">
            <v>0</v>
          </cell>
          <cell r="GO450"/>
          <cell r="GP450">
            <v>0</v>
          </cell>
          <cell r="GQ450">
            <v>0</v>
          </cell>
          <cell r="GR450">
            <v>0</v>
          </cell>
          <cell r="GS450"/>
          <cell r="GT450"/>
          <cell r="GU450"/>
          <cell r="GV450"/>
          <cell r="GW450"/>
          <cell r="GX450"/>
          <cell r="GY450"/>
          <cell r="GZ450"/>
          <cell r="HA450"/>
          <cell r="HB450"/>
          <cell r="HC450">
            <v>0</v>
          </cell>
          <cell r="HD450">
            <v>0</v>
          </cell>
          <cell r="HE450">
            <v>0</v>
          </cell>
          <cell r="HF450">
            <v>0</v>
          </cell>
          <cell r="HG450">
            <v>0</v>
          </cell>
          <cell r="HH450">
            <v>0</v>
          </cell>
          <cell r="HI450">
            <v>0</v>
          </cell>
          <cell r="HJ450"/>
          <cell r="HK450"/>
          <cell r="HL450"/>
          <cell r="HM450"/>
          <cell r="HN450"/>
          <cell r="HO450">
            <v>0</v>
          </cell>
          <cell r="HP450">
            <v>0</v>
          </cell>
          <cell r="HQ450">
            <v>0</v>
          </cell>
          <cell r="HR450">
            <v>0</v>
          </cell>
          <cell r="HS450">
            <v>0</v>
          </cell>
          <cell r="HT450"/>
          <cell r="HU450">
            <v>0</v>
          </cell>
          <cell r="HV450"/>
          <cell r="HW450">
            <v>0</v>
          </cell>
          <cell r="HX450"/>
          <cell r="HY450">
            <v>0</v>
          </cell>
          <cell r="HZ450">
            <v>0</v>
          </cell>
          <cell r="IA450">
            <v>91.03</v>
          </cell>
          <cell r="IB450">
            <v>64.87</v>
          </cell>
          <cell r="IC450">
            <v>7.5858333333333334</v>
          </cell>
          <cell r="ID450">
            <v>6.4870000000000001</v>
          </cell>
          <cell r="IE450">
            <v>0</v>
          </cell>
          <cell r="IF450">
            <v>20.176666666666666</v>
          </cell>
          <cell r="IG450">
            <v>0</v>
          </cell>
          <cell r="IH450">
            <v>10.166666666666666</v>
          </cell>
          <cell r="II450">
            <v>0</v>
          </cell>
          <cell r="IJ450"/>
          <cell r="IK450"/>
          <cell r="IL450"/>
          <cell r="IM450">
            <v>0</v>
          </cell>
          <cell r="IN450">
            <v>6000</v>
          </cell>
        </row>
        <row r="451">
          <cell r="A451">
            <v>448</v>
          </cell>
          <cell r="B451" t="str">
            <v>Etawah</v>
          </cell>
          <cell r="C451" t="str">
            <v>UTTAR PRADESH</v>
          </cell>
          <cell r="D451" t="str">
            <v>North</v>
          </cell>
          <cell r="E451" t="str">
            <v>SHREE LAKSHMAN ROLLING MILL (INDIA) LLP</v>
          </cell>
          <cell r="F451"/>
          <cell r="G451"/>
          <cell r="H451">
            <v>0.3</v>
          </cell>
          <cell r="I451"/>
          <cell r="J451" t="str">
            <v>Low</v>
          </cell>
          <cell r="K451"/>
          <cell r="L451"/>
          <cell r="M451"/>
          <cell r="N451" t="str">
            <v>Ashutosh Shukla</v>
          </cell>
          <cell r="O451">
            <v>23</v>
          </cell>
          <cell r="P451">
            <v>1600</v>
          </cell>
          <cell r="Q451">
            <v>0</v>
          </cell>
          <cell r="R451">
            <v>1</v>
          </cell>
          <cell r="S451">
            <v>10</v>
          </cell>
          <cell r="T451">
            <v>6</v>
          </cell>
          <cell r="U451">
            <v>0</v>
          </cell>
          <cell r="V451">
            <v>2</v>
          </cell>
          <cell r="W451">
            <v>0</v>
          </cell>
          <cell r="X451">
            <v>550</v>
          </cell>
          <cell r="Y451">
            <v>4.157818181818182E-2</v>
          </cell>
          <cell r="Z451">
            <v>0.34375</v>
          </cell>
          <cell r="AA451">
            <v>1.42925E-2</v>
          </cell>
          <cell r="AB451">
            <v>234</v>
          </cell>
          <cell r="AC451">
            <v>180.63</v>
          </cell>
          <cell r="AD451">
            <v>130</v>
          </cell>
          <cell r="AE451">
            <v>0</v>
          </cell>
          <cell r="AF451">
            <v>204</v>
          </cell>
          <cell r="AG451">
            <v>175.63</v>
          </cell>
          <cell r="AH451">
            <v>265</v>
          </cell>
          <cell r="AI451">
            <v>0</v>
          </cell>
          <cell r="AJ451">
            <v>95</v>
          </cell>
          <cell r="AK451">
            <v>95.300000000000011</v>
          </cell>
          <cell r="AL451">
            <v>0</v>
          </cell>
          <cell r="AM451">
            <v>25</v>
          </cell>
          <cell r="AN451">
            <v>32</v>
          </cell>
          <cell r="AO451">
            <v>40</v>
          </cell>
          <cell r="AP451">
            <v>90</v>
          </cell>
          <cell r="AQ451">
            <v>50.230000000000004</v>
          </cell>
          <cell r="AR451">
            <v>0</v>
          </cell>
          <cell r="AS451">
            <v>7.45</v>
          </cell>
          <cell r="AT451">
            <v>0</v>
          </cell>
          <cell r="AU451">
            <v>9</v>
          </cell>
          <cell r="AV451">
            <v>0</v>
          </cell>
          <cell r="AW451">
            <v>0</v>
          </cell>
          <cell r="AX451"/>
          <cell r="AY451"/>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cell r="BW451"/>
          <cell r="BX451">
            <v>2</v>
          </cell>
          <cell r="BY451">
            <v>2</v>
          </cell>
          <cell r="BZ451">
            <v>1</v>
          </cell>
          <cell r="CA451">
            <v>1</v>
          </cell>
          <cell r="CB451">
            <v>0</v>
          </cell>
          <cell r="CC451">
            <v>2</v>
          </cell>
          <cell r="CD451">
            <v>2</v>
          </cell>
          <cell r="CE451">
            <v>2</v>
          </cell>
          <cell r="CF451">
            <v>0</v>
          </cell>
          <cell r="CG451">
            <v>2</v>
          </cell>
          <cell r="CH451">
            <v>2</v>
          </cell>
          <cell r="CI451">
            <v>0</v>
          </cell>
          <cell r="CJ451">
            <v>1</v>
          </cell>
          <cell r="CK451">
            <v>1</v>
          </cell>
          <cell r="CL451">
            <v>1</v>
          </cell>
          <cell r="CM451">
            <v>2</v>
          </cell>
          <cell r="CN451">
            <v>2</v>
          </cell>
          <cell r="CO451">
            <v>0</v>
          </cell>
          <cell r="CP451">
            <v>1</v>
          </cell>
          <cell r="CQ451">
            <v>0</v>
          </cell>
          <cell r="CR451">
            <v>1</v>
          </cell>
          <cell r="CS451">
            <v>0</v>
          </cell>
          <cell r="CT451">
            <v>0</v>
          </cell>
          <cell r="CU451"/>
          <cell r="CV451"/>
          <cell r="CW451"/>
          <cell r="CX451"/>
          <cell r="CY451"/>
          <cell r="CZ451"/>
          <cell r="DA451"/>
          <cell r="DB451"/>
          <cell r="DC451"/>
          <cell r="DD451"/>
          <cell r="DE451"/>
          <cell r="DF451"/>
          <cell r="DG451"/>
          <cell r="DH451">
            <v>2</v>
          </cell>
          <cell r="DI451">
            <v>1</v>
          </cell>
          <cell r="DJ451">
            <v>1</v>
          </cell>
          <cell r="DK451">
            <v>2</v>
          </cell>
          <cell r="DL451">
            <v>2</v>
          </cell>
          <cell r="DM451">
            <v>2</v>
          </cell>
          <cell r="DN451">
            <v>2</v>
          </cell>
          <cell r="DO451">
            <v>1</v>
          </cell>
          <cell r="DP451">
            <v>2</v>
          </cell>
          <cell r="DQ451">
            <v>1</v>
          </cell>
          <cell r="DR451">
            <v>1</v>
          </cell>
          <cell r="DS451"/>
          <cell r="DT451"/>
          <cell r="DU451"/>
          <cell r="DV451"/>
          <cell r="DW451"/>
          <cell r="DX451"/>
          <cell r="DY451"/>
          <cell r="DZ451"/>
          <cell r="EA451"/>
          <cell r="EB451"/>
          <cell r="EC451"/>
          <cell r="ED451"/>
          <cell r="EE451"/>
          <cell r="EF451"/>
          <cell r="EG451">
            <v>0</v>
          </cell>
          <cell r="EH451">
            <v>0</v>
          </cell>
          <cell r="EI451">
            <v>0</v>
          </cell>
          <cell r="EJ451">
            <v>0</v>
          </cell>
          <cell r="EK451">
            <v>0</v>
          </cell>
          <cell r="EL451">
            <v>0</v>
          </cell>
          <cell r="EM451">
            <v>0</v>
          </cell>
          <cell r="EN451">
            <v>0</v>
          </cell>
          <cell r="EO451">
            <v>0</v>
          </cell>
          <cell r="EP451">
            <v>0</v>
          </cell>
          <cell r="EQ451">
            <v>0</v>
          </cell>
          <cell r="ER451">
            <v>0</v>
          </cell>
          <cell r="ES451"/>
          <cell r="ET451"/>
          <cell r="EU451"/>
          <cell r="EV451"/>
          <cell r="EW451"/>
          <cell r="EX451"/>
          <cell r="EY451"/>
          <cell r="EZ451"/>
          <cell r="FA451"/>
          <cell r="FB451"/>
          <cell r="FC451"/>
          <cell r="FD451"/>
          <cell r="FE451">
            <v>0</v>
          </cell>
          <cell r="FF451">
            <v>0</v>
          </cell>
          <cell r="FG451">
            <v>0</v>
          </cell>
          <cell r="FH451">
            <v>0</v>
          </cell>
          <cell r="FI451">
            <v>0</v>
          </cell>
          <cell r="FJ451">
            <v>0</v>
          </cell>
          <cell r="FK451">
            <v>0</v>
          </cell>
          <cell r="FL451">
            <v>0</v>
          </cell>
          <cell r="FM451">
            <v>0</v>
          </cell>
          <cell r="FN451">
            <v>0</v>
          </cell>
          <cell r="FO451">
            <v>0</v>
          </cell>
          <cell r="FP451">
            <v>0</v>
          </cell>
          <cell r="FQ451"/>
          <cell r="FR451"/>
          <cell r="FS451"/>
          <cell r="FT451"/>
          <cell r="FU451"/>
          <cell r="FV451"/>
          <cell r="FW451"/>
          <cell r="FX451"/>
          <cell r="FY451"/>
          <cell r="FZ451"/>
          <cell r="GA451"/>
          <cell r="GB451"/>
          <cell r="GC451">
            <v>0</v>
          </cell>
          <cell r="GD451">
            <v>0</v>
          </cell>
          <cell r="GE451">
            <v>0</v>
          </cell>
          <cell r="GF451">
            <v>0</v>
          </cell>
          <cell r="GG451">
            <v>0</v>
          </cell>
          <cell r="GH451">
            <v>0</v>
          </cell>
          <cell r="GI451">
            <v>0</v>
          </cell>
          <cell r="GJ451">
            <v>0</v>
          </cell>
          <cell r="GK451">
            <v>0</v>
          </cell>
          <cell r="GL451">
            <v>0</v>
          </cell>
          <cell r="GM451">
            <v>0</v>
          </cell>
          <cell r="GN451">
            <v>0</v>
          </cell>
          <cell r="GO451"/>
          <cell r="GP451">
            <v>0</v>
          </cell>
          <cell r="GQ451">
            <v>0</v>
          </cell>
          <cell r="GR451">
            <v>0</v>
          </cell>
          <cell r="GS451"/>
          <cell r="GT451"/>
          <cell r="GU451"/>
          <cell r="GV451"/>
          <cell r="GW451"/>
          <cell r="GX451"/>
          <cell r="GY451"/>
          <cell r="GZ451"/>
          <cell r="HA451"/>
          <cell r="HB451"/>
          <cell r="HC451">
            <v>0</v>
          </cell>
          <cell r="HD451">
            <v>0</v>
          </cell>
          <cell r="HE451">
            <v>1</v>
          </cell>
          <cell r="HF451">
            <v>1</v>
          </cell>
          <cell r="HG451">
            <v>0</v>
          </cell>
          <cell r="HH451">
            <v>1</v>
          </cell>
          <cell r="HI451">
            <v>1</v>
          </cell>
          <cell r="HJ451"/>
          <cell r="HK451"/>
          <cell r="HL451"/>
          <cell r="HM451"/>
          <cell r="HN451"/>
          <cell r="HO451">
            <v>0</v>
          </cell>
          <cell r="HP451">
            <v>0</v>
          </cell>
          <cell r="HQ451">
            <v>0</v>
          </cell>
          <cell r="HR451">
            <v>0</v>
          </cell>
          <cell r="HS451">
            <v>0</v>
          </cell>
          <cell r="HT451"/>
          <cell r="HU451">
            <v>0</v>
          </cell>
          <cell r="HV451"/>
          <cell r="HW451">
            <v>0</v>
          </cell>
          <cell r="HX451"/>
          <cell r="HY451">
            <v>0</v>
          </cell>
          <cell r="HZ451">
            <v>0</v>
          </cell>
          <cell r="IA451">
            <v>1404.56</v>
          </cell>
          <cell r="IB451">
            <v>228.68</v>
          </cell>
          <cell r="IC451">
            <v>117.04666666666667</v>
          </cell>
          <cell r="ID451">
            <v>22.868000000000002</v>
          </cell>
          <cell r="IE451">
            <v>181.54333333333332</v>
          </cell>
          <cell r="IF451">
            <v>126.54333333333334</v>
          </cell>
          <cell r="IG451">
            <v>120</v>
          </cell>
          <cell r="IH451">
            <v>40.1</v>
          </cell>
          <cell r="II451">
            <v>54</v>
          </cell>
          <cell r="IJ451"/>
          <cell r="IK451"/>
          <cell r="IL451"/>
          <cell r="IM451">
            <v>3</v>
          </cell>
          <cell r="IN451">
            <v>4500</v>
          </cell>
        </row>
        <row r="452">
          <cell r="A452">
            <v>449</v>
          </cell>
          <cell r="B452" t="str">
            <v>Lalitpur</v>
          </cell>
          <cell r="C452" t="str">
            <v>UTTAR PRADESH</v>
          </cell>
          <cell r="D452" t="str">
            <v>North</v>
          </cell>
          <cell r="E452" t="str">
            <v>SHREE LAKSHMAN ROLLING MILL (INDIA) LLP</v>
          </cell>
          <cell r="F452"/>
          <cell r="G452"/>
          <cell r="H452">
            <v>0.3</v>
          </cell>
          <cell r="I452"/>
          <cell r="J452" t="str">
            <v>Low</v>
          </cell>
          <cell r="K452"/>
          <cell r="L452"/>
          <cell r="M452"/>
          <cell r="N452" t="str">
            <v>Ashutosh Shukla</v>
          </cell>
          <cell r="O452">
            <v>3</v>
          </cell>
          <cell r="P452">
            <v>1500</v>
          </cell>
          <cell r="Q452">
            <v>0</v>
          </cell>
          <cell r="R452">
            <v>1</v>
          </cell>
          <cell r="S452">
            <v>0</v>
          </cell>
          <cell r="T452">
            <v>16</v>
          </cell>
          <cell r="U452">
            <v>0</v>
          </cell>
          <cell r="V452">
            <v>1</v>
          </cell>
          <cell r="W452">
            <v>0</v>
          </cell>
          <cell r="X452">
            <v>300</v>
          </cell>
          <cell r="Y452">
            <v>4.5256666666666674E-2</v>
          </cell>
          <cell r="Z452">
            <v>0.2</v>
          </cell>
          <cell r="AA452">
            <v>9.0513333333333348E-3</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30</v>
          </cell>
          <cell r="AQ452">
            <v>19.91</v>
          </cell>
          <cell r="AR452">
            <v>0</v>
          </cell>
          <cell r="AS452">
            <v>49.64</v>
          </cell>
          <cell r="AT452">
            <v>0</v>
          </cell>
          <cell r="AU452">
            <v>20.81</v>
          </cell>
          <cell r="AV452">
            <v>15.41</v>
          </cell>
          <cell r="AW452">
            <v>0</v>
          </cell>
          <cell r="AX452"/>
          <cell r="AY452"/>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1</v>
          </cell>
          <cell r="BO452">
            <v>0</v>
          </cell>
          <cell r="BP452">
            <v>0</v>
          </cell>
          <cell r="BQ452">
            <v>0</v>
          </cell>
          <cell r="BR452">
            <v>0</v>
          </cell>
          <cell r="BS452">
            <v>0</v>
          </cell>
          <cell r="BT452">
            <v>0</v>
          </cell>
          <cell r="BU452">
            <v>0</v>
          </cell>
          <cell r="BV452"/>
          <cell r="BW452"/>
          <cell r="BX452">
            <v>1</v>
          </cell>
          <cell r="BY452">
            <v>0</v>
          </cell>
          <cell r="BZ452">
            <v>0</v>
          </cell>
          <cell r="CA452">
            <v>0</v>
          </cell>
          <cell r="CB452">
            <v>0</v>
          </cell>
          <cell r="CC452">
            <v>0</v>
          </cell>
          <cell r="CD452">
            <v>0</v>
          </cell>
          <cell r="CE452">
            <v>0</v>
          </cell>
          <cell r="CF452">
            <v>0</v>
          </cell>
          <cell r="CG452">
            <v>0</v>
          </cell>
          <cell r="CH452">
            <v>0</v>
          </cell>
          <cell r="CI452">
            <v>0</v>
          </cell>
          <cell r="CJ452">
            <v>0</v>
          </cell>
          <cell r="CK452">
            <v>0</v>
          </cell>
          <cell r="CL452">
            <v>0</v>
          </cell>
          <cell r="CM452">
            <v>1</v>
          </cell>
          <cell r="CN452">
            <v>1</v>
          </cell>
          <cell r="CO452">
            <v>0</v>
          </cell>
          <cell r="CP452">
            <v>1</v>
          </cell>
          <cell r="CQ452">
            <v>0</v>
          </cell>
          <cell r="CR452">
            <v>1</v>
          </cell>
          <cell r="CS452">
            <v>1</v>
          </cell>
          <cell r="CT452">
            <v>0</v>
          </cell>
          <cell r="CU452"/>
          <cell r="CV452"/>
          <cell r="CW452"/>
          <cell r="CX452"/>
          <cell r="CY452"/>
          <cell r="CZ452"/>
          <cell r="DA452"/>
          <cell r="DB452"/>
          <cell r="DC452"/>
          <cell r="DD452"/>
          <cell r="DE452"/>
          <cell r="DF452"/>
          <cell r="DG452"/>
          <cell r="DH452">
            <v>0</v>
          </cell>
          <cell r="DI452">
            <v>0</v>
          </cell>
          <cell r="DJ452">
            <v>0</v>
          </cell>
          <cell r="DK452">
            <v>1</v>
          </cell>
          <cell r="DL452">
            <v>1</v>
          </cell>
          <cell r="DM452">
            <v>1</v>
          </cell>
          <cell r="DN452">
            <v>1</v>
          </cell>
          <cell r="DO452">
            <v>1</v>
          </cell>
          <cell r="DP452">
            <v>1</v>
          </cell>
          <cell r="DQ452">
            <v>1</v>
          </cell>
          <cell r="DR452">
            <v>1</v>
          </cell>
          <cell r="DS452"/>
          <cell r="DT452"/>
          <cell r="DU452"/>
          <cell r="DV452"/>
          <cell r="DW452"/>
          <cell r="DX452"/>
          <cell r="DY452"/>
          <cell r="DZ452"/>
          <cell r="EA452"/>
          <cell r="EB452"/>
          <cell r="EC452"/>
          <cell r="ED452"/>
          <cell r="EE452"/>
          <cell r="EF452"/>
          <cell r="EG452">
            <v>0</v>
          </cell>
          <cell r="EH452">
            <v>0</v>
          </cell>
          <cell r="EI452">
            <v>0</v>
          </cell>
          <cell r="EJ452">
            <v>0</v>
          </cell>
          <cell r="EK452">
            <v>0</v>
          </cell>
          <cell r="EL452">
            <v>0</v>
          </cell>
          <cell r="EM452">
            <v>0</v>
          </cell>
          <cell r="EN452">
            <v>0</v>
          </cell>
          <cell r="EO452">
            <v>0</v>
          </cell>
          <cell r="EP452">
            <v>0</v>
          </cell>
          <cell r="EQ452">
            <v>0</v>
          </cell>
          <cell r="ER452">
            <v>0</v>
          </cell>
          <cell r="ES452"/>
          <cell r="ET452"/>
          <cell r="EU452"/>
          <cell r="EV452"/>
          <cell r="EW452"/>
          <cell r="EX452"/>
          <cell r="EY452"/>
          <cell r="EZ452"/>
          <cell r="FA452"/>
          <cell r="FB452"/>
          <cell r="FC452"/>
          <cell r="FD452"/>
          <cell r="FE452">
            <v>0</v>
          </cell>
          <cell r="FF452">
            <v>0</v>
          </cell>
          <cell r="FG452">
            <v>0</v>
          </cell>
          <cell r="FH452">
            <v>0</v>
          </cell>
          <cell r="FI452">
            <v>0</v>
          </cell>
          <cell r="FJ452">
            <v>0</v>
          </cell>
          <cell r="FK452">
            <v>0</v>
          </cell>
          <cell r="FL452">
            <v>0</v>
          </cell>
          <cell r="FM452">
            <v>0</v>
          </cell>
          <cell r="FN452">
            <v>0</v>
          </cell>
          <cell r="FO452">
            <v>0</v>
          </cell>
          <cell r="FP452">
            <v>0</v>
          </cell>
          <cell r="FQ452"/>
          <cell r="FR452"/>
          <cell r="FS452"/>
          <cell r="FT452"/>
          <cell r="FU452"/>
          <cell r="FV452"/>
          <cell r="FW452"/>
          <cell r="FX452"/>
          <cell r="FY452"/>
          <cell r="FZ452"/>
          <cell r="GA452"/>
          <cell r="GB452"/>
          <cell r="GC452">
            <v>0</v>
          </cell>
          <cell r="GD452">
            <v>0</v>
          </cell>
          <cell r="GE452">
            <v>0</v>
          </cell>
          <cell r="GF452">
            <v>0</v>
          </cell>
          <cell r="GG452">
            <v>0</v>
          </cell>
          <cell r="GH452">
            <v>0</v>
          </cell>
          <cell r="GI452">
            <v>0</v>
          </cell>
          <cell r="GJ452">
            <v>0</v>
          </cell>
          <cell r="GK452">
            <v>0</v>
          </cell>
          <cell r="GL452">
            <v>0</v>
          </cell>
          <cell r="GM452">
            <v>0</v>
          </cell>
          <cell r="GN452">
            <v>0</v>
          </cell>
          <cell r="GO452"/>
          <cell r="GP452">
            <v>0</v>
          </cell>
          <cell r="GQ452">
            <v>0</v>
          </cell>
          <cell r="GR452">
            <v>0</v>
          </cell>
          <cell r="GS452"/>
          <cell r="GT452"/>
          <cell r="GU452"/>
          <cell r="GV452"/>
          <cell r="GW452"/>
          <cell r="GX452"/>
          <cell r="GY452"/>
          <cell r="GZ452"/>
          <cell r="HA452"/>
          <cell r="HB452"/>
          <cell r="HC452">
            <v>0</v>
          </cell>
          <cell r="HD452">
            <v>0</v>
          </cell>
          <cell r="HE452">
            <v>0</v>
          </cell>
          <cell r="HF452">
            <v>0</v>
          </cell>
          <cell r="HG452">
            <v>0</v>
          </cell>
          <cell r="HH452">
            <v>0</v>
          </cell>
          <cell r="HI452">
            <v>0</v>
          </cell>
          <cell r="HJ452"/>
          <cell r="HK452"/>
          <cell r="HL452"/>
          <cell r="HM452"/>
          <cell r="HN452"/>
          <cell r="HO452">
            <v>0</v>
          </cell>
          <cell r="HP452">
            <v>0</v>
          </cell>
          <cell r="HQ452">
            <v>0</v>
          </cell>
          <cell r="HR452">
            <v>0</v>
          </cell>
          <cell r="HS452">
            <v>0</v>
          </cell>
          <cell r="HT452"/>
          <cell r="HU452">
            <v>0</v>
          </cell>
          <cell r="HV452"/>
          <cell r="HW452">
            <v>0</v>
          </cell>
          <cell r="HX452"/>
          <cell r="HY452">
            <v>0</v>
          </cell>
          <cell r="HZ452">
            <v>0</v>
          </cell>
          <cell r="IA452">
            <v>0</v>
          </cell>
          <cell r="IB452">
            <v>135.77000000000001</v>
          </cell>
          <cell r="IC452">
            <v>0</v>
          </cell>
          <cell r="ID452">
            <v>13.577000000000002</v>
          </cell>
          <cell r="IE452">
            <v>0</v>
          </cell>
          <cell r="IF452">
            <v>0</v>
          </cell>
          <cell r="IG452">
            <v>0</v>
          </cell>
          <cell r="IH452">
            <v>0</v>
          </cell>
          <cell r="II452">
            <v>10</v>
          </cell>
          <cell r="IJ452"/>
          <cell r="IK452"/>
          <cell r="IL452"/>
          <cell r="IM452">
            <v>12.073333333333332</v>
          </cell>
          <cell r="IN452">
            <v>3000</v>
          </cell>
        </row>
        <row r="453">
          <cell r="A453">
            <v>450</v>
          </cell>
          <cell r="B453" t="str">
            <v>Hathras</v>
          </cell>
          <cell r="C453" t="str">
            <v>UTTAR PRADESH</v>
          </cell>
          <cell r="D453" t="str">
            <v>North</v>
          </cell>
          <cell r="E453" t="str">
            <v>Dinesh Steel Private Limited</v>
          </cell>
          <cell r="F453"/>
          <cell r="G453"/>
          <cell r="H453">
            <v>0.3</v>
          </cell>
          <cell r="I453"/>
          <cell r="J453" t="str">
            <v>Low</v>
          </cell>
          <cell r="K453"/>
          <cell r="L453"/>
          <cell r="M453" t="str">
            <v>Pankaj Garg</v>
          </cell>
          <cell r="N453"/>
          <cell r="O453">
            <v>14</v>
          </cell>
          <cell r="P453">
            <v>1200</v>
          </cell>
          <cell r="Q453">
            <v>0</v>
          </cell>
          <cell r="R453">
            <v>2</v>
          </cell>
          <cell r="S453">
            <v>4</v>
          </cell>
          <cell r="T453">
            <v>12</v>
          </cell>
          <cell r="U453">
            <v>0</v>
          </cell>
          <cell r="V453">
            <v>7</v>
          </cell>
          <cell r="W453">
            <v>0</v>
          </cell>
          <cell r="X453">
            <v>1500</v>
          </cell>
          <cell r="Y453">
            <v>7.3724000000000012E-2</v>
          </cell>
          <cell r="Z453">
            <v>1.25</v>
          </cell>
          <cell r="AA453">
            <v>9.2155000000000015E-2</v>
          </cell>
          <cell r="AB453">
            <v>22</v>
          </cell>
          <cell r="AC453">
            <v>34</v>
          </cell>
          <cell r="AD453">
            <v>17</v>
          </cell>
          <cell r="AE453">
            <v>19</v>
          </cell>
          <cell r="AF453">
            <v>15</v>
          </cell>
          <cell r="AG453">
            <v>5</v>
          </cell>
          <cell r="AH453">
            <v>84</v>
          </cell>
          <cell r="AI453">
            <v>73</v>
          </cell>
          <cell r="AJ453">
            <v>114.88500000000001</v>
          </cell>
          <cell r="AK453">
            <v>125.63499999999999</v>
          </cell>
          <cell r="AL453">
            <v>60</v>
          </cell>
          <cell r="AM453">
            <v>248</v>
          </cell>
          <cell r="AN453">
            <v>90</v>
          </cell>
          <cell r="AO453">
            <v>120</v>
          </cell>
          <cell r="AP453">
            <v>227</v>
          </cell>
          <cell r="AQ453">
            <v>82.44</v>
          </cell>
          <cell r="AR453">
            <v>11.120000000000001</v>
          </cell>
          <cell r="AS453">
            <v>119.46000000000001</v>
          </cell>
          <cell r="AT453">
            <v>48.7</v>
          </cell>
          <cell r="AU453">
            <v>143.15</v>
          </cell>
          <cell r="AV453">
            <v>134.99</v>
          </cell>
          <cell r="AW453">
            <v>129</v>
          </cell>
          <cell r="AX453"/>
          <cell r="AY453"/>
          <cell r="AZ453">
            <v>1</v>
          </cell>
          <cell r="BA453">
            <v>0</v>
          </cell>
          <cell r="BB453">
            <v>1</v>
          </cell>
          <cell r="BC453">
            <v>0</v>
          </cell>
          <cell r="BD453">
            <v>0</v>
          </cell>
          <cell r="BE453">
            <v>0</v>
          </cell>
          <cell r="BF453">
            <v>0</v>
          </cell>
          <cell r="BG453">
            <v>1</v>
          </cell>
          <cell r="BH453">
            <v>0</v>
          </cell>
          <cell r="BI453">
            <v>0</v>
          </cell>
          <cell r="BJ453">
            <v>0</v>
          </cell>
          <cell r="BK453">
            <v>0</v>
          </cell>
          <cell r="BL453">
            <v>0</v>
          </cell>
          <cell r="BM453">
            <v>0</v>
          </cell>
          <cell r="BN453">
            <v>0</v>
          </cell>
          <cell r="BO453">
            <v>0</v>
          </cell>
          <cell r="BP453">
            <v>0</v>
          </cell>
          <cell r="BQ453">
            <v>1</v>
          </cell>
          <cell r="BR453">
            <v>1</v>
          </cell>
          <cell r="BS453">
            <v>0</v>
          </cell>
          <cell r="BT453">
            <v>0</v>
          </cell>
          <cell r="BU453">
            <v>1</v>
          </cell>
          <cell r="BV453"/>
          <cell r="BW453"/>
          <cell r="BX453">
            <v>7</v>
          </cell>
          <cell r="BY453">
            <v>2</v>
          </cell>
          <cell r="BZ453">
            <v>1</v>
          </cell>
          <cell r="CA453">
            <v>2</v>
          </cell>
          <cell r="CB453">
            <v>2</v>
          </cell>
          <cell r="CC453">
            <v>1</v>
          </cell>
          <cell r="CD453">
            <v>1</v>
          </cell>
          <cell r="CE453">
            <v>3</v>
          </cell>
          <cell r="CF453">
            <v>2</v>
          </cell>
          <cell r="CG453">
            <v>3</v>
          </cell>
          <cell r="CH453">
            <v>3</v>
          </cell>
          <cell r="CI453">
            <v>1</v>
          </cell>
          <cell r="CJ453">
            <v>3</v>
          </cell>
          <cell r="CK453">
            <v>3</v>
          </cell>
          <cell r="CL453">
            <v>2</v>
          </cell>
          <cell r="CM453">
            <v>2</v>
          </cell>
          <cell r="CN453">
            <v>2</v>
          </cell>
          <cell r="CO453">
            <v>3</v>
          </cell>
          <cell r="CP453">
            <v>4</v>
          </cell>
          <cell r="CQ453">
            <v>4</v>
          </cell>
          <cell r="CR453">
            <v>4</v>
          </cell>
          <cell r="CS453">
            <v>5</v>
          </cell>
          <cell r="CT453">
            <v>4</v>
          </cell>
          <cell r="CU453"/>
          <cell r="CV453"/>
          <cell r="CW453"/>
          <cell r="CX453"/>
          <cell r="CY453"/>
          <cell r="CZ453"/>
          <cell r="DA453"/>
          <cell r="DB453"/>
          <cell r="DC453"/>
          <cell r="DD453"/>
          <cell r="DE453"/>
          <cell r="DF453"/>
          <cell r="DG453"/>
          <cell r="DH453">
            <v>3</v>
          </cell>
          <cell r="DI453">
            <v>4</v>
          </cell>
          <cell r="DJ453">
            <v>4</v>
          </cell>
          <cell r="DK453">
            <v>3</v>
          </cell>
          <cell r="DL453">
            <v>2</v>
          </cell>
          <cell r="DM453">
            <v>3</v>
          </cell>
          <cell r="DN453">
            <v>4</v>
          </cell>
          <cell r="DO453">
            <v>5</v>
          </cell>
          <cell r="DP453">
            <v>5</v>
          </cell>
          <cell r="DQ453">
            <v>6</v>
          </cell>
          <cell r="DR453">
            <v>7</v>
          </cell>
          <cell r="DS453"/>
          <cell r="DT453"/>
          <cell r="DU453"/>
          <cell r="DV453"/>
          <cell r="DW453"/>
          <cell r="DX453"/>
          <cell r="DY453"/>
          <cell r="DZ453"/>
          <cell r="EA453"/>
          <cell r="EB453"/>
          <cell r="EC453"/>
          <cell r="ED453"/>
          <cell r="EE453"/>
          <cell r="EF453"/>
          <cell r="EG453">
            <v>0</v>
          </cell>
          <cell r="EH453">
            <v>2</v>
          </cell>
          <cell r="EI453">
            <v>3</v>
          </cell>
          <cell r="EJ453">
            <v>0</v>
          </cell>
          <cell r="EK453">
            <v>0</v>
          </cell>
          <cell r="EL453">
            <v>0</v>
          </cell>
          <cell r="EM453">
            <v>0</v>
          </cell>
          <cell r="EN453">
            <v>0</v>
          </cell>
          <cell r="EO453">
            <v>0</v>
          </cell>
          <cell r="EP453">
            <v>0</v>
          </cell>
          <cell r="EQ453">
            <v>0</v>
          </cell>
          <cell r="ER453">
            <v>0</v>
          </cell>
          <cell r="ES453"/>
          <cell r="ET453"/>
          <cell r="EU453"/>
          <cell r="EV453"/>
          <cell r="EW453"/>
          <cell r="EX453"/>
          <cell r="EY453"/>
          <cell r="EZ453"/>
          <cell r="FA453"/>
          <cell r="FB453"/>
          <cell r="FC453"/>
          <cell r="FD453"/>
          <cell r="FE453">
            <v>0</v>
          </cell>
          <cell r="FF453">
            <v>2</v>
          </cell>
          <cell r="FG453">
            <v>3</v>
          </cell>
          <cell r="FH453">
            <v>0</v>
          </cell>
          <cell r="FI453">
            <v>0</v>
          </cell>
          <cell r="FJ453">
            <v>0</v>
          </cell>
          <cell r="FK453">
            <v>0</v>
          </cell>
          <cell r="FL453">
            <v>0</v>
          </cell>
          <cell r="FM453">
            <v>0</v>
          </cell>
          <cell r="FN453">
            <v>0</v>
          </cell>
          <cell r="FO453">
            <v>0</v>
          </cell>
          <cell r="FP453">
            <v>0</v>
          </cell>
          <cell r="FQ453"/>
          <cell r="FR453"/>
          <cell r="FS453"/>
          <cell r="FT453"/>
          <cell r="FU453"/>
          <cell r="FV453"/>
          <cell r="FW453"/>
          <cell r="FX453"/>
          <cell r="FY453"/>
          <cell r="FZ453"/>
          <cell r="GA453"/>
          <cell r="GB453"/>
          <cell r="GC453">
            <v>0</v>
          </cell>
          <cell r="GD453">
            <v>2</v>
          </cell>
          <cell r="GE453">
            <v>3</v>
          </cell>
          <cell r="GF453">
            <v>0</v>
          </cell>
          <cell r="GG453">
            <v>0</v>
          </cell>
          <cell r="GH453">
            <v>0</v>
          </cell>
          <cell r="GI453">
            <v>0</v>
          </cell>
          <cell r="GJ453">
            <v>0</v>
          </cell>
          <cell r="GK453">
            <v>0</v>
          </cell>
          <cell r="GL453">
            <v>0</v>
          </cell>
          <cell r="GM453">
            <v>0</v>
          </cell>
          <cell r="GN453">
            <v>0</v>
          </cell>
          <cell r="GO453"/>
          <cell r="GP453">
            <v>0</v>
          </cell>
          <cell r="GQ453">
            <v>0</v>
          </cell>
          <cell r="GR453">
            <v>2</v>
          </cell>
          <cell r="GS453"/>
          <cell r="GT453"/>
          <cell r="GU453"/>
          <cell r="GV453"/>
          <cell r="GW453"/>
          <cell r="GX453"/>
          <cell r="GY453"/>
          <cell r="GZ453"/>
          <cell r="HA453"/>
          <cell r="HB453"/>
          <cell r="HC453">
            <v>0</v>
          </cell>
          <cell r="HD453">
            <v>1</v>
          </cell>
          <cell r="HE453">
            <v>0</v>
          </cell>
          <cell r="HF453">
            <v>0</v>
          </cell>
          <cell r="HG453">
            <v>0</v>
          </cell>
          <cell r="HH453">
            <v>0</v>
          </cell>
          <cell r="HI453">
            <v>0</v>
          </cell>
          <cell r="HJ453"/>
          <cell r="HK453"/>
          <cell r="HL453"/>
          <cell r="HM453"/>
          <cell r="HN453"/>
          <cell r="HO453">
            <v>0</v>
          </cell>
          <cell r="HP453">
            <v>0</v>
          </cell>
          <cell r="HQ453">
            <v>0</v>
          </cell>
          <cell r="HR453">
            <v>0</v>
          </cell>
          <cell r="HS453">
            <v>0</v>
          </cell>
          <cell r="HT453"/>
          <cell r="HU453">
            <v>0</v>
          </cell>
          <cell r="HV453"/>
          <cell r="HW453">
            <v>0</v>
          </cell>
          <cell r="HX453"/>
          <cell r="HY453">
            <v>0</v>
          </cell>
          <cell r="HZ453">
            <v>0</v>
          </cell>
          <cell r="IA453">
            <v>817.52</v>
          </cell>
          <cell r="IB453">
            <v>1105.8600000000001</v>
          </cell>
          <cell r="IC453">
            <v>68.126666666666665</v>
          </cell>
          <cell r="ID453">
            <v>110.58600000000001</v>
          </cell>
          <cell r="IE453">
            <v>24.333333333333332</v>
          </cell>
          <cell r="IF453">
            <v>13</v>
          </cell>
          <cell r="IG453">
            <v>90.62833333333333</v>
          </cell>
          <cell r="IH453">
            <v>144.54499999999999</v>
          </cell>
          <cell r="II453">
            <v>145.66666666666666</v>
          </cell>
          <cell r="IJ453"/>
          <cell r="IK453"/>
          <cell r="IL453"/>
          <cell r="IM453">
            <v>135.71333333333334</v>
          </cell>
          <cell r="IN453">
            <v>1200</v>
          </cell>
        </row>
        <row r="454">
          <cell r="A454">
            <v>451</v>
          </cell>
          <cell r="B454" t="str">
            <v>Shamli</v>
          </cell>
          <cell r="C454" t="str">
            <v>UTTAR PRADESH</v>
          </cell>
          <cell r="D454" t="str">
            <v>North</v>
          </cell>
          <cell r="E454" t="str">
            <v>OPTRIX INFRA LLP</v>
          </cell>
          <cell r="F454"/>
          <cell r="G454"/>
          <cell r="H454">
            <v>0.3</v>
          </cell>
          <cell r="I454"/>
          <cell r="J454" t="str">
            <v>Low</v>
          </cell>
          <cell r="K454"/>
          <cell r="L454"/>
          <cell r="M454"/>
          <cell r="N454" t="str">
            <v>Shiv Kumar</v>
          </cell>
          <cell r="O454">
            <v>15</v>
          </cell>
          <cell r="P454">
            <v>600</v>
          </cell>
          <cell r="Q454">
            <v>1</v>
          </cell>
          <cell r="R454">
            <v>1</v>
          </cell>
          <cell r="S454">
            <v>4</v>
          </cell>
          <cell r="T454">
            <v>3</v>
          </cell>
          <cell r="U454">
            <v>0</v>
          </cell>
          <cell r="V454">
            <v>3</v>
          </cell>
          <cell r="W454">
            <v>0</v>
          </cell>
          <cell r="X454">
            <v>100</v>
          </cell>
          <cell r="Y454">
            <v>0.45379000000000003</v>
          </cell>
          <cell r="Z454">
            <v>0.16666666666666666</v>
          </cell>
          <cell r="AA454">
            <v>7.5631666666666666E-2</v>
          </cell>
          <cell r="AB454">
            <v>0</v>
          </cell>
          <cell r="AC454">
            <v>0</v>
          </cell>
          <cell r="AD454">
            <v>0</v>
          </cell>
          <cell r="AE454">
            <v>0</v>
          </cell>
          <cell r="AF454">
            <v>0</v>
          </cell>
          <cell r="AG454">
            <v>15</v>
          </cell>
          <cell r="AH454">
            <v>79</v>
          </cell>
          <cell r="AI454">
            <v>33</v>
          </cell>
          <cell r="AJ454">
            <v>0</v>
          </cell>
          <cell r="AK454">
            <v>0</v>
          </cell>
          <cell r="AL454">
            <v>25</v>
          </cell>
          <cell r="AM454">
            <v>70</v>
          </cell>
          <cell r="AN454">
            <v>50</v>
          </cell>
          <cell r="AO454">
            <v>0</v>
          </cell>
          <cell r="AP454">
            <v>0</v>
          </cell>
          <cell r="AQ454">
            <v>98.11</v>
          </cell>
          <cell r="AR454">
            <v>50</v>
          </cell>
          <cell r="AS454">
            <v>102.27</v>
          </cell>
          <cell r="AT454">
            <v>25</v>
          </cell>
          <cell r="AU454">
            <v>42.36</v>
          </cell>
          <cell r="AV454">
            <v>4.05</v>
          </cell>
          <cell r="AW454">
            <v>82</v>
          </cell>
          <cell r="AX454"/>
          <cell r="AY454"/>
          <cell r="AZ454">
            <v>0</v>
          </cell>
          <cell r="BA454">
            <v>0</v>
          </cell>
          <cell r="BB454">
            <v>0</v>
          </cell>
          <cell r="BC454">
            <v>0</v>
          </cell>
          <cell r="BD454">
            <v>0</v>
          </cell>
          <cell r="BE454">
            <v>1</v>
          </cell>
          <cell r="BF454">
            <v>1</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1</v>
          </cell>
          <cell r="BV454"/>
          <cell r="BW454"/>
          <cell r="BX454">
            <v>3</v>
          </cell>
          <cell r="BY454">
            <v>0</v>
          </cell>
          <cell r="BZ454">
            <v>0</v>
          </cell>
          <cell r="CA454">
            <v>0</v>
          </cell>
          <cell r="CB454">
            <v>0</v>
          </cell>
          <cell r="CC454">
            <v>0</v>
          </cell>
          <cell r="CD454">
            <v>1</v>
          </cell>
          <cell r="CE454">
            <v>1</v>
          </cell>
          <cell r="CF454">
            <v>1</v>
          </cell>
          <cell r="CG454">
            <v>0</v>
          </cell>
          <cell r="CH454">
            <v>0</v>
          </cell>
          <cell r="CI454">
            <v>1</v>
          </cell>
          <cell r="CJ454">
            <v>1</v>
          </cell>
          <cell r="CK454">
            <v>1</v>
          </cell>
          <cell r="CL454">
            <v>0</v>
          </cell>
          <cell r="CM454">
            <v>0</v>
          </cell>
          <cell r="CN454">
            <v>1</v>
          </cell>
          <cell r="CO454">
            <v>1</v>
          </cell>
          <cell r="CP454">
            <v>1</v>
          </cell>
          <cell r="CQ454">
            <v>1</v>
          </cell>
          <cell r="CR454">
            <v>1</v>
          </cell>
          <cell r="CS454">
            <v>1</v>
          </cell>
          <cell r="CT454">
            <v>2</v>
          </cell>
          <cell r="CU454"/>
          <cell r="CV454"/>
          <cell r="CW454"/>
          <cell r="CX454"/>
          <cell r="CY454"/>
          <cell r="CZ454"/>
          <cell r="DA454"/>
          <cell r="DB454"/>
          <cell r="DC454"/>
          <cell r="DD454"/>
          <cell r="DE454"/>
          <cell r="DF454"/>
          <cell r="DG454"/>
          <cell r="DH454">
            <v>1</v>
          </cell>
          <cell r="DI454">
            <v>2</v>
          </cell>
          <cell r="DJ454">
            <v>2</v>
          </cell>
          <cell r="DK454">
            <v>1</v>
          </cell>
          <cell r="DL454">
            <v>1</v>
          </cell>
          <cell r="DM454">
            <v>1</v>
          </cell>
          <cell r="DN454">
            <v>1</v>
          </cell>
          <cell r="DO454">
            <v>1</v>
          </cell>
          <cell r="DP454">
            <v>1</v>
          </cell>
          <cell r="DQ454">
            <v>1</v>
          </cell>
          <cell r="DR454">
            <v>2</v>
          </cell>
          <cell r="DS454"/>
          <cell r="DT454"/>
          <cell r="DU454"/>
          <cell r="DV454"/>
          <cell r="DW454"/>
          <cell r="DX454"/>
          <cell r="DY454"/>
          <cell r="DZ454"/>
          <cell r="EA454"/>
          <cell r="EB454"/>
          <cell r="EC454"/>
          <cell r="ED454"/>
          <cell r="EE454"/>
          <cell r="EF454"/>
          <cell r="EG454">
            <v>0</v>
          </cell>
          <cell r="EH454">
            <v>0</v>
          </cell>
          <cell r="EI454">
            <v>0</v>
          </cell>
          <cell r="EJ454">
            <v>0</v>
          </cell>
          <cell r="EK454">
            <v>0</v>
          </cell>
          <cell r="EL454">
            <v>0</v>
          </cell>
          <cell r="EM454">
            <v>0</v>
          </cell>
          <cell r="EN454">
            <v>0</v>
          </cell>
          <cell r="EO454">
            <v>0</v>
          </cell>
          <cell r="EP454">
            <v>0</v>
          </cell>
          <cell r="EQ454">
            <v>0</v>
          </cell>
          <cell r="ER454">
            <v>0</v>
          </cell>
          <cell r="ES454"/>
          <cell r="ET454"/>
          <cell r="EU454"/>
          <cell r="EV454"/>
          <cell r="EW454"/>
          <cell r="EX454"/>
          <cell r="EY454"/>
          <cell r="EZ454"/>
          <cell r="FA454"/>
          <cell r="FB454"/>
          <cell r="FC454"/>
          <cell r="FD454"/>
          <cell r="FE454">
            <v>0</v>
          </cell>
          <cell r="FF454">
            <v>0</v>
          </cell>
          <cell r="FG454">
            <v>0</v>
          </cell>
          <cell r="FH454">
            <v>0</v>
          </cell>
          <cell r="FI454">
            <v>0</v>
          </cell>
          <cell r="FJ454">
            <v>0</v>
          </cell>
          <cell r="FK454">
            <v>0</v>
          </cell>
          <cell r="FL454">
            <v>0</v>
          </cell>
          <cell r="FM454">
            <v>0</v>
          </cell>
          <cell r="FN454">
            <v>0</v>
          </cell>
          <cell r="FO454">
            <v>0</v>
          </cell>
          <cell r="FP454">
            <v>0</v>
          </cell>
          <cell r="FQ454"/>
          <cell r="FR454"/>
          <cell r="FS454"/>
          <cell r="FT454"/>
          <cell r="FU454"/>
          <cell r="FV454"/>
          <cell r="FW454"/>
          <cell r="FX454"/>
          <cell r="FY454"/>
          <cell r="FZ454"/>
          <cell r="GA454"/>
          <cell r="GB454"/>
          <cell r="GC454">
            <v>0</v>
          </cell>
          <cell r="GD454">
            <v>0</v>
          </cell>
          <cell r="GE454">
            <v>0</v>
          </cell>
          <cell r="GF454">
            <v>0</v>
          </cell>
          <cell r="GG454">
            <v>0</v>
          </cell>
          <cell r="GH454">
            <v>0</v>
          </cell>
          <cell r="GI454">
            <v>0</v>
          </cell>
          <cell r="GJ454">
            <v>0</v>
          </cell>
          <cell r="GK454">
            <v>0</v>
          </cell>
          <cell r="GL454">
            <v>0</v>
          </cell>
          <cell r="GM454">
            <v>0</v>
          </cell>
          <cell r="GN454">
            <v>0</v>
          </cell>
          <cell r="GO454"/>
          <cell r="GP454">
            <v>0</v>
          </cell>
          <cell r="GQ454">
            <v>0</v>
          </cell>
          <cell r="GR454">
            <v>0</v>
          </cell>
          <cell r="GS454"/>
          <cell r="GT454"/>
          <cell r="GU454"/>
          <cell r="GV454"/>
          <cell r="GW454"/>
          <cell r="GX454"/>
          <cell r="GY454"/>
          <cell r="GZ454"/>
          <cell r="HA454"/>
          <cell r="HB454"/>
          <cell r="HC454">
            <v>0</v>
          </cell>
          <cell r="HD454">
            <v>0</v>
          </cell>
          <cell r="HE454">
            <v>0</v>
          </cell>
          <cell r="HF454">
            <v>0</v>
          </cell>
          <cell r="HG454">
            <v>0</v>
          </cell>
          <cell r="HH454">
            <v>0</v>
          </cell>
          <cell r="HI454">
            <v>0</v>
          </cell>
          <cell r="HJ454"/>
          <cell r="HK454"/>
          <cell r="HL454"/>
          <cell r="HM454"/>
          <cell r="HN454"/>
          <cell r="HO454">
            <v>0</v>
          </cell>
          <cell r="HP454">
            <v>0</v>
          </cell>
          <cell r="HQ454">
            <v>0</v>
          </cell>
          <cell r="HR454">
            <v>0</v>
          </cell>
          <cell r="HS454">
            <v>0</v>
          </cell>
          <cell r="HT454"/>
          <cell r="HU454">
            <v>0</v>
          </cell>
          <cell r="HV454"/>
          <cell r="HW454">
            <v>0</v>
          </cell>
          <cell r="HX454"/>
          <cell r="HY454">
            <v>0</v>
          </cell>
          <cell r="HZ454">
            <v>0</v>
          </cell>
          <cell r="IA454">
            <v>222</v>
          </cell>
          <cell r="IB454">
            <v>453.79</v>
          </cell>
          <cell r="IC454">
            <v>18.5</v>
          </cell>
          <cell r="ID454">
            <v>45.379000000000005</v>
          </cell>
          <cell r="IE454">
            <v>0</v>
          </cell>
          <cell r="IF454">
            <v>5</v>
          </cell>
          <cell r="IG454">
            <v>37.333333333333336</v>
          </cell>
          <cell r="IH454">
            <v>31.666666666666668</v>
          </cell>
          <cell r="II454">
            <v>16.666666666666668</v>
          </cell>
          <cell r="IJ454"/>
          <cell r="IK454"/>
          <cell r="IL454"/>
          <cell r="IM454">
            <v>42.803333333333335</v>
          </cell>
          <cell r="IN454">
            <v>3500</v>
          </cell>
        </row>
        <row r="455">
          <cell r="A455">
            <v>452</v>
          </cell>
          <cell r="B455" t="str">
            <v>Haridwar</v>
          </cell>
          <cell r="C455" t="str">
            <v>UTTARAKHAND</v>
          </cell>
          <cell r="D455" t="str">
            <v>North</v>
          </cell>
          <cell r="E455" t="str">
            <v>SHIVA SALES INDIA CORPORATION</v>
          </cell>
          <cell r="F455"/>
          <cell r="G455"/>
          <cell r="H455">
            <v>1</v>
          </cell>
          <cell r="I455"/>
          <cell r="J455" t="str">
            <v>High</v>
          </cell>
          <cell r="K455">
            <v>1</v>
          </cell>
          <cell r="L455"/>
          <cell r="M455" t="str">
            <v>Ravi Kumar</v>
          </cell>
          <cell r="N455"/>
          <cell r="O455">
            <v>0</v>
          </cell>
          <cell r="P455">
            <v>7000</v>
          </cell>
          <cell r="Q455">
            <v>0</v>
          </cell>
          <cell r="R455">
            <v>0</v>
          </cell>
          <cell r="S455">
            <v>0</v>
          </cell>
          <cell r="T455">
            <v>0</v>
          </cell>
          <cell r="U455">
            <v>0</v>
          </cell>
          <cell r="V455">
            <v>7</v>
          </cell>
          <cell r="W455">
            <v>0</v>
          </cell>
          <cell r="X455">
            <v>550</v>
          </cell>
          <cell r="Y455">
            <v>4.8383636363636365E-2</v>
          </cell>
          <cell r="Z455">
            <v>7.857142857142857E-2</v>
          </cell>
          <cell r="AA455">
            <v>3.8015714285714285E-3</v>
          </cell>
          <cell r="AB455">
            <v>36</v>
          </cell>
          <cell r="AC455">
            <v>30</v>
          </cell>
          <cell r="AD455">
            <v>15</v>
          </cell>
          <cell r="AE455">
            <v>19</v>
          </cell>
          <cell r="AF455">
            <v>0</v>
          </cell>
          <cell r="AG455">
            <v>12</v>
          </cell>
          <cell r="AH455">
            <v>0</v>
          </cell>
          <cell r="AI455">
            <v>0</v>
          </cell>
          <cell r="AJ455">
            <v>0</v>
          </cell>
          <cell r="AK455">
            <v>10.7</v>
          </cell>
          <cell r="AL455">
            <v>71.5</v>
          </cell>
          <cell r="AM455">
            <v>43</v>
          </cell>
          <cell r="AN455">
            <v>46</v>
          </cell>
          <cell r="AO455">
            <v>61</v>
          </cell>
          <cell r="AP455">
            <v>34</v>
          </cell>
          <cell r="AQ455">
            <v>16</v>
          </cell>
          <cell r="AR455">
            <v>4</v>
          </cell>
          <cell r="AS455">
            <v>16.5</v>
          </cell>
          <cell r="AT455">
            <v>5.9</v>
          </cell>
          <cell r="AU455">
            <v>12</v>
          </cell>
          <cell r="AV455">
            <v>19.71</v>
          </cell>
          <cell r="AW455">
            <v>51</v>
          </cell>
          <cell r="AX455"/>
          <cell r="AY455"/>
          <cell r="AZ455">
            <v>0</v>
          </cell>
          <cell r="BA455">
            <v>0</v>
          </cell>
          <cell r="BB455">
            <v>0</v>
          </cell>
          <cell r="BC455">
            <v>0</v>
          </cell>
          <cell r="BD455">
            <v>0</v>
          </cell>
          <cell r="BE455">
            <v>1</v>
          </cell>
          <cell r="BF455">
            <v>0</v>
          </cell>
          <cell r="BG455">
            <v>0</v>
          </cell>
          <cell r="BH455">
            <v>0</v>
          </cell>
          <cell r="BI455">
            <v>1</v>
          </cell>
          <cell r="BJ455">
            <v>1</v>
          </cell>
          <cell r="BK455">
            <v>1</v>
          </cell>
          <cell r="BL455">
            <v>0</v>
          </cell>
          <cell r="BM455">
            <v>0</v>
          </cell>
          <cell r="BN455">
            <v>1</v>
          </cell>
          <cell r="BO455">
            <v>0</v>
          </cell>
          <cell r="BP455">
            <v>0</v>
          </cell>
          <cell r="BQ455">
            <v>1</v>
          </cell>
          <cell r="BR455">
            <v>0</v>
          </cell>
          <cell r="BS455">
            <v>0</v>
          </cell>
          <cell r="BT455">
            <v>0</v>
          </cell>
          <cell r="BU455">
            <v>0</v>
          </cell>
          <cell r="BV455"/>
          <cell r="BW455"/>
          <cell r="BX455">
            <v>7</v>
          </cell>
          <cell r="BY455">
            <v>1</v>
          </cell>
          <cell r="BZ455">
            <v>1</v>
          </cell>
          <cell r="CA455">
            <v>1</v>
          </cell>
          <cell r="CB455">
            <v>1</v>
          </cell>
          <cell r="CC455">
            <v>0</v>
          </cell>
          <cell r="CD455">
            <v>1</v>
          </cell>
          <cell r="CE455">
            <v>0</v>
          </cell>
          <cell r="CF455">
            <v>0</v>
          </cell>
          <cell r="CG455">
            <v>0</v>
          </cell>
          <cell r="CH455">
            <v>2</v>
          </cell>
          <cell r="CI455">
            <v>4</v>
          </cell>
          <cell r="CJ455">
            <v>2</v>
          </cell>
          <cell r="CK455">
            <v>2</v>
          </cell>
          <cell r="CL455">
            <v>3</v>
          </cell>
          <cell r="CM455">
            <v>4</v>
          </cell>
          <cell r="CN455">
            <v>2</v>
          </cell>
          <cell r="CO455">
            <v>1</v>
          </cell>
          <cell r="CP455">
            <v>3</v>
          </cell>
          <cell r="CQ455">
            <v>2</v>
          </cell>
          <cell r="CR455">
            <v>1</v>
          </cell>
          <cell r="CS455">
            <v>1</v>
          </cell>
          <cell r="CT455">
            <v>2</v>
          </cell>
          <cell r="CU455"/>
          <cell r="CV455"/>
          <cell r="CW455"/>
          <cell r="CX455"/>
          <cell r="CY455"/>
          <cell r="CZ455"/>
          <cell r="DA455"/>
          <cell r="DB455"/>
          <cell r="DC455"/>
          <cell r="DD455"/>
          <cell r="DE455"/>
          <cell r="DF455"/>
          <cell r="DG455"/>
          <cell r="DH455">
            <v>5</v>
          </cell>
          <cell r="DI455">
            <v>5</v>
          </cell>
          <cell r="DJ455">
            <v>4</v>
          </cell>
          <cell r="DK455">
            <v>4</v>
          </cell>
          <cell r="DL455">
            <v>4</v>
          </cell>
          <cell r="DM455">
            <v>4</v>
          </cell>
          <cell r="DN455">
            <v>3</v>
          </cell>
          <cell r="DO455">
            <v>3</v>
          </cell>
          <cell r="DP455">
            <v>3</v>
          </cell>
          <cell r="DQ455">
            <v>2</v>
          </cell>
          <cell r="DR455">
            <v>2</v>
          </cell>
          <cell r="DS455"/>
          <cell r="DT455"/>
          <cell r="DU455"/>
          <cell r="DV455"/>
          <cell r="DW455"/>
          <cell r="DX455"/>
          <cell r="DY455"/>
          <cell r="DZ455"/>
          <cell r="EA455"/>
          <cell r="EB455"/>
          <cell r="EC455"/>
          <cell r="ED455"/>
          <cell r="EE455"/>
          <cell r="EF455"/>
          <cell r="EG455">
            <v>0</v>
          </cell>
          <cell r="EH455">
            <v>0</v>
          </cell>
          <cell r="EI455">
            <v>0</v>
          </cell>
          <cell r="EJ455">
            <v>0</v>
          </cell>
          <cell r="EK455">
            <v>0</v>
          </cell>
          <cell r="EL455">
            <v>0</v>
          </cell>
          <cell r="EM455">
            <v>0</v>
          </cell>
          <cell r="EN455">
            <v>0</v>
          </cell>
          <cell r="EO455">
            <v>0</v>
          </cell>
          <cell r="EP455">
            <v>0</v>
          </cell>
          <cell r="EQ455">
            <v>0</v>
          </cell>
          <cell r="ER455">
            <v>0</v>
          </cell>
          <cell r="ES455"/>
          <cell r="ET455"/>
          <cell r="EU455"/>
          <cell r="EV455"/>
          <cell r="EW455"/>
          <cell r="EX455"/>
          <cell r="EY455"/>
          <cell r="EZ455"/>
          <cell r="FA455"/>
          <cell r="FB455"/>
          <cell r="FC455"/>
          <cell r="FD455"/>
          <cell r="FE455">
            <v>0</v>
          </cell>
          <cell r="FF455">
            <v>0</v>
          </cell>
          <cell r="FG455">
            <v>0</v>
          </cell>
          <cell r="FH455">
            <v>0</v>
          </cell>
          <cell r="FI455">
            <v>0</v>
          </cell>
          <cell r="FJ455">
            <v>0</v>
          </cell>
          <cell r="FK455">
            <v>0</v>
          </cell>
          <cell r="FL455">
            <v>0</v>
          </cell>
          <cell r="FM455">
            <v>0</v>
          </cell>
          <cell r="FN455">
            <v>0</v>
          </cell>
          <cell r="FO455">
            <v>0</v>
          </cell>
          <cell r="FP455">
            <v>0</v>
          </cell>
          <cell r="FQ455"/>
          <cell r="FR455"/>
          <cell r="FS455"/>
          <cell r="FT455"/>
          <cell r="FU455"/>
          <cell r="FV455"/>
          <cell r="FW455"/>
          <cell r="FX455"/>
          <cell r="FY455"/>
          <cell r="FZ455"/>
          <cell r="GA455"/>
          <cell r="GB455"/>
          <cell r="GC455">
            <v>0</v>
          </cell>
          <cell r="GD455">
            <v>0</v>
          </cell>
          <cell r="GE455">
            <v>0</v>
          </cell>
          <cell r="GF455">
            <v>0</v>
          </cell>
          <cell r="GG455">
            <v>0</v>
          </cell>
          <cell r="GH455">
            <v>0</v>
          </cell>
          <cell r="GI455">
            <v>0</v>
          </cell>
          <cell r="GJ455">
            <v>0</v>
          </cell>
          <cell r="GK455">
            <v>0</v>
          </cell>
          <cell r="GL455">
            <v>0</v>
          </cell>
          <cell r="GM455">
            <v>0</v>
          </cell>
          <cell r="GN455">
            <v>0</v>
          </cell>
          <cell r="GO455"/>
          <cell r="GP455">
            <v>0</v>
          </cell>
          <cell r="GQ455">
            <v>3</v>
          </cell>
          <cell r="GR455">
            <v>5</v>
          </cell>
          <cell r="GS455"/>
          <cell r="GT455"/>
          <cell r="GU455"/>
          <cell r="GV455"/>
          <cell r="GW455"/>
          <cell r="GX455"/>
          <cell r="GY455"/>
          <cell r="GZ455"/>
          <cell r="HA455"/>
          <cell r="HB455"/>
          <cell r="HC455">
            <v>4</v>
          </cell>
          <cell r="HD455">
            <v>4</v>
          </cell>
          <cell r="HE455">
            <v>0</v>
          </cell>
          <cell r="HF455">
            <v>0</v>
          </cell>
          <cell r="HG455">
            <v>0</v>
          </cell>
          <cell r="HH455">
            <v>0</v>
          </cell>
          <cell r="HI455">
            <v>0</v>
          </cell>
          <cell r="HJ455"/>
          <cell r="HK455"/>
          <cell r="HL455"/>
          <cell r="HM455"/>
          <cell r="HN455"/>
          <cell r="HO455">
            <v>0</v>
          </cell>
          <cell r="HP455">
            <v>0</v>
          </cell>
          <cell r="HQ455">
            <v>0</v>
          </cell>
          <cell r="HR455">
            <v>0</v>
          </cell>
          <cell r="HS455">
            <v>0</v>
          </cell>
          <cell r="HT455"/>
          <cell r="HU455">
            <v>0</v>
          </cell>
          <cell r="HV455"/>
          <cell r="HW455">
            <v>0</v>
          </cell>
          <cell r="HX455"/>
          <cell r="HY455">
            <v>0</v>
          </cell>
          <cell r="HZ455">
            <v>0</v>
          </cell>
          <cell r="IA455">
            <v>237.2</v>
          </cell>
          <cell r="IB455">
            <v>266.11</v>
          </cell>
          <cell r="IC455">
            <v>19.766666666666666</v>
          </cell>
          <cell r="ID455">
            <v>26.611000000000001</v>
          </cell>
          <cell r="IE455">
            <v>27</v>
          </cell>
          <cell r="IF455">
            <v>10.333333333333334</v>
          </cell>
          <cell r="IG455">
            <v>0</v>
          </cell>
          <cell r="IH455">
            <v>41.733333333333334</v>
          </cell>
          <cell r="II455">
            <v>47</v>
          </cell>
          <cell r="IJ455"/>
          <cell r="IK455"/>
          <cell r="IL455"/>
          <cell r="IM455">
            <v>27.570000000000004</v>
          </cell>
          <cell r="IN455">
            <v>0</v>
          </cell>
        </row>
        <row r="456">
          <cell r="A456">
            <v>453</v>
          </cell>
          <cell r="B456" t="str">
            <v>Udam Singh Nagar</v>
          </cell>
          <cell r="C456" t="str">
            <v>UTTARAKHAND</v>
          </cell>
          <cell r="D456" t="str">
            <v>North</v>
          </cell>
          <cell r="E456" t="str">
            <v>SHIVA SALES INDIA CORPORATION</v>
          </cell>
          <cell r="F456"/>
          <cell r="G456"/>
          <cell r="H456">
            <v>1</v>
          </cell>
          <cell r="I456"/>
          <cell r="J456" t="str">
            <v>High</v>
          </cell>
          <cell r="K456">
            <v>1</v>
          </cell>
          <cell r="L456"/>
          <cell r="M456" t="str">
            <v>Ravi Kumar</v>
          </cell>
          <cell r="N456" t="str">
            <v>Manoj Yadav</v>
          </cell>
          <cell r="O456">
            <v>0</v>
          </cell>
          <cell r="P456">
            <v>5300</v>
          </cell>
          <cell r="Q456">
            <v>0</v>
          </cell>
          <cell r="R456">
            <v>0</v>
          </cell>
          <cell r="S456">
            <v>0</v>
          </cell>
          <cell r="T456">
            <v>0</v>
          </cell>
          <cell r="U456">
            <v>0</v>
          </cell>
          <cell r="V456">
            <v>13</v>
          </cell>
          <cell r="W456">
            <v>0</v>
          </cell>
          <cell r="X456">
            <v>60</v>
          </cell>
          <cell r="Y456">
            <v>0.9169666666666666</v>
          </cell>
          <cell r="Z456">
            <v>1.1320754716981131E-2</v>
          </cell>
          <cell r="AA456">
            <v>1.0380754716981131E-2</v>
          </cell>
          <cell r="AB456">
            <v>0</v>
          </cell>
          <cell r="AC456">
            <v>40</v>
          </cell>
          <cell r="AD456">
            <v>0</v>
          </cell>
          <cell r="AE456">
            <v>0</v>
          </cell>
          <cell r="AF456">
            <v>0</v>
          </cell>
          <cell r="AG456">
            <v>25</v>
          </cell>
          <cell r="AH456">
            <v>16</v>
          </cell>
          <cell r="AI456">
            <v>63</v>
          </cell>
          <cell r="AJ456">
            <v>36</v>
          </cell>
          <cell r="AK456">
            <v>7</v>
          </cell>
          <cell r="AL456">
            <v>34</v>
          </cell>
          <cell r="AM456">
            <v>97</v>
          </cell>
          <cell r="AN456">
            <v>43</v>
          </cell>
          <cell r="AO456">
            <v>192</v>
          </cell>
          <cell r="AP456">
            <v>83</v>
          </cell>
          <cell r="AQ456">
            <v>46.519999999999996</v>
          </cell>
          <cell r="AR456">
            <v>25</v>
          </cell>
          <cell r="AS456">
            <v>41.58</v>
          </cell>
          <cell r="AT456">
            <v>0</v>
          </cell>
          <cell r="AU456">
            <v>0</v>
          </cell>
          <cell r="AV456">
            <v>35.08</v>
          </cell>
          <cell r="AW456">
            <v>84</v>
          </cell>
          <cell r="AX456"/>
          <cell r="AY456"/>
          <cell r="AZ456">
            <v>0</v>
          </cell>
          <cell r="BA456">
            <v>0</v>
          </cell>
          <cell r="BB456">
            <v>0</v>
          </cell>
          <cell r="BC456">
            <v>0</v>
          </cell>
          <cell r="BD456">
            <v>0</v>
          </cell>
          <cell r="BE456">
            <v>0</v>
          </cell>
          <cell r="BF456">
            <v>1</v>
          </cell>
          <cell r="BG456">
            <v>1</v>
          </cell>
          <cell r="BH456">
            <v>0</v>
          </cell>
          <cell r="BI456">
            <v>1</v>
          </cell>
          <cell r="BJ456">
            <v>1</v>
          </cell>
          <cell r="BK456">
            <v>1</v>
          </cell>
          <cell r="BL456">
            <v>0</v>
          </cell>
          <cell r="BM456">
            <v>2</v>
          </cell>
          <cell r="BN456">
            <v>2</v>
          </cell>
          <cell r="BO456">
            <v>0</v>
          </cell>
          <cell r="BP456">
            <v>1</v>
          </cell>
          <cell r="BQ456">
            <v>0</v>
          </cell>
          <cell r="BR456">
            <v>0</v>
          </cell>
          <cell r="BS456">
            <v>0</v>
          </cell>
          <cell r="BT456">
            <v>0</v>
          </cell>
          <cell r="BU456">
            <v>1</v>
          </cell>
          <cell r="BV456"/>
          <cell r="BW456"/>
          <cell r="BX456">
            <v>13</v>
          </cell>
          <cell r="BY456">
            <v>0</v>
          </cell>
          <cell r="BZ456">
            <v>1</v>
          </cell>
          <cell r="CA456">
            <v>0</v>
          </cell>
          <cell r="CB456">
            <v>0</v>
          </cell>
          <cell r="CC456">
            <v>0</v>
          </cell>
          <cell r="CD456">
            <v>1</v>
          </cell>
          <cell r="CE456">
            <v>1</v>
          </cell>
          <cell r="CF456">
            <v>1</v>
          </cell>
          <cell r="CG456">
            <v>1</v>
          </cell>
          <cell r="CH456">
            <v>1</v>
          </cell>
          <cell r="CI456">
            <v>2</v>
          </cell>
          <cell r="CJ456">
            <v>2</v>
          </cell>
          <cell r="CK456">
            <v>3</v>
          </cell>
          <cell r="CL456">
            <v>2</v>
          </cell>
          <cell r="CM456">
            <v>4</v>
          </cell>
          <cell r="CN456">
            <v>3</v>
          </cell>
          <cell r="CO456">
            <v>2</v>
          </cell>
          <cell r="CP456">
            <v>1</v>
          </cell>
          <cell r="CQ456">
            <v>0</v>
          </cell>
          <cell r="CR456">
            <v>0</v>
          </cell>
          <cell r="CS456">
            <v>2</v>
          </cell>
          <cell r="CT456">
            <v>2</v>
          </cell>
          <cell r="CU456"/>
          <cell r="CV456"/>
          <cell r="CW456"/>
          <cell r="CX456"/>
          <cell r="CY456"/>
          <cell r="CZ456"/>
          <cell r="DA456"/>
          <cell r="DB456"/>
          <cell r="DC456"/>
          <cell r="DD456"/>
          <cell r="DE456"/>
          <cell r="DF456"/>
          <cell r="DG456"/>
          <cell r="DH456">
            <v>4</v>
          </cell>
          <cell r="DI456">
            <v>4</v>
          </cell>
          <cell r="DJ456">
            <v>6</v>
          </cell>
          <cell r="DK456">
            <v>7</v>
          </cell>
          <cell r="DL456">
            <v>5</v>
          </cell>
          <cell r="DM456">
            <v>6</v>
          </cell>
          <cell r="DN456">
            <v>4</v>
          </cell>
          <cell r="DO456">
            <v>2</v>
          </cell>
          <cell r="DP456">
            <v>1</v>
          </cell>
          <cell r="DQ456">
            <v>2</v>
          </cell>
          <cell r="DR456">
            <v>3</v>
          </cell>
          <cell r="DS456"/>
          <cell r="DT456"/>
          <cell r="DU456"/>
          <cell r="DV456"/>
          <cell r="DW456"/>
          <cell r="DX456"/>
          <cell r="DY456"/>
          <cell r="DZ456"/>
          <cell r="EA456"/>
          <cell r="EB456"/>
          <cell r="EC456"/>
          <cell r="ED456"/>
          <cell r="EE456"/>
          <cell r="EF456"/>
          <cell r="EG456">
            <v>0</v>
          </cell>
          <cell r="EH456">
            <v>0</v>
          </cell>
          <cell r="EI456">
            <v>0</v>
          </cell>
          <cell r="EJ456">
            <v>0</v>
          </cell>
          <cell r="EK456">
            <v>0</v>
          </cell>
          <cell r="EL456">
            <v>0</v>
          </cell>
          <cell r="EM456">
            <v>0</v>
          </cell>
          <cell r="EN456">
            <v>0</v>
          </cell>
          <cell r="EO456">
            <v>0</v>
          </cell>
          <cell r="EP456">
            <v>0</v>
          </cell>
          <cell r="EQ456">
            <v>0</v>
          </cell>
          <cell r="ER456">
            <v>0</v>
          </cell>
          <cell r="ES456"/>
          <cell r="ET456"/>
          <cell r="EU456"/>
          <cell r="EV456"/>
          <cell r="EW456"/>
          <cell r="EX456"/>
          <cell r="EY456"/>
          <cell r="EZ456"/>
          <cell r="FA456"/>
          <cell r="FB456"/>
          <cell r="FC456"/>
          <cell r="FD456"/>
          <cell r="FE456">
            <v>0</v>
          </cell>
          <cell r="FF456">
            <v>0</v>
          </cell>
          <cell r="FG456">
            <v>0</v>
          </cell>
          <cell r="FH456">
            <v>0</v>
          </cell>
          <cell r="FI456">
            <v>0</v>
          </cell>
          <cell r="FJ456">
            <v>0</v>
          </cell>
          <cell r="FK456">
            <v>0</v>
          </cell>
          <cell r="FL456">
            <v>0</v>
          </cell>
          <cell r="FM456">
            <v>0</v>
          </cell>
          <cell r="FN456">
            <v>0</v>
          </cell>
          <cell r="FO456">
            <v>0</v>
          </cell>
          <cell r="FP456">
            <v>0</v>
          </cell>
          <cell r="FQ456"/>
          <cell r="FR456"/>
          <cell r="FS456"/>
          <cell r="FT456"/>
          <cell r="FU456"/>
          <cell r="FV456"/>
          <cell r="FW456"/>
          <cell r="FX456"/>
          <cell r="FY456"/>
          <cell r="FZ456"/>
          <cell r="GA456"/>
          <cell r="GB456"/>
          <cell r="GC456">
            <v>0</v>
          </cell>
          <cell r="GD456">
            <v>0</v>
          </cell>
          <cell r="GE456">
            <v>0</v>
          </cell>
          <cell r="GF456">
            <v>0</v>
          </cell>
          <cell r="GG456">
            <v>0</v>
          </cell>
          <cell r="GH456">
            <v>0</v>
          </cell>
          <cell r="GI456">
            <v>0</v>
          </cell>
          <cell r="GJ456">
            <v>0</v>
          </cell>
          <cell r="GK456">
            <v>0</v>
          </cell>
          <cell r="GL456">
            <v>0</v>
          </cell>
          <cell r="GM456">
            <v>0</v>
          </cell>
          <cell r="GN456">
            <v>0</v>
          </cell>
          <cell r="GO456"/>
          <cell r="GP456">
            <v>0</v>
          </cell>
          <cell r="GQ456">
            <v>1</v>
          </cell>
          <cell r="GR456">
            <v>0</v>
          </cell>
          <cell r="GS456"/>
          <cell r="GT456"/>
          <cell r="GU456"/>
          <cell r="GV456"/>
          <cell r="GW456"/>
          <cell r="GX456"/>
          <cell r="GY456"/>
          <cell r="GZ456"/>
          <cell r="HA456"/>
          <cell r="HB456"/>
          <cell r="HC456">
            <v>0</v>
          </cell>
          <cell r="HD456">
            <v>1</v>
          </cell>
          <cell r="HE456">
            <v>0</v>
          </cell>
          <cell r="HF456">
            <v>2</v>
          </cell>
          <cell r="HG456">
            <v>0</v>
          </cell>
          <cell r="HH456">
            <v>1</v>
          </cell>
          <cell r="HI456">
            <v>0</v>
          </cell>
          <cell r="HJ456"/>
          <cell r="HK456"/>
          <cell r="HL456"/>
          <cell r="HM456"/>
          <cell r="HN456"/>
          <cell r="HO456">
            <v>0</v>
          </cell>
          <cell r="HP456">
            <v>0</v>
          </cell>
          <cell r="HQ456">
            <v>0</v>
          </cell>
          <cell r="HR456">
            <v>0</v>
          </cell>
          <cell r="HS456">
            <v>0</v>
          </cell>
          <cell r="HT456"/>
          <cell r="HU456">
            <v>0</v>
          </cell>
          <cell r="HV456"/>
          <cell r="HW456">
            <v>0</v>
          </cell>
          <cell r="HX456"/>
          <cell r="HY456">
            <v>0</v>
          </cell>
          <cell r="HZ456">
            <v>0</v>
          </cell>
          <cell r="IA456">
            <v>318</v>
          </cell>
          <cell r="IB456">
            <v>550.17999999999995</v>
          </cell>
          <cell r="IC456">
            <v>26.5</v>
          </cell>
          <cell r="ID456">
            <v>55.017999999999994</v>
          </cell>
          <cell r="IE456">
            <v>13.333333333333334</v>
          </cell>
          <cell r="IF456">
            <v>8.3333333333333339</v>
          </cell>
          <cell r="IG456">
            <v>38.333333333333336</v>
          </cell>
          <cell r="IH456">
            <v>46</v>
          </cell>
          <cell r="II456">
            <v>106</v>
          </cell>
          <cell r="IJ456"/>
          <cell r="IK456"/>
          <cell r="IL456"/>
          <cell r="IM456">
            <v>39.693333333333335</v>
          </cell>
          <cell r="IN456">
            <v>5300</v>
          </cell>
        </row>
        <row r="457">
          <cell r="A457">
            <v>454</v>
          </cell>
          <cell r="B457" t="str">
            <v>Nadia</v>
          </cell>
          <cell r="C457" t="str">
            <v>WEST BENGAL</v>
          </cell>
          <cell r="D457" t="str">
            <v>East</v>
          </cell>
          <cell r="E457" t="str">
            <v>NERIUM MULTICOM LLP</v>
          </cell>
          <cell r="F457"/>
          <cell r="G457"/>
          <cell r="H457">
            <v>0.5</v>
          </cell>
          <cell r="I457"/>
          <cell r="J457" t="str">
            <v>Medium</v>
          </cell>
          <cell r="K457">
            <v>1</v>
          </cell>
          <cell r="L457"/>
          <cell r="M457"/>
          <cell r="N457" t="str">
            <v>Shirshendu Saha</v>
          </cell>
          <cell r="O457">
            <v>0</v>
          </cell>
          <cell r="P457">
            <v>3000</v>
          </cell>
          <cell r="Q457">
            <v>0</v>
          </cell>
          <cell r="R457">
            <v>0</v>
          </cell>
          <cell r="S457">
            <v>0</v>
          </cell>
          <cell r="T457">
            <v>0</v>
          </cell>
          <cell r="U457">
            <v>0</v>
          </cell>
          <cell r="V457">
            <v>4</v>
          </cell>
          <cell r="W457">
            <v>0</v>
          </cell>
          <cell r="X457">
            <v>0</v>
          </cell>
          <cell r="Y457" t="str">
            <v/>
          </cell>
          <cell r="Z457">
            <v>0</v>
          </cell>
          <cell r="AA457" t="str">
            <v/>
          </cell>
          <cell r="AB457">
            <v>0</v>
          </cell>
          <cell r="AC457">
            <v>0</v>
          </cell>
          <cell r="AD457">
            <v>0</v>
          </cell>
          <cell r="AE457">
            <v>0</v>
          </cell>
          <cell r="AF457">
            <v>0</v>
          </cell>
          <cell r="AG457">
            <v>0</v>
          </cell>
          <cell r="AH457">
            <v>0</v>
          </cell>
          <cell r="AI457">
            <v>0</v>
          </cell>
          <cell r="AJ457">
            <v>0</v>
          </cell>
          <cell r="AK457">
            <v>0</v>
          </cell>
          <cell r="AL457">
            <v>0</v>
          </cell>
          <cell r="AM457">
            <v>0</v>
          </cell>
          <cell r="AN457">
            <v>70.44</v>
          </cell>
          <cell r="AO457">
            <v>0</v>
          </cell>
          <cell r="AP457">
            <v>0</v>
          </cell>
          <cell r="AQ457">
            <v>24.82</v>
          </cell>
          <cell r="AR457">
            <v>0</v>
          </cell>
          <cell r="AS457">
            <v>18.98</v>
          </cell>
          <cell r="AT457">
            <v>0</v>
          </cell>
          <cell r="AU457">
            <v>0</v>
          </cell>
          <cell r="AV457">
            <v>0</v>
          </cell>
          <cell r="AW457">
            <v>0</v>
          </cell>
          <cell r="AX457"/>
          <cell r="AY457"/>
          <cell r="AZ457">
            <v>0</v>
          </cell>
          <cell r="BA457">
            <v>0</v>
          </cell>
          <cell r="BB457">
            <v>0</v>
          </cell>
          <cell r="BC457">
            <v>0</v>
          </cell>
          <cell r="BD457">
            <v>0</v>
          </cell>
          <cell r="BE457">
            <v>0</v>
          </cell>
          <cell r="BF457">
            <v>0</v>
          </cell>
          <cell r="BG457">
            <v>0</v>
          </cell>
          <cell r="BH457">
            <v>0</v>
          </cell>
          <cell r="BI457">
            <v>0</v>
          </cell>
          <cell r="BJ457">
            <v>0</v>
          </cell>
          <cell r="BK457">
            <v>0</v>
          </cell>
          <cell r="BL457">
            <v>3</v>
          </cell>
          <cell r="BM457">
            <v>0</v>
          </cell>
          <cell r="BN457">
            <v>0</v>
          </cell>
          <cell r="BO457">
            <v>1</v>
          </cell>
          <cell r="BP457">
            <v>0</v>
          </cell>
          <cell r="BQ457">
            <v>0</v>
          </cell>
          <cell r="BR457">
            <v>0</v>
          </cell>
          <cell r="BS457">
            <v>0</v>
          </cell>
          <cell r="BT457">
            <v>0</v>
          </cell>
          <cell r="BU457">
            <v>0</v>
          </cell>
          <cell r="BV457"/>
          <cell r="BW457"/>
          <cell r="BX457">
            <v>4</v>
          </cell>
          <cell r="BY457">
            <v>0</v>
          </cell>
          <cell r="BZ457">
            <v>0</v>
          </cell>
          <cell r="CA457">
            <v>0</v>
          </cell>
          <cell r="CB457">
            <v>0</v>
          </cell>
          <cell r="CC457">
            <v>0</v>
          </cell>
          <cell r="CD457">
            <v>0</v>
          </cell>
          <cell r="CE457">
            <v>0</v>
          </cell>
          <cell r="CF457">
            <v>0</v>
          </cell>
          <cell r="CG457">
            <v>0</v>
          </cell>
          <cell r="CH457">
            <v>0</v>
          </cell>
          <cell r="CI457">
            <v>0</v>
          </cell>
          <cell r="CJ457">
            <v>0</v>
          </cell>
          <cell r="CK457">
            <v>3</v>
          </cell>
          <cell r="CL457">
            <v>0</v>
          </cell>
          <cell r="CM457">
            <v>0</v>
          </cell>
          <cell r="CN457">
            <v>1</v>
          </cell>
          <cell r="CO457">
            <v>0</v>
          </cell>
          <cell r="CP457">
            <v>1</v>
          </cell>
          <cell r="CQ457">
            <v>0</v>
          </cell>
          <cell r="CR457">
            <v>0</v>
          </cell>
          <cell r="CS457">
            <v>0</v>
          </cell>
          <cell r="CT457">
            <v>0</v>
          </cell>
          <cell r="CU457"/>
          <cell r="CV457"/>
          <cell r="CW457"/>
          <cell r="CX457"/>
          <cell r="CY457"/>
          <cell r="CZ457"/>
          <cell r="DA457"/>
          <cell r="DB457"/>
          <cell r="DC457"/>
          <cell r="DD457"/>
          <cell r="DE457"/>
          <cell r="DF457"/>
          <cell r="DG457"/>
          <cell r="DH457">
            <v>0</v>
          </cell>
          <cell r="DI457">
            <v>3</v>
          </cell>
          <cell r="DJ457">
            <v>3</v>
          </cell>
          <cell r="DK457">
            <v>3</v>
          </cell>
          <cell r="DL457">
            <v>1</v>
          </cell>
          <cell r="DM457">
            <v>1</v>
          </cell>
          <cell r="DN457">
            <v>1</v>
          </cell>
          <cell r="DO457">
            <v>1</v>
          </cell>
          <cell r="DP457">
            <v>1</v>
          </cell>
          <cell r="DQ457">
            <v>0</v>
          </cell>
          <cell r="DR457">
            <v>0</v>
          </cell>
          <cell r="DS457"/>
          <cell r="DT457"/>
          <cell r="DU457"/>
          <cell r="DV457"/>
          <cell r="DW457"/>
          <cell r="DX457"/>
          <cell r="DY457"/>
          <cell r="DZ457"/>
          <cell r="EA457"/>
          <cell r="EB457"/>
          <cell r="EC457"/>
          <cell r="ED457"/>
          <cell r="EE457"/>
          <cell r="EF457"/>
          <cell r="EG457">
            <v>0</v>
          </cell>
          <cell r="EH457">
            <v>0</v>
          </cell>
          <cell r="EI457">
            <v>0</v>
          </cell>
          <cell r="EJ457">
            <v>0</v>
          </cell>
          <cell r="EK457">
            <v>0</v>
          </cell>
          <cell r="EL457">
            <v>0</v>
          </cell>
          <cell r="EM457">
            <v>0</v>
          </cell>
          <cell r="EN457">
            <v>0</v>
          </cell>
          <cell r="EO457">
            <v>0</v>
          </cell>
          <cell r="EP457">
            <v>0</v>
          </cell>
          <cell r="EQ457">
            <v>0</v>
          </cell>
          <cell r="ER457">
            <v>0</v>
          </cell>
          <cell r="ES457"/>
          <cell r="ET457"/>
          <cell r="EU457"/>
          <cell r="EV457"/>
          <cell r="EW457"/>
          <cell r="EX457"/>
          <cell r="EY457"/>
          <cell r="EZ457"/>
          <cell r="FA457"/>
          <cell r="FB457"/>
          <cell r="FC457"/>
          <cell r="FD457"/>
          <cell r="FE457">
            <v>0</v>
          </cell>
          <cell r="FF457">
            <v>0</v>
          </cell>
          <cell r="FG457">
            <v>0</v>
          </cell>
          <cell r="FH457">
            <v>0</v>
          </cell>
          <cell r="FI457">
            <v>0</v>
          </cell>
          <cell r="FJ457">
            <v>0</v>
          </cell>
          <cell r="FK457">
            <v>0</v>
          </cell>
          <cell r="FL457">
            <v>0</v>
          </cell>
          <cell r="FM457">
            <v>0</v>
          </cell>
          <cell r="FN457">
            <v>0</v>
          </cell>
          <cell r="FO457">
            <v>0</v>
          </cell>
          <cell r="FP457">
            <v>0</v>
          </cell>
          <cell r="FQ457"/>
          <cell r="FR457"/>
          <cell r="FS457"/>
          <cell r="FT457"/>
          <cell r="FU457"/>
          <cell r="FV457"/>
          <cell r="FW457"/>
          <cell r="FX457"/>
          <cell r="FY457"/>
          <cell r="FZ457"/>
          <cell r="GA457"/>
          <cell r="GB457"/>
          <cell r="GC457">
            <v>0</v>
          </cell>
          <cell r="GD457">
            <v>0</v>
          </cell>
          <cell r="GE457">
            <v>0</v>
          </cell>
          <cell r="GF457">
            <v>0</v>
          </cell>
          <cell r="GG457">
            <v>0</v>
          </cell>
          <cell r="GH457">
            <v>0</v>
          </cell>
          <cell r="GI457">
            <v>0</v>
          </cell>
          <cell r="GJ457">
            <v>0</v>
          </cell>
          <cell r="GK457">
            <v>0</v>
          </cell>
          <cell r="GL457">
            <v>0</v>
          </cell>
          <cell r="GM457">
            <v>0</v>
          </cell>
          <cell r="GN457">
            <v>0</v>
          </cell>
          <cell r="GO457"/>
          <cell r="GP457">
            <v>0</v>
          </cell>
          <cell r="GQ457">
            <v>0</v>
          </cell>
          <cell r="GR457">
            <v>1</v>
          </cell>
          <cell r="GS457"/>
          <cell r="GT457"/>
          <cell r="GU457"/>
          <cell r="GV457"/>
          <cell r="GW457"/>
          <cell r="GX457"/>
          <cell r="GY457"/>
          <cell r="GZ457"/>
          <cell r="HA457"/>
          <cell r="HB457"/>
          <cell r="HC457">
            <v>0</v>
          </cell>
          <cell r="HD457">
            <v>1</v>
          </cell>
          <cell r="HE457">
            <v>0</v>
          </cell>
          <cell r="HF457">
            <v>0</v>
          </cell>
          <cell r="HG457">
            <v>0</v>
          </cell>
          <cell r="HH457">
            <v>0</v>
          </cell>
          <cell r="HI457">
            <v>0</v>
          </cell>
          <cell r="HJ457"/>
          <cell r="HK457"/>
          <cell r="HL457"/>
          <cell r="HM457"/>
          <cell r="HN457"/>
          <cell r="HO457">
            <v>0</v>
          </cell>
          <cell r="HP457">
            <v>0</v>
          </cell>
          <cell r="HQ457">
            <v>0</v>
          </cell>
          <cell r="HR457">
            <v>0</v>
          </cell>
          <cell r="HS457">
            <v>0</v>
          </cell>
          <cell r="HT457"/>
          <cell r="HU457">
            <v>0</v>
          </cell>
          <cell r="HV457"/>
          <cell r="HW457">
            <v>0</v>
          </cell>
          <cell r="HX457"/>
          <cell r="HY457">
            <v>0</v>
          </cell>
          <cell r="HZ457">
            <v>0</v>
          </cell>
          <cell r="IA457">
            <v>0</v>
          </cell>
          <cell r="IB457">
            <v>114.24</v>
          </cell>
          <cell r="IC457">
            <v>0</v>
          </cell>
          <cell r="ID457">
            <v>11.423999999999999</v>
          </cell>
          <cell r="IE457">
            <v>0</v>
          </cell>
          <cell r="IF457">
            <v>0</v>
          </cell>
          <cell r="IG457">
            <v>0</v>
          </cell>
          <cell r="IH457">
            <v>0</v>
          </cell>
          <cell r="II457">
            <v>23.48</v>
          </cell>
          <cell r="IJ457"/>
          <cell r="IK457"/>
          <cell r="IL457"/>
          <cell r="IM457">
            <v>0</v>
          </cell>
          <cell r="IN457">
            <v>0</v>
          </cell>
        </row>
        <row r="458">
          <cell r="A458">
            <v>455</v>
          </cell>
          <cell r="B458" t="str">
            <v>Medinipur West</v>
          </cell>
          <cell r="C458" t="str">
            <v>WEST BENGAL</v>
          </cell>
          <cell r="D458" t="str">
            <v>East</v>
          </cell>
          <cell r="E458" t="str">
            <v>NERIUM MULTICOM LLP</v>
          </cell>
          <cell r="F458"/>
          <cell r="G458"/>
          <cell r="H458">
            <v>1</v>
          </cell>
          <cell r="I458"/>
          <cell r="J458" t="str">
            <v>High</v>
          </cell>
          <cell r="K458">
            <v>2</v>
          </cell>
          <cell r="L458"/>
          <cell r="M458"/>
          <cell r="N458" t="str">
            <v xml:space="preserve">Ragon Poddar </v>
          </cell>
          <cell r="O458">
            <v>0</v>
          </cell>
          <cell r="P458">
            <v>9000</v>
          </cell>
          <cell r="Q458">
            <v>0</v>
          </cell>
          <cell r="R458">
            <v>0</v>
          </cell>
          <cell r="S458">
            <v>0</v>
          </cell>
          <cell r="T458">
            <v>0</v>
          </cell>
          <cell r="U458">
            <v>0</v>
          </cell>
          <cell r="V458">
            <v>12</v>
          </cell>
          <cell r="W458">
            <v>0</v>
          </cell>
          <cell r="X458">
            <v>1600</v>
          </cell>
          <cell r="Y458">
            <v>1.312875E-2</v>
          </cell>
          <cell r="Z458">
            <v>0.17777777777777778</v>
          </cell>
          <cell r="AA458">
            <v>2.3340000000000001E-3</v>
          </cell>
          <cell r="AB458">
            <v>0</v>
          </cell>
          <cell r="AC458">
            <v>0</v>
          </cell>
          <cell r="AD458">
            <v>0</v>
          </cell>
          <cell r="AE458">
            <v>0</v>
          </cell>
          <cell r="AF458">
            <v>0</v>
          </cell>
          <cell r="AG458">
            <v>0</v>
          </cell>
          <cell r="AH458">
            <v>0</v>
          </cell>
          <cell r="AI458">
            <v>0</v>
          </cell>
          <cell r="AJ458">
            <v>0</v>
          </cell>
          <cell r="AK458">
            <v>0</v>
          </cell>
          <cell r="AL458">
            <v>12</v>
          </cell>
          <cell r="AM458">
            <v>0</v>
          </cell>
          <cell r="AN458">
            <v>21.85</v>
          </cell>
          <cell r="AO458">
            <v>73</v>
          </cell>
          <cell r="AP458">
            <v>47</v>
          </cell>
          <cell r="AQ458">
            <v>9.3000000000000007</v>
          </cell>
          <cell r="AR458">
            <v>0</v>
          </cell>
          <cell r="AS458">
            <v>35.909999999999997</v>
          </cell>
          <cell r="AT458">
            <v>0</v>
          </cell>
          <cell r="AU458">
            <v>0</v>
          </cell>
          <cell r="AV458">
            <v>0</v>
          </cell>
          <cell r="AW458">
            <v>23</v>
          </cell>
          <cell r="AX458"/>
          <cell r="AY458"/>
          <cell r="AZ458">
            <v>0</v>
          </cell>
          <cell r="BA458">
            <v>0</v>
          </cell>
          <cell r="BB458">
            <v>0</v>
          </cell>
          <cell r="BC458">
            <v>0</v>
          </cell>
          <cell r="BD458">
            <v>0</v>
          </cell>
          <cell r="BE458">
            <v>0</v>
          </cell>
          <cell r="BF458">
            <v>0</v>
          </cell>
          <cell r="BG458">
            <v>0</v>
          </cell>
          <cell r="BH458">
            <v>0</v>
          </cell>
          <cell r="BI458">
            <v>0</v>
          </cell>
          <cell r="BJ458">
            <v>1</v>
          </cell>
          <cell r="BK458">
            <v>0</v>
          </cell>
          <cell r="BL458">
            <v>2</v>
          </cell>
          <cell r="BM458">
            <v>6</v>
          </cell>
          <cell r="BN458">
            <v>2</v>
          </cell>
          <cell r="BO458">
            <v>0</v>
          </cell>
          <cell r="BP458">
            <v>0</v>
          </cell>
          <cell r="BQ458">
            <v>0</v>
          </cell>
          <cell r="BR458">
            <v>0</v>
          </cell>
          <cell r="BS458">
            <v>0</v>
          </cell>
          <cell r="BT458">
            <v>0</v>
          </cell>
          <cell r="BU458">
            <v>1</v>
          </cell>
          <cell r="BV458"/>
          <cell r="BW458"/>
          <cell r="BX458">
            <v>12</v>
          </cell>
          <cell r="BY458">
            <v>0</v>
          </cell>
          <cell r="BZ458">
            <v>0</v>
          </cell>
          <cell r="CA458">
            <v>0</v>
          </cell>
          <cell r="CB458">
            <v>0</v>
          </cell>
          <cell r="CC458">
            <v>0</v>
          </cell>
          <cell r="CD458">
            <v>0</v>
          </cell>
          <cell r="CE458">
            <v>0</v>
          </cell>
          <cell r="CF458">
            <v>0</v>
          </cell>
          <cell r="CG458">
            <v>0</v>
          </cell>
          <cell r="CH458">
            <v>0</v>
          </cell>
          <cell r="CI458">
            <v>1</v>
          </cell>
          <cell r="CJ458">
            <v>0</v>
          </cell>
          <cell r="CK458">
            <v>2</v>
          </cell>
          <cell r="CL458">
            <v>6</v>
          </cell>
          <cell r="CM458">
            <v>4</v>
          </cell>
          <cell r="CN458">
            <v>1</v>
          </cell>
          <cell r="CO458">
            <v>0</v>
          </cell>
          <cell r="CP458">
            <v>2</v>
          </cell>
          <cell r="CQ458">
            <v>0</v>
          </cell>
          <cell r="CR458">
            <v>0</v>
          </cell>
          <cell r="CS458">
            <v>0</v>
          </cell>
          <cell r="CT458">
            <v>2</v>
          </cell>
          <cell r="CU458"/>
          <cell r="CV458"/>
          <cell r="CW458"/>
          <cell r="CX458"/>
          <cell r="CY458"/>
          <cell r="CZ458"/>
          <cell r="DA458"/>
          <cell r="DB458"/>
          <cell r="DC458"/>
          <cell r="DD458"/>
          <cell r="DE458"/>
          <cell r="DF458"/>
          <cell r="DG458"/>
          <cell r="DH458">
            <v>1</v>
          </cell>
          <cell r="DI458">
            <v>3</v>
          </cell>
          <cell r="DJ458">
            <v>8</v>
          </cell>
          <cell r="DK458">
            <v>10</v>
          </cell>
          <cell r="DL458">
            <v>10</v>
          </cell>
          <cell r="DM458">
            <v>5</v>
          </cell>
          <cell r="DN458">
            <v>2</v>
          </cell>
          <cell r="DO458">
            <v>2</v>
          </cell>
          <cell r="DP458">
            <v>2</v>
          </cell>
          <cell r="DQ458">
            <v>0</v>
          </cell>
          <cell r="DR458">
            <v>2</v>
          </cell>
          <cell r="DS458"/>
          <cell r="DT458"/>
          <cell r="DU458"/>
          <cell r="DV458"/>
          <cell r="DW458"/>
          <cell r="DX458"/>
          <cell r="DY458"/>
          <cell r="DZ458"/>
          <cell r="EA458"/>
          <cell r="EB458"/>
          <cell r="EC458"/>
          <cell r="ED458"/>
          <cell r="EE458"/>
          <cell r="EF458"/>
          <cell r="EG458">
            <v>0</v>
          </cell>
          <cell r="EH458">
            <v>0</v>
          </cell>
          <cell r="EI458">
            <v>0</v>
          </cell>
          <cell r="EJ458">
            <v>0</v>
          </cell>
          <cell r="EK458">
            <v>0</v>
          </cell>
          <cell r="EL458">
            <v>0</v>
          </cell>
          <cell r="EM458">
            <v>0</v>
          </cell>
          <cell r="EN458">
            <v>0</v>
          </cell>
          <cell r="EO458">
            <v>0</v>
          </cell>
          <cell r="EP458">
            <v>0</v>
          </cell>
          <cell r="EQ458">
            <v>0</v>
          </cell>
          <cell r="ER458">
            <v>0</v>
          </cell>
          <cell r="ES458"/>
          <cell r="ET458"/>
          <cell r="EU458"/>
          <cell r="EV458"/>
          <cell r="EW458"/>
          <cell r="EX458"/>
          <cell r="EY458"/>
          <cell r="EZ458"/>
          <cell r="FA458"/>
          <cell r="FB458"/>
          <cell r="FC458"/>
          <cell r="FD458"/>
          <cell r="FE458">
            <v>0</v>
          </cell>
          <cell r="FF458">
            <v>0</v>
          </cell>
          <cell r="FG458">
            <v>0</v>
          </cell>
          <cell r="FH458">
            <v>0</v>
          </cell>
          <cell r="FI458">
            <v>0</v>
          </cell>
          <cell r="FJ458">
            <v>0</v>
          </cell>
          <cell r="FK458">
            <v>0</v>
          </cell>
          <cell r="FL458">
            <v>0</v>
          </cell>
          <cell r="FM458">
            <v>0</v>
          </cell>
          <cell r="FN458">
            <v>0</v>
          </cell>
          <cell r="FO458">
            <v>0</v>
          </cell>
          <cell r="FP458">
            <v>0</v>
          </cell>
          <cell r="FQ458"/>
          <cell r="FR458"/>
          <cell r="FS458"/>
          <cell r="FT458"/>
          <cell r="FU458"/>
          <cell r="FV458"/>
          <cell r="FW458"/>
          <cell r="FX458"/>
          <cell r="FY458"/>
          <cell r="FZ458"/>
          <cell r="GA458"/>
          <cell r="GB458"/>
          <cell r="GC458">
            <v>0</v>
          </cell>
          <cell r="GD458">
            <v>0</v>
          </cell>
          <cell r="GE458">
            <v>0</v>
          </cell>
          <cell r="GF458">
            <v>0</v>
          </cell>
          <cell r="GG458">
            <v>0</v>
          </cell>
          <cell r="GH458">
            <v>0</v>
          </cell>
          <cell r="GI458">
            <v>0</v>
          </cell>
          <cell r="GJ458">
            <v>0</v>
          </cell>
          <cell r="GK458">
            <v>0</v>
          </cell>
          <cell r="GL458">
            <v>0</v>
          </cell>
          <cell r="GM458">
            <v>0</v>
          </cell>
          <cell r="GN458">
            <v>0</v>
          </cell>
          <cell r="GO458"/>
          <cell r="GP458">
            <v>0</v>
          </cell>
          <cell r="GQ458">
            <v>0</v>
          </cell>
          <cell r="GR458">
            <v>0</v>
          </cell>
          <cell r="GS458"/>
          <cell r="GT458"/>
          <cell r="GU458"/>
          <cell r="GV458"/>
          <cell r="GW458"/>
          <cell r="GX458"/>
          <cell r="GY458"/>
          <cell r="GZ458"/>
          <cell r="HA458"/>
          <cell r="HB458"/>
          <cell r="HC458">
            <v>2</v>
          </cell>
          <cell r="HD458">
            <v>0</v>
          </cell>
          <cell r="HE458">
            <v>3</v>
          </cell>
          <cell r="HF458">
            <v>2</v>
          </cell>
          <cell r="HG458">
            <v>0</v>
          </cell>
          <cell r="HH458">
            <v>0</v>
          </cell>
          <cell r="HI458">
            <v>0</v>
          </cell>
          <cell r="HJ458"/>
          <cell r="HK458"/>
          <cell r="HL458"/>
          <cell r="HM458"/>
          <cell r="HN458"/>
          <cell r="HO458">
            <v>0</v>
          </cell>
          <cell r="HP458">
            <v>0</v>
          </cell>
          <cell r="HQ458">
            <v>0</v>
          </cell>
          <cell r="HR458">
            <v>0</v>
          </cell>
          <cell r="HS458">
            <v>0</v>
          </cell>
          <cell r="HT458"/>
          <cell r="HU458">
            <v>0</v>
          </cell>
          <cell r="HV458"/>
          <cell r="HW458">
            <v>0</v>
          </cell>
          <cell r="HX458"/>
          <cell r="HY458">
            <v>0</v>
          </cell>
          <cell r="HZ458">
            <v>0</v>
          </cell>
          <cell r="IA458">
            <v>12</v>
          </cell>
          <cell r="IB458">
            <v>210.06</v>
          </cell>
          <cell r="IC458">
            <v>1</v>
          </cell>
          <cell r="ID458">
            <v>21.006</v>
          </cell>
          <cell r="IE458">
            <v>0</v>
          </cell>
          <cell r="IF458">
            <v>0</v>
          </cell>
          <cell r="IG458">
            <v>0</v>
          </cell>
          <cell r="IH458">
            <v>4</v>
          </cell>
          <cell r="II458">
            <v>47.283333333333331</v>
          </cell>
          <cell r="IJ458"/>
          <cell r="IK458"/>
          <cell r="IL458"/>
          <cell r="IM458">
            <v>7.666666666666667</v>
          </cell>
          <cell r="IN458">
            <v>0</v>
          </cell>
        </row>
        <row r="459">
          <cell r="A459">
            <v>456</v>
          </cell>
          <cell r="B459" t="str">
            <v>Siwan</v>
          </cell>
          <cell r="C459" t="str">
            <v>BIHAR</v>
          </cell>
          <cell r="D459" t="str">
            <v>East</v>
          </cell>
          <cell r="E459" t="str">
            <v>SUBH NEXTGEN PRIVATE LIMITED</v>
          </cell>
          <cell r="F459"/>
          <cell r="G459"/>
          <cell r="H459">
            <v>0.5</v>
          </cell>
          <cell r="I459"/>
          <cell r="J459" t="str">
            <v>Medium</v>
          </cell>
          <cell r="K459">
            <v>1</v>
          </cell>
          <cell r="L459"/>
          <cell r="M459"/>
          <cell r="N459" t="str">
            <v>Punit</v>
          </cell>
          <cell r="O459">
            <v>3</v>
          </cell>
          <cell r="P459">
            <v>3500</v>
          </cell>
          <cell r="Q459">
            <v>0</v>
          </cell>
          <cell r="R459">
            <v>1</v>
          </cell>
          <cell r="S459">
            <v>0</v>
          </cell>
          <cell r="T459">
            <v>12</v>
          </cell>
          <cell r="U459">
            <v>0</v>
          </cell>
          <cell r="V459">
            <v>3</v>
          </cell>
          <cell r="W459">
            <v>0</v>
          </cell>
          <cell r="X459">
            <v>120</v>
          </cell>
          <cell r="Y459">
            <v>0.13591666666666666</v>
          </cell>
          <cell r="Z459">
            <v>3.4285714285714287E-2</v>
          </cell>
          <cell r="AA459">
            <v>4.6600000000000001E-3</v>
          </cell>
          <cell r="AB459">
            <v>0</v>
          </cell>
          <cell r="AC459">
            <v>0</v>
          </cell>
          <cell r="AD459">
            <v>0</v>
          </cell>
          <cell r="AE459">
            <v>0</v>
          </cell>
          <cell r="AF459">
            <v>0</v>
          </cell>
          <cell r="AG459">
            <v>0</v>
          </cell>
          <cell r="AH459">
            <v>0</v>
          </cell>
          <cell r="AI459">
            <v>0</v>
          </cell>
          <cell r="AJ459">
            <v>0</v>
          </cell>
          <cell r="AK459">
            <v>0</v>
          </cell>
          <cell r="AL459">
            <v>0</v>
          </cell>
          <cell r="AM459">
            <v>0</v>
          </cell>
          <cell r="AN459">
            <v>40</v>
          </cell>
          <cell r="AO459">
            <v>0</v>
          </cell>
          <cell r="AP459">
            <v>0</v>
          </cell>
          <cell r="AQ459">
            <v>30.1</v>
          </cell>
          <cell r="AR459">
            <v>0</v>
          </cell>
          <cell r="AS459">
            <v>12</v>
          </cell>
          <cell r="AT459">
            <v>0</v>
          </cell>
          <cell r="AU459">
            <v>21</v>
          </cell>
          <cell r="AV459">
            <v>33</v>
          </cell>
          <cell r="AW459">
            <v>27</v>
          </cell>
          <cell r="AX459"/>
          <cell r="AY459"/>
          <cell r="AZ459">
            <v>0</v>
          </cell>
          <cell r="BA459">
            <v>0</v>
          </cell>
          <cell r="BB459">
            <v>0</v>
          </cell>
          <cell r="BC459">
            <v>0</v>
          </cell>
          <cell r="BD459">
            <v>0</v>
          </cell>
          <cell r="BE459">
            <v>0</v>
          </cell>
          <cell r="BF459">
            <v>0</v>
          </cell>
          <cell r="BG459">
            <v>0</v>
          </cell>
          <cell r="BH459">
            <v>0</v>
          </cell>
          <cell r="BI459">
            <v>0</v>
          </cell>
          <cell r="BJ459">
            <v>0</v>
          </cell>
          <cell r="BK459">
            <v>0</v>
          </cell>
          <cell r="BL459">
            <v>2</v>
          </cell>
          <cell r="BM459">
            <v>0</v>
          </cell>
          <cell r="BN459">
            <v>0</v>
          </cell>
          <cell r="BO459">
            <v>1</v>
          </cell>
          <cell r="BP459">
            <v>0</v>
          </cell>
          <cell r="BQ459">
            <v>0</v>
          </cell>
          <cell r="BR459">
            <v>0</v>
          </cell>
          <cell r="BS459">
            <v>0</v>
          </cell>
          <cell r="BT459">
            <v>0</v>
          </cell>
          <cell r="BU459">
            <v>0</v>
          </cell>
          <cell r="BV459"/>
          <cell r="BW459"/>
          <cell r="BX459">
            <v>3</v>
          </cell>
          <cell r="BY459">
            <v>0</v>
          </cell>
          <cell r="BZ459">
            <v>0</v>
          </cell>
          <cell r="CA459">
            <v>0</v>
          </cell>
          <cell r="CB459">
            <v>0</v>
          </cell>
          <cell r="CC459">
            <v>0</v>
          </cell>
          <cell r="CD459">
            <v>0</v>
          </cell>
          <cell r="CE459">
            <v>0</v>
          </cell>
          <cell r="CF459">
            <v>0</v>
          </cell>
          <cell r="CG459">
            <v>0</v>
          </cell>
          <cell r="CH459">
            <v>0</v>
          </cell>
          <cell r="CI459">
            <v>0</v>
          </cell>
          <cell r="CJ459">
            <v>0</v>
          </cell>
          <cell r="CK459">
            <v>2</v>
          </cell>
          <cell r="CL459">
            <v>0</v>
          </cell>
          <cell r="CM459">
            <v>0</v>
          </cell>
          <cell r="CN459">
            <v>2</v>
          </cell>
          <cell r="CO459">
            <v>0</v>
          </cell>
          <cell r="CP459">
            <v>1</v>
          </cell>
          <cell r="CQ459">
            <v>0</v>
          </cell>
          <cell r="CR459">
            <v>1</v>
          </cell>
          <cell r="CS459">
            <v>2</v>
          </cell>
          <cell r="CT459">
            <v>2</v>
          </cell>
          <cell r="CU459"/>
          <cell r="CV459"/>
          <cell r="CW459"/>
          <cell r="CX459"/>
          <cell r="CY459"/>
          <cell r="CZ459"/>
          <cell r="DA459"/>
          <cell r="DB459"/>
          <cell r="DC459"/>
          <cell r="DD459"/>
          <cell r="DE459"/>
          <cell r="DF459"/>
          <cell r="DG459"/>
          <cell r="DH459">
            <v>0</v>
          </cell>
          <cell r="DI459">
            <v>2</v>
          </cell>
          <cell r="DJ459">
            <v>2</v>
          </cell>
          <cell r="DK459">
            <v>2</v>
          </cell>
          <cell r="DL459">
            <v>2</v>
          </cell>
          <cell r="DM459">
            <v>2</v>
          </cell>
          <cell r="DN459">
            <v>2</v>
          </cell>
          <cell r="DO459">
            <v>1</v>
          </cell>
          <cell r="DP459">
            <v>2</v>
          </cell>
          <cell r="DQ459">
            <v>2</v>
          </cell>
          <cell r="DR459">
            <v>2</v>
          </cell>
          <cell r="DS459"/>
          <cell r="DT459"/>
          <cell r="DU459"/>
          <cell r="DV459"/>
          <cell r="DW459"/>
          <cell r="DX459"/>
          <cell r="DY459"/>
          <cell r="DZ459"/>
          <cell r="EA459"/>
          <cell r="EB459"/>
          <cell r="EC459"/>
          <cell r="ED459"/>
          <cell r="EE459"/>
          <cell r="EF459"/>
          <cell r="EG459">
            <v>3</v>
          </cell>
          <cell r="EH459">
            <v>1</v>
          </cell>
          <cell r="EI459">
            <v>1</v>
          </cell>
          <cell r="EJ459">
            <v>0</v>
          </cell>
          <cell r="EK459">
            <v>0</v>
          </cell>
          <cell r="EL459">
            <v>0</v>
          </cell>
          <cell r="EM459">
            <v>0</v>
          </cell>
          <cell r="EN459">
            <v>0</v>
          </cell>
          <cell r="EO459">
            <v>0</v>
          </cell>
          <cell r="EP459">
            <v>0</v>
          </cell>
          <cell r="EQ459">
            <v>0</v>
          </cell>
          <cell r="ER459">
            <v>0</v>
          </cell>
          <cell r="ES459"/>
          <cell r="ET459"/>
          <cell r="EU459"/>
          <cell r="EV459"/>
          <cell r="EW459"/>
          <cell r="EX459"/>
          <cell r="EY459"/>
          <cell r="EZ459"/>
          <cell r="FA459"/>
          <cell r="FB459"/>
          <cell r="FC459"/>
          <cell r="FD459"/>
          <cell r="FE459">
            <v>3</v>
          </cell>
          <cell r="FF459">
            <v>3</v>
          </cell>
          <cell r="FG459">
            <v>1</v>
          </cell>
          <cell r="FH459">
            <v>0</v>
          </cell>
          <cell r="FI459">
            <v>0</v>
          </cell>
          <cell r="FJ459">
            <v>0</v>
          </cell>
          <cell r="FK459">
            <v>0</v>
          </cell>
          <cell r="FL459">
            <v>0</v>
          </cell>
          <cell r="FM459">
            <v>0</v>
          </cell>
          <cell r="FN459">
            <v>0</v>
          </cell>
          <cell r="FO459">
            <v>0</v>
          </cell>
          <cell r="FP459">
            <v>0</v>
          </cell>
          <cell r="FQ459"/>
          <cell r="FR459"/>
          <cell r="FS459"/>
          <cell r="FT459"/>
          <cell r="FU459"/>
          <cell r="FV459"/>
          <cell r="FW459"/>
          <cell r="FX459"/>
          <cell r="FY459"/>
          <cell r="FZ459"/>
          <cell r="GA459"/>
          <cell r="GB459"/>
          <cell r="GC459">
            <v>3</v>
          </cell>
          <cell r="GD459">
            <v>3</v>
          </cell>
          <cell r="GE459">
            <v>3</v>
          </cell>
          <cell r="GF459">
            <v>0</v>
          </cell>
          <cell r="GG459">
            <v>0</v>
          </cell>
          <cell r="GH459">
            <v>0</v>
          </cell>
          <cell r="GI459">
            <v>0</v>
          </cell>
          <cell r="GJ459">
            <v>0</v>
          </cell>
          <cell r="GK459">
            <v>0</v>
          </cell>
          <cell r="GL459">
            <v>0</v>
          </cell>
          <cell r="GM459">
            <v>0</v>
          </cell>
          <cell r="GN459">
            <v>0</v>
          </cell>
          <cell r="GO459"/>
          <cell r="GP459">
            <v>0</v>
          </cell>
          <cell r="GQ459">
            <v>0</v>
          </cell>
          <cell r="GR459">
            <v>0</v>
          </cell>
          <cell r="GS459"/>
          <cell r="GT459"/>
          <cell r="GU459"/>
          <cell r="GV459"/>
          <cell r="GW459"/>
          <cell r="GX459"/>
          <cell r="GY459"/>
          <cell r="GZ459"/>
          <cell r="HA459"/>
          <cell r="HB459"/>
          <cell r="HC459">
            <v>0</v>
          </cell>
          <cell r="HD459">
            <v>0</v>
          </cell>
          <cell r="HE459">
            <v>0</v>
          </cell>
          <cell r="HF459">
            <v>1</v>
          </cell>
          <cell r="HG459">
            <v>0</v>
          </cell>
          <cell r="HH459">
            <v>1</v>
          </cell>
          <cell r="HI459">
            <v>0</v>
          </cell>
          <cell r="HJ459"/>
          <cell r="HK459"/>
          <cell r="HL459"/>
          <cell r="HM459"/>
          <cell r="HN459"/>
          <cell r="HO459">
            <v>0</v>
          </cell>
          <cell r="HP459">
            <v>0</v>
          </cell>
          <cell r="HQ459">
            <v>0</v>
          </cell>
          <cell r="HR459">
            <v>0</v>
          </cell>
          <cell r="HS459">
            <v>2440</v>
          </cell>
          <cell r="HT459"/>
          <cell r="HU459">
            <v>0</v>
          </cell>
          <cell r="HV459"/>
          <cell r="HW459">
            <v>0</v>
          </cell>
          <cell r="HX459"/>
          <cell r="HY459">
            <v>0</v>
          </cell>
          <cell r="HZ459">
            <v>0</v>
          </cell>
          <cell r="IA459">
            <v>0</v>
          </cell>
          <cell r="IB459">
            <v>163.1</v>
          </cell>
          <cell r="IC459">
            <v>0</v>
          </cell>
          <cell r="ID459">
            <v>16.309999999999999</v>
          </cell>
          <cell r="IE459">
            <v>0</v>
          </cell>
          <cell r="IF459">
            <v>0</v>
          </cell>
          <cell r="IG459">
            <v>0</v>
          </cell>
          <cell r="IH459">
            <v>0</v>
          </cell>
          <cell r="II459">
            <v>13.333333333333334</v>
          </cell>
          <cell r="IJ459"/>
          <cell r="IK459"/>
          <cell r="IL459"/>
          <cell r="IM459">
            <v>27</v>
          </cell>
          <cell r="IN459">
            <v>800</v>
          </cell>
        </row>
        <row r="460">
          <cell r="A460">
            <v>457</v>
          </cell>
          <cell r="B460" t="str">
            <v>Gaya</v>
          </cell>
          <cell r="C460" t="str">
            <v>BIHAR</v>
          </cell>
          <cell r="D460" t="str">
            <v>East</v>
          </cell>
          <cell r="E460" t="str">
            <v>MEWARAM MADHUSUDAN PRASAD &amp; SONS</v>
          </cell>
          <cell r="F460"/>
          <cell r="G460"/>
          <cell r="H460">
            <v>1</v>
          </cell>
          <cell r="I460"/>
          <cell r="J460" t="str">
            <v>High</v>
          </cell>
          <cell r="K460">
            <v>1</v>
          </cell>
          <cell r="L460"/>
          <cell r="M460" t="str">
            <v xml:space="preserve">Praveen Kumar </v>
          </cell>
          <cell r="N460"/>
          <cell r="O460">
            <v>21</v>
          </cell>
          <cell r="P460">
            <v>5000</v>
          </cell>
          <cell r="Q460">
            <v>2</v>
          </cell>
          <cell r="R460">
            <v>1</v>
          </cell>
          <cell r="S460">
            <v>5</v>
          </cell>
          <cell r="T460">
            <v>6</v>
          </cell>
          <cell r="U460">
            <v>0</v>
          </cell>
          <cell r="V460">
            <v>6</v>
          </cell>
          <cell r="W460">
            <v>0</v>
          </cell>
          <cell r="X460">
            <v>0</v>
          </cell>
          <cell r="Y460" t="str">
            <v/>
          </cell>
          <cell r="Z460">
            <v>0</v>
          </cell>
          <cell r="AA460" t="str">
            <v/>
          </cell>
          <cell r="AB460">
            <v>0</v>
          </cell>
          <cell r="AC460">
            <v>0</v>
          </cell>
          <cell r="AD460">
            <v>0</v>
          </cell>
          <cell r="AE460">
            <v>0</v>
          </cell>
          <cell r="AF460">
            <v>0</v>
          </cell>
          <cell r="AG460">
            <v>0</v>
          </cell>
          <cell r="AH460">
            <v>0</v>
          </cell>
          <cell r="AI460">
            <v>0</v>
          </cell>
          <cell r="AJ460">
            <v>0</v>
          </cell>
          <cell r="AK460">
            <v>0</v>
          </cell>
          <cell r="AL460">
            <v>0</v>
          </cell>
          <cell r="AM460">
            <v>0</v>
          </cell>
          <cell r="AN460">
            <v>40</v>
          </cell>
          <cell r="AO460">
            <v>57</v>
          </cell>
          <cell r="AP460">
            <v>43</v>
          </cell>
          <cell r="AQ460">
            <v>33</v>
          </cell>
          <cell r="AR460">
            <v>0</v>
          </cell>
          <cell r="AS460">
            <v>0</v>
          </cell>
          <cell r="AT460">
            <v>10</v>
          </cell>
          <cell r="AU460">
            <v>30.13</v>
          </cell>
          <cell r="AV460">
            <v>33</v>
          </cell>
          <cell r="AW460">
            <v>54</v>
          </cell>
          <cell r="AX460"/>
          <cell r="AY460"/>
          <cell r="AZ460">
            <v>0</v>
          </cell>
          <cell r="BA460">
            <v>0</v>
          </cell>
          <cell r="BB460">
            <v>0</v>
          </cell>
          <cell r="BC460">
            <v>0</v>
          </cell>
          <cell r="BD460">
            <v>0</v>
          </cell>
          <cell r="BE460">
            <v>0</v>
          </cell>
          <cell r="BF460">
            <v>0</v>
          </cell>
          <cell r="BG460">
            <v>0</v>
          </cell>
          <cell r="BH460">
            <v>0</v>
          </cell>
          <cell r="BI460">
            <v>0</v>
          </cell>
          <cell r="BJ460">
            <v>0</v>
          </cell>
          <cell r="BK460">
            <v>0</v>
          </cell>
          <cell r="BL460">
            <v>3</v>
          </cell>
          <cell r="BM460">
            <v>1</v>
          </cell>
          <cell r="BN460">
            <v>0</v>
          </cell>
          <cell r="BO460">
            <v>0</v>
          </cell>
          <cell r="BP460">
            <v>0</v>
          </cell>
          <cell r="BQ460">
            <v>0</v>
          </cell>
          <cell r="BR460">
            <v>0</v>
          </cell>
          <cell r="BS460">
            <v>1</v>
          </cell>
          <cell r="BT460">
            <v>0</v>
          </cell>
          <cell r="BU460">
            <v>1</v>
          </cell>
          <cell r="BV460"/>
          <cell r="BW460"/>
          <cell r="BX460">
            <v>6</v>
          </cell>
          <cell r="BY460">
            <v>0</v>
          </cell>
          <cell r="BZ460">
            <v>0</v>
          </cell>
          <cell r="CA460">
            <v>0</v>
          </cell>
          <cell r="CB460">
            <v>0</v>
          </cell>
          <cell r="CC460">
            <v>0</v>
          </cell>
          <cell r="CD460">
            <v>0</v>
          </cell>
          <cell r="CE460">
            <v>0</v>
          </cell>
          <cell r="CF460">
            <v>0</v>
          </cell>
          <cell r="CG460">
            <v>0</v>
          </cell>
          <cell r="CH460">
            <v>0</v>
          </cell>
          <cell r="CI460">
            <v>0</v>
          </cell>
          <cell r="CJ460">
            <v>0</v>
          </cell>
          <cell r="CK460">
            <v>3</v>
          </cell>
          <cell r="CL460">
            <v>3</v>
          </cell>
          <cell r="CM460">
            <v>2</v>
          </cell>
          <cell r="CN460">
            <v>1</v>
          </cell>
          <cell r="CO460">
            <v>0</v>
          </cell>
          <cell r="CP460">
            <v>0</v>
          </cell>
          <cell r="CQ460">
            <v>1</v>
          </cell>
          <cell r="CR460">
            <v>1</v>
          </cell>
          <cell r="CS460">
            <v>1</v>
          </cell>
          <cell r="CT460">
            <v>2</v>
          </cell>
          <cell r="CU460"/>
          <cell r="CV460"/>
          <cell r="CW460"/>
          <cell r="CX460"/>
          <cell r="CY460"/>
          <cell r="CZ460"/>
          <cell r="DA460"/>
          <cell r="DB460"/>
          <cell r="DC460"/>
          <cell r="DD460"/>
          <cell r="DE460"/>
          <cell r="DF460"/>
          <cell r="DG460"/>
          <cell r="DH460">
            <v>0</v>
          </cell>
          <cell r="DI460">
            <v>3</v>
          </cell>
          <cell r="DJ460">
            <v>4</v>
          </cell>
          <cell r="DK460">
            <v>4</v>
          </cell>
          <cell r="DL460">
            <v>3</v>
          </cell>
          <cell r="DM460">
            <v>2</v>
          </cell>
          <cell r="DN460">
            <v>1</v>
          </cell>
          <cell r="DO460">
            <v>1</v>
          </cell>
          <cell r="DP460">
            <v>2</v>
          </cell>
          <cell r="DQ460">
            <v>2</v>
          </cell>
          <cell r="DR460">
            <v>3</v>
          </cell>
          <cell r="DS460"/>
          <cell r="DT460"/>
          <cell r="DU460"/>
          <cell r="DV460"/>
          <cell r="DW460"/>
          <cell r="DX460"/>
          <cell r="DY460"/>
          <cell r="DZ460"/>
          <cell r="EA460"/>
          <cell r="EB460"/>
          <cell r="EC460"/>
          <cell r="ED460"/>
          <cell r="EE460"/>
          <cell r="EF460"/>
          <cell r="EG460">
            <v>0</v>
          </cell>
          <cell r="EH460">
            <v>0</v>
          </cell>
          <cell r="EI460">
            <v>0</v>
          </cell>
          <cell r="EJ460">
            <v>0</v>
          </cell>
          <cell r="EK460">
            <v>0</v>
          </cell>
          <cell r="EL460">
            <v>0</v>
          </cell>
          <cell r="EM460">
            <v>0</v>
          </cell>
          <cell r="EN460">
            <v>0</v>
          </cell>
          <cell r="EO460">
            <v>0</v>
          </cell>
          <cell r="EP460">
            <v>0</v>
          </cell>
          <cell r="EQ460">
            <v>0</v>
          </cell>
          <cell r="ER460">
            <v>0</v>
          </cell>
          <cell r="ES460"/>
          <cell r="ET460"/>
          <cell r="EU460"/>
          <cell r="EV460"/>
          <cell r="EW460"/>
          <cell r="EX460"/>
          <cell r="EY460"/>
          <cell r="EZ460"/>
          <cell r="FA460"/>
          <cell r="FB460"/>
          <cell r="FC460"/>
          <cell r="FD460"/>
          <cell r="FE460">
            <v>0</v>
          </cell>
          <cell r="FF460">
            <v>0</v>
          </cell>
          <cell r="FG460">
            <v>0</v>
          </cell>
          <cell r="FH460">
            <v>0</v>
          </cell>
          <cell r="FI460">
            <v>0</v>
          </cell>
          <cell r="FJ460">
            <v>0</v>
          </cell>
          <cell r="FK460">
            <v>0</v>
          </cell>
          <cell r="FL460">
            <v>0</v>
          </cell>
          <cell r="FM460">
            <v>0</v>
          </cell>
          <cell r="FN460">
            <v>0</v>
          </cell>
          <cell r="FO460">
            <v>0</v>
          </cell>
          <cell r="FP460">
            <v>0</v>
          </cell>
          <cell r="FQ460"/>
          <cell r="FR460"/>
          <cell r="FS460"/>
          <cell r="FT460"/>
          <cell r="FU460"/>
          <cell r="FV460"/>
          <cell r="FW460"/>
          <cell r="FX460"/>
          <cell r="FY460"/>
          <cell r="FZ460"/>
          <cell r="GA460"/>
          <cell r="GB460"/>
          <cell r="GC460">
            <v>0</v>
          </cell>
          <cell r="GD460">
            <v>0</v>
          </cell>
          <cell r="GE460">
            <v>0</v>
          </cell>
          <cell r="GF460">
            <v>0</v>
          </cell>
          <cell r="GG460">
            <v>0</v>
          </cell>
          <cell r="GH460">
            <v>0</v>
          </cell>
          <cell r="GI460">
            <v>0</v>
          </cell>
          <cell r="GJ460">
            <v>0</v>
          </cell>
          <cell r="GK460">
            <v>0</v>
          </cell>
          <cell r="GL460">
            <v>0</v>
          </cell>
          <cell r="GM460">
            <v>0</v>
          </cell>
          <cell r="GN460">
            <v>0</v>
          </cell>
          <cell r="GO460"/>
          <cell r="GP460">
            <v>0</v>
          </cell>
          <cell r="GQ460">
            <v>1</v>
          </cell>
          <cell r="GR460">
            <v>3</v>
          </cell>
          <cell r="GS460"/>
          <cell r="GT460"/>
          <cell r="GU460"/>
          <cell r="GV460"/>
          <cell r="GW460"/>
          <cell r="GX460"/>
          <cell r="GY460"/>
          <cell r="GZ460"/>
          <cell r="HA460"/>
          <cell r="HB460"/>
          <cell r="HC460">
            <v>1</v>
          </cell>
          <cell r="HD460">
            <v>1</v>
          </cell>
          <cell r="HE460">
            <v>1</v>
          </cell>
          <cell r="HF460">
            <v>0</v>
          </cell>
          <cell r="HG460">
            <v>0</v>
          </cell>
          <cell r="HH460">
            <v>0</v>
          </cell>
          <cell r="HI460">
            <v>0</v>
          </cell>
          <cell r="HJ460"/>
          <cell r="HK460"/>
          <cell r="HL460"/>
          <cell r="HM460"/>
          <cell r="HN460"/>
          <cell r="HO460">
            <v>0</v>
          </cell>
          <cell r="HP460">
            <v>0</v>
          </cell>
          <cell r="HQ460">
            <v>0</v>
          </cell>
          <cell r="HR460">
            <v>0</v>
          </cell>
          <cell r="HS460">
            <v>46646</v>
          </cell>
          <cell r="HT460"/>
          <cell r="HU460">
            <v>0</v>
          </cell>
          <cell r="HV460"/>
          <cell r="HW460">
            <v>0</v>
          </cell>
          <cell r="HX460"/>
          <cell r="HY460">
            <v>0</v>
          </cell>
          <cell r="HZ460">
            <v>294100</v>
          </cell>
          <cell r="IA460">
            <v>0</v>
          </cell>
          <cell r="IB460">
            <v>300.13</v>
          </cell>
          <cell r="IC460">
            <v>0</v>
          </cell>
          <cell r="ID460">
            <v>30.012999999999998</v>
          </cell>
          <cell r="IE460">
            <v>0</v>
          </cell>
          <cell r="IF460">
            <v>0</v>
          </cell>
          <cell r="IG460">
            <v>0</v>
          </cell>
          <cell r="IH460">
            <v>0</v>
          </cell>
          <cell r="II460">
            <v>46.666666666666664</v>
          </cell>
          <cell r="IJ460"/>
          <cell r="IK460"/>
          <cell r="IL460"/>
          <cell r="IM460">
            <v>39.043333333333329</v>
          </cell>
          <cell r="IN460">
            <v>5000</v>
          </cell>
        </row>
        <row r="461">
          <cell r="A461">
            <v>458</v>
          </cell>
          <cell r="B461" t="str">
            <v>Kachchh</v>
          </cell>
          <cell r="C461" t="str">
            <v>GUJARAT</v>
          </cell>
          <cell r="D461" t="str">
            <v>West</v>
          </cell>
          <cell r="E461" t="str">
            <v>ARS INFRA</v>
          </cell>
          <cell r="F461"/>
          <cell r="G461"/>
          <cell r="H461">
            <v>0.3</v>
          </cell>
          <cell r="I461"/>
          <cell r="J461" t="str">
            <v>Low</v>
          </cell>
          <cell r="K461"/>
          <cell r="L461"/>
          <cell r="M461"/>
          <cell r="N461"/>
          <cell r="O461"/>
          <cell r="P461"/>
          <cell r="Q461"/>
          <cell r="R461"/>
          <cell r="S461"/>
          <cell r="T461"/>
          <cell r="U461">
            <v>0</v>
          </cell>
          <cell r="V461">
            <v>2</v>
          </cell>
          <cell r="W461">
            <v>0</v>
          </cell>
          <cell r="X461">
            <v>0</v>
          </cell>
          <cell r="Y461" t="str">
            <v/>
          </cell>
          <cell r="Z461"/>
          <cell r="AA461"/>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38.96</v>
          </cell>
          <cell r="AR461">
            <v>6.8</v>
          </cell>
          <cell r="AS461">
            <v>0</v>
          </cell>
          <cell r="AT461">
            <v>0</v>
          </cell>
          <cell r="AU461">
            <v>0</v>
          </cell>
          <cell r="AV461">
            <v>0</v>
          </cell>
          <cell r="AW461">
            <v>0</v>
          </cell>
          <cell r="AX461"/>
          <cell r="AY461"/>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O461">
            <v>1</v>
          </cell>
          <cell r="BP461">
            <v>1</v>
          </cell>
          <cell r="BQ461">
            <v>0</v>
          </cell>
          <cell r="BR461">
            <v>0</v>
          </cell>
          <cell r="BS461">
            <v>0</v>
          </cell>
          <cell r="BT461">
            <v>0</v>
          </cell>
          <cell r="BU461">
            <v>0</v>
          </cell>
          <cell r="BV461"/>
          <cell r="BW461"/>
          <cell r="BX461">
            <v>2</v>
          </cell>
          <cell r="BY461">
            <v>0</v>
          </cell>
          <cell r="BZ461">
            <v>0</v>
          </cell>
          <cell r="CA461">
            <v>0</v>
          </cell>
          <cell r="CB461">
            <v>0</v>
          </cell>
          <cell r="CC461">
            <v>0</v>
          </cell>
          <cell r="CD461">
            <v>0</v>
          </cell>
          <cell r="CE461">
            <v>0</v>
          </cell>
          <cell r="CF461">
            <v>0</v>
          </cell>
          <cell r="CG461">
            <v>0</v>
          </cell>
          <cell r="CH461">
            <v>0</v>
          </cell>
          <cell r="CI461">
            <v>0</v>
          </cell>
          <cell r="CJ461">
            <v>0</v>
          </cell>
          <cell r="CK461">
            <v>0</v>
          </cell>
          <cell r="CL461">
            <v>0</v>
          </cell>
          <cell r="CM461">
            <v>0</v>
          </cell>
          <cell r="CN461">
            <v>1</v>
          </cell>
          <cell r="CO461">
            <v>1</v>
          </cell>
          <cell r="CP461">
            <v>0</v>
          </cell>
          <cell r="CQ461">
            <v>0</v>
          </cell>
          <cell r="CR461">
            <v>0</v>
          </cell>
          <cell r="CS461">
            <v>0</v>
          </cell>
          <cell r="CT461">
            <v>0</v>
          </cell>
          <cell r="CU461"/>
          <cell r="CV461"/>
          <cell r="CW461"/>
          <cell r="CX461"/>
          <cell r="CY461"/>
          <cell r="CZ461"/>
          <cell r="DA461"/>
          <cell r="DB461"/>
          <cell r="DC461"/>
          <cell r="DD461"/>
          <cell r="DE461"/>
          <cell r="DF461"/>
          <cell r="DG461"/>
          <cell r="DH461">
            <v>0</v>
          </cell>
          <cell r="DI461">
            <v>0</v>
          </cell>
          <cell r="DJ461">
            <v>0</v>
          </cell>
          <cell r="DK461">
            <v>0</v>
          </cell>
          <cell r="DL461">
            <v>1</v>
          </cell>
          <cell r="DM461">
            <v>2</v>
          </cell>
          <cell r="DN461">
            <v>2</v>
          </cell>
          <cell r="DO461">
            <v>1</v>
          </cell>
          <cell r="DP461">
            <v>0</v>
          </cell>
          <cell r="DQ461">
            <v>0</v>
          </cell>
          <cell r="DR461">
            <v>0</v>
          </cell>
          <cell r="DS461"/>
          <cell r="DT461"/>
          <cell r="DU461"/>
          <cell r="DV461"/>
          <cell r="DW461"/>
          <cell r="DX461"/>
          <cell r="DY461"/>
          <cell r="DZ461"/>
          <cell r="EA461"/>
          <cell r="EB461"/>
          <cell r="EC461"/>
          <cell r="ED461"/>
          <cell r="EE461"/>
          <cell r="EF461"/>
          <cell r="EG461">
            <v>0</v>
          </cell>
          <cell r="EH461">
            <v>0</v>
          </cell>
          <cell r="EI461">
            <v>0</v>
          </cell>
          <cell r="EJ461">
            <v>0</v>
          </cell>
          <cell r="EK461">
            <v>0</v>
          </cell>
          <cell r="EL461">
            <v>0</v>
          </cell>
          <cell r="EM461">
            <v>0</v>
          </cell>
          <cell r="EN461">
            <v>0</v>
          </cell>
          <cell r="EO461">
            <v>0</v>
          </cell>
          <cell r="EP461">
            <v>0</v>
          </cell>
          <cell r="EQ461">
            <v>0</v>
          </cell>
          <cell r="ER461">
            <v>0</v>
          </cell>
          <cell r="ES461"/>
          <cell r="ET461"/>
          <cell r="EU461"/>
          <cell r="EV461"/>
          <cell r="EW461"/>
          <cell r="EX461"/>
          <cell r="EY461"/>
          <cell r="EZ461"/>
          <cell r="FA461"/>
          <cell r="FB461"/>
          <cell r="FC461"/>
          <cell r="FD461"/>
          <cell r="FE461">
            <v>0</v>
          </cell>
          <cell r="FF461">
            <v>0</v>
          </cell>
          <cell r="FG461">
            <v>0</v>
          </cell>
          <cell r="FH461">
            <v>0</v>
          </cell>
          <cell r="FI461">
            <v>0</v>
          </cell>
          <cell r="FJ461">
            <v>0</v>
          </cell>
          <cell r="FK461">
            <v>0</v>
          </cell>
          <cell r="FL461">
            <v>0</v>
          </cell>
          <cell r="FM461">
            <v>0</v>
          </cell>
          <cell r="FN461">
            <v>0</v>
          </cell>
          <cell r="FO461">
            <v>0</v>
          </cell>
          <cell r="FP461">
            <v>0</v>
          </cell>
          <cell r="FQ461"/>
          <cell r="FR461"/>
          <cell r="FS461"/>
          <cell r="FT461"/>
          <cell r="FU461"/>
          <cell r="FV461"/>
          <cell r="FW461"/>
          <cell r="FX461"/>
          <cell r="FY461"/>
          <cell r="FZ461"/>
          <cell r="GA461"/>
          <cell r="GB461"/>
          <cell r="GC461">
            <v>0</v>
          </cell>
          <cell r="GD461">
            <v>0</v>
          </cell>
          <cell r="GE461">
            <v>0</v>
          </cell>
          <cell r="GF461">
            <v>0</v>
          </cell>
          <cell r="GG461">
            <v>0</v>
          </cell>
          <cell r="GH461">
            <v>0</v>
          </cell>
          <cell r="GI461">
            <v>0</v>
          </cell>
          <cell r="GJ461">
            <v>0</v>
          </cell>
          <cell r="GK461">
            <v>0</v>
          </cell>
          <cell r="GL461">
            <v>0</v>
          </cell>
          <cell r="GM461">
            <v>0</v>
          </cell>
          <cell r="GN461">
            <v>0</v>
          </cell>
          <cell r="GO461"/>
          <cell r="GP461">
            <v>0</v>
          </cell>
          <cell r="GQ461"/>
          <cell r="GR461"/>
          <cell r="GS461"/>
          <cell r="GT461"/>
          <cell r="GU461"/>
          <cell r="GV461"/>
          <cell r="GW461"/>
          <cell r="GX461"/>
          <cell r="GY461"/>
          <cell r="GZ461"/>
          <cell r="HA461"/>
          <cell r="HB461"/>
          <cell r="HC461">
            <v>0</v>
          </cell>
          <cell r="HD461">
            <v>0</v>
          </cell>
          <cell r="HE461">
            <v>0</v>
          </cell>
          <cell r="HF461">
            <v>0</v>
          </cell>
          <cell r="HG461">
            <v>0</v>
          </cell>
          <cell r="HH461">
            <v>0</v>
          </cell>
          <cell r="HI461">
            <v>0</v>
          </cell>
          <cell r="HJ461"/>
          <cell r="HK461"/>
          <cell r="HL461"/>
          <cell r="HM461"/>
          <cell r="HN461"/>
          <cell r="HO461">
            <v>0</v>
          </cell>
          <cell r="HP461">
            <v>0</v>
          </cell>
          <cell r="HQ461"/>
          <cell r="HR461"/>
          <cell r="HS461"/>
          <cell r="HT461"/>
          <cell r="HU461"/>
          <cell r="HV461"/>
          <cell r="HW461"/>
          <cell r="HX461"/>
          <cell r="HY461"/>
          <cell r="HZ461"/>
          <cell r="IA461"/>
          <cell r="IB461"/>
          <cell r="IC461"/>
          <cell r="ID461">
            <v>4.5759999999999996</v>
          </cell>
          <cell r="IE461"/>
          <cell r="IF461"/>
          <cell r="IG461"/>
          <cell r="IH461"/>
          <cell r="II461">
            <v>0</v>
          </cell>
          <cell r="IJ461"/>
          <cell r="IK461"/>
          <cell r="IL461"/>
          <cell r="IM461">
            <v>0</v>
          </cell>
          <cell r="IN461"/>
        </row>
        <row r="462">
          <cell r="A462">
            <v>459</v>
          </cell>
          <cell r="B462" t="str">
            <v>Cuttack</v>
          </cell>
          <cell r="C462" t="str">
            <v>ODISHA</v>
          </cell>
          <cell r="D462" t="str">
            <v>Central</v>
          </cell>
          <cell r="E462" t="str">
            <v>GOLDWIN ISPAT PRIVATE LIMITED</v>
          </cell>
          <cell r="F462"/>
          <cell r="G462"/>
          <cell r="H462"/>
          <cell r="I462"/>
          <cell r="J462" t="str">
            <v>High</v>
          </cell>
          <cell r="K462"/>
          <cell r="L462"/>
          <cell r="M462"/>
          <cell r="N462" t="str">
            <v>Bidyut Mishra</v>
          </cell>
          <cell r="O462">
            <v>12</v>
          </cell>
          <cell r="P462">
            <v>7500</v>
          </cell>
          <cell r="Q462">
            <v>1</v>
          </cell>
          <cell r="R462">
            <v>0</v>
          </cell>
          <cell r="S462">
            <v>4</v>
          </cell>
          <cell r="T462">
            <v>8</v>
          </cell>
          <cell r="U462">
            <v>0</v>
          </cell>
          <cell r="V462">
            <v>1</v>
          </cell>
          <cell r="W462">
            <v>0</v>
          </cell>
          <cell r="X462">
            <v>0</v>
          </cell>
          <cell r="Y462" t="str">
            <v/>
          </cell>
          <cell r="Z462">
            <v>0</v>
          </cell>
          <cell r="AA462" t="str">
            <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276</v>
          </cell>
          <cell r="AQ462">
            <v>71.260000000000005</v>
          </cell>
          <cell r="AR462">
            <v>0</v>
          </cell>
          <cell r="AS462">
            <v>0</v>
          </cell>
          <cell r="AT462">
            <v>0</v>
          </cell>
          <cell r="AU462">
            <v>0</v>
          </cell>
          <cell r="AV462">
            <v>0</v>
          </cell>
          <cell r="AW462">
            <v>0</v>
          </cell>
          <cell r="AX462"/>
          <cell r="AY462"/>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1</v>
          </cell>
          <cell r="BO462">
            <v>0</v>
          </cell>
          <cell r="BP462">
            <v>0</v>
          </cell>
          <cell r="BQ462">
            <v>0</v>
          </cell>
          <cell r="BR462">
            <v>0</v>
          </cell>
          <cell r="BS462">
            <v>0</v>
          </cell>
          <cell r="BT462">
            <v>0</v>
          </cell>
          <cell r="BU462">
            <v>0</v>
          </cell>
          <cell r="BV462"/>
          <cell r="BW462"/>
          <cell r="BX462">
            <v>1</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1</v>
          </cell>
          <cell r="CN462">
            <v>1</v>
          </cell>
          <cell r="CO462">
            <v>0</v>
          </cell>
          <cell r="CP462">
            <v>0</v>
          </cell>
          <cell r="CQ462">
            <v>0</v>
          </cell>
          <cell r="CR462">
            <v>0</v>
          </cell>
          <cell r="CS462">
            <v>0</v>
          </cell>
          <cell r="CT462">
            <v>0</v>
          </cell>
          <cell r="CU462"/>
          <cell r="CV462"/>
          <cell r="CW462"/>
          <cell r="CX462"/>
          <cell r="CY462"/>
          <cell r="CZ462"/>
          <cell r="DA462"/>
          <cell r="DB462"/>
          <cell r="DC462"/>
          <cell r="DD462"/>
          <cell r="DE462"/>
          <cell r="DF462"/>
          <cell r="DG462"/>
          <cell r="DH462">
            <v>0</v>
          </cell>
          <cell r="DI462">
            <v>0</v>
          </cell>
          <cell r="DJ462">
            <v>0</v>
          </cell>
          <cell r="DK462">
            <v>1</v>
          </cell>
          <cell r="DL462">
            <v>1</v>
          </cell>
          <cell r="DM462">
            <v>1</v>
          </cell>
          <cell r="DN462">
            <v>1</v>
          </cell>
          <cell r="DO462">
            <v>0</v>
          </cell>
          <cell r="DP462">
            <v>0</v>
          </cell>
          <cell r="DQ462">
            <v>0</v>
          </cell>
          <cell r="DR462">
            <v>0</v>
          </cell>
          <cell r="DS462"/>
          <cell r="DT462"/>
          <cell r="DU462"/>
          <cell r="DV462"/>
          <cell r="DW462"/>
          <cell r="DX462"/>
          <cell r="DY462"/>
          <cell r="DZ462"/>
          <cell r="EA462"/>
          <cell r="EB462"/>
          <cell r="EC462"/>
          <cell r="ED462"/>
          <cell r="EE462"/>
          <cell r="EF462"/>
          <cell r="EG462">
            <v>7.25</v>
          </cell>
          <cell r="EH462">
            <v>5.25</v>
          </cell>
          <cell r="EI462">
            <v>5.25</v>
          </cell>
          <cell r="EJ462">
            <v>0</v>
          </cell>
          <cell r="EK462">
            <v>0</v>
          </cell>
          <cell r="EL462">
            <v>0</v>
          </cell>
          <cell r="EM462">
            <v>0</v>
          </cell>
          <cell r="EN462">
            <v>0</v>
          </cell>
          <cell r="EO462">
            <v>0</v>
          </cell>
          <cell r="EP462">
            <v>0</v>
          </cell>
          <cell r="EQ462">
            <v>0</v>
          </cell>
          <cell r="ER462">
            <v>0</v>
          </cell>
          <cell r="ES462"/>
          <cell r="ET462"/>
          <cell r="EU462"/>
          <cell r="EV462"/>
          <cell r="EW462"/>
          <cell r="EX462"/>
          <cell r="EY462"/>
          <cell r="EZ462"/>
          <cell r="FA462"/>
          <cell r="FB462"/>
          <cell r="FC462"/>
          <cell r="FD462"/>
          <cell r="FE462">
            <v>8.5</v>
          </cell>
          <cell r="FF462">
            <v>7.75</v>
          </cell>
          <cell r="FG462">
            <v>6.5</v>
          </cell>
          <cell r="FH462">
            <v>0</v>
          </cell>
          <cell r="FI462">
            <v>0</v>
          </cell>
          <cell r="FJ462">
            <v>0</v>
          </cell>
          <cell r="FK462">
            <v>0</v>
          </cell>
          <cell r="FL462">
            <v>0</v>
          </cell>
          <cell r="FM462">
            <v>0</v>
          </cell>
          <cell r="FN462">
            <v>0</v>
          </cell>
          <cell r="FO462">
            <v>0</v>
          </cell>
          <cell r="FP462">
            <v>0</v>
          </cell>
          <cell r="FQ462"/>
          <cell r="FR462"/>
          <cell r="FS462"/>
          <cell r="FT462"/>
          <cell r="FU462"/>
          <cell r="FV462"/>
          <cell r="FW462"/>
          <cell r="FX462"/>
          <cell r="FY462"/>
          <cell r="FZ462"/>
          <cell r="GA462"/>
          <cell r="GB462"/>
          <cell r="GC462">
            <v>8.5</v>
          </cell>
          <cell r="GD462">
            <v>9</v>
          </cell>
          <cell r="GE462">
            <v>7.75</v>
          </cell>
          <cell r="GF462">
            <v>0</v>
          </cell>
          <cell r="GG462">
            <v>0</v>
          </cell>
          <cell r="GH462">
            <v>0</v>
          </cell>
          <cell r="GI462">
            <v>0</v>
          </cell>
          <cell r="GJ462">
            <v>0</v>
          </cell>
          <cell r="GK462">
            <v>0</v>
          </cell>
          <cell r="GL462">
            <v>0</v>
          </cell>
          <cell r="GM462">
            <v>0</v>
          </cell>
          <cell r="GN462">
            <v>0</v>
          </cell>
          <cell r="GO462"/>
          <cell r="GP462">
            <v>0</v>
          </cell>
          <cell r="GQ462">
            <v>2</v>
          </cell>
          <cell r="GR462">
            <v>9</v>
          </cell>
          <cell r="GS462"/>
          <cell r="GT462"/>
          <cell r="GU462"/>
          <cell r="GV462"/>
          <cell r="GW462"/>
          <cell r="GX462"/>
          <cell r="GY462"/>
          <cell r="GZ462"/>
          <cell r="HA462"/>
          <cell r="HB462"/>
          <cell r="HC462">
            <v>0</v>
          </cell>
          <cell r="HD462">
            <v>0</v>
          </cell>
          <cell r="HE462">
            <v>0</v>
          </cell>
          <cell r="HF462">
            <v>0</v>
          </cell>
          <cell r="HG462">
            <v>0</v>
          </cell>
          <cell r="HH462">
            <v>0</v>
          </cell>
          <cell r="HI462">
            <v>0</v>
          </cell>
          <cell r="HJ462"/>
          <cell r="HK462"/>
          <cell r="HL462"/>
          <cell r="HM462"/>
          <cell r="HN462"/>
          <cell r="HO462">
            <v>0</v>
          </cell>
          <cell r="HP462">
            <v>0</v>
          </cell>
          <cell r="HQ462">
            <v>0</v>
          </cell>
          <cell r="HR462">
            <v>0</v>
          </cell>
          <cell r="HS462">
            <v>0</v>
          </cell>
          <cell r="HT462"/>
          <cell r="HU462">
            <v>0</v>
          </cell>
          <cell r="HV462"/>
          <cell r="HW462">
            <v>0</v>
          </cell>
          <cell r="HX462"/>
          <cell r="HY462">
            <v>0</v>
          </cell>
          <cell r="HZ462">
            <v>0</v>
          </cell>
          <cell r="IA462">
            <v>0</v>
          </cell>
          <cell r="IB462">
            <v>347.26</v>
          </cell>
          <cell r="IC462">
            <v>0</v>
          </cell>
          <cell r="ID462">
            <v>34.725999999999999</v>
          </cell>
          <cell r="IE462">
            <v>0</v>
          </cell>
          <cell r="IF462">
            <v>0</v>
          </cell>
          <cell r="IG462">
            <v>0</v>
          </cell>
          <cell r="IH462">
            <v>0</v>
          </cell>
          <cell r="II462">
            <v>92</v>
          </cell>
          <cell r="IJ462"/>
          <cell r="IK462"/>
          <cell r="IL462"/>
          <cell r="IM462">
            <v>0</v>
          </cell>
          <cell r="IN462">
            <v>4000</v>
          </cell>
        </row>
        <row r="463">
          <cell r="A463">
            <v>460</v>
          </cell>
          <cell r="B463" t="str">
            <v>Hisar</v>
          </cell>
          <cell r="C463" t="str">
            <v>HARYANA</v>
          </cell>
          <cell r="D463" t="str">
            <v>North</v>
          </cell>
          <cell r="E463" t="str">
            <v>JAI DURGA STEELS</v>
          </cell>
          <cell r="F463"/>
          <cell r="G463"/>
          <cell r="H463">
            <v>0.5</v>
          </cell>
          <cell r="I463"/>
          <cell r="J463" t="str">
            <v>Medium</v>
          </cell>
          <cell r="K463"/>
          <cell r="L463"/>
          <cell r="M463" t="str">
            <v>Vikram Nain</v>
          </cell>
          <cell r="N463" t="str">
            <v>Dinesh Kumar</v>
          </cell>
          <cell r="O463">
            <v>11</v>
          </cell>
          <cell r="P463">
            <v>4000</v>
          </cell>
          <cell r="Q463">
            <v>1</v>
          </cell>
          <cell r="R463">
            <v>1</v>
          </cell>
          <cell r="S463">
            <v>2</v>
          </cell>
          <cell r="T463">
            <v>1</v>
          </cell>
          <cell r="U463">
            <v>0</v>
          </cell>
          <cell r="V463">
            <v>1</v>
          </cell>
          <cell r="W463">
            <v>0</v>
          </cell>
          <cell r="X463">
            <v>50</v>
          </cell>
          <cell r="Y463">
            <v>1.4375599999999999</v>
          </cell>
          <cell r="Z463">
            <v>1.2500000000000001E-2</v>
          </cell>
          <cell r="AA463">
            <v>1.7969499999999999E-2</v>
          </cell>
          <cell r="AB463">
            <v>0</v>
          </cell>
          <cell r="AC463">
            <v>120</v>
          </cell>
          <cell r="AD463">
            <v>85</v>
          </cell>
          <cell r="AE463">
            <v>50</v>
          </cell>
          <cell r="AF463">
            <v>15</v>
          </cell>
          <cell r="AG463">
            <v>55</v>
          </cell>
          <cell r="AH463">
            <v>12</v>
          </cell>
          <cell r="AI463">
            <v>0</v>
          </cell>
          <cell r="AJ463">
            <v>51</v>
          </cell>
          <cell r="AK463">
            <v>65</v>
          </cell>
          <cell r="AL463">
            <v>50</v>
          </cell>
          <cell r="AM463">
            <v>2</v>
          </cell>
          <cell r="AN463">
            <v>53</v>
          </cell>
          <cell r="AO463">
            <v>52</v>
          </cell>
          <cell r="AP463">
            <v>67</v>
          </cell>
          <cell r="AQ463">
            <v>260.39999999999998</v>
          </cell>
          <cell r="AR463">
            <v>102.71</v>
          </cell>
          <cell r="AS463">
            <v>85.69</v>
          </cell>
          <cell r="AT463">
            <v>71.040000000000006</v>
          </cell>
          <cell r="AU463">
            <v>26.94</v>
          </cell>
          <cell r="AV463">
            <v>0</v>
          </cell>
          <cell r="AW463">
            <v>0</v>
          </cell>
          <cell r="AX463">
            <v>0</v>
          </cell>
          <cell r="AY463">
            <v>0</v>
          </cell>
          <cell r="AZ463">
            <v>0</v>
          </cell>
          <cell r="BA463">
            <v>1</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cell r="BW463"/>
          <cell r="BX463">
            <v>1</v>
          </cell>
          <cell r="BY463">
            <v>0</v>
          </cell>
          <cell r="BZ463">
            <v>1</v>
          </cell>
          <cell r="CA463">
            <v>1</v>
          </cell>
          <cell r="CB463">
            <v>1</v>
          </cell>
          <cell r="CC463">
            <v>1</v>
          </cell>
          <cell r="CD463">
            <v>1</v>
          </cell>
          <cell r="CE463">
            <v>1</v>
          </cell>
          <cell r="CF463">
            <v>0</v>
          </cell>
          <cell r="CG463">
            <v>1</v>
          </cell>
          <cell r="CH463">
            <v>1</v>
          </cell>
          <cell r="CI463">
            <v>1</v>
          </cell>
          <cell r="CJ463">
            <v>1</v>
          </cell>
          <cell r="CK463">
            <v>1</v>
          </cell>
          <cell r="CL463">
            <v>1</v>
          </cell>
          <cell r="CM463">
            <v>1</v>
          </cell>
          <cell r="CN463">
            <v>1</v>
          </cell>
          <cell r="CO463">
            <v>1</v>
          </cell>
          <cell r="CP463">
            <v>1</v>
          </cell>
          <cell r="CQ463">
            <v>1</v>
          </cell>
          <cell r="CR463">
            <v>1</v>
          </cell>
          <cell r="CS463">
            <v>0</v>
          </cell>
          <cell r="CT463">
            <v>0</v>
          </cell>
          <cell r="CU463"/>
          <cell r="CV463"/>
          <cell r="CW463"/>
          <cell r="CX463"/>
          <cell r="CY463"/>
          <cell r="CZ463"/>
          <cell r="DA463"/>
          <cell r="DB463"/>
          <cell r="DC463"/>
          <cell r="DD463"/>
          <cell r="DE463"/>
          <cell r="DF463"/>
          <cell r="DG463"/>
          <cell r="DH463">
            <v>1</v>
          </cell>
          <cell r="DI463">
            <v>1</v>
          </cell>
          <cell r="DJ463">
            <v>1</v>
          </cell>
          <cell r="DK463">
            <v>1</v>
          </cell>
          <cell r="DL463">
            <v>1</v>
          </cell>
          <cell r="DM463">
            <v>1</v>
          </cell>
          <cell r="DN463">
            <v>1</v>
          </cell>
          <cell r="DO463">
            <v>1</v>
          </cell>
          <cell r="DP463">
            <v>1</v>
          </cell>
          <cell r="DQ463">
            <v>1</v>
          </cell>
          <cell r="DR463">
            <v>1</v>
          </cell>
          <cell r="DS463"/>
          <cell r="DT463"/>
          <cell r="DU463"/>
          <cell r="DV463"/>
          <cell r="DW463"/>
          <cell r="DX463"/>
          <cell r="DY463"/>
          <cell r="DZ463"/>
          <cell r="EA463"/>
          <cell r="EB463"/>
          <cell r="EC463"/>
          <cell r="ED463"/>
          <cell r="EE463"/>
          <cell r="EF463"/>
          <cell r="EG463"/>
          <cell r="EH463"/>
          <cell r="EI463"/>
          <cell r="EJ463"/>
          <cell r="EK463"/>
          <cell r="EL463"/>
          <cell r="EM463"/>
          <cell r="EN463"/>
          <cell r="EO463"/>
          <cell r="EP463"/>
          <cell r="EQ463"/>
          <cell r="ER463"/>
          <cell r="ES463"/>
          <cell r="ET463"/>
          <cell r="EU463"/>
          <cell r="EV463"/>
          <cell r="EW463"/>
          <cell r="EX463"/>
          <cell r="EY463"/>
          <cell r="EZ463"/>
          <cell r="FA463"/>
          <cell r="FB463"/>
          <cell r="FC463"/>
          <cell r="FD463"/>
          <cell r="FE463"/>
          <cell r="FF463"/>
          <cell r="FG463"/>
          <cell r="FH463"/>
          <cell r="FI463"/>
          <cell r="FJ463"/>
          <cell r="FK463"/>
          <cell r="FL463"/>
          <cell r="FM463"/>
          <cell r="FN463"/>
          <cell r="FO463"/>
          <cell r="FP463"/>
          <cell r="FQ463"/>
          <cell r="FR463"/>
          <cell r="FS463"/>
          <cell r="FT463"/>
          <cell r="FU463"/>
          <cell r="FV463"/>
          <cell r="FW463"/>
          <cell r="FX463"/>
          <cell r="FY463"/>
          <cell r="FZ463"/>
          <cell r="GA463"/>
          <cell r="GB463"/>
          <cell r="GC463"/>
          <cell r="GD463"/>
          <cell r="GE463"/>
          <cell r="GF463"/>
          <cell r="GG463"/>
          <cell r="GH463"/>
          <cell r="GI463"/>
          <cell r="GJ463"/>
          <cell r="GK463"/>
          <cell r="GL463"/>
          <cell r="GM463"/>
          <cell r="GN463"/>
          <cell r="GO463"/>
          <cell r="GP463"/>
          <cell r="GQ463"/>
          <cell r="GR463"/>
          <cell r="GS463"/>
          <cell r="GT463"/>
          <cell r="GU463"/>
          <cell r="GV463"/>
          <cell r="GW463"/>
          <cell r="GX463"/>
          <cell r="GY463"/>
          <cell r="GZ463"/>
          <cell r="HA463"/>
          <cell r="HB463"/>
          <cell r="HC463"/>
          <cell r="HD463"/>
          <cell r="HE463"/>
          <cell r="HF463"/>
          <cell r="HG463"/>
          <cell r="HH463"/>
          <cell r="HI463"/>
          <cell r="HJ463"/>
          <cell r="HK463"/>
          <cell r="HL463"/>
          <cell r="HM463"/>
          <cell r="HN463"/>
          <cell r="HO463"/>
          <cell r="HP463"/>
          <cell r="HQ463"/>
          <cell r="HR463"/>
          <cell r="HS463"/>
          <cell r="HT463"/>
          <cell r="HU463"/>
          <cell r="HV463"/>
          <cell r="HW463"/>
          <cell r="HX463"/>
          <cell r="HY463"/>
          <cell r="HZ463"/>
          <cell r="IA463"/>
          <cell r="IB463"/>
          <cell r="IC463"/>
          <cell r="ID463">
            <v>71.878</v>
          </cell>
          <cell r="IE463"/>
          <cell r="IF463"/>
          <cell r="IG463"/>
          <cell r="IH463"/>
          <cell r="II463"/>
          <cell r="IJ463"/>
          <cell r="IK463"/>
          <cell r="IL463"/>
          <cell r="IM463"/>
          <cell r="IN463"/>
        </row>
        <row r="464">
          <cell r="A464">
            <v>461</v>
          </cell>
          <cell r="B464" t="str">
            <v>Panchkula</v>
          </cell>
          <cell r="C464" t="str">
            <v>HARYANA</v>
          </cell>
          <cell r="D464" t="str">
            <v>North</v>
          </cell>
          <cell r="E464" t="str">
            <v>JAI DURGA STEELS</v>
          </cell>
          <cell r="F464"/>
          <cell r="G464"/>
          <cell r="H464">
            <v>0.5</v>
          </cell>
          <cell r="I464"/>
          <cell r="J464" t="str">
            <v>Medium</v>
          </cell>
          <cell r="K464"/>
          <cell r="L464"/>
          <cell r="M464" t="str">
            <v>Sushant Abrol</v>
          </cell>
          <cell r="N464"/>
          <cell r="O464">
            <v>11</v>
          </cell>
          <cell r="P464">
            <v>3500</v>
          </cell>
          <cell r="Q464">
            <v>1</v>
          </cell>
          <cell r="R464">
            <v>1</v>
          </cell>
          <cell r="S464">
            <v>2</v>
          </cell>
          <cell r="T464">
            <v>0</v>
          </cell>
          <cell r="U464">
            <v>0</v>
          </cell>
          <cell r="V464">
            <v>2</v>
          </cell>
          <cell r="W464">
            <v>0</v>
          </cell>
          <cell r="X464">
            <v>200</v>
          </cell>
          <cell r="Y464">
            <v>0.50043500000000007</v>
          </cell>
          <cell r="Z464">
            <v>5.7142857142857141E-2</v>
          </cell>
          <cell r="AA464">
            <v>2.8596285714285716E-2</v>
          </cell>
          <cell r="AB464">
            <v>80</v>
          </cell>
          <cell r="AC464">
            <v>80</v>
          </cell>
          <cell r="AD464">
            <v>83</v>
          </cell>
          <cell r="AE464">
            <v>50</v>
          </cell>
          <cell r="AF464">
            <v>15</v>
          </cell>
          <cell r="AG464">
            <v>60</v>
          </cell>
          <cell r="AH464">
            <v>60</v>
          </cell>
          <cell r="AI464">
            <v>51</v>
          </cell>
          <cell r="AJ464">
            <v>3</v>
          </cell>
          <cell r="AK464">
            <v>55</v>
          </cell>
          <cell r="AL464">
            <v>0</v>
          </cell>
          <cell r="AM464">
            <v>2</v>
          </cell>
          <cell r="AN464">
            <v>52</v>
          </cell>
          <cell r="AO464">
            <v>51</v>
          </cell>
          <cell r="AP464">
            <v>163</v>
          </cell>
          <cell r="AQ464">
            <v>300.74</v>
          </cell>
          <cell r="AR464">
            <v>69.36</v>
          </cell>
          <cell r="AS464">
            <v>85.24</v>
          </cell>
          <cell r="AT464">
            <v>128.47999999999999</v>
          </cell>
          <cell r="AU464">
            <v>117.08</v>
          </cell>
          <cell r="AV464">
            <v>33.97</v>
          </cell>
          <cell r="AW464">
            <v>0</v>
          </cell>
          <cell r="AX464">
            <v>0</v>
          </cell>
          <cell r="AY464">
            <v>0</v>
          </cell>
          <cell r="AZ464">
            <v>1</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1</v>
          </cell>
          <cell r="BT464">
            <v>0</v>
          </cell>
          <cell r="BU464">
            <v>0</v>
          </cell>
          <cell r="BV464"/>
          <cell r="BW464"/>
          <cell r="BX464">
            <v>2</v>
          </cell>
          <cell r="BY464">
            <v>1</v>
          </cell>
          <cell r="BZ464">
            <v>1</v>
          </cell>
          <cell r="CA464">
            <v>1</v>
          </cell>
          <cell r="CB464">
            <v>1</v>
          </cell>
          <cell r="CC464">
            <v>1</v>
          </cell>
          <cell r="CD464">
            <v>1</v>
          </cell>
          <cell r="CE464">
            <v>1</v>
          </cell>
          <cell r="CF464">
            <v>1</v>
          </cell>
          <cell r="CG464">
            <v>1</v>
          </cell>
          <cell r="CH464">
            <v>1</v>
          </cell>
          <cell r="CI464">
            <v>0</v>
          </cell>
          <cell r="CJ464">
            <v>1</v>
          </cell>
          <cell r="CK464">
            <v>1</v>
          </cell>
          <cell r="CL464">
            <v>1</v>
          </cell>
          <cell r="CM464">
            <v>1</v>
          </cell>
          <cell r="CN464">
            <v>1</v>
          </cell>
          <cell r="CO464">
            <v>1</v>
          </cell>
          <cell r="CP464">
            <v>1</v>
          </cell>
          <cell r="CQ464">
            <v>1</v>
          </cell>
          <cell r="CR464">
            <v>2</v>
          </cell>
          <cell r="CS464">
            <v>2</v>
          </cell>
          <cell r="CT464">
            <v>0</v>
          </cell>
          <cell r="CU464"/>
          <cell r="CV464"/>
          <cell r="CW464"/>
          <cell r="CX464"/>
          <cell r="CY464"/>
          <cell r="CZ464"/>
          <cell r="DA464"/>
          <cell r="DB464"/>
          <cell r="DC464"/>
          <cell r="DD464"/>
          <cell r="DE464"/>
          <cell r="DF464"/>
          <cell r="DG464"/>
          <cell r="DH464">
            <v>1</v>
          </cell>
          <cell r="DI464">
            <v>1</v>
          </cell>
          <cell r="DJ464">
            <v>1</v>
          </cell>
          <cell r="DK464">
            <v>1</v>
          </cell>
          <cell r="DL464">
            <v>1</v>
          </cell>
          <cell r="DM464">
            <v>1</v>
          </cell>
          <cell r="DN464">
            <v>1</v>
          </cell>
          <cell r="DO464">
            <v>1</v>
          </cell>
          <cell r="DP464">
            <v>2</v>
          </cell>
          <cell r="DQ464">
            <v>2</v>
          </cell>
          <cell r="DR464">
            <v>2</v>
          </cell>
          <cell r="DS464"/>
          <cell r="DT464"/>
          <cell r="DU464"/>
          <cell r="DV464"/>
          <cell r="DW464"/>
          <cell r="DX464"/>
          <cell r="DY464"/>
          <cell r="DZ464"/>
          <cell r="EA464"/>
          <cell r="EB464"/>
          <cell r="EC464"/>
          <cell r="ED464"/>
          <cell r="EE464"/>
          <cell r="EF464"/>
          <cell r="EG464"/>
          <cell r="EH464"/>
          <cell r="EI464"/>
          <cell r="EJ464"/>
          <cell r="EK464"/>
          <cell r="EL464"/>
          <cell r="EM464"/>
          <cell r="EN464"/>
          <cell r="EO464"/>
          <cell r="EP464"/>
          <cell r="EQ464"/>
          <cell r="ER464"/>
          <cell r="ES464"/>
          <cell r="ET464"/>
          <cell r="EU464"/>
          <cell r="EV464"/>
          <cell r="EW464"/>
          <cell r="EX464"/>
          <cell r="EY464"/>
          <cell r="EZ464"/>
          <cell r="FA464"/>
          <cell r="FB464"/>
          <cell r="FC464"/>
          <cell r="FD464"/>
          <cell r="FE464"/>
          <cell r="FF464"/>
          <cell r="FG464"/>
          <cell r="FH464"/>
          <cell r="FI464"/>
          <cell r="FJ464"/>
          <cell r="FK464"/>
          <cell r="FL464"/>
          <cell r="FM464"/>
          <cell r="FN464"/>
          <cell r="FO464"/>
          <cell r="FP464"/>
          <cell r="FQ464"/>
          <cell r="FR464"/>
          <cell r="FS464"/>
          <cell r="FT464"/>
          <cell r="FU464"/>
          <cell r="FV464"/>
          <cell r="FW464"/>
          <cell r="FX464"/>
          <cell r="FY464"/>
          <cell r="FZ464"/>
          <cell r="GA464"/>
          <cell r="GB464"/>
          <cell r="GC464"/>
          <cell r="GD464"/>
          <cell r="GE464"/>
          <cell r="GF464"/>
          <cell r="GG464"/>
          <cell r="GH464"/>
          <cell r="GI464"/>
          <cell r="GJ464"/>
          <cell r="GK464"/>
          <cell r="GL464"/>
          <cell r="GM464"/>
          <cell r="GN464"/>
          <cell r="GO464"/>
          <cell r="GP464"/>
          <cell r="GQ464"/>
          <cell r="GR464"/>
          <cell r="GS464"/>
          <cell r="GT464"/>
          <cell r="GU464"/>
          <cell r="GV464"/>
          <cell r="GW464"/>
          <cell r="GX464"/>
          <cell r="GY464"/>
          <cell r="GZ464"/>
          <cell r="HA464"/>
          <cell r="HB464"/>
          <cell r="HC464"/>
          <cell r="HD464"/>
          <cell r="HE464"/>
          <cell r="HF464"/>
          <cell r="HG464"/>
          <cell r="HH464"/>
          <cell r="HI464"/>
          <cell r="HJ464"/>
          <cell r="HK464"/>
          <cell r="HL464"/>
          <cell r="HM464"/>
          <cell r="HN464"/>
          <cell r="HO464"/>
          <cell r="HP464"/>
          <cell r="HQ464"/>
          <cell r="HR464"/>
          <cell r="HS464"/>
          <cell r="HT464"/>
          <cell r="HU464"/>
          <cell r="HV464"/>
          <cell r="HW464"/>
          <cell r="HX464"/>
          <cell r="HY464"/>
          <cell r="HZ464"/>
          <cell r="IA464"/>
          <cell r="IB464"/>
          <cell r="IC464"/>
          <cell r="ID464">
            <v>100.08700000000002</v>
          </cell>
          <cell r="IE464"/>
          <cell r="IF464"/>
          <cell r="IG464"/>
          <cell r="IH464"/>
          <cell r="II464"/>
          <cell r="IJ464"/>
          <cell r="IK464"/>
          <cell r="IL464"/>
          <cell r="IM464"/>
          <cell r="IN464"/>
        </row>
        <row r="465">
          <cell r="A465">
            <v>462</v>
          </cell>
          <cell r="B465" t="str">
            <v>Gautam Buddha Nagar</v>
          </cell>
          <cell r="C465" t="str">
            <v>UTTAR PRADESH</v>
          </cell>
          <cell r="D465" t="str">
            <v>North</v>
          </cell>
          <cell r="E465" t="str">
            <v>NIKUNJ UDYOG</v>
          </cell>
          <cell r="F465"/>
          <cell r="G465"/>
          <cell r="H465">
            <v>1</v>
          </cell>
          <cell r="I465"/>
          <cell r="J465" t="str">
            <v>Very High</v>
          </cell>
          <cell r="K465"/>
          <cell r="L465"/>
          <cell r="M465" t="str">
            <v>Dinesh Mohan</v>
          </cell>
          <cell r="N465" t="str">
            <v>Abhijeet Biswas</v>
          </cell>
          <cell r="O465">
            <v>12</v>
          </cell>
          <cell r="P465">
            <v>12000</v>
          </cell>
          <cell r="Q465">
            <v>3</v>
          </cell>
          <cell r="R465">
            <v>0</v>
          </cell>
          <cell r="S465">
            <v>0</v>
          </cell>
          <cell r="T465">
            <v>0</v>
          </cell>
          <cell r="U465">
            <v>0</v>
          </cell>
          <cell r="V465">
            <v>2</v>
          </cell>
          <cell r="W465">
            <v>0</v>
          </cell>
          <cell r="X465">
            <v>0</v>
          </cell>
          <cell r="Y465" t="str">
            <v/>
          </cell>
          <cell r="Z465">
            <v>0</v>
          </cell>
          <cell r="AA465" t="str">
            <v/>
          </cell>
          <cell r="AB465">
            <v>0</v>
          </cell>
          <cell r="AC465">
            <v>0</v>
          </cell>
          <cell r="AD465">
            <v>0</v>
          </cell>
          <cell r="AE465">
            <v>0</v>
          </cell>
          <cell r="AF465">
            <v>0</v>
          </cell>
          <cell r="AG465">
            <v>0</v>
          </cell>
          <cell r="AH465">
            <v>0</v>
          </cell>
          <cell r="AI465">
            <v>0</v>
          </cell>
          <cell r="AJ465">
            <v>0</v>
          </cell>
          <cell r="AK465">
            <v>0</v>
          </cell>
          <cell r="AL465">
            <v>30</v>
          </cell>
          <cell r="AM465">
            <v>0</v>
          </cell>
          <cell r="AN465">
            <v>42</v>
          </cell>
          <cell r="AO465">
            <v>0</v>
          </cell>
          <cell r="AP465">
            <v>0</v>
          </cell>
          <cell r="AQ465">
            <v>0</v>
          </cell>
          <cell r="AR465">
            <v>0</v>
          </cell>
          <cell r="AS465">
            <v>0</v>
          </cell>
          <cell r="AT465">
            <v>0</v>
          </cell>
          <cell r="AU465">
            <v>0</v>
          </cell>
          <cell r="AV465">
            <v>0</v>
          </cell>
          <cell r="AW465">
            <v>0</v>
          </cell>
          <cell r="AX465"/>
          <cell r="AY465"/>
          <cell r="AZ465">
            <v>0</v>
          </cell>
          <cell r="BA465">
            <v>0</v>
          </cell>
          <cell r="BB465">
            <v>0</v>
          </cell>
          <cell r="BC465">
            <v>0</v>
          </cell>
          <cell r="BD465">
            <v>0</v>
          </cell>
          <cell r="BE465">
            <v>0</v>
          </cell>
          <cell r="BF465">
            <v>0</v>
          </cell>
          <cell r="BG465">
            <v>0</v>
          </cell>
          <cell r="BH465">
            <v>0</v>
          </cell>
          <cell r="BI465">
            <v>0</v>
          </cell>
          <cell r="BJ465">
            <v>1</v>
          </cell>
          <cell r="BK465">
            <v>0</v>
          </cell>
          <cell r="BL465">
            <v>1</v>
          </cell>
          <cell r="BM465">
            <v>0</v>
          </cell>
          <cell r="BN465">
            <v>0</v>
          </cell>
          <cell r="BO465">
            <v>0</v>
          </cell>
          <cell r="BP465">
            <v>0</v>
          </cell>
          <cell r="BQ465">
            <v>0</v>
          </cell>
          <cell r="BR465">
            <v>0</v>
          </cell>
          <cell r="BS465">
            <v>0</v>
          </cell>
          <cell r="BT465">
            <v>0</v>
          </cell>
          <cell r="BU465">
            <v>0</v>
          </cell>
          <cell r="BV465"/>
          <cell r="BW465"/>
          <cell r="BX465">
            <v>2</v>
          </cell>
          <cell r="BY465">
            <v>0</v>
          </cell>
          <cell r="BZ465">
            <v>0</v>
          </cell>
          <cell r="CA465">
            <v>0</v>
          </cell>
          <cell r="CB465">
            <v>0</v>
          </cell>
          <cell r="CC465">
            <v>0</v>
          </cell>
          <cell r="CD465">
            <v>0</v>
          </cell>
          <cell r="CE465">
            <v>0</v>
          </cell>
          <cell r="CF465">
            <v>0</v>
          </cell>
          <cell r="CG465">
            <v>0</v>
          </cell>
          <cell r="CH465">
            <v>0</v>
          </cell>
          <cell r="CI465">
            <v>1</v>
          </cell>
          <cell r="CJ465">
            <v>0</v>
          </cell>
          <cell r="CK465">
            <v>1</v>
          </cell>
          <cell r="CL465">
            <v>0</v>
          </cell>
          <cell r="CM465">
            <v>0</v>
          </cell>
          <cell r="CN465">
            <v>0</v>
          </cell>
          <cell r="CO465">
            <v>0</v>
          </cell>
          <cell r="CP465">
            <v>0</v>
          </cell>
          <cell r="CQ465">
            <v>0</v>
          </cell>
          <cell r="CR465">
            <v>0</v>
          </cell>
          <cell r="CS465">
            <v>0</v>
          </cell>
          <cell r="CT465">
            <v>0</v>
          </cell>
          <cell r="CU465"/>
          <cell r="CV465"/>
          <cell r="CW465"/>
          <cell r="CX465"/>
          <cell r="CY465"/>
          <cell r="CZ465"/>
          <cell r="DA465"/>
          <cell r="DB465"/>
          <cell r="DC465"/>
          <cell r="DD465"/>
          <cell r="DE465"/>
          <cell r="DF465"/>
          <cell r="DG465"/>
          <cell r="DH465">
            <v>1</v>
          </cell>
          <cell r="DI465">
            <v>2</v>
          </cell>
          <cell r="DJ465">
            <v>1</v>
          </cell>
          <cell r="DK465">
            <v>1</v>
          </cell>
          <cell r="DL465">
            <v>0</v>
          </cell>
          <cell r="DM465">
            <v>0</v>
          </cell>
          <cell r="DN465">
            <v>0</v>
          </cell>
          <cell r="DO465">
            <v>0</v>
          </cell>
          <cell r="DP465">
            <v>0</v>
          </cell>
          <cell r="DQ465">
            <v>0</v>
          </cell>
          <cell r="DR465">
            <v>0</v>
          </cell>
          <cell r="DS465"/>
          <cell r="DT465"/>
          <cell r="DU465"/>
          <cell r="DV465"/>
          <cell r="DW465"/>
          <cell r="DX465"/>
          <cell r="DY465"/>
          <cell r="DZ465"/>
          <cell r="EA465"/>
          <cell r="EB465"/>
          <cell r="EC465"/>
          <cell r="ED465"/>
          <cell r="EE465"/>
          <cell r="EF465"/>
          <cell r="EG465"/>
          <cell r="EH465"/>
          <cell r="EI465"/>
          <cell r="EJ465"/>
          <cell r="EK465"/>
          <cell r="EL465"/>
          <cell r="EM465"/>
          <cell r="EN465"/>
          <cell r="EO465"/>
          <cell r="EP465"/>
          <cell r="EQ465"/>
          <cell r="ER465"/>
          <cell r="ES465"/>
          <cell r="ET465"/>
          <cell r="EU465"/>
          <cell r="EV465"/>
          <cell r="EW465"/>
          <cell r="EX465"/>
          <cell r="EY465"/>
          <cell r="EZ465"/>
          <cell r="FA465"/>
          <cell r="FB465"/>
          <cell r="FC465"/>
          <cell r="FD465"/>
          <cell r="FE465"/>
          <cell r="FF465"/>
          <cell r="FG465"/>
          <cell r="FH465"/>
          <cell r="FI465"/>
          <cell r="FJ465"/>
          <cell r="FK465"/>
          <cell r="FL465"/>
          <cell r="FM465"/>
          <cell r="FN465"/>
          <cell r="FO465"/>
          <cell r="FP465"/>
          <cell r="FQ465"/>
          <cell r="FR465"/>
          <cell r="FS465"/>
          <cell r="FT465"/>
          <cell r="FU465"/>
          <cell r="FV465"/>
          <cell r="FW465"/>
          <cell r="FX465"/>
          <cell r="FY465"/>
          <cell r="FZ465"/>
          <cell r="GA465"/>
          <cell r="GB465"/>
          <cell r="GC465"/>
          <cell r="GD465"/>
          <cell r="GE465"/>
          <cell r="GF465"/>
          <cell r="GG465"/>
          <cell r="GH465"/>
          <cell r="GI465"/>
          <cell r="GJ465"/>
          <cell r="GK465"/>
          <cell r="GL465"/>
          <cell r="GM465"/>
          <cell r="GN465"/>
          <cell r="GO465"/>
          <cell r="GP465"/>
          <cell r="GQ465"/>
          <cell r="GR465"/>
          <cell r="GS465"/>
          <cell r="GT465"/>
          <cell r="GU465"/>
          <cell r="GV465"/>
          <cell r="GW465"/>
          <cell r="GX465"/>
          <cell r="GY465"/>
          <cell r="GZ465"/>
          <cell r="HA465"/>
          <cell r="HB465"/>
          <cell r="HC465"/>
          <cell r="HD465"/>
          <cell r="HE465"/>
          <cell r="HF465"/>
          <cell r="HG465"/>
          <cell r="HH465"/>
          <cell r="HI465"/>
          <cell r="HJ465"/>
          <cell r="HK465"/>
          <cell r="HL465"/>
          <cell r="HM465"/>
          <cell r="HN465"/>
          <cell r="HO465"/>
          <cell r="HP465"/>
          <cell r="HQ465"/>
          <cell r="HR465"/>
          <cell r="HS465"/>
          <cell r="HT465"/>
          <cell r="HU465"/>
          <cell r="HV465"/>
          <cell r="HW465"/>
          <cell r="HX465"/>
          <cell r="HY465"/>
          <cell r="HZ465"/>
          <cell r="IA465"/>
          <cell r="IB465"/>
          <cell r="IC465"/>
          <cell r="ID465">
            <v>4.2</v>
          </cell>
          <cell r="IE465"/>
          <cell r="IF465"/>
          <cell r="IG465"/>
          <cell r="IH465"/>
          <cell r="II465"/>
          <cell r="IJ465"/>
          <cell r="IK465"/>
          <cell r="IL465"/>
          <cell r="IM465"/>
          <cell r="IN465"/>
        </row>
        <row r="466">
          <cell r="A466">
            <v>463</v>
          </cell>
          <cell r="B466" t="str">
            <v>South</v>
          </cell>
          <cell r="C466" t="str">
            <v>UTTAR PRADESH</v>
          </cell>
          <cell r="D466" t="str">
            <v>North</v>
          </cell>
          <cell r="E466" t="str">
            <v>NIKUNJ UDYOG</v>
          </cell>
          <cell r="F466"/>
          <cell r="G466"/>
          <cell r="H466">
            <v>1</v>
          </cell>
          <cell r="I466"/>
          <cell r="J466" t="str">
            <v>Very High</v>
          </cell>
          <cell r="K466"/>
          <cell r="L466"/>
          <cell r="M466" t="str">
            <v>Dinesh Mohan</v>
          </cell>
          <cell r="N466" t="str">
            <v>Abhijeet Biswas</v>
          </cell>
          <cell r="O466">
            <v>0</v>
          </cell>
          <cell r="P466">
            <v>12000</v>
          </cell>
          <cell r="Q466">
            <v>0</v>
          </cell>
          <cell r="R466">
            <v>0</v>
          </cell>
          <cell r="S466">
            <v>0</v>
          </cell>
          <cell r="T466">
            <v>0</v>
          </cell>
          <cell r="U466">
            <v>0</v>
          </cell>
          <cell r="V466">
            <v>1</v>
          </cell>
          <cell r="W466">
            <v>0</v>
          </cell>
          <cell r="X466">
            <v>0</v>
          </cell>
          <cell r="Y466" t="str">
            <v/>
          </cell>
          <cell r="Z466">
            <v>0</v>
          </cell>
          <cell r="AA466" t="str">
            <v/>
          </cell>
          <cell r="AB466">
            <v>0</v>
          </cell>
          <cell r="AC466">
            <v>0</v>
          </cell>
          <cell r="AD466">
            <v>0</v>
          </cell>
          <cell r="AE466">
            <v>0</v>
          </cell>
          <cell r="AF466">
            <v>0</v>
          </cell>
          <cell r="AG466">
            <v>0</v>
          </cell>
          <cell r="AH466">
            <v>0</v>
          </cell>
          <cell r="AI466">
            <v>0</v>
          </cell>
          <cell r="AJ466">
            <v>0</v>
          </cell>
          <cell r="AK466">
            <v>0</v>
          </cell>
          <cell r="AL466">
            <v>33</v>
          </cell>
          <cell r="AM466">
            <v>0</v>
          </cell>
          <cell r="AN466">
            <v>0</v>
          </cell>
          <cell r="AO466">
            <v>0</v>
          </cell>
          <cell r="AP466">
            <v>27</v>
          </cell>
          <cell r="AQ466">
            <v>0</v>
          </cell>
          <cell r="AR466">
            <v>0</v>
          </cell>
          <cell r="AS466">
            <v>0</v>
          </cell>
          <cell r="AT466">
            <v>0</v>
          </cell>
          <cell r="AU466">
            <v>0</v>
          </cell>
          <cell r="AV466">
            <v>0</v>
          </cell>
          <cell r="AW466">
            <v>0</v>
          </cell>
          <cell r="AX466"/>
          <cell r="AY466"/>
          <cell r="AZ466">
            <v>0</v>
          </cell>
          <cell r="BA466">
            <v>0</v>
          </cell>
          <cell r="BB466">
            <v>0</v>
          </cell>
          <cell r="BC466">
            <v>0</v>
          </cell>
          <cell r="BD466">
            <v>0</v>
          </cell>
          <cell r="BE466">
            <v>0</v>
          </cell>
          <cell r="BF466">
            <v>0</v>
          </cell>
          <cell r="BG466">
            <v>0</v>
          </cell>
          <cell r="BH466">
            <v>0</v>
          </cell>
          <cell r="BI466">
            <v>0</v>
          </cell>
          <cell r="BJ466">
            <v>1</v>
          </cell>
          <cell r="BK466">
            <v>0</v>
          </cell>
          <cell r="BL466">
            <v>0</v>
          </cell>
          <cell r="BM466">
            <v>0</v>
          </cell>
          <cell r="BN466">
            <v>0</v>
          </cell>
          <cell r="BO466">
            <v>0</v>
          </cell>
          <cell r="BP466">
            <v>0</v>
          </cell>
          <cell r="BQ466">
            <v>0</v>
          </cell>
          <cell r="BR466">
            <v>0</v>
          </cell>
          <cell r="BS466">
            <v>0</v>
          </cell>
          <cell r="BT466">
            <v>0</v>
          </cell>
          <cell r="BU466">
            <v>0</v>
          </cell>
          <cell r="BV466"/>
          <cell r="BW466"/>
          <cell r="BX466">
            <v>1</v>
          </cell>
          <cell r="BY466">
            <v>0</v>
          </cell>
          <cell r="BZ466">
            <v>0</v>
          </cell>
          <cell r="CA466">
            <v>0</v>
          </cell>
          <cell r="CB466">
            <v>0</v>
          </cell>
          <cell r="CC466">
            <v>0</v>
          </cell>
          <cell r="CD466">
            <v>0</v>
          </cell>
          <cell r="CE466">
            <v>0</v>
          </cell>
          <cell r="CF466">
            <v>0</v>
          </cell>
          <cell r="CG466">
            <v>0</v>
          </cell>
          <cell r="CH466">
            <v>0</v>
          </cell>
          <cell r="CI466">
            <v>1</v>
          </cell>
          <cell r="CJ466">
            <v>0</v>
          </cell>
          <cell r="CK466">
            <v>0</v>
          </cell>
          <cell r="CL466">
            <v>0</v>
          </cell>
          <cell r="CM466">
            <v>1</v>
          </cell>
          <cell r="CN466">
            <v>0</v>
          </cell>
          <cell r="CO466">
            <v>0</v>
          </cell>
          <cell r="CP466">
            <v>0</v>
          </cell>
          <cell r="CQ466">
            <v>0</v>
          </cell>
          <cell r="CR466">
            <v>0</v>
          </cell>
          <cell r="CS466">
            <v>0</v>
          </cell>
          <cell r="CT466">
            <v>0</v>
          </cell>
          <cell r="CU466"/>
          <cell r="CV466"/>
          <cell r="CW466"/>
          <cell r="CX466"/>
          <cell r="CY466"/>
          <cell r="CZ466"/>
          <cell r="DA466"/>
          <cell r="DB466"/>
          <cell r="DC466"/>
          <cell r="DD466"/>
          <cell r="DE466"/>
          <cell r="DF466"/>
          <cell r="DG466"/>
          <cell r="DH466">
            <v>1</v>
          </cell>
          <cell r="DI466">
            <v>1</v>
          </cell>
          <cell r="DJ466">
            <v>0</v>
          </cell>
          <cell r="DK466">
            <v>1</v>
          </cell>
          <cell r="DL466">
            <v>1</v>
          </cell>
          <cell r="DM466">
            <v>1</v>
          </cell>
          <cell r="DN466">
            <v>0</v>
          </cell>
          <cell r="DO466">
            <v>0</v>
          </cell>
          <cell r="DP466">
            <v>0</v>
          </cell>
          <cell r="DQ466">
            <v>0</v>
          </cell>
          <cell r="DR466">
            <v>0</v>
          </cell>
          <cell r="DS466"/>
          <cell r="DT466"/>
          <cell r="DU466"/>
          <cell r="DV466"/>
          <cell r="DW466"/>
          <cell r="DX466"/>
          <cell r="DY466"/>
          <cell r="DZ466"/>
          <cell r="EA466"/>
          <cell r="EB466"/>
          <cell r="EC466"/>
          <cell r="ED466"/>
          <cell r="EE466"/>
          <cell r="EF466"/>
          <cell r="EG466"/>
          <cell r="EH466"/>
          <cell r="EI466"/>
          <cell r="EJ466"/>
          <cell r="EK466"/>
          <cell r="EL466"/>
          <cell r="EM466"/>
          <cell r="EN466"/>
          <cell r="EO466"/>
          <cell r="EP466"/>
          <cell r="EQ466"/>
          <cell r="ER466"/>
          <cell r="ES466"/>
          <cell r="ET466"/>
          <cell r="EU466"/>
          <cell r="EV466"/>
          <cell r="EW466"/>
          <cell r="EX466"/>
          <cell r="EY466"/>
          <cell r="EZ466"/>
          <cell r="FA466"/>
          <cell r="FB466"/>
          <cell r="FC466"/>
          <cell r="FD466"/>
          <cell r="FE466"/>
          <cell r="FF466"/>
          <cell r="FG466"/>
          <cell r="FH466"/>
          <cell r="FI466"/>
          <cell r="FJ466"/>
          <cell r="FK466"/>
          <cell r="FL466"/>
          <cell r="FM466"/>
          <cell r="FN466"/>
          <cell r="FO466"/>
          <cell r="FP466"/>
          <cell r="FQ466"/>
          <cell r="FR466"/>
          <cell r="FS466"/>
          <cell r="FT466"/>
          <cell r="FU466"/>
          <cell r="FV466"/>
          <cell r="FW466"/>
          <cell r="FX466"/>
          <cell r="FY466"/>
          <cell r="FZ466"/>
          <cell r="GA466"/>
          <cell r="GB466"/>
          <cell r="GC466"/>
          <cell r="GD466"/>
          <cell r="GE466"/>
          <cell r="GF466"/>
          <cell r="GG466"/>
          <cell r="GH466"/>
          <cell r="GI466"/>
          <cell r="GJ466"/>
          <cell r="GK466"/>
          <cell r="GL466"/>
          <cell r="GM466"/>
          <cell r="GN466"/>
          <cell r="GO466"/>
          <cell r="GP466"/>
          <cell r="GQ466"/>
          <cell r="GR466"/>
          <cell r="GS466"/>
          <cell r="GT466"/>
          <cell r="GU466"/>
          <cell r="GV466"/>
          <cell r="GW466"/>
          <cell r="GX466"/>
          <cell r="GY466"/>
          <cell r="GZ466"/>
          <cell r="HA466"/>
          <cell r="HB466"/>
          <cell r="HC466"/>
          <cell r="HD466"/>
          <cell r="HE466"/>
          <cell r="HF466"/>
          <cell r="HG466"/>
          <cell r="HH466"/>
          <cell r="HI466"/>
          <cell r="HJ466"/>
          <cell r="HK466"/>
          <cell r="HL466"/>
          <cell r="HM466"/>
          <cell r="HN466"/>
          <cell r="HO466"/>
          <cell r="HP466"/>
          <cell r="HQ466"/>
          <cell r="HR466"/>
          <cell r="HS466"/>
          <cell r="HT466"/>
          <cell r="HU466"/>
          <cell r="HV466"/>
          <cell r="HW466"/>
          <cell r="HX466"/>
          <cell r="HY466"/>
          <cell r="HZ466"/>
          <cell r="IA466"/>
          <cell r="IB466"/>
          <cell r="IC466"/>
          <cell r="ID466">
            <v>2.7</v>
          </cell>
          <cell r="IE466"/>
          <cell r="IF466"/>
          <cell r="IG466"/>
          <cell r="IH466"/>
          <cell r="II466"/>
          <cell r="IJ466"/>
          <cell r="IK466"/>
          <cell r="IL466"/>
          <cell r="IM466"/>
          <cell r="IN466"/>
        </row>
        <row r="467">
          <cell r="A467">
            <v>464</v>
          </cell>
          <cell r="B467" t="str">
            <v>North West</v>
          </cell>
          <cell r="C467" t="str">
            <v>UTTAR PRADESH</v>
          </cell>
          <cell r="D467" t="str">
            <v>North</v>
          </cell>
          <cell r="E467" t="str">
            <v>NIKUNJ UDYOG</v>
          </cell>
          <cell r="F467"/>
          <cell r="G467"/>
          <cell r="H467">
            <v>1</v>
          </cell>
          <cell r="I467"/>
          <cell r="J467" t="str">
            <v>Very High</v>
          </cell>
          <cell r="K467"/>
          <cell r="L467"/>
          <cell r="M467" t="str">
            <v>Dinesh Mohan</v>
          </cell>
          <cell r="N467" t="str">
            <v>Abhijeet Biswas</v>
          </cell>
          <cell r="O467">
            <v>0</v>
          </cell>
          <cell r="P467">
            <v>12000</v>
          </cell>
          <cell r="Q467">
            <v>0</v>
          </cell>
          <cell r="R467">
            <v>0</v>
          </cell>
          <cell r="S467">
            <v>0</v>
          </cell>
          <cell r="T467">
            <v>0</v>
          </cell>
          <cell r="U467">
            <v>0</v>
          </cell>
          <cell r="V467">
            <v>2</v>
          </cell>
          <cell r="W467">
            <v>0</v>
          </cell>
          <cell r="X467">
            <v>0</v>
          </cell>
          <cell r="Y467" t="str">
            <v/>
          </cell>
          <cell r="Z467">
            <v>0</v>
          </cell>
          <cell r="AA467" t="str">
            <v/>
          </cell>
          <cell r="AB467">
            <v>0</v>
          </cell>
          <cell r="AC467">
            <v>0</v>
          </cell>
          <cell r="AD467">
            <v>0</v>
          </cell>
          <cell r="AE467">
            <v>0</v>
          </cell>
          <cell r="AF467">
            <v>0</v>
          </cell>
          <cell r="AG467">
            <v>0</v>
          </cell>
          <cell r="AH467">
            <v>0</v>
          </cell>
          <cell r="AI467">
            <v>0</v>
          </cell>
          <cell r="AJ467">
            <v>0</v>
          </cell>
          <cell r="AK467">
            <v>0</v>
          </cell>
          <cell r="AL467">
            <v>0</v>
          </cell>
          <cell r="AM467">
            <v>0</v>
          </cell>
          <cell r="AN467">
            <v>112</v>
          </cell>
          <cell r="AO467">
            <v>27</v>
          </cell>
          <cell r="AP467">
            <v>107</v>
          </cell>
          <cell r="AQ467">
            <v>114.54</v>
          </cell>
          <cell r="AR467">
            <v>0</v>
          </cell>
          <cell r="AS467">
            <v>0</v>
          </cell>
          <cell r="AT467">
            <v>0</v>
          </cell>
          <cell r="AU467">
            <v>0</v>
          </cell>
          <cell r="AV467">
            <v>0</v>
          </cell>
          <cell r="AW467">
            <v>0</v>
          </cell>
          <cell r="AX467"/>
          <cell r="AY467"/>
          <cell r="AZ467">
            <v>0</v>
          </cell>
          <cell r="BA467">
            <v>0</v>
          </cell>
          <cell r="BB467">
            <v>0</v>
          </cell>
          <cell r="BC467">
            <v>0</v>
          </cell>
          <cell r="BD467">
            <v>0</v>
          </cell>
          <cell r="BE467">
            <v>0</v>
          </cell>
          <cell r="BF467">
            <v>0</v>
          </cell>
          <cell r="BG467">
            <v>0</v>
          </cell>
          <cell r="BH467">
            <v>0</v>
          </cell>
          <cell r="BI467">
            <v>0</v>
          </cell>
          <cell r="BJ467">
            <v>0</v>
          </cell>
          <cell r="BK467">
            <v>0</v>
          </cell>
          <cell r="BL467">
            <v>1</v>
          </cell>
          <cell r="BM467">
            <v>1</v>
          </cell>
          <cell r="BN467">
            <v>0</v>
          </cell>
          <cell r="BO467">
            <v>0</v>
          </cell>
          <cell r="BP467">
            <v>0</v>
          </cell>
          <cell r="BQ467">
            <v>0</v>
          </cell>
          <cell r="BR467">
            <v>0</v>
          </cell>
          <cell r="BS467">
            <v>0</v>
          </cell>
          <cell r="BT467">
            <v>0</v>
          </cell>
          <cell r="BU467">
            <v>0</v>
          </cell>
          <cell r="BV467"/>
          <cell r="BW467"/>
          <cell r="BX467">
            <v>2</v>
          </cell>
          <cell r="BY467">
            <v>0</v>
          </cell>
          <cell r="BZ467">
            <v>0</v>
          </cell>
          <cell r="CA467">
            <v>0</v>
          </cell>
          <cell r="CB467">
            <v>0</v>
          </cell>
          <cell r="CC467">
            <v>0</v>
          </cell>
          <cell r="CD467">
            <v>0</v>
          </cell>
          <cell r="CE467">
            <v>0</v>
          </cell>
          <cell r="CF467">
            <v>0</v>
          </cell>
          <cell r="CG467">
            <v>0</v>
          </cell>
          <cell r="CH467">
            <v>0</v>
          </cell>
          <cell r="CI467">
            <v>0</v>
          </cell>
          <cell r="CJ467">
            <v>0</v>
          </cell>
          <cell r="CK467">
            <v>1</v>
          </cell>
          <cell r="CL467">
            <v>1</v>
          </cell>
          <cell r="CM467">
            <v>1</v>
          </cell>
          <cell r="CN467">
            <v>1</v>
          </cell>
          <cell r="CO467">
            <v>0</v>
          </cell>
          <cell r="CP467">
            <v>0</v>
          </cell>
          <cell r="CQ467">
            <v>0</v>
          </cell>
          <cell r="CR467">
            <v>0</v>
          </cell>
          <cell r="CS467">
            <v>0</v>
          </cell>
          <cell r="CT467">
            <v>0</v>
          </cell>
          <cell r="CU467"/>
          <cell r="CV467"/>
          <cell r="CW467"/>
          <cell r="CX467"/>
          <cell r="CY467"/>
          <cell r="CZ467"/>
          <cell r="DA467"/>
          <cell r="DB467"/>
          <cell r="DC467"/>
          <cell r="DD467"/>
          <cell r="DE467"/>
          <cell r="DF467"/>
          <cell r="DG467"/>
          <cell r="DH467">
            <v>0</v>
          </cell>
          <cell r="DI467">
            <v>1</v>
          </cell>
          <cell r="DJ467">
            <v>2</v>
          </cell>
          <cell r="DK467">
            <v>2</v>
          </cell>
          <cell r="DL467">
            <v>2</v>
          </cell>
          <cell r="DM467">
            <v>1</v>
          </cell>
          <cell r="DN467">
            <v>1</v>
          </cell>
          <cell r="DO467">
            <v>0</v>
          </cell>
          <cell r="DP467">
            <v>0</v>
          </cell>
          <cell r="DQ467">
            <v>0</v>
          </cell>
          <cell r="DR467">
            <v>0</v>
          </cell>
          <cell r="DS467"/>
          <cell r="DT467"/>
          <cell r="DU467"/>
          <cell r="DV467"/>
          <cell r="DW467"/>
          <cell r="DX467"/>
          <cell r="DY467"/>
          <cell r="DZ467"/>
          <cell r="EA467"/>
          <cell r="EB467"/>
          <cell r="EC467"/>
          <cell r="ED467"/>
          <cell r="EE467"/>
          <cell r="EF467"/>
          <cell r="EG467"/>
          <cell r="EH467"/>
          <cell r="EI467"/>
          <cell r="EJ467"/>
          <cell r="EK467"/>
          <cell r="EL467"/>
          <cell r="EM467"/>
          <cell r="EN467"/>
          <cell r="EO467"/>
          <cell r="EP467"/>
          <cell r="EQ467"/>
          <cell r="ER467"/>
          <cell r="ES467"/>
          <cell r="ET467"/>
          <cell r="EU467"/>
          <cell r="EV467"/>
          <cell r="EW467"/>
          <cell r="EX467"/>
          <cell r="EY467"/>
          <cell r="EZ467"/>
          <cell r="FA467"/>
          <cell r="FB467"/>
          <cell r="FC467"/>
          <cell r="FD467"/>
          <cell r="FE467"/>
          <cell r="FF467"/>
          <cell r="FG467"/>
          <cell r="FH467"/>
          <cell r="FI467"/>
          <cell r="FJ467"/>
          <cell r="FK467"/>
          <cell r="FL467"/>
          <cell r="FM467"/>
          <cell r="FN467"/>
          <cell r="FO467"/>
          <cell r="FP467"/>
          <cell r="FQ467"/>
          <cell r="FR467"/>
          <cell r="FS467"/>
          <cell r="FT467"/>
          <cell r="FU467"/>
          <cell r="FV467"/>
          <cell r="FW467"/>
          <cell r="FX467"/>
          <cell r="FY467"/>
          <cell r="FZ467"/>
          <cell r="GA467"/>
          <cell r="GB467"/>
          <cell r="GC467"/>
          <cell r="GD467"/>
          <cell r="GE467"/>
          <cell r="GF467"/>
          <cell r="GG467"/>
          <cell r="GH467"/>
          <cell r="GI467"/>
          <cell r="GJ467"/>
          <cell r="GK467"/>
          <cell r="GL467"/>
          <cell r="GM467"/>
          <cell r="GN467"/>
          <cell r="GO467"/>
          <cell r="GP467"/>
          <cell r="GQ467"/>
          <cell r="GR467"/>
          <cell r="GS467"/>
          <cell r="GT467"/>
          <cell r="GU467"/>
          <cell r="GV467"/>
          <cell r="GW467"/>
          <cell r="GX467"/>
          <cell r="GY467"/>
          <cell r="GZ467"/>
          <cell r="HA467"/>
          <cell r="HB467"/>
          <cell r="HC467"/>
          <cell r="HD467"/>
          <cell r="HE467"/>
          <cell r="HF467"/>
          <cell r="HG467"/>
          <cell r="HH467"/>
          <cell r="HI467"/>
          <cell r="HJ467"/>
          <cell r="HK467"/>
          <cell r="HL467"/>
          <cell r="HM467"/>
          <cell r="HN467"/>
          <cell r="HO467"/>
          <cell r="HP467"/>
          <cell r="HQ467"/>
          <cell r="HR467"/>
          <cell r="HS467"/>
          <cell r="HT467"/>
          <cell r="HU467"/>
          <cell r="HV467"/>
          <cell r="HW467"/>
          <cell r="HX467"/>
          <cell r="HY467"/>
          <cell r="HZ467"/>
          <cell r="IA467"/>
          <cell r="IB467"/>
          <cell r="IC467"/>
          <cell r="ID467">
            <v>36.054000000000002</v>
          </cell>
          <cell r="IE467"/>
          <cell r="IF467"/>
          <cell r="IG467"/>
          <cell r="IH467"/>
          <cell r="II467"/>
          <cell r="IJ467"/>
          <cell r="IK467"/>
          <cell r="IL467"/>
          <cell r="IM467"/>
          <cell r="IN467"/>
        </row>
        <row r="468">
          <cell r="BT468"/>
        </row>
        <row r="469">
          <cell r="BT469"/>
        </row>
        <row r="470">
          <cell r="BT470"/>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EXiA4EAqEyPaP7uUAAEG6CcMKwebjpBuY12ixZRBEE_C5sn8NPNT5QOjVTx1AsR" itemId="01Z2UNJ73FH7SMV6WVXJHLMYPITO5MI5BO">
      <xxl21:absoluteUrl r:id="rId2"/>
      <xxl21:relativeUrl r:id="rId3"/>
    </xxl21:alternateUrls>
    <sheetNames>
      <sheetName val="overall"/>
      <sheetName val="One pager in word format"/>
      <sheetName val="Sheet3"/>
      <sheetName val="Distr. monthly report format"/>
      <sheetName val="FY 26 dealer sales"/>
      <sheetName val="Influencer Attribution"/>
      <sheetName val="Comments - insights"/>
      <sheetName val="District master"/>
      <sheetName val="sales summary"/>
      <sheetName val="Distributor_D-30-60-90"/>
      <sheetName val="FY 26 MoU targets"/>
      <sheetName val="FY 26 Revised MoU Target"/>
      <sheetName val="Summary New"/>
      <sheetName val="FY 26_lifting consistency"/>
      <sheetName val="MoU proposal"/>
      <sheetName val="Retail MoU"/>
      <sheetName val="State Level MoU"/>
      <sheetName val="Zone Level MoU"/>
      <sheetName val="For PPT"/>
      <sheetName val="FY 26 MoU targets Old"/>
      <sheetName val="MoU summary"/>
      <sheetName val="Sheet2"/>
      <sheetName val="FY 26 MoU targets Vs Actual"/>
      <sheetName val="Sheet1"/>
      <sheetName val="State Summary Oct to Mar'26"/>
      <sheetName val="Retail MoU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A4" t="str">
            <v>`</v>
          </cell>
          <cell r="B4" t="str">
            <v>Distributor Name</v>
          </cell>
          <cell r="C4" t="str">
            <v>Distributor Code</v>
          </cell>
          <cell r="D4" t="str">
            <v>State</v>
          </cell>
          <cell r="E4" t="str">
            <v>Feb + Mar</v>
          </cell>
          <cell r="F4" t="str">
            <v>Zone</v>
          </cell>
          <cell r="G4" t="str">
            <v>MoU signed (Yes/No)</v>
          </cell>
          <cell r="H4" t="str">
            <v>FY 26 H1 Original MoU Target</v>
          </cell>
          <cell r="I4" t="str">
            <v>FY 26 H1 Original MoU Actual</v>
          </cell>
          <cell r="J4" t="str">
            <v>H1 Compliance</v>
          </cell>
          <cell r="K4" t="str">
            <v>H2 Proposed MoU volume</v>
          </cell>
          <cell r="L4" t="str">
            <v>Total MoU volume</v>
          </cell>
          <cell r="M4" t="str">
            <v>FY 26 MoU</v>
          </cell>
          <cell r="N4">
            <v>45931</v>
          </cell>
          <cell r="O4">
            <v>45962</v>
          </cell>
          <cell r="P4">
            <v>45992</v>
          </cell>
          <cell r="Q4">
            <v>46023</v>
          </cell>
          <cell r="R4" t="str">
            <v>YTD Jan</v>
          </cell>
          <cell r="S4">
            <v>46054</v>
          </cell>
          <cell r="T4">
            <v>46082</v>
          </cell>
          <cell r="U4" t="str">
            <v>Est. FY 26 vol.</v>
          </cell>
          <cell r="V4" t="str">
            <v>FY 25 vol.</v>
          </cell>
          <cell r="W4" t="str">
            <v>Growth Y-o-Y</v>
          </cell>
          <cell r="X4" t="str">
            <v>Est. % FY 26 achievement</v>
          </cell>
          <cell r="Y4" t="str">
            <v>App. incentive as per MoU</v>
          </cell>
          <cell r="Z4" t="str">
            <v>Proposal for incentive (in Rs./MT)</v>
          </cell>
          <cell r="AA4" t="str">
            <v>Total Payout</v>
          </cell>
          <cell r="AB4" t="str">
            <v>Incentive as per qualified slab</v>
          </cell>
          <cell r="AC4" t="str">
            <v>Total Payout</v>
          </cell>
        </row>
        <row r="5">
          <cell r="A5">
            <v>1</v>
          </cell>
          <cell r="B5" t="str">
            <v>DINESH STEEL PRIVATE LIMITED</v>
          </cell>
          <cell r="C5" t="str">
            <v>C12820</v>
          </cell>
          <cell r="D5" t="str">
            <v>UTTAR PRADESH</v>
          </cell>
          <cell r="E5">
            <v>2000</v>
          </cell>
          <cell r="F5" t="str">
            <v>North</v>
          </cell>
          <cell r="G5" t="str">
            <v>Yes</v>
          </cell>
          <cell r="H5">
            <v>5200</v>
          </cell>
          <cell r="I5">
            <v>2801.7950000000005</v>
          </cell>
          <cell r="J5">
            <v>0.53880673076923091</v>
          </cell>
          <cell r="K5">
            <v>6200</v>
          </cell>
          <cell r="L5">
            <v>11400</v>
          </cell>
          <cell r="M5">
            <v>9000</v>
          </cell>
          <cell r="N5">
            <v>341.58999999999992</v>
          </cell>
          <cell r="O5">
            <v>501.90000000000009</v>
          </cell>
          <cell r="P5">
            <v>728.05999999999972</v>
          </cell>
          <cell r="Q5">
            <v>768.91</v>
          </cell>
          <cell r="R5">
            <v>5142.2550000000001</v>
          </cell>
          <cell r="S5">
            <v>1100</v>
          </cell>
          <cell r="T5">
            <v>1300</v>
          </cell>
          <cell r="U5">
            <v>7542.2550000000001</v>
          </cell>
          <cell r="V5">
            <v>6491</v>
          </cell>
          <cell r="W5">
            <v>0.16195578493298415</v>
          </cell>
          <cell r="X5">
            <v>0.83802833333333338</v>
          </cell>
          <cell r="Y5">
            <v>325</v>
          </cell>
          <cell r="Z5">
            <v>260</v>
          </cell>
          <cell r="AA5">
            <v>1960986.3</v>
          </cell>
          <cell r="AB5">
            <v>275</v>
          </cell>
          <cell r="AC5">
            <v>2074120.125</v>
          </cell>
        </row>
        <row r="6">
          <cell r="A6">
            <v>2</v>
          </cell>
          <cell r="B6" t="str">
            <v>GLOBAL IRONTRADING PVT. LTD.</v>
          </cell>
          <cell r="C6" t="str">
            <v>C12819</v>
          </cell>
          <cell r="D6" t="str">
            <v>UTTAR PRADESH</v>
          </cell>
          <cell r="E6"/>
          <cell r="F6" t="str">
            <v>North</v>
          </cell>
          <cell r="G6" t="str">
            <v>Yes</v>
          </cell>
          <cell r="H6">
            <v>1800</v>
          </cell>
          <cell r="I6">
            <v>1405.91</v>
          </cell>
          <cell r="J6">
            <v>0.78106111111111121</v>
          </cell>
          <cell r="K6">
            <v>2800</v>
          </cell>
          <cell r="L6">
            <v>4600</v>
          </cell>
          <cell r="M6">
            <v>4200</v>
          </cell>
          <cell r="N6">
            <v>117.85</v>
          </cell>
          <cell r="O6">
            <v>244.82</v>
          </cell>
          <cell r="P6">
            <v>24.96</v>
          </cell>
          <cell r="Q6">
            <v>0</v>
          </cell>
          <cell r="R6">
            <v>1793.54</v>
          </cell>
          <cell r="S6">
            <v>0</v>
          </cell>
          <cell r="T6">
            <v>0</v>
          </cell>
          <cell r="U6">
            <v>1793.54</v>
          </cell>
          <cell r="V6">
            <v>1558</v>
          </cell>
          <cell r="W6">
            <v>0.15118100128369702</v>
          </cell>
          <cell r="X6">
            <v>0.42703333333333332</v>
          </cell>
          <cell r="Y6">
            <v>225</v>
          </cell>
          <cell r="Z6" t="str">
            <v/>
          </cell>
          <cell r="AA6">
            <v>0</v>
          </cell>
          <cell r="AB6">
            <v>0</v>
          </cell>
          <cell r="AC6">
            <v>0</v>
          </cell>
        </row>
        <row r="7">
          <cell r="A7">
            <v>3</v>
          </cell>
          <cell r="B7" t="str">
            <v>GOBINDGARH IRON LLP</v>
          </cell>
          <cell r="C7" t="str">
            <v>C12817</v>
          </cell>
          <cell r="D7" t="str">
            <v>UTTAR PRADESH</v>
          </cell>
          <cell r="E7">
            <v>1100</v>
          </cell>
          <cell r="F7" t="str">
            <v>North</v>
          </cell>
          <cell r="G7" t="str">
            <v>Yes</v>
          </cell>
          <cell r="H7">
            <v>2670</v>
          </cell>
          <cell r="I7">
            <v>1066.44</v>
          </cell>
          <cell r="J7">
            <v>0.39941573033707867</v>
          </cell>
          <cell r="K7">
            <v>2200</v>
          </cell>
          <cell r="L7">
            <v>4870</v>
          </cell>
          <cell r="M7">
            <v>3600</v>
          </cell>
          <cell r="N7">
            <v>149.94999999999999</v>
          </cell>
          <cell r="O7">
            <v>292.82</v>
          </cell>
          <cell r="P7">
            <v>594.98</v>
          </cell>
          <cell r="Q7">
            <v>387.44</v>
          </cell>
          <cell r="R7">
            <v>2491.63</v>
          </cell>
          <cell r="S7">
            <v>500</v>
          </cell>
          <cell r="T7">
            <v>610</v>
          </cell>
          <cell r="U7">
            <v>3601.63</v>
          </cell>
          <cell r="V7">
            <v>3062</v>
          </cell>
          <cell r="W7">
            <v>0.17623448726322669</v>
          </cell>
          <cell r="X7">
            <v>1.0004527777777779</v>
          </cell>
          <cell r="Y7">
            <v>175</v>
          </cell>
          <cell r="Z7">
            <v>175</v>
          </cell>
          <cell r="AA7">
            <v>630285.25</v>
          </cell>
          <cell r="AB7">
            <v>175</v>
          </cell>
          <cell r="AC7">
            <v>630285.25</v>
          </cell>
        </row>
        <row r="8">
          <cell r="A8">
            <v>4</v>
          </cell>
          <cell r="B8" t="str">
            <v>Khandelwal Associates</v>
          </cell>
          <cell r="C8" t="str">
            <v>C12818</v>
          </cell>
          <cell r="D8" t="str">
            <v>UTTAR PRADESH</v>
          </cell>
          <cell r="E8">
            <v>2000</v>
          </cell>
          <cell r="F8" t="str">
            <v>North</v>
          </cell>
          <cell r="G8" t="str">
            <v>Yes</v>
          </cell>
          <cell r="H8">
            <v>1201</v>
          </cell>
          <cell r="I8">
            <v>2904.9599999999996</v>
          </cell>
          <cell r="J8">
            <v>2.4187843463780179</v>
          </cell>
          <cell r="K8">
            <v>5950</v>
          </cell>
          <cell r="L8">
            <v>7151</v>
          </cell>
          <cell r="M8">
            <v>9000</v>
          </cell>
          <cell r="N8">
            <v>434.99999999999989</v>
          </cell>
          <cell r="O8">
            <v>591.35400000000004</v>
          </cell>
          <cell r="P8">
            <v>663.15000000000043</v>
          </cell>
          <cell r="Q8">
            <v>617.11</v>
          </cell>
          <cell r="R8">
            <v>5211.5739999999996</v>
          </cell>
          <cell r="S8">
            <v>800</v>
          </cell>
          <cell r="T8">
            <v>1200</v>
          </cell>
          <cell r="U8">
            <v>7211.5740000000005</v>
          </cell>
          <cell r="V8">
            <v>401</v>
          </cell>
          <cell r="W8">
            <v>16.98397506234414</v>
          </cell>
          <cell r="X8">
            <v>0.80128599999999994</v>
          </cell>
          <cell r="Y8">
            <v>325</v>
          </cell>
          <cell r="Z8">
            <v>260</v>
          </cell>
          <cell r="AA8">
            <v>1875009.2400000002</v>
          </cell>
          <cell r="AB8">
            <v>275</v>
          </cell>
          <cell r="AC8">
            <v>1983182.85</v>
          </cell>
        </row>
        <row r="9">
          <cell r="A9">
            <v>5</v>
          </cell>
          <cell r="B9" t="str">
            <v>SHASHI STEELS CORPORATION</v>
          </cell>
          <cell r="C9" t="str">
            <v>C12816</v>
          </cell>
          <cell r="D9" t="str">
            <v>UTTAR PRADESH</v>
          </cell>
          <cell r="E9">
            <v>2000</v>
          </cell>
          <cell r="F9" t="str">
            <v>North</v>
          </cell>
          <cell r="G9" t="str">
            <v>Yes</v>
          </cell>
          <cell r="H9">
            <v>4350</v>
          </cell>
          <cell r="I9">
            <v>5703.0900000000011</v>
          </cell>
          <cell r="J9">
            <v>1.3110551724137933</v>
          </cell>
          <cell r="K9">
            <v>6300</v>
          </cell>
          <cell r="L9">
            <v>10650</v>
          </cell>
          <cell r="M9">
            <v>12000</v>
          </cell>
          <cell r="N9">
            <v>469.97</v>
          </cell>
          <cell r="O9">
            <v>718.26</v>
          </cell>
          <cell r="P9">
            <v>686.22</v>
          </cell>
          <cell r="Q9">
            <v>426.4</v>
          </cell>
          <cell r="R9">
            <v>8003.9400000000014</v>
          </cell>
          <cell r="S9">
            <v>1300</v>
          </cell>
          <cell r="T9">
            <v>1487.5</v>
          </cell>
          <cell r="U9">
            <v>10791.44</v>
          </cell>
          <cell r="V9">
            <v>4121</v>
          </cell>
          <cell r="W9">
            <v>1.618645959718515</v>
          </cell>
          <cell r="X9">
            <v>0.8992866666666669</v>
          </cell>
          <cell r="Y9">
            <v>375</v>
          </cell>
          <cell r="Z9">
            <v>300</v>
          </cell>
          <cell r="AA9">
            <v>3237432</v>
          </cell>
          <cell r="AB9">
            <v>325</v>
          </cell>
          <cell r="AC9">
            <v>3507218</v>
          </cell>
        </row>
        <row r="10">
          <cell r="A10">
            <v>6</v>
          </cell>
          <cell r="B10" t="str">
            <v>OPTRIX Infra LLP</v>
          </cell>
          <cell r="C10" t="str">
            <v>001J100000PJG7oIAH</v>
          </cell>
          <cell r="D10" t="str">
            <v>UTTAR PRADESH</v>
          </cell>
          <cell r="E10">
            <v>3000</v>
          </cell>
          <cell r="F10" t="str">
            <v>North</v>
          </cell>
          <cell r="G10" t="str">
            <v>Yes</v>
          </cell>
          <cell r="H10">
            <v>4800</v>
          </cell>
          <cell r="I10">
            <v>4255.8</v>
          </cell>
          <cell r="J10">
            <v>0.886625</v>
          </cell>
          <cell r="K10">
            <v>7700</v>
          </cell>
          <cell r="L10">
            <v>12500</v>
          </cell>
          <cell r="M10">
            <v>12000</v>
          </cell>
          <cell r="N10">
            <v>200.13</v>
          </cell>
          <cell r="O10">
            <v>929.71000000000015</v>
          </cell>
          <cell r="P10">
            <v>636.01</v>
          </cell>
          <cell r="Q10">
            <v>798.12999999999988</v>
          </cell>
          <cell r="R10">
            <v>6819.7800000000007</v>
          </cell>
          <cell r="S10">
            <v>1200</v>
          </cell>
          <cell r="T10">
            <v>2000</v>
          </cell>
          <cell r="U10">
            <v>10019.780000000001</v>
          </cell>
          <cell r="V10">
            <v>2898</v>
          </cell>
          <cell r="W10">
            <v>2.4574810213940652</v>
          </cell>
          <cell r="X10">
            <v>0.83498166666666673</v>
          </cell>
          <cell r="Y10">
            <v>375</v>
          </cell>
          <cell r="Z10">
            <v>300</v>
          </cell>
          <cell r="AA10">
            <v>3005934</v>
          </cell>
          <cell r="AB10">
            <v>325</v>
          </cell>
          <cell r="AC10">
            <v>3256428.5</v>
          </cell>
        </row>
        <row r="11">
          <cell r="A11">
            <v>7</v>
          </cell>
          <cell r="B11" t="str">
            <v>BHOLE NATH TRADERS</v>
          </cell>
          <cell r="C11" t="str">
            <v>C13294</v>
          </cell>
          <cell r="D11" t="str">
            <v>UTTAR PRADESH</v>
          </cell>
          <cell r="E11"/>
          <cell r="F11" t="str">
            <v>North</v>
          </cell>
          <cell r="G11" t="str">
            <v>No</v>
          </cell>
          <cell r="H11">
            <v>0</v>
          </cell>
          <cell r="I11">
            <v>0</v>
          </cell>
          <cell r="J11" t="str">
            <v/>
          </cell>
          <cell r="K11">
            <v>0</v>
          </cell>
          <cell r="L11">
            <v>0</v>
          </cell>
          <cell r="M11"/>
          <cell r="N11">
            <v>0</v>
          </cell>
          <cell r="O11">
            <v>0</v>
          </cell>
          <cell r="P11">
            <v>0</v>
          </cell>
          <cell r="Q11">
            <v>0</v>
          </cell>
          <cell r="R11">
            <v>0</v>
          </cell>
          <cell r="S11">
            <v>0</v>
          </cell>
          <cell r="T11">
            <v>0</v>
          </cell>
          <cell r="U11">
            <v>0</v>
          </cell>
          <cell r="V11"/>
          <cell r="W11" t="str">
            <v/>
          </cell>
          <cell r="X11" t="str">
            <v/>
          </cell>
          <cell r="Y11">
            <v>0</v>
          </cell>
          <cell r="Z11">
            <v>0</v>
          </cell>
          <cell r="AA11">
            <v>0</v>
          </cell>
          <cell r="AB11">
            <v>0</v>
          </cell>
          <cell r="AC11">
            <v>0</v>
          </cell>
        </row>
        <row r="12">
          <cell r="A12">
            <v>8</v>
          </cell>
          <cell r="B12" t="str">
            <v>SHREE LAKSHMAN ROLLING MILL (INDIA) LLP</v>
          </cell>
          <cell r="C12" t="str">
            <v>C12815</v>
          </cell>
          <cell r="D12" t="str">
            <v>UTTAR PRADESH</v>
          </cell>
          <cell r="E12">
            <v>3100</v>
          </cell>
          <cell r="F12" t="str">
            <v>North</v>
          </cell>
          <cell r="G12" t="str">
            <v>Yes</v>
          </cell>
          <cell r="H12">
            <v>6800</v>
          </cell>
          <cell r="I12">
            <v>3865.1199999999994</v>
          </cell>
          <cell r="J12">
            <v>0.56839999999999991</v>
          </cell>
          <cell r="K12">
            <v>8000</v>
          </cell>
          <cell r="L12">
            <v>14800</v>
          </cell>
          <cell r="M12">
            <v>12000</v>
          </cell>
          <cell r="N12">
            <v>356.36</v>
          </cell>
          <cell r="O12">
            <v>591.35</v>
          </cell>
          <cell r="P12">
            <v>903.22500000000014</v>
          </cell>
          <cell r="Q12">
            <v>784.86500000000001</v>
          </cell>
          <cell r="R12">
            <v>6500.92</v>
          </cell>
          <cell r="S12">
            <v>1500</v>
          </cell>
          <cell r="T12">
            <v>2000</v>
          </cell>
          <cell r="U12">
            <v>10000.92</v>
          </cell>
          <cell r="V12">
            <v>6797</v>
          </cell>
          <cell r="W12">
            <v>0.47137266441076947</v>
          </cell>
          <cell r="X12">
            <v>0.83340999999999998</v>
          </cell>
          <cell r="Y12">
            <v>375</v>
          </cell>
          <cell r="Z12">
            <v>300</v>
          </cell>
          <cell r="AA12">
            <v>3000276</v>
          </cell>
          <cell r="AB12">
            <v>325</v>
          </cell>
          <cell r="AC12">
            <v>3250299</v>
          </cell>
        </row>
        <row r="13">
          <cell r="A13">
            <v>9</v>
          </cell>
          <cell r="B13" t="str">
            <v>SUMER CHAND STEELS CORPORATION</v>
          </cell>
          <cell r="C13" t="str">
            <v>C12814</v>
          </cell>
          <cell r="D13" t="str">
            <v>UTTAR PRADESH</v>
          </cell>
          <cell r="E13"/>
          <cell r="F13" t="str">
            <v>North</v>
          </cell>
          <cell r="G13" t="str">
            <v>No</v>
          </cell>
          <cell r="H13">
            <v>50</v>
          </cell>
          <cell r="I13">
            <v>54.2</v>
          </cell>
          <cell r="J13">
            <v>1.0840000000000001</v>
          </cell>
          <cell r="K13">
            <v>0</v>
          </cell>
          <cell r="L13">
            <v>50</v>
          </cell>
          <cell r="M13">
            <v>50</v>
          </cell>
          <cell r="N13">
            <v>0</v>
          </cell>
          <cell r="O13">
            <v>0</v>
          </cell>
          <cell r="P13">
            <v>0</v>
          </cell>
          <cell r="Q13">
            <v>0</v>
          </cell>
          <cell r="R13">
            <v>54.2</v>
          </cell>
          <cell r="S13">
            <v>0</v>
          </cell>
          <cell r="T13">
            <v>0</v>
          </cell>
          <cell r="U13">
            <v>54.2</v>
          </cell>
          <cell r="V13"/>
          <cell r="W13" t="str">
            <v/>
          </cell>
          <cell r="X13">
            <v>1.0840000000000001</v>
          </cell>
          <cell r="Y13">
            <v>0</v>
          </cell>
          <cell r="Z13">
            <v>0</v>
          </cell>
          <cell r="AA13">
            <v>0</v>
          </cell>
          <cell r="AB13">
            <v>0</v>
          </cell>
          <cell r="AC13">
            <v>0</v>
          </cell>
        </row>
        <row r="14">
          <cell r="A14">
            <v>10</v>
          </cell>
          <cell r="B14" t="str">
            <v>Swastik Tradevision Pvt. Ltd.</v>
          </cell>
          <cell r="C14" t="str">
            <v>C12822</v>
          </cell>
          <cell r="D14" t="str">
            <v>RAJASTHAN</v>
          </cell>
          <cell r="E14">
            <v>1400</v>
          </cell>
          <cell r="F14" t="str">
            <v>North</v>
          </cell>
          <cell r="G14" t="str">
            <v>Yes</v>
          </cell>
          <cell r="H14">
            <v>3150</v>
          </cell>
          <cell r="I14">
            <v>1788.4500000000003</v>
          </cell>
          <cell r="J14">
            <v>0.5677619047619048</v>
          </cell>
          <cell r="K14">
            <v>2400</v>
          </cell>
          <cell r="L14">
            <v>5550</v>
          </cell>
          <cell r="M14">
            <v>4500</v>
          </cell>
          <cell r="N14">
            <v>298.57</v>
          </cell>
          <cell r="O14">
            <v>351.64</v>
          </cell>
          <cell r="P14">
            <v>677.87000000000012</v>
          </cell>
          <cell r="Q14">
            <v>545.92999999999995</v>
          </cell>
          <cell r="R14">
            <v>3662.4600000000005</v>
          </cell>
          <cell r="S14">
            <v>700</v>
          </cell>
          <cell r="T14">
            <v>850</v>
          </cell>
          <cell r="U14">
            <v>5212.4600000000009</v>
          </cell>
          <cell r="V14">
            <v>3281</v>
          </cell>
          <cell r="W14">
            <v>0.58868028040231668</v>
          </cell>
          <cell r="X14">
            <v>1.1583244444444447</v>
          </cell>
          <cell r="Y14">
            <v>325</v>
          </cell>
          <cell r="Z14">
            <v>325</v>
          </cell>
          <cell r="AA14">
            <v>1694049.5000000002</v>
          </cell>
          <cell r="AB14">
            <v>325</v>
          </cell>
          <cell r="AC14">
            <v>1694049.5000000002</v>
          </cell>
        </row>
        <row r="15">
          <cell r="A15">
            <v>11</v>
          </cell>
          <cell r="B15" t="str">
            <v>J P ALLOYS</v>
          </cell>
          <cell r="C15" t="str">
            <v>C13188</v>
          </cell>
          <cell r="D15" t="str">
            <v>RAJASTHAN</v>
          </cell>
          <cell r="E15">
            <v>3000</v>
          </cell>
          <cell r="F15" t="str">
            <v>North</v>
          </cell>
          <cell r="G15" t="str">
            <v>Yes</v>
          </cell>
          <cell r="H15">
            <v>5200</v>
          </cell>
          <cell r="I15">
            <v>3683.7499999999995</v>
          </cell>
          <cell r="J15">
            <v>0.70841346153846141</v>
          </cell>
          <cell r="K15">
            <v>6950</v>
          </cell>
          <cell r="L15">
            <v>12150</v>
          </cell>
          <cell r="M15">
            <v>11000</v>
          </cell>
          <cell r="N15">
            <v>275.54000000000002</v>
          </cell>
          <cell r="O15">
            <v>582.82000000000005</v>
          </cell>
          <cell r="P15">
            <v>1104.924999999999</v>
          </cell>
          <cell r="Q15">
            <v>1027.58</v>
          </cell>
          <cell r="R15">
            <v>6674.6149999999989</v>
          </cell>
          <cell r="S15">
            <v>1400</v>
          </cell>
          <cell r="T15">
            <v>2000</v>
          </cell>
          <cell r="U15">
            <v>10074.614999999998</v>
          </cell>
          <cell r="V15">
            <v>4647</v>
          </cell>
          <cell r="W15">
            <v>1.1679825693996122</v>
          </cell>
          <cell r="X15">
            <v>0.91587409090909078</v>
          </cell>
          <cell r="Y15">
            <v>325</v>
          </cell>
          <cell r="Z15">
            <v>292.5</v>
          </cell>
          <cell r="AA15">
            <v>2946824.8874999993</v>
          </cell>
          <cell r="AB15">
            <v>325</v>
          </cell>
          <cell r="AC15">
            <v>3274249.8749999995</v>
          </cell>
        </row>
        <row r="16">
          <cell r="A16">
            <v>12</v>
          </cell>
          <cell r="B16" t="str">
            <v>BD ISPAT AND ALLOYS</v>
          </cell>
          <cell r="C16"/>
          <cell r="D16" t="str">
            <v>RAJASTHAN</v>
          </cell>
          <cell r="E16"/>
          <cell r="F16" t="str">
            <v>North</v>
          </cell>
          <cell r="G16" t="str">
            <v>No</v>
          </cell>
          <cell r="H16">
            <v>0</v>
          </cell>
          <cell r="I16">
            <v>42.160000000000011</v>
          </cell>
          <cell r="J16" t="str">
            <v/>
          </cell>
          <cell r="K16">
            <v>0</v>
          </cell>
          <cell r="L16">
            <v>0</v>
          </cell>
          <cell r="M16"/>
          <cell r="N16">
            <v>44.07</v>
          </cell>
          <cell r="O16">
            <v>0</v>
          </cell>
          <cell r="P16">
            <v>45.18</v>
          </cell>
          <cell r="Q16">
            <v>0</v>
          </cell>
          <cell r="R16">
            <v>131.41000000000003</v>
          </cell>
          <cell r="S16">
            <v>0</v>
          </cell>
          <cell r="T16">
            <v>0</v>
          </cell>
          <cell r="U16">
            <v>131.41000000000003</v>
          </cell>
          <cell r="V16"/>
          <cell r="W16" t="str">
            <v/>
          </cell>
          <cell r="X16" t="str">
            <v/>
          </cell>
          <cell r="Y16">
            <v>0</v>
          </cell>
          <cell r="Z16">
            <v>0</v>
          </cell>
          <cell r="AA16">
            <v>0</v>
          </cell>
          <cell r="AB16">
            <v>0</v>
          </cell>
          <cell r="AC16">
            <v>0</v>
          </cell>
        </row>
        <row r="17">
          <cell r="A17">
            <v>13</v>
          </cell>
          <cell r="B17" t="str">
            <v>M R Associates</v>
          </cell>
          <cell r="C17" t="str">
            <v>C13417</v>
          </cell>
          <cell r="D17" t="str">
            <v>RAJASTHAN</v>
          </cell>
          <cell r="E17">
            <v>1400</v>
          </cell>
          <cell r="F17" t="str">
            <v>North</v>
          </cell>
          <cell r="G17" t="str">
            <v>Yes</v>
          </cell>
          <cell r="H17">
            <v>2900</v>
          </cell>
          <cell r="I17">
            <v>1910.3050000000003</v>
          </cell>
          <cell r="J17">
            <v>0.65872586206896566</v>
          </cell>
          <cell r="K17">
            <v>2800</v>
          </cell>
          <cell r="L17">
            <v>5700</v>
          </cell>
          <cell r="M17">
            <v>4500</v>
          </cell>
          <cell r="N17">
            <v>264.83</v>
          </cell>
          <cell r="O17">
            <v>490.06000000000017</v>
          </cell>
          <cell r="P17">
            <v>768.5300000000002</v>
          </cell>
          <cell r="Q17">
            <v>822.1</v>
          </cell>
          <cell r="R17">
            <v>4255.8250000000007</v>
          </cell>
          <cell r="S17">
            <v>600</v>
          </cell>
          <cell r="T17">
            <v>700</v>
          </cell>
          <cell r="U17">
            <v>5555.8250000000007</v>
          </cell>
          <cell r="V17">
            <v>2907</v>
          </cell>
          <cell r="W17">
            <v>0.91118851049191629</v>
          </cell>
          <cell r="X17">
            <v>1.2346277777777779</v>
          </cell>
          <cell r="Y17">
            <v>325</v>
          </cell>
          <cell r="Z17">
            <v>325</v>
          </cell>
          <cell r="AA17">
            <v>1805643.1250000002</v>
          </cell>
          <cell r="AB17">
            <v>325</v>
          </cell>
          <cell r="AC17">
            <v>1805643.1250000002</v>
          </cell>
        </row>
        <row r="18">
          <cell r="A18">
            <v>14</v>
          </cell>
          <cell r="B18" t="str">
            <v>MAHENDRA STEELS</v>
          </cell>
          <cell r="C18" t="str">
            <v>C12832</v>
          </cell>
          <cell r="D18" t="str">
            <v>DELHI</v>
          </cell>
          <cell r="E18">
            <v>1800</v>
          </cell>
          <cell r="F18" t="str">
            <v>North</v>
          </cell>
          <cell r="G18" t="str">
            <v>Yes</v>
          </cell>
          <cell r="H18">
            <v>4700</v>
          </cell>
          <cell r="I18">
            <v>2447.7699999999995</v>
          </cell>
          <cell r="J18">
            <v>0.52080212765957434</v>
          </cell>
          <cell r="K18">
            <v>3510</v>
          </cell>
          <cell r="L18">
            <v>8210</v>
          </cell>
          <cell r="M18">
            <v>6000</v>
          </cell>
          <cell r="N18">
            <v>208.02999999999989</v>
          </cell>
          <cell r="O18">
            <v>450.79</v>
          </cell>
          <cell r="P18">
            <v>565.41</v>
          </cell>
          <cell r="Q18">
            <v>532.11000000000013</v>
          </cell>
          <cell r="R18">
            <v>4204.1099999999988</v>
          </cell>
          <cell r="S18">
            <v>800</v>
          </cell>
          <cell r="T18">
            <v>1000</v>
          </cell>
          <cell r="U18">
            <v>6004.11</v>
          </cell>
          <cell r="V18">
            <v>4774</v>
          </cell>
          <cell r="W18">
            <v>0.25766862170087967</v>
          </cell>
          <cell r="X18">
            <v>1.0006849999999998</v>
          </cell>
          <cell r="Y18">
            <v>275</v>
          </cell>
          <cell r="Z18">
            <v>275</v>
          </cell>
          <cell r="AA18">
            <v>1651130.25</v>
          </cell>
          <cell r="AB18">
            <v>275</v>
          </cell>
          <cell r="AC18">
            <v>1651130.25</v>
          </cell>
        </row>
        <row r="19">
          <cell r="A19">
            <v>15</v>
          </cell>
          <cell r="B19" t="str">
            <v>NIKUNJ UDYOG</v>
          </cell>
          <cell r="C19" t="str">
            <v>C12828</v>
          </cell>
          <cell r="D19" t="str">
            <v>HARYANA</v>
          </cell>
          <cell r="E19">
            <v>2000</v>
          </cell>
          <cell r="F19" t="str">
            <v>North</v>
          </cell>
          <cell r="G19" t="str">
            <v>Yes</v>
          </cell>
          <cell r="H19">
            <v>5300</v>
          </cell>
          <cell r="I19">
            <v>4909.9999999999991</v>
          </cell>
          <cell r="J19">
            <v>0.92641509433962244</v>
          </cell>
          <cell r="K19">
            <v>7700</v>
          </cell>
          <cell r="L19">
            <v>13000</v>
          </cell>
          <cell r="M19">
            <v>13000</v>
          </cell>
          <cell r="N19">
            <v>729.43600000000004</v>
          </cell>
          <cell r="O19">
            <v>847.23</v>
          </cell>
          <cell r="P19">
            <v>564.25000000000011</v>
          </cell>
          <cell r="Q19">
            <v>625.51999999999964</v>
          </cell>
          <cell r="R19">
            <v>7676.4359999999988</v>
          </cell>
          <cell r="S19">
            <v>1540</v>
          </cell>
          <cell r="T19">
            <v>1750</v>
          </cell>
          <cell r="U19">
            <v>10966.435999999998</v>
          </cell>
          <cell r="V19">
            <v>5814</v>
          </cell>
          <cell r="W19">
            <v>0.8862119023047812</v>
          </cell>
          <cell r="X19">
            <v>0.84357199999999988</v>
          </cell>
          <cell r="Y19">
            <v>375</v>
          </cell>
          <cell r="Z19">
            <v>300</v>
          </cell>
          <cell r="AA19">
            <v>3289930.7999999993</v>
          </cell>
          <cell r="AB19">
            <v>325</v>
          </cell>
          <cell r="AC19">
            <v>3564091.6999999993</v>
          </cell>
        </row>
        <row r="20">
          <cell r="A20">
            <v>16</v>
          </cell>
          <cell r="B20" t="str">
            <v>PAL CEMENT AND STEEL PVT. LTD.</v>
          </cell>
          <cell r="C20" t="str">
            <v>C12827</v>
          </cell>
          <cell r="D20" t="str">
            <v>HARYANA</v>
          </cell>
          <cell r="E20">
            <v>4500</v>
          </cell>
          <cell r="F20" t="str">
            <v>North</v>
          </cell>
          <cell r="G20" t="str">
            <v>Yes</v>
          </cell>
          <cell r="H20">
            <v>3500</v>
          </cell>
          <cell r="I20">
            <v>3843.8450000000003</v>
          </cell>
          <cell r="J20">
            <v>1.0982414285714286</v>
          </cell>
          <cell r="K20">
            <v>5800</v>
          </cell>
          <cell r="L20">
            <v>9300</v>
          </cell>
          <cell r="M20">
            <v>9300</v>
          </cell>
          <cell r="N20">
            <v>482.19000000000011</v>
          </cell>
          <cell r="O20">
            <v>794.2900000000003</v>
          </cell>
          <cell r="P20">
            <v>1169.25</v>
          </cell>
          <cell r="Q20">
            <v>1772.5</v>
          </cell>
          <cell r="R20">
            <v>8062.0750000000007</v>
          </cell>
          <cell r="S20">
            <v>1700</v>
          </cell>
          <cell r="T20">
            <v>1700</v>
          </cell>
          <cell r="U20">
            <v>11462.075000000001</v>
          </cell>
          <cell r="V20">
            <v>6816</v>
          </cell>
          <cell r="W20">
            <v>0.68164245892018793</v>
          </cell>
          <cell r="X20">
            <v>1.232481182795699</v>
          </cell>
          <cell r="Y20">
            <v>475</v>
          </cell>
          <cell r="Z20">
            <v>475</v>
          </cell>
          <cell r="AA20">
            <v>5444485.625</v>
          </cell>
          <cell r="AB20">
            <v>475</v>
          </cell>
          <cell r="AC20">
            <v>5444485.625</v>
          </cell>
        </row>
        <row r="21">
          <cell r="A21">
            <v>17</v>
          </cell>
          <cell r="B21" t="str">
            <v>RAMDOOT UDHYOG PRIVATE LIMITED</v>
          </cell>
          <cell r="C21" t="str">
            <v>C13168</v>
          </cell>
          <cell r="D21" t="str">
            <v>HARYANA</v>
          </cell>
          <cell r="E21">
            <v>2750</v>
          </cell>
          <cell r="F21" t="str">
            <v>North</v>
          </cell>
          <cell r="G21" t="str">
            <v>Yes</v>
          </cell>
          <cell r="H21">
            <v>5700</v>
          </cell>
          <cell r="I21">
            <v>4809.22</v>
          </cell>
          <cell r="J21">
            <v>0.84372280701754387</v>
          </cell>
          <cell r="K21">
            <v>5800</v>
          </cell>
          <cell r="L21">
            <v>11500</v>
          </cell>
          <cell r="M21">
            <v>11500</v>
          </cell>
          <cell r="N21">
            <v>600.32999999999981</v>
          </cell>
          <cell r="O21">
            <v>1165.3699999999999</v>
          </cell>
          <cell r="P21">
            <v>861.86999999999966</v>
          </cell>
          <cell r="Q21">
            <v>1017.72</v>
          </cell>
          <cell r="R21">
            <v>8454.51</v>
          </cell>
          <cell r="S21">
            <v>1200</v>
          </cell>
          <cell r="T21">
            <v>1400</v>
          </cell>
          <cell r="U21">
            <v>11054.51</v>
          </cell>
          <cell r="V21">
            <v>6469</v>
          </cell>
          <cell r="W21">
            <v>0.70884371618488173</v>
          </cell>
          <cell r="X21">
            <v>0.96126173913043478</v>
          </cell>
          <cell r="Y21">
            <v>425</v>
          </cell>
          <cell r="Z21">
            <v>403.75</v>
          </cell>
          <cell r="AA21">
            <v>4463258.4124999996</v>
          </cell>
          <cell r="AB21">
            <v>375</v>
          </cell>
          <cell r="AC21">
            <v>4145441.25</v>
          </cell>
        </row>
        <row r="22">
          <cell r="A22">
            <v>18</v>
          </cell>
          <cell r="B22" t="str">
            <v>JAI DURGA STEELS</v>
          </cell>
          <cell r="C22" t="str">
            <v>C12830</v>
          </cell>
          <cell r="D22" t="str">
            <v>HARYANA</v>
          </cell>
          <cell r="E22">
            <v>3200</v>
          </cell>
          <cell r="F22" t="str">
            <v>North</v>
          </cell>
          <cell r="G22" t="str">
            <v>Yes</v>
          </cell>
          <cell r="H22">
            <v>6350</v>
          </cell>
          <cell r="I22">
            <v>6394.8600000000006</v>
          </cell>
          <cell r="J22">
            <v>1.007064566929134</v>
          </cell>
          <cell r="K22">
            <v>8300</v>
          </cell>
          <cell r="L22">
            <v>14650</v>
          </cell>
          <cell r="M22">
            <v>14000</v>
          </cell>
          <cell r="N22">
            <v>730.07</v>
          </cell>
          <cell r="O22">
            <v>987.21000000000038</v>
          </cell>
          <cell r="P22">
            <v>1702.7700000000009</v>
          </cell>
          <cell r="Q22">
            <v>1048.129999999999</v>
          </cell>
          <cell r="R22">
            <v>10863.04</v>
          </cell>
          <cell r="S22">
            <v>1650</v>
          </cell>
          <cell r="T22">
            <v>2500</v>
          </cell>
          <cell r="U22">
            <v>15013.04</v>
          </cell>
          <cell r="V22">
            <v>8858</v>
          </cell>
          <cell r="W22">
            <v>0.69485662677805382</v>
          </cell>
          <cell r="X22">
            <v>1.07236</v>
          </cell>
          <cell r="Y22">
            <v>375</v>
          </cell>
          <cell r="Z22">
            <v>375</v>
          </cell>
          <cell r="AA22">
            <v>5629890</v>
          </cell>
          <cell r="AB22">
            <v>425</v>
          </cell>
          <cell r="AC22">
            <v>6380542</v>
          </cell>
        </row>
        <row r="23">
          <cell r="A23">
            <v>19</v>
          </cell>
          <cell r="B23" t="str">
            <v>MAHAVIR STEEL CORPORATION</v>
          </cell>
          <cell r="C23" t="str">
            <v>0015g00001ghemj</v>
          </cell>
          <cell r="D23" t="str">
            <v>PUNJAB</v>
          </cell>
          <cell r="E23"/>
          <cell r="F23" t="str">
            <v>North</v>
          </cell>
          <cell r="G23" t="str">
            <v>Yes</v>
          </cell>
          <cell r="H23">
            <v>2000</v>
          </cell>
          <cell r="I23">
            <v>1029.94</v>
          </cell>
          <cell r="J23">
            <v>0.51497000000000004</v>
          </cell>
          <cell r="K23">
            <v>2000</v>
          </cell>
          <cell r="L23">
            <v>4000</v>
          </cell>
          <cell r="M23">
            <v>4000</v>
          </cell>
          <cell r="N23">
            <v>64.28</v>
          </cell>
          <cell r="O23">
            <v>139.19</v>
          </cell>
          <cell r="P23">
            <v>151.12</v>
          </cell>
          <cell r="Q23">
            <v>12.12</v>
          </cell>
          <cell r="R23">
            <v>1396.65</v>
          </cell>
          <cell r="S23">
            <v>150</v>
          </cell>
          <cell r="T23">
            <v>200</v>
          </cell>
          <cell r="U23">
            <v>1746.65</v>
          </cell>
          <cell r="V23">
            <v>1866</v>
          </cell>
          <cell r="W23">
            <v>-6.3960342979635529E-2</v>
          </cell>
          <cell r="X23">
            <v>0.43666250000000001</v>
          </cell>
          <cell r="Y23">
            <v>175</v>
          </cell>
          <cell r="Z23" t="str">
            <v/>
          </cell>
          <cell r="AA23">
            <v>0</v>
          </cell>
          <cell r="AB23">
            <v>0</v>
          </cell>
          <cell r="AC23">
            <v>0</v>
          </cell>
        </row>
        <row r="24">
          <cell r="A24">
            <v>20</v>
          </cell>
          <cell r="B24" t="str">
            <v>PAL CEMENT AND STEEL PVT. LTD.</v>
          </cell>
          <cell r="C24" t="str">
            <v>C12827</v>
          </cell>
          <cell r="D24" t="str">
            <v>PUNJAB</v>
          </cell>
          <cell r="E24"/>
          <cell r="F24" t="str">
            <v>North</v>
          </cell>
          <cell r="G24" t="str">
            <v>Yes</v>
          </cell>
          <cell r="H24">
            <v>3400</v>
          </cell>
          <cell r="I24">
            <v>3498.8599999999997</v>
          </cell>
          <cell r="J24">
            <v>1.0290764705882351</v>
          </cell>
          <cell r="K24">
            <v>4500</v>
          </cell>
          <cell r="L24">
            <v>7900</v>
          </cell>
          <cell r="M24">
            <v>7900</v>
          </cell>
          <cell r="N24">
            <v>325.61999999999978</v>
          </cell>
          <cell r="O24">
            <v>381</v>
          </cell>
          <cell r="P24">
            <v>540.51</v>
          </cell>
          <cell r="Q24">
            <v>402.78000000000009</v>
          </cell>
          <cell r="R24">
            <v>5148.7699999999995</v>
          </cell>
          <cell r="S24">
            <v>300</v>
          </cell>
          <cell r="T24">
            <v>400</v>
          </cell>
          <cell r="U24">
            <v>5848.7699999999995</v>
          </cell>
          <cell r="V24">
            <v>3656</v>
          </cell>
          <cell r="W24">
            <v>0.59977297592997803</v>
          </cell>
          <cell r="X24">
            <v>0.74035063291139236</v>
          </cell>
          <cell r="Y24">
            <v>475</v>
          </cell>
          <cell r="Z24">
            <v>475</v>
          </cell>
          <cell r="AA24">
            <v>2778165.75</v>
          </cell>
          <cell r="AB24">
            <v>475</v>
          </cell>
          <cell r="AC24">
            <v>2778165.75</v>
          </cell>
        </row>
        <row r="25">
          <cell r="A25">
            <v>21</v>
          </cell>
          <cell r="B25" t="str">
            <v>Tanvi Sales</v>
          </cell>
          <cell r="C25"/>
          <cell r="D25" t="str">
            <v>PUNJAB</v>
          </cell>
          <cell r="E25">
            <v>200</v>
          </cell>
          <cell r="F25" t="str">
            <v>North</v>
          </cell>
          <cell r="G25" t="str">
            <v>No</v>
          </cell>
          <cell r="H25">
            <v>0</v>
          </cell>
          <cell r="I25">
            <v>159.84</v>
          </cell>
          <cell r="J25" t="str">
            <v/>
          </cell>
          <cell r="K25">
            <v>1200</v>
          </cell>
          <cell r="L25">
            <v>1200</v>
          </cell>
          <cell r="M25">
            <v>1200</v>
          </cell>
          <cell r="N25">
            <v>94.94</v>
          </cell>
          <cell r="O25">
            <v>42</v>
          </cell>
          <cell r="P25">
            <v>100.11</v>
          </cell>
          <cell r="Q25">
            <v>28.13</v>
          </cell>
          <cell r="R25">
            <v>425.02</v>
          </cell>
          <cell r="S25">
            <v>50</v>
          </cell>
          <cell r="T25">
            <v>50</v>
          </cell>
          <cell r="U25">
            <v>525.02</v>
          </cell>
          <cell r="V25"/>
          <cell r="W25" t="str">
            <v/>
          </cell>
          <cell r="X25">
            <v>0.43751666666666666</v>
          </cell>
          <cell r="Y25">
            <v>0</v>
          </cell>
          <cell r="Z25">
            <v>0</v>
          </cell>
          <cell r="AA25">
            <v>0</v>
          </cell>
          <cell r="AB25">
            <v>0</v>
          </cell>
          <cell r="AC25">
            <v>0</v>
          </cell>
        </row>
        <row r="26">
          <cell r="A26">
            <v>22</v>
          </cell>
          <cell r="B26" t="str">
            <v>RAMDOOT UDHYOG PRIVATE LIMITED</v>
          </cell>
          <cell r="C26" t="str">
            <v>C13168</v>
          </cell>
          <cell r="D26" t="str">
            <v>PUNJAB</v>
          </cell>
          <cell r="E26"/>
          <cell r="F26" t="str">
            <v>North</v>
          </cell>
          <cell r="G26" t="str">
            <v>Yes</v>
          </cell>
          <cell r="H26">
            <v>1200</v>
          </cell>
          <cell r="I26">
            <v>1233.6200000000001</v>
          </cell>
          <cell r="J26">
            <v>1.0280166666666668</v>
          </cell>
          <cell r="K26">
            <v>1800</v>
          </cell>
          <cell r="L26">
            <v>3000</v>
          </cell>
          <cell r="M26">
            <v>3500</v>
          </cell>
          <cell r="N26">
            <v>159.28</v>
          </cell>
          <cell r="O26">
            <v>130</v>
          </cell>
          <cell r="P26">
            <v>144.61000000000001</v>
          </cell>
          <cell r="Q26">
            <v>175.73</v>
          </cell>
          <cell r="R26">
            <v>1843.2400000000002</v>
          </cell>
          <cell r="S26">
            <v>300</v>
          </cell>
          <cell r="T26">
            <v>400</v>
          </cell>
          <cell r="U26">
            <v>2543.2400000000002</v>
          </cell>
          <cell r="V26">
            <v>1627</v>
          </cell>
          <cell r="W26">
            <v>0.56314689612784286</v>
          </cell>
          <cell r="X26">
            <v>0.72664000000000006</v>
          </cell>
          <cell r="Y26">
            <v>425</v>
          </cell>
          <cell r="Z26">
            <v>404</v>
          </cell>
          <cell r="AA26">
            <v>1027468.9600000001</v>
          </cell>
          <cell r="AB26">
            <v>375</v>
          </cell>
          <cell r="AC26">
            <v>953715.00000000012</v>
          </cell>
        </row>
        <row r="27">
          <cell r="A27">
            <v>23</v>
          </cell>
          <cell r="B27" t="str">
            <v>SHIVA SALES INDIA CORPORATION</v>
          </cell>
          <cell r="C27" t="str">
            <v>C12821</v>
          </cell>
          <cell r="D27" t="str">
            <v>UTTARAKHAND</v>
          </cell>
          <cell r="E27">
            <v>1350</v>
          </cell>
          <cell r="F27" t="str">
            <v>North</v>
          </cell>
          <cell r="G27" t="str">
            <v>Yes</v>
          </cell>
          <cell r="H27">
            <v>2280</v>
          </cell>
          <cell r="I27">
            <v>2378.8099999999995</v>
          </cell>
          <cell r="J27">
            <v>1.0433377192982454</v>
          </cell>
          <cell r="K27">
            <v>4800</v>
          </cell>
          <cell r="L27">
            <v>7080</v>
          </cell>
          <cell r="M27">
            <v>6000</v>
          </cell>
          <cell r="N27">
            <v>253.55999999999989</v>
          </cell>
          <cell r="O27">
            <v>348.03</v>
          </cell>
          <cell r="P27">
            <v>519.54000000000019</v>
          </cell>
          <cell r="Q27">
            <v>564.47000000000014</v>
          </cell>
          <cell r="R27">
            <v>4064.41</v>
          </cell>
          <cell r="S27">
            <v>800</v>
          </cell>
          <cell r="T27">
            <v>1200</v>
          </cell>
          <cell r="U27">
            <v>6064.41</v>
          </cell>
          <cell r="V27">
            <v>2560</v>
          </cell>
          <cell r="W27">
            <v>1.3689101562499999</v>
          </cell>
          <cell r="X27">
            <v>1.0107349999999999</v>
          </cell>
          <cell r="Y27">
            <v>275</v>
          </cell>
          <cell r="Z27">
            <v>275</v>
          </cell>
          <cell r="AA27">
            <v>1667712.75</v>
          </cell>
          <cell r="AB27">
            <v>275</v>
          </cell>
          <cell r="AC27">
            <v>1667712.75</v>
          </cell>
        </row>
        <row r="28">
          <cell r="A28">
            <v>24</v>
          </cell>
          <cell r="B28" t="str">
            <v>REHBER IRON STORE</v>
          </cell>
          <cell r="C28" t="str">
            <v>0015g00001gvM8p</v>
          </cell>
          <cell r="D28" t="str">
            <v>JAMMU AND KASHMIR</v>
          </cell>
          <cell r="E28"/>
          <cell r="F28" t="str">
            <v>North</v>
          </cell>
          <cell r="G28" t="str">
            <v>No</v>
          </cell>
          <cell r="H28">
            <v>875</v>
          </cell>
          <cell r="I28">
            <v>86.99</v>
          </cell>
          <cell r="J28">
            <v>9.9417142857142857E-2</v>
          </cell>
          <cell r="K28">
            <v>0</v>
          </cell>
          <cell r="L28">
            <v>875</v>
          </cell>
          <cell r="M28">
            <v>875</v>
          </cell>
          <cell r="N28">
            <v>0</v>
          </cell>
          <cell r="O28">
            <v>0</v>
          </cell>
          <cell r="P28">
            <v>0</v>
          </cell>
          <cell r="Q28">
            <v>0</v>
          </cell>
          <cell r="R28">
            <v>86.99</v>
          </cell>
          <cell r="S28">
            <v>0</v>
          </cell>
          <cell r="T28">
            <v>0</v>
          </cell>
          <cell r="U28">
            <v>86.99</v>
          </cell>
          <cell r="V28"/>
          <cell r="W28" t="str">
            <v/>
          </cell>
          <cell r="X28">
            <v>9.9417142857142857E-2</v>
          </cell>
          <cell r="Y28">
            <v>0</v>
          </cell>
          <cell r="Z28">
            <v>0</v>
          </cell>
          <cell r="AA28">
            <v>0</v>
          </cell>
          <cell r="AB28">
            <v>0</v>
          </cell>
          <cell r="AC28">
            <v>0</v>
          </cell>
        </row>
        <row r="29">
          <cell r="A29">
            <v>25</v>
          </cell>
          <cell r="B29" t="str">
            <v>AGGARWAL TRADERS</v>
          </cell>
          <cell r="C29" t="str">
            <v>0015g00001gvNHH</v>
          </cell>
          <cell r="D29" t="str">
            <v>JAMMU AND KASHMIR</v>
          </cell>
          <cell r="E29">
            <v>500</v>
          </cell>
          <cell r="F29" t="str">
            <v>North</v>
          </cell>
          <cell r="G29" t="str">
            <v>Yes</v>
          </cell>
          <cell r="H29">
            <v>1600</v>
          </cell>
          <cell r="I29">
            <v>1024.7</v>
          </cell>
          <cell r="J29">
            <v>0.64043749999999999</v>
          </cell>
          <cell r="K29">
            <v>1500</v>
          </cell>
          <cell r="L29">
            <v>3100</v>
          </cell>
          <cell r="M29">
            <v>3100</v>
          </cell>
          <cell r="N29">
            <v>209.89</v>
          </cell>
          <cell r="O29">
            <v>274.92</v>
          </cell>
          <cell r="P29">
            <v>330.04</v>
          </cell>
          <cell r="Q29">
            <v>174.06</v>
          </cell>
          <cell r="R29">
            <v>2013.6100000000001</v>
          </cell>
          <cell r="S29">
            <v>250</v>
          </cell>
          <cell r="T29">
            <v>350</v>
          </cell>
          <cell r="U29">
            <v>2613.61</v>
          </cell>
          <cell r="V29">
            <v>1547</v>
          </cell>
          <cell r="W29">
            <v>0.68946994182288313</v>
          </cell>
          <cell r="X29">
            <v>0.84310000000000007</v>
          </cell>
          <cell r="Y29">
            <v>175</v>
          </cell>
          <cell r="Z29">
            <v>140</v>
          </cell>
          <cell r="AA29">
            <v>365905.4</v>
          </cell>
          <cell r="AB29">
            <v>175</v>
          </cell>
          <cell r="AC29">
            <v>457381.75</v>
          </cell>
        </row>
        <row r="30">
          <cell r="A30">
            <v>26</v>
          </cell>
          <cell r="B30" t="str">
            <v>FAIRDEAL STEELS</v>
          </cell>
          <cell r="C30" t="str">
            <v>001J100000JtB6NIAV</v>
          </cell>
          <cell r="D30" t="str">
            <v>JAMMU AND KASHMIR</v>
          </cell>
          <cell r="E30"/>
          <cell r="F30" t="str">
            <v>North</v>
          </cell>
          <cell r="G30" t="str">
            <v>No</v>
          </cell>
          <cell r="H30">
            <v>950</v>
          </cell>
          <cell r="I30">
            <v>0</v>
          </cell>
          <cell r="J30">
            <v>0</v>
          </cell>
          <cell r="K30">
            <v>0</v>
          </cell>
          <cell r="L30">
            <v>950</v>
          </cell>
          <cell r="M30">
            <v>950</v>
          </cell>
          <cell r="N30">
            <v>0</v>
          </cell>
          <cell r="O30">
            <v>0</v>
          </cell>
          <cell r="P30">
            <v>0</v>
          </cell>
          <cell r="Q30">
            <v>0</v>
          </cell>
          <cell r="R30">
            <v>0</v>
          </cell>
          <cell r="S30">
            <v>0</v>
          </cell>
          <cell r="T30">
            <v>0</v>
          </cell>
          <cell r="U30">
            <v>0</v>
          </cell>
          <cell r="V30"/>
          <cell r="W30" t="str">
            <v/>
          </cell>
          <cell r="X30">
            <v>0</v>
          </cell>
          <cell r="Y30">
            <v>0</v>
          </cell>
          <cell r="Z30">
            <v>0</v>
          </cell>
          <cell r="AA30">
            <v>0</v>
          </cell>
          <cell r="AB30">
            <v>0</v>
          </cell>
          <cell r="AC30">
            <v>0</v>
          </cell>
        </row>
        <row r="31">
          <cell r="A31">
            <v>27</v>
          </cell>
          <cell r="B31" t="str">
            <v>PAL CEMENT AND STEEL PVT. LTD.</v>
          </cell>
          <cell r="C31" t="str">
            <v>C12827</v>
          </cell>
          <cell r="D31" t="str">
            <v>HIMACHAL PRADESH</v>
          </cell>
          <cell r="E31"/>
          <cell r="F31" t="str">
            <v>North</v>
          </cell>
          <cell r="G31" t="str">
            <v>Yes</v>
          </cell>
          <cell r="H31">
            <v>590</v>
          </cell>
          <cell r="I31">
            <v>193.17000000000002</v>
          </cell>
          <cell r="J31">
            <v>0.327406779661017</v>
          </cell>
          <cell r="K31">
            <v>400</v>
          </cell>
          <cell r="L31">
            <v>990</v>
          </cell>
          <cell r="M31">
            <v>1000</v>
          </cell>
          <cell r="N31">
            <v>12.69</v>
          </cell>
          <cell r="O31">
            <v>39</v>
          </cell>
          <cell r="P31">
            <v>67.239999999999995</v>
          </cell>
          <cell r="Q31">
            <v>67.239999999999995</v>
          </cell>
          <cell r="R31">
            <v>379.34000000000003</v>
          </cell>
          <cell r="S31">
            <v>180</v>
          </cell>
          <cell r="T31">
            <v>200</v>
          </cell>
          <cell r="U31">
            <v>759.34</v>
          </cell>
          <cell r="V31"/>
          <cell r="W31" t="str">
            <v/>
          </cell>
          <cell r="X31">
            <v>0.75934000000000001</v>
          </cell>
          <cell r="Y31">
            <v>475</v>
          </cell>
          <cell r="Z31">
            <v>475</v>
          </cell>
          <cell r="AA31">
            <v>360686.5</v>
          </cell>
          <cell r="AB31">
            <v>475</v>
          </cell>
          <cell r="AC31">
            <v>360686.5</v>
          </cell>
        </row>
        <row r="32">
          <cell r="A32">
            <v>28</v>
          </cell>
          <cell r="B32" t="str">
            <v>MADHYA BHARAT ISPAT PRIVATE LIMITED</v>
          </cell>
          <cell r="C32" t="str">
            <v>C12834</v>
          </cell>
          <cell r="D32" t="str">
            <v>CHHATTISGARH</v>
          </cell>
          <cell r="E32"/>
          <cell r="F32" t="str">
            <v>Central</v>
          </cell>
          <cell r="G32" t="str">
            <v>No</v>
          </cell>
          <cell r="H32">
            <v>0</v>
          </cell>
          <cell r="I32">
            <v>9.9</v>
          </cell>
          <cell r="J32" t="str">
            <v/>
          </cell>
          <cell r="K32">
            <v>0</v>
          </cell>
          <cell r="L32">
            <v>0</v>
          </cell>
          <cell r="M32">
            <v>10</v>
          </cell>
          <cell r="N32">
            <v>0</v>
          </cell>
          <cell r="O32">
            <v>0</v>
          </cell>
          <cell r="P32">
            <v>0</v>
          </cell>
          <cell r="Q32">
            <v>0</v>
          </cell>
          <cell r="R32">
            <v>9.9</v>
          </cell>
          <cell r="S32">
            <v>0</v>
          </cell>
          <cell r="T32">
            <v>0</v>
          </cell>
          <cell r="U32">
            <v>9.9</v>
          </cell>
          <cell r="V32"/>
          <cell r="W32" t="str">
            <v/>
          </cell>
          <cell r="X32">
            <v>0.99</v>
          </cell>
          <cell r="Y32">
            <v>0</v>
          </cell>
          <cell r="Z32">
            <v>0</v>
          </cell>
          <cell r="AA32">
            <v>0</v>
          </cell>
          <cell r="AB32">
            <v>0</v>
          </cell>
          <cell r="AC32">
            <v>0</v>
          </cell>
        </row>
        <row r="33">
          <cell r="A33">
            <v>29</v>
          </cell>
          <cell r="B33" t="str">
            <v>SACHDEVA ISPAT PVT LTD</v>
          </cell>
          <cell r="C33" t="str">
            <v>C12823</v>
          </cell>
          <cell r="D33" t="str">
            <v>ODISHA</v>
          </cell>
          <cell r="E33"/>
          <cell r="F33" t="str">
            <v>Central</v>
          </cell>
          <cell r="G33" t="str">
            <v>Yes</v>
          </cell>
          <cell r="H33">
            <v>2450</v>
          </cell>
          <cell r="I33">
            <v>1790.7500000000002</v>
          </cell>
          <cell r="J33">
            <v>0.73091836734693882</v>
          </cell>
          <cell r="K33">
            <v>3000</v>
          </cell>
          <cell r="L33">
            <v>5450</v>
          </cell>
          <cell r="M33">
            <v>5000</v>
          </cell>
          <cell r="N33">
            <v>178.76499999999999</v>
          </cell>
          <cell r="O33">
            <v>293.83999999999997</v>
          </cell>
          <cell r="P33">
            <v>257.995</v>
          </cell>
          <cell r="Q33">
            <v>160.66999999999999</v>
          </cell>
          <cell r="R33">
            <v>2682.0200000000004</v>
          </cell>
          <cell r="S33">
            <v>600</v>
          </cell>
          <cell r="T33">
            <v>750</v>
          </cell>
          <cell r="U33">
            <v>4032.02</v>
          </cell>
          <cell r="V33">
            <v>3517</v>
          </cell>
          <cell r="W33">
            <v>0.14643730452089848</v>
          </cell>
          <cell r="X33">
            <v>0.80640400000000012</v>
          </cell>
          <cell r="Y33">
            <v>225</v>
          </cell>
          <cell r="Z33">
            <v>180</v>
          </cell>
          <cell r="AA33">
            <v>725763.6</v>
          </cell>
          <cell r="AB33">
            <v>175</v>
          </cell>
          <cell r="AC33">
            <v>705603.5</v>
          </cell>
        </row>
        <row r="34">
          <cell r="A34">
            <v>30</v>
          </cell>
          <cell r="B34" t="str">
            <v>Niyati Udyog Private Limited</v>
          </cell>
          <cell r="C34" t="str">
            <v>C13293</v>
          </cell>
          <cell r="D34" t="str">
            <v>ODISHA</v>
          </cell>
          <cell r="E34"/>
          <cell r="F34" t="str">
            <v>Central</v>
          </cell>
          <cell r="G34" t="str">
            <v>Yes</v>
          </cell>
          <cell r="H34">
            <v>5800</v>
          </cell>
          <cell r="I34">
            <v>1322.9099999999999</v>
          </cell>
          <cell r="J34">
            <v>0.22808793103448274</v>
          </cell>
          <cell r="K34">
            <v>3000</v>
          </cell>
          <cell r="L34">
            <v>8800</v>
          </cell>
          <cell r="M34">
            <v>5000</v>
          </cell>
          <cell r="N34">
            <v>240.68000000000009</v>
          </cell>
          <cell r="O34">
            <v>147.11000000000001</v>
          </cell>
          <cell r="P34">
            <v>337.83</v>
          </cell>
          <cell r="Q34">
            <v>297.2</v>
          </cell>
          <cell r="R34">
            <v>2345.7299999999996</v>
          </cell>
          <cell r="S34">
            <v>600</v>
          </cell>
          <cell r="T34">
            <v>1100</v>
          </cell>
          <cell r="U34">
            <v>4045.73</v>
          </cell>
          <cell r="V34">
            <v>2106</v>
          </cell>
          <cell r="W34">
            <v>0.92104938271604941</v>
          </cell>
          <cell r="X34">
            <v>0.80914599999999992</v>
          </cell>
          <cell r="Y34">
            <v>225</v>
          </cell>
          <cell r="Z34">
            <v>180</v>
          </cell>
          <cell r="AA34">
            <v>728231.4</v>
          </cell>
          <cell r="AB34">
            <v>175</v>
          </cell>
          <cell r="AC34">
            <v>708002.75</v>
          </cell>
        </row>
        <row r="35">
          <cell r="A35">
            <v>31</v>
          </cell>
          <cell r="B35" t="str">
            <v>GOLDWIN ISPAT PRIVATE LIMITED</v>
          </cell>
          <cell r="C35" t="str">
            <v>001J1000009FjqalAC</v>
          </cell>
          <cell r="D35" t="str">
            <v>ODISHA</v>
          </cell>
          <cell r="E35"/>
          <cell r="F35" t="str">
            <v>Central</v>
          </cell>
          <cell r="G35" t="str">
            <v>Yes</v>
          </cell>
          <cell r="H35">
            <v>1550</v>
          </cell>
          <cell r="I35">
            <v>675.44500000000005</v>
          </cell>
          <cell r="J35">
            <v>0.43577096774193552</v>
          </cell>
          <cell r="K35">
            <v>1500</v>
          </cell>
          <cell r="L35">
            <v>3050</v>
          </cell>
          <cell r="M35">
            <v>3000</v>
          </cell>
          <cell r="N35">
            <v>73.760000000000005</v>
          </cell>
          <cell r="O35">
            <v>0</v>
          </cell>
          <cell r="P35">
            <v>0</v>
          </cell>
          <cell r="Q35">
            <v>41.46</v>
          </cell>
          <cell r="R35">
            <v>790.66500000000008</v>
          </cell>
          <cell r="S35">
            <v>100</v>
          </cell>
          <cell r="T35">
            <v>100</v>
          </cell>
          <cell r="U35">
            <v>990.66500000000008</v>
          </cell>
          <cell r="V35">
            <v>265</v>
          </cell>
          <cell r="W35">
            <v>2.7383584905660379</v>
          </cell>
          <cell r="X35">
            <v>0.33022166666666669</v>
          </cell>
          <cell r="Y35">
            <v>175</v>
          </cell>
          <cell r="Z35" t="str">
            <v/>
          </cell>
          <cell r="AA35">
            <v>0</v>
          </cell>
          <cell r="AB35">
            <v>0</v>
          </cell>
          <cell r="AC35">
            <v>0</v>
          </cell>
        </row>
        <row r="36">
          <cell r="A36">
            <v>32</v>
          </cell>
          <cell r="B36" t="str">
            <v>Global Steel</v>
          </cell>
          <cell r="C36" t="str">
            <v>C13471</v>
          </cell>
          <cell r="D36" t="str">
            <v>MADHYA PRADESH</v>
          </cell>
          <cell r="E36"/>
          <cell r="F36" t="str">
            <v>Central</v>
          </cell>
          <cell r="G36" t="str">
            <v>Yes</v>
          </cell>
          <cell r="H36">
            <v>4900</v>
          </cell>
          <cell r="I36">
            <v>1986.7550000000001</v>
          </cell>
          <cell r="J36">
            <v>0.40546020408163269</v>
          </cell>
          <cell r="K36">
            <v>3500</v>
          </cell>
          <cell r="L36">
            <v>8400</v>
          </cell>
          <cell r="M36">
            <v>6000</v>
          </cell>
          <cell r="N36">
            <v>118.515</v>
          </cell>
          <cell r="O36">
            <v>592.59500000000014</v>
          </cell>
          <cell r="P36">
            <v>681.43999999999994</v>
          </cell>
          <cell r="Q36">
            <v>502.18999999999988</v>
          </cell>
          <cell r="R36">
            <v>3881.4950000000003</v>
          </cell>
          <cell r="S36">
            <v>500</v>
          </cell>
          <cell r="T36">
            <v>600</v>
          </cell>
          <cell r="U36">
            <v>4981.4949999999999</v>
          </cell>
          <cell r="V36">
            <v>3495</v>
          </cell>
          <cell r="W36">
            <v>0.42532045779685262</v>
          </cell>
          <cell r="X36">
            <v>0.83024916666666682</v>
          </cell>
          <cell r="Y36">
            <v>275</v>
          </cell>
          <cell r="Z36">
            <v>220</v>
          </cell>
          <cell r="AA36">
            <v>1095928.8999999999</v>
          </cell>
          <cell r="AB36">
            <v>225</v>
          </cell>
          <cell r="AC36">
            <v>1120836.375</v>
          </cell>
        </row>
        <row r="37">
          <cell r="A37">
            <v>33</v>
          </cell>
          <cell r="B37" t="str">
            <v>R. K. ENTERPRISES</v>
          </cell>
          <cell r="C37" t="str">
            <v>001J1000005ZfroIAC</v>
          </cell>
          <cell r="D37" t="str">
            <v>MADHYA PRADESH</v>
          </cell>
          <cell r="E37"/>
          <cell r="F37" t="str">
            <v>Central</v>
          </cell>
          <cell r="G37" t="str">
            <v>Yes</v>
          </cell>
          <cell r="H37">
            <v>2650</v>
          </cell>
          <cell r="I37">
            <v>1319.77</v>
          </cell>
          <cell r="J37">
            <v>0.49802641509433959</v>
          </cell>
          <cell r="K37">
            <v>3500</v>
          </cell>
          <cell r="L37">
            <v>6150</v>
          </cell>
          <cell r="M37">
            <v>5000</v>
          </cell>
          <cell r="N37">
            <v>187.63000000000011</v>
          </cell>
          <cell r="O37">
            <v>376.00500000000011</v>
          </cell>
          <cell r="P37">
            <v>1136.115</v>
          </cell>
          <cell r="Q37">
            <v>992.59</v>
          </cell>
          <cell r="R37">
            <v>4012.1100000000006</v>
          </cell>
          <cell r="S37">
            <v>1000</v>
          </cell>
          <cell r="T37">
            <v>1000</v>
          </cell>
          <cell r="U37">
            <v>6012.1100000000006</v>
          </cell>
          <cell r="V37">
            <v>1271</v>
          </cell>
          <cell r="W37">
            <v>3.730220298977184</v>
          </cell>
          <cell r="X37">
            <v>1.2024220000000001</v>
          </cell>
          <cell r="Y37">
            <v>225</v>
          </cell>
          <cell r="Z37">
            <v>225</v>
          </cell>
          <cell r="AA37">
            <v>1352724.7500000002</v>
          </cell>
          <cell r="AB37">
            <v>275</v>
          </cell>
          <cell r="AC37">
            <v>1653330.2500000002</v>
          </cell>
        </row>
        <row r="38">
          <cell r="A38">
            <v>34</v>
          </cell>
          <cell r="B38" t="str">
            <v>SSTL (INDIA) PRIVATE LIMITED</v>
          </cell>
          <cell r="C38" t="str">
            <v>C13295</v>
          </cell>
          <cell r="D38" t="str">
            <v>MAHARASHTRA</v>
          </cell>
          <cell r="E38"/>
          <cell r="F38" t="str">
            <v>Central</v>
          </cell>
          <cell r="G38" t="str">
            <v>Yes</v>
          </cell>
          <cell r="H38">
            <v>2250</v>
          </cell>
          <cell r="I38">
            <v>1294.4000000000001</v>
          </cell>
          <cell r="J38">
            <v>0.57528888888888896</v>
          </cell>
          <cell r="K38">
            <v>2500</v>
          </cell>
          <cell r="L38">
            <v>4750</v>
          </cell>
          <cell r="M38">
            <v>4000</v>
          </cell>
          <cell r="N38">
            <v>103.69</v>
          </cell>
          <cell r="O38">
            <v>121.235</v>
          </cell>
          <cell r="P38">
            <v>123.84</v>
          </cell>
          <cell r="Q38">
            <v>164.26</v>
          </cell>
          <cell r="R38">
            <v>1807.425</v>
          </cell>
          <cell r="S38">
            <v>200</v>
          </cell>
          <cell r="T38">
            <v>200</v>
          </cell>
          <cell r="U38">
            <v>2207.4250000000002</v>
          </cell>
          <cell r="V38">
            <v>2360</v>
          </cell>
          <cell r="W38">
            <v>-6.465042372881348E-2</v>
          </cell>
          <cell r="X38">
            <v>0.55185625000000005</v>
          </cell>
          <cell r="Y38">
            <v>175</v>
          </cell>
          <cell r="Z38" t="str">
            <v/>
          </cell>
          <cell r="AA38">
            <v>0</v>
          </cell>
          <cell r="AB38">
            <v>0</v>
          </cell>
          <cell r="AC38">
            <v>0</v>
          </cell>
        </row>
        <row r="39">
          <cell r="A39">
            <v>35</v>
          </cell>
          <cell r="B39" t="str">
            <v>Amco Associates</v>
          </cell>
          <cell r="C39" t="str">
            <v>001J100000JMbRWAI1</v>
          </cell>
          <cell r="D39" t="str">
            <v>JHARKHAND</v>
          </cell>
          <cell r="E39"/>
          <cell r="F39" t="str">
            <v>East</v>
          </cell>
          <cell r="G39" t="str">
            <v>Yes</v>
          </cell>
          <cell r="H39">
            <v>900</v>
          </cell>
          <cell r="I39">
            <v>175.62</v>
          </cell>
          <cell r="J39">
            <v>0.19513333333333333</v>
          </cell>
          <cell r="K39">
            <v>800</v>
          </cell>
          <cell r="L39">
            <v>1700</v>
          </cell>
          <cell r="M39">
            <v>1700</v>
          </cell>
          <cell r="N39">
            <v>0</v>
          </cell>
          <cell r="O39">
            <v>25.32</v>
          </cell>
          <cell r="P39">
            <v>0</v>
          </cell>
          <cell r="Q39">
            <v>0</v>
          </cell>
          <cell r="R39">
            <v>200.94</v>
          </cell>
          <cell r="S39"/>
          <cell r="T39"/>
          <cell r="U39">
            <v>200.94</v>
          </cell>
          <cell r="V39"/>
          <cell r="W39" t="str">
            <v/>
          </cell>
          <cell r="X39">
            <v>0.1182</v>
          </cell>
          <cell r="Y39">
            <v>0</v>
          </cell>
          <cell r="Z39" t="str">
            <v/>
          </cell>
          <cell r="AA39">
            <v>0</v>
          </cell>
          <cell r="AB39">
            <v>0</v>
          </cell>
          <cell r="AC39">
            <v>0</v>
          </cell>
        </row>
        <row r="40">
          <cell r="A40">
            <v>36</v>
          </cell>
          <cell r="B40" t="str">
            <v>M/s REAL DREAMS ENTERPRISES</v>
          </cell>
          <cell r="C40" t="str">
            <v>001J100000PHe79IAD</v>
          </cell>
          <cell r="D40" t="str">
            <v>JHARKHAND</v>
          </cell>
          <cell r="E40"/>
          <cell r="F40" t="str">
            <v>East</v>
          </cell>
          <cell r="G40" t="str">
            <v>No</v>
          </cell>
          <cell r="H40">
            <v>3450</v>
          </cell>
          <cell r="I40">
            <v>632.25499999999988</v>
          </cell>
          <cell r="J40">
            <v>0.18326231884057967</v>
          </cell>
          <cell r="K40">
            <v>1500</v>
          </cell>
          <cell r="L40">
            <v>4950</v>
          </cell>
          <cell r="M40">
            <v>2400</v>
          </cell>
          <cell r="N40">
            <v>29.94</v>
          </cell>
          <cell r="O40">
            <v>0</v>
          </cell>
          <cell r="P40">
            <v>129.03</v>
          </cell>
          <cell r="Q40">
            <v>61.9</v>
          </cell>
          <cell r="R40">
            <v>853.12499999999989</v>
          </cell>
          <cell r="S40">
            <v>100</v>
          </cell>
          <cell r="T40">
            <v>100</v>
          </cell>
          <cell r="U40">
            <v>1053.125</v>
          </cell>
          <cell r="V40"/>
          <cell r="W40" t="str">
            <v/>
          </cell>
          <cell r="X40">
            <v>0.43880208333333331</v>
          </cell>
          <cell r="Y40">
            <v>0</v>
          </cell>
          <cell r="Z40">
            <v>0</v>
          </cell>
          <cell r="AA40">
            <v>0</v>
          </cell>
          <cell r="AB40">
            <v>0</v>
          </cell>
          <cell r="AC40">
            <v>0</v>
          </cell>
        </row>
        <row r="41">
          <cell r="A41">
            <v>37</v>
          </cell>
          <cell r="B41" t="str">
            <v>LALSAR STEEL</v>
          </cell>
          <cell r="C41" t="str">
            <v>001J100000ME8pzIAD</v>
          </cell>
          <cell r="D41" t="str">
            <v>JHARKHAND</v>
          </cell>
          <cell r="E41"/>
          <cell r="F41" t="str">
            <v>East</v>
          </cell>
          <cell r="G41" t="str">
            <v>No</v>
          </cell>
          <cell r="H41">
            <v>0</v>
          </cell>
          <cell r="I41">
            <v>29.82</v>
          </cell>
          <cell r="J41" t="str">
            <v/>
          </cell>
          <cell r="K41">
            <v>300</v>
          </cell>
          <cell r="L41">
            <v>300</v>
          </cell>
          <cell r="M41">
            <v>300</v>
          </cell>
          <cell r="N41">
            <v>30.03</v>
          </cell>
          <cell r="O41">
            <v>32.99</v>
          </cell>
          <cell r="P41">
            <v>0</v>
          </cell>
          <cell r="Q41">
            <v>0</v>
          </cell>
          <cell r="R41">
            <v>92.84</v>
          </cell>
          <cell r="S41">
            <v>100</v>
          </cell>
          <cell r="T41">
            <v>100</v>
          </cell>
          <cell r="U41">
            <v>292.84000000000003</v>
          </cell>
          <cell r="V41"/>
          <cell r="W41" t="str">
            <v/>
          </cell>
          <cell r="X41">
            <v>0.97613333333333341</v>
          </cell>
          <cell r="Y41">
            <v>0</v>
          </cell>
          <cell r="Z41">
            <v>0</v>
          </cell>
          <cell r="AA41">
            <v>0</v>
          </cell>
          <cell r="AB41">
            <v>0</v>
          </cell>
          <cell r="AC41">
            <v>0</v>
          </cell>
        </row>
        <row r="42">
          <cell r="A42">
            <v>38</v>
          </cell>
          <cell r="B42" t="str">
            <v>TIRUPATI SALES</v>
          </cell>
          <cell r="C42" t="str">
            <v>001J100000HllhOIAT</v>
          </cell>
          <cell r="D42" t="str">
            <v>JHARKHAND</v>
          </cell>
          <cell r="E42"/>
          <cell r="F42" t="str">
            <v>East</v>
          </cell>
          <cell r="G42" t="str">
            <v>No</v>
          </cell>
          <cell r="H42">
            <v>0</v>
          </cell>
          <cell r="I42">
            <v>141.6</v>
          </cell>
          <cell r="J42" t="str">
            <v/>
          </cell>
          <cell r="K42">
            <v>200</v>
          </cell>
          <cell r="L42">
            <v>200</v>
          </cell>
          <cell r="M42">
            <v>200</v>
          </cell>
          <cell r="N42">
            <v>30.13</v>
          </cell>
          <cell r="O42">
            <v>0</v>
          </cell>
          <cell r="P42">
            <v>55.2</v>
          </cell>
          <cell r="Q42">
            <v>29.92</v>
          </cell>
          <cell r="R42">
            <v>256.85000000000002</v>
          </cell>
          <cell r="S42">
            <v>50</v>
          </cell>
          <cell r="T42">
            <v>50</v>
          </cell>
          <cell r="U42">
            <v>356.85</v>
          </cell>
          <cell r="V42"/>
          <cell r="W42" t="str">
            <v/>
          </cell>
          <cell r="X42">
            <v>1.7842500000000001</v>
          </cell>
          <cell r="Y42">
            <v>0</v>
          </cell>
          <cell r="Z42">
            <v>0</v>
          </cell>
          <cell r="AA42">
            <v>0</v>
          </cell>
          <cell r="AB42">
            <v>0</v>
          </cell>
          <cell r="AC42">
            <v>0</v>
          </cell>
        </row>
        <row r="43">
          <cell r="A43">
            <v>39</v>
          </cell>
          <cell r="B43" t="str">
            <v>CHANDRA TRADERS</v>
          </cell>
          <cell r="C43" t="str">
            <v>001J100000RyPTBIA3</v>
          </cell>
          <cell r="D43" t="str">
            <v>WEST BENGAL</v>
          </cell>
          <cell r="E43"/>
          <cell r="F43" t="str">
            <v>East</v>
          </cell>
          <cell r="G43" t="str">
            <v>No</v>
          </cell>
          <cell r="H43">
            <v>1450</v>
          </cell>
          <cell r="I43">
            <v>293.55</v>
          </cell>
          <cell r="J43">
            <v>0.20244827586206898</v>
          </cell>
          <cell r="K43">
            <v>1500</v>
          </cell>
          <cell r="L43">
            <v>2950</v>
          </cell>
          <cell r="M43">
            <v>2400</v>
          </cell>
          <cell r="N43">
            <v>9.9600000000000009</v>
          </cell>
          <cell r="O43">
            <v>120.39</v>
          </cell>
          <cell r="P43">
            <v>136.58000000000001</v>
          </cell>
          <cell r="Q43">
            <v>54.06</v>
          </cell>
          <cell r="R43">
            <v>614.54</v>
          </cell>
          <cell r="S43">
            <v>100</v>
          </cell>
          <cell r="T43">
            <v>200</v>
          </cell>
          <cell r="U43">
            <v>914.54</v>
          </cell>
          <cell r="V43"/>
          <cell r="W43" t="str">
            <v/>
          </cell>
          <cell r="X43">
            <v>0.38105833333333333</v>
          </cell>
          <cell r="Y43">
            <v>0</v>
          </cell>
          <cell r="Z43">
            <v>0</v>
          </cell>
          <cell r="AA43">
            <v>0</v>
          </cell>
          <cell r="AB43">
            <v>0</v>
          </cell>
          <cell r="AC43">
            <v>0</v>
          </cell>
        </row>
        <row r="44">
          <cell r="A44">
            <v>40</v>
          </cell>
          <cell r="B44" t="str">
            <v>NERIUM MULTICOM LLP</v>
          </cell>
          <cell r="C44" t="str">
            <v>001J100000RytAcIAJ</v>
          </cell>
          <cell r="D44" t="str">
            <v>WEST BENGAL</v>
          </cell>
          <cell r="E44"/>
          <cell r="F44" t="str">
            <v>East</v>
          </cell>
          <cell r="G44" t="str">
            <v>No</v>
          </cell>
          <cell r="H44">
            <v>3850</v>
          </cell>
          <cell r="I44">
            <v>753.71</v>
          </cell>
          <cell r="J44">
            <v>0.19576883116883118</v>
          </cell>
          <cell r="K44">
            <v>3000</v>
          </cell>
          <cell r="L44">
            <v>6850</v>
          </cell>
          <cell r="M44">
            <v>3000</v>
          </cell>
          <cell r="N44">
            <v>0</v>
          </cell>
          <cell r="O44">
            <v>0</v>
          </cell>
          <cell r="P44">
            <v>30.44</v>
          </cell>
          <cell r="Q44">
            <v>62.219999999999978</v>
          </cell>
          <cell r="R44">
            <v>846.37000000000012</v>
          </cell>
          <cell r="S44">
            <v>100</v>
          </cell>
          <cell r="T44">
            <v>100</v>
          </cell>
          <cell r="U44">
            <v>1046.3699999999999</v>
          </cell>
          <cell r="V44"/>
          <cell r="W44" t="str">
            <v/>
          </cell>
          <cell r="X44">
            <v>0.34879000000000004</v>
          </cell>
          <cell r="Y44">
            <v>0</v>
          </cell>
          <cell r="Z44">
            <v>0</v>
          </cell>
          <cell r="AA44">
            <v>0</v>
          </cell>
          <cell r="AB44">
            <v>0</v>
          </cell>
          <cell r="AC44">
            <v>0</v>
          </cell>
        </row>
        <row r="45">
          <cell r="A45">
            <v>41</v>
          </cell>
          <cell r="B45" t="str">
            <v>MAHESHWARI SALES AGENCY</v>
          </cell>
          <cell r="C45" t="str">
            <v>001J100000RydN2IAJ</v>
          </cell>
          <cell r="D45" t="str">
            <v>WEST BENGAL</v>
          </cell>
          <cell r="E45"/>
          <cell r="F45" t="str">
            <v>East</v>
          </cell>
          <cell r="G45" t="str">
            <v>No</v>
          </cell>
          <cell r="H45">
            <v>0</v>
          </cell>
          <cell r="I45">
            <v>0</v>
          </cell>
          <cell r="J45" t="str">
            <v/>
          </cell>
          <cell r="K45">
            <v>500</v>
          </cell>
          <cell r="L45">
            <v>500</v>
          </cell>
          <cell r="M45">
            <v>500</v>
          </cell>
          <cell r="N45">
            <v>0</v>
          </cell>
          <cell r="O45">
            <v>119.82</v>
          </cell>
          <cell r="P45">
            <v>160</v>
          </cell>
          <cell r="Q45">
            <v>74.8</v>
          </cell>
          <cell r="R45">
            <v>354.62</v>
          </cell>
          <cell r="S45">
            <v>100</v>
          </cell>
          <cell r="T45">
            <v>150</v>
          </cell>
          <cell r="U45">
            <v>604.62</v>
          </cell>
          <cell r="V45"/>
          <cell r="W45" t="str">
            <v/>
          </cell>
          <cell r="X45">
            <v>1.2092400000000001</v>
          </cell>
          <cell r="Y45">
            <v>0</v>
          </cell>
          <cell r="Z45">
            <v>0</v>
          </cell>
          <cell r="AA45">
            <v>0</v>
          </cell>
          <cell r="AB45">
            <v>0</v>
          </cell>
          <cell r="AC45">
            <v>0</v>
          </cell>
        </row>
        <row r="46">
          <cell r="A46">
            <v>42</v>
          </cell>
          <cell r="B46" t="str">
            <v>SILIGURI BUILDERS STORES</v>
          </cell>
          <cell r="C46" t="str">
            <v>001J100000RytAdIAJ</v>
          </cell>
          <cell r="D46" t="str">
            <v>WEST BENGAL</v>
          </cell>
          <cell r="E46"/>
          <cell r="F46" t="str">
            <v>East</v>
          </cell>
          <cell r="G46" t="str">
            <v>No</v>
          </cell>
          <cell r="H46">
            <v>0</v>
          </cell>
          <cell r="I46">
            <v>159.89999999999998</v>
          </cell>
          <cell r="J46" t="str">
            <v/>
          </cell>
          <cell r="K46">
            <v>250</v>
          </cell>
          <cell r="L46">
            <v>250</v>
          </cell>
          <cell r="M46">
            <v>250</v>
          </cell>
          <cell r="N46">
            <v>0</v>
          </cell>
          <cell r="O46">
            <v>93.79</v>
          </cell>
          <cell r="P46">
            <v>25.12</v>
          </cell>
          <cell r="Q46">
            <v>119.96</v>
          </cell>
          <cell r="R46">
            <v>398.77</v>
          </cell>
          <cell r="S46">
            <v>100</v>
          </cell>
          <cell r="T46">
            <v>100</v>
          </cell>
          <cell r="U46">
            <v>598.77</v>
          </cell>
          <cell r="V46"/>
          <cell r="W46" t="str">
            <v/>
          </cell>
          <cell r="X46">
            <v>2.3950800000000001</v>
          </cell>
          <cell r="Y46">
            <v>0</v>
          </cell>
          <cell r="Z46">
            <v>0</v>
          </cell>
          <cell r="AA46">
            <v>0</v>
          </cell>
          <cell r="AB46">
            <v>0</v>
          </cell>
          <cell r="AC46">
            <v>0</v>
          </cell>
        </row>
        <row r="47">
          <cell r="A47">
            <v>43</v>
          </cell>
          <cell r="B47" t="str">
            <v>KEDIA PIPES PRIVATE LMITED</v>
          </cell>
          <cell r="C47" t="str">
            <v>001J100000S140JIAR</v>
          </cell>
          <cell r="D47" t="str">
            <v>WEST BENGAL</v>
          </cell>
          <cell r="E47"/>
          <cell r="F47" t="str">
            <v>East</v>
          </cell>
          <cell r="G47" t="str">
            <v>No</v>
          </cell>
          <cell r="H47">
            <v>1000</v>
          </cell>
          <cell r="I47">
            <v>180.31</v>
          </cell>
          <cell r="J47">
            <v>0.18031</v>
          </cell>
          <cell r="K47">
            <v>1000</v>
          </cell>
          <cell r="L47">
            <v>2000</v>
          </cell>
          <cell r="M47">
            <v>2400</v>
          </cell>
          <cell r="N47">
            <v>0</v>
          </cell>
          <cell r="O47">
            <v>68.22</v>
          </cell>
          <cell r="P47">
            <v>125.06</v>
          </cell>
          <cell r="Q47">
            <v>25.12</v>
          </cell>
          <cell r="R47">
            <v>398.71000000000004</v>
          </cell>
          <cell r="S47">
            <v>150</v>
          </cell>
          <cell r="T47">
            <v>150</v>
          </cell>
          <cell r="U47">
            <v>698.71</v>
          </cell>
          <cell r="V47"/>
          <cell r="W47" t="str">
            <v/>
          </cell>
          <cell r="X47">
            <v>0.29112916666666666</v>
          </cell>
          <cell r="Y47">
            <v>0</v>
          </cell>
          <cell r="Z47">
            <v>0</v>
          </cell>
          <cell r="AA47">
            <v>0</v>
          </cell>
          <cell r="AB47">
            <v>0</v>
          </cell>
          <cell r="AC47">
            <v>0</v>
          </cell>
        </row>
        <row r="48">
          <cell r="A48">
            <v>44</v>
          </cell>
          <cell r="B48" t="str">
            <v>JAI MATA DI STEELS</v>
          </cell>
          <cell r="C48" t="str">
            <v>001J100000RydNHIA2</v>
          </cell>
          <cell r="D48" t="str">
            <v>WEST BENGAL</v>
          </cell>
          <cell r="E48"/>
          <cell r="F48" t="str">
            <v>East</v>
          </cell>
          <cell r="G48" t="str">
            <v>No</v>
          </cell>
          <cell r="H48">
            <v>0</v>
          </cell>
          <cell r="I48">
            <v>73.699999999999974</v>
          </cell>
          <cell r="J48" t="str">
            <v/>
          </cell>
          <cell r="K48">
            <v>250</v>
          </cell>
          <cell r="L48">
            <v>250</v>
          </cell>
          <cell r="M48">
            <v>400</v>
          </cell>
          <cell r="N48">
            <v>25.184999999999999</v>
          </cell>
          <cell r="O48">
            <v>89.939999999999984</v>
          </cell>
          <cell r="P48">
            <v>23.94</v>
          </cell>
          <cell r="Q48">
            <v>54.92</v>
          </cell>
          <cell r="R48">
            <v>267.68499999999995</v>
          </cell>
          <cell r="S48">
            <v>100</v>
          </cell>
          <cell r="T48">
            <v>100</v>
          </cell>
          <cell r="U48">
            <v>467.685</v>
          </cell>
          <cell r="V48"/>
          <cell r="W48" t="str">
            <v/>
          </cell>
          <cell r="X48">
            <v>1.1692124999999998</v>
          </cell>
          <cell r="Y48">
            <v>0</v>
          </cell>
          <cell r="Z48">
            <v>0</v>
          </cell>
          <cell r="AA48">
            <v>0</v>
          </cell>
          <cell r="AB48">
            <v>0</v>
          </cell>
          <cell r="AC48">
            <v>0</v>
          </cell>
        </row>
        <row r="49">
          <cell r="A49">
            <v>45</v>
          </cell>
          <cell r="B49" t="str">
            <v>MEWARAM MADHUSUDAN PRASAD &amp; SONS</v>
          </cell>
          <cell r="C49" t="str">
            <v>001J100000S01ukIAB</v>
          </cell>
          <cell r="D49" t="str">
            <v>BIHAR</v>
          </cell>
          <cell r="E49"/>
          <cell r="F49" t="str">
            <v>East</v>
          </cell>
          <cell r="G49" t="str">
            <v>No</v>
          </cell>
          <cell r="H49">
            <v>3050</v>
          </cell>
          <cell r="I49">
            <v>348.66500000000002</v>
          </cell>
          <cell r="J49">
            <v>0.11431639344262295</v>
          </cell>
          <cell r="K49">
            <v>2000</v>
          </cell>
          <cell r="L49">
            <v>5050</v>
          </cell>
          <cell r="M49">
            <v>2400</v>
          </cell>
          <cell r="N49">
            <v>30.03</v>
          </cell>
          <cell r="O49">
            <v>0</v>
          </cell>
          <cell r="P49">
            <v>32.24</v>
          </cell>
          <cell r="Q49">
            <v>0</v>
          </cell>
          <cell r="R49">
            <v>410.93500000000006</v>
          </cell>
          <cell r="S49">
            <v>0</v>
          </cell>
          <cell r="T49">
            <v>0</v>
          </cell>
          <cell r="U49">
            <v>410.935</v>
          </cell>
          <cell r="V49"/>
          <cell r="W49" t="str">
            <v/>
          </cell>
          <cell r="X49">
            <v>0.1712229166666667</v>
          </cell>
          <cell r="Y49">
            <v>0</v>
          </cell>
          <cell r="Z49">
            <v>0</v>
          </cell>
          <cell r="AA49">
            <v>0</v>
          </cell>
          <cell r="AB49">
            <v>0</v>
          </cell>
          <cell r="AC49">
            <v>0</v>
          </cell>
        </row>
        <row r="50">
          <cell r="A50">
            <v>46</v>
          </cell>
          <cell r="B50" t="str">
            <v>KHARAKIA METALS PRIVATE LIMITED</v>
          </cell>
          <cell r="C50" t="str">
            <v>001J100000RzKN9IAN</v>
          </cell>
          <cell r="D50" t="str">
            <v>BIHAR</v>
          </cell>
          <cell r="E50"/>
          <cell r="F50" t="str">
            <v>East</v>
          </cell>
          <cell r="G50" t="str">
            <v>No</v>
          </cell>
          <cell r="H50">
            <v>1400</v>
          </cell>
          <cell r="I50">
            <v>449.88</v>
          </cell>
          <cell r="J50">
            <v>0.32134285714285715</v>
          </cell>
          <cell r="K50">
            <v>2000</v>
          </cell>
          <cell r="L50">
            <v>3400</v>
          </cell>
          <cell r="M50">
            <v>2400</v>
          </cell>
          <cell r="N50">
            <v>30.05</v>
          </cell>
          <cell r="O50">
            <v>120.4</v>
          </cell>
          <cell r="P50">
            <v>120.16</v>
          </cell>
          <cell r="Q50">
            <v>302.17</v>
          </cell>
          <cell r="R50">
            <v>1022.6600000000001</v>
          </cell>
          <cell r="S50">
            <v>300</v>
          </cell>
          <cell r="T50">
            <v>400</v>
          </cell>
          <cell r="U50">
            <v>1722.6599999999999</v>
          </cell>
          <cell r="V50"/>
          <cell r="W50" t="str">
            <v/>
          </cell>
          <cell r="X50">
            <v>0.71777500000000005</v>
          </cell>
          <cell r="Y50">
            <v>0</v>
          </cell>
          <cell r="Z50">
            <v>0</v>
          </cell>
          <cell r="AA50">
            <v>0</v>
          </cell>
          <cell r="AB50">
            <v>0</v>
          </cell>
          <cell r="AC50">
            <v>0</v>
          </cell>
        </row>
        <row r="51">
          <cell r="A51">
            <v>47</v>
          </cell>
          <cell r="B51" t="str">
            <v>SUBH NEXTGEN PRIVATE LIMITED</v>
          </cell>
          <cell r="C51">
            <v>0</v>
          </cell>
          <cell r="D51" t="str">
            <v>BIHAR</v>
          </cell>
          <cell r="E51"/>
          <cell r="F51" t="str">
            <v>East</v>
          </cell>
          <cell r="G51" t="str">
            <v>No</v>
          </cell>
          <cell r="H51">
            <v>550</v>
          </cell>
          <cell r="I51">
            <v>105.30000000000001</v>
          </cell>
          <cell r="J51">
            <v>0.19145454545454549</v>
          </cell>
          <cell r="K51">
            <v>1000</v>
          </cell>
          <cell r="L51">
            <v>1550</v>
          </cell>
          <cell r="M51">
            <v>2400</v>
          </cell>
          <cell r="N51">
            <v>0</v>
          </cell>
          <cell r="O51">
            <v>30</v>
          </cell>
          <cell r="P51">
            <v>92.67</v>
          </cell>
          <cell r="Q51">
            <v>58.139999999999979</v>
          </cell>
          <cell r="R51">
            <v>286.11</v>
          </cell>
          <cell r="S51">
            <v>100</v>
          </cell>
          <cell r="T51">
            <v>100</v>
          </cell>
          <cell r="U51">
            <v>486.11</v>
          </cell>
          <cell r="V51"/>
          <cell r="W51" t="str">
            <v/>
          </cell>
          <cell r="X51">
            <v>0.20254583333333334</v>
          </cell>
          <cell r="Y51">
            <v>0</v>
          </cell>
          <cell r="Z51">
            <v>0</v>
          </cell>
          <cell r="AA51">
            <v>0</v>
          </cell>
          <cell r="AB51">
            <v>0</v>
          </cell>
          <cell r="AC51">
            <v>0</v>
          </cell>
        </row>
        <row r="52">
          <cell r="A52">
            <v>48</v>
          </cell>
          <cell r="B52" t="str">
            <v>SHALIKA ENTERPRISES PRIVATE LIMITED</v>
          </cell>
          <cell r="C52"/>
          <cell r="D52" t="str">
            <v>MADHYA PRADESH</v>
          </cell>
          <cell r="E52"/>
          <cell r="F52" t="str">
            <v>North</v>
          </cell>
          <cell r="G52" t="str">
            <v>No</v>
          </cell>
          <cell r="H52">
            <v>0</v>
          </cell>
          <cell r="I52">
            <v>0</v>
          </cell>
          <cell r="J52" t="str">
            <v/>
          </cell>
          <cell r="K52">
            <v>1200</v>
          </cell>
          <cell r="L52">
            <v>1200</v>
          </cell>
          <cell r="M52">
            <v>1200</v>
          </cell>
          <cell r="N52">
            <v>0</v>
          </cell>
          <cell r="O52">
            <v>263</v>
          </cell>
          <cell r="P52">
            <v>230.14</v>
          </cell>
          <cell r="Q52">
            <v>238.19</v>
          </cell>
          <cell r="R52">
            <v>731.32999999999993</v>
          </cell>
          <cell r="S52">
            <v>300</v>
          </cell>
          <cell r="T52">
            <v>400</v>
          </cell>
          <cell r="U52">
            <v>1431.33</v>
          </cell>
          <cell r="V52"/>
          <cell r="W52" t="str">
            <v/>
          </cell>
          <cell r="X52">
            <v>1.1927749999999999</v>
          </cell>
          <cell r="Y52">
            <v>175</v>
          </cell>
          <cell r="Z52">
            <v>175</v>
          </cell>
          <cell r="AA52">
            <v>250482.75</v>
          </cell>
          <cell r="AB52">
            <v>175</v>
          </cell>
          <cell r="AC52">
            <v>250482.75</v>
          </cell>
        </row>
        <row r="53">
          <cell r="A53">
            <v>49</v>
          </cell>
          <cell r="B53" t="str">
            <v>KASHMIR IRON TRADER</v>
          </cell>
          <cell r="C53"/>
          <cell r="D53" t="str">
            <v>JAMMU AND KASHMIR</v>
          </cell>
          <cell r="E53"/>
          <cell r="F53" t="str">
            <v>North</v>
          </cell>
          <cell r="G53" t="str">
            <v>No</v>
          </cell>
          <cell r="H53"/>
          <cell r="I53"/>
          <cell r="J53"/>
          <cell r="K53"/>
          <cell r="L53">
            <v>0</v>
          </cell>
          <cell r="M53">
            <v>200</v>
          </cell>
          <cell r="N53"/>
          <cell r="O53">
            <v>36</v>
          </cell>
          <cell r="P53">
            <v>50.03</v>
          </cell>
          <cell r="Q53">
            <v>0</v>
          </cell>
          <cell r="R53">
            <v>86.03</v>
          </cell>
          <cell r="S53"/>
          <cell r="T53"/>
          <cell r="U53">
            <v>86.03</v>
          </cell>
          <cell r="V53"/>
          <cell r="W53" t="str">
            <v/>
          </cell>
          <cell r="X53">
            <v>0.43015000000000003</v>
          </cell>
          <cell r="Y53">
            <v>0</v>
          </cell>
          <cell r="Z53">
            <v>0</v>
          </cell>
          <cell r="AA53">
            <v>0</v>
          </cell>
          <cell r="AB53">
            <v>0</v>
          </cell>
          <cell r="AC53">
            <v>0</v>
          </cell>
        </row>
      </sheetData>
      <sheetData sheetId="15">
        <row r="2">
          <cell r="M2" t="str">
            <v>Actual</v>
          </cell>
          <cell r="N2" t="str">
            <v>Actual</v>
          </cell>
          <cell r="O2" t="str">
            <v>Actual</v>
          </cell>
          <cell r="P2" t="str">
            <v>Actual</v>
          </cell>
          <cell r="Q2" t="str">
            <v>Proposed</v>
          </cell>
          <cell r="R2" t="str">
            <v>Proposed</v>
          </cell>
          <cell r="W2">
            <v>283.39048417818339</v>
          </cell>
          <cell r="Z2" t="str">
            <v>Actual</v>
          </cell>
          <cell r="AA2" t="str">
            <v>Proposed</v>
          </cell>
          <cell r="AB2" t="str">
            <v>Proposed</v>
          </cell>
          <cell r="AC2" t="str">
            <v>Proposed</v>
          </cell>
          <cell r="AD2" t="str">
            <v>Proposed</v>
          </cell>
          <cell r="AE2" t="str">
            <v>Proposed</v>
          </cell>
          <cell r="AF2" t="str">
            <v>Proposed</v>
          </cell>
          <cell r="AG2" t="str">
            <v>Proposed</v>
          </cell>
        </row>
        <row r="3">
          <cell r="G3">
            <v>111816</v>
          </cell>
          <cell r="H3">
            <v>73237.845000000001</v>
          </cell>
          <cell r="I3">
            <v>0.65498537776346855</v>
          </cell>
          <cell r="J3">
            <v>131110</v>
          </cell>
          <cell r="K3">
            <v>242926</v>
          </cell>
          <cell r="L3">
            <v>217935</v>
          </cell>
          <cell r="M3">
            <v>7912.5409999999993</v>
          </cell>
          <cell r="N3">
            <v>13424.419000000002</v>
          </cell>
          <cell r="O3">
            <v>17297.660000000003</v>
          </cell>
          <cell r="P3">
            <v>15838.744999999997</v>
          </cell>
          <cell r="Q3">
            <v>28768.862099999998</v>
          </cell>
          <cell r="R3">
            <v>31558.341250000001</v>
          </cell>
          <cell r="S3">
            <v>187952.3833499999</v>
          </cell>
          <cell r="T3"/>
          <cell r="U3">
            <v>127711.20999999998</v>
          </cell>
          <cell r="V3"/>
          <cell r="W3">
            <v>53263916.920000002</v>
          </cell>
          <cell r="X3">
            <v>283.39048417818339</v>
          </cell>
          <cell r="Z3">
            <v>16261.729999999996</v>
          </cell>
          <cell r="AA3">
            <v>0</v>
          </cell>
          <cell r="AB3">
            <v>13006.049000000003</v>
          </cell>
          <cell r="AC3">
            <v>2256</v>
          </cell>
          <cell r="AD3">
            <v>3836</v>
          </cell>
          <cell r="AE3">
            <v>3556</v>
          </cell>
          <cell r="AF3">
            <v>4602</v>
          </cell>
          <cell r="AG3">
            <v>4600</v>
          </cell>
          <cell r="AH3">
            <v>48117.778999999995</v>
          </cell>
          <cell r="AI3">
            <v>236070.16235000003</v>
          </cell>
          <cell r="AL3">
            <v>7838.2259999999997</v>
          </cell>
          <cell r="AM3">
            <v>15915.018750000001</v>
          </cell>
          <cell r="AN3">
            <v>20871.672049999997</v>
          </cell>
          <cell r="AO3">
            <v>26409.806550000005</v>
          </cell>
          <cell r="AP3">
            <v>28768.862099999998</v>
          </cell>
          <cell r="AQ3">
            <v>31558.341250000001</v>
          </cell>
        </row>
        <row r="4">
          <cell r="A4" t="str">
            <v>Sr. No.</v>
          </cell>
          <cell r="B4" t="str">
            <v>Distributor Name</v>
          </cell>
          <cell r="C4" t="str">
            <v>Distributor Code</v>
          </cell>
          <cell r="D4" t="str">
            <v>State</v>
          </cell>
          <cell r="E4" t="str">
            <v>Zone</v>
          </cell>
          <cell r="F4" t="str">
            <v>MoU signed (Yes/No)</v>
          </cell>
          <cell r="G4" t="str">
            <v>FY 26 H1 Original MoU Target</v>
          </cell>
          <cell r="H4" t="str">
            <v>FY 26 H1 Original MoU Actual</v>
          </cell>
          <cell r="I4" t="str">
            <v>H1 Compliance</v>
          </cell>
          <cell r="J4" t="str">
            <v>H2 Proposed MoU volume</v>
          </cell>
          <cell r="K4" t="str">
            <v>Total MoU volume</v>
          </cell>
          <cell r="L4" t="str">
            <v>FY 26 MoU</v>
          </cell>
          <cell r="M4">
            <v>45931</v>
          </cell>
          <cell r="N4">
            <v>45962</v>
          </cell>
          <cell r="O4">
            <v>45992</v>
          </cell>
          <cell r="P4">
            <v>46023</v>
          </cell>
          <cell r="Q4">
            <v>46054</v>
          </cell>
          <cell r="R4">
            <v>46082</v>
          </cell>
          <cell r="S4" t="str">
            <v>Est. FY 26 vol.</v>
          </cell>
          <cell r="T4" t="str">
            <v>% achieved till date</v>
          </cell>
          <cell r="U4" t="str">
            <v>Vol (till date)</v>
          </cell>
          <cell r="V4" t="str">
            <v>Applicable incentive slab (Rs./MT)</v>
          </cell>
          <cell r="W4" t="str">
            <v>Total Incentive payout (Rs.)</v>
          </cell>
          <cell r="X4" t="str">
            <v>Per MT payout</v>
          </cell>
          <cell r="Y4" t="str">
            <v>Remarks</v>
          </cell>
          <cell r="Z4" t="str">
            <v>FY 26 H1 project sales</v>
          </cell>
          <cell r="AA4" t="str">
            <v>FY 26 H2 project sales</v>
          </cell>
          <cell r="AB4">
            <v>45931</v>
          </cell>
          <cell r="AC4">
            <v>45962</v>
          </cell>
          <cell r="AD4">
            <v>45992</v>
          </cell>
          <cell r="AE4">
            <v>46023</v>
          </cell>
          <cell r="AF4">
            <v>46054</v>
          </cell>
          <cell r="AG4">
            <v>46082</v>
          </cell>
          <cell r="AH4" t="str">
            <v>Est. FY 26 project volume</v>
          </cell>
          <cell r="AI4" t="str">
            <v>FY 26 vol. [Retail + Project]</v>
          </cell>
          <cell r="AJ4" t="str">
            <v>Gap</v>
          </cell>
          <cell r="AL4">
            <v>45931</v>
          </cell>
          <cell r="AM4">
            <v>45962</v>
          </cell>
          <cell r="AN4">
            <v>45992</v>
          </cell>
          <cell r="AO4">
            <v>46023</v>
          </cell>
          <cell r="AP4">
            <v>46054</v>
          </cell>
          <cell r="AQ4">
            <v>46082</v>
          </cell>
          <cell r="AS4">
            <v>46023</v>
          </cell>
          <cell r="AT4">
            <v>46054</v>
          </cell>
          <cell r="AU4">
            <v>46082</v>
          </cell>
          <cell r="BD4" t="str">
            <v>Particulars</v>
          </cell>
          <cell r="BE4" t="str">
            <v>Vol. at risk</v>
          </cell>
        </row>
        <row r="5">
          <cell r="A5">
            <v>1</v>
          </cell>
          <cell r="B5" t="str">
            <v>DINESH STEEL PRIVATE LIMITED</v>
          </cell>
          <cell r="C5" t="str">
            <v>C12820</v>
          </cell>
          <cell r="D5" t="str">
            <v>UTTAR PRADESH</v>
          </cell>
          <cell r="E5" t="str">
            <v>North</v>
          </cell>
          <cell r="F5" t="str">
            <v>Yes</v>
          </cell>
          <cell r="G5">
            <v>5200</v>
          </cell>
          <cell r="H5">
            <v>2801.7950000000005</v>
          </cell>
          <cell r="I5">
            <v>0.53880673076923091</v>
          </cell>
          <cell r="J5">
            <v>6200</v>
          </cell>
          <cell r="K5">
            <v>11400</v>
          </cell>
          <cell r="L5">
            <v>11400</v>
          </cell>
          <cell r="M5">
            <v>341.58999999999992</v>
          </cell>
          <cell r="N5">
            <v>501.90000000000009</v>
          </cell>
          <cell r="O5">
            <v>728.05999999999972</v>
          </cell>
          <cell r="P5">
            <v>768.91</v>
          </cell>
          <cell r="Q5">
            <v>1300</v>
          </cell>
          <cell r="R5">
            <v>1464.7025000000001</v>
          </cell>
          <cell r="S5">
            <v>7906.9575000000004</v>
          </cell>
          <cell r="T5">
            <v>0.38362675438596494</v>
          </cell>
          <cell r="U5">
            <v>5142.2550000000001</v>
          </cell>
          <cell r="V5">
            <v>275</v>
          </cell>
          <cell r="W5">
            <v>2174413.3125</v>
          </cell>
          <cell r="X5">
            <v>275</v>
          </cell>
          <cell r="Y5"/>
          <cell r="Z5">
            <v>673.95</v>
          </cell>
          <cell r="AA5"/>
          <cell r="AB5">
            <v>501.90000000000009</v>
          </cell>
          <cell r="AC5">
            <v>0</v>
          </cell>
          <cell r="AD5">
            <v>100</v>
          </cell>
          <cell r="AE5">
            <v>100</v>
          </cell>
          <cell r="AF5">
            <v>100</v>
          </cell>
          <cell r="AG5">
            <v>100</v>
          </cell>
          <cell r="AH5">
            <v>1575.8500000000001</v>
          </cell>
          <cell r="AI5">
            <v>9482.8075000000008</v>
          </cell>
          <cell r="AJ5">
            <v>6257.7449999999999</v>
          </cell>
          <cell r="AK5">
            <v>1564.43625</v>
          </cell>
          <cell r="AL5">
            <v>341.59</v>
          </cell>
          <cell r="AM5">
            <v>900</v>
          </cell>
          <cell r="AN5">
            <v>995.99770000000012</v>
          </cell>
          <cell r="AO5">
            <v>1300</v>
          </cell>
          <cell r="AP5">
            <v>1300</v>
          </cell>
          <cell r="AQ5">
            <v>1464.7025000000001</v>
          </cell>
          <cell r="AS5">
            <v>100</v>
          </cell>
          <cell r="AT5">
            <v>100</v>
          </cell>
          <cell r="AU5">
            <v>100</v>
          </cell>
          <cell r="AV5" t="str">
            <v>% achieved</v>
          </cell>
          <cell r="AW5" t="str">
            <v># distributors</v>
          </cell>
          <cell r="AX5" t="str">
            <v>MoU vol. target</v>
          </cell>
          <cell r="AY5" t="str">
            <v>Vol. achieved</v>
          </cell>
          <cell r="AZ5" t="str">
            <v>Vol. at risk</v>
          </cell>
          <cell r="BD5" t="str">
            <v>&gt; 60%</v>
          </cell>
          <cell r="BE5" t="str">
            <v>No risk</v>
          </cell>
        </row>
        <row r="6">
          <cell r="A6">
            <v>2</v>
          </cell>
          <cell r="B6" t="str">
            <v>GLOBAL IRONTRADING PVT. LTD.</v>
          </cell>
          <cell r="C6" t="str">
            <v>C12819</v>
          </cell>
          <cell r="D6" t="str">
            <v>UTTAR PRADESH</v>
          </cell>
          <cell r="E6" t="str">
            <v>North</v>
          </cell>
          <cell r="F6" t="str">
            <v>Yes</v>
          </cell>
          <cell r="G6">
            <v>1800</v>
          </cell>
          <cell r="H6">
            <v>1405.91</v>
          </cell>
          <cell r="I6">
            <v>0.78106111111111121</v>
          </cell>
          <cell r="J6">
            <v>2800</v>
          </cell>
          <cell r="K6">
            <v>4600</v>
          </cell>
          <cell r="L6">
            <v>4400</v>
          </cell>
          <cell r="M6">
            <v>117.85</v>
          </cell>
          <cell r="N6">
            <v>244.82</v>
          </cell>
          <cell r="O6">
            <v>24.96</v>
          </cell>
          <cell r="P6">
            <v>0</v>
          </cell>
          <cell r="Q6">
            <v>600</v>
          </cell>
          <cell r="R6">
            <v>675</v>
          </cell>
          <cell r="S6">
            <v>3068.54</v>
          </cell>
          <cell r="T6">
            <v>0.40762272727272725</v>
          </cell>
          <cell r="U6">
            <v>1793.54</v>
          </cell>
          <cell r="V6">
            <v>175</v>
          </cell>
          <cell r="W6">
            <v>536994.5</v>
          </cell>
          <cell r="X6">
            <v>175</v>
          </cell>
          <cell r="Y6"/>
          <cell r="Z6">
            <v>287.64</v>
          </cell>
          <cell r="AA6"/>
          <cell r="AB6">
            <v>244.82</v>
          </cell>
          <cell r="AC6">
            <v>0</v>
          </cell>
          <cell r="AD6">
            <v>100</v>
          </cell>
          <cell r="AE6">
            <v>100</v>
          </cell>
          <cell r="AF6">
            <v>100</v>
          </cell>
          <cell r="AG6">
            <v>100</v>
          </cell>
          <cell r="AH6">
            <v>932.45999999999992</v>
          </cell>
          <cell r="AI6">
            <v>4001</v>
          </cell>
          <cell r="AJ6">
            <v>2606.46</v>
          </cell>
          <cell r="AK6">
            <v>651.61500000000001</v>
          </cell>
          <cell r="AL6">
            <v>117.85</v>
          </cell>
          <cell r="AM6">
            <v>300</v>
          </cell>
          <cell r="AN6">
            <v>459.00000000000006</v>
          </cell>
          <cell r="AO6">
            <v>600</v>
          </cell>
          <cell r="AP6">
            <v>600</v>
          </cell>
          <cell r="AQ6">
            <v>675</v>
          </cell>
          <cell r="AS6">
            <v>100</v>
          </cell>
          <cell r="AT6">
            <v>100</v>
          </cell>
          <cell r="AU6">
            <v>100</v>
          </cell>
          <cell r="AV6" t="str">
            <v>&gt; 60%</v>
          </cell>
          <cell r="AW6">
            <v>13</v>
          </cell>
          <cell r="AX6">
            <v>75210</v>
          </cell>
          <cell r="AY6">
            <v>57386.559999999998</v>
          </cell>
          <cell r="AZ6">
            <v>0</v>
          </cell>
          <cell r="BD6" t="str">
            <v>between 50 and 60%</v>
          </cell>
          <cell r="BE6">
            <v>0.1</v>
          </cell>
        </row>
        <row r="7">
          <cell r="A7">
            <v>3</v>
          </cell>
          <cell r="B7" t="str">
            <v>GOBINDGARH IRON LLP</v>
          </cell>
          <cell r="C7" t="str">
            <v>C12817</v>
          </cell>
          <cell r="D7" t="str">
            <v>UTTAR PRADESH</v>
          </cell>
          <cell r="E7" t="str">
            <v>North</v>
          </cell>
          <cell r="F7" t="str">
            <v>Yes</v>
          </cell>
          <cell r="G7">
            <v>2670</v>
          </cell>
          <cell r="H7">
            <v>1066.44</v>
          </cell>
          <cell r="I7">
            <v>0.39941573033707867</v>
          </cell>
          <cell r="J7">
            <v>2200</v>
          </cell>
          <cell r="K7">
            <v>4870</v>
          </cell>
          <cell r="L7">
            <v>3600</v>
          </cell>
          <cell r="M7">
            <v>149.94999999999999</v>
          </cell>
          <cell r="N7">
            <v>292.82</v>
          </cell>
          <cell r="O7">
            <v>594.98</v>
          </cell>
          <cell r="P7">
            <v>387.44</v>
          </cell>
          <cell r="Q7">
            <v>400</v>
          </cell>
          <cell r="R7">
            <v>500</v>
          </cell>
          <cell r="S7">
            <v>3391.63</v>
          </cell>
          <cell r="T7">
            <v>0.58449722222222222</v>
          </cell>
          <cell r="U7">
            <v>2491.63</v>
          </cell>
          <cell r="V7">
            <v>175</v>
          </cell>
          <cell r="W7">
            <v>593535.25</v>
          </cell>
          <cell r="X7">
            <v>175</v>
          </cell>
          <cell r="Y7"/>
          <cell r="Z7">
            <v>292.85000000000002</v>
          </cell>
          <cell r="AA7"/>
          <cell r="AB7">
            <v>292.82</v>
          </cell>
          <cell r="AC7">
            <v>0</v>
          </cell>
          <cell r="AD7">
            <v>100</v>
          </cell>
          <cell r="AE7">
            <v>100</v>
          </cell>
          <cell r="AF7">
            <v>100</v>
          </cell>
          <cell r="AG7">
            <v>125</v>
          </cell>
          <cell r="AH7">
            <v>1010.67</v>
          </cell>
          <cell r="AI7">
            <v>4402.3</v>
          </cell>
          <cell r="AJ7">
            <v>1108.3699999999999</v>
          </cell>
          <cell r="AK7">
            <v>277.09249999999997</v>
          </cell>
          <cell r="AL7">
            <v>149.94999999999999</v>
          </cell>
          <cell r="AM7">
            <v>300</v>
          </cell>
          <cell r="AN7">
            <v>340</v>
          </cell>
          <cell r="AO7">
            <v>500</v>
          </cell>
          <cell r="AP7">
            <v>400</v>
          </cell>
          <cell r="AQ7">
            <v>500</v>
          </cell>
          <cell r="AS7">
            <v>100</v>
          </cell>
          <cell r="AT7">
            <v>100</v>
          </cell>
          <cell r="AU7">
            <v>125</v>
          </cell>
          <cell r="AV7" t="str">
            <v>between 50 and 60%</v>
          </cell>
          <cell r="AW7">
            <v>10</v>
          </cell>
          <cell r="AX7">
            <v>63600</v>
          </cell>
          <cell r="AY7">
            <v>38073.464999999997</v>
          </cell>
          <cell r="AZ7">
            <v>6360</v>
          </cell>
          <cell r="BD7" t="str">
            <v>between 40 and 50%</v>
          </cell>
          <cell r="BE7">
            <v>0.2</v>
          </cell>
        </row>
        <row r="8">
          <cell r="A8">
            <v>4</v>
          </cell>
          <cell r="B8" t="str">
            <v>Khandelwal Associates</v>
          </cell>
          <cell r="C8" t="str">
            <v>C12818</v>
          </cell>
          <cell r="D8" t="str">
            <v>UTTAR PRADESH</v>
          </cell>
          <cell r="E8" t="str">
            <v>North</v>
          </cell>
          <cell r="F8" t="str">
            <v>Yes</v>
          </cell>
          <cell r="G8">
            <v>1201</v>
          </cell>
          <cell r="H8">
            <v>2904.9599999999996</v>
          </cell>
          <cell r="I8">
            <v>2.4187843463780179</v>
          </cell>
          <cell r="J8">
            <v>5950</v>
          </cell>
          <cell r="K8">
            <v>7151</v>
          </cell>
          <cell r="L8">
            <v>9000</v>
          </cell>
          <cell r="M8">
            <v>434.99999999999989</v>
          </cell>
          <cell r="N8">
            <v>591.35400000000004</v>
          </cell>
          <cell r="O8">
            <v>663.15000000000043</v>
          </cell>
          <cell r="P8">
            <v>617.11</v>
          </cell>
          <cell r="Q8">
            <v>1000</v>
          </cell>
          <cell r="R8">
            <v>1387.5</v>
          </cell>
          <cell r="S8">
            <v>7599.0740000000005</v>
          </cell>
          <cell r="T8">
            <v>0.51049599999999995</v>
          </cell>
          <cell r="U8">
            <v>5211.5740000000005</v>
          </cell>
          <cell r="V8">
            <v>275</v>
          </cell>
          <cell r="W8">
            <v>2089745.35</v>
          </cell>
          <cell r="X8">
            <v>275</v>
          </cell>
          <cell r="Y8"/>
          <cell r="Z8">
            <v>713.86399999999992</v>
          </cell>
          <cell r="AA8"/>
          <cell r="AB8">
            <v>591.35400000000004</v>
          </cell>
          <cell r="AC8">
            <v>300</v>
          </cell>
          <cell r="AD8">
            <v>500</v>
          </cell>
          <cell r="AE8">
            <v>550</v>
          </cell>
          <cell r="AF8">
            <v>500</v>
          </cell>
          <cell r="AG8">
            <v>625</v>
          </cell>
          <cell r="AH8">
            <v>3780.2180000000003</v>
          </cell>
          <cell r="AI8">
            <v>11379.292000000001</v>
          </cell>
          <cell r="AJ8">
            <v>3788.4259999999995</v>
          </cell>
          <cell r="AK8">
            <v>947.10649999999987</v>
          </cell>
          <cell r="AL8">
            <v>434.99999999999989</v>
          </cell>
          <cell r="AM8">
            <v>700</v>
          </cell>
          <cell r="AN8">
            <v>943.50000000000011</v>
          </cell>
          <cell r="AO8">
            <v>1000</v>
          </cell>
          <cell r="AP8">
            <v>1000</v>
          </cell>
          <cell r="AQ8">
            <v>1387.5</v>
          </cell>
          <cell r="AS8">
            <v>550</v>
          </cell>
          <cell r="AT8">
            <v>500</v>
          </cell>
          <cell r="AU8">
            <v>625</v>
          </cell>
          <cell r="AV8" t="str">
            <v>between 40 and 50%</v>
          </cell>
          <cell r="AW8">
            <v>8</v>
          </cell>
          <cell r="AX8">
            <v>37300</v>
          </cell>
          <cell r="AY8">
            <v>19172.625</v>
          </cell>
          <cell r="AZ8">
            <v>7460</v>
          </cell>
          <cell r="BD8" t="str">
            <v>Less than 40%</v>
          </cell>
          <cell r="BE8">
            <v>0.3</v>
          </cell>
        </row>
        <row r="9">
          <cell r="A9">
            <v>5</v>
          </cell>
          <cell r="B9" t="str">
            <v>SHASHI STEELS CORPORATION</v>
          </cell>
          <cell r="C9" t="str">
            <v>C12816</v>
          </cell>
          <cell r="D9" t="str">
            <v>UTTAR PRADESH</v>
          </cell>
          <cell r="E9" t="str">
            <v>North</v>
          </cell>
          <cell r="F9" t="str">
            <v>Yes</v>
          </cell>
          <cell r="G9">
            <v>4350</v>
          </cell>
          <cell r="H9">
            <v>5703.0900000000011</v>
          </cell>
          <cell r="I9">
            <v>1.3110551724137933</v>
          </cell>
          <cell r="J9">
            <v>6300</v>
          </cell>
          <cell r="K9">
            <v>10650</v>
          </cell>
          <cell r="L9">
            <v>12000</v>
          </cell>
          <cell r="M9">
            <v>469.97</v>
          </cell>
          <cell r="N9">
            <v>718.26</v>
          </cell>
          <cell r="O9">
            <v>686.22</v>
          </cell>
          <cell r="P9">
            <v>426.4</v>
          </cell>
          <cell r="Q9">
            <v>1300</v>
          </cell>
          <cell r="R9">
            <v>1487.5</v>
          </cell>
          <cell r="S9">
            <v>10791.440000000002</v>
          </cell>
          <cell r="T9">
            <v>0.63146166666666681</v>
          </cell>
          <cell r="U9">
            <v>8003.9400000000005</v>
          </cell>
          <cell r="V9">
            <v>325</v>
          </cell>
          <cell r="W9">
            <v>3507218.0000000009</v>
          </cell>
          <cell r="X9">
            <v>325</v>
          </cell>
          <cell r="Y9"/>
          <cell r="Z9">
            <v>718.03</v>
          </cell>
          <cell r="AA9"/>
          <cell r="AB9">
            <v>718.26</v>
          </cell>
          <cell r="AC9">
            <v>0</v>
          </cell>
          <cell r="AD9">
            <v>150</v>
          </cell>
          <cell r="AE9">
            <v>150</v>
          </cell>
          <cell r="AF9">
            <v>200</v>
          </cell>
          <cell r="AG9">
            <v>125</v>
          </cell>
          <cell r="AH9">
            <v>2061.29</v>
          </cell>
          <cell r="AI9">
            <v>12852.730000000003</v>
          </cell>
          <cell r="AJ9">
            <v>3996.0599999999995</v>
          </cell>
          <cell r="AK9">
            <v>999.01499999999987</v>
          </cell>
          <cell r="AL9">
            <v>469.97</v>
          </cell>
          <cell r="AM9">
            <v>892.5</v>
          </cell>
          <cell r="AN9">
            <v>1011.5000000000001</v>
          </cell>
          <cell r="AO9">
            <v>1300</v>
          </cell>
          <cell r="AP9">
            <v>1300</v>
          </cell>
          <cell r="AQ9">
            <v>1487.5</v>
          </cell>
          <cell r="AS9">
            <v>150</v>
          </cell>
          <cell r="AT9">
            <v>200</v>
          </cell>
          <cell r="AU9">
            <v>125</v>
          </cell>
          <cell r="AV9" t="str">
            <v>&lt; 40%</v>
          </cell>
          <cell r="AW9">
            <v>16</v>
          </cell>
          <cell r="AX9">
            <v>41825</v>
          </cell>
          <cell r="AY9">
            <v>12947.150000000003</v>
          </cell>
          <cell r="AZ9">
            <v>12547.5</v>
          </cell>
          <cell r="BD9"/>
        </row>
        <row r="10">
          <cell r="A10">
            <v>6</v>
          </cell>
          <cell r="B10" t="str">
            <v>OPTRIX Infra LLP</v>
          </cell>
          <cell r="C10" t="str">
            <v>001J100000PJG7oIAH</v>
          </cell>
          <cell r="D10" t="str">
            <v>UTTAR PRADESH</v>
          </cell>
          <cell r="E10" t="str">
            <v>North</v>
          </cell>
          <cell r="F10" t="str">
            <v>Yes</v>
          </cell>
          <cell r="G10">
            <v>4800</v>
          </cell>
          <cell r="H10">
            <v>4255.8</v>
          </cell>
          <cell r="I10">
            <v>0.886625</v>
          </cell>
          <cell r="J10">
            <v>7700</v>
          </cell>
          <cell r="K10">
            <v>12500</v>
          </cell>
          <cell r="L10">
            <v>12000</v>
          </cell>
          <cell r="M10">
            <v>200.13</v>
          </cell>
          <cell r="N10">
            <v>929.71000000000015</v>
          </cell>
          <cell r="O10">
            <v>636.01</v>
          </cell>
          <cell r="P10">
            <v>798.12999999999988</v>
          </cell>
          <cell r="Q10">
            <v>1639</v>
          </cell>
          <cell r="R10">
            <v>1862.5</v>
          </cell>
          <cell r="S10">
            <v>10321.279999999999</v>
          </cell>
          <cell r="T10">
            <v>0.50180416666666672</v>
          </cell>
          <cell r="U10">
            <v>6819.7800000000007</v>
          </cell>
          <cell r="V10">
            <v>325</v>
          </cell>
          <cell r="W10">
            <v>3354415.9999999995</v>
          </cell>
          <cell r="X10">
            <v>325</v>
          </cell>
          <cell r="Y10"/>
          <cell r="Z10">
            <v>916.52</v>
          </cell>
          <cell r="AA10"/>
          <cell r="AB10">
            <v>929.71000000000015</v>
          </cell>
          <cell r="AC10">
            <v>100</v>
          </cell>
          <cell r="AD10">
            <v>150</v>
          </cell>
          <cell r="AE10">
            <v>150</v>
          </cell>
          <cell r="AF10">
            <v>200</v>
          </cell>
          <cell r="AG10">
            <v>125</v>
          </cell>
          <cell r="AH10">
            <v>2571.23</v>
          </cell>
          <cell r="AI10">
            <v>12892.509999999998</v>
          </cell>
          <cell r="AJ10">
            <v>5180.2199999999993</v>
          </cell>
          <cell r="AK10">
            <v>1295.0549999999998</v>
          </cell>
          <cell r="AL10">
            <v>200.13</v>
          </cell>
          <cell r="AM10">
            <v>900</v>
          </cell>
          <cell r="AN10">
            <v>1266.5</v>
          </cell>
          <cell r="AO10">
            <v>1500</v>
          </cell>
          <cell r="AP10">
            <v>1639</v>
          </cell>
          <cell r="AQ10">
            <v>1862.5</v>
          </cell>
          <cell r="AS10">
            <v>150</v>
          </cell>
          <cell r="AT10">
            <v>200</v>
          </cell>
          <cell r="AU10">
            <v>125</v>
          </cell>
          <cell r="AV10" t="str">
            <v>Total</v>
          </cell>
          <cell r="AW10">
            <v>47</v>
          </cell>
          <cell r="AX10">
            <v>217935</v>
          </cell>
          <cell r="AY10">
            <v>127579.8</v>
          </cell>
          <cell r="AZ10">
            <v>26367.5</v>
          </cell>
          <cell r="BB10"/>
        </row>
        <row r="11">
          <cell r="A11">
            <v>7</v>
          </cell>
          <cell r="B11" t="str">
            <v>BHOLE NATH TRADERS</v>
          </cell>
          <cell r="C11" t="str">
            <v>C13294</v>
          </cell>
          <cell r="D11" t="str">
            <v>UTTAR PRADESH</v>
          </cell>
          <cell r="E11" t="str">
            <v>North</v>
          </cell>
          <cell r="F11" t="str">
            <v>No</v>
          </cell>
          <cell r="G11">
            <v>0</v>
          </cell>
          <cell r="H11">
            <v>0</v>
          </cell>
          <cell r="I11" t="str">
            <v/>
          </cell>
          <cell r="J11">
            <v>0</v>
          </cell>
          <cell r="K11">
            <v>0</v>
          </cell>
          <cell r="L11"/>
          <cell r="M11">
            <v>0</v>
          </cell>
          <cell r="N11">
            <v>0</v>
          </cell>
          <cell r="O11">
            <v>0</v>
          </cell>
          <cell r="P11">
            <v>0</v>
          </cell>
          <cell r="Q11">
            <v>0</v>
          </cell>
          <cell r="R11">
            <v>0</v>
          </cell>
          <cell r="S11">
            <v>0</v>
          </cell>
          <cell r="T11" t="str">
            <v/>
          </cell>
          <cell r="U11">
            <v>0</v>
          </cell>
          <cell r="V11">
            <v>0</v>
          </cell>
          <cell r="W11">
            <v>0</v>
          </cell>
          <cell r="X11">
            <v>0</v>
          </cell>
          <cell r="Y11"/>
          <cell r="Z11">
            <v>0</v>
          </cell>
          <cell r="AA11"/>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S11">
            <v>0</v>
          </cell>
          <cell r="AT11">
            <v>0</v>
          </cell>
          <cell r="AU11">
            <v>0</v>
          </cell>
        </row>
        <row r="12">
          <cell r="A12">
            <v>8</v>
          </cell>
          <cell r="B12" t="str">
            <v>SHREE LAKSHMAN ROLLING MILL (INDIA) LLP</v>
          </cell>
          <cell r="C12" t="str">
            <v>C12815</v>
          </cell>
          <cell r="D12" t="str">
            <v>UTTAR PRADESH</v>
          </cell>
          <cell r="E12" t="str">
            <v>North</v>
          </cell>
          <cell r="F12" t="str">
            <v>Yes</v>
          </cell>
          <cell r="G12">
            <v>6800</v>
          </cell>
          <cell r="H12">
            <v>3865.1199999999994</v>
          </cell>
          <cell r="I12">
            <v>0.56839999999999991</v>
          </cell>
          <cell r="J12">
            <v>8000</v>
          </cell>
          <cell r="K12">
            <v>14800</v>
          </cell>
          <cell r="L12">
            <v>12000</v>
          </cell>
          <cell r="M12">
            <v>356.36</v>
          </cell>
          <cell r="N12">
            <v>591.35</v>
          </cell>
          <cell r="O12">
            <v>903.22500000000014</v>
          </cell>
          <cell r="P12">
            <v>784.86500000000001</v>
          </cell>
          <cell r="Q12">
            <v>1697.8346000000001</v>
          </cell>
          <cell r="R12">
            <v>1929.3575000000001</v>
          </cell>
          <cell r="S12">
            <v>10128.1121</v>
          </cell>
          <cell r="T12">
            <v>0.47633791666666669</v>
          </cell>
          <cell r="U12">
            <v>6500.92</v>
          </cell>
          <cell r="V12">
            <v>325</v>
          </cell>
          <cell r="W12">
            <v>3291636.4325000001</v>
          </cell>
          <cell r="X12">
            <v>325</v>
          </cell>
          <cell r="Y12"/>
          <cell r="Z12">
            <v>635.88</v>
          </cell>
          <cell r="AA12"/>
          <cell r="AB12">
            <v>591.35</v>
          </cell>
          <cell r="AC12">
            <v>100</v>
          </cell>
          <cell r="AD12">
            <v>150</v>
          </cell>
          <cell r="AE12">
            <v>150</v>
          </cell>
          <cell r="AF12">
            <v>200</v>
          </cell>
          <cell r="AG12">
            <v>125</v>
          </cell>
          <cell r="AH12">
            <v>1952.23</v>
          </cell>
          <cell r="AI12">
            <v>12080.3421</v>
          </cell>
          <cell r="AJ12">
            <v>5499.08</v>
          </cell>
          <cell r="AK12">
            <v>1374.77</v>
          </cell>
          <cell r="AL12">
            <v>356.3599999999999</v>
          </cell>
          <cell r="AM12">
            <v>1000</v>
          </cell>
          <cell r="AN12">
            <v>1311.9631000000002</v>
          </cell>
          <cell r="AO12">
            <v>1620.6603</v>
          </cell>
          <cell r="AP12">
            <v>1697.8346000000001</v>
          </cell>
          <cell r="AQ12">
            <v>1929.3575000000001</v>
          </cell>
          <cell r="AS12">
            <v>150</v>
          </cell>
          <cell r="AT12">
            <v>200</v>
          </cell>
          <cell r="AU12">
            <v>125</v>
          </cell>
          <cell r="AZ12"/>
        </row>
        <row r="13">
          <cell r="A13">
            <v>9</v>
          </cell>
          <cell r="B13" t="str">
            <v>SUMER CHAND STEELS CORPORATION</v>
          </cell>
          <cell r="C13" t="str">
            <v>C12814</v>
          </cell>
          <cell r="D13" t="str">
            <v>UTTAR PRADESH</v>
          </cell>
          <cell r="E13" t="str">
            <v>North</v>
          </cell>
          <cell r="F13" t="str">
            <v>No</v>
          </cell>
          <cell r="G13">
            <v>50</v>
          </cell>
          <cell r="H13">
            <v>54.2</v>
          </cell>
          <cell r="I13">
            <v>1.0840000000000001</v>
          </cell>
          <cell r="J13">
            <v>0</v>
          </cell>
          <cell r="K13">
            <v>50</v>
          </cell>
          <cell r="L13">
            <v>50</v>
          </cell>
          <cell r="M13">
            <v>0</v>
          </cell>
          <cell r="N13">
            <v>0</v>
          </cell>
          <cell r="O13">
            <v>0</v>
          </cell>
          <cell r="P13">
            <v>0</v>
          </cell>
          <cell r="Q13">
            <v>0</v>
          </cell>
          <cell r="R13">
            <v>0</v>
          </cell>
          <cell r="S13">
            <v>54.2</v>
          </cell>
          <cell r="T13">
            <v>1.0840000000000001</v>
          </cell>
          <cell r="U13">
            <v>54.2</v>
          </cell>
          <cell r="V13">
            <v>0</v>
          </cell>
          <cell r="W13">
            <v>0</v>
          </cell>
          <cell r="X13">
            <v>0</v>
          </cell>
          <cell r="Y13"/>
          <cell r="Z13">
            <v>0</v>
          </cell>
          <cell r="AA13"/>
          <cell r="AB13">
            <v>0</v>
          </cell>
          <cell r="AC13">
            <v>0</v>
          </cell>
          <cell r="AD13">
            <v>0</v>
          </cell>
          <cell r="AE13">
            <v>0</v>
          </cell>
          <cell r="AF13">
            <v>0</v>
          </cell>
          <cell r="AG13">
            <v>0</v>
          </cell>
          <cell r="AH13">
            <v>0</v>
          </cell>
          <cell r="AI13">
            <v>54.2</v>
          </cell>
          <cell r="AJ13">
            <v>-4.2000000000000028</v>
          </cell>
          <cell r="AK13">
            <v>-1.0500000000000007</v>
          </cell>
          <cell r="AL13">
            <v>0</v>
          </cell>
          <cell r="AM13">
            <v>0</v>
          </cell>
          <cell r="AN13">
            <v>0</v>
          </cell>
          <cell r="AO13">
            <v>0</v>
          </cell>
          <cell r="AP13">
            <v>0</v>
          </cell>
          <cell r="AQ13">
            <v>0</v>
          </cell>
          <cell r="AS13">
            <v>0</v>
          </cell>
          <cell r="AT13">
            <v>0</v>
          </cell>
          <cell r="AU13">
            <v>0</v>
          </cell>
          <cell r="BB13"/>
        </row>
        <row r="14">
          <cell r="A14">
            <v>10</v>
          </cell>
          <cell r="B14" t="str">
            <v>Swastik Tradevision Pvt. Ltd.</v>
          </cell>
          <cell r="C14" t="str">
            <v>C12822</v>
          </cell>
          <cell r="D14" t="str">
            <v>RAJASTHAN</v>
          </cell>
          <cell r="E14" t="str">
            <v>North</v>
          </cell>
          <cell r="F14" t="str">
            <v>Yes</v>
          </cell>
          <cell r="G14">
            <v>3150</v>
          </cell>
          <cell r="H14">
            <v>1788.4500000000003</v>
          </cell>
          <cell r="I14">
            <v>0.5677619047619048</v>
          </cell>
          <cell r="J14">
            <v>2400</v>
          </cell>
          <cell r="K14">
            <v>5550</v>
          </cell>
          <cell r="L14">
            <v>4500</v>
          </cell>
          <cell r="M14">
            <v>298.57</v>
          </cell>
          <cell r="N14">
            <v>351.64</v>
          </cell>
          <cell r="O14">
            <v>677.87000000000012</v>
          </cell>
          <cell r="P14">
            <v>545.92999999999995</v>
          </cell>
          <cell r="Q14">
            <v>500</v>
          </cell>
          <cell r="R14">
            <v>600</v>
          </cell>
          <cell r="S14">
            <v>4762.4600000000009</v>
          </cell>
          <cell r="T14">
            <v>0.69256222222222241</v>
          </cell>
          <cell r="U14">
            <v>3662.4600000000005</v>
          </cell>
          <cell r="V14">
            <v>325</v>
          </cell>
          <cell r="W14">
            <v>1547799.5000000002</v>
          </cell>
          <cell r="X14">
            <v>325</v>
          </cell>
          <cell r="Y14" t="str">
            <v>Incentive payout for Swastik Tradevision + M R Associates will be on the combined volume achieved
Additional - 500 MT to achieve 9,000 MT slab</v>
          </cell>
          <cell r="Z14">
            <v>392.07999999999993</v>
          </cell>
          <cell r="AA14"/>
          <cell r="AB14">
            <v>351.64</v>
          </cell>
          <cell r="AC14">
            <v>0</v>
          </cell>
          <cell r="AD14">
            <v>0</v>
          </cell>
          <cell r="AE14">
            <v>0</v>
          </cell>
          <cell r="AF14">
            <v>0</v>
          </cell>
          <cell r="AG14">
            <v>0</v>
          </cell>
          <cell r="AH14">
            <v>743.71999999999991</v>
          </cell>
          <cell r="AI14">
            <v>5506.1800000000012</v>
          </cell>
          <cell r="AJ14">
            <v>837.53999999999951</v>
          </cell>
          <cell r="AK14">
            <v>209.38499999999988</v>
          </cell>
          <cell r="AL14">
            <v>298.57</v>
          </cell>
          <cell r="AM14">
            <v>250</v>
          </cell>
          <cell r="AN14">
            <v>300</v>
          </cell>
          <cell r="AO14">
            <v>450</v>
          </cell>
          <cell r="AP14">
            <v>500</v>
          </cell>
          <cell r="AQ14">
            <v>600</v>
          </cell>
          <cell r="AS14">
            <v>0</v>
          </cell>
          <cell r="AT14">
            <v>0</v>
          </cell>
          <cell r="AU14">
            <v>0</v>
          </cell>
          <cell r="AZ14"/>
        </row>
        <row r="15">
          <cell r="A15">
            <v>11</v>
          </cell>
          <cell r="B15" t="str">
            <v>J P ALLOYS</v>
          </cell>
          <cell r="C15" t="str">
            <v>C13188</v>
          </cell>
          <cell r="D15" t="str">
            <v>RAJASTHAN</v>
          </cell>
          <cell r="E15" t="str">
            <v>North</v>
          </cell>
          <cell r="F15" t="str">
            <v>Yes</v>
          </cell>
          <cell r="G15">
            <v>5200</v>
          </cell>
          <cell r="H15">
            <v>3683.7499999999995</v>
          </cell>
          <cell r="I15">
            <v>0.70841346153846141</v>
          </cell>
          <cell r="J15">
            <v>6950</v>
          </cell>
          <cell r="K15">
            <v>12150</v>
          </cell>
          <cell r="L15">
            <v>11000</v>
          </cell>
          <cell r="M15">
            <v>275.54000000000002</v>
          </cell>
          <cell r="N15">
            <v>582.82000000000005</v>
          </cell>
          <cell r="O15">
            <v>1104.924999999999</v>
          </cell>
          <cell r="P15">
            <v>1027.58</v>
          </cell>
          <cell r="Q15">
            <v>1500</v>
          </cell>
          <cell r="R15">
            <v>1550</v>
          </cell>
          <cell r="S15">
            <v>9724.614999999998</v>
          </cell>
          <cell r="T15">
            <v>0.51336681818181806</v>
          </cell>
          <cell r="U15">
            <v>6674.614999999998</v>
          </cell>
          <cell r="V15">
            <v>325</v>
          </cell>
          <cell r="W15">
            <v>3160499.8749999995</v>
          </cell>
          <cell r="X15">
            <v>325</v>
          </cell>
          <cell r="Y15"/>
          <cell r="Z15">
            <v>430.05700000000002</v>
          </cell>
          <cell r="AA15"/>
          <cell r="AB15">
            <v>582.82000000000005</v>
          </cell>
          <cell r="AC15">
            <v>0</v>
          </cell>
          <cell r="AD15">
            <v>0</v>
          </cell>
          <cell r="AE15">
            <v>0</v>
          </cell>
          <cell r="AF15">
            <v>0</v>
          </cell>
          <cell r="AG15">
            <v>0</v>
          </cell>
          <cell r="AH15">
            <v>1012.8770000000001</v>
          </cell>
          <cell r="AI15">
            <v>10737.491999999998</v>
          </cell>
          <cell r="AJ15">
            <v>4325.385000000002</v>
          </cell>
          <cell r="AK15">
            <v>1081.3462500000005</v>
          </cell>
          <cell r="AL15">
            <v>275.54000000000002</v>
          </cell>
          <cell r="AM15">
            <v>1000</v>
          </cell>
          <cell r="AN15">
            <v>1250</v>
          </cell>
          <cell r="AO15">
            <v>1350</v>
          </cell>
          <cell r="AP15">
            <v>1500</v>
          </cell>
          <cell r="AQ15">
            <v>1550</v>
          </cell>
          <cell r="AS15">
            <v>0</v>
          </cell>
          <cell r="AT15">
            <v>0</v>
          </cell>
          <cell r="AU15">
            <v>0</v>
          </cell>
        </row>
        <row r="16">
          <cell r="A16">
            <v>12</v>
          </cell>
          <cell r="B16" t="str">
            <v>BD ISPAT AND ALLOYS</v>
          </cell>
          <cell r="C16"/>
          <cell r="D16" t="str">
            <v>RAJASTHAN</v>
          </cell>
          <cell r="E16" t="str">
            <v>North</v>
          </cell>
          <cell r="F16" t="str">
            <v>No</v>
          </cell>
          <cell r="G16">
            <v>0</v>
          </cell>
          <cell r="H16">
            <v>42.160000000000011</v>
          </cell>
          <cell r="I16" t="str">
            <v/>
          </cell>
          <cell r="J16">
            <v>0</v>
          </cell>
          <cell r="K16">
            <v>0</v>
          </cell>
          <cell r="L16"/>
          <cell r="M16">
            <v>44.07</v>
          </cell>
          <cell r="N16">
            <v>0</v>
          </cell>
          <cell r="O16">
            <v>45.18</v>
          </cell>
          <cell r="P16">
            <v>0</v>
          </cell>
          <cell r="Q16">
            <v>250</v>
          </cell>
          <cell r="R16">
            <v>350</v>
          </cell>
          <cell r="S16">
            <v>731.41</v>
          </cell>
          <cell r="T16" t="str">
            <v/>
          </cell>
          <cell r="U16">
            <v>131.41000000000003</v>
          </cell>
          <cell r="V16">
            <v>0</v>
          </cell>
          <cell r="W16">
            <v>0</v>
          </cell>
          <cell r="X16">
            <v>0</v>
          </cell>
          <cell r="Y16"/>
          <cell r="Z16">
            <v>20</v>
          </cell>
          <cell r="AA16"/>
          <cell r="AB16">
            <v>0</v>
          </cell>
          <cell r="AC16">
            <v>0</v>
          </cell>
          <cell r="AD16">
            <v>0</v>
          </cell>
          <cell r="AE16">
            <v>0</v>
          </cell>
          <cell r="AF16">
            <v>0</v>
          </cell>
          <cell r="AG16">
            <v>0</v>
          </cell>
          <cell r="AH16">
            <v>20</v>
          </cell>
          <cell r="AI16">
            <v>751.41</v>
          </cell>
          <cell r="AJ16">
            <v>-131.41000000000003</v>
          </cell>
          <cell r="AK16">
            <v>-32.852500000000006</v>
          </cell>
          <cell r="AL16">
            <v>44.07</v>
          </cell>
          <cell r="AM16">
            <v>100</v>
          </cell>
          <cell r="AN16">
            <v>100</v>
          </cell>
          <cell r="AO16">
            <v>150</v>
          </cell>
          <cell r="AP16">
            <v>250</v>
          </cell>
          <cell r="AQ16">
            <v>350</v>
          </cell>
          <cell r="AS16">
            <v>0</v>
          </cell>
          <cell r="AT16">
            <v>0</v>
          </cell>
          <cell r="AU16">
            <v>0</v>
          </cell>
        </row>
        <row r="17">
          <cell r="A17">
            <v>13</v>
          </cell>
          <cell r="B17" t="str">
            <v>M R Associates</v>
          </cell>
          <cell r="C17" t="str">
            <v>C13417</v>
          </cell>
          <cell r="D17" t="str">
            <v>RAJASTHAN</v>
          </cell>
          <cell r="E17" t="str">
            <v>North</v>
          </cell>
          <cell r="F17" t="str">
            <v>Yes</v>
          </cell>
          <cell r="G17">
            <v>2900</v>
          </cell>
          <cell r="H17">
            <v>1910.3050000000003</v>
          </cell>
          <cell r="I17">
            <v>0.65872586206896566</v>
          </cell>
          <cell r="J17">
            <v>2800</v>
          </cell>
          <cell r="K17">
            <v>5700</v>
          </cell>
          <cell r="L17">
            <v>4500</v>
          </cell>
          <cell r="M17">
            <v>264.83</v>
          </cell>
          <cell r="N17">
            <v>490.06000000000017</v>
          </cell>
          <cell r="O17">
            <v>768.5300000000002</v>
          </cell>
          <cell r="P17">
            <v>822.1</v>
          </cell>
          <cell r="Q17">
            <v>600</v>
          </cell>
          <cell r="R17">
            <v>700</v>
          </cell>
          <cell r="S17">
            <v>5555.8250000000007</v>
          </cell>
          <cell r="T17">
            <v>0.76305000000000023</v>
          </cell>
          <cell r="U17">
            <v>4255.8250000000007</v>
          </cell>
          <cell r="V17">
            <v>325</v>
          </cell>
          <cell r="W17">
            <v>1805643.1250000002</v>
          </cell>
          <cell r="X17">
            <v>325</v>
          </cell>
          <cell r="Y17" t="str">
            <v>Incentive payout for Swastik Tradevision + M R Associates will be on the combined volume achieved</v>
          </cell>
          <cell r="Z17">
            <v>445.81</v>
          </cell>
          <cell r="AA17"/>
          <cell r="AB17">
            <v>490.06000000000017</v>
          </cell>
          <cell r="AC17">
            <v>100</v>
          </cell>
          <cell r="AD17">
            <v>150</v>
          </cell>
          <cell r="AE17">
            <v>150</v>
          </cell>
          <cell r="AF17">
            <v>200</v>
          </cell>
          <cell r="AG17">
            <v>125</v>
          </cell>
          <cell r="AH17">
            <v>1660.8700000000001</v>
          </cell>
          <cell r="AI17">
            <v>7216.6950000000006</v>
          </cell>
          <cell r="AJ17">
            <v>244.17499999999927</v>
          </cell>
          <cell r="AK17">
            <v>61.043749999999818</v>
          </cell>
          <cell r="AL17">
            <v>264.83</v>
          </cell>
          <cell r="AM17">
            <v>300</v>
          </cell>
          <cell r="AN17">
            <v>400</v>
          </cell>
          <cell r="AO17">
            <v>500</v>
          </cell>
          <cell r="AP17">
            <v>600</v>
          </cell>
          <cell r="AQ17">
            <v>700</v>
          </cell>
          <cell r="AS17">
            <v>150</v>
          </cell>
          <cell r="AT17">
            <v>200</v>
          </cell>
          <cell r="AU17">
            <v>125</v>
          </cell>
        </row>
        <row r="18">
          <cell r="A18">
            <v>14</v>
          </cell>
          <cell r="B18" t="str">
            <v>MAHENDRA STEELS</v>
          </cell>
          <cell r="C18" t="str">
            <v>C12832</v>
          </cell>
          <cell r="D18" t="str">
            <v>DELHI</v>
          </cell>
          <cell r="E18" t="str">
            <v>North</v>
          </cell>
          <cell r="F18" t="str">
            <v>Yes</v>
          </cell>
          <cell r="G18">
            <v>4700</v>
          </cell>
          <cell r="H18">
            <v>2447.7699999999995</v>
          </cell>
          <cell r="I18">
            <v>0.52080212765957434</v>
          </cell>
          <cell r="J18">
            <v>3510</v>
          </cell>
          <cell r="K18">
            <v>8210</v>
          </cell>
          <cell r="L18">
            <v>6000</v>
          </cell>
          <cell r="M18">
            <v>208.02999999999989</v>
          </cell>
          <cell r="N18">
            <v>450.79</v>
          </cell>
          <cell r="O18">
            <v>565.41</v>
          </cell>
          <cell r="P18">
            <v>532.11000000000013</v>
          </cell>
          <cell r="Q18">
            <v>728.2</v>
          </cell>
          <cell r="R18">
            <v>827.5</v>
          </cell>
          <cell r="S18">
            <v>5759.8099999999995</v>
          </cell>
          <cell r="T18">
            <v>0.61199999999999988</v>
          </cell>
          <cell r="U18">
            <v>4204.1099999999997</v>
          </cell>
          <cell r="V18">
            <v>225</v>
          </cell>
          <cell r="W18">
            <v>1295957.25</v>
          </cell>
          <cell r="X18">
            <v>225.00000000000003</v>
          </cell>
          <cell r="Y18"/>
          <cell r="Z18">
            <v>1947.9</v>
          </cell>
          <cell r="AA18"/>
          <cell r="AB18">
            <v>450.79</v>
          </cell>
          <cell r="AC18">
            <v>420</v>
          </cell>
          <cell r="AD18">
            <v>0</v>
          </cell>
          <cell r="AE18">
            <v>0</v>
          </cell>
          <cell r="AF18">
            <v>100</v>
          </cell>
          <cell r="AG18">
            <v>100</v>
          </cell>
          <cell r="AH18">
            <v>3018.69</v>
          </cell>
          <cell r="AI18">
            <v>8778.5</v>
          </cell>
          <cell r="AJ18">
            <v>1795.8900000000003</v>
          </cell>
          <cell r="AK18">
            <v>448.97250000000008</v>
          </cell>
          <cell r="AL18">
            <v>208.03</v>
          </cell>
          <cell r="AM18">
            <v>496.5</v>
          </cell>
          <cell r="AN18">
            <v>562.70000000000005</v>
          </cell>
          <cell r="AO18">
            <v>695.1</v>
          </cell>
          <cell r="AP18">
            <v>728.2</v>
          </cell>
          <cell r="AQ18">
            <v>827.5</v>
          </cell>
          <cell r="AS18">
            <v>0</v>
          </cell>
          <cell r="AT18">
            <v>100</v>
          </cell>
          <cell r="AU18">
            <v>100</v>
          </cell>
        </row>
        <row r="19">
          <cell r="A19">
            <v>15</v>
          </cell>
          <cell r="B19" t="str">
            <v>NIKUNJ UDYOG</v>
          </cell>
          <cell r="C19" t="str">
            <v>C12828</v>
          </cell>
          <cell r="D19" t="str">
            <v>HARYANA</v>
          </cell>
          <cell r="E19" t="str">
            <v>North</v>
          </cell>
          <cell r="F19" t="str">
            <v>Yes</v>
          </cell>
          <cell r="G19">
            <v>5300</v>
          </cell>
          <cell r="H19">
            <v>4909.9999999999991</v>
          </cell>
          <cell r="I19">
            <v>0.92641509433962244</v>
          </cell>
          <cell r="J19">
            <v>7700</v>
          </cell>
          <cell r="K19">
            <v>13000</v>
          </cell>
          <cell r="L19">
            <v>13000</v>
          </cell>
          <cell r="M19">
            <v>729.43600000000004</v>
          </cell>
          <cell r="N19">
            <v>847.23</v>
          </cell>
          <cell r="O19">
            <v>564.25000000000011</v>
          </cell>
          <cell r="P19">
            <v>625.51999999999964</v>
          </cell>
          <cell r="Q19">
            <v>1540</v>
          </cell>
          <cell r="R19">
            <v>1750</v>
          </cell>
          <cell r="S19">
            <v>10966.435999999998</v>
          </cell>
          <cell r="T19">
            <v>0.54237815384615384</v>
          </cell>
          <cell r="U19">
            <v>7676.4359999999988</v>
          </cell>
          <cell r="V19">
            <v>325</v>
          </cell>
          <cell r="W19">
            <v>3564091.6999999993</v>
          </cell>
          <cell r="X19">
            <v>325</v>
          </cell>
          <cell r="Y19" t="str">
            <v>Additional - 1,000 MT [with additional incentive]</v>
          </cell>
          <cell r="Z19">
            <v>847.83299999999974</v>
          </cell>
          <cell r="AA19"/>
          <cell r="AB19">
            <v>847.23</v>
          </cell>
          <cell r="AC19">
            <v>100</v>
          </cell>
          <cell r="AD19">
            <v>350</v>
          </cell>
          <cell r="AE19">
            <v>350</v>
          </cell>
          <cell r="AF19">
            <v>360</v>
          </cell>
          <cell r="AG19">
            <v>375</v>
          </cell>
          <cell r="AH19">
            <v>3230.0629999999996</v>
          </cell>
          <cell r="AI19">
            <v>14196.498999999998</v>
          </cell>
          <cell r="AJ19">
            <v>5323.5640000000012</v>
          </cell>
          <cell r="AK19">
            <v>1330.8910000000003</v>
          </cell>
          <cell r="AL19">
            <v>729.43600000000015</v>
          </cell>
          <cell r="AM19">
            <v>900</v>
          </cell>
          <cell r="AN19">
            <v>1190</v>
          </cell>
          <cell r="AO19">
            <v>1300</v>
          </cell>
          <cell r="AP19">
            <v>1540</v>
          </cell>
          <cell r="AQ19">
            <v>1750</v>
          </cell>
          <cell r="AS19">
            <v>350</v>
          </cell>
          <cell r="AT19">
            <v>360</v>
          </cell>
          <cell r="AU19">
            <v>375</v>
          </cell>
        </row>
        <row r="20">
          <cell r="A20">
            <v>16</v>
          </cell>
          <cell r="B20" t="str">
            <v>PAL CEMENT AND STEEL PVT. LTD.</v>
          </cell>
          <cell r="C20" t="str">
            <v>C12827</v>
          </cell>
          <cell r="D20" t="str">
            <v>HARYANA</v>
          </cell>
          <cell r="E20" t="str">
            <v>North</v>
          </cell>
          <cell r="F20" t="str">
            <v>Yes</v>
          </cell>
          <cell r="G20">
            <v>3500</v>
          </cell>
          <cell r="H20">
            <v>3843.8450000000003</v>
          </cell>
          <cell r="I20">
            <v>1.0982414285714286</v>
          </cell>
          <cell r="J20">
            <v>5800</v>
          </cell>
          <cell r="K20">
            <v>9300</v>
          </cell>
          <cell r="L20">
            <v>9300</v>
          </cell>
          <cell r="M20">
            <v>482.19000000000011</v>
          </cell>
          <cell r="N20">
            <v>794.2900000000003</v>
          </cell>
          <cell r="O20">
            <v>1169.25</v>
          </cell>
          <cell r="P20">
            <v>1772.5</v>
          </cell>
          <cell r="Q20">
            <v>1200</v>
          </cell>
          <cell r="R20">
            <v>1325</v>
          </cell>
          <cell r="S20">
            <v>10587.075000000001</v>
          </cell>
          <cell r="T20">
            <v>0.67629838709677426</v>
          </cell>
          <cell r="U20">
            <v>8062.0750000000007</v>
          </cell>
          <cell r="V20">
            <v>475</v>
          </cell>
          <cell r="W20">
            <v>5028860.625</v>
          </cell>
          <cell r="X20">
            <v>474.99999999999994</v>
          </cell>
          <cell r="Y20" t="str">
            <v>Incentive payout for Pal Cement will on the combined volume achieved for HR, PB and HP
Additional - 2,000 [with additional incentive]</v>
          </cell>
          <cell r="Z20">
            <v>766.5</v>
          </cell>
          <cell r="AA20"/>
          <cell r="AB20">
            <v>794.2900000000003</v>
          </cell>
          <cell r="AC20">
            <v>100</v>
          </cell>
          <cell r="AD20">
            <v>350</v>
          </cell>
          <cell r="AE20">
            <v>350</v>
          </cell>
          <cell r="AF20">
            <v>360</v>
          </cell>
          <cell r="AG20">
            <v>375</v>
          </cell>
          <cell r="AH20">
            <v>3095.7900000000004</v>
          </cell>
          <cell r="AI20">
            <v>13682.865000000002</v>
          </cell>
          <cell r="AJ20">
            <v>1237.9249999999993</v>
          </cell>
          <cell r="AK20">
            <v>309.48124999999982</v>
          </cell>
          <cell r="AL20">
            <v>482.19</v>
          </cell>
          <cell r="AM20">
            <v>700</v>
          </cell>
          <cell r="AN20">
            <v>901.00000000000011</v>
          </cell>
          <cell r="AO20">
            <v>1300</v>
          </cell>
          <cell r="AP20">
            <v>1200</v>
          </cell>
          <cell r="AQ20">
            <v>1325</v>
          </cell>
          <cell r="AS20">
            <v>350</v>
          </cell>
          <cell r="AT20">
            <v>360</v>
          </cell>
          <cell r="AU20">
            <v>375</v>
          </cell>
        </row>
        <row r="21">
          <cell r="A21">
            <v>17</v>
          </cell>
          <cell r="B21" t="str">
            <v>RAMDOOT UDHYOG PRIVATE LIMITED</v>
          </cell>
          <cell r="C21" t="str">
            <v>C13168</v>
          </cell>
          <cell r="D21" t="str">
            <v>HARYANA</v>
          </cell>
          <cell r="E21" t="str">
            <v>North</v>
          </cell>
          <cell r="F21" t="str">
            <v>Yes</v>
          </cell>
          <cell r="G21">
            <v>5700</v>
          </cell>
          <cell r="H21">
            <v>4809.22</v>
          </cell>
          <cell r="I21">
            <v>0.84372280701754387</v>
          </cell>
          <cell r="J21">
            <v>5800</v>
          </cell>
          <cell r="K21">
            <v>11500</v>
          </cell>
          <cell r="L21">
            <v>11500</v>
          </cell>
          <cell r="M21">
            <v>600.32999999999981</v>
          </cell>
          <cell r="N21">
            <v>1165.3699999999999</v>
          </cell>
          <cell r="O21">
            <v>861.86999999999966</v>
          </cell>
          <cell r="P21">
            <v>1017.72</v>
          </cell>
          <cell r="Q21">
            <v>1200</v>
          </cell>
          <cell r="R21">
            <v>1300</v>
          </cell>
          <cell r="S21">
            <v>10954.51</v>
          </cell>
          <cell r="T21">
            <v>0.64667739130434787</v>
          </cell>
          <cell r="U21">
            <v>8454.51</v>
          </cell>
          <cell r="V21">
            <v>375</v>
          </cell>
          <cell r="W21">
            <v>4107941.25</v>
          </cell>
          <cell r="X21">
            <v>375</v>
          </cell>
          <cell r="Y21" t="str">
            <v>Incentive payout for Ramdoot Udyog will on the combined volume achieved for HR and PB
Additional - 1,300 [15k slab + additional incentive]</v>
          </cell>
          <cell r="Z21">
            <v>1351.856</v>
          </cell>
          <cell r="AA21"/>
          <cell r="AB21">
            <v>1165.3699999999999</v>
          </cell>
          <cell r="AC21">
            <v>0</v>
          </cell>
          <cell r="AD21">
            <v>0</v>
          </cell>
          <cell r="AE21">
            <v>0</v>
          </cell>
          <cell r="AF21">
            <v>0</v>
          </cell>
          <cell r="AG21">
            <v>0</v>
          </cell>
          <cell r="AH21">
            <v>2517.2259999999997</v>
          </cell>
          <cell r="AI21">
            <v>13471.736000000001</v>
          </cell>
          <cell r="AJ21">
            <v>3045.49</v>
          </cell>
          <cell r="AK21">
            <v>761.37249999999995</v>
          </cell>
          <cell r="AL21">
            <v>600.32999999999993</v>
          </cell>
          <cell r="AM21">
            <v>780</v>
          </cell>
          <cell r="AN21">
            <v>884.00000000000011</v>
          </cell>
          <cell r="AO21">
            <v>1300</v>
          </cell>
          <cell r="AP21">
            <v>1200</v>
          </cell>
          <cell r="AQ21">
            <v>1300</v>
          </cell>
          <cell r="AS21">
            <v>0</v>
          </cell>
          <cell r="AT21">
            <v>0</v>
          </cell>
          <cell r="AU21">
            <v>0</v>
          </cell>
        </row>
        <row r="22">
          <cell r="A22">
            <v>18</v>
          </cell>
          <cell r="B22" t="str">
            <v>JAI DURGA STEELS</v>
          </cell>
          <cell r="C22" t="str">
            <v>C12830</v>
          </cell>
          <cell r="D22" t="str">
            <v>HARYANA</v>
          </cell>
          <cell r="E22" t="str">
            <v>North</v>
          </cell>
          <cell r="F22" t="str">
            <v>Yes</v>
          </cell>
          <cell r="G22">
            <v>6350</v>
          </cell>
          <cell r="H22">
            <v>6394.8600000000006</v>
          </cell>
          <cell r="I22">
            <v>1.007064566929134</v>
          </cell>
          <cell r="J22">
            <v>8300</v>
          </cell>
          <cell r="K22">
            <v>14650</v>
          </cell>
          <cell r="L22">
            <v>14000</v>
          </cell>
          <cell r="M22">
            <v>730.07</v>
          </cell>
          <cell r="N22">
            <v>987.21000000000038</v>
          </cell>
          <cell r="O22">
            <v>1702.7700000000009</v>
          </cell>
          <cell r="P22">
            <v>1048.129999999999</v>
          </cell>
          <cell r="Q22">
            <v>1700</v>
          </cell>
          <cell r="R22">
            <v>1925</v>
          </cell>
          <cell r="S22">
            <v>14488.04</v>
          </cell>
          <cell r="T22">
            <v>0.70106500000000016</v>
          </cell>
          <cell r="U22">
            <v>10863.04</v>
          </cell>
          <cell r="V22">
            <v>375</v>
          </cell>
          <cell r="W22">
            <v>5433015</v>
          </cell>
          <cell r="X22">
            <v>375</v>
          </cell>
          <cell r="Y22" t="str">
            <v>Additional - 500 MT [with additional incentive]</v>
          </cell>
          <cell r="Z22">
            <v>1074.0899999999999</v>
          </cell>
          <cell r="AA22"/>
          <cell r="AB22">
            <v>987.21000000000038</v>
          </cell>
          <cell r="AC22">
            <v>120</v>
          </cell>
          <cell r="AD22">
            <v>200</v>
          </cell>
          <cell r="AE22">
            <v>300</v>
          </cell>
          <cell r="AF22">
            <v>300</v>
          </cell>
          <cell r="AG22">
            <v>250</v>
          </cell>
          <cell r="AH22">
            <v>3231.3</v>
          </cell>
          <cell r="AI22">
            <v>17719.34</v>
          </cell>
          <cell r="AJ22">
            <v>3136.9599999999991</v>
          </cell>
          <cell r="AK22">
            <v>784.23999999999978</v>
          </cell>
          <cell r="AL22">
            <v>730.06999999999982</v>
          </cell>
          <cell r="AM22">
            <v>900</v>
          </cell>
          <cell r="AN22">
            <v>1309</v>
          </cell>
          <cell r="AO22">
            <v>1617</v>
          </cell>
          <cell r="AP22">
            <v>1700</v>
          </cell>
          <cell r="AQ22">
            <v>1925</v>
          </cell>
          <cell r="AS22">
            <v>300</v>
          </cell>
          <cell r="AT22">
            <v>300</v>
          </cell>
          <cell r="AU22">
            <v>250</v>
          </cell>
        </row>
        <row r="23">
          <cell r="A23">
            <v>19</v>
          </cell>
          <cell r="B23" t="str">
            <v>MAHAVIR STEEL CORPORATION</v>
          </cell>
          <cell r="C23" t="str">
            <v>0015g00001ghemj</v>
          </cell>
          <cell r="D23" t="str">
            <v>PUNJAB</v>
          </cell>
          <cell r="E23" t="str">
            <v>North</v>
          </cell>
          <cell r="F23" t="str">
            <v>Yes</v>
          </cell>
          <cell r="G23">
            <v>2000</v>
          </cell>
          <cell r="H23">
            <v>1029.94</v>
          </cell>
          <cell r="I23">
            <v>0.51497000000000004</v>
          </cell>
          <cell r="J23">
            <v>2000</v>
          </cell>
          <cell r="K23">
            <v>4000</v>
          </cell>
          <cell r="L23">
            <v>4000</v>
          </cell>
          <cell r="M23">
            <v>64.28</v>
          </cell>
          <cell r="N23">
            <v>139.19</v>
          </cell>
          <cell r="O23">
            <v>151.12</v>
          </cell>
          <cell r="P23">
            <v>12.12</v>
          </cell>
          <cell r="Q23">
            <v>500</v>
          </cell>
          <cell r="R23">
            <v>475</v>
          </cell>
          <cell r="S23">
            <v>2371.65</v>
          </cell>
          <cell r="T23">
            <v>0.34613250000000007</v>
          </cell>
          <cell r="U23">
            <v>1396.65</v>
          </cell>
          <cell r="V23">
            <v>0</v>
          </cell>
          <cell r="W23">
            <v>0</v>
          </cell>
          <cell r="X23">
            <v>0</v>
          </cell>
          <cell r="Y23"/>
          <cell r="Z23">
            <v>168.89</v>
          </cell>
          <cell r="AA23"/>
          <cell r="AB23">
            <v>139.19</v>
          </cell>
          <cell r="AC23">
            <v>0</v>
          </cell>
          <cell r="AD23">
            <v>0</v>
          </cell>
          <cell r="AE23">
            <v>0</v>
          </cell>
          <cell r="AF23">
            <v>0</v>
          </cell>
          <cell r="AG23">
            <v>0</v>
          </cell>
          <cell r="AH23">
            <v>308.08</v>
          </cell>
          <cell r="AI23">
            <v>2679.73</v>
          </cell>
          <cell r="AJ23">
            <v>2603.35</v>
          </cell>
          <cell r="AK23">
            <v>650.83749999999998</v>
          </cell>
          <cell r="AL23">
            <v>64.28</v>
          </cell>
          <cell r="AM23">
            <v>200</v>
          </cell>
          <cell r="AN23">
            <v>323</v>
          </cell>
          <cell r="AO23">
            <v>399</v>
          </cell>
          <cell r="AP23">
            <v>500</v>
          </cell>
          <cell r="AQ23">
            <v>475</v>
          </cell>
          <cell r="AS23">
            <v>0</v>
          </cell>
          <cell r="AT23">
            <v>0</v>
          </cell>
          <cell r="AU23">
            <v>0</v>
          </cell>
        </row>
        <row r="24">
          <cell r="A24">
            <v>20</v>
          </cell>
          <cell r="B24" t="str">
            <v>PAL CEMENT AND STEEL PVT. LTD.</v>
          </cell>
          <cell r="C24" t="str">
            <v>C12827</v>
          </cell>
          <cell r="D24" t="str">
            <v>PUNJAB</v>
          </cell>
          <cell r="E24" t="str">
            <v>North</v>
          </cell>
          <cell r="F24" t="str">
            <v>Yes</v>
          </cell>
          <cell r="G24">
            <v>3400</v>
          </cell>
          <cell r="H24">
            <v>3498.8599999999997</v>
          </cell>
          <cell r="I24">
            <v>1.0290764705882351</v>
          </cell>
          <cell r="J24">
            <v>4500</v>
          </cell>
          <cell r="K24">
            <v>7900</v>
          </cell>
          <cell r="L24">
            <v>7900</v>
          </cell>
          <cell r="M24">
            <v>325.61999999999978</v>
          </cell>
          <cell r="N24">
            <v>381</v>
          </cell>
          <cell r="O24">
            <v>540.51</v>
          </cell>
          <cell r="P24">
            <v>402.78000000000009</v>
          </cell>
          <cell r="Q24">
            <v>913</v>
          </cell>
          <cell r="R24">
            <v>1037.5</v>
          </cell>
          <cell r="S24">
            <v>7099.2699999999995</v>
          </cell>
          <cell r="T24">
            <v>0.60075822784810129</v>
          </cell>
          <cell r="U24">
            <v>5148.7699999999995</v>
          </cell>
          <cell r="V24">
            <v>475</v>
          </cell>
          <cell r="W24">
            <v>3372153.25</v>
          </cell>
          <cell r="X24">
            <v>475.00000000000006</v>
          </cell>
          <cell r="Y24"/>
          <cell r="Z24">
            <v>416</v>
          </cell>
          <cell r="AA24"/>
          <cell r="AB24">
            <v>380.96000000000021</v>
          </cell>
          <cell r="AC24">
            <v>0</v>
          </cell>
          <cell r="AD24">
            <v>100</v>
          </cell>
          <cell r="AE24">
            <v>110</v>
          </cell>
          <cell r="AF24">
            <v>150</v>
          </cell>
          <cell r="AG24">
            <v>125</v>
          </cell>
          <cell r="AH24">
            <v>1281.9600000000003</v>
          </cell>
          <cell r="AI24">
            <v>8381.23</v>
          </cell>
          <cell r="AJ24">
            <v>2751.2300000000005</v>
          </cell>
          <cell r="AK24">
            <v>687.80750000000012</v>
          </cell>
          <cell r="AL24">
            <v>350.48</v>
          </cell>
          <cell r="AM24">
            <v>600</v>
          </cell>
          <cell r="AN24">
            <v>705.5</v>
          </cell>
          <cell r="AO24">
            <v>871.5</v>
          </cell>
          <cell r="AP24">
            <v>913</v>
          </cell>
          <cell r="AQ24">
            <v>1037.5</v>
          </cell>
          <cell r="AS24">
            <v>110</v>
          </cell>
          <cell r="AT24">
            <v>150</v>
          </cell>
          <cell r="AU24">
            <v>125</v>
          </cell>
        </row>
        <row r="25">
          <cell r="A25">
            <v>21</v>
          </cell>
          <cell r="B25" t="str">
            <v>Tanvi Sales</v>
          </cell>
          <cell r="C25"/>
          <cell r="D25" t="str">
            <v>PUNJAB</v>
          </cell>
          <cell r="E25" t="str">
            <v>North</v>
          </cell>
          <cell r="F25" t="str">
            <v>No</v>
          </cell>
          <cell r="G25">
            <v>0</v>
          </cell>
          <cell r="H25">
            <v>159.84</v>
          </cell>
          <cell r="I25" t="str">
            <v/>
          </cell>
          <cell r="J25">
            <v>1200</v>
          </cell>
          <cell r="K25">
            <v>1200</v>
          </cell>
          <cell r="L25">
            <v>1200</v>
          </cell>
          <cell r="M25">
            <v>94.94</v>
          </cell>
          <cell r="N25">
            <v>42</v>
          </cell>
          <cell r="O25">
            <v>100.11</v>
          </cell>
          <cell r="P25">
            <v>28.13</v>
          </cell>
          <cell r="Q25">
            <v>243.11319999999998</v>
          </cell>
          <cell r="R25">
            <v>276.26499999999999</v>
          </cell>
          <cell r="S25">
            <v>944.39819999999997</v>
          </cell>
          <cell r="T25">
            <v>0.33074166666666666</v>
          </cell>
          <cell r="U25">
            <v>425.02</v>
          </cell>
          <cell r="V25">
            <v>0</v>
          </cell>
          <cell r="W25">
            <v>0</v>
          </cell>
          <cell r="X25">
            <v>0</v>
          </cell>
          <cell r="Y25"/>
          <cell r="Z25">
            <v>94.94</v>
          </cell>
          <cell r="AA25"/>
          <cell r="AB25">
            <v>41.740000000000009</v>
          </cell>
          <cell r="AC25">
            <v>0</v>
          </cell>
          <cell r="AD25">
            <v>50</v>
          </cell>
          <cell r="AE25">
            <v>50</v>
          </cell>
          <cell r="AF25">
            <v>0</v>
          </cell>
          <cell r="AG25">
            <v>0</v>
          </cell>
          <cell r="AH25">
            <v>236.68</v>
          </cell>
          <cell r="AI25">
            <v>1181.0781999999999</v>
          </cell>
          <cell r="AJ25">
            <v>774.98</v>
          </cell>
          <cell r="AK25">
            <v>193.745</v>
          </cell>
          <cell r="AL25">
            <v>94.94</v>
          </cell>
          <cell r="AM25">
            <v>165.75899999999999</v>
          </cell>
          <cell r="AN25">
            <v>187.86019999999999</v>
          </cell>
          <cell r="AO25">
            <v>232.06259999999997</v>
          </cell>
          <cell r="AP25">
            <v>243.11319999999998</v>
          </cell>
          <cell r="AQ25">
            <v>276.26499999999999</v>
          </cell>
          <cell r="AS25">
            <v>50</v>
          </cell>
          <cell r="AT25">
            <v>0</v>
          </cell>
          <cell r="AU25">
            <v>0</v>
          </cell>
        </row>
        <row r="26">
          <cell r="A26">
            <v>22</v>
          </cell>
          <cell r="B26" t="str">
            <v>RAMDOOT UDHYOG PRIVATE LIMITED</v>
          </cell>
          <cell r="C26" t="str">
            <v>C13168</v>
          </cell>
          <cell r="D26" t="str">
            <v>PUNJAB</v>
          </cell>
          <cell r="E26" t="str">
            <v>North</v>
          </cell>
          <cell r="F26" t="str">
            <v>Yes</v>
          </cell>
          <cell r="G26">
            <v>1200</v>
          </cell>
          <cell r="H26">
            <v>1233.6200000000001</v>
          </cell>
          <cell r="I26">
            <v>1.0280166666666668</v>
          </cell>
          <cell r="J26">
            <v>1800</v>
          </cell>
          <cell r="K26">
            <v>3000</v>
          </cell>
          <cell r="L26">
            <v>3500</v>
          </cell>
          <cell r="M26">
            <v>159.28</v>
          </cell>
          <cell r="N26">
            <v>130</v>
          </cell>
          <cell r="O26">
            <v>144.61000000000001</v>
          </cell>
          <cell r="P26">
            <v>175.73</v>
          </cell>
          <cell r="Q26">
            <v>400</v>
          </cell>
          <cell r="R26">
            <v>400</v>
          </cell>
          <cell r="S26">
            <v>2643.24</v>
          </cell>
          <cell r="T26">
            <v>0.47643142857142862</v>
          </cell>
          <cell r="U26">
            <v>1843.2400000000002</v>
          </cell>
          <cell r="V26">
            <v>375</v>
          </cell>
          <cell r="W26">
            <v>991214.99999999988</v>
          </cell>
          <cell r="X26">
            <v>375</v>
          </cell>
          <cell r="Y26"/>
          <cell r="Z26">
            <v>159</v>
          </cell>
          <cell r="AA26"/>
          <cell r="AB26">
            <v>130.46</v>
          </cell>
          <cell r="AC26">
            <v>0</v>
          </cell>
          <cell r="AD26">
            <v>0</v>
          </cell>
          <cell r="AE26">
            <v>0</v>
          </cell>
          <cell r="AF26">
            <v>0</v>
          </cell>
          <cell r="AG26">
            <v>0</v>
          </cell>
          <cell r="AH26">
            <v>289.46000000000004</v>
          </cell>
          <cell r="AI26">
            <v>2932.7</v>
          </cell>
          <cell r="AJ26">
            <v>1656.7599999999998</v>
          </cell>
          <cell r="AK26">
            <v>414.18999999999994</v>
          </cell>
          <cell r="AL26">
            <v>159.28</v>
          </cell>
          <cell r="AM26">
            <v>200</v>
          </cell>
          <cell r="AN26">
            <v>272</v>
          </cell>
          <cell r="AO26">
            <v>336</v>
          </cell>
          <cell r="AP26">
            <v>400</v>
          </cell>
          <cell r="AQ26">
            <v>400</v>
          </cell>
          <cell r="AS26">
            <v>0</v>
          </cell>
          <cell r="AT26">
            <v>0</v>
          </cell>
          <cell r="AU26">
            <v>0</v>
          </cell>
        </row>
        <row r="27">
          <cell r="A27">
            <v>23</v>
          </cell>
          <cell r="B27" t="str">
            <v>SHIVA SALES INDIA CORPORATION</v>
          </cell>
          <cell r="C27" t="str">
            <v>C12821</v>
          </cell>
          <cell r="D27" t="str">
            <v>UTTARAKHAND</v>
          </cell>
          <cell r="E27" t="str">
            <v>North</v>
          </cell>
          <cell r="F27" t="str">
            <v>Yes</v>
          </cell>
          <cell r="G27">
            <v>2280</v>
          </cell>
          <cell r="H27">
            <v>2378.8099999999995</v>
          </cell>
          <cell r="I27">
            <v>1.0433377192982454</v>
          </cell>
          <cell r="J27">
            <v>4800</v>
          </cell>
          <cell r="K27">
            <v>7080</v>
          </cell>
          <cell r="L27">
            <v>7000</v>
          </cell>
          <cell r="M27">
            <v>253.55999999999989</v>
          </cell>
          <cell r="N27">
            <v>348.03</v>
          </cell>
          <cell r="O27">
            <v>519.54000000000019</v>
          </cell>
          <cell r="P27">
            <v>564.47000000000014</v>
          </cell>
          <cell r="Q27">
            <v>1200</v>
          </cell>
          <cell r="R27">
            <v>1150</v>
          </cell>
          <cell r="S27">
            <v>6414.41</v>
          </cell>
          <cell r="T27">
            <v>0.49999142857142853</v>
          </cell>
          <cell r="U27">
            <v>4064.41</v>
          </cell>
          <cell r="V27">
            <v>275</v>
          </cell>
          <cell r="W27">
            <v>1763962.75</v>
          </cell>
          <cell r="X27">
            <v>275</v>
          </cell>
          <cell r="Y27"/>
          <cell r="Z27">
            <v>348.74</v>
          </cell>
          <cell r="AA27"/>
          <cell r="AB27">
            <v>348.03</v>
          </cell>
          <cell r="AC27">
            <v>0</v>
          </cell>
          <cell r="AD27">
            <v>100</v>
          </cell>
          <cell r="AE27">
            <v>0</v>
          </cell>
          <cell r="AF27">
            <v>150</v>
          </cell>
          <cell r="AG27">
            <v>125</v>
          </cell>
          <cell r="AH27">
            <v>1071.77</v>
          </cell>
          <cell r="AI27">
            <v>7486.18</v>
          </cell>
          <cell r="AJ27">
            <v>2935.59</v>
          </cell>
          <cell r="AK27">
            <v>733.89750000000004</v>
          </cell>
          <cell r="AL27">
            <v>253.56</v>
          </cell>
          <cell r="AM27">
            <v>600</v>
          </cell>
          <cell r="AN27">
            <v>782</v>
          </cell>
          <cell r="AO27">
            <v>966</v>
          </cell>
          <cell r="AP27">
            <v>1200</v>
          </cell>
          <cell r="AQ27">
            <v>1150</v>
          </cell>
          <cell r="AS27">
            <v>0</v>
          </cell>
          <cell r="AT27">
            <v>150</v>
          </cell>
          <cell r="AU27">
            <v>125</v>
          </cell>
        </row>
        <row r="28">
          <cell r="A28">
            <v>24</v>
          </cell>
          <cell r="B28" t="str">
            <v>REHBER IRON STORE</v>
          </cell>
          <cell r="C28" t="str">
            <v>0015g00001gvM8p</v>
          </cell>
          <cell r="D28" t="str">
            <v>JAMMU AND KASHMIR</v>
          </cell>
          <cell r="E28" t="str">
            <v>North</v>
          </cell>
          <cell r="F28" t="str">
            <v>No</v>
          </cell>
          <cell r="G28">
            <v>875</v>
          </cell>
          <cell r="H28">
            <v>86.99</v>
          </cell>
          <cell r="I28">
            <v>9.9417142857142857E-2</v>
          </cell>
          <cell r="J28">
            <v>0</v>
          </cell>
          <cell r="K28">
            <v>875</v>
          </cell>
          <cell r="L28">
            <v>875</v>
          </cell>
          <cell r="M28">
            <v>0</v>
          </cell>
          <cell r="N28">
            <v>0</v>
          </cell>
          <cell r="O28">
            <v>0</v>
          </cell>
          <cell r="P28">
            <v>0</v>
          </cell>
          <cell r="Q28">
            <v>0</v>
          </cell>
          <cell r="R28">
            <v>0</v>
          </cell>
          <cell r="S28">
            <v>86.99</v>
          </cell>
          <cell r="T28">
            <v>9.9417142857142857E-2</v>
          </cell>
          <cell r="U28">
            <v>86.99</v>
          </cell>
          <cell r="V28">
            <v>0</v>
          </cell>
          <cell r="W28">
            <v>0</v>
          </cell>
          <cell r="X28">
            <v>0</v>
          </cell>
          <cell r="Y28"/>
          <cell r="Z28">
            <v>0</v>
          </cell>
          <cell r="AA28"/>
          <cell r="AB28">
            <v>0</v>
          </cell>
          <cell r="AC28">
            <v>0</v>
          </cell>
          <cell r="AD28">
            <v>0</v>
          </cell>
          <cell r="AE28">
            <v>0</v>
          </cell>
          <cell r="AF28">
            <v>0</v>
          </cell>
          <cell r="AG28">
            <v>0</v>
          </cell>
          <cell r="AH28">
            <v>0</v>
          </cell>
          <cell r="AI28">
            <v>86.99</v>
          </cell>
          <cell r="AJ28">
            <v>788.01</v>
          </cell>
          <cell r="AK28">
            <v>197.0025</v>
          </cell>
          <cell r="AL28">
            <v>0</v>
          </cell>
          <cell r="AM28">
            <v>0</v>
          </cell>
          <cell r="AN28">
            <v>0</v>
          </cell>
          <cell r="AO28">
            <v>0</v>
          </cell>
          <cell r="AP28">
            <v>0</v>
          </cell>
          <cell r="AQ28">
            <v>0</v>
          </cell>
          <cell r="AS28">
            <v>0</v>
          </cell>
          <cell r="AT28">
            <v>0</v>
          </cell>
          <cell r="AU28">
            <v>0</v>
          </cell>
        </row>
        <row r="29">
          <cell r="A29">
            <v>25</v>
          </cell>
          <cell r="B29" t="str">
            <v>AGGARWAL TRADERS</v>
          </cell>
          <cell r="C29" t="str">
            <v>0015g00001gvNHH</v>
          </cell>
          <cell r="D29" t="str">
            <v>JAMMU AND KASHMIR</v>
          </cell>
          <cell r="E29" t="str">
            <v>North</v>
          </cell>
          <cell r="F29" t="str">
            <v>Yes</v>
          </cell>
          <cell r="G29">
            <v>1600</v>
          </cell>
          <cell r="H29">
            <v>1024.7</v>
          </cell>
          <cell r="I29">
            <v>0.64043749999999999</v>
          </cell>
          <cell r="J29">
            <v>1500</v>
          </cell>
          <cell r="K29">
            <v>3100</v>
          </cell>
          <cell r="L29">
            <v>3100</v>
          </cell>
          <cell r="M29">
            <v>209.89</v>
          </cell>
          <cell r="N29">
            <v>274.92</v>
          </cell>
          <cell r="O29">
            <v>330.04</v>
          </cell>
          <cell r="P29">
            <v>174.06</v>
          </cell>
          <cell r="Q29">
            <v>300</v>
          </cell>
          <cell r="R29">
            <v>322.5</v>
          </cell>
          <cell r="S29">
            <v>2636.11</v>
          </cell>
          <cell r="T29">
            <v>0.59340322580645166</v>
          </cell>
          <cell r="U29">
            <v>2013.6100000000001</v>
          </cell>
          <cell r="V29">
            <v>175</v>
          </cell>
          <cell r="W29">
            <v>461319.25</v>
          </cell>
          <cell r="X29">
            <v>175</v>
          </cell>
          <cell r="Y29"/>
          <cell r="Z29">
            <v>274.97000000000003</v>
          </cell>
          <cell r="AA29"/>
          <cell r="AB29">
            <v>274.92</v>
          </cell>
          <cell r="AC29">
            <v>0</v>
          </cell>
          <cell r="AD29">
            <v>34</v>
          </cell>
          <cell r="AE29">
            <v>0</v>
          </cell>
          <cell r="AF29">
            <v>0</v>
          </cell>
          <cell r="AG29">
            <v>0</v>
          </cell>
          <cell r="AH29">
            <v>583.8900000000001</v>
          </cell>
          <cell r="AI29">
            <v>3220</v>
          </cell>
          <cell r="AJ29">
            <v>1086.3899999999999</v>
          </cell>
          <cell r="AK29">
            <v>271.59749999999997</v>
          </cell>
          <cell r="AL29">
            <v>209.89</v>
          </cell>
          <cell r="AM29">
            <v>200</v>
          </cell>
          <cell r="AN29">
            <v>219.3</v>
          </cell>
          <cell r="AO29">
            <v>270.89999999999998</v>
          </cell>
          <cell r="AP29">
            <v>300</v>
          </cell>
          <cell r="AQ29">
            <v>322.5</v>
          </cell>
          <cell r="AS29">
            <v>0</v>
          </cell>
          <cell r="AT29">
            <v>0</v>
          </cell>
          <cell r="AU29">
            <v>0</v>
          </cell>
        </row>
        <row r="30">
          <cell r="A30">
            <v>26</v>
          </cell>
          <cell r="B30" t="str">
            <v>FAIRDEAL STEELS</v>
          </cell>
          <cell r="C30" t="str">
            <v>001J100000JtB6NIAV</v>
          </cell>
          <cell r="D30" t="str">
            <v>JAMMU AND KASHMIR</v>
          </cell>
          <cell r="E30" t="str">
            <v>North</v>
          </cell>
          <cell r="F30" t="str">
            <v>No</v>
          </cell>
          <cell r="G30">
            <v>950</v>
          </cell>
          <cell r="H30">
            <v>0</v>
          </cell>
          <cell r="I30">
            <v>0</v>
          </cell>
          <cell r="J30">
            <v>0</v>
          </cell>
          <cell r="K30">
            <v>950</v>
          </cell>
          <cell r="L30">
            <v>950</v>
          </cell>
          <cell r="M30">
            <v>0</v>
          </cell>
          <cell r="N30">
            <v>0</v>
          </cell>
          <cell r="O30">
            <v>0</v>
          </cell>
          <cell r="P30">
            <v>0</v>
          </cell>
          <cell r="Q30">
            <v>0</v>
          </cell>
          <cell r="R30">
            <v>0</v>
          </cell>
          <cell r="S30">
            <v>0</v>
          </cell>
          <cell r="T30">
            <v>0</v>
          </cell>
          <cell r="U30">
            <v>0</v>
          </cell>
          <cell r="V30">
            <v>0</v>
          </cell>
          <cell r="W30">
            <v>0</v>
          </cell>
          <cell r="X30">
            <v>0</v>
          </cell>
          <cell r="Y30"/>
          <cell r="Z30">
            <v>0</v>
          </cell>
          <cell r="AA30"/>
          <cell r="AB30">
            <v>0</v>
          </cell>
          <cell r="AC30">
            <v>0</v>
          </cell>
          <cell r="AD30">
            <v>0</v>
          </cell>
          <cell r="AE30">
            <v>0</v>
          </cell>
          <cell r="AF30">
            <v>0</v>
          </cell>
          <cell r="AG30">
            <v>0</v>
          </cell>
          <cell r="AH30">
            <v>0</v>
          </cell>
          <cell r="AI30">
            <v>0</v>
          </cell>
          <cell r="AJ30">
            <v>950</v>
          </cell>
          <cell r="AK30">
            <v>237.5</v>
          </cell>
          <cell r="AL30">
            <v>0</v>
          </cell>
          <cell r="AM30">
            <v>0</v>
          </cell>
          <cell r="AN30">
            <v>0</v>
          </cell>
          <cell r="AO30">
            <v>0</v>
          </cell>
          <cell r="AP30">
            <v>0</v>
          </cell>
          <cell r="AQ30">
            <v>0</v>
          </cell>
          <cell r="AS30">
            <v>0</v>
          </cell>
          <cell r="AT30">
            <v>0</v>
          </cell>
          <cell r="AU30">
            <v>0</v>
          </cell>
        </row>
        <row r="31">
          <cell r="A31">
            <v>27</v>
          </cell>
          <cell r="B31" t="str">
            <v>PAL CEMENT AND STEEL PVT. LTD.</v>
          </cell>
          <cell r="C31" t="str">
            <v>C12827</v>
          </cell>
          <cell r="D31" t="str">
            <v>HIMACHAL PRADESH</v>
          </cell>
          <cell r="E31" t="str">
            <v>North</v>
          </cell>
          <cell r="F31" t="str">
            <v>Yes</v>
          </cell>
          <cell r="G31">
            <v>590</v>
          </cell>
          <cell r="H31">
            <v>193.17000000000002</v>
          </cell>
          <cell r="I31">
            <v>0.327406779661017</v>
          </cell>
          <cell r="J31">
            <v>400</v>
          </cell>
          <cell r="K31">
            <v>990</v>
          </cell>
          <cell r="L31">
            <v>1000</v>
          </cell>
          <cell r="M31">
            <v>12.69</v>
          </cell>
          <cell r="N31">
            <v>39</v>
          </cell>
          <cell r="O31">
            <v>67.239999999999995</v>
          </cell>
          <cell r="P31">
            <v>67.239999999999995</v>
          </cell>
          <cell r="Q31">
            <v>100</v>
          </cell>
          <cell r="R31">
            <v>75</v>
          </cell>
          <cell r="S31">
            <v>554.33999999999992</v>
          </cell>
          <cell r="T31">
            <v>0.31210000000000004</v>
          </cell>
          <cell r="U31">
            <v>379.34000000000003</v>
          </cell>
          <cell r="V31">
            <v>475</v>
          </cell>
          <cell r="W31">
            <v>263311.49999999994</v>
          </cell>
          <cell r="X31">
            <v>474.99999999999994</v>
          </cell>
          <cell r="Y31"/>
          <cell r="Z31">
            <v>0</v>
          </cell>
          <cell r="AA31"/>
          <cell r="AB31">
            <v>39.29</v>
          </cell>
          <cell r="AC31">
            <v>0</v>
          </cell>
          <cell r="AD31">
            <v>0</v>
          </cell>
          <cell r="AE31">
            <v>0</v>
          </cell>
          <cell r="AF31">
            <v>0</v>
          </cell>
          <cell r="AG31">
            <v>0</v>
          </cell>
          <cell r="AH31">
            <v>39.29</v>
          </cell>
          <cell r="AI31">
            <v>593.62999999999988</v>
          </cell>
          <cell r="AJ31">
            <v>620.66</v>
          </cell>
          <cell r="AK31">
            <v>155.16499999999999</v>
          </cell>
          <cell r="AL31">
            <v>12.69</v>
          </cell>
          <cell r="AM31">
            <v>50</v>
          </cell>
          <cell r="AN31">
            <v>51.000000000000007</v>
          </cell>
          <cell r="AO31">
            <v>63</v>
          </cell>
          <cell r="AP31">
            <v>100</v>
          </cell>
          <cell r="AQ31">
            <v>75</v>
          </cell>
          <cell r="AS31">
            <v>0</v>
          </cell>
          <cell r="AT31">
            <v>0</v>
          </cell>
          <cell r="AU31">
            <v>0</v>
          </cell>
        </row>
        <row r="32">
          <cell r="A32">
            <v>28</v>
          </cell>
          <cell r="B32" t="str">
            <v>MADHYA BHARAT ISPAT PRIVATE LIMITED</v>
          </cell>
          <cell r="C32" t="str">
            <v>C12834</v>
          </cell>
          <cell r="D32" t="str">
            <v>CHHATTISGARH</v>
          </cell>
          <cell r="E32" t="str">
            <v>Central</v>
          </cell>
          <cell r="F32" t="str">
            <v>No</v>
          </cell>
          <cell r="G32">
            <v>0</v>
          </cell>
          <cell r="H32">
            <v>9.9</v>
          </cell>
          <cell r="I32" t="str">
            <v/>
          </cell>
          <cell r="J32">
            <v>0</v>
          </cell>
          <cell r="K32">
            <v>0</v>
          </cell>
          <cell r="L32">
            <v>10</v>
          </cell>
          <cell r="M32">
            <v>0</v>
          </cell>
          <cell r="N32">
            <v>0</v>
          </cell>
          <cell r="O32">
            <v>0</v>
          </cell>
          <cell r="P32">
            <v>0</v>
          </cell>
          <cell r="Q32">
            <v>0</v>
          </cell>
          <cell r="R32">
            <v>0</v>
          </cell>
          <cell r="S32">
            <v>9.9</v>
          </cell>
          <cell r="T32">
            <v>0.99</v>
          </cell>
          <cell r="U32">
            <v>9.9</v>
          </cell>
          <cell r="V32">
            <v>0</v>
          </cell>
          <cell r="W32">
            <v>0</v>
          </cell>
          <cell r="X32">
            <v>0</v>
          </cell>
          <cell r="Y32"/>
          <cell r="Z32">
            <v>0</v>
          </cell>
          <cell r="AA32"/>
          <cell r="AB32">
            <v>0</v>
          </cell>
          <cell r="AC32">
            <v>0</v>
          </cell>
          <cell r="AD32">
            <v>0</v>
          </cell>
          <cell r="AE32">
            <v>0</v>
          </cell>
          <cell r="AF32">
            <v>0</v>
          </cell>
          <cell r="AG32">
            <v>0</v>
          </cell>
          <cell r="AH32">
            <v>0</v>
          </cell>
          <cell r="AI32">
            <v>9.9</v>
          </cell>
          <cell r="AJ32">
            <v>9.9999999999999645E-2</v>
          </cell>
          <cell r="AK32">
            <v>2.4999999999999911E-2</v>
          </cell>
          <cell r="AL32">
            <v>0</v>
          </cell>
          <cell r="AM32">
            <v>0</v>
          </cell>
          <cell r="AN32">
            <v>0</v>
          </cell>
          <cell r="AO32">
            <v>0</v>
          </cell>
          <cell r="AP32">
            <v>0</v>
          </cell>
          <cell r="AQ32">
            <v>0</v>
          </cell>
          <cell r="AS32">
            <v>0</v>
          </cell>
          <cell r="AT32">
            <v>0</v>
          </cell>
          <cell r="AU32">
            <v>0</v>
          </cell>
        </row>
        <row r="33">
          <cell r="A33">
            <v>29</v>
          </cell>
          <cell r="B33" t="str">
            <v>SACHDEVA ISPAT PVT LTD</v>
          </cell>
          <cell r="C33" t="str">
            <v>C12823</v>
          </cell>
          <cell r="D33" t="str">
            <v>ODISHA</v>
          </cell>
          <cell r="E33" t="str">
            <v>Central</v>
          </cell>
          <cell r="F33" t="str">
            <v>Yes</v>
          </cell>
          <cell r="G33">
            <v>2450</v>
          </cell>
          <cell r="H33">
            <v>1790.7500000000002</v>
          </cell>
          <cell r="I33">
            <v>0.73091836734693882</v>
          </cell>
          <cell r="J33">
            <v>3000</v>
          </cell>
          <cell r="K33">
            <v>5450</v>
          </cell>
          <cell r="L33">
            <v>5000</v>
          </cell>
          <cell r="M33">
            <v>178.76499999999999</v>
          </cell>
          <cell r="N33">
            <v>293.83999999999997</v>
          </cell>
          <cell r="O33">
            <v>257.995</v>
          </cell>
          <cell r="P33">
            <v>160.66999999999999</v>
          </cell>
          <cell r="Q33">
            <v>700</v>
          </cell>
          <cell r="R33">
            <v>850</v>
          </cell>
          <cell r="S33">
            <v>4232.0200000000004</v>
          </cell>
          <cell r="T33">
            <v>0.50427000000000011</v>
          </cell>
          <cell r="U33">
            <v>2682.02</v>
          </cell>
          <cell r="V33">
            <v>225</v>
          </cell>
          <cell r="W33">
            <v>952204.50000000012</v>
          </cell>
          <cell r="X33">
            <v>225</v>
          </cell>
          <cell r="Y33"/>
          <cell r="Z33">
            <v>247.46</v>
          </cell>
          <cell r="AA33"/>
          <cell r="AB33">
            <v>293.83999999999997</v>
          </cell>
          <cell r="AC33">
            <v>0</v>
          </cell>
          <cell r="AD33">
            <v>0</v>
          </cell>
          <cell r="AE33">
            <v>0</v>
          </cell>
          <cell r="AF33">
            <v>0</v>
          </cell>
          <cell r="AG33">
            <v>0</v>
          </cell>
          <cell r="AH33">
            <v>541.29999999999995</v>
          </cell>
          <cell r="AI33">
            <v>4773.3200000000006</v>
          </cell>
          <cell r="AJ33">
            <v>2317.98</v>
          </cell>
          <cell r="AK33">
            <v>579.495</v>
          </cell>
          <cell r="AL33">
            <v>0</v>
          </cell>
          <cell r="AM33">
            <v>300</v>
          </cell>
          <cell r="AN33">
            <v>400</v>
          </cell>
          <cell r="AO33">
            <v>500</v>
          </cell>
          <cell r="AP33">
            <v>700</v>
          </cell>
          <cell r="AQ33">
            <v>850</v>
          </cell>
          <cell r="AS33">
            <v>0</v>
          </cell>
          <cell r="AT33">
            <v>0</v>
          </cell>
          <cell r="AU33">
            <v>0</v>
          </cell>
        </row>
        <row r="34">
          <cell r="A34">
            <v>30</v>
          </cell>
          <cell r="B34" t="str">
            <v>Niyati Udyog Private Limited</v>
          </cell>
          <cell r="C34" t="str">
            <v>C13293</v>
          </cell>
          <cell r="D34" t="str">
            <v>ODISHA</v>
          </cell>
          <cell r="E34" t="str">
            <v>Central</v>
          </cell>
          <cell r="F34" t="str">
            <v>Yes</v>
          </cell>
          <cell r="G34">
            <v>5800</v>
          </cell>
          <cell r="H34">
            <v>1322.9099999999999</v>
          </cell>
          <cell r="I34">
            <v>0.22808793103448274</v>
          </cell>
          <cell r="J34">
            <v>3000</v>
          </cell>
          <cell r="K34">
            <v>8800</v>
          </cell>
          <cell r="L34">
            <v>5000</v>
          </cell>
          <cell r="M34">
            <v>240.68000000000009</v>
          </cell>
          <cell r="N34">
            <v>147.11000000000001</v>
          </cell>
          <cell r="O34">
            <v>337.83</v>
          </cell>
          <cell r="P34">
            <v>297.2</v>
          </cell>
          <cell r="Q34">
            <v>800</v>
          </cell>
          <cell r="R34">
            <v>850</v>
          </cell>
          <cell r="S34">
            <v>3995.73</v>
          </cell>
          <cell r="T34">
            <v>0.40970599999999996</v>
          </cell>
          <cell r="U34">
            <v>2345.73</v>
          </cell>
          <cell r="V34">
            <v>175</v>
          </cell>
          <cell r="W34">
            <v>699252.75</v>
          </cell>
          <cell r="X34">
            <v>175</v>
          </cell>
          <cell r="Y34"/>
          <cell r="Z34">
            <v>387.13499999999999</v>
          </cell>
          <cell r="AA34"/>
          <cell r="AB34">
            <v>147.11000000000001</v>
          </cell>
          <cell r="AC34">
            <v>100</v>
          </cell>
          <cell r="AD34">
            <v>100</v>
          </cell>
          <cell r="AE34">
            <v>0</v>
          </cell>
          <cell r="AF34">
            <v>150</v>
          </cell>
          <cell r="AG34">
            <v>150</v>
          </cell>
          <cell r="AH34">
            <v>1034.2449999999999</v>
          </cell>
          <cell r="AI34">
            <v>5029.9750000000004</v>
          </cell>
          <cell r="AJ34">
            <v>2654.27</v>
          </cell>
          <cell r="AK34">
            <v>663.5675</v>
          </cell>
          <cell r="AL34">
            <v>240.68</v>
          </cell>
          <cell r="AM34">
            <v>250</v>
          </cell>
          <cell r="AN34">
            <v>400</v>
          </cell>
          <cell r="AO34">
            <v>550</v>
          </cell>
          <cell r="AP34">
            <v>800</v>
          </cell>
          <cell r="AQ34">
            <v>850</v>
          </cell>
          <cell r="AS34">
            <v>0</v>
          </cell>
          <cell r="AT34">
            <v>150</v>
          </cell>
          <cell r="AU34">
            <v>150</v>
          </cell>
        </row>
        <row r="35">
          <cell r="A35">
            <v>31</v>
          </cell>
          <cell r="B35" t="str">
            <v>GOLDWIN ISPAT PRIVATE LIMITED</v>
          </cell>
          <cell r="C35" t="str">
            <v>001J1000009FjqalAC</v>
          </cell>
          <cell r="D35" t="str">
            <v>ODISHA</v>
          </cell>
          <cell r="E35" t="str">
            <v>Central</v>
          </cell>
          <cell r="F35" t="str">
            <v>Yes</v>
          </cell>
          <cell r="G35">
            <v>1550</v>
          </cell>
          <cell r="H35">
            <v>675.44500000000005</v>
          </cell>
          <cell r="I35">
            <v>0.43577096774193552</v>
          </cell>
          <cell r="J35">
            <v>1500</v>
          </cell>
          <cell r="K35">
            <v>3050</v>
          </cell>
          <cell r="L35">
            <v>3000</v>
          </cell>
          <cell r="M35">
            <v>73.760000000000005</v>
          </cell>
          <cell r="N35">
            <v>0</v>
          </cell>
          <cell r="O35">
            <v>0</v>
          </cell>
          <cell r="P35">
            <v>41.46</v>
          </cell>
          <cell r="Q35">
            <v>400</v>
          </cell>
          <cell r="R35">
            <v>450</v>
          </cell>
          <cell r="S35">
            <v>1640.665</v>
          </cell>
          <cell r="T35">
            <v>0.24973500000000001</v>
          </cell>
          <cell r="U35">
            <v>790.66500000000008</v>
          </cell>
          <cell r="V35">
            <v>0</v>
          </cell>
          <cell r="W35">
            <v>0</v>
          </cell>
          <cell r="X35">
            <v>0</v>
          </cell>
          <cell r="Y35"/>
          <cell r="Z35">
            <v>81.81</v>
          </cell>
          <cell r="AA35"/>
          <cell r="AB35">
            <v>0</v>
          </cell>
          <cell r="AC35">
            <v>0</v>
          </cell>
          <cell r="AD35">
            <v>0</v>
          </cell>
          <cell r="AE35">
            <v>0</v>
          </cell>
          <cell r="AF35">
            <v>0</v>
          </cell>
          <cell r="AG35">
            <v>0</v>
          </cell>
          <cell r="AH35">
            <v>81.81</v>
          </cell>
          <cell r="AI35">
            <v>1722.4749999999999</v>
          </cell>
          <cell r="AJ35">
            <v>2209.335</v>
          </cell>
          <cell r="AK35">
            <v>552.33375000000001</v>
          </cell>
          <cell r="AL35">
            <v>73.760000000000005</v>
          </cell>
          <cell r="AM35">
            <v>100</v>
          </cell>
          <cell r="AN35">
            <v>200</v>
          </cell>
          <cell r="AO35">
            <v>300</v>
          </cell>
          <cell r="AP35">
            <v>400</v>
          </cell>
          <cell r="AQ35">
            <v>450</v>
          </cell>
          <cell r="AS35">
            <v>0</v>
          </cell>
          <cell r="AT35">
            <v>0</v>
          </cell>
          <cell r="AU35">
            <v>0</v>
          </cell>
        </row>
        <row r="36">
          <cell r="A36">
            <v>32</v>
          </cell>
          <cell r="B36" t="str">
            <v>Global Steel</v>
          </cell>
          <cell r="C36" t="str">
            <v>C13471</v>
          </cell>
          <cell r="D36" t="str">
            <v>MADHYA PRADESH</v>
          </cell>
          <cell r="E36" t="str">
            <v>Central</v>
          </cell>
          <cell r="F36" t="str">
            <v>Yes</v>
          </cell>
          <cell r="G36">
            <v>4900</v>
          </cell>
          <cell r="H36">
            <v>1986.7550000000001</v>
          </cell>
          <cell r="I36">
            <v>0.40546020408163269</v>
          </cell>
          <cell r="J36">
            <v>3500</v>
          </cell>
          <cell r="K36">
            <v>8400</v>
          </cell>
          <cell r="L36">
            <v>6000</v>
          </cell>
          <cell r="M36">
            <v>118.515</v>
          </cell>
          <cell r="N36">
            <v>592.59500000000014</v>
          </cell>
          <cell r="O36">
            <v>681.43999999999994</v>
          </cell>
          <cell r="P36">
            <v>502.18999999999988</v>
          </cell>
          <cell r="Q36">
            <v>800</v>
          </cell>
          <cell r="R36">
            <v>837.5</v>
          </cell>
          <cell r="S36">
            <v>5518.9949999999999</v>
          </cell>
          <cell r="T36">
            <v>0.56321750000000004</v>
          </cell>
          <cell r="U36">
            <v>3881.4949999999999</v>
          </cell>
          <cell r="V36">
            <v>225</v>
          </cell>
          <cell r="W36">
            <v>1241773.875</v>
          </cell>
          <cell r="X36">
            <v>225</v>
          </cell>
          <cell r="Y36"/>
          <cell r="Z36">
            <v>707.72</v>
          </cell>
          <cell r="AA36"/>
          <cell r="AB36">
            <v>592.59500000000014</v>
          </cell>
          <cell r="AC36">
            <v>100</v>
          </cell>
          <cell r="AD36">
            <v>300</v>
          </cell>
          <cell r="AE36">
            <v>0</v>
          </cell>
          <cell r="AF36">
            <v>350</v>
          </cell>
          <cell r="AG36">
            <v>350</v>
          </cell>
          <cell r="AH36">
            <v>2400.3150000000005</v>
          </cell>
          <cell r="AI36">
            <v>7919.31</v>
          </cell>
          <cell r="AJ36">
            <v>2118.5050000000001</v>
          </cell>
          <cell r="AK36">
            <v>529.62625000000003</v>
          </cell>
          <cell r="AL36">
            <v>118.515</v>
          </cell>
          <cell r="AM36">
            <v>300</v>
          </cell>
          <cell r="AN36">
            <v>569.5</v>
          </cell>
          <cell r="AO36">
            <v>800</v>
          </cell>
          <cell r="AP36">
            <v>800</v>
          </cell>
          <cell r="AQ36">
            <v>837.5</v>
          </cell>
          <cell r="AS36">
            <v>0</v>
          </cell>
          <cell r="AT36">
            <v>350</v>
          </cell>
          <cell r="AU36">
            <v>350</v>
          </cell>
        </row>
        <row r="37">
          <cell r="A37">
            <v>33</v>
          </cell>
          <cell r="B37" t="str">
            <v>R. K. ENTERPRISES</v>
          </cell>
          <cell r="C37" t="str">
            <v>001J1000005ZfroIAC</v>
          </cell>
          <cell r="D37" t="str">
            <v>MADHYA PRADESH</v>
          </cell>
          <cell r="E37" t="str">
            <v>Central</v>
          </cell>
          <cell r="F37" t="str">
            <v>Yes</v>
          </cell>
          <cell r="G37">
            <v>2650</v>
          </cell>
          <cell r="H37">
            <v>1319.77</v>
          </cell>
          <cell r="I37">
            <v>0.49802641509433959</v>
          </cell>
          <cell r="J37">
            <v>3500</v>
          </cell>
          <cell r="K37">
            <v>6150</v>
          </cell>
          <cell r="L37">
            <v>5000</v>
          </cell>
          <cell r="M37">
            <v>187.63000000000011</v>
          </cell>
          <cell r="N37">
            <v>376.00500000000011</v>
          </cell>
          <cell r="O37">
            <v>1136.115</v>
          </cell>
          <cell r="P37">
            <v>992.59</v>
          </cell>
          <cell r="Q37">
            <v>800</v>
          </cell>
          <cell r="R37">
            <v>850</v>
          </cell>
          <cell r="S37">
            <v>5662.1100000000006</v>
          </cell>
          <cell r="T37">
            <v>0.60390400000000011</v>
          </cell>
          <cell r="U37">
            <v>4012.11</v>
          </cell>
          <cell r="V37">
            <v>225</v>
          </cell>
          <cell r="W37">
            <v>1273974.7500000002</v>
          </cell>
          <cell r="X37">
            <v>225.00000000000003</v>
          </cell>
          <cell r="Y37"/>
          <cell r="Z37">
            <v>366</v>
          </cell>
          <cell r="AA37"/>
          <cell r="AB37">
            <v>376.00500000000011</v>
          </cell>
          <cell r="AC37">
            <v>180</v>
          </cell>
          <cell r="AD37">
            <v>300</v>
          </cell>
          <cell r="AE37">
            <v>330</v>
          </cell>
          <cell r="AF37">
            <v>360</v>
          </cell>
          <cell r="AG37">
            <v>375</v>
          </cell>
          <cell r="AH37">
            <v>2287.0050000000001</v>
          </cell>
          <cell r="AI37">
            <v>7949.1150000000007</v>
          </cell>
          <cell r="AJ37">
            <v>987.88999999999987</v>
          </cell>
          <cell r="AK37">
            <v>246.97249999999997</v>
          </cell>
          <cell r="AL37">
            <v>187.63</v>
          </cell>
          <cell r="AM37">
            <v>300</v>
          </cell>
          <cell r="AN37">
            <v>578</v>
          </cell>
          <cell r="AO37">
            <v>800</v>
          </cell>
          <cell r="AP37">
            <v>800</v>
          </cell>
          <cell r="AQ37">
            <v>850</v>
          </cell>
          <cell r="AS37">
            <v>330</v>
          </cell>
          <cell r="AT37">
            <v>360</v>
          </cell>
          <cell r="AU37">
            <v>375</v>
          </cell>
        </row>
        <row r="38">
          <cell r="A38">
            <v>34</v>
          </cell>
          <cell r="B38" t="str">
            <v>SSTL (INDIA) PRIVATE LIMITED</v>
          </cell>
          <cell r="C38" t="str">
            <v>C13295</v>
          </cell>
          <cell r="D38" t="str">
            <v>MAHARASHTRA</v>
          </cell>
          <cell r="E38" t="str">
            <v>Central</v>
          </cell>
          <cell r="F38" t="str">
            <v>Yes</v>
          </cell>
          <cell r="G38">
            <v>2250</v>
          </cell>
          <cell r="H38">
            <v>1294.4000000000001</v>
          </cell>
          <cell r="I38">
            <v>0.57528888888888896</v>
          </cell>
          <cell r="J38">
            <v>2500</v>
          </cell>
          <cell r="K38">
            <v>4750</v>
          </cell>
          <cell r="L38">
            <v>4000</v>
          </cell>
          <cell r="M38">
            <v>103.69</v>
          </cell>
          <cell r="N38">
            <v>121.235</v>
          </cell>
          <cell r="O38">
            <v>123.84</v>
          </cell>
          <cell r="P38">
            <v>164.26</v>
          </cell>
          <cell r="Q38">
            <v>600</v>
          </cell>
          <cell r="R38">
            <v>600</v>
          </cell>
          <cell r="S38">
            <v>3007.4250000000002</v>
          </cell>
          <cell r="T38">
            <v>0.41079125</v>
          </cell>
          <cell r="U38">
            <v>1807.4250000000002</v>
          </cell>
          <cell r="V38">
            <v>175</v>
          </cell>
          <cell r="W38">
            <v>526299.375</v>
          </cell>
          <cell r="X38">
            <v>175</v>
          </cell>
          <cell r="Y38"/>
          <cell r="Z38">
            <v>560.09500000000003</v>
          </cell>
          <cell r="AA38"/>
          <cell r="AB38">
            <v>121.235</v>
          </cell>
          <cell r="AC38">
            <v>200</v>
          </cell>
          <cell r="AD38">
            <v>400</v>
          </cell>
          <cell r="AE38">
            <v>500</v>
          </cell>
          <cell r="AF38">
            <v>500</v>
          </cell>
          <cell r="AG38">
            <v>625</v>
          </cell>
          <cell r="AH38">
            <v>2906.33</v>
          </cell>
          <cell r="AI38">
            <v>5913.7550000000001</v>
          </cell>
          <cell r="AJ38">
            <v>2192.5749999999998</v>
          </cell>
          <cell r="AK38">
            <v>548.14374999999995</v>
          </cell>
          <cell r="AL38">
            <v>103.69</v>
          </cell>
          <cell r="AM38">
            <v>300</v>
          </cell>
          <cell r="AN38">
            <v>408.00000000000006</v>
          </cell>
          <cell r="AO38">
            <v>600</v>
          </cell>
          <cell r="AP38">
            <v>600</v>
          </cell>
          <cell r="AQ38">
            <v>600</v>
          </cell>
          <cell r="AS38">
            <v>500</v>
          </cell>
          <cell r="AT38">
            <v>500</v>
          </cell>
          <cell r="AU38">
            <v>625</v>
          </cell>
        </row>
        <row r="39">
          <cell r="A39">
            <v>35</v>
          </cell>
          <cell r="B39" t="str">
            <v>Amco Associates</v>
          </cell>
          <cell r="C39" t="str">
            <v>001J100000JMbRWAI1</v>
          </cell>
          <cell r="D39" t="str">
            <v>JHARKHAND</v>
          </cell>
          <cell r="E39" t="str">
            <v>East</v>
          </cell>
          <cell r="F39" t="str">
            <v>Yes</v>
          </cell>
          <cell r="G39">
            <v>900</v>
          </cell>
          <cell r="H39">
            <v>175.62</v>
          </cell>
          <cell r="I39">
            <v>0.19513333333333333</v>
          </cell>
          <cell r="J39">
            <v>800</v>
          </cell>
          <cell r="K39">
            <v>1700</v>
          </cell>
          <cell r="L39">
            <v>1700</v>
          </cell>
          <cell r="M39">
            <v>0</v>
          </cell>
          <cell r="N39">
            <v>25.32</v>
          </cell>
          <cell r="O39">
            <v>0</v>
          </cell>
          <cell r="P39">
            <v>0</v>
          </cell>
          <cell r="Q39">
            <v>200</v>
          </cell>
          <cell r="R39">
            <v>187.5</v>
          </cell>
          <cell r="S39">
            <v>588.44000000000005</v>
          </cell>
          <cell r="T39">
            <v>0.1182</v>
          </cell>
          <cell r="U39">
            <v>200.94</v>
          </cell>
          <cell r="V39">
            <v>0</v>
          </cell>
          <cell r="W39">
            <v>0</v>
          </cell>
          <cell r="X39">
            <v>0</v>
          </cell>
          <cell r="Y39"/>
          <cell r="Z39">
            <v>25</v>
          </cell>
          <cell r="AA39"/>
          <cell r="AB39">
            <v>25.32</v>
          </cell>
          <cell r="AC39">
            <v>0</v>
          </cell>
          <cell r="AD39">
            <v>0</v>
          </cell>
          <cell r="AE39">
            <v>0</v>
          </cell>
          <cell r="AF39">
            <v>0</v>
          </cell>
          <cell r="AG39">
            <v>0</v>
          </cell>
          <cell r="AH39">
            <v>50.32</v>
          </cell>
          <cell r="AI39">
            <v>638.7600000000001</v>
          </cell>
          <cell r="AJ39">
            <v>1499.06</v>
          </cell>
          <cell r="AK39">
            <v>374.76499999999999</v>
          </cell>
          <cell r="AL39">
            <v>0</v>
          </cell>
          <cell r="AM39">
            <v>100</v>
          </cell>
          <cell r="AN39">
            <v>127.50000000000001</v>
          </cell>
          <cell r="AO39">
            <v>200</v>
          </cell>
          <cell r="AP39">
            <v>200</v>
          </cell>
          <cell r="AQ39">
            <v>187.5</v>
          </cell>
          <cell r="AS39">
            <v>0</v>
          </cell>
          <cell r="AT39">
            <v>0</v>
          </cell>
          <cell r="AU39">
            <v>0</v>
          </cell>
        </row>
        <row r="40">
          <cell r="A40">
            <v>36</v>
          </cell>
          <cell r="B40" t="str">
            <v>M/s REAL DREAMS ENTERPRISES</v>
          </cell>
          <cell r="C40" t="str">
            <v>001J100000PHe79IAD</v>
          </cell>
          <cell r="D40" t="str">
            <v>JHARKHAND</v>
          </cell>
          <cell r="E40" t="str">
            <v>East</v>
          </cell>
          <cell r="F40" t="str">
            <v>No</v>
          </cell>
          <cell r="G40">
            <v>3450</v>
          </cell>
          <cell r="H40">
            <v>632.25499999999988</v>
          </cell>
          <cell r="I40">
            <v>0.18326231884057967</v>
          </cell>
          <cell r="J40">
            <v>1500</v>
          </cell>
          <cell r="K40">
            <v>4950</v>
          </cell>
          <cell r="L40">
            <v>2400</v>
          </cell>
          <cell r="M40">
            <v>29.94</v>
          </cell>
          <cell r="N40">
            <v>0</v>
          </cell>
          <cell r="O40">
            <v>129.03</v>
          </cell>
          <cell r="P40">
            <v>61.9</v>
          </cell>
          <cell r="Q40">
            <v>400</v>
          </cell>
          <cell r="R40">
            <v>350</v>
          </cell>
          <cell r="S40">
            <v>1603.125</v>
          </cell>
          <cell r="T40">
            <v>0.32967708333333329</v>
          </cell>
          <cell r="U40">
            <v>853.12499999999989</v>
          </cell>
          <cell r="V40">
            <v>0</v>
          </cell>
          <cell r="W40">
            <v>0</v>
          </cell>
          <cell r="X40">
            <v>0</v>
          </cell>
          <cell r="Y40"/>
          <cell r="Z40">
            <v>300.67</v>
          </cell>
          <cell r="AA40"/>
          <cell r="AB40">
            <v>0</v>
          </cell>
          <cell r="AC40">
            <v>250</v>
          </cell>
          <cell r="AD40">
            <v>50</v>
          </cell>
          <cell r="AE40">
            <v>0</v>
          </cell>
          <cell r="AF40">
            <v>0</v>
          </cell>
          <cell r="AG40">
            <v>50</v>
          </cell>
          <cell r="AH40">
            <v>650.67000000000007</v>
          </cell>
          <cell r="AI40">
            <v>2253.7950000000001</v>
          </cell>
          <cell r="AJ40">
            <v>1546.875</v>
          </cell>
          <cell r="AK40">
            <v>386.71875</v>
          </cell>
          <cell r="AL40">
            <v>29.94</v>
          </cell>
          <cell r="AM40">
            <v>200</v>
          </cell>
          <cell r="AN40">
            <v>238.00000000000003</v>
          </cell>
          <cell r="AO40">
            <v>300</v>
          </cell>
          <cell r="AP40">
            <v>400</v>
          </cell>
          <cell r="AQ40">
            <v>350</v>
          </cell>
          <cell r="AS40">
            <v>0</v>
          </cell>
          <cell r="AT40">
            <v>0</v>
          </cell>
          <cell r="AU40">
            <v>50</v>
          </cell>
        </row>
        <row r="41">
          <cell r="A41">
            <v>37</v>
          </cell>
          <cell r="B41" t="str">
            <v>LALSAR STEEL</v>
          </cell>
          <cell r="C41" t="str">
            <v>001J100000ME8pzIAD</v>
          </cell>
          <cell r="D41" t="str">
            <v>JHARKHAND</v>
          </cell>
          <cell r="E41" t="str">
            <v>East</v>
          </cell>
          <cell r="F41" t="str">
            <v>No</v>
          </cell>
          <cell r="G41">
            <v>0</v>
          </cell>
          <cell r="H41">
            <v>29.82</v>
          </cell>
          <cell r="I41" t="str">
            <v/>
          </cell>
          <cell r="J41">
            <v>300</v>
          </cell>
          <cell r="K41">
            <v>300</v>
          </cell>
          <cell r="L41">
            <v>300</v>
          </cell>
          <cell r="M41">
            <v>30.03</v>
          </cell>
          <cell r="N41">
            <v>32.99</v>
          </cell>
          <cell r="O41">
            <v>0</v>
          </cell>
          <cell r="P41">
            <v>0</v>
          </cell>
          <cell r="Q41">
            <v>59.393400000000007</v>
          </cell>
          <cell r="R41">
            <v>67.492500000000007</v>
          </cell>
          <cell r="S41">
            <v>219.72590000000002</v>
          </cell>
          <cell r="T41">
            <v>0.30946666666666667</v>
          </cell>
          <cell r="U41">
            <v>92.84</v>
          </cell>
          <cell r="V41">
            <v>0</v>
          </cell>
          <cell r="W41">
            <v>0</v>
          </cell>
          <cell r="X41">
            <v>0</v>
          </cell>
          <cell r="Y41"/>
          <cell r="Z41">
            <v>33</v>
          </cell>
          <cell r="AA41"/>
          <cell r="AB41">
            <v>32.99</v>
          </cell>
          <cell r="AC41">
            <v>0</v>
          </cell>
          <cell r="AD41">
            <v>0</v>
          </cell>
          <cell r="AE41">
            <v>0</v>
          </cell>
          <cell r="AF41">
            <v>0</v>
          </cell>
          <cell r="AG41">
            <v>0</v>
          </cell>
          <cell r="AH41">
            <v>65.990000000000009</v>
          </cell>
          <cell r="AI41">
            <v>285.71590000000003</v>
          </cell>
          <cell r="AJ41">
            <v>207.16</v>
          </cell>
          <cell r="AK41">
            <v>51.79</v>
          </cell>
          <cell r="AL41">
            <v>30.03</v>
          </cell>
          <cell r="AM41">
            <v>40.4955</v>
          </cell>
          <cell r="AN41">
            <v>45.894900000000007</v>
          </cell>
          <cell r="AO41">
            <v>56.693700000000007</v>
          </cell>
          <cell r="AP41">
            <v>59.393400000000007</v>
          </cell>
          <cell r="AQ41">
            <v>67.492500000000007</v>
          </cell>
          <cell r="AS41">
            <v>0</v>
          </cell>
          <cell r="AT41">
            <v>0</v>
          </cell>
          <cell r="AU41">
            <v>0</v>
          </cell>
        </row>
        <row r="42">
          <cell r="A42">
            <v>38</v>
          </cell>
          <cell r="B42" t="str">
            <v>TIRUPATI SALES</v>
          </cell>
          <cell r="C42" t="str">
            <v>001J100000HllhOIAT</v>
          </cell>
          <cell r="D42" t="str">
            <v>JHARKHAND</v>
          </cell>
          <cell r="E42" t="str">
            <v>East</v>
          </cell>
          <cell r="F42" t="str">
            <v>No</v>
          </cell>
          <cell r="G42">
            <v>0</v>
          </cell>
          <cell r="H42">
            <v>141.6</v>
          </cell>
          <cell r="I42" t="str">
            <v/>
          </cell>
          <cell r="J42">
            <v>200</v>
          </cell>
          <cell r="K42">
            <v>200</v>
          </cell>
          <cell r="L42">
            <v>200</v>
          </cell>
          <cell r="M42">
            <v>30.13</v>
          </cell>
          <cell r="N42">
            <v>0</v>
          </cell>
          <cell r="O42">
            <v>55.2</v>
          </cell>
          <cell r="P42">
            <v>29.92</v>
          </cell>
          <cell r="Q42">
            <v>37.371400000000001</v>
          </cell>
          <cell r="R42">
            <v>42.467500000000001</v>
          </cell>
          <cell r="S42">
            <v>336.68889999999999</v>
          </cell>
          <cell r="T42">
            <v>1.1346499999999999</v>
          </cell>
          <cell r="U42">
            <v>256.85000000000002</v>
          </cell>
          <cell r="V42">
            <v>0</v>
          </cell>
          <cell r="W42">
            <v>0</v>
          </cell>
          <cell r="X42">
            <v>0</v>
          </cell>
          <cell r="Y42"/>
          <cell r="Z42">
            <v>0</v>
          </cell>
          <cell r="AA42"/>
          <cell r="AB42">
            <v>0</v>
          </cell>
          <cell r="AC42">
            <v>0</v>
          </cell>
          <cell r="AD42">
            <v>0</v>
          </cell>
          <cell r="AE42">
            <v>0</v>
          </cell>
          <cell r="AF42">
            <v>0</v>
          </cell>
          <cell r="AG42">
            <v>0</v>
          </cell>
          <cell r="AH42">
            <v>0</v>
          </cell>
          <cell r="AI42">
            <v>336.68889999999999</v>
          </cell>
          <cell r="AJ42">
            <v>-56.850000000000023</v>
          </cell>
          <cell r="AK42">
            <v>-14.212500000000006</v>
          </cell>
          <cell r="AL42">
            <v>30.13</v>
          </cell>
          <cell r="AM42">
            <v>25.480499999999999</v>
          </cell>
          <cell r="AN42">
            <v>28.877900000000004</v>
          </cell>
          <cell r="AO42">
            <v>35.672699999999999</v>
          </cell>
          <cell r="AP42">
            <v>37.371400000000001</v>
          </cell>
          <cell r="AQ42">
            <v>42.467500000000001</v>
          </cell>
          <cell r="AS42">
            <v>0</v>
          </cell>
          <cell r="AT42">
            <v>0</v>
          </cell>
          <cell r="AU42">
            <v>0</v>
          </cell>
        </row>
        <row r="43">
          <cell r="A43">
            <v>39</v>
          </cell>
          <cell r="B43" t="str">
            <v>CHANDRA TRADERS</v>
          </cell>
          <cell r="C43" t="str">
            <v>001J100000RyPTBIA3</v>
          </cell>
          <cell r="D43" t="str">
            <v>WEST BENGAL</v>
          </cell>
          <cell r="E43" t="str">
            <v>East</v>
          </cell>
          <cell r="F43" t="str">
            <v>No</v>
          </cell>
          <cell r="G43">
            <v>1450</v>
          </cell>
          <cell r="H43">
            <v>293.55</v>
          </cell>
          <cell r="I43">
            <v>0.20244827586206898</v>
          </cell>
          <cell r="J43">
            <v>1500</v>
          </cell>
          <cell r="K43">
            <v>2950</v>
          </cell>
          <cell r="L43">
            <v>2400</v>
          </cell>
          <cell r="M43">
            <v>9.9600000000000009</v>
          </cell>
          <cell r="N43">
            <v>120.39</v>
          </cell>
          <cell r="O43">
            <v>136.58000000000001</v>
          </cell>
          <cell r="P43">
            <v>54.06</v>
          </cell>
          <cell r="Q43">
            <v>400</v>
          </cell>
          <cell r="R43">
            <v>363.75</v>
          </cell>
          <cell r="S43">
            <v>1378.29</v>
          </cell>
          <cell r="T43">
            <v>0.23353333333333334</v>
          </cell>
          <cell r="U43">
            <v>614.54</v>
          </cell>
          <cell r="V43">
            <v>0</v>
          </cell>
          <cell r="W43">
            <v>0</v>
          </cell>
          <cell r="X43">
            <v>0</v>
          </cell>
          <cell r="Y43"/>
          <cell r="Z43">
            <v>95</v>
          </cell>
          <cell r="AA43"/>
          <cell r="AB43">
            <v>120.39</v>
          </cell>
          <cell r="AC43">
            <v>0</v>
          </cell>
          <cell r="AD43">
            <v>0</v>
          </cell>
          <cell r="AE43">
            <v>0</v>
          </cell>
          <cell r="AF43">
            <v>0</v>
          </cell>
          <cell r="AG43">
            <v>0</v>
          </cell>
          <cell r="AH43">
            <v>215.39</v>
          </cell>
          <cell r="AI43">
            <v>1593.6799999999998</v>
          </cell>
          <cell r="AJ43">
            <v>1785.46</v>
          </cell>
          <cell r="AK43">
            <v>446.36500000000001</v>
          </cell>
          <cell r="AL43">
            <v>9.9600000000000009</v>
          </cell>
          <cell r="AM43">
            <v>250</v>
          </cell>
          <cell r="AN43">
            <v>247.35000000000002</v>
          </cell>
          <cell r="AO43">
            <v>300</v>
          </cell>
          <cell r="AP43">
            <v>400</v>
          </cell>
          <cell r="AQ43">
            <v>363.75</v>
          </cell>
          <cell r="AS43">
            <v>0</v>
          </cell>
          <cell r="AT43">
            <v>0</v>
          </cell>
          <cell r="AU43">
            <v>0</v>
          </cell>
        </row>
        <row r="44">
          <cell r="A44">
            <v>40</v>
          </cell>
          <cell r="B44" t="str">
            <v>NERIUM MULTICOM LLP</v>
          </cell>
          <cell r="C44" t="str">
            <v>001J100000RytAcIAJ</v>
          </cell>
          <cell r="D44" t="str">
            <v>WEST BENGAL</v>
          </cell>
          <cell r="E44" t="str">
            <v>East</v>
          </cell>
          <cell r="F44" t="str">
            <v>No</v>
          </cell>
          <cell r="G44">
            <v>3850</v>
          </cell>
          <cell r="H44">
            <v>753.71</v>
          </cell>
          <cell r="I44">
            <v>0.19576883116883118</v>
          </cell>
          <cell r="J44">
            <v>3000</v>
          </cell>
          <cell r="K44">
            <v>6850</v>
          </cell>
          <cell r="L44">
            <v>3000</v>
          </cell>
          <cell r="M44">
            <v>0</v>
          </cell>
          <cell r="N44">
            <v>0</v>
          </cell>
          <cell r="O44">
            <v>30.44</v>
          </cell>
          <cell r="P44">
            <v>62.219999999999978</v>
          </cell>
          <cell r="Q44">
            <v>700</v>
          </cell>
          <cell r="R44">
            <v>750</v>
          </cell>
          <cell r="S44">
            <v>2296.37</v>
          </cell>
          <cell r="T44">
            <v>0.26138333333333336</v>
          </cell>
          <cell r="U44">
            <v>846.37</v>
          </cell>
          <cell r="V44">
            <v>0</v>
          </cell>
          <cell r="W44">
            <v>0</v>
          </cell>
          <cell r="X44">
            <v>0</v>
          </cell>
          <cell r="Y44"/>
          <cell r="Z44">
            <v>92.07</v>
          </cell>
          <cell r="AA44"/>
          <cell r="AB44">
            <v>0</v>
          </cell>
          <cell r="AC44">
            <v>50</v>
          </cell>
          <cell r="AD44">
            <v>51.000000000000007</v>
          </cell>
          <cell r="AE44">
            <v>66</v>
          </cell>
          <cell r="AF44">
            <v>72</v>
          </cell>
          <cell r="AG44">
            <v>75</v>
          </cell>
          <cell r="AH44">
            <v>406.07</v>
          </cell>
          <cell r="AI44">
            <v>2702.44</v>
          </cell>
          <cell r="AJ44">
            <v>2153.63</v>
          </cell>
          <cell r="AK44">
            <v>538.40750000000003</v>
          </cell>
          <cell r="AL44">
            <v>0</v>
          </cell>
          <cell r="AM44">
            <v>400</v>
          </cell>
          <cell r="AN44">
            <v>510.00000000000006</v>
          </cell>
          <cell r="AO44">
            <v>600</v>
          </cell>
          <cell r="AP44">
            <v>700</v>
          </cell>
          <cell r="AQ44">
            <v>750</v>
          </cell>
          <cell r="AS44">
            <v>66</v>
          </cell>
          <cell r="AT44">
            <v>72</v>
          </cell>
          <cell r="AU44">
            <v>75</v>
          </cell>
        </row>
        <row r="45">
          <cell r="A45">
            <v>41</v>
          </cell>
          <cell r="B45" t="str">
            <v>MAHESHWARI SALES AGENCY</v>
          </cell>
          <cell r="C45" t="str">
            <v>001J100000RydN2IAJ</v>
          </cell>
          <cell r="D45" t="str">
            <v>WEST BENGAL</v>
          </cell>
          <cell r="E45" t="str">
            <v>East</v>
          </cell>
          <cell r="F45" t="str">
            <v>No</v>
          </cell>
          <cell r="G45">
            <v>0</v>
          </cell>
          <cell r="H45">
            <v>0</v>
          </cell>
          <cell r="I45" t="str">
            <v/>
          </cell>
          <cell r="J45">
            <v>500</v>
          </cell>
          <cell r="K45">
            <v>500</v>
          </cell>
          <cell r="L45">
            <v>500</v>
          </cell>
          <cell r="M45">
            <v>0</v>
          </cell>
          <cell r="N45">
            <v>119.82</v>
          </cell>
          <cell r="O45">
            <v>160</v>
          </cell>
          <cell r="P45">
            <v>74.8</v>
          </cell>
          <cell r="Q45">
            <v>92.490199999999987</v>
          </cell>
          <cell r="R45">
            <v>105.10249999999999</v>
          </cell>
          <cell r="S45">
            <v>552.21269999999993</v>
          </cell>
          <cell r="T45">
            <v>0.55964000000000003</v>
          </cell>
          <cell r="U45">
            <v>354.62</v>
          </cell>
          <cell r="V45">
            <v>0</v>
          </cell>
          <cell r="W45">
            <v>0</v>
          </cell>
          <cell r="X45">
            <v>0</v>
          </cell>
          <cell r="Y45"/>
          <cell r="Z45">
            <v>0</v>
          </cell>
          <cell r="AA45"/>
          <cell r="AB45">
            <v>0</v>
          </cell>
          <cell r="AC45">
            <v>0</v>
          </cell>
          <cell r="AD45">
            <v>0</v>
          </cell>
          <cell r="AE45">
            <v>0</v>
          </cell>
          <cell r="AF45">
            <v>0</v>
          </cell>
          <cell r="AG45">
            <v>0</v>
          </cell>
          <cell r="AH45">
            <v>0</v>
          </cell>
          <cell r="AI45">
            <v>552.21269999999993</v>
          </cell>
          <cell r="AJ45">
            <v>145.38</v>
          </cell>
          <cell r="AK45">
            <v>36.344999999999999</v>
          </cell>
          <cell r="AL45">
            <v>79.59</v>
          </cell>
          <cell r="AM45">
            <v>63.061499999999995</v>
          </cell>
          <cell r="AN45">
            <v>71.469700000000003</v>
          </cell>
          <cell r="AO45">
            <v>88.28609999999999</v>
          </cell>
          <cell r="AP45">
            <v>92.490199999999987</v>
          </cell>
          <cell r="AQ45">
            <v>105.10249999999999</v>
          </cell>
          <cell r="AS45">
            <v>0</v>
          </cell>
          <cell r="AT45">
            <v>0</v>
          </cell>
          <cell r="AU45">
            <v>0</v>
          </cell>
        </row>
        <row r="46">
          <cell r="A46">
            <v>42</v>
          </cell>
          <cell r="B46" t="str">
            <v>SILIGURI BUILDERS STORES</v>
          </cell>
          <cell r="C46" t="str">
            <v>001J100000RytAdIAJ</v>
          </cell>
          <cell r="D46" t="str">
            <v>WEST BENGAL</v>
          </cell>
          <cell r="E46" t="str">
            <v>East</v>
          </cell>
          <cell r="F46" t="str">
            <v>No</v>
          </cell>
          <cell r="G46">
            <v>0</v>
          </cell>
          <cell r="H46">
            <v>159.89999999999998</v>
          </cell>
          <cell r="I46" t="str">
            <v/>
          </cell>
          <cell r="J46">
            <v>250</v>
          </cell>
          <cell r="K46">
            <v>250</v>
          </cell>
          <cell r="L46">
            <v>250</v>
          </cell>
          <cell r="M46">
            <v>0</v>
          </cell>
          <cell r="N46">
            <v>93.79</v>
          </cell>
          <cell r="O46">
            <v>25.12</v>
          </cell>
          <cell r="P46">
            <v>119.96</v>
          </cell>
          <cell r="Q46">
            <v>55</v>
          </cell>
          <cell r="R46">
            <v>62.5</v>
          </cell>
          <cell r="S46">
            <v>516.27</v>
          </cell>
          <cell r="T46">
            <v>1.11524</v>
          </cell>
          <cell r="U46">
            <v>398.77</v>
          </cell>
          <cell r="V46">
            <v>0</v>
          </cell>
          <cell r="W46">
            <v>0</v>
          </cell>
          <cell r="X46">
            <v>0</v>
          </cell>
          <cell r="Y46"/>
          <cell r="Z46">
            <v>63.88</v>
          </cell>
          <cell r="AA46"/>
          <cell r="AB46">
            <v>93.79</v>
          </cell>
          <cell r="AC46">
            <v>0</v>
          </cell>
          <cell r="AD46">
            <v>0</v>
          </cell>
          <cell r="AE46">
            <v>0</v>
          </cell>
          <cell r="AF46">
            <v>0</v>
          </cell>
          <cell r="AG46">
            <v>0</v>
          </cell>
          <cell r="AH46">
            <v>157.67000000000002</v>
          </cell>
          <cell r="AI46">
            <v>673.94</v>
          </cell>
          <cell r="AJ46">
            <v>-148.76999999999998</v>
          </cell>
          <cell r="AK46">
            <v>-37.192499999999995</v>
          </cell>
          <cell r="AL46">
            <v>0</v>
          </cell>
          <cell r="AM46">
            <v>37.5</v>
          </cell>
          <cell r="AN46">
            <v>42.5</v>
          </cell>
          <cell r="AO46">
            <v>52.5</v>
          </cell>
          <cell r="AP46">
            <v>55</v>
          </cell>
          <cell r="AQ46">
            <v>62.5</v>
          </cell>
          <cell r="AS46">
            <v>0</v>
          </cell>
          <cell r="AT46">
            <v>0</v>
          </cell>
          <cell r="AU46">
            <v>0</v>
          </cell>
        </row>
        <row r="47">
          <cell r="A47">
            <v>43</v>
          </cell>
          <cell r="B47" t="str">
            <v>KEDIA PIPES PRIVATE LMITED</v>
          </cell>
          <cell r="C47" t="str">
            <v>001J100000S140JIAR</v>
          </cell>
          <cell r="D47" t="str">
            <v>WEST BENGAL</v>
          </cell>
          <cell r="E47" t="str">
            <v>East</v>
          </cell>
          <cell r="F47" t="str">
            <v>No</v>
          </cell>
          <cell r="G47">
            <v>1000</v>
          </cell>
          <cell r="H47">
            <v>180.31</v>
          </cell>
          <cell r="I47">
            <v>0.18031</v>
          </cell>
          <cell r="J47">
            <v>1000</v>
          </cell>
          <cell r="K47">
            <v>2000</v>
          </cell>
          <cell r="L47">
            <v>2400</v>
          </cell>
          <cell r="M47">
            <v>0</v>
          </cell>
          <cell r="N47">
            <v>68.22</v>
          </cell>
          <cell r="O47">
            <v>125.06</v>
          </cell>
          <cell r="P47">
            <v>25.12</v>
          </cell>
          <cell r="Q47">
            <v>300</v>
          </cell>
          <cell r="R47">
            <v>245.5</v>
          </cell>
          <cell r="S47">
            <v>944.21</v>
          </cell>
          <cell r="T47">
            <v>0.15566250000000001</v>
          </cell>
          <cell r="U47">
            <v>398.71000000000004</v>
          </cell>
          <cell r="V47">
            <v>0</v>
          </cell>
          <cell r="W47">
            <v>0</v>
          </cell>
          <cell r="X47">
            <v>0</v>
          </cell>
          <cell r="Y47"/>
          <cell r="Z47">
            <v>68</v>
          </cell>
          <cell r="AA47"/>
          <cell r="AB47">
            <v>68.22</v>
          </cell>
          <cell r="AC47">
            <v>0</v>
          </cell>
          <cell r="AD47">
            <v>0</v>
          </cell>
          <cell r="AE47">
            <v>0</v>
          </cell>
          <cell r="AF47">
            <v>50</v>
          </cell>
          <cell r="AG47">
            <v>50</v>
          </cell>
          <cell r="AH47">
            <v>236.22</v>
          </cell>
          <cell r="AI47">
            <v>1180.43</v>
          </cell>
          <cell r="AJ47">
            <v>2001.29</v>
          </cell>
          <cell r="AK47">
            <v>500.32249999999999</v>
          </cell>
          <cell r="AL47">
            <v>0</v>
          </cell>
          <cell r="AM47">
            <v>100</v>
          </cell>
          <cell r="AN47">
            <v>166.94000000000003</v>
          </cell>
          <cell r="AO47">
            <v>206.22</v>
          </cell>
          <cell r="AP47">
            <v>300</v>
          </cell>
          <cell r="AQ47">
            <v>245.5</v>
          </cell>
          <cell r="AS47">
            <v>0</v>
          </cell>
          <cell r="AT47">
            <v>50</v>
          </cell>
          <cell r="AU47">
            <v>50</v>
          </cell>
        </row>
        <row r="48">
          <cell r="A48">
            <v>44</v>
          </cell>
          <cell r="B48" t="str">
            <v>JAI MATA DI STEELS</v>
          </cell>
          <cell r="C48" t="str">
            <v>001J100000RydNHIA2</v>
          </cell>
          <cell r="D48" t="str">
            <v>WEST BENGAL</v>
          </cell>
          <cell r="E48" t="str">
            <v>East</v>
          </cell>
          <cell r="F48" t="str">
            <v>No</v>
          </cell>
          <cell r="G48">
            <v>0</v>
          </cell>
          <cell r="H48">
            <v>73.699999999999974</v>
          </cell>
          <cell r="I48" t="str">
            <v/>
          </cell>
          <cell r="J48">
            <v>250</v>
          </cell>
          <cell r="K48">
            <v>250</v>
          </cell>
          <cell r="L48">
            <v>400</v>
          </cell>
          <cell r="M48">
            <v>25.184999999999999</v>
          </cell>
          <cell r="N48">
            <v>89.939999999999984</v>
          </cell>
          <cell r="O48">
            <v>23.94</v>
          </cell>
          <cell r="P48">
            <v>54.92</v>
          </cell>
          <cell r="Q48">
            <v>49.459299999999999</v>
          </cell>
          <cell r="R48">
            <v>56.203749999999999</v>
          </cell>
          <cell r="S48">
            <v>373.34805</v>
          </cell>
          <cell r="T48">
            <v>0.5319124999999999</v>
          </cell>
          <cell r="U48">
            <v>267.685</v>
          </cell>
          <cell r="V48">
            <v>0</v>
          </cell>
          <cell r="W48">
            <v>0</v>
          </cell>
          <cell r="X48">
            <v>0</v>
          </cell>
          <cell r="Y48"/>
          <cell r="Z48">
            <v>64.489999999999995</v>
          </cell>
          <cell r="AA48"/>
          <cell r="AB48">
            <v>89.939999999999984</v>
          </cell>
          <cell r="AC48">
            <v>0</v>
          </cell>
          <cell r="AD48">
            <v>0</v>
          </cell>
          <cell r="AE48">
            <v>0</v>
          </cell>
          <cell r="AF48">
            <v>50</v>
          </cell>
          <cell r="AG48">
            <v>50</v>
          </cell>
          <cell r="AH48">
            <v>254.43</v>
          </cell>
          <cell r="AI48">
            <v>627.77805000000001</v>
          </cell>
          <cell r="AJ48">
            <v>132.315</v>
          </cell>
          <cell r="AK48">
            <v>33.078749999999999</v>
          </cell>
          <cell r="AL48">
            <v>25.184999999999999</v>
          </cell>
          <cell r="AM48">
            <v>33.722249999999995</v>
          </cell>
          <cell r="AN48">
            <v>38.21855</v>
          </cell>
          <cell r="AO48">
            <v>47.211149999999996</v>
          </cell>
          <cell r="AP48">
            <v>49.459299999999999</v>
          </cell>
          <cell r="AQ48">
            <v>56.203749999999999</v>
          </cell>
          <cell r="AS48">
            <v>0</v>
          </cell>
          <cell r="AT48">
            <v>50</v>
          </cell>
          <cell r="AU48">
            <v>50</v>
          </cell>
        </row>
        <row r="49">
          <cell r="A49">
            <v>45</v>
          </cell>
          <cell r="B49" t="str">
            <v>MEWARAM MADHUSUDAN PRASAD &amp; SONS</v>
          </cell>
          <cell r="C49" t="str">
            <v>001J100000S01ukIAB</v>
          </cell>
          <cell r="D49" t="str">
            <v>BIHAR</v>
          </cell>
          <cell r="E49" t="str">
            <v>East</v>
          </cell>
          <cell r="F49" t="str">
            <v>No</v>
          </cell>
          <cell r="G49">
            <v>3050</v>
          </cell>
          <cell r="H49">
            <v>348.66500000000002</v>
          </cell>
          <cell r="I49">
            <v>0.11431639344262295</v>
          </cell>
          <cell r="J49">
            <v>2000</v>
          </cell>
          <cell r="K49">
            <v>5050</v>
          </cell>
          <cell r="L49">
            <v>2400</v>
          </cell>
          <cell r="M49">
            <v>30.03</v>
          </cell>
          <cell r="N49">
            <v>0</v>
          </cell>
          <cell r="O49">
            <v>32.24</v>
          </cell>
          <cell r="P49">
            <v>0</v>
          </cell>
          <cell r="Q49">
            <v>500</v>
          </cell>
          <cell r="R49">
            <v>485</v>
          </cell>
          <cell r="S49">
            <v>1395.9349999999999</v>
          </cell>
          <cell r="T49">
            <v>0.1712229166666667</v>
          </cell>
          <cell r="U49">
            <v>410.935</v>
          </cell>
          <cell r="V49">
            <v>0</v>
          </cell>
          <cell r="W49">
            <v>0</v>
          </cell>
          <cell r="X49">
            <v>0</v>
          </cell>
          <cell r="Y49"/>
          <cell r="Z49">
            <v>0</v>
          </cell>
          <cell r="AA49"/>
          <cell r="AB49">
            <v>0</v>
          </cell>
          <cell r="AC49">
            <v>0</v>
          </cell>
          <cell r="AD49">
            <v>0</v>
          </cell>
          <cell r="AE49">
            <v>0</v>
          </cell>
          <cell r="AF49">
            <v>0</v>
          </cell>
          <cell r="AG49">
            <v>0</v>
          </cell>
          <cell r="AH49">
            <v>0</v>
          </cell>
          <cell r="AI49">
            <v>1395.9349999999999</v>
          </cell>
          <cell r="AJ49">
            <v>1989.0650000000001</v>
          </cell>
          <cell r="AK49">
            <v>497.26625000000001</v>
          </cell>
          <cell r="AL49">
            <v>30.03</v>
          </cell>
          <cell r="AM49">
            <v>200</v>
          </cell>
          <cell r="AN49">
            <v>329.8</v>
          </cell>
          <cell r="AO49">
            <v>400</v>
          </cell>
          <cell r="AP49">
            <v>500</v>
          </cell>
          <cell r="AQ49">
            <v>485</v>
          </cell>
          <cell r="AS49">
            <v>0</v>
          </cell>
          <cell r="AT49">
            <v>0</v>
          </cell>
          <cell r="AU49">
            <v>0</v>
          </cell>
        </row>
        <row r="50">
          <cell r="A50">
            <v>46</v>
          </cell>
          <cell r="B50" t="str">
            <v>KHARAKIA METALS PRIVATE LIMITED</v>
          </cell>
          <cell r="C50" t="str">
            <v>001J100000RzKN9IAN</v>
          </cell>
          <cell r="D50" t="str">
            <v>BIHAR</v>
          </cell>
          <cell r="E50" t="str">
            <v>East</v>
          </cell>
          <cell r="F50" t="str">
            <v>No</v>
          </cell>
          <cell r="G50">
            <v>1400</v>
          </cell>
          <cell r="H50">
            <v>449.88</v>
          </cell>
          <cell r="I50">
            <v>0.32134285714285715</v>
          </cell>
          <cell r="J50">
            <v>2000</v>
          </cell>
          <cell r="K50">
            <v>3400</v>
          </cell>
          <cell r="L50">
            <v>2400</v>
          </cell>
          <cell r="M50">
            <v>30.05</v>
          </cell>
          <cell r="N50">
            <v>120.4</v>
          </cell>
          <cell r="O50">
            <v>120.16</v>
          </cell>
          <cell r="P50">
            <v>302.17</v>
          </cell>
          <cell r="Q50">
            <v>500</v>
          </cell>
          <cell r="R50">
            <v>485</v>
          </cell>
          <cell r="S50">
            <v>2007.6599999999999</v>
          </cell>
          <cell r="T50">
            <v>0.30020416666666666</v>
          </cell>
          <cell r="U50">
            <v>1022.66</v>
          </cell>
          <cell r="V50">
            <v>0</v>
          </cell>
          <cell r="W50">
            <v>0</v>
          </cell>
          <cell r="X50">
            <v>0</v>
          </cell>
          <cell r="Y50"/>
          <cell r="Z50">
            <v>120</v>
          </cell>
          <cell r="AA50"/>
          <cell r="AB50">
            <v>120.4</v>
          </cell>
          <cell r="AC50">
            <v>0</v>
          </cell>
          <cell r="AD50">
            <v>0</v>
          </cell>
          <cell r="AE50">
            <v>0</v>
          </cell>
          <cell r="AF50">
            <v>0</v>
          </cell>
          <cell r="AG50">
            <v>0</v>
          </cell>
          <cell r="AH50">
            <v>240.4</v>
          </cell>
          <cell r="AI50">
            <v>2248.06</v>
          </cell>
          <cell r="AJ50">
            <v>1377.3400000000001</v>
          </cell>
          <cell r="AK50">
            <v>344.33500000000004</v>
          </cell>
          <cell r="AL50">
            <v>30.05</v>
          </cell>
          <cell r="AM50">
            <v>200</v>
          </cell>
          <cell r="AN50">
            <v>329.8</v>
          </cell>
          <cell r="AO50">
            <v>400</v>
          </cell>
          <cell r="AP50">
            <v>500</v>
          </cell>
          <cell r="AQ50">
            <v>485</v>
          </cell>
          <cell r="AS50">
            <v>0</v>
          </cell>
          <cell r="AT50">
            <v>0</v>
          </cell>
          <cell r="AU50">
            <v>0</v>
          </cell>
        </row>
        <row r="51">
          <cell r="A51">
            <v>47</v>
          </cell>
          <cell r="B51" t="str">
            <v>SUBH NEXTGEN PRIVATE LIMITED</v>
          </cell>
          <cell r="C51">
            <v>0</v>
          </cell>
          <cell r="D51" t="str">
            <v>BIHAR</v>
          </cell>
          <cell r="E51" t="str">
            <v>East</v>
          </cell>
          <cell r="F51" t="str">
            <v>No</v>
          </cell>
          <cell r="G51">
            <v>550</v>
          </cell>
          <cell r="H51">
            <v>105.30000000000001</v>
          </cell>
          <cell r="I51">
            <v>0.19145454545454549</v>
          </cell>
          <cell r="J51">
            <v>1000</v>
          </cell>
          <cell r="K51">
            <v>1550</v>
          </cell>
          <cell r="L51">
            <v>2400</v>
          </cell>
          <cell r="M51">
            <v>0</v>
          </cell>
          <cell r="N51">
            <v>30</v>
          </cell>
          <cell r="O51">
            <v>92.67</v>
          </cell>
          <cell r="P51">
            <v>58.139999999999979</v>
          </cell>
          <cell r="Q51">
            <v>300</v>
          </cell>
          <cell r="R51">
            <v>250</v>
          </cell>
          <cell r="S51">
            <v>836.1099999999999</v>
          </cell>
          <cell r="T51">
            <v>9.4987500000000016E-2</v>
          </cell>
          <cell r="U51">
            <v>286.11</v>
          </cell>
          <cell r="V51">
            <v>0</v>
          </cell>
          <cell r="W51">
            <v>0</v>
          </cell>
          <cell r="X51">
            <v>0</v>
          </cell>
          <cell r="Y51"/>
          <cell r="Z51">
            <v>72</v>
          </cell>
          <cell r="AA51"/>
          <cell r="AB51">
            <v>30</v>
          </cell>
          <cell r="AC51">
            <v>36</v>
          </cell>
          <cell r="AD51">
            <v>51.000000000000007</v>
          </cell>
          <cell r="AE51">
            <v>50</v>
          </cell>
          <cell r="AF51">
            <v>50</v>
          </cell>
          <cell r="AG51">
            <v>75</v>
          </cell>
          <cell r="AH51">
            <v>364</v>
          </cell>
          <cell r="AI51">
            <v>1200.1099999999999</v>
          </cell>
          <cell r="AJ51">
            <v>2113.89</v>
          </cell>
          <cell r="AK51">
            <v>528.47249999999997</v>
          </cell>
          <cell r="AL51">
            <v>0</v>
          </cell>
          <cell r="AM51">
            <v>100</v>
          </cell>
          <cell r="AN51">
            <v>170</v>
          </cell>
          <cell r="AO51">
            <v>300</v>
          </cell>
          <cell r="AP51">
            <v>300</v>
          </cell>
          <cell r="AQ51">
            <v>250</v>
          </cell>
          <cell r="AS51">
            <v>50</v>
          </cell>
          <cell r="AT51">
            <v>50</v>
          </cell>
          <cell r="AU51">
            <v>75</v>
          </cell>
        </row>
        <row r="52">
          <cell r="A52">
            <v>48</v>
          </cell>
          <cell r="B52" t="str">
            <v>SHALIKA ENTERPRISES PRIVATE LIMITED</v>
          </cell>
          <cell r="C52"/>
          <cell r="D52" t="str">
            <v>MADHYA PRADESH</v>
          </cell>
          <cell r="E52" t="str">
            <v>North</v>
          </cell>
          <cell r="F52" t="str">
            <v>No</v>
          </cell>
          <cell r="G52">
            <v>0</v>
          </cell>
          <cell r="H52">
            <v>0</v>
          </cell>
          <cell r="I52" t="str">
            <v/>
          </cell>
          <cell r="J52">
            <v>1200</v>
          </cell>
          <cell r="K52">
            <v>1200</v>
          </cell>
          <cell r="L52">
            <v>1200</v>
          </cell>
          <cell r="M52">
            <v>0</v>
          </cell>
          <cell r="N52">
            <v>263</v>
          </cell>
          <cell r="O52">
            <v>230.14</v>
          </cell>
          <cell r="P52">
            <v>238.19</v>
          </cell>
          <cell r="Q52">
            <v>264</v>
          </cell>
          <cell r="R52">
            <v>300</v>
          </cell>
          <cell r="S52">
            <v>1295.33</v>
          </cell>
          <cell r="T52">
            <v>0.41094999999999998</v>
          </cell>
          <cell r="U52">
            <v>731.32999999999993</v>
          </cell>
          <cell r="V52">
            <v>175</v>
          </cell>
          <cell r="W52">
            <v>226682.75</v>
          </cell>
          <cell r="X52">
            <v>175</v>
          </cell>
          <cell r="Y52"/>
          <cell r="Z52">
            <v>0</v>
          </cell>
          <cell r="AA52"/>
          <cell r="AB52">
            <v>0</v>
          </cell>
          <cell r="AC52">
            <v>0</v>
          </cell>
          <cell r="AD52">
            <v>0</v>
          </cell>
          <cell r="AE52">
            <v>0</v>
          </cell>
          <cell r="AF52">
            <v>0</v>
          </cell>
          <cell r="AG52">
            <v>0</v>
          </cell>
          <cell r="AH52">
            <v>0</v>
          </cell>
          <cell r="AI52">
            <v>1295.33</v>
          </cell>
          <cell r="AJ52">
            <v>468.67000000000007</v>
          </cell>
          <cell r="AK52">
            <v>117.16750000000002</v>
          </cell>
          <cell r="AL52">
            <v>0</v>
          </cell>
          <cell r="AM52">
            <v>180</v>
          </cell>
          <cell r="AN52">
            <v>204.00000000000003</v>
          </cell>
          <cell r="AO52">
            <v>252</v>
          </cell>
          <cell r="AP52">
            <v>264</v>
          </cell>
          <cell r="AQ52">
            <v>300</v>
          </cell>
          <cell r="AS52">
            <v>0</v>
          </cell>
          <cell r="AT52">
            <v>0</v>
          </cell>
          <cell r="AU52">
            <v>0</v>
          </cell>
        </row>
        <row r="53">
          <cell r="A53">
            <v>49</v>
          </cell>
          <cell r="B53" t="str">
            <v>KASHMIR IRON TRADER</v>
          </cell>
          <cell r="C53"/>
          <cell r="D53" t="str">
            <v>JAMMU AND KASHMIR</v>
          </cell>
          <cell r="E53" t="str">
            <v>North</v>
          </cell>
          <cell r="F53" t="str">
            <v>No</v>
          </cell>
          <cell r="G53"/>
          <cell r="H53"/>
          <cell r="I53"/>
          <cell r="J53"/>
          <cell r="K53">
            <v>0</v>
          </cell>
          <cell r="L53">
            <v>200</v>
          </cell>
          <cell r="M53"/>
          <cell r="N53">
            <v>36</v>
          </cell>
          <cell r="O53">
            <v>50.03</v>
          </cell>
          <cell r="P53">
            <v>0</v>
          </cell>
          <cell r="Q53"/>
          <cell r="R53"/>
          <cell r="S53"/>
          <cell r="T53">
            <v>0.43015000000000003</v>
          </cell>
          <cell r="U53">
            <v>86.03</v>
          </cell>
          <cell r="V53"/>
          <cell r="W53"/>
          <cell r="X53"/>
          <cell r="Y53"/>
          <cell r="Z53"/>
          <cell r="AA53"/>
          <cell r="AB53"/>
          <cell r="AC53"/>
          <cell r="AD53"/>
          <cell r="AE53"/>
          <cell r="AF53"/>
          <cell r="AG53"/>
          <cell r="AH53"/>
          <cell r="AI53"/>
          <cell r="AJ53">
            <v>113.97</v>
          </cell>
          <cell r="AK53">
            <v>28.4925</v>
          </cell>
          <cell r="AL53"/>
          <cell r="AM53"/>
          <cell r="AN53"/>
          <cell r="AO53"/>
          <cell r="AP53"/>
          <cell r="AQ53"/>
          <cell r="AS53">
            <v>0</v>
          </cell>
          <cell r="AT53">
            <v>0</v>
          </cell>
          <cell r="AU53">
            <v>0</v>
          </cell>
        </row>
      </sheetData>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person displayName="Debdeep Paul" id="{DC317701-69D9-498F-94C3-79CE9414F0FF}" userId="debdeep.paul@jsw.in" providerId="PeoplePicker"/>
  <person displayName="Bhrugesh Chauhan" id="{202C6826-A487-47EE-A1D9-F989A1E3A1C4}" userId="bhrugesh.chauhan@jsw.in" providerId="PeoplePicker"/>
  <person displayName="Sumit Kumar" id="{12B60704-2CAF-4FAB-8CE9-68F0CF80D7C3}" userId="sumit.khandelwal@jsw.in" providerId="PeoplePicker"/>
  <person displayName="Shivamkumar Pandey" id="{635E3345-CD42-42BD-97C2-D17A539A6DE9}" userId="SHIVAMKUMAR.PANDEY@jsw.in" providerId="PeoplePicker"/>
  <person displayName="Kunal Jani" id="{61274619-02AF-47FB-AC70-EBD997355144}" userId="S::kunal.jani@jsw.in::1a4d6989-6ea7-4c9b-af08-76f41b5aba2f" providerId="AD"/>
  <person displayName="Hritik Kumar" id="{2FFFDD92-8624-4F1E-B08A-6169320341C2}" userId="S::hritik.kumar@jsw.in::df1e06b1-ba7d-40f3-b772-ec4c6ffe191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6-02-06T06:08:07.79" personId="{61274619-02AF-47FB-AC70-EBD997355144}" id="{C28F825B-B97F-46A4-A969-D5EE7ECFB416}">
    <text xml:space="preserve">@Shivamkumar Pandey </text>
    <mentions>
      <mention mentionpersonId="{635E3345-CD42-42BD-97C2-D17A539A6DE9}" mentionId="{0987D89C-FC8E-4656-B608-7179D9D7CAC3}" startIndex="0" length="19"/>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6-02-06T06:08:07.79" personId="{61274619-02AF-47FB-AC70-EBD997355144}" id="{41E16031-4036-4BC0-A75C-7B8029CA3045}">
    <text xml:space="preserve">@Shivamkumar Pandey </text>
    <mentions>
      <mention mentionpersonId="{635E3345-CD42-42BD-97C2-D17A539A6DE9}" mentionId="{C12AA98B-5193-49B6-9CEA-984694B87BA7}" startIndex="0" length="19"/>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DN1" dT="2026-02-04T09:31:11.93" personId="{61274619-02AF-47FB-AC70-EBD997355144}" id="{5EBAA700-2F8E-42A0-B223-60D1963DA884}">
    <text xml:space="preserve">@Debdeep Paul </text>
    <mentions>
      <mention mentionpersonId="{DC317701-69D9-498F-94C3-79CE9414F0FF}" mentionId="{951B14B9-BFC4-490F-B966-C5D1E6D21C2D}" startIndex="0" length="13"/>
    </mentions>
  </threadedComment>
  <threadedComment ref="IG4" dT="2026-02-05T06:34:41.77" personId="{61274619-02AF-47FB-AC70-EBD997355144}" id="{863004A5-DF5E-446B-B0FD-0C214300CF6A}">
    <text xml:space="preserve">@Sumit Kumar </text>
    <mentions>
      <mention mentionpersonId="{12B60704-2CAF-4FAB-8CE9-68F0CF80D7C3}" mentionId="{A4C5252D-9E2A-470E-A295-8E819B1A7E80}" startIndex="0" length="12"/>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DU1" dT="2026-02-04T09:31:11.93" personId="{61274619-02AF-47FB-AC70-EBD997355144}" id="{6BAF04CC-FC89-4F31-A2AA-C38BE0653FCC}">
    <text xml:space="preserve">@Debdeep Paul </text>
    <mentions>
      <mention mentionpersonId="{DC317701-69D9-498F-94C3-79CE9414F0FF}" mentionId="{3E6B1D45-7385-485F-A0F4-54918A41AC5D}" startIndex="0" length="13"/>
    </mentions>
  </threadedComment>
  <threadedComment ref="IN4" dT="2026-02-05T06:34:41.77" personId="{61274619-02AF-47FB-AC70-EBD997355144}" id="{D285670C-4047-40F5-8B25-E2980F4B0F19}">
    <text xml:space="preserve">@Sumit Kumar </text>
    <mentions>
      <mention mentionpersonId="{12B60704-2CAF-4FAB-8CE9-68F0CF80D7C3}" mentionId="{5F371264-3763-4D71-99AD-4035671C8BA7}" startIndex="0" length="12"/>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B9" dT="2026-01-30T09:08:51.49" personId="{2FFFDD92-8624-4F1E-B08A-6169320341C2}" id="{F8423BC3-3642-4885-B8E0-6B4286F27A49}">
    <text>UP East</text>
  </threadedComment>
  <threadedComment ref="B10" dT="2026-01-30T09:09:01.46" personId="{2FFFDD92-8624-4F1E-B08A-6169320341C2}" id="{AC98C7FF-E226-4250-AFB0-A8A5E35BB3D9}">
    <text>UP west</text>
  </threadedComment>
  <threadedComment ref="B38" dT="2026-01-30T09:08:51.49" personId="{2FFFDD92-8624-4F1E-B08A-6169320341C2}" id="{A21E1987-15C3-4F25-81F8-C440C8F10D9C}">
    <text>UP East</text>
  </threadedComment>
  <threadedComment ref="B39" dT="2026-01-30T09:09:01.46" personId="{2FFFDD92-8624-4F1E-B08A-6169320341C2}" id="{67F058F1-DA98-4C90-8C93-C19EC2225FCC}">
    <text>UP west</text>
  </threadedComment>
</ThreadedComments>
</file>

<file path=xl/threadedComments/threadedComment6.xml><?xml version="1.0" encoding="utf-8"?>
<ThreadedComments xmlns="http://schemas.microsoft.com/office/spreadsheetml/2018/threadedcomments" xmlns:x="http://schemas.openxmlformats.org/spreadsheetml/2006/main">
  <threadedComment ref="F29" dT="2026-02-04T06:56:29.11" personId="{61274619-02AF-47FB-AC70-EBD997355144}" id="{11848E8D-84C4-4395-90D7-FE7EDEF5B992}">
    <text>Rehire approval pending.</text>
  </threadedComment>
  <threadedComment ref="F35" dT="2026-02-04T06:56:09.77" personId="{61274619-02AF-47FB-AC70-EBD997355144}" id="{93D546EA-EF0F-460B-AED5-FA091BEA34F7}">
    <text>To join.</text>
  </threadedComment>
</ThreadedComments>
</file>

<file path=xl/threadedComments/threadedComment7.xml><?xml version="1.0" encoding="utf-8"?>
<ThreadedComments xmlns="http://schemas.microsoft.com/office/spreadsheetml/2018/threadedcomments" xmlns:x="http://schemas.openxmlformats.org/spreadsheetml/2006/main">
  <threadedComment ref="A2" dT="2026-02-04T11:44:39.82" personId="{61274619-02AF-47FB-AC70-EBD997355144}" id="{4AA982D7-118D-4352-8559-F900A4FE2B02}">
    <text xml:space="preserve">@Bhrugesh Chauhan @Sumit Kumar </text>
    <mentions>
      <mention mentionpersonId="{202C6826-A487-47EE-A1D9-F989A1E3A1C4}" mentionId="{16C264C6-C5C3-4C0C-89EB-2A3E27EFFB5F}" startIndex="0" length="17"/>
      <mention mentionpersonId="{12B60704-2CAF-4FAB-8CE9-68F0CF80D7C3}" mentionId="{0A3B916E-5AAB-4AE7-913F-AB55F0DF5EE6}" startIndex="18" length="12"/>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3C60602-3746-49AE-AB16-770BAD3ED362}">
  <we:reference id="WA200009404" version="1.0.0.5" store="en-gb" storeType="omex"/>
  <we:alternateReferences>
    <we:reference id="WA200009404" version="1.0.0.5" store="en-gb"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E144B-825D-4B86-BF94-8784E84F08D8}">
  <dimension ref="B1:F29"/>
  <sheetViews>
    <sheetView workbookViewId="0">
      <pane ySplit="1" topLeftCell="A14" activePane="bottomLeft" state="frozen"/>
      <selection pane="bottomLeft" activeCell="D33" sqref="D33"/>
    </sheetView>
  </sheetViews>
  <sheetFormatPr defaultRowHeight="15"/>
  <cols>
    <col min="1" max="1" width="9.140625" style="1"/>
    <col min="2" max="2" width="9.140625" style="4"/>
    <col min="3" max="3" width="30.85546875" style="1" customWidth="1"/>
    <col min="4" max="4" width="92.7109375" style="12" customWidth="1"/>
    <col min="5" max="5" width="27.28515625" style="12" bestFit="1" customWidth="1"/>
    <col min="6" max="6" width="21.5703125" style="4" customWidth="1"/>
    <col min="7" max="16384" width="9.140625" style="1"/>
  </cols>
  <sheetData>
    <row r="1" spans="2:6" ht="32.25" customHeight="1">
      <c r="B1" s="573" t="s">
        <v>0</v>
      </c>
      <c r="C1" s="574" t="s">
        <v>1</v>
      </c>
      <c r="D1" s="575" t="s">
        <v>2</v>
      </c>
      <c r="E1" s="575" t="s">
        <v>3</v>
      </c>
      <c r="F1" s="577" t="s">
        <v>4</v>
      </c>
    </row>
    <row r="2" spans="2:6" ht="120" customHeight="1">
      <c r="B2" s="569">
        <v>1</v>
      </c>
      <c r="C2" s="570" t="s">
        <v>5</v>
      </c>
      <c r="D2" s="571" t="s">
        <v>6</v>
      </c>
      <c r="E2" s="571" t="s">
        <v>7</v>
      </c>
      <c r="F2" s="579">
        <v>46065</v>
      </c>
    </row>
    <row r="3" spans="2:6" ht="75" customHeight="1">
      <c r="B3" s="569">
        <f>B2+1</f>
        <v>2</v>
      </c>
      <c r="C3" s="570" t="s">
        <v>8</v>
      </c>
      <c r="D3" s="571" t="s">
        <v>9</v>
      </c>
      <c r="E3" s="571" t="s">
        <v>10</v>
      </c>
      <c r="F3" s="569" t="s">
        <v>11</v>
      </c>
    </row>
    <row r="4" spans="2:6" ht="20.25" customHeight="1">
      <c r="B4" s="569">
        <f t="shared" ref="B4:B25" si="0">B3+1</f>
        <v>3</v>
      </c>
      <c r="C4" s="570" t="s">
        <v>12</v>
      </c>
      <c r="D4" s="571" t="s">
        <v>13</v>
      </c>
      <c r="E4" s="571" t="s">
        <v>14</v>
      </c>
      <c r="F4" s="569" t="s">
        <v>15</v>
      </c>
    </row>
    <row r="5" spans="2:6" ht="47.25" customHeight="1">
      <c r="B5" s="569">
        <f t="shared" si="0"/>
        <v>4</v>
      </c>
      <c r="C5" s="570" t="s">
        <v>16</v>
      </c>
      <c r="D5" s="571" t="s">
        <v>17</v>
      </c>
      <c r="E5" s="571" t="s">
        <v>18</v>
      </c>
      <c r="F5" s="569" t="s">
        <v>19</v>
      </c>
    </row>
    <row r="6" spans="2:6" ht="31.5" customHeight="1">
      <c r="B6" s="569">
        <f t="shared" si="0"/>
        <v>5</v>
      </c>
      <c r="C6" s="570"/>
      <c r="D6" s="576" t="s">
        <v>20</v>
      </c>
      <c r="E6" s="571" t="s">
        <v>21</v>
      </c>
      <c r="F6" s="569" t="s">
        <v>19</v>
      </c>
    </row>
    <row r="7" spans="2:6">
      <c r="B7" s="569">
        <f t="shared" si="0"/>
        <v>6</v>
      </c>
      <c r="C7" s="570"/>
      <c r="D7" s="571" t="s">
        <v>22</v>
      </c>
      <c r="E7" s="571" t="s">
        <v>23</v>
      </c>
      <c r="F7" s="569" t="s">
        <v>19</v>
      </c>
    </row>
    <row r="8" spans="2:6">
      <c r="B8" s="569">
        <f t="shared" si="0"/>
        <v>7</v>
      </c>
      <c r="C8" s="570" t="s">
        <v>24</v>
      </c>
      <c r="D8" s="571" t="s">
        <v>25</v>
      </c>
      <c r="E8" s="571" t="s">
        <v>26</v>
      </c>
      <c r="F8" s="569" t="s">
        <v>19</v>
      </c>
    </row>
    <row r="9" spans="2:6" ht="64.5" customHeight="1">
      <c r="B9" s="569">
        <f t="shared" si="0"/>
        <v>8</v>
      </c>
      <c r="C9" s="570" t="s">
        <v>24</v>
      </c>
      <c r="D9" s="571" t="s">
        <v>27</v>
      </c>
      <c r="E9" s="571" t="s">
        <v>28</v>
      </c>
      <c r="F9" s="569" t="s">
        <v>11</v>
      </c>
    </row>
    <row r="10" spans="2:6">
      <c r="B10" s="569">
        <f t="shared" si="0"/>
        <v>9</v>
      </c>
      <c r="C10" s="570"/>
      <c r="D10" s="571" t="s">
        <v>29</v>
      </c>
      <c r="E10" s="571" t="s">
        <v>30</v>
      </c>
      <c r="F10" s="569" t="s">
        <v>31</v>
      </c>
    </row>
    <row r="11" spans="2:6" ht="28.5" customHeight="1">
      <c r="B11" s="569">
        <f>B10+1</f>
        <v>10</v>
      </c>
      <c r="C11" s="570" t="s">
        <v>32</v>
      </c>
      <c r="D11" s="571" t="s">
        <v>33</v>
      </c>
      <c r="E11" s="571" t="s">
        <v>34</v>
      </c>
      <c r="F11" s="569" t="s">
        <v>19</v>
      </c>
    </row>
    <row r="12" spans="2:6" ht="19.5" customHeight="1">
      <c r="B12" s="569">
        <f t="shared" si="0"/>
        <v>11</v>
      </c>
      <c r="C12" s="570" t="s">
        <v>24</v>
      </c>
      <c r="D12" s="571" t="s">
        <v>35</v>
      </c>
      <c r="E12" s="571" t="s">
        <v>36</v>
      </c>
      <c r="F12" s="569" t="s">
        <v>31</v>
      </c>
    </row>
    <row r="13" spans="2:6" ht="102" customHeight="1">
      <c r="B13" s="569">
        <f t="shared" si="0"/>
        <v>12</v>
      </c>
      <c r="C13" s="572" t="s">
        <v>37</v>
      </c>
      <c r="D13" s="571" t="s">
        <v>38</v>
      </c>
      <c r="E13" s="571" t="s">
        <v>39</v>
      </c>
      <c r="F13" s="569" t="s">
        <v>19</v>
      </c>
    </row>
    <row r="14" spans="2:6">
      <c r="B14" s="569">
        <f t="shared" si="0"/>
        <v>13</v>
      </c>
      <c r="C14" s="572" t="s">
        <v>40</v>
      </c>
      <c r="D14" s="580" t="s">
        <v>41</v>
      </c>
      <c r="E14" s="571" t="s">
        <v>42</v>
      </c>
      <c r="F14" s="698">
        <v>46065</v>
      </c>
    </row>
    <row r="15" spans="2:6">
      <c r="B15" s="569">
        <f t="shared" si="0"/>
        <v>14</v>
      </c>
      <c r="C15" s="572" t="s">
        <v>24</v>
      </c>
      <c r="D15" s="581" t="s">
        <v>43</v>
      </c>
      <c r="E15" s="571" t="s">
        <v>44</v>
      </c>
      <c r="F15" s="699"/>
    </row>
    <row r="16" spans="2:6">
      <c r="B16" s="569">
        <f t="shared" si="0"/>
        <v>15</v>
      </c>
      <c r="C16" s="572" t="s">
        <v>24</v>
      </c>
      <c r="D16" s="581" t="s">
        <v>45</v>
      </c>
      <c r="E16" s="571" t="s">
        <v>44</v>
      </c>
      <c r="F16" s="699"/>
    </row>
    <row r="17" spans="2:6">
      <c r="B17" s="569">
        <f t="shared" si="0"/>
        <v>16</v>
      </c>
      <c r="C17" s="572" t="s">
        <v>24</v>
      </c>
      <c r="D17" s="580" t="s">
        <v>46</v>
      </c>
      <c r="E17" s="571" t="s">
        <v>47</v>
      </c>
      <c r="F17" s="699"/>
    </row>
    <row r="18" spans="2:6">
      <c r="B18" s="569">
        <f t="shared" si="0"/>
        <v>17</v>
      </c>
      <c r="C18" s="572" t="s">
        <v>24</v>
      </c>
      <c r="D18" s="580" t="s">
        <v>48</v>
      </c>
      <c r="E18" s="571" t="s">
        <v>44</v>
      </c>
      <c r="F18" s="699"/>
    </row>
    <row r="19" spans="2:6">
      <c r="B19" s="569">
        <f t="shared" si="0"/>
        <v>18</v>
      </c>
      <c r="C19" s="572" t="s">
        <v>24</v>
      </c>
      <c r="D19" s="581" t="s">
        <v>49</v>
      </c>
      <c r="E19" s="571" t="s">
        <v>50</v>
      </c>
      <c r="F19" s="699"/>
    </row>
    <row r="20" spans="2:6">
      <c r="B20" s="569">
        <f t="shared" si="0"/>
        <v>19</v>
      </c>
      <c r="C20" s="572" t="s">
        <v>24</v>
      </c>
      <c r="D20" s="581" t="s">
        <v>51</v>
      </c>
      <c r="E20" s="571" t="s">
        <v>50</v>
      </c>
      <c r="F20" s="699"/>
    </row>
    <row r="21" spans="2:6">
      <c r="B21" s="569">
        <f t="shared" si="0"/>
        <v>20</v>
      </c>
      <c r="C21" s="572" t="s">
        <v>24</v>
      </c>
      <c r="D21" s="581" t="s">
        <v>52</v>
      </c>
      <c r="E21" s="571" t="s">
        <v>14</v>
      </c>
      <c r="F21" s="699"/>
    </row>
    <row r="22" spans="2:6">
      <c r="B22" s="569">
        <f t="shared" si="0"/>
        <v>21</v>
      </c>
      <c r="C22" s="572"/>
      <c r="D22" s="580" t="s">
        <v>53</v>
      </c>
      <c r="E22" s="571" t="s">
        <v>14</v>
      </c>
      <c r="F22" s="700"/>
    </row>
    <row r="23" spans="2:6">
      <c r="B23" s="569">
        <f t="shared" si="0"/>
        <v>22</v>
      </c>
      <c r="C23" s="572" t="s">
        <v>54</v>
      </c>
      <c r="D23" s="571" t="s">
        <v>55</v>
      </c>
      <c r="E23" s="571" t="s">
        <v>56</v>
      </c>
      <c r="F23" s="569" t="s">
        <v>31</v>
      </c>
    </row>
    <row r="24" spans="2:6">
      <c r="B24" s="569">
        <f t="shared" si="0"/>
        <v>23</v>
      </c>
      <c r="C24" s="572" t="s">
        <v>57</v>
      </c>
      <c r="D24" s="571" t="s">
        <v>58</v>
      </c>
      <c r="E24" s="571" t="s">
        <v>59</v>
      </c>
      <c r="F24" s="569" t="s">
        <v>31</v>
      </c>
    </row>
    <row r="25" spans="2:6">
      <c r="B25" s="569">
        <f t="shared" si="0"/>
        <v>24</v>
      </c>
      <c r="C25" s="568" t="s">
        <v>60</v>
      </c>
      <c r="D25" s="571" t="s">
        <v>61</v>
      </c>
      <c r="E25" s="571" t="s">
        <v>62</v>
      </c>
      <c r="F25" s="569" t="s">
        <v>63</v>
      </c>
    </row>
    <row r="26" spans="2:6">
      <c r="F26" s="578"/>
    </row>
    <row r="27" spans="2:6">
      <c r="F27" s="578"/>
    </row>
    <row r="28" spans="2:6">
      <c r="F28" s="578"/>
    </row>
    <row r="29" spans="2:6">
      <c r="F29" s="578"/>
    </row>
  </sheetData>
  <mergeCells count="1">
    <mergeCell ref="F14: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BF73-4362-4E83-BA49-D8131E02D9F6}">
  <dimension ref="A2:AC87"/>
  <sheetViews>
    <sheetView topLeftCell="C1" workbookViewId="0">
      <selection activeCell="C85" sqref="C85"/>
    </sheetView>
  </sheetViews>
  <sheetFormatPr defaultRowHeight="14.45"/>
  <cols>
    <col min="1" max="1" width="27.42578125" customWidth="1"/>
    <col min="3" max="3" width="20.85546875" customWidth="1"/>
    <col min="4" max="4" width="11.140625" customWidth="1"/>
    <col min="5" max="6" width="12.5703125" bestFit="1" customWidth="1"/>
    <col min="7" max="12" width="11.140625" bestFit="1" customWidth="1"/>
    <col min="13" max="13" width="12.5703125" bestFit="1" customWidth="1"/>
    <col min="14" max="14" width="13.7109375" bestFit="1" customWidth="1"/>
    <col min="15" max="16" width="16.140625" bestFit="1" customWidth="1"/>
    <col min="17" max="17" width="13.7109375" bestFit="1" customWidth="1"/>
  </cols>
  <sheetData>
    <row r="2" spans="1:29">
      <c r="A2" s="109" t="s">
        <v>64</v>
      </c>
      <c r="E2" s="539">
        <v>45748</v>
      </c>
      <c r="F2" s="539">
        <v>45778</v>
      </c>
      <c r="G2" s="539">
        <v>45809</v>
      </c>
      <c r="H2" s="539">
        <v>45839</v>
      </c>
      <c r="I2" s="539">
        <v>45870</v>
      </c>
      <c r="J2" s="539">
        <v>45901</v>
      </c>
      <c r="K2" s="539">
        <v>45931</v>
      </c>
      <c r="L2" s="539">
        <v>45962</v>
      </c>
      <c r="M2" s="539">
        <v>45992</v>
      </c>
      <c r="N2" s="539">
        <v>46023</v>
      </c>
      <c r="O2" s="539">
        <v>46054</v>
      </c>
      <c r="P2" s="539">
        <v>46082</v>
      </c>
      <c r="Q2" s="109" t="s">
        <v>65</v>
      </c>
      <c r="R2" s="192"/>
      <c r="S2" s="192"/>
      <c r="T2" s="192"/>
      <c r="U2" s="192"/>
      <c r="V2" s="192"/>
      <c r="W2" s="192"/>
      <c r="X2" s="192"/>
      <c r="Y2" s="192"/>
      <c r="Z2" s="192"/>
      <c r="AA2" s="192"/>
      <c r="AB2" s="192"/>
      <c r="AC2" s="192"/>
    </row>
    <row r="4" spans="1:29">
      <c r="A4" t="s">
        <v>66</v>
      </c>
      <c r="D4">
        <v>1000</v>
      </c>
      <c r="E4" s="515">
        <v>18.774999999999999</v>
      </c>
      <c r="F4" s="515">
        <v>19.408999999999999</v>
      </c>
      <c r="G4" s="515">
        <v>15.622999999999999</v>
      </c>
      <c r="H4" s="515">
        <v>18.856999999999999</v>
      </c>
      <c r="I4" s="515">
        <v>15.51</v>
      </c>
      <c r="J4" s="515">
        <v>11.637</v>
      </c>
      <c r="K4" s="515">
        <v>11.419</v>
      </c>
      <c r="L4" s="515">
        <v>18.13</v>
      </c>
      <c r="M4" s="515">
        <v>23.571000000000002</v>
      </c>
      <c r="N4" s="515">
        <v>24.402000000000001</v>
      </c>
      <c r="O4" s="515">
        <v>30</v>
      </c>
      <c r="P4" s="515">
        <v>35</v>
      </c>
      <c r="Q4" s="515">
        <f>(SUM(E4:P4))</f>
        <v>242.33299999999997</v>
      </c>
    </row>
    <row r="5" spans="1:29">
      <c r="A5" t="s">
        <v>67</v>
      </c>
      <c r="D5">
        <f>10^7</f>
        <v>10000000</v>
      </c>
      <c r="E5" s="515">
        <v>106.1415822</v>
      </c>
      <c r="F5" s="515">
        <v>108.11100740000001</v>
      </c>
      <c r="G5" s="515">
        <v>82.482232600000003</v>
      </c>
      <c r="H5" s="515">
        <v>90.886089900000002</v>
      </c>
      <c r="I5" s="515">
        <v>73.704581099999999</v>
      </c>
      <c r="J5" s="515">
        <v>55.811386599999999</v>
      </c>
      <c r="K5" s="515">
        <v>53.346404700000001</v>
      </c>
      <c r="L5" s="515">
        <v>82.912998999999999</v>
      </c>
      <c r="M5" s="515">
        <v>110.146372</v>
      </c>
      <c r="N5" s="515">
        <v>121.0949839</v>
      </c>
      <c r="O5" s="367">
        <f>(53000*O4*1000)/10000000</f>
        <v>159</v>
      </c>
      <c r="P5" s="367">
        <f>(52000*P4*1000)/10000000</f>
        <v>182</v>
      </c>
      <c r="Q5" s="515">
        <f>SUM(E5:P5)</f>
        <v>1225.6376394000001</v>
      </c>
    </row>
    <row r="7" spans="1:29">
      <c r="A7" t="s">
        <v>68</v>
      </c>
      <c r="E7" s="515">
        <v>2886</v>
      </c>
      <c r="F7" s="515">
        <v>2991</v>
      </c>
      <c r="G7" s="515">
        <v>1453</v>
      </c>
      <c r="H7">
        <v>-963</v>
      </c>
      <c r="I7">
        <v>-981</v>
      </c>
      <c r="J7">
        <v>93</v>
      </c>
      <c r="K7">
        <v>-18</v>
      </c>
      <c r="L7">
        <v>686</v>
      </c>
      <c r="M7">
        <v>258</v>
      </c>
      <c r="N7" s="367">
        <v>1778.95</v>
      </c>
      <c r="O7">
        <v>2000</v>
      </c>
      <c r="P7">
        <v>1800</v>
      </c>
      <c r="Q7" s="367">
        <f>SUMPRODUCT(E7:P7,E4:P4)/SUM(E4:P4)</f>
        <v>1185.8381726797422</v>
      </c>
    </row>
    <row r="8" spans="1:29">
      <c r="N8" s="367"/>
    </row>
    <row r="9" spans="1:29">
      <c r="A9" s="366" t="s">
        <v>69</v>
      </c>
      <c r="N9" s="367"/>
    </row>
    <row r="10" spans="1:29">
      <c r="A10" t="s">
        <v>70</v>
      </c>
      <c r="D10">
        <v>1000</v>
      </c>
      <c r="E10" s="515">
        <v>3.8460000000000001</v>
      </c>
      <c r="F10" s="515">
        <v>5.2110000000000003</v>
      </c>
      <c r="G10" s="515">
        <v>2.99</v>
      </c>
      <c r="H10" s="515">
        <v>4.7930000000000001</v>
      </c>
      <c r="I10" s="515">
        <v>6.2</v>
      </c>
      <c r="J10" s="515">
        <v>3.3929999999999998</v>
      </c>
      <c r="K10" s="515">
        <v>3.4470000000000001</v>
      </c>
      <c r="L10" s="515">
        <v>4.7380000000000004</v>
      </c>
      <c r="M10" s="515">
        <v>6.2430000000000003</v>
      </c>
      <c r="N10" s="367">
        <v>7.9904350000000015</v>
      </c>
      <c r="O10" s="515">
        <v>11</v>
      </c>
      <c r="P10" s="515">
        <v>12.833333333333332</v>
      </c>
      <c r="Q10" s="515">
        <v>72.684768333333338</v>
      </c>
    </row>
    <row r="11" spans="1:29">
      <c r="A11" t="s">
        <v>71</v>
      </c>
      <c r="E11" s="515">
        <f>E56</f>
        <v>2398</v>
      </c>
      <c r="F11" s="515">
        <f t="shared" ref="F11:M11" si="0">F56</f>
        <v>3089</v>
      </c>
      <c r="G11" s="515">
        <f t="shared" si="0"/>
        <v>1895</v>
      </c>
      <c r="H11" s="515">
        <f t="shared" si="0"/>
        <v>-1553</v>
      </c>
      <c r="I11" s="515">
        <f t="shared" si="0"/>
        <v>-1804</v>
      </c>
      <c r="J11" s="515">
        <f t="shared" si="0"/>
        <v>-349</v>
      </c>
      <c r="K11" s="515">
        <f t="shared" si="0"/>
        <v>-642</v>
      </c>
      <c r="L11" s="515">
        <f t="shared" si="0"/>
        <v>-215</v>
      </c>
      <c r="M11" s="515">
        <f t="shared" si="0"/>
        <v>-233</v>
      </c>
      <c r="N11" s="367">
        <v>551.37557518094854</v>
      </c>
      <c r="O11" s="468">
        <f>N11</f>
        <v>551.37557518094854</v>
      </c>
      <c r="P11" s="468">
        <f>N11</f>
        <v>551.37557518094854</v>
      </c>
      <c r="Q11" s="367">
        <f>SUMPRODUCT(E11:P11,E10:P10)/SUM(E10:P10)</f>
        <v>330.65574975761552</v>
      </c>
    </row>
    <row r="12" spans="1:29">
      <c r="A12" s="535"/>
      <c r="B12" s="535"/>
      <c r="C12" s="535"/>
      <c r="D12" s="535"/>
      <c r="E12" s="535"/>
      <c r="F12" s="535"/>
      <c r="G12" s="535"/>
      <c r="H12" s="535"/>
      <c r="I12" s="535"/>
      <c r="J12" s="535"/>
      <c r="K12" s="535"/>
      <c r="L12" s="535"/>
      <c r="M12" s="535"/>
      <c r="N12" s="367"/>
    </row>
    <row r="13" spans="1:29">
      <c r="A13" s="366" t="s">
        <v>72</v>
      </c>
      <c r="N13" s="367"/>
    </row>
    <row r="14" spans="1:29">
      <c r="A14" t="s">
        <v>70</v>
      </c>
      <c r="E14" s="515">
        <f>E4-E10</f>
        <v>14.928999999999998</v>
      </c>
      <c r="F14" s="515">
        <f t="shared" ref="F14:O14" si="1">F4-F10</f>
        <v>14.197999999999999</v>
      </c>
      <c r="G14" s="515">
        <f t="shared" si="1"/>
        <v>12.632999999999999</v>
      </c>
      <c r="H14" s="515">
        <f t="shared" si="1"/>
        <v>14.064</v>
      </c>
      <c r="I14" s="515">
        <f t="shared" si="1"/>
        <v>9.3099999999999987</v>
      </c>
      <c r="J14" s="515">
        <f t="shared" si="1"/>
        <v>8.2439999999999998</v>
      </c>
      <c r="K14" s="515">
        <f t="shared" si="1"/>
        <v>7.9720000000000004</v>
      </c>
      <c r="L14" s="515">
        <f t="shared" si="1"/>
        <v>13.391999999999999</v>
      </c>
      <c r="M14" s="515">
        <f t="shared" si="1"/>
        <v>17.328000000000003</v>
      </c>
      <c r="N14" s="367">
        <f t="shared" si="1"/>
        <v>16.411565</v>
      </c>
      <c r="O14" s="515">
        <f t="shared" si="1"/>
        <v>19</v>
      </c>
      <c r="P14" s="515">
        <f>P4-P10</f>
        <v>22.166666666666668</v>
      </c>
      <c r="Q14" s="515">
        <f>SUM(E14:P14)</f>
        <v>169.64823166666665</v>
      </c>
    </row>
    <row r="15" spans="1:29">
      <c r="A15" t="s">
        <v>71</v>
      </c>
      <c r="E15" s="367">
        <v>3012</v>
      </c>
      <c r="F15" s="367">
        <v>2955</v>
      </c>
      <c r="G15" s="367">
        <v>1344</v>
      </c>
      <c r="H15" s="367">
        <v>-757</v>
      </c>
      <c r="I15" s="367">
        <v>-415</v>
      </c>
      <c r="J15" s="367">
        <v>277</v>
      </c>
      <c r="K15" s="367">
        <v>252</v>
      </c>
      <c r="L15" s="367">
        <v>1005</v>
      </c>
      <c r="M15" s="367">
        <v>436</v>
      </c>
      <c r="N15" s="367">
        <v>2376.6293589873371</v>
      </c>
      <c r="O15" s="367">
        <v>2376.6293589873371</v>
      </c>
      <c r="P15" s="367">
        <v>2376.6293589873371</v>
      </c>
      <c r="Q15" s="367">
        <v>1482.7063350227538</v>
      </c>
    </row>
    <row r="16" spans="1:29">
      <c r="N16" s="367"/>
    </row>
    <row r="17" spans="1:17">
      <c r="A17" s="109" t="s">
        <v>73</v>
      </c>
      <c r="E17" s="539">
        <v>46113</v>
      </c>
      <c r="F17" s="540">
        <f>EOMONTH(E17,0)+1</f>
        <v>46143</v>
      </c>
      <c r="G17" s="540">
        <f t="shared" ref="G17:P17" si="2">EOMONTH(F17,0)+1</f>
        <v>46174</v>
      </c>
      <c r="H17" s="540">
        <f t="shared" si="2"/>
        <v>46204</v>
      </c>
      <c r="I17" s="540">
        <f t="shared" si="2"/>
        <v>46235</v>
      </c>
      <c r="J17" s="540">
        <f t="shared" si="2"/>
        <v>46266</v>
      </c>
      <c r="K17" s="540">
        <f t="shared" si="2"/>
        <v>46296</v>
      </c>
      <c r="L17" s="540">
        <f t="shared" si="2"/>
        <v>46327</v>
      </c>
      <c r="M17" s="540">
        <f t="shared" si="2"/>
        <v>46357</v>
      </c>
      <c r="N17" s="540">
        <f t="shared" si="2"/>
        <v>46388</v>
      </c>
      <c r="O17" s="540">
        <f t="shared" si="2"/>
        <v>46419</v>
      </c>
      <c r="P17" s="540">
        <f t="shared" si="2"/>
        <v>46447</v>
      </c>
      <c r="Q17" s="109" t="s">
        <v>65</v>
      </c>
    </row>
    <row r="18" spans="1:17">
      <c r="A18" s="502" t="str">
        <f>'P&amp;L-month wise (One TMT)'!A3</f>
        <v>Volume (in '000 MT)</v>
      </c>
      <c r="E18" s="544"/>
      <c r="F18" s="544"/>
      <c r="G18" s="544"/>
      <c r="H18" s="544"/>
      <c r="I18" s="544"/>
      <c r="J18" s="544"/>
      <c r="K18" s="544"/>
      <c r="L18" s="544"/>
      <c r="M18" s="544"/>
      <c r="N18" s="544"/>
      <c r="O18" s="544"/>
      <c r="P18" s="544"/>
      <c r="Q18" s="544"/>
    </row>
    <row r="19" spans="1:17">
      <c r="A19" s="470" t="s">
        <v>72</v>
      </c>
      <c r="E19" s="503"/>
      <c r="F19" s="503"/>
      <c r="G19" s="503"/>
      <c r="H19" s="503"/>
      <c r="I19" s="503"/>
      <c r="J19" s="503"/>
      <c r="K19" s="503"/>
      <c r="L19" s="503"/>
      <c r="M19" s="503"/>
      <c r="N19" s="503"/>
      <c r="O19" s="503"/>
      <c r="P19" s="503"/>
      <c r="Q19" s="503"/>
    </row>
    <row r="20" spans="1:17">
      <c r="A20" t="s">
        <v>74</v>
      </c>
      <c r="E20" s="507">
        <v>9.7249999999999996</v>
      </c>
      <c r="F20" s="507">
        <v>13.28</v>
      </c>
      <c r="G20" s="507">
        <v>11.58</v>
      </c>
      <c r="H20" s="507">
        <v>9.7249999999999996</v>
      </c>
      <c r="I20" s="507">
        <v>8.1349999999999998</v>
      </c>
      <c r="J20" s="507">
        <v>9.0750000000000011</v>
      </c>
      <c r="K20" s="507">
        <v>11.58</v>
      </c>
      <c r="L20" s="507">
        <v>14.145</v>
      </c>
      <c r="M20" s="507">
        <v>15.069999999999999</v>
      </c>
      <c r="N20" s="507">
        <v>18.615000000000002</v>
      </c>
      <c r="O20" s="507">
        <v>21.169999999999998</v>
      </c>
      <c r="P20" s="507">
        <v>24.594999999999999</v>
      </c>
      <c r="Q20" s="507">
        <v>166.69499999999999</v>
      </c>
    </row>
    <row r="21" spans="1:17">
      <c r="A21" s="436">
        <v>550</v>
      </c>
      <c r="E21" s="507">
        <v>9.5190000000000001</v>
      </c>
      <c r="F21" s="507">
        <v>12.885</v>
      </c>
      <c r="G21" s="507">
        <v>11.006</v>
      </c>
      <c r="H21" s="507">
        <v>9.3509999999999991</v>
      </c>
      <c r="I21" s="507">
        <v>7.2559999999999993</v>
      </c>
      <c r="J21" s="507">
        <v>7.730999999999999</v>
      </c>
      <c r="K21" s="507">
        <v>8.3015000000000008</v>
      </c>
      <c r="L21" s="507">
        <v>8.6225000000000005</v>
      </c>
      <c r="M21" s="507">
        <v>6.9034999999999993</v>
      </c>
      <c r="N21" s="507">
        <v>7.2469999999999999</v>
      </c>
      <c r="O21" s="507">
        <v>6.976</v>
      </c>
      <c r="P21" s="507">
        <v>5.6509999999999998</v>
      </c>
      <c r="Q21" s="507">
        <v>101.44949999999999</v>
      </c>
    </row>
    <row r="22" spans="1:17">
      <c r="A22" s="436" t="s">
        <v>75</v>
      </c>
      <c r="E22" s="507">
        <f>SUM(E20:E21)</f>
        <v>19.244</v>
      </c>
      <c r="F22" s="507">
        <f t="shared" ref="F22:Q22" si="3">SUM(F20:F21)</f>
        <v>26.164999999999999</v>
      </c>
      <c r="G22" s="507">
        <f t="shared" si="3"/>
        <v>22.585999999999999</v>
      </c>
      <c r="H22" s="507">
        <f t="shared" si="3"/>
        <v>19.076000000000001</v>
      </c>
      <c r="I22" s="507">
        <f t="shared" si="3"/>
        <v>15.390999999999998</v>
      </c>
      <c r="J22" s="507">
        <f t="shared" si="3"/>
        <v>16.806000000000001</v>
      </c>
      <c r="K22" s="507">
        <f t="shared" si="3"/>
        <v>19.881500000000003</v>
      </c>
      <c r="L22" s="507">
        <f t="shared" si="3"/>
        <v>22.767499999999998</v>
      </c>
      <c r="M22" s="507">
        <f t="shared" si="3"/>
        <v>21.973499999999998</v>
      </c>
      <c r="N22" s="507">
        <f t="shared" si="3"/>
        <v>25.862000000000002</v>
      </c>
      <c r="O22" s="507">
        <f t="shared" si="3"/>
        <v>28.145999999999997</v>
      </c>
      <c r="P22" s="507">
        <f t="shared" si="3"/>
        <v>30.245999999999999</v>
      </c>
      <c r="Q22" s="507">
        <f t="shared" si="3"/>
        <v>268.14449999999999</v>
      </c>
    </row>
    <row r="23" spans="1:17">
      <c r="E23" s="507"/>
      <c r="F23" s="507"/>
      <c r="G23" s="507"/>
      <c r="H23" s="507"/>
      <c r="I23" s="507"/>
      <c r="J23" s="507"/>
      <c r="K23" s="507"/>
      <c r="L23" s="507"/>
      <c r="M23" s="507"/>
      <c r="N23" s="507"/>
      <c r="O23" s="507"/>
      <c r="P23" s="507"/>
      <c r="Q23" s="507"/>
    </row>
    <row r="24" spans="1:17">
      <c r="A24" s="470" t="s">
        <v>69</v>
      </c>
      <c r="E24" s="507"/>
      <c r="F24" s="507"/>
      <c r="G24" s="507"/>
      <c r="H24" s="507"/>
      <c r="I24" s="507"/>
      <c r="J24" s="507"/>
      <c r="K24" s="507"/>
      <c r="L24" s="507"/>
      <c r="M24" s="507"/>
      <c r="N24" s="507"/>
      <c r="O24" s="507"/>
      <c r="P24" s="507"/>
      <c r="Q24" s="507"/>
    </row>
    <row r="25" spans="1:17">
      <c r="A25" t="s">
        <v>74</v>
      </c>
      <c r="E25" s="507">
        <v>11.024999999999999</v>
      </c>
      <c r="F25" s="507">
        <v>12.940000000000001</v>
      </c>
      <c r="G25" s="507">
        <v>12.675000000000001</v>
      </c>
      <c r="H25" s="507">
        <v>10.195</v>
      </c>
      <c r="I25" s="507">
        <v>9.9149999999999991</v>
      </c>
      <c r="J25" s="507">
        <v>10.045</v>
      </c>
      <c r="K25" s="507">
        <v>11.225</v>
      </c>
      <c r="L25" s="507">
        <v>12.754999999999999</v>
      </c>
      <c r="M25" s="507">
        <v>15.285</v>
      </c>
      <c r="N25" s="507">
        <v>18.3</v>
      </c>
      <c r="O25" s="507">
        <v>21.7</v>
      </c>
      <c r="P25" s="507">
        <v>25.324999999999999</v>
      </c>
      <c r="Q25" s="507">
        <v>171.38499999999996</v>
      </c>
    </row>
    <row r="26" spans="1:17">
      <c r="A26" s="436">
        <v>550</v>
      </c>
      <c r="E26" s="507">
        <v>4.4749999999999996</v>
      </c>
      <c r="F26" s="507">
        <v>4.91</v>
      </c>
      <c r="G26" s="507">
        <v>5.2249999999999996</v>
      </c>
      <c r="H26" s="507">
        <v>5.0550000000000006</v>
      </c>
      <c r="I26" s="507">
        <v>5.1850000000000005</v>
      </c>
      <c r="J26" s="507">
        <v>5.8550000000000004</v>
      </c>
      <c r="K26" s="507">
        <v>7.2500000000000009</v>
      </c>
      <c r="L26" s="507">
        <v>8.0949999999999989</v>
      </c>
      <c r="M26" s="507">
        <v>9.0149999999999988</v>
      </c>
      <c r="N26" s="507">
        <v>10.100000000000001</v>
      </c>
      <c r="O26" s="507">
        <v>11.55</v>
      </c>
      <c r="P26" s="507">
        <v>13.074999999999999</v>
      </c>
      <c r="Q26" s="507">
        <v>89.79</v>
      </c>
    </row>
    <row r="27" spans="1:17">
      <c r="A27" s="436" t="s">
        <v>75</v>
      </c>
      <c r="E27" s="507">
        <f>SUM(E25:E26)</f>
        <v>15.499999999999998</v>
      </c>
      <c r="F27" s="507">
        <f t="shared" ref="F27:Q27" si="4">SUM(F25:F26)</f>
        <v>17.850000000000001</v>
      </c>
      <c r="G27" s="507">
        <f t="shared" si="4"/>
        <v>17.899999999999999</v>
      </c>
      <c r="H27" s="507">
        <f t="shared" si="4"/>
        <v>15.25</v>
      </c>
      <c r="I27" s="507">
        <f t="shared" si="4"/>
        <v>15.1</v>
      </c>
      <c r="J27" s="507">
        <f t="shared" si="4"/>
        <v>15.9</v>
      </c>
      <c r="K27" s="507">
        <f t="shared" si="4"/>
        <v>18.475000000000001</v>
      </c>
      <c r="L27" s="507">
        <f t="shared" si="4"/>
        <v>20.849999999999998</v>
      </c>
      <c r="M27" s="507">
        <f t="shared" si="4"/>
        <v>24.299999999999997</v>
      </c>
      <c r="N27" s="507">
        <f t="shared" si="4"/>
        <v>28.400000000000002</v>
      </c>
      <c r="O27" s="507">
        <f t="shared" si="4"/>
        <v>33.25</v>
      </c>
      <c r="P27" s="507">
        <f t="shared" si="4"/>
        <v>38.4</v>
      </c>
      <c r="Q27" s="507">
        <f t="shared" si="4"/>
        <v>261.17499999999995</v>
      </c>
    </row>
    <row r="28" spans="1:17">
      <c r="A28" s="436"/>
      <c r="E28" s="507"/>
      <c r="F28" s="507"/>
      <c r="G28" s="507"/>
      <c r="H28" s="507"/>
      <c r="I28" s="507"/>
      <c r="J28" s="507"/>
      <c r="K28" s="507"/>
      <c r="L28" s="507"/>
      <c r="M28" s="507"/>
      <c r="N28" s="507"/>
      <c r="O28" s="507"/>
      <c r="P28" s="507"/>
      <c r="Q28" s="507"/>
    </row>
    <row r="29" spans="1:17">
      <c r="A29" s="436" t="s">
        <v>76</v>
      </c>
      <c r="E29" s="507">
        <f>SUM(E25:E26,E20:E21)</f>
        <v>34.744</v>
      </c>
      <c r="F29" s="507">
        <f t="shared" ref="F29:Q29" si="5">SUM(F25:F26,F20:F21)</f>
        <v>44.015000000000001</v>
      </c>
      <c r="G29" s="507">
        <f t="shared" si="5"/>
        <v>40.485999999999997</v>
      </c>
      <c r="H29" s="507">
        <f t="shared" si="5"/>
        <v>34.326000000000001</v>
      </c>
      <c r="I29" s="507">
        <f t="shared" si="5"/>
        <v>30.491</v>
      </c>
      <c r="J29" s="507">
        <f t="shared" si="5"/>
        <v>32.706000000000003</v>
      </c>
      <c r="K29" s="507">
        <f t="shared" si="5"/>
        <v>38.356499999999997</v>
      </c>
      <c r="L29" s="507">
        <f t="shared" si="5"/>
        <v>43.6175</v>
      </c>
      <c r="M29" s="507">
        <f t="shared" si="5"/>
        <v>46.273499999999999</v>
      </c>
      <c r="N29" s="507">
        <f t="shared" si="5"/>
        <v>54.262</v>
      </c>
      <c r="O29" s="507">
        <f t="shared" si="5"/>
        <v>61.396000000000001</v>
      </c>
      <c r="P29" s="507">
        <f t="shared" si="5"/>
        <v>68.646000000000001</v>
      </c>
      <c r="Q29" s="507">
        <f t="shared" si="5"/>
        <v>529.31949999999995</v>
      </c>
    </row>
    <row r="30" spans="1:17">
      <c r="A30" s="436"/>
      <c r="E30" s="507"/>
      <c r="F30" s="507"/>
      <c r="G30" s="507"/>
      <c r="H30" s="507"/>
      <c r="I30" s="507"/>
      <c r="J30" s="507"/>
      <c r="K30" s="507"/>
      <c r="L30" s="507"/>
      <c r="M30" s="507"/>
      <c r="N30" s="507"/>
      <c r="O30" s="507"/>
      <c r="P30" s="507"/>
      <c r="Q30" s="507"/>
    </row>
    <row r="31" spans="1:17">
      <c r="A31" t="s">
        <v>77</v>
      </c>
      <c r="E31" s="507">
        <v>3.6059999999999999</v>
      </c>
      <c r="F31" s="507">
        <v>4.9350000000000005</v>
      </c>
      <c r="G31" s="507">
        <v>4.4640000000000004</v>
      </c>
      <c r="H31" s="507">
        <v>3.774</v>
      </c>
      <c r="I31" s="507">
        <v>3.7089999999999996</v>
      </c>
      <c r="J31" s="507">
        <v>4.3439999999999994</v>
      </c>
      <c r="K31" s="507">
        <v>7.1685000000000008</v>
      </c>
      <c r="L31" s="507">
        <v>10.382499999999999</v>
      </c>
      <c r="M31" s="507">
        <v>13.176500000000001</v>
      </c>
      <c r="N31" s="507">
        <v>17.538</v>
      </c>
      <c r="O31" s="507">
        <v>21.254000000000001</v>
      </c>
      <c r="P31" s="507">
        <v>27.053999999999998</v>
      </c>
      <c r="Q31" s="507">
        <v>121.4055</v>
      </c>
    </row>
    <row r="32" spans="1:17">
      <c r="E32" s="367"/>
      <c r="F32" s="367"/>
      <c r="G32" s="367"/>
      <c r="H32" s="367"/>
      <c r="I32" s="367"/>
      <c r="J32" s="367"/>
      <c r="K32" s="367"/>
      <c r="L32" s="367"/>
      <c r="M32" s="367"/>
      <c r="N32" s="367"/>
      <c r="O32" s="367"/>
      <c r="P32" s="367"/>
      <c r="Q32" s="367"/>
    </row>
    <row r="33" spans="1:17">
      <c r="A33" t="s">
        <v>78</v>
      </c>
      <c r="E33" s="367">
        <f>SUM(E29,E31)</f>
        <v>38.35</v>
      </c>
      <c r="F33" s="367">
        <f t="shared" ref="F33:Q33" si="6">SUM(F29,F31)</f>
        <v>48.95</v>
      </c>
      <c r="G33" s="367">
        <f t="shared" si="6"/>
        <v>44.949999999999996</v>
      </c>
      <c r="H33" s="367">
        <f t="shared" si="6"/>
        <v>38.1</v>
      </c>
      <c r="I33" s="367">
        <f t="shared" si="6"/>
        <v>34.200000000000003</v>
      </c>
      <c r="J33" s="367">
        <f t="shared" si="6"/>
        <v>37.050000000000004</v>
      </c>
      <c r="K33" s="367">
        <f t="shared" si="6"/>
        <v>45.524999999999999</v>
      </c>
      <c r="L33" s="367">
        <f t="shared" si="6"/>
        <v>54</v>
      </c>
      <c r="M33" s="367">
        <f t="shared" si="6"/>
        <v>59.45</v>
      </c>
      <c r="N33" s="367">
        <f t="shared" si="6"/>
        <v>71.8</v>
      </c>
      <c r="O33" s="367">
        <f t="shared" si="6"/>
        <v>82.65</v>
      </c>
      <c r="P33" s="367">
        <f t="shared" si="6"/>
        <v>95.7</v>
      </c>
      <c r="Q33" s="367">
        <f t="shared" si="6"/>
        <v>650.72499999999991</v>
      </c>
    </row>
    <row r="34" spans="1:17">
      <c r="E34" s="367"/>
      <c r="F34" s="367"/>
      <c r="G34" s="367"/>
      <c r="H34" s="367"/>
      <c r="I34" s="367"/>
      <c r="J34" s="367"/>
      <c r="K34" s="367"/>
      <c r="L34" s="367"/>
      <c r="M34" s="367"/>
      <c r="N34" s="367"/>
      <c r="O34" s="367"/>
      <c r="P34" s="367"/>
      <c r="Q34" s="367"/>
    </row>
    <row r="35" spans="1:17">
      <c r="E35" s="367"/>
      <c r="F35" s="367"/>
      <c r="G35" s="367"/>
      <c r="H35" s="367"/>
      <c r="I35" s="367"/>
      <c r="J35" s="367"/>
      <c r="K35" s="367"/>
      <c r="L35" s="367"/>
      <c r="M35" s="367"/>
      <c r="N35" s="367"/>
      <c r="O35" s="367"/>
      <c r="P35" s="367"/>
      <c r="Q35" s="367"/>
    </row>
    <row r="37" spans="1:17">
      <c r="A37" s="109" t="s">
        <v>79</v>
      </c>
    </row>
    <row r="38" spans="1:17">
      <c r="A38" s="436" t="str">
        <f>A20</f>
        <v>550D</v>
      </c>
      <c r="D38" s="541">
        <v>1000</v>
      </c>
      <c r="E38">
        <f>E39-$D$38</f>
        <v>500</v>
      </c>
      <c r="F38">
        <f t="shared" ref="F38:P38" si="7">F39-$D$38</f>
        <v>500</v>
      </c>
      <c r="G38">
        <f t="shared" si="7"/>
        <v>500</v>
      </c>
      <c r="H38">
        <v>150</v>
      </c>
      <c r="I38">
        <v>150</v>
      </c>
      <c r="J38">
        <v>150</v>
      </c>
      <c r="K38">
        <f t="shared" si="7"/>
        <v>500</v>
      </c>
      <c r="L38">
        <f t="shared" si="7"/>
        <v>500</v>
      </c>
      <c r="M38">
        <f t="shared" si="7"/>
        <v>750</v>
      </c>
      <c r="N38">
        <f t="shared" si="7"/>
        <v>1000</v>
      </c>
      <c r="O38">
        <f t="shared" si="7"/>
        <v>1250</v>
      </c>
      <c r="P38">
        <f t="shared" si="7"/>
        <v>1500</v>
      </c>
      <c r="Q38" s="517">
        <f>SUMPRODUCT(E38:P38,E20:P20)/Q20</f>
        <v>764.67650499415106</v>
      </c>
    </row>
    <row r="39" spans="1:17">
      <c r="A39" s="436">
        <f>A21</f>
        <v>550</v>
      </c>
      <c r="D39" s="541"/>
      <c r="E39">
        <v>1500</v>
      </c>
      <c r="F39">
        <v>1500</v>
      </c>
      <c r="G39">
        <v>1500</v>
      </c>
      <c r="H39">
        <v>1000</v>
      </c>
      <c r="I39">
        <v>1000</v>
      </c>
      <c r="J39">
        <v>1000</v>
      </c>
      <c r="K39">
        <v>1500</v>
      </c>
      <c r="L39">
        <v>1500</v>
      </c>
      <c r="M39">
        <v>1750</v>
      </c>
      <c r="N39">
        <v>2000</v>
      </c>
      <c r="O39">
        <v>2250</v>
      </c>
      <c r="P39">
        <v>2500</v>
      </c>
      <c r="Q39" s="517">
        <f>SUMPRODUCT(E39:P39,E21:P21)/Q21</f>
        <v>1540.0531791679607</v>
      </c>
    </row>
    <row r="40" spans="1:17">
      <c r="A40" t="s">
        <v>65</v>
      </c>
      <c r="D40" s="541"/>
      <c r="E40" s="367">
        <f>((E38*E20)+(E39*E21))/E22</f>
        <v>994.64768239451257</v>
      </c>
      <c r="F40" s="367">
        <f t="shared" ref="F40:Q40" si="8">((F38*F20)+(F39*F21))/F22</f>
        <v>992.45174851901402</v>
      </c>
      <c r="G40" s="367">
        <f t="shared" si="8"/>
        <v>987.29301337111497</v>
      </c>
      <c r="H40" s="367">
        <f t="shared" si="8"/>
        <v>566.66754036485634</v>
      </c>
      <c r="I40" s="367">
        <f t="shared" si="8"/>
        <v>550.72769800532785</v>
      </c>
      <c r="J40" s="367">
        <f t="shared" si="8"/>
        <v>541.01213852195644</v>
      </c>
      <c r="K40" s="367">
        <f t="shared" si="8"/>
        <v>917.54897769282991</v>
      </c>
      <c r="L40" s="367">
        <f t="shared" si="8"/>
        <v>878.7196661908423</v>
      </c>
      <c r="M40" s="367">
        <f t="shared" si="8"/>
        <v>1064.1738912781304</v>
      </c>
      <c r="N40" s="367">
        <f t="shared" si="8"/>
        <v>1280.2180805815481</v>
      </c>
      <c r="O40" s="367">
        <f t="shared" si="8"/>
        <v>1497.8504938534784</v>
      </c>
      <c r="P40" s="367">
        <f t="shared" si="8"/>
        <v>1686.8346227600346</v>
      </c>
      <c r="Q40" s="367">
        <f t="shared" si="8"/>
        <v>1058.0316769503011</v>
      </c>
    </row>
    <row r="41" spans="1:17">
      <c r="D41" s="541"/>
    </row>
    <row r="42" spans="1:17">
      <c r="A42" s="109" t="s">
        <v>80</v>
      </c>
      <c r="D42" s="541"/>
    </row>
    <row r="43" spans="1:17">
      <c r="A43" s="436" t="str">
        <f>A25</f>
        <v>550D</v>
      </c>
      <c r="D43" s="541">
        <v>500</v>
      </c>
      <c r="E43">
        <v>100</v>
      </c>
      <c r="F43">
        <v>100</v>
      </c>
      <c r="G43">
        <v>100</v>
      </c>
      <c r="H43">
        <v>100</v>
      </c>
      <c r="I43">
        <v>100</v>
      </c>
      <c r="J43">
        <v>100</v>
      </c>
      <c r="K43">
        <v>100</v>
      </c>
      <c r="L43">
        <v>150</v>
      </c>
      <c r="M43">
        <v>200</v>
      </c>
      <c r="N43">
        <v>250</v>
      </c>
      <c r="O43">
        <v>300</v>
      </c>
      <c r="P43">
        <v>400</v>
      </c>
      <c r="Q43" s="517">
        <f>SUMPRODUCT(E43:P43,E25:P25)/Q25</f>
        <v>198.30936196283227</v>
      </c>
    </row>
    <row r="44" spans="1:17">
      <c r="A44" s="436">
        <f>A26</f>
        <v>550</v>
      </c>
      <c r="D44" s="541"/>
      <c r="E44">
        <f>E39-$D$43</f>
        <v>1000</v>
      </c>
      <c r="F44">
        <f t="shared" ref="F44:P44" si="9">F39-$D$43</f>
        <v>1000</v>
      </c>
      <c r="G44">
        <f t="shared" si="9"/>
        <v>1000</v>
      </c>
      <c r="H44">
        <f t="shared" si="9"/>
        <v>500</v>
      </c>
      <c r="I44">
        <f t="shared" si="9"/>
        <v>500</v>
      </c>
      <c r="J44">
        <f t="shared" si="9"/>
        <v>500</v>
      </c>
      <c r="K44">
        <f t="shared" si="9"/>
        <v>1000</v>
      </c>
      <c r="L44">
        <f t="shared" si="9"/>
        <v>1000</v>
      </c>
      <c r="M44">
        <f t="shared" si="9"/>
        <v>1250</v>
      </c>
      <c r="N44">
        <f t="shared" si="9"/>
        <v>1500</v>
      </c>
      <c r="O44">
        <f t="shared" si="9"/>
        <v>1750</v>
      </c>
      <c r="P44">
        <f t="shared" si="9"/>
        <v>2000</v>
      </c>
      <c r="Q44" s="517">
        <f>SUMPRODUCT(E44:P44,E26:P26)/Q26</f>
        <v>1233.809444258826</v>
      </c>
    </row>
    <row r="45" spans="1:17">
      <c r="A45" t="s">
        <v>65</v>
      </c>
      <c r="D45" s="541"/>
      <c r="E45" s="367">
        <f>((E43*E25)+(E44*E26))/E27</f>
        <v>359.83870967741939</v>
      </c>
      <c r="F45" s="367">
        <f t="shared" ref="F45" si="10">((F43*F25)+(F44*F26))/F27</f>
        <v>347.56302521008399</v>
      </c>
      <c r="G45" s="367">
        <f t="shared" ref="G45" si="11">((G43*G25)+(G44*G26))/G27</f>
        <v>362.70949720670393</v>
      </c>
      <c r="H45" s="367">
        <f t="shared" ref="H45" si="12">((H43*H25)+(H44*H26))/H27</f>
        <v>232.59016393442627</v>
      </c>
      <c r="I45" s="367">
        <f t="shared" ref="I45" si="13">((I43*I25)+(I44*I26))/I27</f>
        <v>237.35099337748349</v>
      </c>
      <c r="J45" s="367">
        <f t="shared" ref="J45" si="14">((J43*J25)+(J44*J26))/J27</f>
        <v>247.29559748427673</v>
      </c>
      <c r="K45" s="367">
        <f t="shared" ref="K45" si="15">((K43*K25)+(K44*K26))/K27</f>
        <v>453.17997293640053</v>
      </c>
      <c r="L45" s="367">
        <f t="shared" ref="L45" si="16">((L43*L25)+(L44*L26))/L27</f>
        <v>480.01199040767381</v>
      </c>
      <c r="M45" s="367">
        <f t="shared" ref="M45" si="17">((M43*M25)+(M44*M26))/M27</f>
        <v>589.53703703703707</v>
      </c>
      <c r="N45" s="367">
        <f t="shared" ref="N45" si="18">((N43*N25)+(N44*N26))/N27</f>
        <v>694.54225352112667</v>
      </c>
      <c r="O45" s="367">
        <f t="shared" ref="O45" si="19">((O43*O25)+(O44*O26))/O27</f>
        <v>803.68421052631584</v>
      </c>
      <c r="P45" s="367">
        <f t="shared" ref="P45" si="20">((P43*P25)+(P44*P26))/P27</f>
        <v>944.79166666666674</v>
      </c>
      <c r="Q45" s="367">
        <f t="shared" ref="Q45" si="21">((Q43*Q25)+(Q44*Q26))/Q27</f>
        <v>554.30649947353322</v>
      </c>
    </row>
    <row r="46" spans="1:17">
      <c r="D46" s="541"/>
    </row>
    <row r="47" spans="1:17">
      <c r="A47" t="s">
        <v>81</v>
      </c>
      <c r="D47" s="541"/>
      <c r="E47" s="517">
        <f>((E40*E22)+(E45*E27))/SUM(E22,E27)</f>
        <v>711.44658070458206</v>
      </c>
      <c r="F47" s="517">
        <f t="shared" ref="F47:Q47" si="22">((F40*F22)+(F45*F27))/SUM(F22,F27)</f>
        <v>730.92127683744172</v>
      </c>
      <c r="G47" s="517">
        <f t="shared" si="22"/>
        <v>711.1470631823347</v>
      </c>
      <c r="H47" s="517">
        <f t="shared" si="22"/>
        <v>418.24710132261259</v>
      </c>
      <c r="I47" s="517">
        <f t="shared" si="22"/>
        <v>395.53474795841396</v>
      </c>
      <c r="J47" s="517">
        <f t="shared" si="22"/>
        <v>398.22203876964466</v>
      </c>
      <c r="K47" s="517">
        <f t="shared" si="22"/>
        <v>693.87848213470977</v>
      </c>
      <c r="L47" s="517">
        <f t="shared" si="22"/>
        <v>688.12976442941488</v>
      </c>
      <c r="M47" s="517">
        <f t="shared" si="22"/>
        <v>814.92376846359139</v>
      </c>
      <c r="N47" s="517">
        <f t="shared" si="22"/>
        <v>973.68324057351367</v>
      </c>
      <c r="O47" s="517">
        <f t="shared" si="22"/>
        <v>1121.9134797055183</v>
      </c>
      <c r="P47" s="517">
        <f t="shared" si="22"/>
        <v>1271.7419805961017</v>
      </c>
      <c r="Q47" s="517">
        <f t="shared" si="22"/>
        <v>809.48533919494753</v>
      </c>
    </row>
    <row r="48" spans="1:17">
      <c r="D48" s="541"/>
    </row>
    <row r="49" spans="1:17">
      <c r="A49" t="s">
        <v>82</v>
      </c>
      <c r="D49" s="541">
        <v>750</v>
      </c>
      <c r="E49">
        <f>E39-$D$49</f>
        <v>750</v>
      </c>
      <c r="F49">
        <f t="shared" ref="F49:J49" si="23">F39-$D$49</f>
        <v>750</v>
      </c>
      <c r="G49">
        <v>650</v>
      </c>
      <c r="H49">
        <f t="shared" si="23"/>
        <v>250</v>
      </c>
      <c r="I49">
        <f t="shared" si="23"/>
        <v>250</v>
      </c>
      <c r="J49">
        <f t="shared" si="23"/>
        <v>250</v>
      </c>
      <c r="K49">
        <v>400</v>
      </c>
      <c r="L49">
        <v>500</v>
      </c>
      <c r="M49">
        <v>700</v>
      </c>
      <c r="N49">
        <v>900</v>
      </c>
      <c r="O49">
        <v>900</v>
      </c>
      <c r="P49">
        <v>1150</v>
      </c>
      <c r="Q49" s="517">
        <f>SUMPRODUCT(E49:P49,E31:P31)/Q31</f>
        <v>787.20651041344922</v>
      </c>
    </row>
    <row r="50" spans="1:17">
      <c r="D50" s="541"/>
      <c r="N50" s="367"/>
    </row>
    <row r="51" spans="1:17">
      <c r="A51" t="s">
        <v>83</v>
      </c>
      <c r="D51" s="541"/>
      <c r="E51" s="367">
        <f>((E47*E29)+(E49*E31))/E33</f>
        <v>715.07170795306388</v>
      </c>
      <c r="F51" s="367">
        <f t="shared" ref="F51:Q51" si="24">((F47*F29)+(F49*F31))/F33</f>
        <v>732.84473953013276</v>
      </c>
      <c r="G51" s="367">
        <f t="shared" si="24"/>
        <v>705.07452725250278</v>
      </c>
      <c r="H51" s="367">
        <f t="shared" si="24"/>
        <v>401.58136482939631</v>
      </c>
      <c r="I51" s="367">
        <f t="shared" si="24"/>
        <v>379.75146198830407</v>
      </c>
      <c r="J51" s="367">
        <f t="shared" si="24"/>
        <v>380.84345479082316</v>
      </c>
      <c r="K51" s="367">
        <f t="shared" si="24"/>
        <v>647.60351455244358</v>
      </c>
      <c r="L51" s="367">
        <f t="shared" si="24"/>
        <v>651.95833333333337</v>
      </c>
      <c r="M51" s="367">
        <f t="shared" si="24"/>
        <v>789.45206055508822</v>
      </c>
      <c r="N51" s="367">
        <f t="shared" si="24"/>
        <v>955.68523676880227</v>
      </c>
      <c r="O51" s="367">
        <f t="shared" si="24"/>
        <v>1064.8469449485783</v>
      </c>
      <c r="P51" s="367">
        <f t="shared" si="24"/>
        <v>1237.3260188087775</v>
      </c>
      <c r="Q51" s="367">
        <f t="shared" si="24"/>
        <v>805.32878712205627</v>
      </c>
    </row>
    <row r="52" spans="1:17">
      <c r="N52" s="367"/>
    </row>
    <row r="53" spans="1:17">
      <c r="N53" s="367"/>
    </row>
    <row r="54" spans="1:17" ht="15">
      <c r="B54" s="109" t="s">
        <v>84</v>
      </c>
      <c r="C54" s="545" t="s">
        <v>85</v>
      </c>
      <c r="D54" s="545" t="s">
        <v>86</v>
      </c>
      <c r="E54" s="545" t="s">
        <v>87</v>
      </c>
      <c r="F54" s="545" t="s">
        <v>88</v>
      </c>
      <c r="G54" s="545" t="s">
        <v>89</v>
      </c>
      <c r="H54" s="545" t="s">
        <v>90</v>
      </c>
      <c r="I54" s="545" t="s">
        <v>91</v>
      </c>
      <c r="J54" s="545" t="s">
        <v>92</v>
      </c>
      <c r="K54" s="545" t="s">
        <v>93</v>
      </c>
      <c r="L54" s="545" t="s">
        <v>94</v>
      </c>
      <c r="M54" s="545" t="s">
        <v>95</v>
      </c>
      <c r="N54" s="545" t="s">
        <v>96</v>
      </c>
      <c r="O54" s="545" t="s">
        <v>97</v>
      </c>
      <c r="P54" s="545" t="s">
        <v>98</v>
      </c>
      <c r="Q54" s="545" t="s">
        <v>99</v>
      </c>
    </row>
    <row r="55" spans="1:17" ht="14.1" customHeight="1">
      <c r="C55" s="546" t="s">
        <v>100</v>
      </c>
      <c r="D55" s="547" t="s">
        <v>101</v>
      </c>
      <c r="E55" s="552">
        <f t="shared" ref="E55:N55" si="25">E10</f>
        <v>3.8460000000000001</v>
      </c>
      <c r="F55" s="552">
        <f t="shared" si="25"/>
        <v>5.2110000000000003</v>
      </c>
      <c r="G55" s="552">
        <f t="shared" si="25"/>
        <v>2.99</v>
      </c>
      <c r="H55" s="552">
        <f t="shared" si="25"/>
        <v>4.7930000000000001</v>
      </c>
      <c r="I55" s="552">
        <f t="shared" si="25"/>
        <v>6.2</v>
      </c>
      <c r="J55" s="552">
        <f t="shared" si="25"/>
        <v>3.3929999999999998</v>
      </c>
      <c r="K55" s="552">
        <f t="shared" si="25"/>
        <v>3.4470000000000001</v>
      </c>
      <c r="L55" s="552">
        <f t="shared" si="25"/>
        <v>4.7380000000000004</v>
      </c>
      <c r="M55" s="552">
        <f t="shared" si="25"/>
        <v>6.2430000000000003</v>
      </c>
      <c r="N55" s="552">
        <f>N10</f>
        <v>7.9904350000000015</v>
      </c>
      <c r="O55" s="552">
        <f t="shared" ref="O55:Q55" si="26">O10</f>
        <v>11</v>
      </c>
      <c r="P55" s="552">
        <f t="shared" si="26"/>
        <v>12.833333333333332</v>
      </c>
      <c r="Q55" s="552">
        <f t="shared" si="26"/>
        <v>72.684768333333338</v>
      </c>
    </row>
    <row r="56" spans="1:17">
      <c r="C56" s="546" t="s">
        <v>71</v>
      </c>
      <c r="D56" s="547" t="s">
        <v>102</v>
      </c>
      <c r="E56" s="553">
        <v>2398</v>
      </c>
      <c r="F56" s="553">
        <v>3089</v>
      </c>
      <c r="G56" s="553">
        <v>1895</v>
      </c>
      <c r="H56" s="553">
        <v>-1553</v>
      </c>
      <c r="I56" s="553">
        <v>-1804</v>
      </c>
      <c r="J56" s="553">
        <v>-349</v>
      </c>
      <c r="K56" s="553">
        <v>-642</v>
      </c>
      <c r="L56" s="553">
        <v>-215</v>
      </c>
      <c r="M56" s="553">
        <v>-233</v>
      </c>
      <c r="N56" s="554">
        <f>N11</f>
        <v>551.37557518094854</v>
      </c>
      <c r="O56" s="554">
        <f>O11</f>
        <v>551.37557518094854</v>
      </c>
      <c r="P56" s="554">
        <f>P11</f>
        <v>551.37557518094854</v>
      </c>
      <c r="Q56" s="552">
        <f>Q11</f>
        <v>330.65574975761552</v>
      </c>
    </row>
    <row r="57" spans="1:17">
      <c r="C57" s="535"/>
      <c r="D57" s="535"/>
      <c r="E57" s="535"/>
      <c r="F57" s="535"/>
      <c r="G57" s="535"/>
      <c r="H57" s="535"/>
      <c r="I57" s="535"/>
      <c r="J57" s="535"/>
      <c r="K57" s="535"/>
      <c r="L57" s="535"/>
      <c r="M57" s="535"/>
      <c r="N57" s="535"/>
    </row>
    <row r="58" spans="1:17">
      <c r="C58" s="535"/>
      <c r="D58" s="535"/>
      <c r="E58" s="535"/>
      <c r="F58" s="535"/>
      <c r="G58" s="535"/>
      <c r="H58" s="535"/>
      <c r="I58" s="535"/>
      <c r="J58" s="535"/>
      <c r="K58" s="535"/>
      <c r="L58" s="535"/>
      <c r="M58" s="535"/>
      <c r="N58" s="535"/>
    </row>
    <row r="59" spans="1:17">
      <c r="C59" s="548" t="s">
        <v>72</v>
      </c>
      <c r="D59" s="548" t="s">
        <v>103</v>
      </c>
      <c r="E59" s="548" t="s">
        <v>87</v>
      </c>
      <c r="F59" s="548" t="s">
        <v>88</v>
      </c>
      <c r="G59" s="548" t="s">
        <v>89</v>
      </c>
      <c r="H59" s="548" t="s">
        <v>90</v>
      </c>
      <c r="I59" s="548" t="s">
        <v>91</v>
      </c>
      <c r="J59" s="548" t="s">
        <v>92</v>
      </c>
      <c r="K59" s="548" t="s">
        <v>93</v>
      </c>
      <c r="L59" s="548" t="s">
        <v>94</v>
      </c>
      <c r="M59" s="548" t="s">
        <v>95</v>
      </c>
      <c r="N59" s="548" t="s">
        <v>96</v>
      </c>
      <c r="O59" s="548" t="s">
        <v>97</v>
      </c>
      <c r="P59" s="548" t="s">
        <v>98</v>
      </c>
      <c r="Q59" s="548" t="s">
        <v>99</v>
      </c>
    </row>
    <row r="60" spans="1:17">
      <c r="C60" s="549" t="s">
        <v>100</v>
      </c>
      <c r="D60" s="547" t="s">
        <v>101</v>
      </c>
      <c r="E60" s="551">
        <f>E14</f>
        <v>14.928999999999998</v>
      </c>
      <c r="F60" s="551">
        <f t="shared" ref="F60:P60" si="27">F14</f>
        <v>14.197999999999999</v>
      </c>
      <c r="G60" s="551">
        <f t="shared" si="27"/>
        <v>12.632999999999999</v>
      </c>
      <c r="H60" s="551">
        <f t="shared" si="27"/>
        <v>14.064</v>
      </c>
      <c r="I60" s="551">
        <f t="shared" si="27"/>
        <v>9.3099999999999987</v>
      </c>
      <c r="J60" s="551">
        <f t="shared" si="27"/>
        <v>8.2439999999999998</v>
      </c>
      <c r="K60" s="551">
        <f t="shared" si="27"/>
        <v>7.9720000000000004</v>
      </c>
      <c r="L60" s="551">
        <f t="shared" si="27"/>
        <v>13.391999999999999</v>
      </c>
      <c r="M60" s="551">
        <f t="shared" si="27"/>
        <v>17.328000000000003</v>
      </c>
      <c r="N60" s="551">
        <f t="shared" si="27"/>
        <v>16.411565</v>
      </c>
      <c r="O60" s="551">
        <f t="shared" si="27"/>
        <v>19</v>
      </c>
      <c r="P60" s="551">
        <f t="shared" si="27"/>
        <v>22.166666666666668</v>
      </c>
      <c r="Q60" s="551">
        <v>169.64823166666665</v>
      </c>
    </row>
    <row r="61" spans="1:17">
      <c r="C61" s="549" t="s">
        <v>71</v>
      </c>
      <c r="D61" s="550" t="s">
        <v>102</v>
      </c>
      <c r="E61" s="551">
        <f>E15</f>
        <v>3012</v>
      </c>
      <c r="F61" s="551">
        <f t="shared" ref="F61:Q61" si="28">F15</f>
        <v>2955</v>
      </c>
      <c r="G61" s="551">
        <f t="shared" si="28"/>
        <v>1344</v>
      </c>
      <c r="H61" s="551">
        <f t="shared" si="28"/>
        <v>-757</v>
      </c>
      <c r="I61" s="551">
        <f t="shared" si="28"/>
        <v>-415</v>
      </c>
      <c r="J61" s="551">
        <f t="shared" si="28"/>
        <v>277</v>
      </c>
      <c r="K61" s="551">
        <f t="shared" si="28"/>
        <v>252</v>
      </c>
      <c r="L61" s="551">
        <f t="shared" si="28"/>
        <v>1005</v>
      </c>
      <c r="M61" s="551">
        <f t="shared" si="28"/>
        <v>436</v>
      </c>
      <c r="N61" s="551">
        <f t="shared" si="28"/>
        <v>2376.6293589873371</v>
      </c>
      <c r="O61" s="551">
        <f t="shared" si="28"/>
        <v>2376.6293589873371</v>
      </c>
      <c r="P61" s="551">
        <f t="shared" si="28"/>
        <v>2376.6293589873371</v>
      </c>
      <c r="Q61" s="551">
        <f t="shared" si="28"/>
        <v>1482.7063350227538</v>
      </c>
    </row>
    <row r="64" spans="1:17">
      <c r="C64" s="548" t="s">
        <v>99</v>
      </c>
      <c r="D64" s="548" t="s">
        <v>103</v>
      </c>
      <c r="E64" s="548" t="s">
        <v>87</v>
      </c>
      <c r="F64" s="548" t="s">
        <v>88</v>
      </c>
      <c r="G64" s="548" t="s">
        <v>89</v>
      </c>
      <c r="H64" s="548" t="s">
        <v>90</v>
      </c>
      <c r="I64" s="548" t="s">
        <v>91</v>
      </c>
      <c r="J64" s="548" t="s">
        <v>92</v>
      </c>
      <c r="K64" s="548" t="s">
        <v>93</v>
      </c>
      <c r="L64" s="548" t="s">
        <v>94</v>
      </c>
      <c r="M64" s="548" t="s">
        <v>95</v>
      </c>
      <c r="N64" s="548" t="s">
        <v>96</v>
      </c>
      <c r="O64" s="548" t="s">
        <v>97</v>
      </c>
      <c r="P64" s="548" t="s">
        <v>98</v>
      </c>
      <c r="Q64" s="548" t="s">
        <v>99</v>
      </c>
    </row>
    <row r="65" spans="2:17">
      <c r="C65" s="549" t="s">
        <v>100</v>
      </c>
      <c r="D65" s="547" t="s">
        <v>101</v>
      </c>
      <c r="E65" s="551">
        <f>SUM(E55,E60)</f>
        <v>18.774999999999999</v>
      </c>
      <c r="F65" s="551">
        <f t="shared" ref="F65:Q65" si="29">SUM(F55,F60)</f>
        <v>19.408999999999999</v>
      </c>
      <c r="G65" s="551">
        <f t="shared" si="29"/>
        <v>15.622999999999999</v>
      </c>
      <c r="H65" s="551">
        <f t="shared" si="29"/>
        <v>18.856999999999999</v>
      </c>
      <c r="I65" s="551">
        <f t="shared" si="29"/>
        <v>15.509999999999998</v>
      </c>
      <c r="J65" s="551">
        <f t="shared" si="29"/>
        <v>11.637</v>
      </c>
      <c r="K65" s="551">
        <f t="shared" si="29"/>
        <v>11.419</v>
      </c>
      <c r="L65" s="551">
        <f t="shared" si="29"/>
        <v>18.13</v>
      </c>
      <c r="M65" s="551">
        <f t="shared" si="29"/>
        <v>23.571000000000005</v>
      </c>
      <c r="N65" s="551">
        <f t="shared" si="29"/>
        <v>24.402000000000001</v>
      </c>
      <c r="O65" s="551">
        <f t="shared" si="29"/>
        <v>30</v>
      </c>
      <c r="P65" s="551">
        <f t="shared" si="29"/>
        <v>35</v>
      </c>
      <c r="Q65" s="551">
        <f t="shared" si="29"/>
        <v>242.33299999999997</v>
      </c>
    </row>
    <row r="66" spans="2:17">
      <c r="C66" s="549" t="s">
        <v>71</v>
      </c>
      <c r="D66" s="550" t="s">
        <v>102</v>
      </c>
      <c r="E66" s="551">
        <f>((E55*E56)+(E60*E61))/E65</f>
        <v>2886.2240213049267</v>
      </c>
      <c r="F66" s="551">
        <f t="shared" ref="F66:P66" si="30">((F55*F56)+(F60*F61))/F65</f>
        <v>2990.9768148796952</v>
      </c>
      <c r="G66" s="551">
        <f t="shared" si="30"/>
        <v>1449.4528579658197</v>
      </c>
      <c r="H66" s="551">
        <f t="shared" si="30"/>
        <v>-959.32422972901304</v>
      </c>
      <c r="I66" s="551">
        <f t="shared" si="30"/>
        <v>-970.24177949709883</v>
      </c>
      <c r="J66" s="551">
        <f t="shared" si="30"/>
        <v>94.477184841453962</v>
      </c>
      <c r="K66" s="551">
        <f t="shared" si="30"/>
        <v>-17.867589105876167</v>
      </c>
      <c r="L66" s="551">
        <f t="shared" si="30"/>
        <v>686.17153888582459</v>
      </c>
      <c r="M66" s="551">
        <f t="shared" si="30"/>
        <v>258.80908743795339</v>
      </c>
      <c r="N66" s="551">
        <f t="shared" si="30"/>
        <v>1778.9499999999998</v>
      </c>
      <c r="O66" s="551">
        <f t="shared" si="30"/>
        <v>1707.369638258328</v>
      </c>
      <c r="P66" s="551">
        <f t="shared" si="30"/>
        <v>1707.369638258328</v>
      </c>
      <c r="Q66" s="551">
        <f>((Q55*Q56)+(Q60*Q61))/Q65</f>
        <v>1137.1630953555289</v>
      </c>
    </row>
    <row r="69" spans="2:17" ht="15">
      <c r="B69" s="109" t="s">
        <v>73</v>
      </c>
      <c r="C69" s="545" t="s">
        <v>85</v>
      </c>
      <c r="D69" s="545" t="s">
        <v>86</v>
      </c>
      <c r="E69" s="555">
        <f>E17</f>
        <v>46113</v>
      </c>
      <c r="F69" s="555">
        <f t="shared" ref="F69:P69" si="31">F17</f>
        <v>46143</v>
      </c>
      <c r="G69" s="555">
        <f t="shared" si="31"/>
        <v>46174</v>
      </c>
      <c r="H69" s="555">
        <f t="shared" si="31"/>
        <v>46204</v>
      </c>
      <c r="I69" s="555">
        <f t="shared" si="31"/>
        <v>46235</v>
      </c>
      <c r="J69" s="555">
        <f t="shared" si="31"/>
        <v>46266</v>
      </c>
      <c r="K69" s="555">
        <f t="shared" si="31"/>
        <v>46296</v>
      </c>
      <c r="L69" s="555">
        <f t="shared" si="31"/>
        <v>46327</v>
      </c>
      <c r="M69" s="555">
        <f t="shared" si="31"/>
        <v>46357</v>
      </c>
      <c r="N69" s="555">
        <f t="shared" si="31"/>
        <v>46388</v>
      </c>
      <c r="O69" s="555">
        <f t="shared" si="31"/>
        <v>46419</v>
      </c>
      <c r="P69" s="555">
        <f t="shared" si="31"/>
        <v>46447</v>
      </c>
      <c r="Q69" s="545" t="s">
        <v>99</v>
      </c>
    </row>
    <row r="70" spans="2:17">
      <c r="C70" s="546" t="s">
        <v>100</v>
      </c>
      <c r="D70" s="547" t="s">
        <v>101</v>
      </c>
      <c r="E70" s="552">
        <f>E27</f>
        <v>15.499999999999998</v>
      </c>
      <c r="F70" s="552">
        <f t="shared" ref="F70:Q70" si="32">F27</f>
        <v>17.850000000000001</v>
      </c>
      <c r="G70" s="552">
        <f t="shared" si="32"/>
        <v>17.899999999999999</v>
      </c>
      <c r="H70" s="552">
        <f t="shared" si="32"/>
        <v>15.25</v>
      </c>
      <c r="I70" s="552">
        <f t="shared" si="32"/>
        <v>15.1</v>
      </c>
      <c r="J70" s="552">
        <f t="shared" si="32"/>
        <v>15.9</v>
      </c>
      <c r="K70" s="552">
        <f t="shared" si="32"/>
        <v>18.475000000000001</v>
      </c>
      <c r="L70" s="552">
        <f t="shared" si="32"/>
        <v>20.849999999999998</v>
      </c>
      <c r="M70" s="552">
        <f t="shared" si="32"/>
        <v>24.299999999999997</v>
      </c>
      <c r="N70" s="552">
        <f t="shared" si="32"/>
        <v>28.400000000000002</v>
      </c>
      <c r="O70" s="552">
        <f t="shared" si="32"/>
        <v>33.25</v>
      </c>
      <c r="P70" s="552">
        <f t="shared" si="32"/>
        <v>38.4</v>
      </c>
      <c r="Q70" s="552">
        <f t="shared" si="32"/>
        <v>261.17499999999995</v>
      </c>
    </row>
    <row r="71" spans="2:17">
      <c r="C71" s="546" t="s">
        <v>71</v>
      </c>
      <c r="D71" s="547" t="s">
        <v>102</v>
      </c>
      <c r="E71" s="553">
        <f>E45</f>
        <v>359.83870967741939</v>
      </c>
      <c r="F71" s="553">
        <f t="shared" ref="F71:Q71" si="33">F45</f>
        <v>347.56302521008399</v>
      </c>
      <c r="G71" s="553">
        <f t="shared" si="33"/>
        <v>362.70949720670393</v>
      </c>
      <c r="H71" s="553">
        <f t="shared" si="33"/>
        <v>232.59016393442627</v>
      </c>
      <c r="I71" s="553">
        <f t="shared" si="33"/>
        <v>237.35099337748349</v>
      </c>
      <c r="J71" s="553">
        <f t="shared" si="33"/>
        <v>247.29559748427673</v>
      </c>
      <c r="K71" s="553">
        <f t="shared" si="33"/>
        <v>453.17997293640053</v>
      </c>
      <c r="L71" s="553">
        <f t="shared" si="33"/>
        <v>480.01199040767381</v>
      </c>
      <c r="M71" s="553">
        <f t="shared" si="33"/>
        <v>589.53703703703707</v>
      </c>
      <c r="N71" s="553">
        <f t="shared" si="33"/>
        <v>694.54225352112667</v>
      </c>
      <c r="O71" s="553">
        <f t="shared" si="33"/>
        <v>803.68421052631584</v>
      </c>
      <c r="P71" s="553">
        <f t="shared" si="33"/>
        <v>944.79166666666674</v>
      </c>
      <c r="Q71" s="553">
        <f t="shared" si="33"/>
        <v>554.30649947353322</v>
      </c>
    </row>
    <row r="73" spans="2:17">
      <c r="C73" s="545" t="s">
        <v>72</v>
      </c>
      <c r="D73" s="545" t="s">
        <v>86</v>
      </c>
      <c r="E73" s="555">
        <f>E69</f>
        <v>46113</v>
      </c>
      <c r="F73" s="555">
        <f t="shared" ref="F73:Q73" si="34">F69</f>
        <v>46143</v>
      </c>
      <c r="G73" s="555">
        <f t="shared" si="34"/>
        <v>46174</v>
      </c>
      <c r="H73" s="555">
        <f t="shared" si="34"/>
        <v>46204</v>
      </c>
      <c r="I73" s="555">
        <f t="shared" si="34"/>
        <v>46235</v>
      </c>
      <c r="J73" s="555">
        <f t="shared" si="34"/>
        <v>46266</v>
      </c>
      <c r="K73" s="555">
        <f t="shared" si="34"/>
        <v>46296</v>
      </c>
      <c r="L73" s="555">
        <f t="shared" si="34"/>
        <v>46327</v>
      </c>
      <c r="M73" s="555">
        <f t="shared" si="34"/>
        <v>46357</v>
      </c>
      <c r="N73" s="555">
        <f t="shared" si="34"/>
        <v>46388</v>
      </c>
      <c r="O73" s="555">
        <f t="shared" si="34"/>
        <v>46419</v>
      </c>
      <c r="P73" s="555">
        <f t="shared" si="34"/>
        <v>46447</v>
      </c>
      <c r="Q73" s="555" t="str">
        <f t="shared" si="34"/>
        <v>Overall</v>
      </c>
    </row>
    <row r="74" spans="2:17">
      <c r="C74" s="546" t="s">
        <v>100</v>
      </c>
      <c r="D74" s="547" t="s">
        <v>101</v>
      </c>
      <c r="E74" s="552">
        <f>E22</f>
        <v>19.244</v>
      </c>
      <c r="F74" s="552">
        <f t="shared" ref="F74:Q74" si="35">F22</f>
        <v>26.164999999999999</v>
      </c>
      <c r="G74" s="552">
        <f t="shared" si="35"/>
        <v>22.585999999999999</v>
      </c>
      <c r="H74" s="552">
        <f t="shared" si="35"/>
        <v>19.076000000000001</v>
      </c>
      <c r="I74" s="552">
        <f t="shared" si="35"/>
        <v>15.390999999999998</v>
      </c>
      <c r="J74" s="552">
        <f t="shared" si="35"/>
        <v>16.806000000000001</v>
      </c>
      <c r="K74" s="552">
        <f t="shared" si="35"/>
        <v>19.881500000000003</v>
      </c>
      <c r="L74" s="552">
        <f t="shared" si="35"/>
        <v>22.767499999999998</v>
      </c>
      <c r="M74" s="552">
        <f t="shared" si="35"/>
        <v>21.973499999999998</v>
      </c>
      <c r="N74" s="552">
        <f t="shared" si="35"/>
        <v>25.862000000000002</v>
      </c>
      <c r="O74" s="552">
        <f t="shared" si="35"/>
        <v>28.145999999999997</v>
      </c>
      <c r="P74" s="552">
        <f t="shared" si="35"/>
        <v>30.245999999999999</v>
      </c>
      <c r="Q74" s="552">
        <f t="shared" si="35"/>
        <v>268.14449999999999</v>
      </c>
    </row>
    <row r="75" spans="2:17">
      <c r="C75" s="546" t="s">
        <v>71</v>
      </c>
      <c r="D75" s="547" t="s">
        <v>102</v>
      </c>
      <c r="E75" s="553">
        <f>E40</f>
        <v>994.64768239451257</v>
      </c>
      <c r="F75" s="553">
        <f t="shared" ref="F75:Q75" si="36">F40</f>
        <v>992.45174851901402</v>
      </c>
      <c r="G75" s="553">
        <f t="shared" si="36"/>
        <v>987.29301337111497</v>
      </c>
      <c r="H75" s="553">
        <f t="shared" si="36"/>
        <v>566.66754036485634</v>
      </c>
      <c r="I75" s="553">
        <f t="shared" si="36"/>
        <v>550.72769800532785</v>
      </c>
      <c r="J75" s="553">
        <f t="shared" si="36"/>
        <v>541.01213852195644</v>
      </c>
      <c r="K75" s="553">
        <f t="shared" si="36"/>
        <v>917.54897769282991</v>
      </c>
      <c r="L75" s="553">
        <f t="shared" si="36"/>
        <v>878.7196661908423</v>
      </c>
      <c r="M75" s="553">
        <f t="shared" si="36"/>
        <v>1064.1738912781304</v>
      </c>
      <c r="N75" s="553">
        <f t="shared" si="36"/>
        <v>1280.2180805815481</v>
      </c>
      <c r="O75" s="553">
        <f t="shared" si="36"/>
        <v>1497.8504938534784</v>
      </c>
      <c r="P75" s="553">
        <f t="shared" si="36"/>
        <v>1686.8346227600346</v>
      </c>
      <c r="Q75" s="553">
        <f t="shared" si="36"/>
        <v>1058.0316769503011</v>
      </c>
    </row>
    <row r="77" spans="2:17" ht="15">
      <c r="C77" s="545" t="s">
        <v>104</v>
      </c>
      <c r="D77" s="545" t="s">
        <v>86</v>
      </c>
      <c r="E77" s="555">
        <f>E73</f>
        <v>46113</v>
      </c>
      <c r="F77" s="555">
        <f t="shared" ref="F77:Q77" si="37">F73</f>
        <v>46143</v>
      </c>
      <c r="G77" s="555">
        <f t="shared" si="37"/>
        <v>46174</v>
      </c>
      <c r="H77" s="555">
        <f t="shared" si="37"/>
        <v>46204</v>
      </c>
      <c r="I77" s="555">
        <f t="shared" si="37"/>
        <v>46235</v>
      </c>
      <c r="J77" s="555">
        <f t="shared" si="37"/>
        <v>46266</v>
      </c>
      <c r="K77" s="555">
        <f t="shared" si="37"/>
        <v>46296</v>
      </c>
      <c r="L77" s="555">
        <f t="shared" si="37"/>
        <v>46327</v>
      </c>
      <c r="M77" s="555">
        <f t="shared" si="37"/>
        <v>46357</v>
      </c>
      <c r="N77" s="555">
        <f t="shared" si="37"/>
        <v>46388</v>
      </c>
      <c r="O77" s="555">
        <f t="shared" si="37"/>
        <v>46419</v>
      </c>
      <c r="P77" s="555">
        <f t="shared" si="37"/>
        <v>46447</v>
      </c>
      <c r="Q77" s="555" t="str">
        <f t="shared" si="37"/>
        <v>Overall</v>
      </c>
    </row>
    <row r="78" spans="2:17">
      <c r="C78" s="546" t="s">
        <v>100</v>
      </c>
      <c r="D78" s="547" t="s">
        <v>101</v>
      </c>
      <c r="E78" s="552">
        <f>E29</f>
        <v>34.744</v>
      </c>
      <c r="F78" s="552">
        <f t="shared" ref="F78:Q78" si="38">F29</f>
        <v>44.015000000000001</v>
      </c>
      <c r="G78" s="552">
        <f t="shared" si="38"/>
        <v>40.485999999999997</v>
      </c>
      <c r="H78" s="552">
        <f t="shared" si="38"/>
        <v>34.326000000000001</v>
      </c>
      <c r="I78" s="552">
        <f t="shared" si="38"/>
        <v>30.491</v>
      </c>
      <c r="J78" s="552">
        <f t="shared" si="38"/>
        <v>32.706000000000003</v>
      </c>
      <c r="K78" s="552">
        <f t="shared" si="38"/>
        <v>38.356499999999997</v>
      </c>
      <c r="L78" s="552">
        <f t="shared" si="38"/>
        <v>43.6175</v>
      </c>
      <c r="M78" s="552">
        <f t="shared" si="38"/>
        <v>46.273499999999999</v>
      </c>
      <c r="N78" s="552">
        <f t="shared" si="38"/>
        <v>54.262</v>
      </c>
      <c r="O78" s="552">
        <f t="shared" si="38"/>
        <v>61.396000000000001</v>
      </c>
      <c r="P78" s="552">
        <f t="shared" si="38"/>
        <v>68.646000000000001</v>
      </c>
      <c r="Q78" s="552">
        <f t="shared" si="38"/>
        <v>529.31949999999995</v>
      </c>
    </row>
    <row r="79" spans="2:17">
      <c r="C79" s="546" t="s">
        <v>71</v>
      </c>
      <c r="D79" s="547" t="s">
        <v>102</v>
      </c>
      <c r="E79" s="553">
        <f>E47</f>
        <v>711.44658070458206</v>
      </c>
      <c r="F79" s="553">
        <f t="shared" ref="F79:Q79" si="39">F47</f>
        <v>730.92127683744172</v>
      </c>
      <c r="G79" s="553">
        <f t="shared" si="39"/>
        <v>711.1470631823347</v>
      </c>
      <c r="H79" s="553">
        <f t="shared" si="39"/>
        <v>418.24710132261259</v>
      </c>
      <c r="I79" s="553">
        <f t="shared" si="39"/>
        <v>395.53474795841396</v>
      </c>
      <c r="J79" s="553">
        <f t="shared" si="39"/>
        <v>398.22203876964466</v>
      </c>
      <c r="K79" s="553">
        <f t="shared" si="39"/>
        <v>693.87848213470977</v>
      </c>
      <c r="L79" s="553">
        <f t="shared" si="39"/>
        <v>688.12976442941488</v>
      </c>
      <c r="M79" s="553">
        <f t="shared" si="39"/>
        <v>814.92376846359139</v>
      </c>
      <c r="N79" s="553">
        <f t="shared" si="39"/>
        <v>973.68324057351367</v>
      </c>
      <c r="O79" s="553">
        <f t="shared" si="39"/>
        <v>1121.9134797055183</v>
      </c>
      <c r="P79" s="553">
        <f t="shared" si="39"/>
        <v>1271.7419805961017</v>
      </c>
      <c r="Q79" s="553">
        <f t="shared" si="39"/>
        <v>809.48533919494753</v>
      </c>
    </row>
    <row r="81" spans="3:17" ht="15">
      <c r="C81" s="567" t="s">
        <v>105</v>
      </c>
      <c r="D81" s="545" t="s">
        <v>86</v>
      </c>
      <c r="E81" s="555">
        <f>E77</f>
        <v>46113</v>
      </c>
      <c r="F81" s="555">
        <f t="shared" ref="F81:Q81" si="40">F77</f>
        <v>46143</v>
      </c>
      <c r="G81" s="555">
        <f t="shared" si="40"/>
        <v>46174</v>
      </c>
      <c r="H81" s="555">
        <f t="shared" si="40"/>
        <v>46204</v>
      </c>
      <c r="I81" s="555">
        <f t="shared" si="40"/>
        <v>46235</v>
      </c>
      <c r="J81" s="555">
        <f t="shared" si="40"/>
        <v>46266</v>
      </c>
      <c r="K81" s="555">
        <f t="shared" si="40"/>
        <v>46296</v>
      </c>
      <c r="L81" s="555">
        <f t="shared" si="40"/>
        <v>46327</v>
      </c>
      <c r="M81" s="555">
        <f t="shared" si="40"/>
        <v>46357</v>
      </c>
      <c r="N81" s="555">
        <f t="shared" si="40"/>
        <v>46388</v>
      </c>
      <c r="O81" s="555">
        <f t="shared" si="40"/>
        <v>46419</v>
      </c>
      <c r="P81" s="555">
        <f t="shared" si="40"/>
        <v>46447</v>
      </c>
      <c r="Q81" s="555" t="str">
        <f t="shared" si="40"/>
        <v>Overall</v>
      </c>
    </row>
    <row r="82" spans="3:17">
      <c r="C82" s="546" t="s">
        <v>100</v>
      </c>
      <c r="D82" s="547" t="s">
        <v>101</v>
      </c>
      <c r="E82" s="552">
        <f>E31</f>
        <v>3.6059999999999999</v>
      </c>
      <c r="F82" s="552">
        <f t="shared" ref="F82:P82" si="41">F31</f>
        <v>4.9350000000000005</v>
      </c>
      <c r="G82" s="552">
        <f t="shared" si="41"/>
        <v>4.4640000000000004</v>
      </c>
      <c r="H82" s="552">
        <f t="shared" si="41"/>
        <v>3.774</v>
      </c>
      <c r="I82" s="552">
        <f t="shared" si="41"/>
        <v>3.7089999999999996</v>
      </c>
      <c r="J82" s="552">
        <f t="shared" si="41"/>
        <v>4.3439999999999994</v>
      </c>
      <c r="K82" s="552">
        <f t="shared" si="41"/>
        <v>7.1685000000000008</v>
      </c>
      <c r="L82" s="552">
        <f t="shared" si="41"/>
        <v>10.382499999999999</v>
      </c>
      <c r="M82" s="552">
        <f t="shared" si="41"/>
        <v>13.176500000000001</v>
      </c>
      <c r="N82" s="552">
        <f t="shared" si="41"/>
        <v>17.538</v>
      </c>
      <c r="O82" s="552">
        <f t="shared" si="41"/>
        <v>21.254000000000001</v>
      </c>
      <c r="P82" s="552">
        <f t="shared" si="41"/>
        <v>27.053999999999998</v>
      </c>
      <c r="Q82" s="552">
        <f>Q31</f>
        <v>121.4055</v>
      </c>
    </row>
    <row r="83" spans="3:17">
      <c r="C83" s="546" t="s">
        <v>71</v>
      </c>
      <c r="D83" s="547" t="s">
        <v>102</v>
      </c>
      <c r="E83" s="553">
        <f>E49</f>
        <v>750</v>
      </c>
      <c r="F83" s="553">
        <f t="shared" ref="F83:Q83" si="42">F49</f>
        <v>750</v>
      </c>
      <c r="G83" s="553">
        <f t="shared" si="42"/>
        <v>650</v>
      </c>
      <c r="H83" s="553">
        <f t="shared" si="42"/>
        <v>250</v>
      </c>
      <c r="I83" s="553">
        <f t="shared" si="42"/>
        <v>250</v>
      </c>
      <c r="J83" s="553">
        <f t="shared" si="42"/>
        <v>250</v>
      </c>
      <c r="K83" s="553">
        <f t="shared" si="42"/>
        <v>400</v>
      </c>
      <c r="L83" s="553">
        <f t="shared" si="42"/>
        <v>500</v>
      </c>
      <c r="M83" s="553">
        <f t="shared" si="42"/>
        <v>700</v>
      </c>
      <c r="N83" s="553">
        <f t="shared" si="42"/>
        <v>900</v>
      </c>
      <c r="O83" s="553">
        <f t="shared" si="42"/>
        <v>900</v>
      </c>
      <c r="P83" s="553">
        <f t="shared" si="42"/>
        <v>1150</v>
      </c>
      <c r="Q83" s="553">
        <f t="shared" si="42"/>
        <v>787.20651041344922</v>
      </c>
    </row>
    <row r="85" spans="3:17" ht="15">
      <c r="C85" s="545" t="s">
        <v>106</v>
      </c>
      <c r="D85" s="545" t="s">
        <v>86</v>
      </c>
      <c r="E85" s="555">
        <f>E81</f>
        <v>46113</v>
      </c>
      <c r="F85" s="555">
        <f t="shared" ref="F85:Q85" si="43">F81</f>
        <v>46143</v>
      </c>
      <c r="G85" s="555">
        <f t="shared" si="43"/>
        <v>46174</v>
      </c>
      <c r="H85" s="555">
        <f t="shared" si="43"/>
        <v>46204</v>
      </c>
      <c r="I85" s="555">
        <f t="shared" si="43"/>
        <v>46235</v>
      </c>
      <c r="J85" s="555">
        <f t="shared" si="43"/>
        <v>46266</v>
      </c>
      <c r="K85" s="555">
        <f t="shared" si="43"/>
        <v>46296</v>
      </c>
      <c r="L85" s="555">
        <f t="shared" si="43"/>
        <v>46327</v>
      </c>
      <c r="M85" s="555">
        <f t="shared" si="43"/>
        <v>46357</v>
      </c>
      <c r="N85" s="555">
        <f t="shared" si="43"/>
        <v>46388</v>
      </c>
      <c r="O85" s="555">
        <f t="shared" si="43"/>
        <v>46419</v>
      </c>
      <c r="P85" s="555">
        <f t="shared" si="43"/>
        <v>46447</v>
      </c>
      <c r="Q85" s="555" t="str">
        <f t="shared" si="43"/>
        <v>Overall</v>
      </c>
    </row>
    <row r="86" spans="3:17">
      <c r="C86" s="546" t="s">
        <v>100</v>
      </c>
      <c r="D86" s="547" t="s">
        <v>101</v>
      </c>
      <c r="E86" s="552">
        <f>E33</f>
        <v>38.35</v>
      </c>
      <c r="F86" s="552">
        <f t="shared" ref="F86:Q86" si="44">F33</f>
        <v>48.95</v>
      </c>
      <c r="G86" s="552">
        <f t="shared" si="44"/>
        <v>44.949999999999996</v>
      </c>
      <c r="H86" s="552">
        <f t="shared" si="44"/>
        <v>38.1</v>
      </c>
      <c r="I86" s="552">
        <f t="shared" si="44"/>
        <v>34.200000000000003</v>
      </c>
      <c r="J86" s="552">
        <f t="shared" si="44"/>
        <v>37.050000000000004</v>
      </c>
      <c r="K86" s="552">
        <f t="shared" si="44"/>
        <v>45.524999999999999</v>
      </c>
      <c r="L86" s="552">
        <f t="shared" si="44"/>
        <v>54</v>
      </c>
      <c r="M86" s="552">
        <f t="shared" si="44"/>
        <v>59.45</v>
      </c>
      <c r="N86" s="552">
        <f t="shared" si="44"/>
        <v>71.8</v>
      </c>
      <c r="O86" s="552">
        <f t="shared" si="44"/>
        <v>82.65</v>
      </c>
      <c r="P86" s="552">
        <f t="shared" si="44"/>
        <v>95.7</v>
      </c>
      <c r="Q86" s="552">
        <f t="shared" si="44"/>
        <v>650.72499999999991</v>
      </c>
    </row>
    <row r="87" spans="3:17">
      <c r="C87" s="546" t="s">
        <v>71</v>
      </c>
      <c r="D87" s="547" t="s">
        <v>102</v>
      </c>
      <c r="E87" s="553">
        <f>E51</f>
        <v>715.07170795306388</v>
      </c>
      <c r="F87" s="553">
        <f t="shared" ref="F87:Q87" si="45">F51</f>
        <v>732.84473953013276</v>
      </c>
      <c r="G87" s="553">
        <f t="shared" si="45"/>
        <v>705.07452725250278</v>
      </c>
      <c r="H87" s="553">
        <f t="shared" si="45"/>
        <v>401.58136482939631</v>
      </c>
      <c r="I87" s="553">
        <f t="shared" si="45"/>
        <v>379.75146198830407</v>
      </c>
      <c r="J87" s="553">
        <f t="shared" si="45"/>
        <v>380.84345479082316</v>
      </c>
      <c r="K87" s="553">
        <f t="shared" si="45"/>
        <v>647.60351455244358</v>
      </c>
      <c r="L87" s="553">
        <f t="shared" si="45"/>
        <v>651.95833333333337</v>
      </c>
      <c r="M87" s="553">
        <f t="shared" si="45"/>
        <v>789.45206055508822</v>
      </c>
      <c r="N87" s="553">
        <f t="shared" si="45"/>
        <v>955.68523676880227</v>
      </c>
      <c r="O87" s="553">
        <f t="shared" si="45"/>
        <v>1064.8469449485783</v>
      </c>
      <c r="P87" s="553">
        <f t="shared" si="45"/>
        <v>1237.3260188087775</v>
      </c>
      <c r="Q87" s="553">
        <f t="shared" si="45"/>
        <v>805.32878712205627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AE5E-ABE0-4F9E-95AD-849110F903F0}">
  <sheetPr>
    <tabColor rgb="FFFFFF00"/>
  </sheetPr>
  <dimension ref="A1:M146"/>
  <sheetViews>
    <sheetView topLeftCell="A58" workbookViewId="0">
      <selection activeCell="L10" sqref="L10"/>
    </sheetView>
  </sheetViews>
  <sheetFormatPr defaultRowHeight="14.45"/>
  <cols>
    <col min="1" max="1" width="36.42578125" bestFit="1" customWidth="1"/>
    <col min="2" max="2" width="12.85546875" bestFit="1" customWidth="1"/>
    <col min="3" max="3" width="12.5703125" customWidth="1"/>
    <col min="4" max="4" width="11.85546875" customWidth="1"/>
    <col min="5" max="5" width="16.42578125" bestFit="1" customWidth="1"/>
    <col min="6" max="6" width="11.42578125" customWidth="1"/>
    <col min="7" max="7" width="11.5703125" customWidth="1"/>
    <col min="8" max="8" width="10.42578125" bestFit="1" customWidth="1"/>
    <col min="9" max="9" width="11.42578125" bestFit="1" customWidth="1"/>
    <col min="10" max="10" width="12.7109375" customWidth="1"/>
    <col min="11" max="11" width="12.5703125" bestFit="1" customWidth="1"/>
    <col min="12" max="12" width="16" customWidth="1"/>
    <col min="13" max="13" width="22.85546875" bestFit="1" customWidth="1"/>
    <col min="14" max="14" width="30.85546875" bestFit="1" customWidth="1"/>
    <col min="15" max="15" width="22.85546875" bestFit="1" customWidth="1"/>
    <col min="16" max="16" width="30.85546875" bestFit="1" customWidth="1"/>
    <col min="17" max="17" width="28" bestFit="1" customWidth="1"/>
    <col min="18" max="18" width="36" bestFit="1" customWidth="1"/>
  </cols>
  <sheetData>
    <row r="1" spans="1:13">
      <c r="A1" s="525" t="s">
        <v>107</v>
      </c>
      <c r="B1" s="525" t="s">
        <v>108</v>
      </c>
      <c r="C1" s="525"/>
      <c r="D1" s="525"/>
      <c r="E1" s="525"/>
      <c r="F1" s="525"/>
      <c r="G1" s="525"/>
      <c r="H1" s="525"/>
      <c r="I1" s="525"/>
      <c r="J1" s="525"/>
    </row>
    <row r="2" spans="1:13">
      <c r="A2" s="525" t="s">
        <v>109</v>
      </c>
      <c r="B2" s="525" t="s">
        <v>108</v>
      </c>
      <c r="C2" s="525"/>
      <c r="D2" s="525"/>
      <c r="E2" s="525"/>
      <c r="F2" s="525"/>
      <c r="G2" s="525"/>
      <c r="H2" s="525"/>
      <c r="I2" s="525"/>
      <c r="J2" s="525"/>
    </row>
    <row r="4" spans="1:13">
      <c r="A4" s="525"/>
      <c r="B4" s="525" t="s">
        <v>110</v>
      </c>
      <c r="C4" s="525"/>
      <c r="D4" s="525"/>
      <c r="E4" s="525"/>
      <c r="F4" s="525"/>
      <c r="G4" s="525"/>
      <c r="H4" s="525"/>
      <c r="I4" s="525"/>
      <c r="J4" s="525"/>
    </row>
    <row r="5" spans="1:13">
      <c r="A5" s="526" t="s">
        <v>111</v>
      </c>
      <c r="B5" s="526" t="s">
        <v>112</v>
      </c>
      <c r="C5" s="526" t="s">
        <v>113</v>
      </c>
      <c r="D5" s="526" t="s">
        <v>114</v>
      </c>
      <c r="E5" s="526" t="s">
        <v>115</v>
      </c>
      <c r="F5" s="526" t="s">
        <v>116</v>
      </c>
      <c r="G5" s="526" t="s">
        <v>117</v>
      </c>
      <c r="H5" s="526" t="s">
        <v>118</v>
      </c>
      <c r="I5" s="526" t="s">
        <v>119</v>
      </c>
      <c r="J5" s="526" t="s">
        <v>120</v>
      </c>
      <c r="K5" t="s">
        <v>121</v>
      </c>
    </row>
    <row r="6" spans="1:13">
      <c r="A6" s="527" t="s">
        <v>122</v>
      </c>
      <c r="B6" s="528">
        <v>1372.3100000000004</v>
      </c>
      <c r="C6" s="528">
        <v>781.05999999999983</v>
      </c>
      <c r="D6" s="528">
        <v>8521.7100000000082</v>
      </c>
      <c r="E6" s="528">
        <v>4848.5999999999995</v>
      </c>
      <c r="F6" s="528">
        <v>2110.0749999999989</v>
      </c>
      <c r="G6" s="528">
        <v>143.70000000000002</v>
      </c>
      <c r="H6" s="528">
        <v>1847.6299999999994</v>
      </c>
      <c r="I6" s="528">
        <v>4897.2100000000009</v>
      </c>
      <c r="J6" s="528">
        <v>24522.295000000006</v>
      </c>
      <c r="L6" s="520"/>
    </row>
    <row r="7" spans="1:13">
      <c r="A7" s="526" t="s">
        <v>123</v>
      </c>
      <c r="B7" s="528">
        <v>72910819.5</v>
      </c>
      <c r="C7" s="528">
        <v>40532696.5</v>
      </c>
      <c r="D7" s="528">
        <v>449954430.19999999</v>
      </c>
      <c r="E7" s="528">
        <v>250196486</v>
      </c>
      <c r="F7" s="528">
        <v>105175126.2</v>
      </c>
      <c r="G7" s="528">
        <v>7433269</v>
      </c>
      <c r="H7" s="528">
        <v>92475554.5</v>
      </c>
      <c r="I7" s="528">
        <v>244995773.5</v>
      </c>
      <c r="J7" s="528">
        <v>1263674155.4000001</v>
      </c>
      <c r="K7" s="521">
        <v>51531.643159826592</v>
      </c>
      <c r="L7" s="522"/>
      <c r="M7" s="111"/>
    </row>
    <row r="8" spans="1:13">
      <c r="A8" s="526" t="s">
        <v>124</v>
      </c>
      <c r="B8" s="528">
        <v>63492030.5</v>
      </c>
      <c r="C8" s="528">
        <v>34059605.200000003</v>
      </c>
      <c r="D8" s="528">
        <v>396545290.25</v>
      </c>
      <c r="E8" s="528">
        <v>229136317.5</v>
      </c>
      <c r="F8" s="528">
        <v>85640426.839999974</v>
      </c>
      <c r="G8" s="528">
        <v>6441566</v>
      </c>
      <c r="H8" s="528">
        <v>83622114.849999994</v>
      </c>
      <c r="I8" s="528">
        <v>211174125.75</v>
      </c>
      <c r="J8" s="528">
        <v>1110111476.8899999</v>
      </c>
      <c r="K8" s="521">
        <v>45269.477301777813</v>
      </c>
      <c r="L8" s="522"/>
      <c r="M8" s="111"/>
    </row>
    <row r="9" spans="1:13">
      <c r="A9" s="526" t="s">
        <v>125</v>
      </c>
      <c r="B9" s="528">
        <v>882316.73692307691</v>
      </c>
      <c r="C9" s="528">
        <v>795876.74000000011</v>
      </c>
      <c r="D9" s="528">
        <v>13238613.600769229</v>
      </c>
      <c r="E9" s="528">
        <v>7297996.9999999981</v>
      </c>
      <c r="F9" s="528">
        <v>1632902.0976923082</v>
      </c>
      <c r="G9" s="528">
        <v>84052.86</v>
      </c>
      <c r="H9" s="528">
        <v>3144166.0546153844</v>
      </c>
      <c r="I9" s="528">
        <v>6196892.2799999993</v>
      </c>
      <c r="J9" s="528">
        <v>33272817.369999997</v>
      </c>
      <c r="K9" s="521">
        <v>1356.8394544637845</v>
      </c>
      <c r="L9" s="111"/>
      <c r="M9" s="111"/>
    </row>
    <row r="10" spans="1:13">
      <c r="A10" s="526" t="s">
        <v>126</v>
      </c>
      <c r="B10" s="528">
        <v>2155254.5</v>
      </c>
      <c r="C10" s="528">
        <v>1528126.2333333332</v>
      </c>
      <c r="D10" s="528">
        <v>13323373.033333333</v>
      </c>
      <c r="E10" s="528">
        <v>8277810.9054945065</v>
      </c>
      <c r="F10" s="528">
        <v>5345181.9145551808</v>
      </c>
      <c r="G10" s="528">
        <v>215550</v>
      </c>
      <c r="H10" s="528">
        <v>4736534.854700855</v>
      </c>
      <c r="I10" s="528">
        <v>9324396.4909090921</v>
      </c>
      <c r="J10" s="528">
        <v>44906227.932326302</v>
      </c>
      <c r="K10" s="521">
        <v>1831.2408333855494</v>
      </c>
      <c r="L10" s="111">
        <f>K7-K8-K9-K10</f>
        <v>3074.0855701994442</v>
      </c>
      <c r="M10" s="111"/>
    </row>
    <row r="11" spans="1:13">
      <c r="A11" s="526" t="s">
        <v>127</v>
      </c>
      <c r="B11" s="528">
        <v>6381217.7630769229</v>
      </c>
      <c r="C11" s="528">
        <v>4149088.3266666671</v>
      </c>
      <c r="D11" s="528">
        <v>26839073.215897426</v>
      </c>
      <c r="E11" s="528">
        <v>5484360.5945054926</v>
      </c>
      <c r="F11" s="528">
        <v>6942914.6377525106</v>
      </c>
      <c r="G11" s="528">
        <v>692100.14</v>
      </c>
      <c r="H11" s="528">
        <v>1065735.2906837596</v>
      </c>
      <c r="I11" s="528">
        <v>17186192.909090906</v>
      </c>
      <c r="J11" s="528">
        <v>68740682.877673686</v>
      </c>
      <c r="K11" s="521">
        <v>2803.1912542310442</v>
      </c>
      <c r="L11" s="111"/>
      <c r="M11" s="111"/>
    </row>
    <row r="12" spans="1:13">
      <c r="A12" s="526" t="s">
        <v>128</v>
      </c>
      <c r="B12" s="528">
        <v>745248</v>
      </c>
      <c r="C12" s="528">
        <v>386316</v>
      </c>
      <c r="D12" s="528">
        <v>4480908</v>
      </c>
      <c r="E12" s="528">
        <v>1302762</v>
      </c>
      <c r="F12" s="528">
        <v>943980</v>
      </c>
      <c r="G12" s="528">
        <v>45702.000000000007</v>
      </c>
      <c r="H12" s="528">
        <v>309900</v>
      </c>
      <c r="I12" s="528">
        <v>1704300</v>
      </c>
      <c r="J12" s="528">
        <v>9919116</v>
      </c>
      <c r="K12" s="521">
        <v>404.49378820375489</v>
      </c>
      <c r="L12" s="111"/>
      <c r="M12" s="111"/>
    </row>
    <row r="13" spans="1:13">
      <c r="A13" s="526" t="s">
        <v>129</v>
      </c>
      <c r="B13" s="528">
        <v>62104</v>
      </c>
      <c r="C13" s="528">
        <v>32193</v>
      </c>
      <c r="D13" s="528">
        <v>373409</v>
      </c>
      <c r="E13" s="528">
        <v>108563.5</v>
      </c>
      <c r="F13" s="528">
        <v>78665</v>
      </c>
      <c r="G13" s="528">
        <v>3808.5</v>
      </c>
      <c r="H13" s="528">
        <v>25825</v>
      </c>
      <c r="I13" s="528">
        <v>142025</v>
      </c>
      <c r="J13" s="528">
        <v>826593</v>
      </c>
      <c r="K13" s="521">
        <v>33.707815683646238</v>
      </c>
      <c r="L13" s="111"/>
      <c r="M13" s="111"/>
    </row>
    <row r="14" spans="1:13">
      <c r="A14" s="526" t="s">
        <v>130</v>
      </c>
      <c r="B14" s="528">
        <v>0</v>
      </c>
      <c r="C14" s="528">
        <v>0</v>
      </c>
      <c r="D14" s="528">
        <v>0</v>
      </c>
      <c r="E14" s="528">
        <v>0</v>
      </c>
      <c r="F14" s="528">
        <v>0</v>
      </c>
      <c r="G14" s="528">
        <v>0</v>
      </c>
      <c r="H14" s="528">
        <v>0</v>
      </c>
      <c r="I14" s="528">
        <v>0</v>
      </c>
      <c r="J14" s="528">
        <v>0</v>
      </c>
      <c r="K14" s="521">
        <v>0</v>
      </c>
      <c r="L14" s="111"/>
      <c r="M14" s="111"/>
    </row>
    <row r="15" spans="1:13">
      <c r="A15" s="526" t="s">
        <v>131</v>
      </c>
      <c r="B15" s="528">
        <v>748628.69300699269</v>
      </c>
      <c r="C15" s="528">
        <v>426087.34685314656</v>
      </c>
      <c r="D15" s="528">
        <v>4648801.3783216747</v>
      </c>
      <c r="E15" s="528">
        <v>2645029.9720279705</v>
      </c>
      <c r="F15" s="528">
        <v>1151097.557692307</v>
      </c>
      <c r="G15" s="528">
        <v>78391.86713286709</v>
      </c>
      <c r="H15" s="528">
        <v>1007927.3867132859</v>
      </c>
      <c r="I15" s="528">
        <v>2671547.9167832141</v>
      </c>
      <c r="J15" s="528">
        <v>13377512.118531458</v>
      </c>
      <c r="K15" s="521">
        <v>545.52447552447495</v>
      </c>
      <c r="L15" s="111"/>
      <c r="M15" s="111"/>
    </row>
    <row r="16" spans="1:13">
      <c r="A16" s="526" t="s">
        <v>132</v>
      </c>
      <c r="B16" s="528"/>
      <c r="C16" s="528"/>
      <c r="D16" s="528"/>
      <c r="E16" s="528"/>
      <c r="F16" s="528"/>
      <c r="G16" s="528"/>
      <c r="H16" s="528"/>
      <c r="I16" s="528"/>
      <c r="J16" s="528"/>
      <c r="K16" s="521">
        <v>0</v>
      </c>
      <c r="L16" s="111"/>
      <c r="M16" s="111"/>
    </row>
    <row r="17" spans="1:13">
      <c r="A17" s="526" t="s">
        <v>133</v>
      </c>
      <c r="B17" s="528">
        <v>0</v>
      </c>
      <c r="C17" s="528">
        <v>0</v>
      </c>
      <c r="D17" s="528">
        <v>2982598.5</v>
      </c>
      <c r="E17" s="528">
        <v>1697010</v>
      </c>
      <c r="F17" s="528">
        <v>0</v>
      </c>
      <c r="G17" s="528">
        <v>0</v>
      </c>
      <c r="H17" s="528">
        <v>0</v>
      </c>
      <c r="I17" s="528">
        <v>1469163</v>
      </c>
      <c r="J17" s="528">
        <v>6148771.5</v>
      </c>
      <c r="K17" s="521">
        <v>250.74209000421854</v>
      </c>
      <c r="L17" s="111"/>
      <c r="M17" s="111"/>
    </row>
    <row r="18" spans="1:13">
      <c r="A18" s="526" t="s">
        <v>134</v>
      </c>
      <c r="B18" s="528">
        <v>4825237.0700699305</v>
      </c>
      <c r="C18" s="528">
        <v>3304491.9798135194</v>
      </c>
      <c r="D18" s="528">
        <v>14353356.337575749</v>
      </c>
      <c r="E18" s="528">
        <v>-269004.87752247712</v>
      </c>
      <c r="F18" s="528">
        <v>4769172.0800602026</v>
      </c>
      <c r="G18" s="528">
        <v>564197.77286713291</v>
      </c>
      <c r="H18" s="528">
        <v>-277917.09602952586</v>
      </c>
      <c r="I18" s="528">
        <v>11199156.992307682</v>
      </c>
      <c r="J18" s="528">
        <v>38468690.259142205</v>
      </c>
      <c r="K18" s="521">
        <f>J18/J6</f>
        <v>1568.7230848149488</v>
      </c>
      <c r="L18" s="111"/>
      <c r="M18" s="111"/>
    </row>
    <row r="19" spans="1:13">
      <c r="H19" s="521"/>
      <c r="J19" s="523"/>
      <c r="L19" s="111"/>
    </row>
    <row r="20" spans="1:13">
      <c r="J20" s="111"/>
    </row>
    <row r="24" spans="1:13">
      <c r="A24" s="525" t="s">
        <v>107</v>
      </c>
      <c r="B24" s="525" t="s">
        <v>72</v>
      </c>
      <c r="C24" s="525"/>
      <c r="D24" s="525"/>
      <c r="E24" s="525"/>
      <c r="F24" s="525"/>
      <c r="G24" s="525"/>
      <c r="H24" s="525"/>
      <c r="I24" s="525"/>
      <c r="J24" s="525"/>
    </row>
    <row r="25" spans="1:13">
      <c r="A25" s="525" t="s">
        <v>109</v>
      </c>
      <c r="B25" s="525" t="s">
        <v>108</v>
      </c>
      <c r="C25" s="525"/>
      <c r="D25" s="525"/>
      <c r="E25" s="525"/>
      <c r="F25" s="525"/>
      <c r="G25" s="525"/>
      <c r="H25" s="525"/>
      <c r="I25" s="525"/>
      <c r="J25" s="525"/>
    </row>
    <row r="27" spans="1:13">
      <c r="A27" s="525"/>
      <c r="B27" s="525" t="s">
        <v>110</v>
      </c>
      <c r="C27" s="525"/>
      <c r="D27" s="525"/>
      <c r="E27" s="525"/>
      <c r="F27" s="525"/>
      <c r="G27" s="525"/>
      <c r="H27" s="525"/>
      <c r="I27" s="525"/>
      <c r="J27" s="525"/>
    </row>
    <row r="28" spans="1:13">
      <c r="A28" s="526" t="s">
        <v>111</v>
      </c>
      <c r="B28" s="526" t="s">
        <v>112</v>
      </c>
      <c r="C28" s="526" t="s">
        <v>113</v>
      </c>
      <c r="D28" s="526" t="s">
        <v>114</v>
      </c>
      <c r="E28" s="526" t="s">
        <v>115</v>
      </c>
      <c r="F28" s="526" t="s">
        <v>116</v>
      </c>
      <c r="G28" s="526" t="s">
        <v>117</v>
      </c>
      <c r="H28" s="526" t="s">
        <v>118</v>
      </c>
      <c r="I28" s="526" t="s">
        <v>119</v>
      </c>
      <c r="J28" s="526" t="s">
        <v>120</v>
      </c>
    </row>
    <row r="29" spans="1:13">
      <c r="A29" s="527" t="s">
        <v>122</v>
      </c>
      <c r="B29" s="528">
        <v>1242.0799999999997</v>
      </c>
      <c r="C29" s="528">
        <v>643.86</v>
      </c>
      <c r="D29" s="528">
        <v>7468.180000000003</v>
      </c>
      <c r="E29" s="528">
        <v>2171.2700000000004</v>
      </c>
      <c r="F29" s="528">
        <v>1573.3</v>
      </c>
      <c r="G29" s="528">
        <v>76.170000000000016</v>
      </c>
      <c r="H29" s="528">
        <v>516.50000000000011</v>
      </c>
      <c r="I29" s="528">
        <v>2840.5000000000005</v>
      </c>
      <c r="J29" s="528">
        <v>16531.860000000004</v>
      </c>
    </row>
    <row r="30" spans="1:13">
      <c r="A30" s="526" t="s">
        <v>123</v>
      </c>
      <c r="B30" s="528">
        <v>65792146.5</v>
      </c>
      <c r="C30" s="528">
        <v>33246604</v>
      </c>
      <c r="D30" s="528">
        <v>394549029.5</v>
      </c>
      <c r="E30" s="528">
        <v>116482462.5</v>
      </c>
      <c r="F30" s="528">
        <v>79166330.25</v>
      </c>
      <c r="G30" s="528">
        <v>3917943</v>
      </c>
      <c r="H30" s="528">
        <v>26997567.5</v>
      </c>
      <c r="I30" s="528">
        <v>143941904.5</v>
      </c>
      <c r="J30" s="528">
        <v>864093987.75</v>
      </c>
      <c r="K30" s="521">
        <v>52268.407048571651</v>
      </c>
    </row>
    <row r="31" spans="1:13">
      <c r="A31" s="526" t="s">
        <v>124</v>
      </c>
      <c r="B31" s="528">
        <v>57378603</v>
      </c>
      <c r="C31" s="528">
        <v>27922731.200000007</v>
      </c>
      <c r="D31" s="528">
        <v>347481210.5</v>
      </c>
      <c r="E31" s="528">
        <v>103245970</v>
      </c>
      <c r="F31" s="528">
        <v>67626254.679999977</v>
      </c>
      <c r="G31" s="528">
        <v>3362652</v>
      </c>
      <c r="H31" s="528">
        <v>23130305.749999996</v>
      </c>
      <c r="I31" s="528">
        <v>122263567.5</v>
      </c>
      <c r="J31" s="528">
        <v>752411294.63</v>
      </c>
      <c r="K31" s="521">
        <v>45512.803437120798</v>
      </c>
    </row>
    <row r="32" spans="1:13">
      <c r="A32" s="526" t="s">
        <v>125</v>
      </c>
      <c r="B32" s="528">
        <v>810704.30692307686</v>
      </c>
      <c r="C32" s="528">
        <v>678707.94000000006</v>
      </c>
      <c r="D32" s="528">
        <v>11677508.580769233</v>
      </c>
      <c r="E32" s="528">
        <v>3356546.12</v>
      </c>
      <c r="F32" s="528">
        <v>1193145.383846154</v>
      </c>
      <c r="G32" s="528">
        <v>65369.4</v>
      </c>
      <c r="H32" s="528">
        <v>976163.55538461555</v>
      </c>
      <c r="I32" s="528">
        <v>3772619.3299999996</v>
      </c>
      <c r="J32" s="528">
        <v>22530764.616923079</v>
      </c>
      <c r="K32" s="521">
        <v>1362.869309135395</v>
      </c>
    </row>
    <row r="33" spans="1:11">
      <c r="A33" s="526" t="s">
        <v>126</v>
      </c>
      <c r="B33" s="528">
        <v>1959909.5</v>
      </c>
      <c r="C33" s="528">
        <v>1279530.8333333335</v>
      </c>
      <c r="D33" s="528">
        <v>11671189.283333333</v>
      </c>
      <c r="E33" s="528">
        <v>3784411.7619047621</v>
      </c>
      <c r="F33" s="528">
        <v>4288494.6378802434</v>
      </c>
      <c r="G33" s="528">
        <v>114254.99999999999</v>
      </c>
      <c r="H33" s="528">
        <v>1464286.1047008547</v>
      </c>
      <c r="I33" s="528">
        <v>6305652.9909090912</v>
      </c>
      <c r="J33" s="528">
        <v>30867730.11206162</v>
      </c>
      <c r="K33" s="521">
        <v>1867.1661937653485</v>
      </c>
    </row>
    <row r="34" spans="1:11">
      <c r="A34" s="526" t="s">
        <v>127</v>
      </c>
      <c r="B34" s="528">
        <v>5642929.6930769226</v>
      </c>
      <c r="C34" s="528">
        <v>3365634.0266666664</v>
      </c>
      <c r="D34" s="528">
        <v>23719121.135897432</v>
      </c>
      <c r="E34" s="528">
        <v>6095534.6180952406</v>
      </c>
      <c r="F34" s="528">
        <v>6001054.7082736017</v>
      </c>
      <c r="G34" s="528">
        <v>375666.6</v>
      </c>
      <c r="H34" s="528">
        <v>1420709.1399145296</v>
      </c>
      <c r="I34" s="528">
        <v>11432510.399090907</v>
      </c>
      <c r="J34" s="528">
        <v>58053160.321015306</v>
      </c>
      <c r="K34" s="521">
        <v>3511.5927863540637</v>
      </c>
    </row>
    <row r="35" spans="1:11">
      <c r="A35" s="526" t="s">
        <v>128</v>
      </c>
      <c r="B35" s="528">
        <v>745248</v>
      </c>
      <c r="C35" s="528">
        <v>386316</v>
      </c>
      <c r="D35" s="528">
        <v>4480908</v>
      </c>
      <c r="E35" s="528">
        <v>1302762</v>
      </c>
      <c r="F35" s="528">
        <v>943980</v>
      </c>
      <c r="G35" s="528">
        <v>45702.000000000007</v>
      </c>
      <c r="H35" s="528">
        <v>309900</v>
      </c>
      <c r="I35" s="528">
        <v>1704300</v>
      </c>
      <c r="J35" s="528">
        <v>9919116</v>
      </c>
      <c r="K35" s="521">
        <v>599.99999999999989</v>
      </c>
    </row>
    <row r="36" spans="1:11">
      <c r="A36" s="526" t="s">
        <v>129</v>
      </c>
      <c r="B36" s="528">
        <v>62104</v>
      </c>
      <c r="C36" s="528">
        <v>32193</v>
      </c>
      <c r="D36" s="528">
        <v>373409</v>
      </c>
      <c r="E36" s="528">
        <v>108563.5</v>
      </c>
      <c r="F36" s="528">
        <v>78665</v>
      </c>
      <c r="G36" s="528">
        <v>3808.5</v>
      </c>
      <c r="H36" s="528">
        <v>25825</v>
      </c>
      <c r="I36" s="528">
        <v>142025</v>
      </c>
      <c r="J36" s="528">
        <v>826593</v>
      </c>
      <c r="K36" s="521">
        <v>49.999999999999986</v>
      </c>
    </row>
    <row r="37" spans="1:11">
      <c r="A37" s="526" t="s">
        <v>130</v>
      </c>
      <c r="B37" s="528">
        <v>0</v>
      </c>
      <c r="C37" s="528">
        <v>0</v>
      </c>
      <c r="D37" s="528">
        <v>0</v>
      </c>
      <c r="E37" s="528">
        <v>0</v>
      </c>
      <c r="F37" s="528">
        <v>0</v>
      </c>
      <c r="G37" s="528">
        <v>0</v>
      </c>
      <c r="H37" s="528">
        <v>0</v>
      </c>
      <c r="I37" s="528">
        <v>0</v>
      </c>
      <c r="J37" s="528">
        <v>0</v>
      </c>
      <c r="K37" s="521">
        <v>0</v>
      </c>
    </row>
    <row r="38" spans="1:11">
      <c r="A38" s="526" t="s">
        <v>131</v>
      </c>
      <c r="B38" s="528">
        <v>677585.04055944004</v>
      </c>
      <c r="C38" s="528">
        <v>351241.38881118863</v>
      </c>
      <c r="D38" s="528">
        <v>4074074.977622374</v>
      </c>
      <c r="E38" s="528">
        <v>1184480.9279720273</v>
      </c>
      <c r="F38" s="528">
        <v>858273.65734265698</v>
      </c>
      <c r="G38" s="528">
        <v>41552.599300699279</v>
      </c>
      <c r="H38" s="528">
        <v>281763.39160839142</v>
      </c>
      <c r="I38" s="528">
        <v>1549562.2727272713</v>
      </c>
      <c r="J38" s="528">
        <v>9018534.255944049</v>
      </c>
      <c r="K38" s="521">
        <v>545.52447552447495</v>
      </c>
    </row>
    <row r="39" spans="1:11">
      <c r="A39" s="526" t="s">
        <v>132</v>
      </c>
      <c r="B39" s="528"/>
      <c r="C39" s="528"/>
      <c r="D39" s="528"/>
      <c r="E39" s="528"/>
      <c r="F39" s="528"/>
      <c r="G39" s="528"/>
      <c r="H39" s="528"/>
      <c r="I39" s="528"/>
      <c r="J39" s="528"/>
      <c r="K39" s="521">
        <v>0</v>
      </c>
    </row>
    <row r="40" spans="1:11">
      <c r="A40" s="526" t="s">
        <v>133</v>
      </c>
      <c r="B40" s="528">
        <v>0</v>
      </c>
      <c r="C40" s="528">
        <v>0</v>
      </c>
      <c r="D40" s="528">
        <v>2613863</v>
      </c>
      <c r="E40" s="528">
        <v>759944.5</v>
      </c>
      <c r="F40" s="528">
        <v>0</v>
      </c>
      <c r="G40" s="528">
        <v>0</v>
      </c>
      <c r="H40" s="528">
        <v>0</v>
      </c>
      <c r="I40" s="528">
        <v>852150</v>
      </c>
      <c r="J40" s="528">
        <v>4225957.5</v>
      </c>
      <c r="K40" s="521">
        <v>255.62504763529324</v>
      </c>
    </row>
    <row r="41" spans="1:11">
      <c r="A41" s="526" t="s">
        <v>134</v>
      </c>
      <c r="B41" s="528">
        <v>4157992.6525174826</v>
      </c>
      <c r="C41" s="528">
        <v>2595883.6378554781</v>
      </c>
      <c r="D41" s="528">
        <v>12176866.15827506</v>
      </c>
      <c r="E41" s="528">
        <v>2739783.6901232116</v>
      </c>
      <c r="F41" s="528">
        <v>4120136.0509309443</v>
      </c>
      <c r="G41" s="528">
        <v>284603.50069930067</v>
      </c>
      <c r="H41" s="528">
        <v>803220.74830613844</v>
      </c>
      <c r="I41" s="528">
        <v>7184473.1263636332</v>
      </c>
      <c r="J41" s="528">
        <v>34062959.565071248</v>
      </c>
      <c r="K41" s="521">
        <f>J41/J29</f>
        <v>2060.443263194295</v>
      </c>
    </row>
    <row r="45" spans="1:11">
      <c r="A45" s="525" t="s">
        <v>107</v>
      </c>
      <c r="B45" s="525" t="s">
        <v>72</v>
      </c>
      <c r="C45" s="525"/>
      <c r="D45" s="525"/>
      <c r="E45" s="525"/>
      <c r="F45" s="525"/>
      <c r="G45" s="525"/>
      <c r="H45" s="525"/>
      <c r="I45" s="525"/>
      <c r="J45" s="525"/>
    </row>
    <row r="46" spans="1:11">
      <c r="A46" s="525" t="s">
        <v>109</v>
      </c>
      <c r="B46" s="525" t="s">
        <v>135</v>
      </c>
      <c r="C46" s="525"/>
      <c r="D46" s="525"/>
      <c r="E46" s="525"/>
      <c r="F46" s="525"/>
      <c r="G46" s="525"/>
      <c r="H46" s="525"/>
      <c r="I46" s="525"/>
      <c r="J46" s="525"/>
    </row>
    <row r="48" spans="1:11">
      <c r="A48" s="525"/>
      <c r="B48" s="525" t="s">
        <v>110</v>
      </c>
      <c r="C48" s="525"/>
      <c r="D48" s="525"/>
      <c r="E48" s="525"/>
      <c r="F48" s="525"/>
      <c r="G48" s="525"/>
      <c r="H48" s="525"/>
    </row>
    <row r="49" spans="1:11">
      <c r="A49" s="526" t="s">
        <v>111</v>
      </c>
      <c r="B49" s="526" t="s">
        <v>112</v>
      </c>
      <c r="C49" s="526" t="s">
        <v>113</v>
      </c>
      <c r="D49" s="526" t="s">
        <v>114</v>
      </c>
      <c r="E49" s="526" t="s">
        <v>115</v>
      </c>
      <c r="F49" s="526" t="s">
        <v>116</v>
      </c>
      <c r="G49" s="526" t="s">
        <v>119</v>
      </c>
      <c r="H49" s="526" t="s">
        <v>120</v>
      </c>
    </row>
    <row r="50" spans="1:11">
      <c r="A50" s="527" t="s">
        <v>122</v>
      </c>
      <c r="B50" s="528">
        <v>1206.49</v>
      </c>
      <c r="C50" s="528">
        <v>643.86</v>
      </c>
      <c r="D50" s="528">
        <v>7468.1800000000021</v>
      </c>
      <c r="E50" s="528">
        <v>39.799999999999997</v>
      </c>
      <c r="F50" s="528">
        <v>1481.7899999999995</v>
      </c>
      <c r="G50" s="528">
        <v>2830.8200000000011</v>
      </c>
      <c r="H50" s="528">
        <v>13670.940000000002</v>
      </c>
    </row>
    <row r="51" spans="1:11">
      <c r="A51" s="526" t="s">
        <v>123</v>
      </c>
      <c r="B51" s="528">
        <v>63866727.5</v>
      </c>
      <c r="C51" s="528">
        <v>33246604</v>
      </c>
      <c r="D51" s="528">
        <v>394549029.5</v>
      </c>
      <c r="E51" s="528">
        <v>1942240</v>
      </c>
      <c r="F51" s="528">
        <v>74454154.75</v>
      </c>
      <c r="G51" s="528">
        <v>143456452.5</v>
      </c>
      <c r="H51" s="528">
        <v>711515208.25</v>
      </c>
      <c r="I51" s="521">
        <v>52045.814570907329</v>
      </c>
      <c r="K51" s="521"/>
    </row>
    <row r="52" spans="1:11">
      <c r="A52" s="526" t="s">
        <v>124</v>
      </c>
      <c r="B52" s="528">
        <v>55751751.5</v>
      </c>
      <c r="C52" s="528">
        <v>27922731.200000007</v>
      </c>
      <c r="D52" s="528">
        <v>347481210.5</v>
      </c>
      <c r="E52" s="528">
        <v>1882540</v>
      </c>
      <c r="F52" s="528">
        <v>63828665.529999986</v>
      </c>
      <c r="G52" s="528">
        <v>121862473.5</v>
      </c>
      <c r="H52" s="528">
        <v>618729372.23000002</v>
      </c>
      <c r="I52" s="521">
        <v>45258.729262947534</v>
      </c>
      <c r="K52" s="521"/>
    </row>
    <row r="53" spans="1:11">
      <c r="A53" s="526" t="s">
        <v>125</v>
      </c>
      <c r="B53" s="528">
        <v>801122.65692307719</v>
      </c>
      <c r="C53" s="528">
        <v>678707.94000000006</v>
      </c>
      <c r="D53" s="528">
        <v>11677508.580769237</v>
      </c>
      <c r="E53" s="528">
        <v>-14686.199999999999</v>
      </c>
      <c r="F53" s="528">
        <v>1265255.2638461541</v>
      </c>
      <c r="G53" s="528">
        <v>3770097.3099999996</v>
      </c>
      <c r="H53" s="528">
        <v>18178005.551538467</v>
      </c>
      <c r="I53" s="521">
        <v>1329.6821982642352</v>
      </c>
      <c r="K53" s="521"/>
    </row>
    <row r="54" spans="1:11">
      <c r="A54" s="526" t="s">
        <v>126</v>
      </c>
      <c r="B54" s="528">
        <v>1906524.5</v>
      </c>
      <c r="C54" s="528">
        <v>1279530.8333333333</v>
      </c>
      <c r="D54" s="528">
        <v>11671189.283333333</v>
      </c>
      <c r="E54" s="528">
        <v>62883.999999999993</v>
      </c>
      <c r="F54" s="528">
        <v>4037940.6378802429</v>
      </c>
      <c r="G54" s="528">
        <v>6276612.9909090912</v>
      </c>
      <c r="H54" s="528">
        <v>25234682.245456003</v>
      </c>
      <c r="I54" s="521">
        <v>1845.8629944580255</v>
      </c>
      <c r="K54" s="521"/>
    </row>
    <row r="55" spans="1:11">
      <c r="A55" s="526" t="s">
        <v>127</v>
      </c>
      <c r="B55" s="528">
        <v>5407328.843076922</v>
      </c>
      <c r="C55" s="528">
        <v>3365634.0266666664</v>
      </c>
      <c r="D55" s="528">
        <v>23719121.135897424</v>
      </c>
      <c r="E55" s="528">
        <v>11502.200000000004</v>
      </c>
      <c r="F55" s="528">
        <v>5264912.4782736013</v>
      </c>
      <c r="G55" s="528">
        <v>11379714.419090912</v>
      </c>
      <c r="H55" s="528">
        <v>49148213.103005528</v>
      </c>
      <c r="I55" s="521">
        <v>3595.0865926560659</v>
      </c>
      <c r="K55" s="521"/>
    </row>
    <row r="56" spans="1:11">
      <c r="A56" s="526" t="s">
        <v>128</v>
      </c>
      <c r="B56" s="528">
        <v>723894</v>
      </c>
      <c r="C56" s="528">
        <v>386316</v>
      </c>
      <c r="D56" s="528">
        <v>4480908</v>
      </c>
      <c r="E56" s="528">
        <v>23880</v>
      </c>
      <c r="F56" s="528">
        <v>889074</v>
      </c>
      <c r="G56" s="528">
        <v>1698492</v>
      </c>
      <c r="H56" s="528">
        <v>8202564</v>
      </c>
      <c r="I56" s="521">
        <v>599.99999999999989</v>
      </c>
      <c r="K56" s="521"/>
    </row>
    <row r="57" spans="1:11">
      <c r="A57" s="526" t="s">
        <v>129</v>
      </c>
      <c r="B57" s="528">
        <v>60324.5</v>
      </c>
      <c r="C57" s="528">
        <v>32193</v>
      </c>
      <c r="D57" s="528">
        <v>373409</v>
      </c>
      <c r="E57" s="528">
        <v>1989.9999999999998</v>
      </c>
      <c r="F57" s="528">
        <v>74089.5</v>
      </c>
      <c r="G57" s="528">
        <v>141541</v>
      </c>
      <c r="H57" s="528">
        <v>683547</v>
      </c>
      <c r="I57" s="521">
        <v>49.999999999999993</v>
      </c>
      <c r="K57" s="521"/>
    </row>
    <row r="58" spans="1:11">
      <c r="A58" s="526" t="s">
        <v>130</v>
      </c>
      <c r="B58" s="528">
        <v>0</v>
      </c>
      <c r="C58" s="528">
        <v>0</v>
      </c>
      <c r="D58" s="528">
        <v>0</v>
      </c>
      <c r="E58" s="528">
        <v>0</v>
      </c>
      <c r="F58" s="528">
        <v>0</v>
      </c>
      <c r="G58" s="528">
        <v>0</v>
      </c>
      <c r="H58" s="528">
        <v>0</v>
      </c>
      <c r="I58" s="521">
        <v>0</v>
      </c>
      <c r="K58" s="521"/>
    </row>
    <row r="59" spans="1:11">
      <c r="A59" s="526" t="s">
        <v>131</v>
      </c>
      <c r="B59" s="528">
        <v>658169.82447552425</v>
      </c>
      <c r="C59" s="528">
        <v>351241.38881118863</v>
      </c>
      <c r="D59" s="528">
        <v>4074074.9776223716</v>
      </c>
      <c r="E59" s="528">
        <v>21711.87412587411</v>
      </c>
      <c r="F59" s="528">
        <v>808352.71258741221</v>
      </c>
      <c r="G59" s="528">
        <v>1544281.5958041949</v>
      </c>
      <c r="H59" s="528">
        <v>7457832.3734265659</v>
      </c>
      <c r="I59" s="521">
        <v>545.52447552447484</v>
      </c>
      <c r="K59" s="521"/>
    </row>
    <row r="60" spans="1:11">
      <c r="A60" s="526" t="s">
        <v>132</v>
      </c>
      <c r="B60" s="528"/>
      <c r="C60" s="528"/>
      <c r="D60" s="528"/>
      <c r="E60" s="528"/>
      <c r="F60" s="528"/>
      <c r="G60" s="528"/>
      <c r="H60" s="528"/>
      <c r="I60" s="521">
        <v>0</v>
      </c>
      <c r="K60" s="521"/>
    </row>
    <row r="61" spans="1:11">
      <c r="A61" s="526" t="s">
        <v>133</v>
      </c>
      <c r="B61" s="528">
        <v>0</v>
      </c>
      <c r="C61" s="528">
        <v>0</v>
      </c>
      <c r="D61" s="528">
        <v>2613863</v>
      </c>
      <c r="E61" s="528">
        <v>13929.999999999998</v>
      </c>
      <c r="F61" s="528">
        <v>0</v>
      </c>
      <c r="G61" s="528">
        <v>849246</v>
      </c>
      <c r="H61" s="528">
        <v>3477039</v>
      </c>
      <c r="I61" s="521">
        <v>254.33796066693287</v>
      </c>
      <c r="K61" s="521"/>
    </row>
    <row r="62" spans="1:11">
      <c r="A62" s="526" t="s">
        <v>134</v>
      </c>
      <c r="B62" s="528">
        <v>3964940.518601398</v>
      </c>
      <c r="C62" s="528">
        <v>2595883.6378554776</v>
      </c>
      <c r="D62" s="528">
        <v>12176866.158275057</v>
      </c>
      <c r="E62" s="528">
        <v>-50009.674125874109</v>
      </c>
      <c r="F62" s="528">
        <v>3493396.2656861888</v>
      </c>
      <c r="G62" s="528">
        <v>7146153.8232867122</v>
      </c>
      <c r="H62" s="528">
        <v>29327230.729578961</v>
      </c>
      <c r="I62" s="521">
        <v>2145.2241564646583</v>
      </c>
      <c r="K62" s="521"/>
    </row>
    <row r="66" spans="1:11">
      <c r="A66" s="525" t="s">
        <v>107</v>
      </c>
      <c r="B66" s="525" t="s">
        <v>72</v>
      </c>
      <c r="C66" s="525"/>
      <c r="D66" s="525"/>
      <c r="E66" s="525"/>
      <c r="F66" s="525"/>
      <c r="G66" s="525"/>
      <c r="H66" s="525"/>
      <c r="I66" s="525"/>
      <c r="J66" s="525"/>
    </row>
    <row r="67" spans="1:11">
      <c r="A67" s="525" t="s">
        <v>109</v>
      </c>
      <c r="B67" s="525" t="s">
        <v>74</v>
      </c>
      <c r="C67" s="525"/>
      <c r="D67" s="525"/>
      <c r="E67" s="525"/>
      <c r="F67" s="525"/>
      <c r="G67" s="525"/>
      <c r="H67" s="525"/>
      <c r="I67" s="525"/>
      <c r="J67" s="525"/>
    </row>
    <row r="69" spans="1:11">
      <c r="A69" s="525"/>
      <c r="B69" s="525" t="s">
        <v>110</v>
      </c>
      <c r="C69" s="525"/>
      <c r="D69" s="525"/>
      <c r="E69" s="525"/>
      <c r="F69" s="525"/>
      <c r="G69" s="525"/>
      <c r="H69" s="525"/>
    </row>
    <row r="70" spans="1:11">
      <c r="A70" s="526" t="s">
        <v>111</v>
      </c>
      <c r="B70" s="526" t="s">
        <v>112</v>
      </c>
      <c r="C70" s="526" t="s">
        <v>115</v>
      </c>
      <c r="D70" s="526" t="s">
        <v>116</v>
      </c>
      <c r="E70" s="526" t="s">
        <v>117</v>
      </c>
      <c r="F70" s="526" t="s">
        <v>118</v>
      </c>
      <c r="G70" s="526" t="s">
        <v>119</v>
      </c>
      <c r="H70" s="526" t="s">
        <v>120</v>
      </c>
    </row>
    <row r="71" spans="1:11">
      <c r="A71" s="527" t="s">
        <v>122</v>
      </c>
      <c r="B71" s="528">
        <v>35.590000000000003</v>
      </c>
      <c r="C71" s="528">
        <v>2131.4699999999993</v>
      </c>
      <c r="D71" s="528">
        <v>91.51</v>
      </c>
      <c r="E71" s="528">
        <v>76.170000000000016</v>
      </c>
      <c r="F71" s="528">
        <v>516.5</v>
      </c>
      <c r="G71" s="528">
        <v>9.68</v>
      </c>
      <c r="H71" s="528">
        <v>2860.9199999999996</v>
      </c>
    </row>
    <row r="72" spans="1:11">
      <c r="A72" s="526" t="s">
        <v>123</v>
      </c>
      <c r="B72" s="528">
        <v>1925419</v>
      </c>
      <c r="C72" s="528">
        <v>114540222.5</v>
      </c>
      <c r="D72" s="528">
        <v>4712175.5</v>
      </c>
      <c r="E72" s="528">
        <v>3917943</v>
      </c>
      <c r="F72" s="528">
        <v>26997567.5</v>
      </c>
      <c r="G72" s="528">
        <v>485452</v>
      </c>
      <c r="H72" s="528">
        <v>152578779.5</v>
      </c>
      <c r="K72" s="521"/>
    </row>
    <row r="73" spans="1:11">
      <c r="A73" s="526" t="s">
        <v>124</v>
      </c>
      <c r="B73" s="528">
        <v>1626851.5</v>
      </c>
      <c r="C73" s="528">
        <v>101363430</v>
      </c>
      <c r="D73" s="528">
        <v>3797589.1499999994</v>
      </c>
      <c r="E73" s="528">
        <v>3362652</v>
      </c>
      <c r="F73" s="528">
        <v>23130305.75</v>
      </c>
      <c r="G73" s="528">
        <v>401094</v>
      </c>
      <c r="H73" s="528">
        <v>133681922.40000001</v>
      </c>
      <c r="K73" s="521"/>
    </row>
    <row r="74" spans="1:11">
      <c r="A74" s="526" t="s">
        <v>125</v>
      </c>
      <c r="B74" s="528">
        <v>9581.6499999999978</v>
      </c>
      <c r="C74" s="528">
        <v>3371232.3200000003</v>
      </c>
      <c r="D74" s="528">
        <v>-72109.87999999999</v>
      </c>
      <c r="E74" s="528">
        <v>65369.4</v>
      </c>
      <c r="F74" s="528">
        <v>976163.55538461544</v>
      </c>
      <c r="G74" s="528">
        <v>2522.02</v>
      </c>
      <c r="H74" s="528">
        <v>4352759.0653846152</v>
      </c>
      <c r="K74" s="521"/>
    </row>
    <row r="75" spans="1:11">
      <c r="A75" s="526" t="s">
        <v>126</v>
      </c>
      <c r="B75" s="528">
        <v>53385.000000000007</v>
      </c>
      <c r="C75" s="528">
        <v>3721527.7619047617</v>
      </c>
      <c r="D75" s="528">
        <v>250554</v>
      </c>
      <c r="E75" s="528">
        <v>114254.99999999999</v>
      </c>
      <c r="F75" s="528">
        <v>1464286.1047008547</v>
      </c>
      <c r="G75" s="528">
        <v>29040</v>
      </c>
      <c r="H75" s="528">
        <v>5633047.8666056162</v>
      </c>
      <c r="I75">
        <v>1968.9637831905879</v>
      </c>
      <c r="K75" s="521"/>
    </row>
    <row r="76" spans="1:11">
      <c r="A76" s="526" t="s">
        <v>127</v>
      </c>
      <c r="B76" s="528">
        <v>235600.84999999998</v>
      </c>
      <c r="C76" s="528">
        <v>6084032.4180952385</v>
      </c>
      <c r="D76" s="528">
        <v>736142.2300000001</v>
      </c>
      <c r="E76" s="528">
        <v>375666.6</v>
      </c>
      <c r="F76" s="528">
        <v>1420709.1399145299</v>
      </c>
      <c r="G76" s="528">
        <v>52795.979999999996</v>
      </c>
      <c r="H76" s="528">
        <v>8904947.2180097681</v>
      </c>
      <c r="K76" s="521"/>
    </row>
    <row r="77" spans="1:11">
      <c r="A77" s="526" t="s">
        <v>128</v>
      </c>
      <c r="B77" s="528">
        <v>21354.000000000004</v>
      </c>
      <c r="C77" s="528">
        <v>1278882</v>
      </c>
      <c r="D77" s="528">
        <v>54906</v>
      </c>
      <c r="E77" s="528">
        <v>45702.000000000007</v>
      </c>
      <c r="F77" s="528">
        <v>309900</v>
      </c>
      <c r="G77" s="528">
        <v>5808</v>
      </c>
      <c r="H77" s="528">
        <v>1716552</v>
      </c>
      <c r="K77" s="521"/>
    </row>
    <row r="78" spans="1:11">
      <c r="A78" s="526" t="s">
        <v>129</v>
      </c>
      <c r="B78" s="528">
        <v>1779.5000000000002</v>
      </c>
      <c r="C78" s="528">
        <v>106573.5</v>
      </c>
      <c r="D78" s="528">
        <v>4575.5</v>
      </c>
      <c r="E78" s="528">
        <v>3808.5</v>
      </c>
      <c r="F78" s="528">
        <v>25825</v>
      </c>
      <c r="G78" s="528">
        <v>484</v>
      </c>
      <c r="H78" s="528">
        <v>143046</v>
      </c>
      <c r="K78" s="521"/>
    </row>
    <row r="79" spans="1:11">
      <c r="A79" s="526" t="s">
        <v>130</v>
      </c>
      <c r="B79" s="528">
        <v>0</v>
      </c>
      <c r="C79" s="528">
        <v>0</v>
      </c>
      <c r="D79" s="528">
        <v>0</v>
      </c>
      <c r="E79" s="528">
        <v>0</v>
      </c>
      <c r="F79" s="528">
        <v>0</v>
      </c>
      <c r="G79" s="528">
        <v>0</v>
      </c>
      <c r="H79" s="528">
        <v>0</v>
      </c>
      <c r="K79" s="521"/>
    </row>
    <row r="80" spans="1:11">
      <c r="A80" s="526" t="s">
        <v>131</v>
      </c>
      <c r="B80" s="528">
        <v>19415.216083916075</v>
      </c>
      <c r="C80" s="528">
        <v>1162769.0538461532</v>
      </c>
      <c r="D80" s="528">
        <v>49920.944755244724</v>
      </c>
      <c r="E80" s="528">
        <v>41552.599300699279</v>
      </c>
      <c r="F80" s="528">
        <v>281763.39160839148</v>
      </c>
      <c r="G80" s="528">
        <v>5280.6769230769196</v>
      </c>
      <c r="H80" s="528">
        <v>1560701.8825174817</v>
      </c>
      <c r="K80" s="521"/>
    </row>
    <row r="81" spans="1:11">
      <c r="A81" s="526" t="s">
        <v>132</v>
      </c>
      <c r="B81" s="528"/>
      <c r="C81" s="528"/>
      <c r="D81" s="528"/>
      <c r="E81" s="528"/>
      <c r="F81" s="528"/>
      <c r="G81" s="528"/>
      <c r="H81" s="528"/>
      <c r="K81" s="521"/>
    </row>
    <row r="82" spans="1:11">
      <c r="A82" s="526" t="s">
        <v>133</v>
      </c>
      <c r="B82" s="528">
        <v>0</v>
      </c>
      <c r="C82" s="528">
        <v>746014.5</v>
      </c>
      <c r="D82" s="528">
        <v>0</v>
      </c>
      <c r="E82" s="528">
        <v>0</v>
      </c>
      <c r="F82" s="528">
        <v>0</v>
      </c>
      <c r="G82" s="528">
        <v>2904</v>
      </c>
      <c r="H82" s="528">
        <v>748918.5</v>
      </c>
      <c r="K82" s="521"/>
    </row>
    <row r="83" spans="1:11">
      <c r="A83" s="526" t="s">
        <v>134</v>
      </c>
      <c r="B83" s="528">
        <v>193052.1339160839</v>
      </c>
      <c r="C83" s="528">
        <v>2789793.3642490851</v>
      </c>
      <c r="D83" s="528">
        <v>626739.78524475545</v>
      </c>
      <c r="E83" s="528">
        <v>284603.50069930067</v>
      </c>
      <c r="F83" s="528">
        <v>803220.74830613832</v>
      </c>
      <c r="G83" s="528">
        <v>38319.303076923075</v>
      </c>
      <c r="H83" s="528">
        <v>4735728.8354922859</v>
      </c>
      <c r="K83" s="521"/>
    </row>
    <row r="87" spans="1:11">
      <c r="A87" s="525" t="s">
        <v>107</v>
      </c>
      <c r="B87" s="525" t="s">
        <v>69</v>
      </c>
      <c r="C87" s="525"/>
      <c r="D87" s="525"/>
      <c r="E87" s="525"/>
      <c r="F87" s="525"/>
      <c r="G87" s="525"/>
      <c r="H87" s="525"/>
      <c r="I87" s="525"/>
      <c r="J87" s="525"/>
    </row>
    <row r="88" spans="1:11">
      <c r="A88" s="525" t="s">
        <v>109</v>
      </c>
      <c r="B88" s="525" t="s">
        <v>108</v>
      </c>
      <c r="C88" s="525"/>
      <c r="D88" s="525"/>
      <c r="E88" s="525"/>
      <c r="F88" s="525"/>
      <c r="G88" s="525"/>
      <c r="H88" s="525"/>
      <c r="I88" s="525"/>
      <c r="J88" s="525"/>
    </row>
    <row r="90" spans="1:11">
      <c r="A90" s="525"/>
      <c r="B90" s="525" t="s">
        <v>110</v>
      </c>
      <c r="C90" s="525"/>
      <c r="D90" s="525"/>
      <c r="E90" s="525"/>
      <c r="F90" s="525"/>
      <c r="G90" s="525"/>
      <c r="H90" s="525"/>
      <c r="I90" s="525"/>
      <c r="J90" s="525"/>
    </row>
    <row r="91" spans="1:11">
      <c r="A91" s="526" t="s">
        <v>111</v>
      </c>
      <c r="B91" s="526" t="s">
        <v>112</v>
      </c>
      <c r="C91" s="526" t="s">
        <v>113</v>
      </c>
      <c r="D91" s="526" t="s">
        <v>114</v>
      </c>
      <c r="E91" s="526" t="s">
        <v>115</v>
      </c>
      <c r="F91" s="526" t="s">
        <v>116</v>
      </c>
      <c r="G91" s="526" t="s">
        <v>117</v>
      </c>
      <c r="H91" s="526" t="s">
        <v>118</v>
      </c>
      <c r="I91" s="526" t="s">
        <v>119</v>
      </c>
      <c r="J91" s="526" t="s">
        <v>120</v>
      </c>
    </row>
    <row r="92" spans="1:11">
      <c r="A92" s="527" t="s">
        <v>122</v>
      </c>
      <c r="B92" s="528">
        <v>130.22999999999999</v>
      </c>
      <c r="C92" s="528">
        <v>137.20000000000002</v>
      </c>
      <c r="D92" s="528">
        <v>1053.53</v>
      </c>
      <c r="E92" s="528">
        <v>2677.33</v>
      </c>
      <c r="F92" s="528">
        <v>536.77500000000009</v>
      </c>
      <c r="G92" s="528">
        <v>67.53</v>
      </c>
      <c r="H92" s="528">
        <v>1331.13</v>
      </c>
      <c r="I92" s="528">
        <v>2056.7100000000005</v>
      </c>
      <c r="J92" s="528">
        <v>7990.4350000000013</v>
      </c>
    </row>
    <row r="93" spans="1:11">
      <c r="A93" s="526" t="s">
        <v>123</v>
      </c>
      <c r="B93" s="528">
        <v>7118673</v>
      </c>
      <c r="C93" s="528">
        <v>7286092.5</v>
      </c>
      <c r="D93" s="528">
        <v>55405400.700000003</v>
      </c>
      <c r="E93" s="528">
        <v>133714023.5</v>
      </c>
      <c r="F93" s="528">
        <v>26008795.949999999</v>
      </c>
      <c r="G93" s="528">
        <v>3515326</v>
      </c>
      <c r="H93" s="528">
        <v>65477987</v>
      </c>
      <c r="I93" s="528">
        <v>101053869</v>
      </c>
      <c r="J93" s="528">
        <v>399580167.64999998</v>
      </c>
      <c r="K93" s="521"/>
    </row>
    <row r="94" spans="1:11">
      <c r="A94" s="526" t="s">
        <v>124</v>
      </c>
      <c r="B94" s="528">
        <v>6113427.5</v>
      </c>
      <c r="C94" s="528">
        <v>6136874</v>
      </c>
      <c r="D94" s="528">
        <v>49064079.75</v>
      </c>
      <c r="E94" s="528">
        <v>125890347.5</v>
      </c>
      <c r="F94" s="528">
        <v>18014172.16</v>
      </c>
      <c r="G94" s="528">
        <v>3078914</v>
      </c>
      <c r="H94" s="528">
        <v>60491809.099999994</v>
      </c>
      <c r="I94" s="528">
        <v>88910558.25</v>
      </c>
      <c r="J94" s="528">
        <v>357700182.25999999</v>
      </c>
      <c r="K94" s="521"/>
    </row>
    <row r="95" spans="1:11">
      <c r="A95" s="526" t="s">
        <v>125</v>
      </c>
      <c r="B95" s="528">
        <v>71612.429999999993</v>
      </c>
      <c r="C95" s="528">
        <v>117168.8</v>
      </c>
      <c r="D95" s="528">
        <v>1561105.0200000005</v>
      </c>
      <c r="E95" s="528">
        <v>3941450.879999999</v>
      </c>
      <c r="F95" s="528">
        <v>439756.71384615387</v>
      </c>
      <c r="G95" s="528">
        <v>18683.460000000003</v>
      </c>
      <c r="H95" s="528">
        <v>2168002.4992307695</v>
      </c>
      <c r="I95" s="528">
        <v>2424272.9499999997</v>
      </c>
      <c r="J95" s="528">
        <v>10742052.753076922</v>
      </c>
      <c r="K95" s="521"/>
    </row>
    <row r="96" spans="1:11">
      <c r="A96" s="526" t="s">
        <v>126</v>
      </c>
      <c r="B96" s="528">
        <v>195345</v>
      </c>
      <c r="C96" s="528">
        <v>248595.40000000002</v>
      </c>
      <c r="D96" s="528">
        <v>1652183.75</v>
      </c>
      <c r="E96" s="528">
        <v>4493399.1435897443</v>
      </c>
      <c r="F96" s="528">
        <v>1056687.2766749379</v>
      </c>
      <c r="G96" s="528">
        <v>101295</v>
      </c>
      <c r="H96" s="528">
        <v>3272248.75</v>
      </c>
      <c r="I96" s="528">
        <v>3018743.5</v>
      </c>
      <c r="J96" s="528">
        <v>14038497.820264682</v>
      </c>
      <c r="K96" s="521"/>
    </row>
    <row r="97" spans="1:11">
      <c r="A97" s="526" t="s">
        <v>127</v>
      </c>
      <c r="B97" s="528">
        <v>738288.07000000007</v>
      </c>
      <c r="C97" s="528">
        <v>783454.30000000016</v>
      </c>
      <c r="D97" s="528">
        <v>3119952.0800000005</v>
      </c>
      <c r="E97" s="528">
        <v>-611174.023589744</v>
      </c>
      <c r="F97" s="528">
        <v>941859.92947890772</v>
      </c>
      <c r="G97" s="528">
        <v>316433.54000000004</v>
      </c>
      <c r="H97" s="528">
        <v>-354973.84923077008</v>
      </c>
      <c r="I97" s="528">
        <v>5753682.5100000016</v>
      </c>
      <c r="J97" s="528">
        <v>10687522.556658396</v>
      </c>
      <c r="K97" s="521"/>
    </row>
    <row r="98" spans="1:11">
      <c r="A98" s="526" t="s">
        <v>128</v>
      </c>
      <c r="B98" s="528">
        <v>0</v>
      </c>
      <c r="C98" s="528">
        <v>0</v>
      </c>
      <c r="D98" s="528">
        <v>0</v>
      </c>
      <c r="E98" s="528">
        <v>0</v>
      </c>
      <c r="F98" s="528">
        <v>0</v>
      </c>
      <c r="G98" s="528">
        <v>0</v>
      </c>
      <c r="H98" s="528">
        <v>0</v>
      </c>
      <c r="I98" s="528">
        <v>0</v>
      </c>
      <c r="J98" s="528">
        <v>0</v>
      </c>
      <c r="K98" s="521"/>
    </row>
    <row r="99" spans="1:11">
      <c r="A99" s="526" t="s">
        <v>129</v>
      </c>
      <c r="B99" s="528">
        <v>0</v>
      </c>
      <c r="C99" s="528">
        <v>0</v>
      </c>
      <c r="D99" s="528">
        <v>0</v>
      </c>
      <c r="E99" s="528">
        <v>0</v>
      </c>
      <c r="F99" s="528">
        <v>0</v>
      </c>
      <c r="G99" s="528">
        <v>0</v>
      </c>
      <c r="H99" s="528">
        <v>0</v>
      </c>
      <c r="I99" s="528">
        <v>0</v>
      </c>
      <c r="J99" s="528">
        <v>0</v>
      </c>
      <c r="K99" s="521"/>
    </row>
    <row r="100" spans="1:11">
      <c r="A100" s="526" t="s">
        <v>130</v>
      </c>
      <c r="B100" s="528">
        <v>0</v>
      </c>
      <c r="C100" s="528">
        <v>0</v>
      </c>
      <c r="D100" s="528">
        <v>0</v>
      </c>
      <c r="E100" s="528">
        <v>0</v>
      </c>
      <c r="F100" s="528">
        <v>0</v>
      </c>
      <c r="G100" s="528">
        <v>0</v>
      </c>
      <c r="H100" s="528">
        <v>0</v>
      </c>
      <c r="I100" s="528">
        <v>0</v>
      </c>
      <c r="J100" s="528">
        <v>0</v>
      </c>
      <c r="K100" s="521"/>
    </row>
    <row r="101" spans="1:11">
      <c r="A101" s="526" t="s">
        <v>131</v>
      </c>
      <c r="B101" s="528">
        <v>71043.652447552391</v>
      </c>
      <c r="C101" s="528">
        <v>74845.958041957987</v>
      </c>
      <c r="D101" s="528">
        <v>574726.40069930034</v>
      </c>
      <c r="E101" s="528">
        <v>1460549.0440559436</v>
      </c>
      <c r="F101" s="528">
        <v>292823.90034965012</v>
      </c>
      <c r="G101" s="528">
        <v>36839.26783216781</v>
      </c>
      <c r="H101" s="528">
        <v>726163.99510489462</v>
      </c>
      <c r="I101" s="528">
        <v>1121985.6440559435</v>
      </c>
      <c r="J101" s="528">
        <v>4358977.86258741</v>
      </c>
      <c r="K101" s="521"/>
    </row>
    <row r="102" spans="1:11">
      <c r="A102" s="526" t="s">
        <v>132</v>
      </c>
      <c r="B102" s="528"/>
      <c r="C102" s="528"/>
      <c r="D102" s="528"/>
      <c r="E102" s="528"/>
      <c r="F102" s="528"/>
      <c r="G102" s="528"/>
      <c r="H102" s="528"/>
      <c r="I102" s="528"/>
      <c r="J102" s="528"/>
      <c r="K102" s="521"/>
    </row>
    <row r="103" spans="1:11">
      <c r="A103" s="526" t="s">
        <v>133</v>
      </c>
      <c r="B103" s="528">
        <v>0</v>
      </c>
      <c r="C103" s="528">
        <v>0</v>
      </c>
      <c r="D103" s="528">
        <v>368735.5</v>
      </c>
      <c r="E103" s="528">
        <v>937065.5</v>
      </c>
      <c r="F103" s="528">
        <v>0</v>
      </c>
      <c r="G103" s="528">
        <v>0</v>
      </c>
      <c r="H103" s="528">
        <v>0</v>
      </c>
      <c r="I103" s="528">
        <v>617013</v>
      </c>
      <c r="J103" s="528">
        <v>1922814</v>
      </c>
      <c r="K103" s="521"/>
    </row>
    <row r="104" spans="1:11">
      <c r="A104" s="526" t="s">
        <v>134</v>
      </c>
      <c r="B104" s="528">
        <v>667244.41755244753</v>
      </c>
      <c r="C104" s="528">
        <v>708608.34195804212</v>
      </c>
      <c r="D104" s="528">
        <v>2176490.1793006998</v>
      </c>
      <c r="E104" s="528">
        <v>-3008788.5676456867</v>
      </c>
      <c r="F104" s="528">
        <v>649036.02912925754</v>
      </c>
      <c r="G104" s="528">
        <v>279594.27216783224</v>
      </c>
      <c r="H104" s="528">
        <v>-1081137.8443356645</v>
      </c>
      <c r="I104" s="528">
        <v>4014683.8659440563</v>
      </c>
      <c r="J104" s="528">
        <v>4405730.6940709837</v>
      </c>
      <c r="K104" s="521">
        <f>J104/J92</f>
        <v>551.37557518094854</v>
      </c>
    </row>
    <row r="108" spans="1:11">
      <c r="A108" s="525" t="s">
        <v>107</v>
      </c>
      <c r="B108" s="525" t="s">
        <v>69</v>
      </c>
      <c r="C108" s="525"/>
      <c r="D108" s="525"/>
      <c r="E108" s="525"/>
      <c r="F108" s="525"/>
      <c r="G108" s="525"/>
      <c r="H108" s="525"/>
      <c r="I108" s="525"/>
      <c r="J108" s="525"/>
    </row>
    <row r="109" spans="1:11">
      <c r="A109" s="525" t="s">
        <v>109</v>
      </c>
      <c r="B109" s="525" t="s">
        <v>135</v>
      </c>
      <c r="C109" s="525"/>
      <c r="D109" s="525"/>
      <c r="E109" s="525"/>
      <c r="F109" s="525"/>
      <c r="G109" s="525"/>
      <c r="H109" s="525"/>
      <c r="I109" s="525"/>
      <c r="J109" s="525"/>
    </row>
    <row r="111" spans="1:11">
      <c r="A111" s="525"/>
      <c r="B111" s="525" t="s">
        <v>110</v>
      </c>
      <c r="C111" s="525"/>
      <c r="D111" s="525"/>
      <c r="E111" s="525"/>
      <c r="F111" s="525"/>
      <c r="G111" s="525"/>
    </row>
    <row r="112" spans="1:11">
      <c r="A112" s="526" t="s">
        <v>111</v>
      </c>
      <c r="B112" s="526" t="s">
        <v>112</v>
      </c>
      <c r="C112" s="526" t="s">
        <v>113</v>
      </c>
      <c r="D112" s="526" t="s">
        <v>114</v>
      </c>
      <c r="E112" s="526" t="s">
        <v>116</v>
      </c>
      <c r="F112" s="526" t="s">
        <v>119</v>
      </c>
      <c r="G112" s="526" t="s">
        <v>120</v>
      </c>
    </row>
    <row r="113" spans="1:10">
      <c r="A113" s="527" t="s">
        <v>122</v>
      </c>
      <c r="B113" s="528">
        <v>89.22999999999999</v>
      </c>
      <c r="C113" s="528">
        <v>137.20000000000002</v>
      </c>
      <c r="D113" s="528">
        <v>988.36999999999989</v>
      </c>
      <c r="E113" s="528">
        <v>536.77499999999998</v>
      </c>
      <c r="F113" s="528">
        <v>1561.9900000000002</v>
      </c>
      <c r="G113" s="528">
        <v>3313.5650000000001</v>
      </c>
    </row>
    <row r="114" spans="1:10">
      <c r="A114" s="526" t="s">
        <v>123</v>
      </c>
      <c r="B114" s="528">
        <v>4866523</v>
      </c>
      <c r="C114" s="528">
        <v>7286092.5</v>
      </c>
      <c r="D114" s="528">
        <v>52191709.5</v>
      </c>
      <c r="E114" s="528">
        <v>26008795.949999999</v>
      </c>
      <c r="F114" s="528">
        <v>76839395</v>
      </c>
      <c r="G114" s="528">
        <v>167192515.94999999</v>
      </c>
      <c r="J114" s="521">
        <v>0</v>
      </c>
    </row>
    <row r="115" spans="1:10">
      <c r="A115" s="526" t="s">
        <v>124</v>
      </c>
      <c r="B115" s="528">
        <v>4189737.5</v>
      </c>
      <c r="C115" s="528">
        <v>6136874</v>
      </c>
      <c r="D115" s="528">
        <v>45936399.75</v>
      </c>
      <c r="E115" s="528">
        <v>18014172.16</v>
      </c>
      <c r="F115" s="528">
        <v>66620852.25</v>
      </c>
      <c r="G115" s="528">
        <v>140898035.66</v>
      </c>
      <c r="J115" s="521">
        <v>0</v>
      </c>
    </row>
    <row r="116" spans="1:10">
      <c r="A116" s="526" t="s">
        <v>125</v>
      </c>
      <c r="B116" s="528">
        <v>49269.810000000005</v>
      </c>
      <c r="C116" s="528">
        <v>117168.8</v>
      </c>
      <c r="D116" s="528">
        <v>1561105.0200000003</v>
      </c>
      <c r="E116" s="528">
        <v>439756.71384615393</v>
      </c>
      <c r="F116" s="528">
        <v>2001998.69</v>
      </c>
      <c r="G116" s="528">
        <v>4169299.0338461543</v>
      </c>
      <c r="J116" s="521">
        <v>0</v>
      </c>
    </row>
    <row r="117" spans="1:10">
      <c r="A117" s="526" t="s">
        <v>126</v>
      </c>
      <c r="B117" s="528">
        <v>133845</v>
      </c>
      <c r="C117" s="528">
        <v>248595.40000000002</v>
      </c>
      <c r="D117" s="528">
        <v>1554443.75</v>
      </c>
      <c r="E117" s="528">
        <v>1056687.2766749379</v>
      </c>
      <c r="F117" s="528">
        <v>2657248.5</v>
      </c>
      <c r="G117" s="528">
        <v>5650819.9266749378</v>
      </c>
      <c r="J117" s="521">
        <v>0</v>
      </c>
    </row>
    <row r="118" spans="1:10">
      <c r="A118" s="526" t="s">
        <v>127</v>
      </c>
      <c r="B118" s="528">
        <v>493670.68999999994</v>
      </c>
      <c r="C118" s="528">
        <v>783454.30000000016</v>
      </c>
      <c r="D118" s="528">
        <v>3131680.8800000008</v>
      </c>
      <c r="E118" s="528">
        <v>941859.92947890761</v>
      </c>
      <c r="F118" s="528">
        <v>4612683.7699999996</v>
      </c>
      <c r="G118" s="528">
        <v>9963349.5694789086</v>
      </c>
      <c r="J118" s="521">
        <v>0</v>
      </c>
    </row>
    <row r="119" spans="1:10">
      <c r="A119" s="526" t="s">
        <v>128</v>
      </c>
      <c r="B119" s="528">
        <v>0</v>
      </c>
      <c r="C119" s="528">
        <v>0</v>
      </c>
      <c r="D119" s="528">
        <v>0</v>
      </c>
      <c r="E119" s="528">
        <v>0</v>
      </c>
      <c r="F119" s="528">
        <v>0</v>
      </c>
      <c r="G119" s="528">
        <v>0</v>
      </c>
      <c r="J119" s="521">
        <v>0</v>
      </c>
    </row>
    <row r="120" spans="1:10">
      <c r="A120" s="526" t="s">
        <v>129</v>
      </c>
      <c r="B120" s="528">
        <v>0</v>
      </c>
      <c r="C120" s="528">
        <v>0</v>
      </c>
      <c r="D120" s="528">
        <v>0</v>
      </c>
      <c r="E120" s="528">
        <v>0</v>
      </c>
      <c r="F120" s="528">
        <v>0</v>
      </c>
      <c r="G120" s="528">
        <v>0</v>
      </c>
      <c r="J120" s="521">
        <v>0</v>
      </c>
    </row>
    <row r="121" spans="1:10">
      <c r="A121" s="526" t="s">
        <v>130</v>
      </c>
      <c r="B121" s="528">
        <v>0</v>
      </c>
      <c r="C121" s="528">
        <v>0</v>
      </c>
      <c r="D121" s="528">
        <v>0</v>
      </c>
      <c r="E121" s="528">
        <v>0</v>
      </c>
      <c r="F121" s="528">
        <v>0</v>
      </c>
      <c r="G121" s="528">
        <v>0</v>
      </c>
      <c r="J121" s="521">
        <v>0</v>
      </c>
    </row>
    <row r="122" spans="1:10">
      <c r="A122" s="526" t="s">
        <v>131</v>
      </c>
      <c r="B122" s="528">
        <v>48677.148951048919</v>
      </c>
      <c r="C122" s="528">
        <v>74845.958041957987</v>
      </c>
      <c r="D122" s="528">
        <v>539180.02587412554</v>
      </c>
      <c r="E122" s="528">
        <v>292823.90034965018</v>
      </c>
      <c r="F122" s="528">
        <v>852103.77552447503</v>
      </c>
      <c r="G122" s="528">
        <v>1807630.8087412575</v>
      </c>
      <c r="J122" s="521">
        <v>0</v>
      </c>
    </row>
    <row r="123" spans="1:10">
      <c r="A123" s="526" t="s">
        <v>132</v>
      </c>
      <c r="B123" s="528"/>
      <c r="C123" s="528"/>
      <c r="D123" s="528"/>
      <c r="E123" s="528"/>
      <c r="F123" s="528"/>
      <c r="G123" s="528"/>
      <c r="J123" s="521">
        <v>0</v>
      </c>
    </row>
    <row r="124" spans="1:10">
      <c r="A124" s="526" t="s">
        <v>133</v>
      </c>
      <c r="B124" s="528">
        <v>0</v>
      </c>
      <c r="C124" s="528">
        <v>0</v>
      </c>
      <c r="D124" s="528">
        <v>345929.5</v>
      </c>
      <c r="E124" s="528">
        <v>0</v>
      </c>
      <c r="F124" s="528">
        <v>468597</v>
      </c>
      <c r="G124" s="528">
        <v>814526.5</v>
      </c>
      <c r="J124" s="521">
        <v>0</v>
      </c>
    </row>
    <row r="125" spans="1:10">
      <c r="A125" s="526" t="s">
        <v>134</v>
      </c>
      <c r="B125" s="528">
        <v>444993.54104895116</v>
      </c>
      <c r="C125" s="528">
        <v>708608.34195804212</v>
      </c>
      <c r="D125" s="528">
        <v>2246571.3541258746</v>
      </c>
      <c r="E125" s="528">
        <v>649036.02912925766</v>
      </c>
      <c r="F125" s="528">
        <v>3291982.9944755249</v>
      </c>
      <c r="G125" s="528">
        <v>7341192.2607376501</v>
      </c>
      <c r="J125" s="521">
        <v>0</v>
      </c>
    </row>
    <row r="129" spans="1:6">
      <c r="A129" s="525" t="s">
        <v>107</v>
      </c>
      <c r="B129" s="525" t="s">
        <v>69</v>
      </c>
      <c r="C129" s="525"/>
      <c r="D129" s="525"/>
      <c r="E129" s="525"/>
      <c r="F129" s="525"/>
    </row>
    <row r="130" spans="1:6">
      <c r="A130" s="525" t="s">
        <v>109</v>
      </c>
      <c r="B130" s="525" t="s">
        <v>74</v>
      </c>
      <c r="C130" s="525"/>
      <c r="D130" s="525"/>
      <c r="E130" s="525"/>
      <c r="F130" s="525"/>
    </row>
    <row r="132" spans="1:6">
      <c r="A132" s="525"/>
      <c r="B132" s="525" t="s">
        <v>110</v>
      </c>
      <c r="C132" s="525"/>
      <c r="D132" s="525"/>
      <c r="E132" s="525"/>
      <c r="F132" s="525"/>
    </row>
    <row r="133" spans="1:6">
      <c r="A133" s="526" t="s">
        <v>111</v>
      </c>
      <c r="B133" s="526" t="s">
        <v>115</v>
      </c>
      <c r="C133" s="526" t="s">
        <v>117</v>
      </c>
      <c r="D133" s="526" t="s">
        <v>118</v>
      </c>
      <c r="E133" s="526" t="s">
        <v>119</v>
      </c>
      <c r="F133" s="526" t="s">
        <v>120</v>
      </c>
    </row>
    <row r="134" spans="1:6">
      <c r="A134" s="527" t="s">
        <v>122</v>
      </c>
      <c r="B134" s="528">
        <v>2529.6100000000006</v>
      </c>
      <c r="C134" s="528">
        <v>67.53</v>
      </c>
      <c r="D134" s="528">
        <v>1174.5600000000002</v>
      </c>
      <c r="E134" s="528">
        <v>20.46</v>
      </c>
      <c r="F134" s="528">
        <v>3792.1600000000008</v>
      </c>
    </row>
    <row r="135" spans="1:6">
      <c r="A135" s="526" t="s">
        <v>123</v>
      </c>
      <c r="B135" s="528">
        <v>126274871.5</v>
      </c>
      <c r="C135" s="528">
        <v>3515326</v>
      </c>
      <c r="D135" s="528">
        <v>57402144</v>
      </c>
      <c r="E135" s="528">
        <v>1063920</v>
      </c>
      <c r="F135" s="528">
        <v>188256261.5</v>
      </c>
    </row>
    <row r="136" spans="1:6">
      <c r="A136" s="526" t="s">
        <v>124</v>
      </c>
      <c r="B136" s="528">
        <v>118784184</v>
      </c>
      <c r="C136" s="528">
        <v>3078914</v>
      </c>
      <c r="D136" s="528">
        <v>53079082.749999985</v>
      </c>
      <c r="E136" s="528">
        <v>869362.5</v>
      </c>
      <c r="F136" s="528">
        <v>175811543.25</v>
      </c>
    </row>
    <row r="137" spans="1:6">
      <c r="A137" s="526" t="s">
        <v>125</v>
      </c>
      <c r="B137" s="528">
        <v>3684713.5199999991</v>
      </c>
      <c r="C137" s="528">
        <v>18683.460000000003</v>
      </c>
      <c r="D137" s="528">
        <v>2023329.4115384617</v>
      </c>
      <c r="E137" s="528">
        <v>2669.1800000000003</v>
      </c>
      <c r="F137" s="528">
        <v>5729395.5715384604</v>
      </c>
    </row>
    <row r="138" spans="1:6">
      <c r="A138" s="526" t="s">
        <v>126</v>
      </c>
      <c r="B138" s="528">
        <v>4271819.1435897443</v>
      </c>
      <c r="C138" s="528">
        <v>101295</v>
      </c>
      <c r="D138" s="528">
        <v>2919749.75</v>
      </c>
      <c r="E138" s="528">
        <v>81840</v>
      </c>
      <c r="F138" s="528">
        <v>7374703.8935897443</v>
      </c>
    </row>
    <row r="139" spans="1:6">
      <c r="A139" s="526" t="s">
        <v>127</v>
      </c>
      <c r="B139" s="528">
        <v>-465845.16358974384</v>
      </c>
      <c r="C139" s="528">
        <v>316433.54000000004</v>
      </c>
      <c r="D139" s="528">
        <v>-520918.41153846233</v>
      </c>
      <c r="E139" s="528">
        <v>110048.32000000001</v>
      </c>
      <c r="F139" s="528">
        <v>-560281.71512820618</v>
      </c>
    </row>
    <row r="140" spans="1:6">
      <c r="A140" s="526" t="s">
        <v>128</v>
      </c>
      <c r="B140" s="528">
        <v>0</v>
      </c>
      <c r="C140" s="528">
        <v>0</v>
      </c>
      <c r="D140" s="528">
        <v>0</v>
      </c>
      <c r="E140" s="528">
        <v>0</v>
      </c>
      <c r="F140" s="528">
        <v>0</v>
      </c>
    </row>
    <row r="141" spans="1:6">
      <c r="A141" s="526" t="s">
        <v>129</v>
      </c>
      <c r="B141" s="528">
        <v>0</v>
      </c>
      <c r="C141" s="528">
        <v>0</v>
      </c>
      <c r="D141" s="528">
        <v>0</v>
      </c>
      <c r="E141" s="528">
        <v>0</v>
      </c>
      <c r="F141" s="528">
        <v>0</v>
      </c>
    </row>
    <row r="142" spans="1:6">
      <c r="A142" s="526" t="s">
        <v>130</v>
      </c>
      <c r="B142" s="528">
        <v>0</v>
      </c>
      <c r="C142" s="528">
        <v>0</v>
      </c>
      <c r="D142" s="528">
        <v>0</v>
      </c>
      <c r="E142" s="528">
        <v>0</v>
      </c>
      <c r="F142" s="528">
        <v>0</v>
      </c>
    </row>
    <row r="143" spans="1:6">
      <c r="A143" s="526" t="s">
        <v>131</v>
      </c>
      <c r="B143" s="528">
        <v>1379964.1685314681</v>
      </c>
      <c r="C143" s="528">
        <v>36839.26783216781</v>
      </c>
      <c r="D143" s="528">
        <v>640751.22797202773</v>
      </c>
      <c r="E143" s="528">
        <v>11161.430769230763</v>
      </c>
      <c r="F143" s="528">
        <v>2068716.0951048946</v>
      </c>
    </row>
    <row r="144" spans="1:6">
      <c r="A144" s="526" t="s">
        <v>132</v>
      </c>
      <c r="B144" s="528"/>
      <c r="C144" s="528"/>
      <c r="D144" s="528"/>
      <c r="E144" s="528"/>
      <c r="F144" s="528"/>
    </row>
    <row r="145" spans="1:8">
      <c r="A145" s="526" t="s">
        <v>133</v>
      </c>
      <c r="B145" s="528">
        <v>885363.5</v>
      </c>
      <c r="C145" s="528">
        <v>0</v>
      </c>
      <c r="D145" s="528">
        <v>0</v>
      </c>
      <c r="E145" s="528">
        <v>6138</v>
      </c>
      <c r="F145" s="528">
        <v>891501.5</v>
      </c>
    </row>
    <row r="146" spans="1:8">
      <c r="A146" s="526" t="s">
        <v>134</v>
      </c>
      <c r="B146" s="528">
        <v>-2731172.8321212116</v>
      </c>
      <c r="C146" s="528">
        <v>279594.27216783224</v>
      </c>
      <c r="D146" s="528">
        <v>-1161669.6395104898</v>
      </c>
      <c r="E146" s="528">
        <v>92748.889230769244</v>
      </c>
      <c r="F146" s="528">
        <v>-3520499.3102331003</v>
      </c>
      <c r="H146" t="e">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978A-1B91-4026-8E63-5170AB7F62FD}">
  <dimension ref="A2:R41"/>
  <sheetViews>
    <sheetView workbookViewId="0">
      <selection activeCell="A3" sqref="A3:N11"/>
    </sheetView>
  </sheetViews>
  <sheetFormatPr defaultRowHeight="14.45"/>
  <cols>
    <col min="1" max="1" width="32.140625" customWidth="1"/>
    <col min="2" max="13" width="9.7109375" bestFit="1" customWidth="1"/>
    <col min="15" max="15" width="13.85546875" customWidth="1"/>
  </cols>
  <sheetData>
    <row r="2" spans="1:18">
      <c r="A2" s="510" t="s">
        <v>136</v>
      </c>
      <c r="B2" s="511">
        <f>Summary!B3</f>
        <v>46113</v>
      </c>
      <c r="C2" s="511">
        <f>Summary!C3</f>
        <v>46143</v>
      </c>
      <c r="D2" s="511">
        <f>Summary!D3</f>
        <v>46174</v>
      </c>
      <c r="E2" s="511">
        <f>Summary!E3</f>
        <v>46204</v>
      </c>
      <c r="F2" s="511">
        <f>Summary!F3</f>
        <v>46235</v>
      </c>
      <c r="G2" s="511">
        <f>Summary!G3</f>
        <v>46266</v>
      </c>
      <c r="H2" s="511">
        <f>Summary!H3</f>
        <v>46296</v>
      </c>
      <c r="I2" s="511">
        <f>Summary!I3</f>
        <v>46327</v>
      </c>
      <c r="J2" s="511">
        <f>Summary!J3</f>
        <v>46357</v>
      </c>
      <c r="K2" s="511">
        <f>Summary!K3</f>
        <v>46388</v>
      </c>
      <c r="L2" s="511">
        <f>Summary!L3</f>
        <v>46419</v>
      </c>
      <c r="M2" s="511">
        <f>Summary!M3</f>
        <v>46447</v>
      </c>
      <c r="N2" s="511" t="str">
        <f>Summary!N3</f>
        <v>Total</v>
      </c>
      <c r="O2" s="192"/>
      <c r="P2" s="192"/>
      <c r="Q2" s="192"/>
      <c r="R2" s="192"/>
    </row>
    <row r="3" spans="1:18">
      <c r="A3" s="502" t="s">
        <v>137</v>
      </c>
      <c r="B3" s="503"/>
      <c r="C3" s="503"/>
      <c r="D3" s="503"/>
      <c r="E3" s="503"/>
      <c r="F3" s="503"/>
      <c r="G3" s="503"/>
      <c r="H3" s="503"/>
      <c r="I3" s="503"/>
      <c r="J3" s="503"/>
      <c r="K3" s="503"/>
      <c r="L3" s="503"/>
      <c r="M3" s="503"/>
      <c r="N3" s="498"/>
    </row>
    <row r="4" spans="1:18">
      <c r="A4" s="503" t="str">
        <f>Summary!A17</f>
        <v>JSW One TMT (Fe550D)</v>
      </c>
      <c r="B4" s="507">
        <f>Summary!B17</f>
        <v>20.61</v>
      </c>
      <c r="C4" s="507">
        <f>Summary!C17</f>
        <v>26.105</v>
      </c>
      <c r="D4" s="507">
        <f>Summary!D17</f>
        <v>24.11</v>
      </c>
      <c r="E4" s="507">
        <f>Summary!E17</f>
        <v>19.78</v>
      </c>
      <c r="F4" s="507">
        <f>Summary!F17</f>
        <v>17.885000000000002</v>
      </c>
      <c r="G4" s="507">
        <f>Summary!G17</f>
        <v>18.975000000000001</v>
      </c>
      <c r="H4" s="507">
        <f>Summary!H17</f>
        <v>22.66</v>
      </c>
      <c r="I4" s="507">
        <f>Summary!I17</f>
        <v>26.62</v>
      </c>
      <c r="J4" s="507">
        <f>Summary!J17</f>
        <v>30.024999999999999</v>
      </c>
      <c r="K4" s="507">
        <f>Summary!K17</f>
        <v>36.57</v>
      </c>
      <c r="L4" s="507">
        <f>Summary!L17</f>
        <v>42.545000000000002</v>
      </c>
      <c r="M4" s="507">
        <f>Summary!M17</f>
        <v>49.48</v>
      </c>
      <c r="N4" s="499">
        <f>SUM(B4:M4)</f>
        <v>335.36500000000001</v>
      </c>
    </row>
    <row r="5" spans="1:18">
      <c r="A5" s="503" t="str">
        <f>Summary!A18</f>
        <v>JSW One TMT (Fe550)</v>
      </c>
      <c r="B5" s="507">
        <f>Summary!B18</f>
        <v>13.849</v>
      </c>
      <c r="C5" s="507">
        <f>Summary!C18</f>
        <v>17.401</v>
      </c>
      <c r="D5" s="507">
        <f>Summary!D18</f>
        <v>15.988</v>
      </c>
      <c r="E5" s="507">
        <f>Summary!E18</f>
        <v>14.169</v>
      </c>
      <c r="F5" s="507">
        <f>Summary!F18</f>
        <v>12.407999999999999</v>
      </c>
      <c r="G5" s="507">
        <f>Summary!G18</f>
        <v>13.432499999999999</v>
      </c>
      <c r="H5" s="507">
        <f>Summary!H18</f>
        <v>15.339</v>
      </c>
      <c r="I5" s="507">
        <f>Summary!I18</f>
        <v>16.336500000000001</v>
      </c>
      <c r="J5" s="507">
        <f>Summary!J18</f>
        <v>15.4795</v>
      </c>
      <c r="K5" s="507">
        <f>Summary!K18</f>
        <v>16.117999999999999</v>
      </c>
      <c r="L5" s="507">
        <f>Summary!L18</f>
        <v>15.650499999999999</v>
      </c>
      <c r="M5" s="507">
        <f>Summary!M18</f>
        <v>16.166</v>
      </c>
      <c r="N5" s="499">
        <f>SUM(B5:M5)</f>
        <v>182.33699999999999</v>
      </c>
    </row>
    <row r="6" spans="1:18">
      <c r="A6" s="503" t="s">
        <v>65</v>
      </c>
      <c r="B6" s="507">
        <f>B4+B5</f>
        <v>34.459000000000003</v>
      </c>
      <c r="C6" s="507">
        <f t="shared" ref="C6:M6" si="0">C4+C5</f>
        <v>43.506</v>
      </c>
      <c r="D6" s="507">
        <f t="shared" si="0"/>
        <v>40.097999999999999</v>
      </c>
      <c r="E6" s="507">
        <f t="shared" si="0"/>
        <v>33.948999999999998</v>
      </c>
      <c r="F6" s="507">
        <f t="shared" si="0"/>
        <v>30.292999999999999</v>
      </c>
      <c r="G6" s="507">
        <f t="shared" si="0"/>
        <v>32.407499999999999</v>
      </c>
      <c r="H6" s="507">
        <f t="shared" si="0"/>
        <v>37.999000000000002</v>
      </c>
      <c r="I6" s="507">
        <f t="shared" si="0"/>
        <v>42.956500000000005</v>
      </c>
      <c r="J6" s="507">
        <f t="shared" si="0"/>
        <v>45.5045</v>
      </c>
      <c r="K6" s="507">
        <f t="shared" si="0"/>
        <v>52.688000000000002</v>
      </c>
      <c r="L6" s="507">
        <f t="shared" si="0"/>
        <v>58.195500000000003</v>
      </c>
      <c r="M6" s="507">
        <f t="shared" si="0"/>
        <v>65.646000000000001</v>
      </c>
      <c r="N6" s="499">
        <f>SUM(B6:M6)</f>
        <v>517.702</v>
      </c>
    </row>
    <row r="7" spans="1:18">
      <c r="A7" s="503"/>
      <c r="B7" s="503"/>
      <c r="C7" s="503"/>
      <c r="D7" s="503"/>
      <c r="E7" s="503"/>
      <c r="F7" s="503"/>
      <c r="G7" s="503"/>
      <c r="H7" s="503"/>
      <c r="I7" s="503"/>
      <c r="J7" s="503"/>
      <c r="K7" s="503"/>
      <c r="L7" s="503"/>
      <c r="M7" s="503"/>
      <c r="N7" s="498"/>
    </row>
    <row r="8" spans="1:18">
      <c r="A8" s="503" t="s">
        <v>72</v>
      </c>
      <c r="B8" s="507">
        <f>Summary!B24+Summary!B25</f>
        <v>18.959000000000003</v>
      </c>
      <c r="C8" s="507">
        <f>Summary!C24+Summary!C25</f>
        <v>25.655999999999999</v>
      </c>
      <c r="D8" s="507">
        <f>Summary!D24+Summary!D25</f>
        <v>22.198</v>
      </c>
      <c r="E8" s="507">
        <f>Summary!E24+Summary!E25</f>
        <v>18.699000000000002</v>
      </c>
      <c r="F8" s="507">
        <f>Summary!F24+Summary!F25</f>
        <v>15.193</v>
      </c>
      <c r="G8" s="507">
        <f>Summary!G24+Summary!G25</f>
        <v>16.5075</v>
      </c>
      <c r="H8" s="507">
        <f>Summary!H24+Summary!H25</f>
        <v>19.524000000000001</v>
      </c>
      <c r="I8" s="507">
        <f>Summary!I24+Summary!I25</f>
        <v>22.1065</v>
      </c>
      <c r="J8" s="507">
        <f>Summary!J24+Summary!J25</f>
        <v>21.204499999999999</v>
      </c>
      <c r="K8" s="507">
        <f>Summary!K24+Summary!K25</f>
        <v>24.288</v>
      </c>
      <c r="L8" s="507">
        <f>Summary!L24+Summary!L25</f>
        <v>24.945499999999999</v>
      </c>
      <c r="M8" s="507">
        <f>Summary!M24+Summary!M25</f>
        <v>27.246000000000002</v>
      </c>
      <c r="N8" s="499">
        <f>SUM(B8:M8)</f>
        <v>256.52700000000004</v>
      </c>
    </row>
    <row r="9" spans="1:18">
      <c r="A9" s="503" t="s">
        <v>138</v>
      </c>
      <c r="B9" s="507">
        <f t="shared" ref="B9:M9" si="1">B6-B8-B10</f>
        <v>11.9</v>
      </c>
      <c r="C9" s="507">
        <f t="shared" si="1"/>
        <v>13.600000000000001</v>
      </c>
      <c r="D9" s="507">
        <f t="shared" si="1"/>
        <v>13.2</v>
      </c>
      <c r="E9" s="507">
        <f t="shared" si="1"/>
        <v>10.299999999999997</v>
      </c>
      <c r="F9" s="507">
        <f t="shared" si="1"/>
        <v>9.3999999999999986</v>
      </c>
      <c r="G9" s="507">
        <f t="shared" si="1"/>
        <v>8.9999999999999982</v>
      </c>
      <c r="H9" s="507">
        <f t="shared" si="1"/>
        <v>10.700000000000001</v>
      </c>
      <c r="I9" s="507">
        <f t="shared" si="1"/>
        <v>12.500000000000005</v>
      </c>
      <c r="J9" s="507">
        <f t="shared" si="1"/>
        <v>15.3</v>
      </c>
      <c r="K9" s="507">
        <f t="shared" si="1"/>
        <v>18.800000000000004</v>
      </c>
      <c r="L9" s="507">
        <f t="shared" si="1"/>
        <v>23.1</v>
      </c>
      <c r="M9" s="507">
        <f t="shared" si="1"/>
        <v>27.7</v>
      </c>
      <c r="N9" s="499">
        <f>(SUM(B9:M9))</f>
        <v>175.49999999999997</v>
      </c>
    </row>
    <row r="10" spans="1:18">
      <c r="A10" s="503" t="s">
        <v>139</v>
      </c>
      <c r="B10" s="507">
        <f>(Distributor_projects!I3)/1000</f>
        <v>3.6</v>
      </c>
      <c r="C10" s="507">
        <f>(Distributor_projects!J3)/1000</f>
        <v>4.25</v>
      </c>
      <c r="D10" s="507">
        <f>(Distributor_projects!K3)/1000</f>
        <v>4.7</v>
      </c>
      <c r="E10" s="507">
        <f>(Distributor_projects!L3)/1000</f>
        <v>4.95</v>
      </c>
      <c r="F10" s="507">
        <f>(Distributor_projects!M3)/1000</f>
        <v>5.7</v>
      </c>
      <c r="G10" s="507">
        <f>(Distributor_projects!N3)/1000</f>
        <v>6.9</v>
      </c>
      <c r="H10" s="507">
        <f>(Distributor_projects!O3)/1000</f>
        <v>7.7750000000000004</v>
      </c>
      <c r="I10" s="507">
        <f>(Distributor_projects!P3)/1000</f>
        <v>8.35</v>
      </c>
      <c r="J10" s="507">
        <f>(Distributor_projects!Q3)/1000</f>
        <v>9</v>
      </c>
      <c r="K10" s="507">
        <f>(Distributor_projects!R3)/1000</f>
        <v>9.6</v>
      </c>
      <c r="L10" s="507">
        <f>(Distributor_projects!S3)/1000</f>
        <v>10.15</v>
      </c>
      <c r="M10" s="507">
        <f>(Distributor_projects!T3)/1000</f>
        <v>10.7</v>
      </c>
      <c r="N10" s="499">
        <f>(SUM(B10:M10))</f>
        <v>85.675000000000011</v>
      </c>
    </row>
    <row r="11" spans="1:18">
      <c r="A11" s="504" t="s">
        <v>65</v>
      </c>
      <c r="B11" s="508">
        <f t="shared" ref="B11:N11" si="2">SUM(B8:B10)</f>
        <v>34.459000000000003</v>
      </c>
      <c r="C11" s="508">
        <f t="shared" si="2"/>
        <v>43.506</v>
      </c>
      <c r="D11" s="508">
        <f t="shared" si="2"/>
        <v>40.097999999999999</v>
      </c>
      <c r="E11" s="508">
        <f t="shared" si="2"/>
        <v>33.948999999999998</v>
      </c>
      <c r="F11" s="508">
        <f t="shared" si="2"/>
        <v>30.292999999999996</v>
      </c>
      <c r="G11" s="508">
        <f t="shared" si="2"/>
        <v>32.407499999999999</v>
      </c>
      <c r="H11" s="508">
        <f t="shared" si="2"/>
        <v>37.999000000000002</v>
      </c>
      <c r="I11" s="508">
        <f t="shared" si="2"/>
        <v>42.956500000000005</v>
      </c>
      <c r="J11" s="508">
        <f t="shared" si="2"/>
        <v>45.5045</v>
      </c>
      <c r="K11" s="508">
        <f t="shared" si="2"/>
        <v>52.688000000000009</v>
      </c>
      <c r="L11" s="508">
        <f t="shared" si="2"/>
        <v>58.195500000000003</v>
      </c>
      <c r="M11" s="508">
        <f t="shared" si="2"/>
        <v>65.646000000000001</v>
      </c>
      <c r="N11" s="500">
        <f t="shared" si="2"/>
        <v>517.702</v>
      </c>
    </row>
    <row r="12" spans="1:18">
      <c r="A12" s="503"/>
      <c r="B12" s="503"/>
      <c r="C12" s="503"/>
      <c r="D12" s="503"/>
      <c r="E12" s="503"/>
      <c r="F12" s="503"/>
      <c r="G12" s="503"/>
      <c r="H12" s="503"/>
      <c r="I12" s="503"/>
      <c r="J12" s="503"/>
      <c r="K12" s="503"/>
      <c r="L12" s="503"/>
      <c r="M12" s="503"/>
      <c r="N12" s="498"/>
    </row>
    <row r="13" spans="1:18">
      <c r="A13" s="505" t="s">
        <v>140</v>
      </c>
      <c r="B13" s="508">
        <f>'Wt average prices'!E46</f>
        <v>1692.6012087918609</v>
      </c>
      <c r="C13" s="508">
        <f>'Wt average prices'!F46</f>
        <v>1752.2223621616083</v>
      </c>
      <c r="D13" s="508">
        <f>'Wt average prices'!G46</f>
        <v>1179.3976505315061</v>
      </c>
      <c r="E13" s="508">
        <f>'Wt average prices'!H46</f>
        <v>530.95334951613233</v>
      </c>
      <c r="F13" s="508">
        <f>'Wt average prices'!I46</f>
        <v>-356.79174606205817</v>
      </c>
      <c r="G13" s="508">
        <f>'Wt average prices'!J46</f>
        <v>553.51292836227208</v>
      </c>
      <c r="H13" s="508">
        <f>'Wt average prices'!K46</f>
        <v>2612.833153390502</v>
      </c>
      <c r="I13" s="508">
        <f>'Wt average prices'!L46</f>
        <v>2569.5424724755385</v>
      </c>
      <c r="J13" s="508">
        <f>'Wt average prices'!M46</f>
        <v>1255.4912861848434</v>
      </c>
      <c r="K13" s="508">
        <f>'Wt average prices'!N46</f>
        <v>1961.5913891106932</v>
      </c>
      <c r="L13" s="508">
        <f>'Wt average prices'!O46</f>
        <v>167.66851111316137</v>
      </c>
      <c r="M13" s="508">
        <f>'Wt average prices'!P46</f>
        <v>1407.8509171579776</v>
      </c>
      <c r="N13" s="500">
        <f>'Wt average prices'!Q46</f>
        <v>1309.0395685885533</v>
      </c>
    </row>
    <row r="14" spans="1:18">
      <c r="A14" s="503" t="s">
        <v>141</v>
      </c>
      <c r="B14" s="507">
        <f>'MOu calculation'!B10</f>
        <v>330.11404857947127</v>
      </c>
      <c r="C14" s="507">
        <f>'MOu calculation'!C10</f>
        <v>353.82705833678108</v>
      </c>
      <c r="D14" s="507">
        <f>'MOu calculation'!D10</f>
        <v>332.15621726769416</v>
      </c>
      <c r="E14" s="507">
        <f>'MOu calculation'!E10</f>
        <v>330.47807004624588</v>
      </c>
      <c r="F14" s="507">
        <f>'MOu calculation'!F10</f>
        <v>300.92100485260625</v>
      </c>
      <c r="G14" s="507">
        <f>'MOu calculation'!G10</f>
        <v>305.62369821800507</v>
      </c>
      <c r="H14" s="507">
        <f>'MOu calculation'!H10</f>
        <v>308.28179688939184</v>
      </c>
      <c r="I14" s="507">
        <f>'MOu calculation'!I10</f>
        <v>308.77515626273083</v>
      </c>
      <c r="J14" s="507">
        <f>'MOu calculation'!J10</f>
        <v>279.59212825105209</v>
      </c>
      <c r="K14" s="507">
        <f>'MOu calculation'!K10</f>
        <v>276.5866990586091</v>
      </c>
      <c r="L14" s="507">
        <f>'MOu calculation'!L10</f>
        <v>257.18998891666877</v>
      </c>
      <c r="M14" s="507">
        <f>'MOu calculation'!M10</f>
        <v>249.02659720318073</v>
      </c>
      <c r="N14" s="499">
        <f>'MOu calculation'!N10</f>
        <v>297.3065585993487</v>
      </c>
    </row>
    <row r="15" spans="1:18">
      <c r="A15" s="503" t="s">
        <v>142</v>
      </c>
      <c r="B15" s="503">
        <f>'MOu calculation'!B14</f>
        <v>500</v>
      </c>
      <c r="C15" s="503">
        <f>'MOu calculation'!C14</f>
        <v>500</v>
      </c>
      <c r="D15" s="503">
        <f>'MOu calculation'!D14</f>
        <v>500</v>
      </c>
      <c r="E15" s="503">
        <f>'MOu calculation'!E14</f>
        <v>500</v>
      </c>
      <c r="F15" s="503">
        <f>'MOu calculation'!F14</f>
        <v>500</v>
      </c>
      <c r="G15" s="503">
        <f>'MOu calculation'!G14</f>
        <v>500</v>
      </c>
      <c r="H15" s="503">
        <f>'MOu calculation'!H14</f>
        <v>500</v>
      </c>
      <c r="I15" s="503">
        <f>'MOu calculation'!I14</f>
        <v>500</v>
      </c>
      <c r="J15" s="503">
        <f>'MOu calculation'!J14</f>
        <v>500</v>
      </c>
      <c r="K15" s="503">
        <f>'MOu calculation'!K14</f>
        <v>500</v>
      </c>
      <c r="L15" s="503">
        <f>'MOu calculation'!L14</f>
        <v>500</v>
      </c>
      <c r="M15" s="503">
        <f>'MOu calculation'!M14</f>
        <v>500</v>
      </c>
      <c r="N15" s="498">
        <f>'MOu calculation'!N14</f>
        <v>500</v>
      </c>
    </row>
    <row r="16" spans="1:18">
      <c r="A16" s="503" t="s">
        <v>143</v>
      </c>
      <c r="B16" s="507">
        <f>_xlfn.XLOOKUP(B2,'QD from CM'!$F$50:$R$50,'QD from CM'!$F$64:$R$64,"Not found",0)</f>
        <v>171.9180799700483</v>
      </c>
      <c r="C16" s="507">
        <f>_xlfn.XLOOKUP(C2,'QD from CM'!$F$50:$R$50,'QD from CM'!$F$64:$R$64,"Not found",0)</f>
        <v>174.32165260477262</v>
      </c>
      <c r="D16" s="507">
        <f>_xlfn.XLOOKUP(D2,'QD from CM'!$F$50:$R$50,'QD from CM'!$F$64:$R$64,"Not found",0)</f>
        <v>177.21824211095642</v>
      </c>
      <c r="E16" s="507">
        <f>_xlfn.XLOOKUP(E2,'QD from CM'!$F$50:$R$50,'QD from CM'!$F$64:$R$64,"Not found",0)</f>
        <v>166.92397076181032</v>
      </c>
      <c r="F16" s="507">
        <f>_xlfn.XLOOKUP(F2,'QD from CM'!$F$50:$R$50,'QD from CM'!$F$64:$R$64,"Not found",0)</f>
        <v>159.26783281788045</v>
      </c>
      <c r="G16" s="507">
        <f>_xlfn.XLOOKUP(G2,'QD from CM'!$F$50:$R$50,'QD from CM'!$F$64:$R$64,"Not found",0)</f>
        <v>167.83719797613571</v>
      </c>
      <c r="H16" s="507">
        <f>_xlfn.XLOOKUP(H2,'QD from CM'!$F$50:$R$50,'QD from CM'!$F$64:$R$64,"Not found",0)</f>
        <v>175.18043939350832</v>
      </c>
      <c r="I16" s="507">
        <f>_xlfn.XLOOKUP(I2,'QD from CM'!$F$50:$R$50,'QD from CM'!$F$64:$R$64,"Not found",0)</f>
        <v>175.78549593495939</v>
      </c>
      <c r="J16" s="507">
        <f>_xlfn.XLOOKUP(J2,'QD from CM'!$F$50:$R$50,'QD from CM'!$F$64:$R$64,"Not found",0)</f>
        <v>172.01805086327659</v>
      </c>
      <c r="K16" s="507">
        <f>_xlfn.XLOOKUP(K2,'QD from CM'!$F$50:$R$50,'QD from CM'!$F$64:$R$64,"Not found",0)</f>
        <v>182.66990657022302</v>
      </c>
      <c r="L16" s="507">
        <f>_xlfn.XLOOKUP(L2,'QD from CM'!$F$50:$R$50,'QD from CM'!$F$64:$R$64,"Not found",0)</f>
        <v>196.69242785397671</v>
      </c>
      <c r="M16" s="507">
        <f>_xlfn.XLOOKUP(M2,'QD from CM'!$F$50:$R$50,'QD from CM'!$F$64:$R$64,"Not found",0)</f>
        <v>196.15337743277692</v>
      </c>
      <c r="N16" s="499">
        <f>_xlfn.XLOOKUP(N2,'QD from CM'!$F$50:$R$50,'QD from CM'!$F$64:$R$64,"Not found",0)</f>
        <v>179.72822041752119</v>
      </c>
    </row>
    <row r="17" spans="1:15">
      <c r="A17" s="506" t="s">
        <v>144</v>
      </c>
      <c r="B17" s="509">
        <f t="shared" ref="B17:N17" si="3">B13-B14-B15+B16</f>
        <v>1034.4052401824379</v>
      </c>
      <c r="C17" s="509">
        <f t="shared" si="3"/>
        <v>1072.7169564296</v>
      </c>
      <c r="D17" s="509">
        <f t="shared" si="3"/>
        <v>524.45967537476838</v>
      </c>
      <c r="E17" s="509">
        <f t="shared" si="3"/>
        <v>-132.60074976830322</v>
      </c>
      <c r="F17" s="509">
        <f t="shared" si="3"/>
        <v>-998.44491809678402</v>
      </c>
      <c r="G17" s="509">
        <f t="shared" si="3"/>
        <v>-84.273571879597284</v>
      </c>
      <c r="H17" s="509">
        <f t="shared" si="3"/>
        <v>1979.7317958946185</v>
      </c>
      <c r="I17" s="509">
        <f t="shared" si="3"/>
        <v>1936.5528121477669</v>
      </c>
      <c r="J17" s="509">
        <f t="shared" si="3"/>
        <v>647.91720879706781</v>
      </c>
      <c r="K17" s="509">
        <f t="shared" si="3"/>
        <v>1367.674596622307</v>
      </c>
      <c r="L17" s="509">
        <f t="shared" si="3"/>
        <v>-392.82904994953071</v>
      </c>
      <c r="M17" s="509">
        <f t="shared" si="3"/>
        <v>854.97769738757381</v>
      </c>
      <c r="N17" s="501">
        <f t="shared" si="3"/>
        <v>691.46123040672569</v>
      </c>
      <c r="O17" s="512">
        <f>N17*N11*1000</f>
        <v>357970861.90402269</v>
      </c>
    </row>
    <row r="28" spans="1:15">
      <c r="A28" t="s">
        <v>145</v>
      </c>
    </row>
    <row r="30" spans="1:15">
      <c r="A30" s="366" t="s">
        <v>146</v>
      </c>
    </row>
    <row r="31" spans="1:15">
      <c r="A31" t="s">
        <v>147</v>
      </c>
    </row>
    <row r="32" spans="1:15">
      <c r="A32" t="s">
        <v>148</v>
      </c>
    </row>
    <row r="34" spans="1:1">
      <c r="A34" s="366" t="s">
        <v>149</v>
      </c>
    </row>
    <row r="35" spans="1:1">
      <c r="A35" t="s">
        <v>150</v>
      </c>
    </row>
    <row r="36" spans="1:1">
      <c r="A36" t="s">
        <v>151</v>
      </c>
    </row>
    <row r="37" spans="1:1">
      <c r="A37" t="s">
        <v>148</v>
      </c>
    </row>
    <row r="39" spans="1:1">
      <c r="A39" t="s">
        <v>152</v>
      </c>
    </row>
    <row r="41" spans="1:1">
      <c r="A41"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2F6F-8513-4EC4-B39F-19C708D7681E}">
  <dimension ref="A1:N14"/>
  <sheetViews>
    <sheetView workbookViewId="0">
      <selection activeCell="K27" sqref="K27"/>
    </sheetView>
  </sheetViews>
  <sheetFormatPr defaultRowHeight="14.45"/>
  <cols>
    <col min="1" max="1" width="21.5703125" customWidth="1"/>
  </cols>
  <sheetData>
    <row r="1" spans="1:14">
      <c r="A1" s="475" t="str">
        <f>'P&amp;L-month wise (One TMT)'!A14</f>
        <v>Less: MOU</v>
      </c>
      <c r="B1" s="192">
        <f>'P&amp;L-month wise (One TMT)'!B2</f>
        <v>46113</v>
      </c>
      <c r="C1" s="192">
        <f>'P&amp;L-month wise (One TMT)'!C2</f>
        <v>46143</v>
      </c>
      <c r="D1" s="192">
        <f>'P&amp;L-month wise (One TMT)'!D2</f>
        <v>46174</v>
      </c>
      <c r="E1" s="192">
        <f>'P&amp;L-month wise (One TMT)'!E2</f>
        <v>46204</v>
      </c>
      <c r="F1" s="192">
        <f>'P&amp;L-month wise (One TMT)'!F2</f>
        <v>46235</v>
      </c>
      <c r="G1" s="192">
        <f>'P&amp;L-month wise (One TMT)'!G2</f>
        <v>46266</v>
      </c>
      <c r="H1" s="192">
        <f>'P&amp;L-month wise (One TMT)'!H2</f>
        <v>46296</v>
      </c>
      <c r="I1" s="192">
        <f>'P&amp;L-month wise (One TMT)'!I2</f>
        <v>46327</v>
      </c>
      <c r="J1" s="192">
        <f>'P&amp;L-month wise (One TMT)'!J2</f>
        <v>46357</v>
      </c>
      <c r="K1" s="192">
        <f>'P&amp;L-month wise (One TMT)'!K2</f>
        <v>46388</v>
      </c>
      <c r="L1" s="192">
        <f>'P&amp;L-month wise (One TMT)'!L2</f>
        <v>46419</v>
      </c>
      <c r="M1" s="192">
        <f>'P&amp;L-month wise (One TMT)'!M2</f>
        <v>46447</v>
      </c>
      <c r="N1" s="192" t="str">
        <f>'P&amp;L-month wise (One TMT)'!N2</f>
        <v>Total</v>
      </c>
    </row>
    <row r="2" spans="1:14">
      <c r="A2" t="str">
        <f>'P&amp;L-month wise (One TMT)'!A8</f>
        <v>Retail</v>
      </c>
      <c r="B2" s="367">
        <f>'P&amp;L-month wise (One TMT)'!B8</f>
        <v>18.959000000000003</v>
      </c>
      <c r="C2" s="367">
        <f>'P&amp;L-month wise (One TMT)'!C8</f>
        <v>25.655999999999999</v>
      </c>
      <c r="D2" s="367">
        <f>'P&amp;L-month wise (One TMT)'!D8</f>
        <v>22.198</v>
      </c>
      <c r="E2" s="367">
        <f>'P&amp;L-month wise (One TMT)'!E8</f>
        <v>18.699000000000002</v>
      </c>
      <c r="F2" s="367">
        <f>'P&amp;L-month wise (One TMT)'!F8</f>
        <v>15.193</v>
      </c>
      <c r="G2" s="367">
        <f>'P&amp;L-month wise (One TMT)'!G8</f>
        <v>16.5075</v>
      </c>
      <c r="H2" s="367">
        <f>'P&amp;L-month wise (One TMT)'!H8</f>
        <v>19.524000000000001</v>
      </c>
      <c r="I2" s="367">
        <f>'P&amp;L-month wise (One TMT)'!I8</f>
        <v>22.1065</v>
      </c>
      <c r="J2" s="367">
        <f>'P&amp;L-month wise (One TMT)'!J8</f>
        <v>21.204499999999999</v>
      </c>
      <c r="K2" s="367">
        <f>'P&amp;L-month wise (One TMT)'!K8</f>
        <v>24.288</v>
      </c>
      <c r="L2" s="367">
        <f>'P&amp;L-month wise (One TMT)'!L8</f>
        <v>24.945499999999999</v>
      </c>
      <c r="M2" s="367">
        <f>'P&amp;L-month wise (One TMT)'!M8</f>
        <v>27.246000000000002</v>
      </c>
      <c r="N2" s="367">
        <f>'P&amp;L-month wise (One TMT)'!N8</f>
        <v>256.52700000000004</v>
      </c>
    </row>
    <row r="3" spans="1:14">
      <c r="A3" t="str">
        <f>'P&amp;L-month wise (One TMT)'!A9</f>
        <v>Projects-PB</v>
      </c>
      <c r="B3" s="367">
        <f>'P&amp;L-month wise (One TMT)'!B9</f>
        <v>11.9</v>
      </c>
      <c r="C3" s="367">
        <f>'P&amp;L-month wise (One TMT)'!C9</f>
        <v>13.600000000000001</v>
      </c>
      <c r="D3" s="367">
        <f>'P&amp;L-month wise (One TMT)'!D9</f>
        <v>13.2</v>
      </c>
      <c r="E3" s="367">
        <f>'P&amp;L-month wise (One TMT)'!E9</f>
        <v>10.299999999999997</v>
      </c>
      <c r="F3" s="367">
        <f>'P&amp;L-month wise (One TMT)'!F9</f>
        <v>9.3999999999999986</v>
      </c>
      <c r="G3" s="367">
        <f>'P&amp;L-month wise (One TMT)'!G9</f>
        <v>8.9999999999999982</v>
      </c>
      <c r="H3" s="367">
        <f>'P&amp;L-month wise (One TMT)'!H9</f>
        <v>10.700000000000001</v>
      </c>
      <c r="I3" s="367">
        <f>'P&amp;L-month wise (One TMT)'!I9</f>
        <v>12.500000000000005</v>
      </c>
      <c r="J3" s="367">
        <f>'P&amp;L-month wise (One TMT)'!J9</f>
        <v>15.3</v>
      </c>
      <c r="K3" s="367">
        <f>'P&amp;L-month wise (One TMT)'!K9</f>
        <v>18.800000000000004</v>
      </c>
      <c r="L3" s="367">
        <f>'P&amp;L-month wise (One TMT)'!L9</f>
        <v>23.1</v>
      </c>
      <c r="M3" s="367">
        <f>'P&amp;L-month wise (One TMT)'!M9</f>
        <v>27.7</v>
      </c>
      <c r="N3" s="367">
        <f>'P&amp;L-month wise (One TMT)'!N9</f>
        <v>175.49999999999997</v>
      </c>
    </row>
    <row r="4" spans="1:14">
      <c r="A4" t="str">
        <f>'P&amp;L-month wise (One TMT)'!A10</f>
        <v>Projects-Distributor</v>
      </c>
      <c r="B4" s="367">
        <f>'P&amp;L-month wise (One TMT)'!B10</f>
        <v>3.6</v>
      </c>
      <c r="C4" s="367">
        <f>'P&amp;L-month wise (One TMT)'!C10</f>
        <v>4.25</v>
      </c>
      <c r="D4" s="367">
        <f>'P&amp;L-month wise (One TMT)'!D10</f>
        <v>4.7</v>
      </c>
      <c r="E4" s="367">
        <f>'P&amp;L-month wise (One TMT)'!E10</f>
        <v>4.95</v>
      </c>
      <c r="F4" s="367">
        <f>'P&amp;L-month wise (One TMT)'!F10</f>
        <v>5.7</v>
      </c>
      <c r="G4" s="367">
        <f>'P&amp;L-month wise (One TMT)'!G10</f>
        <v>6.9</v>
      </c>
      <c r="H4" s="367">
        <f>'P&amp;L-month wise (One TMT)'!H10</f>
        <v>7.7750000000000004</v>
      </c>
      <c r="I4" s="367">
        <f>'P&amp;L-month wise (One TMT)'!I10</f>
        <v>8.35</v>
      </c>
      <c r="J4" s="367">
        <f>'P&amp;L-month wise (One TMT)'!J10</f>
        <v>9</v>
      </c>
      <c r="K4" s="367">
        <f>'P&amp;L-month wise (One TMT)'!K10</f>
        <v>9.6</v>
      </c>
      <c r="L4" s="367">
        <f>'P&amp;L-month wise (One TMT)'!L10</f>
        <v>10.15</v>
      </c>
      <c r="M4" s="367">
        <f>'P&amp;L-month wise (One TMT)'!M10</f>
        <v>10.7</v>
      </c>
      <c r="N4" s="367">
        <f>'P&amp;L-month wise (One TMT)'!N10</f>
        <v>85.675000000000011</v>
      </c>
    </row>
    <row r="5" spans="1:14">
      <c r="A5" t="str">
        <f>'P&amp;L-month wise (One TMT)'!A11</f>
        <v>Total</v>
      </c>
      <c r="B5" s="367">
        <f>'P&amp;L-month wise (One TMT)'!B11</f>
        <v>34.459000000000003</v>
      </c>
      <c r="C5" s="367">
        <f>'P&amp;L-month wise (One TMT)'!C11</f>
        <v>43.506</v>
      </c>
      <c r="D5" s="367">
        <f>'P&amp;L-month wise (One TMT)'!D11</f>
        <v>40.097999999999999</v>
      </c>
      <c r="E5" s="367">
        <f>'P&amp;L-month wise (One TMT)'!E11</f>
        <v>33.948999999999998</v>
      </c>
      <c r="F5" s="367">
        <f>'P&amp;L-month wise (One TMT)'!F11</f>
        <v>30.292999999999996</v>
      </c>
      <c r="G5" s="367">
        <f>'P&amp;L-month wise (One TMT)'!G11</f>
        <v>32.407499999999999</v>
      </c>
      <c r="H5" s="367">
        <f>'P&amp;L-month wise (One TMT)'!H11</f>
        <v>37.999000000000002</v>
      </c>
      <c r="I5" s="367">
        <f>'P&amp;L-month wise (One TMT)'!I11</f>
        <v>42.956500000000005</v>
      </c>
      <c r="J5" s="367">
        <f>'P&amp;L-month wise (One TMT)'!J11</f>
        <v>45.5045</v>
      </c>
      <c r="K5" s="367">
        <f>'P&amp;L-month wise (One TMT)'!K11</f>
        <v>52.688000000000009</v>
      </c>
      <c r="L5" s="367">
        <f>'P&amp;L-month wise (One TMT)'!L11</f>
        <v>58.195500000000003</v>
      </c>
      <c r="M5" s="367">
        <f>'P&amp;L-month wise (One TMT)'!M11</f>
        <v>65.646000000000001</v>
      </c>
      <c r="N5" s="367">
        <f>'P&amp;L-month wise (One TMT)'!N11</f>
        <v>517.702</v>
      </c>
    </row>
    <row r="7" spans="1:14">
      <c r="A7" t="s">
        <v>154</v>
      </c>
      <c r="B7" s="479">
        <v>600</v>
      </c>
      <c r="C7" s="479">
        <v>600</v>
      </c>
      <c r="D7" s="479">
        <v>600</v>
      </c>
      <c r="E7" s="479">
        <v>600</v>
      </c>
      <c r="F7" s="479">
        <v>600</v>
      </c>
      <c r="G7" s="479">
        <v>600</v>
      </c>
      <c r="H7" s="479">
        <v>600</v>
      </c>
      <c r="I7" s="479">
        <v>600</v>
      </c>
      <c r="J7" s="479">
        <v>600</v>
      </c>
      <c r="K7" s="479">
        <v>600</v>
      </c>
      <c r="L7" s="479">
        <v>600</v>
      </c>
      <c r="M7" s="479">
        <v>600</v>
      </c>
      <c r="N7" s="479">
        <v>600</v>
      </c>
    </row>
    <row r="8" spans="1:14">
      <c r="A8" t="s">
        <v>72</v>
      </c>
      <c r="B8" s="468">
        <f>B2</f>
        <v>18.959000000000003</v>
      </c>
      <c r="C8" s="468">
        <f t="shared" ref="C8:N8" si="0">C2</f>
        <v>25.655999999999999</v>
      </c>
      <c r="D8" s="468">
        <f t="shared" si="0"/>
        <v>22.198</v>
      </c>
      <c r="E8" s="468">
        <f t="shared" si="0"/>
        <v>18.699000000000002</v>
      </c>
      <c r="F8" s="468">
        <f t="shared" si="0"/>
        <v>15.193</v>
      </c>
      <c r="G8" s="468">
        <f t="shared" si="0"/>
        <v>16.5075</v>
      </c>
      <c r="H8" s="468">
        <f t="shared" si="0"/>
        <v>19.524000000000001</v>
      </c>
      <c r="I8" s="468">
        <f t="shared" si="0"/>
        <v>22.1065</v>
      </c>
      <c r="J8" s="468">
        <f t="shared" si="0"/>
        <v>21.204499999999999</v>
      </c>
      <c r="K8" s="468">
        <f t="shared" si="0"/>
        <v>24.288</v>
      </c>
      <c r="L8" s="468">
        <f t="shared" si="0"/>
        <v>24.945499999999999</v>
      </c>
      <c r="M8" s="468">
        <f t="shared" si="0"/>
        <v>27.246000000000002</v>
      </c>
      <c r="N8" s="468">
        <f t="shared" si="0"/>
        <v>256.52700000000004</v>
      </c>
    </row>
    <row r="10" spans="1:14">
      <c r="A10" t="s">
        <v>155</v>
      </c>
      <c r="B10" s="367">
        <f>(B7*B8)/B5</f>
        <v>330.11404857947127</v>
      </c>
      <c r="C10" s="367">
        <f t="shared" ref="C10:N10" si="1">(C7*C8)/C5</f>
        <v>353.82705833678108</v>
      </c>
      <c r="D10" s="367">
        <f t="shared" si="1"/>
        <v>332.15621726769416</v>
      </c>
      <c r="E10" s="367">
        <f t="shared" si="1"/>
        <v>330.47807004624588</v>
      </c>
      <c r="F10" s="367">
        <f t="shared" si="1"/>
        <v>300.92100485260625</v>
      </c>
      <c r="G10" s="367">
        <f t="shared" si="1"/>
        <v>305.62369821800507</v>
      </c>
      <c r="H10" s="367">
        <f t="shared" si="1"/>
        <v>308.28179688939184</v>
      </c>
      <c r="I10" s="367">
        <f t="shared" si="1"/>
        <v>308.77515626273083</v>
      </c>
      <c r="J10" s="367">
        <f t="shared" si="1"/>
        <v>279.59212825105209</v>
      </c>
      <c r="K10" s="367">
        <f t="shared" si="1"/>
        <v>276.5866990586091</v>
      </c>
      <c r="L10" s="367">
        <f t="shared" si="1"/>
        <v>257.18998891666877</v>
      </c>
      <c r="M10" s="367">
        <f t="shared" si="1"/>
        <v>249.02659720318073</v>
      </c>
      <c r="N10" s="367">
        <f t="shared" si="1"/>
        <v>297.3065585993487</v>
      </c>
    </row>
    <row r="13" spans="1:14">
      <c r="A13" s="475" t="str">
        <f>'P&amp;L-month wise (One TMT)'!A15</f>
        <v>Less: Project Management Fees</v>
      </c>
      <c r="B13" s="192">
        <f>B1</f>
        <v>46113</v>
      </c>
      <c r="C13" s="192">
        <f t="shared" ref="C13:N13" si="2">C1</f>
        <v>46143</v>
      </c>
      <c r="D13" s="192">
        <f t="shared" si="2"/>
        <v>46174</v>
      </c>
      <c r="E13" s="192">
        <f t="shared" si="2"/>
        <v>46204</v>
      </c>
      <c r="F13" s="192">
        <f t="shared" si="2"/>
        <v>46235</v>
      </c>
      <c r="G13" s="192">
        <f t="shared" si="2"/>
        <v>46266</v>
      </c>
      <c r="H13" s="192">
        <f t="shared" si="2"/>
        <v>46296</v>
      </c>
      <c r="I13" s="192">
        <f t="shared" si="2"/>
        <v>46327</v>
      </c>
      <c r="J13" s="192">
        <f t="shared" si="2"/>
        <v>46357</v>
      </c>
      <c r="K13" s="192">
        <f t="shared" si="2"/>
        <v>46388</v>
      </c>
      <c r="L13" s="192">
        <f t="shared" si="2"/>
        <v>46419</v>
      </c>
      <c r="M13" s="192">
        <f t="shared" si="2"/>
        <v>46447</v>
      </c>
      <c r="N13" s="192" t="str">
        <f t="shared" si="2"/>
        <v>Total</v>
      </c>
    </row>
    <row r="14" spans="1:14">
      <c r="A14" t="s">
        <v>156</v>
      </c>
      <c r="B14">
        <v>500</v>
      </c>
      <c r="C14">
        <v>500</v>
      </c>
      <c r="D14">
        <v>500</v>
      </c>
      <c r="E14">
        <v>500</v>
      </c>
      <c r="F14">
        <v>500</v>
      </c>
      <c r="G14">
        <v>500</v>
      </c>
      <c r="H14">
        <v>500</v>
      </c>
      <c r="I14">
        <v>500</v>
      </c>
      <c r="J14">
        <v>500</v>
      </c>
      <c r="K14">
        <v>500</v>
      </c>
      <c r="L14">
        <v>500</v>
      </c>
      <c r="M14">
        <v>500</v>
      </c>
      <c r="N14">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6BAF-214C-4FFD-B85F-53F277C2087D}">
  <dimension ref="A1:N80"/>
  <sheetViews>
    <sheetView topLeftCell="A2" zoomScale="66" workbookViewId="0">
      <selection activeCell="N29" sqref="N29"/>
    </sheetView>
  </sheetViews>
  <sheetFormatPr defaultRowHeight="14.45"/>
  <cols>
    <col min="1" max="1" width="16.140625" customWidth="1"/>
    <col min="2" max="2" width="33.7109375" customWidth="1"/>
    <col min="3" max="3" width="18.5703125" bestFit="1" customWidth="1"/>
    <col min="4" max="4" width="22" bestFit="1" customWidth="1"/>
    <col min="5" max="5" width="28" bestFit="1" customWidth="1"/>
    <col min="6" max="7" width="20.85546875" bestFit="1" customWidth="1"/>
    <col min="8" max="8" width="16.42578125" bestFit="1" customWidth="1"/>
    <col min="9" max="9" width="24.28515625" bestFit="1" customWidth="1"/>
    <col min="10" max="10" width="23.140625" bestFit="1" customWidth="1"/>
    <col min="11" max="11" width="16.140625" bestFit="1" customWidth="1"/>
    <col min="12" max="12" width="23.5703125" bestFit="1" customWidth="1"/>
    <col min="13" max="13" width="20.140625" bestFit="1" customWidth="1"/>
    <col min="14" max="14" width="17.85546875" bestFit="1" customWidth="1"/>
  </cols>
  <sheetData>
    <row r="1" spans="1:5">
      <c r="A1" s="397" t="s">
        <v>109</v>
      </c>
      <c r="B1" s="398" t="s">
        <v>157</v>
      </c>
      <c r="C1" s="399" t="s">
        <v>158</v>
      </c>
      <c r="D1" s="399" t="s">
        <v>159</v>
      </c>
      <c r="E1" s="400" t="s">
        <v>160</v>
      </c>
    </row>
    <row r="2" spans="1:5">
      <c r="A2" s="401">
        <v>550</v>
      </c>
      <c r="B2" s="144" t="s">
        <v>161</v>
      </c>
      <c r="C2" s="303">
        <v>2700</v>
      </c>
      <c r="D2" s="303">
        <v>270</v>
      </c>
      <c r="E2" s="402">
        <f>SUM(C2:D2)</f>
        <v>2970</v>
      </c>
    </row>
    <row r="3" spans="1:5">
      <c r="A3" s="401">
        <v>550</v>
      </c>
      <c r="B3" s="144" t="s">
        <v>162</v>
      </c>
      <c r="C3" s="303">
        <v>400</v>
      </c>
      <c r="D3" s="303">
        <v>250</v>
      </c>
      <c r="E3" s="402">
        <f t="shared" ref="E3:E24" si="0">SUM(C3:D3)</f>
        <v>650</v>
      </c>
    </row>
    <row r="4" spans="1:5">
      <c r="A4" s="401">
        <v>550</v>
      </c>
      <c r="B4" s="144" t="s">
        <v>163</v>
      </c>
      <c r="C4" s="303">
        <v>1200</v>
      </c>
      <c r="D4" s="303">
        <v>200</v>
      </c>
      <c r="E4" s="402">
        <f t="shared" si="0"/>
        <v>1400</v>
      </c>
    </row>
    <row r="5" spans="1:5">
      <c r="A5" s="401">
        <v>550</v>
      </c>
      <c r="B5" s="144" t="s">
        <v>164</v>
      </c>
      <c r="C5" s="303">
        <v>1200</v>
      </c>
      <c r="D5" s="303">
        <v>200</v>
      </c>
      <c r="E5" s="402">
        <f t="shared" si="0"/>
        <v>1400</v>
      </c>
    </row>
    <row r="6" spans="1:5">
      <c r="A6" s="401">
        <v>550</v>
      </c>
      <c r="B6" s="150" t="s">
        <v>165</v>
      </c>
      <c r="C6" s="303">
        <v>2150</v>
      </c>
      <c r="D6" s="303">
        <v>265</v>
      </c>
      <c r="E6" s="402">
        <f t="shared" si="0"/>
        <v>2415</v>
      </c>
    </row>
    <row r="7" spans="1:5">
      <c r="A7" s="401">
        <v>550</v>
      </c>
      <c r="B7" s="150" t="s">
        <v>166</v>
      </c>
      <c r="C7" s="303">
        <v>0</v>
      </c>
      <c r="D7" s="303">
        <v>200</v>
      </c>
      <c r="E7" s="402">
        <f t="shared" si="0"/>
        <v>200</v>
      </c>
    </row>
    <row r="8" spans="1:5">
      <c r="A8" s="401">
        <v>550</v>
      </c>
      <c r="B8" s="150" t="s">
        <v>167</v>
      </c>
      <c r="C8" s="303">
        <v>1800</v>
      </c>
      <c r="D8" s="303">
        <v>275</v>
      </c>
      <c r="E8" s="402">
        <f t="shared" si="0"/>
        <v>2075</v>
      </c>
    </row>
    <row r="9" spans="1:5">
      <c r="A9" s="401">
        <v>550</v>
      </c>
      <c r="B9" s="150" t="s">
        <v>118</v>
      </c>
      <c r="C9" s="303">
        <v>0</v>
      </c>
      <c r="D9" s="303">
        <v>0</v>
      </c>
      <c r="E9" s="402">
        <f t="shared" si="0"/>
        <v>0</v>
      </c>
    </row>
    <row r="10" spans="1:5">
      <c r="A10" s="401">
        <v>550</v>
      </c>
      <c r="B10" s="150" t="s">
        <v>168</v>
      </c>
      <c r="C10" s="303">
        <f>C$6</f>
        <v>2150</v>
      </c>
      <c r="D10" s="303">
        <f t="shared" ref="D10:D12" si="1">D$6</f>
        <v>265</v>
      </c>
      <c r="E10" s="402">
        <f t="shared" si="0"/>
        <v>2415</v>
      </c>
    </row>
    <row r="11" spans="1:5">
      <c r="A11" s="401">
        <v>550</v>
      </c>
      <c r="B11" s="150" t="s">
        <v>169</v>
      </c>
      <c r="C11" s="303">
        <f t="shared" ref="C11:C12" si="2">C$6</f>
        <v>2150</v>
      </c>
      <c r="D11" s="303">
        <f t="shared" si="1"/>
        <v>265</v>
      </c>
      <c r="E11" s="402">
        <f t="shared" si="0"/>
        <v>2415</v>
      </c>
    </row>
    <row r="12" spans="1:5">
      <c r="A12" s="401">
        <v>550</v>
      </c>
      <c r="B12" s="150" t="s">
        <v>170</v>
      </c>
      <c r="C12" s="303">
        <f t="shared" si="2"/>
        <v>2150</v>
      </c>
      <c r="D12" s="303">
        <f t="shared" si="1"/>
        <v>265</v>
      </c>
      <c r="E12" s="402">
        <f t="shared" si="0"/>
        <v>2415</v>
      </c>
    </row>
    <row r="14" spans="1:5">
      <c r="A14" s="403" t="s">
        <v>74</v>
      </c>
      <c r="B14" s="144" t="str">
        <f>B2</f>
        <v>AIC IRON INDUSTRIES PRIVATE LIMITED</v>
      </c>
      <c r="C14" s="303">
        <v>3500</v>
      </c>
      <c r="D14" s="303">
        <v>270</v>
      </c>
      <c r="E14" s="402">
        <f t="shared" si="0"/>
        <v>3770</v>
      </c>
    </row>
    <row r="15" spans="1:5">
      <c r="A15" s="403" t="s">
        <v>74</v>
      </c>
      <c r="B15" s="144" t="str">
        <f t="shared" ref="B15:B24" si="3">B3</f>
        <v>Aditya Industries</v>
      </c>
      <c r="C15" s="303">
        <v>1200</v>
      </c>
      <c r="D15" s="303">
        <v>250</v>
      </c>
      <c r="E15" s="402">
        <f t="shared" si="0"/>
        <v>1450</v>
      </c>
    </row>
    <row r="16" spans="1:5">
      <c r="A16" s="403" t="s">
        <v>74</v>
      </c>
      <c r="B16" s="144" t="str">
        <f t="shared" si="3"/>
        <v>Ambashakti Industries Limited</v>
      </c>
      <c r="C16" s="303">
        <v>2200</v>
      </c>
      <c r="D16" s="303">
        <v>200</v>
      </c>
      <c r="E16" s="402">
        <f t="shared" si="0"/>
        <v>2400</v>
      </c>
    </row>
    <row r="17" spans="1:14">
      <c r="A17" s="403" t="s">
        <v>74</v>
      </c>
      <c r="B17" s="144" t="str">
        <f t="shared" si="3"/>
        <v>AMBASHAKTI UDYOG LIMITED- GWALIOR</v>
      </c>
      <c r="C17" s="303">
        <v>3200</v>
      </c>
      <c r="D17" s="303">
        <v>200</v>
      </c>
      <c r="E17" s="402">
        <f t="shared" si="0"/>
        <v>3400</v>
      </c>
    </row>
    <row r="18" spans="1:14">
      <c r="A18" s="403" t="s">
        <v>74</v>
      </c>
      <c r="B18" s="150" t="str">
        <f t="shared" si="3"/>
        <v>API Ispat And Powertech Private Limited</v>
      </c>
      <c r="C18" s="303">
        <v>3400</v>
      </c>
      <c r="D18" s="303">
        <v>265</v>
      </c>
      <c r="E18" s="402">
        <f t="shared" si="0"/>
        <v>3665</v>
      </c>
    </row>
    <row r="19" spans="1:14">
      <c r="A19" s="403" t="s">
        <v>74</v>
      </c>
      <c r="B19" s="150" t="str">
        <f t="shared" si="3"/>
        <v>GERMAN GREEN STEEL AND POWER LIMITED</v>
      </c>
      <c r="C19" s="303">
        <v>1000</v>
      </c>
      <c r="D19" s="303">
        <v>200</v>
      </c>
      <c r="E19" s="402">
        <f t="shared" si="0"/>
        <v>1200</v>
      </c>
    </row>
    <row r="20" spans="1:14">
      <c r="A20" s="403" t="s">
        <v>74</v>
      </c>
      <c r="B20" s="150" t="str">
        <f t="shared" si="3"/>
        <v>SKA Ispat Private Limited</v>
      </c>
      <c r="C20" s="303">
        <v>2800</v>
      </c>
      <c r="D20" s="303">
        <v>275</v>
      </c>
      <c r="E20" s="402">
        <f t="shared" si="0"/>
        <v>3075</v>
      </c>
    </row>
    <row r="21" spans="1:14">
      <c r="A21" s="403" t="s">
        <v>74</v>
      </c>
      <c r="B21" s="150" t="str">
        <f t="shared" si="3"/>
        <v>Real Ispat</v>
      </c>
      <c r="C21" s="303">
        <v>4500</v>
      </c>
      <c r="D21" s="303">
        <v>0</v>
      </c>
      <c r="E21" s="402">
        <f t="shared" si="0"/>
        <v>4500</v>
      </c>
    </row>
    <row r="22" spans="1:14">
      <c r="A22" s="403" t="s">
        <v>74</v>
      </c>
      <c r="B22" s="150" t="str">
        <f t="shared" si="3"/>
        <v>Rashmi Steel</v>
      </c>
      <c r="C22" s="303">
        <f>C$18</f>
        <v>3400</v>
      </c>
      <c r="D22" s="303">
        <f t="shared" ref="D22:D24" si="4">D$18</f>
        <v>265</v>
      </c>
      <c r="E22" s="402">
        <f t="shared" si="0"/>
        <v>3665</v>
      </c>
    </row>
    <row r="23" spans="1:14">
      <c r="A23" s="403" t="s">
        <v>74</v>
      </c>
      <c r="B23" s="150" t="str">
        <f t="shared" si="3"/>
        <v>Telangana - New Plant</v>
      </c>
      <c r="C23" s="303">
        <f t="shared" ref="C23:C24" si="5">C$18</f>
        <v>3400</v>
      </c>
      <c r="D23" s="303">
        <f t="shared" si="4"/>
        <v>265</v>
      </c>
      <c r="E23" s="402">
        <f t="shared" si="0"/>
        <v>3665</v>
      </c>
    </row>
    <row r="24" spans="1:14">
      <c r="A24" s="403" t="s">
        <v>74</v>
      </c>
      <c r="B24" s="150" t="str">
        <f t="shared" si="3"/>
        <v>Maharashtra - New Plant</v>
      </c>
      <c r="C24" s="303">
        <f t="shared" si="5"/>
        <v>3400</v>
      </c>
      <c r="D24" s="303">
        <f t="shared" si="4"/>
        <v>265</v>
      </c>
      <c r="E24" s="402">
        <f t="shared" si="0"/>
        <v>3665</v>
      </c>
    </row>
    <row r="27" spans="1:14">
      <c r="A27" t="s">
        <v>171</v>
      </c>
    </row>
    <row r="28" spans="1:14">
      <c r="A28" t="s">
        <v>172</v>
      </c>
    </row>
    <row r="29" spans="1:14">
      <c r="A29" s="385" t="s">
        <v>173</v>
      </c>
      <c r="B29" s="385" t="s">
        <v>174</v>
      </c>
      <c r="C29" s="386" t="s">
        <v>175</v>
      </c>
      <c r="D29" s="386" t="s">
        <v>176</v>
      </c>
      <c r="E29" s="386" t="s">
        <v>177</v>
      </c>
      <c r="F29" s="386" t="s">
        <v>178</v>
      </c>
      <c r="G29" s="386" t="s">
        <v>179</v>
      </c>
      <c r="H29" s="386" t="s">
        <v>180</v>
      </c>
      <c r="I29" s="386" t="s">
        <v>181</v>
      </c>
      <c r="J29" s="386" t="s">
        <v>182</v>
      </c>
      <c r="K29" s="386" t="s">
        <v>183</v>
      </c>
      <c r="L29" s="387" t="s">
        <v>184</v>
      </c>
      <c r="M29" s="305" t="s">
        <v>179</v>
      </c>
      <c r="N29" s="305" t="s">
        <v>175</v>
      </c>
    </row>
    <row r="30" spans="1:14" s="396" customFormat="1">
      <c r="A30" s="392">
        <v>44927</v>
      </c>
      <c r="B30" s="393">
        <v>55332</v>
      </c>
      <c r="C30" s="394">
        <v>57116</v>
      </c>
      <c r="D30" s="394">
        <v>55917</v>
      </c>
      <c r="E30" s="394">
        <v>54444</v>
      </c>
      <c r="F30" s="394">
        <v>51764</v>
      </c>
      <c r="G30" s="394">
        <v>53640</v>
      </c>
      <c r="H30" s="394">
        <v>55016</v>
      </c>
      <c r="I30" s="394">
        <v>53688</v>
      </c>
      <c r="J30" s="394">
        <v>51416</v>
      </c>
      <c r="K30" s="394">
        <v>52864</v>
      </c>
      <c r="L30" s="395">
        <v>51684</v>
      </c>
      <c r="M30" s="471">
        <v>53640</v>
      </c>
      <c r="N30" s="471">
        <v>57116</v>
      </c>
    </row>
    <row r="31" spans="1:14">
      <c r="A31" s="388">
        <v>44958</v>
      </c>
      <c r="B31" s="389">
        <v>53392</v>
      </c>
      <c r="C31" s="390">
        <v>56917</v>
      </c>
      <c r="D31" s="390">
        <v>54363</v>
      </c>
      <c r="E31" s="390">
        <v>53383</v>
      </c>
      <c r="F31" s="390">
        <v>50621</v>
      </c>
      <c r="G31" s="390">
        <v>53538</v>
      </c>
      <c r="H31" s="390">
        <v>53571</v>
      </c>
      <c r="I31" s="390">
        <v>51567</v>
      </c>
      <c r="J31" s="390">
        <v>50325</v>
      </c>
      <c r="K31" s="390">
        <v>51746</v>
      </c>
      <c r="L31" s="391">
        <v>50171</v>
      </c>
      <c r="M31" s="471">
        <v>45418</v>
      </c>
      <c r="N31" s="471">
        <v>48700</v>
      </c>
    </row>
    <row r="32" spans="1:14">
      <c r="A32" s="388">
        <v>44986</v>
      </c>
      <c r="B32" s="389">
        <v>52668</v>
      </c>
      <c r="C32" s="390">
        <v>55933</v>
      </c>
      <c r="D32" s="390">
        <v>53088</v>
      </c>
      <c r="E32" s="390">
        <v>53744</v>
      </c>
      <c r="F32" s="390">
        <v>50280</v>
      </c>
      <c r="G32" s="390">
        <v>53424</v>
      </c>
      <c r="H32" s="390">
        <v>52900</v>
      </c>
      <c r="I32" s="390">
        <v>51736</v>
      </c>
      <c r="J32" s="390">
        <v>50192</v>
      </c>
      <c r="K32" s="390">
        <v>52048</v>
      </c>
      <c r="L32" s="391">
        <v>50658</v>
      </c>
      <c r="M32" s="471">
        <v>44084.615384615383</v>
      </c>
      <c r="N32" s="471">
        <v>47074.074074074073</v>
      </c>
    </row>
    <row r="33" spans="1:14">
      <c r="A33" s="388">
        <v>45017</v>
      </c>
      <c r="B33" s="389">
        <v>52452</v>
      </c>
      <c r="C33" s="390">
        <v>54880</v>
      </c>
      <c r="D33" s="390">
        <v>53652</v>
      </c>
      <c r="E33" s="390">
        <v>53312</v>
      </c>
      <c r="F33" s="390">
        <v>50264</v>
      </c>
      <c r="G33" s="390">
        <v>53428</v>
      </c>
      <c r="H33" s="390">
        <v>52924</v>
      </c>
      <c r="I33" s="390">
        <v>51208</v>
      </c>
      <c r="J33" s="390">
        <v>50320</v>
      </c>
      <c r="K33" s="390">
        <v>52164</v>
      </c>
      <c r="L33" s="391">
        <v>50872</v>
      </c>
      <c r="M33" s="471">
        <v>45320</v>
      </c>
      <c r="N33" s="471">
        <v>49228.571428571428</v>
      </c>
    </row>
    <row r="34" spans="1:14">
      <c r="A34" s="388">
        <v>45047</v>
      </c>
      <c r="B34" s="389">
        <v>51519</v>
      </c>
      <c r="C34" s="390">
        <v>53326</v>
      </c>
      <c r="D34" s="390">
        <v>51763</v>
      </c>
      <c r="E34" s="390">
        <v>52215</v>
      </c>
      <c r="F34" s="390">
        <v>47793</v>
      </c>
      <c r="G34" s="390">
        <v>50870</v>
      </c>
      <c r="H34" s="390">
        <v>51352</v>
      </c>
      <c r="I34" s="390">
        <v>50411</v>
      </c>
      <c r="J34" s="390">
        <v>48181</v>
      </c>
      <c r="K34" s="390">
        <v>49926</v>
      </c>
      <c r="L34" s="391">
        <v>48033</v>
      </c>
      <c r="M34" s="471">
        <v>53537.5</v>
      </c>
      <c r="N34" s="471">
        <v>56916.666666666664</v>
      </c>
    </row>
    <row r="35" spans="1:14">
      <c r="A35" s="388">
        <v>45078</v>
      </c>
      <c r="B35" s="389">
        <v>51015</v>
      </c>
      <c r="C35" s="390">
        <v>50796</v>
      </c>
      <c r="D35" s="390">
        <v>50946</v>
      </c>
      <c r="E35" s="390">
        <v>52158</v>
      </c>
      <c r="F35" s="390">
        <v>47215</v>
      </c>
      <c r="G35" s="390">
        <v>48577</v>
      </c>
      <c r="H35" s="390">
        <v>50804</v>
      </c>
      <c r="I35" s="390">
        <v>50069</v>
      </c>
      <c r="J35" s="390">
        <v>47065</v>
      </c>
      <c r="K35" s="390">
        <v>48546</v>
      </c>
      <c r="L35" s="391">
        <v>46988</v>
      </c>
      <c r="M35" s="471">
        <v>44772</v>
      </c>
      <c r="N35" s="471">
        <v>48240</v>
      </c>
    </row>
    <row r="36" spans="1:14">
      <c r="A36" s="388">
        <v>45108</v>
      </c>
      <c r="B36" s="389">
        <v>48396</v>
      </c>
      <c r="C36" s="390">
        <v>46969</v>
      </c>
      <c r="D36" s="390">
        <v>47708</v>
      </c>
      <c r="E36" s="390">
        <v>49835</v>
      </c>
      <c r="F36" s="390">
        <v>43969</v>
      </c>
      <c r="G36" s="390">
        <v>46308</v>
      </c>
      <c r="H36" s="390">
        <v>47812</v>
      </c>
      <c r="I36" s="390">
        <v>47777</v>
      </c>
      <c r="J36" s="390">
        <v>44408</v>
      </c>
      <c r="K36" s="390">
        <v>45912</v>
      </c>
      <c r="L36" s="391">
        <v>44127</v>
      </c>
      <c r="M36" s="471">
        <v>44708.333333333336</v>
      </c>
      <c r="N36" s="471">
        <v>47945.833333333336</v>
      </c>
    </row>
    <row r="37" spans="1:14">
      <c r="A37" s="388">
        <v>45139</v>
      </c>
      <c r="B37" s="389">
        <v>48576</v>
      </c>
      <c r="C37" s="390">
        <v>48860</v>
      </c>
      <c r="D37" s="390">
        <v>49020</v>
      </c>
      <c r="E37" s="390">
        <v>50444</v>
      </c>
      <c r="F37" s="390">
        <v>45616</v>
      </c>
      <c r="G37" s="390">
        <v>47732</v>
      </c>
      <c r="H37" s="390">
        <v>48820</v>
      </c>
      <c r="I37" s="390">
        <v>47876</v>
      </c>
      <c r="J37" s="390">
        <v>45984</v>
      </c>
      <c r="K37" s="390">
        <v>46916</v>
      </c>
      <c r="L37" s="391">
        <v>45404</v>
      </c>
      <c r="M37" s="471">
        <v>53424</v>
      </c>
      <c r="N37" s="471">
        <v>55933.333333333336</v>
      </c>
    </row>
    <row r="38" spans="1:14">
      <c r="A38" s="388">
        <v>45170</v>
      </c>
      <c r="B38" s="389">
        <v>50477</v>
      </c>
      <c r="C38" s="390">
        <v>51988</v>
      </c>
      <c r="D38" s="390">
        <v>51312</v>
      </c>
      <c r="E38" s="390">
        <v>51558</v>
      </c>
      <c r="F38" s="390">
        <v>47365</v>
      </c>
      <c r="G38" s="390">
        <v>51260</v>
      </c>
      <c r="H38" s="390">
        <v>50204</v>
      </c>
      <c r="I38" s="390">
        <v>49788</v>
      </c>
      <c r="J38" s="390">
        <v>48050</v>
      </c>
      <c r="K38" s="390">
        <v>48596</v>
      </c>
      <c r="L38" s="391">
        <v>47250</v>
      </c>
      <c r="M38" s="471">
        <v>46089.583333333336</v>
      </c>
      <c r="N38" s="471">
        <v>49250</v>
      </c>
    </row>
    <row r="39" spans="1:14">
      <c r="A39" s="388">
        <v>45200</v>
      </c>
      <c r="B39" s="389">
        <v>48190</v>
      </c>
      <c r="C39" s="390">
        <v>50800</v>
      </c>
      <c r="D39" s="390">
        <v>49613</v>
      </c>
      <c r="E39" s="390">
        <v>49638</v>
      </c>
      <c r="F39" s="390">
        <v>45904</v>
      </c>
      <c r="G39" s="390">
        <v>49656</v>
      </c>
      <c r="H39" s="390">
        <v>47854</v>
      </c>
      <c r="I39" s="390">
        <v>47296</v>
      </c>
      <c r="J39" s="390">
        <v>45870</v>
      </c>
      <c r="K39" s="390">
        <v>46758</v>
      </c>
      <c r="L39" s="391">
        <v>45391</v>
      </c>
      <c r="M39" s="471">
        <v>46425</v>
      </c>
      <c r="N39" s="471">
        <v>49358.333333333336</v>
      </c>
    </row>
    <row r="40" spans="1:14">
      <c r="A40" s="388">
        <v>45231</v>
      </c>
      <c r="B40" s="389">
        <v>46992</v>
      </c>
      <c r="C40" s="390">
        <v>49044</v>
      </c>
      <c r="D40" s="390">
        <v>48239</v>
      </c>
      <c r="E40" s="390">
        <v>48340</v>
      </c>
      <c r="F40" s="390">
        <v>44276</v>
      </c>
      <c r="G40" s="390">
        <v>47500</v>
      </c>
      <c r="H40" s="390">
        <v>46700</v>
      </c>
      <c r="I40" s="390">
        <v>46060</v>
      </c>
      <c r="J40" s="390">
        <v>44248</v>
      </c>
      <c r="K40" s="390">
        <v>45757</v>
      </c>
      <c r="L40" s="391">
        <v>44036</v>
      </c>
      <c r="M40" s="471">
        <v>53428</v>
      </c>
      <c r="N40" s="471">
        <v>54880</v>
      </c>
    </row>
    <row r="41" spans="1:14">
      <c r="A41" s="388">
        <v>45261</v>
      </c>
      <c r="B41" s="389">
        <v>46604</v>
      </c>
      <c r="C41" s="390">
        <v>48748</v>
      </c>
      <c r="D41" s="390">
        <v>47900</v>
      </c>
      <c r="E41" s="390">
        <v>47860</v>
      </c>
      <c r="F41" s="390">
        <v>43520</v>
      </c>
      <c r="G41" s="390">
        <v>46740</v>
      </c>
      <c r="H41" s="390">
        <v>46080</v>
      </c>
      <c r="I41" s="390">
        <v>45844</v>
      </c>
      <c r="J41" s="390">
        <v>43548</v>
      </c>
      <c r="K41" s="390">
        <v>44800</v>
      </c>
      <c r="L41" s="391">
        <v>43388</v>
      </c>
      <c r="M41" s="471">
        <v>48511.538461538461</v>
      </c>
      <c r="N41" s="471">
        <v>50542.307692307695</v>
      </c>
    </row>
    <row r="42" spans="1:14">
      <c r="A42" s="388">
        <v>45292</v>
      </c>
      <c r="B42" s="389">
        <v>46881</v>
      </c>
      <c r="C42" s="390">
        <v>48700</v>
      </c>
      <c r="D42" s="390">
        <v>47862</v>
      </c>
      <c r="E42" s="390">
        <v>47500</v>
      </c>
      <c r="F42" s="390">
        <v>43162</v>
      </c>
      <c r="G42" s="390">
        <v>45418</v>
      </c>
      <c r="H42" s="390">
        <v>46023</v>
      </c>
      <c r="I42" s="390">
        <v>46365</v>
      </c>
      <c r="J42" s="390">
        <v>43236</v>
      </c>
      <c r="K42" s="390">
        <v>44394</v>
      </c>
      <c r="L42" s="391">
        <v>43246</v>
      </c>
      <c r="M42" s="471">
        <v>47080.769230769234</v>
      </c>
      <c r="N42" s="471">
        <v>49403.846153846156</v>
      </c>
    </row>
    <row r="43" spans="1:14">
      <c r="A43" s="388">
        <v>45323</v>
      </c>
      <c r="B43" s="389">
        <v>46275</v>
      </c>
      <c r="C43" s="390">
        <v>48240</v>
      </c>
      <c r="D43" s="390">
        <v>47664</v>
      </c>
      <c r="E43" s="390">
        <v>47056</v>
      </c>
      <c r="F43" s="390">
        <v>42700</v>
      </c>
      <c r="G43" s="390">
        <v>44772</v>
      </c>
      <c r="H43" s="390">
        <v>45356</v>
      </c>
      <c r="I43" s="390">
        <v>45216</v>
      </c>
      <c r="J43" s="390">
        <v>42760</v>
      </c>
      <c r="K43" s="390">
        <v>43772</v>
      </c>
      <c r="L43" s="391">
        <v>42760</v>
      </c>
      <c r="M43" s="471">
        <v>50870.370370370372</v>
      </c>
      <c r="N43" s="471">
        <v>53325.925925925927</v>
      </c>
    </row>
    <row r="44" spans="1:14">
      <c r="A44" s="388">
        <v>45352</v>
      </c>
      <c r="B44" s="389">
        <v>45942</v>
      </c>
      <c r="C44" s="390">
        <v>49250</v>
      </c>
      <c r="D44" s="390">
        <v>47825</v>
      </c>
      <c r="E44" s="390">
        <v>47258</v>
      </c>
      <c r="F44" s="390">
        <v>43346</v>
      </c>
      <c r="G44" s="390">
        <v>46090</v>
      </c>
      <c r="H44" s="390">
        <v>45429</v>
      </c>
      <c r="I44" s="390">
        <v>44721</v>
      </c>
      <c r="J44" s="390">
        <v>43121</v>
      </c>
      <c r="K44" s="390">
        <v>44146</v>
      </c>
      <c r="L44" s="391">
        <v>43225</v>
      </c>
      <c r="M44" s="471">
        <v>50009.259259259263</v>
      </c>
      <c r="N44" s="471">
        <v>52922.222222222219</v>
      </c>
    </row>
    <row r="45" spans="1:14">
      <c r="A45" s="388">
        <v>45383</v>
      </c>
      <c r="B45" s="389">
        <v>50065</v>
      </c>
      <c r="C45" s="390">
        <v>50542</v>
      </c>
      <c r="D45" s="390">
        <v>49042</v>
      </c>
      <c r="E45" s="390">
        <v>50769</v>
      </c>
      <c r="F45" s="390">
        <v>46315</v>
      </c>
      <c r="G45" s="390">
        <v>48512</v>
      </c>
      <c r="H45" s="390">
        <v>49227</v>
      </c>
      <c r="I45" s="390">
        <v>49135</v>
      </c>
      <c r="J45" s="390">
        <v>46642</v>
      </c>
      <c r="K45" s="390">
        <v>48804</v>
      </c>
      <c r="L45" s="391">
        <v>47023</v>
      </c>
      <c r="M45" s="471">
        <v>45388.888888888891</v>
      </c>
      <c r="N45" s="471">
        <v>47796.296296296299</v>
      </c>
    </row>
    <row r="46" spans="1:14">
      <c r="A46" s="388">
        <v>45413</v>
      </c>
      <c r="B46" s="389">
        <v>51085</v>
      </c>
      <c r="C46" s="390">
        <v>52922</v>
      </c>
      <c r="D46" s="390">
        <v>50856</v>
      </c>
      <c r="E46" s="390">
        <v>51848</v>
      </c>
      <c r="F46" s="390">
        <v>47726</v>
      </c>
      <c r="G46" s="390">
        <v>50009</v>
      </c>
      <c r="H46" s="390">
        <v>50504</v>
      </c>
      <c r="I46" s="390">
        <v>50167</v>
      </c>
      <c r="J46" s="390">
        <v>47763</v>
      </c>
      <c r="K46" s="390">
        <v>49557</v>
      </c>
      <c r="L46" s="391">
        <v>47726</v>
      </c>
      <c r="M46" s="471">
        <v>48576.923076923078</v>
      </c>
      <c r="N46" s="471">
        <v>50796.153846153844</v>
      </c>
    </row>
    <row r="47" spans="1:14">
      <c r="A47" s="388">
        <v>45444</v>
      </c>
      <c r="B47" s="389">
        <v>49652</v>
      </c>
      <c r="C47" s="390">
        <v>50512</v>
      </c>
      <c r="D47" s="390">
        <v>49800</v>
      </c>
      <c r="E47" s="390">
        <v>50475</v>
      </c>
      <c r="F47" s="390">
        <v>46328</v>
      </c>
      <c r="G47" s="390">
        <v>47512</v>
      </c>
      <c r="H47" s="390">
        <v>48512</v>
      </c>
      <c r="I47" s="390">
        <v>48680</v>
      </c>
      <c r="J47" s="390">
        <v>46000</v>
      </c>
      <c r="K47" s="390">
        <v>47516</v>
      </c>
      <c r="L47" s="391">
        <v>45460</v>
      </c>
      <c r="M47" s="471">
        <v>47512</v>
      </c>
      <c r="N47" s="471">
        <v>50512</v>
      </c>
    </row>
    <row r="48" spans="1:14">
      <c r="A48" s="388">
        <v>45474</v>
      </c>
      <c r="B48" s="389">
        <v>46863</v>
      </c>
      <c r="C48" s="390">
        <v>46715</v>
      </c>
      <c r="D48" s="390">
        <v>46863</v>
      </c>
      <c r="E48" s="390">
        <v>48207</v>
      </c>
      <c r="F48" s="390">
        <v>42385</v>
      </c>
      <c r="G48" s="390">
        <v>44393</v>
      </c>
      <c r="H48" s="390">
        <v>45526</v>
      </c>
      <c r="I48" s="390">
        <v>46132</v>
      </c>
      <c r="J48" s="390">
        <v>42241</v>
      </c>
      <c r="K48" s="390">
        <v>44126</v>
      </c>
      <c r="L48" s="391">
        <v>42100</v>
      </c>
      <c r="M48" s="471">
        <v>44304</v>
      </c>
      <c r="N48" s="471">
        <v>44776</v>
      </c>
    </row>
    <row r="49" spans="1:14">
      <c r="A49" s="388">
        <v>45505</v>
      </c>
      <c r="B49" s="389">
        <v>45752</v>
      </c>
      <c r="C49" s="390">
        <v>45268</v>
      </c>
      <c r="D49" s="390">
        <v>45404</v>
      </c>
      <c r="E49" s="390">
        <v>46760</v>
      </c>
      <c r="F49" s="390">
        <v>41492</v>
      </c>
      <c r="G49" s="390">
        <v>43456</v>
      </c>
      <c r="H49" s="390">
        <v>44336</v>
      </c>
      <c r="I49" s="390">
        <v>44645</v>
      </c>
      <c r="J49" s="390">
        <v>41394</v>
      </c>
      <c r="K49" s="390">
        <v>42788</v>
      </c>
      <c r="L49" s="391">
        <v>41148</v>
      </c>
      <c r="M49" s="471">
        <v>46307.692307692305</v>
      </c>
      <c r="N49" s="471">
        <v>46969.230769230766</v>
      </c>
    </row>
    <row r="50" spans="1:14">
      <c r="A50" s="388">
        <v>45536</v>
      </c>
      <c r="B50" s="389">
        <v>44928</v>
      </c>
      <c r="C50" s="390">
        <v>45736</v>
      </c>
      <c r="D50" s="390">
        <v>45080</v>
      </c>
      <c r="E50" s="390">
        <v>46448</v>
      </c>
      <c r="F50" s="390">
        <v>41944</v>
      </c>
      <c r="G50" s="390">
        <v>43660</v>
      </c>
      <c r="H50" s="390">
        <v>44092</v>
      </c>
      <c r="I50" s="390">
        <v>43788</v>
      </c>
      <c r="J50" s="390">
        <v>41454</v>
      </c>
      <c r="K50" s="390">
        <v>42840</v>
      </c>
      <c r="L50" s="391">
        <v>40924</v>
      </c>
      <c r="M50" s="471">
        <v>44392.592592592591</v>
      </c>
      <c r="N50" s="471">
        <v>46714.814814814818</v>
      </c>
    </row>
    <row r="51" spans="1:14">
      <c r="A51" s="388">
        <v>45566</v>
      </c>
      <c r="B51" s="389">
        <v>47904</v>
      </c>
      <c r="C51" s="390">
        <v>48254</v>
      </c>
      <c r="D51" s="390">
        <v>46958</v>
      </c>
      <c r="E51" s="390">
        <v>48321</v>
      </c>
      <c r="F51" s="390">
        <v>44304</v>
      </c>
      <c r="G51" s="390">
        <v>45921</v>
      </c>
      <c r="H51" s="390">
        <v>46233</v>
      </c>
      <c r="I51" s="390">
        <v>46796</v>
      </c>
      <c r="J51" s="390">
        <v>44146</v>
      </c>
      <c r="K51" s="390">
        <v>44358</v>
      </c>
      <c r="L51" s="391">
        <v>43764</v>
      </c>
      <c r="M51" s="471">
        <v>44407.407407407409</v>
      </c>
      <c r="N51" s="471">
        <v>43551.851851851854</v>
      </c>
    </row>
    <row r="52" spans="1:14">
      <c r="A52" s="388">
        <v>45597</v>
      </c>
      <c r="B52" s="389">
        <v>45836</v>
      </c>
      <c r="C52" s="390">
        <v>47479</v>
      </c>
      <c r="D52" s="390">
        <v>46013</v>
      </c>
      <c r="E52" s="390">
        <v>46758</v>
      </c>
      <c r="F52" s="390">
        <v>42600</v>
      </c>
      <c r="G52" s="390">
        <v>44646</v>
      </c>
      <c r="H52" s="390">
        <v>44633</v>
      </c>
      <c r="I52" s="390">
        <v>44512</v>
      </c>
      <c r="J52" s="390">
        <v>42020</v>
      </c>
      <c r="K52" s="390">
        <v>41661</v>
      </c>
      <c r="L52" s="391">
        <v>41679</v>
      </c>
      <c r="M52" s="471">
        <v>47732</v>
      </c>
      <c r="N52" s="471">
        <v>48860</v>
      </c>
    </row>
    <row r="53" spans="1:14">
      <c r="A53" s="388">
        <v>45627</v>
      </c>
      <c r="B53" s="389">
        <v>45432</v>
      </c>
      <c r="C53" s="390">
        <v>46896</v>
      </c>
      <c r="D53" s="390">
        <v>47068</v>
      </c>
      <c r="E53" s="390">
        <v>46708</v>
      </c>
      <c r="F53" s="390">
        <v>42020</v>
      </c>
      <c r="G53" s="390">
        <v>44204</v>
      </c>
      <c r="H53" s="390">
        <v>44564</v>
      </c>
      <c r="I53" s="390">
        <v>44276</v>
      </c>
      <c r="J53" s="390">
        <v>41780</v>
      </c>
      <c r="K53" s="390">
        <v>41530</v>
      </c>
      <c r="L53" s="391">
        <v>41460</v>
      </c>
      <c r="M53" s="471">
        <v>43456</v>
      </c>
      <c r="N53" s="471">
        <v>45268</v>
      </c>
    </row>
    <row r="54" spans="1:14">
      <c r="A54" s="388">
        <v>45658</v>
      </c>
      <c r="B54" s="389">
        <v>45200</v>
      </c>
      <c r="C54" s="390">
        <v>47074</v>
      </c>
      <c r="D54" s="390">
        <v>47592</v>
      </c>
      <c r="E54" s="390">
        <v>46841</v>
      </c>
      <c r="F54" s="390">
        <v>41756</v>
      </c>
      <c r="G54" s="390">
        <v>44085</v>
      </c>
      <c r="H54" s="390">
        <v>44900</v>
      </c>
      <c r="I54" s="390">
        <v>44841</v>
      </c>
      <c r="J54" s="390">
        <v>41867</v>
      </c>
      <c r="K54" s="390">
        <v>42937</v>
      </c>
      <c r="L54" s="391">
        <v>41989</v>
      </c>
      <c r="M54" s="471">
        <v>42739.130434782608</v>
      </c>
      <c r="N54" s="471">
        <v>45418.181818181816</v>
      </c>
    </row>
    <row r="55" spans="1:14">
      <c r="A55" s="388">
        <v>45689</v>
      </c>
      <c r="B55" s="389">
        <v>46221</v>
      </c>
      <c r="C55" s="390">
        <v>47946</v>
      </c>
      <c r="D55" s="390">
        <v>47013</v>
      </c>
      <c r="E55" s="390">
        <v>46988</v>
      </c>
      <c r="F55" s="390">
        <v>42588</v>
      </c>
      <c r="G55" s="390">
        <v>44708</v>
      </c>
      <c r="H55" s="390">
        <v>44992</v>
      </c>
      <c r="I55" s="390">
        <v>45354</v>
      </c>
      <c r="J55" s="390">
        <v>42683</v>
      </c>
      <c r="K55" s="390">
        <v>43625</v>
      </c>
      <c r="L55" s="391">
        <v>43021</v>
      </c>
      <c r="M55" s="471">
        <v>51259.615384615383</v>
      </c>
      <c r="N55" s="471">
        <v>51988.461538461539</v>
      </c>
    </row>
    <row r="56" spans="1:14">
      <c r="A56" s="388">
        <v>45717</v>
      </c>
      <c r="B56" s="389">
        <v>47750</v>
      </c>
      <c r="C56" s="390">
        <v>49358</v>
      </c>
      <c r="D56" s="390">
        <v>47792</v>
      </c>
      <c r="E56" s="390">
        <v>47521</v>
      </c>
      <c r="F56" s="390">
        <v>44304</v>
      </c>
      <c r="G56" s="390">
        <v>46425</v>
      </c>
      <c r="H56" s="390">
        <v>46100</v>
      </c>
      <c r="I56" s="390">
        <v>46371</v>
      </c>
      <c r="J56" s="390">
        <v>44504</v>
      </c>
      <c r="K56" s="390">
        <v>45100</v>
      </c>
      <c r="L56" s="391">
        <v>44325</v>
      </c>
      <c r="M56" s="471">
        <v>43660</v>
      </c>
      <c r="N56" s="471">
        <v>45736</v>
      </c>
    </row>
    <row r="57" spans="1:14">
      <c r="A57" s="388">
        <v>45748</v>
      </c>
      <c r="B57" s="389">
        <v>48804</v>
      </c>
      <c r="C57" s="390">
        <v>49404</v>
      </c>
      <c r="D57" s="390">
        <v>48273</v>
      </c>
      <c r="E57" s="390">
        <v>48692</v>
      </c>
      <c r="F57" s="390">
        <v>45496</v>
      </c>
      <c r="G57" s="390">
        <v>47081</v>
      </c>
      <c r="H57" s="390">
        <v>47342</v>
      </c>
      <c r="I57" s="390">
        <v>47704</v>
      </c>
      <c r="J57" s="390">
        <v>45869</v>
      </c>
      <c r="K57" s="390">
        <v>47146</v>
      </c>
      <c r="L57" s="391">
        <v>45638</v>
      </c>
      <c r="M57" s="471">
        <v>41461.538461538461</v>
      </c>
      <c r="N57" s="471">
        <v>44138.461538461539</v>
      </c>
    </row>
    <row r="58" spans="1:14">
      <c r="A58" s="388">
        <v>45778</v>
      </c>
      <c r="B58" s="389">
        <v>46789</v>
      </c>
      <c r="C58" s="390">
        <v>47796</v>
      </c>
      <c r="D58" s="390">
        <v>47122</v>
      </c>
      <c r="E58" s="390">
        <v>47541</v>
      </c>
      <c r="F58" s="390">
        <v>43585</v>
      </c>
      <c r="G58" s="390">
        <v>45389</v>
      </c>
      <c r="H58" s="390">
        <v>45733</v>
      </c>
      <c r="I58" s="390">
        <v>45822</v>
      </c>
      <c r="J58" s="390">
        <v>43737</v>
      </c>
      <c r="K58" s="390">
        <v>44507</v>
      </c>
      <c r="L58" s="391">
        <v>42741</v>
      </c>
      <c r="M58" s="471">
        <v>49656.25</v>
      </c>
      <c r="N58" s="471">
        <v>50800</v>
      </c>
    </row>
    <row r="59" spans="1:14">
      <c r="A59" s="388">
        <v>45809</v>
      </c>
      <c r="B59" s="389">
        <v>45244</v>
      </c>
      <c r="C59" s="390">
        <v>44776</v>
      </c>
      <c r="D59" s="390">
        <v>44816</v>
      </c>
      <c r="E59" s="390">
        <v>46504</v>
      </c>
      <c r="F59" s="390">
        <v>41184</v>
      </c>
      <c r="G59" s="390">
        <v>44304</v>
      </c>
      <c r="H59" s="390">
        <v>44184</v>
      </c>
      <c r="I59" s="390">
        <v>44116</v>
      </c>
      <c r="J59" s="390">
        <v>41496</v>
      </c>
      <c r="K59" s="390">
        <v>39828</v>
      </c>
      <c r="L59" s="391">
        <v>40728</v>
      </c>
      <c r="M59" s="471">
        <v>45920.833333333336</v>
      </c>
      <c r="N59" s="471">
        <v>48254.166666666664</v>
      </c>
    </row>
    <row r="60" spans="1:14">
      <c r="A60" s="388">
        <v>45839</v>
      </c>
      <c r="B60" s="389">
        <v>44233</v>
      </c>
      <c r="C60" s="390">
        <v>43552</v>
      </c>
      <c r="D60" s="390">
        <v>43330</v>
      </c>
      <c r="E60" s="390">
        <v>45352</v>
      </c>
      <c r="F60" s="390">
        <v>39663</v>
      </c>
      <c r="G60" s="390">
        <v>44407</v>
      </c>
      <c r="H60" s="390">
        <v>43035</v>
      </c>
      <c r="I60" s="390">
        <v>43290</v>
      </c>
      <c r="J60" s="390">
        <v>40637</v>
      </c>
      <c r="K60" s="390">
        <v>40926</v>
      </c>
      <c r="L60" s="391">
        <v>40241</v>
      </c>
      <c r="M60" s="471">
        <v>39734.782608695656</v>
      </c>
      <c r="N60" s="471">
        <v>42234.782608695656</v>
      </c>
    </row>
    <row r="61" spans="1:14">
      <c r="A61" s="388">
        <v>45870</v>
      </c>
      <c r="B61" s="389">
        <v>43591</v>
      </c>
      <c r="C61" s="390">
        <v>45418</v>
      </c>
      <c r="D61" s="390">
        <v>44348</v>
      </c>
      <c r="E61" s="390">
        <v>45283</v>
      </c>
      <c r="F61" s="390">
        <v>39822</v>
      </c>
      <c r="G61" s="390">
        <v>42739</v>
      </c>
      <c r="H61" s="390">
        <v>42867</v>
      </c>
      <c r="I61" s="390">
        <v>42435</v>
      </c>
      <c r="J61" s="390">
        <v>40422</v>
      </c>
      <c r="K61" s="390">
        <v>41961</v>
      </c>
      <c r="L61" s="391">
        <v>39791</v>
      </c>
      <c r="M61" s="471">
        <v>47500</v>
      </c>
      <c r="N61" s="471">
        <v>49044</v>
      </c>
    </row>
    <row r="62" spans="1:14">
      <c r="A62" s="388">
        <v>45901</v>
      </c>
      <c r="B62" s="389">
        <v>42381</v>
      </c>
      <c r="C62" s="390">
        <v>44138</v>
      </c>
      <c r="D62" s="390">
        <v>43454</v>
      </c>
      <c r="E62" s="390">
        <v>44073</v>
      </c>
      <c r="F62" s="390">
        <v>39648</v>
      </c>
      <c r="G62" s="390">
        <v>41462</v>
      </c>
      <c r="H62" s="390">
        <v>42052</v>
      </c>
      <c r="I62" s="390">
        <v>41423</v>
      </c>
      <c r="J62" s="390">
        <v>39648</v>
      </c>
      <c r="K62" s="390">
        <v>43300</v>
      </c>
      <c r="L62" s="391">
        <v>38996</v>
      </c>
      <c r="M62" s="471">
        <v>44645.833333333336</v>
      </c>
      <c r="N62" s="471">
        <v>47479.166666666664</v>
      </c>
    </row>
    <row r="63" spans="1:14">
      <c r="A63" s="388">
        <v>45931</v>
      </c>
      <c r="B63" s="389">
        <v>41165</v>
      </c>
      <c r="C63" s="390">
        <v>42235</v>
      </c>
      <c r="D63" s="390">
        <v>42273</v>
      </c>
      <c r="E63" s="390">
        <v>43330</v>
      </c>
      <c r="F63" s="390">
        <v>38100</v>
      </c>
      <c r="G63" s="390">
        <v>39735</v>
      </c>
      <c r="H63" s="390">
        <v>40761</v>
      </c>
      <c r="I63" s="390">
        <v>40143</v>
      </c>
      <c r="J63" s="390">
        <v>38274</v>
      </c>
      <c r="K63" s="390">
        <v>42974</v>
      </c>
      <c r="L63" s="391">
        <v>37982</v>
      </c>
      <c r="M63" s="471">
        <v>40316</v>
      </c>
      <c r="N63" s="471">
        <v>42708</v>
      </c>
    </row>
    <row r="64" spans="1:14">
      <c r="A64" s="388">
        <v>45962</v>
      </c>
      <c r="B64" s="389">
        <v>41794</v>
      </c>
      <c r="C64" s="390">
        <v>42708</v>
      </c>
      <c r="D64" s="390">
        <v>42496</v>
      </c>
      <c r="E64" s="390">
        <v>43880</v>
      </c>
      <c r="F64" s="390">
        <v>38248</v>
      </c>
      <c r="G64" s="390">
        <v>40316</v>
      </c>
      <c r="H64" s="390">
        <v>41226</v>
      </c>
      <c r="I64" s="390">
        <v>41164</v>
      </c>
      <c r="J64" s="390">
        <v>38436</v>
      </c>
      <c r="K64" s="390">
        <v>42976</v>
      </c>
      <c r="L64" s="391">
        <v>38388</v>
      </c>
      <c r="M64" s="471">
        <v>46740</v>
      </c>
      <c r="N64" s="471">
        <v>48748</v>
      </c>
    </row>
    <row r="65" spans="1:14">
      <c r="A65" s="388">
        <v>45992</v>
      </c>
      <c r="B65" s="389">
        <v>43254</v>
      </c>
      <c r="C65" s="390">
        <v>44965</v>
      </c>
      <c r="D65" s="390">
        <v>45277</v>
      </c>
      <c r="E65" s="390">
        <v>45142</v>
      </c>
      <c r="F65" s="390">
        <v>40015</v>
      </c>
      <c r="G65" s="390">
        <v>41862</v>
      </c>
      <c r="H65" s="390">
        <v>42946</v>
      </c>
      <c r="I65" s="390">
        <v>42596</v>
      </c>
      <c r="J65" s="390">
        <v>39838</v>
      </c>
      <c r="K65" s="390">
        <v>43469</v>
      </c>
      <c r="L65" s="391">
        <v>39656</v>
      </c>
      <c r="M65" s="471">
        <v>44204</v>
      </c>
      <c r="N65" s="471">
        <v>46896</v>
      </c>
    </row>
    <row r="66" spans="1:14">
      <c r="A66" s="388">
        <v>46023</v>
      </c>
      <c r="B66" s="389">
        <v>47364</v>
      </c>
      <c r="C66" s="390">
        <v>49229</v>
      </c>
      <c r="D66" s="390">
        <v>49471</v>
      </c>
      <c r="E66" s="390">
        <v>48045</v>
      </c>
      <c r="F66" s="390">
        <v>43773</v>
      </c>
      <c r="G66" s="390">
        <v>45320</v>
      </c>
      <c r="H66" s="390">
        <v>46086</v>
      </c>
      <c r="I66" s="390">
        <v>46600</v>
      </c>
      <c r="J66" s="390">
        <v>43350</v>
      </c>
      <c r="K66" s="390">
        <v>47068</v>
      </c>
      <c r="L66" s="391">
        <v>42839</v>
      </c>
      <c r="M66" s="471">
        <v>41861.538461538461</v>
      </c>
      <c r="N66" s="471">
        <v>44965.384615384617</v>
      </c>
    </row>
    <row r="67" spans="1:14">
      <c r="A67" s="388">
        <v>46054</v>
      </c>
      <c r="B67" s="367">
        <f t="shared" ref="B67:I68" si="6">AVERAGE(B31,B43,B55)</f>
        <v>48629.333333333336</v>
      </c>
      <c r="C67" s="367">
        <f t="shared" si="6"/>
        <v>51034.333333333336</v>
      </c>
      <c r="D67" s="367">
        <f t="shared" si="6"/>
        <v>49680</v>
      </c>
      <c r="E67" s="367">
        <f t="shared" si="6"/>
        <v>49142.333333333336</v>
      </c>
      <c r="F67" s="367">
        <f t="shared" si="6"/>
        <v>45303</v>
      </c>
      <c r="G67" s="367">
        <f t="shared" si="6"/>
        <v>47672.666666666664</v>
      </c>
      <c r="H67" s="367">
        <f t="shared" si="6"/>
        <v>47973</v>
      </c>
      <c r="I67" s="367">
        <f t="shared" si="6"/>
        <v>47379</v>
      </c>
      <c r="J67" s="367">
        <f t="shared" ref="J67:L67" si="7">AVERAGE(J31,J43,J55)</f>
        <v>45256</v>
      </c>
      <c r="K67" s="367">
        <f t="shared" si="7"/>
        <v>46381</v>
      </c>
      <c r="L67" s="367">
        <f t="shared" si="7"/>
        <v>45317.333333333336</v>
      </c>
    </row>
    <row r="68" spans="1:14">
      <c r="A68" s="388">
        <v>46082</v>
      </c>
      <c r="B68" s="367">
        <f t="shared" si="6"/>
        <v>48786.666666666664</v>
      </c>
      <c r="C68" s="367">
        <f t="shared" si="6"/>
        <v>51513.666666666664</v>
      </c>
      <c r="D68" s="367">
        <f t="shared" si="6"/>
        <v>49568.333333333336</v>
      </c>
      <c r="E68" s="367">
        <f t="shared" si="6"/>
        <v>49507.666666666664</v>
      </c>
      <c r="F68" s="367">
        <f t="shared" si="6"/>
        <v>45976.666666666664</v>
      </c>
      <c r="G68" s="367">
        <f t="shared" si="6"/>
        <v>48646.333333333336</v>
      </c>
      <c r="H68" s="367">
        <f t="shared" si="6"/>
        <v>48143</v>
      </c>
      <c r="I68" s="367">
        <f t="shared" si="6"/>
        <v>47609.333333333336</v>
      </c>
      <c r="J68" s="367">
        <f t="shared" ref="J68:L68" si="8">AVERAGE(J32,J44,J56)</f>
        <v>45939</v>
      </c>
      <c r="K68" s="367">
        <f t="shared" si="8"/>
        <v>47098</v>
      </c>
      <c r="L68" s="367">
        <f t="shared" si="8"/>
        <v>46069.333333333336</v>
      </c>
    </row>
    <row r="69" spans="1:14">
      <c r="A69" s="388">
        <v>46113</v>
      </c>
      <c r="B69" s="367">
        <f>AVERAGE(B33,B45,B57)</f>
        <v>50440.333333333336</v>
      </c>
      <c r="C69" s="367">
        <f t="shared" ref="C69:L69" si="9">AVERAGE(C33,C45,C57)</f>
        <v>51608.666666666664</v>
      </c>
      <c r="D69" s="367">
        <f t="shared" si="9"/>
        <v>50322.333333333336</v>
      </c>
      <c r="E69" s="367">
        <f t="shared" si="9"/>
        <v>50924.333333333336</v>
      </c>
      <c r="F69" s="367">
        <f t="shared" si="9"/>
        <v>47358.333333333336</v>
      </c>
      <c r="G69" s="367">
        <f t="shared" si="9"/>
        <v>49673.666666666664</v>
      </c>
      <c r="H69" s="367">
        <f t="shared" si="9"/>
        <v>49831</v>
      </c>
      <c r="I69" s="367">
        <f t="shared" si="9"/>
        <v>49349</v>
      </c>
      <c r="J69" s="367">
        <f t="shared" si="9"/>
        <v>47610.333333333336</v>
      </c>
      <c r="K69" s="367">
        <f t="shared" si="9"/>
        <v>49371.333333333336</v>
      </c>
      <c r="L69" s="367">
        <f t="shared" si="9"/>
        <v>47844.333333333336</v>
      </c>
    </row>
    <row r="70" spans="1:14">
      <c r="A70" s="388">
        <v>46143</v>
      </c>
      <c r="B70" s="367">
        <f t="shared" ref="B70:L80" si="10">AVERAGE(B34,B46,B58)</f>
        <v>49797.666666666664</v>
      </c>
      <c r="C70" s="367">
        <f t="shared" si="10"/>
        <v>51348</v>
      </c>
      <c r="D70" s="367">
        <f t="shared" si="10"/>
        <v>49913.666666666664</v>
      </c>
      <c r="E70" s="367">
        <f t="shared" si="10"/>
        <v>50534.666666666664</v>
      </c>
      <c r="F70" s="367">
        <f t="shared" si="10"/>
        <v>46368</v>
      </c>
      <c r="G70" s="367">
        <f t="shared" si="10"/>
        <v>48756</v>
      </c>
      <c r="H70" s="367">
        <f t="shared" si="10"/>
        <v>49196.333333333336</v>
      </c>
      <c r="I70" s="367">
        <f t="shared" si="10"/>
        <v>48800</v>
      </c>
      <c r="J70" s="367">
        <f t="shared" si="10"/>
        <v>46560.333333333336</v>
      </c>
      <c r="K70" s="367">
        <f t="shared" si="10"/>
        <v>47996.666666666664</v>
      </c>
      <c r="L70" s="367">
        <f t="shared" si="10"/>
        <v>46166.666666666664</v>
      </c>
    </row>
    <row r="71" spans="1:14">
      <c r="A71" s="388">
        <v>46174</v>
      </c>
      <c r="B71" s="367">
        <f t="shared" si="10"/>
        <v>48637</v>
      </c>
      <c r="C71" s="367">
        <f t="shared" si="10"/>
        <v>48694.666666666664</v>
      </c>
      <c r="D71" s="367">
        <f t="shared" si="10"/>
        <v>48520.666666666664</v>
      </c>
      <c r="E71" s="367">
        <f t="shared" si="10"/>
        <v>49712.333333333336</v>
      </c>
      <c r="F71" s="367">
        <f t="shared" si="10"/>
        <v>44909</v>
      </c>
      <c r="G71" s="367">
        <f t="shared" si="10"/>
        <v>46797.666666666664</v>
      </c>
      <c r="H71" s="367">
        <f t="shared" si="10"/>
        <v>47833.333333333336</v>
      </c>
      <c r="I71" s="367">
        <f t="shared" si="10"/>
        <v>47621.666666666664</v>
      </c>
      <c r="J71" s="367">
        <f t="shared" si="10"/>
        <v>44853.666666666664</v>
      </c>
      <c r="K71" s="367">
        <f t="shared" si="10"/>
        <v>45296.666666666664</v>
      </c>
      <c r="L71" s="367">
        <f t="shared" si="10"/>
        <v>44392</v>
      </c>
    </row>
    <row r="72" spans="1:14">
      <c r="A72" s="388">
        <v>46204</v>
      </c>
      <c r="B72" s="367">
        <f t="shared" si="10"/>
        <v>46497.333333333336</v>
      </c>
      <c r="C72" s="367">
        <f t="shared" si="10"/>
        <v>45745.333333333336</v>
      </c>
      <c r="D72" s="367">
        <f t="shared" si="10"/>
        <v>45967</v>
      </c>
      <c r="E72" s="367">
        <f t="shared" si="10"/>
        <v>47798</v>
      </c>
      <c r="F72" s="367">
        <f t="shared" si="10"/>
        <v>42005.666666666664</v>
      </c>
      <c r="G72" s="367">
        <f t="shared" si="10"/>
        <v>45036</v>
      </c>
      <c r="H72" s="367">
        <f t="shared" si="10"/>
        <v>45457.666666666664</v>
      </c>
      <c r="I72" s="367">
        <f t="shared" si="10"/>
        <v>45733</v>
      </c>
      <c r="J72" s="367">
        <f t="shared" si="10"/>
        <v>42428.666666666664</v>
      </c>
      <c r="K72" s="367">
        <f t="shared" si="10"/>
        <v>43654.666666666664</v>
      </c>
      <c r="L72" s="367">
        <f t="shared" si="10"/>
        <v>42156</v>
      </c>
    </row>
    <row r="73" spans="1:14">
      <c r="A73" s="388">
        <v>46235</v>
      </c>
      <c r="B73" s="367">
        <f t="shared" si="10"/>
        <v>45973</v>
      </c>
      <c r="C73" s="367">
        <f t="shared" si="10"/>
        <v>46515.333333333336</v>
      </c>
      <c r="D73" s="367">
        <f t="shared" si="10"/>
        <v>46257.333333333336</v>
      </c>
      <c r="E73" s="367">
        <f t="shared" si="10"/>
        <v>47495.666666666664</v>
      </c>
      <c r="F73" s="367">
        <f t="shared" si="10"/>
        <v>42310</v>
      </c>
      <c r="G73" s="367">
        <f t="shared" si="10"/>
        <v>44642.333333333336</v>
      </c>
      <c r="H73" s="367">
        <f t="shared" si="10"/>
        <v>45341</v>
      </c>
      <c r="I73" s="367">
        <f t="shared" si="10"/>
        <v>44985.333333333336</v>
      </c>
      <c r="J73" s="367">
        <f t="shared" si="10"/>
        <v>42600</v>
      </c>
      <c r="K73" s="367">
        <f t="shared" si="10"/>
        <v>43888.333333333336</v>
      </c>
      <c r="L73" s="367">
        <f t="shared" si="10"/>
        <v>42114.333333333336</v>
      </c>
    </row>
    <row r="74" spans="1:14">
      <c r="A74" s="388">
        <v>46266</v>
      </c>
      <c r="B74" s="367">
        <f t="shared" si="10"/>
        <v>45928.666666666664</v>
      </c>
      <c r="C74" s="367">
        <f t="shared" si="10"/>
        <v>47287.333333333336</v>
      </c>
      <c r="D74" s="367">
        <f t="shared" si="10"/>
        <v>46615.333333333336</v>
      </c>
      <c r="E74" s="367">
        <f t="shared" si="10"/>
        <v>47359.666666666664</v>
      </c>
      <c r="F74" s="367">
        <f t="shared" si="10"/>
        <v>42985.666666666664</v>
      </c>
      <c r="G74" s="367">
        <f t="shared" si="10"/>
        <v>45460.666666666664</v>
      </c>
      <c r="H74" s="367">
        <f t="shared" si="10"/>
        <v>45449.333333333336</v>
      </c>
      <c r="I74" s="367">
        <f t="shared" si="10"/>
        <v>44999.666666666664</v>
      </c>
      <c r="J74" s="367">
        <f t="shared" si="10"/>
        <v>43050.666666666664</v>
      </c>
      <c r="K74" s="367">
        <f t="shared" si="10"/>
        <v>44912</v>
      </c>
      <c r="L74" s="367">
        <f t="shared" si="10"/>
        <v>42390</v>
      </c>
    </row>
    <row r="75" spans="1:14">
      <c r="A75" s="388">
        <v>46296</v>
      </c>
      <c r="B75" s="367">
        <f t="shared" si="10"/>
        <v>45753</v>
      </c>
      <c r="C75" s="367">
        <f t="shared" si="10"/>
        <v>47096.333333333336</v>
      </c>
      <c r="D75" s="367">
        <f t="shared" si="10"/>
        <v>46281.333333333336</v>
      </c>
      <c r="E75" s="367">
        <f t="shared" si="10"/>
        <v>47096.333333333336</v>
      </c>
      <c r="F75" s="367">
        <f t="shared" si="10"/>
        <v>42769.333333333336</v>
      </c>
      <c r="G75" s="367">
        <f t="shared" si="10"/>
        <v>45104</v>
      </c>
      <c r="H75" s="367">
        <f t="shared" si="10"/>
        <v>44949.333333333336</v>
      </c>
      <c r="I75" s="367">
        <f t="shared" si="10"/>
        <v>44745</v>
      </c>
      <c r="J75" s="367">
        <f t="shared" si="10"/>
        <v>42763.333333333336</v>
      </c>
      <c r="K75" s="367">
        <f t="shared" si="10"/>
        <v>44696.666666666664</v>
      </c>
      <c r="L75" s="367">
        <f t="shared" si="10"/>
        <v>42379</v>
      </c>
    </row>
    <row r="76" spans="1:14">
      <c r="A76" s="388">
        <v>46327</v>
      </c>
      <c r="B76" s="367">
        <f t="shared" si="10"/>
        <v>44874</v>
      </c>
      <c r="C76" s="367">
        <f t="shared" si="10"/>
        <v>46410.333333333336</v>
      </c>
      <c r="D76" s="367">
        <f t="shared" si="10"/>
        <v>45582.666666666664</v>
      </c>
      <c r="E76" s="367">
        <f t="shared" si="10"/>
        <v>46326</v>
      </c>
      <c r="F76" s="367">
        <f t="shared" si="10"/>
        <v>41708</v>
      </c>
      <c r="G76" s="367">
        <f t="shared" si="10"/>
        <v>44154</v>
      </c>
      <c r="H76" s="367">
        <f t="shared" si="10"/>
        <v>44186.333333333336</v>
      </c>
      <c r="I76" s="367">
        <f t="shared" si="10"/>
        <v>43912</v>
      </c>
      <c r="J76" s="367">
        <f t="shared" si="10"/>
        <v>41568</v>
      </c>
      <c r="K76" s="367">
        <f t="shared" si="10"/>
        <v>43464.666666666664</v>
      </c>
      <c r="L76" s="367">
        <f t="shared" si="10"/>
        <v>41367.666666666664</v>
      </c>
    </row>
    <row r="77" spans="1:14">
      <c r="A77" s="388">
        <v>46357</v>
      </c>
      <c r="B77" s="367">
        <f t="shared" si="10"/>
        <v>45096.666666666664</v>
      </c>
      <c r="C77" s="367">
        <f t="shared" si="10"/>
        <v>46869.666666666664</v>
      </c>
      <c r="D77" s="367">
        <f t="shared" si="10"/>
        <v>46748.333333333336</v>
      </c>
      <c r="E77" s="367">
        <f t="shared" si="10"/>
        <v>46570</v>
      </c>
      <c r="F77" s="367">
        <f t="shared" si="10"/>
        <v>41851.666666666664</v>
      </c>
      <c r="G77" s="367">
        <f t="shared" si="10"/>
        <v>44268.666666666664</v>
      </c>
      <c r="H77" s="367">
        <f t="shared" si="10"/>
        <v>44530</v>
      </c>
      <c r="I77" s="367">
        <f t="shared" si="10"/>
        <v>44238.666666666664</v>
      </c>
      <c r="J77" s="367">
        <f t="shared" si="10"/>
        <v>41722</v>
      </c>
      <c r="K77" s="367">
        <f t="shared" si="10"/>
        <v>43266.333333333336</v>
      </c>
      <c r="L77" s="367">
        <f t="shared" si="10"/>
        <v>41501.333333333336</v>
      </c>
    </row>
    <row r="78" spans="1:14">
      <c r="A78" s="388">
        <v>46388</v>
      </c>
      <c r="B78" s="367">
        <f t="shared" si="10"/>
        <v>46481.666666666664</v>
      </c>
      <c r="C78" s="367">
        <f t="shared" si="10"/>
        <v>48334.333333333336</v>
      </c>
      <c r="D78" s="367">
        <f t="shared" si="10"/>
        <v>48308.333333333336</v>
      </c>
      <c r="E78" s="367">
        <f t="shared" si="10"/>
        <v>47462</v>
      </c>
      <c r="F78" s="367">
        <f t="shared" si="10"/>
        <v>42897</v>
      </c>
      <c r="G78" s="367">
        <f t="shared" si="10"/>
        <v>44941</v>
      </c>
      <c r="H78" s="367">
        <f t="shared" si="10"/>
        <v>45669.666666666664</v>
      </c>
      <c r="I78" s="367">
        <f t="shared" si="10"/>
        <v>45935.333333333336</v>
      </c>
      <c r="J78" s="367">
        <f t="shared" si="10"/>
        <v>42817.666666666664</v>
      </c>
      <c r="K78" s="367">
        <f t="shared" si="10"/>
        <v>44799.666666666664</v>
      </c>
      <c r="L78" s="367">
        <f t="shared" si="10"/>
        <v>42691.333333333336</v>
      </c>
    </row>
    <row r="79" spans="1:14">
      <c r="A79" s="388">
        <v>46419</v>
      </c>
      <c r="B79" s="367">
        <f t="shared" si="10"/>
        <v>47041.777777777781</v>
      </c>
      <c r="C79" s="367">
        <f t="shared" si="10"/>
        <v>49073.444444444445</v>
      </c>
      <c r="D79" s="367">
        <f t="shared" si="10"/>
        <v>48119</v>
      </c>
      <c r="E79" s="367">
        <f t="shared" si="10"/>
        <v>47728.777777777781</v>
      </c>
      <c r="F79" s="367">
        <f t="shared" si="10"/>
        <v>43530.333333333336</v>
      </c>
      <c r="G79" s="367">
        <f t="shared" si="10"/>
        <v>45717.555555555555</v>
      </c>
      <c r="H79" s="367">
        <f t="shared" si="10"/>
        <v>46107</v>
      </c>
      <c r="I79" s="367">
        <f t="shared" si="10"/>
        <v>45983</v>
      </c>
      <c r="J79" s="367">
        <f t="shared" si="10"/>
        <v>43566.333333333336</v>
      </c>
      <c r="K79" s="367">
        <f t="shared" si="10"/>
        <v>44592.666666666664</v>
      </c>
      <c r="L79" s="367">
        <f t="shared" si="10"/>
        <v>43699.444444444445</v>
      </c>
    </row>
    <row r="80" spans="1:14">
      <c r="A80" s="388">
        <v>46447</v>
      </c>
      <c r="B80" s="367">
        <f t="shared" si="10"/>
        <v>47492.888888888883</v>
      </c>
      <c r="C80" s="367">
        <f t="shared" si="10"/>
        <v>50040.555555555555</v>
      </c>
      <c r="D80" s="367">
        <f t="shared" si="10"/>
        <v>48395.111111111117</v>
      </c>
      <c r="E80" s="367">
        <f t="shared" si="10"/>
        <v>48095.555555555555</v>
      </c>
      <c r="F80" s="367">
        <f t="shared" si="10"/>
        <v>44542.222222222219</v>
      </c>
      <c r="G80" s="367">
        <f t="shared" si="10"/>
        <v>47053.777777777781</v>
      </c>
      <c r="H80" s="367">
        <f t="shared" si="10"/>
        <v>46557.333333333336</v>
      </c>
      <c r="I80" s="367">
        <f t="shared" si="10"/>
        <v>46233.777777777781</v>
      </c>
      <c r="J80" s="367">
        <f t="shared" si="10"/>
        <v>44521.333333333336</v>
      </c>
      <c r="K80" s="367">
        <f t="shared" si="10"/>
        <v>45448</v>
      </c>
      <c r="L80" s="367">
        <f t="shared" si="10"/>
        <v>44539.777777777781</v>
      </c>
    </row>
  </sheetData>
  <autoFilter ref="A29:L29" xr:uid="{3CC96BAF-214C-4FFD-B85F-53F277C2087D}">
    <sortState xmlns:xlrd2="http://schemas.microsoft.com/office/spreadsheetml/2017/richdata2" ref="A30:L66">
      <sortCondition ref="A29"/>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B0D2-9430-4B65-8F7C-AC2310AFC8E9}">
  <dimension ref="A1:AK200"/>
  <sheetViews>
    <sheetView topLeftCell="Q73" workbookViewId="0">
      <selection activeCell="Q73" sqref="Q73"/>
    </sheetView>
  </sheetViews>
  <sheetFormatPr defaultColWidth="8.7109375" defaultRowHeight="12"/>
  <cols>
    <col min="1" max="1" width="5.85546875" style="405" bestFit="1" customWidth="1"/>
    <col min="2" max="2" width="32" style="405" bestFit="1" customWidth="1"/>
    <col min="3" max="3" width="29.5703125" style="405" bestFit="1" customWidth="1"/>
    <col min="4" max="4" width="5.7109375" style="405" bestFit="1" customWidth="1"/>
    <col min="5" max="5" width="8.5703125" style="405" customWidth="1"/>
    <col min="6" max="6" width="8.140625" style="405" customWidth="1"/>
    <col min="7" max="7" width="8.85546875" style="405" customWidth="1"/>
    <col min="8" max="8" width="6.42578125" style="405" bestFit="1" customWidth="1"/>
    <col min="9" max="9" width="6.140625" style="405" bestFit="1" customWidth="1"/>
    <col min="10" max="10" width="6" style="405" bestFit="1" customWidth="1"/>
    <col min="11" max="11" width="6.140625" style="405" bestFit="1" customWidth="1"/>
    <col min="12" max="13" width="6.85546875" style="405" customWidth="1"/>
    <col min="14" max="14" width="6.140625" style="405" bestFit="1" customWidth="1"/>
    <col min="15" max="15" width="6" style="405" bestFit="1" customWidth="1"/>
    <col min="16" max="16" width="6.28515625" style="405" bestFit="1" customWidth="1"/>
    <col min="17" max="17" width="8.140625" style="405" bestFit="1" customWidth="1"/>
    <col min="18" max="18" width="6.28515625" style="405" bestFit="1" customWidth="1"/>
    <col min="19" max="19" width="4.85546875" style="405" bestFit="1" customWidth="1"/>
    <col min="20" max="21" width="8.7109375" style="405"/>
    <col min="22" max="22" width="32" style="405" bestFit="1" customWidth="1"/>
    <col min="23" max="23" width="29.5703125" style="405" bestFit="1" customWidth="1"/>
    <col min="24" max="24" width="5.7109375" style="405" bestFit="1" customWidth="1"/>
    <col min="25" max="25" width="6.85546875" style="405" bestFit="1" customWidth="1"/>
    <col min="26" max="26" width="4.85546875" style="405" bestFit="1" customWidth="1"/>
    <col min="27" max="27" width="5.85546875" style="405" bestFit="1" customWidth="1"/>
    <col min="28" max="28" width="6.42578125" style="405" bestFit="1" customWidth="1"/>
    <col min="29" max="29" width="5.85546875" style="405" bestFit="1" customWidth="1"/>
    <col min="30" max="30" width="5.28515625" style="405" bestFit="1" customWidth="1"/>
    <col min="31" max="31" width="6.140625" style="405" bestFit="1" customWidth="1"/>
    <col min="32" max="33" width="5.85546875" style="405" bestFit="1" customWidth="1"/>
    <col min="34" max="34" width="6.140625" style="405" bestFit="1" customWidth="1"/>
    <col min="35" max="35" width="6" style="405" bestFit="1" customWidth="1"/>
    <col min="36" max="36" width="5.7109375" style="405" bestFit="1" customWidth="1"/>
    <col min="37" max="37" width="5.85546875" style="405" bestFit="1" customWidth="1"/>
    <col min="38" max="38" width="6.28515625" style="405" bestFit="1" customWidth="1"/>
    <col min="39" max="39" width="4.85546875" style="405" bestFit="1" customWidth="1"/>
    <col min="40" max="16384" width="8.7109375" style="405"/>
  </cols>
  <sheetData>
    <row r="1" spans="1:16">
      <c r="A1" s="415" t="s">
        <v>185</v>
      </c>
    </row>
    <row r="2" spans="1:16">
      <c r="A2" s="404" t="s">
        <v>109</v>
      </c>
      <c r="B2" s="398" t="s">
        <v>157</v>
      </c>
      <c r="C2" s="410" t="s">
        <v>186</v>
      </c>
      <c r="D2" s="410" t="s">
        <v>187</v>
      </c>
      <c r="E2" s="412">
        <v>46113</v>
      </c>
      <c r="F2" s="412">
        <v>46143</v>
      </c>
      <c r="G2" s="412">
        <v>46174</v>
      </c>
      <c r="H2" s="412">
        <v>46204</v>
      </c>
      <c r="I2" s="412">
        <v>46235</v>
      </c>
      <c r="J2" s="412">
        <v>46266</v>
      </c>
      <c r="K2" s="412">
        <v>46296</v>
      </c>
      <c r="L2" s="412">
        <v>46327</v>
      </c>
      <c r="M2" s="412">
        <v>46357</v>
      </c>
      <c r="N2" s="412">
        <v>46388</v>
      </c>
      <c r="O2" s="412">
        <v>46419</v>
      </c>
      <c r="P2" s="412">
        <v>46447</v>
      </c>
    </row>
    <row r="3" spans="1:16">
      <c r="A3" s="406">
        <v>550</v>
      </c>
      <c r="B3" s="408" t="s">
        <v>161</v>
      </c>
      <c r="C3" s="413">
        <v>2970</v>
      </c>
      <c r="D3" s="414" t="str">
        <f>'Steelmint prices for last 36m'!L29</f>
        <v>Durgapur</v>
      </c>
      <c r="E3" s="411">
        <f>INDEX('Steelmint prices for last 36m'!$A$29:$N$80,MATCH('Plant wise prices'!E$2,'Steelmint prices for last 36m'!$A$29:$A$80,0),MATCH('Plant wise prices'!$D3,'Steelmint prices for last 36m'!$A$29:$N$29,0))</f>
        <v>47844.333333333336</v>
      </c>
      <c r="F3" s="411">
        <f>INDEX('Steelmint prices for last 36m'!$A$29:$N$80,MATCH('Plant wise prices'!F$2,'Steelmint prices for last 36m'!$A$29:$A$80,0),MATCH('Plant wise prices'!$D3,'Steelmint prices for last 36m'!$A$29:$N$29,0))</f>
        <v>46166.666666666664</v>
      </c>
      <c r="G3" s="411">
        <f>INDEX('Steelmint prices for last 36m'!$A$29:$N$80,MATCH('Plant wise prices'!G$2,'Steelmint prices for last 36m'!$A$29:$A$80,0),MATCH('Plant wise prices'!$D3,'Steelmint prices for last 36m'!$A$29:$N$29,0))</f>
        <v>44392</v>
      </c>
      <c r="H3" s="411">
        <f>INDEX('Steelmint prices for last 36m'!$A$29:$N$80,MATCH('Plant wise prices'!H$2,'Steelmint prices for last 36m'!$A$29:$A$80,0),MATCH('Plant wise prices'!$D3,'Steelmint prices for last 36m'!$A$29:$N$29,0))</f>
        <v>42156</v>
      </c>
      <c r="I3" s="411">
        <f>INDEX('Steelmint prices for last 36m'!$A$29:$N$80,MATCH('Plant wise prices'!I$2,'Steelmint prices for last 36m'!$A$29:$A$80,0),MATCH('Plant wise prices'!$D3,'Steelmint prices for last 36m'!$A$29:$N$29,0))</f>
        <v>42114.333333333336</v>
      </c>
      <c r="J3" s="411">
        <f>INDEX('Steelmint prices for last 36m'!$A$29:$N$80,MATCH('Plant wise prices'!J$2,'Steelmint prices for last 36m'!$A$29:$A$80,0),MATCH('Plant wise prices'!$D3,'Steelmint prices for last 36m'!$A$29:$N$29,0))</f>
        <v>42390</v>
      </c>
      <c r="K3" s="411">
        <f>INDEX('Steelmint prices for last 36m'!$A$29:$N$80,MATCH('Plant wise prices'!K$2,'Steelmint prices for last 36m'!$A$29:$A$80,0),MATCH('Plant wise prices'!$D3,'Steelmint prices for last 36m'!$A$29:$N$29,0))</f>
        <v>42379</v>
      </c>
      <c r="L3" s="411">
        <f>INDEX('Steelmint prices for last 36m'!$A$29:$N$80,MATCH('Plant wise prices'!L$2,'Steelmint prices for last 36m'!$A$29:$A$80,0),MATCH('Plant wise prices'!$D3,'Steelmint prices for last 36m'!$A$29:$N$29,0))</f>
        <v>41367.666666666664</v>
      </c>
      <c r="M3" s="411">
        <f>INDEX('Steelmint prices for last 36m'!$A$29:$N$80,MATCH('Plant wise prices'!M$2,'Steelmint prices for last 36m'!$A$29:$A$80,0),MATCH('Plant wise prices'!$D3,'Steelmint prices for last 36m'!$A$29:$N$29,0))</f>
        <v>41501.333333333336</v>
      </c>
      <c r="N3" s="411">
        <f>INDEX('Steelmint prices for last 36m'!$A$29:$N$80,MATCH('Plant wise prices'!N$2,'Steelmint prices for last 36m'!$A$29:$A$80,0),MATCH('Plant wise prices'!$D3,'Steelmint prices for last 36m'!$A$29:$N$29,0))</f>
        <v>42691.333333333336</v>
      </c>
      <c r="O3" s="411">
        <f>INDEX('Steelmint prices for last 36m'!$A$29:$N$80,MATCH('Plant wise prices'!O$2,'Steelmint prices for last 36m'!$A$29:$A$80,0),MATCH('Plant wise prices'!$D3,'Steelmint prices for last 36m'!$A$29:$N$29,0))</f>
        <v>43699.444444444445</v>
      </c>
      <c r="P3" s="411">
        <f>INDEX('Steelmint prices for last 36m'!$A$29:$N$80,MATCH('Plant wise prices'!P$2,'Steelmint prices for last 36m'!$A$29:$A$80,0),MATCH('Plant wise prices'!$D3,'Steelmint prices for last 36m'!$A$29:$N$29,0))</f>
        <v>44539.777777777781</v>
      </c>
    </row>
    <row r="4" spans="1:16">
      <c r="A4" s="406">
        <v>550</v>
      </c>
      <c r="B4" s="408" t="s">
        <v>162</v>
      </c>
      <c r="C4" s="413">
        <v>650</v>
      </c>
      <c r="D4" s="414" t="str">
        <f>'Steelmint prices for last 36m'!E29</f>
        <v>Mandi Gobindgarh</v>
      </c>
      <c r="E4" s="411">
        <f>INDEX('Steelmint prices for last 36m'!$A$29:$N$80,MATCH('Plant wise prices'!E$2,'Steelmint prices for last 36m'!$A$29:$A$80,0),MATCH('Plant wise prices'!$D4,'Steelmint prices for last 36m'!$A$29:$N$29,0))</f>
        <v>50924.333333333336</v>
      </c>
      <c r="F4" s="411">
        <f>INDEX('Steelmint prices for last 36m'!$A$29:$N$80,MATCH('Plant wise prices'!F$2,'Steelmint prices for last 36m'!$A$29:$A$80,0),MATCH('Plant wise prices'!$D4,'Steelmint prices for last 36m'!$A$29:$N$29,0))</f>
        <v>50534.666666666664</v>
      </c>
      <c r="G4" s="411">
        <f>INDEX('Steelmint prices for last 36m'!$A$29:$N$80,MATCH('Plant wise prices'!G$2,'Steelmint prices for last 36m'!$A$29:$A$80,0),MATCH('Plant wise prices'!$D4,'Steelmint prices for last 36m'!$A$29:$N$29,0))</f>
        <v>49712.333333333336</v>
      </c>
      <c r="H4" s="411">
        <f>INDEX('Steelmint prices for last 36m'!$A$29:$N$80,MATCH('Plant wise prices'!H$2,'Steelmint prices for last 36m'!$A$29:$A$80,0),MATCH('Plant wise prices'!$D4,'Steelmint prices for last 36m'!$A$29:$N$29,0))</f>
        <v>47798</v>
      </c>
      <c r="I4" s="411">
        <f>INDEX('Steelmint prices for last 36m'!$A$29:$N$80,MATCH('Plant wise prices'!I$2,'Steelmint prices for last 36m'!$A$29:$A$80,0),MATCH('Plant wise prices'!$D4,'Steelmint prices for last 36m'!$A$29:$N$29,0))</f>
        <v>47495.666666666664</v>
      </c>
      <c r="J4" s="411">
        <f>INDEX('Steelmint prices for last 36m'!$A$29:$N$80,MATCH('Plant wise prices'!J$2,'Steelmint prices for last 36m'!$A$29:$A$80,0),MATCH('Plant wise prices'!$D4,'Steelmint prices for last 36m'!$A$29:$N$29,0))</f>
        <v>47359.666666666664</v>
      </c>
      <c r="K4" s="411">
        <f>INDEX('Steelmint prices for last 36m'!$A$29:$N$80,MATCH('Plant wise prices'!K$2,'Steelmint prices for last 36m'!$A$29:$A$80,0),MATCH('Plant wise prices'!$D4,'Steelmint prices for last 36m'!$A$29:$N$29,0))</f>
        <v>47096.333333333336</v>
      </c>
      <c r="L4" s="411">
        <f>INDEX('Steelmint prices for last 36m'!$A$29:$N$80,MATCH('Plant wise prices'!L$2,'Steelmint prices for last 36m'!$A$29:$A$80,0),MATCH('Plant wise prices'!$D4,'Steelmint prices for last 36m'!$A$29:$N$29,0))</f>
        <v>46326</v>
      </c>
      <c r="M4" s="411">
        <f>INDEX('Steelmint prices for last 36m'!$A$29:$N$80,MATCH('Plant wise prices'!M$2,'Steelmint prices for last 36m'!$A$29:$A$80,0),MATCH('Plant wise prices'!$D4,'Steelmint prices for last 36m'!$A$29:$N$29,0))</f>
        <v>46570</v>
      </c>
      <c r="N4" s="411">
        <f>INDEX('Steelmint prices for last 36m'!$A$29:$N$80,MATCH('Plant wise prices'!N$2,'Steelmint prices for last 36m'!$A$29:$A$80,0),MATCH('Plant wise prices'!$D4,'Steelmint prices for last 36m'!$A$29:$N$29,0))</f>
        <v>47462</v>
      </c>
      <c r="O4" s="411">
        <f>INDEX('Steelmint prices for last 36m'!$A$29:$N$80,MATCH('Plant wise prices'!O$2,'Steelmint prices for last 36m'!$A$29:$A$80,0),MATCH('Plant wise prices'!$D4,'Steelmint prices for last 36m'!$A$29:$N$29,0))</f>
        <v>47728.777777777781</v>
      </c>
      <c r="P4" s="411">
        <f>INDEX('Steelmint prices for last 36m'!$A$29:$N$80,MATCH('Plant wise prices'!P$2,'Steelmint prices for last 36m'!$A$29:$A$80,0),MATCH('Plant wise prices'!$D4,'Steelmint prices for last 36m'!$A$29:$N$29,0))</f>
        <v>48095.555555555555</v>
      </c>
    </row>
    <row r="5" spans="1:16">
      <c r="A5" s="406">
        <v>550</v>
      </c>
      <c r="B5" s="408" t="s">
        <v>163</v>
      </c>
      <c r="C5" s="413">
        <v>1400</v>
      </c>
      <c r="D5" s="414" t="str">
        <f>'Steelmint prices for last 36m'!B29</f>
        <v>Delhi/NCR</v>
      </c>
      <c r="E5" s="411">
        <f>INDEX('Steelmint prices for last 36m'!$A$29:$N$80,MATCH('Plant wise prices'!E$2,'Steelmint prices for last 36m'!$A$29:$A$80,0),MATCH('Plant wise prices'!$D5,'Steelmint prices for last 36m'!$A$29:$N$29,0))</f>
        <v>50440.333333333336</v>
      </c>
      <c r="F5" s="411">
        <f>INDEX('Steelmint prices for last 36m'!$A$29:$N$80,MATCH('Plant wise prices'!F$2,'Steelmint prices for last 36m'!$A$29:$A$80,0),MATCH('Plant wise prices'!$D5,'Steelmint prices for last 36m'!$A$29:$N$29,0))</f>
        <v>49797.666666666664</v>
      </c>
      <c r="G5" s="411">
        <f>INDEX('Steelmint prices for last 36m'!$A$29:$N$80,MATCH('Plant wise prices'!G$2,'Steelmint prices for last 36m'!$A$29:$A$80,0),MATCH('Plant wise prices'!$D5,'Steelmint prices for last 36m'!$A$29:$N$29,0))</f>
        <v>48637</v>
      </c>
      <c r="H5" s="411">
        <f>INDEX('Steelmint prices for last 36m'!$A$29:$N$80,MATCH('Plant wise prices'!H$2,'Steelmint prices for last 36m'!$A$29:$A$80,0),MATCH('Plant wise prices'!$D5,'Steelmint prices for last 36m'!$A$29:$N$29,0))</f>
        <v>46497.333333333336</v>
      </c>
      <c r="I5" s="411">
        <f>INDEX('Steelmint prices for last 36m'!$A$29:$N$80,MATCH('Plant wise prices'!I$2,'Steelmint prices for last 36m'!$A$29:$A$80,0),MATCH('Plant wise prices'!$D5,'Steelmint prices for last 36m'!$A$29:$N$29,0))</f>
        <v>45973</v>
      </c>
      <c r="J5" s="411">
        <f>INDEX('Steelmint prices for last 36m'!$A$29:$N$80,MATCH('Plant wise prices'!J$2,'Steelmint prices for last 36m'!$A$29:$A$80,0),MATCH('Plant wise prices'!$D5,'Steelmint prices for last 36m'!$A$29:$N$29,0))</f>
        <v>45928.666666666664</v>
      </c>
      <c r="K5" s="411">
        <f>INDEX('Steelmint prices for last 36m'!$A$29:$N$80,MATCH('Plant wise prices'!K$2,'Steelmint prices for last 36m'!$A$29:$A$80,0),MATCH('Plant wise prices'!$D5,'Steelmint prices for last 36m'!$A$29:$N$29,0))</f>
        <v>45753</v>
      </c>
      <c r="L5" s="411">
        <f>INDEX('Steelmint prices for last 36m'!$A$29:$N$80,MATCH('Plant wise prices'!L$2,'Steelmint prices for last 36m'!$A$29:$A$80,0),MATCH('Plant wise prices'!$D5,'Steelmint prices for last 36m'!$A$29:$N$29,0))</f>
        <v>44874</v>
      </c>
      <c r="M5" s="411">
        <f>INDEX('Steelmint prices for last 36m'!$A$29:$N$80,MATCH('Plant wise prices'!M$2,'Steelmint prices for last 36m'!$A$29:$A$80,0),MATCH('Plant wise prices'!$D5,'Steelmint prices for last 36m'!$A$29:$N$29,0))</f>
        <v>45096.666666666664</v>
      </c>
      <c r="N5" s="411">
        <f>INDEX('Steelmint prices for last 36m'!$A$29:$N$80,MATCH('Plant wise prices'!N$2,'Steelmint prices for last 36m'!$A$29:$A$80,0),MATCH('Plant wise prices'!$D5,'Steelmint prices for last 36m'!$A$29:$N$29,0))</f>
        <v>46481.666666666664</v>
      </c>
      <c r="O5" s="411">
        <f>INDEX('Steelmint prices for last 36m'!$A$29:$N$80,MATCH('Plant wise prices'!O$2,'Steelmint prices for last 36m'!$A$29:$A$80,0),MATCH('Plant wise prices'!$D5,'Steelmint prices for last 36m'!$A$29:$N$29,0))</f>
        <v>47041.777777777781</v>
      </c>
      <c r="P5" s="411">
        <f>INDEX('Steelmint prices for last 36m'!$A$29:$N$80,MATCH('Plant wise prices'!P$2,'Steelmint prices for last 36m'!$A$29:$A$80,0),MATCH('Plant wise prices'!$D5,'Steelmint prices for last 36m'!$A$29:$N$29,0))</f>
        <v>47492.888888888883</v>
      </c>
    </row>
    <row r="6" spans="1:16">
      <c r="A6" s="406">
        <v>550</v>
      </c>
      <c r="B6" s="408" t="s">
        <v>164</v>
      </c>
      <c r="C6" s="413">
        <v>1400</v>
      </c>
      <c r="D6" s="414"/>
      <c r="E6" s="411">
        <f>E5-800</f>
        <v>49640.333333333336</v>
      </c>
      <c r="F6" s="411">
        <f t="shared" ref="F6:P6" si="0">F5-800</f>
        <v>48997.666666666664</v>
      </c>
      <c r="G6" s="411">
        <f t="shared" si="0"/>
        <v>47837</v>
      </c>
      <c r="H6" s="411">
        <f t="shared" si="0"/>
        <v>45697.333333333336</v>
      </c>
      <c r="I6" s="411">
        <f t="shared" si="0"/>
        <v>45173</v>
      </c>
      <c r="J6" s="411">
        <f t="shared" si="0"/>
        <v>45128.666666666664</v>
      </c>
      <c r="K6" s="411">
        <f t="shared" si="0"/>
        <v>44953</v>
      </c>
      <c r="L6" s="411">
        <f t="shared" si="0"/>
        <v>44074</v>
      </c>
      <c r="M6" s="411">
        <f t="shared" si="0"/>
        <v>44296.666666666664</v>
      </c>
      <c r="N6" s="411">
        <f t="shared" si="0"/>
        <v>45681.666666666664</v>
      </c>
      <c r="O6" s="411">
        <f t="shared" si="0"/>
        <v>46241.777777777781</v>
      </c>
      <c r="P6" s="411">
        <f t="shared" si="0"/>
        <v>46692.888888888883</v>
      </c>
    </row>
    <row r="7" spans="1:16">
      <c r="A7" s="406">
        <v>550</v>
      </c>
      <c r="B7" s="409" t="s">
        <v>165</v>
      </c>
      <c r="C7" s="413">
        <v>2415</v>
      </c>
      <c r="D7" s="414" t="str">
        <f>'Steelmint prices for last 36m'!F29</f>
        <v>Raipur</v>
      </c>
      <c r="E7" s="411">
        <f>INDEX('Steelmint prices for last 36m'!$A$29:$N$80,MATCH('Plant wise prices'!E$2,'Steelmint prices for last 36m'!$A$29:$A$80,0),MATCH('Plant wise prices'!$D7,'Steelmint prices for last 36m'!$A$29:$N$29,0))</f>
        <v>47358.333333333336</v>
      </c>
      <c r="F7" s="411">
        <f>INDEX('Steelmint prices for last 36m'!$A$29:$N$80,MATCH('Plant wise prices'!F$2,'Steelmint prices for last 36m'!$A$29:$A$80,0),MATCH('Plant wise prices'!$D7,'Steelmint prices for last 36m'!$A$29:$N$29,0))</f>
        <v>46368</v>
      </c>
      <c r="G7" s="411">
        <f>INDEX('Steelmint prices for last 36m'!$A$29:$N$80,MATCH('Plant wise prices'!G$2,'Steelmint prices for last 36m'!$A$29:$A$80,0),MATCH('Plant wise prices'!$D7,'Steelmint prices for last 36m'!$A$29:$N$29,0))</f>
        <v>44909</v>
      </c>
      <c r="H7" s="411">
        <f>INDEX('Steelmint prices for last 36m'!$A$29:$N$80,MATCH('Plant wise prices'!H$2,'Steelmint prices for last 36m'!$A$29:$A$80,0),MATCH('Plant wise prices'!$D7,'Steelmint prices for last 36m'!$A$29:$N$29,0))</f>
        <v>42005.666666666664</v>
      </c>
      <c r="I7" s="411">
        <f>INDEX('Steelmint prices for last 36m'!$A$29:$N$80,MATCH('Plant wise prices'!I$2,'Steelmint prices for last 36m'!$A$29:$A$80,0),MATCH('Plant wise prices'!$D7,'Steelmint prices for last 36m'!$A$29:$N$29,0))</f>
        <v>42310</v>
      </c>
      <c r="J7" s="411">
        <f>INDEX('Steelmint prices for last 36m'!$A$29:$N$80,MATCH('Plant wise prices'!J$2,'Steelmint prices for last 36m'!$A$29:$A$80,0),MATCH('Plant wise prices'!$D7,'Steelmint prices for last 36m'!$A$29:$N$29,0))</f>
        <v>42985.666666666664</v>
      </c>
      <c r="K7" s="411">
        <f>INDEX('Steelmint prices for last 36m'!$A$29:$N$80,MATCH('Plant wise prices'!K$2,'Steelmint prices for last 36m'!$A$29:$A$80,0),MATCH('Plant wise prices'!$D7,'Steelmint prices for last 36m'!$A$29:$N$29,0))</f>
        <v>42769.333333333336</v>
      </c>
      <c r="L7" s="411">
        <f>INDEX('Steelmint prices for last 36m'!$A$29:$N$80,MATCH('Plant wise prices'!L$2,'Steelmint prices for last 36m'!$A$29:$A$80,0),MATCH('Plant wise prices'!$D7,'Steelmint prices for last 36m'!$A$29:$N$29,0))</f>
        <v>41708</v>
      </c>
      <c r="M7" s="411">
        <f>INDEX('Steelmint prices for last 36m'!$A$29:$N$80,MATCH('Plant wise prices'!M$2,'Steelmint prices for last 36m'!$A$29:$A$80,0),MATCH('Plant wise prices'!$D7,'Steelmint prices for last 36m'!$A$29:$N$29,0))</f>
        <v>41851.666666666664</v>
      </c>
      <c r="N7" s="411">
        <f>INDEX('Steelmint prices for last 36m'!$A$29:$N$80,MATCH('Plant wise prices'!N$2,'Steelmint prices for last 36m'!$A$29:$A$80,0),MATCH('Plant wise prices'!$D7,'Steelmint prices for last 36m'!$A$29:$N$29,0))</f>
        <v>42897</v>
      </c>
      <c r="O7" s="411">
        <f>INDEX('Steelmint prices for last 36m'!$A$29:$N$80,MATCH('Plant wise prices'!O$2,'Steelmint prices for last 36m'!$A$29:$A$80,0),MATCH('Plant wise prices'!$D7,'Steelmint prices for last 36m'!$A$29:$N$29,0))</f>
        <v>43530.333333333336</v>
      </c>
      <c r="P7" s="411">
        <f>INDEX('Steelmint prices for last 36m'!$A$29:$N$80,MATCH('Plant wise prices'!P$2,'Steelmint prices for last 36m'!$A$29:$A$80,0),MATCH('Plant wise prices'!$D7,'Steelmint prices for last 36m'!$A$29:$N$29,0))</f>
        <v>44542.222222222219</v>
      </c>
    </row>
    <row r="8" spans="1:16">
      <c r="A8" s="406">
        <v>550</v>
      </c>
      <c r="B8" s="409" t="s">
        <v>166</v>
      </c>
      <c r="C8" s="413">
        <v>200</v>
      </c>
      <c r="D8" s="414" t="str">
        <f>'Steelmint prices for last 36m'!D29</f>
        <v>Ahmedabad</v>
      </c>
      <c r="E8" s="411">
        <f>INDEX('Steelmint prices for last 36m'!$A$29:$N$80,MATCH('Plant wise prices'!E$2,'Steelmint prices for last 36m'!$A$29:$A$80,0),MATCH('Plant wise prices'!$D8,'Steelmint prices for last 36m'!$A$29:$N$29,0))</f>
        <v>50322.333333333336</v>
      </c>
      <c r="F8" s="411">
        <f>INDEX('Steelmint prices for last 36m'!$A$29:$N$80,MATCH('Plant wise prices'!F$2,'Steelmint prices for last 36m'!$A$29:$A$80,0),MATCH('Plant wise prices'!$D8,'Steelmint prices for last 36m'!$A$29:$N$29,0))</f>
        <v>49913.666666666664</v>
      </c>
      <c r="G8" s="411">
        <f>INDEX('Steelmint prices for last 36m'!$A$29:$N$80,MATCH('Plant wise prices'!G$2,'Steelmint prices for last 36m'!$A$29:$A$80,0),MATCH('Plant wise prices'!$D8,'Steelmint prices for last 36m'!$A$29:$N$29,0))</f>
        <v>48520.666666666664</v>
      </c>
      <c r="H8" s="411">
        <f>INDEX('Steelmint prices for last 36m'!$A$29:$N$80,MATCH('Plant wise prices'!H$2,'Steelmint prices for last 36m'!$A$29:$A$80,0),MATCH('Plant wise prices'!$D8,'Steelmint prices for last 36m'!$A$29:$N$29,0))</f>
        <v>45967</v>
      </c>
      <c r="I8" s="411">
        <f>INDEX('Steelmint prices for last 36m'!$A$29:$N$80,MATCH('Plant wise prices'!I$2,'Steelmint prices for last 36m'!$A$29:$A$80,0),MATCH('Plant wise prices'!$D8,'Steelmint prices for last 36m'!$A$29:$N$29,0))</f>
        <v>46257.333333333336</v>
      </c>
      <c r="J8" s="411">
        <f>INDEX('Steelmint prices for last 36m'!$A$29:$N$80,MATCH('Plant wise prices'!J$2,'Steelmint prices for last 36m'!$A$29:$A$80,0),MATCH('Plant wise prices'!$D8,'Steelmint prices for last 36m'!$A$29:$N$29,0))</f>
        <v>46615.333333333336</v>
      </c>
      <c r="K8" s="411">
        <f>INDEX('Steelmint prices for last 36m'!$A$29:$N$80,MATCH('Plant wise prices'!K$2,'Steelmint prices for last 36m'!$A$29:$A$80,0),MATCH('Plant wise prices'!$D8,'Steelmint prices for last 36m'!$A$29:$N$29,0))</f>
        <v>46281.333333333336</v>
      </c>
      <c r="L8" s="411">
        <f>INDEX('Steelmint prices for last 36m'!$A$29:$N$80,MATCH('Plant wise prices'!L$2,'Steelmint prices for last 36m'!$A$29:$A$80,0),MATCH('Plant wise prices'!$D8,'Steelmint prices for last 36m'!$A$29:$N$29,0))</f>
        <v>45582.666666666664</v>
      </c>
      <c r="M8" s="411">
        <f>INDEX('Steelmint prices for last 36m'!$A$29:$N$80,MATCH('Plant wise prices'!M$2,'Steelmint prices for last 36m'!$A$29:$A$80,0),MATCH('Plant wise prices'!$D8,'Steelmint prices for last 36m'!$A$29:$N$29,0))</f>
        <v>46748.333333333336</v>
      </c>
      <c r="N8" s="411">
        <f>INDEX('Steelmint prices for last 36m'!$A$29:$N$80,MATCH('Plant wise prices'!N$2,'Steelmint prices for last 36m'!$A$29:$A$80,0),MATCH('Plant wise prices'!$D8,'Steelmint prices for last 36m'!$A$29:$N$29,0))</f>
        <v>48308.333333333336</v>
      </c>
      <c r="O8" s="411">
        <f>INDEX('Steelmint prices for last 36m'!$A$29:$N$80,MATCH('Plant wise prices'!O$2,'Steelmint prices for last 36m'!$A$29:$A$80,0),MATCH('Plant wise prices'!$D8,'Steelmint prices for last 36m'!$A$29:$N$29,0))</f>
        <v>48119</v>
      </c>
      <c r="P8" s="411">
        <f>INDEX('Steelmint prices for last 36m'!$A$29:$N$80,MATCH('Plant wise prices'!P$2,'Steelmint prices for last 36m'!$A$29:$A$80,0),MATCH('Plant wise prices'!$D8,'Steelmint prices for last 36m'!$A$29:$N$29,0))</f>
        <v>48395.111111111117</v>
      </c>
    </row>
    <row r="9" spans="1:16">
      <c r="A9" s="406">
        <v>550</v>
      </c>
      <c r="B9" s="409" t="s">
        <v>167</v>
      </c>
      <c r="C9" s="413">
        <v>2075</v>
      </c>
      <c r="D9" s="414" t="str">
        <f>'Steelmint prices for last 36m'!F29</f>
        <v>Raipur</v>
      </c>
      <c r="E9" s="411">
        <f>INDEX('Steelmint prices for last 36m'!$A$29:$N$80,MATCH('Plant wise prices'!E$2,'Steelmint prices for last 36m'!$A$29:$A$80,0),MATCH('Plant wise prices'!$D9,'Steelmint prices for last 36m'!$A$29:$N$29,0))</f>
        <v>47358.333333333336</v>
      </c>
      <c r="F9" s="411">
        <f>INDEX('Steelmint prices for last 36m'!$A$29:$N$80,MATCH('Plant wise prices'!F$2,'Steelmint prices for last 36m'!$A$29:$A$80,0),MATCH('Plant wise prices'!$D9,'Steelmint prices for last 36m'!$A$29:$N$29,0))</f>
        <v>46368</v>
      </c>
      <c r="G9" s="411">
        <f>INDEX('Steelmint prices for last 36m'!$A$29:$N$80,MATCH('Plant wise prices'!G$2,'Steelmint prices for last 36m'!$A$29:$A$80,0),MATCH('Plant wise prices'!$D9,'Steelmint prices for last 36m'!$A$29:$N$29,0))</f>
        <v>44909</v>
      </c>
      <c r="H9" s="411">
        <f>INDEX('Steelmint prices for last 36m'!$A$29:$N$80,MATCH('Plant wise prices'!H$2,'Steelmint prices for last 36m'!$A$29:$A$80,0),MATCH('Plant wise prices'!$D9,'Steelmint prices for last 36m'!$A$29:$N$29,0))</f>
        <v>42005.666666666664</v>
      </c>
      <c r="I9" s="411">
        <f>INDEX('Steelmint prices for last 36m'!$A$29:$N$80,MATCH('Plant wise prices'!I$2,'Steelmint prices for last 36m'!$A$29:$A$80,0),MATCH('Plant wise prices'!$D9,'Steelmint prices for last 36m'!$A$29:$N$29,0))</f>
        <v>42310</v>
      </c>
      <c r="J9" s="411">
        <f>INDEX('Steelmint prices for last 36m'!$A$29:$N$80,MATCH('Plant wise prices'!J$2,'Steelmint prices for last 36m'!$A$29:$A$80,0),MATCH('Plant wise prices'!$D9,'Steelmint prices for last 36m'!$A$29:$N$29,0))</f>
        <v>42985.666666666664</v>
      </c>
      <c r="K9" s="411">
        <f>INDEX('Steelmint prices for last 36m'!$A$29:$N$80,MATCH('Plant wise prices'!K$2,'Steelmint prices for last 36m'!$A$29:$A$80,0),MATCH('Plant wise prices'!$D9,'Steelmint prices for last 36m'!$A$29:$N$29,0))</f>
        <v>42769.333333333336</v>
      </c>
      <c r="L9" s="411">
        <f>INDEX('Steelmint prices for last 36m'!$A$29:$N$80,MATCH('Plant wise prices'!L$2,'Steelmint prices for last 36m'!$A$29:$A$80,0),MATCH('Plant wise prices'!$D9,'Steelmint prices for last 36m'!$A$29:$N$29,0))</f>
        <v>41708</v>
      </c>
      <c r="M9" s="411">
        <f>INDEX('Steelmint prices for last 36m'!$A$29:$N$80,MATCH('Plant wise prices'!M$2,'Steelmint prices for last 36m'!$A$29:$A$80,0),MATCH('Plant wise prices'!$D9,'Steelmint prices for last 36m'!$A$29:$N$29,0))</f>
        <v>41851.666666666664</v>
      </c>
      <c r="N9" s="411">
        <f>INDEX('Steelmint prices for last 36m'!$A$29:$N$80,MATCH('Plant wise prices'!N$2,'Steelmint prices for last 36m'!$A$29:$A$80,0),MATCH('Plant wise prices'!$D9,'Steelmint prices for last 36m'!$A$29:$N$29,0))</f>
        <v>42897</v>
      </c>
      <c r="O9" s="411">
        <f>INDEX('Steelmint prices for last 36m'!$A$29:$N$80,MATCH('Plant wise prices'!O$2,'Steelmint prices for last 36m'!$A$29:$A$80,0),MATCH('Plant wise prices'!$D9,'Steelmint prices for last 36m'!$A$29:$N$29,0))</f>
        <v>43530.333333333336</v>
      </c>
      <c r="P9" s="411">
        <f>INDEX('Steelmint prices for last 36m'!$A$29:$N$80,MATCH('Plant wise prices'!P$2,'Steelmint prices for last 36m'!$A$29:$A$80,0),MATCH('Plant wise prices'!$D9,'Steelmint prices for last 36m'!$A$29:$N$29,0))</f>
        <v>44542.222222222219</v>
      </c>
    </row>
    <row r="10" spans="1:16">
      <c r="A10" s="406">
        <v>550</v>
      </c>
      <c r="B10" s="409" t="s">
        <v>118</v>
      </c>
      <c r="C10" s="413">
        <v>0</v>
      </c>
      <c r="D10" s="414" t="str">
        <f>'Steelmint prices for last 36m'!F29</f>
        <v>Raipur</v>
      </c>
      <c r="E10" s="411">
        <f>INDEX('Steelmint prices for last 36m'!$A$29:$N$80,MATCH('Plant wise prices'!E$2,'Steelmint prices for last 36m'!$A$29:$A$80,0),MATCH('Plant wise prices'!$D10,'Steelmint prices for last 36m'!$A$29:$N$29,0))</f>
        <v>47358.333333333336</v>
      </c>
      <c r="F10" s="411">
        <f>INDEX('Steelmint prices for last 36m'!$A$29:$N$80,MATCH('Plant wise prices'!F$2,'Steelmint prices for last 36m'!$A$29:$A$80,0),MATCH('Plant wise prices'!$D10,'Steelmint prices for last 36m'!$A$29:$N$29,0))</f>
        <v>46368</v>
      </c>
      <c r="G10" s="411">
        <f>INDEX('Steelmint prices for last 36m'!$A$29:$N$80,MATCH('Plant wise prices'!G$2,'Steelmint prices for last 36m'!$A$29:$A$80,0),MATCH('Plant wise prices'!$D10,'Steelmint prices for last 36m'!$A$29:$N$29,0))</f>
        <v>44909</v>
      </c>
      <c r="H10" s="411">
        <f>INDEX('Steelmint prices for last 36m'!$A$29:$N$80,MATCH('Plant wise prices'!H$2,'Steelmint prices for last 36m'!$A$29:$A$80,0),MATCH('Plant wise prices'!$D10,'Steelmint prices for last 36m'!$A$29:$N$29,0))</f>
        <v>42005.666666666664</v>
      </c>
      <c r="I10" s="411">
        <f>INDEX('Steelmint prices for last 36m'!$A$29:$N$80,MATCH('Plant wise prices'!I$2,'Steelmint prices for last 36m'!$A$29:$A$80,0),MATCH('Plant wise prices'!$D10,'Steelmint prices for last 36m'!$A$29:$N$29,0))</f>
        <v>42310</v>
      </c>
      <c r="J10" s="411">
        <f>INDEX('Steelmint prices for last 36m'!$A$29:$N$80,MATCH('Plant wise prices'!J$2,'Steelmint prices for last 36m'!$A$29:$A$80,0),MATCH('Plant wise prices'!$D10,'Steelmint prices for last 36m'!$A$29:$N$29,0))</f>
        <v>42985.666666666664</v>
      </c>
      <c r="K10" s="411">
        <f>INDEX('Steelmint prices for last 36m'!$A$29:$N$80,MATCH('Plant wise prices'!K$2,'Steelmint prices for last 36m'!$A$29:$A$80,0),MATCH('Plant wise prices'!$D10,'Steelmint prices for last 36m'!$A$29:$N$29,0))</f>
        <v>42769.333333333336</v>
      </c>
      <c r="L10" s="411">
        <f>INDEX('Steelmint prices for last 36m'!$A$29:$N$80,MATCH('Plant wise prices'!L$2,'Steelmint prices for last 36m'!$A$29:$A$80,0),MATCH('Plant wise prices'!$D10,'Steelmint prices for last 36m'!$A$29:$N$29,0))</f>
        <v>41708</v>
      </c>
      <c r="M10" s="411">
        <f>INDEX('Steelmint prices for last 36m'!$A$29:$N$80,MATCH('Plant wise prices'!M$2,'Steelmint prices for last 36m'!$A$29:$A$80,0),MATCH('Plant wise prices'!$D10,'Steelmint prices for last 36m'!$A$29:$N$29,0))</f>
        <v>41851.666666666664</v>
      </c>
      <c r="N10" s="411">
        <f>INDEX('Steelmint prices for last 36m'!$A$29:$N$80,MATCH('Plant wise prices'!N$2,'Steelmint prices for last 36m'!$A$29:$A$80,0),MATCH('Plant wise prices'!$D10,'Steelmint prices for last 36m'!$A$29:$N$29,0))</f>
        <v>42897</v>
      </c>
      <c r="O10" s="411">
        <f>INDEX('Steelmint prices for last 36m'!$A$29:$N$80,MATCH('Plant wise prices'!O$2,'Steelmint prices for last 36m'!$A$29:$A$80,0),MATCH('Plant wise prices'!$D10,'Steelmint prices for last 36m'!$A$29:$N$29,0))</f>
        <v>43530.333333333336</v>
      </c>
      <c r="P10" s="411">
        <f>INDEX('Steelmint prices for last 36m'!$A$29:$N$80,MATCH('Plant wise prices'!P$2,'Steelmint prices for last 36m'!$A$29:$A$80,0),MATCH('Plant wise prices'!$D10,'Steelmint prices for last 36m'!$A$29:$N$29,0))</f>
        <v>44542.222222222219</v>
      </c>
    </row>
    <row r="11" spans="1:16">
      <c r="A11" s="406">
        <v>550</v>
      </c>
      <c r="B11" s="409" t="s">
        <v>168</v>
      </c>
      <c r="C11" s="413">
        <v>2415</v>
      </c>
      <c r="D11" s="414" t="str">
        <f>'Steelmint prices for last 36m'!L29</f>
        <v>Durgapur</v>
      </c>
      <c r="E11" s="411">
        <f>INDEX('Steelmint prices for last 36m'!$A$29:$N$80,MATCH('Plant wise prices'!E$2,'Steelmint prices for last 36m'!$A$29:$A$80,0),MATCH('Plant wise prices'!$D11,'Steelmint prices for last 36m'!$A$29:$N$29,0))</f>
        <v>47844.333333333336</v>
      </c>
      <c r="F11" s="411">
        <f>INDEX('Steelmint prices for last 36m'!$A$29:$N$80,MATCH('Plant wise prices'!F$2,'Steelmint prices for last 36m'!$A$29:$A$80,0),MATCH('Plant wise prices'!$D11,'Steelmint prices for last 36m'!$A$29:$N$29,0))</f>
        <v>46166.666666666664</v>
      </c>
      <c r="G11" s="411">
        <f>INDEX('Steelmint prices for last 36m'!$A$29:$N$80,MATCH('Plant wise prices'!G$2,'Steelmint prices for last 36m'!$A$29:$A$80,0),MATCH('Plant wise prices'!$D11,'Steelmint prices for last 36m'!$A$29:$N$29,0))</f>
        <v>44392</v>
      </c>
      <c r="H11" s="411">
        <f>INDEX('Steelmint prices for last 36m'!$A$29:$N$80,MATCH('Plant wise prices'!H$2,'Steelmint prices for last 36m'!$A$29:$A$80,0),MATCH('Plant wise prices'!$D11,'Steelmint prices for last 36m'!$A$29:$N$29,0))</f>
        <v>42156</v>
      </c>
      <c r="I11" s="411">
        <f>INDEX('Steelmint prices for last 36m'!$A$29:$N$80,MATCH('Plant wise prices'!I$2,'Steelmint prices for last 36m'!$A$29:$A$80,0),MATCH('Plant wise prices'!$D11,'Steelmint prices for last 36m'!$A$29:$N$29,0))</f>
        <v>42114.333333333336</v>
      </c>
      <c r="J11" s="411">
        <f>INDEX('Steelmint prices for last 36m'!$A$29:$N$80,MATCH('Plant wise prices'!J$2,'Steelmint prices for last 36m'!$A$29:$A$80,0),MATCH('Plant wise prices'!$D11,'Steelmint prices for last 36m'!$A$29:$N$29,0))</f>
        <v>42390</v>
      </c>
      <c r="K11" s="411">
        <f>INDEX('Steelmint prices for last 36m'!$A$29:$N$80,MATCH('Plant wise prices'!K$2,'Steelmint prices for last 36m'!$A$29:$A$80,0),MATCH('Plant wise prices'!$D11,'Steelmint prices for last 36m'!$A$29:$N$29,0))</f>
        <v>42379</v>
      </c>
      <c r="L11" s="411">
        <f>INDEX('Steelmint prices for last 36m'!$A$29:$N$80,MATCH('Plant wise prices'!L$2,'Steelmint prices for last 36m'!$A$29:$A$80,0),MATCH('Plant wise prices'!$D11,'Steelmint prices for last 36m'!$A$29:$N$29,0))</f>
        <v>41367.666666666664</v>
      </c>
      <c r="M11" s="411">
        <f>INDEX('Steelmint prices for last 36m'!$A$29:$N$80,MATCH('Plant wise prices'!M$2,'Steelmint prices for last 36m'!$A$29:$A$80,0),MATCH('Plant wise prices'!$D11,'Steelmint prices for last 36m'!$A$29:$N$29,0))</f>
        <v>41501.333333333336</v>
      </c>
      <c r="N11" s="411">
        <f>INDEX('Steelmint prices for last 36m'!$A$29:$N$80,MATCH('Plant wise prices'!N$2,'Steelmint prices for last 36m'!$A$29:$A$80,0),MATCH('Plant wise prices'!$D11,'Steelmint prices for last 36m'!$A$29:$N$29,0))</f>
        <v>42691.333333333336</v>
      </c>
      <c r="O11" s="411">
        <f>INDEX('Steelmint prices for last 36m'!$A$29:$N$80,MATCH('Plant wise prices'!O$2,'Steelmint prices for last 36m'!$A$29:$A$80,0),MATCH('Plant wise prices'!$D11,'Steelmint prices for last 36m'!$A$29:$N$29,0))</f>
        <v>43699.444444444445</v>
      </c>
      <c r="P11" s="411">
        <f>INDEX('Steelmint prices for last 36m'!$A$29:$N$80,MATCH('Plant wise prices'!P$2,'Steelmint prices for last 36m'!$A$29:$A$80,0),MATCH('Plant wise prices'!$D11,'Steelmint prices for last 36m'!$A$29:$N$29,0))</f>
        <v>44539.777777777781</v>
      </c>
    </row>
    <row r="12" spans="1:16">
      <c r="A12" s="406">
        <v>550</v>
      </c>
      <c r="B12" s="409" t="s">
        <v>169</v>
      </c>
      <c r="C12" s="413">
        <v>2415</v>
      </c>
      <c r="D12" s="414" t="s">
        <v>179</v>
      </c>
      <c r="E12" s="411">
        <f>INDEX('Steelmint prices for last 36m'!$A$29:$N$80,MATCH('Plant wise prices'!E$2,'Steelmint prices for last 36m'!$A$29:$A$80,0),MATCH('Plant wise prices'!$D12,'Steelmint prices for last 36m'!$A$29:$N$29,0))</f>
        <v>49673.666666666664</v>
      </c>
      <c r="F12" s="411">
        <f>INDEX('Steelmint prices for last 36m'!$A$29:$N$80,MATCH('Plant wise prices'!F$2,'Steelmint prices for last 36m'!$A$29:$A$80,0),MATCH('Plant wise prices'!$D12,'Steelmint prices for last 36m'!$A$29:$N$29,0))</f>
        <v>48756</v>
      </c>
      <c r="G12" s="411">
        <f>INDEX('Steelmint prices for last 36m'!$A$29:$N$80,MATCH('Plant wise prices'!G$2,'Steelmint prices for last 36m'!$A$29:$A$80,0),MATCH('Plant wise prices'!$D12,'Steelmint prices for last 36m'!$A$29:$N$29,0))</f>
        <v>46797.666666666664</v>
      </c>
      <c r="H12" s="411">
        <f>INDEX('Steelmint prices for last 36m'!$A$29:$N$80,MATCH('Plant wise prices'!H$2,'Steelmint prices for last 36m'!$A$29:$A$80,0),MATCH('Plant wise prices'!$D12,'Steelmint prices for last 36m'!$A$29:$N$29,0))</f>
        <v>45036</v>
      </c>
      <c r="I12" s="411">
        <f>INDEX('Steelmint prices for last 36m'!$A$29:$N$80,MATCH('Plant wise prices'!I$2,'Steelmint prices for last 36m'!$A$29:$A$80,0),MATCH('Plant wise prices'!$D12,'Steelmint prices for last 36m'!$A$29:$N$29,0))</f>
        <v>44642.333333333336</v>
      </c>
      <c r="J12" s="411">
        <f>INDEX('Steelmint prices for last 36m'!$A$29:$N$80,MATCH('Plant wise prices'!J$2,'Steelmint prices for last 36m'!$A$29:$A$80,0),MATCH('Plant wise prices'!$D12,'Steelmint prices for last 36m'!$A$29:$N$29,0))</f>
        <v>45460.666666666664</v>
      </c>
      <c r="K12" s="411">
        <f>INDEX('Steelmint prices for last 36m'!$A$29:$N$80,MATCH('Plant wise prices'!K$2,'Steelmint prices for last 36m'!$A$29:$A$80,0),MATCH('Plant wise prices'!$D12,'Steelmint prices for last 36m'!$A$29:$N$29,0))</f>
        <v>45104</v>
      </c>
      <c r="L12" s="411">
        <f>INDEX('Steelmint prices for last 36m'!$A$29:$N$80,MATCH('Plant wise prices'!L$2,'Steelmint prices for last 36m'!$A$29:$A$80,0),MATCH('Plant wise prices'!$D12,'Steelmint prices for last 36m'!$A$29:$N$29,0))</f>
        <v>44154</v>
      </c>
      <c r="M12" s="411">
        <f>INDEX('Steelmint prices for last 36m'!$A$29:$N$80,MATCH('Plant wise prices'!M$2,'Steelmint prices for last 36m'!$A$29:$A$80,0),MATCH('Plant wise prices'!$D12,'Steelmint prices for last 36m'!$A$29:$N$29,0))</f>
        <v>44268.666666666664</v>
      </c>
      <c r="N12" s="411">
        <f>INDEX('Steelmint prices for last 36m'!$A$29:$N$80,MATCH('Plant wise prices'!N$2,'Steelmint prices for last 36m'!$A$29:$A$80,0),MATCH('Plant wise prices'!$D12,'Steelmint prices for last 36m'!$A$29:$N$29,0))</f>
        <v>44941</v>
      </c>
      <c r="O12" s="411">
        <f>INDEX('Steelmint prices for last 36m'!$A$29:$N$80,MATCH('Plant wise prices'!O$2,'Steelmint prices for last 36m'!$A$29:$A$80,0),MATCH('Plant wise prices'!$D12,'Steelmint prices for last 36m'!$A$29:$N$29,0))</f>
        <v>45717.555555555555</v>
      </c>
      <c r="P12" s="411">
        <f>INDEX('Steelmint prices for last 36m'!$A$29:$N$80,MATCH('Plant wise prices'!P$2,'Steelmint prices for last 36m'!$A$29:$A$80,0),MATCH('Plant wise prices'!$D12,'Steelmint prices for last 36m'!$A$29:$N$29,0))</f>
        <v>47053.777777777781</v>
      </c>
    </row>
    <row r="13" spans="1:16">
      <c r="A13" s="406">
        <v>550</v>
      </c>
      <c r="B13" s="409" t="s">
        <v>170</v>
      </c>
      <c r="C13" s="413">
        <v>2415</v>
      </c>
      <c r="D13" s="414" t="s">
        <v>175</v>
      </c>
      <c r="E13" s="411">
        <f>INDEX('Steelmint prices for last 36m'!$A$29:$N$80,MATCH('Plant wise prices'!E$2,'Steelmint prices for last 36m'!$A$29:$A$80,0),MATCH('Plant wise prices'!$D13,'Steelmint prices for last 36m'!$A$29:$N$29,0))</f>
        <v>51608.666666666664</v>
      </c>
      <c r="F13" s="411">
        <f>INDEX('Steelmint prices for last 36m'!$A$29:$N$80,MATCH('Plant wise prices'!F$2,'Steelmint prices for last 36m'!$A$29:$A$80,0),MATCH('Plant wise prices'!$D13,'Steelmint prices for last 36m'!$A$29:$N$29,0))</f>
        <v>51348</v>
      </c>
      <c r="G13" s="411">
        <f>INDEX('Steelmint prices for last 36m'!$A$29:$N$80,MATCH('Plant wise prices'!G$2,'Steelmint prices for last 36m'!$A$29:$A$80,0),MATCH('Plant wise prices'!$D13,'Steelmint prices for last 36m'!$A$29:$N$29,0))</f>
        <v>48694.666666666664</v>
      </c>
      <c r="H13" s="411">
        <f>INDEX('Steelmint prices for last 36m'!$A$29:$N$80,MATCH('Plant wise prices'!H$2,'Steelmint prices for last 36m'!$A$29:$A$80,0),MATCH('Plant wise prices'!$D13,'Steelmint prices for last 36m'!$A$29:$N$29,0))</f>
        <v>45745.333333333336</v>
      </c>
      <c r="I13" s="411">
        <f>INDEX('Steelmint prices for last 36m'!$A$29:$N$80,MATCH('Plant wise prices'!I$2,'Steelmint prices for last 36m'!$A$29:$A$80,0),MATCH('Plant wise prices'!$D13,'Steelmint prices for last 36m'!$A$29:$N$29,0))</f>
        <v>46515.333333333336</v>
      </c>
      <c r="J13" s="411">
        <f>INDEX('Steelmint prices for last 36m'!$A$29:$N$80,MATCH('Plant wise prices'!J$2,'Steelmint prices for last 36m'!$A$29:$A$80,0),MATCH('Plant wise prices'!$D13,'Steelmint prices for last 36m'!$A$29:$N$29,0))</f>
        <v>47287.333333333336</v>
      </c>
      <c r="K13" s="411">
        <f>INDEX('Steelmint prices for last 36m'!$A$29:$N$80,MATCH('Plant wise prices'!K$2,'Steelmint prices for last 36m'!$A$29:$A$80,0),MATCH('Plant wise prices'!$D13,'Steelmint prices for last 36m'!$A$29:$N$29,0))</f>
        <v>47096.333333333336</v>
      </c>
      <c r="L13" s="411">
        <f>INDEX('Steelmint prices for last 36m'!$A$29:$N$80,MATCH('Plant wise prices'!L$2,'Steelmint prices for last 36m'!$A$29:$A$80,0),MATCH('Plant wise prices'!$D13,'Steelmint prices for last 36m'!$A$29:$N$29,0))</f>
        <v>46410.333333333336</v>
      </c>
      <c r="M13" s="411">
        <f>INDEX('Steelmint prices for last 36m'!$A$29:$N$80,MATCH('Plant wise prices'!M$2,'Steelmint prices for last 36m'!$A$29:$A$80,0),MATCH('Plant wise prices'!$D13,'Steelmint prices for last 36m'!$A$29:$N$29,0))</f>
        <v>46869.666666666664</v>
      </c>
      <c r="N13" s="411">
        <f>INDEX('Steelmint prices for last 36m'!$A$29:$N$80,MATCH('Plant wise prices'!N$2,'Steelmint prices for last 36m'!$A$29:$A$80,0),MATCH('Plant wise prices'!$D13,'Steelmint prices for last 36m'!$A$29:$N$29,0))</f>
        <v>48334.333333333336</v>
      </c>
      <c r="O13" s="411">
        <f>INDEX('Steelmint prices for last 36m'!$A$29:$N$80,MATCH('Plant wise prices'!O$2,'Steelmint prices for last 36m'!$A$29:$A$80,0),MATCH('Plant wise prices'!$D13,'Steelmint prices for last 36m'!$A$29:$N$29,0))</f>
        <v>49073.444444444445</v>
      </c>
      <c r="P13" s="411">
        <f>INDEX('Steelmint prices for last 36m'!$A$29:$N$80,MATCH('Plant wise prices'!P$2,'Steelmint prices for last 36m'!$A$29:$A$80,0),MATCH('Plant wise prices'!$D13,'Steelmint prices for last 36m'!$A$29:$N$29,0))</f>
        <v>50040.555555555555</v>
      </c>
    </row>
    <row r="14" spans="1:16">
      <c r="E14" s="411"/>
      <c r="F14" s="411"/>
      <c r="G14" s="411"/>
      <c r="H14" s="411"/>
      <c r="I14" s="411"/>
      <c r="J14" s="411"/>
      <c r="K14" s="411"/>
      <c r="L14" s="411"/>
      <c r="M14" s="411"/>
      <c r="N14" s="411"/>
      <c r="O14" s="411"/>
      <c r="P14" s="411"/>
    </row>
    <row r="15" spans="1:16">
      <c r="A15" s="407" t="s">
        <v>74</v>
      </c>
      <c r="B15" s="408" t="str">
        <f>B3</f>
        <v>AIC IRON INDUSTRIES PRIVATE LIMITED</v>
      </c>
      <c r="C15" s="413">
        <v>3770</v>
      </c>
      <c r="D15" s="414" t="str">
        <f>D3</f>
        <v>Durgapur</v>
      </c>
      <c r="E15" s="411">
        <f>INDEX('Steelmint prices for last 36m'!$A$29:$N$80,MATCH('Plant wise prices'!E$2,'Steelmint prices for last 36m'!$A$29:$A$80,0),MATCH('Plant wise prices'!$D15,'Steelmint prices for last 36m'!$A$29:$N$29,0))</f>
        <v>47844.333333333336</v>
      </c>
      <c r="F15" s="411">
        <f>INDEX('Steelmint prices for last 36m'!$A$29:$N$80,MATCH('Plant wise prices'!F$2,'Steelmint prices for last 36m'!$A$29:$A$80,0),MATCH('Plant wise prices'!$D15,'Steelmint prices for last 36m'!$A$29:$N$29,0))</f>
        <v>46166.666666666664</v>
      </c>
      <c r="G15" s="411">
        <f>INDEX('Steelmint prices for last 36m'!$A$29:$N$80,MATCH('Plant wise prices'!G$2,'Steelmint prices for last 36m'!$A$29:$A$80,0),MATCH('Plant wise prices'!$D15,'Steelmint prices for last 36m'!$A$29:$N$29,0))</f>
        <v>44392</v>
      </c>
      <c r="H15" s="411">
        <f>INDEX('Steelmint prices for last 36m'!$A$29:$N$80,MATCH('Plant wise prices'!H$2,'Steelmint prices for last 36m'!$A$29:$A$80,0),MATCH('Plant wise prices'!$D15,'Steelmint prices for last 36m'!$A$29:$N$29,0))</f>
        <v>42156</v>
      </c>
      <c r="I15" s="411">
        <f>INDEX('Steelmint prices for last 36m'!$A$29:$N$80,MATCH('Plant wise prices'!I$2,'Steelmint prices for last 36m'!$A$29:$A$80,0),MATCH('Plant wise prices'!$D15,'Steelmint prices for last 36m'!$A$29:$N$29,0))</f>
        <v>42114.333333333336</v>
      </c>
      <c r="J15" s="411">
        <f>INDEX('Steelmint prices for last 36m'!$A$29:$N$80,MATCH('Plant wise prices'!J$2,'Steelmint prices for last 36m'!$A$29:$A$80,0),MATCH('Plant wise prices'!$D15,'Steelmint prices for last 36m'!$A$29:$N$29,0))</f>
        <v>42390</v>
      </c>
      <c r="K15" s="411">
        <f>INDEX('Steelmint prices for last 36m'!$A$29:$N$80,MATCH('Plant wise prices'!K$2,'Steelmint prices for last 36m'!$A$29:$A$80,0),MATCH('Plant wise prices'!$D15,'Steelmint prices for last 36m'!$A$29:$N$29,0))</f>
        <v>42379</v>
      </c>
      <c r="L15" s="411">
        <f>INDEX('Steelmint prices for last 36m'!$A$29:$N$80,MATCH('Plant wise prices'!L$2,'Steelmint prices for last 36m'!$A$29:$A$80,0),MATCH('Plant wise prices'!$D15,'Steelmint prices for last 36m'!$A$29:$N$29,0))</f>
        <v>41367.666666666664</v>
      </c>
      <c r="M15" s="411">
        <f>INDEX('Steelmint prices for last 36m'!$A$29:$N$80,MATCH('Plant wise prices'!M$2,'Steelmint prices for last 36m'!$A$29:$A$80,0),MATCH('Plant wise prices'!$D15,'Steelmint prices for last 36m'!$A$29:$N$29,0))</f>
        <v>41501.333333333336</v>
      </c>
      <c r="N15" s="411">
        <f>INDEX('Steelmint prices for last 36m'!$A$29:$N$80,MATCH('Plant wise prices'!N$2,'Steelmint prices for last 36m'!$A$29:$A$80,0),MATCH('Plant wise prices'!$D15,'Steelmint prices for last 36m'!$A$29:$N$29,0))</f>
        <v>42691.333333333336</v>
      </c>
      <c r="O15" s="411">
        <f>INDEX('Steelmint prices for last 36m'!$A$29:$N$80,MATCH('Plant wise prices'!O$2,'Steelmint prices for last 36m'!$A$29:$A$80,0),MATCH('Plant wise prices'!$D15,'Steelmint prices for last 36m'!$A$29:$N$29,0))</f>
        <v>43699.444444444445</v>
      </c>
      <c r="P15" s="411">
        <f>INDEX('Steelmint prices for last 36m'!$A$29:$N$80,MATCH('Plant wise prices'!P$2,'Steelmint prices for last 36m'!$A$29:$A$80,0),MATCH('Plant wise prices'!$D15,'Steelmint prices for last 36m'!$A$29:$N$29,0))</f>
        <v>44539.777777777781</v>
      </c>
    </row>
    <row r="16" spans="1:16">
      <c r="A16" s="407" t="s">
        <v>74</v>
      </c>
      <c r="B16" s="408" t="str">
        <f t="shared" ref="B16:B25" si="1">B4</f>
        <v>Aditya Industries</v>
      </c>
      <c r="C16" s="413">
        <v>1450</v>
      </c>
      <c r="D16" s="414" t="str">
        <f t="shared" ref="D16:D23" si="2">D4</f>
        <v>Mandi Gobindgarh</v>
      </c>
      <c r="E16" s="411">
        <f>INDEX('Steelmint prices for last 36m'!$A$29:$N$80,MATCH('Plant wise prices'!E$2,'Steelmint prices for last 36m'!$A$29:$A$80,0),MATCH('Plant wise prices'!$D16,'Steelmint prices for last 36m'!$A$29:$N$29,0))</f>
        <v>50924.333333333336</v>
      </c>
      <c r="F16" s="411">
        <f>INDEX('Steelmint prices for last 36m'!$A$29:$N$80,MATCH('Plant wise prices'!F$2,'Steelmint prices for last 36m'!$A$29:$A$80,0),MATCH('Plant wise prices'!$D16,'Steelmint prices for last 36m'!$A$29:$N$29,0))</f>
        <v>50534.666666666664</v>
      </c>
      <c r="G16" s="411">
        <f>INDEX('Steelmint prices for last 36m'!$A$29:$N$80,MATCH('Plant wise prices'!G$2,'Steelmint prices for last 36m'!$A$29:$A$80,0),MATCH('Plant wise prices'!$D16,'Steelmint prices for last 36m'!$A$29:$N$29,0))</f>
        <v>49712.333333333336</v>
      </c>
      <c r="H16" s="411">
        <f>INDEX('Steelmint prices for last 36m'!$A$29:$N$80,MATCH('Plant wise prices'!H$2,'Steelmint prices for last 36m'!$A$29:$A$80,0),MATCH('Plant wise prices'!$D16,'Steelmint prices for last 36m'!$A$29:$N$29,0))</f>
        <v>47798</v>
      </c>
      <c r="I16" s="411">
        <f>INDEX('Steelmint prices for last 36m'!$A$29:$N$80,MATCH('Plant wise prices'!I$2,'Steelmint prices for last 36m'!$A$29:$A$80,0),MATCH('Plant wise prices'!$D16,'Steelmint prices for last 36m'!$A$29:$N$29,0))</f>
        <v>47495.666666666664</v>
      </c>
      <c r="J16" s="411">
        <f>INDEX('Steelmint prices for last 36m'!$A$29:$N$80,MATCH('Plant wise prices'!J$2,'Steelmint prices for last 36m'!$A$29:$A$80,0),MATCH('Plant wise prices'!$D16,'Steelmint prices for last 36m'!$A$29:$N$29,0))</f>
        <v>47359.666666666664</v>
      </c>
      <c r="K16" s="411">
        <f>INDEX('Steelmint prices for last 36m'!$A$29:$N$80,MATCH('Plant wise prices'!K$2,'Steelmint prices for last 36m'!$A$29:$A$80,0),MATCH('Plant wise prices'!$D16,'Steelmint prices for last 36m'!$A$29:$N$29,0))</f>
        <v>47096.333333333336</v>
      </c>
      <c r="L16" s="411">
        <f>INDEX('Steelmint prices for last 36m'!$A$29:$N$80,MATCH('Plant wise prices'!L$2,'Steelmint prices for last 36m'!$A$29:$A$80,0),MATCH('Plant wise prices'!$D16,'Steelmint prices for last 36m'!$A$29:$N$29,0))</f>
        <v>46326</v>
      </c>
      <c r="M16" s="411">
        <f>INDEX('Steelmint prices for last 36m'!$A$29:$N$80,MATCH('Plant wise prices'!M$2,'Steelmint prices for last 36m'!$A$29:$A$80,0),MATCH('Plant wise prices'!$D16,'Steelmint prices for last 36m'!$A$29:$N$29,0))</f>
        <v>46570</v>
      </c>
      <c r="N16" s="411">
        <f>INDEX('Steelmint prices for last 36m'!$A$29:$N$80,MATCH('Plant wise prices'!N$2,'Steelmint prices for last 36m'!$A$29:$A$80,0),MATCH('Plant wise prices'!$D16,'Steelmint prices for last 36m'!$A$29:$N$29,0))</f>
        <v>47462</v>
      </c>
      <c r="O16" s="411">
        <f>INDEX('Steelmint prices for last 36m'!$A$29:$N$80,MATCH('Plant wise prices'!O$2,'Steelmint prices for last 36m'!$A$29:$A$80,0),MATCH('Plant wise prices'!$D16,'Steelmint prices for last 36m'!$A$29:$N$29,0))</f>
        <v>47728.777777777781</v>
      </c>
      <c r="P16" s="411">
        <f>INDEX('Steelmint prices for last 36m'!$A$29:$N$80,MATCH('Plant wise prices'!P$2,'Steelmint prices for last 36m'!$A$29:$A$80,0),MATCH('Plant wise prices'!$D16,'Steelmint prices for last 36m'!$A$29:$N$29,0))</f>
        <v>48095.555555555555</v>
      </c>
    </row>
    <row r="17" spans="1:17">
      <c r="A17" s="407" t="s">
        <v>74</v>
      </c>
      <c r="B17" s="408" t="str">
        <f t="shared" si="1"/>
        <v>Ambashakti Industries Limited</v>
      </c>
      <c r="C17" s="413">
        <v>2400</v>
      </c>
      <c r="D17" s="414" t="str">
        <f t="shared" si="2"/>
        <v>Delhi/NCR</v>
      </c>
      <c r="E17" s="411">
        <f>INDEX('Steelmint prices for last 36m'!$A$29:$N$80,MATCH('Plant wise prices'!E$2,'Steelmint prices for last 36m'!$A$29:$A$80,0),MATCH('Plant wise prices'!$D17,'Steelmint prices for last 36m'!$A$29:$N$29,0))</f>
        <v>50440.333333333336</v>
      </c>
      <c r="F17" s="411">
        <f>INDEX('Steelmint prices for last 36m'!$A$29:$N$80,MATCH('Plant wise prices'!F$2,'Steelmint prices for last 36m'!$A$29:$A$80,0),MATCH('Plant wise prices'!$D17,'Steelmint prices for last 36m'!$A$29:$N$29,0))</f>
        <v>49797.666666666664</v>
      </c>
      <c r="G17" s="411">
        <f>INDEX('Steelmint prices for last 36m'!$A$29:$N$80,MATCH('Plant wise prices'!G$2,'Steelmint prices for last 36m'!$A$29:$A$80,0),MATCH('Plant wise prices'!$D17,'Steelmint prices for last 36m'!$A$29:$N$29,0))</f>
        <v>48637</v>
      </c>
      <c r="H17" s="411">
        <f>INDEX('Steelmint prices for last 36m'!$A$29:$N$80,MATCH('Plant wise prices'!H$2,'Steelmint prices for last 36m'!$A$29:$A$80,0),MATCH('Plant wise prices'!$D17,'Steelmint prices for last 36m'!$A$29:$N$29,0))</f>
        <v>46497.333333333336</v>
      </c>
      <c r="I17" s="411">
        <f>INDEX('Steelmint prices for last 36m'!$A$29:$N$80,MATCH('Plant wise prices'!I$2,'Steelmint prices for last 36m'!$A$29:$A$80,0),MATCH('Plant wise prices'!$D17,'Steelmint prices for last 36m'!$A$29:$N$29,0))</f>
        <v>45973</v>
      </c>
      <c r="J17" s="411">
        <f>INDEX('Steelmint prices for last 36m'!$A$29:$N$80,MATCH('Plant wise prices'!J$2,'Steelmint prices for last 36m'!$A$29:$A$80,0),MATCH('Plant wise prices'!$D17,'Steelmint prices for last 36m'!$A$29:$N$29,0))</f>
        <v>45928.666666666664</v>
      </c>
      <c r="K17" s="411">
        <f>INDEX('Steelmint prices for last 36m'!$A$29:$N$80,MATCH('Plant wise prices'!K$2,'Steelmint prices for last 36m'!$A$29:$A$80,0),MATCH('Plant wise prices'!$D17,'Steelmint prices for last 36m'!$A$29:$N$29,0))</f>
        <v>45753</v>
      </c>
      <c r="L17" s="411">
        <f>INDEX('Steelmint prices for last 36m'!$A$29:$N$80,MATCH('Plant wise prices'!L$2,'Steelmint prices for last 36m'!$A$29:$A$80,0),MATCH('Plant wise prices'!$D17,'Steelmint prices for last 36m'!$A$29:$N$29,0))</f>
        <v>44874</v>
      </c>
      <c r="M17" s="411">
        <f>INDEX('Steelmint prices for last 36m'!$A$29:$N$80,MATCH('Plant wise prices'!M$2,'Steelmint prices for last 36m'!$A$29:$A$80,0),MATCH('Plant wise prices'!$D17,'Steelmint prices for last 36m'!$A$29:$N$29,0))</f>
        <v>45096.666666666664</v>
      </c>
      <c r="N17" s="411">
        <f>INDEX('Steelmint prices for last 36m'!$A$29:$N$80,MATCH('Plant wise prices'!N$2,'Steelmint prices for last 36m'!$A$29:$A$80,0),MATCH('Plant wise prices'!$D17,'Steelmint prices for last 36m'!$A$29:$N$29,0))</f>
        <v>46481.666666666664</v>
      </c>
      <c r="O17" s="411">
        <f>INDEX('Steelmint prices for last 36m'!$A$29:$N$80,MATCH('Plant wise prices'!O$2,'Steelmint prices for last 36m'!$A$29:$A$80,0),MATCH('Plant wise prices'!$D17,'Steelmint prices for last 36m'!$A$29:$N$29,0))</f>
        <v>47041.777777777781</v>
      </c>
      <c r="P17" s="411">
        <f>INDEX('Steelmint prices for last 36m'!$A$29:$N$80,MATCH('Plant wise prices'!P$2,'Steelmint prices for last 36m'!$A$29:$A$80,0),MATCH('Plant wise prices'!$D17,'Steelmint prices for last 36m'!$A$29:$N$29,0))</f>
        <v>47492.888888888883</v>
      </c>
    </row>
    <row r="18" spans="1:17">
      <c r="A18" s="407" t="s">
        <v>74</v>
      </c>
      <c r="B18" s="408" t="str">
        <f t="shared" si="1"/>
        <v>AMBASHAKTI UDYOG LIMITED- GWALIOR</v>
      </c>
      <c r="C18" s="413">
        <v>3400</v>
      </c>
      <c r="D18" s="414"/>
      <c r="E18" s="411">
        <f>E17-800</f>
        <v>49640.333333333336</v>
      </c>
      <c r="F18" s="411">
        <f t="shared" ref="F18:P18" si="3">F17-800</f>
        <v>48997.666666666664</v>
      </c>
      <c r="G18" s="411">
        <f t="shared" si="3"/>
        <v>47837</v>
      </c>
      <c r="H18" s="411">
        <f t="shared" si="3"/>
        <v>45697.333333333336</v>
      </c>
      <c r="I18" s="411">
        <f t="shared" si="3"/>
        <v>45173</v>
      </c>
      <c r="J18" s="411">
        <f t="shared" si="3"/>
        <v>45128.666666666664</v>
      </c>
      <c r="K18" s="411">
        <f t="shared" si="3"/>
        <v>44953</v>
      </c>
      <c r="L18" s="411">
        <f t="shared" si="3"/>
        <v>44074</v>
      </c>
      <c r="M18" s="411">
        <f t="shared" si="3"/>
        <v>44296.666666666664</v>
      </c>
      <c r="N18" s="411">
        <f t="shared" si="3"/>
        <v>45681.666666666664</v>
      </c>
      <c r="O18" s="411">
        <f t="shared" si="3"/>
        <v>46241.777777777781</v>
      </c>
      <c r="P18" s="411">
        <f t="shared" si="3"/>
        <v>46692.888888888883</v>
      </c>
    </row>
    <row r="19" spans="1:17">
      <c r="A19" s="407" t="s">
        <v>74</v>
      </c>
      <c r="B19" s="409" t="str">
        <f t="shared" si="1"/>
        <v>API Ispat And Powertech Private Limited</v>
      </c>
      <c r="C19" s="413">
        <v>3665</v>
      </c>
      <c r="D19" s="414" t="str">
        <f t="shared" si="2"/>
        <v>Raipur</v>
      </c>
      <c r="E19" s="411">
        <f>INDEX('Steelmint prices for last 36m'!$A$29:$N$80,MATCH('Plant wise prices'!E$2,'Steelmint prices for last 36m'!$A$29:$A$80,0),MATCH('Plant wise prices'!$D19,'Steelmint prices for last 36m'!$A$29:$N$29,0))</f>
        <v>47358.333333333336</v>
      </c>
      <c r="F19" s="411">
        <f>INDEX('Steelmint prices for last 36m'!$A$29:$N$80,MATCH('Plant wise prices'!F$2,'Steelmint prices for last 36m'!$A$29:$A$80,0),MATCH('Plant wise prices'!$D19,'Steelmint prices for last 36m'!$A$29:$N$29,0))</f>
        <v>46368</v>
      </c>
      <c r="G19" s="411">
        <f>INDEX('Steelmint prices for last 36m'!$A$29:$N$80,MATCH('Plant wise prices'!G$2,'Steelmint prices for last 36m'!$A$29:$A$80,0),MATCH('Plant wise prices'!$D19,'Steelmint prices for last 36m'!$A$29:$N$29,0))</f>
        <v>44909</v>
      </c>
      <c r="H19" s="411">
        <f>INDEX('Steelmint prices for last 36m'!$A$29:$N$80,MATCH('Plant wise prices'!H$2,'Steelmint prices for last 36m'!$A$29:$A$80,0),MATCH('Plant wise prices'!$D19,'Steelmint prices for last 36m'!$A$29:$N$29,0))</f>
        <v>42005.666666666664</v>
      </c>
      <c r="I19" s="411">
        <f>INDEX('Steelmint prices for last 36m'!$A$29:$N$80,MATCH('Plant wise prices'!I$2,'Steelmint prices for last 36m'!$A$29:$A$80,0),MATCH('Plant wise prices'!$D19,'Steelmint prices for last 36m'!$A$29:$N$29,0))</f>
        <v>42310</v>
      </c>
      <c r="J19" s="411">
        <f>INDEX('Steelmint prices for last 36m'!$A$29:$N$80,MATCH('Plant wise prices'!J$2,'Steelmint prices for last 36m'!$A$29:$A$80,0),MATCH('Plant wise prices'!$D19,'Steelmint prices for last 36m'!$A$29:$N$29,0))</f>
        <v>42985.666666666664</v>
      </c>
      <c r="K19" s="411">
        <f>INDEX('Steelmint prices for last 36m'!$A$29:$N$80,MATCH('Plant wise prices'!K$2,'Steelmint prices for last 36m'!$A$29:$A$80,0),MATCH('Plant wise prices'!$D19,'Steelmint prices for last 36m'!$A$29:$N$29,0))</f>
        <v>42769.333333333336</v>
      </c>
      <c r="L19" s="411">
        <f>INDEX('Steelmint prices for last 36m'!$A$29:$N$80,MATCH('Plant wise prices'!L$2,'Steelmint prices for last 36m'!$A$29:$A$80,0),MATCH('Plant wise prices'!$D19,'Steelmint prices for last 36m'!$A$29:$N$29,0))</f>
        <v>41708</v>
      </c>
      <c r="M19" s="411">
        <f>INDEX('Steelmint prices for last 36m'!$A$29:$N$80,MATCH('Plant wise prices'!M$2,'Steelmint prices for last 36m'!$A$29:$A$80,0),MATCH('Plant wise prices'!$D19,'Steelmint prices for last 36m'!$A$29:$N$29,0))</f>
        <v>41851.666666666664</v>
      </c>
      <c r="N19" s="411">
        <f>INDEX('Steelmint prices for last 36m'!$A$29:$N$80,MATCH('Plant wise prices'!N$2,'Steelmint prices for last 36m'!$A$29:$A$80,0),MATCH('Plant wise prices'!$D19,'Steelmint prices for last 36m'!$A$29:$N$29,0))</f>
        <v>42897</v>
      </c>
      <c r="O19" s="411">
        <f>INDEX('Steelmint prices for last 36m'!$A$29:$N$80,MATCH('Plant wise prices'!O$2,'Steelmint prices for last 36m'!$A$29:$A$80,0),MATCH('Plant wise prices'!$D19,'Steelmint prices for last 36m'!$A$29:$N$29,0))</f>
        <v>43530.333333333336</v>
      </c>
      <c r="P19" s="411">
        <f>INDEX('Steelmint prices for last 36m'!$A$29:$N$80,MATCH('Plant wise prices'!P$2,'Steelmint prices for last 36m'!$A$29:$A$80,0),MATCH('Plant wise prices'!$D19,'Steelmint prices for last 36m'!$A$29:$N$29,0))</f>
        <v>44542.222222222219</v>
      </c>
    </row>
    <row r="20" spans="1:17">
      <c r="A20" s="407" t="s">
        <v>74</v>
      </c>
      <c r="B20" s="409" t="str">
        <f t="shared" si="1"/>
        <v>GERMAN GREEN STEEL AND POWER LIMITED</v>
      </c>
      <c r="C20" s="413">
        <v>1200</v>
      </c>
      <c r="D20" s="414" t="str">
        <f t="shared" si="2"/>
        <v>Ahmedabad</v>
      </c>
      <c r="E20" s="411">
        <f>INDEX('Steelmint prices for last 36m'!$A$29:$N$80,MATCH('Plant wise prices'!E$2,'Steelmint prices for last 36m'!$A$29:$A$80,0),MATCH('Plant wise prices'!$D20,'Steelmint prices for last 36m'!$A$29:$N$29,0))</f>
        <v>50322.333333333336</v>
      </c>
      <c r="F20" s="411">
        <f>INDEX('Steelmint prices for last 36m'!$A$29:$N$80,MATCH('Plant wise prices'!F$2,'Steelmint prices for last 36m'!$A$29:$A$80,0),MATCH('Plant wise prices'!$D20,'Steelmint prices for last 36m'!$A$29:$N$29,0))</f>
        <v>49913.666666666664</v>
      </c>
      <c r="G20" s="411">
        <f>INDEX('Steelmint prices for last 36m'!$A$29:$N$80,MATCH('Plant wise prices'!G$2,'Steelmint prices for last 36m'!$A$29:$A$80,0),MATCH('Plant wise prices'!$D20,'Steelmint prices for last 36m'!$A$29:$N$29,0))</f>
        <v>48520.666666666664</v>
      </c>
      <c r="H20" s="411">
        <f>INDEX('Steelmint prices for last 36m'!$A$29:$N$80,MATCH('Plant wise prices'!H$2,'Steelmint prices for last 36m'!$A$29:$A$80,0),MATCH('Plant wise prices'!$D20,'Steelmint prices for last 36m'!$A$29:$N$29,0))</f>
        <v>45967</v>
      </c>
      <c r="I20" s="411">
        <f>INDEX('Steelmint prices for last 36m'!$A$29:$N$80,MATCH('Plant wise prices'!I$2,'Steelmint prices for last 36m'!$A$29:$A$80,0),MATCH('Plant wise prices'!$D20,'Steelmint prices for last 36m'!$A$29:$N$29,0))</f>
        <v>46257.333333333336</v>
      </c>
      <c r="J20" s="411">
        <f>INDEX('Steelmint prices for last 36m'!$A$29:$N$80,MATCH('Plant wise prices'!J$2,'Steelmint prices for last 36m'!$A$29:$A$80,0),MATCH('Plant wise prices'!$D20,'Steelmint prices for last 36m'!$A$29:$N$29,0))</f>
        <v>46615.333333333336</v>
      </c>
      <c r="K20" s="411">
        <f>INDEX('Steelmint prices for last 36m'!$A$29:$N$80,MATCH('Plant wise prices'!K$2,'Steelmint prices for last 36m'!$A$29:$A$80,0),MATCH('Plant wise prices'!$D20,'Steelmint prices for last 36m'!$A$29:$N$29,0))</f>
        <v>46281.333333333336</v>
      </c>
      <c r="L20" s="411">
        <f>INDEX('Steelmint prices for last 36m'!$A$29:$N$80,MATCH('Plant wise prices'!L$2,'Steelmint prices for last 36m'!$A$29:$A$80,0),MATCH('Plant wise prices'!$D20,'Steelmint prices for last 36m'!$A$29:$N$29,0))</f>
        <v>45582.666666666664</v>
      </c>
      <c r="M20" s="411">
        <f>INDEX('Steelmint prices for last 36m'!$A$29:$N$80,MATCH('Plant wise prices'!M$2,'Steelmint prices for last 36m'!$A$29:$A$80,0),MATCH('Plant wise prices'!$D20,'Steelmint prices for last 36m'!$A$29:$N$29,0))</f>
        <v>46748.333333333336</v>
      </c>
      <c r="N20" s="411">
        <f>INDEX('Steelmint prices for last 36m'!$A$29:$N$80,MATCH('Plant wise prices'!N$2,'Steelmint prices for last 36m'!$A$29:$A$80,0),MATCH('Plant wise prices'!$D20,'Steelmint prices for last 36m'!$A$29:$N$29,0))</f>
        <v>48308.333333333336</v>
      </c>
      <c r="O20" s="411">
        <f>INDEX('Steelmint prices for last 36m'!$A$29:$N$80,MATCH('Plant wise prices'!O$2,'Steelmint prices for last 36m'!$A$29:$A$80,0),MATCH('Plant wise prices'!$D20,'Steelmint prices for last 36m'!$A$29:$N$29,0))</f>
        <v>48119</v>
      </c>
      <c r="P20" s="411">
        <f>INDEX('Steelmint prices for last 36m'!$A$29:$N$80,MATCH('Plant wise prices'!P$2,'Steelmint prices for last 36m'!$A$29:$A$80,0),MATCH('Plant wise prices'!$D20,'Steelmint prices for last 36m'!$A$29:$N$29,0))</f>
        <v>48395.111111111117</v>
      </c>
    </row>
    <row r="21" spans="1:17">
      <c r="A21" s="407" t="s">
        <v>74</v>
      </c>
      <c r="B21" s="409" t="str">
        <f t="shared" si="1"/>
        <v>SKA Ispat Private Limited</v>
      </c>
      <c r="C21" s="413">
        <v>3075</v>
      </c>
      <c r="D21" s="414" t="str">
        <f t="shared" si="2"/>
        <v>Raipur</v>
      </c>
      <c r="E21" s="411">
        <f>INDEX('Steelmint prices for last 36m'!$A$29:$N$80,MATCH('Plant wise prices'!E$2,'Steelmint prices for last 36m'!$A$29:$A$80,0),MATCH('Plant wise prices'!$D21,'Steelmint prices for last 36m'!$A$29:$N$29,0))</f>
        <v>47358.333333333336</v>
      </c>
      <c r="F21" s="411">
        <f>INDEX('Steelmint prices for last 36m'!$A$29:$N$80,MATCH('Plant wise prices'!F$2,'Steelmint prices for last 36m'!$A$29:$A$80,0),MATCH('Plant wise prices'!$D21,'Steelmint prices for last 36m'!$A$29:$N$29,0))</f>
        <v>46368</v>
      </c>
      <c r="G21" s="411">
        <f>INDEX('Steelmint prices for last 36m'!$A$29:$N$80,MATCH('Plant wise prices'!G$2,'Steelmint prices for last 36m'!$A$29:$A$80,0),MATCH('Plant wise prices'!$D21,'Steelmint prices for last 36m'!$A$29:$N$29,0))</f>
        <v>44909</v>
      </c>
      <c r="H21" s="411">
        <f>INDEX('Steelmint prices for last 36m'!$A$29:$N$80,MATCH('Plant wise prices'!H$2,'Steelmint prices for last 36m'!$A$29:$A$80,0),MATCH('Plant wise prices'!$D21,'Steelmint prices for last 36m'!$A$29:$N$29,0))</f>
        <v>42005.666666666664</v>
      </c>
      <c r="I21" s="411">
        <f>INDEX('Steelmint prices for last 36m'!$A$29:$N$80,MATCH('Plant wise prices'!I$2,'Steelmint prices for last 36m'!$A$29:$A$80,0),MATCH('Plant wise prices'!$D21,'Steelmint prices for last 36m'!$A$29:$N$29,0))</f>
        <v>42310</v>
      </c>
      <c r="J21" s="411">
        <f>INDEX('Steelmint prices for last 36m'!$A$29:$N$80,MATCH('Plant wise prices'!J$2,'Steelmint prices for last 36m'!$A$29:$A$80,0),MATCH('Plant wise prices'!$D21,'Steelmint prices for last 36m'!$A$29:$N$29,0))</f>
        <v>42985.666666666664</v>
      </c>
      <c r="K21" s="411">
        <f>INDEX('Steelmint prices for last 36m'!$A$29:$N$80,MATCH('Plant wise prices'!K$2,'Steelmint prices for last 36m'!$A$29:$A$80,0),MATCH('Plant wise prices'!$D21,'Steelmint prices for last 36m'!$A$29:$N$29,0))</f>
        <v>42769.333333333336</v>
      </c>
      <c r="L21" s="411">
        <f>INDEX('Steelmint prices for last 36m'!$A$29:$N$80,MATCH('Plant wise prices'!L$2,'Steelmint prices for last 36m'!$A$29:$A$80,0),MATCH('Plant wise prices'!$D21,'Steelmint prices for last 36m'!$A$29:$N$29,0))</f>
        <v>41708</v>
      </c>
      <c r="M21" s="411">
        <f>INDEX('Steelmint prices for last 36m'!$A$29:$N$80,MATCH('Plant wise prices'!M$2,'Steelmint prices for last 36m'!$A$29:$A$80,0),MATCH('Plant wise prices'!$D21,'Steelmint prices for last 36m'!$A$29:$N$29,0))</f>
        <v>41851.666666666664</v>
      </c>
      <c r="N21" s="411">
        <f>INDEX('Steelmint prices for last 36m'!$A$29:$N$80,MATCH('Plant wise prices'!N$2,'Steelmint prices for last 36m'!$A$29:$A$80,0),MATCH('Plant wise prices'!$D21,'Steelmint prices for last 36m'!$A$29:$N$29,0))</f>
        <v>42897</v>
      </c>
      <c r="O21" s="411">
        <f>INDEX('Steelmint prices for last 36m'!$A$29:$N$80,MATCH('Plant wise prices'!O$2,'Steelmint prices for last 36m'!$A$29:$A$80,0),MATCH('Plant wise prices'!$D21,'Steelmint prices for last 36m'!$A$29:$N$29,0))</f>
        <v>43530.333333333336</v>
      </c>
      <c r="P21" s="411">
        <f>INDEX('Steelmint prices for last 36m'!$A$29:$N$80,MATCH('Plant wise prices'!P$2,'Steelmint prices for last 36m'!$A$29:$A$80,0),MATCH('Plant wise prices'!$D21,'Steelmint prices for last 36m'!$A$29:$N$29,0))</f>
        <v>44542.222222222219</v>
      </c>
    </row>
    <row r="22" spans="1:17">
      <c r="A22" s="407" t="s">
        <v>74</v>
      </c>
      <c r="B22" s="409" t="str">
        <f t="shared" si="1"/>
        <v>Real Ispat</v>
      </c>
      <c r="C22" s="413">
        <v>4500</v>
      </c>
      <c r="D22" s="414" t="str">
        <f t="shared" si="2"/>
        <v>Raipur</v>
      </c>
      <c r="E22" s="411">
        <f>INDEX('Steelmint prices for last 36m'!$A$29:$N$80,MATCH('Plant wise prices'!E$2,'Steelmint prices for last 36m'!$A$29:$A$80,0),MATCH('Plant wise prices'!$D22,'Steelmint prices for last 36m'!$A$29:$N$29,0))</f>
        <v>47358.333333333336</v>
      </c>
      <c r="F22" s="411">
        <f>INDEX('Steelmint prices for last 36m'!$A$29:$N$80,MATCH('Plant wise prices'!F$2,'Steelmint prices for last 36m'!$A$29:$A$80,0),MATCH('Plant wise prices'!$D22,'Steelmint prices for last 36m'!$A$29:$N$29,0))</f>
        <v>46368</v>
      </c>
      <c r="G22" s="411">
        <f>INDEX('Steelmint prices for last 36m'!$A$29:$N$80,MATCH('Plant wise prices'!G$2,'Steelmint prices for last 36m'!$A$29:$A$80,0),MATCH('Plant wise prices'!$D22,'Steelmint prices for last 36m'!$A$29:$N$29,0))</f>
        <v>44909</v>
      </c>
      <c r="H22" s="411">
        <f>INDEX('Steelmint prices for last 36m'!$A$29:$N$80,MATCH('Plant wise prices'!H$2,'Steelmint prices for last 36m'!$A$29:$A$80,0),MATCH('Plant wise prices'!$D22,'Steelmint prices for last 36m'!$A$29:$N$29,0))</f>
        <v>42005.666666666664</v>
      </c>
      <c r="I22" s="411">
        <f>INDEX('Steelmint prices for last 36m'!$A$29:$N$80,MATCH('Plant wise prices'!I$2,'Steelmint prices for last 36m'!$A$29:$A$80,0),MATCH('Plant wise prices'!$D22,'Steelmint prices for last 36m'!$A$29:$N$29,0))</f>
        <v>42310</v>
      </c>
      <c r="J22" s="411">
        <f>INDEX('Steelmint prices for last 36m'!$A$29:$N$80,MATCH('Plant wise prices'!J$2,'Steelmint prices for last 36m'!$A$29:$A$80,0),MATCH('Plant wise prices'!$D22,'Steelmint prices for last 36m'!$A$29:$N$29,0))</f>
        <v>42985.666666666664</v>
      </c>
      <c r="K22" s="411">
        <f>INDEX('Steelmint prices for last 36m'!$A$29:$N$80,MATCH('Plant wise prices'!K$2,'Steelmint prices for last 36m'!$A$29:$A$80,0),MATCH('Plant wise prices'!$D22,'Steelmint prices for last 36m'!$A$29:$N$29,0))</f>
        <v>42769.333333333336</v>
      </c>
      <c r="L22" s="411">
        <f>INDEX('Steelmint prices for last 36m'!$A$29:$N$80,MATCH('Plant wise prices'!L$2,'Steelmint prices for last 36m'!$A$29:$A$80,0),MATCH('Plant wise prices'!$D22,'Steelmint prices for last 36m'!$A$29:$N$29,0))</f>
        <v>41708</v>
      </c>
      <c r="M22" s="411">
        <f>INDEX('Steelmint prices for last 36m'!$A$29:$N$80,MATCH('Plant wise prices'!M$2,'Steelmint prices for last 36m'!$A$29:$A$80,0),MATCH('Plant wise prices'!$D22,'Steelmint prices for last 36m'!$A$29:$N$29,0))</f>
        <v>41851.666666666664</v>
      </c>
      <c r="N22" s="411">
        <f>INDEX('Steelmint prices for last 36m'!$A$29:$N$80,MATCH('Plant wise prices'!N$2,'Steelmint prices for last 36m'!$A$29:$A$80,0),MATCH('Plant wise prices'!$D22,'Steelmint prices for last 36m'!$A$29:$N$29,0))</f>
        <v>42897</v>
      </c>
      <c r="O22" s="411">
        <f>INDEX('Steelmint prices for last 36m'!$A$29:$N$80,MATCH('Plant wise prices'!O$2,'Steelmint prices for last 36m'!$A$29:$A$80,0),MATCH('Plant wise prices'!$D22,'Steelmint prices for last 36m'!$A$29:$N$29,0))</f>
        <v>43530.333333333336</v>
      </c>
      <c r="P22" s="411">
        <f>INDEX('Steelmint prices for last 36m'!$A$29:$N$80,MATCH('Plant wise prices'!P$2,'Steelmint prices for last 36m'!$A$29:$A$80,0),MATCH('Plant wise prices'!$D22,'Steelmint prices for last 36m'!$A$29:$N$29,0))</f>
        <v>44542.222222222219</v>
      </c>
    </row>
    <row r="23" spans="1:17">
      <c r="A23" s="407" t="s">
        <v>74</v>
      </c>
      <c r="B23" s="409" t="str">
        <f t="shared" si="1"/>
        <v>Rashmi Steel</v>
      </c>
      <c r="C23" s="413">
        <v>3665</v>
      </c>
      <c r="D23" s="414" t="str">
        <f t="shared" si="2"/>
        <v>Durgapur</v>
      </c>
      <c r="E23" s="411">
        <f>INDEX('Steelmint prices for last 36m'!$A$29:$N$80,MATCH('Plant wise prices'!E$2,'Steelmint prices for last 36m'!$A$29:$A$80,0),MATCH('Plant wise prices'!$D23,'Steelmint prices for last 36m'!$A$29:$N$29,0))</f>
        <v>47844.333333333336</v>
      </c>
      <c r="F23" s="411">
        <f>INDEX('Steelmint prices for last 36m'!$A$29:$N$80,MATCH('Plant wise prices'!F$2,'Steelmint prices for last 36m'!$A$29:$A$80,0),MATCH('Plant wise prices'!$D23,'Steelmint prices for last 36m'!$A$29:$N$29,0))</f>
        <v>46166.666666666664</v>
      </c>
      <c r="G23" s="411">
        <f>INDEX('Steelmint prices for last 36m'!$A$29:$N$80,MATCH('Plant wise prices'!G$2,'Steelmint prices for last 36m'!$A$29:$A$80,0),MATCH('Plant wise prices'!$D23,'Steelmint prices for last 36m'!$A$29:$N$29,0))</f>
        <v>44392</v>
      </c>
      <c r="H23" s="411">
        <f>INDEX('Steelmint prices for last 36m'!$A$29:$N$80,MATCH('Plant wise prices'!H$2,'Steelmint prices for last 36m'!$A$29:$A$80,0),MATCH('Plant wise prices'!$D23,'Steelmint prices for last 36m'!$A$29:$N$29,0))</f>
        <v>42156</v>
      </c>
      <c r="I23" s="411">
        <f>INDEX('Steelmint prices for last 36m'!$A$29:$N$80,MATCH('Plant wise prices'!I$2,'Steelmint prices for last 36m'!$A$29:$A$80,0),MATCH('Plant wise prices'!$D23,'Steelmint prices for last 36m'!$A$29:$N$29,0))</f>
        <v>42114.333333333336</v>
      </c>
      <c r="J23" s="411">
        <f>INDEX('Steelmint prices for last 36m'!$A$29:$N$80,MATCH('Plant wise prices'!J$2,'Steelmint prices for last 36m'!$A$29:$A$80,0),MATCH('Plant wise prices'!$D23,'Steelmint prices for last 36m'!$A$29:$N$29,0))</f>
        <v>42390</v>
      </c>
      <c r="K23" s="411">
        <f>INDEX('Steelmint prices for last 36m'!$A$29:$N$80,MATCH('Plant wise prices'!K$2,'Steelmint prices for last 36m'!$A$29:$A$80,0),MATCH('Plant wise prices'!$D23,'Steelmint prices for last 36m'!$A$29:$N$29,0))</f>
        <v>42379</v>
      </c>
      <c r="L23" s="411">
        <f>INDEX('Steelmint prices for last 36m'!$A$29:$N$80,MATCH('Plant wise prices'!L$2,'Steelmint prices for last 36m'!$A$29:$A$80,0),MATCH('Plant wise prices'!$D23,'Steelmint prices for last 36m'!$A$29:$N$29,0))</f>
        <v>41367.666666666664</v>
      </c>
      <c r="M23" s="411">
        <f>INDEX('Steelmint prices for last 36m'!$A$29:$N$80,MATCH('Plant wise prices'!M$2,'Steelmint prices for last 36m'!$A$29:$A$80,0),MATCH('Plant wise prices'!$D23,'Steelmint prices for last 36m'!$A$29:$N$29,0))</f>
        <v>41501.333333333336</v>
      </c>
      <c r="N23" s="411">
        <f>INDEX('Steelmint prices for last 36m'!$A$29:$N$80,MATCH('Plant wise prices'!N$2,'Steelmint prices for last 36m'!$A$29:$A$80,0),MATCH('Plant wise prices'!$D23,'Steelmint prices for last 36m'!$A$29:$N$29,0))</f>
        <v>42691.333333333336</v>
      </c>
      <c r="O23" s="411">
        <f>INDEX('Steelmint prices for last 36m'!$A$29:$N$80,MATCH('Plant wise prices'!O$2,'Steelmint prices for last 36m'!$A$29:$A$80,0),MATCH('Plant wise prices'!$D23,'Steelmint prices for last 36m'!$A$29:$N$29,0))</f>
        <v>43699.444444444445</v>
      </c>
      <c r="P23" s="411">
        <f>INDEX('Steelmint prices for last 36m'!$A$29:$N$80,MATCH('Plant wise prices'!P$2,'Steelmint prices for last 36m'!$A$29:$A$80,0),MATCH('Plant wise prices'!$D23,'Steelmint prices for last 36m'!$A$29:$N$29,0))</f>
        <v>44539.777777777781</v>
      </c>
    </row>
    <row r="24" spans="1:17">
      <c r="A24" s="407" t="s">
        <v>74</v>
      </c>
      <c r="B24" s="409" t="str">
        <f t="shared" si="1"/>
        <v>Telangana - New Plant</v>
      </c>
      <c r="C24" s="413">
        <v>3665</v>
      </c>
      <c r="D24" s="414" t="s">
        <v>179</v>
      </c>
      <c r="E24" s="411">
        <f>INDEX('Steelmint prices for last 36m'!$A$29:$N$80,MATCH('Plant wise prices'!E$2,'Steelmint prices for last 36m'!$A$29:$A$80,0),MATCH('Plant wise prices'!$D24,'Steelmint prices for last 36m'!$A$29:$N$29,0))</f>
        <v>49673.666666666664</v>
      </c>
      <c r="F24" s="411">
        <f>INDEX('Steelmint prices for last 36m'!$A$29:$N$80,MATCH('Plant wise prices'!F$2,'Steelmint prices for last 36m'!$A$29:$A$80,0),MATCH('Plant wise prices'!$D24,'Steelmint prices for last 36m'!$A$29:$N$29,0))</f>
        <v>48756</v>
      </c>
      <c r="G24" s="411">
        <f>INDEX('Steelmint prices for last 36m'!$A$29:$N$80,MATCH('Plant wise prices'!G$2,'Steelmint prices for last 36m'!$A$29:$A$80,0),MATCH('Plant wise prices'!$D24,'Steelmint prices for last 36m'!$A$29:$N$29,0))</f>
        <v>46797.666666666664</v>
      </c>
      <c r="H24" s="411">
        <f>INDEX('Steelmint prices for last 36m'!$A$29:$N$80,MATCH('Plant wise prices'!H$2,'Steelmint prices for last 36m'!$A$29:$A$80,0),MATCH('Plant wise prices'!$D24,'Steelmint prices for last 36m'!$A$29:$N$29,0))</f>
        <v>45036</v>
      </c>
      <c r="I24" s="411">
        <f>INDEX('Steelmint prices for last 36m'!$A$29:$N$80,MATCH('Plant wise prices'!I$2,'Steelmint prices for last 36m'!$A$29:$A$80,0),MATCH('Plant wise prices'!$D24,'Steelmint prices for last 36m'!$A$29:$N$29,0))</f>
        <v>44642.333333333336</v>
      </c>
      <c r="J24" s="411">
        <f>INDEX('Steelmint prices for last 36m'!$A$29:$N$80,MATCH('Plant wise prices'!J$2,'Steelmint prices for last 36m'!$A$29:$A$80,0),MATCH('Plant wise prices'!$D24,'Steelmint prices for last 36m'!$A$29:$N$29,0))</f>
        <v>45460.666666666664</v>
      </c>
      <c r="K24" s="411">
        <f>INDEX('Steelmint prices for last 36m'!$A$29:$N$80,MATCH('Plant wise prices'!K$2,'Steelmint prices for last 36m'!$A$29:$A$80,0),MATCH('Plant wise prices'!$D24,'Steelmint prices for last 36m'!$A$29:$N$29,0))</f>
        <v>45104</v>
      </c>
      <c r="L24" s="411">
        <f>INDEX('Steelmint prices for last 36m'!$A$29:$N$80,MATCH('Plant wise prices'!L$2,'Steelmint prices for last 36m'!$A$29:$A$80,0),MATCH('Plant wise prices'!$D24,'Steelmint prices for last 36m'!$A$29:$N$29,0))</f>
        <v>44154</v>
      </c>
      <c r="M24" s="411">
        <f>INDEX('Steelmint prices for last 36m'!$A$29:$N$80,MATCH('Plant wise prices'!M$2,'Steelmint prices for last 36m'!$A$29:$A$80,0),MATCH('Plant wise prices'!$D24,'Steelmint prices for last 36m'!$A$29:$N$29,0))</f>
        <v>44268.666666666664</v>
      </c>
      <c r="N24" s="411">
        <f>INDEX('Steelmint prices for last 36m'!$A$29:$N$80,MATCH('Plant wise prices'!N$2,'Steelmint prices for last 36m'!$A$29:$A$80,0),MATCH('Plant wise prices'!$D24,'Steelmint prices for last 36m'!$A$29:$N$29,0))</f>
        <v>44941</v>
      </c>
      <c r="O24" s="411">
        <f>INDEX('Steelmint prices for last 36m'!$A$29:$N$80,MATCH('Plant wise prices'!O$2,'Steelmint prices for last 36m'!$A$29:$A$80,0),MATCH('Plant wise prices'!$D24,'Steelmint prices for last 36m'!$A$29:$N$29,0))</f>
        <v>45717.555555555555</v>
      </c>
      <c r="P24" s="411">
        <f>INDEX('Steelmint prices for last 36m'!$A$29:$N$80,MATCH('Plant wise prices'!P$2,'Steelmint prices for last 36m'!$A$29:$A$80,0),MATCH('Plant wise prices'!$D24,'Steelmint prices for last 36m'!$A$29:$N$29,0))</f>
        <v>47053.777777777781</v>
      </c>
    </row>
    <row r="25" spans="1:17">
      <c r="A25" s="407" t="s">
        <v>74</v>
      </c>
      <c r="B25" s="409" t="str">
        <f t="shared" si="1"/>
        <v>Maharashtra - New Plant</v>
      </c>
      <c r="C25" s="413">
        <v>3665</v>
      </c>
      <c r="D25" s="414" t="s">
        <v>175</v>
      </c>
      <c r="E25" s="411">
        <f>INDEX('Steelmint prices for last 36m'!$A$29:$N$80,MATCH('Plant wise prices'!E$2,'Steelmint prices for last 36m'!$A$29:$A$80,0),MATCH('Plant wise prices'!$D25,'Steelmint prices for last 36m'!$A$29:$N$29,0))</f>
        <v>51608.666666666664</v>
      </c>
      <c r="F25" s="411">
        <f>INDEX('Steelmint prices for last 36m'!$A$29:$N$80,MATCH('Plant wise prices'!F$2,'Steelmint prices for last 36m'!$A$29:$A$80,0),MATCH('Plant wise prices'!$D25,'Steelmint prices for last 36m'!$A$29:$N$29,0))</f>
        <v>51348</v>
      </c>
      <c r="G25" s="411">
        <f>INDEX('Steelmint prices for last 36m'!$A$29:$N$80,MATCH('Plant wise prices'!G$2,'Steelmint prices for last 36m'!$A$29:$A$80,0),MATCH('Plant wise prices'!$D25,'Steelmint prices for last 36m'!$A$29:$N$29,0))</f>
        <v>48694.666666666664</v>
      </c>
      <c r="H25" s="411">
        <f>INDEX('Steelmint prices for last 36m'!$A$29:$N$80,MATCH('Plant wise prices'!H$2,'Steelmint prices for last 36m'!$A$29:$A$80,0),MATCH('Plant wise prices'!$D25,'Steelmint prices for last 36m'!$A$29:$N$29,0))</f>
        <v>45745.333333333336</v>
      </c>
      <c r="I25" s="411">
        <f>INDEX('Steelmint prices for last 36m'!$A$29:$N$80,MATCH('Plant wise prices'!I$2,'Steelmint prices for last 36m'!$A$29:$A$80,0),MATCH('Plant wise prices'!$D25,'Steelmint prices for last 36m'!$A$29:$N$29,0))</f>
        <v>46515.333333333336</v>
      </c>
      <c r="J25" s="411">
        <f>INDEX('Steelmint prices for last 36m'!$A$29:$N$80,MATCH('Plant wise prices'!J$2,'Steelmint prices for last 36m'!$A$29:$A$80,0),MATCH('Plant wise prices'!$D25,'Steelmint prices for last 36m'!$A$29:$N$29,0))</f>
        <v>47287.333333333336</v>
      </c>
      <c r="K25" s="411">
        <f>INDEX('Steelmint prices for last 36m'!$A$29:$N$80,MATCH('Plant wise prices'!K$2,'Steelmint prices for last 36m'!$A$29:$A$80,0),MATCH('Plant wise prices'!$D25,'Steelmint prices for last 36m'!$A$29:$N$29,0))</f>
        <v>47096.333333333336</v>
      </c>
      <c r="L25" s="411">
        <f>INDEX('Steelmint prices for last 36m'!$A$29:$N$80,MATCH('Plant wise prices'!L$2,'Steelmint prices for last 36m'!$A$29:$A$80,0),MATCH('Plant wise prices'!$D25,'Steelmint prices for last 36m'!$A$29:$N$29,0))</f>
        <v>46410.333333333336</v>
      </c>
      <c r="M25" s="411">
        <f>INDEX('Steelmint prices for last 36m'!$A$29:$N$80,MATCH('Plant wise prices'!M$2,'Steelmint prices for last 36m'!$A$29:$A$80,0),MATCH('Plant wise prices'!$D25,'Steelmint prices for last 36m'!$A$29:$N$29,0))</f>
        <v>46869.666666666664</v>
      </c>
      <c r="N25" s="411">
        <f>INDEX('Steelmint prices for last 36m'!$A$29:$N$80,MATCH('Plant wise prices'!N$2,'Steelmint prices for last 36m'!$A$29:$A$80,0),MATCH('Plant wise prices'!$D25,'Steelmint prices for last 36m'!$A$29:$N$29,0))</f>
        <v>48334.333333333336</v>
      </c>
      <c r="O25" s="411">
        <f>INDEX('Steelmint prices for last 36m'!$A$29:$N$80,MATCH('Plant wise prices'!O$2,'Steelmint prices for last 36m'!$A$29:$A$80,0),MATCH('Plant wise prices'!$D25,'Steelmint prices for last 36m'!$A$29:$N$29,0))</f>
        <v>49073.444444444445</v>
      </c>
      <c r="P25" s="411">
        <f>INDEX('Steelmint prices for last 36m'!$A$29:$N$80,MATCH('Plant wise prices'!P$2,'Steelmint prices for last 36m'!$A$29:$A$80,0),MATCH('Plant wise prices'!$D25,'Steelmint prices for last 36m'!$A$29:$N$29,0))</f>
        <v>50040.555555555555</v>
      </c>
    </row>
    <row r="28" spans="1:17">
      <c r="A28" s="463" t="s">
        <v>188</v>
      </c>
    </row>
    <row r="29" spans="1:17">
      <c r="A29" s="404" t="s">
        <v>109</v>
      </c>
      <c r="B29" s="398" t="s">
        <v>157</v>
      </c>
      <c r="C29" s="410" t="s">
        <v>186</v>
      </c>
      <c r="D29" s="410" t="s">
        <v>187</v>
      </c>
      <c r="E29" s="412">
        <v>46113</v>
      </c>
      <c r="F29" s="412">
        <v>46143</v>
      </c>
      <c r="G29" s="412">
        <v>46174</v>
      </c>
      <c r="H29" s="412">
        <v>46204</v>
      </c>
      <c r="I29" s="412">
        <v>46235</v>
      </c>
      <c r="J29" s="412">
        <v>46266</v>
      </c>
      <c r="K29" s="412">
        <v>46296</v>
      </c>
      <c r="L29" s="412">
        <v>46327</v>
      </c>
      <c r="M29" s="412">
        <v>46357</v>
      </c>
      <c r="N29" s="412">
        <v>46388</v>
      </c>
      <c r="O29" s="412">
        <v>46419</v>
      </c>
      <c r="P29" s="412">
        <v>46447</v>
      </c>
    </row>
    <row r="30" spans="1:17">
      <c r="A30" s="406">
        <v>550</v>
      </c>
      <c r="B30" s="408" t="s">
        <v>161</v>
      </c>
      <c r="C30" s="413">
        <v>2970</v>
      </c>
      <c r="D30" s="414" t="s">
        <v>184</v>
      </c>
      <c r="E30" s="411">
        <f>E3+$C3</f>
        <v>50814.333333333336</v>
      </c>
      <c r="F30" s="411">
        <f t="shared" ref="F30:P30" si="4">F3+$C3</f>
        <v>49136.666666666664</v>
      </c>
      <c r="G30" s="411">
        <f t="shared" si="4"/>
        <v>47362</v>
      </c>
      <c r="H30" s="411">
        <f t="shared" si="4"/>
        <v>45126</v>
      </c>
      <c r="I30" s="411">
        <f t="shared" si="4"/>
        <v>45084.333333333336</v>
      </c>
      <c r="J30" s="411">
        <f t="shared" si="4"/>
        <v>45360</v>
      </c>
      <c r="K30" s="411">
        <f t="shared" si="4"/>
        <v>45349</v>
      </c>
      <c r="L30" s="411">
        <f t="shared" si="4"/>
        <v>44337.666666666664</v>
      </c>
      <c r="M30" s="411">
        <f t="shared" si="4"/>
        <v>44471.333333333336</v>
      </c>
      <c r="N30" s="411">
        <f t="shared" si="4"/>
        <v>45661.333333333336</v>
      </c>
      <c r="O30" s="411">
        <f t="shared" si="4"/>
        <v>46669.444444444445</v>
      </c>
      <c r="P30" s="411">
        <f t="shared" si="4"/>
        <v>47509.777777777781</v>
      </c>
    </row>
    <row r="31" spans="1:17">
      <c r="A31" s="406">
        <v>550</v>
      </c>
      <c r="B31" s="408" t="s">
        <v>162</v>
      </c>
      <c r="C31" s="413">
        <v>650</v>
      </c>
      <c r="D31" s="414" t="s">
        <v>177</v>
      </c>
      <c r="E31" s="411">
        <f t="shared" ref="E31:P31" si="5">E4+$C4</f>
        <v>51574.333333333336</v>
      </c>
      <c r="F31" s="411">
        <f t="shared" si="5"/>
        <v>51184.666666666664</v>
      </c>
      <c r="G31" s="411">
        <f t="shared" si="5"/>
        <v>50362.333333333336</v>
      </c>
      <c r="H31" s="411">
        <f t="shared" si="5"/>
        <v>48448</v>
      </c>
      <c r="I31" s="411">
        <f t="shared" si="5"/>
        <v>48145.666666666664</v>
      </c>
      <c r="J31" s="411">
        <f t="shared" si="5"/>
        <v>48009.666666666664</v>
      </c>
      <c r="K31" s="411">
        <f t="shared" si="5"/>
        <v>47746.333333333336</v>
      </c>
      <c r="L31" s="411">
        <f t="shared" si="5"/>
        <v>46976</v>
      </c>
      <c r="M31" s="411">
        <f t="shared" si="5"/>
        <v>47220</v>
      </c>
      <c r="N31" s="411">
        <f t="shared" si="5"/>
        <v>48112</v>
      </c>
      <c r="O31" s="411">
        <f t="shared" si="5"/>
        <v>48378.777777777781</v>
      </c>
      <c r="P31" s="411">
        <f t="shared" si="5"/>
        <v>48745.555555555555</v>
      </c>
    </row>
    <row r="32" spans="1:17">
      <c r="A32" s="406">
        <v>550</v>
      </c>
      <c r="B32" s="408" t="s">
        <v>163</v>
      </c>
      <c r="C32" s="413">
        <v>1400</v>
      </c>
      <c r="D32" s="414" t="s">
        <v>174</v>
      </c>
      <c r="E32" s="411">
        <f t="shared" ref="E32:P32" si="6">E5+$C5</f>
        <v>51840.333333333336</v>
      </c>
      <c r="F32" s="411">
        <f t="shared" si="6"/>
        <v>51197.666666666664</v>
      </c>
      <c r="G32" s="411">
        <f t="shared" si="6"/>
        <v>50037</v>
      </c>
      <c r="H32" s="411">
        <f t="shared" si="6"/>
        <v>47897.333333333336</v>
      </c>
      <c r="I32" s="411">
        <f t="shared" si="6"/>
        <v>47373</v>
      </c>
      <c r="J32" s="411">
        <f t="shared" si="6"/>
        <v>47328.666666666664</v>
      </c>
      <c r="K32" s="411">
        <f t="shared" si="6"/>
        <v>47153</v>
      </c>
      <c r="L32" s="411">
        <f t="shared" si="6"/>
        <v>46274</v>
      </c>
      <c r="M32" s="411">
        <f t="shared" si="6"/>
        <v>46496.666666666664</v>
      </c>
      <c r="N32" s="411">
        <f t="shared" si="6"/>
        <v>47881.666666666664</v>
      </c>
      <c r="O32" s="411">
        <f t="shared" si="6"/>
        <v>48441.777777777781</v>
      </c>
      <c r="P32" s="411">
        <f t="shared" si="6"/>
        <v>48892.888888888883</v>
      </c>
      <c r="Q32" s="474">
        <f>SUMPRODUCT(E32:P32,E161:P161)/Q161</f>
        <v>48537.66308489746</v>
      </c>
    </row>
    <row r="33" spans="1:16">
      <c r="A33" s="406">
        <v>550</v>
      </c>
      <c r="B33" s="408" t="s">
        <v>164</v>
      </c>
      <c r="C33" s="413">
        <v>1400</v>
      </c>
      <c r="D33" s="414"/>
      <c r="E33" s="411">
        <f t="shared" ref="E33:P33" si="7">E6+$C6</f>
        <v>51040.333333333336</v>
      </c>
      <c r="F33" s="411">
        <f t="shared" si="7"/>
        <v>50397.666666666664</v>
      </c>
      <c r="G33" s="411">
        <f t="shared" si="7"/>
        <v>49237</v>
      </c>
      <c r="H33" s="411">
        <f t="shared" si="7"/>
        <v>47097.333333333336</v>
      </c>
      <c r="I33" s="411">
        <f t="shared" si="7"/>
        <v>46573</v>
      </c>
      <c r="J33" s="411">
        <f t="shared" si="7"/>
        <v>46528.666666666664</v>
      </c>
      <c r="K33" s="411">
        <f t="shared" si="7"/>
        <v>46353</v>
      </c>
      <c r="L33" s="411">
        <f t="shared" si="7"/>
        <v>45474</v>
      </c>
      <c r="M33" s="411">
        <f t="shared" si="7"/>
        <v>45696.666666666664</v>
      </c>
      <c r="N33" s="411">
        <f t="shared" si="7"/>
        <v>47081.666666666664</v>
      </c>
      <c r="O33" s="411">
        <f t="shared" si="7"/>
        <v>47641.777777777781</v>
      </c>
      <c r="P33" s="411">
        <f t="shared" si="7"/>
        <v>48092.888888888883</v>
      </c>
    </row>
    <row r="34" spans="1:16">
      <c r="A34" s="406">
        <v>550</v>
      </c>
      <c r="B34" s="409" t="s">
        <v>165</v>
      </c>
      <c r="C34" s="413">
        <v>2415</v>
      </c>
      <c r="D34" s="414" t="s">
        <v>178</v>
      </c>
      <c r="E34" s="411">
        <f t="shared" ref="E34:P34" si="8">E7+$C7</f>
        <v>49773.333333333336</v>
      </c>
      <c r="F34" s="411">
        <f t="shared" si="8"/>
        <v>48783</v>
      </c>
      <c r="G34" s="411">
        <f t="shared" si="8"/>
        <v>47324</v>
      </c>
      <c r="H34" s="411">
        <f t="shared" si="8"/>
        <v>44420.666666666664</v>
      </c>
      <c r="I34" s="411">
        <f t="shared" si="8"/>
        <v>44725</v>
      </c>
      <c r="J34" s="411">
        <f t="shared" si="8"/>
        <v>45400.666666666664</v>
      </c>
      <c r="K34" s="411">
        <f t="shared" si="8"/>
        <v>45184.333333333336</v>
      </c>
      <c r="L34" s="411">
        <f t="shared" si="8"/>
        <v>44123</v>
      </c>
      <c r="M34" s="411">
        <f t="shared" si="8"/>
        <v>44266.666666666664</v>
      </c>
      <c r="N34" s="411">
        <f t="shared" si="8"/>
        <v>45312</v>
      </c>
      <c r="O34" s="411">
        <f t="shared" si="8"/>
        <v>45945.333333333336</v>
      </c>
      <c r="P34" s="411">
        <f t="shared" si="8"/>
        <v>46957.222222222219</v>
      </c>
    </row>
    <row r="35" spans="1:16">
      <c r="A35" s="406">
        <v>550</v>
      </c>
      <c r="B35" s="409" t="s">
        <v>166</v>
      </c>
      <c r="C35" s="413">
        <v>200</v>
      </c>
      <c r="D35" s="414" t="s">
        <v>176</v>
      </c>
      <c r="E35" s="411">
        <f t="shared" ref="E35:P35" si="9">E8+$C8</f>
        <v>50522.333333333336</v>
      </c>
      <c r="F35" s="411">
        <f t="shared" si="9"/>
        <v>50113.666666666664</v>
      </c>
      <c r="G35" s="411">
        <f t="shared" si="9"/>
        <v>48720.666666666664</v>
      </c>
      <c r="H35" s="411">
        <f t="shared" si="9"/>
        <v>46167</v>
      </c>
      <c r="I35" s="411">
        <f t="shared" si="9"/>
        <v>46457.333333333336</v>
      </c>
      <c r="J35" s="411">
        <f t="shared" si="9"/>
        <v>46815.333333333336</v>
      </c>
      <c r="K35" s="411">
        <f t="shared" si="9"/>
        <v>46481.333333333336</v>
      </c>
      <c r="L35" s="411">
        <f t="shared" si="9"/>
        <v>45782.666666666664</v>
      </c>
      <c r="M35" s="411">
        <f t="shared" si="9"/>
        <v>46948.333333333336</v>
      </c>
      <c r="N35" s="411">
        <f t="shared" si="9"/>
        <v>48508.333333333336</v>
      </c>
      <c r="O35" s="411">
        <f t="shared" si="9"/>
        <v>48319</v>
      </c>
      <c r="P35" s="411">
        <f t="shared" si="9"/>
        <v>48595.111111111117</v>
      </c>
    </row>
    <row r="36" spans="1:16">
      <c r="A36" s="406">
        <v>550</v>
      </c>
      <c r="B36" s="409" t="s">
        <v>167</v>
      </c>
      <c r="C36" s="413">
        <v>2075</v>
      </c>
      <c r="D36" s="414" t="s">
        <v>178</v>
      </c>
      <c r="E36" s="411">
        <f t="shared" ref="E36:P36" si="10">E9+$C9</f>
        <v>49433.333333333336</v>
      </c>
      <c r="F36" s="411">
        <f t="shared" si="10"/>
        <v>48443</v>
      </c>
      <c r="G36" s="411">
        <f t="shared" si="10"/>
        <v>46984</v>
      </c>
      <c r="H36" s="411">
        <f t="shared" si="10"/>
        <v>44080.666666666664</v>
      </c>
      <c r="I36" s="411">
        <f t="shared" si="10"/>
        <v>44385</v>
      </c>
      <c r="J36" s="411">
        <f t="shared" si="10"/>
        <v>45060.666666666664</v>
      </c>
      <c r="K36" s="411">
        <f t="shared" si="10"/>
        <v>44844.333333333336</v>
      </c>
      <c r="L36" s="411">
        <f t="shared" si="10"/>
        <v>43783</v>
      </c>
      <c r="M36" s="411">
        <f t="shared" si="10"/>
        <v>43926.666666666664</v>
      </c>
      <c r="N36" s="411">
        <f t="shared" si="10"/>
        <v>44972</v>
      </c>
      <c r="O36" s="411">
        <f t="shared" si="10"/>
        <v>45605.333333333336</v>
      </c>
      <c r="P36" s="411">
        <f t="shared" si="10"/>
        <v>46617.222222222219</v>
      </c>
    </row>
    <row r="37" spans="1:16">
      <c r="A37" s="406">
        <v>550</v>
      </c>
      <c r="B37" s="409" t="s">
        <v>118</v>
      </c>
      <c r="C37" s="413">
        <v>0</v>
      </c>
      <c r="D37" s="414" t="s">
        <v>178</v>
      </c>
      <c r="E37" s="411">
        <f t="shared" ref="E37:P37" si="11">E10+$C10</f>
        <v>47358.333333333336</v>
      </c>
      <c r="F37" s="411">
        <f t="shared" si="11"/>
        <v>46368</v>
      </c>
      <c r="G37" s="411">
        <f t="shared" si="11"/>
        <v>44909</v>
      </c>
      <c r="H37" s="411">
        <f t="shared" si="11"/>
        <v>42005.666666666664</v>
      </c>
      <c r="I37" s="411">
        <f t="shared" si="11"/>
        <v>42310</v>
      </c>
      <c r="J37" s="411">
        <f t="shared" si="11"/>
        <v>42985.666666666664</v>
      </c>
      <c r="K37" s="411">
        <f t="shared" si="11"/>
        <v>42769.333333333336</v>
      </c>
      <c r="L37" s="411">
        <f t="shared" si="11"/>
        <v>41708</v>
      </c>
      <c r="M37" s="411">
        <f t="shared" si="11"/>
        <v>41851.666666666664</v>
      </c>
      <c r="N37" s="411">
        <f t="shared" si="11"/>
        <v>42897</v>
      </c>
      <c r="O37" s="411">
        <f t="shared" si="11"/>
        <v>43530.333333333336</v>
      </c>
      <c r="P37" s="411">
        <f t="shared" si="11"/>
        <v>44542.222222222219</v>
      </c>
    </row>
    <row r="38" spans="1:16">
      <c r="A38" s="406">
        <v>550</v>
      </c>
      <c r="B38" s="409" t="s">
        <v>168</v>
      </c>
      <c r="C38" s="413">
        <v>2415</v>
      </c>
      <c r="D38" s="414" t="s">
        <v>184</v>
      </c>
      <c r="E38" s="411">
        <f t="shared" ref="E38" si="12">E11+$C11</f>
        <v>50259.333333333336</v>
      </c>
      <c r="F38" s="411">
        <f t="shared" ref="F38:P38" si="13">F11+$C11</f>
        <v>48581.666666666664</v>
      </c>
      <c r="G38" s="411">
        <f t="shared" si="13"/>
        <v>46807</v>
      </c>
      <c r="H38" s="411">
        <f t="shared" si="13"/>
        <v>44571</v>
      </c>
      <c r="I38" s="411">
        <f t="shared" si="13"/>
        <v>44529.333333333336</v>
      </c>
      <c r="J38" s="411">
        <f t="shared" si="13"/>
        <v>44805</v>
      </c>
      <c r="K38" s="411">
        <f t="shared" si="13"/>
        <v>44794</v>
      </c>
      <c r="L38" s="411">
        <f t="shared" si="13"/>
        <v>43782.666666666664</v>
      </c>
      <c r="M38" s="411">
        <f t="shared" si="13"/>
        <v>43916.333333333336</v>
      </c>
      <c r="N38" s="411">
        <f t="shared" si="13"/>
        <v>45106.333333333336</v>
      </c>
      <c r="O38" s="411">
        <f t="shared" si="13"/>
        <v>46114.444444444445</v>
      </c>
      <c r="P38" s="411">
        <f t="shared" si="13"/>
        <v>46954.777777777781</v>
      </c>
    </row>
    <row r="39" spans="1:16">
      <c r="A39" s="406">
        <v>550</v>
      </c>
      <c r="B39" s="409" t="s">
        <v>169</v>
      </c>
      <c r="C39" s="413">
        <v>2415</v>
      </c>
      <c r="D39" s="414" t="s">
        <v>179</v>
      </c>
      <c r="E39" s="411">
        <f t="shared" ref="E39:P39" si="14">E12+$C12</f>
        <v>52088.666666666664</v>
      </c>
      <c r="F39" s="411">
        <f t="shared" si="14"/>
        <v>51171</v>
      </c>
      <c r="G39" s="411">
        <f t="shared" si="14"/>
        <v>49212.666666666664</v>
      </c>
      <c r="H39" s="411">
        <f t="shared" si="14"/>
        <v>47451</v>
      </c>
      <c r="I39" s="411">
        <f t="shared" si="14"/>
        <v>47057.333333333336</v>
      </c>
      <c r="J39" s="411">
        <f t="shared" si="14"/>
        <v>47875.666666666664</v>
      </c>
      <c r="K39" s="411">
        <f t="shared" si="14"/>
        <v>47519</v>
      </c>
      <c r="L39" s="411">
        <f t="shared" si="14"/>
        <v>46569</v>
      </c>
      <c r="M39" s="411">
        <f t="shared" si="14"/>
        <v>46683.666666666664</v>
      </c>
      <c r="N39" s="411">
        <f t="shared" si="14"/>
        <v>47356</v>
      </c>
      <c r="O39" s="411">
        <f t="shared" si="14"/>
        <v>48132.555555555555</v>
      </c>
      <c r="P39" s="411">
        <f t="shared" si="14"/>
        <v>49468.777777777781</v>
      </c>
    </row>
    <row r="40" spans="1:16">
      <c r="A40" s="406">
        <v>550</v>
      </c>
      <c r="B40" s="409" t="s">
        <v>170</v>
      </c>
      <c r="C40" s="413">
        <v>2415</v>
      </c>
      <c r="D40" s="414" t="s">
        <v>175</v>
      </c>
      <c r="E40" s="411">
        <f t="shared" ref="E40:P40" si="15">E13+$C13</f>
        <v>54023.666666666664</v>
      </c>
      <c r="F40" s="411">
        <f t="shared" si="15"/>
        <v>53763</v>
      </c>
      <c r="G40" s="411">
        <f t="shared" si="15"/>
        <v>51109.666666666664</v>
      </c>
      <c r="H40" s="411">
        <f t="shared" si="15"/>
        <v>48160.333333333336</v>
      </c>
      <c r="I40" s="411">
        <f t="shared" si="15"/>
        <v>48930.333333333336</v>
      </c>
      <c r="J40" s="411">
        <f t="shared" si="15"/>
        <v>49702.333333333336</v>
      </c>
      <c r="K40" s="411">
        <f t="shared" si="15"/>
        <v>49511.333333333336</v>
      </c>
      <c r="L40" s="411">
        <f t="shared" si="15"/>
        <v>48825.333333333336</v>
      </c>
      <c r="M40" s="411">
        <f t="shared" si="15"/>
        <v>49284.666666666664</v>
      </c>
      <c r="N40" s="411">
        <f t="shared" si="15"/>
        <v>50749.333333333336</v>
      </c>
      <c r="O40" s="411">
        <f t="shared" si="15"/>
        <v>51488.444444444445</v>
      </c>
      <c r="P40" s="411">
        <f t="shared" si="15"/>
        <v>52455.555555555555</v>
      </c>
    </row>
    <row r="41" spans="1:16">
      <c r="E41" s="411"/>
      <c r="F41" s="411"/>
      <c r="G41" s="411"/>
      <c r="H41" s="411"/>
      <c r="I41" s="411"/>
      <c r="J41" s="411"/>
      <c r="K41" s="411"/>
      <c r="L41" s="411"/>
      <c r="M41" s="411"/>
      <c r="N41" s="411"/>
      <c r="O41" s="411"/>
      <c r="P41" s="411"/>
    </row>
    <row r="42" spans="1:16">
      <c r="A42" s="407" t="s">
        <v>74</v>
      </c>
      <c r="B42" s="408" t="s">
        <v>161</v>
      </c>
      <c r="C42" s="413">
        <v>3770</v>
      </c>
      <c r="D42" s="414" t="s">
        <v>184</v>
      </c>
      <c r="E42" s="411">
        <f>E15+$C15</f>
        <v>51614.333333333336</v>
      </c>
      <c r="F42" s="411">
        <f t="shared" ref="F42:P42" si="16">F15+$C15</f>
        <v>49936.666666666664</v>
      </c>
      <c r="G42" s="411">
        <f t="shared" si="16"/>
        <v>48162</v>
      </c>
      <c r="H42" s="411">
        <f t="shared" si="16"/>
        <v>45926</v>
      </c>
      <c r="I42" s="411">
        <f t="shared" si="16"/>
        <v>45884.333333333336</v>
      </c>
      <c r="J42" s="411">
        <f t="shared" si="16"/>
        <v>46160</v>
      </c>
      <c r="K42" s="411">
        <f t="shared" si="16"/>
        <v>46149</v>
      </c>
      <c r="L42" s="411">
        <f t="shared" si="16"/>
        <v>45137.666666666664</v>
      </c>
      <c r="M42" s="411">
        <f t="shared" si="16"/>
        <v>45271.333333333336</v>
      </c>
      <c r="N42" s="411">
        <f t="shared" si="16"/>
        <v>46461.333333333336</v>
      </c>
      <c r="O42" s="411">
        <f t="shared" si="16"/>
        <v>47469.444444444445</v>
      </c>
      <c r="P42" s="411">
        <f t="shared" si="16"/>
        <v>48309.777777777781</v>
      </c>
    </row>
    <row r="43" spans="1:16">
      <c r="A43" s="407" t="s">
        <v>74</v>
      </c>
      <c r="B43" s="408" t="s">
        <v>162</v>
      </c>
      <c r="C43" s="413">
        <v>1450</v>
      </c>
      <c r="D43" s="414" t="s">
        <v>177</v>
      </c>
      <c r="E43" s="411">
        <f t="shared" ref="E43:P43" si="17">E16+$C16</f>
        <v>52374.333333333336</v>
      </c>
      <c r="F43" s="411">
        <f t="shared" si="17"/>
        <v>51984.666666666664</v>
      </c>
      <c r="G43" s="411">
        <f t="shared" si="17"/>
        <v>51162.333333333336</v>
      </c>
      <c r="H43" s="411">
        <f t="shared" si="17"/>
        <v>49248</v>
      </c>
      <c r="I43" s="411">
        <f t="shared" si="17"/>
        <v>48945.666666666664</v>
      </c>
      <c r="J43" s="411">
        <f t="shared" si="17"/>
        <v>48809.666666666664</v>
      </c>
      <c r="K43" s="411">
        <f t="shared" si="17"/>
        <v>48546.333333333336</v>
      </c>
      <c r="L43" s="411">
        <f t="shared" si="17"/>
        <v>47776</v>
      </c>
      <c r="M43" s="411">
        <f t="shared" si="17"/>
        <v>48020</v>
      </c>
      <c r="N43" s="411">
        <f t="shared" si="17"/>
        <v>48912</v>
      </c>
      <c r="O43" s="411">
        <f t="shared" si="17"/>
        <v>49178.777777777781</v>
      </c>
      <c r="P43" s="411">
        <f t="shared" si="17"/>
        <v>49545.555555555555</v>
      </c>
    </row>
    <row r="44" spans="1:16">
      <c r="A44" s="407" t="s">
        <v>74</v>
      </c>
      <c r="B44" s="408" t="s">
        <v>163</v>
      </c>
      <c r="C44" s="413">
        <v>2400</v>
      </c>
      <c r="D44" s="414" t="s">
        <v>174</v>
      </c>
      <c r="E44" s="411">
        <f t="shared" ref="E44:P44" si="18">E17+$C17</f>
        <v>52840.333333333336</v>
      </c>
      <c r="F44" s="411">
        <f t="shared" si="18"/>
        <v>52197.666666666664</v>
      </c>
      <c r="G44" s="411">
        <f t="shared" si="18"/>
        <v>51037</v>
      </c>
      <c r="H44" s="411">
        <f t="shared" si="18"/>
        <v>48897.333333333336</v>
      </c>
      <c r="I44" s="411">
        <f t="shared" si="18"/>
        <v>48373</v>
      </c>
      <c r="J44" s="411">
        <f t="shared" si="18"/>
        <v>48328.666666666664</v>
      </c>
      <c r="K44" s="411">
        <f t="shared" si="18"/>
        <v>48153</v>
      </c>
      <c r="L44" s="411">
        <f t="shared" si="18"/>
        <v>47274</v>
      </c>
      <c r="M44" s="411">
        <f t="shared" si="18"/>
        <v>47496.666666666664</v>
      </c>
      <c r="N44" s="411">
        <f t="shared" si="18"/>
        <v>48881.666666666664</v>
      </c>
      <c r="O44" s="411">
        <f t="shared" si="18"/>
        <v>49441.777777777781</v>
      </c>
      <c r="P44" s="411">
        <f t="shared" si="18"/>
        <v>49892.888888888883</v>
      </c>
    </row>
    <row r="45" spans="1:16">
      <c r="A45" s="407" t="s">
        <v>74</v>
      </c>
      <c r="B45" s="408" t="s">
        <v>164</v>
      </c>
      <c r="C45" s="413">
        <v>3400</v>
      </c>
      <c r="D45" s="414"/>
      <c r="E45" s="411">
        <f t="shared" ref="E45:P45" si="19">E18+$C18</f>
        <v>53040.333333333336</v>
      </c>
      <c r="F45" s="411">
        <f t="shared" si="19"/>
        <v>52397.666666666664</v>
      </c>
      <c r="G45" s="411">
        <f t="shared" si="19"/>
        <v>51237</v>
      </c>
      <c r="H45" s="411">
        <f t="shared" si="19"/>
        <v>49097.333333333336</v>
      </c>
      <c r="I45" s="411">
        <f t="shared" si="19"/>
        <v>48573</v>
      </c>
      <c r="J45" s="411">
        <f t="shared" si="19"/>
        <v>48528.666666666664</v>
      </c>
      <c r="K45" s="411">
        <f t="shared" si="19"/>
        <v>48353</v>
      </c>
      <c r="L45" s="411">
        <f t="shared" si="19"/>
        <v>47474</v>
      </c>
      <c r="M45" s="411">
        <f t="shared" si="19"/>
        <v>47696.666666666664</v>
      </c>
      <c r="N45" s="411">
        <f t="shared" si="19"/>
        <v>49081.666666666664</v>
      </c>
      <c r="O45" s="411">
        <f t="shared" si="19"/>
        <v>49641.777777777781</v>
      </c>
      <c r="P45" s="411">
        <f t="shared" si="19"/>
        <v>50092.888888888883</v>
      </c>
    </row>
    <row r="46" spans="1:16">
      <c r="A46" s="407" t="s">
        <v>74</v>
      </c>
      <c r="B46" s="409" t="s">
        <v>165</v>
      </c>
      <c r="C46" s="413">
        <v>3665</v>
      </c>
      <c r="D46" s="414" t="s">
        <v>178</v>
      </c>
      <c r="E46" s="411">
        <f t="shared" ref="E46:P46" si="20">E19+$C19</f>
        <v>51023.333333333336</v>
      </c>
      <c r="F46" s="411">
        <f t="shared" si="20"/>
        <v>50033</v>
      </c>
      <c r="G46" s="411">
        <f t="shared" si="20"/>
        <v>48574</v>
      </c>
      <c r="H46" s="411">
        <f t="shared" si="20"/>
        <v>45670.666666666664</v>
      </c>
      <c r="I46" s="411">
        <f t="shared" si="20"/>
        <v>45975</v>
      </c>
      <c r="J46" s="411">
        <f t="shared" si="20"/>
        <v>46650.666666666664</v>
      </c>
      <c r="K46" s="411">
        <f t="shared" si="20"/>
        <v>46434.333333333336</v>
      </c>
      <c r="L46" s="411">
        <f t="shared" si="20"/>
        <v>45373</v>
      </c>
      <c r="M46" s="411">
        <f t="shared" si="20"/>
        <v>45516.666666666664</v>
      </c>
      <c r="N46" s="411">
        <f t="shared" si="20"/>
        <v>46562</v>
      </c>
      <c r="O46" s="411">
        <f t="shared" si="20"/>
        <v>47195.333333333336</v>
      </c>
      <c r="P46" s="411">
        <f t="shared" si="20"/>
        <v>48207.222222222219</v>
      </c>
    </row>
    <row r="47" spans="1:16">
      <c r="A47" s="407" t="s">
        <v>74</v>
      </c>
      <c r="B47" s="409" t="s">
        <v>166</v>
      </c>
      <c r="C47" s="413">
        <v>1200</v>
      </c>
      <c r="D47" s="414" t="s">
        <v>176</v>
      </c>
      <c r="E47" s="411">
        <f t="shared" ref="E47:P47" si="21">E20+$C20</f>
        <v>51522.333333333336</v>
      </c>
      <c r="F47" s="411">
        <f t="shared" si="21"/>
        <v>51113.666666666664</v>
      </c>
      <c r="G47" s="411">
        <f t="shared" si="21"/>
        <v>49720.666666666664</v>
      </c>
      <c r="H47" s="411">
        <f t="shared" si="21"/>
        <v>47167</v>
      </c>
      <c r="I47" s="411">
        <f t="shared" si="21"/>
        <v>47457.333333333336</v>
      </c>
      <c r="J47" s="411">
        <f t="shared" si="21"/>
        <v>47815.333333333336</v>
      </c>
      <c r="K47" s="411">
        <f t="shared" si="21"/>
        <v>47481.333333333336</v>
      </c>
      <c r="L47" s="411">
        <f t="shared" si="21"/>
        <v>46782.666666666664</v>
      </c>
      <c r="M47" s="411">
        <f t="shared" si="21"/>
        <v>47948.333333333336</v>
      </c>
      <c r="N47" s="411">
        <f t="shared" si="21"/>
        <v>49508.333333333336</v>
      </c>
      <c r="O47" s="411">
        <f t="shared" si="21"/>
        <v>49319</v>
      </c>
      <c r="P47" s="411">
        <f t="shared" si="21"/>
        <v>49595.111111111117</v>
      </c>
    </row>
    <row r="48" spans="1:16">
      <c r="A48" s="407" t="s">
        <v>74</v>
      </c>
      <c r="B48" s="409" t="s">
        <v>167</v>
      </c>
      <c r="C48" s="413">
        <v>3075</v>
      </c>
      <c r="D48" s="414" t="s">
        <v>178</v>
      </c>
      <c r="E48" s="411">
        <f t="shared" ref="E48:P48" si="22">E21+$C21</f>
        <v>50433.333333333336</v>
      </c>
      <c r="F48" s="411">
        <f t="shared" si="22"/>
        <v>49443</v>
      </c>
      <c r="G48" s="411">
        <f t="shared" si="22"/>
        <v>47984</v>
      </c>
      <c r="H48" s="411">
        <f t="shared" si="22"/>
        <v>45080.666666666664</v>
      </c>
      <c r="I48" s="411">
        <f t="shared" si="22"/>
        <v>45385</v>
      </c>
      <c r="J48" s="411">
        <f t="shared" si="22"/>
        <v>46060.666666666664</v>
      </c>
      <c r="K48" s="411">
        <f t="shared" si="22"/>
        <v>45844.333333333336</v>
      </c>
      <c r="L48" s="411">
        <f t="shared" si="22"/>
        <v>44783</v>
      </c>
      <c r="M48" s="411">
        <f t="shared" si="22"/>
        <v>44926.666666666664</v>
      </c>
      <c r="N48" s="411">
        <f t="shared" si="22"/>
        <v>45972</v>
      </c>
      <c r="O48" s="411">
        <f t="shared" si="22"/>
        <v>46605.333333333336</v>
      </c>
      <c r="P48" s="411">
        <f t="shared" si="22"/>
        <v>47617.222222222219</v>
      </c>
    </row>
    <row r="49" spans="1:16">
      <c r="A49" s="407" t="s">
        <v>74</v>
      </c>
      <c r="B49" s="409" t="s">
        <v>118</v>
      </c>
      <c r="C49" s="413">
        <v>4500</v>
      </c>
      <c r="D49" s="414" t="s">
        <v>178</v>
      </c>
      <c r="E49" s="411">
        <f t="shared" ref="E49:P49" si="23">E22+$C22</f>
        <v>51858.333333333336</v>
      </c>
      <c r="F49" s="411">
        <f t="shared" si="23"/>
        <v>50868</v>
      </c>
      <c r="G49" s="411">
        <f t="shared" si="23"/>
        <v>49409</v>
      </c>
      <c r="H49" s="411">
        <f t="shared" si="23"/>
        <v>46505.666666666664</v>
      </c>
      <c r="I49" s="411">
        <f t="shared" si="23"/>
        <v>46810</v>
      </c>
      <c r="J49" s="411">
        <f t="shared" si="23"/>
        <v>47485.666666666664</v>
      </c>
      <c r="K49" s="411">
        <f t="shared" si="23"/>
        <v>47269.333333333336</v>
      </c>
      <c r="L49" s="411">
        <f t="shared" si="23"/>
        <v>46208</v>
      </c>
      <c r="M49" s="411">
        <f t="shared" si="23"/>
        <v>46351.666666666664</v>
      </c>
      <c r="N49" s="411">
        <f t="shared" si="23"/>
        <v>47397</v>
      </c>
      <c r="O49" s="411">
        <f t="shared" si="23"/>
        <v>48030.333333333336</v>
      </c>
      <c r="P49" s="411">
        <f t="shared" si="23"/>
        <v>49042.222222222219</v>
      </c>
    </row>
    <row r="50" spans="1:16">
      <c r="A50" s="407" t="s">
        <v>74</v>
      </c>
      <c r="B50" s="409" t="s">
        <v>168</v>
      </c>
      <c r="C50" s="413">
        <v>3665</v>
      </c>
      <c r="D50" s="414" t="s">
        <v>184</v>
      </c>
      <c r="E50" s="411">
        <f t="shared" ref="E50:P50" si="24">E23+$C23</f>
        <v>51509.333333333336</v>
      </c>
      <c r="F50" s="411">
        <f t="shared" si="24"/>
        <v>49831.666666666664</v>
      </c>
      <c r="G50" s="411">
        <f t="shared" si="24"/>
        <v>48057</v>
      </c>
      <c r="H50" s="411">
        <f t="shared" si="24"/>
        <v>45821</v>
      </c>
      <c r="I50" s="411">
        <f t="shared" si="24"/>
        <v>45779.333333333336</v>
      </c>
      <c r="J50" s="411">
        <f t="shared" si="24"/>
        <v>46055</v>
      </c>
      <c r="K50" s="411">
        <f t="shared" si="24"/>
        <v>46044</v>
      </c>
      <c r="L50" s="411">
        <f t="shared" si="24"/>
        <v>45032.666666666664</v>
      </c>
      <c r="M50" s="411">
        <f t="shared" si="24"/>
        <v>45166.333333333336</v>
      </c>
      <c r="N50" s="411">
        <f t="shared" si="24"/>
        <v>46356.333333333336</v>
      </c>
      <c r="O50" s="411">
        <f t="shared" si="24"/>
        <v>47364.444444444445</v>
      </c>
      <c r="P50" s="411">
        <f t="shared" si="24"/>
        <v>48204.777777777781</v>
      </c>
    </row>
    <row r="51" spans="1:16">
      <c r="A51" s="407" t="s">
        <v>74</v>
      </c>
      <c r="B51" s="409" t="s">
        <v>169</v>
      </c>
      <c r="C51" s="413">
        <v>3665</v>
      </c>
      <c r="D51" s="414" t="s">
        <v>179</v>
      </c>
      <c r="E51" s="411">
        <f t="shared" ref="E51:P51" si="25">E24+$C24</f>
        <v>53338.666666666664</v>
      </c>
      <c r="F51" s="411">
        <f t="shared" si="25"/>
        <v>52421</v>
      </c>
      <c r="G51" s="411">
        <f t="shared" si="25"/>
        <v>50462.666666666664</v>
      </c>
      <c r="H51" s="411">
        <f t="shared" si="25"/>
        <v>48701</v>
      </c>
      <c r="I51" s="411">
        <f t="shared" si="25"/>
        <v>48307.333333333336</v>
      </c>
      <c r="J51" s="411">
        <f t="shared" si="25"/>
        <v>49125.666666666664</v>
      </c>
      <c r="K51" s="411">
        <f t="shared" si="25"/>
        <v>48769</v>
      </c>
      <c r="L51" s="411">
        <f t="shared" si="25"/>
        <v>47819</v>
      </c>
      <c r="M51" s="411">
        <f t="shared" si="25"/>
        <v>47933.666666666664</v>
      </c>
      <c r="N51" s="411">
        <f t="shared" si="25"/>
        <v>48606</v>
      </c>
      <c r="O51" s="411">
        <f t="shared" si="25"/>
        <v>49382.555555555555</v>
      </c>
      <c r="P51" s="411">
        <f t="shared" si="25"/>
        <v>50718.777777777781</v>
      </c>
    </row>
    <row r="52" spans="1:16">
      <c r="A52" s="407" t="s">
        <v>74</v>
      </c>
      <c r="B52" s="409" t="s">
        <v>170</v>
      </c>
      <c r="C52" s="413">
        <v>3665</v>
      </c>
      <c r="D52" s="414" t="s">
        <v>175</v>
      </c>
      <c r="E52" s="411">
        <f t="shared" ref="E52:P52" si="26">E25+$C25</f>
        <v>55273.666666666664</v>
      </c>
      <c r="F52" s="411">
        <f t="shared" si="26"/>
        <v>55013</v>
      </c>
      <c r="G52" s="411">
        <f t="shared" si="26"/>
        <v>52359.666666666664</v>
      </c>
      <c r="H52" s="411">
        <f t="shared" si="26"/>
        <v>49410.333333333336</v>
      </c>
      <c r="I52" s="411">
        <f t="shared" si="26"/>
        <v>50180.333333333336</v>
      </c>
      <c r="J52" s="411">
        <f t="shared" si="26"/>
        <v>50952.333333333336</v>
      </c>
      <c r="K52" s="411">
        <f t="shared" si="26"/>
        <v>50761.333333333336</v>
      </c>
      <c r="L52" s="411">
        <f t="shared" si="26"/>
        <v>50075.333333333336</v>
      </c>
      <c r="M52" s="411">
        <f t="shared" si="26"/>
        <v>50534.666666666664</v>
      </c>
      <c r="N52" s="411">
        <f t="shared" si="26"/>
        <v>51999.333333333336</v>
      </c>
      <c r="O52" s="411">
        <f t="shared" si="26"/>
        <v>52738.444444444445</v>
      </c>
      <c r="P52" s="411">
        <f t="shared" si="26"/>
        <v>53705.555555555555</v>
      </c>
    </row>
    <row r="53" spans="1:16" ht="14.45">
      <c r="A53" s="462" t="s">
        <v>189</v>
      </c>
      <c r="B53"/>
      <c r="C53"/>
      <c r="D53"/>
      <c r="E53" s="411"/>
      <c r="F53" s="411"/>
      <c r="G53" s="411"/>
      <c r="H53" s="411"/>
      <c r="I53" s="411"/>
      <c r="J53" s="411"/>
      <c r="K53" s="411"/>
      <c r="L53" s="411"/>
      <c r="M53" s="411"/>
      <c r="N53" s="411"/>
      <c r="O53" s="411"/>
      <c r="P53" s="411"/>
    </row>
    <row r="54" spans="1:16">
      <c r="A54" s="404" t="s">
        <v>109</v>
      </c>
      <c r="B54" s="398" t="s">
        <v>157</v>
      </c>
      <c r="C54" s="410" t="s">
        <v>186</v>
      </c>
      <c r="D54" s="410" t="s">
        <v>187</v>
      </c>
      <c r="E54" s="411"/>
      <c r="F54" s="411"/>
      <c r="G54" s="411"/>
      <c r="H54" s="411"/>
      <c r="I54" s="411"/>
      <c r="J54" s="411"/>
      <c r="K54" s="411"/>
      <c r="L54" s="411"/>
      <c r="M54" s="411"/>
      <c r="N54" s="411"/>
      <c r="O54" s="411"/>
      <c r="P54" s="411"/>
    </row>
    <row r="55" spans="1:16">
      <c r="A55" s="406">
        <v>550</v>
      </c>
      <c r="B55" s="408" t="s">
        <v>161</v>
      </c>
      <c r="C55" s="413">
        <v>2970</v>
      </c>
      <c r="D55" s="414" t="s">
        <v>184</v>
      </c>
      <c r="E55" s="411">
        <f>E30</f>
        <v>50814.333333333336</v>
      </c>
      <c r="F55" s="411">
        <f t="shared" ref="F55:P55" si="27">F30</f>
        <v>49136.666666666664</v>
      </c>
      <c r="G55" s="411">
        <f t="shared" si="27"/>
        <v>47362</v>
      </c>
      <c r="H55" s="411">
        <f t="shared" si="27"/>
        <v>45126</v>
      </c>
      <c r="I55" s="411">
        <f t="shared" si="27"/>
        <v>45084.333333333336</v>
      </c>
      <c r="J55" s="411">
        <f t="shared" si="27"/>
        <v>45360</v>
      </c>
      <c r="K55" s="411">
        <f t="shared" si="27"/>
        <v>45349</v>
      </c>
      <c r="L55" s="411">
        <f t="shared" si="27"/>
        <v>44337.666666666664</v>
      </c>
      <c r="M55" s="411">
        <f t="shared" si="27"/>
        <v>44471.333333333336</v>
      </c>
      <c r="N55" s="411">
        <f t="shared" si="27"/>
        <v>45661.333333333336</v>
      </c>
      <c r="O55" s="411">
        <f t="shared" si="27"/>
        <v>46669.444444444445</v>
      </c>
      <c r="P55" s="411">
        <f t="shared" si="27"/>
        <v>47509.777777777781</v>
      </c>
    </row>
    <row r="56" spans="1:16">
      <c r="A56" s="406">
        <v>550</v>
      </c>
      <c r="B56" s="408" t="s">
        <v>162</v>
      </c>
      <c r="C56" s="413">
        <v>650</v>
      </c>
      <c r="D56" s="414" t="s">
        <v>177</v>
      </c>
      <c r="E56" s="411">
        <f t="shared" ref="E56:P56" si="28">E31</f>
        <v>51574.333333333336</v>
      </c>
      <c r="F56" s="411">
        <f t="shared" si="28"/>
        <v>51184.666666666664</v>
      </c>
      <c r="G56" s="411">
        <f t="shared" si="28"/>
        <v>50362.333333333336</v>
      </c>
      <c r="H56" s="411">
        <f t="shared" si="28"/>
        <v>48448</v>
      </c>
      <c r="I56" s="411">
        <f t="shared" si="28"/>
        <v>48145.666666666664</v>
      </c>
      <c r="J56" s="411">
        <f t="shared" si="28"/>
        <v>48009.666666666664</v>
      </c>
      <c r="K56" s="411">
        <f t="shared" si="28"/>
        <v>47746.333333333336</v>
      </c>
      <c r="L56" s="411">
        <f t="shared" si="28"/>
        <v>46976</v>
      </c>
      <c r="M56" s="411">
        <f t="shared" si="28"/>
        <v>47220</v>
      </c>
      <c r="N56" s="411">
        <f t="shared" si="28"/>
        <v>48112</v>
      </c>
      <c r="O56" s="411">
        <f t="shared" si="28"/>
        <v>48378.777777777781</v>
      </c>
      <c r="P56" s="411">
        <f t="shared" si="28"/>
        <v>48745.555555555555</v>
      </c>
    </row>
    <row r="57" spans="1:16">
      <c r="A57" s="406">
        <v>550</v>
      </c>
      <c r="B57" s="408" t="s">
        <v>163</v>
      </c>
      <c r="C57" s="413">
        <v>1400</v>
      </c>
      <c r="D57" s="414" t="s">
        <v>174</v>
      </c>
      <c r="E57" s="411">
        <f t="shared" ref="E57:P57" si="29">E32</f>
        <v>51840.333333333336</v>
      </c>
      <c r="F57" s="411">
        <f t="shared" si="29"/>
        <v>51197.666666666664</v>
      </c>
      <c r="G57" s="411">
        <f t="shared" si="29"/>
        <v>50037</v>
      </c>
      <c r="H57" s="411">
        <f t="shared" si="29"/>
        <v>47897.333333333336</v>
      </c>
      <c r="I57" s="411">
        <f t="shared" si="29"/>
        <v>47373</v>
      </c>
      <c r="J57" s="411">
        <f t="shared" si="29"/>
        <v>47328.666666666664</v>
      </c>
      <c r="K57" s="411">
        <f t="shared" si="29"/>
        <v>47153</v>
      </c>
      <c r="L57" s="411">
        <f t="shared" si="29"/>
        <v>46274</v>
      </c>
      <c r="M57" s="411">
        <f t="shared" si="29"/>
        <v>46496.666666666664</v>
      </c>
      <c r="N57" s="411">
        <f t="shared" si="29"/>
        <v>47881.666666666664</v>
      </c>
      <c r="O57" s="411">
        <f t="shared" si="29"/>
        <v>48441.777777777781</v>
      </c>
      <c r="P57" s="411">
        <f t="shared" si="29"/>
        <v>48892.888888888883</v>
      </c>
    </row>
    <row r="58" spans="1:16">
      <c r="A58" s="406">
        <v>550</v>
      </c>
      <c r="B58" s="408" t="s">
        <v>164</v>
      </c>
      <c r="C58" s="413">
        <v>1400</v>
      </c>
      <c r="D58" s="414"/>
      <c r="E58" s="411">
        <f t="shared" ref="E58:P58" si="30">E33</f>
        <v>51040.333333333336</v>
      </c>
      <c r="F58" s="411">
        <f t="shared" si="30"/>
        <v>50397.666666666664</v>
      </c>
      <c r="G58" s="411">
        <f t="shared" si="30"/>
        <v>49237</v>
      </c>
      <c r="H58" s="411">
        <f t="shared" si="30"/>
        <v>47097.333333333336</v>
      </c>
      <c r="I58" s="411">
        <f t="shared" si="30"/>
        <v>46573</v>
      </c>
      <c r="J58" s="411">
        <f t="shared" si="30"/>
        <v>46528.666666666664</v>
      </c>
      <c r="K58" s="411">
        <f t="shared" si="30"/>
        <v>46353</v>
      </c>
      <c r="L58" s="411">
        <f t="shared" si="30"/>
        <v>45474</v>
      </c>
      <c r="M58" s="411">
        <f t="shared" si="30"/>
        <v>45696.666666666664</v>
      </c>
      <c r="N58" s="411">
        <f t="shared" si="30"/>
        <v>47081.666666666664</v>
      </c>
      <c r="O58" s="411">
        <f t="shared" si="30"/>
        <v>47641.777777777781</v>
      </c>
      <c r="P58" s="411">
        <f t="shared" si="30"/>
        <v>48092.888888888883</v>
      </c>
    </row>
    <row r="59" spans="1:16">
      <c r="A59" s="406">
        <v>550</v>
      </c>
      <c r="B59" s="409" t="s">
        <v>165</v>
      </c>
      <c r="C59" s="413">
        <v>2415</v>
      </c>
      <c r="D59" s="414" t="s">
        <v>178</v>
      </c>
      <c r="E59" s="411">
        <f t="shared" ref="E59:P59" si="31">E34</f>
        <v>49773.333333333336</v>
      </c>
      <c r="F59" s="411">
        <f t="shared" si="31"/>
        <v>48783</v>
      </c>
      <c r="G59" s="411">
        <f t="shared" si="31"/>
        <v>47324</v>
      </c>
      <c r="H59" s="411">
        <f t="shared" si="31"/>
        <v>44420.666666666664</v>
      </c>
      <c r="I59" s="411">
        <f t="shared" si="31"/>
        <v>44725</v>
      </c>
      <c r="J59" s="411">
        <f t="shared" si="31"/>
        <v>45400.666666666664</v>
      </c>
      <c r="K59" s="411">
        <f t="shared" si="31"/>
        <v>45184.333333333336</v>
      </c>
      <c r="L59" s="411">
        <f t="shared" si="31"/>
        <v>44123</v>
      </c>
      <c r="M59" s="411">
        <f t="shared" si="31"/>
        <v>44266.666666666664</v>
      </c>
      <c r="N59" s="411">
        <f t="shared" si="31"/>
        <v>45312</v>
      </c>
      <c r="O59" s="411">
        <f t="shared" si="31"/>
        <v>45945.333333333336</v>
      </c>
      <c r="P59" s="411">
        <f t="shared" si="31"/>
        <v>46957.222222222219</v>
      </c>
    </row>
    <row r="60" spans="1:16">
      <c r="A60" s="406">
        <v>550</v>
      </c>
      <c r="B60" s="409" t="s">
        <v>166</v>
      </c>
      <c r="C60" s="413">
        <v>200</v>
      </c>
      <c r="D60" s="414" t="s">
        <v>176</v>
      </c>
      <c r="E60" s="411">
        <f t="shared" ref="E60:P60" si="32">E35</f>
        <v>50522.333333333336</v>
      </c>
      <c r="F60" s="411">
        <f t="shared" si="32"/>
        <v>50113.666666666664</v>
      </c>
      <c r="G60" s="411">
        <f t="shared" si="32"/>
        <v>48720.666666666664</v>
      </c>
      <c r="H60" s="411">
        <f t="shared" si="32"/>
        <v>46167</v>
      </c>
      <c r="I60" s="411">
        <f t="shared" si="32"/>
        <v>46457.333333333336</v>
      </c>
      <c r="J60" s="411">
        <f t="shared" si="32"/>
        <v>46815.333333333336</v>
      </c>
      <c r="K60" s="411">
        <f t="shared" si="32"/>
        <v>46481.333333333336</v>
      </c>
      <c r="L60" s="411">
        <f t="shared" si="32"/>
        <v>45782.666666666664</v>
      </c>
      <c r="M60" s="411">
        <f t="shared" si="32"/>
        <v>46948.333333333336</v>
      </c>
      <c r="N60" s="411">
        <f t="shared" si="32"/>
        <v>48508.333333333336</v>
      </c>
      <c r="O60" s="411">
        <f t="shared" si="32"/>
        <v>48319</v>
      </c>
      <c r="P60" s="411">
        <f t="shared" si="32"/>
        <v>48595.111111111117</v>
      </c>
    </row>
    <row r="61" spans="1:16">
      <c r="A61" s="406">
        <v>550</v>
      </c>
      <c r="B61" s="409" t="s">
        <v>167</v>
      </c>
      <c r="C61" s="413">
        <v>2075</v>
      </c>
      <c r="D61" s="414" t="s">
        <v>178</v>
      </c>
      <c r="E61" s="411">
        <f t="shared" ref="E61:P61" si="33">E36</f>
        <v>49433.333333333336</v>
      </c>
      <c r="F61" s="411">
        <f t="shared" si="33"/>
        <v>48443</v>
      </c>
      <c r="G61" s="411">
        <f t="shared" si="33"/>
        <v>46984</v>
      </c>
      <c r="H61" s="411">
        <f t="shared" si="33"/>
        <v>44080.666666666664</v>
      </c>
      <c r="I61" s="411">
        <f t="shared" si="33"/>
        <v>44385</v>
      </c>
      <c r="J61" s="411">
        <f t="shared" si="33"/>
        <v>45060.666666666664</v>
      </c>
      <c r="K61" s="411">
        <f t="shared" si="33"/>
        <v>44844.333333333336</v>
      </c>
      <c r="L61" s="411">
        <f t="shared" si="33"/>
        <v>43783</v>
      </c>
      <c r="M61" s="411">
        <f t="shared" si="33"/>
        <v>43926.666666666664</v>
      </c>
      <c r="N61" s="411">
        <f t="shared" si="33"/>
        <v>44972</v>
      </c>
      <c r="O61" s="411">
        <f t="shared" si="33"/>
        <v>45605.333333333336</v>
      </c>
      <c r="P61" s="411">
        <f t="shared" si="33"/>
        <v>46617.222222222219</v>
      </c>
    </row>
    <row r="62" spans="1:16">
      <c r="A62" s="406">
        <v>550</v>
      </c>
      <c r="B62" s="409" t="s">
        <v>118</v>
      </c>
      <c r="C62" s="413">
        <v>0</v>
      </c>
      <c r="D62" s="414" t="s">
        <v>178</v>
      </c>
      <c r="E62" s="411">
        <f t="shared" ref="E62:P62" si="34">E37</f>
        <v>47358.333333333336</v>
      </c>
      <c r="F62" s="411">
        <f t="shared" si="34"/>
        <v>46368</v>
      </c>
      <c r="G62" s="411">
        <f t="shared" si="34"/>
        <v>44909</v>
      </c>
      <c r="H62" s="411">
        <f t="shared" si="34"/>
        <v>42005.666666666664</v>
      </c>
      <c r="I62" s="411">
        <f t="shared" si="34"/>
        <v>42310</v>
      </c>
      <c r="J62" s="411">
        <f t="shared" si="34"/>
        <v>42985.666666666664</v>
      </c>
      <c r="K62" s="411">
        <f t="shared" si="34"/>
        <v>42769.333333333336</v>
      </c>
      <c r="L62" s="411">
        <f t="shared" si="34"/>
        <v>41708</v>
      </c>
      <c r="M62" s="411">
        <f t="shared" si="34"/>
        <v>41851.666666666664</v>
      </c>
      <c r="N62" s="411">
        <f t="shared" si="34"/>
        <v>42897</v>
      </c>
      <c r="O62" s="411">
        <f t="shared" si="34"/>
        <v>43530.333333333336</v>
      </c>
      <c r="P62" s="411">
        <f t="shared" si="34"/>
        <v>44542.222222222219</v>
      </c>
    </row>
    <row r="63" spans="1:16">
      <c r="A63" s="406">
        <v>550</v>
      </c>
      <c r="B63" s="409" t="s">
        <v>168</v>
      </c>
      <c r="C63" s="413">
        <v>2415</v>
      </c>
      <c r="D63" s="414" t="s">
        <v>184</v>
      </c>
      <c r="E63" s="411">
        <f t="shared" ref="E63:P63" si="35">E38</f>
        <v>50259.333333333336</v>
      </c>
      <c r="F63" s="411">
        <f t="shared" si="35"/>
        <v>48581.666666666664</v>
      </c>
      <c r="G63" s="411">
        <f t="shared" si="35"/>
        <v>46807</v>
      </c>
      <c r="H63" s="411">
        <f t="shared" si="35"/>
        <v>44571</v>
      </c>
      <c r="I63" s="411">
        <f t="shared" si="35"/>
        <v>44529.333333333336</v>
      </c>
      <c r="J63" s="411">
        <f t="shared" si="35"/>
        <v>44805</v>
      </c>
      <c r="K63" s="411">
        <f t="shared" si="35"/>
        <v>44794</v>
      </c>
      <c r="L63" s="411">
        <f t="shared" si="35"/>
        <v>43782.666666666664</v>
      </c>
      <c r="M63" s="411">
        <f t="shared" si="35"/>
        <v>43916.333333333336</v>
      </c>
      <c r="N63" s="411">
        <f t="shared" si="35"/>
        <v>45106.333333333336</v>
      </c>
      <c r="O63" s="411">
        <f t="shared" si="35"/>
        <v>46114.444444444445</v>
      </c>
      <c r="P63" s="411">
        <f t="shared" si="35"/>
        <v>46954.777777777781</v>
      </c>
    </row>
    <row r="64" spans="1:16">
      <c r="A64" s="406">
        <v>550</v>
      </c>
      <c r="B64" s="409" t="s">
        <v>169</v>
      </c>
      <c r="C64" s="413">
        <v>2415</v>
      </c>
      <c r="D64" s="414" t="s">
        <v>179</v>
      </c>
      <c r="E64" s="411">
        <f t="shared" ref="E64:P64" si="36">E39</f>
        <v>52088.666666666664</v>
      </c>
      <c r="F64" s="411">
        <f t="shared" si="36"/>
        <v>51171</v>
      </c>
      <c r="G64" s="411">
        <f t="shared" si="36"/>
        <v>49212.666666666664</v>
      </c>
      <c r="H64" s="411">
        <f t="shared" si="36"/>
        <v>47451</v>
      </c>
      <c r="I64" s="411">
        <f t="shared" si="36"/>
        <v>47057.333333333336</v>
      </c>
      <c r="J64" s="411">
        <f t="shared" si="36"/>
        <v>47875.666666666664</v>
      </c>
      <c r="K64" s="411">
        <f t="shared" si="36"/>
        <v>47519</v>
      </c>
      <c r="L64" s="411">
        <f t="shared" si="36"/>
        <v>46569</v>
      </c>
      <c r="M64" s="411">
        <f t="shared" si="36"/>
        <v>46683.666666666664</v>
      </c>
      <c r="N64" s="411">
        <f t="shared" si="36"/>
        <v>47356</v>
      </c>
      <c r="O64" s="411">
        <f t="shared" si="36"/>
        <v>48132.555555555555</v>
      </c>
      <c r="P64" s="411">
        <f t="shared" si="36"/>
        <v>49468.777777777781</v>
      </c>
    </row>
    <row r="65" spans="1:17">
      <c r="A65" s="406">
        <v>550</v>
      </c>
      <c r="B65" s="409" t="s">
        <v>170</v>
      </c>
      <c r="C65" s="413">
        <v>2415</v>
      </c>
      <c r="D65" s="414" t="s">
        <v>175</v>
      </c>
      <c r="E65" s="411">
        <f t="shared" ref="E65:P65" si="37">E40</f>
        <v>54023.666666666664</v>
      </c>
      <c r="F65" s="411">
        <f t="shared" si="37"/>
        <v>53763</v>
      </c>
      <c r="G65" s="411">
        <f t="shared" si="37"/>
        <v>51109.666666666664</v>
      </c>
      <c r="H65" s="411">
        <f t="shared" si="37"/>
        <v>48160.333333333336</v>
      </c>
      <c r="I65" s="411">
        <f t="shared" si="37"/>
        <v>48930.333333333336</v>
      </c>
      <c r="J65" s="411">
        <f t="shared" si="37"/>
        <v>49702.333333333336</v>
      </c>
      <c r="K65" s="411">
        <f t="shared" si="37"/>
        <v>49511.333333333336</v>
      </c>
      <c r="L65" s="411">
        <f t="shared" si="37"/>
        <v>48825.333333333336</v>
      </c>
      <c r="M65" s="411">
        <f t="shared" si="37"/>
        <v>49284.666666666664</v>
      </c>
      <c r="N65" s="411">
        <f t="shared" si="37"/>
        <v>50749.333333333336</v>
      </c>
      <c r="O65" s="411">
        <f t="shared" si="37"/>
        <v>51488.444444444445</v>
      </c>
      <c r="P65" s="411">
        <f t="shared" si="37"/>
        <v>52455.555555555555</v>
      </c>
    </row>
    <row r="66" spans="1:17" ht="14.45">
      <c r="A66" s="462"/>
      <c r="B66"/>
      <c r="C66"/>
      <c r="D66"/>
      <c r="E66" s="411"/>
      <c r="F66" s="411"/>
      <c r="G66" s="411"/>
      <c r="H66" s="411"/>
      <c r="I66" s="411"/>
      <c r="J66" s="411"/>
      <c r="K66" s="411"/>
      <c r="L66" s="411"/>
      <c r="M66" s="411"/>
      <c r="N66" s="411"/>
      <c r="O66" s="411"/>
      <c r="P66" s="411"/>
    </row>
    <row r="69" spans="1:17">
      <c r="A69" s="463" t="s">
        <v>190</v>
      </c>
    </row>
    <row r="70" spans="1:17" ht="14.45">
      <c r="A70" s="404" t="s">
        <v>109</v>
      </c>
      <c r="B70" s="398" t="s">
        <v>157</v>
      </c>
      <c r="C70"/>
      <c r="D70"/>
      <c r="E70" s="412">
        <v>46113</v>
      </c>
      <c r="F70" s="412">
        <v>46143</v>
      </c>
      <c r="G70" s="412">
        <v>46174</v>
      </c>
      <c r="H70" s="412">
        <v>46204</v>
      </c>
      <c r="I70" s="412">
        <v>46235</v>
      </c>
      <c r="J70" s="412">
        <v>46266</v>
      </c>
      <c r="K70" s="412">
        <v>46296</v>
      </c>
      <c r="L70" s="412">
        <v>46327</v>
      </c>
      <c r="M70" s="412">
        <v>46357</v>
      </c>
      <c r="N70" s="412">
        <v>46388</v>
      </c>
      <c r="O70" s="412">
        <v>46419</v>
      </c>
      <c r="P70" s="412">
        <v>46447</v>
      </c>
    </row>
    <row r="71" spans="1:17" ht="14.45">
      <c r="A71" s="406">
        <v>550</v>
      </c>
      <c r="B71" s="408" t="s">
        <v>161</v>
      </c>
      <c r="C71"/>
      <c r="D71"/>
      <c r="E71" s="411">
        <f>INDEX('Sales price'!$P$1:$AA$19,MATCH('Plant wise prices'!E$70,'Sales price'!$P$1:$P$19,0),MATCH('Plant wise prices'!$B71,'Sales price'!$P$1:$AA$1,0))</f>
        <v>53750</v>
      </c>
      <c r="F71" s="411">
        <f>INDEX('Sales price'!$P$1:$AA$19,MATCH('Plant wise prices'!F$70,'Sales price'!$P$1:$P$19,0),MATCH('Plant wise prices'!$B71,'Sales price'!$P$1:$AA$1,0))</f>
        <v>52750</v>
      </c>
      <c r="G71" s="411">
        <f>INDEX('Sales price'!$P$1:$AA$19,MATCH('Plant wise prices'!G$70,'Sales price'!$P$1:$P$19,0),MATCH('Plant wise prices'!$B71,'Sales price'!$P$1:$AA$1,0))</f>
        <v>50750</v>
      </c>
      <c r="H71" s="411">
        <f>INDEX('Sales price'!$P$1:$AA$19,MATCH('Plant wise prices'!H$70,'Sales price'!$P$1:$P$19,0),MATCH('Plant wise prices'!$B71,'Sales price'!$P$1:$AA$1,0))</f>
        <v>47750</v>
      </c>
      <c r="I71" s="411">
        <f>INDEX('Sales price'!$P$1:$AA$19,MATCH('Plant wise prices'!I$70,'Sales price'!$P$1:$P$19,0),MATCH('Plant wise prices'!$B71,'Sales price'!$P$1:$AA$1,0))</f>
        <v>46750</v>
      </c>
      <c r="J71" s="411">
        <f>INDEX('Sales price'!$P$1:$AA$19,MATCH('Plant wise prices'!J$70,'Sales price'!$P$1:$P$19,0),MATCH('Plant wise prices'!$B71,'Sales price'!$P$1:$AA$1,0))</f>
        <v>47750</v>
      </c>
      <c r="K71" s="411">
        <f>INDEX('Sales price'!$P$1:$AA$19,MATCH('Plant wise prices'!K$70,'Sales price'!$P$1:$P$19,0),MATCH('Plant wise prices'!$B71,'Sales price'!$P$1:$AA$1,0))</f>
        <v>49750</v>
      </c>
      <c r="L71" s="411">
        <f>INDEX('Sales price'!$P$1:$AA$19,MATCH('Plant wise prices'!L$70,'Sales price'!$P$1:$P$19,0),MATCH('Plant wise prices'!$B71,'Sales price'!$P$1:$AA$1,0))</f>
        <v>48750</v>
      </c>
      <c r="M71" s="411">
        <f>INDEX('Sales price'!$P$1:$AA$19,MATCH('Plant wise prices'!M$70,'Sales price'!$P$1:$P$19,0),MATCH('Plant wise prices'!$B71,'Sales price'!$P$1:$AA$1,0))</f>
        <v>47750</v>
      </c>
      <c r="N71" s="411">
        <f>INDEX('Sales price'!$P$1:$AA$19,MATCH('Plant wise prices'!N$70,'Sales price'!$P$1:$P$19,0),MATCH('Plant wise prices'!$B71,'Sales price'!$P$1:$AA$1,0))</f>
        <v>49750</v>
      </c>
      <c r="O71" s="411">
        <f>INDEX('Sales price'!$P$1:$AA$19,MATCH('Plant wise prices'!O$70,'Sales price'!$P$1:$P$19,0),MATCH('Plant wise prices'!$B71,'Sales price'!$P$1:$AA$1,0))</f>
        <v>48750</v>
      </c>
      <c r="P71" s="411">
        <f>INDEX('Sales price'!$P$1:$AA$19,MATCH('Plant wise prices'!P$70,'Sales price'!$P$1:$P$19,0),MATCH('Plant wise prices'!$B71,'Sales price'!$P$1:$AA$1,0))</f>
        <v>50750</v>
      </c>
    </row>
    <row r="72" spans="1:17" ht="14.45">
      <c r="A72" s="406">
        <v>550</v>
      </c>
      <c r="B72" s="408" t="s">
        <v>162</v>
      </c>
      <c r="C72"/>
      <c r="D72"/>
      <c r="E72" s="411">
        <f>INDEX('Sales price'!$P$1:$AA$19,MATCH('Plant wise prices'!E$70,'Sales price'!$P$1:$P$19,0),MATCH('Plant wise prices'!$B72,'Sales price'!$P$1:$AA$1,0))</f>
        <v>54000</v>
      </c>
      <c r="F72" s="411">
        <f>INDEX('Sales price'!$P$1:$AA$19,MATCH('Plant wise prices'!F$70,'Sales price'!$P$1:$P$19,0),MATCH('Plant wise prices'!$B72,'Sales price'!$P$1:$AA$1,0))</f>
        <v>53000</v>
      </c>
      <c r="G72" s="411">
        <f>INDEX('Sales price'!$P$1:$AA$19,MATCH('Plant wise prices'!G$70,'Sales price'!$P$1:$P$19,0),MATCH('Plant wise prices'!$B72,'Sales price'!$P$1:$AA$1,0))</f>
        <v>51000</v>
      </c>
      <c r="H72" s="411">
        <f>INDEX('Sales price'!$P$1:$AA$19,MATCH('Plant wise prices'!H$70,'Sales price'!$P$1:$P$19,0),MATCH('Plant wise prices'!$B72,'Sales price'!$P$1:$AA$1,0))</f>
        <v>48000</v>
      </c>
      <c r="I72" s="411">
        <f>INDEX('Sales price'!$P$1:$AA$19,MATCH('Plant wise prices'!I$70,'Sales price'!$P$1:$P$19,0),MATCH('Plant wise prices'!$B72,'Sales price'!$P$1:$AA$1,0))</f>
        <v>47000</v>
      </c>
      <c r="J72" s="411">
        <f>INDEX('Sales price'!$P$1:$AA$19,MATCH('Plant wise prices'!J$70,'Sales price'!$P$1:$P$19,0),MATCH('Plant wise prices'!$B72,'Sales price'!$P$1:$AA$1,0))</f>
        <v>48000</v>
      </c>
      <c r="K72" s="411">
        <f>INDEX('Sales price'!$P$1:$AA$19,MATCH('Plant wise prices'!K$70,'Sales price'!$P$1:$P$19,0),MATCH('Plant wise prices'!$B72,'Sales price'!$P$1:$AA$1,0))</f>
        <v>50000</v>
      </c>
      <c r="L72" s="411">
        <f>INDEX('Sales price'!$P$1:$AA$19,MATCH('Plant wise prices'!L$70,'Sales price'!$P$1:$P$19,0),MATCH('Plant wise prices'!$B72,'Sales price'!$P$1:$AA$1,0))</f>
        <v>49000</v>
      </c>
      <c r="M72" s="411">
        <f>INDEX('Sales price'!$P$1:$AA$19,MATCH('Plant wise prices'!M$70,'Sales price'!$P$1:$P$19,0),MATCH('Plant wise prices'!$B72,'Sales price'!$P$1:$AA$1,0))</f>
        <v>48000</v>
      </c>
      <c r="N72" s="411">
        <f>INDEX('Sales price'!$P$1:$AA$19,MATCH('Plant wise prices'!N$70,'Sales price'!$P$1:$P$19,0),MATCH('Plant wise prices'!$B72,'Sales price'!$P$1:$AA$1,0))</f>
        <v>50000</v>
      </c>
      <c r="O72" s="411">
        <f>INDEX('Sales price'!$P$1:$AA$19,MATCH('Plant wise prices'!O$70,'Sales price'!$P$1:$P$19,0),MATCH('Plant wise prices'!$B72,'Sales price'!$P$1:$AA$1,0))</f>
        <v>49000</v>
      </c>
      <c r="P72" s="411">
        <f>INDEX('Sales price'!$P$1:$AA$19,MATCH('Plant wise prices'!P$70,'Sales price'!$P$1:$P$19,0),MATCH('Plant wise prices'!$B72,'Sales price'!$P$1:$AA$1,0))</f>
        <v>51000</v>
      </c>
    </row>
    <row r="73" spans="1:17" ht="14.45">
      <c r="A73" s="406">
        <v>550</v>
      </c>
      <c r="B73" s="408" t="s">
        <v>163</v>
      </c>
      <c r="C73"/>
      <c r="D73"/>
      <c r="E73" s="411">
        <f>INDEX('Sales price'!$P$1:$AA$19,MATCH('Plant wise prices'!E$70,'Sales price'!$P$1:$P$19,0),MATCH('Plant wise prices'!$B73,'Sales price'!$P$1:$AA$1,0))</f>
        <v>55000</v>
      </c>
      <c r="F73" s="411">
        <f>INDEX('Sales price'!$P$1:$AA$19,MATCH('Plant wise prices'!F$70,'Sales price'!$P$1:$P$19,0),MATCH('Plant wise prices'!$B73,'Sales price'!$P$1:$AA$1,0))</f>
        <v>54000</v>
      </c>
      <c r="G73" s="411">
        <f>INDEX('Sales price'!$P$1:$AA$19,MATCH('Plant wise prices'!G$70,'Sales price'!$P$1:$P$19,0),MATCH('Plant wise prices'!$B73,'Sales price'!$P$1:$AA$1,0))</f>
        <v>52000</v>
      </c>
      <c r="H73" s="411">
        <f>INDEX('Sales price'!$P$1:$AA$19,MATCH('Plant wise prices'!H$70,'Sales price'!$P$1:$P$19,0),MATCH('Plant wise prices'!$B73,'Sales price'!$P$1:$AA$1,0))</f>
        <v>49000</v>
      </c>
      <c r="I73" s="411">
        <f>INDEX('Sales price'!$P$1:$AA$19,MATCH('Plant wise prices'!I$70,'Sales price'!$P$1:$P$19,0),MATCH('Plant wise prices'!$B73,'Sales price'!$P$1:$AA$1,0))</f>
        <v>48000</v>
      </c>
      <c r="J73" s="411">
        <f>INDEX('Sales price'!$P$1:$AA$19,MATCH('Plant wise prices'!J$70,'Sales price'!$P$1:$P$19,0),MATCH('Plant wise prices'!$B73,'Sales price'!$P$1:$AA$1,0))</f>
        <v>49000</v>
      </c>
      <c r="K73" s="411">
        <f>INDEX('Sales price'!$P$1:$AA$19,MATCH('Plant wise prices'!K$70,'Sales price'!$P$1:$P$19,0),MATCH('Plant wise prices'!$B73,'Sales price'!$P$1:$AA$1,0))</f>
        <v>51000</v>
      </c>
      <c r="L73" s="411">
        <f>INDEX('Sales price'!$P$1:$AA$19,MATCH('Plant wise prices'!L$70,'Sales price'!$P$1:$P$19,0),MATCH('Plant wise prices'!$B73,'Sales price'!$P$1:$AA$1,0))</f>
        <v>50000</v>
      </c>
      <c r="M73" s="411">
        <f>INDEX('Sales price'!$P$1:$AA$19,MATCH('Plant wise prices'!M$70,'Sales price'!$P$1:$P$19,0),MATCH('Plant wise prices'!$B73,'Sales price'!$P$1:$AA$1,0))</f>
        <v>49000</v>
      </c>
      <c r="N73" s="411">
        <f>INDEX('Sales price'!$P$1:$AA$19,MATCH('Plant wise prices'!N$70,'Sales price'!$P$1:$P$19,0),MATCH('Plant wise prices'!$B73,'Sales price'!$P$1:$AA$1,0))</f>
        <v>51000</v>
      </c>
      <c r="O73" s="411">
        <f>INDEX('Sales price'!$P$1:$AA$19,MATCH('Plant wise prices'!O$70,'Sales price'!$P$1:$P$19,0),MATCH('Plant wise prices'!$B73,'Sales price'!$P$1:$AA$1,0))</f>
        <v>50000</v>
      </c>
      <c r="P73" s="411">
        <f>INDEX('Sales price'!$P$1:$AA$19,MATCH('Plant wise prices'!P$70,'Sales price'!$P$1:$P$19,0),MATCH('Plant wise prices'!$B73,'Sales price'!$P$1:$AA$1,0))</f>
        <v>52000</v>
      </c>
      <c r="Q73" s="474">
        <f>SUMPRODUCT(E73:P73,E161:P161)/Q161</f>
        <v>51003.566788419579</v>
      </c>
    </row>
    <row r="74" spans="1:17" ht="14.45">
      <c r="A74" s="406">
        <v>550</v>
      </c>
      <c r="B74" s="408" t="s">
        <v>164</v>
      </c>
      <c r="C74"/>
      <c r="D74"/>
      <c r="E74" s="411">
        <f>INDEX('Sales price'!$P$1:$AA$19,MATCH('Plant wise prices'!E$70,'Sales price'!$P$1:$P$19,0),MATCH('Plant wise prices'!$B74,'Sales price'!$P$1:$AA$1,0))</f>
        <v>54200</v>
      </c>
      <c r="F74" s="411">
        <f>INDEX('Sales price'!$P$1:$AA$19,MATCH('Plant wise prices'!F$70,'Sales price'!$P$1:$P$19,0),MATCH('Plant wise prices'!$B74,'Sales price'!$P$1:$AA$1,0))</f>
        <v>53200</v>
      </c>
      <c r="G74" s="411">
        <f>INDEX('Sales price'!$P$1:$AA$19,MATCH('Plant wise prices'!G$70,'Sales price'!$P$1:$P$19,0),MATCH('Plant wise prices'!$B74,'Sales price'!$P$1:$AA$1,0))</f>
        <v>51200</v>
      </c>
      <c r="H74" s="411">
        <f>INDEX('Sales price'!$P$1:$AA$19,MATCH('Plant wise prices'!H$70,'Sales price'!$P$1:$P$19,0),MATCH('Plant wise prices'!$B74,'Sales price'!$P$1:$AA$1,0))</f>
        <v>48200</v>
      </c>
      <c r="I74" s="411">
        <f>INDEX('Sales price'!$P$1:$AA$19,MATCH('Plant wise prices'!I$70,'Sales price'!$P$1:$P$19,0),MATCH('Plant wise prices'!$B74,'Sales price'!$P$1:$AA$1,0))</f>
        <v>47200</v>
      </c>
      <c r="J74" s="411">
        <f>INDEX('Sales price'!$P$1:$AA$19,MATCH('Plant wise prices'!J$70,'Sales price'!$P$1:$P$19,0),MATCH('Plant wise prices'!$B74,'Sales price'!$P$1:$AA$1,0))</f>
        <v>48200</v>
      </c>
      <c r="K74" s="411">
        <f>INDEX('Sales price'!$P$1:$AA$19,MATCH('Plant wise prices'!K$70,'Sales price'!$P$1:$P$19,0),MATCH('Plant wise prices'!$B74,'Sales price'!$P$1:$AA$1,0))</f>
        <v>50200</v>
      </c>
      <c r="L74" s="411">
        <f>INDEX('Sales price'!$P$1:$AA$19,MATCH('Plant wise prices'!L$70,'Sales price'!$P$1:$P$19,0),MATCH('Plant wise prices'!$B74,'Sales price'!$P$1:$AA$1,0))</f>
        <v>49200</v>
      </c>
      <c r="M74" s="411">
        <f>INDEX('Sales price'!$P$1:$AA$19,MATCH('Plant wise prices'!M$70,'Sales price'!$P$1:$P$19,0),MATCH('Plant wise prices'!$B74,'Sales price'!$P$1:$AA$1,0))</f>
        <v>48200</v>
      </c>
      <c r="N74" s="411">
        <f>INDEX('Sales price'!$P$1:$AA$19,MATCH('Plant wise prices'!N$70,'Sales price'!$P$1:$P$19,0),MATCH('Plant wise prices'!$B74,'Sales price'!$P$1:$AA$1,0))</f>
        <v>50200</v>
      </c>
      <c r="O74" s="411">
        <f>INDEX('Sales price'!$P$1:$AA$19,MATCH('Plant wise prices'!O$70,'Sales price'!$P$1:$P$19,0),MATCH('Plant wise prices'!$B74,'Sales price'!$P$1:$AA$1,0))</f>
        <v>49200</v>
      </c>
      <c r="P74" s="411">
        <f>INDEX('Sales price'!$P$1:$AA$19,MATCH('Plant wise prices'!P$70,'Sales price'!$P$1:$P$19,0),MATCH('Plant wise prices'!$B74,'Sales price'!$P$1:$AA$1,0))</f>
        <v>51200</v>
      </c>
    </row>
    <row r="75" spans="1:17" ht="14.45">
      <c r="A75" s="406">
        <v>550</v>
      </c>
      <c r="B75" s="409" t="s">
        <v>165</v>
      </c>
      <c r="C75"/>
      <c r="D75"/>
      <c r="E75" s="411">
        <f>INDEX('Sales price'!$P$1:$AA$19,MATCH('Plant wise prices'!E$70,'Sales price'!$P$1:$P$19,0),MATCH('Plant wise prices'!$B75,'Sales price'!$P$1:$AA$1,0))</f>
        <v>53500</v>
      </c>
      <c r="F75" s="411">
        <f>INDEX('Sales price'!$P$1:$AA$19,MATCH('Plant wise prices'!F$70,'Sales price'!$P$1:$P$19,0),MATCH('Plant wise prices'!$B75,'Sales price'!$P$1:$AA$1,0))</f>
        <v>52500</v>
      </c>
      <c r="G75" s="411">
        <f>INDEX('Sales price'!$P$1:$AA$19,MATCH('Plant wise prices'!G$70,'Sales price'!$P$1:$P$19,0),MATCH('Plant wise prices'!$B75,'Sales price'!$P$1:$AA$1,0))</f>
        <v>50500</v>
      </c>
      <c r="H75" s="411">
        <f>INDEX('Sales price'!$P$1:$AA$19,MATCH('Plant wise prices'!H$70,'Sales price'!$P$1:$P$19,0),MATCH('Plant wise prices'!$B75,'Sales price'!$P$1:$AA$1,0))</f>
        <v>47500</v>
      </c>
      <c r="I75" s="411">
        <f>INDEX('Sales price'!$P$1:$AA$19,MATCH('Plant wise prices'!I$70,'Sales price'!$P$1:$P$19,0),MATCH('Plant wise prices'!$B75,'Sales price'!$P$1:$AA$1,0))</f>
        <v>46500</v>
      </c>
      <c r="J75" s="411">
        <f>INDEX('Sales price'!$P$1:$AA$19,MATCH('Plant wise prices'!J$70,'Sales price'!$P$1:$P$19,0),MATCH('Plant wise prices'!$B75,'Sales price'!$P$1:$AA$1,0))</f>
        <v>47500</v>
      </c>
      <c r="K75" s="411">
        <f>INDEX('Sales price'!$P$1:$AA$19,MATCH('Plant wise prices'!K$70,'Sales price'!$P$1:$P$19,0),MATCH('Plant wise prices'!$B75,'Sales price'!$P$1:$AA$1,0))</f>
        <v>49500</v>
      </c>
      <c r="L75" s="411">
        <f>INDEX('Sales price'!$P$1:$AA$19,MATCH('Plant wise prices'!L$70,'Sales price'!$P$1:$P$19,0),MATCH('Plant wise prices'!$B75,'Sales price'!$P$1:$AA$1,0))</f>
        <v>48500</v>
      </c>
      <c r="M75" s="411">
        <f>INDEX('Sales price'!$P$1:$AA$19,MATCH('Plant wise prices'!M$70,'Sales price'!$P$1:$P$19,0),MATCH('Plant wise prices'!$B75,'Sales price'!$P$1:$AA$1,0))</f>
        <v>47500</v>
      </c>
      <c r="N75" s="411">
        <f>INDEX('Sales price'!$P$1:$AA$19,MATCH('Plant wise prices'!N$70,'Sales price'!$P$1:$P$19,0),MATCH('Plant wise prices'!$B75,'Sales price'!$P$1:$AA$1,0))</f>
        <v>49500</v>
      </c>
      <c r="O75" s="411">
        <f>INDEX('Sales price'!$P$1:$AA$19,MATCH('Plant wise prices'!O$70,'Sales price'!$P$1:$P$19,0),MATCH('Plant wise prices'!$B75,'Sales price'!$P$1:$AA$1,0))</f>
        <v>48500</v>
      </c>
      <c r="P75" s="411">
        <f>INDEX('Sales price'!$P$1:$AA$19,MATCH('Plant wise prices'!P$70,'Sales price'!$P$1:$P$19,0),MATCH('Plant wise prices'!$B75,'Sales price'!$P$1:$AA$1,0))</f>
        <v>50500</v>
      </c>
    </row>
    <row r="76" spans="1:17" ht="14.45">
      <c r="A76" s="406">
        <v>550</v>
      </c>
      <c r="B76" s="409" t="s">
        <v>166</v>
      </c>
      <c r="C76"/>
      <c r="D76"/>
      <c r="E76" s="411">
        <f>INDEX('Sales price'!$P$1:$AA$19,MATCH('Plant wise prices'!E$70,'Sales price'!$P$1:$P$19,0),MATCH('Plant wise prices'!$B76,'Sales price'!$P$1:$AA$1,0))</f>
        <v>53750</v>
      </c>
      <c r="F76" s="411">
        <f>INDEX('Sales price'!$P$1:$AA$19,MATCH('Plant wise prices'!F$70,'Sales price'!$P$1:$P$19,0),MATCH('Plant wise prices'!$B76,'Sales price'!$P$1:$AA$1,0))</f>
        <v>52750</v>
      </c>
      <c r="G76" s="411">
        <f>INDEX('Sales price'!$P$1:$AA$19,MATCH('Plant wise prices'!G$70,'Sales price'!$P$1:$P$19,0),MATCH('Plant wise prices'!$B76,'Sales price'!$P$1:$AA$1,0))</f>
        <v>50750</v>
      </c>
      <c r="H76" s="411">
        <f>INDEX('Sales price'!$P$1:$AA$19,MATCH('Plant wise prices'!H$70,'Sales price'!$P$1:$P$19,0),MATCH('Plant wise prices'!$B76,'Sales price'!$P$1:$AA$1,0))</f>
        <v>47750</v>
      </c>
      <c r="I76" s="411">
        <f>INDEX('Sales price'!$P$1:$AA$19,MATCH('Plant wise prices'!I$70,'Sales price'!$P$1:$P$19,0),MATCH('Plant wise prices'!$B76,'Sales price'!$P$1:$AA$1,0))</f>
        <v>46750</v>
      </c>
      <c r="J76" s="411">
        <f>INDEX('Sales price'!$P$1:$AA$19,MATCH('Plant wise prices'!J$70,'Sales price'!$P$1:$P$19,0),MATCH('Plant wise prices'!$B76,'Sales price'!$P$1:$AA$1,0))</f>
        <v>47750</v>
      </c>
      <c r="K76" s="411">
        <f>INDEX('Sales price'!$P$1:$AA$19,MATCH('Plant wise prices'!K$70,'Sales price'!$P$1:$P$19,0),MATCH('Plant wise prices'!$B76,'Sales price'!$P$1:$AA$1,0))</f>
        <v>49750</v>
      </c>
      <c r="L76" s="411">
        <f>INDEX('Sales price'!$P$1:$AA$19,MATCH('Plant wise prices'!L$70,'Sales price'!$P$1:$P$19,0),MATCH('Plant wise prices'!$B76,'Sales price'!$P$1:$AA$1,0))</f>
        <v>48750</v>
      </c>
      <c r="M76" s="411">
        <f>INDEX('Sales price'!$P$1:$AA$19,MATCH('Plant wise prices'!M$70,'Sales price'!$P$1:$P$19,0),MATCH('Plant wise prices'!$B76,'Sales price'!$P$1:$AA$1,0))</f>
        <v>47750</v>
      </c>
      <c r="N76" s="411">
        <f>INDEX('Sales price'!$P$1:$AA$19,MATCH('Plant wise prices'!N$70,'Sales price'!$P$1:$P$19,0),MATCH('Plant wise prices'!$B76,'Sales price'!$P$1:$AA$1,0))</f>
        <v>49750</v>
      </c>
      <c r="O76" s="411">
        <f>INDEX('Sales price'!$P$1:$AA$19,MATCH('Plant wise prices'!O$70,'Sales price'!$P$1:$P$19,0),MATCH('Plant wise prices'!$B76,'Sales price'!$P$1:$AA$1,0))</f>
        <v>48750</v>
      </c>
      <c r="P76" s="411">
        <f>INDEX('Sales price'!$P$1:$AA$19,MATCH('Plant wise prices'!P$70,'Sales price'!$P$1:$P$19,0),MATCH('Plant wise prices'!$B76,'Sales price'!$P$1:$AA$1,0))</f>
        <v>50750</v>
      </c>
    </row>
    <row r="77" spans="1:17" ht="14.45">
      <c r="A77" s="406">
        <v>550</v>
      </c>
      <c r="B77" s="409" t="s">
        <v>167</v>
      </c>
      <c r="C77"/>
      <c r="D77"/>
      <c r="E77" s="411">
        <f>INDEX('Sales price'!$P$1:$AA$19,MATCH('Plant wise prices'!E$70,'Sales price'!$P$1:$P$19,0),MATCH('Plant wise prices'!$B77,'Sales price'!$P$1:$AA$1,0))</f>
        <v>53500</v>
      </c>
      <c r="F77" s="411">
        <f>INDEX('Sales price'!$P$1:$AA$19,MATCH('Plant wise prices'!F$70,'Sales price'!$P$1:$P$19,0),MATCH('Plant wise prices'!$B77,'Sales price'!$P$1:$AA$1,0))</f>
        <v>52500</v>
      </c>
      <c r="G77" s="411">
        <f>INDEX('Sales price'!$P$1:$AA$19,MATCH('Plant wise prices'!G$70,'Sales price'!$P$1:$P$19,0),MATCH('Plant wise prices'!$B77,'Sales price'!$P$1:$AA$1,0))</f>
        <v>50500</v>
      </c>
      <c r="H77" s="411">
        <f>INDEX('Sales price'!$P$1:$AA$19,MATCH('Plant wise prices'!H$70,'Sales price'!$P$1:$P$19,0),MATCH('Plant wise prices'!$B77,'Sales price'!$P$1:$AA$1,0))</f>
        <v>47500</v>
      </c>
      <c r="I77" s="411">
        <f>INDEX('Sales price'!$P$1:$AA$19,MATCH('Plant wise prices'!I$70,'Sales price'!$P$1:$P$19,0),MATCH('Plant wise prices'!$B77,'Sales price'!$P$1:$AA$1,0))</f>
        <v>46500</v>
      </c>
      <c r="J77" s="411">
        <f>INDEX('Sales price'!$P$1:$AA$19,MATCH('Plant wise prices'!J$70,'Sales price'!$P$1:$P$19,0),MATCH('Plant wise prices'!$B77,'Sales price'!$P$1:$AA$1,0))</f>
        <v>47500</v>
      </c>
      <c r="K77" s="411">
        <f>INDEX('Sales price'!$P$1:$AA$19,MATCH('Plant wise prices'!K$70,'Sales price'!$P$1:$P$19,0),MATCH('Plant wise prices'!$B77,'Sales price'!$P$1:$AA$1,0))</f>
        <v>49500</v>
      </c>
      <c r="L77" s="411">
        <f>INDEX('Sales price'!$P$1:$AA$19,MATCH('Plant wise prices'!L$70,'Sales price'!$P$1:$P$19,0),MATCH('Plant wise prices'!$B77,'Sales price'!$P$1:$AA$1,0))</f>
        <v>48500</v>
      </c>
      <c r="M77" s="411">
        <f>INDEX('Sales price'!$P$1:$AA$19,MATCH('Plant wise prices'!M$70,'Sales price'!$P$1:$P$19,0),MATCH('Plant wise prices'!$B77,'Sales price'!$P$1:$AA$1,0))</f>
        <v>47500</v>
      </c>
      <c r="N77" s="411">
        <f>INDEX('Sales price'!$P$1:$AA$19,MATCH('Plant wise prices'!N$70,'Sales price'!$P$1:$P$19,0),MATCH('Plant wise prices'!$B77,'Sales price'!$P$1:$AA$1,0))</f>
        <v>49500</v>
      </c>
      <c r="O77" s="411">
        <f>INDEX('Sales price'!$P$1:$AA$19,MATCH('Plant wise prices'!O$70,'Sales price'!$P$1:$P$19,0),MATCH('Plant wise prices'!$B77,'Sales price'!$P$1:$AA$1,0))</f>
        <v>48500</v>
      </c>
      <c r="P77" s="411">
        <f>INDEX('Sales price'!$P$1:$AA$19,MATCH('Plant wise prices'!P$70,'Sales price'!$P$1:$P$19,0),MATCH('Plant wise prices'!$B77,'Sales price'!$P$1:$AA$1,0))</f>
        <v>50500</v>
      </c>
    </row>
    <row r="78" spans="1:17" ht="14.45">
      <c r="A78" s="406">
        <v>550</v>
      </c>
      <c r="B78" s="409" t="s">
        <v>118</v>
      </c>
      <c r="C78"/>
      <c r="D78"/>
      <c r="E78" s="411"/>
      <c r="F78" s="411"/>
      <c r="G78" s="411"/>
      <c r="H78" s="411"/>
      <c r="I78" s="411"/>
      <c r="J78" s="411"/>
      <c r="K78" s="411"/>
      <c r="L78" s="411"/>
      <c r="M78" s="411"/>
      <c r="N78" s="411"/>
      <c r="O78" s="411"/>
      <c r="P78" s="411"/>
    </row>
    <row r="79" spans="1:17" ht="14.45">
      <c r="A79" s="406">
        <v>550</v>
      </c>
      <c r="B79" s="409" t="s">
        <v>168</v>
      </c>
      <c r="C79"/>
      <c r="D79"/>
      <c r="E79" s="411">
        <f>INDEX('Sales price'!$P$1:$AA$19,MATCH('Plant wise prices'!E$70,'Sales price'!$P$1:$P$19,0),MATCH('Plant wise prices'!$B79,'Sales price'!$P$1:$AA$1,0))</f>
        <v>53750</v>
      </c>
      <c r="F79" s="411">
        <f>INDEX('Sales price'!$P$1:$AA$19,MATCH('Plant wise prices'!F$70,'Sales price'!$P$1:$P$19,0),MATCH('Plant wise prices'!$B79,'Sales price'!$P$1:$AA$1,0))</f>
        <v>52750</v>
      </c>
      <c r="G79" s="411">
        <f>INDEX('Sales price'!$P$1:$AA$19,MATCH('Plant wise prices'!G$70,'Sales price'!$P$1:$P$19,0),MATCH('Plant wise prices'!$B79,'Sales price'!$P$1:$AA$1,0))</f>
        <v>50750</v>
      </c>
      <c r="H79" s="411">
        <f>INDEX('Sales price'!$P$1:$AA$19,MATCH('Plant wise prices'!H$70,'Sales price'!$P$1:$P$19,0),MATCH('Plant wise prices'!$B79,'Sales price'!$P$1:$AA$1,0))</f>
        <v>47750</v>
      </c>
      <c r="I79" s="411">
        <f>INDEX('Sales price'!$P$1:$AA$19,MATCH('Plant wise prices'!I$70,'Sales price'!$P$1:$P$19,0),MATCH('Plant wise prices'!$B79,'Sales price'!$P$1:$AA$1,0))</f>
        <v>46750</v>
      </c>
      <c r="J79" s="411">
        <f>INDEX('Sales price'!$P$1:$AA$19,MATCH('Plant wise prices'!J$70,'Sales price'!$P$1:$P$19,0),MATCH('Plant wise prices'!$B79,'Sales price'!$P$1:$AA$1,0))</f>
        <v>47750</v>
      </c>
      <c r="K79" s="411">
        <f>INDEX('Sales price'!$P$1:$AA$19,MATCH('Plant wise prices'!K$70,'Sales price'!$P$1:$P$19,0),MATCH('Plant wise prices'!$B79,'Sales price'!$P$1:$AA$1,0))</f>
        <v>49750</v>
      </c>
      <c r="L79" s="411">
        <f>INDEX('Sales price'!$P$1:$AA$19,MATCH('Plant wise prices'!L$70,'Sales price'!$P$1:$P$19,0),MATCH('Plant wise prices'!$B79,'Sales price'!$P$1:$AA$1,0))</f>
        <v>48750</v>
      </c>
      <c r="M79" s="411">
        <f>INDEX('Sales price'!$P$1:$AA$19,MATCH('Plant wise prices'!M$70,'Sales price'!$P$1:$P$19,0),MATCH('Plant wise prices'!$B79,'Sales price'!$P$1:$AA$1,0))</f>
        <v>47750</v>
      </c>
      <c r="N79" s="411">
        <f>INDEX('Sales price'!$P$1:$AA$19,MATCH('Plant wise prices'!N$70,'Sales price'!$P$1:$P$19,0),MATCH('Plant wise prices'!$B79,'Sales price'!$P$1:$AA$1,0))</f>
        <v>49750</v>
      </c>
      <c r="O79" s="411">
        <f>INDEX('Sales price'!$P$1:$AA$19,MATCH('Plant wise prices'!O$70,'Sales price'!$P$1:$P$19,0),MATCH('Plant wise prices'!$B79,'Sales price'!$P$1:$AA$1,0))</f>
        <v>48750</v>
      </c>
      <c r="P79" s="411">
        <f>INDEX('Sales price'!$P$1:$AA$19,MATCH('Plant wise prices'!P$70,'Sales price'!$P$1:$P$19,0),MATCH('Plant wise prices'!$B79,'Sales price'!$P$1:$AA$1,0))</f>
        <v>50750</v>
      </c>
    </row>
    <row r="80" spans="1:17" ht="14.45">
      <c r="A80" s="406">
        <v>550</v>
      </c>
      <c r="B80" s="409" t="s">
        <v>169</v>
      </c>
      <c r="C80"/>
      <c r="D80"/>
      <c r="E80" s="411">
        <f>INDEX('Sales price'!$P$1:$AA$19,MATCH('Plant wise prices'!E$70,'Sales price'!$P$1:$P$19,0),MATCH('Plant wise prices'!$B80,'Sales price'!$P$1:$AA$1,0))</f>
        <v>54500</v>
      </c>
      <c r="F80" s="411">
        <f>INDEX('Sales price'!$P$1:$AA$19,MATCH('Plant wise prices'!F$70,'Sales price'!$P$1:$P$19,0),MATCH('Plant wise prices'!$B80,'Sales price'!$P$1:$AA$1,0))</f>
        <v>53500</v>
      </c>
      <c r="G80" s="411">
        <f>INDEX('Sales price'!$P$1:$AA$19,MATCH('Plant wise prices'!G$70,'Sales price'!$P$1:$P$19,0),MATCH('Plant wise prices'!$B80,'Sales price'!$P$1:$AA$1,0))</f>
        <v>51500</v>
      </c>
      <c r="H80" s="411">
        <f>INDEX('Sales price'!$P$1:$AA$19,MATCH('Plant wise prices'!H$70,'Sales price'!$P$1:$P$19,0),MATCH('Plant wise prices'!$B80,'Sales price'!$P$1:$AA$1,0))</f>
        <v>48500</v>
      </c>
      <c r="I80" s="411">
        <f>INDEX('Sales price'!$P$1:$AA$19,MATCH('Plant wise prices'!I$70,'Sales price'!$P$1:$P$19,0),MATCH('Plant wise prices'!$B80,'Sales price'!$P$1:$AA$1,0))</f>
        <v>47500</v>
      </c>
      <c r="J80" s="411">
        <f>INDEX('Sales price'!$P$1:$AA$19,MATCH('Plant wise prices'!J$70,'Sales price'!$P$1:$P$19,0),MATCH('Plant wise prices'!$B80,'Sales price'!$P$1:$AA$1,0))</f>
        <v>48500</v>
      </c>
      <c r="K80" s="411">
        <f>INDEX('Sales price'!$P$1:$AA$19,MATCH('Plant wise prices'!K$70,'Sales price'!$P$1:$P$19,0),MATCH('Plant wise prices'!$B80,'Sales price'!$P$1:$AA$1,0))</f>
        <v>50500</v>
      </c>
      <c r="L80" s="411">
        <f>INDEX('Sales price'!$P$1:$AA$19,MATCH('Plant wise prices'!L$70,'Sales price'!$P$1:$P$19,0),MATCH('Plant wise prices'!$B80,'Sales price'!$P$1:$AA$1,0))</f>
        <v>49500</v>
      </c>
      <c r="M80" s="411">
        <f>INDEX('Sales price'!$P$1:$AA$19,MATCH('Plant wise prices'!M$70,'Sales price'!$P$1:$P$19,0),MATCH('Plant wise prices'!$B80,'Sales price'!$P$1:$AA$1,0))</f>
        <v>48500</v>
      </c>
      <c r="N80" s="411">
        <f>INDEX('Sales price'!$P$1:$AA$19,MATCH('Plant wise prices'!N$70,'Sales price'!$P$1:$P$19,0),MATCH('Plant wise prices'!$B80,'Sales price'!$P$1:$AA$1,0))</f>
        <v>50500</v>
      </c>
      <c r="O80" s="411">
        <f>INDEX('Sales price'!$P$1:$AA$19,MATCH('Plant wise prices'!O$70,'Sales price'!$P$1:$P$19,0),MATCH('Plant wise prices'!$B80,'Sales price'!$P$1:$AA$1,0))</f>
        <v>49500</v>
      </c>
      <c r="P80" s="411">
        <f>INDEX('Sales price'!$P$1:$AA$19,MATCH('Plant wise prices'!P$70,'Sales price'!$P$1:$P$19,0),MATCH('Plant wise prices'!$B80,'Sales price'!$P$1:$AA$1,0))</f>
        <v>51500</v>
      </c>
    </row>
    <row r="81" spans="1:16" ht="14.45">
      <c r="A81" s="406">
        <v>550</v>
      </c>
      <c r="B81" s="409" t="s">
        <v>170</v>
      </c>
      <c r="C81"/>
      <c r="D81"/>
      <c r="E81" s="411">
        <f>INDEX('Sales price'!$P$1:$AA$19,MATCH('Plant wise prices'!E$70,'Sales price'!$P$1:$P$19,0),MATCH('Plant wise prices'!$B81,'Sales price'!$P$1:$AA$1,0))</f>
        <v>54500</v>
      </c>
      <c r="F81" s="411">
        <f>INDEX('Sales price'!$P$1:$AA$19,MATCH('Plant wise prices'!F$70,'Sales price'!$P$1:$P$19,0),MATCH('Plant wise prices'!$B81,'Sales price'!$P$1:$AA$1,0))</f>
        <v>53500</v>
      </c>
      <c r="G81" s="411">
        <f>INDEX('Sales price'!$P$1:$AA$19,MATCH('Plant wise prices'!G$70,'Sales price'!$P$1:$P$19,0),MATCH('Plant wise prices'!$B81,'Sales price'!$P$1:$AA$1,0))</f>
        <v>51500</v>
      </c>
      <c r="H81" s="411">
        <f>INDEX('Sales price'!$P$1:$AA$19,MATCH('Plant wise prices'!H$70,'Sales price'!$P$1:$P$19,0),MATCH('Plant wise prices'!$B81,'Sales price'!$P$1:$AA$1,0))</f>
        <v>48500</v>
      </c>
      <c r="I81" s="411">
        <f>INDEX('Sales price'!$P$1:$AA$19,MATCH('Plant wise prices'!I$70,'Sales price'!$P$1:$P$19,0),MATCH('Plant wise prices'!$B81,'Sales price'!$P$1:$AA$1,0))</f>
        <v>47500</v>
      </c>
      <c r="J81" s="411">
        <f>INDEX('Sales price'!$P$1:$AA$19,MATCH('Plant wise prices'!J$70,'Sales price'!$P$1:$P$19,0),MATCH('Plant wise prices'!$B81,'Sales price'!$P$1:$AA$1,0))</f>
        <v>48500</v>
      </c>
      <c r="K81" s="411">
        <f>INDEX('Sales price'!$P$1:$AA$19,MATCH('Plant wise prices'!K$70,'Sales price'!$P$1:$P$19,0),MATCH('Plant wise prices'!$B81,'Sales price'!$P$1:$AA$1,0))</f>
        <v>50500</v>
      </c>
      <c r="L81" s="411">
        <f>INDEX('Sales price'!$P$1:$AA$19,MATCH('Plant wise prices'!L$70,'Sales price'!$P$1:$P$19,0),MATCH('Plant wise prices'!$B81,'Sales price'!$P$1:$AA$1,0))</f>
        <v>49500</v>
      </c>
      <c r="M81" s="411">
        <f>INDEX('Sales price'!$P$1:$AA$19,MATCH('Plant wise prices'!M$70,'Sales price'!$P$1:$P$19,0),MATCH('Plant wise prices'!$B81,'Sales price'!$P$1:$AA$1,0))</f>
        <v>48500</v>
      </c>
      <c r="N81" s="411">
        <f>INDEX('Sales price'!$P$1:$AA$19,MATCH('Plant wise prices'!N$70,'Sales price'!$P$1:$P$19,0),MATCH('Plant wise prices'!$B81,'Sales price'!$P$1:$AA$1,0))</f>
        <v>50500</v>
      </c>
      <c r="O81" s="411">
        <f>INDEX('Sales price'!$P$1:$AA$19,MATCH('Plant wise prices'!O$70,'Sales price'!$P$1:$P$19,0),MATCH('Plant wise prices'!$B81,'Sales price'!$P$1:$AA$1,0))</f>
        <v>49500</v>
      </c>
      <c r="P81" s="411">
        <f>INDEX('Sales price'!$P$1:$AA$19,MATCH('Plant wise prices'!P$70,'Sales price'!$P$1:$P$19,0),MATCH('Plant wise prices'!$B81,'Sales price'!$P$1:$AA$1,0))</f>
        <v>51500</v>
      </c>
    </row>
    <row r="82" spans="1:16" ht="14.45">
      <c r="C82"/>
      <c r="D82"/>
      <c r="E82" s="411"/>
      <c r="F82" s="411"/>
      <c r="G82" s="411"/>
      <c r="H82" s="411"/>
      <c r="I82" s="411"/>
      <c r="J82" s="411"/>
      <c r="K82" s="411"/>
      <c r="L82" s="411"/>
      <c r="M82" s="411"/>
      <c r="N82" s="411"/>
      <c r="O82" s="411"/>
      <c r="P82" s="411"/>
    </row>
    <row r="83" spans="1:16" ht="14.45">
      <c r="A83" s="407" t="s">
        <v>74</v>
      </c>
      <c r="B83" s="408" t="s">
        <v>161</v>
      </c>
      <c r="C83"/>
      <c r="D83"/>
      <c r="E83" s="411">
        <f>INDEX('Sales price'!$D$1:$N$19,MATCH('Plant wise prices'!E$70,'Sales price'!$D$1:$D$19,0),MATCH('Plant wise prices'!$B83,'Sales price'!$D$1:$N$1,0))</f>
        <v>54750</v>
      </c>
      <c r="F83" s="411">
        <f>INDEX('Sales price'!$D$1:$N$19,MATCH('Plant wise prices'!F$70,'Sales price'!$D$1:$D$19,0),MATCH('Plant wise prices'!$B83,'Sales price'!$D$1:$N$1,0))</f>
        <v>53750</v>
      </c>
      <c r="G83" s="411">
        <f>INDEX('Sales price'!$D$1:$N$19,MATCH('Plant wise prices'!G$70,'Sales price'!$D$1:$D$19,0),MATCH('Plant wise prices'!$B83,'Sales price'!$D$1:$N$1,0))</f>
        <v>51750</v>
      </c>
      <c r="H83" s="411">
        <f>INDEX('Sales price'!$D$1:$N$19,MATCH('Plant wise prices'!H$70,'Sales price'!$D$1:$D$19,0),MATCH('Plant wise prices'!$B83,'Sales price'!$D$1:$N$1,0))</f>
        <v>48750</v>
      </c>
      <c r="I83" s="411">
        <f>INDEX('Sales price'!$D$1:$N$19,MATCH('Plant wise prices'!I$70,'Sales price'!$D$1:$D$19,0),MATCH('Plant wise prices'!$B83,'Sales price'!$D$1:$N$1,0))</f>
        <v>47750</v>
      </c>
      <c r="J83" s="411">
        <f>INDEX('Sales price'!$D$1:$N$19,MATCH('Plant wise prices'!J$70,'Sales price'!$D$1:$D$19,0),MATCH('Plant wise prices'!$B83,'Sales price'!$D$1:$N$1,0))</f>
        <v>48750</v>
      </c>
      <c r="K83" s="411">
        <f>INDEX('Sales price'!$D$1:$N$19,MATCH('Plant wise prices'!K$70,'Sales price'!$D$1:$D$19,0),MATCH('Plant wise prices'!$B83,'Sales price'!$D$1:$N$1,0))</f>
        <v>50750</v>
      </c>
      <c r="L83" s="411">
        <f>INDEX('Sales price'!$D$1:$N$19,MATCH('Plant wise prices'!L$70,'Sales price'!$D$1:$D$19,0),MATCH('Plant wise prices'!$B83,'Sales price'!$D$1:$N$1,0))</f>
        <v>49750</v>
      </c>
      <c r="M83" s="411">
        <f>INDEX('Sales price'!$D$1:$N$19,MATCH('Plant wise prices'!M$70,'Sales price'!$D$1:$D$19,0),MATCH('Plant wise prices'!$B83,'Sales price'!$D$1:$N$1,0))</f>
        <v>48750</v>
      </c>
      <c r="N83" s="411">
        <f>INDEX('Sales price'!$D$1:$N$19,MATCH('Plant wise prices'!N$70,'Sales price'!$D$1:$D$19,0),MATCH('Plant wise prices'!$B83,'Sales price'!$D$1:$N$1,0))</f>
        <v>50750</v>
      </c>
      <c r="O83" s="411">
        <f>INDEX('Sales price'!$D$1:$N$19,MATCH('Plant wise prices'!O$70,'Sales price'!$D$1:$D$19,0),MATCH('Plant wise prices'!$B83,'Sales price'!$D$1:$N$1,0))</f>
        <v>49750</v>
      </c>
      <c r="P83" s="411">
        <f>INDEX('Sales price'!$D$1:$N$19,MATCH('Plant wise prices'!P$70,'Sales price'!$D$1:$D$19,0),MATCH('Plant wise prices'!$B83,'Sales price'!$D$1:$N$1,0))</f>
        <v>51750</v>
      </c>
    </row>
    <row r="84" spans="1:16" ht="14.45">
      <c r="A84" s="407" t="s">
        <v>74</v>
      </c>
      <c r="B84" s="408" t="s">
        <v>162</v>
      </c>
      <c r="C84"/>
      <c r="D84"/>
      <c r="E84" s="411">
        <f>INDEX('Sales price'!$D$1:$N$19,MATCH('Plant wise prices'!E$70,'Sales price'!$D$1:$D$19,0),MATCH('Plant wise prices'!$B84,'Sales price'!$D$1:$N$1,0))</f>
        <v>55000</v>
      </c>
      <c r="F84" s="411">
        <f>INDEX('Sales price'!$D$1:$N$19,MATCH('Plant wise prices'!F$70,'Sales price'!$D$1:$D$19,0),MATCH('Plant wise prices'!$B84,'Sales price'!$D$1:$N$1,0))</f>
        <v>54000</v>
      </c>
      <c r="G84" s="411">
        <f>INDEX('Sales price'!$D$1:$N$19,MATCH('Plant wise prices'!G$70,'Sales price'!$D$1:$D$19,0),MATCH('Plant wise prices'!$B84,'Sales price'!$D$1:$N$1,0))</f>
        <v>52000</v>
      </c>
      <c r="H84" s="411">
        <f>INDEX('Sales price'!$D$1:$N$19,MATCH('Plant wise prices'!H$70,'Sales price'!$D$1:$D$19,0),MATCH('Plant wise prices'!$B84,'Sales price'!$D$1:$N$1,0))</f>
        <v>49000</v>
      </c>
      <c r="I84" s="411">
        <f>INDEX('Sales price'!$D$1:$N$19,MATCH('Plant wise prices'!I$70,'Sales price'!$D$1:$D$19,0),MATCH('Plant wise prices'!$B84,'Sales price'!$D$1:$N$1,0))</f>
        <v>48000</v>
      </c>
      <c r="J84" s="411">
        <f>INDEX('Sales price'!$D$1:$N$19,MATCH('Plant wise prices'!J$70,'Sales price'!$D$1:$D$19,0),MATCH('Plant wise prices'!$B84,'Sales price'!$D$1:$N$1,0))</f>
        <v>49000</v>
      </c>
      <c r="K84" s="411">
        <f>INDEX('Sales price'!$D$1:$N$19,MATCH('Plant wise prices'!K$70,'Sales price'!$D$1:$D$19,0),MATCH('Plant wise prices'!$B84,'Sales price'!$D$1:$N$1,0))</f>
        <v>51000</v>
      </c>
      <c r="L84" s="411">
        <f>INDEX('Sales price'!$D$1:$N$19,MATCH('Plant wise prices'!L$70,'Sales price'!$D$1:$D$19,0),MATCH('Plant wise prices'!$B84,'Sales price'!$D$1:$N$1,0))</f>
        <v>50000</v>
      </c>
      <c r="M84" s="411">
        <f>INDEX('Sales price'!$D$1:$N$19,MATCH('Plant wise prices'!M$70,'Sales price'!$D$1:$D$19,0),MATCH('Plant wise prices'!$B84,'Sales price'!$D$1:$N$1,0))</f>
        <v>49000</v>
      </c>
      <c r="N84" s="411">
        <f>INDEX('Sales price'!$D$1:$N$19,MATCH('Plant wise prices'!N$70,'Sales price'!$D$1:$D$19,0),MATCH('Plant wise prices'!$B84,'Sales price'!$D$1:$N$1,0))</f>
        <v>51000</v>
      </c>
      <c r="O84" s="411">
        <f>INDEX('Sales price'!$D$1:$N$19,MATCH('Plant wise prices'!O$70,'Sales price'!$D$1:$D$19,0),MATCH('Plant wise prices'!$B84,'Sales price'!$D$1:$N$1,0))</f>
        <v>50000</v>
      </c>
      <c r="P84" s="411">
        <f>INDEX('Sales price'!$D$1:$N$19,MATCH('Plant wise prices'!P$70,'Sales price'!$D$1:$D$19,0),MATCH('Plant wise prices'!$B84,'Sales price'!$D$1:$N$1,0))</f>
        <v>52000</v>
      </c>
    </row>
    <row r="85" spans="1:16" ht="14.45">
      <c r="A85" s="407" t="s">
        <v>74</v>
      </c>
      <c r="B85" s="408" t="s">
        <v>163</v>
      </c>
      <c r="C85"/>
      <c r="D85"/>
      <c r="E85" s="411">
        <f>INDEX('Sales price'!$D$1:$N$19,MATCH('Plant wise prices'!E$70,'Sales price'!$D$1:$D$19,0),MATCH('Plant wise prices'!$B85,'Sales price'!$D$1:$N$1,0))</f>
        <v>56000</v>
      </c>
      <c r="F85" s="411">
        <f>INDEX('Sales price'!$D$1:$N$19,MATCH('Plant wise prices'!F$70,'Sales price'!$D$1:$D$19,0),MATCH('Plant wise prices'!$B85,'Sales price'!$D$1:$N$1,0))</f>
        <v>55000</v>
      </c>
      <c r="G85" s="411">
        <f>INDEX('Sales price'!$D$1:$N$19,MATCH('Plant wise prices'!G$70,'Sales price'!$D$1:$D$19,0),MATCH('Plant wise prices'!$B85,'Sales price'!$D$1:$N$1,0))</f>
        <v>53000</v>
      </c>
      <c r="H85" s="411">
        <f>INDEX('Sales price'!$D$1:$N$19,MATCH('Plant wise prices'!H$70,'Sales price'!$D$1:$D$19,0),MATCH('Plant wise prices'!$B85,'Sales price'!$D$1:$N$1,0))</f>
        <v>50000</v>
      </c>
      <c r="I85" s="411">
        <f>INDEX('Sales price'!$D$1:$N$19,MATCH('Plant wise prices'!I$70,'Sales price'!$D$1:$D$19,0),MATCH('Plant wise prices'!$B85,'Sales price'!$D$1:$N$1,0))</f>
        <v>49000</v>
      </c>
      <c r="J85" s="411">
        <f>INDEX('Sales price'!$D$1:$N$19,MATCH('Plant wise prices'!J$70,'Sales price'!$D$1:$D$19,0),MATCH('Plant wise prices'!$B85,'Sales price'!$D$1:$N$1,0))</f>
        <v>50000</v>
      </c>
      <c r="K85" s="411">
        <f>INDEX('Sales price'!$D$1:$N$19,MATCH('Plant wise prices'!K$70,'Sales price'!$D$1:$D$19,0),MATCH('Plant wise prices'!$B85,'Sales price'!$D$1:$N$1,0))</f>
        <v>52000</v>
      </c>
      <c r="L85" s="411">
        <f>INDEX('Sales price'!$D$1:$N$19,MATCH('Plant wise prices'!L$70,'Sales price'!$D$1:$D$19,0),MATCH('Plant wise prices'!$B85,'Sales price'!$D$1:$N$1,0))</f>
        <v>51000</v>
      </c>
      <c r="M85" s="411">
        <f>INDEX('Sales price'!$D$1:$N$19,MATCH('Plant wise prices'!M$70,'Sales price'!$D$1:$D$19,0),MATCH('Plant wise prices'!$B85,'Sales price'!$D$1:$N$1,0))</f>
        <v>50000</v>
      </c>
      <c r="N85" s="411">
        <f>INDEX('Sales price'!$D$1:$N$19,MATCH('Plant wise prices'!N$70,'Sales price'!$D$1:$D$19,0),MATCH('Plant wise prices'!$B85,'Sales price'!$D$1:$N$1,0))</f>
        <v>52000</v>
      </c>
      <c r="O85" s="411">
        <f>INDEX('Sales price'!$D$1:$N$19,MATCH('Plant wise prices'!O$70,'Sales price'!$D$1:$D$19,0),MATCH('Plant wise prices'!$B85,'Sales price'!$D$1:$N$1,0))</f>
        <v>51000</v>
      </c>
      <c r="P85" s="411">
        <f>INDEX('Sales price'!$D$1:$N$19,MATCH('Plant wise prices'!P$70,'Sales price'!$D$1:$D$19,0),MATCH('Plant wise prices'!$B85,'Sales price'!$D$1:$N$1,0))</f>
        <v>53000</v>
      </c>
    </row>
    <row r="86" spans="1:16" ht="14.45">
      <c r="A86" s="407" t="s">
        <v>74</v>
      </c>
      <c r="B86" s="408" t="s">
        <v>164</v>
      </c>
      <c r="C86"/>
      <c r="D86"/>
      <c r="E86" s="411">
        <f>INDEX('Sales price'!$D$1:$N$19,MATCH('Plant wise prices'!E$70,'Sales price'!$D$1:$D$19,0),MATCH('Plant wise prices'!$B86,'Sales price'!$D$1:$N$1,0))</f>
        <v>55200</v>
      </c>
      <c r="F86" s="411">
        <f>INDEX('Sales price'!$D$1:$N$19,MATCH('Plant wise prices'!F$70,'Sales price'!$D$1:$D$19,0),MATCH('Plant wise prices'!$B86,'Sales price'!$D$1:$N$1,0))</f>
        <v>54200</v>
      </c>
      <c r="G86" s="411">
        <f>INDEX('Sales price'!$D$1:$N$19,MATCH('Plant wise prices'!G$70,'Sales price'!$D$1:$D$19,0),MATCH('Plant wise prices'!$B86,'Sales price'!$D$1:$N$1,0))</f>
        <v>52200</v>
      </c>
      <c r="H86" s="411">
        <f>INDEX('Sales price'!$D$1:$N$19,MATCH('Plant wise prices'!H$70,'Sales price'!$D$1:$D$19,0),MATCH('Plant wise prices'!$B86,'Sales price'!$D$1:$N$1,0))</f>
        <v>49200</v>
      </c>
      <c r="I86" s="411">
        <f>INDEX('Sales price'!$D$1:$N$19,MATCH('Plant wise prices'!I$70,'Sales price'!$D$1:$D$19,0),MATCH('Plant wise prices'!$B86,'Sales price'!$D$1:$N$1,0))</f>
        <v>48200</v>
      </c>
      <c r="J86" s="411">
        <f>INDEX('Sales price'!$D$1:$N$19,MATCH('Plant wise prices'!J$70,'Sales price'!$D$1:$D$19,0),MATCH('Plant wise prices'!$B86,'Sales price'!$D$1:$N$1,0))</f>
        <v>49200</v>
      </c>
      <c r="K86" s="411">
        <f>INDEX('Sales price'!$D$1:$N$19,MATCH('Plant wise prices'!K$70,'Sales price'!$D$1:$D$19,0),MATCH('Plant wise prices'!$B86,'Sales price'!$D$1:$N$1,0))</f>
        <v>51200</v>
      </c>
      <c r="L86" s="411">
        <f>INDEX('Sales price'!$D$1:$N$19,MATCH('Plant wise prices'!L$70,'Sales price'!$D$1:$D$19,0),MATCH('Plant wise prices'!$B86,'Sales price'!$D$1:$N$1,0))</f>
        <v>50200</v>
      </c>
      <c r="M86" s="411">
        <f>INDEX('Sales price'!$D$1:$N$19,MATCH('Plant wise prices'!M$70,'Sales price'!$D$1:$D$19,0),MATCH('Plant wise prices'!$B86,'Sales price'!$D$1:$N$1,0))</f>
        <v>49200</v>
      </c>
      <c r="N86" s="411">
        <f>INDEX('Sales price'!$D$1:$N$19,MATCH('Plant wise prices'!N$70,'Sales price'!$D$1:$D$19,0),MATCH('Plant wise prices'!$B86,'Sales price'!$D$1:$N$1,0))</f>
        <v>51200</v>
      </c>
      <c r="O86" s="411">
        <f>INDEX('Sales price'!$D$1:$N$19,MATCH('Plant wise prices'!O$70,'Sales price'!$D$1:$D$19,0),MATCH('Plant wise prices'!$B86,'Sales price'!$D$1:$N$1,0))</f>
        <v>50200</v>
      </c>
      <c r="P86" s="411">
        <f>INDEX('Sales price'!$D$1:$N$19,MATCH('Plant wise prices'!P$70,'Sales price'!$D$1:$D$19,0),MATCH('Plant wise prices'!$B86,'Sales price'!$D$1:$N$1,0))</f>
        <v>52200</v>
      </c>
    </row>
    <row r="87" spans="1:16" ht="14.45">
      <c r="A87" s="407" t="s">
        <v>74</v>
      </c>
      <c r="B87" s="409" t="s">
        <v>165</v>
      </c>
      <c r="C87"/>
      <c r="D87"/>
      <c r="E87" s="411">
        <f>INDEX('Sales price'!$D$1:$N$19,MATCH('Plant wise prices'!E$70,'Sales price'!$D$1:$D$19,0),MATCH('Plant wise prices'!$B87,'Sales price'!$D$1:$N$1,0))</f>
        <v>54500</v>
      </c>
      <c r="F87" s="411">
        <f>INDEX('Sales price'!$D$1:$N$19,MATCH('Plant wise prices'!F$70,'Sales price'!$D$1:$D$19,0),MATCH('Plant wise prices'!$B87,'Sales price'!$D$1:$N$1,0))</f>
        <v>53500</v>
      </c>
      <c r="G87" s="411">
        <f>INDEX('Sales price'!$D$1:$N$19,MATCH('Plant wise prices'!G$70,'Sales price'!$D$1:$D$19,0),MATCH('Plant wise prices'!$B87,'Sales price'!$D$1:$N$1,0))</f>
        <v>51500</v>
      </c>
      <c r="H87" s="411">
        <f>INDEX('Sales price'!$D$1:$N$19,MATCH('Plant wise prices'!H$70,'Sales price'!$D$1:$D$19,0),MATCH('Plant wise prices'!$B87,'Sales price'!$D$1:$N$1,0))</f>
        <v>48500</v>
      </c>
      <c r="I87" s="411">
        <f>INDEX('Sales price'!$D$1:$N$19,MATCH('Plant wise prices'!I$70,'Sales price'!$D$1:$D$19,0),MATCH('Plant wise prices'!$B87,'Sales price'!$D$1:$N$1,0))</f>
        <v>47500</v>
      </c>
      <c r="J87" s="411">
        <f>INDEX('Sales price'!$D$1:$N$19,MATCH('Plant wise prices'!J$70,'Sales price'!$D$1:$D$19,0),MATCH('Plant wise prices'!$B87,'Sales price'!$D$1:$N$1,0))</f>
        <v>48500</v>
      </c>
      <c r="K87" s="411">
        <f>INDEX('Sales price'!$D$1:$N$19,MATCH('Plant wise prices'!K$70,'Sales price'!$D$1:$D$19,0),MATCH('Plant wise prices'!$B87,'Sales price'!$D$1:$N$1,0))</f>
        <v>50500</v>
      </c>
      <c r="L87" s="411">
        <f>INDEX('Sales price'!$D$1:$N$19,MATCH('Plant wise prices'!L$70,'Sales price'!$D$1:$D$19,0),MATCH('Plant wise prices'!$B87,'Sales price'!$D$1:$N$1,0))</f>
        <v>49500</v>
      </c>
      <c r="M87" s="411">
        <f>INDEX('Sales price'!$D$1:$N$19,MATCH('Plant wise prices'!M$70,'Sales price'!$D$1:$D$19,0),MATCH('Plant wise prices'!$B87,'Sales price'!$D$1:$N$1,0))</f>
        <v>48500</v>
      </c>
      <c r="N87" s="411">
        <f>INDEX('Sales price'!$D$1:$N$19,MATCH('Plant wise prices'!N$70,'Sales price'!$D$1:$D$19,0),MATCH('Plant wise prices'!$B87,'Sales price'!$D$1:$N$1,0))</f>
        <v>50500</v>
      </c>
      <c r="O87" s="411">
        <f>INDEX('Sales price'!$D$1:$N$19,MATCH('Plant wise prices'!O$70,'Sales price'!$D$1:$D$19,0),MATCH('Plant wise prices'!$B87,'Sales price'!$D$1:$N$1,0))</f>
        <v>49500</v>
      </c>
      <c r="P87" s="411">
        <f>INDEX('Sales price'!$D$1:$N$19,MATCH('Plant wise prices'!P$70,'Sales price'!$D$1:$D$19,0),MATCH('Plant wise prices'!$B87,'Sales price'!$D$1:$N$1,0))</f>
        <v>51500</v>
      </c>
    </row>
    <row r="88" spans="1:16" ht="14.45">
      <c r="A88" s="407" t="s">
        <v>74</v>
      </c>
      <c r="B88" s="409" t="s">
        <v>166</v>
      </c>
      <c r="C88"/>
      <c r="D88"/>
      <c r="E88" s="411">
        <f>INDEX('Sales price'!$D$1:$N$19,MATCH('Plant wise prices'!E$70,'Sales price'!$D$1:$D$19,0),MATCH('Plant wise prices'!$B88,'Sales price'!$D$1:$N$1,0))</f>
        <v>54750</v>
      </c>
      <c r="F88" s="411">
        <f>INDEX('Sales price'!$D$1:$N$19,MATCH('Plant wise prices'!F$70,'Sales price'!$D$1:$D$19,0),MATCH('Plant wise prices'!$B88,'Sales price'!$D$1:$N$1,0))</f>
        <v>53750</v>
      </c>
      <c r="G88" s="411">
        <f>INDEX('Sales price'!$D$1:$N$19,MATCH('Plant wise prices'!G$70,'Sales price'!$D$1:$D$19,0),MATCH('Plant wise prices'!$B88,'Sales price'!$D$1:$N$1,0))</f>
        <v>51750</v>
      </c>
      <c r="H88" s="411">
        <f>INDEX('Sales price'!$D$1:$N$19,MATCH('Plant wise prices'!H$70,'Sales price'!$D$1:$D$19,0),MATCH('Plant wise prices'!$B88,'Sales price'!$D$1:$N$1,0))</f>
        <v>48750</v>
      </c>
      <c r="I88" s="411">
        <f>INDEX('Sales price'!$D$1:$N$19,MATCH('Plant wise prices'!I$70,'Sales price'!$D$1:$D$19,0),MATCH('Plant wise prices'!$B88,'Sales price'!$D$1:$N$1,0))</f>
        <v>47750</v>
      </c>
      <c r="J88" s="411">
        <f>INDEX('Sales price'!$D$1:$N$19,MATCH('Plant wise prices'!J$70,'Sales price'!$D$1:$D$19,0),MATCH('Plant wise prices'!$B88,'Sales price'!$D$1:$N$1,0))</f>
        <v>48750</v>
      </c>
      <c r="K88" s="411">
        <f>INDEX('Sales price'!$D$1:$N$19,MATCH('Plant wise prices'!K$70,'Sales price'!$D$1:$D$19,0),MATCH('Plant wise prices'!$B88,'Sales price'!$D$1:$N$1,0))</f>
        <v>50750</v>
      </c>
      <c r="L88" s="411">
        <f>INDEX('Sales price'!$D$1:$N$19,MATCH('Plant wise prices'!L$70,'Sales price'!$D$1:$D$19,0),MATCH('Plant wise prices'!$B88,'Sales price'!$D$1:$N$1,0))</f>
        <v>49750</v>
      </c>
      <c r="M88" s="411">
        <f>INDEX('Sales price'!$D$1:$N$19,MATCH('Plant wise prices'!M$70,'Sales price'!$D$1:$D$19,0),MATCH('Plant wise prices'!$B88,'Sales price'!$D$1:$N$1,0))</f>
        <v>48750</v>
      </c>
      <c r="N88" s="411">
        <f>INDEX('Sales price'!$D$1:$N$19,MATCH('Plant wise prices'!N$70,'Sales price'!$D$1:$D$19,0),MATCH('Plant wise prices'!$B88,'Sales price'!$D$1:$N$1,0))</f>
        <v>50750</v>
      </c>
      <c r="O88" s="411">
        <f>INDEX('Sales price'!$D$1:$N$19,MATCH('Plant wise prices'!O$70,'Sales price'!$D$1:$D$19,0),MATCH('Plant wise prices'!$B88,'Sales price'!$D$1:$N$1,0))</f>
        <v>49750</v>
      </c>
      <c r="P88" s="411">
        <f>INDEX('Sales price'!$D$1:$N$19,MATCH('Plant wise prices'!P$70,'Sales price'!$D$1:$D$19,0),MATCH('Plant wise prices'!$B88,'Sales price'!$D$1:$N$1,0))</f>
        <v>51750</v>
      </c>
    </row>
    <row r="89" spans="1:16" ht="14.45">
      <c r="A89" s="407" t="s">
        <v>74</v>
      </c>
      <c r="B89" s="409" t="s">
        <v>167</v>
      </c>
      <c r="C89"/>
      <c r="D89"/>
      <c r="E89" s="411">
        <f>INDEX('Sales price'!$D$1:$N$19,MATCH('Plant wise prices'!E$70,'Sales price'!$D$1:$D$19,0),MATCH('Plant wise prices'!$B89,'Sales price'!$D$1:$N$1,0))</f>
        <v>54500</v>
      </c>
      <c r="F89" s="411">
        <f>INDEX('Sales price'!$D$1:$N$19,MATCH('Plant wise prices'!F$70,'Sales price'!$D$1:$D$19,0),MATCH('Plant wise prices'!$B89,'Sales price'!$D$1:$N$1,0))</f>
        <v>53500</v>
      </c>
      <c r="G89" s="411">
        <f>INDEX('Sales price'!$D$1:$N$19,MATCH('Plant wise prices'!G$70,'Sales price'!$D$1:$D$19,0),MATCH('Plant wise prices'!$B89,'Sales price'!$D$1:$N$1,0))</f>
        <v>51500</v>
      </c>
      <c r="H89" s="411">
        <f>INDEX('Sales price'!$D$1:$N$19,MATCH('Plant wise prices'!H$70,'Sales price'!$D$1:$D$19,0),MATCH('Plant wise prices'!$B89,'Sales price'!$D$1:$N$1,0))</f>
        <v>48500</v>
      </c>
      <c r="I89" s="411">
        <f>INDEX('Sales price'!$D$1:$N$19,MATCH('Plant wise prices'!I$70,'Sales price'!$D$1:$D$19,0),MATCH('Plant wise prices'!$B89,'Sales price'!$D$1:$N$1,0))</f>
        <v>47500</v>
      </c>
      <c r="J89" s="411">
        <f>INDEX('Sales price'!$D$1:$N$19,MATCH('Plant wise prices'!J$70,'Sales price'!$D$1:$D$19,0),MATCH('Plant wise prices'!$B89,'Sales price'!$D$1:$N$1,0))</f>
        <v>48500</v>
      </c>
      <c r="K89" s="411">
        <f>INDEX('Sales price'!$D$1:$N$19,MATCH('Plant wise prices'!K$70,'Sales price'!$D$1:$D$19,0),MATCH('Plant wise prices'!$B89,'Sales price'!$D$1:$N$1,0))</f>
        <v>50500</v>
      </c>
      <c r="L89" s="411">
        <f>INDEX('Sales price'!$D$1:$N$19,MATCH('Plant wise prices'!L$70,'Sales price'!$D$1:$D$19,0),MATCH('Plant wise prices'!$B89,'Sales price'!$D$1:$N$1,0))</f>
        <v>49500</v>
      </c>
      <c r="M89" s="411">
        <f>INDEX('Sales price'!$D$1:$N$19,MATCH('Plant wise prices'!M$70,'Sales price'!$D$1:$D$19,0),MATCH('Plant wise prices'!$B89,'Sales price'!$D$1:$N$1,0))</f>
        <v>48500</v>
      </c>
      <c r="N89" s="411">
        <f>INDEX('Sales price'!$D$1:$N$19,MATCH('Plant wise prices'!N$70,'Sales price'!$D$1:$D$19,0),MATCH('Plant wise prices'!$B89,'Sales price'!$D$1:$N$1,0))</f>
        <v>50500</v>
      </c>
      <c r="O89" s="411">
        <f>INDEX('Sales price'!$D$1:$N$19,MATCH('Plant wise prices'!O$70,'Sales price'!$D$1:$D$19,0),MATCH('Plant wise prices'!$B89,'Sales price'!$D$1:$N$1,0))</f>
        <v>49500</v>
      </c>
      <c r="P89" s="411">
        <f>INDEX('Sales price'!$D$1:$N$19,MATCH('Plant wise prices'!P$70,'Sales price'!$D$1:$D$19,0),MATCH('Plant wise prices'!$B89,'Sales price'!$D$1:$N$1,0))</f>
        <v>51500</v>
      </c>
    </row>
    <row r="90" spans="1:16" ht="14.45">
      <c r="A90" s="407" t="s">
        <v>74</v>
      </c>
      <c r="B90" s="409" t="s">
        <v>118</v>
      </c>
      <c r="C90"/>
      <c r="D90"/>
      <c r="E90" s="411">
        <f>INDEX('Sales price'!$D$1:$N$19,MATCH('Plant wise prices'!E$70,'Sales price'!$D$1:$D$19,0),MATCH('Plant wise prices'!$B90,'Sales price'!$D$1:$N$1,0))</f>
        <v>54500</v>
      </c>
      <c r="F90" s="411">
        <f>INDEX('Sales price'!$D$1:$N$19,MATCH('Plant wise prices'!F$70,'Sales price'!$D$1:$D$19,0),MATCH('Plant wise prices'!$B90,'Sales price'!$D$1:$N$1,0))</f>
        <v>53500</v>
      </c>
      <c r="G90" s="411">
        <f>INDEX('Sales price'!$D$1:$N$19,MATCH('Plant wise prices'!G$70,'Sales price'!$D$1:$D$19,0),MATCH('Plant wise prices'!$B90,'Sales price'!$D$1:$N$1,0))</f>
        <v>51500</v>
      </c>
      <c r="H90" s="411">
        <f>INDEX('Sales price'!$D$1:$N$19,MATCH('Plant wise prices'!H$70,'Sales price'!$D$1:$D$19,0),MATCH('Plant wise prices'!$B90,'Sales price'!$D$1:$N$1,0))</f>
        <v>48500</v>
      </c>
      <c r="I90" s="411">
        <f>INDEX('Sales price'!$D$1:$N$19,MATCH('Plant wise prices'!I$70,'Sales price'!$D$1:$D$19,0),MATCH('Plant wise prices'!$B90,'Sales price'!$D$1:$N$1,0))</f>
        <v>47500</v>
      </c>
      <c r="J90" s="411">
        <f>INDEX('Sales price'!$D$1:$N$19,MATCH('Plant wise prices'!J$70,'Sales price'!$D$1:$D$19,0),MATCH('Plant wise prices'!$B90,'Sales price'!$D$1:$N$1,0))</f>
        <v>48500</v>
      </c>
      <c r="K90" s="411">
        <f>INDEX('Sales price'!$D$1:$N$19,MATCH('Plant wise prices'!K$70,'Sales price'!$D$1:$D$19,0),MATCH('Plant wise prices'!$B90,'Sales price'!$D$1:$N$1,0))</f>
        <v>50500</v>
      </c>
      <c r="L90" s="411">
        <f>INDEX('Sales price'!$D$1:$N$19,MATCH('Plant wise prices'!L$70,'Sales price'!$D$1:$D$19,0),MATCH('Plant wise prices'!$B90,'Sales price'!$D$1:$N$1,0))</f>
        <v>49500</v>
      </c>
      <c r="M90" s="411">
        <f>INDEX('Sales price'!$D$1:$N$19,MATCH('Plant wise prices'!M$70,'Sales price'!$D$1:$D$19,0),MATCH('Plant wise prices'!$B90,'Sales price'!$D$1:$N$1,0))</f>
        <v>48500</v>
      </c>
      <c r="N90" s="411">
        <f>INDEX('Sales price'!$D$1:$N$19,MATCH('Plant wise prices'!N$70,'Sales price'!$D$1:$D$19,0),MATCH('Plant wise prices'!$B90,'Sales price'!$D$1:$N$1,0))</f>
        <v>50500</v>
      </c>
      <c r="O90" s="411">
        <f>INDEX('Sales price'!$D$1:$N$19,MATCH('Plant wise prices'!O$70,'Sales price'!$D$1:$D$19,0),MATCH('Plant wise prices'!$B90,'Sales price'!$D$1:$N$1,0))</f>
        <v>49500</v>
      </c>
      <c r="P90" s="411">
        <f>INDEX('Sales price'!$D$1:$N$19,MATCH('Plant wise prices'!P$70,'Sales price'!$D$1:$D$19,0),MATCH('Plant wise prices'!$B90,'Sales price'!$D$1:$N$1,0))</f>
        <v>51500</v>
      </c>
    </row>
    <row r="91" spans="1:16" ht="14.45">
      <c r="A91" s="407" t="s">
        <v>74</v>
      </c>
      <c r="B91" s="409" t="s">
        <v>168</v>
      </c>
      <c r="C91"/>
      <c r="D91"/>
      <c r="E91" s="411">
        <f>INDEX('Sales price'!$D$1:$N$19,MATCH('Plant wise prices'!E$70,'Sales price'!$D$1:$D$19,0),MATCH('Plant wise prices'!$B91,'Sales price'!$D$1:$N$1,0))</f>
        <v>54750</v>
      </c>
      <c r="F91" s="411">
        <f>INDEX('Sales price'!$D$1:$N$19,MATCH('Plant wise prices'!F$70,'Sales price'!$D$1:$D$19,0),MATCH('Plant wise prices'!$B91,'Sales price'!$D$1:$N$1,0))</f>
        <v>53750</v>
      </c>
      <c r="G91" s="411">
        <f>INDEX('Sales price'!$D$1:$N$19,MATCH('Plant wise prices'!G$70,'Sales price'!$D$1:$D$19,0),MATCH('Plant wise prices'!$B91,'Sales price'!$D$1:$N$1,0))</f>
        <v>51750</v>
      </c>
      <c r="H91" s="411">
        <f>INDEX('Sales price'!$D$1:$N$19,MATCH('Plant wise prices'!H$70,'Sales price'!$D$1:$D$19,0),MATCH('Plant wise prices'!$B91,'Sales price'!$D$1:$N$1,0))</f>
        <v>48750</v>
      </c>
      <c r="I91" s="411">
        <f>INDEX('Sales price'!$D$1:$N$19,MATCH('Plant wise prices'!I$70,'Sales price'!$D$1:$D$19,0),MATCH('Plant wise prices'!$B91,'Sales price'!$D$1:$N$1,0))</f>
        <v>47750</v>
      </c>
      <c r="J91" s="411">
        <f>INDEX('Sales price'!$D$1:$N$19,MATCH('Plant wise prices'!J$70,'Sales price'!$D$1:$D$19,0),MATCH('Plant wise prices'!$B91,'Sales price'!$D$1:$N$1,0))</f>
        <v>48750</v>
      </c>
      <c r="K91" s="411">
        <f>INDEX('Sales price'!$D$1:$N$19,MATCH('Plant wise prices'!K$70,'Sales price'!$D$1:$D$19,0),MATCH('Plant wise prices'!$B91,'Sales price'!$D$1:$N$1,0))</f>
        <v>50750</v>
      </c>
      <c r="L91" s="411">
        <f>INDEX('Sales price'!$D$1:$N$19,MATCH('Plant wise prices'!L$70,'Sales price'!$D$1:$D$19,0),MATCH('Plant wise prices'!$B91,'Sales price'!$D$1:$N$1,0))</f>
        <v>49750</v>
      </c>
      <c r="M91" s="411">
        <f>INDEX('Sales price'!$D$1:$N$19,MATCH('Plant wise prices'!M$70,'Sales price'!$D$1:$D$19,0),MATCH('Plant wise prices'!$B91,'Sales price'!$D$1:$N$1,0))</f>
        <v>48750</v>
      </c>
      <c r="N91" s="411">
        <f>INDEX('Sales price'!$D$1:$N$19,MATCH('Plant wise prices'!N$70,'Sales price'!$D$1:$D$19,0),MATCH('Plant wise prices'!$B91,'Sales price'!$D$1:$N$1,0))</f>
        <v>50750</v>
      </c>
      <c r="O91" s="411">
        <f>INDEX('Sales price'!$D$1:$N$19,MATCH('Plant wise prices'!O$70,'Sales price'!$D$1:$D$19,0),MATCH('Plant wise prices'!$B91,'Sales price'!$D$1:$N$1,0))</f>
        <v>49750</v>
      </c>
      <c r="P91" s="411">
        <f>INDEX('Sales price'!$D$1:$N$19,MATCH('Plant wise prices'!P$70,'Sales price'!$D$1:$D$19,0),MATCH('Plant wise prices'!$B91,'Sales price'!$D$1:$N$1,0))</f>
        <v>51750</v>
      </c>
    </row>
    <row r="92" spans="1:16" ht="14.45">
      <c r="A92" s="407" t="s">
        <v>74</v>
      </c>
      <c r="B92" s="409" t="s">
        <v>169</v>
      </c>
      <c r="C92"/>
      <c r="D92"/>
      <c r="E92" s="411"/>
      <c r="F92" s="411"/>
      <c r="G92" s="411"/>
      <c r="H92" s="411"/>
      <c r="I92" s="411"/>
      <c r="J92" s="411"/>
      <c r="K92" s="411"/>
      <c r="L92" s="411"/>
      <c r="M92" s="411"/>
      <c r="N92" s="411"/>
      <c r="O92" s="411"/>
      <c r="P92" s="411"/>
    </row>
    <row r="93" spans="1:16" ht="14.45">
      <c r="A93" s="407" t="s">
        <v>74</v>
      </c>
      <c r="B93" s="409" t="s">
        <v>170</v>
      </c>
      <c r="C93"/>
      <c r="D93"/>
      <c r="E93" s="411"/>
      <c r="F93" s="411"/>
      <c r="G93" s="411"/>
      <c r="H93" s="411"/>
      <c r="I93" s="411"/>
      <c r="J93" s="411"/>
      <c r="K93" s="411"/>
      <c r="L93" s="411"/>
      <c r="M93" s="411"/>
      <c r="N93" s="411"/>
      <c r="O93" s="411"/>
      <c r="P93" s="411"/>
    </row>
    <row r="95" spans="1:16">
      <c r="A95" s="433" t="s">
        <v>82</v>
      </c>
    </row>
    <row r="96" spans="1:16">
      <c r="A96" s="404" t="s">
        <v>109</v>
      </c>
      <c r="B96" s="398" t="s">
        <v>157</v>
      </c>
    </row>
    <row r="97" spans="1:17">
      <c r="A97" s="406">
        <v>550</v>
      </c>
      <c r="B97" s="408" t="s">
        <v>161</v>
      </c>
      <c r="E97" s="411">
        <f>INDEX('Sales price'!$AC$1:$AN$19,MATCH('Plant wise prices'!E$70,'Sales price'!$AC$1:$AC$19,0),MATCH('Plant wise prices'!$B97,'Sales price'!$AC$1:$AN$1,0))</f>
        <v>52750</v>
      </c>
      <c r="F97" s="411">
        <f>INDEX('Sales price'!$AC$1:$AN$19,MATCH('Plant wise prices'!F$70,'Sales price'!$AC$1:$AC$19,0),MATCH('Plant wise prices'!$B97,'Sales price'!$AC$1:$AN$1,0))</f>
        <v>51750</v>
      </c>
      <c r="G97" s="411">
        <f>INDEX('Sales price'!$AC$1:$AN$19,MATCH('Plant wise prices'!G$70,'Sales price'!$AC$1:$AC$19,0),MATCH('Plant wise prices'!$B97,'Sales price'!$AC$1:$AN$1,0))</f>
        <v>49750</v>
      </c>
      <c r="H97" s="411">
        <f>INDEX('Sales price'!$AC$1:$AN$19,MATCH('Plant wise prices'!H$70,'Sales price'!$AC$1:$AC$19,0),MATCH('Plant wise prices'!$B97,'Sales price'!$AC$1:$AN$1,0))</f>
        <v>46750</v>
      </c>
      <c r="I97" s="411">
        <f>INDEX('Sales price'!$AC$1:$AN$19,MATCH('Plant wise prices'!I$70,'Sales price'!$AC$1:$AC$19,0),MATCH('Plant wise prices'!$B97,'Sales price'!$AC$1:$AN$1,0))</f>
        <v>45750</v>
      </c>
      <c r="J97" s="411">
        <f>INDEX('Sales price'!$AC$1:$AN$19,MATCH('Plant wise prices'!J$70,'Sales price'!$AC$1:$AC$19,0),MATCH('Plant wise prices'!$B97,'Sales price'!$AC$1:$AN$1,0))</f>
        <v>46750</v>
      </c>
      <c r="K97" s="411">
        <f>INDEX('Sales price'!$AC$1:$AN$19,MATCH('Plant wise prices'!K$70,'Sales price'!$AC$1:$AC$19,0),MATCH('Plant wise prices'!$B97,'Sales price'!$AC$1:$AN$1,0))</f>
        <v>48750</v>
      </c>
      <c r="L97" s="411">
        <f>INDEX('Sales price'!$AC$1:$AN$19,MATCH('Plant wise prices'!L$70,'Sales price'!$AC$1:$AC$19,0),MATCH('Plant wise prices'!$B97,'Sales price'!$AC$1:$AN$1,0))</f>
        <v>47750</v>
      </c>
      <c r="M97" s="411">
        <f>INDEX('Sales price'!$AC$1:$AN$19,MATCH('Plant wise prices'!M$70,'Sales price'!$AC$1:$AC$19,0),MATCH('Plant wise prices'!$B97,'Sales price'!$AC$1:$AN$1,0))</f>
        <v>46750</v>
      </c>
      <c r="N97" s="411">
        <f>INDEX('Sales price'!$AC$1:$AN$19,MATCH('Plant wise prices'!N$70,'Sales price'!$AC$1:$AC$19,0),MATCH('Plant wise prices'!$B97,'Sales price'!$AC$1:$AN$1,0))</f>
        <v>48750</v>
      </c>
      <c r="O97" s="411">
        <f>INDEX('Sales price'!$AC$1:$AN$19,MATCH('Plant wise prices'!O$70,'Sales price'!$AC$1:$AC$19,0),MATCH('Plant wise prices'!$B97,'Sales price'!$AC$1:$AN$1,0))</f>
        <v>47750</v>
      </c>
      <c r="P97" s="411">
        <f>INDEX('Sales price'!$AC$1:$AN$19,MATCH('Plant wise prices'!P$70,'Sales price'!$AC$1:$AC$19,0),MATCH('Plant wise prices'!$B97,'Sales price'!$AC$1:$AN$1,0))</f>
        <v>49750</v>
      </c>
    </row>
    <row r="98" spans="1:17">
      <c r="A98" s="406">
        <v>550</v>
      </c>
      <c r="B98" s="408" t="s">
        <v>162</v>
      </c>
      <c r="E98" s="411">
        <f>INDEX('Sales price'!$AC$1:$AN$19,MATCH('Plant wise prices'!E$70,'Sales price'!$AC$1:$AC$19,0),MATCH('Plant wise prices'!$B98,'Sales price'!$AC$1:$AN$1,0))</f>
        <v>53000</v>
      </c>
      <c r="F98" s="411">
        <f>INDEX('Sales price'!$AC$1:$AN$19,MATCH('Plant wise prices'!F$70,'Sales price'!$AC$1:$AC$19,0),MATCH('Plant wise prices'!$B98,'Sales price'!$AC$1:$AN$1,0))</f>
        <v>52000</v>
      </c>
      <c r="G98" s="411">
        <f>INDEX('Sales price'!$AC$1:$AN$19,MATCH('Plant wise prices'!G$70,'Sales price'!$AC$1:$AC$19,0),MATCH('Plant wise prices'!$B98,'Sales price'!$AC$1:$AN$1,0))</f>
        <v>50000</v>
      </c>
      <c r="H98" s="411">
        <f>INDEX('Sales price'!$AC$1:$AN$19,MATCH('Plant wise prices'!H$70,'Sales price'!$AC$1:$AC$19,0),MATCH('Plant wise prices'!$B98,'Sales price'!$AC$1:$AN$1,0))</f>
        <v>47000</v>
      </c>
      <c r="I98" s="411">
        <f>INDEX('Sales price'!$AC$1:$AN$19,MATCH('Plant wise prices'!I$70,'Sales price'!$AC$1:$AC$19,0),MATCH('Plant wise prices'!$B98,'Sales price'!$AC$1:$AN$1,0))</f>
        <v>46000</v>
      </c>
      <c r="J98" s="411">
        <f>INDEX('Sales price'!$AC$1:$AN$19,MATCH('Plant wise prices'!J$70,'Sales price'!$AC$1:$AC$19,0),MATCH('Plant wise prices'!$B98,'Sales price'!$AC$1:$AN$1,0))</f>
        <v>47000</v>
      </c>
      <c r="K98" s="411">
        <f>INDEX('Sales price'!$AC$1:$AN$19,MATCH('Plant wise prices'!K$70,'Sales price'!$AC$1:$AC$19,0),MATCH('Plant wise prices'!$B98,'Sales price'!$AC$1:$AN$1,0))</f>
        <v>49000</v>
      </c>
      <c r="L98" s="411">
        <f>INDEX('Sales price'!$AC$1:$AN$19,MATCH('Plant wise prices'!L$70,'Sales price'!$AC$1:$AC$19,0),MATCH('Plant wise prices'!$B98,'Sales price'!$AC$1:$AN$1,0))</f>
        <v>48000</v>
      </c>
      <c r="M98" s="411">
        <f>INDEX('Sales price'!$AC$1:$AN$19,MATCH('Plant wise prices'!M$70,'Sales price'!$AC$1:$AC$19,0),MATCH('Plant wise prices'!$B98,'Sales price'!$AC$1:$AN$1,0))</f>
        <v>47000</v>
      </c>
      <c r="N98" s="411">
        <f>INDEX('Sales price'!$AC$1:$AN$19,MATCH('Plant wise prices'!N$70,'Sales price'!$AC$1:$AC$19,0),MATCH('Plant wise prices'!$B98,'Sales price'!$AC$1:$AN$1,0))</f>
        <v>49000</v>
      </c>
      <c r="O98" s="411">
        <f>INDEX('Sales price'!$AC$1:$AN$19,MATCH('Plant wise prices'!O$70,'Sales price'!$AC$1:$AC$19,0),MATCH('Plant wise prices'!$B98,'Sales price'!$AC$1:$AN$1,0))</f>
        <v>48000</v>
      </c>
      <c r="P98" s="411">
        <f>INDEX('Sales price'!$AC$1:$AN$19,MATCH('Plant wise prices'!P$70,'Sales price'!$AC$1:$AC$19,0),MATCH('Plant wise prices'!$B98,'Sales price'!$AC$1:$AN$1,0))</f>
        <v>50000</v>
      </c>
    </row>
    <row r="99" spans="1:17">
      <c r="A99" s="406">
        <v>550</v>
      </c>
      <c r="B99" s="408" t="s">
        <v>163</v>
      </c>
      <c r="E99" s="411">
        <f>INDEX('Sales price'!$AC$1:$AN$19,MATCH('Plant wise prices'!E$70,'Sales price'!$AC$1:$AC$19,0),MATCH('Plant wise prices'!$B99,'Sales price'!$AC$1:$AN$1,0))</f>
        <v>54000</v>
      </c>
      <c r="F99" s="411">
        <f>INDEX('Sales price'!$AC$1:$AN$19,MATCH('Plant wise prices'!F$70,'Sales price'!$AC$1:$AC$19,0),MATCH('Plant wise prices'!$B99,'Sales price'!$AC$1:$AN$1,0))</f>
        <v>53000</v>
      </c>
      <c r="G99" s="411">
        <f>INDEX('Sales price'!$AC$1:$AN$19,MATCH('Plant wise prices'!G$70,'Sales price'!$AC$1:$AC$19,0),MATCH('Plant wise prices'!$B99,'Sales price'!$AC$1:$AN$1,0))</f>
        <v>51000</v>
      </c>
      <c r="H99" s="411">
        <f>INDEX('Sales price'!$AC$1:$AN$19,MATCH('Plant wise prices'!H$70,'Sales price'!$AC$1:$AC$19,0),MATCH('Plant wise prices'!$B99,'Sales price'!$AC$1:$AN$1,0))</f>
        <v>48000</v>
      </c>
      <c r="I99" s="411">
        <f>INDEX('Sales price'!$AC$1:$AN$19,MATCH('Plant wise prices'!I$70,'Sales price'!$AC$1:$AC$19,0),MATCH('Plant wise prices'!$B99,'Sales price'!$AC$1:$AN$1,0))</f>
        <v>47000</v>
      </c>
      <c r="J99" s="411">
        <f>INDEX('Sales price'!$AC$1:$AN$19,MATCH('Plant wise prices'!J$70,'Sales price'!$AC$1:$AC$19,0),MATCH('Plant wise prices'!$B99,'Sales price'!$AC$1:$AN$1,0))</f>
        <v>48000</v>
      </c>
      <c r="K99" s="411">
        <f>INDEX('Sales price'!$AC$1:$AN$19,MATCH('Plant wise prices'!K$70,'Sales price'!$AC$1:$AC$19,0),MATCH('Plant wise prices'!$B99,'Sales price'!$AC$1:$AN$1,0))</f>
        <v>50000</v>
      </c>
      <c r="L99" s="411">
        <f>INDEX('Sales price'!$AC$1:$AN$19,MATCH('Plant wise prices'!L$70,'Sales price'!$AC$1:$AC$19,0),MATCH('Plant wise prices'!$B99,'Sales price'!$AC$1:$AN$1,0))</f>
        <v>49000</v>
      </c>
      <c r="M99" s="411">
        <f>INDEX('Sales price'!$AC$1:$AN$19,MATCH('Plant wise prices'!M$70,'Sales price'!$AC$1:$AC$19,0),MATCH('Plant wise prices'!$B99,'Sales price'!$AC$1:$AN$1,0))</f>
        <v>48000</v>
      </c>
      <c r="N99" s="411">
        <f>INDEX('Sales price'!$AC$1:$AN$19,MATCH('Plant wise prices'!N$70,'Sales price'!$AC$1:$AC$19,0),MATCH('Plant wise prices'!$B99,'Sales price'!$AC$1:$AN$1,0))</f>
        <v>50000</v>
      </c>
      <c r="O99" s="411">
        <f>INDEX('Sales price'!$AC$1:$AN$19,MATCH('Plant wise prices'!O$70,'Sales price'!$AC$1:$AC$19,0),MATCH('Plant wise prices'!$B99,'Sales price'!$AC$1:$AN$1,0))</f>
        <v>49000</v>
      </c>
      <c r="P99" s="411">
        <f>INDEX('Sales price'!$AC$1:$AN$19,MATCH('Plant wise prices'!P$70,'Sales price'!$AC$1:$AC$19,0),MATCH('Plant wise prices'!$B99,'Sales price'!$AC$1:$AN$1,0))</f>
        <v>51000</v>
      </c>
    </row>
    <row r="100" spans="1:17">
      <c r="A100" s="406">
        <v>550</v>
      </c>
      <c r="B100" s="408" t="s">
        <v>164</v>
      </c>
      <c r="E100" s="411">
        <f>INDEX('Sales price'!$AC$1:$AN$19,MATCH('Plant wise prices'!E$70,'Sales price'!$AC$1:$AC$19,0),MATCH('Plant wise prices'!$B100,'Sales price'!$AC$1:$AN$1,0))</f>
        <v>53200</v>
      </c>
      <c r="F100" s="411">
        <f>INDEX('Sales price'!$AC$1:$AN$19,MATCH('Plant wise prices'!F$70,'Sales price'!$AC$1:$AC$19,0),MATCH('Plant wise prices'!$B100,'Sales price'!$AC$1:$AN$1,0))</f>
        <v>52200</v>
      </c>
      <c r="G100" s="411">
        <f>INDEX('Sales price'!$AC$1:$AN$19,MATCH('Plant wise prices'!G$70,'Sales price'!$AC$1:$AC$19,0),MATCH('Plant wise prices'!$B100,'Sales price'!$AC$1:$AN$1,0))</f>
        <v>50200</v>
      </c>
      <c r="H100" s="411">
        <f>INDEX('Sales price'!$AC$1:$AN$19,MATCH('Plant wise prices'!H$70,'Sales price'!$AC$1:$AC$19,0),MATCH('Plant wise prices'!$B100,'Sales price'!$AC$1:$AN$1,0))</f>
        <v>47200</v>
      </c>
      <c r="I100" s="411">
        <f>INDEX('Sales price'!$AC$1:$AN$19,MATCH('Plant wise prices'!I$70,'Sales price'!$AC$1:$AC$19,0),MATCH('Plant wise prices'!$B100,'Sales price'!$AC$1:$AN$1,0))</f>
        <v>46200</v>
      </c>
      <c r="J100" s="411">
        <f>INDEX('Sales price'!$AC$1:$AN$19,MATCH('Plant wise prices'!J$70,'Sales price'!$AC$1:$AC$19,0),MATCH('Plant wise prices'!$B100,'Sales price'!$AC$1:$AN$1,0))</f>
        <v>47200</v>
      </c>
      <c r="K100" s="411">
        <f>INDEX('Sales price'!$AC$1:$AN$19,MATCH('Plant wise prices'!K$70,'Sales price'!$AC$1:$AC$19,0),MATCH('Plant wise prices'!$B100,'Sales price'!$AC$1:$AN$1,0))</f>
        <v>49200</v>
      </c>
      <c r="L100" s="411">
        <f>INDEX('Sales price'!$AC$1:$AN$19,MATCH('Plant wise prices'!L$70,'Sales price'!$AC$1:$AC$19,0),MATCH('Plant wise prices'!$B100,'Sales price'!$AC$1:$AN$1,0))</f>
        <v>48200</v>
      </c>
      <c r="M100" s="411">
        <f>INDEX('Sales price'!$AC$1:$AN$19,MATCH('Plant wise prices'!M$70,'Sales price'!$AC$1:$AC$19,0),MATCH('Plant wise prices'!$B100,'Sales price'!$AC$1:$AN$1,0))</f>
        <v>47200</v>
      </c>
      <c r="N100" s="411">
        <f>INDEX('Sales price'!$AC$1:$AN$19,MATCH('Plant wise prices'!N$70,'Sales price'!$AC$1:$AC$19,0),MATCH('Plant wise prices'!$B100,'Sales price'!$AC$1:$AN$1,0))</f>
        <v>49200</v>
      </c>
      <c r="O100" s="411">
        <f>INDEX('Sales price'!$AC$1:$AN$19,MATCH('Plant wise prices'!O$70,'Sales price'!$AC$1:$AC$19,0),MATCH('Plant wise prices'!$B100,'Sales price'!$AC$1:$AN$1,0))</f>
        <v>48200</v>
      </c>
      <c r="P100" s="411">
        <f>INDEX('Sales price'!$AC$1:$AN$19,MATCH('Plant wise prices'!P$70,'Sales price'!$AC$1:$AC$19,0),MATCH('Plant wise prices'!$B100,'Sales price'!$AC$1:$AN$1,0))</f>
        <v>50200</v>
      </c>
    </row>
    <row r="101" spans="1:17">
      <c r="A101" s="406">
        <v>550</v>
      </c>
      <c r="B101" s="409" t="s">
        <v>165</v>
      </c>
      <c r="E101" s="411">
        <f>INDEX('Sales price'!$AC$1:$AN$19,MATCH('Plant wise prices'!E$70,'Sales price'!$AC$1:$AC$19,0),MATCH('Plant wise prices'!$B101,'Sales price'!$AC$1:$AN$1,0))</f>
        <v>52500</v>
      </c>
      <c r="F101" s="411">
        <f>INDEX('Sales price'!$AC$1:$AN$19,MATCH('Plant wise prices'!F$70,'Sales price'!$AC$1:$AC$19,0),MATCH('Plant wise prices'!$B101,'Sales price'!$AC$1:$AN$1,0))</f>
        <v>51500</v>
      </c>
      <c r="G101" s="411">
        <f>INDEX('Sales price'!$AC$1:$AN$19,MATCH('Plant wise prices'!G$70,'Sales price'!$AC$1:$AC$19,0),MATCH('Plant wise prices'!$B101,'Sales price'!$AC$1:$AN$1,0))</f>
        <v>49500</v>
      </c>
      <c r="H101" s="411">
        <f>INDEX('Sales price'!$AC$1:$AN$19,MATCH('Plant wise prices'!H$70,'Sales price'!$AC$1:$AC$19,0),MATCH('Plant wise prices'!$B101,'Sales price'!$AC$1:$AN$1,0))</f>
        <v>46500</v>
      </c>
      <c r="I101" s="411">
        <f>INDEX('Sales price'!$AC$1:$AN$19,MATCH('Plant wise prices'!I$70,'Sales price'!$AC$1:$AC$19,0),MATCH('Plant wise prices'!$B101,'Sales price'!$AC$1:$AN$1,0))</f>
        <v>45500</v>
      </c>
      <c r="J101" s="411">
        <f>INDEX('Sales price'!$AC$1:$AN$19,MATCH('Plant wise prices'!J$70,'Sales price'!$AC$1:$AC$19,0),MATCH('Plant wise prices'!$B101,'Sales price'!$AC$1:$AN$1,0))</f>
        <v>46500</v>
      </c>
      <c r="K101" s="411">
        <f>INDEX('Sales price'!$AC$1:$AN$19,MATCH('Plant wise prices'!K$70,'Sales price'!$AC$1:$AC$19,0),MATCH('Plant wise prices'!$B101,'Sales price'!$AC$1:$AN$1,0))</f>
        <v>48500</v>
      </c>
      <c r="L101" s="411">
        <f>INDEX('Sales price'!$AC$1:$AN$19,MATCH('Plant wise prices'!L$70,'Sales price'!$AC$1:$AC$19,0),MATCH('Plant wise prices'!$B101,'Sales price'!$AC$1:$AN$1,0))</f>
        <v>47500</v>
      </c>
      <c r="M101" s="411">
        <f>INDEX('Sales price'!$AC$1:$AN$19,MATCH('Plant wise prices'!M$70,'Sales price'!$AC$1:$AC$19,0),MATCH('Plant wise prices'!$B101,'Sales price'!$AC$1:$AN$1,0))</f>
        <v>46500</v>
      </c>
      <c r="N101" s="411">
        <f>INDEX('Sales price'!$AC$1:$AN$19,MATCH('Plant wise prices'!N$70,'Sales price'!$AC$1:$AC$19,0),MATCH('Plant wise prices'!$B101,'Sales price'!$AC$1:$AN$1,0))</f>
        <v>48500</v>
      </c>
      <c r="O101" s="411">
        <f>INDEX('Sales price'!$AC$1:$AN$19,MATCH('Plant wise prices'!O$70,'Sales price'!$AC$1:$AC$19,0),MATCH('Plant wise prices'!$B101,'Sales price'!$AC$1:$AN$1,0))</f>
        <v>47500</v>
      </c>
      <c r="P101" s="411">
        <f>INDEX('Sales price'!$AC$1:$AN$19,MATCH('Plant wise prices'!P$70,'Sales price'!$AC$1:$AC$19,0),MATCH('Plant wise prices'!$B101,'Sales price'!$AC$1:$AN$1,0))</f>
        <v>49500</v>
      </c>
    </row>
    <row r="102" spans="1:17">
      <c r="A102" s="406">
        <v>550</v>
      </c>
      <c r="B102" s="409" t="s">
        <v>166</v>
      </c>
      <c r="E102" s="411">
        <f>INDEX('Sales price'!$AC$1:$AN$19,MATCH('Plant wise prices'!E$70,'Sales price'!$AC$1:$AC$19,0),MATCH('Plant wise prices'!$B102,'Sales price'!$AC$1:$AN$1,0))</f>
        <v>52750</v>
      </c>
      <c r="F102" s="411">
        <f>INDEX('Sales price'!$AC$1:$AN$19,MATCH('Plant wise prices'!F$70,'Sales price'!$AC$1:$AC$19,0),MATCH('Plant wise prices'!$B102,'Sales price'!$AC$1:$AN$1,0))</f>
        <v>51750</v>
      </c>
      <c r="G102" s="411">
        <f>INDEX('Sales price'!$AC$1:$AN$19,MATCH('Plant wise prices'!G$70,'Sales price'!$AC$1:$AC$19,0),MATCH('Plant wise prices'!$B102,'Sales price'!$AC$1:$AN$1,0))</f>
        <v>49750</v>
      </c>
      <c r="H102" s="411">
        <f>INDEX('Sales price'!$AC$1:$AN$19,MATCH('Plant wise prices'!H$70,'Sales price'!$AC$1:$AC$19,0),MATCH('Plant wise prices'!$B102,'Sales price'!$AC$1:$AN$1,0))</f>
        <v>46750</v>
      </c>
      <c r="I102" s="411">
        <f>INDEX('Sales price'!$AC$1:$AN$19,MATCH('Plant wise prices'!I$70,'Sales price'!$AC$1:$AC$19,0),MATCH('Plant wise prices'!$B102,'Sales price'!$AC$1:$AN$1,0))</f>
        <v>45750</v>
      </c>
      <c r="J102" s="411">
        <f>INDEX('Sales price'!$AC$1:$AN$19,MATCH('Plant wise prices'!J$70,'Sales price'!$AC$1:$AC$19,0),MATCH('Plant wise prices'!$B102,'Sales price'!$AC$1:$AN$1,0))</f>
        <v>46750</v>
      </c>
      <c r="K102" s="411">
        <f>INDEX('Sales price'!$AC$1:$AN$19,MATCH('Plant wise prices'!K$70,'Sales price'!$AC$1:$AC$19,0),MATCH('Plant wise prices'!$B102,'Sales price'!$AC$1:$AN$1,0))</f>
        <v>48750</v>
      </c>
      <c r="L102" s="411">
        <f>INDEX('Sales price'!$AC$1:$AN$19,MATCH('Plant wise prices'!L$70,'Sales price'!$AC$1:$AC$19,0),MATCH('Plant wise prices'!$B102,'Sales price'!$AC$1:$AN$1,0))</f>
        <v>47750</v>
      </c>
      <c r="M102" s="411">
        <f>INDEX('Sales price'!$AC$1:$AN$19,MATCH('Plant wise prices'!M$70,'Sales price'!$AC$1:$AC$19,0),MATCH('Plant wise prices'!$B102,'Sales price'!$AC$1:$AN$1,0))</f>
        <v>46750</v>
      </c>
      <c r="N102" s="411">
        <f>INDEX('Sales price'!$AC$1:$AN$19,MATCH('Plant wise prices'!N$70,'Sales price'!$AC$1:$AC$19,0),MATCH('Plant wise prices'!$B102,'Sales price'!$AC$1:$AN$1,0))</f>
        <v>48750</v>
      </c>
      <c r="O102" s="411">
        <f>INDEX('Sales price'!$AC$1:$AN$19,MATCH('Plant wise prices'!O$70,'Sales price'!$AC$1:$AC$19,0),MATCH('Plant wise prices'!$B102,'Sales price'!$AC$1:$AN$1,0))</f>
        <v>47750</v>
      </c>
      <c r="P102" s="411">
        <f>INDEX('Sales price'!$AC$1:$AN$19,MATCH('Plant wise prices'!P$70,'Sales price'!$AC$1:$AC$19,0),MATCH('Plant wise prices'!$B102,'Sales price'!$AC$1:$AN$1,0))</f>
        <v>49750</v>
      </c>
    </row>
    <row r="103" spans="1:17">
      <c r="A103" s="406">
        <v>550</v>
      </c>
      <c r="B103" s="409" t="s">
        <v>167</v>
      </c>
      <c r="E103" s="411">
        <f>INDEX('Sales price'!$AC$1:$AN$19,MATCH('Plant wise prices'!E$70,'Sales price'!$AC$1:$AC$19,0),MATCH('Plant wise prices'!$B103,'Sales price'!$AC$1:$AN$1,0))</f>
        <v>52500</v>
      </c>
      <c r="F103" s="411">
        <f>INDEX('Sales price'!$AC$1:$AN$19,MATCH('Plant wise prices'!F$70,'Sales price'!$AC$1:$AC$19,0),MATCH('Plant wise prices'!$B103,'Sales price'!$AC$1:$AN$1,0))</f>
        <v>51500</v>
      </c>
      <c r="G103" s="411">
        <f>INDEX('Sales price'!$AC$1:$AN$19,MATCH('Plant wise prices'!G$70,'Sales price'!$AC$1:$AC$19,0),MATCH('Plant wise prices'!$B103,'Sales price'!$AC$1:$AN$1,0))</f>
        <v>49500</v>
      </c>
      <c r="H103" s="411">
        <f>INDEX('Sales price'!$AC$1:$AN$19,MATCH('Plant wise prices'!H$70,'Sales price'!$AC$1:$AC$19,0),MATCH('Plant wise prices'!$B103,'Sales price'!$AC$1:$AN$1,0))</f>
        <v>46500</v>
      </c>
      <c r="I103" s="411">
        <f>INDEX('Sales price'!$AC$1:$AN$19,MATCH('Plant wise prices'!I$70,'Sales price'!$AC$1:$AC$19,0),MATCH('Plant wise prices'!$B103,'Sales price'!$AC$1:$AN$1,0))</f>
        <v>45500</v>
      </c>
      <c r="J103" s="411">
        <f>INDEX('Sales price'!$AC$1:$AN$19,MATCH('Plant wise prices'!J$70,'Sales price'!$AC$1:$AC$19,0),MATCH('Plant wise prices'!$B103,'Sales price'!$AC$1:$AN$1,0))</f>
        <v>46500</v>
      </c>
      <c r="K103" s="411">
        <f>INDEX('Sales price'!$AC$1:$AN$19,MATCH('Plant wise prices'!K$70,'Sales price'!$AC$1:$AC$19,0),MATCH('Plant wise prices'!$B103,'Sales price'!$AC$1:$AN$1,0))</f>
        <v>48500</v>
      </c>
      <c r="L103" s="411">
        <f>INDEX('Sales price'!$AC$1:$AN$19,MATCH('Plant wise prices'!L$70,'Sales price'!$AC$1:$AC$19,0),MATCH('Plant wise prices'!$B103,'Sales price'!$AC$1:$AN$1,0))</f>
        <v>47500</v>
      </c>
      <c r="M103" s="411">
        <f>INDEX('Sales price'!$AC$1:$AN$19,MATCH('Plant wise prices'!M$70,'Sales price'!$AC$1:$AC$19,0),MATCH('Plant wise prices'!$B103,'Sales price'!$AC$1:$AN$1,0))</f>
        <v>46500</v>
      </c>
      <c r="N103" s="411">
        <f>INDEX('Sales price'!$AC$1:$AN$19,MATCH('Plant wise prices'!N$70,'Sales price'!$AC$1:$AC$19,0),MATCH('Plant wise prices'!$B103,'Sales price'!$AC$1:$AN$1,0))</f>
        <v>48500</v>
      </c>
      <c r="O103" s="411">
        <f>INDEX('Sales price'!$AC$1:$AN$19,MATCH('Plant wise prices'!O$70,'Sales price'!$AC$1:$AC$19,0),MATCH('Plant wise prices'!$B103,'Sales price'!$AC$1:$AN$1,0))</f>
        <v>47500</v>
      </c>
      <c r="P103" s="411">
        <f>INDEX('Sales price'!$AC$1:$AN$19,MATCH('Plant wise prices'!P$70,'Sales price'!$AC$1:$AC$19,0),MATCH('Plant wise prices'!$B103,'Sales price'!$AC$1:$AN$1,0))</f>
        <v>49500</v>
      </c>
    </row>
    <row r="104" spans="1:17">
      <c r="A104" s="406">
        <v>550</v>
      </c>
      <c r="B104" s="409" t="s">
        <v>118</v>
      </c>
      <c r="E104" s="411"/>
      <c r="F104" s="411"/>
      <c r="G104" s="411"/>
      <c r="H104" s="411"/>
      <c r="I104" s="411"/>
      <c r="J104" s="411"/>
      <c r="K104" s="411"/>
      <c r="L104" s="411"/>
      <c r="M104" s="411"/>
      <c r="N104" s="411"/>
      <c r="O104" s="411"/>
      <c r="P104" s="411"/>
    </row>
    <row r="105" spans="1:17">
      <c r="A105" s="406">
        <v>550</v>
      </c>
      <c r="B105" s="409" t="s">
        <v>168</v>
      </c>
      <c r="E105" s="411">
        <f>INDEX('Sales price'!$AC$1:$AN$19,MATCH('Plant wise prices'!E$70,'Sales price'!$AC$1:$AC$19,0),MATCH('Plant wise prices'!$B105,'Sales price'!$AC$1:$AN$1,0))</f>
        <v>52750</v>
      </c>
      <c r="F105" s="411">
        <f>INDEX('Sales price'!$AC$1:$AN$19,MATCH('Plant wise prices'!F$70,'Sales price'!$AC$1:$AC$19,0),MATCH('Plant wise prices'!$B105,'Sales price'!$AC$1:$AN$1,0))</f>
        <v>51750</v>
      </c>
      <c r="G105" s="411">
        <f>INDEX('Sales price'!$AC$1:$AN$19,MATCH('Plant wise prices'!G$70,'Sales price'!$AC$1:$AC$19,0),MATCH('Plant wise prices'!$B105,'Sales price'!$AC$1:$AN$1,0))</f>
        <v>49750</v>
      </c>
      <c r="H105" s="411">
        <f>INDEX('Sales price'!$AC$1:$AN$19,MATCH('Plant wise prices'!H$70,'Sales price'!$AC$1:$AC$19,0),MATCH('Plant wise prices'!$B105,'Sales price'!$AC$1:$AN$1,0))</f>
        <v>46750</v>
      </c>
      <c r="I105" s="411">
        <f>INDEX('Sales price'!$AC$1:$AN$19,MATCH('Plant wise prices'!I$70,'Sales price'!$AC$1:$AC$19,0),MATCH('Plant wise prices'!$B105,'Sales price'!$AC$1:$AN$1,0))</f>
        <v>45750</v>
      </c>
      <c r="J105" s="411">
        <f>INDEX('Sales price'!$AC$1:$AN$19,MATCH('Plant wise prices'!J$70,'Sales price'!$AC$1:$AC$19,0),MATCH('Plant wise prices'!$B105,'Sales price'!$AC$1:$AN$1,0))</f>
        <v>46750</v>
      </c>
      <c r="K105" s="411">
        <f>INDEX('Sales price'!$AC$1:$AN$19,MATCH('Plant wise prices'!K$70,'Sales price'!$AC$1:$AC$19,0),MATCH('Plant wise prices'!$B105,'Sales price'!$AC$1:$AN$1,0))</f>
        <v>48750</v>
      </c>
      <c r="L105" s="411">
        <f>INDEX('Sales price'!$AC$1:$AN$19,MATCH('Plant wise prices'!L$70,'Sales price'!$AC$1:$AC$19,0),MATCH('Plant wise prices'!$B105,'Sales price'!$AC$1:$AN$1,0))</f>
        <v>47750</v>
      </c>
      <c r="M105" s="411">
        <f>INDEX('Sales price'!$AC$1:$AN$19,MATCH('Plant wise prices'!M$70,'Sales price'!$AC$1:$AC$19,0),MATCH('Plant wise prices'!$B105,'Sales price'!$AC$1:$AN$1,0))</f>
        <v>46750</v>
      </c>
      <c r="N105" s="411">
        <f>INDEX('Sales price'!$AC$1:$AN$19,MATCH('Plant wise prices'!N$70,'Sales price'!$AC$1:$AC$19,0),MATCH('Plant wise prices'!$B105,'Sales price'!$AC$1:$AN$1,0))</f>
        <v>48750</v>
      </c>
      <c r="O105" s="411">
        <f>INDEX('Sales price'!$AC$1:$AN$19,MATCH('Plant wise prices'!O$70,'Sales price'!$AC$1:$AC$19,0),MATCH('Plant wise prices'!$B105,'Sales price'!$AC$1:$AN$1,0))</f>
        <v>47750</v>
      </c>
      <c r="P105" s="411">
        <f>INDEX('Sales price'!$AC$1:$AN$19,MATCH('Plant wise prices'!P$70,'Sales price'!$AC$1:$AC$19,0),MATCH('Plant wise prices'!$B105,'Sales price'!$AC$1:$AN$1,0))</f>
        <v>49750</v>
      </c>
    </row>
    <row r="106" spans="1:17">
      <c r="A106" s="406">
        <v>550</v>
      </c>
      <c r="B106" s="409" t="s">
        <v>169</v>
      </c>
      <c r="E106" s="411">
        <f>INDEX('Sales price'!$AC$1:$AN$19,MATCH('Plant wise prices'!E$70,'Sales price'!$AC$1:$AC$19,0),MATCH('Plant wise prices'!$B106,'Sales price'!$AC$1:$AN$1,0))</f>
        <v>53500</v>
      </c>
      <c r="F106" s="411">
        <f>INDEX('Sales price'!$AC$1:$AN$19,MATCH('Plant wise prices'!F$70,'Sales price'!$AC$1:$AC$19,0),MATCH('Plant wise prices'!$B106,'Sales price'!$AC$1:$AN$1,0))</f>
        <v>52500</v>
      </c>
      <c r="G106" s="411">
        <f>INDEX('Sales price'!$AC$1:$AN$19,MATCH('Plant wise prices'!G$70,'Sales price'!$AC$1:$AC$19,0),MATCH('Plant wise prices'!$B106,'Sales price'!$AC$1:$AN$1,0))</f>
        <v>50500</v>
      </c>
      <c r="H106" s="411">
        <f>INDEX('Sales price'!$AC$1:$AN$19,MATCH('Plant wise prices'!H$70,'Sales price'!$AC$1:$AC$19,0),MATCH('Plant wise prices'!$B106,'Sales price'!$AC$1:$AN$1,0))</f>
        <v>47500</v>
      </c>
      <c r="I106" s="411">
        <f>INDEX('Sales price'!$AC$1:$AN$19,MATCH('Plant wise prices'!I$70,'Sales price'!$AC$1:$AC$19,0),MATCH('Plant wise prices'!$B106,'Sales price'!$AC$1:$AN$1,0))</f>
        <v>46500</v>
      </c>
      <c r="J106" s="411">
        <f>INDEX('Sales price'!$AC$1:$AN$19,MATCH('Plant wise prices'!J$70,'Sales price'!$AC$1:$AC$19,0),MATCH('Plant wise prices'!$B106,'Sales price'!$AC$1:$AN$1,0))</f>
        <v>47500</v>
      </c>
      <c r="K106" s="411">
        <f>INDEX('Sales price'!$AC$1:$AN$19,MATCH('Plant wise prices'!K$70,'Sales price'!$AC$1:$AC$19,0),MATCH('Plant wise prices'!$B106,'Sales price'!$AC$1:$AN$1,0))</f>
        <v>49500</v>
      </c>
      <c r="L106" s="411">
        <f>INDEX('Sales price'!$AC$1:$AN$19,MATCH('Plant wise prices'!L$70,'Sales price'!$AC$1:$AC$19,0),MATCH('Plant wise prices'!$B106,'Sales price'!$AC$1:$AN$1,0))</f>
        <v>48500</v>
      </c>
      <c r="M106" s="411">
        <f>INDEX('Sales price'!$AC$1:$AN$19,MATCH('Plant wise prices'!M$70,'Sales price'!$AC$1:$AC$19,0),MATCH('Plant wise prices'!$B106,'Sales price'!$AC$1:$AN$1,0))</f>
        <v>47500</v>
      </c>
      <c r="N106" s="411">
        <f>INDEX('Sales price'!$AC$1:$AN$19,MATCH('Plant wise prices'!N$70,'Sales price'!$AC$1:$AC$19,0),MATCH('Plant wise prices'!$B106,'Sales price'!$AC$1:$AN$1,0))</f>
        <v>49500</v>
      </c>
      <c r="O106" s="411">
        <f>INDEX('Sales price'!$AC$1:$AN$19,MATCH('Plant wise prices'!O$70,'Sales price'!$AC$1:$AC$19,0),MATCH('Plant wise prices'!$B106,'Sales price'!$AC$1:$AN$1,0))</f>
        <v>48500</v>
      </c>
      <c r="P106" s="411">
        <f>INDEX('Sales price'!$AC$1:$AN$19,MATCH('Plant wise prices'!P$70,'Sales price'!$AC$1:$AC$19,0),MATCH('Plant wise prices'!$B106,'Sales price'!$AC$1:$AN$1,0))</f>
        <v>50500</v>
      </c>
    </row>
    <row r="107" spans="1:17">
      <c r="A107" s="406">
        <v>550</v>
      </c>
      <c r="B107" s="409" t="s">
        <v>170</v>
      </c>
      <c r="E107" s="411">
        <f>INDEX('Sales price'!$AC$1:$AN$19,MATCH('Plant wise prices'!E$70,'Sales price'!$AC$1:$AC$19,0),MATCH('Plant wise prices'!$B107,'Sales price'!$AC$1:$AN$1,0))</f>
        <v>53500</v>
      </c>
      <c r="F107" s="411">
        <f>INDEX('Sales price'!$AC$1:$AN$19,MATCH('Plant wise prices'!F$70,'Sales price'!$AC$1:$AC$19,0),MATCH('Plant wise prices'!$B107,'Sales price'!$AC$1:$AN$1,0))</f>
        <v>52500</v>
      </c>
      <c r="G107" s="411">
        <f>INDEX('Sales price'!$AC$1:$AN$19,MATCH('Plant wise prices'!G$70,'Sales price'!$AC$1:$AC$19,0),MATCH('Plant wise prices'!$B107,'Sales price'!$AC$1:$AN$1,0))</f>
        <v>50500</v>
      </c>
      <c r="H107" s="411">
        <f>INDEX('Sales price'!$AC$1:$AN$19,MATCH('Plant wise prices'!H$70,'Sales price'!$AC$1:$AC$19,0),MATCH('Plant wise prices'!$B107,'Sales price'!$AC$1:$AN$1,0))</f>
        <v>47500</v>
      </c>
      <c r="I107" s="411">
        <f>INDEX('Sales price'!$AC$1:$AN$19,MATCH('Plant wise prices'!I$70,'Sales price'!$AC$1:$AC$19,0),MATCH('Plant wise prices'!$B107,'Sales price'!$AC$1:$AN$1,0))</f>
        <v>46500</v>
      </c>
      <c r="J107" s="411">
        <f>INDEX('Sales price'!$AC$1:$AN$19,MATCH('Plant wise prices'!J$70,'Sales price'!$AC$1:$AC$19,0),MATCH('Plant wise prices'!$B107,'Sales price'!$AC$1:$AN$1,0))</f>
        <v>47500</v>
      </c>
      <c r="K107" s="411">
        <f>INDEX('Sales price'!$AC$1:$AN$19,MATCH('Plant wise prices'!K$70,'Sales price'!$AC$1:$AC$19,0),MATCH('Plant wise prices'!$B107,'Sales price'!$AC$1:$AN$1,0))</f>
        <v>49500</v>
      </c>
      <c r="L107" s="411">
        <f>INDEX('Sales price'!$AC$1:$AN$19,MATCH('Plant wise prices'!L$70,'Sales price'!$AC$1:$AC$19,0),MATCH('Plant wise prices'!$B107,'Sales price'!$AC$1:$AN$1,0))</f>
        <v>48500</v>
      </c>
      <c r="M107" s="411">
        <f>INDEX('Sales price'!$AC$1:$AN$19,MATCH('Plant wise prices'!M$70,'Sales price'!$AC$1:$AC$19,0),MATCH('Plant wise prices'!$B107,'Sales price'!$AC$1:$AN$1,0))</f>
        <v>47500</v>
      </c>
      <c r="N107" s="411">
        <f>INDEX('Sales price'!$AC$1:$AN$19,MATCH('Plant wise prices'!N$70,'Sales price'!$AC$1:$AC$19,0),MATCH('Plant wise prices'!$B107,'Sales price'!$AC$1:$AN$1,0))</f>
        <v>49500</v>
      </c>
      <c r="O107" s="411">
        <f>INDEX('Sales price'!$AC$1:$AN$19,MATCH('Plant wise prices'!O$70,'Sales price'!$AC$1:$AC$19,0),MATCH('Plant wise prices'!$B107,'Sales price'!$AC$1:$AN$1,0))</f>
        <v>48500</v>
      </c>
      <c r="P107" s="411">
        <f>INDEX('Sales price'!$AC$1:$AN$19,MATCH('Plant wise prices'!P$70,'Sales price'!$AC$1:$AC$19,0),MATCH('Plant wise prices'!$B107,'Sales price'!$AC$1:$AN$1,0))</f>
        <v>50500</v>
      </c>
    </row>
    <row r="108" spans="1:17">
      <c r="E108" s="411"/>
      <c r="F108" s="411"/>
      <c r="G108" s="411"/>
      <c r="H108" s="411"/>
      <c r="I108" s="411"/>
      <c r="J108" s="411"/>
      <c r="K108" s="411"/>
      <c r="L108" s="411"/>
      <c r="M108" s="411"/>
      <c r="N108" s="411"/>
      <c r="O108" s="411"/>
      <c r="P108" s="411"/>
    </row>
    <row r="109" spans="1:17">
      <c r="A109" s="463" t="s">
        <v>191</v>
      </c>
      <c r="E109" s="411"/>
      <c r="F109" s="411"/>
      <c r="G109" s="411"/>
      <c r="H109" s="411"/>
      <c r="I109" s="411"/>
      <c r="J109" s="411"/>
      <c r="K109" s="411"/>
      <c r="L109" s="411"/>
      <c r="M109" s="411"/>
      <c r="N109" s="411"/>
      <c r="O109" s="411"/>
      <c r="P109" s="411"/>
    </row>
    <row r="110" spans="1:17">
      <c r="E110" s="411"/>
      <c r="F110" s="411"/>
      <c r="G110" s="411"/>
      <c r="H110" s="411"/>
      <c r="I110" s="411"/>
      <c r="J110" s="411"/>
      <c r="K110" s="411"/>
      <c r="L110" s="411"/>
      <c r="M110" s="411"/>
      <c r="N110" s="411"/>
      <c r="O110" s="411"/>
      <c r="P110" s="411"/>
    </row>
    <row r="111" spans="1:17" ht="12.95">
      <c r="B111" s="709" t="s">
        <v>192</v>
      </c>
      <c r="C111" s="701" t="s">
        <v>193</v>
      </c>
      <c r="D111" s="141"/>
      <c r="E111" s="706" t="s">
        <v>194</v>
      </c>
      <c r="F111" s="707"/>
      <c r="G111" s="707"/>
      <c r="H111" s="707"/>
      <c r="I111" s="707"/>
      <c r="J111" s="707"/>
      <c r="K111" s="707"/>
      <c r="L111" s="707"/>
      <c r="M111" s="707"/>
      <c r="N111" s="707"/>
      <c r="O111" s="707"/>
      <c r="P111" s="707"/>
      <c r="Q111" s="708"/>
    </row>
    <row r="112" spans="1:17" ht="12.95">
      <c r="B112" s="709"/>
      <c r="C112" s="702"/>
      <c r="D112" s="142"/>
      <c r="E112" s="337">
        <v>46113</v>
      </c>
      <c r="F112" s="337">
        <v>46143</v>
      </c>
      <c r="G112" s="337">
        <v>46174</v>
      </c>
      <c r="H112" s="337">
        <v>46204</v>
      </c>
      <c r="I112" s="337">
        <v>46235</v>
      </c>
      <c r="J112" s="337">
        <v>46266</v>
      </c>
      <c r="K112" s="337">
        <v>46296</v>
      </c>
      <c r="L112" s="337">
        <v>46327</v>
      </c>
      <c r="M112" s="337">
        <v>46357</v>
      </c>
      <c r="N112" s="337">
        <v>46388</v>
      </c>
      <c r="O112" s="337">
        <v>46419</v>
      </c>
      <c r="P112" s="337">
        <v>46447</v>
      </c>
      <c r="Q112" s="337" t="s">
        <v>65</v>
      </c>
    </row>
    <row r="113" spans="1:17" ht="12.95">
      <c r="A113" s="405">
        <v>550</v>
      </c>
      <c r="B113" s="144" t="s">
        <v>161</v>
      </c>
      <c r="C113" s="144"/>
      <c r="D113" s="145"/>
      <c r="E113" s="336">
        <v>0</v>
      </c>
      <c r="F113" s="336">
        <v>0</v>
      </c>
      <c r="G113" s="336">
        <v>0</v>
      </c>
      <c r="H113" s="336">
        <v>0</v>
      </c>
      <c r="I113" s="336">
        <v>0</v>
      </c>
      <c r="J113" s="336">
        <v>0</v>
      </c>
      <c r="K113" s="336">
        <v>0</v>
      </c>
      <c r="L113" s="336">
        <v>0</v>
      </c>
      <c r="M113" s="336">
        <v>0</v>
      </c>
      <c r="N113" s="336">
        <v>0</v>
      </c>
      <c r="O113" s="336">
        <v>0</v>
      </c>
      <c r="P113" s="336">
        <v>0</v>
      </c>
      <c r="Q113" s="338">
        <v>0</v>
      </c>
    </row>
    <row r="114" spans="1:17" ht="12.95">
      <c r="A114" s="405">
        <v>550</v>
      </c>
      <c r="B114" s="144" t="s">
        <v>162</v>
      </c>
      <c r="C114" s="144"/>
      <c r="D114" s="145"/>
      <c r="E114" s="336">
        <v>0.95</v>
      </c>
      <c r="F114" s="336">
        <v>0.85</v>
      </c>
      <c r="G114" s="336">
        <v>1.05</v>
      </c>
      <c r="H114" s="336">
        <v>1.05</v>
      </c>
      <c r="I114" s="336">
        <v>0.97499999999999998</v>
      </c>
      <c r="J114" s="336">
        <v>0.97499999999999998</v>
      </c>
      <c r="K114" s="336">
        <v>1.075</v>
      </c>
      <c r="L114" s="336">
        <v>1.175</v>
      </c>
      <c r="M114" s="336">
        <v>1.2</v>
      </c>
      <c r="N114" s="336">
        <v>1.45</v>
      </c>
      <c r="O114" s="336">
        <v>1.9</v>
      </c>
      <c r="P114" s="336">
        <v>2.125</v>
      </c>
      <c r="Q114" s="338">
        <v>14.774999999999999</v>
      </c>
    </row>
    <row r="115" spans="1:17" ht="12.95">
      <c r="A115" s="405">
        <v>550</v>
      </c>
      <c r="B115" s="144" t="s">
        <v>163</v>
      </c>
      <c r="C115" s="144"/>
      <c r="D115" s="145"/>
      <c r="E115" s="336">
        <v>8.5350000000000001</v>
      </c>
      <c r="F115" s="336">
        <v>11.16</v>
      </c>
      <c r="G115" s="336">
        <v>10.154999999999999</v>
      </c>
      <c r="H115" s="336">
        <v>8.85</v>
      </c>
      <c r="I115" s="336">
        <v>7.8699999999999992</v>
      </c>
      <c r="J115" s="336">
        <v>8.6059999999999999</v>
      </c>
      <c r="K115" s="336">
        <v>9.5449999999999999</v>
      </c>
      <c r="L115" s="336">
        <v>10.585000000000001</v>
      </c>
      <c r="M115" s="336">
        <v>9.3740000000000006</v>
      </c>
      <c r="N115" s="336">
        <v>10.11</v>
      </c>
      <c r="O115" s="336">
        <v>10.715</v>
      </c>
      <c r="P115" s="336">
        <v>10.271000000000001</v>
      </c>
      <c r="Q115" s="338">
        <v>115.77600000000001</v>
      </c>
    </row>
    <row r="116" spans="1:17" ht="12.95">
      <c r="A116" s="405">
        <v>550</v>
      </c>
      <c r="B116" s="144" t="s">
        <v>164</v>
      </c>
      <c r="C116" s="144"/>
      <c r="D116" s="145"/>
      <c r="E116" s="336">
        <v>0</v>
      </c>
      <c r="F116" s="336">
        <v>0</v>
      </c>
      <c r="G116" s="336">
        <v>0</v>
      </c>
      <c r="H116" s="336">
        <v>0</v>
      </c>
      <c r="I116" s="336">
        <v>0</v>
      </c>
      <c r="J116" s="336">
        <v>0</v>
      </c>
      <c r="K116" s="336">
        <v>0</v>
      </c>
      <c r="L116" s="336">
        <v>0</v>
      </c>
      <c r="M116" s="336">
        <v>0</v>
      </c>
      <c r="N116" s="336">
        <v>0</v>
      </c>
      <c r="O116" s="336">
        <v>0</v>
      </c>
      <c r="P116" s="336">
        <v>0</v>
      </c>
      <c r="Q116" s="338">
        <v>0</v>
      </c>
    </row>
    <row r="117" spans="1:17" ht="12.95">
      <c r="A117" s="405">
        <v>550</v>
      </c>
      <c r="B117" s="150" t="s">
        <v>165</v>
      </c>
      <c r="C117" s="150"/>
      <c r="D117" s="145"/>
      <c r="E117" s="336">
        <v>1.5790000000000002</v>
      </c>
      <c r="F117" s="336">
        <v>2.1150000000000002</v>
      </c>
      <c r="G117" s="336">
        <v>1.7909999999999999</v>
      </c>
      <c r="H117" s="336">
        <v>1.5409999999999999</v>
      </c>
      <c r="I117" s="336">
        <v>1.21</v>
      </c>
      <c r="J117" s="336">
        <v>1.274</v>
      </c>
      <c r="K117" s="336">
        <v>1.1720000000000002</v>
      </c>
      <c r="L117" s="336">
        <v>1.07</v>
      </c>
      <c r="M117" s="336">
        <v>0.97199999999999998</v>
      </c>
      <c r="N117" s="336">
        <v>0.98799999999999999</v>
      </c>
      <c r="O117" s="336">
        <v>0.8</v>
      </c>
      <c r="P117" s="336">
        <v>0.82</v>
      </c>
      <c r="Q117" s="338">
        <v>15.332000000000003</v>
      </c>
    </row>
    <row r="118" spans="1:17" ht="12.95">
      <c r="A118" s="405">
        <v>550</v>
      </c>
      <c r="B118" s="150" t="s">
        <v>166</v>
      </c>
      <c r="C118" s="150"/>
      <c r="D118" s="145"/>
      <c r="E118" s="336">
        <v>0</v>
      </c>
      <c r="F118" s="336">
        <v>0</v>
      </c>
      <c r="G118" s="336">
        <v>0</v>
      </c>
      <c r="H118" s="336">
        <v>0</v>
      </c>
      <c r="I118" s="336">
        <v>0</v>
      </c>
      <c r="J118" s="336">
        <v>0</v>
      </c>
      <c r="K118" s="336">
        <v>0</v>
      </c>
      <c r="L118" s="336">
        <v>0</v>
      </c>
      <c r="M118" s="336">
        <v>0</v>
      </c>
      <c r="N118" s="336">
        <v>0</v>
      </c>
      <c r="O118" s="336">
        <v>0</v>
      </c>
      <c r="P118" s="336">
        <v>0</v>
      </c>
      <c r="Q118" s="338">
        <v>0</v>
      </c>
    </row>
    <row r="119" spans="1:17" ht="12.95">
      <c r="A119" s="405">
        <v>550</v>
      </c>
      <c r="B119" s="150" t="s">
        <v>167</v>
      </c>
      <c r="C119" s="150"/>
      <c r="D119" s="145"/>
      <c r="E119" s="336">
        <v>2.68</v>
      </c>
      <c r="F119" s="336">
        <v>3.3200000000000003</v>
      </c>
      <c r="G119" s="336">
        <v>2.9350000000000001</v>
      </c>
      <c r="H119" s="336">
        <v>2.4750000000000001</v>
      </c>
      <c r="I119" s="336">
        <v>2.0110000000000001</v>
      </c>
      <c r="J119" s="336">
        <v>2.081</v>
      </c>
      <c r="K119" s="336">
        <v>2.1894999999999998</v>
      </c>
      <c r="L119" s="336">
        <v>2.2875000000000001</v>
      </c>
      <c r="M119" s="336">
        <v>2.5324999999999998</v>
      </c>
      <c r="N119" s="336">
        <v>2.7290000000000001</v>
      </c>
      <c r="O119" s="336">
        <v>2.7109999999999999</v>
      </c>
      <c r="P119" s="336">
        <v>2.74</v>
      </c>
      <c r="Q119" s="338">
        <v>30.691499999999998</v>
      </c>
    </row>
    <row r="120" spans="1:17" ht="12.95">
      <c r="A120" s="405">
        <v>550</v>
      </c>
      <c r="B120" s="150" t="s">
        <v>118</v>
      </c>
      <c r="C120" s="150"/>
      <c r="D120" s="145"/>
      <c r="E120" s="336">
        <v>0</v>
      </c>
      <c r="F120" s="336">
        <v>0</v>
      </c>
      <c r="G120" s="336">
        <v>0</v>
      </c>
      <c r="H120" s="336">
        <v>0</v>
      </c>
      <c r="I120" s="336">
        <v>0</v>
      </c>
      <c r="J120" s="336">
        <v>0</v>
      </c>
      <c r="K120" s="336">
        <v>0</v>
      </c>
      <c r="L120" s="336">
        <v>0</v>
      </c>
      <c r="M120" s="336">
        <v>0</v>
      </c>
      <c r="N120" s="336">
        <v>0</v>
      </c>
      <c r="O120" s="336">
        <v>0</v>
      </c>
      <c r="P120" s="336">
        <v>0</v>
      </c>
      <c r="Q120" s="338">
        <v>0</v>
      </c>
    </row>
    <row r="121" spans="1:17" ht="12.95">
      <c r="A121" s="405">
        <v>550</v>
      </c>
      <c r="B121" s="150" t="s">
        <v>168</v>
      </c>
      <c r="C121" s="150"/>
      <c r="D121" s="145"/>
      <c r="E121" s="336">
        <v>0</v>
      </c>
      <c r="F121" s="336">
        <v>0</v>
      </c>
      <c r="G121" s="336">
        <v>0</v>
      </c>
      <c r="H121" s="336">
        <v>0</v>
      </c>
      <c r="I121" s="336">
        <v>0</v>
      </c>
      <c r="J121" s="336">
        <v>0</v>
      </c>
      <c r="K121" s="336">
        <v>0</v>
      </c>
      <c r="L121" s="336">
        <v>0</v>
      </c>
      <c r="M121" s="336">
        <v>0</v>
      </c>
      <c r="N121" s="336">
        <v>0</v>
      </c>
      <c r="O121" s="336">
        <v>0</v>
      </c>
      <c r="P121" s="336">
        <v>0</v>
      </c>
      <c r="Q121" s="338">
        <v>0</v>
      </c>
    </row>
    <row r="122" spans="1:17" ht="12.95">
      <c r="A122" s="405">
        <v>550</v>
      </c>
      <c r="B122" s="150" t="s">
        <v>169</v>
      </c>
      <c r="C122" s="150"/>
      <c r="D122" s="145"/>
      <c r="E122" s="336">
        <v>0.25</v>
      </c>
      <c r="F122" s="336">
        <v>0.35</v>
      </c>
      <c r="G122" s="336">
        <v>0.3</v>
      </c>
      <c r="H122" s="336">
        <v>0.49</v>
      </c>
      <c r="I122" s="336">
        <v>0.375</v>
      </c>
      <c r="J122" s="336">
        <v>0.65</v>
      </c>
      <c r="K122" s="336">
        <v>0.62000000000000011</v>
      </c>
      <c r="L122" s="336">
        <v>0.6</v>
      </c>
      <c r="M122" s="336">
        <v>0.64</v>
      </c>
      <c r="N122" s="336">
        <v>0.72</v>
      </c>
      <c r="O122" s="336">
        <v>0.8</v>
      </c>
      <c r="P122" s="336">
        <v>0.92</v>
      </c>
      <c r="Q122" s="338">
        <v>6.7149999999999999</v>
      </c>
    </row>
    <row r="123" spans="1:17" ht="12.95">
      <c r="A123" s="405">
        <v>550</v>
      </c>
      <c r="B123" s="150" t="s">
        <v>170</v>
      </c>
      <c r="C123" s="150"/>
      <c r="D123" s="145"/>
      <c r="E123" s="336">
        <v>0</v>
      </c>
      <c r="F123" s="336">
        <v>0</v>
      </c>
      <c r="G123" s="336">
        <v>0</v>
      </c>
      <c r="H123" s="336">
        <v>0</v>
      </c>
      <c r="I123" s="336">
        <v>0</v>
      </c>
      <c r="J123" s="336">
        <v>0</v>
      </c>
      <c r="K123" s="336">
        <v>0.95</v>
      </c>
      <c r="L123" s="336">
        <v>1</v>
      </c>
      <c r="M123" s="336">
        <v>1.2</v>
      </c>
      <c r="N123" s="336">
        <v>1.35</v>
      </c>
      <c r="O123" s="336">
        <v>1.6</v>
      </c>
      <c r="P123" s="336">
        <v>1.85</v>
      </c>
      <c r="Q123" s="338">
        <v>7.9499999999999993</v>
      </c>
    </row>
    <row r="124" spans="1:17" ht="12.95">
      <c r="B124" s="151" t="s">
        <v>195</v>
      </c>
      <c r="C124" s="151"/>
      <c r="D124" s="149"/>
      <c r="E124" s="149">
        <v>13.994</v>
      </c>
      <c r="F124" s="149">
        <v>17.795000000000002</v>
      </c>
      <c r="G124" s="149">
        <v>16.231000000000002</v>
      </c>
      <c r="H124" s="149">
        <v>14.406000000000001</v>
      </c>
      <c r="I124" s="149">
        <v>12.440999999999999</v>
      </c>
      <c r="J124" s="149">
        <v>13.586</v>
      </c>
      <c r="K124" s="149">
        <v>15.551500000000001</v>
      </c>
      <c r="L124" s="149">
        <v>16.717500000000001</v>
      </c>
      <c r="M124" s="149">
        <v>15.918499999999998</v>
      </c>
      <c r="N124" s="149">
        <v>17.346999999999998</v>
      </c>
      <c r="O124" s="149">
        <v>18.526000000000003</v>
      </c>
      <c r="P124" s="149">
        <v>18.726000000000003</v>
      </c>
      <c r="Q124" s="149">
        <v>191.23949999999999</v>
      </c>
    </row>
    <row r="125" spans="1:17" ht="14.45">
      <c r="B125"/>
      <c r="C125"/>
      <c r="D125"/>
      <c r="E125"/>
      <c r="F125"/>
      <c r="G125"/>
      <c r="H125"/>
      <c r="I125"/>
      <c r="J125"/>
      <c r="K125"/>
      <c r="L125"/>
      <c r="M125"/>
      <c r="N125"/>
      <c r="O125"/>
      <c r="P125"/>
      <c r="Q125"/>
    </row>
    <row r="126" spans="1:17" ht="12.95">
      <c r="B126" s="709" t="s">
        <v>192</v>
      </c>
      <c r="C126" s="701" t="s">
        <v>193</v>
      </c>
      <c r="D126" s="141"/>
      <c r="E126" s="706" t="s">
        <v>196</v>
      </c>
      <c r="F126" s="707"/>
      <c r="G126" s="707"/>
      <c r="H126" s="707"/>
      <c r="I126" s="707"/>
      <c r="J126" s="707"/>
      <c r="K126" s="707"/>
      <c r="L126" s="707"/>
      <c r="M126" s="707"/>
      <c r="N126" s="707"/>
      <c r="O126" s="707"/>
      <c r="P126" s="707"/>
      <c r="Q126" s="708"/>
    </row>
    <row r="127" spans="1:17" ht="12.95">
      <c r="B127" s="709"/>
      <c r="C127" s="702"/>
      <c r="D127" s="142"/>
      <c r="E127" s="337">
        <v>46113</v>
      </c>
      <c r="F127" s="337">
        <v>46143</v>
      </c>
      <c r="G127" s="337">
        <v>46174</v>
      </c>
      <c r="H127" s="337">
        <v>46204</v>
      </c>
      <c r="I127" s="337">
        <v>46235</v>
      </c>
      <c r="J127" s="337">
        <v>46266</v>
      </c>
      <c r="K127" s="337">
        <v>46296</v>
      </c>
      <c r="L127" s="337">
        <v>46327</v>
      </c>
      <c r="M127" s="337">
        <v>46357</v>
      </c>
      <c r="N127" s="337">
        <v>46388</v>
      </c>
      <c r="O127" s="337">
        <v>46419</v>
      </c>
      <c r="P127" s="337">
        <v>46447</v>
      </c>
      <c r="Q127" s="337" t="s">
        <v>65</v>
      </c>
    </row>
    <row r="128" spans="1:17" ht="12.95">
      <c r="A128" s="405" t="s">
        <v>74</v>
      </c>
      <c r="B128" s="144" t="s">
        <v>161</v>
      </c>
      <c r="C128" s="144"/>
      <c r="D128" s="145"/>
      <c r="E128" s="336">
        <v>0</v>
      </c>
      <c r="F128" s="336">
        <v>0</v>
      </c>
      <c r="G128" s="336">
        <v>0</v>
      </c>
      <c r="H128" s="336">
        <v>0</v>
      </c>
      <c r="I128" s="336">
        <v>0</v>
      </c>
      <c r="J128" s="336">
        <v>0</v>
      </c>
      <c r="K128" s="336">
        <v>0</v>
      </c>
      <c r="L128" s="336">
        <v>0</v>
      </c>
      <c r="M128" s="336">
        <v>0</v>
      </c>
      <c r="N128" s="336">
        <v>0</v>
      </c>
      <c r="O128" s="336">
        <v>0</v>
      </c>
      <c r="P128" s="336">
        <v>0</v>
      </c>
      <c r="Q128" s="338">
        <v>0</v>
      </c>
    </row>
    <row r="129" spans="1:17" ht="12.95">
      <c r="A129" s="405" t="s">
        <v>74</v>
      </c>
      <c r="B129" s="144" t="s">
        <v>162</v>
      </c>
      <c r="C129" s="144"/>
      <c r="D129" s="145"/>
      <c r="E129" s="336">
        <v>0</v>
      </c>
      <c r="F129" s="336">
        <v>0</v>
      </c>
      <c r="G129" s="336">
        <v>0</v>
      </c>
      <c r="H129" s="336">
        <v>0</v>
      </c>
      <c r="I129" s="336">
        <v>0</v>
      </c>
      <c r="J129" s="336">
        <v>0</v>
      </c>
      <c r="K129" s="336">
        <v>0</v>
      </c>
      <c r="L129" s="336">
        <v>0</v>
      </c>
      <c r="M129" s="336">
        <v>0</v>
      </c>
      <c r="N129" s="336">
        <v>0</v>
      </c>
      <c r="O129" s="336">
        <v>0</v>
      </c>
      <c r="P129" s="336">
        <v>0</v>
      </c>
      <c r="Q129" s="338">
        <v>0</v>
      </c>
    </row>
    <row r="130" spans="1:17" ht="12.95">
      <c r="A130" s="405" t="s">
        <v>74</v>
      </c>
      <c r="B130" s="144" t="s">
        <v>163</v>
      </c>
      <c r="C130" s="144"/>
      <c r="D130" s="145"/>
      <c r="E130" s="336">
        <v>0</v>
      </c>
      <c r="F130" s="336">
        <v>0</v>
      </c>
      <c r="G130" s="336">
        <v>0</v>
      </c>
      <c r="H130" s="336">
        <v>0</v>
      </c>
      <c r="I130" s="336">
        <v>0</v>
      </c>
      <c r="J130" s="336">
        <v>0</v>
      </c>
      <c r="K130" s="336">
        <v>0</v>
      </c>
      <c r="L130" s="336">
        <v>0</v>
      </c>
      <c r="M130" s="336">
        <v>0</v>
      </c>
      <c r="N130" s="336">
        <v>0</v>
      </c>
      <c r="O130" s="336">
        <v>0</v>
      </c>
      <c r="P130" s="336">
        <v>0</v>
      </c>
      <c r="Q130" s="338">
        <v>0</v>
      </c>
    </row>
    <row r="131" spans="1:17" ht="12.95">
      <c r="A131" s="405" t="s">
        <v>74</v>
      </c>
      <c r="B131" s="144" t="s">
        <v>164</v>
      </c>
      <c r="C131" s="144"/>
      <c r="D131" s="145"/>
      <c r="E131" s="336">
        <v>8.2249999999999996</v>
      </c>
      <c r="F131" s="336">
        <v>9.2050000000000001</v>
      </c>
      <c r="G131" s="336">
        <v>8.9149999999999991</v>
      </c>
      <c r="H131" s="336">
        <v>7.1099999999999994</v>
      </c>
      <c r="I131" s="336">
        <v>6.6150000000000002</v>
      </c>
      <c r="J131" s="336">
        <v>6.9649999999999999</v>
      </c>
      <c r="K131" s="336">
        <v>8.1050000000000004</v>
      </c>
      <c r="L131" s="336">
        <v>9.66</v>
      </c>
      <c r="M131" s="336">
        <v>10.465</v>
      </c>
      <c r="N131" s="336">
        <v>12.365</v>
      </c>
      <c r="O131" s="336">
        <v>14.28</v>
      </c>
      <c r="P131" s="336">
        <v>16.704999999999998</v>
      </c>
      <c r="Q131" s="338">
        <v>118.61499999999999</v>
      </c>
    </row>
    <row r="132" spans="1:17" ht="12.95">
      <c r="A132" s="405" t="s">
        <v>74</v>
      </c>
      <c r="B132" s="150" t="s">
        <v>165</v>
      </c>
      <c r="C132" s="150"/>
      <c r="D132" s="145"/>
      <c r="E132" s="336">
        <v>0</v>
      </c>
      <c r="F132" s="336">
        <v>0</v>
      </c>
      <c r="G132" s="336">
        <v>0</v>
      </c>
      <c r="H132" s="336">
        <v>0</v>
      </c>
      <c r="I132" s="336">
        <v>0</v>
      </c>
      <c r="J132" s="336">
        <v>0</v>
      </c>
      <c r="K132" s="336">
        <v>0</v>
      </c>
      <c r="L132" s="336">
        <v>0</v>
      </c>
      <c r="M132" s="336">
        <v>0</v>
      </c>
      <c r="N132" s="336">
        <v>0</v>
      </c>
      <c r="O132" s="336">
        <v>0</v>
      </c>
      <c r="P132" s="336">
        <v>0</v>
      </c>
      <c r="Q132" s="338">
        <v>0</v>
      </c>
    </row>
    <row r="133" spans="1:17" ht="12.95">
      <c r="A133" s="405" t="s">
        <v>74</v>
      </c>
      <c r="B133" s="150" t="s">
        <v>166</v>
      </c>
      <c r="C133" s="150"/>
      <c r="D133" s="145"/>
      <c r="E133" s="336">
        <v>0.32</v>
      </c>
      <c r="F133" s="336">
        <v>0.92</v>
      </c>
      <c r="G133" s="336">
        <v>0.74</v>
      </c>
      <c r="H133" s="336">
        <v>0.57999999999999996</v>
      </c>
      <c r="I133" s="336">
        <v>0.57999999999999996</v>
      </c>
      <c r="J133" s="336">
        <v>0.66</v>
      </c>
      <c r="K133" s="336">
        <v>0.86</v>
      </c>
      <c r="L133" s="336">
        <v>0.94</v>
      </c>
      <c r="M133" s="336">
        <v>1.02</v>
      </c>
      <c r="N133" s="336">
        <v>1.2</v>
      </c>
      <c r="O133" s="336">
        <v>1.52</v>
      </c>
      <c r="P133" s="336">
        <v>1.68</v>
      </c>
      <c r="Q133" s="338">
        <v>11.02</v>
      </c>
    </row>
    <row r="134" spans="1:17" ht="12.95">
      <c r="A134" s="405" t="s">
        <v>74</v>
      </c>
      <c r="B134" s="150" t="s">
        <v>167</v>
      </c>
      <c r="C134" s="150"/>
      <c r="D134" s="145"/>
      <c r="E134" s="336">
        <v>0</v>
      </c>
      <c r="F134" s="336">
        <v>0</v>
      </c>
      <c r="G134" s="336">
        <v>0</v>
      </c>
      <c r="H134" s="336">
        <v>0</v>
      </c>
      <c r="I134" s="336">
        <v>0</v>
      </c>
      <c r="J134" s="336">
        <v>0</v>
      </c>
      <c r="K134" s="336">
        <v>0</v>
      </c>
      <c r="L134" s="336">
        <v>0</v>
      </c>
      <c r="M134" s="336">
        <v>0</v>
      </c>
      <c r="N134" s="336">
        <v>0</v>
      </c>
      <c r="O134" s="336">
        <v>0</v>
      </c>
      <c r="P134" s="336">
        <v>0</v>
      </c>
      <c r="Q134" s="338">
        <v>0</v>
      </c>
    </row>
    <row r="135" spans="1:17" ht="12.95">
      <c r="A135" s="405" t="s">
        <v>74</v>
      </c>
      <c r="B135" s="150" t="s">
        <v>118</v>
      </c>
      <c r="C135" s="150"/>
      <c r="D135" s="145"/>
      <c r="E135" s="336">
        <v>4.07</v>
      </c>
      <c r="F135" s="336">
        <v>4.97</v>
      </c>
      <c r="G135" s="336">
        <v>4.4649999999999999</v>
      </c>
      <c r="H135" s="336">
        <v>3.9750000000000001</v>
      </c>
      <c r="I135" s="336">
        <v>3.6349999999999998</v>
      </c>
      <c r="J135" s="336">
        <v>3.5999999999999996</v>
      </c>
      <c r="K135" s="336">
        <v>4.9000000000000004</v>
      </c>
      <c r="L135" s="336">
        <v>5.89</v>
      </c>
      <c r="M135" s="336">
        <v>6.6899999999999995</v>
      </c>
      <c r="N135" s="336">
        <v>8.0050000000000008</v>
      </c>
      <c r="O135" s="336">
        <v>9.33</v>
      </c>
      <c r="P135" s="336">
        <v>11.169999999999998</v>
      </c>
      <c r="Q135" s="338">
        <v>70.7</v>
      </c>
    </row>
    <row r="136" spans="1:17" ht="12.95">
      <c r="A136" s="405" t="s">
        <v>74</v>
      </c>
      <c r="B136" s="150" t="s">
        <v>168</v>
      </c>
      <c r="C136" s="150"/>
      <c r="D136" s="145"/>
      <c r="E136" s="336">
        <v>7.8849999999999998</v>
      </c>
      <c r="F136" s="336">
        <v>10.775</v>
      </c>
      <c r="G136" s="336">
        <v>9.8349999999999991</v>
      </c>
      <c r="H136" s="336">
        <v>8.004999999999999</v>
      </c>
      <c r="I136" s="336">
        <v>6.9949999999999992</v>
      </c>
      <c r="J136" s="336">
        <v>7.65</v>
      </c>
      <c r="K136" s="336">
        <v>8.6199999999999992</v>
      </c>
      <c r="L136" s="336">
        <v>10.040000000000001</v>
      </c>
      <c r="M136" s="336">
        <v>11.76</v>
      </c>
      <c r="N136" s="336">
        <v>14.850000000000001</v>
      </c>
      <c r="O136" s="336">
        <v>17.169999999999998</v>
      </c>
      <c r="P136" s="336">
        <v>19.72</v>
      </c>
      <c r="Q136" s="338">
        <v>133.30500000000001</v>
      </c>
    </row>
    <row r="137" spans="1:17" ht="12.95">
      <c r="A137" s="405" t="s">
        <v>74</v>
      </c>
      <c r="B137" s="150" t="s">
        <v>169</v>
      </c>
      <c r="C137" s="150"/>
      <c r="D137" s="145"/>
      <c r="E137" s="336">
        <v>0.25</v>
      </c>
      <c r="F137" s="336">
        <v>0.35</v>
      </c>
      <c r="G137" s="336">
        <v>0.3</v>
      </c>
      <c r="H137" s="336">
        <v>0.25</v>
      </c>
      <c r="I137" s="336">
        <v>0.22500000000000001</v>
      </c>
      <c r="J137" s="336">
        <v>0.245</v>
      </c>
      <c r="K137" s="336">
        <v>0.32</v>
      </c>
      <c r="L137" s="336">
        <v>0.37</v>
      </c>
      <c r="M137" s="336">
        <v>0.42000000000000004</v>
      </c>
      <c r="N137" s="336">
        <v>0.495</v>
      </c>
      <c r="O137" s="336">
        <v>0.57000000000000006</v>
      </c>
      <c r="P137" s="336">
        <v>0.64500000000000002</v>
      </c>
      <c r="Q137" s="338">
        <v>4.4399999999999995</v>
      </c>
    </row>
    <row r="138" spans="1:17" ht="12.95">
      <c r="A138" s="405" t="s">
        <v>74</v>
      </c>
      <c r="B138" s="150" t="s">
        <v>170</v>
      </c>
      <c r="C138" s="150"/>
      <c r="D138" s="145"/>
      <c r="E138" s="336">
        <v>0</v>
      </c>
      <c r="F138" s="336">
        <v>0</v>
      </c>
      <c r="G138" s="336">
        <v>0</v>
      </c>
      <c r="H138" s="336">
        <v>0</v>
      </c>
      <c r="I138" s="336">
        <v>0</v>
      </c>
      <c r="J138" s="336">
        <v>0</v>
      </c>
      <c r="K138" s="336">
        <v>0</v>
      </c>
      <c r="L138" s="336">
        <v>0</v>
      </c>
      <c r="M138" s="336">
        <v>0</v>
      </c>
      <c r="N138" s="336">
        <v>0</v>
      </c>
      <c r="O138" s="336">
        <v>0</v>
      </c>
      <c r="P138" s="336">
        <v>0</v>
      </c>
      <c r="Q138" s="338">
        <v>0</v>
      </c>
    </row>
    <row r="139" spans="1:17" ht="12.95">
      <c r="B139" s="151" t="s">
        <v>195</v>
      </c>
      <c r="C139" s="151"/>
      <c r="D139" s="149"/>
      <c r="E139" s="149">
        <v>20.75</v>
      </c>
      <c r="F139" s="149">
        <v>26.22</v>
      </c>
      <c r="G139" s="149">
        <v>24.254999999999999</v>
      </c>
      <c r="H139" s="149">
        <v>19.919999999999998</v>
      </c>
      <c r="I139" s="149">
        <v>18.05</v>
      </c>
      <c r="J139" s="149">
        <v>19.12</v>
      </c>
      <c r="K139" s="149">
        <v>22.805</v>
      </c>
      <c r="L139" s="149">
        <v>26.900000000000002</v>
      </c>
      <c r="M139" s="149">
        <v>30.354999999999997</v>
      </c>
      <c r="N139" s="149">
        <v>36.914999999999999</v>
      </c>
      <c r="O139" s="149">
        <v>42.87</v>
      </c>
      <c r="P139" s="149">
        <v>49.919999999999995</v>
      </c>
      <c r="Q139" s="149">
        <v>338.08</v>
      </c>
    </row>
    <row r="141" spans="1:17" ht="12.95">
      <c r="B141" s="709" t="s">
        <v>192</v>
      </c>
      <c r="C141" s="701" t="s">
        <v>193</v>
      </c>
      <c r="D141" s="141"/>
      <c r="E141" s="706" t="s">
        <v>197</v>
      </c>
      <c r="F141" s="707"/>
      <c r="G141" s="707"/>
      <c r="H141" s="707"/>
      <c r="I141" s="707"/>
      <c r="J141" s="707"/>
      <c r="K141" s="707"/>
      <c r="L141" s="707"/>
      <c r="M141" s="707"/>
      <c r="N141" s="707"/>
      <c r="O141" s="707"/>
      <c r="P141" s="707"/>
      <c r="Q141" s="708"/>
    </row>
    <row r="142" spans="1:17" ht="12.95">
      <c r="B142" s="709"/>
      <c r="C142" s="702"/>
      <c r="D142" s="142"/>
      <c r="E142" s="337">
        <v>46113</v>
      </c>
      <c r="F142" s="337">
        <v>46143</v>
      </c>
      <c r="G142" s="337">
        <v>46174</v>
      </c>
      <c r="H142" s="337">
        <v>46204</v>
      </c>
      <c r="I142" s="337">
        <v>46235</v>
      </c>
      <c r="J142" s="337">
        <v>46266</v>
      </c>
      <c r="K142" s="337">
        <v>46296</v>
      </c>
      <c r="L142" s="337">
        <v>46327</v>
      </c>
      <c r="M142" s="337">
        <v>46357</v>
      </c>
      <c r="N142" s="337">
        <v>46388</v>
      </c>
      <c r="O142" s="337">
        <v>46419</v>
      </c>
      <c r="P142" s="337">
        <v>46447</v>
      </c>
      <c r="Q142" s="337" t="s">
        <v>65</v>
      </c>
    </row>
    <row r="143" spans="1:17" ht="12.95">
      <c r="A143" s="405">
        <v>550</v>
      </c>
      <c r="B143" s="144" t="s">
        <v>161</v>
      </c>
      <c r="C143" s="144"/>
      <c r="D143" s="145"/>
      <c r="E143" s="336">
        <v>0</v>
      </c>
      <c r="F143" s="336">
        <v>0</v>
      </c>
      <c r="G143" s="336">
        <v>0</v>
      </c>
      <c r="H143" s="336">
        <v>0</v>
      </c>
      <c r="I143" s="336">
        <v>0</v>
      </c>
      <c r="J143" s="336">
        <v>0</v>
      </c>
      <c r="K143" s="336">
        <v>0</v>
      </c>
      <c r="L143" s="336">
        <v>0</v>
      </c>
      <c r="M143" s="336">
        <v>0</v>
      </c>
      <c r="N143" s="336">
        <v>0</v>
      </c>
      <c r="O143" s="336">
        <v>0</v>
      </c>
      <c r="P143" s="336">
        <v>0</v>
      </c>
      <c r="Q143" s="338">
        <v>0</v>
      </c>
    </row>
    <row r="144" spans="1:17" ht="12.95">
      <c r="A144" s="405">
        <v>550</v>
      </c>
      <c r="B144" s="144" t="s">
        <v>162</v>
      </c>
      <c r="C144" s="144"/>
      <c r="D144" s="145"/>
      <c r="E144" s="336">
        <v>1.1100000000000001</v>
      </c>
      <c r="F144" s="336">
        <v>1.5449999999999999</v>
      </c>
      <c r="G144" s="336">
        <v>1.35</v>
      </c>
      <c r="H144" s="336">
        <v>1.1100000000000001</v>
      </c>
      <c r="I144" s="336">
        <v>0.95</v>
      </c>
      <c r="J144" s="336">
        <v>1.07</v>
      </c>
      <c r="K144" s="336">
        <v>1.35</v>
      </c>
      <c r="L144" s="336">
        <v>1.625</v>
      </c>
      <c r="M144" s="336">
        <v>1.7450000000000001</v>
      </c>
      <c r="N144" s="336">
        <v>2.2999999999999998</v>
      </c>
      <c r="O144" s="336">
        <v>2.5350000000000001</v>
      </c>
      <c r="P144" s="336">
        <v>2.9750000000000001</v>
      </c>
      <c r="Q144" s="338">
        <v>19.665000000000003</v>
      </c>
    </row>
    <row r="145" spans="1:37" ht="12.95">
      <c r="A145" s="405">
        <v>550</v>
      </c>
      <c r="B145" s="144" t="s">
        <v>163</v>
      </c>
      <c r="C145" s="144"/>
      <c r="D145" s="145"/>
      <c r="E145" s="336">
        <v>0</v>
      </c>
      <c r="F145" s="336">
        <v>0</v>
      </c>
      <c r="G145" s="336">
        <v>0</v>
      </c>
      <c r="H145" s="336">
        <v>0</v>
      </c>
      <c r="I145" s="336">
        <v>6.9999999999999979E-2</v>
      </c>
      <c r="J145" s="336">
        <v>0.154</v>
      </c>
      <c r="K145" s="336">
        <v>1.2699999999999998</v>
      </c>
      <c r="L145" s="336">
        <v>2.4649999999999999</v>
      </c>
      <c r="M145" s="336">
        <v>4.5659999999999998</v>
      </c>
      <c r="N145" s="336">
        <v>6.5149999999999997</v>
      </c>
      <c r="O145" s="336">
        <v>8.06</v>
      </c>
      <c r="P145" s="336">
        <v>11.294</v>
      </c>
      <c r="Q145" s="338">
        <v>34.394000000000005</v>
      </c>
    </row>
    <row r="146" spans="1:37" ht="12.95">
      <c r="A146" s="405">
        <v>550</v>
      </c>
      <c r="B146" s="144" t="s">
        <v>164</v>
      </c>
      <c r="C146" s="144"/>
      <c r="D146" s="145"/>
      <c r="E146" s="336">
        <v>0</v>
      </c>
      <c r="F146" s="336">
        <v>0</v>
      </c>
      <c r="G146" s="336">
        <v>0</v>
      </c>
      <c r="H146" s="336">
        <v>0</v>
      </c>
      <c r="I146" s="336">
        <v>0</v>
      </c>
      <c r="J146" s="336">
        <v>0</v>
      </c>
      <c r="K146" s="336">
        <v>0</v>
      </c>
      <c r="L146" s="336">
        <v>0</v>
      </c>
      <c r="M146" s="336">
        <v>0</v>
      </c>
      <c r="N146" s="336">
        <v>0</v>
      </c>
      <c r="O146" s="336">
        <v>0</v>
      </c>
      <c r="P146" s="336">
        <v>0</v>
      </c>
      <c r="Q146" s="338">
        <v>0</v>
      </c>
    </row>
    <row r="147" spans="1:37" ht="12.95">
      <c r="A147" s="405">
        <v>550</v>
      </c>
      <c r="B147" s="150" t="s">
        <v>165</v>
      </c>
      <c r="C147" s="150"/>
      <c r="D147" s="145"/>
      <c r="E147" s="336">
        <v>1.296</v>
      </c>
      <c r="F147" s="336">
        <v>1.79</v>
      </c>
      <c r="G147" s="336">
        <v>1.714</v>
      </c>
      <c r="H147" s="336">
        <v>1.464</v>
      </c>
      <c r="I147" s="336">
        <v>1.4359999999999999</v>
      </c>
      <c r="J147" s="336">
        <v>1.708</v>
      </c>
      <c r="K147" s="336">
        <v>2.5619999999999998</v>
      </c>
      <c r="L147" s="336">
        <v>3.53</v>
      </c>
      <c r="M147" s="336">
        <v>3.9180000000000001</v>
      </c>
      <c r="N147" s="336">
        <v>4.9470000000000001</v>
      </c>
      <c r="O147" s="336">
        <v>5.9249999999999998</v>
      </c>
      <c r="P147" s="336">
        <v>6.8150000000000004</v>
      </c>
      <c r="Q147" s="338">
        <v>37.104999999999997</v>
      </c>
    </row>
    <row r="148" spans="1:37" ht="12.95">
      <c r="A148" s="405">
        <v>550</v>
      </c>
      <c r="B148" s="150" t="s">
        <v>166</v>
      </c>
      <c r="C148" s="150"/>
      <c r="D148" s="145"/>
      <c r="E148" s="336">
        <v>1.2</v>
      </c>
      <c r="F148" s="336">
        <v>1.6</v>
      </c>
      <c r="G148" s="336">
        <v>1.4</v>
      </c>
      <c r="H148" s="336">
        <v>1.2</v>
      </c>
      <c r="I148" s="336">
        <v>1</v>
      </c>
      <c r="J148" s="336">
        <v>1.1000000000000001</v>
      </c>
      <c r="K148" s="336">
        <v>1.4</v>
      </c>
      <c r="L148" s="336">
        <v>1.7</v>
      </c>
      <c r="M148" s="336">
        <v>1.8</v>
      </c>
      <c r="N148" s="336">
        <v>2.2000000000000002</v>
      </c>
      <c r="O148" s="336">
        <v>2.5</v>
      </c>
      <c r="P148" s="336">
        <v>2.9</v>
      </c>
      <c r="Q148" s="338">
        <v>20</v>
      </c>
    </row>
    <row r="149" spans="1:37" ht="12.95">
      <c r="A149" s="405">
        <v>550</v>
      </c>
      <c r="B149" s="150" t="s">
        <v>167</v>
      </c>
      <c r="C149" s="150"/>
      <c r="D149" s="145"/>
      <c r="E149" s="336">
        <v>0</v>
      </c>
      <c r="F149" s="336">
        <v>0</v>
      </c>
      <c r="G149" s="336">
        <v>0</v>
      </c>
      <c r="H149" s="336">
        <v>0</v>
      </c>
      <c r="I149" s="336">
        <v>0.16299999999999995</v>
      </c>
      <c r="J149" s="336">
        <v>0.17699999999999994</v>
      </c>
      <c r="K149" s="336">
        <v>0.34649999999999997</v>
      </c>
      <c r="L149" s="336">
        <v>0.71250000000000002</v>
      </c>
      <c r="M149" s="336">
        <v>0.74750000000000005</v>
      </c>
      <c r="N149" s="336">
        <v>1.101</v>
      </c>
      <c r="O149" s="336">
        <v>1.6839999999999999</v>
      </c>
      <c r="P149" s="336">
        <v>2.4449999999999998</v>
      </c>
      <c r="Q149" s="338">
        <v>7.3765000000000001</v>
      </c>
    </row>
    <row r="150" spans="1:37" ht="12.95">
      <c r="A150" s="405">
        <v>550</v>
      </c>
      <c r="B150" s="150" t="s">
        <v>118</v>
      </c>
      <c r="C150" s="150"/>
      <c r="D150" s="145"/>
      <c r="E150" s="336">
        <v>0</v>
      </c>
      <c r="F150" s="336">
        <v>0</v>
      </c>
      <c r="G150" s="336">
        <v>0</v>
      </c>
      <c r="H150" s="336">
        <v>0</v>
      </c>
      <c r="I150" s="336">
        <v>0</v>
      </c>
      <c r="J150" s="336">
        <v>0</v>
      </c>
      <c r="K150" s="336">
        <v>0</v>
      </c>
      <c r="L150" s="336">
        <v>0</v>
      </c>
      <c r="M150" s="336">
        <v>0</v>
      </c>
      <c r="N150" s="336">
        <v>0</v>
      </c>
      <c r="O150" s="336">
        <v>0</v>
      </c>
      <c r="P150" s="336">
        <v>0</v>
      </c>
      <c r="Q150" s="338">
        <v>0</v>
      </c>
    </row>
    <row r="151" spans="1:37" ht="12.95">
      <c r="A151" s="405">
        <v>550</v>
      </c>
      <c r="B151" s="150" t="s">
        <v>168</v>
      </c>
      <c r="C151" s="150"/>
      <c r="D151" s="145"/>
      <c r="E151" s="336">
        <v>0</v>
      </c>
      <c r="F151" s="336">
        <v>0</v>
      </c>
      <c r="G151" s="336">
        <v>0</v>
      </c>
      <c r="H151" s="336">
        <v>0</v>
      </c>
      <c r="I151" s="336">
        <v>0</v>
      </c>
      <c r="J151" s="336">
        <v>0</v>
      </c>
      <c r="K151" s="336">
        <v>0</v>
      </c>
      <c r="L151" s="336">
        <v>0</v>
      </c>
      <c r="M151" s="336">
        <v>0</v>
      </c>
      <c r="N151" s="336">
        <v>0</v>
      </c>
      <c r="O151" s="336">
        <v>0</v>
      </c>
      <c r="P151" s="336">
        <v>0</v>
      </c>
      <c r="Q151" s="338">
        <v>0</v>
      </c>
    </row>
    <row r="152" spans="1:37" ht="12.95">
      <c r="A152" s="405">
        <v>550</v>
      </c>
      <c r="B152" s="150" t="s">
        <v>169</v>
      </c>
      <c r="C152" s="150"/>
      <c r="D152" s="145"/>
      <c r="E152" s="336">
        <v>0</v>
      </c>
      <c r="F152" s="336">
        <v>0</v>
      </c>
      <c r="G152" s="336">
        <v>0</v>
      </c>
      <c r="H152" s="336">
        <v>0</v>
      </c>
      <c r="I152" s="336">
        <v>0.09</v>
      </c>
      <c r="J152" s="336">
        <v>0.13500000000000001</v>
      </c>
      <c r="K152" s="336">
        <v>0.24</v>
      </c>
      <c r="L152" s="336">
        <v>0.35</v>
      </c>
      <c r="M152" s="336">
        <v>0.4</v>
      </c>
      <c r="N152" s="336">
        <v>0.47499999999999998</v>
      </c>
      <c r="O152" s="336">
        <v>0.55000000000000004</v>
      </c>
      <c r="P152" s="336">
        <v>0.625</v>
      </c>
      <c r="Q152" s="338">
        <v>2.8650000000000002</v>
      </c>
    </row>
    <row r="153" spans="1:37" ht="12.95">
      <c r="A153" s="405">
        <v>550</v>
      </c>
      <c r="B153" s="150" t="s">
        <v>170</v>
      </c>
      <c r="C153" s="150"/>
      <c r="D153" s="145"/>
      <c r="E153" s="336">
        <v>0</v>
      </c>
      <c r="F153" s="336">
        <v>0</v>
      </c>
      <c r="G153" s="336">
        <v>0</v>
      </c>
      <c r="H153" s="336">
        <v>0</v>
      </c>
      <c r="I153" s="336">
        <v>0</v>
      </c>
      <c r="J153" s="336">
        <v>0</v>
      </c>
      <c r="K153" s="336">
        <v>0</v>
      </c>
      <c r="L153" s="336">
        <v>0</v>
      </c>
      <c r="M153" s="336">
        <v>0</v>
      </c>
      <c r="N153" s="336">
        <v>0</v>
      </c>
      <c r="O153" s="336">
        <v>0</v>
      </c>
      <c r="P153" s="336">
        <v>0</v>
      </c>
      <c r="Q153" s="338">
        <v>0</v>
      </c>
    </row>
    <row r="154" spans="1:37" ht="12.95">
      <c r="B154" s="151" t="s">
        <v>195</v>
      </c>
      <c r="C154" s="151"/>
      <c r="D154" s="149"/>
      <c r="E154" s="149">
        <v>3.6059999999999999</v>
      </c>
      <c r="F154" s="149">
        <v>4.9350000000000005</v>
      </c>
      <c r="G154" s="149">
        <v>4.4640000000000004</v>
      </c>
      <c r="H154" s="149">
        <v>3.774</v>
      </c>
      <c r="I154" s="149">
        <v>3.7089999999999996</v>
      </c>
      <c r="J154" s="149">
        <v>4.3439999999999994</v>
      </c>
      <c r="K154" s="149">
        <v>7.1685000000000008</v>
      </c>
      <c r="L154" s="149">
        <v>10.382499999999999</v>
      </c>
      <c r="M154" s="149">
        <v>13.176500000000001</v>
      </c>
      <c r="N154" s="149">
        <v>17.538</v>
      </c>
      <c r="O154" s="149">
        <v>21.254000000000001</v>
      </c>
      <c r="P154" s="149">
        <v>27.053999999999998</v>
      </c>
      <c r="Q154" s="149">
        <v>121.4055</v>
      </c>
    </row>
    <row r="157" spans="1:37" ht="14.45">
      <c r="B157" s="709" t="s">
        <v>192</v>
      </c>
      <c r="C157" s="701" t="s">
        <v>193</v>
      </c>
      <c r="D157" s="416"/>
      <c r="E157" s="706" t="s">
        <v>198</v>
      </c>
      <c r="F157" s="707"/>
      <c r="G157" s="707"/>
      <c r="H157" s="707"/>
      <c r="I157" s="707"/>
      <c r="J157" s="707"/>
      <c r="K157" s="707"/>
      <c r="L157" s="707"/>
      <c r="M157" s="707"/>
      <c r="N157" s="707"/>
      <c r="O157" s="707"/>
      <c r="P157" s="707"/>
      <c r="Q157" s="708"/>
      <c r="R157"/>
      <c r="S157"/>
      <c r="T157" s="709" t="s">
        <v>192</v>
      </c>
      <c r="U157" s="701" t="s">
        <v>193</v>
      </c>
      <c r="V157" s="703" t="s">
        <v>199</v>
      </c>
      <c r="W157" s="704"/>
      <c r="X157" s="705"/>
      <c r="Y157" s="706" t="s">
        <v>200</v>
      </c>
      <c r="Z157" s="707"/>
      <c r="AA157" s="707"/>
      <c r="AB157" s="707"/>
      <c r="AC157" s="707"/>
      <c r="AD157" s="707"/>
      <c r="AE157" s="707"/>
      <c r="AF157" s="707"/>
      <c r="AG157" s="707"/>
      <c r="AH157" s="707"/>
      <c r="AI157" s="707"/>
      <c r="AJ157" s="707"/>
      <c r="AK157" s="708"/>
    </row>
    <row r="158" spans="1:37" ht="14.45">
      <c r="B158" s="709"/>
      <c r="C158" s="702"/>
      <c r="D158" s="141"/>
      <c r="E158" s="337">
        <v>46113</v>
      </c>
      <c r="F158" s="337">
        <v>46143</v>
      </c>
      <c r="G158" s="337">
        <v>46174</v>
      </c>
      <c r="H158" s="337">
        <v>46204</v>
      </c>
      <c r="I158" s="337">
        <v>46235</v>
      </c>
      <c r="J158" s="337">
        <v>46266</v>
      </c>
      <c r="K158" s="337">
        <v>46296</v>
      </c>
      <c r="L158" s="337">
        <v>46327</v>
      </c>
      <c r="M158" s="337">
        <v>46357</v>
      </c>
      <c r="N158" s="337">
        <v>46388</v>
      </c>
      <c r="O158" s="337">
        <v>46419</v>
      </c>
      <c r="P158" s="337">
        <v>46447</v>
      </c>
      <c r="Q158" s="337" t="s">
        <v>65</v>
      </c>
      <c r="R158"/>
      <c r="S158"/>
      <c r="T158" s="709"/>
      <c r="U158" s="702"/>
      <c r="V158" s="142" t="s">
        <v>201</v>
      </c>
      <c r="W158" s="141" t="s">
        <v>202</v>
      </c>
      <c r="X158" s="141" t="s">
        <v>65</v>
      </c>
      <c r="Y158" s="337">
        <v>46113</v>
      </c>
      <c r="Z158" s="337">
        <v>46143</v>
      </c>
      <c r="AA158" s="337">
        <v>46174</v>
      </c>
      <c r="AB158" s="337">
        <v>46204</v>
      </c>
      <c r="AC158" s="337">
        <v>46235</v>
      </c>
      <c r="AD158" s="337">
        <v>46266</v>
      </c>
      <c r="AE158" s="337">
        <v>46296</v>
      </c>
      <c r="AF158" s="337">
        <v>46327</v>
      </c>
      <c r="AG158" s="337">
        <v>46357</v>
      </c>
      <c r="AH158" s="337">
        <v>46388</v>
      </c>
      <c r="AI158" s="337">
        <v>46419</v>
      </c>
      <c r="AJ158" s="337">
        <v>46447</v>
      </c>
      <c r="AK158" s="337" t="s">
        <v>65</v>
      </c>
    </row>
    <row r="159" spans="1:37" ht="48">
      <c r="B159" s="144" t="s">
        <v>161</v>
      </c>
      <c r="C159" s="144"/>
      <c r="D159" s="146"/>
      <c r="E159" s="336">
        <v>0</v>
      </c>
      <c r="F159" s="336">
        <v>0</v>
      </c>
      <c r="G159" s="336">
        <v>0</v>
      </c>
      <c r="H159" s="336">
        <v>0</v>
      </c>
      <c r="I159" s="336">
        <v>0</v>
      </c>
      <c r="J159" s="336">
        <v>0</v>
      </c>
      <c r="K159" s="336">
        <v>0</v>
      </c>
      <c r="L159" s="336">
        <v>0</v>
      </c>
      <c r="M159" s="336">
        <v>0</v>
      </c>
      <c r="N159" s="336">
        <v>0</v>
      </c>
      <c r="O159" s="336">
        <v>0</v>
      </c>
      <c r="P159" s="336">
        <v>0</v>
      </c>
      <c r="Q159" s="338">
        <v>0</v>
      </c>
      <c r="R159"/>
      <c r="S159"/>
      <c r="T159" s="144" t="s">
        <v>161</v>
      </c>
      <c r="U159" s="144"/>
      <c r="V159" s="145">
        <v>4</v>
      </c>
      <c r="W159" s="146">
        <v>0</v>
      </c>
      <c r="X159" s="146">
        <v>4</v>
      </c>
      <c r="Y159" s="336">
        <v>0</v>
      </c>
      <c r="Z159" s="336">
        <v>0</v>
      </c>
      <c r="AA159" s="336">
        <v>0</v>
      </c>
      <c r="AB159" s="336">
        <v>0</v>
      </c>
      <c r="AC159" s="336">
        <v>0</v>
      </c>
      <c r="AD159" s="336">
        <v>0</v>
      </c>
      <c r="AE159" s="336">
        <v>0</v>
      </c>
      <c r="AF159" s="336">
        <v>0</v>
      </c>
      <c r="AG159" s="336">
        <v>0</v>
      </c>
      <c r="AH159" s="336">
        <v>0</v>
      </c>
      <c r="AI159" s="336">
        <v>0</v>
      </c>
      <c r="AJ159" s="336">
        <v>0</v>
      </c>
      <c r="AK159" s="338">
        <v>0</v>
      </c>
    </row>
    <row r="160" spans="1:37" ht="24">
      <c r="B160" s="144" t="s">
        <v>162</v>
      </c>
      <c r="C160" s="144"/>
      <c r="D160" s="146"/>
      <c r="E160" s="336">
        <v>0</v>
      </c>
      <c r="F160" s="336">
        <v>0</v>
      </c>
      <c r="G160" s="336">
        <v>0</v>
      </c>
      <c r="H160" s="336">
        <v>0</v>
      </c>
      <c r="I160" s="336">
        <v>0</v>
      </c>
      <c r="J160" s="336">
        <v>0</v>
      </c>
      <c r="K160" s="336">
        <v>0</v>
      </c>
      <c r="L160" s="336">
        <v>0</v>
      </c>
      <c r="M160" s="336">
        <v>0</v>
      </c>
      <c r="N160" s="336">
        <v>0</v>
      </c>
      <c r="O160" s="336">
        <v>0</v>
      </c>
      <c r="P160" s="336">
        <v>0</v>
      </c>
      <c r="Q160" s="338">
        <v>0</v>
      </c>
      <c r="R160"/>
      <c r="S160"/>
      <c r="T160" s="144" t="s">
        <v>162</v>
      </c>
      <c r="U160" s="144"/>
      <c r="V160" s="145">
        <v>4</v>
      </c>
      <c r="W160" s="146">
        <v>2</v>
      </c>
      <c r="X160" s="146">
        <v>6</v>
      </c>
      <c r="Y160" s="336">
        <v>0.95</v>
      </c>
      <c r="Z160" s="336">
        <v>0.85</v>
      </c>
      <c r="AA160" s="336">
        <v>1.05</v>
      </c>
      <c r="AB160" s="336">
        <v>1.05</v>
      </c>
      <c r="AC160" s="336">
        <v>0.97499999999999998</v>
      </c>
      <c r="AD160" s="336">
        <v>0.97499999999999998</v>
      </c>
      <c r="AE160" s="336">
        <v>1.075</v>
      </c>
      <c r="AF160" s="336">
        <v>1.175</v>
      </c>
      <c r="AG160" s="336">
        <v>1.2</v>
      </c>
      <c r="AH160" s="336">
        <v>1.45</v>
      </c>
      <c r="AI160" s="336">
        <v>1.9</v>
      </c>
      <c r="AJ160" s="336">
        <v>2.125</v>
      </c>
      <c r="AK160" s="338">
        <v>14.774999999999999</v>
      </c>
    </row>
    <row r="161" spans="2:37" ht="36">
      <c r="B161" s="144" t="s">
        <v>163</v>
      </c>
      <c r="C161" s="144"/>
      <c r="D161" s="146"/>
      <c r="E161" s="336">
        <v>6.875</v>
      </c>
      <c r="F161" s="336">
        <v>9.3149999999999995</v>
      </c>
      <c r="G161" s="336">
        <v>8.0449999999999999</v>
      </c>
      <c r="H161" s="336">
        <v>6.875</v>
      </c>
      <c r="I161" s="336">
        <v>5.6449999999999996</v>
      </c>
      <c r="J161" s="336">
        <v>6.1609999999999996</v>
      </c>
      <c r="K161" s="336">
        <v>6.7750000000000004</v>
      </c>
      <c r="L161" s="336">
        <v>7.48</v>
      </c>
      <c r="M161" s="336">
        <v>5.9039999999999999</v>
      </c>
      <c r="N161" s="336">
        <v>6.3049999999999997</v>
      </c>
      <c r="O161" s="336">
        <v>6.5549999999999997</v>
      </c>
      <c r="P161" s="336">
        <v>5.6509999999999998</v>
      </c>
      <c r="Q161" s="338">
        <v>81.585999999999999</v>
      </c>
      <c r="R161"/>
      <c r="S161"/>
      <c r="T161" s="144" t="s">
        <v>163</v>
      </c>
      <c r="U161" s="144"/>
      <c r="V161" s="145">
        <v>16</v>
      </c>
      <c r="W161" s="146">
        <v>8</v>
      </c>
      <c r="X161" s="146">
        <v>24</v>
      </c>
      <c r="Y161" s="336">
        <v>1.66</v>
      </c>
      <c r="Z161" s="336">
        <v>1.845</v>
      </c>
      <c r="AA161" s="336">
        <v>2.11</v>
      </c>
      <c r="AB161" s="336">
        <v>1.9750000000000001</v>
      </c>
      <c r="AC161" s="336">
        <v>2.2250000000000001</v>
      </c>
      <c r="AD161" s="336">
        <v>2.4449999999999998</v>
      </c>
      <c r="AE161" s="336">
        <v>2.77</v>
      </c>
      <c r="AF161" s="336">
        <v>3.105</v>
      </c>
      <c r="AG161" s="336">
        <v>3.47</v>
      </c>
      <c r="AH161" s="336">
        <v>3.8050000000000002</v>
      </c>
      <c r="AI161" s="336">
        <v>4.16</v>
      </c>
      <c r="AJ161" s="336">
        <v>4.62</v>
      </c>
      <c r="AK161" s="338">
        <v>34.19</v>
      </c>
    </row>
    <row r="162" spans="2:37" ht="48">
      <c r="B162" s="144" t="s">
        <v>164</v>
      </c>
      <c r="C162" s="144"/>
      <c r="D162" s="146"/>
      <c r="E162" s="336">
        <v>0</v>
      </c>
      <c r="F162" s="336">
        <v>0</v>
      </c>
      <c r="G162" s="336">
        <v>0</v>
      </c>
      <c r="H162" s="336">
        <v>0</v>
      </c>
      <c r="I162" s="336">
        <v>0</v>
      </c>
      <c r="J162" s="336">
        <v>0</v>
      </c>
      <c r="K162" s="336">
        <v>0</v>
      </c>
      <c r="L162" s="336">
        <v>0</v>
      </c>
      <c r="M162" s="336">
        <v>0</v>
      </c>
      <c r="N162" s="336">
        <v>0</v>
      </c>
      <c r="O162" s="336">
        <v>0</v>
      </c>
      <c r="P162" s="336">
        <v>0</v>
      </c>
      <c r="Q162" s="338">
        <v>0</v>
      </c>
      <c r="R162"/>
      <c r="S162"/>
      <c r="T162" s="144" t="s">
        <v>164</v>
      </c>
      <c r="U162" s="144"/>
      <c r="V162" s="145">
        <v>0</v>
      </c>
      <c r="W162" s="146">
        <v>10</v>
      </c>
      <c r="X162" s="146">
        <v>10</v>
      </c>
      <c r="Y162" s="336">
        <v>0</v>
      </c>
      <c r="Z162" s="336">
        <v>0</v>
      </c>
      <c r="AA162" s="336">
        <v>0</v>
      </c>
      <c r="AB162" s="336">
        <v>0</v>
      </c>
      <c r="AC162" s="336">
        <v>0</v>
      </c>
      <c r="AD162" s="336">
        <v>0</v>
      </c>
      <c r="AE162" s="336">
        <v>0</v>
      </c>
      <c r="AF162" s="336">
        <v>0</v>
      </c>
      <c r="AG162" s="336">
        <v>0</v>
      </c>
      <c r="AH162" s="336">
        <v>0</v>
      </c>
      <c r="AI162" s="336">
        <v>0</v>
      </c>
      <c r="AJ162" s="336">
        <v>0</v>
      </c>
      <c r="AK162" s="338">
        <v>0</v>
      </c>
    </row>
    <row r="163" spans="2:37" ht="14.45">
      <c r="B163" s="150" t="s">
        <v>165</v>
      </c>
      <c r="C163" s="150"/>
      <c r="D163" s="146"/>
      <c r="E163" s="336">
        <v>1.1990000000000001</v>
      </c>
      <c r="F163" s="336">
        <v>1.595</v>
      </c>
      <c r="G163" s="336">
        <v>1.266</v>
      </c>
      <c r="H163" s="336">
        <v>1.0309999999999999</v>
      </c>
      <c r="I163" s="336">
        <v>0.68</v>
      </c>
      <c r="J163" s="336">
        <v>0.66400000000000003</v>
      </c>
      <c r="K163" s="336">
        <v>0.56200000000000006</v>
      </c>
      <c r="L163" s="336">
        <v>0.4</v>
      </c>
      <c r="M163" s="336">
        <v>0.252</v>
      </c>
      <c r="N163" s="336">
        <v>0.20799999999999999</v>
      </c>
      <c r="O163" s="336">
        <v>0</v>
      </c>
      <c r="P163" s="336">
        <v>0</v>
      </c>
      <c r="Q163" s="338">
        <v>7.8570000000000002</v>
      </c>
      <c r="R163"/>
      <c r="S163"/>
      <c r="T163" s="150" t="s">
        <v>165</v>
      </c>
      <c r="U163" s="150"/>
      <c r="V163" s="145">
        <v>7</v>
      </c>
      <c r="W163" s="146">
        <v>0</v>
      </c>
      <c r="X163" s="146">
        <v>7</v>
      </c>
      <c r="Y163" s="336">
        <v>0.38</v>
      </c>
      <c r="Z163" s="336">
        <v>0.52</v>
      </c>
      <c r="AA163" s="336">
        <v>0.52500000000000002</v>
      </c>
      <c r="AB163" s="336">
        <v>0.51</v>
      </c>
      <c r="AC163" s="336">
        <v>0.53</v>
      </c>
      <c r="AD163" s="336">
        <v>0.61</v>
      </c>
      <c r="AE163" s="336">
        <v>0.61</v>
      </c>
      <c r="AF163" s="336">
        <v>0.67</v>
      </c>
      <c r="AG163" s="336">
        <v>0.72</v>
      </c>
      <c r="AH163" s="336">
        <v>0.78</v>
      </c>
      <c r="AI163" s="336">
        <v>0.8</v>
      </c>
      <c r="AJ163" s="336">
        <v>0.82</v>
      </c>
      <c r="AK163" s="338">
        <v>7.4749999999999996</v>
      </c>
    </row>
    <row r="164" spans="2:37" ht="14.45">
      <c r="B164" s="150" t="s">
        <v>166</v>
      </c>
      <c r="C164" s="150"/>
      <c r="D164" s="146"/>
      <c r="E164" s="336">
        <v>0</v>
      </c>
      <c r="F164" s="336">
        <v>0</v>
      </c>
      <c r="G164" s="336">
        <v>0</v>
      </c>
      <c r="H164" s="336">
        <v>0</v>
      </c>
      <c r="I164" s="336">
        <v>0</v>
      </c>
      <c r="J164" s="336">
        <v>0</v>
      </c>
      <c r="K164" s="336">
        <v>0</v>
      </c>
      <c r="L164" s="336">
        <v>0</v>
      </c>
      <c r="M164" s="336">
        <v>0</v>
      </c>
      <c r="N164" s="336">
        <v>0</v>
      </c>
      <c r="O164" s="336">
        <v>0</v>
      </c>
      <c r="P164" s="336">
        <v>0</v>
      </c>
      <c r="Q164" s="338">
        <v>0</v>
      </c>
      <c r="R164"/>
      <c r="S164"/>
      <c r="T164" s="150" t="s">
        <v>166</v>
      </c>
      <c r="U164" s="150"/>
      <c r="V164" s="145">
        <v>0</v>
      </c>
      <c r="W164" s="146">
        <v>7</v>
      </c>
      <c r="X164" s="146">
        <v>7</v>
      </c>
      <c r="Y164" s="336">
        <v>0</v>
      </c>
      <c r="Z164" s="336">
        <v>0</v>
      </c>
      <c r="AA164" s="336">
        <v>0</v>
      </c>
      <c r="AB164" s="336">
        <v>0</v>
      </c>
      <c r="AC164" s="336">
        <v>0</v>
      </c>
      <c r="AD164" s="336">
        <v>0</v>
      </c>
      <c r="AE164" s="336">
        <v>0</v>
      </c>
      <c r="AF164" s="336">
        <v>0</v>
      </c>
      <c r="AG164" s="336">
        <v>0</v>
      </c>
      <c r="AH164" s="336">
        <v>0</v>
      </c>
      <c r="AI164" s="336">
        <v>0</v>
      </c>
      <c r="AJ164" s="336">
        <v>0</v>
      </c>
      <c r="AK164" s="338">
        <v>0</v>
      </c>
    </row>
    <row r="165" spans="2:37" ht="14.45">
      <c r="B165" s="150" t="s">
        <v>167</v>
      </c>
      <c r="C165" s="150"/>
      <c r="D165" s="146"/>
      <c r="E165" s="336">
        <v>1.1950000000000001</v>
      </c>
      <c r="F165" s="336">
        <v>1.625</v>
      </c>
      <c r="G165" s="336">
        <v>1.395</v>
      </c>
      <c r="H165" s="336">
        <v>1.1950000000000001</v>
      </c>
      <c r="I165" s="336">
        <v>0.79600000000000004</v>
      </c>
      <c r="J165" s="336">
        <v>0.81599999999999995</v>
      </c>
      <c r="K165" s="336">
        <v>0.90449999999999997</v>
      </c>
      <c r="L165" s="336">
        <v>0.74250000000000005</v>
      </c>
      <c r="M165" s="336">
        <v>0.74750000000000005</v>
      </c>
      <c r="N165" s="336">
        <v>0.73399999999999999</v>
      </c>
      <c r="O165" s="336">
        <v>0.42099999999999999</v>
      </c>
      <c r="P165" s="336">
        <v>0</v>
      </c>
      <c r="Q165" s="338">
        <v>10.5715</v>
      </c>
      <c r="R165"/>
      <c r="S165"/>
      <c r="T165" s="150" t="s">
        <v>167</v>
      </c>
      <c r="U165" s="150"/>
      <c r="V165" s="145">
        <v>4</v>
      </c>
      <c r="W165" s="146">
        <v>5</v>
      </c>
      <c r="X165" s="146">
        <v>9</v>
      </c>
      <c r="Y165" s="336">
        <v>1.4850000000000001</v>
      </c>
      <c r="Z165" s="336">
        <v>1.6950000000000001</v>
      </c>
      <c r="AA165" s="336">
        <v>1.54</v>
      </c>
      <c r="AB165" s="336">
        <v>1.28</v>
      </c>
      <c r="AC165" s="336">
        <v>1.2150000000000001</v>
      </c>
      <c r="AD165" s="336">
        <v>1.2649999999999999</v>
      </c>
      <c r="AE165" s="336">
        <v>1.2849999999999999</v>
      </c>
      <c r="AF165" s="336">
        <v>1.5449999999999999</v>
      </c>
      <c r="AG165" s="336">
        <v>1.7849999999999999</v>
      </c>
      <c r="AH165" s="336">
        <v>1.9950000000000001</v>
      </c>
      <c r="AI165" s="336">
        <v>2.29</v>
      </c>
      <c r="AJ165" s="336">
        <v>2.74</v>
      </c>
      <c r="AK165" s="338">
        <v>20.119999999999997</v>
      </c>
    </row>
    <row r="166" spans="2:37" ht="14.45">
      <c r="B166" s="150" t="s">
        <v>118</v>
      </c>
      <c r="C166" s="150"/>
      <c r="D166" s="146"/>
      <c r="E166" s="336">
        <v>0</v>
      </c>
      <c r="F166" s="336">
        <v>0</v>
      </c>
      <c r="G166" s="336">
        <v>0</v>
      </c>
      <c r="H166" s="336">
        <v>0</v>
      </c>
      <c r="I166" s="336">
        <v>0</v>
      </c>
      <c r="J166" s="336">
        <v>0</v>
      </c>
      <c r="K166" s="336">
        <v>0</v>
      </c>
      <c r="L166" s="336">
        <v>0</v>
      </c>
      <c r="M166" s="336">
        <v>0</v>
      </c>
      <c r="N166" s="336">
        <v>0</v>
      </c>
      <c r="O166" s="336">
        <v>0</v>
      </c>
      <c r="P166" s="336">
        <v>0</v>
      </c>
      <c r="Q166" s="338">
        <v>0</v>
      </c>
      <c r="R166"/>
      <c r="S166"/>
      <c r="T166" s="150" t="s">
        <v>118</v>
      </c>
      <c r="U166" s="150"/>
      <c r="V166" s="145">
        <v>0</v>
      </c>
      <c r="W166" s="146">
        <v>8</v>
      </c>
      <c r="X166" s="146">
        <v>8</v>
      </c>
      <c r="Y166" s="336">
        <v>0</v>
      </c>
      <c r="Z166" s="336">
        <v>0</v>
      </c>
      <c r="AA166" s="336">
        <v>0</v>
      </c>
      <c r="AB166" s="336">
        <v>0</v>
      </c>
      <c r="AC166" s="336">
        <v>0</v>
      </c>
      <c r="AD166" s="336">
        <v>0</v>
      </c>
      <c r="AE166" s="336">
        <v>0</v>
      </c>
      <c r="AF166" s="336">
        <v>0</v>
      </c>
      <c r="AG166" s="336">
        <v>0</v>
      </c>
      <c r="AH166" s="336">
        <v>0</v>
      </c>
      <c r="AI166" s="336">
        <v>0</v>
      </c>
      <c r="AJ166" s="336">
        <v>0</v>
      </c>
      <c r="AK166" s="338">
        <v>0</v>
      </c>
    </row>
    <row r="167" spans="2:37" ht="14.45">
      <c r="B167" s="150" t="s">
        <v>168</v>
      </c>
      <c r="C167" s="150"/>
      <c r="D167" s="146"/>
      <c r="E167" s="336">
        <v>0</v>
      </c>
      <c r="F167" s="336">
        <v>0</v>
      </c>
      <c r="G167" s="336">
        <v>0</v>
      </c>
      <c r="H167" s="336">
        <v>0</v>
      </c>
      <c r="I167" s="336">
        <v>0</v>
      </c>
      <c r="J167" s="336">
        <v>0</v>
      </c>
      <c r="K167" s="336">
        <v>0</v>
      </c>
      <c r="L167" s="336">
        <v>0</v>
      </c>
      <c r="M167" s="336">
        <v>0</v>
      </c>
      <c r="N167" s="336">
        <v>0</v>
      </c>
      <c r="O167" s="336">
        <v>0</v>
      </c>
      <c r="P167" s="336">
        <v>0</v>
      </c>
      <c r="Q167" s="338">
        <v>0</v>
      </c>
      <c r="R167"/>
      <c r="S167"/>
      <c r="T167" s="150" t="s">
        <v>168</v>
      </c>
      <c r="U167" s="150"/>
      <c r="V167" s="145">
        <v>0</v>
      </c>
      <c r="W167" s="146">
        <v>24</v>
      </c>
      <c r="X167" s="146">
        <v>24</v>
      </c>
      <c r="Y167" s="336">
        <v>0</v>
      </c>
      <c r="Z167" s="336">
        <v>0</v>
      </c>
      <c r="AA167" s="336">
        <v>0</v>
      </c>
      <c r="AB167" s="336">
        <v>0</v>
      </c>
      <c r="AC167" s="336">
        <v>0</v>
      </c>
      <c r="AD167" s="336">
        <v>0</v>
      </c>
      <c r="AE167" s="336">
        <v>0</v>
      </c>
      <c r="AF167" s="336">
        <v>0</v>
      </c>
      <c r="AG167" s="336">
        <v>0</v>
      </c>
      <c r="AH167" s="336">
        <v>0</v>
      </c>
      <c r="AI167" s="336">
        <v>0</v>
      </c>
      <c r="AJ167" s="336">
        <v>0</v>
      </c>
      <c r="AK167" s="338">
        <v>0</v>
      </c>
    </row>
    <row r="168" spans="2:37" ht="14.45">
      <c r="B168" s="150" t="s">
        <v>169</v>
      </c>
      <c r="C168" s="150"/>
      <c r="D168" s="146"/>
      <c r="E168" s="336">
        <v>0.25</v>
      </c>
      <c r="F168" s="336">
        <v>0.35</v>
      </c>
      <c r="G168" s="336">
        <v>0.3</v>
      </c>
      <c r="H168" s="336">
        <v>0.25</v>
      </c>
      <c r="I168" s="336">
        <v>0.13500000000000001</v>
      </c>
      <c r="J168" s="336">
        <v>0.09</v>
      </c>
      <c r="K168" s="336">
        <v>0.06</v>
      </c>
      <c r="L168" s="336">
        <v>0</v>
      </c>
      <c r="M168" s="336">
        <v>0</v>
      </c>
      <c r="N168" s="336">
        <v>0</v>
      </c>
      <c r="O168" s="336">
        <v>0</v>
      </c>
      <c r="P168" s="336">
        <v>0</v>
      </c>
      <c r="Q168" s="338">
        <v>1.4350000000000001</v>
      </c>
      <c r="R168"/>
      <c r="S168"/>
      <c r="T168" s="150" t="s">
        <v>169</v>
      </c>
      <c r="U168" s="150"/>
      <c r="V168" s="145">
        <v>5</v>
      </c>
      <c r="W168" s="146">
        <v>0</v>
      </c>
      <c r="X168" s="146">
        <v>5</v>
      </c>
      <c r="Y168" s="336">
        <v>0</v>
      </c>
      <c r="Z168" s="336">
        <v>0</v>
      </c>
      <c r="AA168" s="336">
        <v>0</v>
      </c>
      <c r="AB168" s="336">
        <v>0.24</v>
      </c>
      <c r="AC168" s="336">
        <v>0.24</v>
      </c>
      <c r="AD168" s="336">
        <v>0.56000000000000005</v>
      </c>
      <c r="AE168" s="336">
        <v>0.56000000000000005</v>
      </c>
      <c r="AF168" s="336">
        <v>0.6</v>
      </c>
      <c r="AG168" s="336">
        <v>0.64</v>
      </c>
      <c r="AH168" s="336">
        <v>0.72</v>
      </c>
      <c r="AI168" s="336">
        <v>0.8</v>
      </c>
      <c r="AJ168" s="336">
        <v>0.92</v>
      </c>
      <c r="AK168" s="338">
        <v>5.28</v>
      </c>
    </row>
    <row r="169" spans="2:37" ht="14.45">
      <c r="B169" s="150" t="s">
        <v>170</v>
      </c>
      <c r="C169" s="150"/>
      <c r="D169" s="146"/>
      <c r="E169" s="336">
        <v>0</v>
      </c>
      <c r="F169" s="336">
        <v>0</v>
      </c>
      <c r="G169" s="336">
        <v>0</v>
      </c>
      <c r="H169" s="336">
        <v>0</v>
      </c>
      <c r="I169" s="336">
        <v>0</v>
      </c>
      <c r="J169" s="336">
        <v>0</v>
      </c>
      <c r="K169" s="336">
        <v>0</v>
      </c>
      <c r="L169" s="336">
        <v>0</v>
      </c>
      <c r="M169" s="336">
        <v>0</v>
      </c>
      <c r="N169" s="336">
        <v>0</v>
      </c>
      <c r="O169" s="336">
        <v>0</v>
      </c>
      <c r="P169" s="336">
        <v>0</v>
      </c>
      <c r="Q169" s="338">
        <v>0</v>
      </c>
      <c r="R169"/>
      <c r="S169"/>
      <c r="T169" s="150" t="s">
        <v>170</v>
      </c>
      <c r="U169" s="150"/>
      <c r="V169" s="145">
        <v>10</v>
      </c>
      <c r="W169" s="146">
        <v>0</v>
      </c>
      <c r="X169" s="146">
        <v>10</v>
      </c>
      <c r="Y169" s="336">
        <v>0</v>
      </c>
      <c r="Z169" s="336">
        <v>0</v>
      </c>
      <c r="AA169" s="336">
        <v>0</v>
      </c>
      <c r="AB169" s="336">
        <v>0</v>
      </c>
      <c r="AC169" s="336">
        <v>0</v>
      </c>
      <c r="AD169" s="336">
        <v>0</v>
      </c>
      <c r="AE169" s="336">
        <v>0.95</v>
      </c>
      <c r="AF169" s="336">
        <v>1</v>
      </c>
      <c r="AG169" s="336">
        <v>1.2</v>
      </c>
      <c r="AH169" s="336">
        <v>1.35</v>
      </c>
      <c r="AI169" s="336">
        <v>1.6</v>
      </c>
      <c r="AJ169" s="336">
        <v>1.85</v>
      </c>
      <c r="AK169" s="338">
        <v>7.9499999999999993</v>
      </c>
    </row>
    <row r="170" spans="2:37" ht="14.45">
      <c r="B170" s="151" t="s">
        <v>195</v>
      </c>
      <c r="C170" s="151"/>
      <c r="D170" s="149"/>
      <c r="E170" s="149">
        <v>9.5190000000000001</v>
      </c>
      <c r="F170" s="149">
        <v>12.885</v>
      </c>
      <c r="G170" s="149">
        <v>11.006</v>
      </c>
      <c r="H170" s="149">
        <v>9.3509999999999991</v>
      </c>
      <c r="I170" s="149">
        <v>7.2559999999999993</v>
      </c>
      <c r="J170" s="149">
        <v>7.730999999999999</v>
      </c>
      <c r="K170" s="149">
        <v>8.3015000000000008</v>
      </c>
      <c r="L170" s="149">
        <v>8.6225000000000005</v>
      </c>
      <c r="M170" s="149">
        <v>6.9034999999999993</v>
      </c>
      <c r="N170" s="149">
        <v>7.2469999999999999</v>
      </c>
      <c r="O170" s="149">
        <v>6.976</v>
      </c>
      <c r="P170" s="149">
        <v>5.6509999999999998</v>
      </c>
      <c r="Q170" s="149">
        <v>101.4495</v>
      </c>
      <c r="R170"/>
      <c r="S170"/>
      <c r="T170" s="151" t="s">
        <v>195</v>
      </c>
      <c r="U170" s="151"/>
      <c r="V170" s="149">
        <v>40</v>
      </c>
      <c r="W170" s="149">
        <v>64</v>
      </c>
      <c r="X170" s="149">
        <v>104</v>
      </c>
      <c r="Y170" s="149">
        <v>4.4749999999999996</v>
      </c>
      <c r="Z170" s="149">
        <v>4.91</v>
      </c>
      <c r="AA170" s="149">
        <v>5.2249999999999996</v>
      </c>
      <c r="AB170" s="149">
        <v>5.0550000000000006</v>
      </c>
      <c r="AC170" s="149">
        <v>5.1850000000000005</v>
      </c>
      <c r="AD170" s="149">
        <v>5.8550000000000004</v>
      </c>
      <c r="AE170" s="149">
        <v>7.2500000000000009</v>
      </c>
      <c r="AF170" s="149">
        <v>8.0949999999999989</v>
      </c>
      <c r="AG170" s="149">
        <v>9.0149999999999988</v>
      </c>
      <c r="AH170" s="149">
        <v>10.100000000000001</v>
      </c>
      <c r="AI170" s="149">
        <v>11.55</v>
      </c>
      <c r="AJ170" s="149">
        <v>13.074999999999999</v>
      </c>
      <c r="AK170" s="149">
        <v>89.79</v>
      </c>
    </row>
    <row r="171" spans="2:37" ht="14.45">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row>
    <row r="172" spans="2:37" ht="14.45">
      <c r="B172" s="709" t="s">
        <v>192</v>
      </c>
      <c r="C172" s="701" t="s">
        <v>193</v>
      </c>
      <c r="D172" s="416"/>
      <c r="E172" s="706" t="s">
        <v>203</v>
      </c>
      <c r="F172" s="707"/>
      <c r="G172" s="707"/>
      <c r="H172" s="707"/>
      <c r="I172" s="707"/>
      <c r="J172" s="707"/>
      <c r="K172" s="707"/>
      <c r="L172" s="707"/>
      <c r="M172" s="707"/>
      <c r="N172" s="707"/>
      <c r="O172" s="707"/>
      <c r="P172" s="707"/>
      <c r="Q172" s="708"/>
      <c r="R172"/>
      <c r="S172"/>
      <c r="T172"/>
      <c r="U172"/>
      <c r="V172"/>
      <c r="W172"/>
      <c r="X172"/>
      <c r="Y172"/>
      <c r="Z172"/>
      <c r="AA172"/>
      <c r="AB172"/>
      <c r="AC172"/>
      <c r="AD172"/>
      <c r="AE172"/>
      <c r="AF172"/>
      <c r="AG172"/>
      <c r="AH172"/>
      <c r="AI172"/>
      <c r="AJ172"/>
      <c r="AK172"/>
    </row>
    <row r="173" spans="2:37" ht="14.45">
      <c r="B173" s="709"/>
      <c r="C173" s="702"/>
      <c r="D173" s="141"/>
      <c r="E173" s="337">
        <v>46113</v>
      </c>
      <c r="F173" s="337">
        <v>46143</v>
      </c>
      <c r="G173" s="337">
        <v>46174</v>
      </c>
      <c r="H173" s="337">
        <v>46204</v>
      </c>
      <c r="I173" s="337">
        <v>46235</v>
      </c>
      <c r="J173" s="337">
        <v>46266</v>
      </c>
      <c r="K173" s="337">
        <v>46296</v>
      </c>
      <c r="L173" s="337">
        <v>46327</v>
      </c>
      <c r="M173" s="337">
        <v>46357</v>
      </c>
      <c r="N173" s="337">
        <v>46388</v>
      </c>
      <c r="O173" s="337">
        <v>46419</v>
      </c>
      <c r="P173" s="337">
        <v>46447</v>
      </c>
      <c r="Q173" s="337" t="s">
        <v>65</v>
      </c>
      <c r="R173"/>
      <c r="S173"/>
      <c r="T173"/>
      <c r="U173"/>
      <c r="V173"/>
      <c r="W173"/>
      <c r="X173"/>
      <c r="Y173"/>
      <c r="Z173"/>
      <c r="AA173"/>
      <c r="AB173"/>
      <c r="AC173"/>
      <c r="AD173"/>
      <c r="AE173"/>
      <c r="AF173"/>
      <c r="AG173"/>
      <c r="AH173"/>
      <c r="AI173"/>
      <c r="AJ173"/>
      <c r="AK173"/>
    </row>
    <row r="174" spans="2:37" ht="14.45">
      <c r="B174" s="144" t="s">
        <v>161</v>
      </c>
      <c r="C174" s="144"/>
      <c r="D174" s="146"/>
      <c r="E174" s="336">
        <v>0</v>
      </c>
      <c r="F174" s="336">
        <v>0</v>
      </c>
      <c r="G174" s="336">
        <v>0</v>
      </c>
      <c r="H174" s="336">
        <v>0</v>
      </c>
      <c r="I174" s="336">
        <v>0</v>
      </c>
      <c r="J174" s="336">
        <v>0</v>
      </c>
      <c r="K174" s="336">
        <v>0</v>
      </c>
      <c r="L174" s="336">
        <v>0</v>
      </c>
      <c r="M174" s="336">
        <v>0</v>
      </c>
      <c r="N174" s="336">
        <v>0</v>
      </c>
      <c r="O174" s="336">
        <v>0</v>
      </c>
      <c r="P174" s="336">
        <v>0</v>
      </c>
      <c r="Q174" s="338">
        <v>0</v>
      </c>
      <c r="R174"/>
      <c r="S174"/>
      <c r="T174"/>
      <c r="U174"/>
      <c r="V174"/>
      <c r="W174"/>
      <c r="X174"/>
      <c r="Y174"/>
      <c r="Z174"/>
      <c r="AA174"/>
      <c r="AB174"/>
      <c r="AC174"/>
      <c r="AD174"/>
      <c r="AE174"/>
      <c r="AF174"/>
      <c r="AG174"/>
      <c r="AH174"/>
      <c r="AI174"/>
      <c r="AJ174"/>
      <c r="AK174"/>
    </row>
    <row r="175" spans="2:37" ht="14.45">
      <c r="B175" s="144" t="s">
        <v>162</v>
      </c>
      <c r="C175" s="144"/>
      <c r="D175" s="146"/>
      <c r="E175" s="336">
        <v>1.1100000000000001</v>
      </c>
      <c r="F175" s="336">
        <v>1.5449999999999999</v>
      </c>
      <c r="G175" s="336">
        <v>1.35</v>
      </c>
      <c r="H175" s="336">
        <v>1.1100000000000001</v>
      </c>
      <c r="I175" s="336">
        <v>0.95</v>
      </c>
      <c r="J175" s="336">
        <v>1.07</v>
      </c>
      <c r="K175" s="336">
        <v>1.35</v>
      </c>
      <c r="L175" s="336">
        <v>1.625</v>
      </c>
      <c r="M175" s="336">
        <v>1.7450000000000001</v>
      </c>
      <c r="N175" s="336">
        <v>2.2999999999999998</v>
      </c>
      <c r="O175" s="336">
        <v>2.5350000000000001</v>
      </c>
      <c r="P175" s="336">
        <v>2.9750000000000001</v>
      </c>
      <c r="Q175" s="338">
        <v>19.665000000000003</v>
      </c>
      <c r="R175"/>
      <c r="S175"/>
      <c r="T175"/>
      <c r="U175"/>
      <c r="V175"/>
      <c r="W175"/>
      <c r="X175"/>
      <c r="Y175"/>
      <c r="Z175"/>
      <c r="AA175"/>
      <c r="AB175"/>
      <c r="AC175"/>
      <c r="AD175"/>
      <c r="AE175"/>
      <c r="AF175"/>
      <c r="AG175"/>
      <c r="AH175"/>
      <c r="AI175"/>
      <c r="AJ175"/>
      <c r="AK175"/>
    </row>
    <row r="176" spans="2:37" ht="14.45">
      <c r="B176" s="144" t="s">
        <v>163</v>
      </c>
      <c r="C176" s="144"/>
      <c r="D176" s="146"/>
      <c r="E176" s="336">
        <v>0</v>
      </c>
      <c r="F176" s="336">
        <v>0</v>
      </c>
      <c r="G176" s="336">
        <v>0</v>
      </c>
      <c r="H176" s="336">
        <v>0</v>
      </c>
      <c r="I176" s="336">
        <v>6.9999999999999979E-2</v>
      </c>
      <c r="J176" s="336">
        <v>0.154</v>
      </c>
      <c r="K176" s="336">
        <v>1.2699999999999998</v>
      </c>
      <c r="L176" s="336">
        <v>2.4649999999999999</v>
      </c>
      <c r="M176" s="336">
        <v>4.5659999999999998</v>
      </c>
      <c r="N176" s="336">
        <v>6.5149999999999997</v>
      </c>
      <c r="O176" s="336">
        <v>8.06</v>
      </c>
      <c r="P176" s="336">
        <v>11.294</v>
      </c>
      <c r="Q176" s="338">
        <v>34.394000000000005</v>
      </c>
      <c r="R176"/>
      <c r="S176"/>
      <c r="T176"/>
      <c r="U176"/>
      <c r="V176"/>
      <c r="W176"/>
      <c r="X176"/>
      <c r="Y176"/>
      <c r="Z176"/>
      <c r="AA176"/>
      <c r="AB176"/>
      <c r="AC176"/>
      <c r="AD176"/>
      <c r="AE176"/>
      <c r="AF176"/>
      <c r="AG176"/>
      <c r="AH176"/>
      <c r="AI176"/>
      <c r="AJ176"/>
      <c r="AK176"/>
    </row>
    <row r="177" spans="2:37" ht="14.45">
      <c r="B177" s="144" t="s">
        <v>164</v>
      </c>
      <c r="C177" s="144"/>
      <c r="D177" s="146"/>
      <c r="E177" s="336">
        <v>0</v>
      </c>
      <c r="F177" s="336">
        <v>0</v>
      </c>
      <c r="G177" s="336">
        <v>0</v>
      </c>
      <c r="H177" s="336">
        <v>0</v>
      </c>
      <c r="I177" s="336">
        <v>0</v>
      </c>
      <c r="J177" s="336">
        <v>0</v>
      </c>
      <c r="K177" s="336">
        <v>0</v>
      </c>
      <c r="L177" s="336">
        <v>0</v>
      </c>
      <c r="M177" s="336">
        <v>0</v>
      </c>
      <c r="N177" s="336">
        <v>0</v>
      </c>
      <c r="O177" s="336">
        <v>0</v>
      </c>
      <c r="P177" s="336">
        <v>0</v>
      </c>
      <c r="Q177" s="338">
        <v>0</v>
      </c>
      <c r="R177"/>
      <c r="S177"/>
      <c r="T177"/>
      <c r="U177"/>
      <c r="V177"/>
      <c r="W177"/>
      <c r="X177"/>
      <c r="Y177"/>
      <c r="Z177"/>
      <c r="AA177"/>
      <c r="AB177"/>
      <c r="AC177"/>
      <c r="AD177"/>
      <c r="AE177"/>
      <c r="AF177"/>
      <c r="AG177"/>
      <c r="AH177"/>
      <c r="AI177"/>
      <c r="AJ177"/>
      <c r="AK177"/>
    </row>
    <row r="178" spans="2:37" ht="14.45">
      <c r="B178" s="150" t="s">
        <v>165</v>
      </c>
      <c r="C178" s="150"/>
      <c r="D178" s="146"/>
      <c r="E178" s="336">
        <v>1.296</v>
      </c>
      <c r="F178" s="336">
        <v>1.79</v>
      </c>
      <c r="G178" s="336">
        <v>1.714</v>
      </c>
      <c r="H178" s="336">
        <v>1.464</v>
      </c>
      <c r="I178" s="336">
        <v>1.4359999999999999</v>
      </c>
      <c r="J178" s="336">
        <v>1.708</v>
      </c>
      <c r="K178" s="336">
        <v>2.5619999999999998</v>
      </c>
      <c r="L178" s="336">
        <v>3.53</v>
      </c>
      <c r="M178" s="336">
        <v>3.9180000000000001</v>
      </c>
      <c r="N178" s="336">
        <v>4.9470000000000001</v>
      </c>
      <c r="O178" s="336">
        <v>5.9249999999999998</v>
      </c>
      <c r="P178" s="336">
        <v>6.8150000000000004</v>
      </c>
      <c r="Q178" s="338">
        <v>37.104999999999997</v>
      </c>
      <c r="R178"/>
      <c r="S178"/>
      <c r="T178"/>
      <c r="U178"/>
      <c r="V178"/>
      <c r="W178"/>
      <c r="X178"/>
      <c r="Y178"/>
      <c r="Z178"/>
      <c r="AA178"/>
      <c r="AB178"/>
      <c r="AC178"/>
      <c r="AD178"/>
      <c r="AE178"/>
      <c r="AF178"/>
      <c r="AG178"/>
      <c r="AH178"/>
      <c r="AI178"/>
      <c r="AJ178"/>
      <c r="AK178"/>
    </row>
    <row r="179" spans="2:37" ht="14.45">
      <c r="B179" s="150" t="s">
        <v>166</v>
      </c>
      <c r="C179" s="150"/>
      <c r="D179" s="146"/>
      <c r="E179" s="336">
        <v>1.2</v>
      </c>
      <c r="F179" s="336">
        <v>1.6</v>
      </c>
      <c r="G179" s="336">
        <v>1.4</v>
      </c>
      <c r="H179" s="336">
        <v>1.2</v>
      </c>
      <c r="I179" s="336">
        <v>1</v>
      </c>
      <c r="J179" s="336">
        <v>1.1000000000000001</v>
      </c>
      <c r="K179" s="336">
        <v>1.4</v>
      </c>
      <c r="L179" s="336">
        <v>1.7</v>
      </c>
      <c r="M179" s="336">
        <v>1.8</v>
      </c>
      <c r="N179" s="336">
        <v>2.2000000000000002</v>
      </c>
      <c r="O179" s="336">
        <v>2.5</v>
      </c>
      <c r="P179" s="336">
        <v>2.9</v>
      </c>
      <c r="Q179" s="338">
        <v>20</v>
      </c>
      <c r="R179"/>
      <c r="S179"/>
      <c r="T179"/>
      <c r="U179"/>
      <c r="V179"/>
      <c r="W179"/>
      <c r="X179"/>
      <c r="Y179"/>
      <c r="Z179"/>
      <c r="AA179"/>
      <c r="AB179"/>
      <c r="AC179"/>
      <c r="AD179"/>
      <c r="AE179"/>
      <c r="AF179"/>
      <c r="AG179"/>
      <c r="AH179"/>
      <c r="AI179"/>
      <c r="AJ179"/>
      <c r="AK179"/>
    </row>
    <row r="180" spans="2:37" ht="14.45">
      <c r="B180" s="150" t="s">
        <v>167</v>
      </c>
      <c r="C180" s="150"/>
      <c r="D180" s="146"/>
      <c r="E180" s="336">
        <v>0</v>
      </c>
      <c r="F180" s="336">
        <v>0</v>
      </c>
      <c r="G180" s="336">
        <v>0</v>
      </c>
      <c r="H180" s="336">
        <v>0</v>
      </c>
      <c r="I180" s="336">
        <v>0.16299999999999995</v>
      </c>
      <c r="J180" s="336">
        <v>0.17699999999999994</v>
      </c>
      <c r="K180" s="336">
        <v>0.34649999999999997</v>
      </c>
      <c r="L180" s="336">
        <v>0.71250000000000002</v>
      </c>
      <c r="M180" s="336">
        <v>0.74750000000000005</v>
      </c>
      <c r="N180" s="336">
        <v>1.101</v>
      </c>
      <c r="O180" s="336">
        <v>1.6839999999999999</v>
      </c>
      <c r="P180" s="336">
        <v>2.4449999999999998</v>
      </c>
      <c r="Q180" s="338">
        <v>7.3765000000000001</v>
      </c>
      <c r="R180"/>
      <c r="S180"/>
      <c r="T180"/>
      <c r="U180"/>
      <c r="V180"/>
      <c r="W180"/>
      <c r="X180"/>
      <c r="Y180"/>
      <c r="Z180"/>
      <c r="AA180"/>
      <c r="AB180"/>
      <c r="AC180"/>
      <c r="AD180"/>
      <c r="AE180"/>
      <c r="AF180"/>
      <c r="AG180"/>
      <c r="AH180"/>
      <c r="AI180"/>
      <c r="AJ180"/>
      <c r="AK180"/>
    </row>
    <row r="181" spans="2:37" ht="14.45">
      <c r="B181" s="150" t="s">
        <v>118</v>
      </c>
      <c r="C181" s="150"/>
      <c r="D181" s="146"/>
      <c r="E181" s="336">
        <v>0</v>
      </c>
      <c r="F181" s="336">
        <v>0</v>
      </c>
      <c r="G181" s="336">
        <v>0</v>
      </c>
      <c r="H181" s="336">
        <v>0</v>
      </c>
      <c r="I181" s="336">
        <v>0</v>
      </c>
      <c r="J181" s="336">
        <v>0</v>
      </c>
      <c r="K181" s="336">
        <v>0</v>
      </c>
      <c r="L181" s="336">
        <v>0</v>
      </c>
      <c r="M181" s="336">
        <v>0</v>
      </c>
      <c r="N181" s="336">
        <v>0</v>
      </c>
      <c r="O181" s="336">
        <v>0</v>
      </c>
      <c r="P181" s="336">
        <v>0</v>
      </c>
      <c r="Q181" s="338">
        <v>0</v>
      </c>
      <c r="R181"/>
      <c r="S181"/>
      <c r="T181"/>
      <c r="U181"/>
      <c r="V181"/>
      <c r="W181"/>
      <c r="X181"/>
      <c r="Y181"/>
      <c r="Z181"/>
      <c r="AA181"/>
      <c r="AB181"/>
      <c r="AC181"/>
      <c r="AD181"/>
      <c r="AE181"/>
      <c r="AF181"/>
      <c r="AG181"/>
      <c r="AH181"/>
      <c r="AI181"/>
      <c r="AJ181"/>
      <c r="AK181"/>
    </row>
    <row r="182" spans="2:37" ht="14.45">
      <c r="B182" s="150" t="s">
        <v>168</v>
      </c>
      <c r="C182" s="150"/>
      <c r="D182" s="146"/>
      <c r="E182" s="336">
        <v>0</v>
      </c>
      <c r="F182" s="336">
        <v>0</v>
      </c>
      <c r="G182" s="336">
        <v>0</v>
      </c>
      <c r="H182" s="336">
        <v>0</v>
      </c>
      <c r="I182" s="336">
        <v>0</v>
      </c>
      <c r="J182" s="336">
        <v>0</v>
      </c>
      <c r="K182" s="336">
        <v>0</v>
      </c>
      <c r="L182" s="336">
        <v>0</v>
      </c>
      <c r="M182" s="336">
        <v>0</v>
      </c>
      <c r="N182" s="336">
        <v>0</v>
      </c>
      <c r="O182" s="336">
        <v>0</v>
      </c>
      <c r="P182" s="336">
        <v>0</v>
      </c>
      <c r="Q182" s="338">
        <v>0</v>
      </c>
      <c r="R182"/>
      <c r="S182"/>
      <c r="T182"/>
      <c r="U182"/>
      <c r="V182"/>
      <c r="W182"/>
      <c r="X182"/>
      <c r="Y182"/>
      <c r="Z182"/>
      <c r="AA182"/>
      <c r="AB182"/>
      <c r="AC182"/>
      <c r="AD182"/>
      <c r="AE182"/>
      <c r="AF182"/>
      <c r="AG182"/>
      <c r="AH182"/>
      <c r="AI182"/>
      <c r="AJ182"/>
      <c r="AK182"/>
    </row>
    <row r="183" spans="2:37" ht="14.45">
      <c r="B183" s="150" t="s">
        <v>169</v>
      </c>
      <c r="C183" s="150"/>
      <c r="D183" s="146"/>
      <c r="E183" s="336">
        <v>0</v>
      </c>
      <c r="F183" s="336">
        <v>0</v>
      </c>
      <c r="G183" s="336">
        <v>0</v>
      </c>
      <c r="H183" s="336">
        <v>0</v>
      </c>
      <c r="I183" s="336">
        <v>0.09</v>
      </c>
      <c r="J183" s="336">
        <v>0.13500000000000001</v>
      </c>
      <c r="K183" s="336">
        <v>0.24</v>
      </c>
      <c r="L183" s="336">
        <v>0.35</v>
      </c>
      <c r="M183" s="336">
        <v>0.4</v>
      </c>
      <c r="N183" s="336">
        <v>0.47499999999999998</v>
      </c>
      <c r="O183" s="336">
        <v>0.55000000000000004</v>
      </c>
      <c r="P183" s="336">
        <v>0.625</v>
      </c>
      <c r="Q183" s="338">
        <v>2.8650000000000002</v>
      </c>
      <c r="R183"/>
      <c r="S183"/>
      <c r="T183"/>
      <c r="U183"/>
      <c r="V183"/>
      <c r="W183"/>
      <c r="X183"/>
      <c r="Y183"/>
      <c r="Z183"/>
      <c r="AA183"/>
      <c r="AB183"/>
      <c r="AC183"/>
      <c r="AD183"/>
      <c r="AE183"/>
      <c r="AF183"/>
      <c r="AG183"/>
      <c r="AH183"/>
      <c r="AI183"/>
      <c r="AJ183"/>
      <c r="AK183"/>
    </row>
    <row r="184" spans="2:37" ht="14.45">
      <c r="B184" s="150" t="s">
        <v>170</v>
      </c>
      <c r="C184" s="150"/>
      <c r="D184" s="146"/>
      <c r="E184" s="336">
        <v>0</v>
      </c>
      <c r="F184" s="336">
        <v>0</v>
      </c>
      <c r="G184" s="336">
        <v>0</v>
      </c>
      <c r="H184" s="336">
        <v>0</v>
      </c>
      <c r="I184" s="336">
        <v>0</v>
      </c>
      <c r="J184" s="336">
        <v>0</v>
      </c>
      <c r="K184" s="336">
        <v>0</v>
      </c>
      <c r="L184" s="336">
        <v>0</v>
      </c>
      <c r="M184" s="336">
        <v>0</v>
      </c>
      <c r="N184" s="336">
        <v>0</v>
      </c>
      <c r="O184" s="336">
        <v>0</v>
      </c>
      <c r="P184" s="336">
        <v>0</v>
      </c>
      <c r="Q184" s="338">
        <v>0</v>
      </c>
      <c r="R184"/>
      <c r="S184"/>
      <c r="T184"/>
      <c r="U184"/>
      <c r="V184"/>
      <c r="W184"/>
      <c r="X184"/>
      <c r="Y184"/>
      <c r="Z184"/>
      <c r="AA184"/>
      <c r="AB184"/>
      <c r="AC184"/>
      <c r="AD184"/>
      <c r="AE184"/>
      <c r="AF184"/>
      <c r="AG184"/>
      <c r="AH184"/>
      <c r="AI184"/>
      <c r="AJ184"/>
      <c r="AK184"/>
    </row>
    <row r="185" spans="2:37" ht="14.45">
      <c r="B185" s="151" t="s">
        <v>195</v>
      </c>
      <c r="C185" s="151"/>
      <c r="D185" s="149"/>
      <c r="E185" s="149">
        <v>3.6059999999999999</v>
      </c>
      <c r="F185" s="149">
        <v>4.9350000000000005</v>
      </c>
      <c r="G185" s="149">
        <v>4.4640000000000004</v>
      </c>
      <c r="H185" s="149">
        <v>3.774</v>
      </c>
      <c r="I185" s="149">
        <v>3.7089999999999996</v>
      </c>
      <c r="J185" s="149">
        <v>4.3439999999999994</v>
      </c>
      <c r="K185" s="149">
        <v>7.1685000000000008</v>
      </c>
      <c r="L185" s="149">
        <v>10.382499999999999</v>
      </c>
      <c r="M185" s="149">
        <v>13.176500000000001</v>
      </c>
      <c r="N185" s="149">
        <v>17.538</v>
      </c>
      <c r="O185" s="149">
        <v>21.254000000000001</v>
      </c>
      <c r="P185" s="149">
        <v>27.053999999999998</v>
      </c>
      <c r="Q185" s="149">
        <v>121.4055</v>
      </c>
      <c r="R185"/>
      <c r="S185"/>
      <c r="T185"/>
      <c r="U185"/>
      <c r="V185"/>
      <c r="W185"/>
      <c r="X185"/>
      <c r="Y185"/>
      <c r="Z185"/>
      <c r="AA185"/>
      <c r="AB185"/>
      <c r="AC185"/>
      <c r="AD185"/>
      <c r="AE185"/>
      <c r="AF185"/>
      <c r="AG185"/>
      <c r="AH185"/>
      <c r="AI185"/>
      <c r="AJ185"/>
      <c r="AK185"/>
    </row>
    <row r="186" spans="2:37" ht="14.45">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row>
    <row r="187" spans="2:37" ht="14.45">
      <c r="B187" s="709" t="s">
        <v>192</v>
      </c>
      <c r="C187" s="701" t="s">
        <v>193</v>
      </c>
      <c r="D187" s="416"/>
      <c r="E187" s="706" t="s">
        <v>204</v>
      </c>
      <c r="F187" s="707"/>
      <c r="G187" s="707"/>
      <c r="H187" s="707"/>
      <c r="I187" s="707"/>
      <c r="J187" s="707"/>
      <c r="K187" s="707"/>
      <c r="L187" s="707"/>
      <c r="M187" s="707"/>
      <c r="N187" s="707"/>
      <c r="O187" s="707"/>
      <c r="P187" s="707"/>
      <c r="Q187" s="708"/>
      <c r="R187"/>
      <c r="S187"/>
      <c r="T187" s="709" t="s">
        <v>192</v>
      </c>
      <c r="U187" s="701" t="s">
        <v>193</v>
      </c>
      <c r="V187" s="703" t="s">
        <v>199</v>
      </c>
      <c r="W187" s="704"/>
      <c r="X187" s="705"/>
      <c r="Y187" s="706" t="s">
        <v>205</v>
      </c>
      <c r="Z187" s="707"/>
      <c r="AA187" s="707"/>
      <c r="AB187" s="707"/>
      <c r="AC187" s="707"/>
      <c r="AD187" s="707"/>
      <c r="AE187" s="707"/>
      <c r="AF187" s="707"/>
      <c r="AG187" s="707"/>
      <c r="AH187" s="707"/>
      <c r="AI187" s="707"/>
      <c r="AJ187" s="707"/>
      <c r="AK187" s="708"/>
    </row>
    <row r="188" spans="2:37" ht="14.45">
      <c r="B188" s="709"/>
      <c r="C188" s="702"/>
      <c r="D188" s="141"/>
      <c r="E188" s="337">
        <v>46113</v>
      </c>
      <c r="F188" s="337">
        <v>46143</v>
      </c>
      <c r="G188" s="337">
        <v>46174</v>
      </c>
      <c r="H188" s="337">
        <v>46204</v>
      </c>
      <c r="I188" s="337">
        <v>46235</v>
      </c>
      <c r="J188" s="337">
        <v>46266</v>
      </c>
      <c r="K188" s="337">
        <v>46296</v>
      </c>
      <c r="L188" s="337">
        <v>46327</v>
      </c>
      <c r="M188" s="337">
        <v>46357</v>
      </c>
      <c r="N188" s="337">
        <v>46388</v>
      </c>
      <c r="O188" s="337">
        <v>46419</v>
      </c>
      <c r="P188" s="337">
        <v>46447</v>
      </c>
      <c r="Q188" s="337" t="s">
        <v>65</v>
      </c>
      <c r="R188"/>
      <c r="S188"/>
      <c r="T188" s="709"/>
      <c r="U188" s="702"/>
      <c r="V188" s="142" t="s">
        <v>201</v>
      </c>
      <c r="W188" s="141" t="s">
        <v>202</v>
      </c>
      <c r="X188" s="141" t="s">
        <v>65</v>
      </c>
      <c r="Y188" s="337">
        <v>46113</v>
      </c>
      <c r="Z188" s="337">
        <v>46143</v>
      </c>
      <c r="AA188" s="337">
        <v>46174</v>
      </c>
      <c r="AB188" s="337">
        <v>46204</v>
      </c>
      <c r="AC188" s="337">
        <v>46235</v>
      </c>
      <c r="AD188" s="337">
        <v>46266</v>
      </c>
      <c r="AE188" s="337">
        <v>46296</v>
      </c>
      <c r="AF188" s="337">
        <v>46327</v>
      </c>
      <c r="AG188" s="337">
        <v>46357</v>
      </c>
      <c r="AH188" s="337">
        <v>46388</v>
      </c>
      <c r="AI188" s="337">
        <v>46419</v>
      </c>
      <c r="AJ188" s="337">
        <v>46447</v>
      </c>
      <c r="AK188" s="337" t="s">
        <v>65</v>
      </c>
    </row>
    <row r="189" spans="2:37" ht="48">
      <c r="B189" s="144" t="s">
        <v>161</v>
      </c>
      <c r="C189" s="144"/>
      <c r="D189" s="146"/>
      <c r="E189" s="336">
        <v>0</v>
      </c>
      <c r="F189" s="336">
        <v>0</v>
      </c>
      <c r="G189" s="336">
        <v>0</v>
      </c>
      <c r="H189" s="336">
        <v>0</v>
      </c>
      <c r="I189" s="336">
        <v>0</v>
      </c>
      <c r="J189" s="336">
        <v>0</v>
      </c>
      <c r="K189" s="336">
        <v>0</v>
      </c>
      <c r="L189" s="336">
        <v>0</v>
      </c>
      <c r="M189" s="336">
        <v>0</v>
      </c>
      <c r="N189" s="336">
        <v>0</v>
      </c>
      <c r="O189" s="336">
        <v>0</v>
      </c>
      <c r="P189" s="336">
        <v>0</v>
      </c>
      <c r="Q189" s="338">
        <v>0</v>
      </c>
      <c r="R189"/>
      <c r="S189"/>
      <c r="T189" s="144" t="s">
        <v>161</v>
      </c>
      <c r="U189" s="144"/>
      <c r="V189" s="145">
        <v>4</v>
      </c>
      <c r="W189" s="146">
        <v>0</v>
      </c>
      <c r="X189" s="146">
        <v>4</v>
      </c>
      <c r="Y189" s="336">
        <v>0</v>
      </c>
      <c r="Z189" s="336">
        <v>0</v>
      </c>
      <c r="AA189" s="336">
        <v>0</v>
      </c>
      <c r="AB189" s="336">
        <v>0</v>
      </c>
      <c r="AC189" s="336">
        <v>0</v>
      </c>
      <c r="AD189" s="336">
        <v>0</v>
      </c>
      <c r="AE189" s="336">
        <v>0</v>
      </c>
      <c r="AF189" s="336">
        <v>0</v>
      </c>
      <c r="AG189" s="336">
        <v>0</v>
      </c>
      <c r="AH189" s="336">
        <v>0</v>
      </c>
      <c r="AI189" s="336">
        <v>0</v>
      </c>
      <c r="AJ189" s="336">
        <v>0</v>
      </c>
      <c r="AK189" s="338">
        <v>0</v>
      </c>
    </row>
    <row r="190" spans="2:37" ht="24">
      <c r="B190" s="144" t="s">
        <v>162</v>
      </c>
      <c r="C190" s="144"/>
      <c r="D190" s="146"/>
      <c r="E190" s="336">
        <v>0</v>
      </c>
      <c r="F190" s="336">
        <v>0</v>
      </c>
      <c r="G190" s="336">
        <v>0</v>
      </c>
      <c r="H190" s="336">
        <v>0</v>
      </c>
      <c r="I190" s="336">
        <v>0</v>
      </c>
      <c r="J190" s="336">
        <v>0</v>
      </c>
      <c r="K190" s="336">
        <v>0</v>
      </c>
      <c r="L190" s="336">
        <v>0</v>
      </c>
      <c r="M190" s="336">
        <v>0</v>
      </c>
      <c r="N190" s="336">
        <v>0</v>
      </c>
      <c r="O190" s="336">
        <v>0</v>
      </c>
      <c r="P190" s="336">
        <v>0</v>
      </c>
      <c r="Q190" s="338">
        <v>0</v>
      </c>
      <c r="R190"/>
      <c r="S190"/>
      <c r="T190" s="144" t="s">
        <v>162</v>
      </c>
      <c r="U190" s="144"/>
      <c r="V190" s="145">
        <v>4</v>
      </c>
      <c r="W190" s="146">
        <v>2</v>
      </c>
      <c r="X190" s="146">
        <v>6</v>
      </c>
      <c r="Y190" s="336">
        <v>0</v>
      </c>
      <c r="Z190" s="336">
        <v>0</v>
      </c>
      <c r="AA190" s="336">
        <v>0</v>
      </c>
      <c r="AB190" s="336">
        <v>0</v>
      </c>
      <c r="AC190" s="336">
        <v>0</v>
      </c>
      <c r="AD190" s="336">
        <v>0</v>
      </c>
      <c r="AE190" s="336">
        <v>0</v>
      </c>
      <c r="AF190" s="336">
        <v>0</v>
      </c>
      <c r="AG190" s="336">
        <v>0</v>
      </c>
      <c r="AH190" s="336">
        <v>0</v>
      </c>
      <c r="AI190" s="336">
        <v>0</v>
      </c>
      <c r="AJ190" s="336">
        <v>0</v>
      </c>
      <c r="AK190" s="338">
        <v>0</v>
      </c>
    </row>
    <row r="191" spans="2:37" ht="36">
      <c r="B191" s="144" t="s">
        <v>163</v>
      </c>
      <c r="C191" s="144"/>
      <c r="D191" s="146"/>
      <c r="E191" s="336">
        <v>0</v>
      </c>
      <c r="F191" s="336">
        <v>0</v>
      </c>
      <c r="G191" s="336">
        <v>0</v>
      </c>
      <c r="H191" s="336">
        <v>0</v>
      </c>
      <c r="I191" s="336">
        <v>0</v>
      </c>
      <c r="J191" s="336">
        <v>0</v>
      </c>
      <c r="K191" s="336">
        <v>0</v>
      </c>
      <c r="L191" s="336">
        <v>0</v>
      </c>
      <c r="M191" s="336">
        <v>0</v>
      </c>
      <c r="N191" s="336">
        <v>0</v>
      </c>
      <c r="O191" s="336">
        <v>0</v>
      </c>
      <c r="P191" s="336">
        <v>0</v>
      </c>
      <c r="Q191" s="338">
        <v>0</v>
      </c>
      <c r="R191"/>
      <c r="S191"/>
      <c r="T191" s="144" t="s">
        <v>163</v>
      </c>
      <c r="U191" s="144"/>
      <c r="V191" s="145">
        <v>16</v>
      </c>
      <c r="W191" s="146">
        <v>8</v>
      </c>
      <c r="X191" s="146">
        <v>24</v>
      </c>
      <c r="Y191" s="336">
        <v>0</v>
      </c>
      <c r="Z191" s="336">
        <v>0</v>
      </c>
      <c r="AA191" s="336">
        <v>0</v>
      </c>
      <c r="AB191" s="336">
        <v>0</v>
      </c>
      <c r="AC191" s="336">
        <v>0</v>
      </c>
      <c r="AD191" s="336">
        <v>0</v>
      </c>
      <c r="AE191" s="336">
        <v>0</v>
      </c>
      <c r="AF191" s="336">
        <v>0</v>
      </c>
      <c r="AG191" s="336">
        <v>0</v>
      </c>
      <c r="AH191" s="336">
        <v>0</v>
      </c>
      <c r="AI191" s="336">
        <v>0</v>
      </c>
      <c r="AJ191" s="336">
        <v>0</v>
      </c>
      <c r="AK191" s="338">
        <v>0</v>
      </c>
    </row>
    <row r="192" spans="2:37" ht="48">
      <c r="B192" s="144" t="s">
        <v>164</v>
      </c>
      <c r="C192" s="144"/>
      <c r="D192" s="146"/>
      <c r="E192" s="336">
        <v>3.335</v>
      </c>
      <c r="F192" s="336">
        <v>4.55</v>
      </c>
      <c r="G192" s="336">
        <v>3.9249999999999998</v>
      </c>
      <c r="H192" s="336">
        <v>3.335</v>
      </c>
      <c r="I192" s="336">
        <v>2.7650000000000001</v>
      </c>
      <c r="J192" s="336">
        <v>3.085</v>
      </c>
      <c r="K192" s="336">
        <v>3.9249999999999998</v>
      </c>
      <c r="L192" s="336">
        <v>4.84</v>
      </c>
      <c r="M192" s="336">
        <v>5.1349999999999998</v>
      </c>
      <c r="N192" s="336">
        <v>6.32</v>
      </c>
      <c r="O192" s="336">
        <v>7.14</v>
      </c>
      <c r="P192" s="336">
        <v>8.35</v>
      </c>
      <c r="Q192" s="338">
        <v>56.705000000000005</v>
      </c>
      <c r="R192"/>
      <c r="S192"/>
      <c r="T192" s="144" t="s">
        <v>164</v>
      </c>
      <c r="U192" s="144"/>
      <c r="V192" s="145">
        <v>0</v>
      </c>
      <c r="W192" s="146">
        <v>10</v>
      </c>
      <c r="X192" s="146">
        <v>10</v>
      </c>
      <c r="Y192" s="336">
        <v>4.8899999999999997</v>
      </c>
      <c r="Z192" s="336">
        <v>4.6550000000000002</v>
      </c>
      <c r="AA192" s="336">
        <v>4.99</v>
      </c>
      <c r="AB192" s="336">
        <v>3.7749999999999999</v>
      </c>
      <c r="AC192" s="336">
        <v>3.85</v>
      </c>
      <c r="AD192" s="336">
        <v>3.88</v>
      </c>
      <c r="AE192" s="336">
        <v>4.18</v>
      </c>
      <c r="AF192" s="336">
        <v>4.82</v>
      </c>
      <c r="AG192" s="336">
        <v>5.33</v>
      </c>
      <c r="AH192" s="336">
        <v>6.0449999999999999</v>
      </c>
      <c r="AI192" s="336">
        <v>7.14</v>
      </c>
      <c r="AJ192" s="336">
        <v>8.3550000000000004</v>
      </c>
      <c r="AK192" s="338">
        <v>61.91</v>
      </c>
    </row>
    <row r="193" spans="2:37" ht="14.45">
      <c r="B193" s="150" t="s">
        <v>165</v>
      </c>
      <c r="C193" s="150"/>
      <c r="D193" s="146"/>
      <c r="E193" s="336">
        <v>0</v>
      </c>
      <c r="F193" s="336">
        <v>0</v>
      </c>
      <c r="G193" s="336">
        <v>0</v>
      </c>
      <c r="H193" s="336">
        <v>0</v>
      </c>
      <c r="I193" s="336">
        <v>0</v>
      </c>
      <c r="J193" s="336">
        <v>0</v>
      </c>
      <c r="K193" s="336">
        <v>0</v>
      </c>
      <c r="L193" s="336">
        <v>0</v>
      </c>
      <c r="M193" s="336">
        <v>0</v>
      </c>
      <c r="N193" s="336">
        <v>0</v>
      </c>
      <c r="O193" s="336">
        <v>0</v>
      </c>
      <c r="P193" s="336">
        <v>0</v>
      </c>
      <c r="Q193" s="338">
        <v>0</v>
      </c>
      <c r="R193"/>
      <c r="S193"/>
      <c r="T193" s="150" t="s">
        <v>165</v>
      </c>
      <c r="U193" s="150"/>
      <c r="V193" s="145">
        <v>7</v>
      </c>
      <c r="W193" s="146">
        <v>0</v>
      </c>
      <c r="X193" s="146">
        <v>7</v>
      </c>
      <c r="Y193" s="336">
        <v>0</v>
      </c>
      <c r="Z193" s="336">
        <v>0</v>
      </c>
      <c r="AA193" s="336">
        <v>0</v>
      </c>
      <c r="AB193" s="336">
        <v>0</v>
      </c>
      <c r="AC193" s="336">
        <v>0</v>
      </c>
      <c r="AD193" s="336">
        <v>0</v>
      </c>
      <c r="AE193" s="336">
        <v>0</v>
      </c>
      <c r="AF193" s="336">
        <v>0</v>
      </c>
      <c r="AG193" s="336">
        <v>0</v>
      </c>
      <c r="AH193" s="336">
        <v>0</v>
      </c>
      <c r="AI193" s="336">
        <v>0</v>
      </c>
      <c r="AJ193" s="336">
        <v>0</v>
      </c>
      <c r="AK193" s="338">
        <v>0</v>
      </c>
    </row>
    <row r="194" spans="2:37" ht="14.45">
      <c r="B194" s="150" t="s">
        <v>166</v>
      </c>
      <c r="C194" s="150"/>
      <c r="D194" s="146"/>
      <c r="E194" s="336">
        <v>0</v>
      </c>
      <c r="F194" s="336">
        <v>0</v>
      </c>
      <c r="G194" s="336">
        <v>0</v>
      </c>
      <c r="H194" s="336">
        <v>0</v>
      </c>
      <c r="I194" s="336">
        <v>0</v>
      </c>
      <c r="J194" s="336">
        <v>0</v>
      </c>
      <c r="K194" s="336">
        <v>0</v>
      </c>
      <c r="L194" s="336">
        <v>0</v>
      </c>
      <c r="M194" s="336">
        <v>0</v>
      </c>
      <c r="N194" s="336">
        <v>0</v>
      </c>
      <c r="O194" s="336">
        <v>0</v>
      </c>
      <c r="P194" s="336">
        <v>0</v>
      </c>
      <c r="Q194" s="338">
        <v>0</v>
      </c>
      <c r="R194"/>
      <c r="S194"/>
      <c r="T194" s="150" t="s">
        <v>166</v>
      </c>
      <c r="U194" s="150"/>
      <c r="V194" s="145">
        <v>0</v>
      </c>
      <c r="W194" s="146">
        <v>7</v>
      </c>
      <c r="X194" s="146">
        <v>7</v>
      </c>
      <c r="Y194" s="336">
        <v>0.32</v>
      </c>
      <c r="Z194" s="336">
        <v>0.92</v>
      </c>
      <c r="AA194" s="336">
        <v>0.74</v>
      </c>
      <c r="AB194" s="336">
        <v>0.57999999999999996</v>
      </c>
      <c r="AC194" s="336">
        <v>0.57999999999999996</v>
      </c>
      <c r="AD194" s="336">
        <v>0.66</v>
      </c>
      <c r="AE194" s="336">
        <v>0.86</v>
      </c>
      <c r="AF194" s="336">
        <v>0.94</v>
      </c>
      <c r="AG194" s="336">
        <v>1.02</v>
      </c>
      <c r="AH194" s="336">
        <v>1.2</v>
      </c>
      <c r="AI194" s="336">
        <v>1.52</v>
      </c>
      <c r="AJ194" s="336">
        <v>1.68</v>
      </c>
      <c r="AK194" s="338">
        <v>11.02</v>
      </c>
    </row>
    <row r="195" spans="2:37" ht="14.45">
      <c r="B195" s="150" t="s">
        <v>167</v>
      </c>
      <c r="C195" s="150"/>
      <c r="D195" s="146"/>
      <c r="E195" s="336">
        <v>0</v>
      </c>
      <c r="F195" s="336">
        <v>0</v>
      </c>
      <c r="G195" s="336">
        <v>0</v>
      </c>
      <c r="H195" s="336">
        <v>0</v>
      </c>
      <c r="I195" s="336">
        <v>0</v>
      </c>
      <c r="J195" s="336">
        <v>0</v>
      </c>
      <c r="K195" s="336">
        <v>0</v>
      </c>
      <c r="L195" s="336">
        <v>0</v>
      </c>
      <c r="M195" s="336">
        <v>0</v>
      </c>
      <c r="N195" s="336">
        <v>0</v>
      </c>
      <c r="O195" s="336">
        <v>0</v>
      </c>
      <c r="P195" s="336">
        <v>0</v>
      </c>
      <c r="Q195" s="338">
        <v>0</v>
      </c>
      <c r="R195"/>
      <c r="S195"/>
      <c r="T195" s="150" t="s">
        <v>167</v>
      </c>
      <c r="U195" s="150"/>
      <c r="V195" s="145">
        <v>4</v>
      </c>
      <c r="W195" s="146">
        <v>5</v>
      </c>
      <c r="X195" s="146">
        <v>9</v>
      </c>
      <c r="Y195" s="336">
        <v>0</v>
      </c>
      <c r="Z195" s="336">
        <v>0</v>
      </c>
      <c r="AA195" s="336">
        <v>0</v>
      </c>
      <c r="AB195" s="336">
        <v>0</v>
      </c>
      <c r="AC195" s="336">
        <v>0</v>
      </c>
      <c r="AD195" s="336">
        <v>0</v>
      </c>
      <c r="AE195" s="336">
        <v>0</v>
      </c>
      <c r="AF195" s="336">
        <v>0</v>
      </c>
      <c r="AG195" s="336">
        <v>0</v>
      </c>
      <c r="AH195" s="336">
        <v>0</v>
      </c>
      <c r="AI195" s="336">
        <v>0</v>
      </c>
      <c r="AJ195" s="336">
        <v>0</v>
      </c>
      <c r="AK195" s="338">
        <v>0</v>
      </c>
    </row>
    <row r="196" spans="2:37" ht="14.45">
      <c r="B196" s="150" t="s">
        <v>118</v>
      </c>
      <c r="C196" s="150"/>
      <c r="D196" s="146"/>
      <c r="E196" s="336">
        <v>1.25</v>
      </c>
      <c r="F196" s="336">
        <v>1.69</v>
      </c>
      <c r="G196" s="336">
        <v>1.4650000000000001</v>
      </c>
      <c r="H196" s="336">
        <v>1.25</v>
      </c>
      <c r="I196" s="336">
        <v>1.0549999999999999</v>
      </c>
      <c r="J196" s="336">
        <v>1.115</v>
      </c>
      <c r="K196" s="336">
        <v>1.4650000000000001</v>
      </c>
      <c r="L196" s="336">
        <v>1.8049999999999999</v>
      </c>
      <c r="M196" s="336">
        <v>1.895</v>
      </c>
      <c r="N196" s="336">
        <v>2.35</v>
      </c>
      <c r="O196" s="336">
        <v>2.7</v>
      </c>
      <c r="P196" s="336">
        <v>3.13</v>
      </c>
      <c r="Q196" s="338">
        <v>21.169999999999998</v>
      </c>
      <c r="R196"/>
      <c r="S196"/>
      <c r="T196" s="150" t="s">
        <v>118</v>
      </c>
      <c r="U196" s="150"/>
      <c r="V196" s="145">
        <v>0</v>
      </c>
      <c r="W196" s="146">
        <v>8</v>
      </c>
      <c r="X196" s="146">
        <v>8</v>
      </c>
      <c r="Y196" s="336">
        <v>2.82</v>
      </c>
      <c r="Z196" s="336">
        <v>3.28</v>
      </c>
      <c r="AA196" s="336">
        <v>3</v>
      </c>
      <c r="AB196" s="336">
        <v>2.7250000000000001</v>
      </c>
      <c r="AC196" s="336">
        <v>2.58</v>
      </c>
      <c r="AD196" s="336">
        <v>2.4849999999999999</v>
      </c>
      <c r="AE196" s="336">
        <v>3.4350000000000001</v>
      </c>
      <c r="AF196" s="336">
        <v>4.085</v>
      </c>
      <c r="AG196" s="336">
        <v>4.7949999999999999</v>
      </c>
      <c r="AH196" s="336">
        <v>5.6550000000000002</v>
      </c>
      <c r="AI196" s="336">
        <v>6.63</v>
      </c>
      <c r="AJ196" s="336">
        <v>8.0399999999999991</v>
      </c>
      <c r="AK196" s="338">
        <v>49.53</v>
      </c>
    </row>
    <row r="197" spans="2:37" ht="14.45">
      <c r="B197" s="150" t="s">
        <v>168</v>
      </c>
      <c r="C197" s="150"/>
      <c r="D197" s="146"/>
      <c r="E197" s="336">
        <v>4.8899999999999997</v>
      </c>
      <c r="F197" s="336">
        <v>6.69</v>
      </c>
      <c r="G197" s="336">
        <v>5.89</v>
      </c>
      <c r="H197" s="336">
        <v>4.8899999999999997</v>
      </c>
      <c r="I197" s="336">
        <v>4.09</v>
      </c>
      <c r="J197" s="336">
        <v>4.6500000000000004</v>
      </c>
      <c r="K197" s="336">
        <v>5.89</v>
      </c>
      <c r="L197" s="336">
        <v>7.15</v>
      </c>
      <c r="M197" s="336">
        <v>7.64</v>
      </c>
      <c r="N197" s="336">
        <v>9.4700000000000006</v>
      </c>
      <c r="O197" s="336">
        <v>10.78</v>
      </c>
      <c r="P197" s="336">
        <v>12.49</v>
      </c>
      <c r="Q197" s="338">
        <v>84.52</v>
      </c>
      <c r="R197"/>
      <c r="S197"/>
      <c r="T197" s="150" t="s">
        <v>168</v>
      </c>
      <c r="U197" s="150"/>
      <c r="V197" s="145">
        <v>0</v>
      </c>
      <c r="W197" s="146">
        <v>24</v>
      </c>
      <c r="X197" s="146">
        <v>24</v>
      </c>
      <c r="Y197" s="336">
        <v>2.9950000000000001</v>
      </c>
      <c r="Z197" s="336">
        <v>4.085</v>
      </c>
      <c r="AA197" s="336">
        <v>3.9449999999999998</v>
      </c>
      <c r="AB197" s="336">
        <v>3.1150000000000002</v>
      </c>
      <c r="AC197" s="336">
        <v>2.9049999999999998</v>
      </c>
      <c r="AD197" s="336">
        <v>3</v>
      </c>
      <c r="AE197" s="336">
        <v>2.73</v>
      </c>
      <c r="AF197" s="336">
        <v>2.89</v>
      </c>
      <c r="AG197" s="336">
        <v>4.12</v>
      </c>
      <c r="AH197" s="336">
        <v>5.38</v>
      </c>
      <c r="AI197" s="336">
        <v>6.39</v>
      </c>
      <c r="AJ197" s="336">
        <v>7.23</v>
      </c>
      <c r="AK197" s="338">
        <v>48.785000000000011</v>
      </c>
    </row>
    <row r="198" spans="2:37" ht="14.45">
      <c r="B198" s="150" t="s">
        <v>169</v>
      </c>
      <c r="C198" s="150"/>
      <c r="D198" s="146"/>
      <c r="E198" s="336">
        <v>0.25</v>
      </c>
      <c r="F198" s="336">
        <v>0.35</v>
      </c>
      <c r="G198" s="336">
        <v>0.3</v>
      </c>
      <c r="H198" s="336">
        <v>0.25</v>
      </c>
      <c r="I198" s="336">
        <v>0.22500000000000001</v>
      </c>
      <c r="J198" s="336">
        <v>0.22500000000000001</v>
      </c>
      <c r="K198" s="336">
        <v>0.3</v>
      </c>
      <c r="L198" s="336">
        <v>0.35</v>
      </c>
      <c r="M198" s="336">
        <v>0.4</v>
      </c>
      <c r="N198" s="336">
        <v>0.47499999999999998</v>
      </c>
      <c r="O198" s="336">
        <v>0.55000000000000004</v>
      </c>
      <c r="P198" s="336">
        <v>0.625</v>
      </c>
      <c r="Q198" s="338">
        <v>4.3</v>
      </c>
      <c r="R198"/>
      <c r="S198"/>
      <c r="T198" s="150" t="s">
        <v>169</v>
      </c>
      <c r="U198" s="150"/>
      <c r="V198" s="145">
        <v>5</v>
      </c>
      <c r="W198" s="146">
        <v>0</v>
      </c>
      <c r="X198" s="146">
        <v>5</v>
      </c>
      <c r="Y198" s="336">
        <v>0</v>
      </c>
      <c r="Z198" s="336">
        <v>0</v>
      </c>
      <c r="AA198" s="336">
        <v>0</v>
      </c>
      <c r="AB198" s="336">
        <v>0</v>
      </c>
      <c r="AC198" s="336">
        <v>0</v>
      </c>
      <c r="AD198" s="336">
        <v>1.9999999999999997E-2</v>
      </c>
      <c r="AE198" s="336">
        <v>1.9999999999999997E-2</v>
      </c>
      <c r="AF198" s="336">
        <v>1.9999999999999997E-2</v>
      </c>
      <c r="AG198" s="336">
        <v>1.9999999999999997E-2</v>
      </c>
      <c r="AH198" s="336">
        <v>1.9999999999999997E-2</v>
      </c>
      <c r="AI198" s="336">
        <v>1.9999999999999997E-2</v>
      </c>
      <c r="AJ198" s="336">
        <v>1.9999999999999997E-2</v>
      </c>
      <c r="AK198" s="338">
        <v>0.13999999999999996</v>
      </c>
    </row>
    <row r="199" spans="2:37" ht="14.45">
      <c r="B199" s="150" t="s">
        <v>170</v>
      </c>
      <c r="C199" s="150"/>
      <c r="D199" s="146"/>
      <c r="E199" s="336">
        <v>0</v>
      </c>
      <c r="F199" s="336">
        <v>0</v>
      </c>
      <c r="G199" s="336">
        <v>0</v>
      </c>
      <c r="H199" s="336">
        <v>0</v>
      </c>
      <c r="I199" s="336">
        <v>0</v>
      </c>
      <c r="J199" s="336">
        <v>0</v>
      </c>
      <c r="K199" s="336">
        <v>0</v>
      </c>
      <c r="L199" s="336">
        <v>0</v>
      </c>
      <c r="M199" s="336">
        <v>0</v>
      </c>
      <c r="N199" s="336">
        <v>0</v>
      </c>
      <c r="O199" s="336">
        <v>0</v>
      </c>
      <c r="P199" s="336">
        <v>0</v>
      </c>
      <c r="Q199" s="338">
        <v>0</v>
      </c>
      <c r="R199"/>
      <c r="S199"/>
      <c r="T199" s="150" t="s">
        <v>170</v>
      </c>
      <c r="U199" s="150"/>
      <c r="V199" s="145">
        <v>10</v>
      </c>
      <c r="W199" s="146">
        <v>0</v>
      </c>
      <c r="X199" s="146">
        <v>10</v>
      </c>
      <c r="Y199" s="336">
        <v>0</v>
      </c>
      <c r="Z199" s="336">
        <v>0</v>
      </c>
      <c r="AA199" s="336">
        <v>0</v>
      </c>
      <c r="AB199" s="336">
        <v>0</v>
      </c>
      <c r="AC199" s="336">
        <v>0</v>
      </c>
      <c r="AD199" s="336">
        <v>0</v>
      </c>
      <c r="AE199" s="336">
        <v>0</v>
      </c>
      <c r="AF199" s="336">
        <v>0</v>
      </c>
      <c r="AG199" s="336">
        <v>0</v>
      </c>
      <c r="AH199" s="336">
        <v>0</v>
      </c>
      <c r="AI199" s="336">
        <v>0</v>
      </c>
      <c r="AJ199" s="336">
        <v>0</v>
      </c>
      <c r="AK199" s="338">
        <v>0</v>
      </c>
    </row>
    <row r="200" spans="2:37" ht="14.45">
      <c r="B200" s="151" t="s">
        <v>195</v>
      </c>
      <c r="C200" s="151"/>
      <c r="D200" s="149"/>
      <c r="E200" s="149">
        <v>9.7249999999999996</v>
      </c>
      <c r="F200" s="149">
        <v>13.28</v>
      </c>
      <c r="G200" s="149">
        <v>11.58</v>
      </c>
      <c r="H200" s="149">
        <v>9.7249999999999996</v>
      </c>
      <c r="I200" s="149">
        <v>8.1349999999999998</v>
      </c>
      <c r="J200" s="149">
        <v>9.0750000000000011</v>
      </c>
      <c r="K200" s="149">
        <v>11.58</v>
      </c>
      <c r="L200" s="149">
        <v>14.145</v>
      </c>
      <c r="M200" s="149">
        <v>15.069999999999999</v>
      </c>
      <c r="N200" s="149">
        <v>18.615000000000002</v>
      </c>
      <c r="O200" s="149">
        <v>21.169999999999998</v>
      </c>
      <c r="P200" s="149">
        <v>24.594999999999999</v>
      </c>
      <c r="Q200" s="149">
        <v>166.69499999999999</v>
      </c>
      <c r="R200"/>
      <c r="S200"/>
      <c r="T200" s="151" t="s">
        <v>195</v>
      </c>
      <c r="U200" s="151"/>
      <c r="V200" s="149">
        <v>40</v>
      </c>
      <c r="W200" s="149">
        <v>64</v>
      </c>
      <c r="X200" s="149">
        <v>104</v>
      </c>
      <c r="Y200" s="149">
        <v>11.024999999999999</v>
      </c>
      <c r="Z200" s="149">
        <v>12.940000000000001</v>
      </c>
      <c r="AA200" s="149">
        <v>12.675000000000001</v>
      </c>
      <c r="AB200" s="149">
        <v>10.195</v>
      </c>
      <c r="AC200" s="149">
        <v>9.9149999999999991</v>
      </c>
      <c r="AD200" s="149">
        <v>10.045</v>
      </c>
      <c r="AE200" s="149">
        <v>11.225</v>
      </c>
      <c r="AF200" s="149">
        <v>12.754999999999999</v>
      </c>
      <c r="AG200" s="149">
        <v>15.285</v>
      </c>
      <c r="AH200" s="149">
        <v>18.3</v>
      </c>
      <c r="AI200" s="149">
        <v>21.7</v>
      </c>
      <c r="AJ200" s="149">
        <v>25.324999999999999</v>
      </c>
      <c r="AK200" s="149">
        <v>171.38499999999999</v>
      </c>
    </row>
  </sheetData>
  <mergeCells count="26">
    <mergeCell ref="C141:C142"/>
    <mergeCell ref="E141:Q141"/>
    <mergeCell ref="B111:B112"/>
    <mergeCell ref="B141:B142"/>
    <mergeCell ref="B157:B158"/>
    <mergeCell ref="C157:C158"/>
    <mergeCell ref="E157:Q157"/>
    <mergeCell ref="C126:C127"/>
    <mergeCell ref="E126:Q126"/>
    <mergeCell ref="B126:B127"/>
    <mergeCell ref="C111:C112"/>
    <mergeCell ref="E111:Q111"/>
    <mergeCell ref="T157:T158"/>
    <mergeCell ref="U157:U158"/>
    <mergeCell ref="V157:X157"/>
    <mergeCell ref="Y157:AK157"/>
    <mergeCell ref="B172:B173"/>
    <mergeCell ref="C172:C173"/>
    <mergeCell ref="E172:Q172"/>
    <mergeCell ref="U187:U188"/>
    <mergeCell ref="V187:X187"/>
    <mergeCell ref="Y187:AK187"/>
    <mergeCell ref="B187:B188"/>
    <mergeCell ref="C187:C188"/>
    <mergeCell ref="E187:Q187"/>
    <mergeCell ref="T187:T18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37D3-0440-4AA0-814B-468589235FF0}">
  <dimension ref="A2:V46"/>
  <sheetViews>
    <sheetView workbookViewId="0">
      <selection activeCell="E51" sqref="E51"/>
    </sheetView>
  </sheetViews>
  <sheetFormatPr defaultRowHeight="14.45"/>
  <cols>
    <col min="5" max="17" width="9.7109375" bestFit="1" customWidth="1"/>
    <col min="20" max="20" width="14.85546875" customWidth="1"/>
  </cols>
  <sheetData>
    <row r="2" spans="1:20">
      <c r="E2" s="337">
        <v>46113</v>
      </c>
      <c r="F2" s="337">
        <v>46143</v>
      </c>
      <c r="G2" s="337">
        <v>46174</v>
      </c>
      <c r="H2" s="337">
        <v>46204</v>
      </c>
      <c r="I2" s="337">
        <v>46235</v>
      </c>
      <c r="J2" s="337">
        <v>46266</v>
      </c>
      <c r="K2" s="337">
        <v>46296</v>
      </c>
      <c r="L2" s="337">
        <v>46327</v>
      </c>
      <c r="M2" s="337">
        <v>46357</v>
      </c>
      <c r="N2" s="337">
        <v>46388</v>
      </c>
      <c r="O2" s="337">
        <v>46419</v>
      </c>
      <c r="P2" s="337">
        <v>46447</v>
      </c>
      <c r="Q2" s="109" t="s">
        <v>65</v>
      </c>
    </row>
    <row r="3" spans="1:20">
      <c r="A3" s="469" t="s">
        <v>190</v>
      </c>
    </row>
    <row r="4" spans="1:20">
      <c r="A4" s="470" t="s">
        <v>72</v>
      </c>
    </row>
    <row r="5" spans="1:20">
      <c r="A5" s="436">
        <v>550</v>
      </c>
      <c r="E5" s="367">
        <f>SUMPRODUCT('Plant wise prices'!E71:E81,'Plant wise prices'!E159:E169)/SUM('Plant wise prices'!E159:E169)</f>
        <v>54609.62285954407</v>
      </c>
      <c r="F5" s="367">
        <f>SUMPRODUCT('Plant wise prices'!F71:F81,'Plant wise prices'!F159:F169)/SUM('Plant wise prices'!F159:F169)</f>
        <v>53611.563833915403</v>
      </c>
      <c r="G5" s="367">
        <f>SUMPRODUCT('Plant wise prices'!G71:G81,'Plant wise prices'!G159:G169)/SUM('Plant wise prices'!G159:G169)</f>
        <v>51623.705251680898</v>
      </c>
      <c r="H5" s="367">
        <f>SUMPRODUCT('Plant wise prices'!H71:H81,'Plant wise prices'!H159:H169)/SUM('Plant wise prices'!H159:H169)</f>
        <v>48629.558336006849</v>
      </c>
      <c r="I5" s="367">
        <f>SUMPRODUCT('Plant wise prices'!I71:I81,'Plant wise prices'!I159:I169)/SUM('Plant wise prices'!I159:I169)</f>
        <v>47685.57056229328</v>
      </c>
      <c r="J5" s="367">
        <f>SUMPRODUCT('Plant wise prices'!J71:J81,'Plant wise prices'!J159:J169)/SUM('Plant wise prices'!J159:J169)</f>
        <v>48707.023670935203</v>
      </c>
      <c r="K5" s="367">
        <f>SUMPRODUCT('Plant wise prices'!K71:K81,'Plant wise prices'!K159:K169)/SUM('Plant wise prices'!K159:K169)</f>
        <v>50731.403963139186</v>
      </c>
      <c r="L5" s="367">
        <f>SUMPRODUCT('Plant wise prices'!L71:L81,'Plant wise prices'!L159:L169)/SUM('Plant wise prices'!L159:L169)</f>
        <v>49801.246738184978</v>
      </c>
      <c r="M5" s="367">
        <f>SUMPRODUCT('Plant wise prices'!M71:M81,'Plant wise prices'!M159:M169)/SUM('Plant wise prices'!M159:M169)</f>
        <v>48782.827551242131</v>
      </c>
      <c r="N5" s="367">
        <f>SUMPRODUCT('Plant wise prices'!N71:N81,'Plant wise prices'!N159:N169)/SUM('Plant wise prices'!N159:N169)</f>
        <v>50805.022768041948</v>
      </c>
      <c r="O5" s="367">
        <f>SUMPRODUCT('Plant wise prices'!O71:O81,'Plant wise prices'!O159:O169)/SUM('Plant wise prices'!O159:O169)</f>
        <v>49909.475344036699</v>
      </c>
      <c r="P5" s="367">
        <f>SUMPRODUCT('Plant wise prices'!P71:P81,'Plant wise prices'!P159:P169)/SUM('Plant wise prices'!P159:P169)</f>
        <v>52000</v>
      </c>
      <c r="Q5" s="473">
        <f>SUMPRODUCT(E5:P5,E22:P22)/Q22</f>
        <v>50799.80433614755</v>
      </c>
      <c r="T5" s="468">
        <f>50000*268000</f>
        <v>13400000000</v>
      </c>
    </row>
    <row r="6" spans="1:20">
      <c r="A6" t="s">
        <v>74</v>
      </c>
      <c r="E6" s="367">
        <f>SUMPRODUCT('Plant wise prices'!E83:E93,'Plant wise prices'!E189:E199)/SUM('Plant wise prices'!E189:E199)</f>
        <v>53464.730077120825</v>
      </c>
      <c r="F6" s="367">
        <f>SUMPRODUCT('Plant wise prices'!F83:F93,'Plant wise prices'!F189:F199)/SUM('Plant wise prices'!F189:F199)</f>
        <v>52455.760542168675</v>
      </c>
      <c r="G6" s="367">
        <f>SUMPRODUCT('Plant wise prices'!G83:G93,'Plant wise prices'!G189:G199)/SUM('Plant wise prices'!G189:G199)</f>
        <v>50530.224525043181</v>
      </c>
      <c r="H6" s="367">
        <f>SUMPRODUCT('Plant wise prices'!H83:H93,'Plant wise prices'!H189:H199)/SUM('Plant wise prices'!H189:H199)</f>
        <v>47618.971722365037</v>
      </c>
      <c r="I6" s="367">
        <f>SUMPRODUCT('Plant wise prices'!I83:I93,'Plant wise prices'!I189:I199)/SUM('Plant wise prices'!I189:I199)</f>
        <v>46549.846342962512</v>
      </c>
      <c r="J6" s="367">
        <f>SUMPRODUCT('Plant wise prices'!J83:J93,'Plant wise prices'!J189:J199)/SUM('Plant wise prices'!J189:J199)</f>
        <v>47663.581267217625</v>
      </c>
      <c r="K6" s="367">
        <f>SUMPRODUCT('Plant wise prices'!K83:K93,'Plant wise prices'!K189:K199)/SUM('Plant wise prices'!K189:K199)</f>
        <v>49556.131260794471</v>
      </c>
      <c r="L6" s="367">
        <f>SUMPRODUCT('Plant wise prices'!L83:L93,'Plant wise prices'!L189:L199)/SUM('Plant wise prices'!L189:L199)</f>
        <v>48641.074584658891</v>
      </c>
      <c r="M6" s="367">
        <f>SUMPRODUCT('Plant wise prices'!M83:M93,'Plant wise prices'!M189:M199)/SUM('Plant wise prices'!M189:M199)</f>
        <v>47577.936297279368</v>
      </c>
      <c r="N6" s="367">
        <f>SUMPRODUCT('Plant wise prices'!N83:N93,'Plant wise prices'!N189:N199)/SUM('Plant wise prices'!N189:N199)</f>
        <v>49576.22884770346</v>
      </c>
      <c r="O6" s="367">
        <f>SUMPRODUCT('Plant wise prices'!O83:O93,'Plant wise prices'!O189:O199)/SUM('Plant wise prices'!O189:O199)</f>
        <v>48577.373641946157</v>
      </c>
      <c r="P6" s="367">
        <f>SUMPRODUCT('Plant wise prices'!P83:P93,'Plant wise prices'!P189:P199)/SUM('Plant wise prices'!P189:P199)</f>
        <v>50555.905671884531</v>
      </c>
      <c r="Q6" s="473">
        <f t="shared" ref="Q6:Q7" si="0">SUMPRODUCT(E6:P6,E23:P23)/Q23</f>
        <v>49489.042862713344</v>
      </c>
      <c r="T6">
        <v>309572564.1025641</v>
      </c>
    </row>
    <row r="7" spans="1:20">
      <c r="A7" t="s">
        <v>77</v>
      </c>
      <c r="E7" s="367">
        <f>SUMPRODUCT('Plant wise prices'!E97:E107,'Plant wise prices'!E174:E184)/SUM('Plant wise prices'!E174:E184)</f>
        <v>52737.104825291186</v>
      </c>
      <c r="F7" s="367">
        <f>SUMPRODUCT('Plant wise prices'!F97:F107,'Plant wise prices'!F174:F184)/SUM('Plant wise prices'!F174:F184)</f>
        <v>51737.588652482264</v>
      </c>
      <c r="G7" s="367">
        <f>SUMPRODUCT('Plant wise prices'!G97:G107,'Plant wise prices'!G174:G184)/SUM('Plant wise prices'!G174:G184)</f>
        <v>49729.614695340497</v>
      </c>
      <c r="H7" s="367">
        <f>SUMPRODUCT('Plant wise prices'!H97:H107,'Plant wise prices'!H174:H184)/SUM('Plant wise prices'!H174:H184)</f>
        <v>46726.550079491259</v>
      </c>
      <c r="I7" s="367">
        <f>SUMPRODUCT('Plant wise prices'!I97:I107,'Plant wise prices'!I174:I184)/SUM('Plant wise prices'!I174:I184)</f>
        <v>45748.045295227828</v>
      </c>
      <c r="J7" s="367">
        <f>SUMPRODUCT('Plant wise prices'!J97:J107,'Plant wise prices'!J174:J184)/SUM('Plant wise prices'!J174:J184)</f>
        <v>46770.718232044208</v>
      </c>
      <c r="K7" s="367">
        <f>SUMPRODUCT('Plant wise prices'!K97:K107,'Plant wise prices'!K174:K184)/SUM('Plant wise prices'!K174:K184)</f>
        <v>48942.212457278365</v>
      </c>
      <c r="L7" s="367">
        <f>SUMPRODUCT('Plant wise prices'!L97:L107,'Plant wise prices'!L174:L184)/SUM('Plant wise prices'!L174:L184)</f>
        <v>48009.029617144239</v>
      </c>
      <c r="M7" s="367">
        <f>SUMPRODUCT('Plant wise prices'!M97:M107,'Plant wise prices'!M174:M184)/SUM('Plant wise prices'!M174:M184)</f>
        <v>47150.514172959432</v>
      </c>
      <c r="N7" s="367">
        <f>SUMPRODUCT('Plant wise prices'!N97:N107,'Plant wise prices'!N174:N184)/SUM('Plant wise prices'!N174:N184)</f>
        <v>49181.235032500852</v>
      </c>
      <c r="O7" s="367">
        <f>SUMPRODUCT('Plant wise prices'!O97:O107,'Plant wise prices'!O174:O184)/SUM('Plant wise prices'!O174:O184)</f>
        <v>48183.753646372446</v>
      </c>
      <c r="P7" s="367">
        <f>SUMPRODUCT('Plant wise prices'!P97:P107,'Plant wise prices'!P174:P184)/SUM('Plant wise prices'!P174:P184)</f>
        <v>50231.074887262512</v>
      </c>
      <c r="Q7" s="473">
        <f t="shared" si="0"/>
        <v>48868.047576098281</v>
      </c>
      <c r="T7" s="514">
        <f>T6/T5</f>
        <v>2.3102430156907768E-2</v>
      </c>
    </row>
    <row r="8" spans="1:20">
      <c r="Q8" s="473"/>
    </row>
    <row r="9" spans="1:20">
      <c r="A9" s="470" t="s">
        <v>69</v>
      </c>
      <c r="Q9" s="473"/>
      <c r="T9" s="468">
        <f>Q7*121000</f>
        <v>5913033756.7078924</v>
      </c>
    </row>
    <row r="10" spans="1:20">
      <c r="A10" s="436">
        <v>550</v>
      </c>
      <c r="E10" s="468">
        <f>E5-1000</f>
        <v>53609.62285954407</v>
      </c>
      <c r="F10" s="468">
        <f t="shared" ref="F10:P10" si="1">F5-1000</f>
        <v>52611.563833915403</v>
      </c>
      <c r="G10" s="468">
        <f t="shared" si="1"/>
        <v>50623.705251680898</v>
      </c>
      <c r="H10" s="468">
        <f t="shared" si="1"/>
        <v>47629.558336006849</v>
      </c>
      <c r="I10" s="468">
        <f t="shared" si="1"/>
        <v>46685.57056229328</v>
      </c>
      <c r="J10" s="468">
        <f t="shared" si="1"/>
        <v>47707.023670935203</v>
      </c>
      <c r="K10" s="468">
        <f t="shared" si="1"/>
        <v>49731.403963139186</v>
      </c>
      <c r="L10" s="468">
        <f t="shared" si="1"/>
        <v>48801.246738184978</v>
      </c>
      <c r="M10" s="468">
        <f t="shared" si="1"/>
        <v>47782.827551242131</v>
      </c>
      <c r="N10" s="468">
        <f t="shared" si="1"/>
        <v>49805.022768041948</v>
      </c>
      <c r="O10" s="468">
        <f t="shared" si="1"/>
        <v>48909.475344036699</v>
      </c>
      <c r="P10" s="468">
        <f t="shared" si="1"/>
        <v>51000</v>
      </c>
      <c r="Q10" s="473">
        <f t="shared" ref="Q10:Q11" si="2">SUMPRODUCT(E10:P10,E27:P27)/Q27</f>
        <v>49515.67609580142</v>
      </c>
      <c r="T10" s="515">
        <v>329632115</v>
      </c>
    </row>
    <row r="11" spans="1:20">
      <c r="A11" t="s">
        <v>74</v>
      </c>
      <c r="E11" s="468">
        <f t="shared" ref="E11:P11" si="3">E6-1000</f>
        <v>52464.730077120825</v>
      </c>
      <c r="F11" s="468">
        <f t="shared" si="3"/>
        <v>51455.760542168675</v>
      </c>
      <c r="G11" s="468">
        <f t="shared" si="3"/>
        <v>49530.224525043181</v>
      </c>
      <c r="H11" s="468">
        <f t="shared" si="3"/>
        <v>46618.971722365037</v>
      </c>
      <c r="I11" s="468">
        <f t="shared" si="3"/>
        <v>45549.846342962512</v>
      </c>
      <c r="J11" s="468">
        <f t="shared" si="3"/>
        <v>46663.581267217625</v>
      </c>
      <c r="K11" s="468">
        <f t="shared" si="3"/>
        <v>48556.131260794471</v>
      </c>
      <c r="L11" s="468">
        <f t="shared" si="3"/>
        <v>47641.074584658891</v>
      </c>
      <c r="M11" s="468">
        <f t="shared" si="3"/>
        <v>46577.936297279368</v>
      </c>
      <c r="N11" s="468">
        <f t="shared" si="3"/>
        <v>48576.22884770346</v>
      </c>
      <c r="O11" s="468">
        <f t="shared" si="3"/>
        <v>47577.373641946157</v>
      </c>
      <c r="P11" s="468">
        <f t="shared" si="3"/>
        <v>49555.905671884531</v>
      </c>
      <c r="Q11" s="473">
        <f t="shared" si="2"/>
        <v>48479.88532553822</v>
      </c>
      <c r="T11" s="514">
        <f>T10/T9</f>
        <v>5.5746699336200668E-2</v>
      </c>
    </row>
    <row r="14" spans="1:20">
      <c r="A14" s="469" t="s">
        <v>206</v>
      </c>
    </row>
    <row r="15" spans="1:20">
      <c r="A15" s="470" t="s">
        <v>207</v>
      </c>
    </row>
    <row r="16" spans="1:20">
      <c r="A16" s="436">
        <v>550</v>
      </c>
      <c r="E16" s="367">
        <f>SUMPRODUCT('Plant wise prices'!E30:E40,'Plant wise prices'!E159:E169)/SUM('Plant wise prices'!E159:E169)</f>
        <v>51284.328010645382</v>
      </c>
      <c r="F16" s="367">
        <f>SUMPRODUCT('Plant wise prices'!F30:F40,'Plant wise prices'!F159:F169)/SUM('Plant wise prices'!F159:F169)</f>
        <v>50550.630578191689</v>
      </c>
      <c r="G16" s="367">
        <f>SUMPRODUCT('Plant wise prices'!G30:G40,'Plant wise prices'!G159:G169)/SUM('Plant wise prices'!G159:G169)</f>
        <v>49315.494184990006</v>
      </c>
      <c r="H16" s="367">
        <f>SUMPRODUCT('Plant wise prices'!H30:H40,'Plant wise prices'!H159:H169)/SUM('Plant wise prices'!H159:H169)</f>
        <v>47014.332228282183</v>
      </c>
      <c r="I16" s="367">
        <f>SUMPRODUCT('Plant wise prices'!I30:I40,'Plant wise prices'!I159:I169)/SUM('Plant wise prices'!I159:I169)</f>
        <v>46791.177646085998</v>
      </c>
      <c r="J16" s="367">
        <f>SUMPRODUCT('Plant wise prices'!J30:J40,'Plant wise prices'!J159:J169)/SUM('Plant wise prices'!J159:J169)</f>
        <v>46930.057172422719</v>
      </c>
      <c r="K16" s="367">
        <f>SUMPRODUCT('Plant wise prices'!K30:K40,'Plant wise prices'!K159:K169)/SUM('Plant wise prices'!K159:K169)</f>
        <v>46770.825734305043</v>
      </c>
      <c r="L16" s="367">
        <f>SUMPRODUCT('Plant wise prices'!L30:L40,'Plant wise prices'!L159:L169)/SUM('Plant wise prices'!L159:L169)</f>
        <v>45959.709770948102</v>
      </c>
      <c r="M16" s="367">
        <f>SUMPRODUCT('Plant wise prices'!M30:M40,'Plant wise prices'!M159:M169)/SUM('Plant wise prices'!M159:M169)</f>
        <v>46136.988966949139</v>
      </c>
      <c r="N16" s="367">
        <f>SUMPRODUCT('Plant wise prices'!N30:N40,'Plant wise prices'!N159:N169)/SUM('Plant wise prices'!N159:N169)</f>
        <v>47513.212685709026</v>
      </c>
      <c r="O16" s="367">
        <f>SUMPRODUCT('Plant wise prices'!O30:O40,'Plant wise prices'!O159:O169)/SUM('Plant wise prices'!O159:O169)</f>
        <v>48270.599006116208</v>
      </c>
      <c r="P16" s="367">
        <f>SUMPRODUCT('Plant wise prices'!P30:P40,'Plant wise prices'!P159:P169)/SUM('Plant wise prices'!P159:P169)</f>
        <v>48892.888888888883</v>
      </c>
      <c r="Q16" s="473">
        <f>SUMPRODUCT(E16:P16,E22:P22)/Q22</f>
        <v>48148.791041629374</v>
      </c>
    </row>
    <row r="17" spans="1:17">
      <c r="A17" t="s">
        <v>74</v>
      </c>
      <c r="E17" s="367">
        <f>SUMPRODUCT('Plant wise prices'!E42:E52,'Plant wise prices'!E189:E199)/SUM('Plant wise prices'!E189:E199)</f>
        <v>52126.245244215948</v>
      </c>
      <c r="F17" s="367">
        <f>SUMPRODUCT('Plant wise prices'!F42:F52,'Plant wise prices'!F189:F199)/SUM('Plant wise prices'!F189:F199)</f>
        <v>50910.956576305223</v>
      </c>
      <c r="G17" s="367">
        <f>SUMPRODUCT('Plant wise prices'!G42:G52,'Plant wise prices'!G189:G199)/SUM('Plant wise prices'!G189:G199)</f>
        <v>49368.215889464591</v>
      </c>
      <c r="H17" s="367">
        <f>SUMPRODUCT('Plant wise prices'!H42:H52,'Plant wise prices'!H189:H199)/SUM('Plant wise prices'!H189:H199)</f>
        <v>47106.594344473007</v>
      </c>
      <c r="I17" s="367">
        <f>SUMPRODUCT('Plant wise prices'!I42:I52,'Plant wise prices'!I189:I199)/SUM('Plant wise prices'!I189:I199)</f>
        <v>46932.454619954922</v>
      </c>
      <c r="J17" s="367">
        <f>SUMPRODUCT('Plant wise prices'!J42:J52,'Plant wise prices'!J189:J199)/SUM('Plant wise prices'!J189:J199)</f>
        <v>47147.821487603302</v>
      </c>
      <c r="K17" s="367">
        <f>SUMPRODUCT('Plant wise prices'!K42:K52,'Plant wise prices'!K189:K199)/SUM('Plant wise prices'!K189:K199)</f>
        <v>47052.241652274031</v>
      </c>
      <c r="L17" s="367">
        <f>SUMPRODUCT('Plant wise prices'!L42:L52,'Plant wise prices'!L189:L199)/SUM('Plant wise prices'!L189:L199)</f>
        <v>46086.943560739957</v>
      </c>
      <c r="M17" s="367">
        <f>SUMPRODUCT('Plant wise prices'!M42:M52,'Plant wise prices'!M189:M199)/SUM('Plant wise prices'!M189:M199)</f>
        <v>46251.031519575321</v>
      </c>
      <c r="N17" s="367">
        <f>SUMPRODUCT('Plant wise prices'!N42:N52,'Plant wise prices'!N189:N199)/SUM('Plant wise prices'!N189:N199)</f>
        <v>47470.395380069836</v>
      </c>
      <c r="O17" s="367">
        <f>SUMPRODUCT('Plant wise prices'!O42:O52,'Plant wise prices'!O189:O199)/SUM('Plant wise prices'!O189:O199)</f>
        <v>48269.877657061887</v>
      </c>
      <c r="P17" s="367">
        <f>SUMPRODUCT('Plant wise prices'!P42:P52,'Plant wise prices'!P189:P199)/SUM('Plant wise prices'!P189:P199)</f>
        <v>49016.250796232292</v>
      </c>
      <c r="Q17" s="473">
        <f t="shared" ref="Q17:Q18" si="4">SUMPRODUCT(E17:P17,E23:P23)/Q23</f>
        <v>48155.85371486847</v>
      </c>
    </row>
    <row r="18" spans="1:17">
      <c r="A18" t="s">
        <v>77</v>
      </c>
      <c r="E18" s="367">
        <f>SUMPRODUCT('Plant wise prices'!E55:E65,'Plant wise prices'!E174:E184)/SUM('Plant wise prices'!E174:E184)</f>
        <v>50576.968940654471</v>
      </c>
      <c r="F18" s="367">
        <f>SUMPRODUCT('Plant wise prices'!F55:F65,'Plant wise prices'!F174:F184)/SUM('Plant wise prices'!F174:F184)</f>
        <v>49966.311381290099</v>
      </c>
      <c r="G18" s="367">
        <f>SUMPRODUCT('Plant wise prices'!G55:G65,'Plant wise prices'!G174:G184)/SUM('Plant wise prices'!G174:G184)</f>
        <v>48680.873506571079</v>
      </c>
      <c r="H18" s="367">
        <f>SUMPRODUCT('Plant wise prices'!H55:H65,'Plant wise prices'!H174:H184)/SUM('Plant wise prices'!H174:H184)</f>
        <v>46160.449390567039</v>
      </c>
      <c r="I18" s="367">
        <f>SUMPRODUCT('Plant wise prices'!I55:I65,'Plant wise prices'!I174:I184)/SUM('Plant wise prices'!I174:I184)</f>
        <v>46159.838680686626</v>
      </c>
      <c r="J18" s="367">
        <f>SUMPRODUCT('Plant wise prices'!J55:J65,'Plant wise prices'!J174:J184)/SUM('Plant wise prices'!J174:J184)</f>
        <v>46532.945748925726</v>
      </c>
      <c r="K18" s="367">
        <f>SUMPRODUCT('Plant wise prices'!K55:K65,'Plant wise prices'!K174:K184)/SUM('Plant wise prices'!K174:K184)</f>
        <v>46330.62846713631</v>
      </c>
      <c r="L18" s="367">
        <f>SUMPRODUCT('Plant wise prices'!L55:L65,'Plant wise prices'!L174:L184)/SUM('Plant wise prices'!L174:L184)</f>
        <v>45411.092784332621</v>
      </c>
      <c r="M18" s="367">
        <f>SUMPRODUCT('Plant wise prices'!M55:M65,'Plant wise prices'!M174:M184)/SUM('Plant wise prices'!M174:M184)</f>
        <v>45850.956627328953</v>
      </c>
      <c r="N18" s="367">
        <f>SUMPRODUCT('Plant wise prices'!N55:N65,'Plant wise prices'!N174:N184)/SUM('Plant wise prices'!N174:N184)</f>
        <v>47068.749439312727</v>
      </c>
      <c r="O18" s="367">
        <f>SUMPRODUCT('Plant wise prices'!O55:O65,'Plant wise prices'!O174:O184)/SUM('Plant wise prices'!O174:O184)</f>
        <v>47491.146016958897</v>
      </c>
      <c r="P18" s="367">
        <f>SUMPRODUCT('Plant wise prices'!P55:P65,'Plant wise prices'!P174:P184)/SUM('Plant wise prices'!P174:P184)</f>
        <v>48164.80745915576</v>
      </c>
      <c r="Q18" s="473">
        <f t="shared" si="4"/>
        <v>47275.513606147259</v>
      </c>
    </row>
    <row r="20" spans="1:17">
      <c r="A20" s="469" t="s">
        <v>208</v>
      </c>
    </row>
    <row r="21" spans="1:17">
      <c r="A21" s="470" t="s">
        <v>72</v>
      </c>
    </row>
    <row r="22" spans="1:17">
      <c r="A22" s="436">
        <v>550</v>
      </c>
      <c r="E22" s="367">
        <f>SUM('Plant wise prices'!E159:E169)</f>
        <v>9.5190000000000001</v>
      </c>
      <c r="F22" s="367">
        <f>SUM('Plant wise prices'!F159:F169)</f>
        <v>12.885</v>
      </c>
      <c r="G22" s="367">
        <f>SUM('Plant wise prices'!G159:G169)</f>
        <v>11.006</v>
      </c>
      <c r="H22" s="367">
        <f>SUM('Plant wise prices'!H159:H169)</f>
        <v>9.3509999999999991</v>
      </c>
      <c r="I22" s="367">
        <f>SUM('Plant wise prices'!I159:I169)</f>
        <v>7.2559999999999993</v>
      </c>
      <c r="J22" s="367">
        <f>SUM('Plant wise prices'!J159:J169)</f>
        <v>7.730999999999999</v>
      </c>
      <c r="K22" s="367">
        <f>SUM('Plant wise prices'!K159:K169)</f>
        <v>8.3015000000000008</v>
      </c>
      <c r="L22" s="367">
        <f>SUM('Plant wise prices'!L159:L169)</f>
        <v>8.6225000000000005</v>
      </c>
      <c r="M22" s="367">
        <f>SUM('Plant wise prices'!M159:M169)</f>
        <v>6.9034999999999993</v>
      </c>
      <c r="N22" s="367">
        <f>SUM('Plant wise prices'!N159:N169)</f>
        <v>7.2469999999999999</v>
      </c>
      <c r="O22" s="367">
        <f>SUM('Plant wise prices'!O159:O169)</f>
        <v>6.976</v>
      </c>
      <c r="P22" s="367">
        <f>SUM('Plant wise prices'!P159:P169)</f>
        <v>5.6509999999999998</v>
      </c>
      <c r="Q22" s="472">
        <f>SUM(E22:P22)</f>
        <v>101.44949999999999</v>
      </c>
    </row>
    <row r="23" spans="1:17">
      <c r="A23" t="s">
        <v>74</v>
      </c>
      <c r="E23" s="367">
        <f>SUM('Plant wise prices'!E189:E199)</f>
        <v>9.7249999999999996</v>
      </c>
      <c r="F23" s="367">
        <f>SUM('Plant wise prices'!F189:F199)</f>
        <v>13.28</v>
      </c>
      <c r="G23" s="367">
        <f>SUM('Plant wise prices'!G189:G199)</f>
        <v>11.58</v>
      </c>
      <c r="H23" s="367">
        <f>SUM('Plant wise prices'!H189:H199)</f>
        <v>9.7249999999999996</v>
      </c>
      <c r="I23" s="367">
        <f>SUM('Plant wise prices'!I189:I199)</f>
        <v>8.1349999999999998</v>
      </c>
      <c r="J23" s="367">
        <f>SUM('Plant wise prices'!J189:J199)</f>
        <v>9.0750000000000011</v>
      </c>
      <c r="K23" s="367">
        <f>SUM('Plant wise prices'!K189:K199)</f>
        <v>11.58</v>
      </c>
      <c r="L23" s="367">
        <f>SUM('Plant wise prices'!L189:L199)</f>
        <v>14.145</v>
      </c>
      <c r="M23" s="367">
        <f>SUM('Plant wise prices'!M189:M199)</f>
        <v>15.069999999999999</v>
      </c>
      <c r="N23" s="367">
        <f>SUM('Plant wise prices'!N189:N199)</f>
        <v>18.615000000000002</v>
      </c>
      <c r="O23" s="367">
        <f>SUM('Plant wise prices'!O189:O199)</f>
        <v>21.169999999999998</v>
      </c>
      <c r="P23" s="367">
        <f>SUM('Plant wise prices'!P189:P199)</f>
        <v>24.594999999999999</v>
      </c>
      <c r="Q23" s="472">
        <f t="shared" ref="Q23:Q24" si="5">SUM(E23:P23)</f>
        <v>166.69499999999999</v>
      </c>
    </row>
    <row r="24" spans="1:17">
      <c r="A24" t="s">
        <v>77</v>
      </c>
      <c r="E24" s="367">
        <f>SUM('Plant wise prices'!E174:E184)</f>
        <v>3.6059999999999999</v>
      </c>
      <c r="F24" s="367">
        <f>SUM('Plant wise prices'!F174:F184)</f>
        <v>4.9350000000000005</v>
      </c>
      <c r="G24" s="367">
        <f>SUM('Plant wise prices'!G174:G184)</f>
        <v>4.4640000000000004</v>
      </c>
      <c r="H24" s="367">
        <f>SUM('Plant wise prices'!H174:H184)</f>
        <v>3.774</v>
      </c>
      <c r="I24" s="367">
        <f>SUM('Plant wise prices'!I174:I184)</f>
        <v>3.7089999999999996</v>
      </c>
      <c r="J24" s="367">
        <f>SUM('Plant wise prices'!J174:J184)</f>
        <v>4.3439999999999994</v>
      </c>
      <c r="K24" s="367">
        <f>SUM('Plant wise prices'!K174:K184)</f>
        <v>7.1685000000000008</v>
      </c>
      <c r="L24" s="367">
        <f>SUM('Plant wise prices'!L174:L184)</f>
        <v>10.382499999999999</v>
      </c>
      <c r="M24" s="367">
        <f>SUM('Plant wise prices'!M174:M184)</f>
        <v>13.176500000000001</v>
      </c>
      <c r="N24" s="367">
        <f>SUM('Plant wise prices'!N174:N184)</f>
        <v>17.538</v>
      </c>
      <c r="O24" s="367">
        <f>SUM('Plant wise prices'!O174:O184)</f>
        <v>21.254000000000001</v>
      </c>
      <c r="P24" s="367">
        <f>SUM('Plant wise prices'!P174:P184)</f>
        <v>27.053999999999998</v>
      </c>
      <c r="Q24" s="472">
        <f t="shared" si="5"/>
        <v>121.4055</v>
      </c>
    </row>
    <row r="25" spans="1:17">
      <c r="E25" s="367"/>
      <c r="F25" s="367"/>
      <c r="G25" s="367"/>
      <c r="H25" s="367"/>
      <c r="I25" s="367"/>
      <c r="J25" s="367"/>
      <c r="K25" s="367"/>
      <c r="L25" s="367"/>
      <c r="M25" s="367"/>
      <c r="N25" s="367"/>
      <c r="O25" s="367"/>
      <c r="P25" s="367"/>
      <c r="Q25" s="109"/>
    </row>
    <row r="26" spans="1:17">
      <c r="A26" s="470" t="s">
        <v>69</v>
      </c>
      <c r="E26" s="367"/>
      <c r="F26" s="367"/>
      <c r="G26" s="367"/>
      <c r="H26" s="367"/>
      <c r="I26" s="367"/>
      <c r="J26" s="367"/>
      <c r="K26" s="367"/>
      <c r="L26" s="367"/>
      <c r="M26" s="367"/>
      <c r="N26" s="367"/>
      <c r="O26" s="367"/>
      <c r="P26" s="367"/>
      <c r="Q26" s="109"/>
    </row>
    <row r="27" spans="1:17">
      <c r="A27" s="436">
        <v>550</v>
      </c>
      <c r="E27" s="367">
        <f>SUM('Plant wise prices'!Y159:Y169)</f>
        <v>4.4749999999999996</v>
      </c>
      <c r="F27" s="367">
        <f>SUM('Plant wise prices'!Z159:Z169)</f>
        <v>4.91</v>
      </c>
      <c r="G27" s="367">
        <f>SUM('Plant wise prices'!AA159:AA169)</f>
        <v>5.2249999999999996</v>
      </c>
      <c r="H27" s="367">
        <f>SUM('Plant wise prices'!AB159:AB169)</f>
        <v>5.0550000000000006</v>
      </c>
      <c r="I27" s="367">
        <f>SUM('Plant wise prices'!AC159:AC169)</f>
        <v>5.1850000000000005</v>
      </c>
      <c r="J27" s="367">
        <f>SUM('Plant wise prices'!AD159:AD169)</f>
        <v>5.8550000000000004</v>
      </c>
      <c r="K27" s="367">
        <f>SUM('Plant wise prices'!AE159:AE169)</f>
        <v>7.2500000000000009</v>
      </c>
      <c r="L27" s="367">
        <f>SUM('Plant wise prices'!AF159:AF169)</f>
        <v>8.0949999999999989</v>
      </c>
      <c r="M27" s="367">
        <f>SUM('Plant wise prices'!AG159:AG169)</f>
        <v>9.0149999999999988</v>
      </c>
      <c r="N27" s="367">
        <f>SUM('Plant wise prices'!AH159:AH169)</f>
        <v>10.100000000000001</v>
      </c>
      <c r="O27" s="367">
        <f>SUM('Plant wise prices'!AI159:AI169)</f>
        <v>11.55</v>
      </c>
      <c r="P27" s="367">
        <f>SUM('Plant wise prices'!AJ159:AJ169)</f>
        <v>13.074999999999999</v>
      </c>
      <c r="Q27" s="472">
        <f t="shared" ref="Q27:Q28" si="6">SUM(E27:P27)</f>
        <v>89.79</v>
      </c>
    </row>
    <row r="28" spans="1:17">
      <c r="A28" t="s">
        <v>74</v>
      </c>
      <c r="E28" s="367">
        <f>SUM('Plant wise prices'!Y189:Y199)</f>
        <v>11.024999999999999</v>
      </c>
      <c r="F28" s="367">
        <f>SUM('Plant wise prices'!Z189:Z199)</f>
        <v>12.940000000000001</v>
      </c>
      <c r="G28" s="367">
        <f>SUM('Plant wise prices'!AA189:AA199)</f>
        <v>12.675000000000001</v>
      </c>
      <c r="H28" s="367">
        <f>SUM('Plant wise prices'!AB189:AB199)</f>
        <v>10.195</v>
      </c>
      <c r="I28" s="367">
        <f>SUM('Plant wise prices'!AC189:AC199)</f>
        <v>9.9149999999999991</v>
      </c>
      <c r="J28" s="367">
        <f>SUM('Plant wise prices'!AD189:AD199)</f>
        <v>10.045</v>
      </c>
      <c r="K28" s="367">
        <f>SUM('Plant wise prices'!AE189:AE199)</f>
        <v>11.225</v>
      </c>
      <c r="L28" s="367">
        <f>SUM('Plant wise prices'!AF189:AF199)</f>
        <v>12.754999999999999</v>
      </c>
      <c r="M28" s="367">
        <f>SUM('Plant wise prices'!AG189:AG199)</f>
        <v>15.285</v>
      </c>
      <c r="N28" s="367">
        <f>SUM('Plant wise prices'!AH189:AH199)</f>
        <v>18.3</v>
      </c>
      <c r="O28" s="367">
        <f>SUM('Plant wise prices'!AI189:AI199)</f>
        <v>21.7</v>
      </c>
      <c r="P28" s="367">
        <f>SUM('Plant wise prices'!AJ189:AJ199)</f>
        <v>25.324999999999999</v>
      </c>
      <c r="Q28" s="472">
        <f t="shared" si="6"/>
        <v>171.38499999999996</v>
      </c>
    </row>
    <row r="29" spans="1:17">
      <c r="E29" s="367"/>
      <c r="F29" s="367"/>
      <c r="G29" s="367"/>
      <c r="H29" s="367"/>
      <c r="I29" s="367"/>
      <c r="J29" s="367"/>
      <c r="K29" s="367"/>
      <c r="L29" s="367"/>
      <c r="M29" s="367"/>
      <c r="N29" s="367"/>
      <c r="O29" s="367"/>
      <c r="P29" s="367"/>
      <c r="Q29" s="472"/>
    </row>
    <row r="30" spans="1:17">
      <c r="A30" t="s">
        <v>209</v>
      </c>
      <c r="E30" s="473">
        <f>SUM(E22:E28)</f>
        <v>38.35</v>
      </c>
      <c r="F30" s="473">
        <f t="shared" ref="F30:Q30" si="7">SUM(F22:F28)</f>
        <v>48.95</v>
      </c>
      <c r="G30" s="473">
        <f t="shared" si="7"/>
        <v>44.95</v>
      </c>
      <c r="H30" s="473">
        <f t="shared" si="7"/>
        <v>38.1</v>
      </c>
      <c r="I30" s="473">
        <f t="shared" si="7"/>
        <v>34.199999999999996</v>
      </c>
      <c r="J30" s="473">
        <f t="shared" si="7"/>
        <v>37.049999999999997</v>
      </c>
      <c r="K30" s="473">
        <f t="shared" si="7"/>
        <v>45.525000000000006</v>
      </c>
      <c r="L30" s="473">
        <f t="shared" si="7"/>
        <v>54</v>
      </c>
      <c r="M30" s="473">
        <f t="shared" si="7"/>
        <v>59.45</v>
      </c>
      <c r="N30" s="473">
        <f t="shared" si="7"/>
        <v>71.800000000000011</v>
      </c>
      <c r="O30" s="473">
        <f t="shared" si="7"/>
        <v>82.65</v>
      </c>
      <c r="P30" s="473">
        <f t="shared" si="7"/>
        <v>95.7</v>
      </c>
      <c r="Q30" s="473">
        <f t="shared" si="7"/>
        <v>650.72500000000002</v>
      </c>
    </row>
    <row r="31" spans="1:17">
      <c r="A31" t="s">
        <v>210</v>
      </c>
      <c r="E31" s="473">
        <f>SUM(E27:E28,E22:E23)</f>
        <v>34.744</v>
      </c>
      <c r="F31" s="473">
        <f t="shared" ref="F31:Q31" si="8">SUM(F27:F28,F22:F23)</f>
        <v>44.015000000000001</v>
      </c>
      <c r="G31" s="473">
        <f t="shared" si="8"/>
        <v>40.485999999999997</v>
      </c>
      <c r="H31" s="473">
        <f t="shared" si="8"/>
        <v>34.326000000000001</v>
      </c>
      <c r="I31" s="473">
        <f t="shared" si="8"/>
        <v>30.491</v>
      </c>
      <c r="J31" s="473">
        <f t="shared" si="8"/>
        <v>32.706000000000003</v>
      </c>
      <c r="K31" s="473">
        <f t="shared" si="8"/>
        <v>38.356500000000004</v>
      </c>
      <c r="L31" s="473">
        <f t="shared" si="8"/>
        <v>43.617499999999993</v>
      </c>
      <c r="M31" s="473">
        <f t="shared" si="8"/>
        <v>46.273499999999999</v>
      </c>
      <c r="N31" s="473">
        <f t="shared" si="8"/>
        <v>54.262000000000008</v>
      </c>
      <c r="O31" s="473">
        <f t="shared" si="8"/>
        <v>61.396000000000001</v>
      </c>
      <c r="P31" s="473">
        <f t="shared" si="8"/>
        <v>68.646000000000001</v>
      </c>
      <c r="Q31" s="473">
        <f t="shared" si="8"/>
        <v>529.31949999999995</v>
      </c>
    </row>
    <row r="32" spans="1:17">
      <c r="E32" s="473"/>
      <c r="F32" s="473"/>
      <c r="G32" s="473"/>
      <c r="H32" s="473"/>
      <c r="I32" s="473"/>
      <c r="J32" s="473"/>
      <c r="K32" s="473"/>
      <c r="L32" s="473"/>
      <c r="M32" s="473"/>
      <c r="N32" s="473"/>
      <c r="O32" s="473"/>
      <c r="P32" s="473"/>
      <c r="Q32" s="473"/>
    </row>
    <row r="34" spans="1:22">
      <c r="A34" s="469" t="s">
        <v>211</v>
      </c>
      <c r="D34" s="109">
        <v>550</v>
      </c>
      <c r="E34">
        <v>1500</v>
      </c>
      <c r="F34">
        <v>1500</v>
      </c>
      <c r="G34">
        <v>1500</v>
      </c>
      <c r="H34">
        <v>1000</v>
      </c>
      <c r="I34">
        <v>1000</v>
      </c>
      <c r="J34">
        <v>1000</v>
      </c>
      <c r="K34">
        <v>1500</v>
      </c>
      <c r="L34">
        <v>1500</v>
      </c>
      <c r="M34">
        <v>1750</v>
      </c>
      <c r="N34">
        <v>2000</v>
      </c>
      <c r="O34">
        <v>2250</v>
      </c>
      <c r="P34">
        <v>2500</v>
      </c>
      <c r="Q34" s="517">
        <f>SUMPRODUCT(E34:P34,E22:P22)/SUM(E22:P22)</f>
        <v>1540.0531791679607</v>
      </c>
      <c r="R34" t="s">
        <v>212</v>
      </c>
      <c r="S34" s="517">
        <f>Q36-Q34</f>
        <v>1110.9601153502151</v>
      </c>
      <c r="T34" s="519"/>
      <c r="V34" t="s">
        <v>213</v>
      </c>
    </row>
    <row r="35" spans="1:22">
      <c r="A35" s="470" t="s">
        <v>72</v>
      </c>
      <c r="D35" s="518" t="s">
        <v>74</v>
      </c>
      <c r="Q35" t="s">
        <v>214</v>
      </c>
      <c r="T35" s="519"/>
    </row>
    <row r="36" spans="1:22">
      <c r="A36" s="436">
        <v>550</v>
      </c>
      <c r="E36" s="468">
        <f>E5-E16</f>
        <v>3325.2948488986876</v>
      </c>
      <c r="F36" s="468">
        <f t="shared" ref="F36:P36" si="9">F5-F16</f>
        <v>3060.933255723714</v>
      </c>
      <c r="G36" s="468">
        <f t="shared" si="9"/>
        <v>2308.211066690892</v>
      </c>
      <c r="H36" s="468">
        <f t="shared" si="9"/>
        <v>1615.2261077246658</v>
      </c>
      <c r="I36" s="468">
        <f t="shared" si="9"/>
        <v>894.39291620728181</v>
      </c>
      <c r="J36" s="468">
        <f t="shared" si="9"/>
        <v>1776.9664985124837</v>
      </c>
      <c r="K36" s="468">
        <f t="shared" si="9"/>
        <v>3960.5782288341434</v>
      </c>
      <c r="L36" s="468">
        <f t="shared" si="9"/>
        <v>3841.5369672368761</v>
      </c>
      <c r="M36" s="468">
        <f t="shared" si="9"/>
        <v>2645.8385842929929</v>
      </c>
      <c r="N36" s="468">
        <f t="shared" si="9"/>
        <v>3291.8100823329223</v>
      </c>
      <c r="O36" s="468">
        <f t="shared" si="9"/>
        <v>1638.8763379204902</v>
      </c>
      <c r="P36" s="468">
        <f t="shared" si="9"/>
        <v>3107.1111111111168</v>
      </c>
      <c r="Q36" s="468">
        <f t="shared" ref="Q36" si="10">Q5-Q16</f>
        <v>2651.0132945181758</v>
      </c>
      <c r="S36" s="468">
        <f>AVERAGE(E36:P36)-AVERAGE(E34:P34)</f>
        <v>1038.8980004571888</v>
      </c>
    </row>
    <row r="37" spans="1:22">
      <c r="A37" t="s">
        <v>74</v>
      </c>
      <c r="E37" s="468">
        <f t="shared" ref="E37:Q37" si="11">E6-E17</f>
        <v>1338.4848329048764</v>
      </c>
      <c r="F37" s="468">
        <f t="shared" si="11"/>
        <v>1544.8039658634516</v>
      </c>
      <c r="G37" s="468">
        <f t="shared" si="11"/>
        <v>1162.0086355785897</v>
      </c>
      <c r="H37" s="468">
        <f t="shared" si="11"/>
        <v>512.37737789202947</v>
      </c>
      <c r="I37" s="468">
        <f t="shared" si="11"/>
        <v>-382.60827699241054</v>
      </c>
      <c r="J37" s="468">
        <f t="shared" si="11"/>
        <v>515.75977961432363</v>
      </c>
      <c r="K37" s="468">
        <f t="shared" si="11"/>
        <v>2503.8896085204397</v>
      </c>
      <c r="L37" s="468">
        <f t="shared" si="11"/>
        <v>2554.1310239189334</v>
      </c>
      <c r="M37" s="468">
        <f t="shared" si="11"/>
        <v>1326.9047777040469</v>
      </c>
      <c r="N37" s="468">
        <f t="shared" si="11"/>
        <v>2105.8334676336235</v>
      </c>
      <c r="O37" s="468">
        <f t="shared" si="11"/>
        <v>307.49598488427</v>
      </c>
      <c r="P37" s="468">
        <f t="shared" si="11"/>
        <v>1539.6548756522388</v>
      </c>
      <c r="Q37" s="468">
        <f t="shared" si="11"/>
        <v>1333.1891478448742</v>
      </c>
      <c r="T37">
        <v>500</v>
      </c>
    </row>
    <row r="38" spans="1:22">
      <c r="A38" t="s">
        <v>77</v>
      </c>
      <c r="E38" s="468">
        <f t="shared" ref="E38:Q38" si="12">E7-E18</f>
        <v>2160.1358846367148</v>
      </c>
      <c r="F38" s="468">
        <f t="shared" si="12"/>
        <v>1771.2772711921643</v>
      </c>
      <c r="G38" s="468">
        <f t="shared" si="12"/>
        <v>1048.7411887694179</v>
      </c>
      <c r="H38" s="468">
        <f t="shared" si="12"/>
        <v>566.10068892421987</v>
      </c>
      <c r="I38" s="468">
        <f t="shared" si="12"/>
        <v>-411.79338545879727</v>
      </c>
      <c r="J38" s="468">
        <f t="shared" si="12"/>
        <v>237.77248311848234</v>
      </c>
      <c r="K38" s="468">
        <f t="shared" si="12"/>
        <v>2611.583990142055</v>
      </c>
      <c r="L38" s="468">
        <f t="shared" si="12"/>
        <v>2597.9368328116179</v>
      </c>
      <c r="M38" s="468">
        <f t="shared" si="12"/>
        <v>1299.5575456304796</v>
      </c>
      <c r="N38" s="468">
        <f t="shared" si="12"/>
        <v>2112.4855931881248</v>
      </c>
      <c r="O38" s="468">
        <f t="shared" si="12"/>
        <v>692.60762941354915</v>
      </c>
      <c r="P38" s="468">
        <f t="shared" si="12"/>
        <v>2066.267428106752</v>
      </c>
      <c r="Q38" s="468">
        <f t="shared" si="12"/>
        <v>1592.5339699510223</v>
      </c>
      <c r="T38">
        <v>1000</v>
      </c>
    </row>
    <row r="40" spans="1:22">
      <c r="A40" s="470" t="s">
        <v>69</v>
      </c>
    </row>
    <row r="41" spans="1:22">
      <c r="A41" s="436">
        <v>550</v>
      </c>
      <c r="E41" s="468">
        <f>E10-E16</f>
        <v>2325.2948488986876</v>
      </c>
      <c r="F41" s="468">
        <f t="shared" ref="F41:Q41" si="13">F10-F16</f>
        <v>2060.933255723714</v>
      </c>
      <c r="G41" s="468">
        <f t="shared" si="13"/>
        <v>1308.211066690892</v>
      </c>
      <c r="H41" s="468">
        <f t="shared" si="13"/>
        <v>615.22610772466578</v>
      </c>
      <c r="I41" s="468">
        <f t="shared" si="13"/>
        <v>-105.60708379271819</v>
      </c>
      <c r="J41" s="468">
        <f t="shared" si="13"/>
        <v>776.96649851248367</v>
      </c>
      <c r="K41" s="468">
        <f t="shared" si="13"/>
        <v>2960.5782288341434</v>
      </c>
      <c r="L41" s="468">
        <f t="shared" si="13"/>
        <v>2841.5369672368761</v>
      </c>
      <c r="M41" s="468">
        <f t="shared" si="13"/>
        <v>1645.8385842929929</v>
      </c>
      <c r="N41" s="468">
        <f t="shared" si="13"/>
        <v>2291.8100823329223</v>
      </c>
      <c r="O41" s="468">
        <f t="shared" si="13"/>
        <v>638.87633792049019</v>
      </c>
      <c r="P41" s="468">
        <f t="shared" si="13"/>
        <v>2107.1111111111168</v>
      </c>
      <c r="Q41" s="468">
        <f t="shared" si="13"/>
        <v>1366.8850541720458</v>
      </c>
      <c r="S41" s="468">
        <f>AVERAGE(E41:P41)-AVERAGE(E36:P36)</f>
        <v>-999.99999999999977</v>
      </c>
    </row>
    <row r="42" spans="1:22">
      <c r="A42" t="s">
        <v>74</v>
      </c>
      <c r="E42" s="468">
        <f t="shared" ref="E42:Q42" si="14">E11-E17</f>
        <v>338.48483290487638</v>
      </c>
      <c r="F42" s="468">
        <f t="shared" si="14"/>
        <v>544.80396586345159</v>
      </c>
      <c r="G42" s="468">
        <f t="shared" si="14"/>
        <v>162.00863557858975</v>
      </c>
      <c r="H42" s="468">
        <f t="shared" si="14"/>
        <v>-487.62262210797053</v>
      </c>
      <c r="I42" s="468">
        <f t="shared" si="14"/>
        <v>-1382.6082769924105</v>
      </c>
      <c r="J42" s="468">
        <f t="shared" si="14"/>
        <v>-484.24022038567637</v>
      </c>
      <c r="K42" s="468">
        <f t="shared" si="14"/>
        <v>1503.8896085204397</v>
      </c>
      <c r="L42" s="468">
        <f t="shared" si="14"/>
        <v>1554.1310239189334</v>
      </c>
      <c r="M42" s="468">
        <f t="shared" si="14"/>
        <v>326.90477770404686</v>
      </c>
      <c r="N42" s="468">
        <f t="shared" si="14"/>
        <v>1105.8334676336235</v>
      </c>
      <c r="O42" s="468">
        <f t="shared" si="14"/>
        <v>-692.50401511573</v>
      </c>
      <c r="P42" s="468">
        <f t="shared" si="14"/>
        <v>539.65487565223884</v>
      </c>
      <c r="Q42" s="468">
        <f t="shared" si="14"/>
        <v>324.03161066975008</v>
      </c>
      <c r="S42" s="468">
        <f>AVERAGE(E42:P42)-AVERAGE(E36:P36)</f>
        <v>-2369.8366626926545</v>
      </c>
    </row>
    <row r="44" spans="1:22">
      <c r="A44" t="s">
        <v>215</v>
      </c>
      <c r="E44" s="367">
        <f>SUMPRODUCT(E22:E28,E36:E42)/SUM(E22:E28)</f>
        <v>1736.5628787031137</v>
      </c>
      <c r="F44" s="367">
        <f t="shared" ref="F44:P44" si="15">SUMPRODUCT(F22:F28,F36:F42)/SUM(F22:F28)</f>
        <v>1754.1434239811342</v>
      </c>
      <c r="G44" s="367">
        <f t="shared" si="15"/>
        <v>1166.4221122599608</v>
      </c>
      <c r="H44" s="367">
        <f t="shared" si="15"/>
        <v>534.43487337246108</v>
      </c>
      <c r="I44" s="367">
        <f t="shared" si="15"/>
        <v>-362.75668993698531</v>
      </c>
      <c r="J44" s="367">
        <f t="shared" si="15"/>
        <v>516.49331988348615</v>
      </c>
      <c r="K44" s="367">
        <f t="shared" si="15"/>
        <v>2612.636456482287</v>
      </c>
      <c r="L44" s="367">
        <f t="shared" si="15"/>
        <v>2575.001814071637</v>
      </c>
      <c r="M44" s="367">
        <f t="shared" si="15"/>
        <v>1265.2581334108386</v>
      </c>
      <c r="N44" s="367">
        <f t="shared" si="15"/>
        <v>1998.4490848086036</v>
      </c>
      <c r="O44" s="367">
        <f t="shared" si="15"/>
        <v>302.66011450525383</v>
      </c>
      <c r="P44" s="367">
        <f t="shared" si="15"/>
        <v>1593.9825816011137</v>
      </c>
      <c r="Q44" s="473">
        <f>SUMPRODUCT(E44:P44,E30:P30)/SUM(E30:P30)</f>
        <v>1361.9310043634371</v>
      </c>
    </row>
    <row r="45" spans="1:22">
      <c r="Q45" s="109"/>
    </row>
    <row r="46" spans="1:22">
      <c r="A46" t="s">
        <v>216</v>
      </c>
      <c r="E46" s="367">
        <f>(SUMPRODUCT(E36:E37,E22:E23)+SUMPRODUCT(E41:E42,E27:E28))/SUM(E22:E23,E27:E28)</f>
        <v>1692.6012087918609</v>
      </c>
      <c r="F46" s="367">
        <f t="shared" ref="F46:P46" si="16">(SUMPRODUCT(F36:F37,F22:F23)+SUMPRODUCT(F41:F42,F27:F28))/SUM(F22:F23,F27:F28)</f>
        <v>1752.2223621616083</v>
      </c>
      <c r="G46" s="367">
        <f t="shared" si="16"/>
        <v>1179.3976505315061</v>
      </c>
      <c r="H46" s="367">
        <f t="shared" si="16"/>
        <v>530.95334951613233</v>
      </c>
      <c r="I46" s="367">
        <f t="shared" si="16"/>
        <v>-356.79174606205817</v>
      </c>
      <c r="J46" s="367">
        <f t="shared" si="16"/>
        <v>553.51292836227208</v>
      </c>
      <c r="K46" s="367">
        <f t="shared" si="16"/>
        <v>2612.833153390502</v>
      </c>
      <c r="L46" s="367">
        <f t="shared" si="16"/>
        <v>2569.5424724755385</v>
      </c>
      <c r="M46" s="367">
        <f t="shared" si="16"/>
        <v>1255.4912861848434</v>
      </c>
      <c r="N46" s="367">
        <f t="shared" si="16"/>
        <v>1961.5913891106932</v>
      </c>
      <c r="O46" s="367">
        <f t="shared" si="16"/>
        <v>167.66851111316137</v>
      </c>
      <c r="P46" s="367">
        <f t="shared" si="16"/>
        <v>1407.8509171579776</v>
      </c>
      <c r="Q46" s="473">
        <f>SUMPRODUCT(E46:P46,E31:P31)/SUM(E31:P31)</f>
        <v>1309.0395685885533</v>
      </c>
    </row>
  </sheetData>
  <pageMargins left="0.7" right="0.7" top="0.75" bottom="0.75" header="0.3" footer="0.3"/>
  <ignoredErrors>
    <ignoredError sqref="E5:P5 E6:P6 E16:P18 E7:P7 E22:P24 E25:P28"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9DE68-3E08-405D-AA8D-9D78A70CCEAD}">
  <dimension ref="A1:AN43"/>
  <sheetViews>
    <sheetView topLeftCell="D1" workbookViewId="0">
      <selection activeCell="E23" sqref="E23"/>
    </sheetView>
  </sheetViews>
  <sheetFormatPr defaultColWidth="8.7109375" defaultRowHeight="14.45"/>
  <cols>
    <col min="1" max="3" width="0" style="405" hidden="1" customWidth="1"/>
    <col min="4" max="5" width="8.7109375" style="405"/>
    <col min="6" max="8" width="11.5703125" style="405" customWidth="1"/>
    <col min="9" max="14" width="8.7109375" style="405"/>
    <col min="15" max="15" width="9.140625"/>
    <col min="16" max="27" width="8.7109375" style="405"/>
    <col min="28" max="28" width="9.140625" customWidth="1"/>
    <col min="29" max="16384" width="8.7109375" style="405"/>
  </cols>
  <sheetData>
    <row r="1" spans="1:40" ht="60">
      <c r="A1" s="417" t="s">
        <v>173</v>
      </c>
      <c r="B1" s="417" t="s">
        <v>217</v>
      </c>
      <c r="F1" s="418" t="s">
        <v>118</v>
      </c>
      <c r="G1" s="437" t="s">
        <v>165</v>
      </c>
      <c r="H1" s="438" t="s">
        <v>167</v>
      </c>
      <c r="I1" s="419" t="s">
        <v>166</v>
      </c>
      <c r="J1" s="419" t="s">
        <v>163</v>
      </c>
      <c r="K1" s="419" t="s">
        <v>164</v>
      </c>
      <c r="L1" s="419" t="s">
        <v>168</v>
      </c>
      <c r="M1" s="420" t="s">
        <v>161</v>
      </c>
      <c r="N1" s="420" t="s">
        <v>162</v>
      </c>
      <c r="P1"/>
      <c r="Q1"/>
      <c r="R1" s="437" t="s">
        <v>165</v>
      </c>
      <c r="S1" s="438" t="s">
        <v>167</v>
      </c>
      <c r="T1" s="419" t="s">
        <v>166</v>
      </c>
      <c r="U1" s="419" t="s">
        <v>163</v>
      </c>
      <c r="V1" s="419" t="s">
        <v>164</v>
      </c>
      <c r="W1" s="419" t="s">
        <v>168</v>
      </c>
      <c r="X1" s="420" t="s">
        <v>161</v>
      </c>
      <c r="Y1" s="420" t="s">
        <v>162</v>
      </c>
      <c r="Z1" s="419" t="s">
        <v>170</v>
      </c>
      <c r="AA1" s="421" t="s">
        <v>169</v>
      </c>
      <c r="AC1"/>
      <c r="AD1"/>
      <c r="AE1" s="437" t="s">
        <v>165</v>
      </c>
      <c r="AF1" s="438" t="s">
        <v>167</v>
      </c>
      <c r="AG1" s="419" t="s">
        <v>166</v>
      </c>
      <c r="AH1" s="419" t="s">
        <v>163</v>
      </c>
      <c r="AI1" s="419" t="s">
        <v>164</v>
      </c>
      <c r="AJ1" s="419" t="s">
        <v>168</v>
      </c>
      <c r="AK1" s="420" t="s">
        <v>161</v>
      </c>
      <c r="AL1" s="420" t="s">
        <v>162</v>
      </c>
      <c r="AM1" s="419" t="s">
        <v>170</v>
      </c>
      <c r="AN1" s="421" t="s">
        <v>169</v>
      </c>
    </row>
    <row r="2" spans="1:40" ht="24">
      <c r="A2" s="417" t="s">
        <v>109</v>
      </c>
      <c r="B2" s="417"/>
      <c r="F2" s="434" t="s">
        <v>218</v>
      </c>
      <c r="G2" s="461" t="str">
        <f>F2</f>
        <v>JSW One 550D</v>
      </c>
      <c r="H2" s="461" t="str">
        <f>F2</f>
        <v>JSW One 550D</v>
      </c>
      <c r="I2" s="422" t="s">
        <v>218</v>
      </c>
      <c r="J2" s="422" t="s">
        <v>218</v>
      </c>
      <c r="K2" s="422" t="s">
        <v>218</v>
      </c>
      <c r="L2" s="422" t="s">
        <v>218</v>
      </c>
      <c r="M2" s="423" t="str">
        <f>L2</f>
        <v>JSW One 550D</v>
      </c>
      <c r="N2" s="423" t="s">
        <v>218</v>
      </c>
      <c r="P2"/>
      <c r="Q2"/>
      <c r="R2" s="435" t="s">
        <v>219</v>
      </c>
      <c r="S2" s="439" t="str">
        <f>R2</f>
        <v>JSW One 550</v>
      </c>
      <c r="T2" s="424" t="s">
        <v>219</v>
      </c>
      <c r="U2" s="424" t="s">
        <v>219</v>
      </c>
      <c r="V2" s="424" t="s">
        <v>219</v>
      </c>
      <c r="W2" s="424" t="s">
        <v>219</v>
      </c>
      <c r="X2" s="424" t="str">
        <f>W2</f>
        <v>JSW One 550</v>
      </c>
      <c r="Y2" s="424" t="s">
        <v>219</v>
      </c>
      <c r="Z2" s="424" t="s">
        <v>219</v>
      </c>
      <c r="AA2" s="425" t="s">
        <v>219</v>
      </c>
      <c r="AC2"/>
      <c r="AD2"/>
      <c r="AE2" s="435" t="s">
        <v>82</v>
      </c>
      <c r="AF2" s="439" t="str">
        <f>AE2</f>
        <v>One Helix</v>
      </c>
      <c r="AG2" s="424" t="s">
        <v>82</v>
      </c>
      <c r="AH2" s="424" t="s">
        <v>82</v>
      </c>
      <c r="AI2" s="424" t="s">
        <v>82</v>
      </c>
      <c r="AJ2" s="424" t="s">
        <v>82</v>
      </c>
      <c r="AK2" s="424" t="str">
        <f>AJ2</f>
        <v>One Helix</v>
      </c>
      <c r="AL2" s="424" t="s">
        <v>82</v>
      </c>
      <c r="AM2" s="424" t="s">
        <v>82</v>
      </c>
      <c r="AN2" s="425" t="s">
        <v>82</v>
      </c>
    </row>
    <row r="3" spans="1:40">
      <c r="A3" s="417" t="s">
        <v>220</v>
      </c>
      <c r="B3" s="417"/>
      <c r="F3" s="426" t="s">
        <v>72</v>
      </c>
      <c r="G3" s="461" t="str">
        <f t="shared" ref="G3:G19" si="0">F3</f>
        <v>Retail</v>
      </c>
      <c r="H3" s="461" t="str">
        <f t="shared" ref="H3:H19" si="1">F3</f>
        <v>Retail</v>
      </c>
      <c r="I3" s="422" t="s">
        <v>72</v>
      </c>
      <c r="J3" s="422" t="s">
        <v>72</v>
      </c>
      <c r="K3" s="422" t="s">
        <v>72</v>
      </c>
      <c r="L3" s="422" t="s">
        <v>72</v>
      </c>
      <c r="M3" s="423" t="str">
        <f t="shared" ref="M3:M19" si="2">L3</f>
        <v>Retail</v>
      </c>
      <c r="N3" s="423" t="s">
        <v>72</v>
      </c>
      <c r="P3"/>
      <c r="Q3"/>
      <c r="R3" s="427" t="s">
        <v>72</v>
      </c>
      <c r="S3" s="439" t="str">
        <f t="shared" ref="S3:S19" si="3">R3</f>
        <v>Retail</v>
      </c>
      <c r="T3" s="424" t="s">
        <v>72</v>
      </c>
      <c r="U3" s="424" t="s">
        <v>72</v>
      </c>
      <c r="V3" s="424" t="s">
        <v>72</v>
      </c>
      <c r="W3" s="424" t="s">
        <v>72</v>
      </c>
      <c r="X3" s="424" t="str">
        <f t="shared" ref="X3:X19" si="4">W3</f>
        <v>Retail</v>
      </c>
      <c r="Y3" s="424" t="s">
        <v>72</v>
      </c>
      <c r="Z3" s="424" t="s">
        <v>72</v>
      </c>
      <c r="AA3" s="425" t="s">
        <v>72</v>
      </c>
      <c r="AC3"/>
      <c r="AD3"/>
      <c r="AE3" s="427" t="s">
        <v>72</v>
      </c>
      <c r="AF3" s="439" t="str">
        <f t="shared" ref="AF3:AF19" si="5">AE3</f>
        <v>Retail</v>
      </c>
      <c r="AG3" s="424" t="s">
        <v>72</v>
      </c>
      <c r="AH3" s="424" t="s">
        <v>72</v>
      </c>
      <c r="AI3" s="424" t="s">
        <v>72</v>
      </c>
      <c r="AJ3" s="424" t="s">
        <v>72</v>
      </c>
      <c r="AK3" s="424" t="str">
        <f>AJ3</f>
        <v>Retail</v>
      </c>
      <c r="AL3" s="424" t="s">
        <v>72</v>
      </c>
      <c r="AM3" s="424" t="s">
        <v>72</v>
      </c>
      <c r="AN3" s="425" t="s">
        <v>72</v>
      </c>
    </row>
    <row r="4" spans="1:40">
      <c r="A4" s="417" t="s">
        <v>221</v>
      </c>
      <c r="B4" s="417"/>
      <c r="F4" s="426">
        <v>2500</v>
      </c>
      <c r="G4" s="461">
        <f t="shared" si="0"/>
        <v>2500</v>
      </c>
      <c r="H4" s="461">
        <f t="shared" si="1"/>
        <v>2500</v>
      </c>
      <c r="I4" s="422">
        <f>750+1500</f>
        <v>2250</v>
      </c>
      <c r="J4" s="422">
        <v>1000</v>
      </c>
      <c r="K4" s="422">
        <v>1800</v>
      </c>
      <c r="L4" s="422">
        <f>750+1500</f>
        <v>2250</v>
      </c>
      <c r="M4" s="423">
        <f t="shared" si="2"/>
        <v>2250</v>
      </c>
      <c r="N4" s="423">
        <v>2000</v>
      </c>
      <c r="P4"/>
      <c r="Q4"/>
      <c r="R4" s="427"/>
      <c r="S4" s="439"/>
      <c r="T4" s="424"/>
      <c r="U4" s="424"/>
      <c r="V4" s="424"/>
      <c r="W4" s="424"/>
      <c r="X4" s="424"/>
      <c r="Y4" s="424"/>
      <c r="Z4" s="424">
        <f>500+2000</f>
        <v>2500</v>
      </c>
      <c r="AA4" s="425">
        <f>500+2000</f>
        <v>2500</v>
      </c>
      <c r="AC4"/>
      <c r="AD4"/>
      <c r="AE4" s="427"/>
      <c r="AF4" s="439">
        <f t="shared" si="5"/>
        <v>0</v>
      </c>
      <c r="AG4" s="424"/>
      <c r="AH4" s="424"/>
      <c r="AI4" s="424"/>
      <c r="AJ4" s="424"/>
      <c r="AK4" s="424"/>
      <c r="AL4" s="424"/>
      <c r="AM4" s="424">
        <f>500+2000</f>
        <v>2500</v>
      </c>
      <c r="AN4" s="425">
        <f>500+2000</f>
        <v>2500</v>
      </c>
    </row>
    <row r="5" spans="1:40">
      <c r="A5" s="428">
        <v>44927</v>
      </c>
      <c r="B5" s="429">
        <v>60888</v>
      </c>
      <c r="C5" s="430">
        <f>ROUND(AVERAGE(B5,B17,B30),-3)</f>
        <v>55000</v>
      </c>
      <c r="F5" s="440">
        <f>$C5-F$4</f>
        <v>52500</v>
      </c>
      <c r="G5" s="451">
        <f t="shared" si="0"/>
        <v>52500</v>
      </c>
      <c r="H5" s="451">
        <f t="shared" si="1"/>
        <v>52500</v>
      </c>
      <c r="I5" s="441">
        <f t="shared" ref="I5:N19" si="6">$C5-I$4</f>
        <v>52750</v>
      </c>
      <c r="J5" s="441">
        <f t="shared" si="6"/>
        <v>54000</v>
      </c>
      <c r="K5" s="441">
        <f t="shared" si="6"/>
        <v>53200</v>
      </c>
      <c r="L5" s="441">
        <f t="shared" si="6"/>
        <v>52750</v>
      </c>
      <c r="M5" s="442">
        <f t="shared" si="2"/>
        <v>52750</v>
      </c>
      <c r="N5" s="443">
        <f t="shared" si="6"/>
        <v>53000</v>
      </c>
      <c r="P5"/>
      <c r="Q5"/>
      <c r="R5" s="440">
        <f t="shared" ref="R5:R19" si="7">F5-1000</f>
        <v>51500</v>
      </c>
      <c r="S5" s="444">
        <f t="shared" si="3"/>
        <v>51500</v>
      </c>
      <c r="T5" s="441">
        <f t="shared" ref="T5:T19" si="8">I5-1000</f>
        <v>51750</v>
      </c>
      <c r="U5" s="441">
        <f t="shared" ref="U5:U19" si="9">J5-1000</f>
        <v>53000</v>
      </c>
      <c r="V5" s="441">
        <f t="shared" ref="V5:V19" si="10">K5-1000</f>
        <v>52200</v>
      </c>
      <c r="W5" s="441">
        <f t="shared" ref="W5:W19" si="11">L5-1000</f>
        <v>51750</v>
      </c>
      <c r="X5" s="445">
        <f t="shared" si="4"/>
        <v>51750</v>
      </c>
      <c r="Y5" s="441">
        <f t="shared" ref="Y5:Y19" si="12">N5-1000</f>
        <v>52000</v>
      </c>
      <c r="Z5" s="441">
        <f>$C5-Z$4</f>
        <v>52500</v>
      </c>
      <c r="AA5" s="446">
        <f>$C5-AA$4</f>
        <v>52500</v>
      </c>
      <c r="AC5"/>
      <c r="AD5"/>
      <c r="AE5" s="440">
        <f>R5-1000</f>
        <v>50500</v>
      </c>
      <c r="AF5" s="444">
        <f t="shared" si="5"/>
        <v>50500</v>
      </c>
      <c r="AG5" s="441">
        <f t="shared" ref="AG5:AG19" si="13">T5-1000</f>
        <v>50750</v>
      </c>
      <c r="AH5" s="441">
        <f t="shared" ref="AH5:AH19" si="14">U5-1000</f>
        <v>52000</v>
      </c>
      <c r="AI5" s="441">
        <f t="shared" ref="AI5:AI19" si="15">V5-1000</f>
        <v>51200</v>
      </c>
      <c r="AJ5" s="441">
        <f t="shared" ref="AJ5:AJ19" si="16">W5-1000</f>
        <v>50750</v>
      </c>
      <c r="AK5" s="445">
        <f t="shared" ref="AK5:AK19" si="17">AJ5</f>
        <v>50750</v>
      </c>
      <c r="AL5" s="441">
        <f t="shared" ref="AL5:AL19" si="18">Y5-1000</f>
        <v>51000</v>
      </c>
      <c r="AM5" s="441">
        <f t="shared" ref="AM5:AM19" si="19">Z5-1000</f>
        <v>51500</v>
      </c>
      <c r="AN5" s="446">
        <f t="shared" ref="AN5:AN19" si="20">AA5-1000</f>
        <v>51500</v>
      </c>
    </row>
    <row r="6" spans="1:40">
      <c r="A6" s="428">
        <v>44958</v>
      </c>
      <c r="B6" s="429">
        <v>62783</v>
      </c>
      <c r="C6" s="430">
        <f>ROUND(AVERAGE(B6,B18,B31),-3)</f>
        <v>55000</v>
      </c>
      <c r="F6" s="448">
        <f t="shared" ref="F6:F19" si="21">$C6-F$4</f>
        <v>52500</v>
      </c>
      <c r="G6" s="451">
        <f t="shared" si="0"/>
        <v>52500</v>
      </c>
      <c r="H6" s="451">
        <f t="shared" si="1"/>
        <v>52500</v>
      </c>
      <c r="I6" s="449">
        <f t="shared" si="6"/>
        <v>52750</v>
      </c>
      <c r="J6" s="449">
        <f t="shared" si="6"/>
        <v>54000</v>
      </c>
      <c r="K6" s="449">
        <f t="shared" si="6"/>
        <v>53200</v>
      </c>
      <c r="L6" s="449">
        <f t="shared" si="6"/>
        <v>52750</v>
      </c>
      <c r="M6" s="442">
        <f t="shared" si="2"/>
        <v>52750</v>
      </c>
      <c r="N6" s="450">
        <f t="shared" si="6"/>
        <v>53000</v>
      </c>
      <c r="P6" s="447"/>
      <c r="Q6" s="447"/>
      <c r="R6" s="448">
        <f t="shared" si="7"/>
        <v>51500</v>
      </c>
      <c r="S6" s="451">
        <f t="shared" si="3"/>
        <v>51500</v>
      </c>
      <c r="T6" s="449">
        <f t="shared" si="8"/>
        <v>51750</v>
      </c>
      <c r="U6" s="449">
        <f t="shared" si="9"/>
        <v>53000</v>
      </c>
      <c r="V6" s="449">
        <f t="shared" si="10"/>
        <v>52200</v>
      </c>
      <c r="W6" s="449">
        <f t="shared" si="11"/>
        <v>51750</v>
      </c>
      <c r="X6" s="452">
        <f t="shared" si="4"/>
        <v>51750</v>
      </c>
      <c r="Y6" s="449">
        <f t="shared" si="12"/>
        <v>52000</v>
      </c>
      <c r="Z6" s="449">
        <f t="shared" ref="Z6:AA19" si="22">$C6-Z$4</f>
        <v>52500</v>
      </c>
      <c r="AA6" s="453">
        <f t="shared" si="22"/>
        <v>52500</v>
      </c>
      <c r="AC6" s="447"/>
      <c r="AD6" s="447"/>
      <c r="AE6" s="448">
        <f t="shared" ref="AE6:AE19" si="23">R6-1000</f>
        <v>50500</v>
      </c>
      <c r="AF6" s="451">
        <f t="shared" si="5"/>
        <v>50500</v>
      </c>
      <c r="AG6" s="449">
        <f t="shared" si="13"/>
        <v>50750</v>
      </c>
      <c r="AH6" s="449">
        <f t="shared" si="14"/>
        <v>52000</v>
      </c>
      <c r="AI6" s="449">
        <f t="shared" si="15"/>
        <v>51200</v>
      </c>
      <c r="AJ6" s="449">
        <f t="shared" si="16"/>
        <v>50750</v>
      </c>
      <c r="AK6" s="452">
        <f t="shared" si="17"/>
        <v>50750</v>
      </c>
      <c r="AL6" s="449">
        <f t="shared" si="18"/>
        <v>51000</v>
      </c>
      <c r="AM6" s="449">
        <f t="shared" si="19"/>
        <v>51500</v>
      </c>
      <c r="AN6" s="453">
        <f t="shared" si="20"/>
        <v>51500</v>
      </c>
    </row>
    <row r="7" spans="1:40">
      <c r="A7" s="428">
        <v>44986</v>
      </c>
      <c r="B7" s="429">
        <v>60450</v>
      </c>
      <c r="C7" s="430">
        <f>ROUND(AVERAGE(B7,B19,B32),-3)</f>
        <v>56000</v>
      </c>
      <c r="D7" s="454" t="s">
        <v>173</v>
      </c>
      <c r="E7" s="454" t="s">
        <v>222</v>
      </c>
      <c r="F7" s="455">
        <f t="shared" si="21"/>
        <v>53500</v>
      </c>
      <c r="G7" s="451">
        <f t="shared" si="0"/>
        <v>53500</v>
      </c>
      <c r="H7" s="451">
        <f t="shared" si="1"/>
        <v>53500</v>
      </c>
      <c r="I7" s="455">
        <f t="shared" si="6"/>
        <v>53750</v>
      </c>
      <c r="J7" s="455">
        <f t="shared" si="6"/>
        <v>55000</v>
      </c>
      <c r="K7" s="455">
        <f t="shared" si="6"/>
        <v>54200</v>
      </c>
      <c r="L7" s="455">
        <f t="shared" si="6"/>
        <v>53750</v>
      </c>
      <c r="M7" s="456">
        <f t="shared" si="2"/>
        <v>53750</v>
      </c>
      <c r="N7" s="455">
        <f t="shared" si="6"/>
        <v>54000</v>
      </c>
      <c r="P7" s="454" t="s">
        <v>173</v>
      </c>
      <c r="Q7" s="457" t="s">
        <v>222</v>
      </c>
      <c r="R7" s="455">
        <f t="shared" si="7"/>
        <v>52500</v>
      </c>
      <c r="S7" s="458">
        <f t="shared" si="3"/>
        <v>52500</v>
      </c>
      <c r="T7" s="455">
        <f t="shared" si="8"/>
        <v>52750</v>
      </c>
      <c r="U7" s="455">
        <f t="shared" si="9"/>
        <v>54000</v>
      </c>
      <c r="V7" s="455">
        <f t="shared" si="10"/>
        <v>53200</v>
      </c>
      <c r="W7" s="455">
        <f t="shared" si="11"/>
        <v>52750</v>
      </c>
      <c r="X7" s="456">
        <f t="shared" si="4"/>
        <v>52750</v>
      </c>
      <c r="Y7" s="455">
        <f t="shared" si="12"/>
        <v>53000</v>
      </c>
      <c r="Z7" s="455">
        <f t="shared" si="22"/>
        <v>53500</v>
      </c>
      <c r="AA7" s="455">
        <f t="shared" si="22"/>
        <v>53500</v>
      </c>
      <c r="AC7" s="454" t="s">
        <v>173</v>
      </c>
      <c r="AD7" s="457" t="s">
        <v>222</v>
      </c>
      <c r="AE7" s="455">
        <f t="shared" si="23"/>
        <v>51500</v>
      </c>
      <c r="AF7" s="458">
        <f t="shared" si="5"/>
        <v>51500</v>
      </c>
      <c r="AG7" s="455">
        <f t="shared" si="13"/>
        <v>51750</v>
      </c>
      <c r="AH7" s="455">
        <f t="shared" si="14"/>
        <v>53000</v>
      </c>
      <c r="AI7" s="455">
        <f t="shared" si="15"/>
        <v>52200</v>
      </c>
      <c r="AJ7" s="455">
        <f t="shared" si="16"/>
        <v>51750</v>
      </c>
      <c r="AK7" s="456">
        <f t="shared" si="17"/>
        <v>51750</v>
      </c>
      <c r="AL7" s="455">
        <f t="shared" si="18"/>
        <v>52000</v>
      </c>
      <c r="AM7" s="455">
        <f t="shared" si="19"/>
        <v>52500</v>
      </c>
      <c r="AN7" s="455">
        <f t="shared" si="20"/>
        <v>52500</v>
      </c>
    </row>
    <row r="8" spans="1:40">
      <c r="A8" s="428">
        <v>45017</v>
      </c>
      <c r="B8" s="429">
        <v>58867</v>
      </c>
      <c r="C8" s="430">
        <f>ROUND(AVERAGE(B8,B20,B33),-3)</f>
        <v>57000</v>
      </c>
      <c r="D8" s="459">
        <v>46113</v>
      </c>
      <c r="E8" s="460">
        <f>AVERAGE(F8:N8)</f>
        <v>54883.333333333336</v>
      </c>
      <c r="F8" s="455">
        <f t="shared" si="21"/>
        <v>54500</v>
      </c>
      <c r="G8" s="451">
        <f t="shared" si="0"/>
        <v>54500</v>
      </c>
      <c r="H8" s="451">
        <f t="shared" si="1"/>
        <v>54500</v>
      </c>
      <c r="I8" s="455">
        <f t="shared" si="6"/>
        <v>54750</v>
      </c>
      <c r="J8" s="455">
        <f t="shared" si="6"/>
        <v>56000</v>
      </c>
      <c r="K8" s="455">
        <f t="shared" si="6"/>
        <v>55200</v>
      </c>
      <c r="L8" s="455">
        <f t="shared" si="6"/>
        <v>54750</v>
      </c>
      <c r="M8" s="456">
        <f t="shared" si="2"/>
        <v>54750</v>
      </c>
      <c r="N8" s="455">
        <f t="shared" si="6"/>
        <v>55000</v>
      </c>
      <c r="P8" s="459">
        <v>46113</v>
      </c>
      <c r="Q8" s="455">
        <f>AVERAGE(R8:AA8)</f>
        <v>54045</v>
      </c>
      <c r="R8" s="455">
        <f t="shared" si="7"/>
        <v>53500</v>
      </c>
      <c r="S8" s="458">
        <f t="shared" si="3"/>
        <v>53500</v>
      </c>
      <c r="T8" s="455">
        <f t="shared" si="8"/>
        <v>53750</v>
      </c>
      <c r="U8" s="455">
        <f t="shared" si="9"/>
        <v>55000</v>
      </c>
      <c r="V8" s="455">
        <f t="shared" si="10"/>
        <v>54200</v>
      </c>
      <c r="W8" s="455">
        <f t="shared" si="11"/>
        <v>53750</v>
      </c>
      <c r="X8" s="456">
        <f t="shared" si="4"/>
        <v>53750</v>
      </c>
      <c r="Y8" s="455">
        <f t="shared" si="12"/>
        <v>54000</v>
      </c>
      <c r="Z8" s="455">
        <f t="shared" si="22"/>
        <v>54500</v>
      </c>
      <c r="AA8" s="455">
        <f t="shared" si="22"/>
        <v>54500</v>
      </c>
      <c r="AC8" s="459">
        <v>46113</v>
      </c>
      <c r="AD8" s="455">
        <f>AVERAGE(AE8:AN8)</f>
        <v>53045</v>
      </c>
      <c r="AE8" s="455">
        <f t="shared" si="23"/>
        <v>52500</v>
      </c>
      <c r="AF8" s="458">
        <f t="shared" si="5"/>
        <v>52500</v>
      </c>
      <c r="AG8" s="455">
        <f t="shared" si="13"/>
        <v>52750</v>
      </c>
      <c r="AH8" s="455">
        <f t="shared" si="14"/>
        <v>54000</v>
      </c>
      <c r="AI8" s="455">
        <f t="shared" si="15"/>
        <v>53200</v>
      </c>
      <c r="AJ8" s="455">
        <f t="shared" si="16"/>
        <v>52750</v>
      </c>
      <c r="AK8" s="456">
        <f t="shared" si="17"/>
        <v>52750</v>
      </c>
      <c r="AL8" s="455">
        <f t="shared" si="18"/>
        <v>53000</v>
      </c>
      <c r="AM8" s="455">
        <f t="shared" si="19"/>
        <v>53500</v>
      </c>
      <c r="AN8" s="455">
        <f t="shared" si="20"/>
        <v>53500</v>
      </c>
    </row>
    <row r="9" spans="1:40">
      <c r="A9" s="428">
        <v>45047</v>
      </c>
      <c r="B9" s="429">
        <v>55300</v>
      </c>
      <c r="C9" s="430">
        <f>ROUND(AVERAGE(B9,B21,B34),-3)</f>
        <v>56000</v>
      </c>
      <c r="D9" s="459">
        <v>46143</v>
      </c>
      <c r="E9" s="460">
        <f t="shared" ref="E9:E19" si="24">AVERAGE(F9:N9)</f>
        <v>53883.333333333336</v>
      </c>
      <c r="F9" s="455">
        <f t="shared" si="21"/>
        <v>53500</v>
      </c>
      <c r="G9" s="451">
        <f t="shared" si="0"/>
        <v>53500</v>
      </c>
      <c r="H9" s="451">
        <f t="shared" si="1"/>
        <v>53500</v>
      </c>
      <c r="I9" s="455">
        <f t="shared" si="6"/>
        <v>53750</v>
      </c>
      <c r="J9" s="455">
        <f t="shared" si="6"/>
        <v>55000</v>
      </c>
      <c r="K9" s="455">
        <f t="shared" si="6"/>
        <v>54200</v>
      </c>
      <c r="L9" s="455">
        <f t="shared" si="6"/>
        <v>53750</v>
      </c>
      <c r="M9" s="456">
        <f t="shared" si="2"/>
        <v>53750</v>
      </c>
      <c r="N9" s="455">
        <f t="shared" si="6"/>
        <v>54000</v>
      </c>
      <c r="P9" s="459">
        <v>46143</v>
      </c>
      <c r="Q9" s="455">
        <f t="shared" ref="Q9:Q19" si="25">AVERAGE(R9:AA9)</f>
        <v>53045</v>
      </c>
      <c r="R9" s="455">
        <f t="shared" si="7"/>
        <v>52500</v>
      </c>
      <c r="S9" s="458">
        <f t="shared" si="3"/>
        <v>52500</v>
      </c>
      <c r="T9" s="455">
        <f t="shared" si="8"/>
        <v>52750</v>
      </c>
      <c r="U9" s="455">
        <f t="shared" si="9"/>
        <v>54000</v>
      </c>
      <c r="V9" s="455">
        <f t="shared" si="10"/>
        <v>53200</v>
      </c>
      <c r="W9" s="455">
        <f t="shared" si="11"/>
        <v>52750</v>
      </c>
      <c r="X9" s="456">
        <f t="shared" si="4"/>
        <v>52750</v>
      </c>
      <c r="Y9" s="455">
        <f t="shared" si="12"/>
        <v>53000</v>
      </c>
      <c r="Z9" s="455">
        <f t="shared" si="22"/>
        <v>53500</v>
      </c>
      <c r="AA9" s="455">
        <f t="shared" si="22"/>
        <v>53500</v>
      </c>
      <c r="AC9" s="459">
        <v>46143</v>
      </c>
      <c r="AD9" s="455">
        <f t="shared" ref="AD9:AD19" si="26">AVERAGE(AE9:AN9)</f>
        <v>52045</v>
      </c>
      <c r="AE9" s="455">
        <f t="shared" si="23"/>
        <v>51500</v>
      </c>
      <c r="AF9" s="458">
        <f t="shared" si="5"/>
        <v>51500</v>
      </c>
      <c r="AG9" s="455">
        <f t="shared" si="13"/>
        <v>51750</v>
      </c>
      <c r="AH9" s="455">
        <f t="shared" si="14"/>
        <v>53000</v>
      </c>
      <c r="AI9" s="455">
        <f t="shared" si="15"/>
        <v>52200</v>
      </c>
      <c r="AJ9" s="455">
        <f t="shared" si="16"/>
        <v>51750</v>
      </c>
      <c r="AK9" s="456">
        <f t="shared" si="17"/>
        <v>51750</v>
      </c>
      <c r="AL9" s="455">
        <f t="shared" si="18"/>
        <v>52000</v>
      </c>
      <c r="AM9" s="455">
        <f t="shared" si="19"/>
        <v>52500</v>
      </c>
      <c r="AN9" s="455">
        <f t="shared" si="20"/>
        <v>52500</v>
      </c>
    </row>
    <row r="10" spans="1:40">
      <c r="A10" s="428">
        <v>45078</v>
      </c>
      <c r="B10" s="429">
        <v>52700</v>
      </c>
      <c r="C10" s="430">
        <f>ROUND(AVERAGE(B10,B22,B35),-3)</f>
        <v>54000</v>
      </c>
      <c r="D10" s="459">
        <v>46174</v>
      </c>
      <c r="E10" s="460">
        <f t="shared" si="24"/>
        <v>51883.333333333336</v>
      </c>
      <c r="F10" s="455">
        <f t="shared" si="21"/>
        <v>51500</v>
      </c>
      <c r="G10" s="451">
        <f t="shared" si="0"/>
        <v>51500</v>
      </c>
      <c r="H10" s="451">
        <f t="shared" si="1"/>
        <v>51500</v>
      </c>
      <c r="I10" s="455">
        <f t="shared" si="6"/>
        <v>51750</v>
      </c>
      <c r="J10" s="455">
        <f t="shared" si="6"/>
        <v>53000</v>
      </c>
      <c r="K10" s="455">
        <f t="shared" si="6"/>
        <v>52200</v>
      </c>
      <c r="L10" s="455">
        <f t="shared" si="6"/>
        <v>51750</v>
      </c>
      <c r="M10" s="456">
        <f t="shared" si="2"/>
        <v>51750</v>
      </c>
      <c r="N10" s="455">
        <f t="shared" si="6"/>
        <v>52000</v>
      </c>
      <c r="P10" s="459">
        <v>46174</v>
      </c>
      <c r="Q10" s="455">
        <f t="shared" si="25"/>
        <v>51045</v>
      </c>
      <c r="R10" s="455">
        <f t="shared" si="7"/>
        <v>50500</v>
      </c>
      <c r="S10" s="458">
        <f t="shared" si="3"/>
        <v>50500</v>
      </c>
      <c r="T10" s="455">
        <f t="shared" si="8"/>
        <v>50750</v>
      </c>
      <c r="U10" s="455">
        <f t="shared" si="9"/>
        <v>52000</v>
      </c>
      <c r="V10" s="455">
        <f t="shared" si="10"/>
        <v>51200</v>
      </c>
      <c r="W10" s="455">
        <f t="shared" si="11"/>
        <v>50750</v>
      </c>
      <c r="X10" s="456">
        <f t="shared" si="4"/>
        <v>50750</v>
      </c>
      <c r="Y10" s="455">
        <f t="shared" si="12"/>
        <v>51000</v>
      </c>
      <c r="Z10" s="455">
        <f t="shared" si="22"/>
        <v>51500</v>
      </c>
      <c r="AA10" s="455">
        <f t="shared" si="22"/>
        <v>51500</v>
      </c>
      <c r="AC10" s="459">
        <v>46174</v>
      </c>
      <c r="AD10" s="455">
        <f t="shared" si="26"/>
        <v>50045</v>
      </c>
      <c r="AE10" s="455">
        <f t="shared" si="23"/>
        <v>49500</v>
      </c>
      <c r="AF10" s="458">
        <f t="shared" si="5"/>
        <v>49500</v>
      </c>
      <c r="AG10" s="455">
        <f t="shared" si="13"/>
        <v>49750</v>
      </c>
      <c r="AH10" s="455">
        <f t="shared" si="14"/>
        <v>51000</v>
      </c>
      <c r="AI10" s="455">
        <f t="shared" si="15"/>
        <v>50200</v>
      </c>
      <c r="AJ10" s="455">
        <f t="shared" si="16"/>
        <v>49750</v>
      </c>
      <c r="AK10" s="456">
        <f t="shared" si="17"/>
        <v>49750</v>
      </c>
      <c r="AL10" s="455">
        <f t="shared" si="18"/>
        <v>50000</v>
      </c>
      <c r="AM10" s="455">
        <f t="shared" si="19"/>
        <v>50500</v>
      </c>
      <c r="AN10" s="455">
        <f t="shared" si="20"/>
        <v>50500</v>
      </c>
    </row>
    <row r="11" spans="1:40">
      <c r="A11" s="428">
        <v>45108</v>
      </c>
      <c r="B11" s="429">
        <v>51450</v>
      </c>
      <c r="C11" s="430">
        <f>ROUND(AVERAGE(B11,B23,B36),-3)</f>
        <v>51000</v>
      </c>
      <c r="D11" s="459">
        <v>46204</v>
      </c>
      <c r="E11" s="460">
        <f t="shared" si="24"/>
        <v>48883.333333333336</v>
      </c>
      <c r="F11" s="455">
        <f t="shared" si="21"/>
        <v>48500</v>
      </c>
      <c r="G11" s="451">
        <f t="shared" si="0"/>
        <v>48500</v>
      </c>
      <c r="H11" s="451">
        <f t="shared" si="1"/>
        <v>48500</v>
      </c>
      <c r="I11" s="455">
        <f t="shared" si="6"/>
        <v>48750</v>
      </c>
      <c r="J11" s="455">
        <f t="shared" si="6"/>
        <v>50000</v>
      </c>
      <c r="K11" s="455">
        <f t="shared" si="6"/>
        <v>49200</v>
      </c>
      <c r="L11" s="455">
        <f t="shared" si="6"/>
        <v>48750</v>
      </c>
      <c r="M11" s="456">
        <f t="shared" si="2"/>
        <v>48750</v>
      </c>
      <c r="N11" s="455">
        <f t="shared" si="6"/>
        <v>49000</v>
      </c>
      <c r="P11" s="459">
        <v>46204</v>
      </c>
      <c r="Q11" s="455">
        <f t="shared" si="25"/>
        <v>48045</v>
      </c>
      <c r="R11" s="455">
        <f t="shared" si="7"/>
        <v>47500</v>
      </c>
      <c r="S11" s="458">
        <f t="shared" si="3"/>
        <v>47500</v>
      </c>
      <c r="T11" s="455">
        <f t="shared" si="8"/>
        <v>47750</v>
      </c>
      <c r="U11" s="455">
        <f t="shared" si="9"/>
        <v>49000</v>
      </c>
      <c r="V11" s="455">
        <f t="shared" si="10"/>
        <v>48200</v>
      </c>
      <c r="W11" s="455">
        <f t="shared" si="11"/>
        <v>47750</v>
      </c>
      <c r="X11" s="456">
        <f t="shared" si="4"/>
        <v>47750</v>
      </c>
      <c r="Y11" s="455">
        <f t="shared" si="12"/>
        <v>48000</v>
      </c>
      <c r="Z11" s="455">
        <f t="shared" si="22"/>
        <v>48500</v>
      </c>
      <c r="AA11" s="455">
        <f t="shared" si="22"/>
        <v>48500</v>
      </c>
      <c r="AC11" s="459">
        <v>46204</v>
      </c>
      <c r="AD11" s="455">
        <f t="shared" si="26"/>
        <v>47045</v>
      </c>
      <c r="AE11" s="455">
        <f t="shared" si="23"/>
        <v>46500</v>
      </c>
      <c r="AF11" s="458">
        <f t="shared" si="5"/>
        <v>46500</v>
      </c>
      <c r="AG11" s="455">
        <f t="shared" si="13"/>
        <v>46750</v>
      </c>
      <c r="AH11" s="455">
        <f t="shared" si="14"/>
        <v>48000</v>
      </c>
      <c r="AI11" s="455">
        <f t="shared" si="15"/>
        <v>47200</v>
      </c>
      <c r="AJ11" s="455">
        <f t="shared" si="16"/>
        <v>46750</v>
      </c>
      <c r="AK11" s="456">
        <f t="shared" si="17"/>
        <v>46750</v>
      </c>
      <c r="AL11" s="455">
        <f t="shared" si="18"/>
        <v>47000</v>
      </c>
      <c r="AM11" s="455">
        <f t="shared" si="19"/>
        <v>47500</v>
      </c>
      <c r="AN11" s="455">
        <f t="shared" si="20"/>
        <v>47500</v>
      </c>
    </row>
    <row r="12" spans="1:40">
      <c r="A12" s="428">
        <v>45139</v>
      </c>
      <c r="B12" s="429">
        <v>52400</v>
      </c>
      <c r="C12" s="430">
        <f>ROUND(AVERAGE(B12,B24,B37),-3)</f>
        <v>50000</v>
      </c>
      <c r="D12" s="459">
        <v>46235</v>
      </c>
      <c r="E12" s="460">
        <f t="shared" si="24"/>
        <v>47883.333333333336</v>
      </c>
      <c r="F12" s="455">
        <f t="shared" si="21"/>
        <v>47500</v>
      </c>
      <c r="G12" s="451">
        <f t="shared" si="0"/>
        <v>47500</v>
      </c>
      <c r="H12" s="451">
        <f t="shared" si="1"/>
        <v>47500</v>
      </c>
      <c r="I12" s="455">
        <f t="shared" si="6"/>
        <v>47750</v>
      </c>
      <c r="J12" s="455">
        <f t="shared" si="6"/>
        <v>49000</v>
      </c>
      <c r="K12" s="455">
        <f t="shared" si="6"/>
        <v>48200</v>
      </c>
      <c r="L12" s="455">
        <f t="shared" si="6"/>
        <v>47750</v>
      </c>
      <c r="M12" s="456">
        <f t="shared" si="2"/>
        <v>47750</v>
      </c>
      <c r="N12" s="455">
        <f t="shared" si="6"/>
        <v>48000</v>
      </c>
      <c r="P12" s="459">
        <v>46235</v>
      </c>
      <c r="Q12" s="455">
        <f t="shared" si="25"/>
        <v>47045</v>
      </c>
      <c r="R12" s="455">
        <f t="shared" si="7"/>
        <v>46500</v>
      </c>
      <c r="S12" s="458">
        <f t="shared" si="3"/>
        <v>46500</v>
      </c>
      <c r="T12" s="455">
        <f t="shared" si="8"/>
        <v>46750</v>
      </c>
      <c r="U12" s="455">
        <f t="shared" si="9"/>
        <v>48000</v>
      </c>
      <c r="V12" s="455">
        <f t="shared" si="10"/>
        <v>47200</v>
      </c>
      <c r="W12" s="455">
        <f t="shared" si="11"/>
        <v>46750</v>
      </c>
      <c r="X12" s="456">
        <f t="shared" si="4"/>
        <v>46750</v>
      </c>
      <c r="Y12" s="455">
        <f t="shared" si="12"/>
        <v>47000</v>
      </c>
      <c r="Z12" s="455">
        <f t="shared" si="22"/>
        <v>47500</v>
      </c>
      <c r="AA12" s="455">
        <f t="shared" si="22"/>
        <v>47500</v>
      </c>
      <c r="AC12" s="459">
        <v>46235</v>
      </c>
      <c r="AD12" s="455">
        <f t="shared" si="26"/>
        <v>46045</v>
      </c>
      <c r="AE12" s="455">
        <f t="shared" si="23"/>
        <v>45500</v>
      </c>
      <c r="AF12" s="458">
        <f t="shared" si="5"/>
        <v>45500</v>
      </c>
      <c r="AG12" s="455">
        <f t="shared" si="13"/>
        <v>45750</v>
      </c>
      <c r="AH12" s="455">
        <f t="shared" si="14"/>
        <v>47000</v>
      </c>
      <c r="AI12" s="455">
        <f t="shared" si="15"/>
        <v>46200</v>
      </c>
      <c r="AJ12" s="455">
        <f t="shared" si="16"/>
        <v>45750</v>
      </c>
      <c r="AK12" s="456">
        <f t="shared" si="17"/>
        <v>45750</v>
      </c>
      <c r="AL12" s="455">
        <f t="shared" si="18"/>
        <v>46000</v>
      </c>
      <c r="AM12" s="455">
        <f t="shared" si="19"/>
        <v>46500</v>
      </c>
      <c r="AN12" s="455">
        <f t="shared" si="20"/>
        <v>46500</v>
      </c>
    </row>
    <row r="13" spans="1:40">
      <c r="A13" s="428">
        <v>45170</v>
      </c>
      <c r="B13" s="429">
        <v>57763</v>
      </c>
      <c r="C13" s="430">
        <f>ROUND(AVERAGE(B13,B25,B38),-3)</f>
        <v>51000</v>
      </c>
      <c r="D13" s="459">
        <v>46266</v>
      </c>
      <c r="E13" s="460">
        <f t="shared" si="24"/>
        <v>48883.333333333336</v>
      </c>
      <c r="F13" s="455">
        <f t="shared" si="21"/>
        <v>48500</v>
      </c>
      <c r="G13" s="451">
        <f t="shared" si="0"/>
        <v>48500</v>
      </c>
      <c r="H13" s="451">
        <f t="shared" si="1"/>
        <v>48500</v>
      </c>
      <c r="I13" s="455">
        <f t="shared" si="6"/>
        <v>48750</v>
      </c>
      <c r="J13" s="455">
        <f t="shared" si="6"/>
        <v>50000</v>
      </c>
      <c r="K13" s="455">
        <f t="shared" si="6"/>
        <v>49200</v>
      </c>
      <c r="L13" s="455">
        <f t="shared" si="6"/>
        <v>48750</v>
      </c>
      <c r="M13" s="456">
        <f t="shared" si="2"/>
        <v>48750</v>
      </c>
      <c r="N13" s="455">
        <f t="shared" si="6"/>
        <v>49000</v>
      </c>
      <c r="P13" s="459">
        <v>46266</v>
      </c>
      <c r="Q13" s="455">
        <f t="shared" si="25"/>
        <v>48045</v>
      </c>
      <c r="R13" s="455">
        <f t="shared" si="7"/>
        <v>47500</v>
      </c>
      <c r="S13" s="458">
        <f t="shared" si="3"/>
        <v>47500</v>
      </c>
      <c r="T13" s="455">
        <f t="shared" si="8"/>
        <v>47750</v>
      </c>
      <c r="U13" s="455">
        <f t="shared" si="9"/>
        <v>49000</v>
      </c>
      <c r="V13" s="455">
        <f t="shared" si="10"/>
        <v>48200</v>
      </c>
      <c r="W13" s="455">
        <f t="shared" si="11"/>
        <v>47750</v>
      </c>
      <c r="X13" s="456">
        <f t="shared" si="4"/>
        <v>47750</v>
      </c>
      <c r="Y13" s="455">
        <f t="shared" si="12"/>
        <v>48000</v>
      </c>
      <c r="Z13" s="455">
        <f t="shared" si="22"/>
        <v>48500</v>
      </c>
      <c r="AA13" s="455">
        <f t="shared" si="22"/>
        <v>48500</v>
      </c>
      <c r="AC13" s="459">
        <v>46266</v>
      </c>
      <c r="AD13" s="455">
        <f t="shared" si="26"/>
        <v>47045</v>
      </c>
      <c r="AE13" s="455">
        <f t="shared" si="23"/>
        <v>46500</v>
      </c>
      <c r="AF13" s="458">
        <f t="shared" si="5"/>
        <v>46500</v>
      </c>
      <c r="AG13" s="455">
        <f t="shared" si="13"/>
        <v>46750</v>
      </c>
      <c r="AH13" s="455">
        <f t="shared" si="14"/>
        <v>48000</v>
      </c>
      <c r="AI13" s="455">
        <f t="shared" si="15"/>
        <v>47200</v>
      </c>
      <c r="AJ13" s="455">
        <f t="shared" si="16"/>
        <v>46750</v>
      </c>
      <c r="AK13" s="456">
        <f t="shared" si="17"/>
        <v>46750</v>
      </c>
      <c r="AL13" s="455">
        <f t="shared" si="18"/>
        <v>47000</v>
      </c>
      <c r="AM13" s="455">
        <f t="shared" si="19"/>
        <v>47500</v>
      </c>
      <c r="AN13" s="455">
        <f t="shared" si="20"/>
        <v>47500</v>
      </c>
    </row>
    <row r="14" spans="1:40">
      <c r="A14" s="428">
        <v>45200</v>
      </c>
      <c r="B14" s="429">
        <v>57325</v>
      </c>
      <c r="C14" s="430">
        <f>ROUND(AVERAGE(B14,B26,B39),-3)</f>
        <v>53000</v>
      </c>
      <c r="D14" s="459">
        <v>46296</v>
      </c>
      <c r="E14" s="460">
        <f t="shared" si="24"/>
        <v>50883.333333333336</v>
      </c>
      <c r="F14" s="455">
        <f t="shared" si="21"/>
        <v>50500</v>
      </c>
      <c r="G14" s="451">
        <f t="shared" si="0"/>
        <v>50500</v>
      </c>
      <c r="H14" s="451">
        <f t="shared" si="1"/>
        <v>50500</v>
      </c>
      <c r="I14" s="455">
        <f t="shared" si="6"/>
        <v>50750</v>
      </c>
      <c r="J14" s="455">
        <f t="shared" si="6"/>
        <v>52000</v>
      </c>
      <c r="K14" s="455">
        <f t="shared" si="6"/>
        <v>51200</v>
      </c>
      <c r="L14" s="455">
        <f t="shared" si="6"/>
        <v>50750</v>
      </c>
      <c r="M14" s="456">
        <f t="shared" si="2"/>
        <v>50750</v>
      </c>
      <c r="N14" s="455">
        <f t="shared" si="6"/>
        <v>51000</v>
      </c>
      <c r="P14" s="459">
        <v>46296</v>
      </c>
      <c r="Q14" s="455">
        <f t="shared" si="25"/>
        <v>50045</v>
      </c>
      <c r="R14" s="455">
        <f t="shared" si="7"/>
        <v>49500</v>
      </c>
      <c r="S14" s="458">
        <f t="shared" si="3"/>
        <v>49500</v>
      </c>
      <c r="T14" s="455">
        <f t="shared" si="8"/>
        <v>49750</v>
      </c>
      <c r="U14" s="455">
        <f t="shared" si="9"/>
        <v>51000</v>
      </c>
      <c r="V14" s="455">
        <f t="shared" si="10"/>
        <v>50200</v>
      </c>
      <c r="W14" s="455">
        <f t="shared" si="11"/>
        <v>49750</v>
      </c>
      <c r="X14" s="456">
        <f t="shared" si="4"/>
        <v>49750</v>
      </c>
      <c r="Y14" s="455">
        <f t="shared" si="12"/>
        <v>50000</v>
      </c>
      <c r="Z14" s="455">
        <f t="shared" si="22"/>
        <v>50500</v>
      </c>
      <c r="AA14" s="455">
        <f t="shared" si="22"/>
        <v>50500</v>
      </c>
      <c r="AC14" s="459">
        <v>46296</v>
      </c>
      <c r="AD14" s="455">
        <f t="shared" si="26"/>
        <v>49045</v>
      </c>
      <c r="AE14" s="455">
        <f t="shared" si="23"/>
        <v>48500</v>
      </c>
      <c r="AF14" s="458">
        <f t="shared" si="5"/>
        <v>48500</v>
      </c>
      <c r="AG14" s="455">
        <f t="shared" si="13"/>
        <v>48750</v>
      </c>
      <c r="AH14" s="455">
        <f t="shared" si="14"/>
        <v>50000</v>
      </c>
      <c r="AI14" s="455">
        <f t="shared" si="15"/>
        <v>49200</v>
      </c>
      <c r="AJ14" s="455">
        <f t="shared" si="16"/>
        <v>48750</v>
      </c>
      <c r="AK14" s="456">
        <f t="shared" si="17"/>
        <v>48750</v>
      </c>
      <c r="AL14" s="455">
        <f t="shared" si="18"/>
        <v>49000</v>
      </c>
      <c r="AM14" s="455">
        <f t="shared" si="19"/>
        <v>49500</v>
      </c>
      <c r="AN14" s="455">
        <f t="shared" si="20"/>
        <v>49500</v>
      </c>
    </row>
    <row r="15" spans="1:40">
      <c r="A15" s="428">
        <v>45231</v>
      </c>
      <c r="B15" s="429">
        <v>55700</v>
      </c>
      <c r="C15" s="430">
        <f>ROUND(AVERAGE(B15,B27,B40),-3)</f>
        <v>52000</v>
      </c>
      <c r="D15" s="459">
        <v>46327</v>
      </c>
      <c r="E15" s="460">
        <f t="shared" si="24"/>
        <v>49883.333333333336</v>
      </c>
      <c r="F15" s="455">
        <f t="shared" si="21"/>
        <v>49500</v>
      </c>
      <c r="G15" s="451">
        <f t="shared" si="0"/>
        <v>49500</v>
      </c>
      <c r="H15" s="451">
        <f t="shared" si="1"/>
        <v>49500</v>
      </c>
      <c r="I15" s="455">
        <f t="shared" si="6"/>
        <v>49750</v>
      </c>
      <c r="J15" s="455">
        <f t="shared" si="6"/>
        <v>51000</v>
      </c>
      <c r="K15" s="455">
        <f t="shared" si="6"/>
        <v>50200</v>
      </c>
      <c r="L15" s="455">
        <f t="shared" si="6"/>
        <v>49750</v>
      </c>
      <c r="M15" s="456">
        <f t="shared" si="2"/>
        <v>49750</v>
      </c>
      <c r="N15" s="455">
        <f t="shared" si="6"/>
        <v>50000</v>
      </c>
      <c r="P15" s="459">
        <v>46327</v>
      </c>
      <c r="Q15" s="455">
        <f t="shared" si="25"/>
        <v>49045</v>
      </c>
      <c r="R15" s="455">
        <f t="shared" si="7"/>
        <v>48500</v>
      </c>
      <c r="S15" s="458">
        <f t="shared" si="3"/>
        <v>48500</v>
      </c>
      <c r="T15" s="455">
        <f t="shared" si="8"/>
        <v>48750</v>
      </c>
      <c r="U15" s="455">
        <f t="shared" si="9"/>
        <v>50000</v>
      </c>
      <c r="V15" s="455">
        <f t="shared" si="10"/>
        <v>49200</v>
      </c>
      <c r="W15" s="455">
        <f t="shared" si="11"/>
        <v>48750</v>
      </c>
      <c r="X15" s="456">
        <f t="shared" si="4"/>
        <v>48750</v>
      </c>
      <c r="Y15" s="455">
        <f t="shared" si="12"/>
        <v>49000</v>
      </c>
      <c r="Z15" s="455">
        <f t="shared" si="22"/>
        <v>49500</v>
      </c>
      <c r="AA15" s="455">
        <f t="shared" si="22"/>
        <v>49500</v>
      </c>
      <c r="AC15" s="459">
        <v>46327</v>
      </c>
      <c r="AD15" s="455">
        <f t="shared" si="26"/>
        <v>48045</v>
      </c>
      <c r="AE15" s="455">
        <f t="shared" si="23"/>
        <v>47500</v>
      </c>
      <c r="AF15" s="458">
        <f t="shared" si="5"/>
        <v>47500</v>
      </c>
      <c r="AG15" s="455">
        <f t="shared" si="13"/>
        <v>47750</v>
      </c>
      <c r="AH15" s="455">
        <f t="shared" si="14"/>
        <v>49000</v>
      </c>
      <c r="AI15" s="455">
        <f t="shared" si="15"/>
        <v>48200</v>
      </c>
      <c r="AJ15" s="455">
        <f t="shared" si="16"/>
        <v>47750</v>
      </c>
      <c r="AK15" s="456">
        <f t="shared" si="17"/>
        <v>47750</v>
      </c>
      <c r="AL15" s="455">
        <f t="shared" si="18"/>
        <v>48000</v>
      </c>
      <c r="AM15" s="455">
        <f t="shared" si="19"/>
        <v>48500</v>
      </c>
      <c r="AN15" s="455">
        <f t="shared" si="20"/>
        <v>48500</v>
      </c>
    </row>
    <row r="16" spans="1:40">
      <c r="A16" s="428">
        <v>45261</v>
      </c>
      <c r="B16" s="429">
        <v>53200</v>
      </c>
      <c r="C16" s="430">
        <f>ROUND(AVERAGE(B16,B29,B41),-3)</f>
        <v>51000</v>
      </c>
      <c r="D16" s="459">
        <v>46357</v>
      </c>
      <c r="E16" s="460">
        <f t="shared" si="24"/>
        <v>48883.333333333336</v>
      </c>
      <c r="F16" s="455">
        <f t="shared" si="21"/>
        <v>48500</v>
      </c>
      <c r="G16" s="451">
        <f t="shared" si="0"/>
        <v>48500</v>
      </c>
      <c r="H16" s="451">
        <f t="shared" si="1"/>
        <v>48500</v>
      </c>
      <c r="I16" s="455">
        <f t="shared" si="6"/>
        <v>48750</v>
      </c>
      <c r="J16" s="455">
        <f t="shared" si="6"/>
        <v>50000</v>
      </c>
      <c r="K16" s="455">
        <f t="shared" si="6"/>
        <v>49200</v>
      </c>
      <c r="L16" s="455">
        <f t="shared" si="6"/>
        <v>48750</v>
      </c>
      <c r="M16" s="456">
        <f t="shared" si="2"/>
        <v>48750</v>
      </c>
      <c r="N16" s="455">
        <f t="shared" si="6"/>
        <v>49000</v>
      </c>
      <c r="P16" s="459">
        <v>46357</v>
      </c>
      <c r="Q16" s="455">
        <f t="shared" si="25"/>
        <v>48045</v>
      </c>
      <c r="R16" s="455">
        <f t="shared" si="7"/>
        <v>47500</v>
      </c>
      <c r="S16" s="458">
        <f t="shared" si="3"/>
        <v>47500</v>
      </c>
      <c r="T16" s="455">
        <f t="shared" si="8"/>
        <v>47750</v>
      </c>
      <c r="U16" s="455">
        <f t="shared" si="9"/>
        <v>49000</v>
      </c>
      <c r="V16" s="455">
        <f t="shared" si="10"/>
        <v>48200</v>
      </c>
      <c r="W16" s="455">
        <f t="shared" si="11"/>
        <v>47750</v>
      </c>
      <c r="X16" s="456">
        <f t="shared" si="4"/>
        <v>47750</v>
      </c>
      <c r="Y16" s="455">
        <f t="shared" si="12"/>
        <v>48000</v>
      </c>
      <c r="Z16" s="455">
        <f t="shared" si="22"/>
        <v>48500</v>
      </c>
      <c r="AA16" s="455">
        <f t="shared" si="22"/>
        <v>48500</v>
      </c>
      <c r="AC16" s="459">
        <v>46357</v>
      </c>
      <c r="AD16" s="455">
        <f t="shared" si="26"/>
        <v>47045</v>
      </c>
      <c r="AE16" s="455">
        <f t="shared" si="23"/>
        <v>46500</v>
      </c>
      <c r="AF16" s="458">
        <f t="shared" si="5"/>
        <v>46500</v>
      </c>
      <c r="AG16" s="455">
        <f t="shared" si="13"/>
        <v>46750</v>
      </c>
      <c r="AH16" s="455">
        <f t="shared" si="14"/>
        <v>48000</v>
      </c>
      <c r="AI16" s="455">
        <f t="shared" si="15"/>
        <v>47200</v>
      </c>
      <c r="AJ16" s="455">
        <f t="shared" si="16"/>
        <v>46750</v>
      </c>
      <c r="AK16" s="456">
        <f t="shared" si="17"/>
        <v>46750</v>
      </c>
      <c r="AL16" s="455">
        <f t="shared" si="18"/>
        <v>47000</v>
      </c>
      <c r="AM16" s="455">
        <f t="shared" si="19"/>
        <v>47500</v>
      </c>
      <c r="AN16" s="455">
        <f t="shared" si="20"/>
        <v>47500</v>
      </c>
    </row>
    <row r="17" spans="1:40">
      <c r="A17" s="428">
        <v>45292</v>
      </c>
      <c r="B17" s="429">
        <v>51950</v>
      </c>
      <c r="C17" s="430">
        <f>ROUND(AVERAGE(B17,B30,B42),-3)</f>
        <v>53000</v>
      </c>
      <c r="D17" s="459">
        <v>46388</v>
      </c>
      <c r="E17" s="460">
        <f t="shared" si="24"/>
        <v>50883.333333333336</v>
      </c>
      <c r="F17" s="455">
        <f t="shared" si="21"/>
        <v>50500</v>
      </c>
      <c r="G17" s="451">
        <f t="shared" si="0"/>
        <v>50500</v>
      </c>
      <c r="H17" s="451">
        <f t="shared" si="1"/>
        <v>50500</v>
      </c>
      <c r="I17" s="455">
        <f t="shared" si="6"/>
        <v>50750</v>
      </c>
      <c r="J17" s="455">
        <f t="shared" si="6"/>
        <v>52000</v>
      </c>
      <c r="K17" s="455">
        <f t="shared" si="6"/>
        <v>51200</v>
      </c>
      <c r="L17" s="455">
        <f t="shared" si="6"/>
        <v>50750</v>
      </c>
      <c r="M17" s="456">
        <f t="shared" si="2"/>
        <v>50750</v>
      </c>
      <c r="N17" s="455">
        <f t="shared" si="6"/>
        <v>51000</v>
      </c>
      <c r="P17" s="459">
        <v>46388</v>
      </c>
      <c r="Q17" s="455">
        <f t="shared" si="25"/>
        <v>50045</v>
      </c>
      <c r="R17" s="455">
        <f t="shared" si="7"/>
        <v>49500</v>
      </c>
      <c r="S17" s="458">
        <f t="shared" si="3"/>
        <v>49500</v>
      </c>
      <c r="T17" s="455">
        <f t="shared" si="8"/>
        <v>49750</v>
      </c>
      <c r="U17" s="455">
        <f t="shared" si="9"/>
        <v>51000</v>
      </c>
      <c r="V17" s="455">
        <f t="shared" si="10"/>
        <v>50200</v>
      </c>
      <c r="W17" s="455">
        <f t="shared" si="11"/>
        <v>49750</v>
      </c>
      <c r="X17" s="456">
        <f t="shared" si="4"/>
        <v>49750</v>
      </c>
      <c r="Y17" s="455">
        <f t="shared" si="12"/>
        <v>50000</v>
      </c>
      <c r="Z17" s="455">
        <f t="shared" si="22"/>
        <v>50500</v>
      </c>
      <c r="AA17" s="455">
        <f t="shared" si="22"/>
        <v>50500</v>
      </c>
      <c r="AC17" s="459">
        <v>46388</v>
      </c>
      <c r="AD17" s="455">
        <f t="shared" si="26"/>
        <v>49045</v>
      </c>
      <c r="AE17" s="455">
        <f t="shared" si="23"/>
        <v>48500</v>
      </c>
      <c r="AF17" s="458">
        <f t="shared" si="5"/>
        <v>48500</v>
      </c>
      <c r="AG17" s="455">
        <f t="shared" si="13"/>
        <v>48750</v>
      </c>
      <c r="AH17" s="455">
        <f t="shared" si="14"/>
        <v>50000</v>
      </c>
      <c r="AI17" s="455">
        <f t="shared" si="15"/>
        <v>49200</v>
      </c>
      <c r="AJ17" s="455">
        <f t="shared" si="16"/>
        <v>48750</v>
      </c>
      <c r="AK17" s="456">
        <f t="shared" si="17"/>
        <v>48750</v>
      </c>
      <c r="AL17" s="455">
        <f t="shared" si="18"/>
        <v>49000</v>
      </c>
      <c r="AM17" s="455">
        <f t="shared" si="19"/>
        <v>49500</v>
      </c>
      <c r="AN17" s="455">
        <f t="shared" si="20"/>
        <v>49500</v>
      </c>
    </row>
    <row r="18" spans="1:40">
      <c r="A18" s="428">
        <v>45323</v>
      </c>
      <c r="B18" s="429">
        <v>51867</v>
      </c>
      <c r="C18" s="430">
        <f>ROUND(AVERAGE(B18,B31,B43),-3)</f>
        <v>52000</v>
      </c>
      <c r="D18" s="459">
        <v>46419</v>
      </c>
      <c r="E18" s="460">
        <f t="shared" si="24"/>
        <v>49883.333333333336</v>
      </c>
      <c r="F18" s="455">
        <f t="shared" si="21"/>
        <v>49500</v>
      </c>
      <c r="G18" s="451">
        <f t="shared" si="0"/>
        <v>49500</v>
      </c>
      <c r="H18" s="451">
        <f t="shared" si="1"/>
        <v>49500</v>
      </c>
      <c r="I18" s="455">
        <f t="shared" si="6"/>
        <v>49750</v>
      </c>
      <c r="J18" s="455">
        <f t="shared" si="6"/>
        <v>51000</v>
      </c>
      <c r="K18" s="455">
        <f t="shared" si="6"/>
        <v>50200</v>
      </c>
      <c r="L18" s="455">
        <f t="shared" si="6"/>
        <v>49750</v>
      </c>
      <c r="M18" s="456">
        <f t="shared" si="2"/>
        <v>49750</v>
      </c>
      <c r="N18" s="455">
        <f t="shared" si="6"/>
        <v>50000</v>
      </c>
      <c r="P18" s="459">
        <v>46419</v>
      </c>
      <c r="Q18" s="455">
        <f t="shared" si="25"/>
        <v>49045</v>
      </c>
      <c r="R18" s="455">
        <f t="shared" si="7"/>
        <v>48500</v>
      </c>
      <c r="S18" s="458">
        <f t="shared" si="3"/>
        <v>48500</v>
      </c>
      <c r="T18" s="455">
        <f t="shared" si="8"/>
        <v>48750</v>
      </c>
      <c r="U18" s="455">
        <f t="shared" si="9"/>
        <v>50000</v>
      </c>
      <c r="V18" s="455">
        <f t="shared" si="10"/>
        <v>49200</v>
      </c>
      <c r="W18" s="455">
        <f t="shared" si="11"/>
        <v>48750</v>
      </c>
      <c r="X18" s="456">
        <f t="shared" si="4"/>
        <v>48750</v>
      </c>
      <c r="Y18" s="455">
        <f t="shared" si="12"/>
        <v>49000</v>
      </c>
      <c r="Z18" s="455">
        <f t="shared" si="22"/>
        <v>49500</v>
      </c>
      <c r="AA18" s="455">
        <f t="shared" si="22"/>
        <v>49500</v>
      </c>
      <c r="AC18" s="459">
        <v>46419</v>
      </c>
      <c r="AD18" s="455">
        <f t="shared" si="26"/>
        <v>48045</v>
      </c>
      <c r="AE18" s="455">
        <f t="shared" si="23"/>
        <v>47500</v>
      </c>
      <c r="AF18" s="458">
        <f t="shared" si="5"/>
        <v>47500</v>
      </c>
      <c r="AG18" s="455">
        <f t="shared" si="13"/>
        <v>47750</v>
      </c>
      <c r="AH18" s="455">
        <f t="shared" si="14"/>
        <v>49000</v>
      </c>
      <c r="AI18" s="455">
        <f t="shared" si="15"/>
        <v>48200</v>
      </c>
      <c r="AJ18" s="455">
        <f t="shared" si="16"/>
        <v>47750</v>
      </c>
      <c r="AK18" s="456">
        <f t="shared" si="17"/>
        <v>47750</v>
      </c>
      <c r="AL18" s="455">
        <f t="shared" si="18"/>
        <v>48000</v>
      </c>
      <c r="AM18" s="455">
        <f t="shared" si="19"/>
        <v>48500</v>
      </c>
      <c r="AN18" s="455">
        <f t="shared" si="20"/>
        <v>48500</v>
      </c>
    </row>
    <row r="19" spans="1:40">
      <c r="A19" s="428">
        <v>45352</v>
      </c>
      <c r="B19" s="429">
        <v>52700</v>
      </c>
      <c r="C19" s="430">
        <f>ROUND(AVERAGE(B19,B32,B44),-3)</f>
        <v>54000</v>
      </c>
      <c r="D19" s="459">
        <v>46447</v>
      </c>
      <c r="E19" s="460">
        <f t="shared" si="24"/>
        <v>51883.333333333336</v>
      </c>
      <c r="F19" s="455">
        <f t="shared" si="21"/>
        <v>51500</v>
      </c>
      <c r="G19" s="458">
        <f t="shared" si="0"/>
        <v>51500</v>
      </c>
      <c r="H19" s="458">
        <f t="shared" si="1"/>
        <v>51500</v>
      </c>
      <c r="I19" s="455">
        <f t="shared" si="6"/>
        <v>51750</v>
      </c>
      <c r="J19" s="455">
        <f t="shared" si="6"/>
        <v>53000</v>
      </c>
      <c r="K19" s="455">
        <f t="shared" si="6"/>
        <v>52200</v>
      </c>
      <c r="L19" s="455">
        <f t="shared" si="6"/>
        <v>51750</v>
      </c>
      <c r="M19" s="456">
        <f t="shared" si="2"/>
        <v>51750</v>
      </c>
      <c r="N19" s="455">
        <f t="shared" si="6"/>
        <v>52000</v>
      </c>
      <c r="P19" s="459">
        <v>46447</v>
      </c>
      <c r="Q19" s="455">
        <f t="shared" si="25"/>
        <v>51045</v>
      </c>
      <c r="R19" s="455">
        <f t="shared" si="7"/>
        <v>50500</v>
      </c>
      <c r="S19" s="458">
        <f t="shared" si="3"/>
        <v>50500</v>
      </c>
      <c r="T19" s="455">
        <f t="shared" si="8"/>
        <v>50750</v>
      </c>
      <c r="U19" s="455">
        <f t="shared" si="9"/>
        <v>52000</v>
      </c>
      <c r="V19" s="455">
        <f t="shared" si="10"/>
        <v>51200</v>
      </c>
      <c r="W19" s="455">
        <f t="shared" si="11"/>
        <v>50750</v>
      </c>
      <c r="X19" s="456">
        <f t="shared" si="4"/>
        <v>50750</v>
      </c>
      <c r="Y19" s="455">
        <f t="shared" si="12"/>
        <v>51000</v>
      </c>
      <c r="Z19" s="455">
        <f t="shared" si="22"/>
        <v>51500</v>
      </c>
      <c r="AA19" s="455">
        <f t="shared" si="22"/>
        <v>51500</v>
      </c>
      <c r="AC19" s="459">
        <v>46447</v>
      </c>
      <c r="AD19" s="455">
        <f t="shared" si="26"/>
        <v>50045</v>
      </c>
      <c r="AE19" s="455">
        <f t="shared" si="23"/>
        <v>49500</v>
      </c>
      <c r="AF19" s="458">
        <f t="shared" si="5"/>
        <v>49500</v>
      </c>
      <c r="AG19" s="455">
        <f t="shared" si="13"/>
        <v>49750</v>
      </c>
      <c r="AH19" s="455">
        <f t="shared" si="14"/>
        <v>51000</v>
      </c>
      <c r="AI19" s="455">
        <f t="shared" si="15"/>
        <v>50200</v>
      </c>
      <c r="AJ19" s="455">
        <f t="shared" si="16"/>
        <v>49750</v>
      </c>
      <c r="AK19" s="456">
        <f t="shared" si="17"/>
        <v>49750</v>
      </c>
      <c r="AL19" s="455">
        <f t="shared" si="18"/>
        <v>50000</v>
      </c>
      <c r="AM19" s="455">
        <f t="shared" si="19"/>
        <v>50500</v>
      </c>
      <c r="AN19" s="455">
        <f t="shared" si="20"/>
        <v>50500</v>
      </c>
    </row>
    <row r="20" spans="1:40">
      <c r="A20" s="428">
        <v>45383</v>
      </c>
      <c r="B20" s="429">
        <v>55325</v>
      </c>
    </row>
    <row r="21" spans="1:40">
      <c r="A21" s="428">
        <v>45413</v>
      </c>
      <c r="B21" s="429">
        <v>58300</v>
      </c>
    </row>
    <row r="22" spans="1:40">
      <c r="A22" s="428">
        <v>45444</v>
      </c>
      <c r="B22" s="429">
        <v>57075</v>
      </c>
    </row>
    <row r="23" spans="1:40">
      <c r="A23" s="428">
        <v>45474</v>
      </c>
      <c r="B23" s="429">
        <v>52950</v>
      </c>
    </row>
    <row r="24" spans="1:40">
      <c r="A24" s="428">
        <v>45505</v>
      </c>
      <c r="B24" s="429">
        <v>49762.5</v>
      </c>
    </row>
    <row r="25" spans="1:40">
      <c r="A25" s="428">
        <v>45536</v>
      </c>
      <c r="B25" s="429">
        <v>50283</v>
      </c>
    </row>
    <row r="26" spans="1:40">
      <c r="A26" s="428">
        <v>45566</v>
      </c>
      <c r="B26" s="429">
        <v>54000</v>
      </c>
    </row>
    <row r="27" spans="1:40">
      <c r="A27" s="428">
        <v>45597</v>
      </c>
      <c r="B27" s="429">
        <v>54000</v>
      </c>
    </row>
    <row r="28" spans="1:40" ht="15">
      <c r="A28" s="428"/>
      <c r="B28" s="429"/>
    </row>
    <row r="29" spans="1:40">
      <c r="A29" s="428">
        <v>45627</v>
      </c>
      <c r="B29" s="429">
        <v>51750</v>
      </c>
    </row>
    <row r="30" spans="1:40">
      <c r="A30" s="428">
        <v>45658</v>
      </c>
      <c r="B30" s="429">
        <v>51250</v>
      </c>
    </row>
    <row r="31" spans="1:40">
      <c r="A31" s="428">
        <v>45689</v>
      </c>
      <c r="B31" s="429">
        <v>51275</v>
      </c>
    </row>
    <row r="32" spans="1:40">
      <c r="A32" s="428">
        <v>45717</v>
      </c>
      <c r="B32" s="429">
        <v>54317</v>
      </c>
    </row>
    <row r="33" spans="1:2">
      <c r="A33" s="428">
        <v>45748</v>
      </c>
      <c r="B33" s="429">
        <v>56150</v>
      </c>
    </row>
    <row r="34" spans="1:2">
      <c r="A34" s="428">
        <v>45778</v>
      </c>
      <c r="B34" s="429">
        <v>54400</v>
      </c>
    </row>
    <row r="35" spans="1:2">
      <c r="A35" s="428">
        <v>45809</v>
      </c>
      <c r="B35" s="429">
        <v>51900</v>
      </c>
    </row>
    <row r="36" spans="1:2">
      <c r="A36" s="428">
        <v>45839</v>
      </c>
      <c r="B36" s="429">
        <v>48150</v>
      </c>
    </row>
    <row r="37" spans="1:2">
      <c r="A37" s="428">
        <v>45870</v>
      </c>
      <c r="B37" s="429">
        <v>47900</v>
      </c>
    </row>
    <row r="38" spans="1:2">
      <c r="A38" s="428">
        <v>45901</v>
      </c>
      <c r="B38" s="429">
        <v>45750</v>
      </c>
    </row>
    <row r="39" spans="1:2">
      <c r="A39" s="428">
        <v>45955</v>
      </c>
      <c r="B39" s="429">
        <v>46750</v>
      </c>
    </row>
    <row r="40" spans="1:2">
      <c r="A40" s="428">
        <v>45986</v>
      </c>
      <c r="B40" s="429">
        <v>46750</v>
      </c>
    </row>
    <row r="41" spans="1:2">
      <c r="A41" s="428" t="s">
        <v>95</v>
      </c>
      <c r="B41" s="429">
        <v>49000</v>
      </c>
    </row>
    <row r="42" spans="1:2">
      <c r="A42" s="428" t="s">
        <v>96</v>
      </c>
      <c r="B42" s="429">
        <v>54850</v>
      </c>
    </row>
    <row r="43" spans="1:2">
      <c r="A43" s="431" t="s">
        <v>223</v>
      </c>
      <c r="B43" s="432">
        <f>AVERAGE(B5:B42)</f>
        <v>53438.66216216216</v>
      </c>
    </row>
  </sheetData>
  <pageMargins left="0.7" right="0.7" top="0.75" bottom="0.75" header="0.3" footer="0.3"/>
  <ignoredErrors>
    <ignoredError sqref="M5:M19 X5:X19 AF5:AF19 AK5:AK1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905CE-E008-4684-8180-D5D86596EBD2}">
  <dimension ref="A1:R64"/>
  <sheetViews>
    <sheetView topLeftCell="A9" workbookViewId="0">
      <selection activeCell="D42" sqref="D42"/>
    </sheetView>
  </sheetViews>
  <sheetFormatPr defaultRowHeight="14.45"/>
  <cols>
    <col min="1" max="1" width="31.42578125" bestFit="1" customWidth="1"/>
    <col min="6" max="13" width="11.85546875" bestFit="1" customWidth="1"/>
    <col min="14" max="17" width="12.85546875" bestFit="1" customWidth="1"/>
    <col min="18" max="18" width="13.85546875" bestFit="1" customWidth="1"/>
  </cols>
  <sheetData>
    <row r="1" spans="1:4">
      <c r="A1" s="710" t="s">
        <v>224</v>
      </c>
      <c r="B1" s="711"/>
      <c r="C1" s="711"/>
    </row>
    <row r="2" spans="1:4">
      <c r="A2" s="377" t="s">
        <v>225</v>
      </c>
      <c r="B2" s="377" t="s">
        <v>226</v>
      </c>
      <c r="C2" s="377" t="s">
        <v>227</v>
      </c>
    </row>
    <row r="3" spans="1:4">
      <c r="A3" s="378" t="str">
        <f>'Plant wise prices'!B3</f>
        <v>AIC IRON INDUSTRIES PRIVATE LIMITED</v>
      </c>
      <c r="B3" s="379">
        <f>_xlfn.XLOOKUP(A3,'Supply plan'!$BU$2:$BU$14,'Supply plan'!$CL$2:$CL$14,"Not found",0)*1000</f>
        <v>0</v>
      </c>
      <c r="C3" s="378">
        <f>IF(B3&gt;6000,500,IF(AND(B3&gt;4000,B3&lt;6000),300,IF(AND(B3&gt;3000,B3&lt;4000),200,IF(AND(B3&gt;2000,B3&lt;3000),100,0))))</f>
        <v>0</v>
      </c>
    </row>
    <row r="4" spans="1:4">
      <c r="A4" s="378" t="str">
        <f>'Plant wise prices'!B4</f>
        <v>Aditya Industries</v>
      </c>
      <c r="B4" s="379">
        <f>_xlfn.XLOOKUP(A4,'Supply plan'!$BU$2:$BU$14,'Supply plan'!$CL$2:$CL$14,"Not found",0)*1000</f>
        <v>42150.919999999991</v>
      </c>
      <c r="C4" s="485">
        <f>IF(B4&gt;6000,500,IF(AND(B4&gt;5000,B4&lt;=6000),400,IF(AND(B4&gt;3500,B4&lt;=5000),300,IF(AND(B4&gt;2000,B4&lt;=3500),200,0))))</f>
        <v>500</v>
      </c>
    </row>
    <row r="5" spans="1:4">
      <c r="A5" s="378" t="str">
        <f>'Plant wise prices'!B5</f>
        <v>Ambashakti Industries Limited</v>
      </c>
      <c r="B5" s="379">
        <f>_xlfn.XLOOKUP(A5,'Supply plan'!$BU$2:$BU$14,'Supply plan'!$CL$2:$CL$14,"Not found",0)*1000</f>
        <v>113929.11500000001</v>
      </c>
      <c r="C5" s="485">
        <f>IF(B5&gt;4000,350,IF(AND(B5&gt;=3001,B5&lt;4000),250,IF(AND(B5&gt;=2501,B5&lt;3000),100)))</f>
        <v>350</v>
      </c>
    </row>
    <row r="6" spans="1:4">
      <c r="A6" s="378" t="str">
        <f>'Plant wise prices'!B6</f>
        <v>AMBASHAKTI UDYOG LIMITED- GWALIOR</v>
      </c>
      <c r="B6" s="379">
        <f>_xlfn.XLOOKUP(A6,'Supply plan'!$BU$2:$BU$14,'Supply plan'!$CL$2:$CL$14,"Not found",0)*1000</f>
        <v>94810.865000000005</v>
      </c>
      <c r="C6" s="378">
        <f>IF(B6&gt;4000,350,IF(AND(B6&gt;=3001,B6&lt;4000),250,IF(AND(B6&gt;=2501,B6&lt;3000),100)))</f>
        <v>350</v>
      </c>
    </row>
    <row r="7" spans="1:4">
      <c r="A7" s="378" t="str">
        <f>'Plant wise prices'!B7</f>
        <v>API Ispat And Powertech Private Limited</v>
      </c>
      <c r="B7" s="379">
        <f>_xlfn.XLOOKUP(A7,'Supply plan'!$BU$2:$BU$14,'Supply plan'!$CL$2:$CL$14,"Not found",0)*1000</f>
        <v>11420.47999999999</v>
      </c>
      <c r="C7" s="485">
        <v>0</v>
      </c>
    </row>
    <row r="8" spans="1:4">
      <c r="A8" s="378" t="str">
        <f>'Plant wise prices'!B8</f>
        <v>GERMAN GREEN STEEL AND POWER LIMITED</v>
      </c>
      <c r="B8" s="379">
        <f>_xlfn.XLOOKUP(A8,'Supply plan'!$BU$2:$BU$14,'Supply plan'!$CL$2:$CL$14,"Not found",0)*1000</f>
        <v>11028.320000000002</v>
      </c>
      <c r="C8" s="378" cm="1">
        <f t="array" ref="C8">_xlfn.IFS(
B8&lt;2000,0,
B8&lt;=3000,200,
B8&lt;=4000,300,
B8&lt;=6000,400,
B8&gt;6000,600
)</f>
        <v>600</v>
      </c>
    </row>
    <row r="9" spans="1:4">
      <c r="A9" s="378" t="str">
        <f>'Plant wise prices'!B9</f>
        <v>SKA Ispat Private Limited</v>
      </c>
      <c r="B9" s="379">
        <f>_xlfn.XLOOKUP(A9,'Supply plan'!$BU$2:$BU$14,'Supply plan'!$CL$2:$CL$14,"Not found",0)*1000</f>
        <v>66634.569999999992</v>
      </c>
      <c r="C9" s="485">
        <v>0</v>
      </c>
    </row>
    <row r="10" spans="1:4">
      <c r="A10" s="378" t="str">
        <f>'Plant wise prices'!B10</f>
        <v>Real Ispat</v>
      </c>
      <c r="B10" s="379">
        <f>_xlfn.XLOOKUP(A10,'Supply plan'!$BU$2:$BU$14,'Supply plan'!$CL$2:$CL$14,"Not found",0)*1000</f>
        <v>48500.119999999995</v>
      </c>
      <c r="C10" s="380">
        <v>0</v>
      </c>
      <c r="D10" t="s">
        <v>228</v>
      </c>
    </row>
    <row r="11" spans="1:4">
      <c r="A11" s="378" t="str">
        <f>'Plant wise prices'!B11</f>
        <v>Rashmi Steel</v>
      </c>
      <c r="B11" s="379">
        <f>_xlfn.XLOOKUP(A11,'Supply plan'!$BU$2:$BU$14,'Supply plan'!$CL$2:$CL$14,"Not found",0)*1000</f>
        <v>116161.56</v>
      </c>
      <c r="C11" s="380">
        <v>0</v>
      </c>
      <c r="D11" t="s">
        <v>228</v>
      </c>
    </row>
    <row r="12" spans="1:4">
      <c r="A12" s="378" t="str">
        <f>'Plant wise prices'!B12</f>
        <v>Telangana - New Plant</v>
      </c>
      <c r="B12" s="379">
        <f>_xlfn.XLOOKUP(A12,'Supply plan'!$BU$2:$BU$14,'Supply plan'!$CL$2:$CL$14,"Not found",0)*1000</f>
        <v>5283.5999999999995</v>
      </c>
      <c r="C12" s="380">
        <v>0</v>
      </c>
      <c r="D12" t="s">
        <v>229</v>
      </c>
    </row>
    <row r="13" spans="1:4">
      <c r="A13" s="378" t="str">
        <f>'Plant wise prices'!B13</f>
        <v>Maharashtra - New Plant</v>
      </c>
      <c r="B13" s="379">
        <f>_xlfn.XLOOKUP(A13,'Supply plan'!$BU$2:$BU$14,'Supply plan'!$CL$2:$CL$14,"Not found",0)*1000</f>
        <v>7957.95</v>
      </c>
      <c r="C13" s="380">
        <v>0</v>
      </c>
      <c r="D13" t="s">
        <v>229</v>
      </c>
    </row>
    <row r="14" spans="1:4">
      <c r="A14" s="378"/>
      <c r="B14" s="379"/>
      <c r="C14" s="381"/>
    </row>
    <row r="15" spans="1:4">
      <c r="A15" s="382" t="s">
        <v>65</v>
      </c>
      <c r="B15" s="383">
        <f>SUM(B3:B13)</f>
        <v>517877.5</v>
      </c>
      <c r="C15" s="381"/>
    </row>
    <row r="19" spans="1:18" ht="15" customHeight="1">
      <c r="A19" s="709" t="str">
        <f>'Supply plan'!AO1</f>
        <v>Name of Plants</v>
      </c>
      <c r="B19" s="701" t="str">
        <f>'Supply plan'!AP1</f>
        <v>JSW One brands being manufactured</v>
      </c>
      <c r="C19" s="703" t="str">
        <f>'Supply plan'!AQ1</f>
        <v>Plant Capacity</v>
      </c>
      <c r="D19" s="704"/>
      <c r="E19" s="705"/>
      <c r="F19" s="706" t="str">
        <f>'Supply plan'!AT1</f>
        <v>Overall</v>
      </c>
      <c r="G19" s="707"/>
      <c r="H19" s="707"/>
      <c r="I19" s="707"/>
      <c r="J19" s="707"/>
      <c r="K19" s="707"/>
      <c r="L19" s="707"/>
      <c r="M19" s="707"/>
      <c r="N19" s="707"/>
      <c r="O19" s="707"/>
      <c r="P19" s="707"/>
      <c r="Q19" s="707"/>
      <c r="R19" s="708"/>
    </row>
    <row r="20" spans="1:18">
      <c r="A20" s="712"/>
      <c r="B20" s="702"/>
      <c r="C20" s="142" t="str">
        <f>'Supply plan'!BW2</f>
        <v>FE 550</v>
      </c>
      <c r="D20" s="141" t="str">
        <f>'Supply plan'!BX2</f>
        <v>FE 550D</v>
      </c>
      <c r="E20" s="141" t="str">
        <f>'Supply plan'!BY2</f>
        <v>Total</v>
      </c>
      <c r="F20" s="337">
        <f>'Supply plan'!BZ2</f>
        <v>46113</v>
      </c>
      <c r="G20" s="337">
        <f>'Supply plan'!CA2</f>
        <v>46143</v>
      </c>
      <c r="H20" s="337">
        <f>'Supply plan'!CB2</f>
        <v>46174</v>
      </c>
      <c r="I20" s="337">
        <f>'Supply plan'!CC2</f>
        <v>46204</v>
      </c>
      <c r="J20" s="337">
        <f>'Supply plan'!CD2</f>
        <v>46235</v>
      </c>
      <c r="K20" s="337">
        <f>'Supply plan'!CE2</f>
        <v>46266</v>
      </c>
      <c r="L20" s="337">
        <f>'Supply plan'!CF2</f>
        <v>46296</v>
      </c>
      <c r="M20" s="337">
        <f>'Supply plan'!CG2</f>
        <v>46327</v>
      </c>
      <c r="N20" s="337">
        <f>'Supply plan'!CH2</f>
        <v>46357</v>
      </c>
      <c r="O20" s="337">
        <f>'Supply plan'!CI2</f>
        <v>46388</v>
      </c>
      <c r="P20" s="337">
        <f>'Supply plan'!CJ2</f>
        <v>46419</v>
      </c>
      <c r="Q20" s="337">
        <f>'Supply plan'!CK2</f>
        <v>46447</v>
      </c>
      <c r="R20" s="337" t="str">
        <f>'Supply plan'!CL2</f>
        <v>Total</v>
      </c>
    </row>
    <row r="21" spans="1:18">
      <c r="A21" s="144" t="str">
        <f>'Supply plan'!AO3</f>
        <v>AIC IRON INDUSTRIES PRIVATE LIMITED</v>
      </c>
      <c r="B21" s="144"/>
      <c r="C21" s="145"/>
      <c r="D21" s="146"/>
      <c r="E21" s="146"/>
      <c r="F21" s="487">
        <f>'Supply plan'!AT3*1000</f>
        <v>0</v>
      </c>
      <c r="G21" s="487">
        <f>'Supply plan'!AU3*1000</f>
        <v>0</v>
      </c>
      <c r="H21" s="487">
        <f>'Supply plan'!AV3*1000</f>
        <v>0</v>
      </c>
      <c r="I21" s="487">
        <f>'Supply plan'!AW3*1000</f>
        <v>0</v>
      </c>
      <c r="J21" s="487">
        <f>'Supply plan'!AX3*1000</f>
        <v>0</v>
      </c>
      <c r="K21" s="487">
        <f>'Supply plan'!AY3*1000</f>
        <v>0</v>
      </c>
      <c r="L21" s="487">
        <f>'Supply plan'!AZ3*1000</f>
        <v>0</v>
      </c>
      <c r="M21" s="487">
        <f>'Supply plan'!BA3*1000</f>
        <v>0</v>
      </c>
      <c r="N21" s="487">
        <f>'Supply plan'!BB3*1000</f>
        <v>0</v>
      </c>
      <c r="O21" s="487">
        <f>'Supply plan'!BC3*1000</f>
        <v>0</v>
      </c>
      <c r="P21" s="487">
        <f>'Supply plan'!BD3*1000</f>
        <v>0</v>
      </c>
      <c r="Q21" s="487">
        <f>'Supply plan'!BE3*1000</f>
        <v>0</v>
      </c>
      <c r="R21" s="487">
        <f>'Supply plan'!BF3*1000</f>
        <v>0</v>
      </c>
    </row>
    <row r="22" spans="1:18">
      <c r="A22" s="144" t="str">
        <f>'Supply plan'!BU4</f>
        <v>Aditya Industries</v>
      </c>
      <c r="B22" s="144"/>
      <c r="C22" s="145"/>
      <c r="D22" s="146"/>
      <c r="E22" s="146"/>
      <c r="F22" s="487">
        <f>'Supply plan'!AT4*1000</f>
        <v>4082.58</v>
      </c>
      <c r="G22" s="487">
        <f>'Supply plan'!AU4*1000</f>
        <v>4332.28</v>
      </c>
      <c r="H22" s="487">
        <f>'Supply plan'!AV4*1000</f>
        <v>4522.7199999999993</v>
      </c>
      <c r="I22" s="487">
        <f>'Supply plan'!AW4*1000</f>
        <v>3852.3000000000006</v>
      </c>
      <c r="J22" s="487">
        <f>'Supply plan'!AX4*1000</f>
        <v>3422.02</v>
      </c>
      <c r="K22" s="487">
        <f>'Supply plan'!AY4*1000</f>
        <v>3501.9000000000005</v>
      </c>
      <c r="L22" s="487">
        <f>'Supply plan'!AZ4*1000</f>
        <v>3946.9199999999996</v>
      </c>
      <c r="M22" s="487">
        <f>'Supply plan'!BA4*1000</f>
        <v>4522.12</v>
      </c>
      <c r="N22" s="487">
        <f>'Supply plan'!BB4*1000</f>
        <v>4832.2799999999988</v>
      </c>
      <c r="O22" s="487">
        <f>'Supply plan'!BC4*1000</f>
        <v>5912.76</v>
      </c>
      <c r="P22" s="487">
        <f>'Supply plan'!BD4*1000</f>
        <v>7313.6600000000008</v>
      </c>
      <c r="Q22" s="487">
        <f>'Supply plan'!BE4*1000</f>
        <v>8534.380000000001</v>
      </c>
      <c r="R22" s="487">
        <f>'Supply plan'!BF4*1000</f>
        <v>58775.919999999991</v>
      </c>
    </row>
    <row r="23" spans="1:18">
      <c r="A23" s="144" t="str">
        <f>'Supply plan'!AO5</f>
        <v>Ambashakti Industries Limited</v>
      </c>
      <c r="B23" s="144"/>
      <c r="C23" s="145"/>
      <c r="D23" s="146"/>
      <c r="E23" s="146"/>
      <c r="F23" s="487">
        <f>'Supply plan'!AT5*1000</f>
        <v>9120.7099999999991</v>
      </c>
      <c r="G23" s="487">
        <f>'Supply plan'!AU5*1000</f>
        <v>11930.670000000002</v>
      </c>
      <c r="H23" s="487">
        <f>'Supply plan'!AV5*1000</f>
        <v>10855.71</v>
      </c>
      <c r="I23" s="487">
        <f>'Supply plan'!AW5*1000</f>
        <v>9435.4</v>
      </c>
      <c r="J23" s="487">
        <f>'Supply plan'!AX5*1000</f>
        <v>8455.4</v>
      </c>
      <c r="K23" s="487">
        <f>'Supply plan'!AY5*1000</f>
        <v>9235.3950000000004</v>
      </c>
      <c r="L23" s="487">
        <f>'Supply plan'!AZ5*1000</f>
        <v>11515.394999999999</v>
      </c>
      <c r="M23" s="487">
        <f>'Supply plan'!BA5*1000</f>
        <v>13715.48</v>
      </c>
      <c r="N23" s="487">
        <f>'Supply plan'!BB5*1000</f>
        <v>14840.57</v>
      </c>
      <c r="O23" s="487">
        <f>'Supply plan'!BC5*1000</f>
        <v>17640.655000000002</v>
      </c>
      <c r="P23" s="487">
        <f>'Supply plan'!BD5*1000</f>
        <v>19945.759999999998</v>
      </c>
      <c r="Q23" s="487">
        <f>'Supply plan'!BE5*1000</f>
        <v>22925.97</v>
      </c>
      <c r="R23" s="487">
        <f>'Supply plan'!BF5*1000</f>
        <v>159617.11500000002</v>
      </c>
    </row>
    <row r="24" spans="1:18">
      <c r="A24" s="144" t="str">
        <f>'Supply plan'!BU6</f>
        <v>AMBASHAKTI UDYOG LIMITED- GWALIOR</v>
      </c>
      <c r="B24" s="144"/>
      <c r="C24" s="145"/>
      <c r="D24" s="146"/>
      <c r="E24" s="146"/>
      <c r="F24" s="487">
        <f>'Supply plan'!AT6*1000</f>
        <v>6272.21</v>
      </c>
      <c r="G24" s="487">
        <f>'Supply plan'!AU6*1000</f>
        <v>7402.05</v>
      </c>
      <c r="H24" s="487">
        <f>'Supply plan'!AV6*1000</f>
        <v>6886.97</v>
      </c>
      <c r="I24" s="487">
        <f>'Supply plan'!AW6*1000</f>
        <v>5486.1</v>
      </c>
      <c r="J24" s="487">
        <f>'Supply plan'!AX6*1000</f>
        <v>5156.18</v>
      </c>
      <c r="K24" s="487">
        <f>'Supply plan'!AY6*1000</f>
        <v>5486.1049999999996</v>
      </c>
      <c r="L24" s="487">
        <f>'Supply plan'!AZ6*1000</f>
        <v>6676.1850000000004</v>
      </c>
      <c r="M24" s="487">
        <f>'Supply plan'!BA6*1000</f>
        <v>7926.5000000000009</v>
      </c>
      <c r="N24" s="487">
        <f>'Supply plan'!BB6*1000</f>
        <v>8631.65</v>
      </c>
      <c r="O24" s="487">
        <f>'Supply plan'!BC6*1000</f>
        <v>10091.885</v>
      </c>
      <c r="P24" s="487">
        <f>'Supply plan'!BD6*1000</f>
        <v>11527.279999999999</v>
      </c>
      <c r="Q24" s="487">
        <f>'Supply plan'!BE6*1000</f>
        <v>13267.75</v>
      </c>
      <c r="R24" s="487">
        <f>'Supply plan'!BF6*1000</f>
        <v>94810.865000000005</v>
      </c>
    </row>
    <row r="25" spans="1:18">
      <c r="A25" s="150" t="str">
        <f>'Supply plan'!AO7</f>
        <v>API Ispat And Powertech Private Limited</v>
      </c>
      <c r="B25" s="150"/>
      <c r="C25" s="145"/>
      <c r="D25" s="146"/>
      <c r="E25" s="146"/>
      <c r="F25" s="487">
        <f>'Supply plan'!AT7*1000</f>
        <v>2380.1</v>
      </c>
      <c r="G25" s="487">
        <f>'Supply plan'!AU7*1000</f>
        <v>3340.16</v>
      </c>
      <c r="H25" s="487">
        <f>'Supply plan'!AV7*1000</f>
        <v>3013.14</v>
      </c>
      <c r="I25" s="487">
        <f>'Supply plan'!AW7*1000</f>
        <v>2642.1</v>
      </c>
      <c r="J25" s="487">
        <f>'Supply plan'!AX7*1000</f>
        <v>2308.08</v>
      </c>
      <c r="K25" s="487">
        <f>'Supply plan'!AY7*1000</f>
        <v>2520.08</v>
      </c>
      <c r="L25" s="487">
        <f>'Supply plan'!AZ7*1000</f>
        <v>3254.0799999999995</v>
      </c>
      <c r="M25" s="487">
        <f>'Supply plan'!BA7*1000</f>
        <v>4032.1</v>
      </c>
      <c r="N25" s="487">
        <f>'Supply plan'!BB7*1000</f>
        <v>4330.0999999999995</v>
      </c>
      <c r="O25" s="487">
        <f>'Supply plan'!BC7*1000</f>
        <v>5240.16</v>
      </c>
      <c r="P25" s="487">
        <f>'Supply plan'!BD7*1000</f>
        <v>5970.18</v>
      </c>
      <c r="Q25" s="487">
        <f>'Supply plan'!BE7*1000</f>
        <v>6720.2</v>
      </c>
      <c r="R25" s="487">
        <f>'Supply plan'!BF7*1000</f>
        <v>45750.479999999989</v>
      </c>
    </row>
    <row r="26" spans="1:18">
      <c r="A26" s="150" t="str">
        <f>'Supply plan'!BU8</f>
        <v>GERMAN GREEN STEEL AND POWER LIMITED</v>
      </c>
      <c r="B26" s="150"/>
      <c r="C26" s="145"/>
      <c r="D26" s="146"/>
      <c r="E26" s="146"/>
      <c r="F26" s="487">
        <f>'Supply plan'!AT8*1000</f>
        <v>1520.32</v>
      </c>
      <c r="G26" s="487">
        <f>'Supply plan'!AU8*1000</f>
        <v>2520.7199999999998</v>
      </c>
      <c r="H26" s="487">
        <f>'Supply plan'!AV8*1000</f>
        <v>2140.64</v>
      </c>
      <c r="I26" s="487">
        <f>'Supply plan'!AW8*1000</f>
        <v>1780.4799999999998</v>
      </c>
      <c r="J26" s="487">
        <f>'Supply plan'!AX8*1000</f>
        <v>1580.48</v>
      </c>
      <c r="K26" s="487">
        <f>'Supply plan'!AY8*1000</f>
        <v>1760.56</v>
      </c>
      <c r="L26" s="487">
        <f>'Supply plan'!AZ8*1000</f>
        <v>2260.56</v>
      </c>
      <c r="M26" s="487">
        <f>'Supply plan'!BA8*1000</f>
        <v>2640.64</v>
      </c>
      <c r="N26" s="487">
        <f>'Supply plan'!BB8*1000</f>
        <v>2820.7200000000003</v>
      </c>
      <c r="O26" s="487">
        <f>'Supply plan'!BC8*1000</f>
        <v>3400.8</v>
      </c>
      <c r="P26" s="487">
        <f>'Supply plan'!BD8*1000</f>
        <v>4021.12</v>
      </c>
      <c r="Q26" s="487">
        <f>'Supply plan'!BE8*1000</f>
        <v>4581.28</v>
      </c>
      <c r="R26" s="487">
        <f>'Supply plan'!BF8*1000</f>
        <v>31028.32</v>
      </c>
    </row>
    <row r="27" spans="1:18">
      <c r="A27" s="150" t="str">
        <f>'Supply plan'!AO9</f>
        <v>SKA Ispat Private Limited</v>
      </c>
      <c r="B27" s="150"/>
      <c r="C27" s="145"/>
      <c r="D27" s="146"/>
      <c r="E27" s="146"/>
      <c r="F27" s="487">
        <f>'Supply plan'!AT9*1000</f>
        <v>2816.01</v>
      </c>
      <c r="G27" s="487">
        <f>'Supply plan'!AU9*1000</f>
        <v>6519.42</v>
      </c>
      <c r="H27" s="487">
        <f>'Supply plan'!AV9*1000</f>
        <v>5850.9400000000005</v>
      </c>
      <c r="I27" s="487">
        <f>'Supply plan'!AW9*1000</f>
        <v>5205.9800000000005</v>
      </c>
      <c r="J27" s="487">
        <f>'Supply plan'!AX9*1000</f>
        <v>4729.84</v>
      </c>
      <c r="K27" s="487">
        <f>'Supply plan'!AY9*1000</f>
        <v>4572.3399999999992</v>
      </c>
      <c r="L27" s="487">
        <f>'Supply plan'!AZ9*1000</f>
        <v>4868.26</v>
      </c>
      <c r="M27" s="487">
        <f>'Supply plan'!BA9*1000</f>
        <v>5770.9199999999992</v>
      </c>
      <c r="N27" s="487">
        <f>'Supply plan'!BB9*1000</f>
        <v>6813.76</v>
      </c>
      <c r="O27" s="487">
        <f>'Supply plan'!BC9*1000</f>
        <v>8124.62</v>
      </c>
      <c r="P27" s="487">
        <f>'Supply plan'!BD9*1000</f>
        <v>9445.5400000000009</v>
      </c>
      <c r="Q27" s="487">
        <f>'Supply plan'!BE9*1000</f>
        <v>11396.94</v>
      </c>
      <c r="R27" s="487">
        <f>'Supply plan'!BF9*1000</f>
        <v>76114.570000000007</v>
      </c>
    </row>
    <row r="28" spans="1:18">
      <c r="A28" s="150" t="str">
        <f>'Supply plan'!BU10</f>
        <v>Real Ispat</v>
      </c>
      <c r="B28" s="150"/>
      <c r="C28" s="145"/>
      <c r="D28" s="146"/>
      <c r="E28" s="146"/>
      <c r="F28" s="487">
        <f>'Supply plan'!AT10*1000</f>
        <v>7859.2699999999986</v>
      </c>
      <c r="G28" s="487">
        <f>'Supply plan'!AU10*1000</f>
        <v>7307.4000000000005</v>
      </c>
      <c r="H28" s="487">
        <f>'Supply plan'!AV10*1000</f>
        <v>6246.9800000000005</v>
      </c>
      <c r="I28" s="487">
        <f>'Supply plan'!AW10*1000</f>
        <v>1465.66</v>
      </c>
      <c r="J28" s="487">
        <f>'Supply plan'!AX10*1000</f>
        <v>1290.58</v>
      </c>
      <c r="K28" s="487">
        <f>'Supply plan'!AY10*1000</f>
        <v>1530.7</v>
      </c>
      <c r="L28" s="487">
        <f>'Supply plan'!AZ10*1000</f>
        <v>2651.65</v>
      </c>
      <c r="M28" s="487">
        <f>'Supply plan'!BA10*1000</f>
        <v>3011.8399999999997</v>
      </c>
      <c r="N28" s="487">
        <f>'Supply plan'!BB10*1000</f>
        <v>3312.1</v>
      </c>
      <c r="O28" s="487">
        <f>'Supply plan'!BC10*1000</f>
        <v>3957.51</v>
      </c>
      <c r="P28" s="487">
        <f>'Supply plan'!BD10*1000</f>
        <v>4577.96</v>
      </c>
      <c r="Q28" s="487">
        <f>'Supply plan'!BE10*1000</f>
        <v>5288.47</v>
      </c>
      <c r="R28" s="487">
        <f>'Supply plan'!BF10*1000</f>
        <v>48500.119999999995</v>
      </c>
    </row>
    <row r="29" spans="1:18">
      <c r="A29" s="150" t="str">
        <f>'Supply plan'!AO11</f>
        <v>Rashmi Steel</v>
      </c>
      <c r="B29" s="150"/>
      <c r="C29" s="145"/>
      <c r="D29" s="146"/>
      <c r="E29" s="146"/>
      <c r="F29" s="487">
        <f>'Supply plan'!AT11*1000</f>
        <v>3985.7</v>
      </c>
      <c r="G29" s="487">
        <f>'Supply plan'!AU11*1000</f>
        <v>5235.8999999999996</v>
      </c>
      <c r="H29" s="487">
        <f>'Supply plan'!AV11*1000</f>
        <v>5096.0999999999995</v>
      </c>
      <c r="I29" s="487">
        <f>'Supply plan'!AW11*1000</f>
        <v>7677.04</v>
      </c>
      <c r="J29" s="487">
        <f>'Supply plan'!AX11*1000</f>
        <v>6651.579999999999</v>
      </c>
      <c r="K29" s="487">
        <f>'Supply plan'!AY11*1000</f>
        <v>7416.6</v>
      </c>
      <c r="L29" s="487">
        <f>'Supply plan'!AZ11*1000</f>
        <v>8501.3799999999992</v>
      </c>
      <c r="M29" s="487">
        <f>'Supply plan'!BA11*1000</f>
        <v>9991.5400000000009</v>
      </c>
      <c r="N29" s="487">
        <f>'Supply plan'!BB11*1000</f>
        <v>11392.519999999999</v>
      </c>
      <c r="O29" s="487">
        <f>'Supply plan'!BC11*1000</f>
        <v>14428.58</v>
      </c>
      <c r="P29" s="487">
        <f>'Supply plan'!BD11*1000</f>
        <v>16644.439999999999</v>
      </c>
      <c r="Q29" s="487">
        <f>'Supply plan'!BE11*1000</f>
        <v>19140.18</v>
      </c>
      <c r="R29" s="487">
        <f>'Supply plan'!BF11*1000</f>
        <v>116161.56</v>
      </c>
    </row>
    <row r="30" spans="1:18">
      <c r="A30" s="150" t="str">
        <f>'Supply plan'!BU12</f>
        <v>Telangana - New Plant</v>
      </c>
      <c r="B30" s="150"/>
      <c r="C30" s="145"/>
      <c r="D30" s="146"/>
      <c r="E30" s="146"/>
      <c r="F30" s="487">
        <f>'Supply plan'!AT12*1000</f>
        <v>425</v>
      </c>
      <c r="G30" s="487">
        <f>'Supply plan'!AU12*1000</f>
        <v>575</v>
      </c>
      <c r="H30" s="487">
        <f>'Supply plan'!AV12*1000</f>
        <v>500</v>
      </c>
      <c r="I30" s="487">
        <f>'Supply plan'!AW12*1000</f>
        <v>665.24</v>
      </c>
      <c r="J30" s="487">
        <f>'Supply plan'!AX12*1000</f>
        <v>615.24</v>
      </c>
      <c r="K30" s="487">
        <f>'Supply plan'!AY12*1000</f>
        <v>935.31999999999994</v>
      </c>
      <c r="L30" s="487">
        <f>'Supply plan'!AZ12*1000</f>
        <v>1060.32</v>
      </c>
      <c r="M30" s="487">
        <f>'Supply plan'!BA12*1000</f>
        <v>1200.3599999999999</v>
      </c>
      <c r="N30" s="487">
        <f>'Supply plan'!BB12*1000</f>
        <v>1290.4000000000001</v>
      </c>
      <c r="O30" s="487">
        <f>'Supply plan'!BC12*1000</f>
        <v>1520.48</v>
      </c>
      <c r="P30" s="487">
        <f>'Supply plan'!BD12*1000</f>
        <v>1725.56</v>
      </c>
      <c r="Q30" s="487">
        <f>'Supply plan'!BE12*1000</f>
        <v>1970.68</v>
      </c>
      <c r="R30" s="487">
        <f>'Supply plan'!BF12*1000</f>
        <v>12483.599999999999</v>
      </c>
    </row>
    <row r="31" spans="1:18">
      <c r="A31" s="150" t="str">
        <f>'Supply plan'!AO13</f>
        <v>Maharashtra - New Plant</v>
      </c>
      <c r="B31" s="150"/>
      <c r="C31" s="145"/>
      <c r="D31" s="146"/>
      <c r="E31" s="146"/>
      <c r="F31" s="487">
        <f>'Supply plan'!AT13*1000</f>
        <v>0</v>
      </c>
      <c r="G31" s="487">
        <f>'Supply plan'!AU13*1000</f>
        <v>0</v>
      </c>
      <c r="H31" s="487">
        <f>'Supply plan'!AV13*1000</f>
        <v>0</v>
      </c>
      <c r="I31" s="487">
        <f>'Supply plan'!AW13*1000</f>
        <v>0</v>
      </c>
      <c r="J31" s="487">
        <f>'Supply plan'!AX13*1000</f>
        <v>0</v>
      </c>
      <c r="K31" s="487">
        <f>'Supply plan'!AY13*1000</f>
        <v>0</v>
      </c>
      <c r="L31" s="487">
        <f>'Supply plan'!AZ13*1000</f>
        <v>950.95</v>
      </c>
      <c r="M31" s="487">
        <f>'Supply plan'!BA13*1000</f>
        <v>1000.9999999999999</v>
      </c>
      <c r="N31" s="487">
        <f>'Supply plan'!BB13*1000</f>
        <v>1201.2</v>
      </c>
      <c r="O31" s="487">
        <f>'Supply plan'!BC13*1000</f>
        <v>1351.35</v>
      </c>
      <c r="P31" s="487">
        <f>'Supply plan'!BD13*1000</f>
        <v>1601.6</v>
      </c>
      <c r="Q31" s="487">
        <f>'Supply plan'!BE13*1000</f>
        <v>1851.85</v>
      </c>
      <c r="R31" s="487">
        <f>'Supply plan'!BF13*1000</f>
        <v>7957.95</v>
      </c>
    </row>
    <row r="32" spans="1:18">
      <c r="A32" s="151" t="str">
        <f>'Supply plan'!BU14</f>
        <v>TOTAL</v>
      </c>
      <c r="B32" s="151"/>
      <c r="C32" s="149"/>
      <c r="D32" s="149"/>
      <c r="E32" s="149"/>
      <c r="F32" s="488">
        <f>'Supply plan'!AT14*1000</f>
        <v>38461.899999999994</v>
      </c>
      <c r="G32" s="488">
        <f>'Supply plan'!AU14*1000</f>
        <v>49163.600000000006</v>
      </c>
      <c r="H32" s="488">
        <f>'Supply plan'!AV14*1000</f>
        <v>45113.2</v>
      </c>
      <c r="I32" s="488">
        <f>'Supply plan'!AW14*1000</f>
        <v>38210.299999999996</v>
      </c>
      <c r="J32" s="488">
        <f>'Supply plan'!AX14*1000</f>
        <v>34209.4</v>
      </c>
      <c r="K32" s="488">
        <f>'Supply plan'!AY14*1000</f>
        <v>36959</v>
      </c>
      <c r="L32" s="488">
        <f>'Supply plan'!AZ14*1000</f>
        <v>45685.699999999983</v>
      </c>
      <c r="M32" s="488">
        <f>'Supply plan'!BA14*1000</f>
        <v>53812.499999999993</v>
      </c>
      <c r="N32" s="488">
        <f>'Supply plan'!BB14*1000</f>
        <v>59465.299999999996</v>
      </c>
      <c r="O32" s="488">
        <f>'Supply plan'!BC14*1000</f>
        <v>71668.800000000003</v>
      </c>
      <c r="P32" s="488">
        <f>'Supply plan'!BD14*1000</f>
        <v>82773.100000000006</v>
      </c>
      <c r="Q32" s="488">
        <f>'Supply plan'!BE14*1000</f>
        <v>95677.7</v>
      </c>
      <c r="R32" s="488">
        <f>'Supply plan'!BF14*1000</f>
        <v>651200.5</v>
      </c>
    </row>
    <row r="35" spans="1:18">
      <c r="A35" s="466" t="str">
        <f>A19</f>
        <v>Name of Plants</v>
      </c>
      <c r="B35" s="464"/>
      <c r="C35" s="141"/>
      <c r="D35" s="467"/>
      <c r="E35" s="416"/>
      <c r="F35" s="337">
        <f t="shared" ref="F35:R35" si="0">F20</f>
        <v>46113</v>
      </c>
      <c r="G35" s="337">
        <f t="shared" si="0"/>
        <v>46143</v>
      </c>
      <c r="H35" s="337">
        <f t="shared" si="0"/>
        <v>46174</v>
      </c>
      <c r="I35" s="337">
        <f t="shared" si="0"/>
        <v>46204</v>
      </c>
      <c r="J35" s="337">
        <f t="shared" si="0"/>
        <v>46235</v>
      </c>
      <c r="K35" s="337">
        <f t="shared" si="0"/>
        <v>46266</v>
      </c>
      <c r="L35" s="337">
        <f t="shared" si="0"/>
        <v>46296</v>
      </c>
      <c r="M35" s="337">
        <f t="shared" si="0"/>
        <v>46327</v>
      </c>
      <c r="N35" s="337">
        <f t="shared" si="0"/>
        <v>46357</v>
      </c>
      <c r="O35" s="337">
        <f t="shared" si="0"/>
        <v>46388</v>
      </c>
      <c r="P35" s="337">
        <f t="shared" si="0"/>
        <v>46419</v>
      </c>
      <c r="Q35" s="337">
        <f t="shared" si="0"/>
        <v>46447</v>
      </c>
      <c r="R35" s="337" t="str">
        <f t="shared" si="0"/>
        <v>Total</v>
      </c>
    </row>
    <row r="36" spans="1:18">
      <c r="A36" s="493" t="s">
        <v>230</v>
      </c>
      <c r="B36" s="465"/>
      <c r="C36" s="142"/>
      <c r="D36" s="141"/>
      <c r="E36" s="141"/>
      <c r="F36" s="337"/>
      <c r="G36" s="337"/>
      <c r="H36" s="337"/>
      <c r="I36" s="337"/>
      <c r="J36" s="337"/>
      <c r="K36" s="337"/>
      <c r="L36" s="337"/>
      <c r="M36" s="337"/>
      <c r="N36" s="337"/>
      <c r="O36" s="337"/>
      <c r="P36" s="337"/>
      <c r="Q36" s="337"/>
      <c r="R36" s="337"/>
    </row>
    <row r="37" spans="1:18">
      <c r="A37" s="144" t="str">
        <f t="shared" ref="A37:A48" si="1">A21</f>
        <v>AIC IRON INDUSTRIES PRIVATE LIMITED</v>
      </c>
      <c r="B37" s="144"/>
      <c r="C37" s="145"/>
      <c r="D37" s="146"/>
      <c r="E37" s="146"/>
      <c r="F37" s="336">
        <f t="shared" ref="F37:Q37" si="2">IF(F21&gt;6000,500,
IF(AND(F21&gt;4000,F21&lt;6000),300,
IF(AND(F21&gt;3000,F21&lt;4000),200,
IF(AND(F21&gt;2000,F21&lt;3000),100,0))))</f>
        <v>0</v>
      </c>
      <c r="G37" s="336">
        <f t="shared" si="2"/>
        <v>0</v>
      </c>
      <c r="H37" s="336">
        <f t="shared" si="2"/>
        <v>0</v>
      </c>
      <c r="I37" s="336">
        <f t="shared" si="2"/>
        <v>0</v>
      </c>
      <c r="J37" s="336">
        <f t="shared" si="2"/>
        <v>0</v>
      </c>
      <c r="K37" s="336">
        <f t="shared" si="2"/>
        <v>0</v>
      </c>
      <c r="L37" s="336">
        <f t="shared" si="2"/>
        <v>0</v>
      </c>
      <c r="M37" s="336">
        <f t="shared" si="2"/>
        <v>0</v>
      </c>
      <c r="N37" s="336">
        <f t="shared" si="2"/>
        <v>0</v>
      </c>
      <c r="O37" s="336">
        <f t="shared" si="2"/>
        <v>0</v>
      </c>
      <c r="P37" s="336">
        <f t="shared" si="2"/>
        <v>0</v>
      </c>
      <c r="Q37" s="336">
        <f t="shared" si="2"/>
        <v>0</v>
      </c>
      <c r="R37" s="338"/>
    </row>
    <row r="38" spans="1:18">
      <c r="A38" s="144" t="str">
        <f t="shared" si="1"/>
        <v>Aditya Industries</v>
      </c>
      <c r="B38" s="144"/>
      <c r="C38" s="145"/>
      <c r="D38" s="146"/>
      <c r="E38" s="146"/>
      <c r="F38" s="336">
        <f t="shared" ref="F38:Q38" si="3">IF(F22&gt;6000,500,
IF(AND(F22&gt;5000,F22&lt;=6000),400,
IF(AND(F22&gt;3500,F22&lt;=5000),300,
IF(AND(F22&gt;2000,F22&lt;=3500),200,0))))</f>
        <v>300</v>
      </c>
      <c r="G38" s="336">
        <f t="shared" si="3"/>
        <v>300</v>
      </c>
      <c r="H38" s="336">
        <f t="shared" si="3"/>
        <v>300</v>
      </c>
      <c r="I38" s="336">
        <f t="shared" si="3"/>
        <v>300</v>
      </c>
      <c r="J38" s="336">
        <f t="shared" si="3"/>
        <v>200</v>
      </c>
      <c r="K38" s="336">
        <f t="shared" si="3"/>
        <v>300</v>
      </c>
      <c r="L38" s="336">
        <f t="shared" si="3"/>
        <v>300</v>
      </c>
      <c r="M38" s="336">
        <f t="shared" si="3"/>
        <v>300</v>
      </c>
      <c r="N38" s="336">
        <f t="shared" si="3"/>
        <v>300</v>
      </c>
      <c r="O38" s="336">
        <f t="shared" si="3"/>
        <v>400</v>
      </c>
      <c r="P38" s="336">
        <f t="shared" si="3"/>
        <v>500</v>
      </c>
      <c r="Q38" s="336">
        <f t="shared" si="3"/>
        <v>500</v>
      </c>
      <c r="R38" s="338"/>
    </row>
    <row r="39" spans="1:18">
      <c r="A39" s="144" t="str">
        <f t="shared" si="1"/>
        <v>Ambashakti Industries Limited</v>
      </c>
      <c r="B39" s="144"/>
      <c r="C39" s="145"/>
      <c r="D39" s="146"/>
      <c r="E39" s="146"/>
      <c r="F39" s="336">
        <f t="shared" ref="F39:Q39" si="4">IF(F23&gt;4000,350,
IF(AND(F23&gt;=3001,F23&lt;4000),250,
IF(AND(F23&gt;=2501,F23&lt;3000),100)))</f>
        <v>350</v>
      </c>
      <c r="G39" s="336">
        <f t="shared" si="4"/>
        <v>350</v>
      </c>
      <c r="H39" s="336">
        <f t="shared" si="4"/>
        <v>350</v>
      </c>
      <c r="I39" s="336">
        <f t="shared" si="4"/>
        <v>350</v>
      </c>
      <c r="J39" s="336">
        <f t="shared" si="4"/>
        <v>350</v>
      </c>
      <c r="K39" s="336">
        <f t="shared" si="4"/>
        <v>350</v>
      </c>
      <c r="L39" s="336">
        <f t="shared" si="4"/>
        <v>350</v>
      </c>
      <c r="M39" s="336">
        <f t="shared" si="4"/>
        <v>350</v>
      </c>
      <c r="N39" s="336">
        <f t="shared" si="4"/>
        <v>350</v>
      </c>
      <c r="O39" s="336">
        <f t="shared" si="4"/>
        <v>350</v>
      </c>
      <c r="P39" s="336">
        <f t="shared" si="4"/>
        <v>350</v>
      </c>
      <c r="Q39" s="336">
        <f t="shared" si="4"/>
        <v>350</v>
      </c>
      <c r="R39" s="338"/>
    </row>
    <row r="40" spans="1:18">
      <c r="A40" s="144" t="str">
        <f t="shared" si="1"/>
        <v>AMBASHAKTI UDYOG LIMITED- GWALIOR</v>
      </c>
      <c r="B40" s="144"/>
      <c r="C40" s="145"/>
      <c r="D40" s="146"/>
      <c r="E40" s="146"/>
      <c r="F40" s="336">
        <f t="shared" ref="F40:Q40" si="5">IF(F24&gt;4000,350,
IF(AND(F24&gt;=3001,F24&lt;4000),250,
IF(AND(F24&gt;=2501,F24&lt;3000),100)))</f>
        <v>350</v>
      </c>
      <c r="G40" s="336">
        <f t="shared" si="5"/>
        <v>350</v>
      </c>
      <c r="H40" s="336">
        <f t="shared" si="5"/>
        <v>350</v>
      </c>
      <c r="I40" s="336">
        <f t="shared" si="5"/>
        <v>350</v>
      </c>
      <c r="J40" s="336">
        <f t="shared" si="5"/>
        <v>350</v>
      </c>
      <c r="K40" s="336">
        <f t="shared" si="5"/>
        <v>350</v>
      </c>
      <c r="L40" s="336">
        <f t="shared" si="5"/>
        <v>350</v>
      </c>
      <c r="M40" s="336">
        <f t="shared" si="5"/>
        <v>350</v>
      </c>
      <c r="N40" s="336">
        <f t="shared" si="5"/>
        <v>350</v>
      </c>
      <c r="O40" s="336">
        <f t="shared" si="5"/>
        <v>350</v>
      </c>
      <c r="P40" s="336">
        <f t="shared" si="5"/>
        <v>350</v>
      </c>
      <c r="Q40" s="336">
        <f t="shared" si="5"/>
        <v>350</v>
      </c>
      <c r="R40" s="338"/>
    </row>
    <row r="41" spans="1:18">
      <c r="A41" s="150" t="str">
        <f t="shared" si="1"/>
        <v>API Ispat And Powertech Private Limited</v>
      </c>
      <c r="B41" s="150"/>
      <c r="C41" s="145"/>
      <c r="D41" s="146"/>
      <c r="E41" s="146"/>
      <c r="F41" s="336">
        <v>0</v>
      </c>
      <c r="G41" s="336">
        <v>0</v>
      </c>
      <c r="H41" s="336">
        <v>0</v>
      </c>
      <c r="I41" s="336">
        <v>0</v>
      </c>
      <c r="J41" s="336">
        <v>0</v>
      </c>
      <c r="K41" s="336">
        <v>0</v>
      </c>
      <c r="L41" s="336">
        <v>0</v>
      </c>
      <c r="M41" s="336">
        <v>0</v>
      </c>
      <c r="N41" s="336">
        <v>0</v>
      </c>
      <c r="O41" s="336">
        <v>0</v>
      </c>
      <c r="P41" s="336">
        <v>0</v>
      </c>
      <c r="Q41" s="336">
        <v>0</v>
      </c>
      <c r="R41" s="338"/>
    </row>
    <row r="42" spans="1:18">
      <c r="A42" s="150" t="str">
        <f t="shared" si="1"/>
        <v>GERMAN GREEN STEEL AND POWER LIMITED</v>
      </c>
      <c r="B42" s="150"/>
      <c r="C42" s="145"/>
      <c r="D42" s="146"/>
      <c r="E42" s="146"/>
      <c r="F42" s="336" cm="1">
        <f t="array" ref="F42">_xlfn.IFS(
F26&lt;2000,0,
F26&lt;=3000,200,
F26&lt;=4000,300,
F26&lt;=6000,400,
F26&gt;6000,600
)</f>
        <v>0</v>
      </c>
      <c r="G42" s="336" cm="1">
        <f t="array" ref="G42">_xlfn.IFS(
G26&lt;2000,0,
G26&lt;=3000,200,
G26&lt;=4000,300,
G26&lt;=6000,400,
G26&gt;6000,600
)</f>
        <v>200</v>
      </c>
      <c r="H42" s="336" cm="1">
        <f t="array" ref="H42">_xlfn.IFS(
H26&lt;2000,0,
H26&lt;=3000,200,
H26&lt;=4000,300,
H26&lt;=6000,400,
H26&gt;6000,600
)</f>
        <v>200</v>
      </c>
      <c r="I42" s="336" cm="1">
        <f t="array" ref="I42">_xlfn.IFS(
I26&lt;2000,0,
I26&lt;=3000,200,
I26&lt;=4000,300,
I26&lt;=6000,400,
I26&gt;6000,600
)</f>
        <v>0</v>
      </c>
      <c r="J42" s="336" cm="1">
        <f t="array" ref="J42">_xlfn.IFS(
J26&lt;2000,0,
J26&lt;=3000,200,
J26&lt;=4000,300,
J26&lt;=6000,400,
J26&gt;6000,600
)</f>
        <v>0</v>
      </c>
      <c r="K42" s="336" cm="1">
        <f t="array" ref="K42">_xlfn.IFS(
K26&lt;2000,0,
K26&lt;=3000,200,
K26&lt;=4000,300,
K26&lt;=6000,400,
K26&gt;6000,600
)</f>
        <v>0</v>
      </c>
      <c r="L42" s="336" cm="1">
        <f t="array" ref="L42">_xlfn.IFS(
L26&lt;2000,0,
L26&lt;=3000,200,
L26&lt;=4000,300,
L26&lt;=6000,400,
L26&gt;6000,600
)</f>
        <v>200</v>
      </c>
      <c r="M42" s="336" cm="1">
        <f t="array" ref="M42">_xlfn.IFS(
M26&lt;2000,0,
M26&lt;=3000,200,
M26&lt;=4000,300,
M26&lt;=6000,400,
M26&gt;6000,600
)</f>
        <v>200</v>
      </c>
      <c r="N42" s="336" cm="1">
        <f t="array" ref="N42">_xlfn.IFS(
N26&lt;2000,0,
N26&lt;=3000,200,
N26&lt;=4000,300,
N26&lt;=6000,400,
N26&gt;6000,600
)</f>
        <v>200</v>
      </c>
      <c r="O42" s="336" cm="1">
        <f t="array" ref="O42">_xlfn.IFS(
O26&lt;2000,0,
O26&lt;=3000,200,
O26&lt;=4000,300,
O26&lt;=6000,400,
O26&gt;6000,600
)</f>
        <v>300</v>
      </c>
      <c r="P42" s="336" cm="1">
        <f t="array" ref="P42">_xlfn.IFS(
P26&lt;2000,0,
P26&lt;=3000,200,
P26&lt;=4000,300,
P26&lt;=6000,400,
P26&gt;6000,600
)</f>
        <v>400</v>
      </c>
      <c r="Q42" s="336" cm="1">
        <f t="array" ref="Q42">_xlfn.IFS(
Q26&lt;2000,0,
Q26&lt;=3000,200,
Q26&lt;=4000,300,
Q26&lt;=6000,400,
Q26&gt;6000,600
)</f>
        <v>400</v>
      </c>
      <c r="R42" s="338"/>
    </row>
    <row r="43" spans="1:18">
      <c r="A43" s="150" t="str">
        <f t="shared" si="1"/>
        <v>SKA Ispat Private Limited</v>
      </c>
      <c r="B43" s="150"/>
      <c r="C43" s="145"/>
      <c r="D43" s="146"/>
      <c r="E43" s="146"/>
      <c r="F43" s="336">
        <v>0</v>
      </c>
      <c r="G43" s="336">
        <v>0</v>
      </c>
      <c r="H43" s="336">
        <v>0</v>
      </c>
      <c r="I43" s="336">
        <v>0</v>
      </c>
      <c r="J43" s="336">
        <v>0</v>
      </c>
      <c r="K43" s="336">
        <v>0</v>
      </c>
      <c r="L43" s="336">
        <v>0</v>
      </c>
      <c r="M43" s="336">
        <v>0</v>
      </c>
      <c r="N43" s="336">
        <v>0</v>
      </c>
      <c r="O43" s="336">
        <v>0</v>
      </c>
      <c r="P43" s="336">
        <v>0</v>
      </c>
      <c r="Q43" s="336">
        <v>0</v>
      </c>
      <c r="R43" s="338"/>
    </row>
    <row r="44" spans="1:18">
      <c r="A44" s="150" t="str">
        <f t="shared" si="1"/>
        <v>Real Ispat</v>
      </c>
      <c r="B44" s="150"/>
      <c r="C44" s="145"/>
      <c r="D44" s="146"/>
      <c r="E44" s="146"/>
      <c r="F44" s="492"/>
      <c r="G44" s="492"/>
      <c r="H44" s="492"/>
      <c r="I44" s="492"/>
      <c r="J44" s="492"/>
      <c r="K44" s="492"/>
      <c r="L44" s="492"/>
      <c r="M44" s="492"/>
      <c r="N44" s="492"/>
      <c r="O44" s="492"/>
      <c r="P44" s="492"/>
      <c r="Q44" s="492"/>
      <c r="R44" s="338"/>
    </row>
    <row r="45" spans="1:18">
      <c r="A45" s="150" t="str">
        <f t="shared" si="1"/>
        <v>Rashmi Steel</v>
      </c>
      <c r="B45" s="150"/>
      <c r="C45" s="145"/>
      <c r="D45" s="146"/>
      <c r="E45" s="146"/>
      <c r="F45" s="492"/>
      <c r="G45" s="492"/>
      <c r="H45" s="492"/>
      <c r="I45" s="492"/>
      <c r="J45" s="492"/>
      <c r="K45" s="492"/>
      <c r="L45" s="492"/>
      <c r="M45" s="492"/>
      <c r="N45" s="492"/>
      <c r="O45" s="492"/>
      <c r="P45" s="492"/>
      <c r="Q45" s="492"/>
      <c r="R45" s="338"/>
    </row>
    <row r="46" spans="1:18">
      <c r="A46" s="150" t="str">
        <f t="shared" si="1"/>
        <v>Telangana - New Plant</v>
      </c>
      <c r="B46" s="150"/>
      <c r="C46" s="145"/>
      <c r="D46" s="146"/>
      <c r="E46" s="146"/>
      <c r="F46" s="492"/>
      <c r="G46" s="492"/>
      <c r="H46" s="492"/>
      <c r="I46" s="492"/>
      <c r="J46" s="492"/>
      <c r="K46" s="492"/>
      <c r="L46" s="492"/>
      <c r="M46" s="492"/>
      <c r="N46" s="492"/>
      <c r="O46" s="492"/>
      <c r="P46" s="492"/>
      <c r="Q46" s="492"/>
      <c r="R46" s="338"/>
    </row>
    <row r="47" spans="1:18">
      <c r="A47" s="150" t="str">
        <f t="shared" si="1"/>
        <v>Maharashtra - New Plant</v>
      </c>
      <c r="B47" s="150"/>
      <c r="C47" s="145"/>
      <c r="D47" s="146"/>
      <c r="E47" s="146"/>
      <c r="F47" s="492"/>
      <c r="G47" s="492"/>
      <c r="H47" s="492"/>
      <c r="I47" s="492"/>
      <c r="J47" s="492"/>
      <c r="K47" s="492"/>
      <c r="L47" s="492"/>
      <c r="M47" s="492"/>
      <c r="N47" s="492"/>
      <c r="O47" s="492"/>
      <c r="P47" s="492"/>
      <c r="Q47" s="492"/>
      <c r="R47" s="338"/>
    </row>
    <row r="48" spans="1:18">
      <c r="A48" s="151" t="str">
        <f t="shared" si="1"/>
        <v>TOTAL</v>
      </c>
      <c r="B48" s="151"/>
      <c r="C48" s="149"/>
      <c r="D48" s="149"/>
      <c r="E48" s="149"/>
      <c r="F48" s="149"/>
      <c r="G48" s="149"/>
      <c r="H48" s="149"/>
      <c r="I48" s="149"/>
      <c r="J48" s="149"/>
      <c r="K48" s="149"/>
      <c r="L48" s="149"/>
      <c r="M48" s="149"/>
      <c r="N48" s="149"/>
      <c r="O48" s="149"/>
      <c r="P48" s="149"/>
      <c r="Q48" s="149"/>
      <c r="R48" s="149"/>
    </row>
    <row r="50" spans="1:18">
      <c r="A50" s="466" t="str">
        <f>A35</f>
        <v>Name of Plants</v>
      </c>
      <c r="B50" s="464"/>
      <c r="C50" s="141"/>
      <c r="D50" s="467"/>
      <c r="E50" s="416"/>
      <c r="F50" s="337">
        <f t="shared" ref="F50:Q50" si="6">F35</f>
        <v>46113</v>
      </c>
      <c r="G50" s="337">
        <f t="shared" si="6"/>
        <v>46143</v>
      </c>
      <c r="H50" s="337">
        <f t="shared" si="6"/>
        <v>46174</v>
      </c>
      <c r="I50" s="337">
        <f t="shared" si="6"/>
        <v>46204</v>
      </c>
      <c r="J50" s="337">
        <f t="shared" si="6"/>
        <v>46235</v>
      </c>
      <c r="K50" s="337">
        <f t="shared" si="6"/>
        <v>46266</v>
      </c>
      <c r="L50" s="337">
        <f t="shared" si="6"/>
        <v>46296</v>
      </c>
      <c r="M50" s="337">
        <f t="shared" si="6"/>
        <v>46327</v>
      </c>
      <c r="N50" s="337">
        <f t="shared" si="6"/>
        <v>46357</v>
      </c>
      <c r="O50" s="337">
        <f t="shared" si="6"/>
        <v>46388</v>
      </c>
      <c r="P50" s="337">
        <f t="shared" si="6"/>
        <v>46419</v>
      </c>
      <c r="Q50" s="337">
        <f t="shared" si="6"/>
        <v>46447</v>
      </c>
      <c r="R50" s="337" t="s">
        <v>65</v>
      </c>
    </row>
    <row r="51" spans="1:18">
      <c r="A51" s="494" t="s">
        <v>231</v>
      </c>
      <c r="B51" s="465"/>
      <c r="C51" s="142"/>
      <c r="D51" s="141"/>
      <c r="E51" s="141"/>
      <c r="F51" s="337"/>
      <c r="G51" s="337"/>
      <c r="H51" s="337"/>
      <c r="I51" s="337"/>
      <c r="J51" s="337"/>
      <c r="K51" s="337"/>
      <c r="L51" s="337"/>
      <c r="M51" s="337"/>
      <c r="N51" s="337"/>
      <c r="O51" s="337"/>
      <c r="P51" s="337"/>
      <c r="Q51" s="337"/>
      <c r="R51" s="337"/>
    </row>
    <row r="52" spans="1:18">
      <c r="A52" s="144" t="str">
        <f t="shared" ref="A52:A63" si="7">A37</f>
        <v>AIC IRON INDUSTRIES PRIVATE LIMITED</v>
      </c>
      <c r="B52" s="144"/>
      <c r="C52" s="145"/>
      <c r="D52" s="146"/>
      <c r="E52" s="146"/>
      <c r="F52" s="487">
        <f t="shared" ref="F52:Q52" si="8">F37*F21</f>
        <v>0</v>
      </c>
      <c r="G52" s="487">
        <f t="shared" si="8"/>
        <v>0</v>
      </c>
      <c r="H52" s="487">
        <f t="shared" si="8"/>
        <v>0</v>
      </c>
      <c r="I52" s="487">
        <f t="shared" si="8"/>
        <v>0</v>
      </c>
      <c r="J52" s="487">
        <f t="shared" si="8"/>
        <v>0</v>
      </c>
      <c r="K52" s="487">
        <f t="shared" si="8"/>
        <v>0</v>
      </c>
      <c r="L52" s="487">
        <f t="shared" si="8"/>
        <v>0</v>
      </c>
      <c r="M52" s="487">
        <f t="shared" si="8"/>
        <v>0</v>
      </c>
      <c r="N52" s="487">
        <f t="shared" si="8"/>
        <v>0</v>
      </c>
      <c r="O52" s="487">
        <f t="shared" si="8"/>
        <v>0</v>
      </c>
      <c r="P52" s="487">
        <f t="shared" si="8"/>
        <v>0</v>
      </c>
      <c r="Q52" s="487">
        <f t="shared" si="8"/>
        <v>0</v>
      </c>
      <c r="R52" s="338"/>
    </row>
    <row r="53" spans="1:18">
      <c r="A53" s="144" t="str">
        <f t="shared" si="7"/>
        <v>Aditya Industries</v>
      </c>
      <c r="B53" s="144"/>
      <c r="C53" s="145"/>
      <c r="D53" s="146"/>
      <c r="E53" s="146"/>
      <c r="F53" s="487">
        <f t="shared" ref="F53:Q53" si="9">F38*F22</f>
        <v>1224774</v>
      </c>
      <c r="G53" s="487">
        <f t="shared" si="9"/>
        <v>1299684</v>
      </c>
      <c r="H53" s="487">
        <f t="shared" si="9"/>
        <v>1356815.9999999998</v>
      </c>
      <c r="I53" s="487">
        <f t="shared" si="9"/>
        <v>1155690.0000000002</v>
      </c>
      <c r="J53" s="487">
        <f t="shared" si="9"/>
        <v>684404</v>
      </c>
      <c r="K53" s="487">
        <f t="shared" si="9"/>
        <v>1050570.0000000002</v>
      </c>
      <c r="L53" s="487">
        <f t="shared" si="9"/>
        <v>1184076</v>
      </c>
      <c r="M53" s="487">
        <f t="shared" si="9"/>
        <v>1356636</v>
      </c>
      <c r="N53" s="487">
        <f t="shared" si="9"/>
        <v>1449683.9999999995</v>
      </c>
      <c r="O53" s="487">
        <f t="shared" si="9"/>
        <v>2365104</v>
      </c>
      <c r="P53" s="487">
        <f t="shared" si="9"/>
        <v>3656830.0000000005</v>
      </c>
      <c r="Q53" s="487">
        <f t="shared" si="9"/>
        <v>4267190.0000000009</v>
      </c>
      <c r="R53" s="495">
        <f t="shared" ref="R53:R63" si="10">SUM(F53:Q53)</f>
        <v>21051458</v>
      </c>
    </row>
    <row r="54" spans="1:18">
      <c r="A54" s="144" t="str">
        <f t="shared" si="7"/>
        <v>Ambashakti Industries Limited</v>
      </c>
      <c r="B54" s="144"/>
      <c r="C54" s="145"/>
      <c r="D54" s="146"/>
      <c r="E54" s="146"/>
      <c r="F54" s="487">
        <f t="shared" ref="F54:Q54" si="11">F39*F23</f>
        <v>3192248.4999999995</v>
      </c>
      <c r="G54" s="487">
        <f t="shared" si="11"/>
        <v>4175734.5000000005</v>
      </c>
      <c r="H54" s="487">
        <f t="shared" si="11"/>
        <v>3799498.4999999995</v>
      </c>
      <c r="I54" s="487">
        <f t="shared" si="11"/>
        <v>3302390</v>
      </c>
      <c r="J54" s="487">
        <f t="shared" si="11"/>
        <v>2959390</v>
      </c>
      <c r="K54" s="487">
        <f t="shared" si="11"/>
        <v>3232388.25</v>
      </c>
      <c r="L54" s="487">
        <f t="shared" si="11"/>
        <v>4030388.2499999995</v>
      </c>
      <c r="M54" s="487">
        <f t="shared" si="11"/>
        <v>4800418</v>
      </c>
      <c r="N54" s="487">
        <f t="shared" si="11"/>
        <v>5194199.5</v>
      </c>
      <c r="O54" s="487">
        <f t="shared" si="11"/>
        <v>6174229.2500000009</v>
      </c>
      <c r="P54" s="487">
        <f t="shared" si="11"/>
        <v>6981015.9999999991</v>
      </c>
      <c r="Q54" s="487">
        <f t="shared" si="11"/>
        <v>8024089.5</v>
      </c>
      <c r="R54" s="495">
        <f t="shared" si="10"/>
        <v>55865990.25</v>
      </c>
    </row>
    <row r="55" spans="1:18">
      <c r="A55" s="144" t="str">
        <f t="shared" si="7"/>
        <v>AMBASHAKTI UDYOG LIMITED- GWALIOR</v>
      </c>
      <c r="B55" s="144"/>
      <c r="C55" s="145"/>
      <c r="D55" s="146"/>
      <c r="E55" s="146"/>
      <c r="F55" s="487">
        <f t="shared" ref="F55:Q55" si="12">F40*F24</f>
        <v>2195273.5</v>
      </c>
      <c r="G55" s="487">
        <f t="shared" si="12"/>
        <v>2590717.5</v>
      </c>
      <c r="H55" s="487">
        <f t="shared" si="12"/>
        <v>2410439.5</v>
      </c>
      <c r="I55" s="487">
        <f t="shared" si="12"/>
        <v>1920135.0000000002</v>
      </c>
      <c r="J55" s="487">
        <f t="shared" si="12"/>
        <v>1804663</v>
      </c>
      <c r="K55" s="487">
        <f t="shared" si="12"/>
        <v>1920136.7499999998</v>
      </c>
      <c r="L55" s="487">
        <f t="shared" si="12"/>
        <v>2336664.75</v>
      </c>
      <c r="M55" s="487">
        <f t="shared" si="12"/>
        <v>2774275.0000000005</v>
      </c>
      <c r="N55" s="487">
        <f t="shared" si="12"/>
        <v>3021077.5</v>
      </c>
      <c r="O55" s="487">
        <f t="shared" si="12"/>
        <v>3532159.75</v>
      </c>
      <c r="P55" s="487">
        <f t="shared" si="12"/>
        <v>4034547.9999999995</v>
      </c>
      <c r="Q55" s="487">
        <f t="shared" si="12"/>
        <v>4643712.5</v>
      </c>
      <c r="R55" s="495">
        <f t="shared" si="10"/>
        <v>33183802.75</v>
      </c>
    </row>
    <row r="56" spans="1:18">
      <c r="A56" s="150" t="str">
        <f t="shared" si="7"/>
        <v>API Ispat And Powertech Private Limited</v>
      </c>
      <c r="B56" s="150"/>
      <c r="C56" s="145"/>
      <c r="D56" s="146"/>
      <c r="E56" s="146"/>
      <c r="F56" s="487">
        <f t="shared" ref="F56:Q56" si="13">F41*F25</f>
        <v>0</v>
      </c>
      <c r="G56" s="487">
        <f t="shared" si="13"/>
        <v>0</v>
      </c>
      <c r="H56" s="487">
        <f t="shared" si="13"/>
        <v>0</v>
      </c>
      <c r="I56" s="487">
        <f t="shared" si="13"/>
        <v>0</v>
      </c>
      <c r="J56" s="487">
        <f t="shared" si="13"/>
        <v>0</v>
      </c>
      <c r="K56" s="487">
        <f t="shared" si="13"/>
        <v>0</v>
      </c>
      <c r="L56" s="487">
        <f t="shared" si="13"/>
        <v>0</v>
      </c>
      <c r="M56" s="487">
        <f t="shared" si="13"/>
        <v>0</v>
      </c>
      <c r="N56" s="487">
        <f t="shared" si="13"/>
        <v>0</v>
      </c>
      <c r="O56" s="487">
        <f t="shared" si="13"/>
        <v>0</v>
      </c>
      <c r="P56" s="487">
        <f t="shared" si="13"/>
        <v>0</v>
      </c>
      <c r="Q56" s="487">
        <f t="shared" si="13"/>
        <v>0</v>
      </c>
      <c r="R56" s="495">
        <f t="shared" si="10"/>
        <v>0</v>
      </c>
    </row>
    <row r="57" spans="1:18">
      <c r="A57" s="150" t="str">
        <f t="shared" si="7"/>
        <v>GERMAN GREEN STEEL AND POWER LIMITED</v>
      </c>
      <c r="B57" s="150"/>
      <c r="C57" s="145"/>
      <c r="D57" s="146"/>
      <c r="E57" s="146"/>
      <c r="F57" s="487">
        <f t="shared" ref="F57:Q57" si="14">F42*F26</f>
        <v>0</v>
      </c>
      <c r="G57" s="487">
        <f t="shared" si="14"/>
        <v>504143.99999999994</v>
      </c>
      <c r="H57" s="487">
        <f t="shared" si="14"/>
        <v>428128</v>
      </c>
      <c r="I57" s="487">
        <f t="shared" si="14"/>
        <v>0</v>
      </c>
      <c r="J57" s="487">
        <f t="shared" si="14"/>
        <v>0</v>
      </c>
      <c r="K57" s="487">
        <f t="shared" si="14"/>
        <v>0</v>
      </c>
      <c r="L57" s="487">
        <f t="shared" si="14"/>
        <v>452112</v>
      </c>
      <c r="M57" s="487">
        <f t="shared" si="14"/>
        <v>528128</v>
      </c>
      <c r="N57" s="487">
        <f t="shared" si="14"/>
        <v>564144</v>
      </c>
      <c r="O57" s="487">
        <f t="shared" si="14"/>
        <v>1020240</v>
      </c>
      <c r="P57" s="487">
        <f t="shared" si="14"/>
        <v>1608448</v>
      </c>
      <c r="Q57" s="487">
        <f t="shared" si="14"/>
        <v>1832512</v>
      </c>
      <c r="R57" s="495">
        <f t="shared" si="10"/>
        <v>6937856</v>
      </c>
    </row>
    <row r="58" spans="1:18">
      <c r="A58" s="150" t="str">
        <f t="shared" si="7"/>
        <v>SKA Ispat Private Limited</v>
      </c>
      <c r="B58" s="150"/>
      <c r="C58" s="145"/>
      <c r="D58" s="146"/>
      <c r="E58" s="146"/>
      <c r="F58" s="487">
        <f t="shared" ref="F58:Q58" si="15">F43*F27</f>
        <v>0</v>
      </c>
      <c r="G58" s="487">
        <f t="shared" si="15"/>
        <v>0</v>
      </c>
      <c r="H58" s="487">
        <f t="shared" si="15"/>
        <v>0</v>
      </c>
      <c r="I58" s="487">
        <f t="shared" si="15"/>
        <v>0</v>
      </c>
      <c r="J58" s="487">
        <f t="shared" si="15"/>
        <v>0</v>
      </c>
      <c r="K58" s="487">
        <f t="shared" si="15"/>
        <v>0</v>
      </c>
      <c r="L58" s="487">
        <f t="shared" si="15"/>
        <v>0</v>
      </c>
      <c r="M58" s="487">
        <f t="shared" si="15"/>
        <v>0</v>
      </c>
      <c r="N58" s="487">
        <f t="shared" si="15"/>
        <v>0</v>
      </c>
      <c r="O58" s="487">
        <f t="shared" si="15"/>
        <v>0</v>
      </c>
      <c r="P58" s="487">
        <f t="shared" si="15"/>
        <v>0</v>
      </c>
      <c r="Q58" s="487">
        <f t="shared" si="15"/>
        <v>0</v>
      </c>
      <c r="R58" s="495">
        <f t="shared" si="10"/>
        <v>0</v>
      </c>
    </row>
    <row r="59" spans="1:18">
      <c r="A59" s="150" t="str">
        <f t="shared" si="7"/>
        <v>Real Ispat</v>
      </c>
      <c r="B59" s="150"/>
      <c r="C59" s="145"/>
      <c r="D59" s="146"/>
      <c r="E59" s="146"/>
      <c r="F59" s="487">
        <f t="shared" ref="F59:Q59" si="16">F44*F28</f>
        <v>0</v>
      </c>
      <c r="G59" s="487">
        <f t="shared" si="16"/>
        <v>0</v>
      </c>
      <c r="H59" s="487">
        <f t="shared" si="16"/>
        <v>0</v>
      </c>
      <c r="I59" s="487">
        <f t="shared" si="16"/>
        <v>0</v>
      </c>
      <c r="J59" s="487">
        <f t="shared" si="16"/>
        <v>0</v>
      </c>
      <c r="K59" s="487">
        <f t="shared" si="16"/>
        <v>0</v>
      </c>
      <c r="L59" s="487">
        <f t="shared" si="16"/>
        <v>0</v>
      </c>
      <c r="M59" s="487">
        <f t="shared" si="16"/>
        <v>0</v>
      </c>
      <c r="N59" s="487">
        <f t="shared" si="16"/>
        <v>0</v>
      </c>
      <c r="O59" s="487">
        <f t="shared" si="16"/>
        <v>0</v>
      </c>
      <c r="P59" s="487">
        <f t="shared" si="16"/>
        <v>0</v>
      </c>
      <c r="Q59" s="487">
        <f t="shared" si="16"/>
        <v>0</v>
      </c>
      <c r="R59" s="495">
        <f t="shared" si="10"/>
        <v>0</v>
      </c>
    </row>
    <row r="60" spans="1:18">
      <c r="A60" s="150" t="str">
        <f t="shared" si="7"/>
        <v>Rashmi Steel</v>
      </c>
      <c r="B60" s="150"/>
      <c r="C60" s="145"/>
      <c r="D60" s="146"/>
      <c r="E60" s="146"/>
      <c r="F60" s="487">
        <f t="shared" ref="F60:Q60" si="17">F45*F29</f>
        <v>0</v>
      </c>
      <c r="G60" s="487">
        <f t="shared" si="17"/>
        <v>0</v>
      </c>
      <c r="H60" s="487">
        <f t="shared" si="17"/>
        <v>0</v>
      </c>
      <c r="I60" s="487">
        <f t="shared" si="17"/>
        <v>0</v>
      </c>
      <c r="J60" s="487">
        <f t="shared" si="17"/>
        <v>0</v>
      </c>
      <c r="K60" s="487">
        <f t="shared" si="17"/>
        <v>0</v>
      </c>
      <c r="L60" s="487">
        <f t="shared" si="17"/>
        <v>0</v>
      </c>
      <c r="M60" s="487">
        <f t="shared" si="17"/>
        <v>0</v>
      </c>
      <c r="N60" s="487">
        <f t="shared" si="17"/>
        <v>0</v>
      </c>
      <c r="O60" s="487">
        <f t="shared" si="17"/>
        <v>0</v>
      </c>
      <c r="P60" s="487">
        <f t="shared" si="17"/>
        <v>0</v>
      </c>
      <c r="Q60" s="487">
        <f t="shared" si="17"/>
        <v>0</v>
      </c>
      <c r="R60" s="495">
        <f t="shared" si="10"/>
        <v>0</v>
      </c>
    </row>
    <row r="61" spans="1:18">
      <c r="A61" s="150" t="str">
        <f t="shared" si="7"/>
        <v>Telangana - New Plant</v>
      </c>
      <c r="B61" s="150"/>
      <c r="C61" s="145"/>
      <c r="D61" s="146"/>
      <c r="E61" s="146"/>
      <c r="F61" s="487">
        <f t="shared" ref="F61:Q61" si="18">F46*F30</f>
        <v>0</v>
      </c>
      <c r="G61" s="487">
        <f t="shared" si="18"/>
        <v>0</v>
      </c>
      <c r="H61" s="487">
        <f t="shared" si="18"/>
        <v>0</v>
      </c>
      <c r="I61" s="487">
        <f t="shared" si="18"/>
        <v>0</v>
      </c>
      <c r="J61" s="487">
        <f t="shared" si="18"/>
        <v>0</v>
      </c>
      <c r="K61" s="487">
        <f t="shared" si="18"/>
        <v>0</v>
      </c>
      <c r="L61" s="487">
        <f t="shared" si="18"/>
        <v>0</v>
      </c>
      <c r="M61" s="487">
        <f t="shared" si="18"/>
        <v>0</v>
      </c>
      <c r="N61" s="487">
        <f t="shared" si="18"/>
        <v>0</v>
      </c>
      <c r="O61" s="487">
        <f t="shared" si="18"/>
        <v>0</v>
      </c>
      <c r="P61" s="487">
        <f t="shared" si="18"/>
        <v>0</v>
      </c>
      <c r="Q61" s="487">
        <f t="shared" si="18"/>
        <v>0</v>
      </c>
      <c r="R61" s="495">
        <f t="shared" si="10"/>
        <v>0</v>
      </c>
    </row>
    <row r="62" spans="1:18">
      <c r="A62" s="150" t="str">
        <f t="shared" si="7"/>
        <v>Maharashtra - New Plant</v>
      </c>
      <c r="B62" s="150"/>
      <c r="C62" s="145"/>
      <c r="D62" s="146"/>
      <c r="E62" s="146"/>
      <c r="F62" s="487">
        <f t="shared" ref="F62:Q62" si="19">F47*F31</f>
        <v>0</v>
      </c>
      <c r="G62" s="487">
        <f t="shared" si="19"/>
        <v>0</v>
      </c>
      <c r="H62" s="487">
        <f t="shared" si="19"/>
        <v>0</v>
      </c>
      <c r="I62" s="487">
        <f t="shared" si="19"/>
        <v>0</v>
      </c>
      <c r="J62" s="487">
        <f t="shared" si="19"/>
        <v>0</v>
      </c>
      <c r="K62" s="487">
        <f t="shared" si="19"/>
        <v>0</v>
      </c>
      <c r="L62" s="487">
        <f t="shared" si="19"/>
        <v>0</v>
      </c>
      <c r="M62" s="487">
        <f t="shared" si="19"/>
        <v>0</v>
      </c>
      <c r="N62" s="487">
        <f t="shared" si="19"/>
        <v>0</v>
      </c>
      <c r="O62" s="487">
        <f t="shared" si="19"/>
        <v>0</v>
      </c>
      <c r="P62" s="487">
        <f t="shared" si="19"/>
        <v>0</v>
      </c>
      <c r="Q62" s="487">
        <f t="shared" si="19"/>
        <v>0</v>
      </c>
      <c r="R62" s="495">
        <f t="shared" si="10"/>
        <v>0</v>
      </c>
    </row>
    <row r="63" spans="1:18">
      <c r="A63" s="151" t="str">
        <f t="shared" si="7"/>
        <v>TOTAL</v>
      </c>
      <c r="B63" s="151"/>
      <c r="C63" s="149"/>
      <c r="D63" s="149"/>
      <c r="E63" s="149"/>
      <c r="F63" s="496">
        <f t="shared" ref="F63:Q63" si="20">SUM(F52:F62)</f>
        <v>6612296</v>
      </c>
      <c r="G63" s="496">
        <f t="shared" si="20"/>
        <v>8570280</v>
      </c>
      <c r="H63" s="496">
        <f t="shared" si="20"/>
        <v>7994881.9999999991</v>
      </c>
      <c r="I63" s="496">
        <f t="shared" si="20"/>
        <v>6378215</v>
      </c>
      <c r="J63" s="496">
        <f t="shared" si="20"/>
        <v>5448457</v>
      </c>
      <c r="K63" s="496">
        <f t="shared" si="20"/>
        <v>6203095</v>
      </c>
      <c r="L63" s="496">
        <f t="shared" si="20"/>
        <v>8003241</v>
      </c>
      <c r="M63" s="496">
        <f t="shared" si="20"/>
        <v>9459457</v>
      </c>
      <c r="N63" s="496">
        <f t="shared" si="20"/>
        <v>10229105</v>
      </c>
      <c r="O63" s="496">
        <f t="shared" si="20"/>
        <v>13091733</v>
      </c>
      <c r="P63" s="496">
        <f t="shared" si="20"/>
        <v>16280842</v>
      </c>
      <c r="Q63" s="496">
        <f t="shared" si="20"/>
        <v>18767504</v>
      </c>
      <c r="R63" s="496">
        <f t="shared" si="10"/>
        <v>117039107</v>
      </c>
    </row>
    <row r="64" spans="1:18">
      <c r="A64" s="109" t="s">
        <v>232</v>
      </c>
      <c r="F64" s="497">
        <f t="shared" ref="F64:R64" si="21">F63/F32</f>
        <v>171.9180799700483</v>
      </c>
      <c r="G64" s="497">
        <f t="shared" si="21"/>
        <v>174.32165260477262</v>
      </c>
      <c r="H64" s="497">
        <f t="shared" si="21"/>
        <v>177.21824211095642</v>
      </c>
      <c r="I64" s="497">
        <f t="shared" si="21"/>
        <v>166.92397076181032</v>
      </c>
      <c r="J64" s="497">
        <f t="shared" si="21"/>
        <v>159.26783281788045</v>
      </c>
      <c r="K64" s="497">
        <f t="shared" si="21"/>
        <v>167.83719797613571</v>
      </c>
      <c r="L64" s="497">
        <f t="shared" si="21"/>
        <v>175.18043939350832</v>
      </c>
      <c r="M64" s="497">
        <f t="shared" si="21"/>
        <v>175.78549593495939</v>
      </c>
      <c r="N64" s="497">
        <f t="shared" si="21"/>
        <v>172.01805086327659</v>
      </c>
      <c r="O64" s="497">
        <f t="shared" si="21"/>
        <v>182.66990657022302</v>
      </c>
      <c r="P64" s="497">
        <f t="shared" si="21"/>
        <v>196.69242785397671</v>
      </c>
      <c r="Q64" s="497">
        <f t="shared" si="21"/>
        <v>196.15337743277692</v>
      </c>
      <c r="R64" s="497">
        <f t="shared" si="21"/>
        <v>179.72822041752119</v>
      </c>
    </row>
  </sheetData>
  <mergeCells count="5">
    <mergeCell ref="A1:C1"/>
    <mergeCell ref="A19:A20"/>
    <mergeCell ref="B19:B20"/>
    <mergeCell ref="C19:E19"/>
    <mergeCell ref="F19:R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77AE-F097-4007-A4EC-0C2AC702FB9C}">
  <dimension ref="A2:AT56"/>
  <sheetViews>
    <sheetView workbookViewId="0">
      <selection activeCell="E22" sqref="E22"/>
    </sheetView>
  </sheetViews>
  <sheetFormatPr defaultRowHeight="14.45"/>
  <cols>
    <col min="1" max="1" width="20.5703125" bestFit="1" customWidth="1"/>
    <col min="2" max="2" width="21.85546875" bestFit="1" customWidth="1"/>
    <col min="3" max="3" width="13.7109375" bestFit="1" customWidth="1"/>
    <col min="4" max="4" width="17.140625" bestFit="1" customWidth="1"/>
    <col min="5" max="5" width="18.42578125" bestFit="1" customWidth="1"/>
    <col min="6" max="6" width="9" bestFit="1" customWidth="1"/>
    <col min="7" max="7" width="39.85546875" bestFit="1" customWidth="1"/>
    <col min="8" max="8" width="25.140625" bestFit="1" customWidth="1"/>
    <col min="9" max="9" width="8.85546875" bestFit="1" customWidth="1"/>
    <col min="10" max="10" width="8.140625" bestFit="1" customWidth="1"/>
    <col min="11" max="11" width="14.42578125" bestFit="1" customWidth="1"/>
    <col min="12" max="12" width="12.42578125" bestFit="1" customWidth="1"/>
    <col min="13" max="13" width="15.42578125" bestFit="1" customWidth="1"/>
    <col min="14" max="14" width="18.5703125" bestFit="1" customWidth="1"/>
    <col min="15" max="15" width="9.28515625" bestFit="1" customWidth="1"/>
    <col min="16" max="16" width="27.140625" bestFit="1" customWidth="1"/>
    <col min="17" max="17" width="15.7109375" bestFit="1" customWidth="1"/>
    <col min="18" max="18" width="14.140625" bestFit="1" customWidth="1"/>
    <col min="19" max="19" width="25.42578125" bestFit="1" customWidth="1"/>
    <col min="20" max="20" width="23.5703125" bestFit="1" customWidth="1"/>
    <col min="21" max="21" width="7.85546875" bestFit="1" customWidth="1"/>
    <col min="22" max="22" width="6.42578125" bestFit="1" customWidth="1"/>
    <col min="23" max="23" width="6.140625" bestFit="1" customWidth="1"/>
    <col min="24" max="24" width="10" bestFit="1" customWidth="1"/>
    <col min="25" max="25" width="9.42578125" bestFit="1" customWidth="1"/>
    <col min="26" max="26" width="7.140625" bestFit="1" customWidth="1"/>
    <col min="27" max="27" width="4.85546875" bestFit="1" customWidth="1"/>
    <col min="28" max="28" width="55.140625" bestFit="1" customWidth="1"/>
    <col min="29" max="29" width="18.42578125" bestFit="1" customWidth="1"/>
    <col min="30" max="30" width="9.7109375" bestFit="1" customWidth="1"/>
    <col min="31" max="31" width="19.140625" bestFit="1" customWidth="1"/>
    <col min="32" max="32" width="16.140625" bestFit="1" customWidth="1"/>
    <col min="33" max="33" width="17.42578125" bestFit="1" customWidth="1"/>
    <col min="34" max="34" width="22.5703125" bestFit="1" customWidth="1"/>
    <col min="35" max="35" width="23.85546875" bestFit="1" customWidth="1"/>
    <col min="36" max="36" width="13.28515625" bestFit="1" customWidth="1"/>
    <col min="37" max="37" width="40.42578125" bestFit="1" customWidth="1"/>
    <col min="38" max="38" width="36" bestFit="1" customWidth="1"/>
    <col min="39" max="39" width="13.28515625" bestFit="1" customWidth="1"/>
    <col min="40" max="40" width="9" bestFit="1" customWidth="1"/>
    <col min="41" max="41" width="6.5703125" bestFit="1" customWidth="1"/>
    <col min="42" max="42" width="13.42578125" bestFit="1" customWidth="1"/>
    <col min="43" max="43" width="20.140625" bestFit="1" customWidth="1"/>
    <col min="44" max="44" width="14.85546875" bestFit="1" customWidth="1"/>
    <col min="45" max="45" width="12.5703125" bestFit="1" customWidth="1"/>
    <col min="46" max="46" width="19.28515625" bestFit="1" customWidth="1"/>
  </cols>
  <sheetData>
    <row r="2" spans="1:46">
      <c r="A2" s="368" t="s">
        <v>233</v>
      </c>
      <c r="B2" s="368" t="s">
        <v>234</v>
      </c>
      <c r="C2" s="368" t="s">
        <v>235</v>
      </c>
      <c r="D2" s="368" t="s">
        <v>236</v>
      </c>
      <c r="E2" s="368" t="s">
        <v>237</v>
      </c>
      <c r="F2" s="369" t="s">
        <v>238</v>
      </c>
      <c r="G2" s="369" t="s">
        <v>239</v>
      </c>
      <c r="H2" s="369" t="s">
        <v>240</v>
      </c>
      <c r="I2" s="369" t="s">
        <v>241</v>
      </c>
      <c r="J2" s="369" t="s">
        <v>242</v>
      </c>
      <c r="K2" s="370" t="s">
        <v>206</v>
      </c>
      <c r="L2" s="369" t="s">
        <v>243</v>
      </c>
      <c r="M2" s="369" t="s">
        <v>244</v>
      </c>
      <c r="N2" s="369" t="s">
        <v>245</v>
      </c>
      <c r="O2" s="369" t="s">
        <v>246</v>
      </c>
      <c r="P2" s="369" t="s">
        <v>247</v>
      </c>
      <c r="Q2" s="369" t="s">
        <v>248</v>
      </c>
      <c r="R2" s="370" t="s">
        <v>249</v>
      </c>
      <c r="S2" s="369" t="s">
        <v>250</v>
      </c>
      <c r="T2" s="369" t="s">
        <v>251</v>
      </c>
      <c r="U2" s="369" t="s">
        <v>252</v>
      </c>
      <c r="V2" s="369" t="s">
        <v>253</v>
      </c>
      <c r="W2" s="369" t="s">
        <v>254</v>
      </c>
      <c r="X2" s="369" t="s">
        <v>255</v>
      </c>
      <c r="Y2" s="369" t="s">
        <v>256</v>
      </c>
      <c r="Z2" s="369" t="s">
        <v>109</v>
      </c>
      <c r="AA2" s="369" t="s">
        <v>257</v>
      </c>
      <c r="AB2" s="369" t="s">
        <v>258</v>
      </c>
      <c r="AC2" s="369" t="s">
        <v>110</v>
      </c>
      <c r="AD2" s="369" t="s">
        <v>259</v>
      </c>
      <c r="AE2" s="369" t="s">
        <v>260</v>
      </c>
      <c r="AF2" s="369" t="s">
        <v>261</v>
      </c>
      <c r="AG2" s="369" t="s">
        <v>262</v>
      </c>
      <c r="AH2" s="369" t="s">
        <v>263</v>
      </c>
      <c r="AI2" s="369" t="s">
        <v>264</v>
      </c>
      <c r="AJ2" s="370" t="s">
        <v>265</v>
      </c>
      <c r="AK2" s="369" t="s">
        <v>266</v>
      </c>
      <c r="AL2" s="369" t="s">
        <v>267</v>
      </c>
      <c r="AM2" s="369" t="s">
        <v>268</v>
      </c>
      <c r="AN2" s="369" t="s">
        <v>269</v>
      </c>
      <c r="AO2" s="369" t="s">
        <v>270</v>
      </c>
      <c r="AP2" s="369" t="s">
        <v>271</v>
      </c>
      <c r="AQ2" s="369" t="s">
        <v>272</v>
      </c>
      <c r="AR2" s="369" t="s">
        <v>273</v>
      </c>
      <c r="AS2" s="369" t="s">
        <v>274</v>
      </c>
      <c r="AT2" s="369" t="s">
        <v>275</v>
      </c>
    </row>
    <row r="3" spans="1:46">
      <c r="A3" s="371" t="s">
        <v>276</v>
      </c>
      <c r="B3" s="372" t="s">
        <v>277</v>
      </c>
      <c r="C3" s="372" t="s">
        <v>72</v>
      </c>
      <c r="D3" s="373">
        <v>550</v>
      </c>
      <c r="E3" s="372" t="s">
        <v>112</v>
      </c>
      <c r="F3" s="374"/>
      <c r="G3" s="374"/>
      <c r="H3" s="374"/>
      <c r="I3" s="374">
        <f>G3+H3</f>
        <v>0</v>
      </c>
      <c r="J3" s="374"/>
      <c r="K3" s="374"/>
      <c r="L3" s="375"/>
      <c r="M3" s="374" t="s">
        <v>278</v>
      </c>
      <c r="N3" s="374" t="s">
        <v>278</v>
      </c>
      <c r="O3" s="374" t="s">
        <v>278</v>
      </c>
      <c r="P3" s="374" t="s">
        <v>278</v>
      </c>
      <c r="Q3" s="374" t="s">
        <v>278</v>
      </c>
      <c r="R3" s="374">
        <f>I3-J3</f>
        <v>0</v>
      </c>
      <c r="S3" s="374">
        <f>R3*F3</f>
        <v>0</v>
      </c>
      <c r="T3" s="374"/>
      <c r="U3" s="374"/>
      <c r="V3" s="374" t="s">
        <v>278</v>
      </c>
      <c r="W3" s="374" t="s">
        <v>278</v>
      </c>
      <c r="X3" s="374">
        <f>S3*0.18</f>
        <v>0</v>
      </c>
      <c r="Y3" s="374" t="str">
        <f>C3</f>
        <v>Retail</v>
      </c>
      <c r="Z3" s="374">
        <f>D3</f>
        <v>550</v>
      </c>
      <c r="AA3" s="374" t="s">
        <v>278</v>
      </c>
      <c r="AB3" s="374" t="str">
        <f>_xlfn.XLOOKUP(E3,'[1]Plant locations'!C:C,'[1]Plant locations'!B:B,"not found",0)</f>
        <v>Aditya Industries V1756-2060-JODL</v>
      </c>
      <c r="AC3" s="374" t="str">
        <f t="shared" ref="AC3:AC56" si="0">E3</f>
        <v>Aditya</v>
      </c>
      <c r="AD3" s="374" t="str">
        <f>_xlfn.XLOOKUP(AC3,'[1]Plant locations'!C:C,'[1]Plant locations'!D:D,"Not found",0)</f>
        <v>HP</v>
      </c>
      <c r="AE3" s="374" t="str">
        <f t="shared" ref="AE3:AE56" si="1">A3</f>
        <v>Jammu and Kashmir</v>
      </c>
      <c r="AF3" s="374" t="s">
        <v>279</v>
      </c>
      <c r="AG3" s="374">
        <f t="shared" ref="AG3:AG56" si="2">R3</f>
        <v>0</v>
      </c>
      <c r="AH3" s="374">
        <f t="shared" ref="AH3:AH56" si="3">K3*AG3</f>
        <v>0</v>
      </c>
      <c r="AI3" s="374">
        <v>0</v>
      </c>
      <c r="AJ3" s="374">
        <v>2000</v>
      </c>
      <c r="AK3" s="374">
        <f t="shared" ref="AK3:AK56" si="4">AJ3*R3</f>
        <v>0</v>
      </c>
      <c r="AL3" s="376"/>
      <c r="AM3" s="374">
        <f t="shared" ref="AM3:AM56" si="5">S3-AH3-AI3-AK3</f>
        <v>0</v>
      </c>
      <c r="AN3" s="374">
        <f>IF(Y3='[1]MOU+SFDC'!$D$2,'[1]MOU+SFDC'!$C$2*R3,0)</f>
        <v>0</v>
      </c>
      <c r="AO3" s="374">
        <f>IF(Y3='[1]MOU+SFDC'!$D$3,'[1]MOU+SFDC'!$C$3*R3,0)</f>
        <v>0</v>
      </c>
      <c r="AP3" s="374"/>
      <c r="AQ3" s="374">
        <f>IF(Y3="Retail",'[1]MOU+SFDC'!$C$5*R3,0)</f>
        <v>0</v>
      </c>
      <c r="AR3" s="374">
        <f>R3*[1]Actuals!$AG$1</f>
        <v>0</v>
      </c>
      <c r="AS3" s="374">
        <f>VLOOKUP(E3,'[1]QD Calculation'!B:D,3,0)*R3</f>
        <v>0</v>
      </c>
      <c r="AT3" s="374">
        <f t="shared" ref="AT3:AT56" si="6">AM3-AN3-AO3-AP3-AQ3-AR3+AS3</f>
        <v>0</v>
      </c>
    </row>
    <row r="4" spans="1:46">
      <c r="A4" s="371" t="s">
        <v>280</v>
      </c>
      <c r="B4" s="372" t="s">
        <v>281</v>
      </c>
      <c r="C4" s="372" t="s">
        <v>72</v>
      </c>
      <c r="D4" s="373">
        <v>550</v>
      </c>
      <c r="E4" s="372" t="s">
        <v>112</v>
      </c>
      <c r="F4" s="374"/>
      <c r="G4" s="374"/>
      <c r="H4" s="374"/>
      <c r="I4" s="374">
        <f t="shared" ref="I4:I56" si="7">G4+H4</f>
        <v>0</v>
      </c>
      <c r="J4" s="374"/>
      <c r="K4" s="374"/>
      <c r="L4" s="375"/>
      <c r="M4" s="374" t="s">
        <v>278</v>
      </c>
      <c r="N4" s="374" t="s">
        <v>278</v>
      </c>
      <c r="O4" s="374" t="s">
        <v>278</v>
      </c>
      <c r="P4" s="374" t="s">
        <v>278</v>
      </c>
      <c r="Q4" s="374" t="s">
        <v>278</v>
      </c>
      <c r="R4" s="374">
        <f t="shared" ref="R4:R56" si="8">I4-J4</f>
        <v>0</v>
      </c>
      <c r="S4" s="374">
        <f t="shared" ref="S4:S56" si="9">R4*F4</f>
        <v>0</v>
      </c>
      <c r="T4" s="374"/>
      <c r="U4" s="374"/>
      <c r="V4" s="374" t="s">
        <v>278</v>
      </c>
      <c r="W4" s="374" t="s">
        <v>278</v>
      </c>
      <c r="X4" s="374">
        <f t="shared" ref="X4:X56" si="10">S4*0.18</f>
        <v>0</v>
      </c>
      <c r="Y4" s="374" t="str">
        <f t="shared" ref="Y4:Z56" si="11">C4</f>
        <v>Retail</v>
      </c>
      <c r="Z4" s="374">
        <f t="shared" si="11"/>
        <v>550</v>
      </c>
      <c r="AA4" s="374" t="s">
        <v>278</v>
      </c>
      <c r="AB4" s="374" t="str">
        <f>_xlfn.XLOOKUP(E4,'[1]Plant locations'!C:C,'[1]Plant locations'!B:B,"not found",0)</f>
        <v>Aditya Industries V1756-2060-JODL</v>
      </c>
      <c r="AC4" s="374" t="str">
        <f t="shared" si="0"/>
        <v>Aditya</v>
      </c>
      <c r="AD4" s="374" t="str">
        <f>_xlfn.XLOOKUP(AC4,'[1]Plant locations'!C:C,'[1]Plant locations'!D:D,"Not found",0)</f>
        <v>HP</v>
      </c>
      <c r="AE4" s="374" t="str">
        <f t="shared" si="1"/>
        <v>Himachal Pradesh</v>
      </c>
      <c r="AF4" s="374" t="s">
        <v>279</v>
      </c>
      <c r="AG4" s="374">
        <f t="shared" si="2"/>
        <v>0</v>
      </c>
      <c r="AH4" s="374">
        <f t="shared" si="3"/>
        <v>0</v>
      </c>
      <c r="AI4" s="374">
        <v>0</v>
      </c>
      <c r="AJ4" s="374">
        <v>1320</v>
      </c>
      <c r="AK4" s="374">
        <f t="shared" si="4"/>
        <v>0</v>
      </c>
      <c r="AL4" s="376"/>
      <c r="AM4" s="374">
        <f t="shared" si="5"/>
        <v>0</v>
      </c>
      <c r="AN4" s="374">
        <f>IF(Y4='[1]MOU+SFDC'!$D$2,'[1]MOU+SFDC'!$C$2*R4,0)</f>
        <v>0</v>
      </c>
      <c r="AO4" s="374">
        <f>IF(Y4='[1]MOU+SFDC'!$D$3,'[1]MOU+SFDC'!$C$3*R4,0)</f>
        <v>0</v>
      </c>
      <c r="AP4" s="374"/>
      <c r="AQ4" s="374">
        <f>IF(Y4="Retail",'[1]MOU+SFDC'!$C$5*R4,0)</f>
        <v>0</v>
      </c>
      <c r="AR4" s="374">
        <f>R4*[1]Actuals!$AG$1</f>
        <v>0</v>
      </c>
      <c r="AS4" s="374">
        <f>VLOOKUP(E4,'[1]QD Calculation'!B:D,3,0)*R4</f>
        <v>0</v>
      </c>
      <c r="AT4" s="374">
        <f t="shared" si="6"/>
        <v>0</v>
      </c>
    </row>
    <row r="5" spans="1:46">
      <c r="A5" s="371" t="s">
        <v>282</v>
      </c>
      <c r="B5" s="372" t="s">
        <v>283</v>
      </c>
      <c r="C5" s="372" t="s">
        <v>72</v>
      </c>
      <c r="D5" s="373">
        <v>550</v>
      </c>
      <c r="E5" s="372" t="s">
        <v>114</v>
      </c>
      <c r="F5" s="374"/>
      <c r="G5" s="374"/>
      <c r="H5" s="374"/>
      <c r="I5" s="374">
        <f t="shared" si="7"/>
        <v>0</v>
      </c>
      <c r="J5" s="374"/>
      <c r="K5" s="374"/>
      <c r="L5" s="375"/>
      <c r="M5" s="374" t="s">
        <v>278</v>
      </c>
      <c r="N5" s="374" t="s">
        <v>278</v>
      </c>
      <c r="O5" s="374" t="s">
        <v>278</v>
      </c>
      <c r="P5" s="374" t="s">
        <v>278</v>
      </c>
      <c r="Q5" s="374" t="s">
        <v>278</v>
      </c>
      <c r="R5" s="374">
        <f t="shared" si="8"/>
        <v>0</v>
      </c>
      <c r="S5" s="374">
        <f t="shared" si="9"/>
        <v>0</v>
      </c>
      <c r="T5" s="374"/>
      <c r="U5" s="374"/>
      <c r="V5" s="374" t="s">
        <v>278</v>
      </c>
      <c r="W5" s="374" t="s">
        <v>278</v>
      </c>
      <c r="X5" s="374">
        <f t="shared" si="10"/>
        <v>0</v>
      </c>
      <c r="Y5" s="374" t="str">
        <f t="shared" si="11"/>
        <v>Retail</v>
      </c>
      <c r="Z5" s="374">
        <f t="shared" si="11"/>
        <v>550</v>
      </c>
      <c r="AA5" s="374" t="s">
        <v>278</v>
      </c>
      <c r="AB5" s="374" t="str">
        <f>_xlfn.XLOOKUP(E5,'[1]Plant locations'!C:C,'[1]Plant locations'!B:B,"not found",0)</f>
        <v>Ambashakti Industries Limited V1580-1767-JODL</v>
      </c>
      <c r="AC5" s="374" t="str">
        <f t="shared" si="0"/>
        <v>Amba Shakti</v>
      </c>
      <c r="AD5" s="374" t="str">
        <f>_xlfn.XLOOKUP(AC5,'[1]Plant locations'!C:C,'[1]Plant locations'!D:D,"Not found",0)</f>
        <v>UP</v>
      </c>
      <c r="AE5" s="374" t="str">
        <f t="shared" si="1"/>
        <v>Uttarakhand</v>
      </c>
      <c r="AF5" s="374" t="s">
        <v>279</v>
      </c>
      <c r="AG5" s="374">
        <f t="shared" si="2"/>
        <v>0</v>
      </c>
      <c r="AH5" s="374">
        <f t="shared" si="3"/>
        <v>0</v>
      </c>
      <c r="AI5" s="374">
        <v>0</v>
      </c>
      <c r="AJ5" s="374">
        <v>1390</v>
      </c>
      <c r="AK5" s="374">
        <f t="shared" si="4"/>
        <v>0</v>
      </c>
      <c r="AL5" s="376"/>
      <c r="AM5" s="374">
        <f t="shared" si="5"/>
        <v>0</v>
      </c>
      <c r="AN5" s="374">
        <f>IF(Y5='[1]MOU+SFDC'!$D$2,'[1]MOU+SFDC'!$C$2*R5,0)</f>
        <v>0</v>
      </c>
      <c r="AO5" s="374">
        <f>IF(Y5='[1]MOU+SFDC'!$D$3,'[1]MOU+SFDC'!$C$3*R5,0)</f>
        <v>0</v>
      </c>
      <c r="AP5" s="374"/>
      <c r="AQ5" s="374">
        <f>IF(Y5="Retail",'[1]MOU+SFDC'!$C$5*R5,0)</f>
        <v>0</v>
      </c>
      <c r="AR5" s="374">
        <f>R5*[1]Actuals!$AG$1</f>
        <v>0</v>
      </c>
      <c r="AS5" s="374">
        <f>VLOOKUP(E5,'[1]QD Calculation'!B:D,3,0)*R5</f>
        <v>0</v>
      </c>
      <c r="AT5" s="374">
        <f t="shared" si="6"/>
        <v>0</v>
      </c>
    </row>
    <row r="6" spans="1:46">
      <c r="A6" s="371" t="s">
        <v>284</v>
      </c>
      <c r="B6" s="372" t="s">
        <v>285</v>
      </c>
      <c r="C6" s="372" t="s">
        <v>72</v>
      </c>
      <c r="D6" s="373">
        <v>550</v>
      </c>
      <c r="E6" s="372" t="s">
        <v>112</v>
      </c>
      <c r="F6" s="374"/>
      <c r="G6" s="374"/>
      <c r="H6" s="374"/>
      <c r="I6" s="374">
        <f t="shared" si="7"/>
        <v>0</v>
      </c>
      <c r="J6" s="374"/>
      <c r="K6" s="374"/>
      <c r="L6" s="375"/>
      <c r="M6" s="374" t="s">
        <v>278</v>
      </c>
      <c r="N6" s="374" t="s">
        <v>278</v>
      </c>
      <c r="O6" s="374" t="s">
        <v>278</v>
      </c>
      <c r="P6" s="374" t="s">
        <v>278</v>
      </c>
      <c r="Q6" s="374" t="s">
        <v>278</v>
      </c>
      <c r="R6" s="374">
        <f t="shared" si="8"/>
        <v>0</v>
      </c>
      <c r="S6" s="374">
        <f t="shared" si="9"/>
        <v>0</v>
      </c>
      <c r="T6" s="374"/>
      <c r="U6" s="374"/>
      <c r="V6" s="374" t="s">
        <v>278</v>
      </c>
      <c r="W6" s="374" t="s">
        <v>278</v>
      </c>
      <c r="X6" s="374">
        <f t="shared" si="10"/>
        <v>0</v>
      </c>
      <c r="Y6" s="374" t="str">
        <f t="shared" si="11"/>
        <v>Retail</v>
      </c>
      <c r="Z6" s="374">
        <f t="shared" si="11"/>
        <v>550</v>
      </c>
      <c r="AA6" s="374" t="s">
        <v>278</v>
      </c>
      <c r="AB6" s="374" t="str">
        <f>_xlfn.XLOOKUP(E6,'[1]Plant locations'!C:C,'[1]Plant locations'!B:B,"not found",0)</f>
        <v>Aditya Industries V1756-2060-JODL</v>
      </c>
      <c r="AC6" s="374" t="str">
        <f t="shared" si="0"/>
        <v>Aditya</v>
      </c>
      <c r="AD6" s="374" t="str">
        <f>_xlfn.XLOOKUP(AC6,'[1]Plant locations'!C:C,'[1]Plant locations'!D:D,"Not found",0)</f>
        <v>HP</v>
      </c>
      <c r="AE6" s="374" t="str">
        <f t="shared" si="1"/>
        <v>Punjab</v>
      </c>
      <c r="AF6" s="374" t="s">
        <v>279</v>
      </c>
      <c r="AG6" s="374">
        <f t="shared" si="2"/>
        <v>0</v>
      </c>
      <c r="AH6" s="374">
        <f t="shared" si="3"/>
        <v>0</v>
      </c>
      <c r="AI6" s="374">
        <v>0</v>
      </c>
      <c r="AJ6" s="374">
        <v>1020</v>
      </c>
      <c r="AK6" s="374">
        <f t="shared" si="4"/>
        <v>0</v>
      </c>
      <c r="AL6" s="376"/>
      <c r="AM6" s="374">
        <f t="shared" si="5"/>
        <v>0</v>
      </c>
      <c r="AN6" s="374">
        <f>IF(Y6='[1]MOU+SFDC'!$D$2,'[1]MOU+SFDC'!$C$2*R6,0)</f>
        <v>0</v>
      </c>
      <c r="AO6" s="374">
        <f>IF(Y6='[1]MOU+SFDC'!$D$3,'[1]MOU+SFDC'!$C$3*R6,0)</f>
        <v>0</v>
      </c>
      <c r="AP6" s="374"/>
      <c r="AQ6" s="374">
        <f>IF(Y6="Retail",'[1]MOU+SFDC'!$C$5*R6,0)</f>
        <v>0</v>
      </c>
      <c r="AR6" s="374">
        <f>R6*[1]Actuals!$AG$1</f>
        <v>0</v>
      </c>
      <c r="AS6" s="374">
        <f>VLOOKUP(E6,'[1]QD Calculation'!B:D,3,0)*R6</f>
        <v>0</v>
      </c>
      <c r="AT6" s="374">
        <f t="shared" si="6"/>
        <v>0</v>
      </c>
    </row>
    <row r="7" spans="1:46">
      <c r="A7" s="372" t="s">
        <v>286</v>
      </c>
      <c r="B7" s="372" t="s">
        <v>286</v>
      </c>
      <c r="C7" s="372" t="s">
        <v>72</v>
      </c>
      <c r="D7" s="373">
        <v>550</v>
      </c>
      <c r="E7" s="372" t="s">
        <v>114</v>
      </c>
      <c r="F7" s="374"/>
      <c r="G7" s="374"/>
      <c r="H7" s="374"/>
      <c r="I7" s="374">
        <f t="shared" si="7"/>
        <v>0</v>
      </c>
      <c r="J7" s="374"/>
      <c r="K7" s="374"/>
      <c r="L7" s="375"/>
      <c r="M7" s="374" t="s">
        <v>278</v>
      </c>
      <c r="N7" s="374" t="s">
        <v>278</v>
      </c>
      <c r="O7" s="374" t="s">
        <v>278</v>
      </c>
      <c r="P7" s="374" t="s">
        <v>278</v>
      </c>
      <c r="Q7" s="374" t="s">
        <v>278</v>
      </c>
      <c r="R7" s="374">
        <f t="shared" si="8"/>
        <v>0</v>
      </c>
      <c r="S7" s="374">
        <f t="shared" si="9"/>
        <v>0</v>
      </c>
      <c r="T7" s="374"/>
      <c r="U7" s="374"/>
      <c r="V7" s="374" t="s">
        <v>278</v>
      </c>
      <c r="W7" s="374" t="s">
        <v>278</v>
      </c>
      <c r="X7" s="374">
        <f t="shared" si="10"/>
        <v>0</v>
      </c>
      <c r="Y7" s="374" t="str">
        <f t="shared" si="11"/>
        <v>Retail</v>
      </c>
      <c r="Z7" s="374">
        <f t="shared" si="11"/>
        <v>550</v>
      </c>
      <c r="AA7" s="374" t="s">
        <v>278</v>
      </c>
      <c r="AB7" s="374" t="str">
        <f>_xlfn.XLOOKUP(E7,'[1]Plant locations'!C:C,'[1]Plant locations'!B:B,"not found",0)</f>
        <v>Ambashakti Industries Limited V1580-1767-JODL</v>
      </c>
      <c r="AC7" s="374" t="str">
        <f t="shared" si="0"/>
        <v>Amba Shakti</v>
      </c>
      <c r="AD7" s="374" t="str">
        <f>_xlfn.XLOOKUP(AC7,'[1]Plant locations'!C:C,'[1]Plant locations'!D:D,"Not found",0)</f>
        <v>UP</v>
      </c>
      <c r="AE7" s="374" t="str">
        <f t="shared" si="1"/>
        <v>Delhi</v>
      </c>
      <c r="AF7" s="374" t="s">
        <v>279</v>
      </c>
      <c r="AG7" s="374">
        <f t="shared" si="2"/>
        <v>0</v>
      </c>
      <c r="AH7" s="374">
        <f t="shared" si="3"/>
        <v>0</v>
      </c>
      <c r="AI7" s="374">
        <v>0</v>
      </c>
      <c r="AJ7" s="374">
        <v>920</v>
      </c>
      <c r="AK7" s="374">
        <f t="shared" si="4"/>
        <v>0</v>
      </c>
      <c r="AL7" s="376"/>
      <c r="AM7" s="374">
        <f t="shared" si="5"/>
        <v>0</v>
      </c>
      <c r="AN7" s="374">
        <f>IF(Y7='[1]MOU+SFDC'!$D$2,'[1]MOU+SFDC'!$C$2*R7,0)</f>
        <v>0</v>
      </c>
      <c r="AO7" s="374">
        <f>IF(Y7='[1]MOU+SFDC'!$D$3,'[1]MOU+SFDC'!$C$3*R7,0)</f>
        <v>0</v>
      </c>
      <c r="AP7" s="374"/>
      <c r="AQ7" s="374">
        <f>IF(Y7="Retail",'[1]MOU+SFDC'!$C$5*R7,0)</f>
        <v>0</v>
      </c>
      <c r="AR7" s="374">
        <f>R7*[1]Actuals!$AG$1</f>
        <v>0</v>
      </c>
      <c r="AS7" s="374">
        <f>VLOOKUP(E7,'[1]QD Calculation'!B:D,3,0)*R7</f>
        <v>0</v>
      </c>
      <c r="AT7" s="374">
        <f t="shared" si="6"/>
        <v>0</v>
      </c>
    </row>
    <row r="8" spans="1:46">
      <c r="A8" s="372" t="s">
        <v>287</v>
      </c>
      <c r="B8" s="372" t="s">
        <v>288</v>
      </c>
      <c r="C8" s="372" t="s">
        <v>72</v>
      </c>
      <c r="D8" s="373">
        <v>550</v>
      </c>
      <c r="E8" s="372" t="s">
        <v>114</v>
      </c>
      <c r="F8" s="374"/>
      <c r="G8" s="374"/>
      <c r="H8" s="374"/>
      <c r="I8" s="374">
        <f t="shared" si="7"/>
        <v>0</v>
      </c>
      <c r="J8" s="374"/>
      <c r="K8" s="374"/>
      <c r="L8" s="375"/>
      <c r="M8" s="374" t="s">
        <v>278</v>
      </c>
      <c r="N8" s="374" t="s">
        <v>278</v>
      </c>
      <c r="O8" s="374" t="s">
        <v>278</v>
      </c>
      <c r="P8" s="374" t="s">
        <v>278</v>
      </c>
      <c r="Q8" s="374" t="s">
        <v>278</v>
      </c>
      <c r="R8" s="374">
        <f t="shared" si="8"/>
        <v>0</v>
      </c>
      <c r="S8" s="374">
        <f t="shared" si="9"/>
        <v>0</v>
      </c>
      <c r="T8" s="374"/>
      <c r="U8" s="374"/>
      <c r="V8" s="374" t="s">
        <v>278</v>
      </c>
      <c r="W8" s="374" t="s">
        <v>278</v>
      </c>
      <c r="X8" s="374">
        <f t="shared" si="10"/>
        <v>0</v>
      </c>
      <c r="Y8" s="374" t="str">
        <f t="shared" si="11"/>
        <v>Retail</v>
      </c>
      <c r="Z8" s="374">
        <f t="shared" si="11"/>
        <v>550</v>
      </c>
      <c r="AA8" s="374" t="s">
        <v>278</v>
      </c>
      <c r="AB8" s="374" t="str">
        <f>_xlfn.XLOOKUP(E8,'[1]Plant locations'!C:C,'[1]Plant locations'!B:B,"not found",0)</f>
        <v>Ambashakti Industries Limited V1580-1767-JODL</v>
      </c>
      <c r="AC8" s="374" t="str">
        <f t="shared" si="0"/>
        <v>Amba Shakti</v>
      </c>
      <c r="AD8" s="374" t="str">
        <f>_xlfn.XLOOKUP(AC8,'[1]Plant locations'!C:C,'[1]Plant locations'!D:D,"Not found",0)</f>
        <v>UP</v>
      </c>
      <c r="AE8" s="374" t="str">
        <f t="shared" si="1"/>
        <v>Haryana</v>
      </c>
      <c r="AF8" s="374" t="s">
        <v>279</v>
      </c>
      <c r="AG8" s="374">
        <f t="shared" si="2"/>
        <v>0</v>
      </c>
      <c r="AH8" s="374">
        <f t="shared" si="3"/>
        <v>0</v>
      </c>
      <c r="AI8" s="374">
        <v>0</v>
      </c>
      <c r="AJ8" s="374">
        <v>1040</v>
      </c>
      <c r="AK8" s="374">
        <f t="shared" si="4"/>
        <v>0</v>
      </c>
      <c r="AL8" s="376"/>
      <c r="AM8" s="374">
        <f t="shared" si="5"/>
        <v>0</v>
      </c>
      <c r="AN8" s="374">
        <f>IF(Y8='[1]MOU+SFDC'!$D$2,'[1]MOU+SFDC'!$C$2*R8,0)</f>
        <v>0</v>
      </c>
      <c r="AO8" s="374">
        <f>IF(Y8='[1]MOU+SFDC'!$D$3,'[1]MOU+SFDC'!$C$3*R8,0)</f>
        <v>0</v>
      </c>
      <c r="AP8" s="374"/>
      <c r="AQ8" s="374">
        <f>IF(Y8="Retail",'[1]MOU+SFDC'!$C$5*R8,0)</f>
        <v>0</v>
      </c>
      <c r="AR8" s="374">
        <f>R8*[1]Actuals!$AG$1</f>
        <v>0</v>
      </c>
      <c r="AS8" s="374">
        <f>VLOOKUP(E8,'[1]QD Calculation'!B:D,3,0)*R8</f>
        <v>0</v>
      </c>
      <c r="AT8" s="374">
        <f t="shared" si="6"/>
        <v>0</v>
      </c>
    </row>
    <row r="9" spans="1:46">
      <c r="A9" s="372" t="s">
        <v>289</v>
      </c>
      <c r="B9" s="372" t="s">
        <v>180</v>
      </c>
      <c r="C9" s="372" t="s">
        <v>72</v>
      </c>
      <c r="D9" s="373">
        <v>550</v>
      </c>
      <c r="E9" s="372" t="s">
        <v>115</v>
      </c>
      <c r="F9" s="374"/>
      <c r="G9" s="374"/>
      <c r="H9" s="374"/>
      <c r="I9" s="374">
        <f t="shared" si="7"/>
        <v>0</v>
      </c>
      <c r="J9" s="374"/>
      <c r="K9" s="374"/>
      <c r="L9" s="375"/>
      <c r="M9" s="374" t="s">
        <v>278</v>
      </c>
      <c r="N9" s="374" t="s">
        <v>278</v>
      </c>
      <c r="O9" s="374" t="s">
        <v>278</v>
      </c>
      <c r="P9" s="374" t="s">
        <v>278</v>
      </c>
      <c r="Q9" s="374" t="s">
        <v>278</v>
      </c>
      <c r="R9" s="374">
        <f t="shared" si="8"/>
        <v>0</v>
      </c>
      <c r="S9" s="374">
        <f t="shared" si="9"/>
        <v>0</v>
      </c>
      <c r="T9" s="374"/>
      <c r="U9" s="374"/>
      <c r="V9" s="374" t="s">
        <v>278</v>
      </c>
      <c r="W9" s="374" t="s">
        <v>278</v>
      </c>
      <c r="X9" s="374">
        <f t="shared" si="10"/>
        <v>0</v>
      </c>
      <c r="Y9" s="374" t="str">
        <f t="shared" si="11"/>
        <v>Retail</v>
      </c>
      <c r="Z9" s="374">
        <f t="shared" si="11"/>
        <v>550</v>
      </c>
      <c r="AA9" s="374" t="s">
        <v>278</v>
      </c>
      <c r="AB9" s="374" t="str">
        <f>_xlfn.XLOOKUP(E9,'[1]Plant locations'!C:C,'[1]Plant locations'!B:B,"not found",0)</f>
        <v>AMBASHAKTI UDYOG LIMITED- GWALIOR V2152-2607-JODL</v>
      </c>
      <c r="AC9" s="374" t="str">
        <f t="shared" si="0"/>
        <v>Amba Shakti Udyog</v>
      </c>
      <c r="AD9" s="374" t="str">
        <f>_xlfn.XLOOKUP(AC9,'[1]Plant locations'!C:C,'[1]Plant locations'!D:D,"Not found",0)</f>
        <v>MP</v>
      </c>
      <c r="AE9" s="374" t="str">
        <f t="shared" si="1"/>
        <v>Rajasthan</v>
      </c>
      <c r="AF9" s="374" t="s">
        <v>279</v>
      </c>
      <c r="AG9" s="374">
        <f t="shared" si="2"/>
        <v>0</v>
      </c>
      <c r="AH9" s="374">
        <f t="shared" si="3"/>
        <v>0</v>
      </c>
      <c r="AI9" s="374">
        <v>0</v>
      </c>
      <c r="AJ9" s="374">
        <v>1520</v>
      </c>
      <c r="AK9" s="374">
        <f t="shared" si="4"/>
        <v>0</v>
      </c>
      <c r="AL9" s="376"/>
      <c r="AM9" s="374">
        <f t="shared" si="5"/>
        <v>0</v>
      </c>
      <c r="AN9" s="374">
        <f>IF(Y9='[1]MOU+SFDC'!$D$2,'[1]MOU+SFDC'!$C$2*R9,0)</f>
        <v>0</v>
      </c>
      <c r="AO9" s="374">
        <f>IF(Y9='[1]MOU+SFDC'!$D$3,'[1]MOU+SFDC'!$C$3*R9,0)</f>
        <v>0</v>
      </c>
      <c r="AP9" s="374"/>
      <c r="AQ9" s="374">
        <f>IF(Y9="Retail",'[1]MOU+SFDC'!$C$5*R9,0)</f>
        <v>0</v>
      </c>
      <c r="AR9" s="374">
        <f>R9*[1]Actuals!$AG$1</f>
        <v>0</v>
      </c>
      <c r="AS9" s="374">
        <f>VLOOKUP(E9,'[1]QD Calculation'!B:D,3,0)*R9</f>
        <v>0</v>
      </c>
      <c r="AT9" s="374">
        <f t="shared" si="6"/>
        <v>0</v>
      </c>
    </row>
    <row r="10" spans="1:46">
      <c r="A10" s="372" t="s">
        <v>290</v>
      </c>
      <c r="B10" s="372" t="s">
        <v>291</v>
      </c>
      <c r="C10" s="372" t="s">
        <v>72</v>
      </c>
      <c r="D10" s="373">
        <v>550</v>
      </c>
      <c r="E10" s="372" t="s">
        <v>114</v>
      </c>
      <c r="F10" s="374"/>
      <c r="G10" s="374"/>
      <c r="H10" s="374"/>
      <c r="I10" s="374">
        <f t="shared" si="7"/>
        <v>0</v>
      </c>
      <c r="J10" s="374"/>
      <c r="K10" s="374"/>
      <c r="L10" s="375"/>
      <c r="M10" s="374" t="s">
        <v>278</v>
      </c>
      <c r="N10" s="374" t="s">
        <v>278</v>
      </c>
      <c r="O10" s="374" t="s">
        <v>278</v>
      </c>
      <c r="P10" s="374" t="s">
        <v>278</v>
      </c>
      <c r="Q10" s="374" t="s">
        <v>278</v>
      </c>
      <c r="R10" s="374">
        <f t="shared" si="8"/>
        <v>0</v>
      </c>
      <c r="S10" s="374">
        <f t="shared" si="9"/>
        <v>0</v>
      </c>
      <c r="T10" s="374"/>
      <c r="U10" s="374"/>
      <c r="V10" s="374" t="s">
        <v>278</v>
      </c>
      <c r="W10" s="374" t="s">
        <v>278</v>
      </c>
      <c r="X10" s="374">
        <f t="shared" si="10"/>
        <v>0</v>
      </c>
      <c r="Y10" s="374" t="str">
        <f t="shared" si="11"/>
        <v>Retail</v>
      </c>
      <c r="Z10" s="374">
        <f t="shared" si="11"/>
        <v>550</v>
      </c>
      <c r="AA10" s="374" t="s">
        <v>278</v>
      </c>
      <c r="AB10" s="374" t="str">
        <f>_xlfn.XLOOKUP(E10,'[1]Plant locations'!C:C,'[1]Plant locations'!B:B,"not found",0)</f>
        <v>Ambashakti Industries Limited V1580-1767-JODL</v>
      </c>
      <c r="AC10" s="374" t="str">
        <f t="shared" si="0"/>
        <v>Amba Shakti</v>
      </c>
      <c r="AD10" s="374" t="str">
        <f>_xlfn.XLOOKUP(AC10,'[1]Plant locations'!C:C,'[1]Plant locations'!D:D,"Not found",0)</f>
        <v>UP</v>
      </c>
      <c r="AE10" s="374" t="str">
        <f t="shared" si="1"/>
        <v>Uttar Pradesh</v>
      </c>
      <c r="AF10" s="374" t="s">
        <v>279</v>
      </c>
      <c r="AG10" s="374">
        <f t="shared" si="2"/>
        <v>0</v>
      </c>
      <c r="AH10" s="374">
        <f t="shared" si="3"/>
        <v>0</v>
      </c>
      <c r="AI10" s="374">
        <v>0</v>
      </c>
      <c r="AJ10" s="374">
        <v>500</v>
      </c>
      <c r="AK10" s="374">
        <f t="shared" si="4"/>
        <v>0</v>
      </c>
      <c r="AL10" s="376"/>
      <c r="AM10" s="374">
        <f t="shared" si="5"/>
        <v>0</v>
      </c>
      <c r="AN10" s="374">
        <f>IF(Y10='[1]MOU+SFDC'!$D$2,'[1]MOU+SFDC'!$C$2*R10,0)</f>
        <v>0</v>
      </c>
      <c r="AO10" s="374">
        <f>IF(Y10='[1]MOU+SFDC'!$D$3,'[1]MOU+SFDC'!$C$3*R10,0)</f>
        <v>0</v>
      </c>
      <c r="AP10" s="374"/>
      <c r="AQ10" s="374">
        <f>IF(Y10="Retail",'[1]MOU+SFDC'!$C$5*R10,0)</f>
        <v>0</v>
      </c>
      <c r="AR10" s="374">
        <f>R10*[1]Actuals!$AG$1</f>
        <v>0</v>
      </c>
      <c r="AS10" s="374">
        <f>VLOOKUP(E10,'[1]QD Calculation'!B:D,3,0)*R10</f>
        <v>0</v>
      </c>
      <c r="AT10" s="374">
        <f t="shared" si="6"/>
        <v>0</v>
      </c>
    </row>
    <row r="11" spans="1:46">
      <c r="A11" s="372" t="s">
        <v>292</v>
      </c>
      <c r="B11" s="372" t="s">
        <v>178</v>
      </c>
      <c r="C11" s="372" t="s">
        <v>72</v>
      </c>
      <c r="D11" s="373">
        <v>550</v>
      </c>
      <c r="E11" s="372" t="s">
        <v>116</v>
      </c>
      <c r="F11" s="374"/>
      <c r="G11" s="374"/>
      <c r="H11" s="374"/>
      <c r="I11" s="374">
        <f t="shared" si="7"/>
        <v>0</v>
      </c>
      <c r="J11" s="374"/>
      <c r="K11" s="374"/>
      <c r="L11" s="375"/>
      <c r="M11" s="374" t="s">
        <v>278</v>
      </c>
      <c r="N11" s="374" t="s">
        <v>278</v>
      </c>
      <c r="O11" s="374" t="s">
        <v>278</v>
      </c>
      <c r="P11" s="374" t="s">
        <v>278</v>
      </c>
      <c r="Q11" s="374" t="s">
        <v>278</v>
      </c>
      <c r="R11" s="374">
        <f t="shared" si="8"/>
        <v>0</v>
      </c>
      <c r="S11" s="374">
        <f t="shared" si="9"/>
        <v>0</v>
      </c>
      <c r="T11" s="374"/>
      <c r="U11" s="374"/>
      <c r="V11" s="374" t="s">
        <v>278</v>
      </c>
      <c r="W11" s="374" t="s">
        <v>278</v>
      </c>
      <c r="X11" s="374">
        <f t="shared" si="10"/>
        <v>0</v>
      </c>
      <c r="Y11" s="374" t="str">
        <f t="shared" si="11"/>
        <v>Retail</v>
      </c>
      <c r="Z11" s="374">
        <f t="shared" si="11"/>
        <v>550</v>
      </c>
      <c r="AA11" s="374" t="s">
        <v>278</v>
      </c>
      <c r="AB11" s="374" t="str">
        <f>_xlfn.XLOOKUP(E11,'[1]Plant locations'!C:C,'[1]Plant locations'!B:B,"not found",0)</f>
        <v>API Ispat And Powertech Private Limited V1581-1768-JODL</v>
      </c>
      <c r="AC11" s="374" t="str">
        <f t="shared" si="0"/>
        <v>API</v>
      </c>
      <c r="AD11" s="374" t="str">
        <f>_xlfn.XLOOKUP(AC11,'[1]Plant locations'!C:C,'[1]Plant locations'!D:D,"Not found",0)</f>
        <v>CG</v>
      </c>
      <c r="AE11" s="374" t="str">
        <f t="shared" si="1"/>
        <v>Chhattisgarh</v>
      </c>
      <c r="AF11" s="374" t="s">
        <v>279</v>
      </c>
      <c r="AG11" s="374">
        <f t="shared" si="2"/>
        <v>0</v>
      </c>
      <c r="AH11" s="374">
        <f t="shared" si="3"/>
        <v>0</v>
      </c>
      <c r="AI11" s="374">
        <v>0</v>
      </c>
      <c r="AJ11" s="374">
        <v>770</v>
      </c>
      <c r="AK11" s="374">
        <f t="shared" si="4"/>
        <v>0</v>
      </c>
      <c r="AL11" s="376"/>
      <c r="AM11" s="374">
        <f t="shared" si="5"/>
        <v>0</v>
      </c>
      <c r="AN11" s="374">
        <f>IF(Y11='[1]MOU+SFDC'!$D$2,'[1]MOU+SFDC'!$C$2*R11,0)</f>
        <v>0</v>
      </c>
      <c r="AO11" s="374">
        <f>IF(Y11='[1]MOU+SFDC'!$D$3,'[1]MOU+SFDC'!$C$3*R11,0)</f>
        <v>0</v>
      </c>
      <c r="AP11" s="374"/>
      <c r="AQ11" s="374">
        <f>IF(Y11="Retail",'[1]MOU+SFDC'!$C$5*R11,0)</f>
        <v>0</v>
      </c>
      <c r="AR11" s="374">
        <f>R11*[1]Actuals!$AG$1</f>
        <v>0</v>
      </c>
      <c r="AS11" s="374">
        <f>VLOOKUP(E11,'[1]QD Calculation'!B:D,3,0)*R11</f>
        <v>0</v>
      </c>
      <c r="AT11" s="374">
        <f t="shared" si="6"/>
        <v>0</v>
      </c>
    </row>
    <row r="12" spans="1:46">
      <c r="A12" s="372" t="s">
        <v>293</v>
      </c>
      <c r="B12" s="372" t="s">
        <v>294</v>
      </c>
      <c r="C12" s="372" t="s">
        <v>72</v>
      </c>
      <c r="D12" s="373">
        <v>550</v>
      </c>
      <c r="E12" s="372" t="s">
        <v>116</v>
      </c>
      <c r="F12" s="374"/>
      <c r="G12" s="374"/>
      <c r="H12" s="374"/>
      <c r="I12" s="374">
        <f t="shared" si="7"/>
        <v>0</v>
      </c>
      <c r="J12" s="374"/>
      <c r="K12" s="374"/>
      <c r="L12" s="375"/>
      <c r="M12" s="374" t="s">
        <v>278</v>
      </c>
      <c r="N12" s="374" t="s">
        <v>278</v>
      </c>
      <c r="O12" s="374" t="s">
        <v>278</v>
      </c>
      <c r="P12" s="374" t="s">
        <v>278</v>
      </c>
      <c r="Q12" s="374" t="s">
        <v>278</v>
      </c>
      <c r="R12" s="374">
        <f t="shared" si="8"/>
        <v>0</v>
      </c>
      <c r="S12" s="374">
        <f t="shared" si="9"/>
        <v>0</v>
      </c>
      <c r="T12" s="374"/>
      <c r="U12" s="374"/>
      <c r="V12" s="374" t="s">
        <v>278</v>
      </c>
      <c r="W12" s="374" t="s">
        <v>278</v>
      </c>
      <c r="X12" s="374">
        <f t="shared" si="10"/>
        <v>0</v>
      </c>
      <c r="Y12" s="374" t="str">
        <f t="shared" si="11"/>
        <v>Retail</v>
      </c>
      <c r="Z12" s="374">
        <f t="shared" si="11"/>
        <v>550</v>
      </c>
      <c r="AA12" s="374" t="s">
        <v>278</v>
      </c>
      <c r="AB12" s="374" t="str">
        <f>_xlfn.XLOOKUP(E12,'[1]Plant locations'!C:C,'[1]Plant locations'!B:B,"not found",0)</f>
        <v>API Ispat And Powertech Private Limited V1581-1768-JODL</v>
      </c>
      <c r="AC12" s="374" t="str">
        <f t="shared" si="0"/>
        <v>API</v>
      </c>
      <c r="AD12" s="374" t="str">
        <f>_xlfn.XLOOKUP(AC12,'[1]Plant locations'!C:C,'[1]Plant locations'!D:D,"Not found",0)</f>
        <v>CG</v>
      </c>
      <c r="AE12" s="374" t="str">
        <f t="shared" si="1"/>
        <v>Madhya Pradesh</v>
      </c>
      <c r="AF12" s="374" t="s">
        <v>279</v>
      </c>
      <c r="AG12" s="374">
        <f t="shared" si="2"/>
        <v>0</v>
      </c>
      <c r="AH12" s="374">
        <f t="shared" si="3"/>
        <v>0</v>
      </c>
      <c r="AI12" s="374">
        <v>0</v>
      </c>
      <c r="AJ12" s="374">
        <v>2270</v>
      </c>
      <c r="AK12" s="374">
        <f t="shared" si="4"/>
        <v>0</v>
      </c>
      <c r="AL12" s="376"/>
      <c r="AM12" s="374">
        <f t="shared" si="5"/>
        <v>0</v>
      </c>
      <c r="AN12" s="374">
        <f>IF(Y12='[1]MOU+SFDC'!$D$2,'[1]MOU+SFDC'!$C$2*R12,0)</f>
        <v>0</v>
      </c>
      <c r="AO12" s="374">
        <f>IF(Y12='[1]MOU+SFDC'!$D$3,'[1]MOU+SFDC'!$C$3*R12,0)</f>
        <v>0</v>
      </c>
      <c r="AP12" s="374"/>
      <c r="AQ12" s="374">
        <f>IF(Y12="Retail",'[1]MOU+SFDC'!$C$5*R12,0)</f>
        <v>0</v>
      </c>
      <c r="AR12" s="374">
        <f>R12*[1]Actuals!$AG$1</f>
        <v>0</v>
      </c>
      <c r="AS12" s="374">
        <f>VLOOKUP(E12,'[1]QD Calculation'!B:D,3,0)*R12</f>
        <v>0</v>
      </c>
      <c r="AT12" s="374">
        <f t="shared" si="6"/>
        <v>0</v>
      </c>
    </row>
    <row r="13" spans="1:46">
      <c r="A13" s="372" t="s">
        <v>295</v>
      </c>
      <c r="B13" s="372" t="s">
        <v>182</v>
      </c>
      <c r="C13" s="372" t="s">
        <v>72</v>
      </c>
      <c r="D13" s="373">
        <v>550</v>
      </c>
      <c r="E13" s="372" t="s">
        <v>119</v>
      </c>
      <c r="F13" s="374"/>
      <c r="G13" s="374"/>
      <c r="H13" s="374"/>
      <c r="I13" s="374">
        <f t="shared" si="7"/>
        <v>0</v>
      </c>
      <c r="J13" s="374"/>
      <c r="K13" s="374"/>
      <c r="L13" s="375"/>
      <c r="M13" s="374" t="s">
        <v>278</v>
      </c>
      <c r="N13" s="374" t="s">
        <v>278</v>
      </c>
      <c r="O13" s="374" t="s">
        <v>278</v>
      </c>
      <c r="P13" s="374" t="s">
        <v>278</v>
      </c>
      <c r="Q13" s="374" t="s">
        <v>278</v>
      </c>
      <c r="R13" s="374">
        <f t="shared" si="8"/>
        <v>0</v>
      </c>
      <c r="S13" s="374">
        <f t="shared" si="9"/>
        <v>0</v>
      </c>
      <c r="T13" s="374"/>
      <c r="U13" s="374"/>
      <c r="V13" s="374" t="s">
        <v>278</v>
      </c>
      <c r="W13" s="374" t="s">
        <v>278</v>
      </c>
      <c r="X13" s="374">
        <f t="shared" si="10"/>
        <v>0</v>
      </c>
      <c r="Y13" s="374" t="str">
        <f t="shared" si="11"/>
        <v>Retail</v>
      </c>
      <c r="Z13" s="374">
        <f t="shared" si="11"/>
        <v>550</v>
      </c>
      <c r="AA13" s="374" t="s">
        <v>278</v>
      </c>
      <c r="AB13" s="374" t="str">
        <f>_xlfn.XLOOKUP(E13,'[1]Plant locations'!C:C,'[1]Plant locations'!B:B,"not found",0)</f>
        <v>SKA Ispat Private Limited V2144-2599-JODL</v>
      </c>
      <c r="AC13" s="374" t="str">
        <f t="shared" si="0"/>
        <v>SKA</v>
      </c>
      <c r="AD13" s="374" t="str">
        <f>_xlfn.XLOOKUP(AC13,'[1]Plant locations'!C:C,'[1]Plant locations'!D:D,"Not found",0)</f>
        <v>CG</v>
      </c>
      <c r="AE13" s="374" t="str">
        <f t="shared" si="1"/>
        <v>Odisha</v>
      </c>
      <c r="AF13" s="374" t="s">
        <v>279</v>
      </c>
      <c r="AG13" s="374">
        <f t="shared" si="2"/>
        <v>0</v>
      </c>
      <c r="AH13" s="374">
        <f t="shared" si="3"/>
        <v>0</v>
      </c>
      <c r="AI13" s="374">
        <v>0</v>
      </c>
      <c r="AJ13" s="374">
        <v>1750</v>
      </c>
      <c r="AK13" s="374">
        <f t="shared" si="4"/>
        <v>0</v>
      </c>
      <c r="AL13" s="376"/>
      <c r="AM13" s="374">
        <f t="shared" si="5"/>
        <v>0</v>
      </c>
      <c r="AN13" s="374">
        <f>IF(Y13='[1]MOU+SFDC'!$D$2,'[1]MOU+SFDC'!$C$2*R13,0)</f>
        <v>0</v>
      </c>
      <c r="AO13" s="374">
        <f>IF(Y13='[1]MOU+SFDC'!$D$3,'[1]MOU+SFDC'!$C$3*R13,0)</f>
        <v>0</v>
      </c>
      <c r="AP13" s="374"/>
      <c r="AQ13" s="374">
        <f>IF(Y13="Retail",'[1]MOU+SFDC'!$C$5*R13,0)</f>
        <v>0</v>
      </c>
      <c r="AR13" s="374">
        <f>R13*[1]Actuals!$AG$1</f>
        <v>0</v>
      </c>
      <c r="AS13" s="374">
        <f>VLOOKUP(E13,'[1]QD Calculation'!B:D,3,0)*R13</f>
        <v>0</v>
      </c>
      <c r="AT13" s="374">
        <f t="shared" si="6"/>
        <v>0</v>
      </c>
    </row>
    <row r="14" spans="1:46">
      <c r="A14" s="372" t="s">
        <v>296</v>
      </c>
      <c r="B14" s="372" t="s">
        <v>297</v>
      </c>
      <c r="C14" s="372" t="s">
        <v>72</v>
      </c>
      <c r="D14" s="373">
        <v>550</v>
      </c>
      <c r="E14" s="372" t="s">
        <v>113</v>
      </c>
      <c r="F14" s="374"/>
      <c r="G14" s="374"/>
      <c r="H14" s="374"/>
      <c r="I14" s="374">
        <f t="shared" si="7"/>
        <v>0</v>
      </c>
      <c r="J14" s="374"/>
      <c r="K14" s="374"/>
      <c r="L14" s="375"/>
      <c r="M14" s="374" t="s">
        <v>278</v>
      </c>
      <c r="N14" s="374" t="s">
        <v>278</v>
      </c>
      <c r="O14" s="374" t="s">
        <v>278</v>
      </c>
      <c r="P14" s="374" t="s">
        <v>278</v>
      </c>
      <c r="Q14" s="374" t="s">
        <v>278</v>
      </c>
      <c r="R14" s="374">
        <f t="shared" si="8"/>
        <v>0</v>
      </c>
      <c r="S14" s="374">
        <f t="shared" si="9"/>
        <v>0</v>
      </c>
      <c r="T14" s="374"/>
      <c r="U14" s="374"/>
      <c r="V14" s="374" t="s">
        <v>278</v>
      </c>
      <c r="W14" s="374" t="s">
        <v>278</v>
      </c>
      <c r="X14" s="374">
        <f t="shared" si="10"/>
        <v>0</v>
      </c>
      <c r="Y14" s="374" t="str">
        <f t="shared" si="11"/>
        <v>Retail</v>
      </c>
      <c r="Z14" s="374">
        <f t="shared" si="11"/>
        <v>550</v>
      </c>
      <c r="AA14" s="374" t="s">
        <v>278</v>
      </c>
      <c r="AB14" s="374" t="str">
        <f>_xlfn.XLOOKUP(E14,'[1]Plant locations'!C:C,'[1]Plant locations'!B:B,"not found",0)</f>
        <v>AIC IRON INDUSTRIES PRIVATE LIMITED V2300-2776-JODL</v>
      </c>
      <c r="AC14" s="374" t="str">
        <f t="shared" si="0"/>
        <v>AIC</v>
      </c>
      <c r="AD14" s="374" t="str">
        <f>_xlfn.XLOOKUP(AC14,'[1]Plant locations'!C:C,'[1]Plant locations'!D:D,"Not found",0)</f>
        <v>WB</v>
      </c>
      <c r="AE14" s="374" t="str">
        <f t="shared" si="1"/>
        <v>Jharkhand</v>
      </c>
      <c r="AF14" s="374" t="s">
        <v>279</v>
      </c>
      <c r="AG14" s="374">
        <f t="shared" si="2"/>
        <v>0</v>
      </c>
      <c r="AH14" s="374">
        <f t="shared" si="3"/>
        <v>0</v>
      </c>
      <c r="AI14" s="374">
        <v>0</v>
      </c>
      <c r="AJ14" s="374">
        <v>1500</v>
      </c>
      <c r="AK14" s="374">
        <f t="shared" si="4"/>
        <v>0</v>
      </c>
      <c r="AL14" s="376"/>
      <c r="AM14" s="374">
        <f t="shared" si="5"/>
        <v>0</v>
      </c>
      <c r="AN14" s="374">
        <f>IF(Y14='[1]MOU+SFDC'!$D$2,'[1]MOU+SFDC'!$C$2*R14,0)</f>
        <v>0</v>
      </c>
      <c r="AO14" s="374">
        <f>IF(Y14='[1]MOU+SFDC'!$D$3,'[1]MOU+SFDC'!$C$3*R14,0)</f>
        <v>0</v>
      </c>
      <c r="AP14" s="374"/>
      <c r="AQ14" s="374">
        <f>IF(Y14="Retail",'[1]MOU+SFDC'!$C$5*R14,0)</f>
        <v>0</v>
      </c>
      <c r="AR14" s="374">
        <f>R14*[1]Actuals!$AG$1</f>
        <v>0</v>
      </c>
      <c r="AS14" s="374">
        <f>VLOOKUP(E14,'[1]QD Calculation'!B:D,3,0)*R14</f>
        <v>0</v>
      </c>
      <c r="AT14" s="374">
        <f t="shared" si="6"/>
        <v>0</v>
      </c>
    </row>
    <row r="15" spans="1:46">
      <c r="A15" s="372" t="s">
        <v>298</v>
      </c>
      <c r="B15" s="372" t="s">
        <v>183</v>
      </c>
      <c r="C15" s="372" t="s">
        <v>72</v>
      </c>
      <c r="D15" s="373">
        <v>550</v>
      </c>
      <c r="E15" s="372" t="s">
        <v>113</v>
      </c>
      <c r="F15" s="374"/>
      <c r="G15" s="374"/>
      <c r="H15" s="374"/>
      <c r="I15" s="374">
        <f t="shared" si="7"/>
        <v>0</v>
      </c>
      <c r="J15" s="374"/>
      <c r="K15" s="374"/>
      <c r="L15" s="375"/>
      <c r="M15" s="374" t="s">
        <v>278</v>
      </c>
      <c r="N15" s="374" t="s">
        <v>278</v>
      </c>
      <c r="O15" s="374" t="s">
        <v>278</v>
      </c>
      <c r="P15" s="374" t="s">
        <v>278</v>
      </c>
      <c r="Q15" s="374" t="s">
        <v>278</v>
      </c>
      <c r="R15" s="374">
        <f t="shared" si="8"/>
        <v>0</v>
      </c>
      <c r="S15" s="374">
        <f t="shared" si="9"/>
        <v>0</v>
      </c>
      <c r="T15" s="374"/>
      <c r="U15" s="374"/>
      <c r="V15" s="374" t="s">
        <v>278</v>
      </c>
      <c r="W15" s="374" t="s">
        <v>278</v>
      </c>
      <c r="X15" s="374">
        <f t="shared" si="10"/>
        <v>0</v>
      </c>
      <c r="Y15" s="374" t="str">
        <f t="shared" si="11"/>
        <v>Retail</v>
      </c>
      <c r="Z15" s="374">
        <f t="shared" si="11"/>
        <v>550</v>
      </c>
      <c r="AA15" s="374" t="s">
        <v>278</v>
      </c>
      <c r="AB15" s="374" t="str">
        <f>_xlfn.XLOOKUP(E15,'[1]Plant locations'!C:C,'[1]Plant locations'!B:B,"not found",0)</f>
        <v>AIC IRON INDUSTRIES PRIVATE LIMITED V2300-2776-JODL</v>
      </c>
      <c r="AC15" s="374" t="str">
        <f t="shared" si="0"/>
        <v>AIC</v>
      </c>
      <c r="AD15" s="374" t="str">
        <f>_xlfn.XLOOKUP(AC15,'[1]Plant locations'!C:C,'[1]Plant locations'!D:D,"Not found",0)</f>
        <v>WB</v>
      </c>
      <c r="AE15" s="374" t="str">
        <f t="shared" si="1"/>
        <v>Bihar</v>
      </c>
      <c r="AF15" s="374" t="s">
        <v>279</v>
      </c>
      <c r="AG15" s="374">
        <f t="shared" si="2"/>
        <v>0</v>
      </c>
      <c r="AH15" s="374">
        <f t="shared" si="3"/>
        <v>0</v>
      </c>
      <c r="AI15" s="374">
        <v>0</v>
      </c>
      <c r="AJ15" s="374">
        <v>1900</v>
      </c>
      <c r="AK15" s="374">
        <f t="shared" si="4"/>
        <v>0</v>
      </c>
      <c r="AL15" s="376"/>
      <c r="AM15" s="374">
        <f t="shared" si="5"/>
        <v>0</v>
      </c>
      <c r="AN15" s="374">
        <f>IF(Y15='[1]MOU+SFDC'!$D$2,'[1]MOU+SFDC'!$C$2*R15,0)</f>
        <v>0</v>
      </c>
      <c r="AO15" s="374">
        <f>IF(Y15='[1]MOU+SFDC'!$D$3,'[1]MOU+SFDC'!$C$3*R15,0)</f>
        <v>0</v>
      </c>
      <c r="AP15" s="374"/>
      <c r="AQ15" s="374">
        <f>IF(Y15="Retail",'[1]MOU+SFDC'!$C$5*R15,0)</f>
        <v>0</v>
      </c>
      <c r="AR15" s="374">
        <f>R15*[1]Actuals!$AG$1</f>
        <v>0</v>
      </c>
      <c r="AS15" s="374">
        <f>VLOOKUP(E15,'[1]QD Calculation'!B:D,3,0)*R15</f>
        <v>0</v>
      </c>
      <c r="AT15" s="374">
        <f t="shared" si="6"/>
        <v>0</v>
      </c>
    </row>
    <row r="16" spans="1:46">
      <c r="A16" s="372" t="s">
        <v>299</v>
      </c>
      <c r="B16" s="372" t="s">
        <v>184</v>
      </c>
      <c r="C16" s="372" t="s">
        <v>72</v>
      </c>
      <c r="D16" s="373">
        <v>550</v>
      </c>
      <c r="E16" s="372" t="s">
        <v>113</v>
      </c>
      <c r="F16" s="374"/>
      <c r="G16" s="374"/>
      <c r="H16" s="374"/>
      <c r="I16" s="374">
        <f t="shared" si="7"/>
        <v>0</v>
      </c>
      <c r="J16" s="374"/>
      <c r="K16" s="374"/>
      <c r="L16" s="375"/>
      <c r="M16" s="374" t="s">
        <v>278</v>
      </c>
      <c r="N16" s="374" t="s">
        <v>278</v>
      </c>
      <c r="O16" s="374" t="s">
        <v>278</v>
      </c>
      <c r="P16" s="374" t="s">
        <v>278</v>
      </c>
      <c r="Q16" s="374" t="s">
        <v>278</v>
      </c>
      <c r="R16" s="374">
        <f t="shared" si="8"/>
        <v>0</v>
      </c>
      <c r="S16" s="374">
        <f t="shared" si="9"/>
        <v>0</v>
      </c>
      <c r="T16" s="374"/>
      <c r="U16" s="374"/>
      <c r="V16" s="374" t="s">
        <v>278</v>
      </c>
      <c r="W16" s="374" t="s">
        <v>278</v>
      </c>
      <c r="X16" s="374">
        <f t="shared" si="10"/>
        <v>0</v>
      </c>
      <c r="Y16" s="374" t="str">
        <f t="shared" si="11"/>
        <v>Retail</v>
      </c>
      <c r="Z16" s="374">
        <f t="shared" si="11"/>
        <v>550</v>
      </c>
      <c r="AA16" s="374" t="s">
        <v>278</v>
      </c>
      <c r="AB16" s="374" t="str">
        <f>_xlfn.XLOOKUP(E16,'[1]Plant locations'!C:C,'[1]Plant locations'!B:B,"not found",0)</f>
        <v>AIC IRON INDUSTRIES PRIVATE LIMITED V2300-2776-JODL</v>
      </c>
      <c r="AC16" s="374" t="str">
        <f t="shared" si="0"/>
        <v>AIC</v>
      </c>
      <c r="AD16" s="374" t="str">
        <f>_xlfn.XLOOKUP(AC16,'[1]Plant locations'!C:C,'[1]Plant locations'!D:D,"Not found",0)</f>
        <v>WB</v>
      </c>
      <c r="AE16" s="374" t="str">
        <f t="shared" si="1"/>
        <v>West Bengal</v>
      </c>
      <c r="AF16" s="374" t="s">
        <v>279</v>
      </c>
      <c r="AG16" s="374">
        <f t="shared" si="2"/>
        <v>0</v>
      </c>
      <c r="AH16" s="374">
        <f t="shared" si="3"/>
        <v>0</v>
      </c>
      <c r="AI16" s="374">
        <v>0</v>
      </c>
      <c r="AJ16" s="374">
        <v>1100</v>
      </c>
      <c r="AK16" s="374">
        <f t="shared" si="4"/>
        <v>0</v>
      </c>
      <c r="AL16" s="376"/>
      <c r="AM16" s="374">
        <f t="shared" si="5"/>
        <v>0</v>
      </c>
      <c r="AN16" s="374">
        <f>IF(Y16='[1]MOU+SFDC'!$D$2,'[1]MOU+SFDC'!$C$2*R16,0)</f>
        <v>0</v>
      </c>
      <c r="AO16" s="374">
        <f>IF(Y16='[1]MOU+SFDC'!$D$3,'[1]MOU+SFDC'!$C$3*R16,0)</f>
        <v>0</v>
      </c>
      <c r="AP16" s="374"/>
      <c r="AQ16" s="374">
        <f>IF(Y16="Retail",'[1]MOU+SFDC'!$C$5*R16,0)</f>
        <v>0</v>
      </c>
      <c r="AR16" s="374">
        <f>R16*[1]Actuals!$AG$1</f>
        <v>0</v>
      </c>
      <c r="AS16" s="374">
        <f>VLOOKUP(E16,'[1]QD Calculation'!B:D,3,0)*R16</f>
        <v>0</v>
      </c>
      <c r="AT16" s="374">
        <f t="shared" si="6"/>
        <v>0</v>
      </c>
    </row>
    <row r="17" spans="1:46">
      <c r="A17" s="372" t="s">
        <v>300</v>
      </c>
      <c r="B17" s="372" t="s">
        <v>176</v>
      </c>
      <c r="C17" s="372" t="s">
        <v>72</v>
      </c>
      <c r="D17" s="373">
        <v>550</v>
      </c>
      <c r="E17" s="372" t="s">
        <v>114</v>
      </c>
      <c r="F17" s="374"/>
      <c r="G17" s="374"/>
      <c r="H17" s="374"/>
      <c r="I17" s="374">
        <f t="shared" si="7"/>
        <v>0</v>
      </c>
      <c r="J17" s="374"/>
      <c r="K17" s="374"/>
      <c r="L17" s="375"/>
      <c r="M17" s="374" t="s">
        <v>278</v>
      </c>
      <c r="N17" s="374" t="s">
        <v>278</v>
      </c>
      <c r="O17" s="374" t="s">
        <v>278</v>
      </c>
      <c r="P17" s="374" t="s">
        <v>278</v>
      </c>
      <c r="Q17" s="374" t="s">
        <v>278</v>
      </c>
      <c r="R17" s="374">
        <f t="shared" si="8"/>
        <v>0</v>
      </c>
      <c r="S17" s="374">
        <f t="shared" si="9"/>
        <v>0</v>
      </c>
      <c r="T17" s="374"/>
      <c r="U17" s="374"/>
      <c r="V17" s="374" t="s">
        <v>278</v>
      </c>
      <c r="W17" s="374" t="s">
        <v>278</v>
      </c>
      <c r="X17" s="374">
        <f t="shared" si="10"/>
        <v>0</v>
      </c>
      <c r="Y17" s="374" t="str">
        <f t="shared" si="11"/>
        <v>Retail</v>
      </c>
      <c r="Z17" s="374">
        <f t="shared" si="11"/>
        <v>550</v>
      </c>
      <c r="AA17" s="374" t="s">
        <v>278</v>
      </c>
      <c r="AB17" s="374" t="str">
        <f>_xlfn.XLOOKUP(E17,'[1]Plant locations'!C:C,'[1]Plant locations'!B:B,"not found",0)</f>
        <v>Ambashakti Industries Limited V1580-1767-JODL</v>
      </c>
      <c r="AC17" s="374" t="str">
        <f t="shared" si="0"/>
        <v>Amba Shakti</v>
      </c>
      <c r="AD17" s="374" t="str">
        <f>_xlfn.XLOOKUP(AC17,'[1]Plant locations'!C:C,'[1]Plant locations'!D:D,"Not found",0)</f>
        <v>UP</v>
      </c>
      <c r="AE17" s="374" t="str">
        <f t="shared" si="1"/>
        <v>Gujarat</v>
      </c>
      <c r="AF17" s="374" t="s">
        <v>279</v>
      </c>
      <c r="AG17" s="374">
        <f t="shared" si="2"/>
        <v>0</v>
      </c>
      <c r="AH17" s="374">
        <f t="shared" si="3"/>
        <v>0</v>
      </c>
      <c r="AI17" s="374">
        <v>0</v>
      </c>
      <c r="AJ17" s="374">
        <v>2370</v>
      </c>
      <c r="AK17" s="374">
        <f t="shared" si="4"/>
        <v>0</v>
      </c>
      <c r="AL17" s="376"/>
      <c r="AM17" s="374">
        <f t="shared" si="5"/>
        <v>0</v>
      </c>
      <c r="AN17" s="374">
        <f>IF(Y17='[1]MOU+SFDC'!$D$2,'[1]MOU+SFDC'!$C$2*R17,0)</f>
        <v>0</v>
      </c>
      <c r="AO17" s="374">
        <f>IF(Y17='[1]MOU+SFDC'!$D$3,'[1]MOU+SFDC'!$C$3*R17,0)</f>
        <v>0</v>
      </c>
      <c r="AP17" s="374"/>
      <c r="AQ17" s="374">
        <f>IF(Y17="Retail",'[1]MOU+SFDC'!$C$5*R17,0)</f>
        <v>0</v>
      </c>
      <c r="AR17" s="374">
        <f>R17*[1]Actuals!$AG$1</f>
        <v>0</v>
      </c>
      <c r="AS17" s="374">
        <f>VLOOKUP(E17,'[1]QD Calculation'!B:D,3,0)*R17</f>
        <v>0</v>
      </c>
      <c r="AT17" s="374">
        <f t="shared" si="6"/>
        <v>0</v>
      </c>
    </row>
    <row r="18" spans="1:46">
      <c r="A18" s="372" t="s">
        <v>301</v>
      </c>
      <c r="B18" s="372" t="s">
        <v>302</v>
      </c>
      <c r="C18" s="372" t="s">
        <v>72</v>
      </c>
      <c r="D18" s="373">
        <v>550</v>
      </c>
      <c r="E18" s="372" t="s">
        <v>116</v>
      </c>
      <c r="F18" s="374"/>
      <c r="G18" s="374"/>
      <c r="H18" s="374"/>
      <c r="I18" s="374">
        <f t="shared" si="7"/>
        <v>0</v>
      </c>
      <c r="J18" s="374"/>
      <c r="K18" s="374"/>
      <c r="L18" s="375"/>
      <c r="M18" s="374" t="s">
        <v>278</v>
      </c>
      <c r="N18" s="374" t="s">
        <v>278</v>
      </c>
      <c r="O18" s="374" t="s">
        <v>278</v>
      </c>
      <c r="P18" s="374" t="s">
        <v>278</v>
      </c>
      <c r="Q18" s="374" t="s">
        <v>278</v>
      </c>
      <c r="R18" s="374">
        <f t="shared" si="8"/>
        <v>0</v>
      </c>
      <c r="S18" s="374">
        <f t="shared" si="9"/>
        <v>0</v>
      </c>
      <c r="T18" s="374"/>
      <c r="U18" s="374"/>
      <c r="V18" s="374" t="s">
        <v>278</v>
      </c>
      <c r="W18" s="374" t="s">
        <v>278</v>
      </c>
      <c r="X18" s="374">
        <f t="shared" si="10"/>
        <v>0</v>
      </c>
      <c r="Y18" s="374" t="str">
        <f t="shared" si="11"/>
        <v>Retail</v>
      </c>
      <c r="Z18" s="374">
        <f t="shared" si="11"/>
        <v>550</v>
      </c>
      <c r="AA18" s="374" t="s">
        <v>278</v>
      </c>
      <c r="AB18" s="374" t="str">
        <f>_xlfn.XLOOKUP(E18,'[1]Plant locations'!C:C,'[1]Plant locations'!B:B,"not found",0)</f>
        <v>API Ispat And Powertech Private Limited V1581-1768-JODL</v>
      </c>
      <c r="AC18" s="374" t="str">
        <f t="shared" si="0"/>
        <v>API</v>
      </c>
      <c r="AD18" s="374" t="str">
        <f>_xlfn.XLOOKUP(AC18,'[1]Plant locations'!C:C,'[1]Plant locations'!D:D,"Not found",0)</f>
        <v>CG</v>
      </c>
      <c r="AE18" s="374" t="str">
        <f t="shared" si="1"/>
        <v>Maharashtra</v>
      </c>
      <c r="AF18" s="374" t="s">
        <v>279</v>
      </c>
      <c r="AG18" s="374">
        <f t="shared" si="2"/>
        <v>0</v>
      </c>
      <c r="AH18" s="374">
        <f t="shared" si="3"/>
        <v>0</v>
      </c>
      <c r="AI18" s="374">
        <v>0</v>
      </c>
      <c r="AJ18" s="374">
        <v>1080</v>
      </c>
      <c r="AK18" s="374">
        <f t="shared" si="4"/>
        <v>0</v>
      </c>
      <c r="AL18" s="376"/>
      <c r="AM18" s="374">
        <f t="shared" si="5"/>
        <v>0</v>
      </c>
      <c r="AN18" s="374">
        <f>IF(Y18='[1]MOU+SFDC'!$D$2,'[1]MOU+SFDC'!$C$2*R18,0)</f>
        <v>0</v>
      </c>
      <c r="AO18" s="374">
        <f>IF(Y18='[1]MOU+SFDC'!$D$3,'[1]MOU+SFDC'!$C$3*R18,0)</f>
        <v>0</v>
      </c>
      <c r="AP18" s="374"/>
      <c r="AQ18" s="374">
        <f>IF(Y18="Retail",'[1]MOU+SFDC'!$C$5*R18,0)</f>
        <v>0</v>
      </c>
      <c r="AR18" s="374">
        <f>R18*[1]Actuals!$AG$1</f>
        <v>0</v>
      </c>
      <c r="AS18" s="374">
        <f>VLOOKUP(E18,'[1]QD Calculation'!B:D,3,0)*R18</f>
        <v>0</v>
      </c>
      <c r="AT18" s="374">
        <f t="shared" si="6"/>
        <v>0</v>
      </c>
    </row>
    <row r="19" spans="1:46">
      <c r="A19" s="371" t="s">
        <v>276</v>
      </c>
      <c r="B19" s="372" t="s">
        <v>277</v>
      </c>
      <c r="C19" s="372" t="s">
        <v>72</v>
      </c>
      <c r="D19" s="373" t="s">
        <v>74</v>
      </c>
      <c r="E19" s="372" t="s">
        <v>115</v>
      </c>
      <c r="F19" s="374"/>
      <c r="G19" s="374"/>
      <c r="H19" s="374"/>
      <c r="I19" s="374">
        <f t="shared" si="7"/>
        <v>0</v>
      </c>
      <c r="J19" s="374"/>
      <c r="K19" s="374"/>
      <c r="L19" s="375"/>
      <c r="M19" s="374" t="s">
        <v>278</v>
      </c>
      <c r="N19" s="374" t="s">
        <v>278</v>
      </c>
      <c r="O19" s="374" t="s">
        <v>278</v>
      </c>
      <c r="P19" s="374" t="s">
        <v>278</v>
      </c>
      <c r="Q19" s="374" t="s">
        <v>278</v>
      </c>
      <c r="R19" s="374">
        <f t="shared" si="8"/>
        <v>0</v>
      </c>
      <c r="S19" s="374">
        <f t="shared" si="9"/>
        <v>0</v>
      </c>
      <c r="T19" s="374"/>
      <c r="U19" s="374"/>
      <c r="V19" s="374" t="s">
        <v>278</v>
      </c>
      <c r="W19" s="374" t="s">
        <v>278</v>
      </c>
      <c r="X19" s="374">
        <f t="shared" si="10"/>
        <v>0</v>
      </c>
      <c r="Y19" s="374" t="str">
        <f t="shared" si="11"/>
        <v>Retail</v>
      </c>
      <c r="Z19" s="374" t="str">
        <f t="shared" si="11"/>
        <v>550D</v>
      </c>
      <c r="AA19" s="374" t="s">
        <v>278</v>
      </c>
      <c r="AB19" s="374" t="str">
        <f>_xlfn.XLOOKUP(E19,'[1]Plant locations'!C:C,'[1]Plant locations'!B:B,"not found",0)</f>
        <v>AMBASHAKTI UDYOG LIMITED- GWALIOR V2152-2607-JODL</v>
      </c>
      <c r="AC19" s="374" t="str">
        <f t="shared" si="0"/>
        <v>Amba Shakti Udyog</v>
      </c>
      <c r="AD19" s="374" t="str">
        <f>_xlfn.XLOOKUP(AC19,'[1]Plant locations'!C:C,'[1]Plant locations'!D:D,"Not found",0)</f>
        <v>MP</v>
      </c>
      <c r="AE19" s="374" t="str">
        <f t="shared" si="1"/>
        <v>Jammu and Kashmir</v>
      </c>
      <c r="AF19" s="374" t="s">
        <v>279</v>
      </c>
      <c r="AG19" s="374">
        <f t="shared" si="2"/>
        <v>0</v>
      </c>
      <c r="AH19" s="374">
        <f t="shared" si="3"/>
        <v>0</v>
      </c>
      <c r="AI19" s="374">
        <v>0</v>
      </c>
      <c r="AJ19" s="374">
        <v>4450</v>
      </c>
      <c r="AK19" s="374">
        <f t="shared" si="4"/>
        <v>0</v>
      </c>
      <c r="AL19" s="376"/>
      <c r="AM19" s="374">
        <f t="shared" si="5"/>
        <v>0</v>
      </c>
      <c r="AN19" s="374">
        <f>IF(Y19='[1]MOU+SFDC'!$D$2,'[1]MOU+SFDC'!$C$2*R19,0)</f>
        <v>0</v>
      </c>
      <c r="AO19" s="374">
        <f>IF(Y19='[1]MOU+SFDC'!$D$3,'[1]MOU+SFDC'!$C$3*R19,0)</f>
        <v>0</v>
      </c>
      <c r="AP19" s="374"/>
      <c r="AQ19" s="374">
        <f>IF(Y19="Retail",'[1]MOU+SFDC'!$C$5*R19,0)</f>
        <v>0</v>
      </c>
      <c r="AR19" s="374">
        <f>R19*[1]Actuals!$AG$1</f>
        <v>0</v>
      </c>
      <c r="AS19" s="374">
        <f>VLOOKUP(E19,'[1]QD Calculation'!B:D,3,0)*R19</f>
        <v>0</v>
      </c>
      <c r="AT19" s="374">
        <f t="shared" si="6"/>
        <v>0</v>
      </c>
    </row>
    <row r="20" spans="1:46">
      <c r="A20" s="371" t="s">
        <v>280</v>
      </c>
      <c r="B20" s="372" t="s">
        <v>281</v>
      </c>
      <c r="C20" s="372" t="s">
        <v>72</v>
      </c>
      <c r="D20" s="373" t="s">
        <v>74</v>
      </c>
      <c r="E20" s="372" t="s">
        <v>115</v>
      </c>
      <c r="F20" s="374"/>
      <c r="G20" s="374"/>
      <c r="H20" s="374"/>
      <c r="I20" s="374">
        <f t="shared" si="7"/>
        <v>0</v>
      </c>
      <c r="J20" s="374"/>
      <c r="K20" s="374"/>
      <c r="L20" s="375"/>
      <c r="M20" s="374" t="s">
        <v>278</v>
      </c>
      <c r="N20" s="374" t="s">
        <v>278</v>
      </c>
      <c r="O20" s="374" t="s">
        <v>278</v>
      </c>
      <c r="P20" s="374" t="s">
        <v>278</v>
      </c>
      <c r="Q20" s="374" t="s">
        <v>278</v>
      </c>
      <c r="R20" s="374">
        <f t="shared" si="8"/>
        <v>0</v>
      </c>
      <c r="S20" s="374">
        <f t="shared" si="9"/>
        <v>0</v>
      </c>
      <c r="T20" s="374"/>
      <c r="U20" s="374"/>
      <c r="V20" s="374" t="s">
        <v>278</v>
      </c>
      <c r="W20" s="374" t="s">
        <v>278</v>
      </c>
      <c r="X20" s="374">
        <f t="shared" si="10"/>
        <v>0</v>
      </c>
      <c r="Y20" s="374" t="str">
        <f t="shared" si="11"/>
        <v>Retail</v>
      </c>
      <c r="Z20" s="374" t="str">
        <f t="shared" si="11"/>
        <v>550D</v>
      </c>
      <c r="AA20" s="374" t="s">
        <v>278</v>
      </c>
      <c r="AB20" s="374" t="str">
        <f>_xlfn.XLOOKUP(E20,'[1]Plant locations'!C:C,'[1]Plant locations'!B:B,"not found",0)</f>
        <v>AMBASHAKTI UDYOG LIMITED- GWALIOR V2152-2607-JODL</v>
      </c>
      <c r="AC20" s="374" t="str">
        <f t="shared" si="0"/>
        <v>Amba Shakti Udyog</v>
      </c>
      <c r="AD20" s="374" t="str">
        <f>_xlfn.XLOOKUP(AC20,'[1]Plant locations'!C:C,'[1]Plant locations'!D:D,"Not found",0)</f>
        <v>MP</v>
      </c>
      <c r="AE20" s="374" t="str">
        <f t="shared" si="1"/>
        <v>Himachal Pradesh</v>
      </c>
      <c r="AF20" s="374" t="s">
        <v>279</v>
      </c>
      <c r="AG20" s="374">
        <f t="shared" si="2"/>
        <v>0</v>
      </c>
      <c r="AH20" s="374">
        <f t="shared" si="3"/>
        <v>0</v>
      </c>
      <c r="AI20" s="374">
        <v>0</v>
      </c>
      <c r="AJ20" s="374">
        <v>3455</v>
      </c>
      <c r="AK20" s="374">
        <f t="shared" si="4"/>
        <v>0</v>
      </c>
      <c r="AL20" s="376"/>
      <c r="AM20" s="374">
        <f t="shared" si="5"/>
        <v>0</v>
      </c>
      <c r="AN20" s="374">
        <f>IF(Y20='[1]MOU+SFDC'!$D$2,'[1]MOU+SFDC'!$C$2*R20,0)</f>
        <v>0</v>
      </c>
      <c r="AO20" s="374">
        <f>IF(Y20='[1]MOU+SFDC'!$D$3,'[1]MOU+SFDC'!$C$3*R20,0)</f>
        <v>0</v>
      </c>
      <c r="AP20" s="374"/>
      <c r="AQ20" s="374">
        <f>IF(Y20="Retail",'[1]MOU+SFDC'!$C$5*R20,0)</f>
        <v>0</v>
      </c>
      <c r="AR20" s="374">
        <f>R20*[1]Actuals!$AG$1</f>
        <v>0</v>
      </c>
      <c r="AS20" s="374">
        <f>VLOOKUP(E20,'[1]QD Calculation'!B:D,3,0)*R20</f>
        <v>0</v>
      </c>
      <c r="AT20" s="374">
        <f t="shared" si="6"/>
        <v>0</v>
      </c>
    </row>
    <row r="21" spans="1:46">
      <c r="A21" s="371" t="s">
        <v>282</v>
      </c>
      <c r="B21" s="372" t="s">
        <v>283</v>
      </c>
      <c r="C21" s="372" t="s">
        <v>72</v>
      </c>
      <c r="D21" s="373" t="s">
        <v>74</v>
      </c>
      <c r="E21" s="372" t="s">
        <v>115</v>
      </c>
      <c r="F21" s="374"/>
      <c r="G21" s="374"/>
      <c r="H21" s="374"/>
      <c r="I21" s="374">
        <f t="shared" si="7"/>
        <v>0</v>
      </c>
      <c r="J21" s="374"/>
      <c r="K21" s="374"/>
      <c r="L21" s="375"/>
      <c r="M21" s="374" t="s">
        <v>278</v>
      </c>
      <c r="N21" s="374" t="s">
        <v>278</v>
      </c>
      <c r="O21" s="374" t="s">
        <v>278</v>
      </c>
      <c r="P21" s="374" t="s">
        <v>278</v>
      </c>
      <c r="Q21" s="374" t="s">
        <v>278</v>
      </c>
      <c r="R21" s="374">
        <f t="shared" si="8"/>
        <v>0</v>
      </c>
      <c r="S21" s="374">
        <f t="shared" si="9"/>
        <v>0</v>
      </c>
      <c r="T21" s="374"/>
      <c r="U21" s="374"/>
      <c r="V21" s="374" t="s">
        <v>278</v>
      </c>
      <c r="W21" s="374" t="s">
        <v>278</v>
      </c>
      <c r="X21" s="374">
        <f t="shared" si="10"/>
        <v>0</v>
      </c>
      <c r="Y21" s="374" t="str">
        <f t="shared" si="11"/>
        <v>Retail</v>
      </c>
      <c r="Z21" s="374" t="str">
        <f t="shared" si="11"/>
        <v>550D</v>
      </c>
      <c r="AA21" s="374" t="s">
        <v>278</v>
      </c>
      <c r="AB21" s="374" t="str">
        <f>_xlfn.XLOOKUP(E21,'[1]Plant locations'!C:C,'[1]Plant locations'!B:B,"not found",0)</f>
        <v>AMBASHAKTI UDYOG LIMITED- GWALIOR V2152-2607-JODL</v>
      </c>
      <c r="AC21" s="374" t="str">
        <f t="shared" si="0"/>
        <v>Amba Shakti Udyog</v>
      </c>
      <c r="AD21" s="374" t="str">
        <f>_xlfn.XLOOKUP(AC21,'[1]Plant locations'!C:C,'[1]Plant locations'!D:D,"Not found",0)</f>
        <v>MP</v>
      </c>
      <c r="AE21" s="374" t="str">
        <f t="shared" si="1"/>
        <v>Uttarakhand</v>
      </c>
      <c r="AF21" s="374" t="s">
        <v>279</v>
      </c>
      <c r="AG21" s="374">
        <f t="shared" si="2"/>
        <v>0</v>
      </c>
      <c r="AH21" s="374">
        <f t="shared" si="3"/>
        <v>0</v>
      </c>
      <c r="AI21" s="374">
        <v>0</v>
      </c>
      <c r="AJ21" s="374">
        <v>2540</v>
      </c>
      <c r="AK21" s="374">
        <f t="shared" si="4"/>
        <v>0</v>
      </c>
      <c r="AL21" s="376"/>
      <c r="AM21" s="374">
        <f t="shared" si="5"/>
        <v>0</v>
      </c>
      <c r="AN21" s="374">
        <f>IF(Y21='[1]MOU+SFDC'!$D$2,'[1]MOU+SFDC'!$C$2*R21,0)</f>
        <v>0</v>
      </c>
      <c r="AO21" s="374">
        <f>IF(Y21='[1]MOU+SFDC'!$D$3,'[1]MOU+SFDC'!$C$3*R21,0)</f>
        <v>0</v>
      </c>
      <c r="AP21" s="374"/>
      <c r="AQ21" s="374">
        <f>IF(Y21="Retail",'[1]MOU+SFDC'!$C$5*R21,0)</f>
        <v>0</v>
      </c>
      <c r="AR21" s="374">
        <f>R21*[1]Actuals!$AG$1</f>
        <v>0</v>
      </c>
      <c r="AS21" s="374">
        <f>VLOOKUP(E21,'[1]QD Calculation'!B:D,3,0)*R21</f>
        <v>0</v>
      </c>
      <c r="AT21" s="374">
        <f t="shared" si="6"/>
        <v>0</v>
      </c>
    </row>
    <row r="22" spans="1:46">
      <c r="A22" s="371" t="s">
        <v>284</v>
      </c>
      <c r="B22" s="372" t="s">
        <v>285</v>
      </c>
      <c r="C22" s="372" t="s">
        <v>72</v>
      </c>
      <c r="D22" s="373" t="s">
        <v>74</v>
      </c>
      <c r="E22" s="372" t="s">
        <v>115</v>
      </c>
      <c r="F22" s="374"/>
      <c r="G22" s="374"/>
      <c r="H22" s="374"/>
      <c r="I22" s="374">
        <f t="shared" si="7"/>
        <v>0</v>
      </c>
      <c r="J22" s="374"/>
      <c r="K22" s="374"/>
      <c r="L22" s="375"/>
      <c r="M22" s="374" t="s">
        <v>278</v>
      </c>
      <c r="N22" s="374" t="s">
        <v>278</v>
      </c>
      <c r="O22" s="374" t="s">
        <v>278</v>
      </c>
      <c r="P22" s="374" t="s">
        <v>278</v>
      </c>
      <c r="Q22" s="374" t="s">
        <v>278</v>
      </c>
      <c r="R22" s="374">
        <f t="shared" si="8"/>
        <v>0</v>
      </c>
      <c r="S22" s="374">
        <f t="shared" si="9"/>
        <v>0</v>
      </c>
      <c r="T22" s="374"/>
      <c r="U22" s="374"/>
      <c r="V22" s="374" t="s">
        <v>278</v>
      </c>
      <c r="W22" s="374" t="s">
        <v>278</v>
      </c>
      <c r="X22" s="374">
        <f t="shared" si="10"/>
        <v>0</v>
      </c>
      <c r="Y22" s="374" t="str">
        <f t="shared" si="11"/>
        <v>Retail</v>
      </c>
      <c r="Z22" s="374" t="str">
        <f t="shared" si="11"/>
        <v>550D</v>
      </c>
      <c r="AA22" s="374" t="s">
        <v>278</v>
      </c>
      <c r="AB22" s="374" t="str">
        <f>_xlfn.XLOOKUP(E22,'[1]Plant locations'!C:C,'[1]Plant locations'!B:B,"not found",0)</f>
        <v>AMBASHAKTI UDYOG LIMITED- GWALIOR V2152-2607-JODL</v>
      </c>
      <c r="AC22" s="374" t="str">
        <f t="shared" si="0"/>
        <v>Amba Shakti Udyog</v>
      </c>
      <c r="AD22" s="374" t="str">
        <f>_xlfn.XLOOKUP(AC22,'[1]Plant locations'!C:C,'[1]Plant locations'!D:D,"Not found",0)</f>
        <v>MP</v>
      </c>
      <c r="AE22" s="374" t="str">
        <f t="shared" si="1"/>
        <v>Punjab</v>
      </c>
      <c r="AF22" s="374" t="s">
        <v>279</v>
      </c>
      <c r="AG22" s="374">
        <f t="shared" si="2"/>
        <v>0</v>
      </c>
      <c r="AH22" s="374">
        <f t="shared" si="3"/>
        <v>0</v>
      </c>
      <c r="AI22" s="374">
        <v>0</v>
      </c>
      <c r="AJ22" s="374">
        <v>2280</v>
      </c>
      <c r="AK22" s="374">
        <f t="shared" si="4"/>
        <v>0</v>
      </c>
      <c r="AL22" s="376"/>
      <c r="AM22" s="374">
        <f t="shared" si="5"/>
        <v>0</v>
      </c>
      <c r="AN22" s="374">
        <f>IF(Y22='[1]MOU+SFDC'!$D$2,'[1]MOU+SFDC'!$C$2*R22,0)</f>
        <v>0</v>
      </c>
      <c r="AO22" s="374">
        <f>IF(Y22='[1]MOU+SFDC'!$D$3,'[1]MOU+SFDC'!$C$3*R22,0)</f>
        <v>0</v>
      </c>
      <c r="AP22" s="374"/>
      <c r="AQ22" s="374">
        <f>IF(Y22="Retail",'[1]MOU+SFDC'!$C$5*R22,0)</f>
        <v>0</v>
      </c>
      <c r="AR22" s="374">
        <f>R22*[1]Actuals!$AG$1</f>
        <v>0</v>
      </c>
      <c r="AS22" s="374">
        <f>VLOOKUP(E22,'[1]QD Calculation'!B:D,3,0)*R22</f>
        <v>0</v>
      </c>
      <c r="AT22" s="374">
        <f t="shared" si="6"/>
        <v>0</v>
      </c>
    </row>
    <row r="23" spans="1:46">
      <c r="A23" s="372" t="s">
        <v>286</v>
      </c>
      <c r="B23" s="372" t="s">
        <v>286</v>
      </c>
      <c r="C23" s="372" t="s">
        <v>72</v>
      </c>
      <c r="D23" s="373" t="s">
        <v>74</v>
      </c>
      <c r="E23" s="372" t="s">
        <v>115</v>
      </c>
      <c r="F23" s="374"/>
      <c r="G23" s="374"/>
      <c r="H23" s="374"/>
      <c r="I23" s="374">
        <f t="shared" si="7"/>
        <v>0</v>
      </c>
      <c r="J23" s="374"/>
      <c r="K23" s="374"/>
      <c r="L23" s="375"/>
      <c r="M23" s="374" t="s">
        <v>278</v>
      </c>
      <c r="N23" s="374" t="s">
        <v>278</v>
      </c>
      <c r="O23" s="374" t="s">
        <v>278</v>
      </c>
      <c r="P23" s="374" t="s">
        <v>278</v>
      </c>
      <c r="Q23" s="374" t="s">
        <v>278</v>
      </c>
      <c r="R23" s="374">
        <f t="shared" si="8"/>
        <v>0</v>
      </c>
      <c r="S23" s="374">
        <f t="shared" si="9"/>
        <v>0</v>
      </c>
      <c r="T23" s="374"/>
      <c r="U23" s="374"/>
      <c r="V23" s="374" t="s">
        <v>278</v>
      </c>
      <c r="W23" s="374" t="s">
        <v>278</v>
      </c>
      <c r="X23" s="374">
        <f t="shared" si="10"/>
        <v>0</v>
      </c>
      <c r="Y23" s="374" t="str">
        <f t="shared" si="11"/>
        <v>Retail</v>
      </c>
      <c r="Z23" s="374" t="str">
        <f t="shared" si="11"/>
        <v>550D</v>
      </c>
      <c r="AA23" s="374" t="s">
        <v>278</v>
      </c>
      <c r="AB23" s="374" t="str">
        <f>_xlfn.XLOOKUP(E23,'[1]Plant locations'!C:C,'[1]Plant locations'!B:B,"not found",0)</f>
        <v>AMBASHAKTI UDYOG LIMITED- GWALIOR V2152-2607-JODL</v>
      </c>
      <c r="AC23" s="374" t="str">
        <f t="shared" si="0"/>
        <v>Amba Shakti Udyog</v>
      </c>
      <c r="AD23" s="374" t="str">
        <f>_xlfn.XLOOKUP(AC23,'[1]Plant locations'!C:C,'[1]Plant locations'!D:D,"Not found",0)</f>
        <v>MP</v>
      </c>
      <c r="AE23" s="374" t="str">
        <f t="shared" si="1"/>
        <v>Delhi</v>
      </c>
      <c r="AF23" s="374" t="s">
        <v>279</v>
      </c>
      <c r="AG23" s="374">
        <f t="shared" si="2"/>
        <v>0</v>
      </c>
      <c r="AH23" s="374">
        <f t="shared" si="3"/>
        <v>0</v>
      </c>
      <c r="AI23" s="374">
        <v>0</v>
      </c>
      <c r="AJ23" s="374">
        <v>1550</v>
      </c>
      <c r="AK23" s="374">
        <f t="shared" si="4"/>
        <v>0</v>
      </c>
      <c r="AL23" s="376"/>
      <c r="AM23" s="374">
        <f t="shared" si="5"/>
        <v>0</v>
      </c>
      <c r="AN23" s="374">
        <f>IF(Y23='[1]MOU+SFDC'!$D$2,'[1]MOU+SFDC'!$C$2*R23,0)</f>
        <v>0</v>
      </c>
      <c r="AO23" s="374">
        <f>IF(Y23='[1]MOU+SFDC'!$D$3,'[1]MOU+SFDC'!$C$3*R23,0)</f>
        <v>0</v>
      </c>
      <c r="AP23" s="374"/>
      <c r="AQ23" s="374">
        <f>IF(Y23="Retail",'[1]MOU+SFDC'!$C$5*R23,0)</f>
        <v>0</v>
      </c>
      <c r="AR23" s="374">
        <f>R23*[1]Actuals!$AG$1</f>
        <v>0</v>
      </c>
      <c r="AS23" s="374">
        <f>VLOOKUP(E23,'[1]QD Calculation'!B:D,3,0)*R23</f>
        <v>0</v>
      </c>
      <c r="AT23" s="374">
        <f t="shared" si="6"/>
        <v>0</v>
      </c>
    </row>
    <row r="24" spans="1:46">
      <c r="A24" s="372" t="s">
        <v>287</v>
      </c>
      <c r="B24" s="372" t="s">
        <v>288</v>
      </c>
      <c r="C24" s="372" t="s">
        <v>72</v>
      </c>
      <c r="D24" s="373" t="s">
        <v>74</v>
      </c>
      <c r="E24" s="372" t="s">
        <v>115</v>
      </c>
      <c r="F24" s="374"/>
      <c r="G24" s="374"/>
      <c r="H24" s="374"/>
      <c r="I24" s="374">
        <f t="shared" si="7"/>
        <v>0</v>
      </c>
      <c r="J24" s="374"/>
      <c r="K24" s="374"/>
      <c r="L24" s="375"/>
      <c r="M24" s="374" t="s">
        <v>278</v>
      </c>
      <c r="N24" s="374" t="s">
        <v>278</v>
      </c>
      <c r="O24" s="374" t="s">
        <v>278</v>
      </c>
      <c r="P24" s="374" t="s">
        <v>278</v>
      </c>
      <c r="Q24" s="374" t="s">
        <v>278</v>
      </c>
      <c r="R24" s="374">
        <f t="shared" si="8"/>
        <v>0</v>
      </c>
      <c r="S24" s="374">
        <f t="shared" si="9"/>
        <v>0</v>
      </c>
      <c r="T24" s="374"/>
      <c r="U24" s="374"/>
      <c r="V24" s="374" t="s">
        <v>278</v>
      </c>
      <c r="W24" s="374" t="s">
        <v>278</v>
      </c>
      <c r="X24" s="374">
        <f t="shared" si="10"/>
        <v>0</v>
      </c>
      <c r="Y24" s="374" t="str">
        <f t="shared" si="11"/>
        <v>Retail</v>
      </c>
      <c r="Z24" s="374" t="str">
        <f t="shared" si="11"/>
        <v>550D</v>
      </c>
      <c r="AA24" s="374" t="s">
        <v>278</v>
      </c>
      <c r="AB24" s="374" t="str">
        <f>_xlfn.XLOOKUP(E24,'[1]Plant locations'!C:C,'[1]Plant locations'!B:B,"not found",0)</f>
        <v>AMBASHAKTI UDYOG LIMITED- GWALIOR V2152-2607-JODL</v>
      </c>
      <c r="AC24" s="374" t="str">
        <f t="shared" si="0"/>
        <v>Amba Shakti Udyog</v>
      </c>
      <c r="AD24" s="374" t="str">
        <f>_xlfn.XLOOKUP(AC24,'[1]Plant locations'!C:C,'[1]Plant locations'!D:D,"Not found",0)</f>
        <v>MP</v>
      </c>
      <c r="AE24" s="374" t="str">
        <f t="shared" si="1"/>
        <v>Haryana</v>
      </c>
      <c r="AF24" s="374" t="s">
        <v>279</v>
      </c>
      <c r="AG24" s="374">
        <f t="shared" si="2"/>
        <v>0</v>
      </c>
      <c r="AH24" s="374">
        <f t="shared" si="3"/>
        <v>0</v>
      </c>
      <c r="AI24" s="374">
        <v>0</v>
      </c>
      <c r="AJ24" s="374">
        <v>2000</v>
      </c>
      <c r="AK24" s="374">
        <f t="shared" si="4"/>
        <v>0</v>
      </c>
      <c r="AL24" s="376"/>
      <c r="AM24" s="374">
        <f t="shared" si="5"/>
        <v>0</v>
      </c>
      <c r="AN24" s="374">
        <f>IF(Y24='[1]MOU+SFDC'!$D$2,'[1]MOU+SFDC'!$C$2*R24,0)</f>
        <v>0</v>
      </c>
      <c r="AO24" s="374">
        <f>IF(Y24='[1]MOU+SFDC'!$D$3,'[1]MOU+SFDC'!$C$3*R24,0)</f>
        <v>0</v>
      </c>
      <c r="AP24" s="374"/>
      <c r="AQ24" s="374">
        <f>IF(Y24="Retail",'[1]MOU+SFDC'!$C$5*R24,0)</f>
        <v>0</v>
      </c>
      <c r="AR24" s="374">
        <f>R24*[1]Actuals!$AG$1</f>
        <v>0</v>
      </c>
      <c r="AS24" s="374">
        <f>VLOOKUP(E24,'[1]QD Calculation'!B:D,3,0)*R24</f>
        <v>0</v>
      </c>
      <c r="AT24" s="374">
        <f t="shared" si="6"/>
        <v>0</v>
      </c>
    </row>
    <row r="25" spans="1:46">
      <c r="A25" s="372" t="s">
        <v>289</v>
      </c>
      <c r="B25" s="372" t="s">
        <v>180</v>
      </c>
      <c r="C25" s="372" t="s">
        <v>72</v>
      </c>
      <c r="D25" s="373" t="s">
        <v>74</v>
      </c>
      <c r="E25" s="372" t="s">
        <v>115</v>
      </c>
      <c r="F25" s="374"/>
      <c r="G25" s="374"/>
      <c r="H25" s="374"/>
      <c r="I25" s="374">
        <f t="shared" si="7"/>
        <v>0</v>
      </c>
      <c r="J25" s="374"/>
      <c r="K25" s="374"/>
      <c r="L25" s="375"/>
      <c r="M25" s="374" t="s">
        <v>278</v>
      </c>
      <c r="N25" s="374" t="s">
        <v>278</v>
      </c>
      <c r="O25" s="374" t="s">
        <v>278</v>
      </c>
      <c r="P25" s="374" t="s">
        <v>278</v>
      </c>
      <c r="Q25" s="374" t="s">
        <v>278</v>
      </c>
      <c r="R25" s="374">
        <f t="shared" si="8"/>
        <v>0</v>
      </c>
      <c r="S25" s="374">
        <f t="shared" si="9"/>
        <v>0</v>
      </c>
      <c r="T25" s="374"/>
      <c r="U25" s="374"/>
      <c r="V25" s="374" t="s">
        <v>278</v>
      </c>
      <c r="W25" s="374" t="s">
        <v>278</v>
      </c>
      <c r="X25" s="374">
        <f t="shared" si="10"/>
        <v>0</v>
      </c>
      <c r="Y25" s="374" t="str">
        <f t="shared" si="11"/>
        <v>Retail</v>
      </c>
      <c r="Z25" s="374" t="str">
        <f t="shared" si="11"/>
        <v>550D</v>
      </c>
      <c r="AA25" s="374" t="s">
        <v>278</v>
      </c>
      <c r="AB25" s="374" t="str">
        <f>_xlfn.XLOOKUP(E25,'[1]Plant locations'!C:C,'[1]Plant locations'!B:B,"not found",0)</f>
        <v>AMBASHAKTI UDYOG LIMITED- GWALIOR V2152-2607-JODL</v>
      </c>
      <c r="AC25" s="374" t="str">
        <f t="shared" si="0"/>
        <v>Amba Shakti Udyog</v>
      </c>
      <c r="AD25" s="374" t="str">
        <f>_xlfn.XLOOKUP(AC25,'[1]Plant locations'!C:C,'[1]Plant locations'!D:D,"Not found",0)</f>
        <v>MP</v>
      </c>
      <c r="AE25" s="374" t="str">
        <f t="shared" si="1"/>
        <v>Rajasthan</v>
      </c>
      <c r="AF25" s="374" t="s">
        <v>279</v>
      </c>
      <c r="AG25" s="374">
        <f t="shared" si="2"/>
        <v>0</v>
      </c>
      <c r="AH25" s="374">
        <f t="shared" si="3"/>
        <v>0</v>
      </c>
      <c r="AI25" s="374">
        <v>0</v>
      </c>
      <c r="AJ25" s="374">
        <v>1740</v>
      </c>
      <c r="AK25" s="374">
        <f t="shared" si="4"/>
        <v>0</v>
      </c>
      <c r="AL25" s="376"/>
      <c r="AM25" s="374">
        <f t="shared" si="5"/>
        <v>0</v>
      </c>
      <c r="AN25" s="374">
        <f>IF(Y25='[1]MOU+SFDC'!$D$2,'[1]MOU+SFDC'!$C$2*R25,0)</f>
        <v>0</v>
      </c>
      <c r="AO25" s="374">
        <f>IF(Y25='[1]MOU+SFDC'!$D$3,'[1]MOU+SFDC'!$C$3*R25,0)</f>
        <v>0</v>
      </c>
      <c r="AP25" s="374"/>
      <c r="AQ25" s="374">
        <f>IF(Y25="Retail",'[1]MOU+SFDC'!$C$5*R25,0)</f>
        <v>0</v>
      </c>
      <c r="AR25" s="374">
        <f>R25*[1]Actuals!$AG$1</f>
        <v>0</v>
      </c>
      <c r="AS25" s="374">
        <f>VLOOKUP(E25,'[1]QD Calculation'!B:D,3,0)*R25</f>
        <v>0</v>
      </c>
      <c r="AT25" s="374">
        <f t="shared" si="6"/>
        <v>0</v>
      </c>
    </row>
    <row r="26" spans="1:46">
      <c r="A26" s="372" t="s">
        <v>290</v>
      </c>
      <c r="B26" s="372" t="s">
        <v>291</v>
      </c>
      <c r="C26" s="372" t="s">
        <v>72</v>
      </c>
      <c r="D26" s="373" t="s">
        <v>74</v>
      </c>
      <c r="E26" s="372" t="s">
        <v>115</v>
      </c>
      <c r="F26" s="374"/>
      <c r="G26" s="374"/>
      <c r="H26" s="374"/>
      <c r="I26" s="374">
        <f t="shared" si="7"/>
        <v>0</v>
      </c>
      <c r="J26" s="374"/>
      <c r="K26" s="374"/>
      <c r="L26" s="375"/>
      <c r="M26" s="374" t="s">
        <v>278</v>
      </c>
      <c r="N26" s="374" t="s">
        <v>278</v>
      </c>
      <c r="O26" s="374" t="s">
        <v>278</v>
      </c>
      <c r="P26" s="374" t="s">
        <v>278</v>
      </c>
      <c r="Q26" s="374" t="s">
        <v>278</v>
      </c>
      <c r="R26" s="374">
        <f t="shared" si="8"/>
        <v>0</v>
      </c>
      <c r="S26" s="374">
        <f t="shared" si="9"/>
        <v>0</v>
      </c>
      <c r="T26" s="374"/>
      <c r="U26" s="374"/>
      <c r="V26" s="374" t="s">
        <v>278</v>
      </c>
      <c r="W26" s="374" t="s">
        <v>278</v>
      </c>
      <c r="X26" s="374">
        <f t="shared" si="10"/>
        <v>0</v>
      </c>
      <c r="Y26" s="374" t="str">
        <f t="shared" si="11"/>
        <v>Retail</v>
      </c>
      <c r="Z26" s="374" t="str">
        <f t="shared" si="11"/>
        <v>550D</v>
      </c>
      <c r="AA26" s="374" t="s">
        <v>278</v>
      </c>
      <c r="AB26" s="374" t="str">
        <f>_xlfn.XLOOKUP(E26,'[1]Plant locations'!C:C,'[1]Plant locations'!B:B,"not found",0)</f>
        <v>AMBASHAKTI UDYOG LIMITED- GWALIOR V2152-2607-JODL</v>
      </c>
      <c r="AC26" s="374" t="str">
        <f t="shared" si="0"/>
        <v>Amba Shakti Udyog</v>
      </c>
      <c r="AD26" s="374" t="str">
        <f>_xlfn.XLOOKUP(AC26,'[1]Plant locations'!C:C,'[1]Plant locations'!D:D,"Not found",0)</f>
        <v>MP</v>
      </c>
      <c r="AE26" s="374" t="str">
        <f t="shared" si="1"/>
        <v>Uttar Pradesh</v>
      </c>
      <c r="AF26" s="374" t="s">
        <v>279</v>
      </c>
      <c r="AG26" s="374">
        <f t="shared" si="2"/>
        <v>0</v>
      </c>
      <c r="AH26" s="374">
        <f t="shared" si="3"/>
        <v>0</v>
      </c>
      <c r="AI26" s="374">
        <v>0</v>
      </c>
      <c r="AJ26" s="374">
        <v>1350</v>
      </c>
      <c r="AK26" s="374">
        <f t="shared" si="4"/>
        <v>0</v>
      </c>
      <c r="AL26" s="376"/>
      <c r="AM26" s="374">
        <f t="shared" si="5"/>
        <v>0</v>
      </c>
      <c r="AN26" s="374">
        <f>IF(Y26='[1]MOU+SFDC'!$D$2,'[1]MOU+SFDC'!$C$2*R26,0)</f>
        <v>0</v>
      </c>
      <c r="AO26" s="374">
        <f>IF(Y26='[1]MOU+SFDC'!$D$3,'[1]MOU+SFDC'!$C$3*R26,0)</f>
        <v>0</v>
      </c>
      <c r="AP26" s="374"/>
      <c r="AQ26" s="374">
        <f>IF(Y26="Retail",'[1]MOU+SFDC'!$C$5*R26,0)</f>
        <v>0</v>
      </c>
      <c r="AR26" s="374">
        <f>R26*[1]Actuals!$AG$1</f>
        <v>0</v>
      </c>
      <c r="AS26" s="374">
        <f>VLOOKUP(E26,'[1]QD Calculation'!B:D,3,0)*R26</f>
        <v>0</v>
      </c>
      <c r="AT26" s="374">
        <f t="shared" si="6"/>
        <v>0</v>
      </c>
    </row>
    <row r="27" spans="1:46">
      <c r="A27" s="372" t="s">
        <v>292</v>
      </c>
      <c r="B27" s="372" t="s">
        <v>178</v>
      </c>
      <c r="C27" s="372" t="s">
        <v>72</v>
      </c>
      <c r="D27" s="373" t="s">
        <v>74</v>
      </c>
      <c r="E27" s="372" t="s">
        <v>118</v>
      </c>
      <c r="F27" s="374"/>
      <c r="G27" s="374"/>
      <c r="H27" s="374"/>
      <c r="I27" s="374">
        <f t="shared" si="7"/>
        <v>0</v>
      </c>
      <c r="J27" s="374"/>
      <c r="K27" s="374"/>
      <c r="L27" s="375"/>
      <c r="M27" s="374" t="s">
        <v>278</v>
      </c>
      <c r="N27" s="374" t="s">
        <v>278</v>
      </c>
      <c r="O27" s="374" t="s">
        <v>278</v>
      </c>
      <c r="P27" s="374" t="s">
        <v>278</v>
      </c>
      <c r="Q27" s="374" t="s">
        <v>278</v>
      </c>
      <c r="R27" s="374">
        <f t="shared" si="8"/>
        <v>0</v>
      </c>
      <c r="S27" s="374">
        <f t="shared" si="9"/>
        <v>0</v>
      </c>
      <c r="T27" s="374"/>
      <c r="U27" s="374"/>
      <c r="V27" s="374" t="s">
        <v>278</v>
      </c>
      <c r="W27" s="374" t="s">
        <v>278</v>
      </c>
      <c r="X27" s="374">
        <f t="shared" si="10"/>
        <v>0</v>
      </c>
      <c r="Y27" s="374" t="str">
        <f t="shared" si="11"/>
        <v>Retail</v>
      </c>
      <c r="Z27" s="374" t="str">
        <f t="shared" si="11"/>
        <v>550D</v>
      </c>
      <c r="AA27" s="374" t="s">
        <v>278</v>
      </c>
      <c r="AB27" s="374" t="str">
        <f>_xlfn.XLOOKUP(E27,'[1]Plant locations'!C:C,'[1]Plant locations'!B:B,"not found",0)</f>
        <v>REAL ISPAT AND POWER LTD V2425-2912-JODL</v>
      </c>
      <c r="AC27" s="374" t="str">
        <f t="shared" si="0"/>
        <v>Real Ispat</v>
      </c>
      <c r="AD27" s="374" t="str">
        <f>_xlfn.XLOOKUP(AC27,'[1]Plant locations'!C:C,'[1]Plant locations'!D:D,"Not found",0)</f>
        <v>CG</v>
      </c>
      <c r="AE27" s="374" t="str">
        <f t="shared" si="1"/>
        <v>Chhattisgarh</v>
      </c>
      <c r="AF27" s="374" t="s">
        <v>279</v>
      </c>
      <c r="AG27" s="374">
        <f t="shared" si="2"/>
        <v>0</v>
      </c>
      <c r="AH27" s="374">
        <f t="shared" si="3"/>
        <v>0</v>
      </c>
      <c r="AI27" s="374">
        <v>0</v>
      </c>
      <c r="AJ27" s="374">
        <v>600</v>
      </c>
      <c r="AK27" s="374">
        <f t="shared" si="4"/>
        <v>0</v>
      </c>
      <c r="AL27" s="376"/>
      <c r="AM27" s="374">
        <f t="shared" si="5"/>
        <v>0</v>
      </c>
      <c r="AN27" s="374">
        <f>IF(Y27='[1]MOU+SFDC'!$D$2,'[1]MOU+SFDC'!$C$2*R27,0)</f>
        <v>0</v>
      </c>
      <c r="AO27" s="374">
        <f>IF(Y27='[1]MOU+SFDC'!$D$3,'[1]MOU+SFDC'!$C$3*R27,0)</f>
        <v>0</v>
      </c>
      <c r="AP27" s="374"/>
      <c r="AQ27" s="374">
        <f>IF(Y27="Retail",'[1]MOU+SFDC'!$C$5*R27,0)</f>
        <v>0</v>
      </c>
      <c r="AR27" s="374">
        <f>R27*[1]Actuals!$AG$1</f>
        <v>0</v>
      </c>
      <c r="AS27" s="374">
        <f>VLOOKUP(E27,'[1]QD Calculation'!B:D,3,0)*R27</f>
        <v>0</v>
      </c>
      <c r="AT27" s="374">
        <f t="shared" si="6"/>
        <v>0</v>
      </c>
    </row>
    <row r="28" spans="1:46">
      <c r="A28" s="372" t="s">
        <v>293</v>
      </c>
      <c r="B28" s="372" t="s">
        <v>294</v>
      </c>
      <c r="C28" s="372" t="s">
        <v>72</v>
      </c>
      <c r="D28" s="373" t="s">
        <v>74</v>
      </c>
      <c r="E28" s="372" t="s">
        <v>118</v>
      </c>
      <c r="F28" s="374"/>
      <c r="G28" s="374"/>
      <c r="H28" s="374"/>
      <c r="I28" s="374">
        <f t="shared" si="7"/>
        <v>0</v>
      </c>
      <c r="J28" s="374"/>
      <c r="K28" s="374"/>
      <c r="L28" s="375"/>
      <c r="M28" s="374" t="s">
        <v>278</v>
      </c>
      <c r="N28" s="374" t="s">
        <v>278</v>
      </c>
      <c r="O28" s="374" t="s">
        <v>278</v>
      </c>
      <c r="P28" s="374" t="s">
        <v>278</v>
      </c>
      <c r="Q28" s="374" t="s">
        <v>278</v>
      </c>
      <c r="R28" s="374">
        <f t="shared" si="8"/>
        <v>0</v>
      </c>
      <c r="S28" s="374">
        <f t="shared" si="9"/>
        <v>0</v>
      </c>
      <c r="T28" s="374"/>
      <c r="U28" s="374"/>
      <c r="V28" s="374" t="s">
        <v>278</v>
      </c>
      <c r="W28" s="374" t="s">
        <v>278</v>
      </c>
      <c r="X28" s="374">
        <f t="shared" si="10"/>
        <v>0</v>
      </c>
      <c r="Y28" s="374" t="str">
        <f t="shared" si="11"/>
        <v>Retail</v>
      </c>
      <c r="Z28" s="374" t="str">
        <f t="shared" si="11"/>
        <v>550D</v>
      </c>
      <c r="AA28" s="374" t="s">
        <v>278</v>
      </c>
      <c r="AB28" s="374" t="str">
        <f>_xlfn.XLOOKUP(E28,'[1]Plant locations'!C:C,'[1]Plant locations'!B:B,"not found",0)</f>
        <v>REAL ISPAT AND POWER LTD V2425-2912-JODL</v>
      </c>
      <c r="AC28" s="374" t="str">
        <f t="shared" si="0"/>
        <v>Real Ispat</v>
      </c>
      <c r="AD28" s="374" t="str">
        <f>_xlfn.XLOOKUP(AC28,'[1]Plant locations'!C:C,'[1]Plant locations'!D:D,"Not found",0)</f>
        <v>CG</v>
      </c>
      <c r="AE28" s="374" t="str">
        <f t="shared" si="1"/>
        <v>Madhya Pradesh</v>
      </c>
      <c r="AF28" s="374" t="s">
        <v>279</v>
      </c>
      <c r="AG28" s="374">
        <f t="shared" si="2"/>
        <v>0</v>
      </c>
      <c r="AH28" s="374">
        <f t="shared" si="3"/>
        <v>0</v>
      </c>
      <c r="AI28" s="374">
        <v>0</v>
      </c>
      <c r="AJ28" s="374">
        <v>2700</v>
      </c>
      <c r="AK28" s="374">
        <f t="shared" si="4"/>
        <v>0</v>
      </c>
      <c r="AL28" s="376"/>
      <c r="AM28" s="374">
        <f t="shared" si="5"/>
        <v>0</v>
      </c>
      <c r="AN28" s="374">
        <f>IF(Y28='[1]MOU+SFDC'!$D$2,'[1]MOU+SFDC'!$C$2*R28,0)</f>
        <v>0</v>
      </c>
      <c r="AO28" s="374">
        <f>IF(Y28='[1]MOU+SFDC'!$D$3,'[1]MOU+SFDC'!$C$3*R28,0)</f>
        <v>0</v>
      </c>
      <c r="AP28" s="374"/>
      <c r="AQ28" s="374">
        <f>IF(Y28="Retail",'[1]MOU+SFDC'!$C$5*R28,0)</f>
        <v>0</v>
      </c>
      <c r="AR28" s="374">
        <f>R28*[1]Actuals!$AG$1</f>
        <v>0</v>
      </c>
      <c r="AS28" s="374">
        <f>VLOOKUP(E28,'[1]QD Calculation'!B:D,3,0)*R28</f>
        <v>0</v>
      </c>
      <c r="AT28" s="374">
        <f t="shared" si="6"/>
        <v>0</v>
      </c>
    </row>
    <row r="29" spans="1:46">
      <c r="A29" s="372" t="s">
        <v>295</v>
      </c>
      <c r="B29" s="372" t="s">
        <v>182</v>
      </c>
      <c r="C29" s="372" t="s">
        <v>72</v>
      </c>
      <c r="D29" s="373" t="s">
        <v>74</v>
      </c>
      <c r="E29" s="372" t="s">
        <v>118</v>
      </c>
      <c r="F29" s="374"/>
      <c r="G29" s="374"/>
      <c r="H29" s="374"/>
      <c r="I29" s="374">
        <f t="shared" si="7"/>
        <v>0</v>
      </c>
      <c r="J29" s="374"/>
      <c r="K29" s="374"/>
      <c r="L29" s="375"/>
      <c r="M29" s="374" t="s">
        <v>278</v>
      </c>
      <c r="N29" s="374" t="s">
        <v>278</v>
      </c>
      <c r="O29" s="374" t="s">
        <v>278</v>
      </c>
      <c r="P29" s="374" t="s">
        <v>278</v>
      </c>
      <c r="Q29" s="374" t="s">
        <v>278</v>
      </c>
      <c r="R29" s="374">
        <f t="shared" si="8"/>
        <v>0</v>
      </c>
      <c r="S29" s="374">
        <f t="shared" si="9"/>
        <v>0</v>
      </c>
      <c r="T29" s="374"/>
      <c r="U29" s="374"/>
      <c r="V29" s="374" t="s">
        <v>278</v>
      </c>
      <c r="W29" s="374" t="s">
        <v>278</v>
      </c>
      <c r="X29" s="374">
        <f t="shared" si="10"/>
        <v>0</v>
      </c>
      <c r="Y29" s="374" t="str">
        <f t="shared" si="11"/>
        <v>Retail</v>
      </c>
      <c r="Z29" s="374" t="str">
        <f t="shared" si="11"/>
        <v>550D</v>
      </c>
      <c r="AA29" s="374" t="s">
        <v>278</v>
      </c>
      <c r="AB29" s="374" t="str">
        <f>_xlfn.XLOOKUP(E29,'[1]Plant locations'!C:C,'[1]Plant locations'!B:B,"not found",0)</f>
        <v>REAL ISPAT AND POWER LTD V2425-2912-JODL</v>
      </c>
      <c r="AC29" s="374" t="str">
        <f t="shared" si="0"/>
        <v>Real Ispat</v>
      </c>
      <c r="AD29" s="374" t="str">
        <f>_xlfn.XLOOKUP(AC29,'[1]Plant locations'!C:C,'[1]Plant locations'!D:D,"Not found",0)</f>
        <v>CG</v>
      </c>
      <c r="AE29" s="374" t="str">
        <f t="shared" si="1"/>
        <v>Odisha</v>
      </c>
      <c r="AF29" s="374" t="s">
        <v>279</v>
      </c>
      <c r="AG29" s="374">
        <f t="shared" si="2"/>
        <v>0</v>
      </c>
      <c r="AH29" s="374">
        <f t="shared" si="3"/>
        <v>0</v>
      </c>
      <c r="AI29" s="374">
        <v>0</v>
      </c>
      <c r="AJ29" s="374">
        <v>1500</v>
      </c>
      <c r="AK29" s="374">
        <f t="shared" si="4"/>
        <v>0</v>
      </c>
      <c r="AL29" s="376"/>
      <c r="AM29" s="374">
        <f t="shared" si="5"/>
        <v>0</v>
      </c>
      <c r="AN29" s="374">
        <f>IF(Y29='[1]MOU+SFDC'!$D$2,'[1]MOU+SFDC'!$C$2*R29,0)</f>
        <v>0</v>
      </c>
      <c r="AO29" s="374">
        <f>IF(Y29='[1]MOU+SFDC'!$D$3,'[1]MOU+SFDC'!$C$3*R29,0)</f>
        <v>0</v>
      </c>
      <c r="AP29" s="374"/>
      <c r="AQ29" s="374">
        <f>IF(Y29="Retail",'[1]MOU+SFDC'!$C$5*R29,0)</f>
        <v>0</v>
      </c>
      <c r="AR29" s="374">
        <f>R29*[1]Actuals!$AG$1</f>
        <v>0</v>
      </c>
      <c r="AS29" s="374">
        <f>VLOOKUP(E29,'[1]QD Calculation'!B:D,3,0)*R29</f>
        <v>0</v>
      </c>
      <c r="AT29" s="374">
        <f t="shared" si="6"/>
        <v>0</v>
      </c>
    </row>
    <row r="30" spans="1:46">
      <c r="A30" s="372" t="s">
        <v>296</v>
      </c>
      <c r="B30" s="372" t="s">
        <v>297</v>
      </c>
      <c r="C30" s="372" t="s">
        <v>72</v>
      </c>
      <c r="D30" s="373" t="s">
        <v>74</v>
      </c>
      <c r="E30" s="372" t="s">
        <v>118</v>
      </c>
      <c r="F30" s="374"/>
      <c r="G30" s="374"/>
      <c r="H30" s="374"/>
      <c r="I30" s="374">
        <f t="shared" si="7"/>
        <v>0</v>
      </c>
      <c r="J30" s="374"/>
      <c r="K30" s="374"/>
      <c r="L30" s="375"/>
      <c r="M30" s="374" t="s">
        <v>278</v>
      </c>
      <c r="N30" s="374" t="s">
        <v>278</v>
      </c>
      <c r="O30" s="374" t="s">
        <v>278</v>
      </c>
      <c r="P30" s="374" t="s">
        <v>278</v>
      </c>
      <c r="Q30" s="374" t="s">
        <v>278</v>
      </c>
      <c r="R30" s="374">
        <f t="shared" si="8"/>
        <v>0</v>
      </c>
      <c r="S30" s="374">
        <f t="shared" si="9"/>
        <v>0</v>
      </c>
      <c r="T30" s="374"/>
      <c r="U30" s="374"/>
      <c r="V30" s="374" t="s">
        <v>278</v>
      </c>
      <c r="W30" s="374" t="s">
        <v>278</v>
      </c>
      <c r="X30" s="374">
        <f t="shared" si="10"/>
        <v>0</v>
      </c>
      <c r="Y30" s="374" t="str">
        <f t="shared" si="11"/>
        <v>Retail</v>
      </c>
      <c r="Z30" s="374" t="str">
        <f t="shared" si="11"/>
        <v>550D</v>
      </c>
      <c r="AA30" s="374" t="s">
        <v>278</v>
      </c>
      <c r="AB30" s="374" t="str">
        <f>_xlfn.XLOOKUP(E30,'[1]Plant locations'!C:C,'[1]Plant locations'!B:B,"not found",0)</f>
        <v>REAL ISPAT AND POWER LTD V2425-2912-JODL</v>
      </c>
      <c r="AC30" s="374" t="str">
        <f t="shared" si="0"/>
        <v>Real Ispat</v>
      </c>
      <c r="AD30" s="374" t="str">
        <f>_xlfn.XLOOKUP(AC30,'[1]Plant locations'!C:C,'[1]Plant locations'!D:D,"Not found",0)</f>
        <v>CG</v>
      </c>
      <c r="AE30" s="374" t="str">
        <f t="shared" si="1"/>
        <v>Jharkhand</v>
      </c>
      <c r="AF30" s="374" t="s">
        <v>279</v>
      </c>
      <c r="AG30" s="374">
        <f t="shared" si="2"/>
        <v>0</v>
      </c>
      <c r="AH30" s="374">
        <f t="shared" si="3"/>
        <v>0</v>
      </c>
      <c r="AI30" s="374">
        <v>0</v>
      </c>
      <c r="AJ30" s="374">
        <v>1500</v>
      </c>
      <c r="AK30" s="374">
        <f t="shared" si="4"/>
        <v>0</v>
      </c>
      <c r="AL30" s="376"/>
      <c r="AM30" s="374">
        <f t="shared" si="5"/>
        <v>0</v>
      </c>
      <c r="AN30" s="374">
        <f>IF(Y30='[1]MOU+SFDC'!$D$2,'[1]MOU+SFDC'!$C$2*R30,0)</f>
        <v>0</v>
      </c>
      <c r="AO30" s="374">
        <f>IF(Y30='[1]MOU+SFDC'!$D$3,'[1]MOU+SFDC'!$C$3*R30,0)</f>
        <v>0</v>
      </c>
      <c r="AP30" s="374"/>
      <c r="AQ30" s="374">
        <f>IF(Y30="Retail",'[1]MOU+SFDC'!$C$5*R30,0)</f>
        <v>0</v>
      </c>
      <c r="AR30" s="374">
        <f>R30*[1]Actuals!$AG$1</f>
        <v>0</v>
      </c>
      <c r="AS30" s="374">
        <f>VLOOKUP(E30,'[1]QD Calculation'!B:D,3,0)*R30</f>
        <v>0</v>
      </c>
      <c r="AT30" s="374">
        <f t="shared" si="6"/>
        <v>0</v>
      </c>
    </row>
    <row r="31" spans="1:46">
      <c r="A31" s="372" t="s">
        <v>298</v>
      </c>
      <c r="B31" s="372" t="s">
        <v>183</v>
      </c>
      <c r="C31" s="372" t="s">
        <v>72</v>
      </c>
      <c r="D31" s="373" t="s">
        <v>74</v>
      </c>
      <c r="E31" s="372" t="s">
        <v>118</v>
      </c>
      <c r="F31" s="374"/>
      <c r="G31" s="374"/>
      <c r="H31" s="374"/>
      <c r="I31" s="374">
        <f t="shared" si="7"/>
        <v>0</v>
      </c>
      <c r="J31" s="374"/>
      <c r="K31" s="374"/>
      <c r="L31" s="375"/>
      <c r="M31" s="374" t="s">
        <v>278</v>
      </c>
      <c r="N31" s="374" t="s">
        <v>278</v>
      </c>
      <c r="O31" s="374" t="s">
        <v>278</v>
      </c>
      <c r="P31" s="374" t="s">
        <v>278</v>
      </c>
      <c r="Q31" s="374" t="s">
        <v>278</v>
      </c>
      <c r="R31" s="374">
        <f t="shared" si="8"/>
        <v>0</v>
      </c>
      <c r="S31" s="374">
        <f t="shared" si="9"/>
        <v>0</v>
      </c>
      <c r="T31" s="374"/>
      <c r="U31" s="374"/>
      <c r="V31" s="374" t="s">
        <v>278</v>
      </c>
      <c r="W31" s="374" t="s">
        <v>278</v>
      </c>
      <c r="X31" s="374">
        <f t="shared" si="10"/>
        <v>0</v>
      </c>
      <c r="Y31" s="374" t="str">
        <f t="shared" si="11"/>
        <v>Retail</v>
      </c>
      <c r="Z31" s="374" t="str">
        <f t="shared" si="11"/>
        <v>550D</v>
      </c>
      <c r="AA31" s="374" t="s">
        <v>278</v>
      </c>
      <c r="AB31" s="374" t="str">
        <f>_xlfn.XLOOKUP(E31,'[1]Plant locations'!C:C,'[1]Plant locations'!B:B,"not found",0)</f>
        <v>REAL ISPAT AND POWER LTD V2425-2912-JODL</v>
      </c>
      <c r="AC31" s="374" t="str">
        <f t="shared" si="0"/>
        <v>Real Ispat</v>
      </c>
      <c r="AD31" s="374" t="str">
        <f>_xlfn.XLOOKUP(AC31,'[1]Plant locations'!C:C,'[1]Plant locations'!D:D,"Not found",0)</f>
        <v>CG</v>
      </c>
      <c r="AE31" s="374" t="str">
        <f t="shared" si="1"/>
        <v>Bihar</v>
      </c>
      <c r="AF31" s="374" t="s">
        <v>279</v>
      </c>
      <c r="AG31" s="374">
        <f t="shared" si="2"/>
        <v>0</v>
      </c>
      <c r="AH31" s="374">
        <f t="shared" si="3"/>
        <v>0</v>
      </c>
      <c r="AI31" s="374">
        <v>0</v>
      </c>
      <c r="AJ31" s="374">
        <v>1900</v>
      </c>
      <c r="AK31" s="374">
        <f t="shared" si="4"/>
        <v>0</v>
      </c>
      <c r="AL31" s="376"/>
      <c r="AM31" s="374">
        <f t="shared" si="5"/>
        <v>0</v>
      </c>
      <c r="AN31" s="374">
        <f>IF(Y31='[1]MOU+SFDC'!$D$2,'[1]MOU+SFDC'!$C$2*R31,0)</f>
        <v>0</v>
      </c>
      <c r="AO31" s="374">
        <f>IF(Y31='[1]MOU+SFDC'!$D$3,'[1]MOU+SFDC'!$C$3*R31,0)</f>
        <v>0</v>
      </c>
      <c r="AP31" s="374"/>
      <c r="AQ31" s="374">
        <f>IF(Y31="Retail",'[1]MOU+SFDC'!$C$5*R31,0)</f>
        <v>0</v>
      </c>
      <c r="AR31" s="374">
        <f>R31*[1]Actuals!$AG$1</f>
        <v>0</v>
      </c>
      <c r="AS31" s="374">
        <f>VLOOKUP(E31,'[1]QD Calculation'!B:D,3,0)*R31</f>
        <v>0</v>
      </c>
      <c r="AT31" s="374">
        <f t="shared" si="6"/>
        <v>0</v>
      </c>
    </row>
    <row r="32" spans="1:46">
      <c r="A32" s="372" t="s">
        <v>299</v>
      </c>
      <c r="B32" s="372" t="s">
        <v>184</v>
      </c>
      <c r="C32" s="372" t="s">
        <v>72</v>
      </c>
      <c r="D32" s="373" t="s">
        <v>74</v>
      </c>
      <c r="E32" s="372" t="s">
        <v>118</v>
      </c>
      <c r="F32" s="374"/>
      <c r="G32" s="374"/>
      <c r="H32" s="374"/>
      <c r="I32" s="374">
        <f t="shared" si="7"/>
        <v>0</v>
      </c>
      <c r="J32" s="374"/>
      <c r="K32" s="374"/>
      <c r="L32" s="375"/>
      <c r="M32" s="374" t="s">
        <v>278</v>
      </c>
      <c r="N32" s="374" t="s">
        <v>278</v>
      </c>
      <c r="O32" s="374" t="s">
        <v>278</v>
      </c>
      <c r="P32" s="374" t="s">
        <v>278</v>
      </c>
      <c r="Q32" s="374" t="s">
        <v>278</v>
      </c>
      <c r="R32" s="374">
        <f t="shared" si="8"/>
        <v>0</v>
      </c>
      <c r="S32" s="374">
        <f t="shared" si="9"/>
        <v>0</v>
      </c>
      <c r="T32" s="374"/>
      <c r="U32" s="374"/>
      <c r="V32" s="374" t="s">
        <v>278</v>
      </c>
      <c r="W32" s="374" t="s">
        <v>278</v>
      </c>
      <c r="X32" s="374">
        <f t="shared" si="10"/>
        <v>0</v>
      </c>
      <c r="Y32" s="374" t="str">
        <f t="shared" si="11"/>
        <v>Retail</v>
      </c>
      <c r="Z32" s="374" t="str">
        <f t="shared" si="11"/>
        <v>550D</v>
      </c>
      <c r="AA32" s="374" t="s">
        <v>278</v>
      </c>
      <c r="AB32" s="374" t="str">
        <f>_xlfn.XLOOKUP(E32,'[1]Plant locations'!C:C,'[1]Plant locations'!B:B,"not found",0)</f>
        <v>REAL ISPAT AND POWER LTD V2425-2912-JODL</v>
      </c>
      <c r="AC32" s="374" t="str">
        <f t="shared" si="0"/>
        <v>Real Ispat</v>
      </c>
      <c r="AD32" s="374" t="str">
        <f>_xlfn.XLOOKUP(AC32,'[1]Plant locations'!C:C,'[1]Plant locations'!D:D,"Not found",0)</f>
        <v>CG</v>
      </c>
      <c r="AE32" s="374" t="str">
        <f t="shared" si="1"/>
        <v>West Bengal</v>
      </c>
      <c r="AF32" s="374" t="s">
        <v>279</v>
      </c>
      <c r="AG32" s="374">
        <f t="shared" si="2"/>
        <v>0</v>
      </c>
      <c r="AH32" s="374">
        <f t="shared" si="3"/>
        <v>0</v>
      </c>
      <c r="AI32" s="374">
        <v>0</v>
      </c>
      <c r="AJ32" s="374">
        <v>700</v>
      </c>
      <c r="AK32" s="374">
        <f t="shared" si="4"/>
        <v>0</v>
      </c>
      <c r="AL32" s="376"/>
      <c r="AM32" s="374">
        <f t="shared" si="5"/>
        <v>0</v>
      </c>
      <c r="AN32" s="374">
        <f>IF(Y32='[1]MOU+SFDC'!$D$2,'[1]MOU+SFDC'!$C$2*R32,0)</f>
        <v>0</v>
      </c>
      <c r="AO32" s="374">
        <f>IF(Y32='[1]MOU+SFDC'!$D$3,'[1]MOU+SFDC'!$C$3*R32,0)</f>
        <v>0</v>
      </c>
      <c r="AP32" s="374"/>
      <c r="AQ32" s="374">
        <f>IF(Y32="Retail",'[1]MOU+SFDC'!$C$5*R32,0)</f>
        <v>0</v>
      </c>
      <c r="AR32" s="374">
        <f>R32*[1]Actuals!$AG$1</f>
        <v>0</v>
      </c>
      <c r="AS32" s="374">
        <f>VLOOKUP(E32,'[1]QD Calculation'!B:D,3,0)*R32</f>
        <v>0</v>
      </c>
      <c r="AT32" s="374">
        <f t="shared" si="6"/>
        <v>0</v>
      </c>
    </row>
    <row r="33" spans="1:46">
      <c r="A33" s="372" t="s">
        <v>300</v>
      </c>
      <c r="B33" s="372" t="s">
        <v>176</v>
      </c>
      <c r="C33" s="372" t="s">
        <v>72</v>
      </c>
      <c r="D33" s="373" t="s">
        <v>74</v>
      </c>
      <c r="E33" s="372" t="s">
        <v>117</v>
      </c>
      <c r="F33" s="374"/>
      <c r="G33" s="374"/>
      <c r="H33" s="374"/>
      <c r="I33" s="374">
        <f t="shared" si="7"/>
        <v>0</v>
      </c>
      <c r="J33" s="374"/>
      <c r="K33" s="374"/>
      <c r="L33" s="375"/>
      <c r="M33" s="374" t="s">
        <v>278</v>
      </c>
      <c r="N33" s="374" t="s">
        <v>278</v>
      </c>
      <c r="O33" s="374" t="s">
        <v>278</v>
      </c>
      <c r="P33" s="374" t="s">
        <v>278</v>
      </c>
      <c r="Q33" s="374" t="s">
        <v>278</v>
      </c>
      <c r="R33" s="374">
        <f t="shared" si="8"/>
        <v>0</v>
      </c>
      <c r="S33" s="374">
        <f t="shared" si="9"/>
        <v>0</v>
      </c>
      <c r="T33" s="374"/>
      <c r="U33" s="374"/>
      <c r="V33" s="374" t="s">
        <v>278</v>
      </c>
      <c r="W33" s="374" t="s">
        <v>278</v>
      </c>
      <c r="X33" s="374">
        <f t="shared" si="10"/>
        <v>0</v>
      </c>
      <c r="Y33" s="374" t="str">
        <f t="shared" si="11"/>
        <v>Retail</v>
      </c>
      <c r="Z33" s="374" t="str">
        <f t="shared" si="11"/>
        <v>550D</v>
      </c>
      <c r="AA33" s="374" t="s">
        <v>278</v>
      </c>
      <c r="AB33" s="374" t="str">
        <f>_xlfn.XLOOKUP(E33,'[1]Plant locations'!C:C,'[1]Plant locations'!B:B,"not found",0)</f>
        <v>GERMAN GREEN STEEL AND POWER LIMITED V2178-2636-JODL</v>
      </c>
      <c r="AC33" s="374" t="str">
        <f t="shared" si="0"/>
        <v>German Steel</v>
      </c>
      <c r="AD33" s="374" t="str">
        <f>_xlfn.XLOOKUP(AC33,'[1]Plant locations'!C:C,'[1]Plant locations'!D:D,"Not found",0)</f>
        <v>GJ</v>
      </c>
      <c r="AE33" s="374" t="str">
        <f t="shared" si="1"/>
        <v>Gujarat</v>
      </c>
      <c r="AF33" s="374" t="s">
        <v>279</v>
      </c>
      <c r="AG33" s="374">
        <f t="shared" si="2"/>
        <v>0</v>
      </c>
      <c r="AH33" s="374">
        <f t="shared" si="3"/>
        <v>0</v>
      </c>
      <c r="AI33" s="374">
        <v>0</v>
      </c>
      <c r="AJ33" s="374">
        <v>3500</v>
      </c>
      <c r="AK33" s="374">
        <f t="shared" si="4"/>
        <v>0</v>
      </c>
      <c r="AL33" s="376"/>
      <c r="AM33" s="374">
        <f t="shared" si="5"/>
        <v>0</v>
      </c>
      <c r="AN33" s="374">
        <f>IF(Y33='[1]MOU+SFDC'!$D$2,'[1]MOU+SFDC'!$C$2*R33,0)</f>
        <v>0</v>
      </c>
      <c r="AO33" s="374">
        <f>IF(Y33='[1]MOU+SFDC'!$D$3,'[1]MOU+SFDC'!$C$3*R33,0)</f>
        <v>0</v>
      </c>
      <c r="AP33" s="374"/>
      <c r="AQ33" s="374">
        <f>IF(Y33="Retail",'[1]MOU+SFDC'!$C$5*R33,0)</f>
        <v>0</v>
      </c>
      <c r="AR33" s="374">
        <f>R33*[1]Actuals!$AG$1</f>
        <v>0</v>
      </c>
      <c r="AS33" s="374">
        <f>VLOOKUP(E33,'[1]QD Calculation'!B:D,3,0)*R33</f>
        <v>0</v>
      </c>
      <c r="AT33" s="374">
        <f t="shared" si="6"/>
        <v>0</v>
      </c>
    </row>
    <row r="34" spans="1:46">
      <c r="A34" s="372" t="s">
        <v>301</v>
      </c>
      <c r="B34" s="372" t="s">
        <v>302</v>
      </c>
      <c r="C34" s="372" t="s">
        <v>72</v>
      </c>
      <c r="D34" s="373" t="s">
        <v>74</v>
      </c>
      <c r="E34" s="372" t="s">
        <v>118</v>
      </c>
      <c r="F34" s="374"/>
      <c r="G34" s="374"/>
      <c r="H34" s="374"/>
      <c r="I34" s="374">
        <f t="shared" si="7"/>
        <v>0</v>
      </c>
      <c r="J34" s="374"/>
      <c r="K34" s="374"/>
      <c r="L34" s="375"/>
      <c r="M34" s="374" t="s">
        <v>278</v>
      </c>
      <c r="N34" s="374" t="s">
        <v>278</v>
      </c>
      <c r="O34" s="374" t="s">
        <v>278</v>
      </c>
      <c r="P34" s="374" t="s">
        <v>278</v>
      </c>
      <c r="Q34" s="374" t="s">
        <v>278</v>
      </c>
      <c r="R34" s="374">
        <f t="shared" si="8"/>
        <v>0</v>
      </c>
      <c r="S34" s="374">
        <f t="shared" si="9"/>
        <v>0</v>
      </c>
      <c r="T34" s="374"/>
      <c r="U34" s="374"/>
      <c r="V34" s="374" t="s">
        <v>278</v>
      </c>
      <c r="W34" s="374" t="s">
        <v>278</v>
      </c>
      <c r="X34" s="374">
        <f t="shared" si="10"/>
        <v>0</v>
      </c>
      <c r="Y34" s="374" t="str">
        <f t="shared" si="11"/>
        <v>Retail</v>
      </c>
      <c r="Z34" s="374" t="str">
        <f t="shared" si="11"/>
        <v>550D</v>
      </c>
      <c r="AA34" s="374" t="s">
        <v>278</v>
      </c>
      <c r="AB34" s="374" t="str">
        <f>_xlfn.XLOOKUP(E34,'[1]Plant locations'!C:C,'[1]Plant locations'!B:B,"not found",0)</f>
        <v>REAL ISPAT AND POWER LTD V2425-2912-JODL</v>
      </c>
      <c r="AC34" s="374" t="str">
        <f t="shared" si="0"/>
        <v>Real Ispat</v>
      </c>
      <c r="AD34" s="374" t="str">
        <f>_xlfn.XLOOKUP(AC34,'[1]Plant locations'!C:C,'[1]Plant locations'!D:D,"Not found",0)</f>
        <v>CG</v>
      </c>
      <c r="AE34" s="374" t="str">
        <f t="shared" si="1"/>
        <v>Maharashtra</v>
      </c>
      <c r="AF34" s="374" t="s">
        <v>279</v>
      </c>
      <c r="AG34" s="374">
        <f t="shared" si="2"/>
        <v>0</v>
      </c>
      <c r="AH34" s="374">
        <f t="shared" si="3"/>
        <v>0</v>
      </c>
      <c r="AI34" s="374">
        <v>0</v>
      </c>
      <c r="AJ34" s="374">
        <v>1170</v>
      </c>
      <c r="AK34" s="374">
        <f t="shared" si="4"/>
        <v>0</v>
      </c>
      <c r="AL34" s="376"/>
      <c r="AM34" s="374">
        <f t="shared" si="5"/>
        <v>0</v>
      </c>
      <c r="AN34" s="374">
        <f>IF(Y34='[1]MOU+SFDC'!$D$2,'[1]MOU+SFDC'!$C$2*R34,0)</f>
        <v>0</v>
      </c>
      <c r="AO34" s="374">
        <f>IF(Y34='[1]MOU+SFDC'!$D$3,'[1]MOU+SFDC'!$C$3*R34,0)</f>
        <v>0</v>
      </c>
      <c r="AP34" s="374"/>
      <c r="AQ34" s="374">
        <f>IF(Y34="Retail",'[1]MOU+SFDC'!$C$5*R34,0)</f>
        <v>0</v>
      </c>
      <c r="AR34" s="374">
        <f>R34*[1]Actuals!$AG$1</f>
        <v>0</v>
      </c>
      <c r="AS34" s="374">
        <f>VLOOKUP(E34,'[1]QD Calculation'!B:D,3,0)*R34</f>
        <v>0</v>
      </c>
      <c r="AT34" s="374">
        <f t="shared" si="6"/>
        <v>0</v>
      </c>
    </row>
    <row r="35" spans="1:46">
      <c r="A35" s="372"/>
      <c r="B35" s="372"/>
      <c r="C35" s="372" t="s">
        <v>69</v>
      </c>
      <c r="D35" s="373">
        <v>550</v>
      </c>
      <c r="E35" s="372" t="s">
        <v>118</v>
      </c>
      <c r="F35" s="374"/>
      <c r="G35" s="374"/>
      <c r="H35" s="374"/>
      <c r="I35" s="374">
        <f t="shared" si="7"/>
        <v>0</v>
      </c>
      <c r="J35" s="374"/>
      <c r="K35" s="374"/>
      <c r="L35" s="375"/>
      <c r="M35" s="374" t="s">
        <v>278</v>
      </c>
      <c r="N35" s="374" t="s">
        <v>278</v>
      </c>
      <c r="O35" s="374" t="s">
        <v>278</v>
      </c>
      <c r="P35" s="374" t="s">
        <v>278</v>
      </c>
      <c r="Q35" s="374" t="s">
        <v>278</v>
      </c>
      <c r="R35" s="374">
        <f t="shared" si="8"/>
        <v>0</v>
      </c>
      <c r="S35" s="374">
        <f t="shared" si="9"/>
        <v>0</v>
      </c>
      <c r="T35" s="374"/>
      <c r="U35" s="374"/>
      <c r="V35" s="374" t="s">
        <v>278</v>
      </c>
      <c r="W35" s="374" t="s">
        <v>278</v>
      </c>
      <c r="X35" s="374">
        <f t="shared" si="10"/>
        <v>0</v>
      </c>
      <c r="Y35" s="374" t="str">
        <f t="shared" si="11"/>
        <v>Project</v>
      </c>
      <c r="Z35" s="374">
        <f t="shared" si="11"/>
        <v>550</v>
      </c>
      <c r="AA35" s="374" t="s">
        <v>278</v>
      </c>
      <c r="AB35" s="374" t="str">
        <f>_xlfn.XLOOKUP(E35,'[1]Plant locations'!C:C,'[1]Plant locations'!B:B,"not found",0)</f>
        <v>REAL ISPAT AND POWER LTD V2425-2912-JODL</v>
      </c>
      <c r="AC35" s="374" t="str">
        <f t="shared" si="0"/>
        <v>Real Ispat</v>
      </c>
      <c r="AD35" s="374" t="str">
        <f>_xlfn.XLOOKUP(AC35,'[1]Plant locations'!C:C,'[1]Plant locations'!D:D,"Not found",0)</f>
        <v>CG</v>
      </c>
      <c r="AE35" s="374">
        <f t="shared" si="1"/>
        <v>0</v>
      </c>
      <c r="AF35" s="374" t="s">
        <v>279</v>
      </c>
      <c r="AG35" s="374">
        <f t="shared" si="2"/>
        <v>0</v>
      </c>
      <c r="AH35" s="374">
        <f t="shared" si="3"/>
        <v>0</v>
      </c>
      <c r="AI35" s="374">
        <v>0</v>
      </c>
      <c r="AJ35" s="374">
        <v>0</v>
      </c>
      <c r="AK35" s="374">
        <f t="shared" si="4"/>
        <v>0</v>
      </c>
      <c r="AL35" s="376"/>
      <c r="AM35" s="374">
        <f t="shared" si="5"/>
        <v>0</v>
      </c>
      <c r="AN35" s="374">
        <f>IF(Y35='[1]MOU+SFDC'!$D$2,'[1]MOU+SFDC'!$C$2*R35,0)</f>
        <v>0</v>
      </c>
      <c r="AO35" s="374">
        <f>IF(Y35='[1]MOU+SFDC'!$D$3,'[1]MOU+SFDC'!$C$3*R35,0)</f>
        <v>0</v>
      </c>
      <c r="AP35" s="374"/>
      <c r="AQ35" s="374">
        <f>IF(Y35="Retail",'[1]MOU+SFDC'!$C$5*R35,0)</f>
        <v>0</v>
      </c>
      <c r="AR35" s="374">
        <f>R35*[1]Actuals!$AG$1</f>
        <v>0</v>
      </c>
      <c r="AS35" s="374">
        <f>VLOOKUP(E35,'[1]QD Calculation'!B:D,3,0)*R35</f>
        <v>0</v>
      </c>
      <c r="AT35" s="374">
        <f t="shared" si="6"/>
        <v>0</v>
      </c>
    </row>
    <row r="36" spans="1:46">
      <c r="A36" s="372"/>
      <c r="B36" s="372"/>
      <c r="C36" s="372" t="s">
        <v>69</v>
      </c>
      <c r="D36" s="373">
        <v>550</v>
      </c>
      <c r="E36" s="372" t="s">
        <v>119</v>
      </c>
      <c r="F36" s="374"/>
      <c r="G36" s="374">
        <f>1200+300</f>
        <v>1500</v>
      </c>
      <c r="H36" s="374">
        <v>900</v>
      </c>
      <c r="I36" s="374">
        <f t="shared" si="7"/>
        <v>2400</v>
      </c>
      <c r="J36" s="374"/>
      <c r="K36" s="374"/>
      <c r="L36" s="375"/>
      <c r="M36" s="374" t="s">
        <v>278</v>
      </c>
      <c r="N36" s="374" t="s">
        <v>278</v>
      </c>
      <c r="O36" s="374" t="s">
        <v>278</v>
      </c>
      <c r="P36" s="374" t="s">
        <v>278</v>
      </c>
      <c r="Q36" s="374" t="s">
        <v>278</v>
      </c>
      <c r="R36" s="374">
        <f t="shared" si="8"/>
        <v>2400</v>
      </c>
      <c r="S36" s="374">
        <f t="shared" si="9"/>
        <v>0</v>
      </c>
      <c r="T36" s="374"/>
      <c r="U36" s="374"/>
      <c r="V36" s="374" t="s">
        <v>278</v>
      </c>
      <c r="W36" s="374" t="s">
        <v>278</v>
      </c>
      <c r="X36" s="374">
        <f t="shared" si="10"/>
        <v>0</v>
      </c>
      <c r="Y36" s="374" t="str">
        <f t="shared" si="11"/>
        <v>Project</v>
      </c>
      <c r="Z36" s="374">
        <f t="shared" si="11"/>
        <v>550</v>
      </c>
      <c r="AA36" s="374" t="s">
        <v>278</v>
      </c>
      <c r="AB36" s="374" t="str">
        <f>_xlfn.XLOOKUP(E36,'[1]Plant locations'!C:C,'[1]Plant locations'!B:B,"not found",0)</f>
        <v>SKA Ispat Private Limited V2144-2599-JODL</v>
      </c>
      <c r="AC36" s="374" t="str">
        <f t="shared" si="0"/>
        <v>SKA</v>
      </c>
      <c r="AD36" s="374" t="str">
        <f>_xlfn.XLOOKUP(AC36,'[1]Plant locations'!C:C,'[1]Plant locations'!D:D,"Not found",0)</f>
        <v>CG</v>
      </c>
      <c r="AE36" s="374">
        <f t="shared" si="1"/>
        <v>0</v>
      </c>
      <c r="AF36" s="374" t="s">
        <v>279</v>
      </c>
      <c r="AG36" s="374">
        <f t="shared" si="2"/>
        <v>2400</v>
      </c>
      <c r="AH36" s="374">
        <f t="shared" si="3"/>
        <v>0</v>
      </c>
      <c r="AI36" s="374">
        <v>0</v>
      </c>
      <c r="AJ36" s="374">
        <v>0</v>
      </c>
      <c r="AK36" s="374">
        <f t="shared" si="4"/>
        <v>0</v>
      </c>
      <c r="AL36" s="376"/>
      <c r="AM36" s="374">
        <f t="shared" si="5"/>
        <v>0</v>
      </c>
      <c r="AN36" s="374">
        <f>IF(Y36='[1]MOU+SFDC'!$D$2,'[1]MOU+SFDC'!$C$2*R36,0)</f>
        <v>0</v>
      </c>
      <c r="AO36" s="374">
        <f>IF(Y36='[1]MOU+SFDC'!$D$3,'[1]MOU+SFDC'!$C$3*R36,0)</f>
        <v>0</v>
      </c>
      <c r="AP36" s="374"/>
      <c r="AQ36" s="374">
        <f>IF(Y36="Retail",'[1]MOU+SFDC'!$C$5*R36,0)</f>
        <v>0</v>
      </c>
      <c r="AR36" s="374">
        <f>R36*[1]Actuals!$AG$1</f>
        <v>1290679.7202797199</v>
      </c>
      <c r="AS36" s="374">
        <f>VLOOKUP(E36,'[1]QD Calculation'!B:D,3,0)*R36</f>
        <v>240000</v>
      </c>
      <c r="AT36" s="374">
        <f t="shared" si="6"/>
        <v>-1050679.7202797199</v>
      </c>
    </row>
    <row r="37" spans="1:46">
      <c r="A37" s="372"/>
      <c r="B37" s="372"/>
      <c r="C37" s="372" t="s">
        <v>69</v>
      </c>
      <c r="D37" s="373">
        <v>550</v>
      </c>
      <c r="E37" s="372" t="s">
        <v>116</v>
      </c>
      <c r="F37" s="374"/>
      <c r="G37" s="374">
        <f>1100-300-700</f>
        <v>100</v>
      </c>
      <c r="H37" s="374">
        <v>250</v>
      </c>
      <c r="I37" s="374">
        <f t="shared" si="7"/>
        <v>350</v>
      </c>
      <c r="J37" s="374"/>
      <c r="K37" s="374"/>
      <c r="L37" s="375"/>
      <c r="M37" s="374" t="s">
        <v>278</v>
      </c>
      <c r="N37" s="374" t="s">
        <v>278</v>
      </c>
      <c r="O37" s="374" t="s">
        <v>278</v>
      </c>
      <c r="P37" s="374" t="s">
        <v>278</v>
      </c>
      <c r="Q37" s="374" t="s">
        <v>278</v>
      </c>
      <c r="R37" s="374">
        <f t="shared" si="8"/>
        <v>350</v>
      </c>
      <c r="S37" s="374">
        <f t="shared" si="9"/>
        <v>0</v>
      </c>
      <c r="T37" s="374"/>
      <c r="U37" s="374"/>
      <c r="V37" s="374" t="s">
        <v>278</v>
      </c>
      <c r="W37" s="374" t="s">
        <v>278</v>
      </c>
      <c r="X37" s="374">
        <f t="shared" si="10"/>
        <v>0</v>
      </c>
      <c r="Y37" s="374" t="str">
        <f t="shared" si="11"/>
        <v>Project</v>
      </c>
      <c r="Z37" s="374">
        <f t="shared" si="11"/>
        <v>550</v>
      </c>
      <c r="AA37" s="374" t="s">
        <v>278</v>
      </c>
      <c r="AB37" s="374" t="str">
        <f>_xlfn.XLOOKUP(E37,'[1]Plant locations'!C:C,'[1]Plant locations'!B:B,"not found",0)</f>
        <v>API Ispat And Powertech Private Limited V1581-1768-JODL</v>
      </c>
      <c r="AC37" s="374" t="str">
        <f t="shared" si="0"/>
        <v>API</v>
      </c>
      <c r="AD37" s="374" t="str">
        <f>_xlfn.XLOOKUP(AC37,'[1]Plant locations'!C:C,'[1]Plant locations'!D:D,"Not found",0)</f>
        <v>CG</v>
      </c>
      <c r="AE37" s="374">
        <f t="shared" si="1"/>
        <v>0</v>
      </c>
      <c r="AF37" s="374" t="s">
        <v>279</v>
      </c>
      <c r="AG37" s="374">
        <f t="shared" si="2"/>
        <v>350</v>
      </c>
      <c r="AH37" s="374">
        <f t="shared" si="3"/>
        <v>0</v>
      </c>
      <c r="AI37" s="374">
        <v>0</v>
      </c>
      <c r="AJ37" s="374">
        <v>0</v>
      </c>
      <c r="AK37" s="374">
        <f t="shared" si="4"/>
        <v>0</v>
      </c>
      <c r="AL37" s="376"/>
      <c r="AM37" s="374">
        <f t="shared" si="5"/>
        <v>0</v>
      </c>
      <c r="AN37" s="374">
        <f>IF(Y37='[1]MOU+SFDC'!$D$2,'[1]MOU+SFDC'!$C$2*R37,0)</f>
        <v>0</v>
      </c>
      <c r="AO37" s="374">
        <f>IF(Y37='[1]MOU+SFDC'!$D$3,'[1]MOU+SFDC'!$C$3*R37,0)</f>
        <v>0</v>
      </c>
      <c r="AP37" s="374"/>
      <c r="AQ37" s="374">
        <f>IF(Y37="Retail",'[1]MOU+SFDC'!$C$5*R37,0)</f>
        <v>0</v>
      </c>
      <c r="AR37" s="374">
        <f>R37*[1]Actuals!$AG$1</f>
        <v>188224.12587412581</v>
      </c>
      <c r="AS37" s="374">
        <f>VLOOKUP(E37,'[1]QD Calculation'!B:D,3,0)*R37</f>
        <v>61250</v>
      </c>
      <c r="AT37" s="374">
        <f t="shared" si="6"/>
        <v>-126974.12587412581</v>
      </c>
    </row>
    <row r="38" spans="1:46">
      <c r="A38" s="372"/>
      <c r="B38" s="372"/>
      <c r="C38" s="372" t="s">
        <v>69</v>
      </c>
      <c r="D38" s="373">
        <v>550</v>
      </c>
      <c r="E38" s="372" t="s">
        <v>112</v>
      </c>
      <c r="F38" s="374"/>
      <c r="G38" s="374">
        <v>0</v>
      </c>
      <c r="H38" s="374">
        <v>100</v>
      </c>
      <c r="I38" s="374">
        <f t="shared" si="7"/>
        <v>100</v>
      </c>
      <c r="J38" s="374"/>
      <c r="K38" s="374"/>
      <c r="L38" s="375"/>
      <c r="M38" s="374" t="s">
        <v>278</v>
      </c>
      <c r="N38" s="374" t="s">
        <v>278</v>
      </c>
      <c r="O38" s="374" t="s">
        <v>278</v>
      </c>
      <c r="P38" s="374" t="s">
        <v>278</v>
      </c>
      <c r="Q38" s="374" t="s">
        <v>278</v>
      </c>
      <c r="R38" s="374">
        <f t="shared" si="8"/>
        <v>100</v>
      </c>
      <c r="S38" s="374">
        <f t="shared" si="9"/>
        <v>0</v>
      </c>
      <c r="T38" s="374"/>
      <c r="U38" s="374"/>
      <c r="V38" s="374" t="s">
        <v>278</v>
      </c>
      <c r="W38" s="374" t="s">
        <v>278</v>
      </c>
      <c r="X38" s="374">
        <f t="shared" si="10"/>
        <v>0</v>
      </c>
      <c r="Y38" s="374" t="str">
        <f t="shared" si="11"/>
        <v>Project</v>
      </c>
      <c r="Z38" s="374">
        <f t="shared" si="11"/>
        <v>550</v>
      </c>
      <c r="AA38" s="374" t="s">
        <v>278</v>
      </c>
      <c r="AB38" s="374" t="str">
        <f>_xlfn.XLOOKUP(E38,'[1]Plant locations'!C:C,'[1]Plant locations'!B:B,"not found",0)</f>
        <v>Aditya Industries V1756-2060-JODL</v>
      </c>
      <c r="AC38" s="374" t="str">
        <f t="shared" si="0"/>
        <v>Aditya</v>
      </c>
      <c r="AD38" s="374" t="str">
        <f>_xlfn.XLOOKUP(AC38,'[1]Plant locations'!C:C,'[1]Plant locations'!D:D,"Not found",0)</f>
        <v>HP</v>
      </c>
      <c r="AE38" s="374">
        <f t="shared" si="1"/>
        <v>0</v>
      </c>
      <c r="AF38" s="374" t="s">
        <v>279</v>
      </c>
      <c r="AG38" s="374">
        <f t="shared" si="2"/>
        <v>100</v>
      </c>
      <c r="AH38" s="374">
        <f t="shared" si="3"/>
        <v>0</v>
      </c>
      <c r="AI38" s="374">
        <v>0</v>
      </c>
      <c r="AJ38" s="374">
        <v>0</v>
      </c>
      <c r="AK38" s="374">
        <f t="shared" si="4"/>
        <v>0</v>
      </c>
      <c r="AL38" s="376"/>
      <c r="AM38" s="374">
        <f t="shared" si="5"/>
        <v>0</v>
      </c>
      <c r="AN38" s="374">
        <f>IF(Y38='[1]MOU+SFDC'!$D$2,'[1]MOU+SFDC'!$C$2*R38,0)</f>
        <v>0</v>
      </c>
      <c r="AO38" s="374">
        <f>IF(Y38='[1]MOU+SFDC'!$D$3,'[1]MOU+SFDC'!$C$3*R38,0)</f>
        <v>0</v>
      </c>
      <c r="AP38" s="374"/>
      <c r="AQ38" s="374">
        <f>IF(Y38="Retail",'[1]MOU+SFDC'!$C$5*R38,0)</f>
        <v>0</v>
      </c>
      <c r="AR38" s="374">
        <f>R38*[1]Actuals!$AG$1</f>
        <v>53778.321678321663</v>
      </c>
      <c r="AS38" s="374">
        <f>VLOOKUP(E38,'[1]QD Calculation'!B:D,3,0)*R38</f>
        <v>0</v>
      </c>
      <c r="AT38" s="374">
        <f t="shared" si="6"/>
        <v>-53778.321678321663</v>
      </c>
    </row>
    <row r="39" spans="1:46">
      <c r="A39" s="372"/>
      <c r="B39" s="372"/>
      <c r="C39" s="372" t="s">
        <v>69</v>
      </c>
      <c r="D39" s="373">
        <v>550</v>
      </c>
      <c r="E39" s="372" t="s">
        <v>115</v>
      </c>
      <c r="F39" s="374"/>
      <c r="G39" s="374"/>
      <c r="H39" s="374">
        <v>0</v>
      </c>
      <c r="I39" s="374">
        <f t="shared" si="7"/>
        <v>0</v>
      </c>
      <c r="J39" s="374"/>
      <c r="K39" s="374"/>
      <c r="L39" s="375"/>
      <c r="M39" s="374" t="s">
        <v>278</v>
      </c>
      <c r="N39" s="374" t="s">
        <v>278</v>
      </c>
      <c r="O39" s="374" t="s">
        <v>278</v>
      </c>
      <c r="P39" s="374" t="s">
        <v>278</v>
      </c>
      <c r="Q39" s="374" t="s">
        <v>278</v>
      </c>
      <c r="R39" s="374">
        <f t="shared" si="8"/>
        <v>0</v>
      </c>
      <c r="S39" s="374">
        <f t="shared" si="9"/>
        <v>0</v>
      </c>
      <c r="T39" s="374"/>
      <c r="U39" s="374"/>
      <c r="V39" s="374" t="s">
        <v>278</v>
      </c>
      <c r="W39" s="374" t="s">
        <v>278</v>
      </c>
      <c r="X39" s="374">
        <f t="shared" si="10"/>
        <v>0</v>
      </c>
      <c r="Y39" s="374" t="str">
        <f t="shared" si="11"/>
        <v>Project</v>
      </c>
      <c r="Z39" s="374">
        <f t="shared" si="11"/>
        <v>550</v>
      </c>
      <c r="AA39" s="374" t="s">
        <v>278</v>
      </c>
      <c r="AB39" s="374" t="str">
        <f>_xlfn.XLOOKUP(E39,'[1]Plant locations'!C:C,'[1]Plant locations'!B:B,"not found",0)</f>
        <v>AMBASHAKTI UDYOG LIMITED- GWALIOR V2152-2607-JODL</v>
      </c>
      <c r="AC39" s="374" t="str">
        <f t="shared" si="0"/>
        <v>Amba Shakti Udyog</v>
      </c>
      <c r="AD39" s="374" t="str">
        <f>_xlfn.XLOOKUP(AC39,'[1]Plant locations'!C:C,'[1]Plant locations'!D:D,"Not found",0)</f>
        <v>MP</v>
      </c>
      <c r="AE39" s="374">
        <f t="shared" si="1"/>
        <v>0</v>
      </c>
      <c r="AF39" s="374" t="s">
        <v>279</v>
      </c>
      <c r="AG39" s="374">
        <f t="shared" si="2"/>
        <v>0</v>
      </c>
      <c r="AH39" s="374">
        <f t="shared" si="3"/>
        <v>0</v>
      </c>
      <c r="AI39" s="374">
        <v>0</v>
      </c>
      <c r="AJ39" s="374">
        <v>0</v>
      </c>
      <c r="AK39" s="374">
        <f t="shared" si="4"/>
        <v>0</v>
      </c>
      <c r="AL39" s="376"/>
      <c r="AM39" s="374">
        <f t="shared" si="5"/>
        <v>0</v>
      </c>
      <c r="AN39" s="374">
        <f>IF(Y39='[1]MOU+SFDC'!$D$2,'[1]MOU+SFDC'!$C$2*R39,0)</f>
        <v>0</v>
      </c>
      <c r="AO39" s="374">
        <f>IF(Y39='[1]MOU+SFDC'!$D$3,'[1]MOU+SFDC'!$C$3*R39,0)</f>
        <v>0</v>
      </c>
      <c r="AP39" s="374"/>
      <c r="AQ39" s="374">
        <f>IF(Y39="Retail",'[1]MOU+SFDC'!$C$5*R39,0)</f>
        <v>0</v>
      </c>
      <c r="AR39" s="374">
        <f>R39*[1]Actuals!$AG$1</f>
        <v>0</v>
      </c>
      <c r="AS39" s="374">
        <f>VLOOKUP(E39,'[1]QD Calculation'!B:D,3,0)*R39</f>
        <v>0</v>
      </c>
      <c r="AT39" s="374">
        <f t="shared" si="6"/>
        <v>0</v>
      </c>
    </row>
    <row r="40" spans="1:46">
      <c r="A40" s="372"/>
      <c r="B40" s="372"/>
      <c r="C40" s="372" t="s">
        <v>69</v>
      </c>
      <c r="D40" s="373">
        <v>550</v>
      </c>
      <c r="E40" s="372" t="s">
        <v>114</v>
      </c>
      <c r="F40" s="374"/>
      <c r="G40" s="374">
        <v>300</v>
      </c>
      <c r="H40" s="374">
        <v>100</v>
      </c>
      <c r="I40" s="374">
        <f t="shared" si="7"/>
        <v>400</v>
      </c>
      <c r="J40" s="374"/>
      <c r="K40" s="374"/>
      <c r="L40" s="375"/>
      <c r="M40" s="374" t="s">
        <v>278</v>
      </c>
      <c r="N40" s="374" t="s">
        <v>278</v>
      </c>
      <c r="O40" s="374" t="s">
        <v>278</v>
      </c>
      <c r="P40" s="374" t="s">
        <v>278</v>
      </c>
      <c r="Q40" s="374" t="s">
        <v>278</v>
      </c>
      <c r="R40" s="374">
        <f t="shared" si="8"/>
        <v>400</v>
      </c>
      <c r="S40" s="374">
        <f t="shared" si="9"/>
        <v>0</v>
      </c>
      <c r="T40" s="374"/>
      <c r="U40" s="374"/>
      <c r="V40" s="374" t="s">
        <v>278</v>
      </c>
      <c r="W40" s="374" t="s">
        <v>278</v>
      </c>
      <c r="X40" s="374">
        <f t="shared" si="10"/>
        <v>0</v>
      </c>
      <c r="Y40" s="374" t="str">
        <f t="shared" si="11"/>
        <v>Project</v>
      </c>
      <c r="Z40" s="374">
        <f t="shared" si="11"/>
        <v>550</v>
      </c>
      <c r="AA40" s="374" t="s">
        <v>278</v>
      </c>
      <c r="AB40" s="374" t="str">
        <f>_xlfn.XLOOKUP(E40,'[1]Plant locations'!C:C,'[1]Plant locations'!B:B,"not found",0)</f>
        <v>Ambashakti Industries Limited V1580-1767-JODL</v>
      </c>
      <c r="AC40" s="374" t="str">
        <f t="shared" si="0"/>
        <v>Amba Shakti</v>
      </c>
      <c r="AD40" s="374" t="str">
        <f>_xlfn.XLOOKUP(AC40,'[1]Plant locations'!C:C,'[1]Plant locations'!D:D,"Not found",0)</f>
        <v>UP</v>
      </c>
      <c r="AE40" s="374">
        <f t="shared" si="1"/>
        <v>0</v>
      </c>
      <c r="AF40" s="374" t="s">
        <v>279</v>
      </c>
      <c r="AG40" s="374">
        <f t="shared" si="2"/>
        <v>400</v>
      </c>
      <c r="AH40" s="374">
        <f t="shared" si="3"/>
        <v>0</v>
      </c>
      <c r="AI40" s="374">
        <v>0</v>
      </c>
      <c r="AJ40" s="374">
        <v>0</v>
      </c>
      <c r="AK40" s="374">
        <f t="shared" si="4"/>
        <v>0</v>
      </c>
      <c r="AL40" s="376"/>
      <c r="AM40" s="374">
        <f t="shared" si="5"/>
        <v>0</v>
      </c>
      <c r="AN40" s="374">
        <f>IF(Y40='[1]MOU+SFDC'!$D$2,'[1]MOU+SFDC'!$C$2*R40,0)</f>
        <v>0</v>
      </c>
      <c r="AO40" s="374">
        <f>IF(Y40='[1]MOU+SFDC'!$D$3,'[1]MOU+SFDC'!$C$3*R40,0)</f>
        <v>0</v>
      </c>
      <c r="AP40" s="374"/>
      <c r="AQ40" s="374">
        <f>IF(Y40="Retail",'[1]MOU+SFDC'!$C$5*R40,0)</f>
        <v>0</v>
      </c>
      <c r="AR40" s="374">
        <f>R40*[1]Actuals!$AG$1</f>
        <v>215113.28671328665</v>
      </c>
      <c r="AS40" s="374">
        <f>VLOOKUP(E40,'[1]QD Calculation'!B:D,3,0)*R40</f>
        <v>140000</v>
      </c>
      <c r="AT40" s="374">
        <f t="shared" si="6"/>
        <v>-75113.286713286652</v>
      </c>
    </row>
    <row r="41" spans="1:46">
      <c r="A41" s="372"/>
      <c r="B41" s="372"/>
      <c r="C41" s="372" t="s">
        <v>69</v>
      </c>
      <c r="D41" s="373">
        <v>550</v>
      </c>
      <c r="E41" s="372" t="s">
        <v>113</v>
      </c>
      <c r="F41" s="374"/>
      <c r="G41" s="374">
        <v>0</v>
      </c>
      <c r="H41" s="374">
        <v>150</v>
      </c>
      <c r="I41" s="374">
        <f t="shared" si="7"/>
        <v>150</v>
      </c>
      <c r="J41" s="374"/>
      <c r="K41" s="374"/>
      <c r="L41" s="375"/>
      <c r="M41" s="374" t="s">
        <v>278</v>
      </c>
      <c r="N41" s="374" t="s">
        <v>278</v>
      </c>
      <c r="O41" s="374" t="s">
        <v>278</v>
      </c>
      <c r="P41" s="374" t="s">
        <v>278</v>
      </c>
      <c r="Q41" s="374" t="s">
        <v>278</v>
      </c>
      <c r="R41" s="374">
        <f t="shared" si="8"/>
        <v>150</v>
      </c>
      <c r="S41" s="374">
        <f t="shared" si="9"/>
        <v>0</v>
      </c>
      <c r="T41" s="374"/>
      <c r="U41" s="374"/>
      <c r="V41" s="374" t="s">
        <v>278</v>
      </c>
      <c r="W41" s="374" t="s">
        <v>278</v>
      </c>
      <c r="X41" s="374">
        <f t="shared" si="10"/>
        <v>0</v>
      </c>
      <c r="Y41" s="374" t="str">
        <f t="shared" si="11"/>
        <v>Project</v>
      </c>
      <c r="Z41" s="374">
        <f t="shared" si="11"/>
        <v>550</v>
      </c>
      <c r="AA41" s="374" t="s">
        <v>278</v>
      </c>
      <c r="AB41" s="374" t="str">
        <f>_xlfn.XLOOKUP(E41,'[1]Plant locations'!C:C,'[1]Plant locations'!B:B,"not found",0)</f>
        <v>AIC IRON INDUSTRIES PRIVATE LIMITED V2300-2776-JODL</v>
      </c>
      <c r="AC41" s="374" t="str">
        <f t="shared" si="0"/>
        <v>AIC</v>
      </c>
      <c r="AD41" s="374" t="str">
        <f>_xlfn.XLOOKUP(AC41,'[1]Plant locations'!C:C,'[1]Plant locations'!D:D,"Not found",0)</f>
        <v>WB</v>
      </c>
      <c r="AE41" s="374">
        <f t="shared" si="1"/>
        <v>0</v>
      </c>
      <c r="AF41" s="374" t="s">
        <v>279</v>
      </c>
      <c r="AG41" s="374">
        <f t="shared" si="2"/>
        <v>150</v>
      </c>
      <c r="AH41" s="374">
        <f t="shared" si="3"/>
        <v>0</v>
      </c>
      <c r="AI41" s="374">
        <v>0</v>
      </c>
      <c r="AJ41" s="374">
        <v>0</v>
      </c>
      <c r="AK41" s="374">
        <f t="shared" si="4"/>
        <v>0</v>
      </c>
      <c r="AL41" s="376"/>
      <c r="AM41" s="374">
        <f t="shared" si="5"/>
        <v>0</v>
      </c>
      <c r="AN41" s="374">
        <f>IF(Y41='[1]MOU+SFDC'!$D$2,'[1]MOU+SFDC'!$C$2*R41,0)</f>
        <v>0</v>
      </c>
      <c r="AO41" s="374">
        <f>IF(Y41='[1]MOU+SFDC'!$D$3,'[1]MOU+SFDC'!$C$3*R41,0)</f>
        <v>0</v>
      </c>
      <c r="AP41" s="374"/>
      <c r="AQ41" s="374">
        <f>IF(Y41="Retail",'[1]MOU+SFDC'!$C$5*R41,0)</f>
        <v>0</v>
      </c>
      <c r="AR41" s="374">
        <f>R41*[1]Actuals!$AG$1</f>
        <v>80667.482517482495</v>
      </c>
      <c r="AS41" s="374">
        <f>VLOOKUP(E41,'[1]QD Calculation'!B:D,3,0)*R41</f>
        <v>0</v>
      </c>
      <c r="AT41" s="374">
        <f t="shared" si="6"/>
        <v>-80667.482517482495</v>
      </c>
    </row>
    <row r="42" spans="1:46">
      <c r="A42" s="372"/>
      <c r="B42" s="372"/>
      <c r="C42" s="372" t="s">
        <v>69</v>
      </c>
      <c r="D42" s="373">
        <v>550</v>
      </c>
      <c r="E42" s="372" t="s">
        <v>117</v>
      </c>
      <c r="F42" s="374"/>
      <c r="G42" s="374"/>
      <c r="H42" s="374"/>
      <c r="I42" s="374">
        <f t="shared" si="7"/>
        <v>0</v>
      </c>
      <c r="J42" s="374"/>
      <c r="K42" s="374"/>
      <c r="L42" s="375"/>
      <c r="M42" s="374" t="s">
        <v>278</v>
      </c>
      <c r="N42" s="374" t="s">
        <v>278</v>
      </c>
      <c r="O42" s="374" t="s">
        <v>278</v>
      </c>
      <c r="P42" s="374" t="s">
        <v>278</v>
      </c>
      <c r="Q42" s="374" t="s">
        <v>278</v>
      </c>
      <c r="R42" s="374">
        <f t="shared" si="8"/>
        <v>0</v>
      </c>
      <c r="S42" s="374">
        <f t="shared" si="9"/>
        <v>0</v>
      </c>
      <c r="T42" s="374"/>
      <c r="U42" s="374"/>
      <c r="V42" s="374" t="s">
        <v>278</v>
      </c>
      <c r="W42" s="374" t="s">
        <v>278</v>
      </c>
      <c r="X42" s="374">
        <f t="shared" si="10"/>
        <v>0</v>
      </c>
      <c r="Y42" s="374" t="str">
        <f t="shared" si="11"/>
        <v>Project</v>
      </c>
      <c r="Z42" s="374">
        <f t="shared" si="11"/>
        <v>550</v>
      </c>
      <c r="AA42" s="374" t="s">
        <v>278</v>
      </c>
      <c r="AB42" s="374" t="str">
        <f>_xlfn.XLOOKUP(E42,'[1]Plant locations'!C:C,'[1]Plant locations'!B:B,"not found",0)</f>
        <v>GERMAN GREEN STEEL AND POWER LIMITED V2178-2636-JODL</v>
      </c>
      <c r="AC42" s="374" t="str">
        <f t="shared" si="0"/>
        <v>German Steel</v>
      </c>
      <c r="AD42" s="374" t="str">
        <f>_xlfn.XLOOKUP(AC42,'[1]Plant locations'!C:C,'[1]Plant locations'!D:D,"Not found",0)</f>
        <v>GJ</v>
      </c>
      <c r="AE42" s="374">
        <f t="shared" si="1"/>
        <v>0</v>
      </c>
      <c r="AF42" s="374" t="s">
        <v>279</v>
      </c>
      <c r="AG42" s="374">
        <f t="shared" si="2"/>
        <v>0</v>
      </c>
      <c r="AH42" s="374">
        <f t="shared" si="3"/>
        <v>0</v>
      </c>
      <c r="AI42" s="374">
        <v>0</v>
      </c>
      <c r="AJ42" s="374">
        <v>0</v>
      </c>
      <c r="AK42" s="374">
        <f t="shared" si="4"/>
        <v>0</v>
      </c>
      <c r="AL42" s="376"/>
      <c r="AM42" s="374">
        <f t="shared" si="5"/>
        <v>0</v>
      </c>
      <c r="AN42" s="374">
        <f>IF(Y42='[1]MOU+SFDC'!$D$2,'[1]MOU+SFDC'!$C$2*R42,0)</f>
        <v>0</v>
      </c>
      <c r="AO42" s="374">
        <f>IF(Y42='[1]MOU+SFDC'!$D$3,'[1]MOU+SFDC'!$C$3*R42,0)</f>
        <v>0</v>
      </c>
      <c r="AP42" s="374"/>
      <c r="AQ42" s="374">
        <f>IF(Y42="Retail",'[1]MOU+SFDC'!$C$5*R42,0)</f>
        <v>0</v>
      </c>
      <c r="AR42" s="374">
        <f>R42*[1]Actuals!$AG$1</f>
        <v>0</v>
      </c>
      <c r="AS42" s="374">
        <f>VLOOKUP(E42,'[1]QD Calculation'!B:D,3,0)*R42</f>
        <v>0</v>
      </c>
      <c r="AT42" s="374">
        <f t="shared" si="6"/>
        <v>0</v>
      </c>
    </row>
    <row r="43" spans="1:46">
      <c r="A43" s="372"/>
      <c r="B43" s="372"/>
      <c r="C43" s="372" t="s">
        <v>69</v>
      </c>
      <c r="D43" s="373">
        <v>550</v>
      </c>
      <c r="E43" s="372" t="s">
        <v>303</v>
      </c>
      <c r="F43" s="374"/>
      <c r="G43" s="374"/>
      <c r="H43" s="374"/>
      <c r="I43" s="374">
        <f t="shared" si="7"/>
        <v>0</v>
      </c>
      <c r="J43" s="374"/>
      <c r="K43" s="374"/>
      <c r="L43" s="375"/>
      <c r="M43" s="374" t="s">
        <v>278</v>
      </c>
      <c r="N43" s="374" t="s">
        <v>278</v>
      </c>
      <c r="O43" s="374" t="s">
        <v>278</v>
      </c>
      <c r="P43" s="374" t="s">
        <v>278</v>
      </c>
      <c r="Q43" s="374" t="s">
        <v>278</v>
      </c>
      <c r="R43" s="374">
        <f t="shared" si="8"/>
        <v>0</v>
      </c>
      <c r="S43" s="374">
        <f t="shared" si="9"/>
        <v>0</v>
      </c>
      <c r="T43" s="374"/>
      <c r="U43" s="374"/>
      <c r="V43" s="374" t="s">
        <v>278</v>
      </c>
      <c r="W43" s="374" t="s">
        <v>278</v>
      </c>
      <c r="X43" s="374">
        <f t="shared" si="10"/>
        <v>0</v>
      </c>
      <c r="Y43" s="374" t="str">
        <f t="shared" si="11"/>
        <v>Project</v>
      </c>
      <c r="Z43" s="374">
        <f t="shared" si="11"/>
        <v>550</v>
      </c>
      <c r="AA43" s="374" t="s">
        <v>278</v>
      </c>
      <c r="AB43" s="374" t="str">
        <f>_xlfn.XLOOKUP(E43,'[1]Plant locations'!C:C,'[1]Plant locations'!B:B,"not found",0)</f>
        <v>Rashmi Steel</v>
      </c>
      <c r="AC43" s="374" t="str">
        <f t="shared" si="0"/>
        <v>Rashmi</v>
      </c>
      <c r="AD43" s="374">
        <f>_xlfn.XLOOKUP(AC43,'[1]Plant locations'!C:C,'[1]Plant locations'!D:D,"Not found",0)</f>
        <v>0</v>
      </c>
      <c r="AE43" s="374">
        <f t="shared" si="1"/>
        <v>0</v>
      </c>
      <c r="AF43" s="374" t="s">
        <v>279</v>
      </c>
      <c r="AG43" s="374">
        <f t="shared" si="2"/>
        <v>0</v>
      </c>
      <c r="AH43" s="374">
        <f t="shared" si="3"/>
        <v>0</v>
      </c>
      <c r="AI43" s="374">
        <v>0</v>
      </c>
      <c r="AJ43" s="374">
        <v>0</v>
      </c>
      <c r="AK43" s="374">
        <f t="shared" si="4"/>
        <v>0</v>
      </c>
      <c r="AL43" s="376"/>
      <c r="AM43" s="374">
        <f t="shared" si="5"/>
        <v>0</v>
      </c>
      <c r="AN43" s="374">
        <f>IF(Y43='[1]MOU+SFDC'!$D$2,'[1]MOU+SFDC'!$C$2*R43,0)</f>
        <v>0</v>
      </c>
      <c r="AO43" s="374">
        <f>IF(Y43='[1]MOU+SFDC'!$D$3,'[1]MOU+SFDC'!$C$3*R43,0)</f>
        <v>0</v>
      </c>
      <c r="AP43" s="374"/>
      <c r="AQ43" s="374">
        <f>IF(Y43="Retail",'[1]MOU+SFDC'!$C$5*R43,0)</f>
        <v>0</v>
      </c>
      <c r="AR43" s="374">
        <f>R43*[1]Actuals!$AG$1</f>
        <v>0</v>
      </c>
      <c r="AS43" s="374">
        <f>VLOOKUP(E43,'[1]QD Calculation'!B:D,3,0)*R43</f>
        <v>0</v>
      </c>
      <c r="AT43" s="374">
        <f t="shared" si="6"/>
        <v>0</v>
      </c>
    </row>
    <row r="44" spans="1:46">
      <c r="A44" s="372"/>
      <c r="B44" s="372"/>
      <c r="C44" s="372" t="s">
        <v>69</v>
      </c>
      <c r="D44" s="373">
        <v>550</v>
      </c>
      <c r="E44" s="372" t="s">
        <v>304</v>
      </c>
      <c r="F44" s="374"/>
      <c r="G44" s="374"/>
      <c r="H44" s="374"/>
      <c r="I44" s="374">
        <f t="shared" si="7"/>
        <v>0</v>
      </c>
      <c r="J44" s="374"/>
      <c r="K44" s="374"/>
      <c r="L44" s="375"/>
      <c r="M44" s="374" t="s">
        <v>278</v>
      </c>
      <c r="N44" s="374" t="s">
        <v>278</v>
      </c>
      <c r="O44" s="374" t="s">
        <v>278</v>
      </c>
      <c r="P44" s="374" t="s">
        <v>278</v>
      </c>
      <c r="Q44" s="374" t="s">
        <v>278</v>
      </c>
      <c r="R44" s="374">
        <f t="shared" si="8"/>
        <v>0</v>
      </c>
      <c r="S44" s="374">
        <f t="shared" si="9"/>
        <v>0</v>
      </c>
      <c r="T44" s="374"/>
      <c r="U44" s="374"/>
      <c r="V44" s="374" t="s">
        <v>278</v>
      </c>
      <c r="W44" s="374" t="s">
        <v>278</v>
      </c>
      <c r="X44" s="374">
        <f t="shared" si="10"/>
        <v>0</v>
      </c>
      <c r="Y44" s="374" t="str">
        <f t="shared" si="11"/>
        <v>Project</v>
      </c>
      <c r="Z44" s="374">
        <f t="shared" si="11"/>
        <v>550</v>
      </c>
      <c r="AA44" s="374" t="s">
        <v>278</v>
      </c>
      <c r="AB44" s="374" t="str">
        <f>_xlfn.XLOOKUP(E44,'[1]Plant locations'!C:C,'[1]Plant locations'!B:B,"not found",0)</f>
        <v>SGML</v>
      </c>
      <c r="AC44" s="374" t="str">
        <f t="shared" si="0"/>
        <v>SGML</v>
      </c>
      <c r="AD44" s="374" t="str">
        <f>_xlfn.XLOOKUP(AC44,'[1]Plant locations'!C:C,'[1]Plant locations'!D:D,"Not found",0)</f>
        <v>OD</v>
      </c>
      <c r="AE44" s="374">
        <f t="shared" si="1"/>
        <v>0</v>
      </c>
      <c r="AF44" s="374" t="s">
        <v>279</v>
      </c>
      <c r="AG44" s="374">
        <f t="shared" si="2"/>
        <v>0</v>
      </c>
      <c r="AH44" s="374">
        <f t="shared" si="3"/>
        <v>0</v>
      </c>
      <c r="AI44" s="374">
        <v>0</v>
      </c>
      <c r="AJ44" s="374">
        <v>0</v>
      </c>
      <c r="AK44" s="374">
        <f t="shared" si="4"/>
        <v>0</v>
      </c>
      <c r="AL44" s="376"/>
      <c r="AM44" s="374">
        <f t="shared" si="5"/>
        <v>0</v>
      </c>
      <c r="AN44" s="374">
        <f>IF(Y44='[1]MOU+SFDC'!$D$2,'[1]MOU+SFDC'!$C$2*R44,0)</f>
        <v>0</v>
      </c>
      <c r="AO44" s="374">
        <f>IF(Y44='[1]MOU+SFDC'!$D$3,'[1]MOU+SFDC'!$C$3*R44,0)</f>
        <v>0</v>
      </c>
      <c r="AP44" s="374"/>
      <c r="AQ44" s="374">
        <f>IF(Y44="Retail",'[1]MOU+SFDC'!$C$5*R44,0)</f>
        <v>0</v>
      </c>
      <c r="AR44" s="374">
        <f>R44*[1]Actuals!$AG$1</f>
        <v>0</v>
      </c>
      <c r="AS44" s="374">
        <f>VLOOKUP(E44,'[1]QD Calculation'!B:D,3,0)*R44</f>
        <v>0</v>
      </c>
      <c r="AT44" s="374">
        <f t="shared" si="6"/>
        <v>0</v>
      </c>
    </row>
    <row r="45" spans="1:46">
      <c r="A45" s="372"/>
      <c r="B45" s="372"/>
      <c r="C45" s="372" t="s">
        <v>69</v>
      </c>
      <c r="D45" s="373">
        <v>550</v>
      </c>
      <c r="E45" s="372" t="s">
        <v>305</v>
      </c>
      <c r="F45" s="374"/>
      <c r="G45" s="374"/>
      <c r="H45" s="374"/>
      <c r="I45" s="374">
        <f t="shared" si="7"/>
        <v>0</v>
      </c>
      <c r="J45" s="374"/>
      <c r="K45" s="374"/>
      <c r="L45" s="375"/>
      <c r="M45" s="374" t="s">
        <v>278</v>
      </c>
      <c r="N45" s="374" t="s">
        <v>278</v>
      </c>
      <c r="O45" s="374" t="s">
        <v>278</v>
      </c>
      <c r="P45" s="374" t="s">
        <v>278</v>
      </c>
      <c r="Q45" s="374" t="s">
        <v>278</v>
      </c>
      <c r="R45" s="374">
        <f t="shared" si="8"/>
        <v>0</v>
      </c>
      <c r="S45" s="374">
        <f t="shared" si="9"/>
        <v>0</v>
      </c>
      <c r="T45" s="374"/>
      <c r="U45" s="374"/>
      <c r="V45" s="374" t="s">
        <v>278</v>
      </c>
      <c r="W45" s="374" t="s">
        <v>278</v>
      </c>
      <c r="X45" s="374">
        <f t="shared" si="10"/>
        <v>0</v>
      </c>
      <c r="Y45" s="374" t="str">
        <f t="shared" si="11"/>
        <v>Project</v>
      </c>
      <c r="Z45" s="374">
        <f t="shared" si="11"/>
        <v>550</v>
      </c>
      <c r="AA45" s="374" t="s">
        <v>278</v>
      </c>
      <c r="AB45" s="374" t="str">
        <f>_xlfn.XLOOKUP(E45,'[1]Plant locations'!C:C,'[1]Plant locations'!B:B,"not found",0)</f>
        <v>SGSML</v>
      </c>
      <c r="AC45" s="374" t="str">
        <f t="shared" si="0"/>
        <v>SGSML</v>
      </c>
      <c r="AD45" s="374" t="str">
        <f>_xlfn.XLOOKUP(AC45,'[1]Plant locations'!C:C,'[1]Plant locations'!D:D,"Not found",0)</f>
        <v>RJ</v>
      </c>
      <c r="AE45" s="374">
        <f t="shared" si="1"/>
        <v>0</v>
      </c>
      <c r="AF45" s="374" t="s">
        <v>279</v>
      </c>
      <c r="AG45" s="374">
        <f t="shared" si="2"/>
        <v>0</v>
      </c>
      <c r="AH45" s="374">
        <f t="shared" si="3"/>
        <v>0</v>
      </c>
      <c r="AI45" s="374">
        <v>0</v>
      </c>
      <c r="AJ45" s="374">
        <v>0</v>
      </c>
      <c r="AK45" s="374">
        <f t="shared" si="4"/>
        <v>0</v>
      </c>
      <c r="AL45" s="376"/>
      <c r="AM45" s="374">
        <f t="shared" si="5"/>
        <v>0</v>
      </c>
      <c r="AN45" s="374">
        <f>IF(Y45='[1]MOU+SFDC'!$D$2,'[1]MOU+SFDC'!$C$2*R45,0)</f>
        <v>0</v>
      </c>
      <c r="AO45" s="374">
        <f>IF(Y45='[1]MOU+SFDC'!$D$3,'[1]MOU+SFDC'!$C$3*R45,0)</f>
        <v>0</v>
      </c>
      <c r="AP45" s="374"/>
      <c r="AQ45" s="374">
        <f>IF(Y45="Retail",'[1]MOU+SFDC'!$C$5*R45,0)</f>
        <v>0</v>
      </c>
      <c r="AR45" s="374">
        <f>R45*[1]Actuals!$AG$1</f>
        <v>0</v>
      </c>
      <c r="AS45" s="374">
        <f>VLOOKUP(E45,'[1]QD Calculation'!B:D,3,0)*R45</f>
        <v>0</v>
      </c>
      <c r="AT45" s="374">
        <f t="shared" si="6"/>
        <v>0</v>
      </c>
    </row>
    <row r="46" spans="1:46">
      <c r="A46" s="372"/>
      <c r="B46" s="372"/>
      <c r="C46" s="372" t="s">
        <v>69</v>
      </c>
      <c r="D46" s="373" t="s">
        <v>74</v>
      </c>
      <c r="E46" s="372" t="s">
        <v>118</v>
      </c>
      <c r="F46" s="374"/>
      <c r="G46" s="374">
        <f>700+50</f>
        <v>750</v>
      </c>
      <c r="H46" s="374">
        <v>700</v>
      </c>
      <c r="I46" s="374">
        <f t="shared" si="7"/>
        <v>1450</v>
      </c>
      <c r="J46" s="374"/>
      <c r="K46" s="374"/>
      <c r="L46" s="375"/>
      <c r="M46" s="374" t="s">
        <v>278</v>
      </c>
      <c r="N46" s="374" t="s">
        <v>278</v>
      </c>
      <c r="O46" s="374" t="s">
        <v>278</v>
      </c>
      <c r="P46" s="374" t="s">
        <v>278</v>
      </c>
      <c r="Q46" s="374" t="s">
        <v>278</v>
      </c>
      <c r="R46" s="374">
        <f t="shared" si="8"/>
        <v>1450</v>
      </c>
      <c r="S46" s="374">
        <f t="shared" si="9"/>
        <v>0</v>
      </c>
      <c r="T46" s="374"/>
      <c r="U46" s="374"/>
      <c r="V46" s="374" t="s">
        <v>278</v>
      </c>
      <c r="W46" s="374" t="s">
        <v>278</v>
      </c>
      <c r="X46" s="374">
        <f t="shared" si="10"/>
        <v>0</v>
      </c>
      <c r="Y46" s="374" t="str">
        <f t="shared" si="11"/>
        <v>Project</v>
      </c>
      <c r="Z46" s="374" t="str">
        <f t="shared" si="11"/>
        <v>550D</v>
      </c>
      <c r="AA46" s="374" t="s">
        <v>278</v>
      </c>
      <c r="AB46" s="374" t="str">
        <f>_xlfn.XLOOKUP(E46,'[1]Plant locations'!C:C,'[1]Plant locations'!B:B,"not found",0)</f>
        <v>REAL ISPAT AND POWER LTD V2425-2912-JODL</v>
      </c>
      <c r="AC46" s="374" t="str">
        <f t="shared" si="0"/>
        <v>Real Ispat</v>
      </c>
      <c r="AD46" s="374" t="str">
        <f>_xlfn.XLOOKUP(AC46,'[1]Plant locations'!C:C,'[1]Plant locations'!D:D,"Not found",0)</f>
        <v>CG</v>
      </c>
      <c r="AE46" s="374">
        <f t="shared" si="1"/>
        <v>0</v>
      </c>
      <c r="AF46" s="374" t="s">
        <v>279</v>
      </c>
      <c r="AG46" s="374">
        <f t="shared" si="2"/>
        <v>1450</v>
      </c>
      <c r="AH46" s="374">
        <f t="shared" si="3"/>
        <v>0</v>
      </c>
      <c r="AI46" s="374">
        <v>0</v>
      </c>
      <c r="AJ46" s="374">
        <v>0</v>
      </c>
      <c r="AK46" s="374">
        <f t="shared" si="4"/>
        <v>0</v>
      </c>
      <c r="AL46" s="376"/>
      <c r="AM46" s="374">
        <f t="shared" si="5"/>
        <v>0</v>
      </c>
      <c r="AN46" s="374">
        <f>IF(Y46='[1]MOU+SFDC'!$D$2,'[1]MOU+SFDC'!$C$2*R46,0)</f>
        <v>0</v>
      </c>
      <c r="AO46" s="374">
        <f>IF(Y46='[1]MOU+SFDC'!$D$3,'[1]MOU+SFDC'!$C$3*R46,0)</f>
        <v>0</v>
      </c>
      <c r="AP46" s="374"/>
      <c r="AQ46" s="374">
        <f>IF(Y46="Retail",'[1]MOU+SFDC'!$C$5*R46,0)</f>
        <v>0</v>
      </c>
      <c r="AR46" s="374">
        <f>R46*[1]Actuals!$AG$1</f>
        <v>779785.66433566413</v>
      </c>
      <c r="AS46" s="374">
        <f>VLOOKUP(E46,'[1]QD Calculation'!B:D,3,0)*R46</f>
        <v>0</v>
      </c>
      <c r="AT46" s="374">
        <f t="shared" si="6"/>
        <v>-779785.66433566413</v>
      </c>
    </row>
    <row r="47" spans="1:46">
      <c r="A47" s="372"/>
      <c r="B47" s="372"/>
      <c r="C47" s="372" t="s">
        <v>69</v>
      </c>
      <c r="D47" s="373" t="s">
        <v>74</v>
      </c>
      <c r="E47" s="372" t="s">
        <v>119</v>
      </c>
      <c r="F47" s="374"/>
      <c r="G47" s="374">
        <v>30</v>
      </c>
      <c r="H47" s="374"/>
      <c r="I47" s="374">
        <f t="shared" si="7"/>
        <v>30</v>
      </c>
      <c r="J47" s="374"/>
      <c r="K47" s="374"/>
      <c r="L47" s="375"/>
      <c r="M47" s="374" t="s">
        <v>278</v>
      </c>
      <c r="N47" s="374" t="s">
        <v>278</v>
      </c>
      <c r="O47" s="374" t="s">
        <v>278</v>
      </c>
      <c r="P47" s="374" t="s">
        <v>278</v>
      </c>
      <c r="Q47" s="374" t="s">
        <v>278</v>
      </c>
      <c r="R47" s="374">
        <f t="shared" si="8"/>
        <v>30</v>
      </c>
      <c r="S47" s="374">
        <f t="shared" si="9"/>
        <v>0</v>
      </c>
      <c r="T47" s="374"/>
      <c r="U47" s="374"/>
      <c r="V47" s="374" t="s">
        <v>278</v>
      </c>
      <c r="W47" s="374" t="s">
        <v>278</v>
      </c>
      <c r="X47" s="374">
        <f t="shared" si="10"/>
        <v>0</v>
      </c>
      <c r="Y47" s="374" t="str">
        <f t="shared" si="11"/>
        <v>Project</v>
      </c>
      <c r="Z47" s="374" t="str">
        <f t="shared" si="11"/>
        <v>550D</v>
      </c>
      <c r="AA47" s="374" t="s">
        <v>278</v>
      </c>
      <c r="AB47" s="374" t="str">
        <f>_xlfn.XLOOKUP(E47,'[1]Plant locations'!C:C,'[1]Plant locations'!B:B,"not found",0)</f>
        <v>SKA Ispat Private Limited V2144-2599-JODL</v>
      </c>
      <c r="AC47" s="374" t="str">
        <f t="shared" si="0"/>
        <v>SKA</v>
      </c>
      <c r="AD47" s="374" t="str">
        <f>_xlfn.XLOOKUP(AC47,'[1]Plant locations'!C:C,'[1]Plant locations'!D:D,"Not found",0)</f>
        <v>CG</v>
      </c>
      <c r="AE47" s="374">
        <f t="shared" si="1"/>
        <v>0</v>
      </c>
      <c r="AF47" s="374" t="s">
        <v>279</v>
      </c>
      <c r="AG47" s="374">
        <f t="shared" si="2"/>
        <v>30</v>
      </c>
      <c r="AH47" s="374">
        <f t="shared" si="3"/>
        <v>0</v>
      </c>
      <c r="AI47" s="374">
        <v>0</v>
      </c>
      <c r="AJ47" s="374">
        <v>0</v>
      </c>
      <c r="AK47" s="374">
        <f t="shared" si="4"/>
        <v>0</v>
      </c>
      <c r="AL47" s="376"/>
      <c r="AM47" s="374">
        <f t="shared" si="5"/>
        <v>0</v>
      </c>
      <c r="AN47" s="374">
        <f>IF(Y47='[1]MOU+SFDC'!$D$2,'[1]MOU+SFDC'!$C$2*R47,0)</f>
        <v>0</v>
      </c>
      <c r="AO47" s="374">
        <f>IF(Y47='[1]MOU+SFDC'!$D$3,'[1]MOU+SFDC'!$C$3*R47,0)</f>
        <v>0</v>
      </c>
      <c r="AP47" s="374"/>
      <c r="AQ47" s="374">
        <f>IF(Y47="Retail",'[1]MOU+SFDC'!$C$5*R47,0)</f>
        <v>0</v>
      </c>
      <c r="AR47" s="374">
        <f>R47*[1]Actuals!$AG$1</f>
        <v>16133.496503496499</v>
      </c>
      <c r="AS47" s="374">
        <f>VLOOKUP(E47,'[1]QD Calculation'!B:D,3,0)*R47</f>
        <v>3000</v>
      </c>
      <c r="AT47" s="374">
        <f t="shared" si="6"/>
        <v>-13133.496503496499</v>
      </c>
    </row>
    <row r="48" spans="1:46">
      <c r="A48" s="372"/>
      <c r="B48" s="372"/>
      <c r="C48" s="372" t="s">
        <v>69</v>
      </c>
      <c r="D48" s="373" t="s">
        <v>74</v>
      </c>
      <c r="E48" s="372" t="s">
        <v>116</v>
      </c>
      <c r="F48" s="374"/>
      <c r="G48" s="374"/>
      <c r="H48" s="374"/>
      <c r="I48" s="374">
        <f t="shared" si="7"/>
        <v>0</v>
      </c>
      <c r="J48" s="374"/>
      <c r="K48" s="374"/>
      <c r="L48" s="375"/>
      <c r="M48" s="374" t="s">
        <v>278</v>
      </c>
      <c r="N48" s="374" t="s">
        <v>278</v>
      </c>
      <c r="O48" s="374" t="s">
        <v>278</v>
      </c>
      <c r="P48" s="374" t="s">
        <v>278</v>
      </c>
      <c r="Q48" s="374" t="s">
        <v>278</v>
      </c>
      <c r="R48" s="374">
        <f t="shared" si="8"/>
        <v>0</v>
      </c>
      <c r="S48" s="374">
        <f t="shared" si="9"/>
        <v>0</v>
      </c>
      <c r="T48" s="374"/>
      <c r="U48" s="374"/>
      <c r="V48" s="374" t="s">
        <v>278</v>
      </c>
      <c r="W48" s="374" t="s">
        <v>278</v>
      </c>
      <c r="X48" s="374">
        <f t="shared" si="10"/>
        <v>0</v>
      </c>
      <c r="Y48" s="374" t="str">
        <f t="shared" si="11"/>
        <v>Project</v>
      </c>
      <c r="Z48" s="374" t="str">
        <f t="shared" si="11"/>
        <v>550D</v>
      </c>
      <c r="AA48" s="374" t="s">
        <v>278</v>
      </c>
      <c r="AB48" s="374" t="str">
        <f>_xlfn.XLOOKUP(E48,'[1]Plant locations'!C:C,'[1]Plant locations'!B:B,"not found",0)</f>
        <v>API Ispat And Powertech Private Limited V1581-1768-JODL</v>
      </c>
      <c r="AC48" s="374" t="str">
        <f t="shared" si="0"/>
        <v>API</v>
      </c>
      <c r="AD48" s="374" t="str">
        <f>_xlfn.XLOOKUP(AC48,'[1]Plant locations'!C:C,'[1]Plant locations'!D:D,"Not found",0)</f>
        <v>CG</v>
      </c>
      <c r="AE48" s="374">
        <f t="shared" si="1"/>
        <v>0</v>
      </c>
      <c r="AF48" s="374" t="s">
        <v>279</v>
      </c>
      <c r="AG48" s="374">
        <f t="shared" si="2"/>
        <v>0</v>
      </c>
      <c r="AH48" s="374">
        <f t="shared" si="3"/>
        <v>0</v>
      </c>
      <c r="AI48" s="374">
        <v>0</v>
      </c>
      <c r="AJ48" s="374">
        <v>0</v>
      </c>
      <c r="AK48" s="374">
        <f t="shared" si="4"/>
        <v>0</v>
      </c>
      <c r="AL48" s="376"/>
      <c r="AM48" s="374">
        <f t="shared" si="5"/>
        <v>0</v>
      </c>
      <c r="AN48" s="374">
        <f>IF(Y48='[1]MOU+SFDC'!$D$2,'[1]MOU+SFDC'!$C$2*R48,0)</f>
        <v>0</v>
      </c>
      <c r="AO48" s="374">
        <f>IF(Y48='[1]MOU+SFDC'!$D$3,'[1]MOU+SFDC'!$C$3*R48,0)</f>
        <v>0</v>
      </c>
      <c r="AP48" s="374"/>
      <c r="AQ48" s="374">
        <f>IF(Y48="Retail",'[1]MOU+SFDC'!$C$5*R48,0)</f>
        <v>0</v>
      </c>
      <c r="AR48" s="374">
        <f>R48*[1]Actuals!$AG$1</f>
        <v>0</v>
      </c>
      <c r="AS48" s="374">
        <f>VLOOKUP(E48,'[1]QD Calculation'!B:D,3,0)*R48</f>
        <v>0</v>
      </c>
      <c r="AT48" s="374">
        <f t="shared" si="6"/>
        <v>0</v>
      </c>
    </row>
    <row r="49" spans="1:46">
      <c r="A49" s="372"/>
      <c r="B49" s="372"/>
      <c r="C49" s="372" t="s">
        <v>69</v>
      </c>
      <c r="D49" s="373" t="s">
        <v>74</v>
      </c>
      <c r="E49" s="372" t="s">
        <v>112</v>
      </c>
      <c r="F49" s="374"/>
      <c r="G49" s="374">
        <f>J49</f>
        <v>0</v>
      </c>
      <c r="H49" s="374"/>
      <c r="I49" s="374">
        <f t="shared" si="7"/>
        <v>0</v>
      </c>
      <c r="J49" s="374"/>
      <c r="K49" s="374"/>
      <c r="L49" s="375"/>
      <c r="M49" s="374" t="s">
        <v>278</v>
      </c>
      <c r="N49" s="374" t="s">
        <v>278</v>
      </c>
      <c r="O49" s="374" t="s">
        <v>278</v>
      </c>
      <c r="P49" s="374" t="s">
        <v>278</v>
      </c>
      <c r="Q49" s="374" t="s">
        <v>278</v>
      </c>
      <c r="R49" s="374">
        <f t="shared" si="8"/>
        <v>0</v>
      </c>
      <c r="S49" s="374">
        <f t="shared" si="9"/>
        <v>0</v>
      </c>
      <c r="T49" s="374"/>
      <c r="U49" s="374"/>
      <c r="V49" s="374" t="s">
        <v>278</v>
      </c>
      <c r="W49" s="374" t="s">
        <v>278</v>
      </c>
      <c r="X49" s="374">
        <f t="shared" si="10"/>
        <v>0</v>
      </c>
      <c r="Y49" s="374" t="str">
        <f t="shared" si="11"/>
        <v>Project</v>
      </c>
      <c r="Z49" s="374" t="str">
        <f t="shared" si="11"/>
        <v>550D</v>
      </c>
      <c r="AA49" s="374" t="s">
        <v>278</v>
      </c>
      <c r="AB49" s="374" t="str">
        <f>_xlfn.XLOOKUP(E49,'[1]Plant locations'!C:C,'[1]Plant locations'!B:B,"not found",0)</f>
        <v>Aditya Industries V1756-2060-JODL</v>
      </c>
      <c r="AC49" s="374" t="str">
        <f t="shared" si="0"/>
        <v>Aditya</v>
      </c>
      <c r="AD49" s="374" t="str">
        <f>_xlfn.XLOOKUP(AC49,'[1]Plant locations'!C:C,'[1]Plant locations'!D:D,"Not found",0)</f>
        <v>HP</v>
      </c>
      <c r="AE49" s="374">
        <f t="shared" si="1"/>
        <v>0</v>
      </c>
      <c r="AF49" s="374" t="s">
        <v>279</v>
      </c>
      <c r="AG49" s="374">
        <f t="shared" si="2"/>
        <v>0</v>
      </c>
      <c r="AH49" s="374">
        <f t="shared" si="3"/>
        <v>0</v>
      </c>
      <c r="AI49" s="374">
        <v>0</v>
      </c>
      <c r="AJ49" s="374">
        <v>0</v>
      </c>
      <c r="AK49" s="374">
        <f t="shared" si="4"/>
        <v>0</v>
      </c>
      <c r="AL49" s="376"/>
      <c r="AM49" s="374">
        <f t="shared" si="5"/>
        <v>0</v>
      </c>
      <c r="AN49" s="374">
        <f>IF(Y49='[1]MOU+SFDC'!$D$2,'[1]MOU+SFDC'!$C$2*R49,0)</f>
        <v>0</v>
      </c>
      <c r="AO49" s="374">
        <f>IF(Y49='[1]MOU+SFDC'!$D$3,'[1]MOU+SFDC'!$C$3*R49,0)</f>
        <v>0</v>
      </c>
      <c r="AP49" s="374"/>
      <c r="AQ49" s="374">
        <f>IF(Y49="Retail",'[1]MOU+SFDC'!$C$5*R49,0)</f>
        <v>0</v>
      </c>
      <c r="AR49" s="374">
        <f>R49*[1]Actuals!$AG$1</f>
        <v>0</v>
      </c>
      <c r="AS49" s="374">
        <f>VLOOKUP(E49,'[1]QD Calculation'!B:D,3,0)*R49</f>
        <v>0</v>
      </c>
      <c r="AT49" s="374">
        <f t="shared" si="6"/>
        <v>0</v>
      </c>
    </row>
    <row r="50" spans="1:46">
      <c r="A50" s="372"/>
      <c r="B50" s="372"/>
      <c r="C50" s="372" t="s">
        <v>69</v>
      </c>
      <c r="D50" s="373" t="s">
        <v>74</v>
      </c>
      <c r="E50" s="372" t="s">
        <v>115</v>
      </c>
      <c r="F50" s="374"/>
      <c r="G50" s="374">
        <v>500</v>
      </c>
      <c r="H50" s="374">
        <v>2700</v>
      </c>
      <c r="I50" s="374">
        <f t="shared" si="7"/>
        <v>3200</v>
      </c>
      <c r="J50" s="374"/>
      <c r="K50" s="374"/>
      <c r="L50" s="375"/>
      <c r="M50" s="374" t="s">
        <v>278</v>
      </c>
      <c r="N50" s="374" t="s">
        <v>278</v>
      </c>
      <c r="O50" s="374" t="s">
        <v>278</v>
      </c>
      <c r="P50" s="374" t="s">
        <v>278</v>
      </c>
      <c r="Q50" s="374" t="s">
        <v>278</v>
      </c>
      <c r="R50" s="374">
        <f t="shared" si="8"/>
        <v>3200</v>
      </c>
      <c r="S50" s="374">
        <f t="shared" si="9"/>
        <v>0</v>
      </c>
      <c r="T50" s="374"/>
      <c r="U50" s="374"/>
      <c r="V50" s="374" t="s">
        <v>278</v>
      </c>
      <c r="W50" s="374" t="s">
        <v>278</v>
      </c>
      <c r="X50" s="374">
        <f t="shared" si="10"/>
        <v>0</v>
      </c>
      <c r="Y50" s="374" t="str">
        <f t="shared" si="11"/>
        <v>Project</v>
      </c>
      <c r="Z50" s="374" t="str">
        <f t="shared" si="11"/>
        <v>550D</v>
      </c>
      <c r="AA50" s="374" t="s">
        <v>278</v>
      </c>
      <c r="AB50" s="374" t="str">
        <f>_xlfn.XLOOKUP(E50,'[1]Plant locations'!C:C,'[1]Plant locations'!B:B,"not found",0)</f>
        <v>AMBASHAKTI UDYOG LIMITED- GWALIOR V2152-2607-JODL</v>
      </c>
      <c r="AC50" s="374" t="str">
        <f t="shared" si="0"/>
        <v>Amba Shakti Udyog</v>
      </c>
      <c r="AD50" s="374" t="str">
        <f>_xlfn.XLOOKUP(AC50,'[1]Plant locations'!C:C,'[1]Plant locations'!D:D,"Not found",0)</f>
        <v>MP</v>
      </c>
      <c r="AE50" s="374">
        <f t="shared" si="1"/>
        <v>0</v>
      </c>
      <c r="AF50" s="374" t="s">
        <v>279</v>
      </c>
      <c r="AG50" s="374">
        <f t="shared" si="2"/>
        <v>3200</v>
      </c>
      <c r="AH50" s="374">
        <f t="shared" si="3"/>
        <v>0</v>
      </c>
      <c r="AI50" s="374">
        <v>0</v>
      </c>
      <c r="AJ50" s="374">
        <v>0</v>
      </c>
      <c r="AK50" s="374">
        <f t="shared" si="4"/>
        <v>0</v>
      </c>
      <c r="AL50" s="376"/>
      <c r="AM50" s="374">
        <f t="shared" si="5"/>
        <v>0</v>
      </c>
      <c r="AN50" s="374">
        <f>IF(Y50='[1]MOU+SFDC'!$D$2,'[1]MOU+SFDC'!$C$2*R50,0)</f>
        <v>0</v>
      </c>
      <c r="AO50" s="374">
        <f>IF(Y50='[1]MOU+SFDC'!$D$3,'[1]MOU+SFDC'!$C$3*R50,0)</f>
        <v>0</v>
      </c>
      <c r="AP50" s="374"/>
      <c r="AQ50" s="374">
        <f>IF(Y50="Retail",'[1]MOU+SFDC'!$C$5*R50,0)</f>
        <v>0</v>
      </c>
      <c r="AR50" s="374">
        <f>R50*[1]Actuals!$AG$1</f>
        <v>1720906.2937062932</v>
      </c>
      <c r="AS50" s="374">
        <f>VLOOKUP(E50,'[1]QD Calculation'!B:D,3,0)*R50</f>
        <v>1120000</v>
      </c>
      <c r="AT50" s="374">
        <f t="shared" si="6"/>
        <v>-600906.29370629322</v>
      </c>
    </row>
    <row r="51" spans="1:46">
      <c r="A51" s="372"/>
      <c r="B51" s="372"/>
      <c r="C51" s="372" t="s">
        <v>69</v>
      </c>
      <c r="D51" s="373" t="s">
        <v>74</v>
      </c>
      <c r="E51" s="372" t="s">
        <v>114</v>
      </c>
      <c r="F51" s="374"/>
      <c r="G51" s="374"/>
      <c r="H51" s="374"/>
      <c r="I51" s="374">
        <f t="shared" si="7"/>
        <v>0</v>
      </c>
      <c r="J51" s="374"/>
      <c r="K51" s="374"/>
      <c r="L51" s="375"/>
      <c r="M51" s="374" t="s">
        <v>278</v>
      </c>
      <c r="N51" s="374" t="s">
        <v>278</v>
      </c>
      <c r="O51" s="374" t="s">
        <v>278</v>
      </c>
      <c r="P51" s="374" t="s">
        <v>278</v>
      </c>
      <c r="Q51" s="374" t="s">
        <v>278</v>
      </c>
      <c r="R51" s="374">
        <f t="shared" si="8"/>
        <v>0</v>
      </c>
      <c r="S51" s="374">
        <f t="shared" si="9"/>
        <v>0</v>
      </c>
      <c r="T51" s="374"/>
      <c r="U51" s="374"/>
      <c r="V51" s="374" t="s">
        <v>278</v>
      </c>
      <c r="W51" s="374" t="s">
        <v>278</v>
      </c>
      <c r="X51" s="374">
        <f t="shared" si="10"/>
        <v>0</v>
      </c>
      <c r="Y51" s="374" t="str">
        <f t="shared" si="11"/>
        <v>Project</v>
      </c>
      <c r="Z51" s="374" t="str">
        <f t="shared" si="11"/>
        <v>550D</v>
      </c>
      <c r="AA51" s="374" t="s">
        <v>278</v>
      </c>
      <c r="AB51" s="374" t="str">
        <f>_xlfn.XLOOKUP(E51,'[1]Plant locations'!C:C,'[1]Plant locations'!B:B,"not found",0)</f>
        <v>Ambashakti Industries Limited V1580-1767-JODL</v>
      </c>
      <c r="AC51" s="374" t="str">
        <f t="shared" si="0"/>
        <v>Amba Shakti</v>
      </c>
      <c r="AD51" s="374" t="str">
        <f>_xlfn.XLOOKUP(AC51,'[1]Plant locations'!C:C,'[1]Plant locations'!D:D,"Not found",0)</f>
        <v>UP</v>
      </c>
      <c r="AE51" s="374">
        <f t="shared" si="1"/>
        <v>0</v>
      </c>
      <c r="AF51" s="374" t="s">
        <v>279</v>
      </c>
      <c r="AG51" s="374">
        <f t="shared" si="2"/>
        <v>0</v>
      </c>
      <c r="AH51" s="374">
        <f t="shared" si="3"/>
        <v>0</v>
      </c>
      <c r="AI51" s="374">
        <v>0</v>
      </c>
      <c r="AJ51" s="374">
        <v>0</v>
      </c>
      <c r="AK51" s="374">
        <f t="shared" si="4"/>
        <v>0</v>
      </c>
      <c r="AL51" s="376"/>
      <c r="AM51" s="374">
        <f t="shared" si="5"/>
        <v>0</v>
      </c>
      <c r="AN51" s="374">
        <f>IF(Y51='[1]MOU+SFDC'!$D$2,'[1]MOU+SFDC'!$C$2*R51,0)</f>
        <v>0</v>
      </c>
      <c r="AO51" s="374">
        <f>IF(Y51='[1]MOU+SFDC'!$D$3,'[1]MOU+SFDC'!$C$3*R51,0)</f>
        <v>0</v>
      </c>
      <c r="AP51" s="374"/>
      <c r="AQ51" s="374">
        <f>IF(Y51="Retail",'[1]MOU+SFDC'!$C$5*R51,0)</f>
        <v>0</v>
      </c>
      <c r="AR51" s="374">
        <f>R51*[1]Actuals!$AG$1</f>
        <v>0</v>
      </c>
      <c r="AS51" s="374">
        <f>VLOOKUP(E51,'[1]QD Calculation'!B:D,3,0)*R51</f>
        <v>0</v>
      </c>
      <c r="AT51" s="374">
        <f t="shared" si="6"/>
        <v>0</v>
      </c>
    </row>
    <row r="52" spans="1:46">
      <c r="A52" s="372"/>
      <c r="B52" s="372"/>
      <c r="C52" s="372" t="s">
        <v>69</v>
      </c>
      <c r="D52" s="373" t="s">
        <v>74</v>
      </c>
      <c r="E52" s="372" t="s">
        <v>113</v>
      </c>
      <c r="F52" s="374"/>
      <c r="G52" s="374"/>
      <c r="H52" s="374"/>
      <c r="I52" s="374">
        <f t="shared" si="7"/>
        <v>0</v>
      </c>
      <c r="J52" s="374"/>
      <c r="K52" s="374"/>
      <c r="L52" s="375"/>
      <c r="M52" s="374" t="s">
        <v>278</v>
      </c>
      <c r="N52" s="374" t="s">
        <v>278</v>
      </c>
      <c r="O52" s="374" t="s">
        <v>278</v>
      </c>
      <c r="P52" s="374" t="s">
        <v>278</v>
      </c>
      <c r="Q52" s="374" t="s">
        <v>278</v>
      </c>
      <c r="R52" s="374">
        <f t="shared" si="8"/>
        <v>0</v>
      </c>
      <c r="S52" s="374">
        <f t="shared" si="9"/>
        <v>0</v>
      </c>
      <c r="T52" s="374"/>
      <c r="U52" s="374"/>
      <c r="V52" s="374" t="s">
        <v>278</v>
      </c>
      <c r="W52" s="374" t="s">
        <v>278</v>
      </c>
      <c r="X52" s="374">
        <f t="shared" si="10"/>
        <v>0</v>
      </c>
      <c r="Y52" s="374" t="str">
        <f t="shared" si="11"/>
        <v>Project</v>
      </c>
      <c r="Z52" s="374" t="str">
        <f t="shared" si="11"/>
        <v>550D</v>
      </c>
      <c r="AA52" s="374" t="s">
        <v>278</v>
      </c>
      <c r="AB52" s="374" t="str">
        <f>_xlfn.XLOOKUP(E52,'[1]Plant locations'!C:C,'[1]Plant locations'!B:B,"not found",0)</f>
        <v>AIC IRON INDUSTRIES PRIVATE LIMITED V2300-2776-JODL</v>
      </c>
      <c r="AC52" s="374" t="str">
        <f t="shared" si="0"/>
        <v>AIC</v>
      </c>
      <c r="AD52" s="374" t="str">
        <f>_xlfn.XLOOKUP(AC52,'[1]Plant locations'!C:C,'[1]Plant locations'!D:D,"Not found",0)</f>
        <v>WB</v>
      </c>
      <c r="AE52" s="374">
        <f t="shared" si="1"/>
        <v>0</v>
      </c>
      <c r="AF52" s="374" t="s">
        <v>279</v>
      </c>
      <c r="AG52" s="374">
        <f t="shared" si="2"/>
        <v>0</v>
      </c>
      <c r="AH52" s="374">
        <f t="shared" si="3"/>
        <v>0</v>
      </c>
      <c r="AI52" s="374">
        <v>0</v>
      </c>
      <c r="AJ52" s="374">
        <v>0</v>
      </c>
      <c r="AK52" s="374">
        <f t="shared" si="4"/>
        <v>0</v>
      </c>
      <c r="AL52" s="376"/>
      <c r="AM52" s="374">
        <f t="shared" si="5"/>
        <v>0</v>
      </c>
      <c r="AN52" s="374">
        <f>IF(Y52='[1]MOU+SFDC'!$D$2,'[1]MOU+SFDC'!$C$2*R52,0)</f>
        <v>0</v>
      </c>
      <c r="AO52" s="374">
        <f>IF(Y52='[1]MOU+SFDC'!$D$3,'[1]MOU+SFDC'!$C$3*R52,0)</f>
        <v>0</v>
      </c>
      <c r="AP52" s="374"/>
      <c r="AQ52" s="374">
        <f>IF(Y52="Retail",'[1]MOU+SFDC'!$C$5*R52,0)</f>
        <v>0</v>
      </c>
      <c r="AR52" s="374">
        <f>R52*[1]Actuals!$AG$1</f>
        <v>0</v>
      </c>
      <c r="AS52" s="374">
        <f>VLOOKUP(E52,'[1]QD Calculation'!B:D,3,0)*R52</f>
        <v>0</v>
      </c>
      <c r="AT52" s="374">
        <f t="shared" si="6"/>
        <v>0</v>
      </c>
    </row>
    <row r="53" spans="1:46">
      <c r="A53" s="372"/>
      <c r="B53" s="372"/>
      <c r="C53" s="372" t="s">
        <v>69</v>
      </c>
      <c r="D53" s="373" t="s">
        <v>74</v>
      </c>
      <c r="E53" s="372" t="s">
        <v>117</v>
      </c>
      <c r="F53" s="374"/>
      <c r="G53" s="374">
        <f>200-50</f>
        <v>150</v>
      </c>
      <c r="H53" s="374">
        <v>100</v>
      </c>
      <c r="I53" s="374">
        <f t="shared" si="7"/>
        <v>250</v>
      </c>
      <c r="J53" s="374"/>
      <c r="K53" s="374"/>
      <c r="L53" s="375"/>
      <c r="M53" s="374" t="s">
        <v>278</v>
      </c>
      <c r="N53" s="374" t="s">
        <v>278</v>
      </c>
      <c r="O53" s="374" t="s">
        <v>278</v>
      </c>
      <c r="P53" s="374" t="s">
        <v>278</v>
      </c>
      <c r="Q53" s="374" t="s">
        <v>278</v>
      </c>
      <c r="R53" s="374">
        <f t="shared" si="8"/>
        <v>250</v>
      </c>
      <c r="S53" s="374">
        <f t="shared" si="9"/>
        <v>0</v>
      </c>
      <c r="T53" s="374"/>
      <c r="U53" s="374"/>
      <c r="V53" s="374" t="s">
        <v>278</v>
      </c>
      <c r="W53" s="374" t="s">
        <v>278</v>
      </c>
      <c r="X53" s="374">
        <f t="shared" si="10"/>
        <v>0</v>
      </c>
      <c r="Y53" s="374" t="str">
        <f t="shared" si="11"/>
        <v>Project</v>
      </c>
      <c r="Z53" s="374" t="str">
        <f t="shared" si="11"/>
        <v>550D</v>
      </c>
      <c r="AA53" s="374" t="s">
        <v>278</v>
      </c>
      <c r="AB53" s="374" t="str">
        <f>_xlfn.XLOOKUP(E53,'[1]Plant locations'!C:C,'[1]Plant locations'!B:B,"not found",0)</f>
        <v>GERMAN GREEN STEEL AND POWER LIMITED V2178-2636-JODL</v>
      </c>
      <c r="AC53" s="374" t="str">
        <f t="shared" si="0"/>
        <v>German Steel</v>
      </c>
      <c r="AD53" s="374" t="str">
        <f>_xlfn.XLOOKUP(AC53,'[1]Plant locations'!C:C,'[1]Plant locations'!D:D,"Not found",0)</f>
        <v>GJ</v>
      </c>
      <c r="AE53" s="374">
        <f t="shared" si="1"/>
        <v>0</v>
      </c>
      <c r="AF53" s="374" t="s">
        <v>279</v>
      </c>
      <c r="AG53" s="374">
        <f t="shared" si="2"/>
        <v>250</v>
      </c>
      <c r="AH53" s="374">
        <f t="shared" si="3"/>
        <v>0</v>
      </c>
      <c r="AI53" s="374">
        <v>0</v>
      </c>
      <c r="AJ53" s="374">
        <v>0</v>
      </c>
      <c r="AK53" s="374">
        <f t="shared" si="4"/>
        <v>0</v>
      </c>
      <c r="AL53" s="376"/>
      <c r="AM53" s="374">
        <f t="shared" si="5"/>
        <v>0</v>
      </c>
      <c r="AN53" s="374">
        <f>IF(Y53='[1]MOU+SFDC'!$D$2,'[1]MOU+SFDC'!$C$2*R53,0)</f>
        <v>0</v>
      </c>
      <c r="AO53" s="374">
        <f>IF(Y53='[1]MOU+SFDC'!$D$3,'[1]MOU+SFDC'!$C$3*R53,0)</f>
        <v>0</v>
      </c>
      <c r="AP53" s="374"/>
      <c r="AQ53" s="374">
        <f>IF(Y53="Retail",'[1]MOU+SFDC'!$C$5*R53,0)</f>
        <v>0</v>
      </c>
      <c r="AR53" s="374">
        <f>R53*[1]Actuals!$AG$1</f>
        <v>134445.80419580417</v>
      </c>
      <c r="AS53" s="374">
        <f>VLOOKUP(E53,'[1]QD Calculation'!B:D,3,0)*R53</f>
        <v>0</v>
      </c>
      <c r="AT53" s="374">
        <f t="shared" si="6"/>
        <v>-134445.80419580417</v>
      </c>
    </row>
    <row r="54" spans="1:46">
      <c r="A54" s="372"/>
      <c r="B54" s="372"/>
      <c r="C54" s="372" t="s">
        <v>69</v>
      </c>
      <c r="D54" s="373" t="s">
        <v>74</v>
      </c>
      <c r="E54" s="372" t="s">
        <v>303</v>
      </c>
      <c r="F54" s="374"/>
      <c r="G54" s="374"/>
      <c r="H54" s="374"/>
      <c r="I54" s="374">
        <f t="shared" si="7"/>
        <v>0</v>
      </c>
      <c r="J54" s="374"/>
      <c r="K54" s="374"/>
      <c r="L54" s="375"/>
      <c r="M54" s="374" t="s">
        <v>278</v>
      </c>
      <c r="N54" s="374" t="s">
        <v>278</v>
      </c>
      <c r="O54" s="374" t="s">
        <v>278</v>
      </c>
      <c r="P54" s="374" t="s">
        <v>278</v>
      </c>
      <c r="Q54" s="374" t="s">
        <v>278</v>
      </c>
      <c r="R54" s="374">
        <f t="shared" si="8"/>
        <v>0</v>
      </c>
      <c r="S54" s="374">
        <f t="shared" si="9"/>
        <v>0</v>
      </c>
      <c r="T54" s="374"/>
      <c r="U54" s="374"/>
      <c r="V54" s="374" t="s">
        <v>278</v>
      </c>
      <c r="W54" s="374" t="s">
        <v>278</v>
      </c>
      <c r="X54" s="374">
        <f t="shared" si="10"/>
        <v>0</v>
      </c>
      <c r="Y54" s="374" t="str">
        <f t="shared" si="11"/>
        <v>Project</v>
      </c>
      <c r="Z54" s="374" t="str">
        <f t="shared" si="11"/>
        <v>550D</v>
      </c>
      <c r="AA54" s="374" t="s">
        <v>278</v>
      </c>
      <c r="AB54" s="374" t="str">
        <f>_xlfn.XLOOKUP(E54,'[1]Plant locations'!C:C,'[1]Plant locations'!B:B,"not found",0)</f>
        <v>Rashmi Steel</v>
      </c>
      <c r="AC54" s="374" t="str">
        <f t="shared" si="0"/>
        <v>Rashmi</v>
      </c>
      <c r="AD54" s="374">
        <f>_xlfn.XLOOKUP(AC54,'[1]Plant locations'!C:C,'[1]Plant locations'!D:D,"Not found",0)</f>
        <v>0</v>
      </c>
      <c r="AE54" s="374">
        <f t="shared" si="1"/>
        <v>0</v>
      </c>
      <c r="AF54" s="374" t="s">
        <v>279</v>
      </c>
      <c r="AG54" s="374">
        <f t="shared" si="2"/>
        <v>0</v>
      </c>
      <c r="AH54" s="374">
        <f t="shared" si="3"/>
        <v>0</v>
      </c>
      <c r="AI54" s="374">
        <v>0</v>
      </c>
      <c r="AJ54" s="374">
        <v>0</v>
      </c>
      <c r="AK54" s="374">
        <f t="shared" si="4"/>
        <v>0</v>
      </c>
      <c r="AL54" s="376"/>
      <c r="AM54" s="374">
        <f t="shared" si="5"/>
        <v>0</v>
      </c>
      <c r="AN54" s="374">
        <f>IF(Y54='[1]MOU+SFDC'!$D$2,'[1]MOU+SFDC'!$C$2*R54,0)</f>
        <v>0</v>
      </c>
      <c r="AO54" s="374">
        <f>IF(Y54='[1]MOU+SFDC'!$D$3,'[1]MOU+SFDC'!$C$3*R54,0)</f>
        <v>0</v>
      </c>
      <c r="AP54" s="374"/>
      <c r="AQ54" s="374">
        <f>IF(Y54="Retail",'[1]MOU+SFDC'!$C$5*R54,0)</f>
        <v>0</v>
      </c>
      <c r="AR54" s="374">
        <f>R54*[1]Actuals!$AG$1</f>
        <v>0</v>
      </c>
      <c r="AS54" s="374">
        <f>VLOOKUP(E54,'[1]QD Calculation'!B:D,3,0)*R54</f>
        <v>0</v>
      </c>
      <c r="AT54" s="374">
        <f t="shared" si="6"/>
        <v>0</v>
      </c>
    </row>
    <row r="55" spans="1:46">
      <c r="A55" s="372"/>
      <c r="B55" s="372"/>
      <c r="C55" s="372" t="s">
        <v>69</v>
      </c>
      <c r="D55" s="373" t="s">
        <v>74</v>
      </c>
      <c r="E55" s="372" t="s">
        <v>304</v>
      </c>
      <c r="F55" s="374"/>
      <c r="G55" s="374"/>
      <c r="H55" s="374"/>
      <c r="I55" s="374">
        <f t="shared" si="7"/>
        <v>0</v>
      </c>
      <c r="J55" s="374"/>
      <c r="K55" s="374"/>
      <c r="L55" s="375"/>
      <c r="M55" s="374" t="s">
        <v>278</v>
      </c>
      <c r="N55" s="374" t="s">
        <v>278</v>
      </c>
      <c r="O55" s="374" t="s">
        <v>278</v>
      </c>
      <c r="P55" s="374" t="s">
        <v>278</v>
      </c>
      <c r="Q55" s="374" t="s">
        <v>278</v>
      </c>
      <c r="R55" s="374">
        <f t="shared" si="8"/>
        <v>0</v>
      </c>
      <c r="S55" s="374">
        <f t="shared" si="9"/>
        <v>0</v>
      </c>
      <c r="T55" s="374"/>
      <c r="U55" s="374"/>
      <c r="V55" s="374" t="s">
        <v>278</v>
      </c>
      <c r="W55" s="374" t="s">
        <v>278</v>
      </c>
      <c r="X55" s="374">
        <f t="shared" si="10"/>
        <v>0</v>
      </c>
      <c r="Y55" s="374" t="str">
        <f t="shared" si="11"/>
        <v>Project</v>
      </c>
      <c r="Z55" s="374" t="str">
        <f t="shared" si="11"/>
        <v>550D</v>
      </c>
      <c r="AA55" s="374" t="s">
        <v>278</v>
      </c>
      <c r="AB55" s="374" t="str">
        <f>_xlfn.XLOOKUP(E55,'[1]Plant locations'!C:C,'[1]Plant locations'!B:B,"not found",0)</f>
        <v>SGML</v>
      </c>
      <c r="AC55" s="374" t="str">
        <f t="shared" si="0"/>
        <v>SGML</v>
      </c>
      <c r="AD55" s="374" t="str">
        <f>_xlfn.XLOOKUP(AC55,'[1]Plant locations'!C:C,'[1]Plant locations'!D:D,"Not found",0)</f>
        <v>OD</v>
      </c>
      <c r="AE55" s="374">
        <f t="shared" si="1"/>
        <v>0</v>
      </c>
      <c r="AF55" s="374" t="s">
        <v>279</v>
      </c>
      <c r="AG55" s="374">
        <f t="shared" si="2"/>
        <v>0</v>
      </c>
      <c r="AH55" s="374">
        <f t="shared" si="3"/>
        <v>0</v>
      </c>
      <c r="AI55" s="374">
        <v>0</v>
      </c>
      <c r="AJ55" s="374">
        <v>0</v>
      </c>
      <c r="AK55" s="374">
        <f t="shared" si="4"/>
        <v>0</v>
      </c>
      <c r="AL55" s="376"/>
      <c r="AM55" s="374">
        <f t="shared" si="5"/>
        <v>0</v>
      </c>
      <c r="AN55" s="374">
        <f>IF(Y55='[1]MOU+SFDC'!$D$2,'[1]MOU+SFDC'!$C$2*R55,0)</f>
        <v>0</v>
      </c>
      <c r="AO55" s="374">
        <f>IF(Y55='[1]MOU+SFDC'!$D$3,'[1]MOU+SFDC'!$C$3*R55,0)</f>
        <v>0</v>
      </c>
      <c r="AP55" s="374"/>
      <c r="AQ55" s="374">
        <f>IF(Y55="Retail",'[1]MOU+SFDC'!$C$5*R55,0)</f>
        <v>0</v>
      </c>
      <c r="AR55" s="374">
        <f>R55*[1]Actuals!$AG$1</f>
        <v>0</v>
      </c>
      <c r="AS55" s="374">
        <f>VLOOKUP(E55,'[1]QD Calculation'!B:D,3,0)*R55</f>
        <v>0</v>
      </c>
      <c r="AT55" s="374">
        <f t="shared" si="6"/>
        <v>0</v>
      </c>
    </row>
    <row r="56" spans="1:46">
      <c r="A56" s="372"/>
      <c r="B56" s="372"/>
      <c r="C56" s="372" t="s">
        <v>69</v>
      </c>
      <c r="D56" s="373" t="s">
        <v>74</v>
      </c>
      <c r="E56" s="372" t="s">
        <v>305</v>
      </c>
      <c r="F56" s="374"/>
      <c r="G56" s="374"/>
      <c r="H56" s="374"/>
      <c r="I56" s="374">
        <f t="shared" si="7"/>
        <v>0</v>
      </c>
      <c r="J56" s="374"/>
      <c r="K56" s="374"/>
      <c r="L56" s="375"/>
      <c r="M56" s="374" t="s">
        <v>278</v>
      </c>
      <c r="N56" s="374" t="s">
        <v>278</v>
      </c>
      <c r="O56" s="374" t="s">
        <v>278</v>
      </c>
      <c r="P56" s="374" t="s">
        <v>278</v>
      </c>
      <c r="Q56" s="374" t="s">
        <v>278</v>
      </c>
      <c r="R56" s="374">
        <f t="shared" si="8"/>
        <v>0</v>
      </c>
      <c r="S56" s="374">
        <f t="shared" si="9"/>
        <v>0</v>
      </c>
      <c r="T56" s="374"/>
      <c r="U56" s="374"/>
      <c r="V56" s="374" t="s">
        <v>278</v>
      </c>
      <c r="W56" s="374" t="s">
        <v>278</v>
      </c>
      <c r="X56" s="374">
        <f t="shared" si="10"/>
        <v>0</v>
      </c>
      <c r="Y56" s="374" t="str">
        <f t="shared" si="11"/>
        <v>Project</v>
      </c>
      <c r="Z56" s="374" t="str">
        <f t="shared" si="11"/>
        <v>550D</v>
      </c>
      <c r="AA56" s="374" t="s">
        <v>278</v>
      </c>
      <c r="AB56" s="374" t="str">
        <f>_xlfn.XLOOKUP(E56,'[1]Plant locations'!C:C,'[1]Plant locations'!B:B,"not found",0)</f>
        <v>SGSML</v>
      </c>
      <c r="AC56" s="374" t="str">
        <f t="shared" si="0"/>
        <v>SGSML</v>
      </c>
      <c r="AD56" s="374" t="str">
        <f>_xlfn.XLOOKUP(AC56,'[1]Plant locations'!C:C,'[1]Plant locations'!D:D,"Not found",0)</f>
        <v>RJ</v>
      </c>
      <c r="AE56" s="374">
        <f t="shared" si="1"/>
        <v>0</v>
      </c>
      <c r="AF56" s="374" t="s">
        <v>279</v>
      </c>
      <c r="AG56" s="374">
        <f t="shared" si="2"/>
        <v>0</v>
      </c>
      <c r="AH56" s="374">
        <f t="shared" si="3"/>
        <v>0</v>
      </c>
      <c r="AI56" s="374">
        <v>0</v>
      </c>
      <c r="AJ56" s="374">
        <v>0</v>
      </c>
      <c r="AK56" s="374">
        <f t="shared" si="4"/>
        <v>0</v>
      </c>
      <c r="AL56" s="376"/>
      <c r="AM56" s="374">
        <f t="shared" si="5"/>
        <v>0</v>
      </c>
      <c r="AN56" s="374">
        <f>IF(Y56='[1]MOU+SFDC'!$D$2,'[1]MOU+SFDC'!$C$2*R56,0)</f>
        <v>0</v>
      </c>
      <c r="AO56" s="374">
        <f>IF(Y56='[1]MOU+SFDC'!$D$3,'[1]MOU+SFDC'!$C$3*R56,0)</f>
        <v>0</v>
      </c>
      <c r="AP56" s="374"/>
      <c r="AQ56" s="374">
        <f>IF(Y56="Retail",'[1]MOU+SFDC'!$C$5*R56,0)</f>
        <v>0</v>
      </c>
      <c r="AR56" s="374">
        <f>R56*[1]Actuals!$AG$1</f>
        <v>0</v>
      </c>
      <c r="AS56" s="374">
        <f>VLOOKUP(E56,'[1]QD Calculation'!B:D,3,0)*R56</f>
        <v>0</v>
      </c>
      <c r="AT56" s="374">
        <f t="shared" si="6"/>
        <v>0</v>
      </c>
    </row>
  </sheetData>
  <conditionalFormatting sqref="A3:A18">
    <cfRule type="duplicateValues" dxfId="9" priority="1"/>
  </conditionalFormatting>
  <conditionalFormatting sqref="A19:A34">
    <cfRule type="duplicateValues" dxfId="8" priority="2"/>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C19C-237C-467E-8106-DAC9C5670661}">
  <dimension ref="A1:O47"/>
  <sheetViews>
    <sheetView workbookViewId="0">
      <selection activeCell="A3" sqref="A3"/>
    </sheetView>
  </sheetViews>
  <sheetFormatPr defaultColWidth="12" defaultRowHeight="15"/>
  <cols>
    <col min="1" max="1" width="40.140625" style="1" bestFit="1" customWidth="1"/>
    <col min="2" max="13" width="9.140625" style="1" bestFit="1" customWidth="1"/>
    <col min="14" max="14" width="10.85546875" style="1" bestFit="1" customWidth="1"/>
    <col min="15" max="16384" width="12" style="1"/>
  </cols>
  <sheetData>
    <row r="1" spans="1:15">
      <c r="A1" s="1" t="s">
        <v>306</v>
      </c>
    </row>
    <row r="2" spans="1:15" ht="14.45">
      <c r="A2" s="591" t="s">
        <v>307</v>
      </c>
      <c r="B2" s="1">
        <v>1000</v>
      </c>
    </row>
    <row r="3" spans="1:15" ht="14.45">
      <c r="A3" s="18" t="s">
        <v>308</v>
      </c>
    </row>
    <row r="4" spans="1:15" ht="18" customHeight="1">
      <c r="B4" s="127">
        <v>46113</v>
      </c>
      <c r="C4" s="127">
        <v>46143</v>
      </c>
      <c r="D4" s="127">
        <v>46174</v>
      </c>
      <c r="E4" s="127">
        <v>46204</v>
      </c>
      <c r="F4" s="127">
        <v>46235</v>
      </c>
      <c r="G4" s="127">
        <v>46266</v>
      </c>
      <c r="H4" s="127">
        <v>46296</v>
      </c>
      <c r="I4" s="127">
        <v>46327</v>
      </c>
      <c r="J4" s="127">
        <v>46357</v>
      </c>
      <c r="K4" s="127">
        <v>46388</v>
      </c>
      <c r="L4" s="127">
        <v>46419</v>
      </c>
      <c r="M4" s="127">
        <v>46447</v>
      </c>
      <c r="N4" s="125" t="s">
        <v>65</v>
      </c>
    </row>
    <row r="5" spans="1:15" ht="18" customHeight="1">
      <c r="A5" s="1" t="s">
        <v>72</v>
      </c>
      <c r="B5" s="15">
        <f>SUMIFS('Retail_state-wise'!F:F,'Retail_state-wise'!$B:$B,'Summary_State wise'!$A$2,'Retail_state-wise'!$C:$C,'Summary_State wise'!$A$1)</f>
        <v>4.8499999999999996</v>
      </c>
      <c r="C5" s="15">
        <f>SUMIFS('Retail_state-wise'!G:G,'Retail_state-wise'!$B:$B,'Summary_State wise'!$A$2,'Retail_state-wise'!$C:$C,'Summary_State wise'!$A$1)</f>
        <v>6.45</v>
      </c>
      <c r="D5" s="15">
        <f>SUMIFS('Retail_state-wise'!H:H,'Retail_state-wise'!$B:$B,'Summary_State wise'!$A$2,'Retail_state-wise'!$C:$C,'Summary_State wise'!$A$1)</f>
        <v>5.65</v>
      </c>
      <c r="E5" s="15">
        <f>SUMIFS('Retail_state-wise'!I:I,'Retail_state-wise'!$B:$B,'Summary_State wise'!$A$2,'Retail_state-wise'!$C:$C,'Summary_State wise'!$A$1)</f>
        <v>4.8499999999999996</v>
      </c>
      <c r="F5" s="15">
        <f>SUMIFS('Retail_state-wise'!J:J,'Retail_state-wise'!$B:$B,'Summary_State wise'!$A$2,'Retail_state-wise'!$C:$C,'Summary_State wise'!$A$1)</f>
        <v>3.95</v>
      </c>
      <c r="G5" s="15">
        <f>SUMIFS('Retail_state-wise'!K:K,'Retail_state-wise'!$B:$B,'Summary_State wise'!$A$2,'Retail_state-wise'!$C:$C,'Summary_State wise'!$A$1)</f>
        <v>4.3499999999999996</v>
      </c>
      <c r="H5" s="15">
        <f>SUMIFS('Retail_state-wise'!L:L,'Retail_state-wise'!$B:$B,'Summary_State wise'!$A$2,'Retail_state-wise'!$C:$C,'Summary_State wise'!$A$1)</f>
        <v>5.65</v>
      </c>
      <c r="I5" s="15">
        <f>SUMIFS('Retail_state-wise'!M:M,'Retail_state-wise'!$B:$B,'Summary_State wise'!$A$2,'Retail_state-wise'!$C:$C,'Summary_State wise'!$A$1)</f>
        <v>6.75</v>
      </c>
      <c r="J5" s="15">
        <f>SUMIFS('Retail_state-wise'!N:N,'Retail_state-wise'!$B:$B,'Summary_State wise'!$A$2,'Retail_state-wise'!$C:$C,'Summary_State wise'!$A$1)</f>
        <v>7.35</v>
      </c>
      <c r="K5" s="15">
        <f>SUMIFS('Retail_state-wise'!O:O,'Retail_state-wise'!$B:$B,'Summary_State wise'!$A$2,'Retail_state-wise'!$C:$C,'Summary_State wise'!$A$1)</f>
        <v>8.85</v>
      </c>
      <c r="L5" s="15">
        <f>SUMIFS('Retail_state-wise'!P:P,'Retail_state-wise'!$B:$B,'Summary_State wise'!$A$2,'Retail_state-wise'!$C:$C,'Summary_State wise'!$A$1)</f>
        <v>10.15</v>
      </c>
      <c r="M5" s="15">
        <f>SUMIFS('Retail_state-wise'!Q:Q,'Retail_state-wise'!$B:$B,'Summary_State wise'!$A$2,'Retail_state-wise'!$C:$C,'Summary_State wise'!$A$1)</f>
        <v>11.8</v>
      </c>
      <c r="N5" s="15">
        <f>SUM(B5:M5)</f>
        <v>80.650000000000006</v>
      </c>
      <c r="O5" s="14"/>
    </row>
    <row r="6" spans="1:15" ht="18" customHeight="1">
      <c r="A6" s="1" t="s">
        <v>309</v>
      </c>
      <c r="B6" s="15">
        <f>SUMIFS('Distributor_state-wise'!F:F,'Distributor_state-wise'!$B:$B,'Summary_State wise'!$A$2,'Distributor_state-wise'!$C:$C,'Summary_State wise'!$A$1)</f>
        <v>0.9</v>
      </c>
      <c r="C6" s="15">
        <f>SUMIFS('Distributor_state-wise'!G:G,'Distributor_state-wise'!$B:$B,'Summary_State wise'!$A$2,'Distributor_state-wise'!$C:$C,'Summary_State wise'!$A$1)</f>
        <v>1</v>
      </c>
      <c r="D6" s="15">
        <f>SUMIFS('Distributor_state-wise'!H:H,'Distributor_state-wise'!$B:$B,'Summary_State wise'!$A$2,'Distributor_state-wise'!$C:$C,'Summary_State wise'!$A$1)</f>
        <v>1.1000000000000001</v>
      </c>
      <c r="E6" s="15">
        <f>SUMIFS('Distributor_state-wise'!I:I,'Distributor_state-wise'!$B:$B,'Summary_State wise'!$A$2,'Distributor_state-wise'!$C:$C,'Summary_State wise'!$A$1)</f>
        <v>1.1000000000000001</v>
      </c>
      <c r="F6" s="15">
        <f>SUMIFS('Distributor_state-wise'!J:J,'Distributor_state-wise'!$B:$B,'Summary_State wise'!$A$2,'Distributor_state-wise'!$C:$C,'Summary_State wise'!$A$1)</f>
        <v>1.25</v>
      </c>
      <c r="G6" s="15">
        <f>SUMIFS('Distributor_state-wise'!K:K,'Distributor_state-wise'!$B:$B,'Summary_State wise'!$A$2,'Distributor_state-wise'!$C:$C,'Summary_State wise'!$A$1)</f>
        <v>1.4</v>
      </c>
      <c r="H6" s="15">
        <f>SUMIFS('Distributor_state-wise'!L:L,'Distributor_state-wise'!$B:$B,'Summary_State wise'!$A$2,'Distributor_state-wise'!$C:$C,'Summary_State wise'!$A$1)</f>
        <v>1.65</v>
      </c>
      <c r="I6" s="15">
        <f>SUMIFS('Distributor_state-wise'!M:M,'Distributor_state-wise'!$B:$B,'Summary_State wise'!$A$2,'Distributor_state-wise'!$C:$C,'Summary_State wise'!$A$1)</f>
        <v>1.8</v>
      </c>
      <c r="J6" s="15">
        <f>SUMIFS('Distributor_state-wise'!N:N,'Distributor_state-wise'!$B:$B,'Summary_State wise'!$A$2,'Distributor_state-wise'!$C:$C,'Summary_State wise'!$A$1)</f>
        <v>1.95</v>
      </c>
      <c r="K6" s="15">
        <f>SUMIFS('Distributor_state-wise'!O:O,'Distributor_state-wise'!$B:$B,'Summary_State wise'!$A$2,'Distributor_state-wise'!$C:$C,'Summary_State wise'!$A$1)</f>
        <v>2.15</v>
      </c>
      <c r="L6" s="15">
        <f>SUMIFS('Distributor_state-wise'!P:P,'Distributor_state-wise'!$B:$B,'Summary_State wise'!$A$2,'Distributor_state-wise'!$C:$C,'Summary_State wise'!$A$1)</f>
        <v>2.2999999999999998</v>
      </c>
      <c r="M6" s="15">
        <f>SUMIFS('Distributor_state-wise'!Q:Q,'Distributor_state-wise'!$B:$B,'Summary_State wise'!$A$2,'Distributor_state-wise'!$C:$C,'Summary_State wise'!$A$1)</f>
        <v>2.4500000000000002</v>
      </c>
      <c r="N6" s="15">
        <f>SUM(B6:M6)</f>
        <v>19.05</v>
      </c>
      <c r="O6" s="14"/>
    </row>
    <row r="7" spans="1:15" ht="18" customHeight="1">
      <c r="A7" s="1" t="s">
        <v>310</v>
      </c>
      <c r="B7" s="15">
        <f>SUMIFS('Projects_state-wise'!H:H,'Projects_state-wise'!$BX:$BX,'Summary_State wise'!$A$2,'Projects_state-wise'!$C:$C,'Summary_State wise'!$A$1)/1000</f>
        <v>3.6</v>
      </c>
      <c r="C7" s="15">
        <f>SUMIFS('Projects_state-wise'!I:I,'Projects_state-wise'!$BX:$BX,'Summary_State wise'!$A$2,'Projects_state-wise'!$C:$C,'Summary_State wise'!$A$1)/1000</f>
        <v>4</v>
      </c>
      <c r="D7" s="15">
        <f>SUMIFS('Projects_state-wise'!J:J,'Projects_state-wise'!$BX:$BX,'Summary_State wise'!$A$2,'Projects_state-wise'!$C:$C,'Summary_State wise'!$A$1)/1000</f>
        <v>3.7</v>
      </c>
      <c r="E7" s="15">
        <f>SUMIFS('Projects_state-wise'!K:K,'Projects_state-wise'!$BX:$BX,'Summary_State wise'!$A$2,'Projects_state-wise'!$C:$C,'Summary_State wise'!$A$1)/1000</f>
        <v>2.7</v>
      </c>
      <c r="F7" s="15">
        <f>SUMIFS('Projects_state-wise'!L:L,'Projects_state-wise'!$BX:$BX,'Summary_State wise'!$A$2,'Projects_state-wise'!$C:$C,'Summary_State wise'!$A$1)/1000</f>
        <v>2.6</v>
      </c>
      <c r="G7" s="15">
        <f>SUMIFS('Projects_state-wise'!M:M,'Projects_state-wise'!$BX:$BX,'Summary_State wise'!$A$2,'Projects_state-wise'!$C:$C,'Summary_State wise'!$A$1)/1000</f>
        <v>2.1</v>
      </c>
      <c r="H7" s="15">
        <f>SUMIFS('Projects_state-wise'!N:N,'Projects_state-wise'!$BX:$BX,'Summary_State wise'!$A$2,'Projects_state-wise'!$C:$C,'Summary_State wise'!$A$1)/1000</f>
        <v>2.1</v>
      </c>
      <c r="I7" s="15">
        <f>SUMIFS('Projects_state-wise'!O:O,'Projects_state-wise'!$BX:$BX,'Summary_State wise'!$A$2,'Projects_state-wise'!$C:$C,'Summary_State wise'!$A$1)/1000</f>
        <v>2.8</v>
      </c>
      <c r="J7" s="15">
        <f>SUMIFS('Projects_state-wise'!P:P,'Projects_state-wise'!$BX:$BX,'Summary_State wise'!$A$2,'Projects_state-wise'!$C:$C,'Summary_State wise'!$A$1)/1000</f>
        <v>3.6</v>
      </c>
      <c r="K7" s="15">
        <f>SUMIFS('Projects_state-wise'!Q:Q,'Projects_state-wise'!$BX:$BX,'Summary_State wise'!$A$2,'Projects_state-wise'!$C:$C,'Summary_State wise'!$A$1)/1000</f>
        <v>4.3</v>
      </c>
      <c r="L7" s="15">
        <f>SUMIFS('Projects_state-wise'!R:R,'Projects_state-wise'!$BX:$BX,'Summary_State wise'!$A$2,'Projects_state-wise'!$C:$C,'Summary_State wise'!$A$1)/1000</f>
        <v>5.0999999999999996</v>
      </c>
      <c r="M7" s="15">
        <f>SUMIFS('Projects_state-wise'!S:S,'Projects_state-wise'!$BX:$BX,'Summary_State wise'!$A$2,'Projects_state-wise'!$C:$C,'Summary_State wise'!$A$1)/1000</f>
        <v>6.5</v>
      </c>
      <c r="N7" s="15">
        <f>SUM(B7:M7)</f>
        <v>43.100000000000009</v>
      </c>
    </row>
    <row r="8" spans="1:15" ht="20.25" customHeight="1">
      <c r="A8" s="126" t="s">
        <v>65</v>
      </c>
      <c r="B8" s="242">
        <f>SUM(B5:B7)</f>
        <v>9.35</v>
      </c>
      <c r="C8" s="242">
        <f t="shared" ref="C8:N8" si="0">SUM(C5:C7)</f>
        <v>11.45</v>
      </c>
      <c r="D8" s="242">
        <f t="shared" si="0"/>
        <v>10.45</v>
      </c>
      <c r="E8" s="242">
        <f t="shared" si="0"/>
        <v>8.6499999999999986</v>
      </c>
      <c r="F8" s="242">
        <f t="shared" si="0"/>
        <v>7.8000000000000007</v>
      </c>
      <c r="G8" s="242">
        <f t="shared" si="0"/>
        <v>7.85</v>
      </c>
      <c r="H8" s="242">
        <f t="shared" si="0"/>
        <v>9.4</v>
      </c>
      <c r="I8" s="242">
        <f t="shared" si="0"/>
        <v>11.350000000000001</v>
      </c>
      <c r="J8" s="242">
        <f t="shared" si="0"/>
        <v>12.899999999999999</v>
      </c>
      <c r="K8" s="242">
        <f t="shared" si="0"/>
        <v>15.3</v>
      </c>
      <c r="L8" s="242">
        <f t="shared" si="0"/>
        <v>17.549999999999997</v>
      </c>
      <c r="M8" s="242">
        <f t="shared" si="0"/>
        <v>20.75</v>
      </c>
      <c r="N8" s="242">
        <f t="shared" si="0"/>
        <v>142.80000000000001</v>
      </c>
    </row>
    <row r="10" spans="1:15" ht="14.45" hidden="1">
      <c r="A10" s="18" t="s">
        <v>311</v>
      </c>
    </row>
    <row r="11" spans="1:15" ht="23.25" hidden="1" customHeight="1">
      <c r="B11" s="127">
        <v>46113</v>
      </c>
      <c r="C11" s="127">
        <v>46143</v>
      </c>
      <c r="D11" s="127">
        <v>46174</v>
      </c>
      <c r="E11" s="127">
        <v>46204</v>
      </c>
      <c r="F11" s="127">
        <v>46235</v>
      </c>
      <c r="G11" s="127">
        <v>46266</v>
      </c>
      <c r="H11" s="127">
        <v>46296</v>
      </c>
      <c r="I11" s="127">
        <v>46327</v>
      </c>
      <c r="J11" s="127">
        <v>46357</v>
      </c>
      <c r="K11" s="127">
        <v>46388</v>
      </c>
      <c r="L11" s="127">
        <v>46419</v>
      </c>
      <c r="M11" s="127">
        <v>46447</v>
      </c>
      <c r="N11" s="125" t="s">
        <v>65</v>
      </c>
    </row>
    <row r="12" spans="1:15" ht="20.25" hidden="1" customHeight="1">
      <c r="A12" s="1" t="s">
        <v>312</v>
      </c>
      <c r="B12" s="15">
        <f>'Retail_state-wise'!T3+'Distributor_state-wise'!T3+'Projects_state-wise'!AV3</f>
        <v>2560.2950000000001</v>
      </c>
      <c r="C12" s="15">
        <f>'Retail_state-wise'!U3+'Distributor_state-wise'!U3+'Projects_state-wise'!AW3</f>
        <v>2745.32</v>
      </c>
      <c r="D12" s="15">
        <f>'Retail_state-wise'!V3+'Distributor_state-wise'!V3+'Projects_state-wise'!AX3</f>
        <v>2758.25</v>
      </c>
      <c r="E12" s="15">
        <f>'Retail_state-wise'!W3+'Distributor_state-wise'!W3+'Projects_state-wise'!AY3</f>
        <v>2411.0250000000001</v>
      </c>
      <c r="F12" s="15">
        <f>'Retail_state-wise'!X3+'Distributor_state-wise'!X3+'Projects_state-wise'!AZ3</f>
        <v>2224.105</v>
      </c>
      <c r="G12" s="15">
        <f>'Retail_state-wise'!Y3+'Distributor_state-wise'!Y3+'Projects_state-wise'!BA3</f>
        <v>2125.8649999999998</v>
      </c>
      <c r="H12" s="15">
        <f>'Retail_state-wise'!Z3+'Distributor_state-wise'!Z3+'Projects_state-wise'!BB3</f>
        <v>3149.8850000000002</v>
      </c>
      <c r="I12" s="15">
        <f>'Retail_state-wise'!AA3+'Distributor_state-wise'!AA3+'Projects_state-wise'!BC3</f>
        <v>3608.5949999999998</v>
      </c>
      <c r="J12" s="15">
        <f>'Retail_state-wise'!AB3+'Distributor_state-wise'!AB3+'Projects_state-wise'!BD3</f>
        <v>4130.32</v>
      </c>
      <c r="K12" s="15">
        <f>'Retail_state-wise'!AC3+'Distributor_state-wise'!AC3+'Projects_state-wise'!BE3</f>
        <v>4895.2150000000001</v>
      </c>
      <c r="L12" s="15">
        <f>'Retail_state-wise'!AD3+'Distributor_state-wise'!AD3+'Projects_state-wise'!BF3</f>
        <v>6024.2150000000001</v>
      </c>
      <c r="M12" s="15">
        <f>'Retail_state-wise'!AE3+'Distributor_state-wise'!AE3+'Projects_state-wise'!BG3</f>
        <v>7179.03</v>
      </c>
      <c r="N12" s="15">
        <f t="shared" ref="N12:N13" si="1">SUM(B12:M12)</f>
        <v>43812.119999999995</v>
      </c>
    </row>
    <row r="13" spans="1:15" ht="23.25" hidden="1" customHeight="1">
      <c r="A13" s="1" t="s">
        <v>313</v>
      </c>
      <c r="B13" s="15">
        <f>'Retail_state-wise'!AH3+'Distributor_state-wise'!AH3+'Projects_state-wise'!BJ3</f>
        <v>9366.2549999999992</v>
      </c>
      <c r="C13" s="15">
        <f>'Retail_state-wise'!AI3+'Distributor_state-wise'!AI3+'Projects_state-wise'!BK3</f>
        <v>10890.23</v>
      </c>
      <c r="D13" s="15">
        <f>'Retail_state-wise'!AJ3+'Distributor_state-wise'!AJ3+'Projects_state-wise'!BL3</f>
        <v>10473.65</v>
      </c>
      <c r="E13" s="15">
        <f>'Retail_state-wise'!AK3+'Distributor_state-wise'!AK3+'Projects_state-wise'!BM3</f>
        <v>7916.875</v>
      </c>
      <c r="F13" s="15">
        <f>'Retail_state-wise'!AL3+'Distributor_state-wise'!AL3+'Projects_state-wise'!BN3</f>
        <v>7200.6949999999997</v>
      </c>
      <c r="G13" s="15">
        <f>'Retail_state-wise'!AM3+'Distributor_state-wise'!AM3+'Projects_state-wise'!BO3</f>
        <v>6902.085</v>
      </c>
      <c r="H13" s="15">
        <f>'Retail_state-wise'!AN3+'Distributor_state-wise'!AN3+'Projects_state-wise'!BP3</f>
        <v>7585.09</v>
      </c>
      <c r="I13" s="15">
        <f>'Retail_state-wise'!AO3+'Distributor_state-wise'!AO3+'Projects_state-wise'!BQ3</f>
        <v>8932.7049999999999</v>
      </c>
      <c r="J13" s="15">
        <f>'Retail_state-wise'!AP3+'Distributor_state-wise'!AP3+'Projects_state-wise'!BR3</f>
        <v>11213.83</v>
      </c>
      <c r="K13" s="15">
        <f>'Retail_state-wise'!AQ3+'Distributor_state-wise'!AQ3+'Projects_state-wise'!BS3</f>
        <v>13957.635</v>
      </c>
      <c r="L13" s="15">
        <f>'Retail_state-wise'!AR3+'Distributor_state-wise'!AR3+'Projects_state-wise'!BT3</f>
        <v>17135.435000000001</v>
      </c>
      <c r="M13" s="15">
        <f>'Retail_state-wise'!AS3+'Distributor_state-wise'!AS3+'Projects_state-wise'!BU3</f>
        <v>20588.919999999998</v>
      </c>
      <c r="N13" s="15">
        <f t="shared" si="1"/>
        <v>132163.405</v>
      </c>
    </row>
    <row r="14" spans="1:15" ht="26.25" hidden="1" customHeight="1">
      <c r="A14" s="126" t="s">
        <v>65</v>
      </c>
      <c r="B14" s="242">
        <f t="shared" ref="B14:M14" si="2">SUM(B12:B13)</f>
        <v>11926.55</v>
      </c>
      <c r="C14" s="242">
        <f t="shared" si="2"/>
        <v>13635.55</v>
      </c>
      <c r="D14" s="242">
        <f t="shared" si="2"/>
        <v>13231.9</v>
      </c>
      <c r="E14" s="242">
        <f t="shared" si="2"/>
        <v>10327.9</v>
      </c>
      <c r="F14" s="242">
        <f t="shared" si="2"/>
        <v>9424.7999999999993</v>
      </c>
      <c r="G14" s="242">
        <f t="shared" si="2"/>
        <v>9027.9500000000007</v>
      </c>
      <c r="H14" s="242">
        <f t="shared" si="2"/>
        <v>10734.975</v>
      </c>
      <c r="I14" s="242">
        <f t="shared" si="2"/>
        <v>12541.3</v>
      </c>
      <c r="J14" s="242">
        <f t="shared" si="2"/>
        <v>15344.15</v>
      </c>
      <c r="K14" s="242">
        <f t="shared" si="2"/>
        <v>18852.849999999999</v>
      </c>
      <c r="L14" s="242">
        <f t="shared" si="2"/>
        <v>23159.65</v>
      </c>
      <c r="M14" s="242">
        <f t="shared" si="2"/>
        <v>27767.949999999997</v>
      </c>
      <c r="N14" s="242">
        <f>SUM(N12:N13)</f>
        <v>175975.52499999999</v>
      </c>
    </row>
    <row r="15" spans="1:15" hidden="1"/>
    <row r="16" spans="1:15" ht="14.45">
      <c r="A16" s="18" t="s">
        <v>314</v>
      </c>
      <c r="B16" s="1">
        <v>1000</v>
      </c>
    </row>
    <row r="17" spans="1:14" ht="18" customHeight="1">
      <c r="B17" s="127">
        <v>46113</v>
      </c>
      <c r="C17" s="127">
        <v>46143</v>
      </c>
      <c r="D17" s="127">
        <v>46174</v>
      </c>
      <c r="E17" s="127">
        <v>46204</v>
      </c>
      <c r="F17" s="127">
        <v>46235</v>
      </c>
      <c r="G17" s="127">
        <v>46266</v>
      </c>
      <c r="H17" s="127">
        <v>46296</v>
      </c>
      <c r="I17" s="127">
        <v>46327</v>
      </c>
      <c r="J17" s="127">
        <v>46357</v>
      </c>
      <c r="K17" s="127">
        <v>46388</v>
      </c>
      <c r="L17" s="127">
        <v>46419</v>
      </c>
      <c r="M17" s="127">
        <v>46447</v>
      </c>
      <c r="N17" s="125" t="s">
        <v>65</v>
      </c>
    </row>
    <row r="18" spans="1:14" ht="21" customHeight="1">
      <c r="A18" s="1" t="s">
        <v>315</v>
      </c>
      <c r="B18" s="15">
        <f>SUMIFS('Retail_state-wise'!AH:AH,'Retail_state-wise'!$B:$B,'Summary_State wise'!$A$2,'Retail_state-wise'!$C:$C,'Summary_State wise'!$A$1)+SUMIFS('Distributor_state-wise'!AH:AH,'Distributor_state-wise'!$B:$B,'Summary_State wise'!$A$2,'Distributor_state-wise'!$C:$C,'Summary_State wise'!$A$1)+SUMIFS('Projects_state-wise'!BJ:BJ,'Projects_state-wise'!$BX:$BX,'Summary_State wise'!$A$2,'Projects_state-wise'!$C:$C,'Summary_State wise'!$A$1)/1000</f>
        <v>4.9000000000000004</v>
      </c>
      <c r="C18" s="15">
        <f>SUMIFS('Retail_state-wise'!AI:AI,'Retail_state-wise'!$B:$B,'Summary_State wise'!$A$2,'Retail_state-wise'!$C:$C,'Summary_State wise'!$A$1)+SUMIFS('Distributor_state-wise'!AI:AI,'Distributor_state-wise'!$B:$B,'Summary_State wise'!$A$2,'Distributor_state-wise'!$C:$C,'Summary_State wise'!$A$1)+SUMIFS('Projects_state-wise'!BK:BK,'Projects_state-wise'!$BX:$BX,'Summary_State wise'!$A$2,'Projects_state-wise'!$C:$C,'Summary_State wise'!$A$1)/1000</f>
        <v>5.835</v>
      </c>
      <c r="D18" s="15">
        <f>SUMIFS('Retail_state-wise'!AJ:AJ,'Retail_state-wise'!$B:$B,'Summary_State wise'!$A$2,'Retail_state-wise'!$C:$C,'Summary_State wise'!$A$1)+SUMIFS('Distributor_state-wise'!AJ:AJ,'Distributor_state-wise'!$B:$B,'Summary_State wise'!$A$2,'Distributor_state-wise'!$C:$C,'Summary_State wise'!$A$1)+SUMIFS('Projects_state-wise'!BL:BL,'Projects_state-wise'!$BX:$BX,'Summary_State wise'!$A$2,'Projects_state-wise'!$C:$C,'Summary_State wise'!$A$1)/1000</f>
        <v>5.3800000000000008</v>
      </c>
      <c r="E18" s="15">
        <f>SUMIFS('Retail_state-wise'!AK:AK,'Retail_state-wise'!$B:$B,'Summary_State wise'!$A$2,'Retail_state-wise'!$C:$C,'Summary_State wise'!$A$1)+SUMIFS('Distributor_state-wise'!AK:AK,'Distributor_state-wise'!$B:$B,'Summary_State wise'!$A$2,'Distributor_state-wise'!$C:$C,'Summary_State wise'!$A$1)+SUMIFS('Projects_state-wise'!BM:BM,'Projects_state-wise'!$BX:$BX,'Summary_State wise'!$A$2,'Projects_state-wise'!$C:$C,'Summary_State wise'!$A$1)/1000</f>
        <v>4.3249999999999993</v>
      </c>
      <c r="F18" s="15">
        <f>SUMIFS('Retail_state-wise'!AL:AL,'Retail_state-wise'!$B:$B,'Summary_State wise'!$A$2,'Retail_state-wise'!$C:$C,'Summary_State wise'!$A$1)+SUMIFS('Distributor_state-wise'!AL:AL,'Distributor_state-wise'!$B:$B,'Summary_State wise'!$A$2,'Distributor_state-wise'!$C:$C,'Summary_State wise'!$A$1)+SUMIFS('Projects_state-wise'!BN:BN,'Projects_state-wise'!$BX:$BX,'Summary_State wise'!$A$2,'Projects_state-wise'!$C:$C,'Summary_State wise'!$A$1)/1000</f>
        <v>4.01</v>
      </c>
      <c r="G18" s="15">
        <f>SUMIFS('Retail_state-wise'!AM:AM,'Retail_state-wise'!$B:$B,'Summary_State wise'!$A$2,'Retail_state-wise'!$C:$C,'Summary_State wise'!$A$1)+SUMIFS('Distributor_state-wise'!AM:AM,'Distributor_state-wise'!$B:$B,'Summary_State wise'!$A$2,'Distributor_state-wise'!$C:$C,'Summary_State wise'!$A$1)+SUMIFS('Projects_state-wise'!BO:BO,'Projects_state-wise'!$BX:$BX,'Summary_State wise'!$A$2,'Projects_state-wise'!$C:$C,'Summary_State wise'!$A$1)/1000</f>
        <v>3.8550000000000004</v>
      </c>
      <c r="H18" s="15">
        <f>SUMIFS('Retail_state-wise'!AN:AN,'Retail_state-wise'!$B:$B,'Summary_State wise'!$A$2,'Retail_state-wise'!$C:$C,'Summary_State wise'!$A$1)+SUMIFS('Distributor_state-wise'!AN:AN,'Distributor_state-wise'!$B:$B,'Summary_State wise'!$A$2,'Distributor_state-wise'!$C:$C,'Summary_State wise'!$A$1)+SUMIFS('Projects_state-wise'!BP:BP,'Projects_state-wise'!$BX:$BX,'Summary_State wise'!$A$2,'Projects_state-wise'!$C:$C,'Summary_State wise'!$A$1)/1000</f>
        <v>4.4550000000000001</v>
      </c>
      <c r="I18" s="15">
        <f>SUMIFS('Retail_state-wise'!AO:AO,'Retail_state-wise'!$B:$B,'Summary_State wise'!$A$2,'Retail_state-wise'!$C:$C,'Summary_State wise'!$A$1)+SUMIFS('Distributor_state-wise'!AO:AO,'Distributor_state-wise'!$B:$B,'Summary_State wise'!$A$2,'Distributor_state-wise'!$C:$C,'Summary_State wise'!$A$1)+SUMIFS('Projects_state-wise'!BQ:BQ,'Projects_state-wise'!$BX:$BX,'Summary_State wise'!$A$2,'Projects_state-wise'!$C:$C,'Summary_State wise'!$A$1)/1000</f>
        <v>5.4450000000000003</v>
      </c>
      <c r="J18" s="15">
        <f>SUMIFS('Retail_state-wise'!AP:AP,'Retail_state-wise'!$B:$B,'Summary_State wise'!$A$2,'Retail_state-wise'!$C:$C,'Summary_State wise'!$A$1)+SUMIFS('Distributor_state-wise'!AP:AP,'Distributor_state-wise'!$B:$B,'Summary_State wise'!$A$2,'Distributor_state-wise'!$C:$C,'Summary_State wise'!$A$1)+SUMIFS('Projects_state-wise'!BR:BR,'Projects_state-wise'!$BX:$BX,'Summary_State wise'!$A$2,'Projects_state-wise'!$C:$C,'Summary_State wise'!$A$1)/1000</f>
        <v>6.3450000000000006</v>
      </c>
      <c r="K18" s="15">
        <f>SUMIFS('Retail_state-wise'!AQ:AQ,'Retail_state-wise'!$B:$B,'Summary_State wise'!$A$2,'Retail_state-wise'!$C:$C,'Summary_State wise'!$A$1)+SUMIFS('Distributor_state-wise'!AQ:AQ,'Distributor_state-wise'!$B:$B,'Summary_State wise'!$A$2,'Distributor_state-wise'!$C:$C,'Summary_State wise'!$A$1)+SUMIFS('Projects_state-wise'!BS:BS,'Projects_state-wise'!$BX:$BX,'Summary_State wise'!$A$2,'Projects_state-wise'!$C:$C,'Summary_State wise'!$A$1)/1000</f>
        <v>7.5050000000000008</v>
      </c>
      <c r="L18" s="15">
        <f>SUMIFS('Retail_state-wise'!AR:AR,'Retail_state-wise'!$B:$B,'Summary_State wise'!$A$2,'Retail_state-wise'!$C:$C,'Summary_State wise'!$A$1)+SUMIFS('Distributor_state-wise'!AR:AR,'Distributor_state-wise'!$B:$B,'Summary_State wise'!$A$2,'Distributor_state-wise'!$C:$C,'Summary_State wise'!$A$1)+SUMIFS('Projects_state-wise'!BT:BT,'Projects_state-wise'!$BX:$BX,'Summary_State wise'!$A$2,'Projects_state-wise'!$C:$C,'Summary_State wise'!$A$1)/1000</f>
        <v>8.6550000000000011</v>
      </c>
      <c r="M18" s="15">
        <f>SUMIFS('Retail_state-wise'!AS:AS,'Retail_state-wise'!$B:$B,'Summary_State wise'!$A$2,'Retail_state-wise'!$C:$C,'Summary_State wise'!$A$1)+SUMIFS('Distributor_state-wise'!AS:AS,'Distributor_state-wise'!$B:$B,'Summary_State wise'!$A$2,'Distributor_state-wise'!$C:$C,'Summary_State wise'!$A$1)+SUMIFS('Projects_state-wise'!BU:BU,'Projects_state-wise'!$BX:$BX,'Summary_State wise'!$A$2,'Projects_state-wise'!$C:$C,'Summary_State wise'!$A$1)/1000</f>
        <v>10.38</v>
      </c>
      <c r="N18" s="15">
        <f>SUM(B18:M18)</f>
        <v>71.09</v>
      </c>
    </row>
    <row r="19" spans="1:14" ht="21" customHeight="1">
      <c r="A19" s="1" t="s">
        <v>316</v>
      </c>
      <c r="B19" s="15">
        <f>SUMIFS('Retail_state-wise'!AV:AV,'Retail_state-wise'!$B:$B,'Summary_State wise'!$A$2,'Retail_state-wise'!$C:$C,'Summary_State wise'!$A$1)+SUMIFS('Distributor_state-wise'!T:T,'Distributor_state-wise'!$B:$B,'Summary_State wise'!$A$2,'Distributor_state-wise'!$C:$C,'Summary_State wise'!$A$1)+SUMIFS('Projects_state-wise'!AV:AV,'Projects_state-wise'!$BX:$BX,'Summary_State wise'!$A$2,'Projects_state-wise'!$C:$C,'Summary_State wise'!$A$1)/1000</f>
        <v>4.45</v>
      </c>
      <c r="C19" s="15">
        <f>SUMIFS('Retail_state-wise'!AW:AW,'Retail_state-wise'!$B:$B,'Summary_State wise'!$A$2,'Retail_state-wise'!$C:$C,'Summary_State wise'!$A$1)+SUMIFS('Distributor_state-wise'!U:U,'Distributor_state-wise'!$B:$B,'Summary_State wise'!$A$2,'Distributor_state-wise'!$C:$C,'Summary_State wise'!$A$1)+SUMIFS('Projects_state-wise'!AW:AW,'Projects_state-wise'!$BX:$BX,'Summary_State wise'!$A$2,'Projects_state-wise'!$C:$C,'Summary_State wise'!$A$1)/1000</f>
        <v>5.6150000000000002</v>
      </c>
      <c r="D19" s="15">
        <f>SUMIFS('Retail_state-wise'!AX:AX,'Retail_state-wise'!$B:$B,'Summary_State wise'!$A$2,'Retail_state-wise'!$C:$C,'Summary_State wise'!$A$1)+SUMIFS('Distributor_state-wise'!V:V,'Distributor_state-wise'!$B:$B,'Summary_State wise'!$A$2,'Distributor_state-wise'!$C:$C,'Summary_State wise'!$A$1)+SUMIFS('Projects_state-wise'!AX:AX,'Projects_state-wise'!$BX:$BX,'Summary_State wise'!$A$2,'Projects_state-wise'!$C:$C,'Summary_State wise'!$A$1)/1000</f>
        <v>5.07</v>
      </c>
      <c r="E19" s="15">
        <f>SUMIFS('Retail_state-wise'!AY:AY,'Retail_state-wise'!$B:$B,'Summary_State wise'!$A$2,'Retail_state-wise'!$C:$C,'Summary_State wise'!$A$1)+SUMIFS('Distributor_state-wise'!W:W,'Distributor_state-wise'!$B:$B,'Summary_State wise'!$A$2,'Distributor_state-wise'!$C:$C,'Summary_State wise'!$A$1)+SUMIFS('Projects_state-wise'!AY:AY,'Projects_state-wise'!$BX:$BX,'Summary_State wise'!$A$2,'Projects_state-wise'!$C:$C,'Summary_State wise'!$A$1)/1000</f>
        <v>4.3250000000000002</v>
      </c>
      <c r="F19" s="15">
        <f>SUMIFS('Retail_state-wise'!AZ:AZ,'Retail_state-wise'!$B:$B,'Summary_State wise'!$A$2,'Retail_state-wise'!$C:$C,'Summary_State wise'!$A$1)+SUMIFS('Distributor_state-wise'!X:X,'Distributor_state-wise'!$B:$B,'Summary_State wise'!$A$2,'Distributor_state-wise'!$C:$C,'Summary_State wise'!$A$1)+SUMIFS('Projects_state-wise'!AZ:AZ,'Projects_state-wise'!$BX:$BX,'Summary_State wise'!$A$2,'Projects_state-wise'!$C:$C,'Summary_State wise'!$A$1)/1000</f>
        <v>3.5709999999999997</v>
      </c>
      <c r="G19" s="15">
        <f>SUMIFS('Retail_state-wise'!BA:BA,'Retail_state-wise'!$B:$B,'Summary_State wise'!$A$2,'Retail_state-wise'!$C:$C,'Summary_State wise'!$A$1)+SUMIFS('Distributor_state-wise'!Y:Y,'Distributor_state-wise'!$B:$B,'Summary_State wise'!$A$2,'Distributor_state-wise'!$C:$C,'Summary_State wise'!$A$1)+SUMIFS('Projects_state-wise'!BA:BA,'Projects_state-wise'!$BX:$BX,'Summary_State wise'!$A$2,'Projects_state-wise'!$C:$C,'Summary_State wise'!$A$1)/1000</f>
        <v>3.4694999999999996</v>
      </c>
      <c r="H19" s="15">
        <f>SUMIFS('Retail_state-wise'!BB:BB,'Retail_state-wise'!$B:$B,'Summary_State wise'!$A$2,'Retail_state-wise'!$C:$C,'Summary_State wise'!$A$1)+SUMIFS('Distributor_state-wise'!Z:Z,'Distributor_state-wise'!$B:$B,'Summary_State wise'!$A$2,'Distributor_state-wise'!$C:$C,'Summary_State wise'!$A$1)+SUMIFS('Projects_state-wise'!BB:BB,'Projects_state-wise'!$BX:$BX,'Summary_State wise'!$A$2,'Projects_state-wise'!$C:$C,'Summary_State wise'!$A$1)/1000</f>
        <v>3.7044999999999999</v>
      </c>
      <c r="I19" s="15">
        <f>SUMIFS('Retail_state-wise'!BC:BC,'Retail_state-wise'!$B:$B,'Summary_State wise'!$A$2,'Retail_state-wise'!$C:$C,'Summary_State wise'!$A$1)+SUMIFS('Distributor_state-wise'!AA:AA,'Distributor_state-wise'!$B:$B,'Summary_State wise'!$A$2,'Distributor_state-wise'!$C:$C,'Summary_State wise'!$A$1)+SUMIFS('Projects_state-wise'!BC:BC,'Projects_state-wise'!$BX:$BX,'Summary_State wise'!$A$2,'Projects_state-wise'!$C:$C,'Summary_State wise'!$A$1)/1000</f>
        <v>3.7774999999999999</v>
      </c>
      <c r="J19" s="15">
        <f>SUMIFS('Retail_state-wise'!BD:BD,'Retail_state-wise'!$B:$B,'Summary_State wise'!$A$2,'Retail_state-wise'!$C:$C,'Summary_State wise'!$A$1)+SUMIFS('Distributor_state-wise'!AB:AB,'Distributor_state-wise'!$B:$B,'Summary_State wise'!$A$2,'Distributor_state-wise'!$C:$C,'Summary_State wise'!$A$1)+SUMIFS('Projects_state-wise'!BD:BD,'Projects_state-wise'!$BX:$BX,'Summary_State wise'!$A$2,'Projects_state-wise'!$C:$C,'Summary_State wise'!$A$1)/1000</f>
        <v>3.5244999999999997</v>
      </c>
      <c r="K19" s="15">
        <f>SUMIFS('Retail_state-wise'!BE:BE,'Retail_state-wise'!$B:$B,'Summary_State wise'!$A$2,'Retail_state-wise'!$C:$C,'Summary_State wise'!$A$1)+SUMIFS('Distributor_state-wise'!AC:AC,'Distributor_state-wise'!$B:$B,'Summary_State wise'!$A$2,'Distributor_state-wise'!$C:$C,'Summary_State wise'!$A$1)+SUMIFS('Projects_state-wise'!BE:BE,'Projects_state-wise'!$BX:$BX,'Summary_State wise'!$A$2,'Projects_state-wise'!$C:$C,'Summary_State wise'!$A$1)/1000</f>
        <v>3.657</v>
      </c>
      <c r="L19" s="15">
        <f>SUMIFS('Retail_state-wise'!BF:BF,'Retail_state-wise'!$B:$B,'Summary_State wise'!$A$2,'Retail_state-wise'!$C:$C,'Summary_State wise'!$A$1)+SUMIFS('Distributor_state-wise'!AD:AD,'Distributor_state-wise'!$B:$B,'Summary_State wise'!$A$2,'Distributor_state-wise'!$C:$C,'Summary_State wise'!$A$1)+SUMIFS('Projects_state-wise'!BF:BF,'Projects_state-wise'!$BX:$BX,'Summary_State wise'!$A$2,'Projects_state-wise'!$C:$C,'Summary_State wise'!$A$1)/1000</f>
        <v>3.6524999999999999</v>
      </c>
      <c r="M19" s="15">
        <f>SUMIFS('Retail_state-wise'!BG:BG,'Retail_state-wise'!$B:$B,'Summary_State wise'!$A$2,'Retail_state-wise'!$C:$C,'Summary_State wise'!$A$1)+SUMIFS('Distributor_state-wise'!AE:AE,'Distributor_state-wise'!$B:$B,'Summary_State wise'!$A$2,'Distributor_state-wise'!$C:$C,'Summary_State wise'!$A$1)+SUMIFS('Projects_state-wise'!BG:BG,'Projects_state-wise'!$BX:$BX,'Summary_State wise'!$A$2,'Projects_state-wise'!$C:$C,'Summary_State wise'!$A$1)/1000</f>
        <v>4.2149999999999999</v>
      </c>
      <c r="N19" s="15">
        <f t="shared" ref="N19:N20" si="3">SUM(B19:M19)</f>
        <v>49.031500000000008</v>
      </c>
    </row>
    <row r="20" spans="1:14" ht="21" customHeight="1">
      <c r="A20" s="1" t="s">
        <v>317</v>
      </c>
      <c r="B20" s="15">
        <f>SUMIFS('Retail_state-wise'!BJ:BJ,'Retail_state-wise'!$B:$B,'Summary_State wise'!$A$2,'Retail_state-wise'!$C:$C,'Summary_State wise'!$A$1)</f>
        <v>0</v>
      </c>
      <c r="C20" s="15">
        <f>SUMIFS('Retail_state-wise'!BK:BK,'Retail_state-wise'!$B:$B,'Summary_State wise'!$A$2,'Retail_state-wise'!$C:$C,'Summary_State wise'!$A$1)</f>
        <v>0</v>
      </c>
      <c r="D20" s="15">
        <f>SUMIFS('Retail_state-wise'!BL:BL,'Retail_state-wise'!$B:$B,'Summary_State wise'!$A$2,'Retail_state-wise'!$C:$C,'Summary_State wise'!$A$1)</f>
        <v>0</v>
      </c>
      <c r="E20" s="15">
        <f>SUMIFS('Retail_state-wise'!BM:BM,'Retail_state-wise'!$B:$B,'Summary_State wise'!$A$2,'Retail_state-wise'!$C:$C,'Summary_State wise'!$A$1)</f>
        <v>0</v>
      </c>
      <c r="F20" s="15">
        <f>SUMIFS('Retail_state-wise'!BN:BN,'Retail_state-wise'!$B:$B,'Summary_State wise'!$A$2,'Retail_state-wise'!$C:$C,'Summary_State wise'!$A$1)</f>
        <v>0.21899999999999997</v>
      </c>
      <c r="G20" s="15">
        <f>SUMIFS('Retail_state-wise'!BO:BO,'Retail_state-wise'!$B:$B,'Summary_State wise'!$A$2,'Retail_state-wise'!$C:$C,'Summary_State wise'!$A$1)</f>
        <v>0.52549999999999997</v>
      </c>
      <c r="H20" s="15">
        <f>SUMIFS('Retail_state-wise'!BP:BP,'Retail_state-wise'!$B:$B,'Summary_State wise'!$A$2,'Retail_state-wise'!$C:$C,'Summary_State wise'!$A$1)</f>
        <v>1.2404999999999999</v>
      </c>
      <c r="I20" s="15">
        <f>SUMIFS('Retail_state-wise'!BQ:BQ,'Retail_state-wise'!$B:$B,'Summary_State wise'!$A$2,'Retail_state-wise'!$C:$C,'Summary_State wise'!$A$1)</f>
        <v>2.1274999999999999</v>
      </c>
      <c r="J20" s="15">
        <f>SUMIFS('Retail_state-wise'!BR:BR,'Retail_state-wise'!$B:$B,'Summary_State wise'!$A$2,'Retail_state-wise'!$C:$C,'Summary_State wise'!$A$1)</f>
        <v>3.0305</v>
      </c>
      <c r="K20" s="15">
        <f>SUMIFS('Retail_state-wise'!BS:BS,'Retail_state-wise'!$B:$B,'Summary_State wise'!$A$2,'Retail_state-wise'!$C:$C,'Summary_State wise'!$A$1)</f>
        <v>4.1379999999999999</v>
      </c>
      <c r="L20" s="15">
        <f>SUMIFS('Retail_state-wise'!BT:BT,'Retail_state-wise'!$B:$B,'Summary_State wise'!$A$2,'Retail_state-wise'!$C:$C,'Summary_State wise'!$A$1)</f>
        <v>5.2424999999999997</v>
      </c>
      <c r="M20" s="15">
        <f>SUMIFS('Retail_state-wise'!BU:BU,'Retail_state-wise'!$B:$B,'Summary_State wise'!$A$2,'Retail_state-wise'!$C:$C,'Summary_State wise'!$A$1)</f>
        <v>6.1550000000000002</v>
      </c>
      <c r="N20" s="15">
        <f>SUM(B20:M20)</f>
        <v>22.6785</v>
      </c>
    </row>
    <row r="21" spans="1:14" ht="21" customHeight="1">
      <c r="A21" s="126" t="s">
        <v>65</v>
      </c>
      <c r="B21" s="242">
        <f>SUM(B18:B20)</f>
        <v>9.3500000000000014</v>
      </c>
      <c r="C21" s="242">
        <f t="shared" ref="C21:N21" si="4">SUM(C18:C20)</f>
        <v>11.45</v>
      </c>
      <c r="D21" s="242">
        <f t="shared" si="4"/>
        <v>10.450000000000001</v>
      </c>
      <c r="E21" s="242">
        <f t="shared" si="4"/>
        <v>8.6499999999999986</v>
      </c>
      <c r="F21" s="242">
        <f t="shared" si="4"/>
        <v>7.8</v>
      </c>
      <c r="G21" s="242">
        <f t="shared" si="4"/>
        <v>7.8500000000000005</v>
      </c>
      <c r="H21" s="242">
        <f t="shared" si="4"/>
        <v>9.3999999999999986</v>
      </c>
      <c r="I21" s="242">
        <f t="shared" si="4"/>
        <v>11.35</v>
      </c>
      <c r="J21" s="242">
        <f t="shared" si="4"/>
        <v>12.9</v>
      </c>
      <c r="K21" s="242">
        <f t="shared" si="4"/>
        <v>15.3</v>
      </c>
      <c r="L21" s="242">
        <f t="shared" si="4"/>
        <v>17.55</v>
      </c>
      <c r="M21" s="242">
        <f t="shared" si="4"/>
        <v>20.75</v>
      </c>
      <c r="N21" s="242">
        <f t="shared" si="4"/>
        <v>142.80000000000001</v>
      </c>
    </row>
    <row r="22" spans="1:14" hidden="1"/>
    <row r="23" spans="1:14" ht="14.45" hidden="1">
      <c r="A23" s="18" t="s">
        <v>318</v>
      </c>
      <c r="B23" s="1">
        <v>1000</v>
      </c>
    </row>
    <row r="24" spans="1:14" ht="18.75" hidden="1" customHeight="1">
      <c r="B24" s="127">
        <v>46113</v>
      </c>
      <c r="C24" s="127">
        <v>46143</v>
      </c>
      <c r="D24" s="127">
        <v>46174</v>
      </c>
      <c r="E24" s="127">
        <v>46204</v>
      </c>
      <c r="F24" s="127">
        <v>46235</v>
      </c>
      <c r="G24" s="127">
        <v>46266</v>
      </c>
      <c r="H24" s="127">
        <v>46296</v>
      </c>
      <c r="I24" s="127">
        <v>46327</v>
      </c>
      <c r="J24" s="127">
        <v>46357</v>
      </c>
      <c r="K24" s="127">
        <v>46388</v>
      </c>
      <c r="L24" s="127">
        <v>46419</v>
      </c>
      <c r="M24" s="127">
        <v>46447</v>
      </c>
      <c r="N24" s="125" t="s">
        <v>65</v>
      </c>
    </row>
    <row r="25" spans="1:14" ht="19.5" hidden="1" customHeight="1">
      <c r="A25" s="1" t="s">
        <v>315</v>
      </c>
      <c r="B25" s="15">
        <f>'Retail_distributor-wise'!BL3/'Summary_State wise'!$B$23</f>
        <v>9.5850000000000009</v>
      </c>
      <c r="C25" s="15">
        <f>'Retail_distributor-wise'!BM3/'Summary_State wise'!$B$23</f>
        <v>13.164999999999999</v>
      </c>
      <c r="D25" s="15">
        <f>'Retail_distributor-wise'!BN3/'Summary_State wise'!$B$23</f>
        <v>11.435</v>
      </c>
      <c r="E25" s="15">
        <f>'Retail_distributor-wise'!BO3/'Summary_State wise'!$B$23</f>
        <v>9.5850000000000009</v>
      </c>
      <c r="F25" s="15">
        <f>'Retail_distributor-wise'!BP3/'Summary_State wise'!$B$23</f>
        <v>7.97</v>
      </c>
      <c r="G25" s="15">
        <f>'Retail_distributor-wise'!BQ3/'Summary_State wise'!$B$23</f>
        <v>8.93</v>
      </c>
      <c r="H25" s="15">
        <f>'Retail_distributor-wise'!BR3/'Summary_State wise'!$B$23</f>
        <v>11.435</v>
      </c>
      <c r="I25" s="15">
        <f>'Retail_distributor-wise'!BS3/'Summary_State wise'!$B$23</f>
        <v>13.865</v>
      </c>
      <c r="J25" s="15">
        <f>'Retail_distributor-wise'!BT3/'Summary_State wise'!$B$23</f>
        <v>14.74</v>
      </c>
      <c r="K25" s="15">
        <f>'Retail_distributor-wise'!BU3/'Summary_State wise'!$B$23</f>
        <v>18.27</v>
      </c>
      <c r="L25" s="15">
        <f>'Retail_distributor-wise'!BV3/'Summary_State wise'!$B$23</f>
        <v>20.844999999999999</v>
      </c>
      <c r="M25" s="15">
        <f>'Retail_distributor-wise'!BW3/'Summary_State wise'!$B$23</f>
        <v>24.155000000000001</v>
      </c>
      <c r="N25" s="15">
        <f>SUM(B25:M25)</f>
        <v>163.98</v>
      </c>
    </row>
    <row r="26" spans="1:14" ht="19.5" hidden="1" customHeight="1">
      <c r="A26" s="1" t="s">
        <v>316</v>
      </c>
      <c r="B26" s="15">
        <f>'Retail_distributor-wise'!CZ3/'Summary_State wise'!$B$23</f>
        <v>9.3740000000000006</v>
      </c>
      <c r="C26" s="15">
        <f>'Retail_distributor-wise'!DA3/'Summary_State wise'!$B$23</f>
        <v>12.491</v>
      </c>
      <c r="D26" s="15">
        <f>'Retail_distributor-wise'!DB3/'Summary_State wise'!$B$23</f>
        <v>10.763</v>
      </c>
      <c r="E26" s="15">
        <f>'Retail_distributor-wise'!DC3/'Summary_State wise'!$B$23</f>
        <v>9.1140000000000008</v>
      </c>
      <c r="F26" s="15">
        <f>'Retail_distributor-wise'!DD3/'Summary_State wise'!$B$23</f>
        <v>7.2229999999999999</v>
      </c>
      <c r="G26" s="15">
        <f>'Retail_distributor-wise'!DE3/'Summary_State wise'!$B$23</f>
        <v>7.5774999999999997</v>
      </c>
      <c r="H26" s="15">
        <f>'Retail_distributor-wise'!DF3/'Summary_State wise'!$B$23</f>
        <v>8.0890000000000004</v>
      </c>
      <c r="I26" s="15">
        <f>'Retail_distributor-wise'!DG3/'Summary_State wise'!$B$23</f>
        <v>8.2415000000000003</v>
      </c>
      <c r="J26" s="15">
        <f>'Retail_distributor-wise'!DH3/'Summary_State wise'!$B$23</f>
        <v>6.4645000000000001</v>
      </c>
      <c r="K26" s="15">
        <f>'Retail_distributor-wise'!DI3/'Summary_State wise'!$B$23</f>
        <v>6.0179999999999998</v>
      </c>
      <c r="L26" s="15">
        <f>'Retail_distributor-wise'!DJ3/'Summary_State wise'!$B$23</f>
        <v>4.1005000000000003</v>
      </c>
      <c r="M26" s="15">
        <f>'Retail_distributor-wise'!DK3/'Summary_State wise'!$B$23</f>
        <v>3.0910000000000002</v>
      </c>
      <c r="N26" s="15">
        <f>SUM(B26:M26)</f>
        <v>92.546999999999997</v>
      </c>
    </row>
    <row r="27" spans="1:14" ht="19.5" hidden="1" customHeight="1">
      <c r="A27" s="1" t="s">
        <v>317</v>
      </c>
      <c r="B27" s="15">
        <f>'Retail_distributor-wise'!DN3/'Summary_State wise'!$B$23</f>
        <v>3.9910000000000001</v>
      </c>
      <c r="C27" s="15">
        <f>'Retail_distributor-wise'!DO3/'Summary_State wise'!$B$23</f>
        <v>5.6440000000000001</v>
      </c>
      <c r="D27" s="15">
        <f>'Retail_distributor-wise'!DP3/'Summary_State wise'!$B$23</f>
        <v>5.0019999999999998</v>
      </c>
      <c r="E27" s="15">
        <f>'Retail_distributor-wise'!DQ3/'Summary_State wise'!$B$23</f>
        <v>4.2510000000000003</v>
      </c>
      <c r="F27" s="15">
        <f>'Retail_distributor-wise'!DR3/'Summary_State wise'!$B$23</f>
        <v>3.907</v>
      </c>
      <c r="G27" s="15">
        <f>'Retail_distributor-wise'!DS3/'Summary_State wise'!$B$23</f>
        <v>4.5425000000000004</v>
      </c>
      <c r="H27" s="15">
        <f>'Retail_distributor-wise'!DT3/'Summary_State wise'!$B$23</f>
        <v>7.6760000000000002</v>
      </c>
      <c r="I27" s="246">
        <f>'Retail_distributor-wise'!DU3/'Summary_State wise'!$B$23</f>
        <v>10.843500000000001</v>
      </c>
      <c r="J27" s="15">
        <f>'Retail_distributor-wise'!DV3/'Summary_State wise'!$B$23</f>
        <v>13.945499999999999</v>
      </c>
      <c r="K27" s="15">
        <f>'Retail_distributor-wise'!DW3/'Summary_State wise'!$B$23</f>
        <v>18.962</v>
      </c>
      <c r="L27" s="15">
        <f>'Retail_distributor-wise'!DX3/'Summary_State wise'!$B$23</f>
        <v>24.554500000000001</v>
      </c>
      <c r="M27" s="15">
        <f>'Retail_distributor-wise'!DY3/'Summary_State wise'!$B$23</f>
        <v>30.004000000000001</v>
      </c>
      <c r="N27" s="15">
        <f>SUM(B27:M27)</f>
        <v>133.32300000000001</v>
      </c>
    </row>
    <row r="28" spans="1:14" ht="19.5" hidden="1" customHeight="1">
      <c r="A28" s="126" t="s">
        <v>65</v>
      </c>
      <c r="B28" s="242">
        <f>SUM(B25:B27)</f>
        <v>22.950000000000003</v>
      </c>
      <c r="C28" s="242">
        <f t="shared" ref="C28:N28" si="5">SUM(C25:C27)</f>
        <v>31.299999999999997</v>
      </c>
      <c r="D28" s="242">
        <f t="shared" si="5"/>
        <v>27.2</v>
      </c>
      <c r="E28" s="242">
        <f t="shared" si="5"/>
        <v>22.950000000000003</v>
      </c>
      <c r="F28" s="242">
        <f t="shared" si="5"/>
        <v>19.100000000000001</v>
      </c>
      <c r="G28" s="242">
        <f t="shared" si="5"/>
        <v>21.05</v>
      </c>
      <c r="H28" s="242">
        <f t="shared" si="5"/>
        <v>27.200000000000003</v>
      </c>
      <c r="I28" s="242">
        <f t="shared" si="5"/>
        <v>32.950000000000003</v>
      </c>
      <c r="J28" s="242">
        <f t="shared" si="5"/>
        <v>35.15</v>
      </c>
      <c r="K28" s="242">
        <f t="shared" si="5"/>
        <v>43.25</v>
      </c>
      <c r="L28" s="242">
        <f t="shared" si="5"/>
        <v>49.5</v>
      </c>
      <c r="M28" s="242">
        <f t="shared" si="5"/>
        <v>57.25</v>
      </c>
      <c r="N28" s="242">
        <f t="shared" si="5"/>
        <v>389.85</v>
      </c>
    </row>
    <row r="29" spans="1:14" hidden="1"/>
    <row r="30" spans="1:14" ht="14.45" hidden="1">
      <c r="A30" s="18" t="s">
        <v>319</v>
      </c>
      <c r="B30" s="1">
        <v>1000</v>
      </c>
    </row>
    <row r="31" spans="1:14" ht="21.75" hidden="1" customHeight="1">
      <c r="B31" s="127">
        <v>46113</v>
      </c>
      <c r="C31" s="127">
        <v>46143</v>
      </c>
      <c r="D31" s="127">
        <v>46174</v>
      </c>
      <c r="E31" s="127">
        <v>46204</v>
      </c>
      <c r="F31" s="127">
        <v>46235</v>
      </c>
      <c r="G31" s="127">
        <v>46266</v>
      </c>
      <c r="H31" s="127">
        <v>46296</v>
      </c>
      <c r="I31" s="127">
        <v>46327</v>
      </c>
      <c r="J31" s="127">
        <v>46357</v>
      </c>
      <c r="K31" s="127">
        <v>46388</v>
      </c>
      <c r="L31" s="127">
        <v>46419</v>
      </c>
      <c r="M31" s="127">
        <v>46447</v>
      </c>
      <c r="N31" s="125" t="s">
        <v>65</v>
      </c>
    </row>
    <row r="32" spans="1:14" ht="21.75" hidden="1" customHeight="1">
      <c r="A32" s="1" t="s">
        <v>315</v>
      </c>
      <c r="B32" s="15">
        <f>'Supply plan'!Z44</f>
        <v>11.034355</v>
      </c>
      <c r="C32" s="15">
        <f>'Supply plan'!AA44</f>
        <v>12.950875</v>
      </c>
      <c r="D32" s="15">
        <f>'Supply plan'!AB44</f>
        <v>12.685460000000001</v>
      </c>
      <c r="E32" s="15">
        <f>'Supply plan'!AC44</f>
        <v>10.202904999999999</v>
      </c>
      <c r="F32" s="15">
        <f>'Supply plan'!AD44</f>
        <v>9.9221900000000005</v>
      </c>
      <c r="G32" s="15">
        <f>'Supply plan'!AE44</f>
        <v>10.05189</v>
      </c>
      <c r="H32" s="15">
        <f>'Supply plan'!AF44</f>
        <v>11.232569999999999</v>
      </c>
      <c r="I32" s="15">
        <f>'Supply plan'!AG44</f>
        <v>12.763915000000001</v>
      </c>
      <c r="J32" s="15">
        <f>'Supply plan'!AH44</f>
        <v>15.296194999999997</v>
      </c>
      <c r="K32" s="15">
        <f>'Supply plan'!AI44</f>
        <v>18.313935000000001</v>
      </c>
      <c r="L32" s="15">
        <f>'Supply plan'!AJ44</f>
        <v>21.717109999999998</v>
      </c>
      <c r="M32" s="15">
        <f>'Supply plan'!AK44</f>
        <v>25.345559999999995</v>
      </c>
      <c r="N32" s="15">
        <f>'Supply plan'!AL44</f>
        <v>171.51695999999998</v>
      </c>
    </row>
    <row r="33" spans="1:14" ht="21.75" hidden="1" customHeight="1">
      <c r="A33" s="1" t="s">
        <v>316</v>
      </c>
      <c r="B33" s="15">
        <f>'Supply plan'!Z29</f>
        <v>4.4775450000000001</v>
      </c>
      <c r="C33" s="15">
        <f>'Supply plan'!AA29</f>
        <v>4.912725</v>
      </c>
      <c r="D33" s="15">
        <f>'Supply plan'!AB29</f>
        <v>5.2277399999999998</v>
      </c>
      <c r="E33" s="15">
        <f>'Supply plan'!AC29</f>
        <v>5.0573949999999996</v>
      </c>
      <c r="F33" s="15">
        <f>'Supply plan'!AD29</f>
        <v>5.1872099999999985</v>
      </c>
      <c r="G33" s="15">
        <f>'Supply plan'!AE29</f>
        <v>5.8571099999999996</v>
      </c>
      <c r="H33" s="15">
        <f>'Supply plan'!AF29</f>
        <v>7.2531299999999987</v>
      </c>
      <c r="I33" s="15">
        <f>'Supply plan'!AG29</f>
        <v>8.0985849999999999</v>
      </c>
      <c r="J33" s="15">
        <f>'Supply plan'!AH29</f>
        <v>9.0191049999999997</v>
      </c>
      <c r="K33" s="15">
        <f>'Supply plan'!AI29</f>
        <v>10.104865</v>
      </c>
      <c r="L33" s="15">
        <f>'Supply plan'!AJ29</f>
        <v>11.55599</v>
      </c>
      <c r="M33" s="15">
        <f>'Supply plan'!AK29</f>
        <v>13.082140000000001</v>
      </c>
      <c r="N33" s="15">
        <f>'Supply plan'!AL29</f>
        <v>89.833539999999985</v>
      </c>
    </row>
    <row r="34" spans="1:14" ht="21.75" hidden="1" customHeight="1">
      <c r="A34" s="1" t="s">
        <v>317</v>
      </c>
      <c r="B34" s="15">
        <v>0</v>
      </c>
      <c r="C34" s="15">
        <v>0</v>
      </c>
      <c r="D34" s="15">
        <v>0</v>
      </c>
      <c r="E34" s="15">
        <v>0</v>
      </c>
      <c r="F34" s="15">
        <v>0</v>
      </c>
      <c r="G34" s="15">
        <v>0</v>
      </c>
      <c r="H34" s="15">
        <v>0</v>
      </c>
      <c r="I34" s="15">
        <v>0</v>
      </c>
      <c r="J34" s="15">
        <v>0</v>
      </c>
      <c r="K34" s="15">
        <v>0</v>
      </c>
      <c r="L34" s="15">
        <v>0</v>
      </c>
      <c r="M34" s="15">
        <v>0</v>
      </c>
      <c r="N34" s="15">
        <v>0</v>
      </c>
    </row>
    <row r="35" spans="1:14" hidden="1"/>
    <row r="36" spans="1:14" hidden="1"/>
    <row r="37" spans="1:14" hidden="1"/>
    <row r="38" spans="1:14" hidden="1"/>
    <row r="39" spans="1:14" hidden="1"/>
    <row r="40" spans="1:14" hidden="1"/>
    <row r="41" spans="1:14" hidden="1"/>
    <row r="42" spans="1:14" hidden="1"/>
    <row r="43" spans="1:14" hidden="1"/>
    <row r="44" spans="1:14" hidden="1"/>
    <row r="45" spans="1:14" hidden="1"/>
    <row r="47" spans="1:14">
      <c r="N47" s="14"/>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3F2BAA6-236B-4D14-BC3C-B4C8CC61D854}">
          <x14:formula1>
            <xm:f>'Retail_state-wise'!$B$5:$B$26</xm:f>
          </x14:formula1>
          <xm:sqref>A2</xm:sqref>
        </x14:dataValidation>
        <x14:dataValidation type="list" allowBlank="1" showInputMessage="1" showErrorMessage="1" xr:uid="{76DDAD0C-F478-4F52-8C50-FA90D2F62C34}">
          <x14:formula1>
            <xm:f>'Retail_state-wise'!$C$5:$C$26</xm:f>
          </x14:formula1>
          <xm:sqref>A1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1BED-602A-4F96-88F1-FF34D63AEDF4}">
  <dimension ref="A1:O33"/>
  <sheetViews>
    <sheetView workbookViewId="0">
      <selection activeCell="N11" sqref="N11"/>
    </sheetView>
  </sheetViews>
  <sheetFormatPr defaultColWidth="12" defaultRowHeight="14.45"/>
  <cols>
    <col min="1" max="1" width="40.140625" style="1" bestFit="1" customWidth="1"/>
    <col min="2" max="5" width="8.140625" style="1" bestFit="1" customWidth="1"/>
    <col min="6" max="6" width="7.42578125" style="1" bestFit="1" customWidth="1"/>
    <col min="7" max="7" width="7.140625" style="1" bestFit="1" customWidth="1"/>
    <col min="8" max="13" width="8.140625" style="1" bestFit="1" customWidth="1"/>
    <col min="14" max="14" width="9.140625" style="1" bestFit="1" customWidth="1"/>
    <col min="15" max="16384" width="12" style="1"/>
  </cols>
  <sheetData>
    <row r="1" spans="1:15">
      <c r="B1" s="1">
        <v>1000</v>
      </c>
    </row>
    <row r="2" spans="1:15">
      <c r="A2" s="18" t="s">
        <v>308</v>
      </c>
    </row>
    <row r="3" spans="1:15" ht="18" customHeight="1">
      <c r="B3" s="127">
        <v>46113</v>
      </c>
      <c r="C3" s="127">
        <v>46143</v>
      </c>
      <c r="D3" s="127">
        <v>46174</v>
      </c>
      <c r="E3" s="127">
        <v>46204</v>
      </c>
      <c r="F3" s="127">
        <v>46235</v>
      </c>
      <c r="G3" s="127">
        <v>46266</v>
      </c>
      <c r="H3" s="127">
        <v>46296</v>
      </c>
      <c r="I3" s="127">
        <v>46327</v>
      </c>
      <c r="J3" s="127">
        <v>46357</v>
      </c>
      <c r="K3" s="127">
        <v>46388</v>
      </c>
      <c r="L3" s="127">
        <v>46419</v>
      </c>
      <c r="M3" s="127">
        <v>46447</v>
      </c>
      <c r="N3" s="125" t="s">
        <v>65</v>
      </c>
    </row>
    <row r="4" spans="1:15" ht="18" customHeight="1">
      <c r="A4" s="1" t="s">
        <v>72</v>
      </c>
      <c r="B4" s="15">
        <f>'Retail_state-wise'!F3</f>
        <v>22.949999999999996</v>
      </c>
      <c r="C4" s="15">
        <f>'Retail_state-wise'!G3</f>
        <v>31.299999999999997</v>
      </c>
      <c r="D4" s="15">
        <f>'Retail_state-wise'!H3</f>
        <v>27.199999999999996</v>
      </c>
      <c r="E4" s="15">
        <f>'Retail_state-wise'!I3</f>
        <v>22.949999999999996</v>
      </c>
      <c r="F4" s="15">
        <f>'Retail_state-wise'!J3</f>
        <v>19.099999999999994</v>
      </c>
      <c r="G4" s="15">
        <f>'Retail_state-wise'!K3</f>
        <v>21.05</v>
      </c>
      <c r="H4" s="15">
        <f>'Retail_state-wise'!L3</f>
        <v>27.199999999999996</v>
      </c>
      <c r="I4" s="15">
        <f>'Retail_state-wise'!M3</f>
        <v>32.949999999999996</v>
      </c>
      <c r="J4" s="15">
        <f>'Retail_state-wise'!N3</f>
        <v>35.150000000000006</v>
      </c>
      <c r="K4" s="15">
        <f>'Retail_state-wise'!O3</f>
        <v>43.25</v>
      </c>
      <c r="L4" s="15">
        <f>'Retail_state-wise'!P3</f>
        <v>49.5</v>
      </c>
      <c r="M4" s="15">
        <f>'Retail_state-wise'!Q3</f>
        <v>57.249999999999993</v>
      </c>
      <c r="N4" s="15">
        <f>SUM(B4:M4)</f>
        <v>389.84999999999997</v>
      </c>
      <c r="O4" s="14"/>
    </row>
    <row r="5" spans="1:15" ht="18" customHeight="1">
      <c r="A5" s="1" t="s">
        <v>309</v>
      </c>
      <c r="B5" s="15">
        <f>'Distributor_state-wise'!F3</f>
        <v>3.6000000000000005</v>
      </c>
      <c r="C5" s="15">
        <f>'Distributor_state-wise'!G3</f>
        <v>4.25</v>
      </c>
      <c r="D5" s="15">
        <f>'Distributor_state-wise'!H3</f>
        <v>4.6999999999999993</v>
      </c>
      <c r="E5" s="15">
        <f>'Distributor_state-wise'!I3</f>
        <v>4.9499999999999993</v>
      </c>
      <c r="F5" s="15">
        <f>'Distributor_state-wise'!J3</f>
        <v>5.6999999999999984</v>
      </c>
      <c r="G5" s="15">
        <f>'Distributor_state-wise'!K3</f>
        <v>6.8999999999999986</v>
      </c>
      <c r="H5" s="15">
        <f>'Distributor_state-wise'!L3</f>
        <v>7.7749999999999995</v>
      </c>
      <c r="I5" s="15">
        <f>'Distributor_state-wise'!M3</f>
        <v>8.3499999999999979</v>
      </c>
      <c r="J5" s="15">
        <f>'Distributor_state-wise'!N3</f>
        <v>8.9999999999999982</v>
      </c>
      <c r="K5" s="15">
        <f>'Distributor_state-wise'!O3</f>
        <v>9.6</v>
      </c>
      <c r="L5" s="15">
        <f>'Distributor_state-wise'!P3</f>
        <v>10.149999999999997</v>
      </c>
      <c r="M5" s="15">
        <f>'Distributor_state-wise'!Q3</f>
        <v>10.7</v>
      </c>
      <c r="N5" s="15">
        <f t="shared" ref="N5" si="0">SUM(B5:M5)</f>
        <v>85.674999999999983</v>
      </c>
      <c r="O5" s="14"/>
    </row>
    <row r="6" spans="1:15" ht="18" customHeight="1">
      <c r="A6" s="1" t="s">
        <v>310</v>
      </c>
      <c r="B6" s="15">
        <f>'Projects_state-wise'!H3/$B$1</f>
        <v>11.9</v>
      </c>
      <c r="C6" s="15">
        <f>'Projects_state-wise'!I3/$B$1</f>
        <v>13.6</v>
      </c>
      <c r="D6" s="15">
        <f>'Projects_state-wise'!J3/$B$1</f>
        <v>13.2</v>
      </c>
      <c r="E6" s="15">
        <f>'Projects_state-wise'!K3/$B$1</f>
        <v>10.3</v>
      </c>
      <c r="F6" s="15">
        <f>'Projects_state-wise'!L3/$B$1</f>
        <v>9.4</v>
      </c>
      <c r="G6" s="15">
        <f>'Projects_state-wise'!M3/$B$1</f>
        <v>9</v>
      </c>
      <c r="H6" s="15">
        <f>'Projects_state-wise'!N3/$B$1</f>
        <v>10.7</v>
      </c>
      <c r="I6" s="15">
        <f>'Projects_state-wise'!O3/$B$1</f>
        <v>12.5</v>
      </c>
      <c r="J6" s="15">
        <f>'Projects_state-wise'!P3/$B$1</f>
        <v>15.3</v>
      </c>
      <c r="K6" s="15">
        <f>'Projects_state-wise'!Q3/$B$1</f>
        <v>18.8</v>
      </c>
      <c r="L6" s="15">
        <f>'Projects_state-wise'!R3/$B$1</f>
        <v>23.1</v>
      </c>
      <c r="M6" s="15">
        <f>'Projects_state-wise'!S3/$B$1</f>
        <v>27.7</v>
      </c>
      <c r="N6" s="15">
        <f>SUM(B6:M6)</f>
        <v>175.5</v>
      </c>
    </row>
    <row r="7" spans="1:15" ht="20.25" customHeight="1">
      <c r="A7" s="126" t="s">
        <v>65</v>
      </c>
      <c r="B7" s="242">
        <f>SUM(B4:B6)</f>
        <v>38.449999999999996</v>
      </c>
      <c r="C7" s="242">
        <f t="shared" ref="C7:N7" si="1">SUM(C4:C6)</f>
        <v>49.15</v>
      </c>
      <c r="D7" s="242">
        <f t="shared" si="1"/>
        <v>45.099999999999994</v>
      </c>
      <c r="E7" s="242">
        <f t="shared" si="1"/>
        <v>38.199999999999996</v>
      </c>
      <c r="F7" s="242">
        <f t="shared" si="1"/>
        <v>34.199999999999996</v>
      </c>
      <c r="G7" s="242">
        <f t="shared" si="1"/>
        <v>36.950000000000003</v>
      </c>
      <c r="H7" s="242">
        <f t="shared" si="1"/>
        <v>45.674999999999997</v>
      </c>
      <c r="I7" s="242">
        <f t="shared" si="1"/>
        <v>53.8</v>
      </c>
      <c r="J7" s="242">
        <f t="shared" si="1"/>
        <v>59.45</v>
      </c>
      <c r="K7" s="242">
        <f t="shared" si="1"/>
        <v>71.650000000000006</v>
      </c>
      <c r="L7" s="242">
        <f t="shared" si="1"/>
        <v>82.75</v>
      </c>
      <c r="M7" s="242">
        <f t="shared" si="1"/>
        <v>95.649999999999991</v>
      </c>
      <c r="N7" s="242">
        <f t="shared" si="1"/>
        <v>651.02499999999998</v>
      </c>
    </row>
    <row r="9" spans="1:15">
      <c r="A9" s="18" t="s">
        <v>311</v>
      </c>
    </row>
    <row r="10" spans="1:15" ht="23.25" customHeight="1">
      <c r="B10" s="127">
        <v>46113</v>
      </c>
      <c r="C10" s="127">
        <v>46143</v>
      </c>
      <c r="D10" s="127">
        <v>46174</v>
      </c>
      <c r="E10" s="127">
        <v>46204</v>
      </c>
      <c r="F10" s="127">
        <v>46235</v>
      </c>
      <c r="G10" s="127">
        <v>46266</v>
      </c>
      <c r="H10" s="127">
        <v>46296</v>
      </c>
      <c r="I10" s="127">
        <v>46327</v>
      </c>
      <c r="J10" s="127">
        <v>46357</v>
      </c>
      <c r="K10" s="127">
        <v>46388</v>
      </c>
      <c r="L10" s="127">
        <v>46419</v>
      </c>
      <c r="M10" s="127">
        <v>46447</v>
      </c>
      <c r="N10" s="125" t="s">
        <v>65</v>
      </c>
    </row>
    <row r="11" spans="1:15" ht="20.25" customHeight="1">
      <c r="A11" s="1" t="s">
        <v>312</v>
      </c>
      <c r="B11" s="15">
        <f>'Retail_state-wise'!T3+'Distributor_state-wise'!T3+'Projects_state-wise'!AV3</f>
        <v>2560.2950000000001</v>
      </c>
      <c r="C11" s="15">
        <f>'Retail_state-wise'!U3+'Distributor_state-wise'!U3+'Projects_state-wise'!AW3</f>
        <v>2745.32</v>
      </c>
      <c r="D11" s="15">
        <f>'Retail_state-wise'!V3+'Distributor_state-wise'!V3+'Projects_state-wise'!AX3</f>
        <v>2758.25</v>
      </c>
      <c r="E11" s="15">
        <f>'Retail_state-wise'!W3+'Distributor_state-wise'!W3+'Projects_state-wise'!AY3</f>
        <v>2411.0250000000001</v>
      </c>
      <c r="F11" s="15">
        <f>'Retail_state-wise'!X3+'Distributor_state-wise'!X3+'Projects_state-wise'!AZ3</f>
        <v>2224.105</v>
      </c>
      <c r="G11" s="15">
        <f>'Retail_state-wise'!Y3+'Distributor_state-wise'!Y3+'Projects_state-wise'!BA3</f>
        <v>2125.8649999999998</v>
      </c>
      <c r="H11" s="15">
        <f>'Retail_state-wise'!Z3+'Distributor_state-wise'!Z3+'Projects_state-wise'!BB3</f>
        <v>3149.8850000000002</v>
      </c>
      <c r="I11" s="15">
        <f>'Retail_state-wise'!AA3+'Distributor_state-wise'!AA3+'Projects_state-wise'!BC3</f>
        <v>3608.5949999999998</v>
      </c>
      <c r="J11" s="15">
        <f>'Retail_state-wise'!AB3+'Distributor_state-wise'!AB3+'Projects_state-wise'!BD3</f>
        <v>4130.32</v>
      </c>
      <c r="K11" s="15">
        <f>'Retail_state-wise'!AC3+'Distributor_state-wise'!AC3+'Projects_state-wise'!BE3</f>
        <v>4895.2150000000001</v>
      </c>
      <c r="L11" s="15">
        <f>'Retail_state-wise'!AD3+'Distributor_state-wise'!AD3+'Projects_state-wise'!BF3</f>
        <v>6024.2150000000001</v>
      </c>
      <c r="M11" s="15">
        <f>'Retail_state-wise'!AE3+'Distributor_state-wise'!AE3+'Projects_state-wise'!BG3</f>
        <v>7179.03</v>
      </c>
      <c r="N11" s="15">
        <f t="shared" ref="N11:N12" si="2">SUM(B11:M11)</f>
        <v>43812.119999999995</v>
      </c>
    </row>
    <row r="12" spans="1:15" ht="23.25" customHeight="1">
      <c r="A12" s="1" t="s">
        <v>313</v>
      </c>
      <c r="B12" s="15">
        <f>'Retail_state-wise'!AH3+'Distributor_state-wise'!AH3+'Projects_state-wise'!BJ3</f>
        <v>9366.2549999999992</v>
      </c>
      <c r="C12" s="15">
        <f>'Retail_state-wise'!AI3+'Distributor_state-wise'!AI3+'Projects_state-wise'!BK3</f>
        <v>10890.23</v>
      </c>
      <c r="D12" s="15">
        <f>'Retail_state-wise'!AJ3+'Distributor_state-wise'!AJ3+'Projects_state-wise'!BL3</f>
        <v>10473.65</v>
      </c>
      <c r="E12" s="15">
        <f>'Retail_state-wise'!AK3+'Distributor_state-wise'!AK3+'Projects_state-wise'!BM3</f>
        <v>7916.875</v>
      </c>
      <c r="F12" s="15">
        <f>'Retail_state-wise'!AL3+'Distributor_state-wise'!AL3+'Projects_state-wise'!BN3</f>
        <v>7200.6949999999997</v>
      </c>
      <c r="G12" s="15">
        <f>'Retail_state-wise'!AM3+'Distributor_state-wise'!AM3+'Projects_state-wise'!BO3</f>
        <v>6902.085</v>
      </c>
      <c r="H12" s="15">
        <f>'Retail_state-wise'!AN3+'Distributor_state-wise'!AN3+'Projects_state-wise'!BP3</f>
        <v>7585.09</v>
      </c>
      <c r="I12" s="15">
        <f>'Retail_state-wise'!AO3+'Distributor_state-wise'!AO3+'Projects_state-wise'!BQ3</f>
        <v>8932.7049999999999</v>
      </c>
      <c r="J12" s="15">
        <f>'Retail_state-wise'!AP3+'Distributor_state-wise'!AP3+'Projects_state-wise'!BR3</f>
        <v>11213.83</v>
      </c>
      <c r="K12" s="15">
        <f>'Retail_state-wise'!AQ3+'Distributor_state-wise'!AQ3+'Projects_state-wise'!BS3</f>
        <v>13957.635</v>
      </c>
      <c r="L12" s="15">
        <f>'Retail_state-wise'!AR3+'Distributor_state-wise'!AR3+'Projects_state-wise'!BT3</f>
        <v>17135.435000000001</v>
      </c>
      <c r="M12" s="15">
        <f>'Retail_state-wise'!AS3+'Distributor_state-wise'!AS3+'Projects_state-wise'!BU3</f>
        <v>20588.919999999998</v>
      </c>
      <c r="N12" s="15">
        <f t="shared" si="2"/>
        <v>132163.405</v>
      </c>
    </row>
    <row r="13" spans="1:15" ht="26.25" customHeight="1">
      <c r="A13" s="126" t="s">
        <v>65</v>
      </c>
      <c r="B13" s="242">
        <f t="shared" ref="B13:M13" si="3">SUM(B11:B12)</f>
        <v>11926.55</v>
      </c>
      <c r="C13" s="242">
        <f t="shared" si="3"/>
        <v>13635.55</v>
      </c>
      <c r="D13" s="242">
        <f t="shared" si="3"/>
        <v>13231.9</v>
      </c>
      <c r="E13" s="242">
        <f t="shared" si="3"/>
        <v>10327.9</v>
      </c>
      <c r="F13" s="242">
        <f t="shared" si="3"/>
        <v>9424.7999999999993</v>
      </c>
      <c r="G13" s="242">
        <f t="shared" si="3"/>
        <v>9027.9500000000007</v>
      </c>
      <c r="H13" s="242">
        <f t="shared" si="3"/>
        <v>10734.975</v>
      </c>
      <c r="I13" s="242">
        <f t="shared" si="3"/>
        <v>12541.3</v>
      </c>
      <c r="J13" s="242">
        <f t="shared" si="3"/>
        <v>15344.15</v>
      </c>
      <c r="K13" s="242">
        <f t="shared" si="3"/>
        <v>18852.849999999999</v>
      </c>
      <c r="L13" s="242">
        <f t="shared" si="3"/>
        <v>23159.65</v>
      </c>
      <c r="M13" s="242">
        <f t="shared" si="3"/>
        <v>27767.949999999997</v>
      </c>
      <c r="N13" s="242">
        <f>SUM(N11:N12)</f>
        <v>175975.52499999999</v>
      </c>
    </row>
    <row r="15" spans="1:15">
      <c r="A15" s="18" t="s">
        <v>314</v>
      </c>
      <c r="B15" s="1">
        <v>1000</v>
      </c>
    </row>
    <row r="16" spans="1:15" ht="18" customHeight="1">
      <c r="B16" s="127">
        <v>46113</v>
      </c>
      <c r="C16" s="127">
        <v>46143</v>
      </c>
      <c r="D16" s="127">
        <v>46174</v>
      </c>
      <c r="E16" s="127">
        <v>46204</v>
      </c>
      <c r="F16" s="127">
        <v>46235</v>
      </c>
      <c r="G16" s="127">
        <v>46266</v>
      </c>
      <c r="H16" s="127">
        <v>46296</v>
      </c>
      <c r="I16" s="127">
        <v>46327</v>
      </c>
      <c r="J16" s="127">
        <v>46357</v>
      </c>
      <c r="K16" s="127">
        <v>46388</v>
      </c>
      <c r="L16" s="127">
        <v>46419</v>
      </c>
      <c r="M16" s="127">
        <v>46447</v>
      </c>
      <c r="N16" s="125" t="s">
        <v>65</v>
      </c>
    </row>
    <row r="17" spans="1:14" ht="21" customHeight="1">
      <c r="A17" s="1" t="s">
        <v>315</v>
      </c>
      <c r="B17" s="15">
        <f>('Retail_distributor-wise'!BL3+Distributor_projects!BJ3+'Projects_state-wise'!BJ3)/$B$15</f>
        <v>20.61</v>
      </c>
      <c r="C17" s="15">
        <f>('Retail_distributor-wise'!BM3+Distributor_projects!BK3+'Projects_state-wise'!BK3)/$B$15</f>
        <v>26.105</v>
      </c>
      <c r="D17" s="15">
        <f>('Retail_distributor-wise'!BN3+Distributor_projects!BL3+'Projects_state-wise'!BL3)/$B$15</f>
        <v>24.11</v>
      </c>
      <c r="E17" s="15">
        <f>('Retail_distributor-wise'!BO3+Distributor_projects!BM3+'Projects_state-wise'!BM3)/$B$15</f>
        <v>19.78</v>
      </c>
      <c r="F17" s="15">
        <f>('Retail_distributor-wise'!BP3+Distributor_projects!BN3+'Projects_state-wise'!BN3)/$B$15</f>
        <v>17.885000000000002</v>
      </c>
      <c r="G17" s="15">
        <f>('Retail_distributor-wise'!BQ3+Distributor_projects!BO3+'Projects_state-wise'!BO3)/$B$15</f>
        <v>18.975000000000001</v>
      </c>
      <c r="H17" s="15">
        <f>('Retail_distributor-wise'!BR3+Distributor_projects!BP3+'Projects_state-wise'!BP3)/$B$15</f>
        <v>22.66</v>
      </c>
      <c r="I17" s="15">
        <f>('Retail_distributor-wise'!BS3+Distributor_projects!BQ3+'Projects_state-wise'!BQ3)/$B$15</f>
        <v>26.62</v>
      </c>
      <c r="J17" s="15">
        <f>('Retail_distributor-wise'!BT3+Distributor_projects!BR3+'Projects_state-wise'!BR3)/$B$15</f>
        <v>30.024999999999999</v>
      </c>
      <c r="K17" s="15">
        <f>('Retail_distributor-wise'!BU3+Distributor_projects!BS3+'Projects_state-wise'!BS3)/$B$15</f>
        <v>36.57</v>
      </c>
      <c r="L17" s="15">
        <f>('Retail_distributor-wise'!BV3+Distributor_projects!BT3+'Projects_state-wise'!BT3)/$B$15</f>
        <v>42.545000000000002</v>
      </c>
      <c r="M17" s="15">
        <f>('Retail_distributor-wise'!BW3+Distributor_projects!BU3+'Projects_state-wise'!BU3)/$B$15</f>
        <v>49.48</v>
      </c>
      <c r="N17" s="15">
        <f>SUM(B17:M17)</f>
        <v>335.36500000000001</v>
      </c>
    </row>
    <row r="18" spans="1:14" ht="21" customHeight="1">
      <c r="A18" s="1" t="s">
        <v>316</v>
      </c>
      <c r="B18" s="15">
        <f>('Retail_distributor-wise'!CZ3+Distributor_projects!AV3+'Projects_state-wise'!AV3)/Summary!$B$15</f>
        <v>13.849</v>
      </c>
      <c r="C18" s="15">
        <f>('Retail_distributor-wise'!DA3+Distributor_projects!AW3+'Projects_state-wise'!AW3)/Summary!$B$15</f>
        <v>17.401</v>
      </c>
      <c r="D18" s="15">
        <f>('Retail_distributor-wise'!DB3+Distributor_projects!AX3+'Projects_state-wise'!AX3)/Summary!$B$15</f>
        <v>15.988</v>
      </c>
      <c r="E18" s="15">
        <f>('Retail_distributor-wise'!DC3+Distributor_projects!AY3+'Projects_state-wise'!AY3)/Summary!$B$15</f>
        <v>14.169</v>
      </c>
      <c r="F18" s="15">
        <f>('Retail_distributor-wise'!DD3+Distributor_projects!AZ3+'Projects_state-wise'!AZ3)/Summary!$B$15</f>
        <v>12.407999999999999</v>
      </c>
      <c r="G18" s="15">
        <f>('Retail_distributor-wise'!DE3+Distributor_projects!BA3+'Projects_state-wise'!BA3)/Summary!$B$15</f>
        <v>13.432499999999999</v>
      </c>
      <c r="H18" s="15">
        <f>('Retail_distributor-wise'!DF3+Distributor_projects!BB3+'Projects_state-wise'!BB3)/Summary!$B$15</f>
        <v>15.339</v>
      </c>
      <c r="I18" s="15">
        <f>('Retail_distributor-wise'!DG3+Distributor_projects!BC3+'Projects_state-wise'!BC3)/Summary!$B$15</f>
        <v>16.336500000000001</v>
      </c>
      <c r="J18" s="15">
        <f>('Retail_distributor-wise'!DH3+Distributor_projects!BD3+'Projects_state-wise'!BD3)/Summary!$B$15</f>
        <v>15.4795</v>
      </c>
      <c r="K18" s="15">
        <f>('Retail_distributor-wise'!DI3+Distributor_projects!BE3+'Projects_state-wise'!BE3)/Summary!$B$15</f>
        <v>16.117999999999999</v>
      </c>
      <c r="L18" s="15">
        <f>('Retail_distributor-wise'!DJ3+Distributor_projects!BF3+'Projects_state-wise'!BF3)/Summary!$B$15</f>
        <v>15.650499999999999</v>
      </c>
      <c r="M18" s="15">
        <f>('Retail_distributor-wise'!DK3+Distributor_projects!BG3+'Projects_state-wise'!BG3)/Summary!$B$15</f>
        <v>16.166</v>
      </c>
      <c r="N18" s="15">
        <f t="shared" ref="N18:N19" si="4">SUM(B18:M18)</f>
        <v>182.33699999999999</v>
      </c>
    </row>
    <row r="19" spans="1:14" ht="21" customHeight="1">
      <c r="A19" s="1" t="s">
        <v>317</v>
      </c>
      <c r="B19" s="15">
        <f>'Retail_distributor-wise'!DN3/Summary!$B$15</f>
        <v>3.9910000000000001</v>
      </c>
      <c r="C19" s="15">
        <f>'Retail_distributor-wise'!DO3/Summary!$B$15</f>
        <v>5.6440000000000001</v>
      </c>
      <c r="D19" s="15">
        <f>'Retail_distributor-wise'!DP3/Summary!$B$15</f>
        <v>5.0019999999999998</v>
      </c>
      <c r="E19" s="15">
        <f>'Retail_distributor-wise'!DQ3/Summary!$B$15</f>
        <v>4.2510000000000003</v>
      </c>
      <c r="F19" s="15">
        <f>'Retail_distributor-wise'!DR3/Summary!$B$15</f>
        <v>3.907</v>
      </c>
      <c r="G19" s="15">
        <f>'Retail_distributor-wise'!DS3/Summary!$B$15</f>
        <v>4.5425000000000004</v>
      </c>
      <c r="H19" s="15">
        <f>'Retail_distributor-wise'!DT3/Summary!$B$15</f>
        <v>7.6760000000000002</v>
      </c>
      <c r="I19" s="15">
        <f>'Retail_distributor-wise'!DU3/Summary!$B$15</f>
        <v>10.843500000000001</v>
      </c>
      <c r="J19" s="15">
        <f>'Retail_distributor-wise'!DV3/Summary!$B$15</f>
        <v>13.945499999999999</v>
      </c>
      <c r="K19" s="15">
        <f>'Retail_distributor-wise'!DW3/Summary!$B$15</f>
        <v>18.962</v>
      </c>
      <c r="L19" s="15">
        <f>'Retail_distributor-wise'!DX3/Summary!$B$15</f>
        <v>24.554500000000001</v>
      </c>
      <c r="M19" s="15">
        <f>'Retail_distributor-wise'!DY3/Summary!$B$15</f>
        <v>30.004000000000001</v>
      </c>
      <c r="N19" s="15">
        <f t="shared" si="4"/>
        <v>133.32300000000001</v>
      </c>
    </row>
    <row r="20" spans="1:14" ht="21" customHeight="1">
      <c r="A20" s="126" t="s">
        <v>65</v>
      </c>
      <c r="B20" s="242">
        <f>SUM(B17:B19)</f>
        <v>38.450000000000003</v>
      </c>
      <c r="C20" s="242">
        <f t="shared" ref="C20:N20" si="5">SUM(C17:C19)</f>
        <v>49.15</v>
      </c>
      <c r="D20" s="242">
        <f t="shared" si="5"/>
        <v>45.1</v>
      </c>
      <c r="E20" s="242">
        <f t="shared" si="5"/>
        <v>38.199999999999996</v>
      </c>
      <c r="F20" s="242">
        <f t="shared" si="5"/>
        <v>34.200000000000003</v>
      </c>
      <c r="G20" s="242">
        <f t="shared" si="5"/>
        <v>36.950000000000003</v>
      </c>
      <c r="H20" s="242">
        <f t="shared" si="5"/>
        <v>45.675000000000004</v>
      </c>
      <c r="I20" s="242">
        <f t="shared" si="5"/>
        <v>53.800000000000004</v>
      </c>
      <c r="J20" s="242">
        <f t="shared" si="5"/>
        <v>59.45</v>
      </c>
      <c r="K20" s="242">
        <f t="shared" si="5"/>
        <v>71.650000000000006</v>
      </c>
      <c r="L20" s="242">
        <f t="shared" si="5"/>
        <v>82.75</v>
      </c>
      <c r="M20" s="242">
        <f t="shared" si="5"/>
        <v>95.65</v>
      </c>
      <c r="N20" s="242">
        <f t="shared" si="5"/>
        <v>651.02499999999998</v>
      </c>
    </row>
    <row r="22" spans="1:14">
      <c r="A22" s="18" t="s">
        <v>318</v>
      </c>
      <c r="B22" s="1">
        <v>1000</v>
      </c>
    </row>
    <row r="23" spans="1:14" ht="18.75" customHeight="1">
      <c r="B23" s="127">
        <v>46113</v>
      </c>
      <c r="C23" s="127">
        <v>46143</v>
      </c>
      <c r="D23" s="127">
        <v>46174</v>
      </c>
      <c r="E23" s="127">
        <v>46204</v>
      </c>
      <c r="F23" s="127">
        <v>46235</v>
      </c>
      <c r="G23" s="127">
        <v>46266</v>
      </c>
      <c r="H23" s="127">
        <v>46296</v>
      </c>
      <c r="I23" s="127">
        <v>46327</v>
      </c>
      <c r="J23" s="127">
        <v>46357</v>
      </c>
      <c r="K23" s="127">
        <v>46388</v>
      </c>
      <c r="L23" s="127">
        <v>46419</v>
      </c>
      <c r="M23" s="127">
        <v>46447</v>
      </c>
      <c r="N23" s="125" t="s">
        <v>65</v>
      </c>
    </row>
    <row r="24" spans="1:14" ht="19.5" customHeight="1">
      <c r="A24" s="1" t="s">
        <v>315</v>
      </c>
      <c r="B24" s="15">
        <f>'Retail_distributor-wise'!BL3/Summary!$B$22</f>
        <v>9.5850000000000009</v>
      </c>
      <c r="C24" s="15">
        <f>'Retail_distributor-wise'!BM3/Summary!$B$22</f>
        <v>13.164999999999999</v>
      </c>
      <c r="D24" s="15">
        <f>'Retail_distributor-wise'!BN3/Summary!$B$22</f>
        <v>11.435</v>
      </c>
      <c r="E24" s="15">
        <f>'Retail_distributor-wise'!BO3/Summary!$B$22</f>
        <v>9.5850000000000009</v>
      </c>
      <c r="F24" s="15">
        <f>'Retail_distributor-wise'!BP3/Summary!$B$22</f>
        <v>7.97</v>
      </c>
      <c r="G24" s="15">
        <f>'Retail_distributor-wise'!BQ3/Summary!$B$22</f>
        <v>8.93</v>
      </c>
      <c r="H24" s="15">
        <f>'Retail_distributor-wise'!BR3/Summary!$B$22</f>
        <v>11.435</v>
      </c>
      <c r="I24" s="15">
        <f>'Retail_distributor-wise'!BS3/Summary!$B$22</f>
        <v>13.865</v>
      </c>
      <c r="J24" s="15">
        <f>'Retail_distributor-wise'!BT3/Summary!$B$22</f>
        <v>14.74</v>
      </c>
      <c r="K24" s="15">
        <f>'Retail_distributor-wise'!BU3/Summary!$B$22</f>
        <v>18.27</v>
      </c>
      <c r="L24" s="15">
        <f>'Retail_distributor-wise'!BV3/Summary!$B$22</f>
        <v>20.844999999999999</v>
      </c>
      <c r="M24" s="15">
        <f>'Retail_distributor-wise'!BW3/Summary!$B$22</f>
        <v>24.155000000000001</v>
      </c>
      <c r="N24" s="15">
        <f>SUM(B24:M24)</f>
        <v>163.98</v>
      </c>
    </row>
    <row r="25" spans="1:14" ht="19.5" customHeight="1">
      <c r="A25" s="1" t="s">
        <v>316</v>
      </c>
      <c r="B25" s="15">
        <f>'Retail_distributor-wise'!CZ3/Summary!$B$22</f>
        <v>9.3740000000000006</v>
      </c>
      <c r="C25" s="15">
        <f>'Retail_distributor-wise'!DA3/Summary!$B$22</f>
        <v>12.491</v>
      </c>
      <c r="D25" s="15">
        <f>'Retail_distributor-wise'!DB3/Summary!$B$22</f>
        <v>10.763</v>
      </c>
      <c r="E25" s="15">
        <f>'Retail_distributor-wise'!DC3/Summary!$B$22</f>
        <v>9.1140000000000008</v>
      </c>
      <c r="F25" s="15">
        <f>'Retail_distributor-wise'!DD3/Summary!$B$22</f>
        <v>7.2229999999999999</v>
      </c>
      <c r="G25" s="15">
        <f>'Retail_distributor-wise'!DE3/Summary!$B$22</f>
        <v>7.5774999999999997</v>
      </c>
      <c r="H25" s="15">
        <f>'Retail_distributor-wise'!DF3/Summary!$B$22</f>
        <v>8.0890000000000004</v>
      </c>
      <c r="I25" s="15">
        <f>'Retail_distributor-wise'!DG3/Summary!$B$22</f>
        <v>8.2415000000000003</v>
      </c>
      <c r="J25" s="15">
        <f>'Retail_distributor-wise'!DH3/Summary!$B$22</f>
        <v>6.4645000000000001</v>
      </c>
      <c r="K25" s="15">
        <f>'Retail_distributor-wise'!DI3/Summary!$B$22</f>
        <v>6.0179999999999998</v>
      </c>
      <c r="L25" s="15">
        <f>'Retail_distributor-wise'!DJ3/Summary!$B$22</f>
        <v>4.1005000000000003</v>
      </c>
      <c r="M25" s="15">
        <f>'Retail_distributor-wise'!DK3/Summary!$B$22</f>
        <v>3.0910000000000002</v>
      </c>
      <c r="N25" s="15">
        <f>SUM(B25:M25)</f>
        <v>92.546999999999997</v>
      </c>
    </row>
    <row r="26" spans="1:14" ht="19.5" customHeight="1">
      <c r="A26" s="1" t="s">
        <v>317</v>
      </c>
      <c r="B26" s="15">
        <f>'Retail_distributor-wise'!DN3/Summary!$B$22</f>
        <v>3.9910000000000001</v>
      </c>
      <c r="C26" s="15">
        <f>'Retail_distributor-wise'!DO3/Summary!$B$22</f>
        <v>5.6440000000000001</v>
      </c>
      <c r="D26" s="15">
        <f>'Retail_distributor-wise'!DP3/Summary!$B$22</f>
        <v>5.0019999999999998</v>
      </c>
      <c r="E26" s="15">
        <f>'Retail_distributor-wise'!DQ3/Summary!$B$22</f>
        <v>4.2510000000000003</v>
      </c>
      <c r="F26" s="15">
        <f>'Retail_distributor-wise'!DR3/Summary!$B$22</f>
        <v>3.907</v>
      </c>
      <c r="G26" s="15">
        <f>'Retail_distributor-wise'!DS3/Summary!$B$22</f>
        <v>4.5425000000000004</v>
      </c>
      <c r="H26" s="15">
        <f>'Retail_distributor-wise'!DT3/Summary!$B$22</f>
        <v>7.6760000000000002</v>
      </c>
      <c r="I26" s="246">
        <f>'Retail_distributor-wise'!DU3/Summary!$B$22</f>
        <v>10.843500000000001</v>
      </c>
      <c r="J26" s="15">
        <f>'Retail_distributor-wise'!DV3/Summary!$B$22</f>
        <v>13.945499999999999</v>
      </c>
      <c r="K26" s="15">
        <f>'Retail_distributor-wise'!DW3/Summary!$B$22</f>
        <v>18.962</v>
      </c>
      <c r="L26" s="15">
        <f>'Retail_distributor-wise'!DX3/Summary!$B$22</f>
        <v>24.554500000000001</v>
      </c>
      <c r="M26" s="15">
        <f>'Retail_distributor-wise'!DY3/Summary!$B$22</f>
        <v>30.004000000000001</v>
      </c>
      <c r="N26" s="15">
        <f>SUM(B26:M26)</f>
        <v>133.32300000000001</v>
      </c>
    </row>
    <row r="27" spans="1:14" ht="19.5" customHeight="1">
      <c r="A27" s="126" t="s">
        <v>65</v>
      </c>
      <c r="B27" s="242">
        <f>SUM(B24:B26)</f>
        <v>22.950000000000003</v>
      </c>
      <c r="C27" s="242">
        <f t="shared" ref="C27:N27" si="6">SUM(C24:C26)</f>
        <v>31.299999999999997</v>
      </c>
      <c r="D27" s="242">
        <f t="shared" si="6"/>
        <v>27.2</v>
      </c>
      <c r="E27" s="242">
        <f t="shared" si="6"/>
        <v>22.950000000000003</v>
      </c>
      <c r="F27" s="242">
        <f t="shared" si="6"/>
        <v>19.100000000000001</v>
      </c>
      <c r="G27" s="242">
        <f t="shared" si="6"/>
        <v>21.05</v>
      </c>
      <c r="H27" s="242">
        <f t="shared" si="6"/>
        <v>27.200000000000003</v>
      </c>
      <c r="I27" s="242">
        <f t="shared" si="6"/>
        <v>32.950000000000003</v>
      </c>
      <c r="J27" s="242">
        <f t="shared" si="6"/>
        <v>35.15</v>
      </c>
      <c r="K27" s="242">
        <f t="shared" si="6"/>
        <v>43.25</v>
      </c>
      <c r="L27" s="242">
        <f t="shared" si="6"/>
        <v>49.5</v>
      </c>
      <c r="M27" s="242">
        <f t="shared" si="6"/>
        <v>57.25</v>
      </c>
      <c r="N27" s="242">
        <f t="shared" si="6"/>
        <v>389.85</v>
      </c>
    </row>
    <row r="29" spans="1:14">
      <c r="A29" s="18" t="s">
        <v>319</v>
      </c>
      <c r="B29" s="1">
        <v>1000</v>
      </c>
    </row>
    <row r="30" spans="1:14" ht="21.75" customHeight="1">
      <c r="B30" s="127">
        <v>46113</v>
      </c>
      <c r="C30" s="127">
        <v>46143</v>
      </c>
      <c r="D30" s="127">
        <v>46174</v>
      </c>
      <c r="E30" s="127">
        <v>46204</v>
      </c>
      <c r="F30" s="127">
        <v>46235</v>
      </c>
      <c r="G30" s="127">
        <v>46266</v>
      </c>
      <c r="H30" s="127">
        <v>46296</v>
      </c>
      <c r="I30" s="127">
        <v>46327</v>
      </c>
      <c r="J30" s="127">
        <v>46357</v>
      </c>
      <c r="K30" s="127">
        <v>46388</v>
      </c>
      <c r="L30" s="127">
        <v>46419</v>
      </c>
      <c r="M30" s="127">
        <v>46447</v>
      </c>
      <c r="N30" s="125" t="s">
        <v>65</v>
      </c>
    </row>
    <row r="31" spans="1:14" ht="21.75" customHeight="1">
      <c r="A31" s="1" t="s">
        <v>315</v>
      </c>
      <c r="B31" s="15">
        <f>'Supply plan'!Z44</f>
        <v>11.034355</v>
      </c>
      <c r="C31" s="15">
        <f>'Supply plan'!AA44</f>
        <v>12.950875</v>
      </c>
      <c r="D31" s="15">
        <f>'Supply plan'!AB44</f>
        <v>12.685460000000001</v>
      </c>
      <c r="E31" s="15">
        <f>'Supply plan'!AC44</f>
        <v>10.202904999999999</v>
      </c>
      <c r="F31" s="15">
        <f>'Supply plan'!AD44</f>
        <v>9.9221900000000005</v>
      </c>
      <c r="G31" s="15">
        <f>'Supply plan'!AE44</f>
        <v>10.05189</v>
      </c>
      <c r="H31" s="15">
        <f>'Supply plan'!AF44</f>
        <v>11.232569999999999</v>
      </c>
      <c r="I31" s="15">
        <f>'Supply plan'!AG44</f>
        <v>12.763915000000001</v>
      </c>
      <c r="J31" s="15">
        <f>'Supply plan'!AH44</f>
        <v>15.296194999999997</v>
      </c>
      <c r="K31" s="15">
        <f>'Supply plan'!AI44</f>
        <v>18.313935000000001</v>
      </c>
      <c r="L31" s="15">
        <f>'Supply plan'!AJ44</f>
        <v>21.717109999999998</v>
      </c>
      <c r="M31" s="15">
        <f>'Supply plan'!AK44</f>
        <v>25.345559999999995</v>
      </c>
      <c r="N31" s="15">
        <f>'Supply plan'!AL44</f>
        <v>171.51695999999998</v>
      </c>
    </row>
    <row r="32" spans="1:14" ht="21.75" customHeight="1">
      <c r="A32" s="1" t="s">
        <v>316</v>
      </c>
      <c r="B32" s="15">
        <f>'Supply plan'!Z29</f>
        <v>4.4775450000000001</v>
      </c>
      <c r="C32" s="15">
        <f>'Supply plan'!AA29</f>
        <v>4.912725</v>
      </c>
      <c r="D32" s="15">
        <f>'Supply plan'!AB29</f>
        <v>5.2277399999999998</v>
      </c>
      <c r="E32" s="15">
        <f>'Supply plan'!AC29</f>
        <v>5.0573949999999996</v>
      </c>
      <c r="F32" s="15">
        <f>'Supply plan'!AD29</f>
        <v>5.1872099999999985</v>
      </c>
      <c r="G32" s="15">
        <f>'Supply plan'!AE29</f>
        <v>5.8571099999999996</v>
      </c>
      <c r="H32" s="15">
        <f>'Supply plan'!AF29</f>
        <v>7.2531299999999987</v>
      </c>
      <c r="I32" s="15">
        <f>'Supply plan'!AG29</f>
        <v>8.0985849999999999</v>
      </c>
      <c r="J32" s="15">
        <f>'Supply plan'!AH29</f>
        <v>9.0191049999999997</v>
      </c>
      <c r="K32" s="15">
        <f>'Supply plan'!AI29</f>
        <v>10.104865</v>
      </c>
      <c r="L32" s="15">
        <f>'Supply plan'!AJ29</f>
        <v>11.55599</v>
      </c>
      <c r="M32" s="15">
        <f>'Supply plan'!AK29</f>
        <v>13.082140000000001</v>
      </c>
      <c r="N32" s="15">
        <f>'Supply plan'!AL29</f>
        <v>89.833539999999985</v>
      </c>
    </row>
    <row r="33" spans="1:14" ht="21.75" customHeight="1">
      <c r="A33" s="1" t="s">
        <v>317</v>
      </c>
      <c r="B33" s="15">
        <v>0</v>
      </c>
      <c r="C33" s="15">
        <v>0</v>
      </c>
      <c r="D33" s="15">
        <v>0</v>
      </c>
      <c r="E33" s="15">
        <v>0</v>
      </c>
      <c r="F33" s="15">
        <v>0</v>
      </c>
      <c r="G33" s="15">
        <v>0</v>
      </c>
      <c r="H33" s="15">
        <v>0</v>
      </c>
      <c r="I33" s="15">
        <v>0</v>
      </c>
      <c r="J33" s="15">
        <v>0</v>
      </c>
      <c r="K33" s="15">
        <v>0</v>
      </c>
      <c r="L33" s="15">
        <v>0</v>
      </c>
      <c r="M33" s="15">
        <v>0</v>
      </c>
      <c r="N33" s="15">
        <v>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1C1F-48AE-45D0-AE8A-C9D313AB6C4F}">
  <sheetPr>
    <tabColor theme="9" tint="0.39997558519241921"/>
  </sheetPr>
  <dimension ref="A1:AR9"/>
  <sheetViews>
    <sheetView workbookViewId="0">
      <selection activeCell="I19" sqref="I19"/>
    </sheetView>
  </sheetViews>
  <sheetFormatPr defaultRowHeight="14.45"/>
  <cols>
    <col min="1" max="1" width="11.140625" customWidth="1"/>
    <col min="3" max="3" width="14" customWidth="1"/>
    <col min="4" max="4" width="11.140625" customWidth="1"/>
  </cols>
  <sheetData>
    <row r="1" spans="1:44">
      <c r="A1" s="9" t="s">
        <v>320</v>
      </c>
      <c r="B1" s="1"/>
      <c r="C1" s="1"/>
      <c r="D1" s="1"/>
      <c r="E1" s="2"/>
      <c r="F1" s="2"/>
      <c r="G1" s="2"/>
      <c r="H1" s="2"/>
      <c r="I1" s="2"/>
      <c r="J1" s="2"/>
      <c r="K1" s="2"/>
      <c r="L1" s="2"/>
      <c r="M1" s="2"/>
      <c r="N1" s="2"/>
      <c r="O1" s="2"/>
      <c r="P1" s="2"/>
      <c r="R1" s="6" t="s">
        <v>321</v>
      </c>
      <c r="T1" s="1"/>
      <c r="U1" s="1"/>
      <c r="V1" s="1"/>
      <c r="W1" s="1"/>
      <c r="X1" s="1"/>
      <c r="Y1" s="1"/>
      <c r="Z1" s="1"/>
      <c r="AA1" s="1"/>
      <c r="AB1" s="1"/>
      <c r="AC1" s="1"/>
      <c r="AD1" s="1"/>
      <c r="AE1" s="1"/>
      <c r="AF1" s="7" t="s">
        <v>322</v>
      </c>
      <c r="AH1" s="1"/>
      <c r="AI1" s="1"/>
      <c r="AJ1" s="1"/>
      <c r="AK1" s="1"/>
      <c r="AL1" s="1"/>
      <c r="AM1" s="1"/>
      <c r="AN1" s="1"/>
      <c r="AO1" s="1"/>
      <c r="AP1" s="1"/>
      <c r="AQ1" s="1"/>
      <c r="AR1" s="1"/>
    </row>
    <row r="2" spans="1:44">
      <c r="A2" s="10">
        <v>1000</v>
      </c>
      <c r="B2" s="1"/>
      <c r="C2" s="1"/>
      <c r="D2" s="1"/>
      <c r="E2" s="1"/>
      <c r="F2" s="1"/>
      <c r="G2" s="1"/>
      <c r="H2" s="1"/>
      <c r="I2" s="1"/>
      <c r="J2" s="1"/>
      <c r="K2" s="1"/>
      <c r="L2" s="1"/>
      <c r="M2" s="1"/>
      <c r="N2" s="1"/>
      <c r="O2" s="1"/>
      <c r="P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c r="A3" s="10"/>
      <c r="B3" s="1"/>
      <c r="C3" s="14">
        <f>SUM(C5:C19)</f>
        <v>179.31880999999998</v>
      </c>
      <c r="D3" s="14">
        <f>SUM(D5:D19)</f>
        <v>389.84999999999997</v>
      </c>
      <c r="E3" s="14">
        <f t="shared" ref="E3:P3" si="0">SUM(E5:E19)</f>
        <v>22.95</v>
      </c>
      <c r="F3" s="14">
        <f t="shared" si="0"/>
        <v>31.299999999999997</v>
      </c>
      <c r="G3" s="14">
        <f t="shared" si="0"/>
        <v>27.2</v>
      </c>
      <c r="H3" s="14">
        <f t="shared" si="0"/>
        <v>22.95</v>
      </c>
      <c r="I3" s="14">
        <f t="shared" si="0"/>
        <v>19.099999999999998</v>
      </c>
      <c r="J3" s="14">
        <f t="shared" si="0"/>
        <v>21.05</v>
      </c>
      <c r="K3" s="14">
        <f t="shared" si="0"/>
        <v>27.2</v>
      </c>
      <c r="L3" s="14">
        <f t="shared" si="0"/>
        <v>32.950000000000003</v>
      </c>
      <c r="M3" s="14">
        <f t="shared" si="0"/>
        <v>35.15</v>
      </c>
      <c r="N3" s="14">
        <f t="shared" si="0"/>
        <v>43.25</v>
      </c>
      <c r="O3" s="14">
        <f t="shared" si="0"/>
        <v>49.5</v>
      </c>
      <c r="P3" s="14">
        <f t="shared" si="0"/>
        <v>57.249999999999993</v>
      </c>
      <c r="R3" s="14">
        <f t="shared" ref="R3:AD3" si="1">SUM(R5:R81)</f>
        <v>225.87</v>
      </c>
      <c r="S3" s="14">
        <f t="shared" si="1"/>
        <v>13.364999999999998</v>
      </c>
      <c r="T3" s="14">
        <f t="shared" si="1"/>
        <v>18.135000000000002</v>
      </c>
      <c r="U3" s="14">
        <f t="shared" si="1"/>
        <v>15.765000000000001</v>
      </c>
      <c r="V3" s="14">
        <f t="shared" si="1"/>
        <v>13.364999999999998</v>
      </c>
      <c r="W3" s="14">
        <f t="shared" si="1"/>
        <v>11.129999999999999</v>
      </c>
      <c r="X3" s="14">
        <f t="shared" si="1"/>
        <v>12.12</v>
      </c>
      <c r="Y3" s="14">
        <f t="shared" si="1"/>
        <v>15.765000000000001</v>
      </c>
      <c r="Z3" s="14">
        <f t="shared" si="1"/>
        <v>19.085000000000001</v>
      </c>
      <c r="AA3" s="14">
        <f t="shared" si="1"/>
        <v>20.41</v>
      </c>
      <c r="AB3" s="14">
        <f t="shared" si="1"/>
        <v>24.979999999999997</v>
      </c>
      <c r="AC3" s="14">
        <f t="shared" si="1"/>
        <v>28.655000000000005</v>
      </c>
      <c r="AD3" s="14">
        <f t="shared" si="1"/>
        <v>33.094999999999999</v>
      </c>
      <c r="AE3" s="1"/>
      <c r="AF3" s="14">
        <f t="shared" ref="AF3:AR3" si="2">SUM(AF5:AF81)</f>
        <v>163.98</v>
      </c>
      <c r="AG3" s="14">
        <f t="shared" si="2"/>
        <v>9.5850000000000009</v>
      </c>
      <c r="AH3" s="14">
        <f t="shared" si="2"/>
        <v>13.164999999999999</v>
      </c>
      <c r="AI3" s="14">
        <f t="shared" si="2"/>
        <v>11.434999999999999</v>
      </c>
      <c r="AJ3" s="14">
        <f t="shared" si="2"/>
        <v>9.5850000000000009</v>
      </c>
      <c r="AK3" s="14">
        <f t="shared" si="2"/>
        <v>7.9700000000000006</v>
      </c>
      <c r="AL3" s="14">
        <f t="shared" si="2"/>
        <v>8.9300000000000015</v>
      </c>
      <c r="AM3" s="14">
        <f t="shared" si="2"/>
        <v>11.434999999999999</v>
      </c>
      <c r="AN3" s="14">
        <f t="shared" si="2"/>
        <v>13.864999999999998</v>
      </c>
      <c r="AO3" s="14">
        <f t="shared" si="2"/>
        <v>14.739999999999998</v>
      </c>
      <c r="AP3" s="14">
        <f t="shared" si="2"/>
        <v>18.270000000000003</v>
      </c>
      <c r="AQ3" s="14">
        <f t="shared" si="2"/>
        <v>20.844999999999999</v>
      </c>
      <c r="AR3" s="14">
        <f t="shared" si="2"/>
        <v>24.155000000000005</v>
      </c>
    </row>
    <row r="4" spans="1:44" ht="29.1">
      <c r="A4" s="125" t="s">
        <v>0</v>
      </c>
      <c r="B4" s="125" t="s">
        <v>323</v>
      </c>
      <c r="C4" s="132" t="s">
        <v>324</v>
      </c>
      <c r="D4" s="125" t="s">
        <v>325</v>
      </c>
      <c r="E4" s="127">
        <v>46113</v>
      </c>
      <c r="F4" s="127">
        <v>46143</v>
      </c>
      <c r="G4" s="127">
        <v>46174</v>
      </c>
      <c r="H4" s="127">
        <v>46204</v>
      </c>
      <c r="I4" s="127">
        <v>46235</v>
      </c>
      <c r="J4" s="127">
        <v>46266</v>
      </c>
      <c r="K4" s="127">
        <v>46296</v>
      </c>
      <c r="L4" s="127">
        <v>46327</v>
      </c>
      <c r="M4" s="127">
        <v>46357</v>
      </c>
      <c r="N4" s="127">
        <v>46388</v>
      </c>
      <c r="O4" s="127">
        <v>46419</v>
      </c>
      <c r="P4" s="127">
        <v>46447</v>
      </c>
      <c r="R4" s="127" t="s">
        <v>65</v>
      </c>
      <c r="S4" s="127">
        <v>46113</v>
      </c>
      <c r="T4" s="127">
        <v>46143</v>
      </c>
      <c r="U4" s="127">
        <v>46174</v>
      </c>
      <c r="V4" s="127">
        <v>46204</v>
      </c>
      <c r="W4" s="127">
        <v>46235</v>
      </c>
      <c r="X4" s="127">
        <v>46266</v>
      </c>
      <c r="Y4" s="127">
        <v>46296</v>
      </c>
      <c r="Z4" s="127">
        <v>46327</v>
      </c>
      <c r="AA4" s="127">
        <v>46357</v>
      </c>
      <c r="AB4" s="127">
        <v>46388</v>
      </c>
      <c r="AC4" s="127">
        <v>46419</v>
      </c>
      <c r="AD4" s="127">
        <v>46447</v>
      </c>
      <c r="AE4" s="126"/>
      <c r="AF4" s="125" t="s">
        <v>65</v>
      </c>
      <c r="AG4" s="127">
        <v>46113</v>
      </c>
      <c r="AH4" s="127">
        <v>46143</v>
      </c>
      <c r="AI4" s="127">
        <v>46174</v>
      </c>
      <c r="AJ4" s="127">
        <v>46204</v>
      </c>
      <c r="AK4" s="127">
        <v>46235</v>
      </c>
      <c r="AL4" s="127">
        <v>46266</v>
      </c>
      <c r="AM4" s="127">
        <v>46296</v>
      </c>
      <c r="AN4" s="127">
        <v>46327</v>
      </c>
      <c r="AO4" s="127">
        <v>46357</v>
      </c>
      <c r="AP4" s="127">
        <v>46388</v>
      </c>
      <c r="AQ4" s="127">
        <v>46419</v>
      </c>
      <c r="AR4" s="127">
        <v>46447</v>
      </c>
    </row>
    <row r="5" spans="1:44">
      <c r="A5" s="4">
        <v>1</v>
      </c>
      <c r="B5" s="1" t="s">
        <v>326</v>
      </c>
      <c r="C5" s="15">
        <f>SUMIFS('Retail_state-wise'!D:D,'Retail_state-wise'!$C:$C,'Retail_zone-wise'!$B5)</f>
        <v>148.19521</v>
      </c>
      <c r="D5" s="14">
        <f>SUM(E5:P5)</f>
        <v>226.89999999999998</v>
      </c>
      <c r="E5" s="15">
        <f>SUMIFS('Retail_state-wise'!F:F,'Retail_state-wise'!$C:$C,'Retail_zone-wise'!$B5)</f>
        <v>13.45</v>
      </c>
      <c r="F5" s="15">
        <f>SUMIFS('Retail_state-wise'!G:G,'Retail_state-wise'!$C:$C,'Retail_zone-wise'!$B5)</f>
        <v>18.25</v>
      </c>
      <c r="G5" s="15">
        <f>SUMIFS('Retail_state-wise'!H:H,'Retail_state-wise'!$C:$C,'Retail_zone-wise'!$B5)</f>
        <v>15.85</v>
      </c>
      <c r="H5" s="15">
        <f>SUMIFS('Retail_state-wise'!I:I,'Retail_state-wise'!$C:$C,'Retail_zone-wise'!$B5)</f>
        <v>13.45</v>
      </c>
      <c r="I5" s="15">
        <f>SUMIFS('Retail_state-wise'!J:J,'Retail_state-wise'!$C:$C,'Retail_zone-wise'!$B5)</f>
        <v>11.149999999999997</v>
      </c>
      <c r="J5" s="15">
        <f>SUMIFS('Retail_state-wise'!K:K,'Retail_state-wise'!$C:$C,'Retail_zone-wise'!$B5)</f>
        <v>12.25</v>
      </c>
      <c r="K5" s="15">
        <f>SUMIFS('Retail_state-wise'!L:L,'Retail_state-wise'!$C:$C,'Retail_zone-wise'!$B5)</f>
        <v>15.85</v>
      </c>
      <c r="L5" s="15">
        <f>SUMIFS('Retail_state-wise'!M:M,'Retail_state-wise'!$C:$C,'Retail_zone-wise'!$B5)</f>
        <v>19.100000000000001</v>
      </c>
      <c r="M5" s="15">
        <f>SUMIFS('Retail_state-wise'!N:N,'Retail_state-wise'!$C:$C,'Retail_zone-wise'!$B5)</f>
        <v>20.550000000000004</v>
      </c>
      <c r="N5" s="15">
        <f>SUMIFS('Retail_state-wise'!O:O,'Retail_state-wise'!$C:$C,'Retail_zone-wise'!$B5)</f>
        <v>25.049999999999997</v>
      </c>
      <c r="O5" s="15">
        <f>SUMIFS('Retail_state-wise'!P:P,'Retail_state-wise'!$C:$C,'Retail_zone-wise'!$B5)</f>
        <v>28.700000000000003</v>
      </c>
      <c r="P5" s="15">
        <f>SUMIFS('Retail_state-wise'!Q:Q,'Retail_state-wise'!$C:$C,'Retail_zone-wise'!$B5)</f>
        <v>33.249999999999993</v>
      </c>
      <c r="Q5" s="111"/>
      <c r="R5" s="111">
        <f>SUM(S5:AD5)</f>
        <v>159.18</v>
      </c>
      <c r="S5" s="15">
        <f>SUMIFS('Retail_state-wise'!T:T,'Retail_state-wise'!$C:$C,'Retail_zone-wise'!$B5)</f>
        <v>9.44</v>
      </c>
      <c r="T5" s="15">
        <f>SUMIFS('Retail_state-wise'!U:U,'Retail_state-wise'!$C:$C,'Retail_zone-wise'!$B5)</f>
        <v>12.82</v>
      </c>
      <c r="U5" s="15">
        <f>SUMIFS('Retail_state-wise'!V:V,'Retail_state-wise'!$C:$C,'Retail_zone-wise'!$B5)</f>
        <v>11.105</v>
      </c>
      <c r="V5" s="15">
        <f>SUMIFS('Retail_state-wise'!W:W,'Retail_state-wise'!$C:$C,'Retail_zone-wise'!$B5)</f>
        <v>9.44</v>
      </c>
      <c r="W5" s="15">
        <f>SUMIFS('Retail_state-wise'!X:X,'Retail_state-wise'!$C:$C,'Retail_zone-wise'!$B5)</f>
        <v>7.835</v>
      </c>
      <c r="X5" s="15">
        <f>SUMIFS('Retail_state-wise'!Y:Y,'Retail_state-wise'!$C:$C,'Retail_zone-wise'!$B5)</f>
        <v>8.5849999999999991</v>
      </c>
      <c r="Y5" s="15">
        <f>SUMIFS('Retail_state-wise'!Z:Z,'Retail_state-wise'!$C:$C,'Retail_zone-wise'!$B5)</f>
        <v>11.105</v>
      </c>
      <c r="Z5" s="15">
        <f>SUMIFS('Retail_state-wise'!AA:AA,'Retail_state-wise'!$C:$C,'Retail_zone-wise'!$B5)</f>
        <v>13.414999999999999</v>
      </c>
      <c r="AA5" s="15">
        <f>SUMIFS('Retail_state-wise'!AB:AB,'Retail_state-wise'!$C:$C,'Retail_zone-wise'!$B5)</f>
        <v>14.4</v>
      </c>
      <c r="AB5" s="15">
        <f>SUMIFS('Retail_state-wise'!AC:AC,'Retail_state-wise'!$C:$C,'Retail_zone-wise'!$B5)</f>
        <v>17.579999999999998</v>
      </c>
      <c r="AC5" s="15">
        <f>SUMIFS('Retail_state-wise'!AD:AD,'Retail_state-wise'!$C:$C,'Retail_zone-wise'!$B5)</f>
        <v>20.130000000000003</v>
      </c>
      <c r="AD5" s="15">
        <f>SUMIFS('Retail_state-wise'!AE:AE,'Retail_state-wise'!$C:$C,'Retail_zone-wise'!$B5)</f>
        <v>23.324999999999999</v>
      </c>
      <c r="AE5" s="111"/>
      <c r="AF5" s="111">
        <f>SUM(AG5:AR5)</f>
        <v>67.72</v>
      </c>
      <c r="AG5" s="15">
        <f>SUMIFS('Retail_state-wise'!AH:AH,'Retail_state-wise'!$C:$C,'Retail_zone-wise'!$B5)</f>
        <v>4.0100000000000007</v>
      </c>
      <c r="AH5" s="15">
        <f>SUMIFS('Retail_state-wise'!AI:AI,'Retail_state-wise'!$C:$C,'Retail_zone-wise'!$B5)</f>
        <v>5.43</v>
      </c>
      <c r="AI5" s="15">
        <f>SUMIFS('Retail_state-wise'!AJ:AJ,'Retail_state-wise'!$C:$C,'Retail_zone-wise'!$B5)</f>
        <v>4.7450000000000001</v>
      </c>
      <c r="AJ5" s="15">
        <f>SUMIFS('Retail_state-wise'!AK:AK,'Retail_state-wise'!$C:$C,'Retail_zone-wise'!$B5)</f>
        <v>4.0100000000000007</v>
      </c>
      <c r="AK5" s="15">
        <f>SUMIFS('Retail_state-wise'!AL:AL,'Retail_state-wise'!$C:$C,'Retail_zone-wise'!$B5)</f>
        <v>3.3150000000000004</v>
      </c>
      <c r="AL5" s="15">
        <f>SUMIFS('Retail_state-wise'!AM:AM,'Retail_state-wise'!$C:$C,'Retail_zone-wise'!$B5)</f>
        <v>3.665</v>
      </c>
      <c r="AM5" s="15">
        <f>SUMIFS('Retail_state-wise'!AN:AN,'Retail_state-wise'!$C:$C,'Retail_zone-wise'!$B5)</f>
        <v>4.7450000000000001</v>
      </c>
      <c r="AN5" s="15">
        <f>SUMIFS('Retail_state-wise'!AO:AO,'Retail_state-wise'!$C:$C,'Retail_zone-wise'!$B5)</f>
        <v>5.6849999999999987</v>
      </c>
      <c r="AO5" s="15">
        <f>SUMIFS('Retail_state-wise'!AP:AP,'Retail_state-wise'!$C:$C,'Retail_zone-wise'!$B5)</f>
        <v>6.1499999999999995</v>
      </c>
      <c r="AP5" s="15">
        <f>SUMIFS('Retail_state-wise'!AQ:AQ,'Retail_state-wise'!$C:$C,'Retail_zone-wise'!$B5)</f>
        <v>7.47</v>
      </c>
      <c r="AQ5" s="15">
        <f>SUMIFS('Retail_state-wise'!AR:AR,'Retail_state-wise'!$C:$C,'Retail_zone-wise'!$B5)</f>
        <v>8.5699999999999985</v>
      </c>
      <c r="AR5" s="15">
        <f>SUMIFS('Retail_state-wise'!AS:AS,'Retail_state-wise'!$C:$C,'Retail_zone-wise'!$B5)</f>
        <v>9.9250000000000007</v>
      </c>
    </row>
    <row r="6" spans="1:44">
      <c r="A6" s="4">
        <f>A5+1</f>
        <v>2</v>
      </c>
      <c r="B6" t="s">
        <v>327</v>
      </c>
      <c r="C6" s="15">
        <f>SUMIFS('Retail_state-wise'!D:D,'Retail_state-wise'!$C:$C,'Retail_zone-wise'!$B6)</f>
        <v>8.8541549999999987</v>
      </c>
      <c r="D6" s="14">
        <f>SUM(E6:P6)</f>
        <v>77</v>
      </c>
      <c r="E6" s="15">
        <f>SUMIFS('Retail_state-wise'!F:F,'Retail_state-wise'!$C:$C,'Retail_zone-wise'!$B6)</f>
        <v>4.45</v>
      </c>
      <c r="F6" s="15">
        <f>SUMIFS('Retail_state-wise'!G:G,'Retail_state-wise'!$C:$C,'Retail_zone-wise'!$B6)</f>
        <v>6.2</v>
      </c>
      <c r="G6" s="15">
        <f>SUMIFS('Retail_state-wise'!H:H,'Retail_state-wise'!$C:$C,'Retail_zone-wise'!$B6)</f>
        <v>5.35</v>
      </c>
      <c r="H6" s="15">
        <f>SUMIFS('Retail_state-wise'!I:I,'Retail_state-wise'!$C:$C,'Retail_zone-wise'!$B6)</f>
        <v>4.45</v>
      </c>
      <c r="I6" s="15">
        <f>SUMIFS('Retail_state-wise'!J:J,'Retail_state-wise'!$C:$C,'Retail_zone-wise'!$B6)</f>
        <v>3.7</v>
      </c>
      <c r="J6" s="15">
        <f>SUMIFS('Retail_state-wise'!K:K,'Retail_state-wise'!$C:$C,'Retail_zone-wise'!$B6)</f>
        <v>4.2500000000000009</v>
      </c>
      <c r="K6" s="15">
        <f>SUMIFS('Retail_state-wise'!L:L,'Retail_state-wise'!$C:$C,'Retail_zone-wise'!$B6)</f>
        <v>5.35</v>
      </c>
      <c r="L6" s="15">
        <f>SUMIFS('Retail_state-wise'!M:M,'Retail_state-wise'!$C:$C,'Retail_zone-wise'!$B6)</f>
        <v>6.5500000000000007</v>
      </c>
      <c r="M6" s="15">
        <f>SUMIFS('Retail_state-wise'!N:N,'Retail_state-wise'!$C:$C,'Retail_zone-wise'!$B6)</f>
        <v>6.8499999999999988</v>
      </c>
      <c r="N6" s="15">
        <f>SUMIFS('Retail_state-wise'!O:O,'Retail_state-wise'!$C:$C,'Retail_zone-wise'!$B6)</f>
        <v>8.65</v>
      </c>
      <c r="O6" s="15">
        <f>SUMIFS('Retail_state-wise'!P:P,'Retail_state-wise'!$C:$C,'Retail_zone-wise'!$B6)</f>
        <v>9.8000000000000007</v>
      </c>
      <c r="P6" s="15">
        <f>SUMIFS('Retail_state-wise'!Q:Q,'Retail_state-wise'!$C:$C,'Retail_zone-wise'!$B6)</f>
        <v>11.4</v>
      </c>
      <c r="Q6" s="111"/>
      <c r="R6" s="111">
        <f>SUM(S6:AD6)</f>
        <v>0</v>
      </c>
      <c r="S6" s="15">
        <f>SUMIFS('Retail_state-wise'!T:T,'Retail_state-wise'!$C:$C,'Retail_zone-wise'!$B6)</f>
        <v>0</v>
      </c>
      <c r="T6" s="15">
        <f>SUMIFS('Retail_state-wise'!U:U,'Retail_state-wise'!$C:$C,'Retail_zone-wise'!$B6)</f>
        <v>0</v>
      </c>
      <c r="U6" s="15">
        <f>SUMIFS('Retail_state-wise'!V:V,'Retail_state-wise'!$C:$C,'Retail_zone-wise'!$B6)</f>
        <v>0</v>
      </c>
      <c r="V6" s="15">
        <f>SUMIFS('Retail_state-wise'!W:W,'Retail_state-wise'!$C:$C,'Retail_zone-wise'!$B6)</f>
        <v>0</v>
      </c>
      <c r="W6" s="15">
        <f>SUMIFS('Retail_state-wise'!X:X,'Retail_state-wise'!$C:$C,'Retail_zone-wise'!$B6)</f>
        <v>0</v>
      </c>
      <c r="X6" s="15">
        <f>SUMIFS('Retail_state-wise'!Y:Y,'Retail_state-wise'!$C:$C,'Retail_zone-wise'!$B6)</f>
        <v>0</v>
      </c>
      <c r="Y6" s="15">
        <f>SUMIFS('Retail_state-wise'!Z:Z,'Retail_state-wise'!$C:$C,'Retail_zone-wise'!$B6)</f>
        <v>0</v>
      </c>
      <c r="Z6" s="15">
        <f>SUMIFS('Retail_state-wise'!AA:AA,'Retail_state-wise'!$C:$C,'Retail_zone-wise'!$B6)</f>
        <v>0</v>
      </c>
      <c r="AA6" s="15">
        <f>SUMIFS('Retail_state-wise'!AB:AB,'Retail_state-wise'!$C:$C,'Retail_zone-wise'!$B6)</f>
        <v>0</v>
      </c>
      <c r="AB6" s="15">
        <f>SUMIFS('Retail_state-wise'!AC:AC,'Retail_state-wise'!$C:$C,'Retail_zone-wise'!$B6)</f>
        <v>0</v>
      </c>
      <c r="AC6" s="15">
        <f>SUMIFS('Retail_state-wise'!AD:AD,'Retail_state-wise'!$C:$C,'Retail_zone-wise'!$B6)</f>
        <v>0</v>
      </c>
      <c r="AD6" s="15">
        <f>SUMIFS('Retail_state-wise'!AE:AE,'Retail_state-wise'!$C:$C,'Retail_zone-wise'!$B6)</f>
        <v>0</v>
      </c>
      <c r="AE6" s="111"/>
      <c r="AF6" s="111">
        <f>SUM(AG6:AR6)</f>
        <v>77</v>
      </c>
      <c r="AG6" s="15">
        <f>SUMIFS('Retail_state-wise'!AH:AH,'Retail_state-wise'!$C:$C,'Retail_zone-wise'!$B6)</f>
        <v>4.45</v>
      </c>
      <c r="AH6" s="15">
        <f>SUMIFS('Retail_state-wise'!AI:AI,'Retail_state-wise'!$C:$C,'Retail_zone-wise'!$B6)</f>
        <v>6.2</v>
      </c>
      <c r="AI6" s="15">
        <f>SUMIFS('Retail_state-wise'!AJ:AJ,'Retail_state-wise'!$C:$C,'Retail_zone-wise'!$B6)</f>
        <v>5.35</v>
      </c>
      <c r="AJ6" s="15">
        <f>SUMIFS('Retail_state-wise'!AK:AK,'Retail_state-wise'!$C:$C,'Retail_zone-wise'!$B6)</f>
        <v>4.45</v>
      </c>
      <c r="AK6" s="15">
        <f>SUMIFS('Retail_state-wise'!AL:AL,'Retail_state-wise'!$C:$C,'Retail_zone-wise'!$B6)</f>
        <v>3.7</v>
      </c>
      <c r="AL6" s="15">
        <f>SUMIFS('Retail_state-wise'!AM:AM,'Retail_state-wise'!$C:$C,'Retail_zone-wise'!$B6)</f>
        <v>4.2500000000000009</v>
      </c>
      <c r="AM6" s="15">
        <f>SUMIFS('Retail_state-wise'!AN:AN,'Retail_state-wise'!$C:$C,'Retail_zone-wise'!$B6)</f>
        <v>5.35</v>
      </c>
      <c r="AN6" s="15">
        <f>SUMIFS('Retail_state-wise'!AO:AO,'Retail_state-wise'!$C:$C,'Retail_zone-wise'!$B6)</f>
        <v>6.5500000000000007</v>
      </c>
      <c r="AO6" s="15">
        <f>SUMIFS('Retail_state-wise'!AP:AP,'Retail_state-wise'!$C:$C,'Retail_zone-wise'!$B6)</f>
        <v>6.8499999999999988</v>
      </c>
      <c r="AP6" s="15">
        <f>SUMIFS('Retail_state-wise'!AQ:AQ,'Retail_state-wise'!$C:$C,'Retail_zone-wise'!$B6)</f>
        <v>8.65</v>
      </c>
      <c r="AQ6" s="15">
        <f>SUMIFS('Retail_state-wise'!AR:AR,'Retail_state-wise'!$C:$C,'Retail_zone-wise'!$B6)</f>
        <v>9.8000000000000007</v>
      </c>
      <c r="AR6" s="15">
        <f>SUMIFS('Retail_state-wise'!AS:AS,'Retail_state-wise'!$C:$C,'Retail_zone-wise'!$B6)</f>
        <v>11.4</v>
      </c>
    </row>
    <row r="7" spans="1:44">
      <c r="A7" s="4">
        <f t="shared" ref="A7:A9" si="3">A6+1</f>
        <v>3</v>
      </c>
      <c r="B7" t="s">
        <v>328</v>
      </c>
      <c r="C7" s="15">
        <f>SUMIFS('Retail_state-wise'!D:D,'Retail_state-wise'!$C:$C,'Retail_zone-wise'!$B7)</f>
        <v>22.269445000000001</v>
      </c>
      <c r="D7" s="14">
        <f>SUM(E7:P7)</f>
        <v>51.55</v>
      </c>
      <c r="E7" s="15">
        <f>SUMIFS('Retail_state-wise'!F:F,'Retail_state-wise'!$C:$C,'Retail_zone-wise'!$B7)</f>
        <v>3</v>
      </c>
      <c r="F7" s="15">
        <f>SUMIFS('Retail_state-wise'!G:G,'Retail_state-wise'!$C:$C,'Retail_zone-wise'!$B7)</f>
        <v>4.0999999999999996</v>
      </c>
      <c r="G7" s="15">
        <f>SUMIFS('Retail_state-wise'!H:H,'Retail_state-wise'!$C:$C,'Retail_zone-wise'!$B7)</f>
        <v>3.6000000000000005</v>
      </c>
      <c r="H7" s="15">
        <f>SUMIFS('Retail_state-wise'!I:I,'Retail_state-wise'!$C:$C,'Retail_zone-wise'!$B7)</f>
        <v>3</v>
      </c>
      <c r="I7" s="15">
        <f>SUMIFS('Retail_state-wise'!J:J,'Retail_state-wise'!$C:$C,'Retail_zone-wise'!$B7)</f>
        <v>2.5</v>
      </c>
      <c r="J7" s="15">
        <f>SUMIFS('Retail_state-wise'!K:K,'Retail_state-wise'!$C:$C,'Retail_zone-wise'!$B7)</f>
        <v>2.7</v>
      </c>
      <c r="K7" s="15">
        <f>SUMIFS('Retail_state-wise'!L:L,'Retail_state-wise'!$C:$C,'Retail_zone-wise'!$B7)</f>
        <v>3.6000000000000005</v>
      </c>
      <c r="L7" s="15">
        <f>SUMIFS('Retail_state-wise'!M:M,'Retail_state-wise'!$C:$C,'Retail_zone-wise'!$B7)</f>
        <v>4.3999999999999995</v>
      </c>
      <c r="M7" s="15">
        <f>SUMIFS('Retail_state-wise'!N:N,'Retail_state-wise'!$C:$C,'Retail_zone-wise'!$B7)</f>
        <v>4.6499999999999995</v>
      </c>
      <c r="N7" s="15">
        <f>SUMIFS('Retail_state-wise'!O:O,'Retail_state-wise'!$C:$C,'Retail_zone-wise'!$B7)</f>
        <v>5.75</v>
      </c>
      <c r="O7" s="15">
        <f>SUMIFS('Retail_state-wise'!P:P,'Retail_state-wise'!$C:$C,'Retail_zone-wise'!$B7)</f>
        <v>6.65</v>
      </c>
      <c r="P7" s="15">
        <f>SUMIFS('Retail_state-wise'!Q:Q,'Retail_state-wise'!$C:$C,'Retail_zone-wise'!$B7)</f>
        <v>7.6000000000000005</v>
      </c>
      <c r="Q7" s="111"/>
      <c r="R7" s="111">
        <f>SUM(S7:AD7)</f>
        <v>39.49</v>
      </c>
      <c r="S7" s="15">
        <f>SUMIFS('Retail_state-wise'!T:T,'Retail_state-wise'!$C:$C,'Retail_zone-wise'!$B7)</f>
        <v>2.2999999999999998</v>
      </c>
      <c r="T7" s="15">
        <f>SUMIFS('Retail_state-wise'!U:U,'Retail_state-wise'!$C:$C,'Retail_zone-wise'!$B7)</f>
        <v>3.1399999999999997</v>
      </c>
      <c r="U7" s="15">
        <f>SUMIFS('Retail_state-wise'!V:V,'Retail_state-wise'!$C:$C,'Retail_zone-wise'!$B7)</f>
        <v>2.7600000000000002</v>
      </c>
      <c r="V7" s="15">
        <f>SUMIFS('Retail_state-wise'!W:W,'Retail_state-wise'!$C:$C,'Retail_zone-wise'!$B7)</f>
        <v>2.2999999999999998</v>
      </c>
      <c r="W7" s="15">
        <f>SUMIFS('Retail_state-wise'!X:X,'Retail_state-wise'!$C:$C,'Retail_zone-wise'!$B7)</f>
        <v>1.92</v>
      </c>
      <c r="X7" s="15">
        <f>SUMIFS('Retail_state-wise'!Y:Y,'Retail_state-wise'!$C:$C,'Retail_zone-wise'!$B7)</f>
        <v>2.06</v>
      </c>
      <c r="Y7" s="15">
        <f>SUMIFS('Retail_state-wise'!Z:Z,'Retail_state-wise'!$C:$C,'Retail_zone-wise'!$B7)</f>
        <v>2.7600000000000002</v>
      </c>
      <c r="Z7" s="15">
        <f>SUMIFS('Retail_state-wise'!AA:AA,'Retail_state-wise'!$C:$C,'Retail_zone-wise'!$B7)</f>
        <v>3.37</v>
      </c>
      <c r="AA7" s="15">
        <f>SUMIFS('Retail_state-wise'!AB:AB,'Retail_state-wise'!$C:$C,'Retail_zone-wise'!$B7)</f>
        <v>3.56</v>
      </c>
      <c r="AB7" s="15">
        <f>SUMIFS('Retail_state-wise'!AC:AC,'Retail_state-wise'!$C:$C,'Retail_zone-wise'!$B7)</f>
        <v>4.3999999999999995</v>
      </c>
      <c r="AC7" s="15">
        <f>SUMIFS('Retail_state-wise'!AD:AD,'Retail_state-wise'!$C:$C,'Retail_zone-wise'!$B7)</f>
        <v>5.0999999999999996</v>
      </c>
      <c r="AD7" s="15">
        <f>SUMIFS('Retail_state-wise'!AE:AE,'Retail_state-wise'!$C:$C,'Retail_zone-wise'!$B7)</f>
        <v>5.82</v>
      </c>
      <c r="AE7" s="111"/>
      <c r="AF7" s="111">
        <f>SUM(AG7:AR7)</f>
        <v>12.059999999999997</v>
      </c>
      <c r="AG7" s="15">
        <f>SUMIFS('Retail_state-wise'!AH:AH,'Retail_state-wise'!$C:$C,'Retail_zone-wise'!$B7)</f>
        <v>0.7</v>
      </c>
      <c r="AH7" s="15">
        <f>SUMIFS('Retail_state-wise'!AI:AI,'Retail_state-wise'!$C:$C,'Retail_zone-wise'!$B7)</f>
        <v>0.96</v>
      </c>
      <c r="AI7" s="15">
        <f>SUMIFS('Retail_state-wise'!AJ:AJ,'Retail_state-wise'!$C:$C,'Retail_zone-wise'!$B7)</f>
        <v>0.83999999999999986</v>
      </c>
      <c r="AJ7" s="15">
        <f>SUMIFS('Retail_state-wise'!AK:AK,'Retail_state-wise'!$C:$C,'Retail_zone-wise'!$B7)</f>
        <v>0.7</v>
      </c>
      <c r="AK7" s="15">
        <f>SUMIFS('Retail_state-wise'!AL:AL,'Retail_state-wise'!$C:$C,'Retail_zone-wise'!$B7)</f>
        <v>0.57999999999999996</v>
      </c>
      <c r="AL7" s="15">
        <f>SUMIFS('Retail_state-wise'!AM:AM,'Retail_state-wise'!$C:$C,'Retail_zone-wise'!$B7)</f>
        <v>0.6399999999999999</v>
      </c>
      <c r="AM7" s="15">
        <f>SUMIFS('Retail_state-wise'!AN:AN,'Retail_state-wise'!$C:$C,'Retail_zone-wise'!$B7)</f>
        <v>0.83999999999999986</v>
      </c>
      <c r="AN7" s="15">
        <f>SUMIFS('Retail_state-wise'!AO:AO,'Retail_state-wise'!$C:$C,'Retail_zone-wise'!$B7)</f>
        <v>1.0299999999999998</v>
      </c>
      <c r="AO7" s="15">
        <f>SUMIFS('Retail_state-wise'!AP:AP,'Retail_state-wise'!$C:$C,'Retail_zone-wise'!$B7)</f>
        <v>1.0899999999999999</v>
      </c>
      <c r="AP7" s="15">
        <f>SUMIFS('Retail_state-wise'!AQ:AQ,'Retail_state-wise'!$C:$C,'Retail_zone-wise'!$B7)</f>
        <v>1.3499999999999999</v>
      </c>
      <c r="AQ7" s="15">
        <f>SUMIFS('Retail_state-wise'!AR:AR,'Retail_state-wise'!$C:$C,'Retail_zone-wise'!$B7)</f>
        <v>1.5499999999999998</v>
      </c>
      <c r="AR7" s="15">
        <f>SUMIFS('Retail_state-wise'!AS:AS,'Retail_state-wise'!$C:$C,'Retail_zone-wise'!$B7)</f>
        <v>1.7799999999999998</v>
      </c>
    </row>
    <row r="8" spans="1:44">
      <c r="A8" s="4">
        <f t="shared" si="3"/>
        <v>4</v>
      </c>
      <c r="B8" t="s">
        <v>329</v>
      </c>
      <c r="C8" s="15">
        <f>SUMIFS('Retail_state-wise'!D:D,'Retail_state-wise'!$C:$C,'Retail_zone-wise'!$B8)</f>
        <v>0</v>
      </c>
      <c r="D8" s="14">
        <f>SUM(E8:P8)</f>
        <v>20</v>
      </c>
      <c r="E8" s="15">
        <f>SUMIFS('Retail_state-wise'!F:F,'Retail_state-wise'!$C:$C,'Retail_zone-wise'!$B8)</f>
        <v>1.2</v>
      </c>
      <c r="F8" s="15">
        <f>SUMIFS('Retail_state-wise'!G:G,'Retail_state-wise'!$C:$C,'Retail_zone-wise'!$B8)</f>
        <v>1.6</v>
      </c>
      <c r="G8" s="15">
        <f>SUMIFS('Retail_state-wise'!H:H,'Retail_state-wise'!$C:$C,'Retail_zone-wise'!$B8)</f>
        <v>1.4</v>
      </c>
      <c r="H8" s="15">
        <f>SUMIFS('Retail_state-wise'!I:I,'Retail_state-wise'!$C:$C,'Retail_zone-wise'!$B8)</f>
        <v>1.2</v>
      </c>
      <c r="I8" s="15">
        <f>SUMIFS('Retail_state-wise'!J:J,'Retail_state-wise'!$C:$C,'Retail_zone-wise'!$B8)</f>
        <v>1</v>
      </c>
      <c r="J8" s="15">
        <f>SUMIFS('Retail_state-wise'!K:K,'Retail_state-wise'!$C:$C,'Retail_zone-wise'!$B8)</f>
        <v>1.1000000000000001</v>
      </c>
      <c r="K8" s="15">
        <f>SUMIFS('Retail_state-wise'!L:L,'Retail_state-wise'!$C:$C,'Retail_zone-wise'!$B8)</f>
        <v>1.4</v>
      </c>
      <c r="L8" s="15">
        <f>SUMIFS('Retail_state-wise'!M:M,'Retail_state-wise'!$C:$C,'Retail_zone-wise'!$B8)</f>
        <v>1.7</v>
      </c>
      <c r="M8" s="15">
        <f>SUMIFS('Retail_state-wise'!N:N,'Retail_state-wise'!$C:$C,'Retail_zone-wise'!$B8)</f>
        <v>1.8</v>
      </c>
      <c r="N8" s="15">
        <f>SUMIFS('Retail_state-wise'!O:O,'Retail_state-wise'!$C:$C,'Retail_zone-wise'!$B8)</f>
        <v>2.2000000000000002</v>
      </c>
      <c r="O8" s="15">
        <f>SUMIFS('Retail_state-wise'!P:P,'Retail_state-wise'!$C:$C,'Retail_zone-wise'!$B8)</f>
        <v>2.5</v>
      </c>
      <c r="P8" s="15">
        <f>SUMIFS('Retail_state-wise'!Q:Q,'Retail_state-wise'!$C:$C,'Retail_zone-wise'!$B8)</f>
        <v>2.9</v>
      </c>
      <c r="Q8" s="111"/>
      <c r="R8" s="111">
        <f>SUM(S8:AD8)</f>
        <v>20</v>
      </c>
      <c r="S8" s="15">
        <f>SUMIFS('Retail_state-wise'!T:T,'Retail_state-wise'!$C:$C,'Retail_zone-wise'!$B8)</f>
        <v>1.2</v>
      </c>
      <c r="T8" s="15">
        <f>SUMIFS('Retail_state-wise'!U:U,'Retail_state-wise'!$C:$C,'Retail_zone-wise'!$B8)</f>
        <v>1.6</v>
      </c>
      <c r="U8" s="15">
        <f>SUMIFS('Retail_state-wise'!V:V,'Retail_state-wise'!$C:$C,'Retail_zone-wise'!$B8)</f>
        <v>1.4</v>
      </c>
      <c r="V8" s="15">
        <f>SUMIFS('Retail_state-wise'!W:W,'Retail_state-wise'!$C:$C,'Retail_zone-wise'!$B8)</f>
        <v>1.2</v>
      </c>
      <c r="W8" s="15">
        <f>SUMIFS('Retail_state-wise'!X:X,'Retail_state-wise'!$C:$C,'Retail_zone-wise'!$B8)</f>
        <v>1</v>
      </c>
      <c r="X8" s="15">
        <f>SUMIFS('Retail_state-wise'!Y:Y,'Retail_state-wise'!$C:$C,'Retail_zone-wise'!$B8)</f>
        <v>1.1000000000000001</v>
      </c>
      <c r="Y8" s="15">
        <f>SUMIFS('Retail_state-wise'!Z:Z,'Retail_state-wise'!$C:$C,'Retail_zone-wise'!$B8)</f>
        <v>1.4</v>
      </c>
      <c r="Z8" s="15">
        <f>SUMIFS('Retail_state-wise'!AA:AA,'Retail_state-wise'!$C:$C,'Retail_zone-wise'!$B8)</f>
        <v>1.7</v>
      </c>
      <c r="AA8" s="15">
        <f>SUMIFS('Retail_state-wise'!AB:AB,'Retail_state-wise'!$C:$C,'Retail_zone-wise'!$B8)</f>
        <v>1.8</v>
      </c>
      <c r="AB8" s="15">
        <f>SUMIFS('Retail_state-wise'!AC:AC,'Retail_state-wise'!$C:$C,'Retail_zone-wise'!$B8)</f>
        <v>2.2000000000000002</v>
      </c>
      <c r="AC8" s="15">
        <f>SUMIFS('Retail_state-wise'!AD:AD,'Retail_state-wise'!$C:$C,'Retail_zone-wise'!$B8)</f>
        <v>2.5</v>
      </c>
      <c r="AD8" s="15">
        <f>SUMIFS('Retail_state-wise'!AE:AE,'Retail_state-wise'!$C:$C,'Retail_zone-wise'!$B8)</f>
        <v>2.9</v>
      </c>
      <c r="AE8" s="111"/>
      <c r="AF8" s="111">
        <f>SUM(AG8:AR8)</f>
        <v>0</v>
      </c>
      <c r="AG8" s="15">
        <f>SUMIFS('Retail_state-wise'!AH:AH,'Retail_state-wise'!$C:$C,'Retail_zone-wise'!$B8)</f>
        <v>0</v>
      </c>
      <c r="AH8" s="15">
        <f>SUMIFS('Retail_state-wise'!AI:AI,'Retail_state-wise'!$C:$C,'Retail_zone-wise'!$B8)</f>
        <v>0</v>
      </c>
      <c r="AI8" s="15">
        <f>SUMIFS('Retail_state-wise'!AJ:AJ,'Retail_state-wise'!$C:$C,'Retail_zone-wise'!$B8)</f>
        <v>0</v>
      </c>
      <c r="AJ8" s="15">
        <f>SUMIFS('Retail_state-wise'!AK:AK,'Retail_state-wise'!$C:$C,'Retail_zone-wise'!$B8)</f>
        <v>0</v>
      </c>
      <c r="AK8" s="15">
        <f>SUMIFS('Retail_state-wise'!AL:AL,'Retail_state-wise'!$C:$C,'Retail_zone-wise'!$B8)</f>
        <v>0</v>
      </c>
      <c r="AL8" s="15">
        <f>SUMIFS('Retail_state-wise'!AM:AM,'Retail_state-wise'!$C:$C,'Retail_zone-wise'!$B8)</f>
        <v>0</v>
      </c>
      <c r="AM8" s="15">
        <f>SUMIFS('Retail_state-wise'!AN:AN,'Retail_state-wise'!$C:$C,'Retail_zone-wise'!$B8)</f>
        <v>0</v>
      </c>
      <c r="AN8" s="15">
        <f>SUMIFS('Retail_state-wise'!AO:AO,'Retail_state-wise'!$C:$C,'Retail_zone-wise'!$B8)</f>
        <v>0</v>
      </c>
      <c r="AO8" s="15">
        <f>SUMIFS('Retail_state-wise'!AP:AP,'Retail_state-wise'!$C:$C,'Retail_zone-wise'!$B8)</f>
        <v>0</v>
      </c>
      <c r="AP8" s="15">
        <f>SUMIFS('Retail_state-wise'!AQ:AQ,'Retail_state-wise'!$C:$C,'Retail_zone-wise'!$B8)</f>
        <v>0</v>
      </c>
      <c r="AQ8" s="15">
        <f>SUMIFS('Retail_state-wise'!AR:AR,'Retail_state-wise'!$C:$C,'Retail_zone-wise'!$B8)</f>
        <v>0</v>
      </c>
      <c r="AR8" s="15">
        <f>SUMIFS('Retail_state-wise'!AS:AS,'Retail_state-wise'!$C:$C,'Retail_zone-wise'!$B8)</f>
        <v>0</v>
      </c>
    </row>
    <row r="9" spans="1:44">
      <c r="A9" s="4">
        <f t="shared" si="3"/>
        <v>5</v>
      </c>
      <c r="B9" t="s">
        <v>330</v>
      </c>
      <c r="C9" s="15">
        <f>SUMIFS('Retail_state-wise'!D:D,'Retail_state-wise'!$C:$C,'Retail_zone-wise'!$B9)</f>
        <v>0</v>
      </c>
      <c r="D9" s="14">
        <f>SUM(E9:P9)</f>
        <v>14.399999999999999</v>
      </c>
      <c r="E9" s="15">
        <f>SUMIFS('Retail_state-wise'!F:F,'Retail_state-wise'!$C:$C,'Retail_zone-wise'!$B9)</f>
        <v>0.85000000000000009</v>
      </c>
      <c r="F9" s="15">
        <f>SUMIFS('Retail_state-wise'!G:G,'Retail_state-wise'!$C:$C,'Retail_zone-wise'!$B9)</f>
        <v>1.1499999999999999</v>
      </c>
      <c r="G9" s="15">
        <f>SUMIFS('Retail_state-wise'!H:H,'Retail_state-wise'!$C:$C,'Retail_zone-wise'!$B9)</f>
        <v>1</v>
      </c>
      <c r="H9" s="15">
        <f>SUMIFS('Retail_state-wise'!I:I,'Retail_state-wise'!$C:$C,'Retail_zone-wise'!$B9)</f>
        <v>0.85000000000000009</v>
      </c>
      <c r="I9" s="15">
        <f>SUMIFS('Retail_state-wise'!J:J,'Retail_state-wise'!$C:$C,'Retail_zone-wise'!$B9)</f>
        <v>0.75</v>
      </c>
      <c r="J9" s="15">
        <f>SUMIFS('Retail_state-wise'!K:K,'Retail_state-wise'!$C:$C,'Retail_zone-wise'!$B9)</f>
        <v>0.75</v>
      </c>
      <c r="K9" s="15">
        <f>SUMIFS('Retail_state-wise'!L:L,'Retail_state-wise'!$C:$C,'Retail_zone-wise'!$B9)</f>
        <v>1</v>
      </c>
      <c r="L9" s="15">
        <f>SUMIFS('Retail_state-wise'!M:M,'Retail_state-wise'!$C:$C,'Retail_zone-wise'!$B9)</f>
        <v>1.2000000000000002</v>
      </c>
      <c r="M9" s="15">
        <f>SUMIFS('Retail_state-wise'!N:N,'Retail_state-wise'!$C:$C,'Retail_zone-wise'!$B9)</f>
        <v>1.3</v>
      </c>
      <c r="N9" s="15">
        <f>SUMIFS('Retail_state-wise'!O:O,'Retail_state-wise'!$C:$C,'Retail_zone-wise'!$B9)</f>
        <v>1.6</v>
      </c>
      <c r="O9" s="15">
        <f>SUMIFS('Retail_state-wise'!P:P,'Retail_state-wise'!$C:$C,'Retail_zone-wise'!$B9)</f>
        <v>1.85</v>
      </c>
      <c r="P9" s="15">
        <f>SUMIFS('Retail_state-wise'!Q:Q,'Retail_state-wise'!$C:$C,'Retail_zone-wise'!$B9)</f>
        <v>2.0999999999999996</v>
      </c>
      <c r="Q9" s="111"/>
      <c r="R9" s="111">
        <f>SUM(S9:AD9)</f>
        <v>7.1999999999999993</v>
      </c>
      <c r="S9" s="15">
        <f>SUMIFS('Retail_state-wise'!T:T,'Retail_state-wise'!$C:$C,'Retail_zone-wise'!$B9)</f>
        <v>0.42500000000000004</v>
      </c>
      <c r="T9" s="15">
        <f>SUMIFS('Retail_state-wise'!U:U,'Retail_state-wise'!$C:$C,'Retail_zone-wise'!$B9)</f>
        <v>0.57499999999999996</v>
      </c>
      <c r="U9" s="15">
        <f>SUMIFS('Retail_state-wise'!V:V,'Retail_state-wise'!$C:$C,'Retail_zone-wise'!$B9)</f>
        <v>0.5</v>
      </c>
      <c r="V9" s="15">
        <f>SUMIFS('Retail_state-wise'!W:W,'Retail_state-wise'!$C:$C,'Retail_zone-wise'!$B9)</f>
        <v>0.42500000000000004</v>
      </c>
      <c r="W9" s="15">
        <f>SUMIFS('Retail_state-wise'!X:X,'Retail_state-wise'!$C:$C,'Retail_zone-wise'!$B9)</f>
        <v>0.375</v>
      </c>
      <c r="X9" s="15">
        <f>SUMIFS('Retail_state-wise'!Y:Y,'Retail_state-wise'!$C:$C,'Retail_zone-wise'!$B9)</f>
        <v>0.375</v>
      </c>
      <c r="Y9" s="15">
        <f>SUMIFS('Retail_state-wise'!Z:Z,'Retail_state-wise'!$C:$C,'Retail_zone-wise'!$B9)</f>
        <v>0.5</v>
      </c>
      <c r="Z9" s="15">
        <f>SUMIFS('Retail_state-wise'!AA:AA,'Retail_state-wise'!$C:$C,'Retail_zone-wise'!$B9)</f>
        <v>0.60000000000000009</v>
      </c>
      <c r="AA9" s="15">
        <f>SUMIFS('Retail_state-wise'!AB:AB,'Retail_state-wise'!$C:$C,'Retail_zone-wise'!$B9)</f>
        <v>0.65</v>
      </c>
      <c r="AB9" s="15">
        <f>SUMIFS('Retail_state-wise'!AC:AC,'Retail_state-wise'!$C:$C,'Retail_zone-wise'!$B9)</f>
        <v>0.8</v>
      </c>
      <c r="AC9" s="15">
        <f>SUMIFS('Retail_state-wise'!AD:AD,'Retail_state-wise'!$C:$C,'Retail_zone-wise'!$B9)</f>
        <v>0.92500000000000004</v>
      </c>
      <c r="AD9" s="15">
        <f>SUMIFS('Retail_state-wise'!AE:AE,'Retail_state-wise'!$C:$C,'Retail_zone-wise'!$B9)</f>
        <v>1.0499999999999998</v>
      </c>
      <c r="AE9" s="111"/>
      <c r="AF9" s="111">
        <f>SUM(AG9:AR9)</f>
        <v>7.1999999999999993</v>
      </c>
      <c r="AG9" s="15">
        <f>SUMIFS('Retail_state-wise'!AH:AH,'Retail_state-wise'!$C:$C,'Retail_zone-wise'!$B9)</f>
        <v>0.42500000000000004</v>
      </c>
      <c r="AH9" s="15">
        <f>SUMIFS('Retail_state-wise'!AI:AI,'Retail_state-wise'!$C:$C,'Retail_zone-wise'!$B9)</f>
        <v>0.57499999999999996</v>
      </c>
      <c r="AI9" s="15">
        <f>SUMIFS('Retail_state-wise'!AJ:AJ,'Retail_state-wise'!$C:$C,'Retail_zone-wise'!$B9)</f>
        <v>0.5</v>
      </c>
      <c r="AJ9" s="15">
        <f>SUMIFS('Retail_state-wise'!AK:AK,'Retail_state-wise'!$C:$C,'Retail_zone-wise'!$B9)</f>
        <v>0.42500000000000004</v>
      </c>
      <c r="AK9" s="15">
        <f>SUMIFS('Retail_state-wise'!AL:AL,'Retail_state-wise'!$C:$C,'Retail_zone-wise'!$B9)</f>
        <v>0.375</v>
      </c>
      <c r="AL9" s="15">
        <f>SUMIFS('Retail_state-wise'!AM:AM,'Retail_state-wise'!$C:$C,'Retail_zone-wise'!$B9)</f>
        <v>0.375</v>
      </c>
      <c r="AM9" s="15">
        <f>SUMIFS('Retail_state-wise'!AN:AN,'Retail_state-wise'!$C:$C,'Retail_zone-wise'!$B9)</f>
        <v>0.5</v>
      </c>
      <c r="AN9" s="15">
        <f>SUMIFS('Retail_state-wise'!AO:AO,'Retail_state-wise'!$C:$C,'Retail_zone-wise'!$B9)</f>
        <v>0.60000000000000009</v>
      </c>
      <c r="AO9" s="15">
        <f>SUMIFS('Retail_state-wise'!AP:AP,'Retail_state-wise'!$C:$C,'Retail_zone-wise'!$B9)</f>
        <v>0.65</v>
      </c>
      <c r="AP9" s="15">
        <f>SUMIFS('Retail_state-wise'!AQ:AQ,'Retail_state-wise'!$C:$C,'Retail_zone-wise'!$B9)</f>
        <v>0.8</v>
      </c>
      <c r="AQ9" s="15">
        <f>SUMIFS('Retail_state-wise'!AR:AR,'Retail_state-wise'!$C:$C,'Retail_zone-wise'!$B9)</f>
        <v>0.92500000000000004</v>
      </c>
      <c r="AR9" s="15">
        <f>SUMIFS('Retail_state-wise'!AS:AS,'Retail_state-wise'!$C:$C,'Retail_zone-wise'!$B9)</f>
        <v>1.0499999999999998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64D0-6671-4B92-9F57-61A527B17A7B}">
  <sheetPr>
    <tabColor rgb="FFFFFF00"/>
  </sheetPr>
  <dimension ref="A1:V45"/>
  <sheetViews>
    <sheetView workbookViewId="0">
      <selection activeCell="J22" sqref="J22"/>
    </sheetView>
  </sheetViews>
  <sheetFormatPr defaultColWidth="9.140625" defaultRowHeight="14.45"/>
  <cols>
    <col min="1" max="1" width="9.140625" style="4"/>
    <col min="2" max="2" width="23.85546875" style="1" customWidth="1"/>
    <col min="3" max="3" width="8.140625" style="1" customWidth="1"/>
    <col min="4" max="4" width="18.5703125" style="1" bestFit="1" customWidth="1"/>
    <col min="5" max="5" width="11.7109375" style="4" bestFit="1" customWidth="1"/>
    <col min="6" max="15" width="9.7109375" style="1" bestFit="1" customWidth="1"/>
    <col min="16" max="17" width="10.85546875" style="1" bestFit="1" customWidth="1"/>
    <col min="18" max="18" width="9" style="1" customWidth="1"/>
    <col min="19" max="19" width="61" style="12" customWidth="1"/>
    <col min="20" max="20" width="9.140625" style="1"/>
    <col min="21" max="21" width="21.140625" style="1" customWidth="1"/>
    <col min="22" max="16384" width="9.140625" style="1"/>
  </cols>
  <sheetData>
    <row r="1" spans="1:22" ht="21.75" customHeight="1">
      <c r="A1" s="9" t="s">
        <v>320</v>
      </c>
      <c r="E1" s="4" t="s">
        <v>331</v>
      </c>
      <c r="F1" s="2">
        <v>46113</v>
      </c>
      <c r="G1" s="2">
        <v>46143</v>
      </c>
      <c r="H1" s="2">
        <v>46174</v>
      </c>
      <c r="I1" s="2">
        <v>46204</v>
      </c>
      <c r="J1" s="2">
        <v>46235</v>
      </c>
      <c r="K1" s="2">
        <v>46266</v>
      </c>
      <c r="L1" s="2">
        <v>46296</v>
      </c>
      <c r="M1" s="2">
        <v>46327</v>
      </c>
      <c r="N1" s="2">
        <v>46357</v>
      </c>
      <c r="O1" s="2">
        <v>46388</v>
      </c>
      <c r="P1" s="2">
        <v>46419</v>
      </c>
      <c r="Q1" s="2">
        <v>46447</v>
      </c>
    </row>
    <row r="2" spans="1:22">
      <c r="A2" s="10">
        <v>1000</v>
      </c>
      <c r="E2" s="233">
        <v>400</v>
      </c>
      <c r="F2" s="15">
        <v>24</v>
      </c>
      <c r="G2" s="15">
        <v>32</v>
      </c>
      <c r="H2" s="15">
        <v>28.000000000000004</v>
      </c>
      <c r="I2" s="15">
        <v>24</v>
      </c>
      <c r="J2" s="15">
        <v>20</v>
      </c>
      <c r="K2" s="15">
        <v>22</v>
      </c>
      <c r="L2" s="15">
        <v>28.000000000000004</v>
      </c>
      <c r="M2" s="15">
        <v>34</v>
      </c>
      <c r="N2" s="15">
        <v>36</v>
      </c>
      <c r="O2" s="15">
        <v>44</v>
      </c>
      <c r="P2" s="15">
        <v>50</v>
      </c>
      <c r="Q2" s="15">
        <v>57.999999999999993</v>
      </c>
    </row>
    <row r="3" spans="1:22">
      <c r="A3" s="10"/>
      <c r="D3" s="14">
        <f>SUM(D5:D19)</f>
        <v>177.88747999999998</v>
      </c>
      <c r="E3" s="233">
        <f>SUM(E5:E23)</f>
        <v>400</v>
      </c>
      <c r="F3" s="15">
        <f>SUM(F5:F23)</f>
        <v>24</v>
      </c>
      <c r="G3" s="15">
        <f t="shared" ref="F3:Q3" si="0">SUM(G5:G23)</f>
        <v>32</v>
      </c>
      <c r="H3" s="15">
        <f t="shared" si="0"/>
        <v>28.000000000000004</v>
      </c>
      <c r="I3" s="15">
        <f t="shared" si="0"/>
        <v>24</v>
      </c>
      <c r="J3" s="15">
        <f t="shared" si="0"/>
        <v>19.999999999999996</v>
      </c>
      <c r="K3" s="15">
        <f t="shared" si="0"/>
        <v>22.000000000000004</v>
      </c>
      <c r="L3" s="15">
        <f t="shared" si="0"/>
        <v>28.000000000000004</v>
      </c>
      <c r="M3" s="15">
        <f t="shared" si="0"/>
        <v>34</v>
      </c>
      <c r="N3" s="15">
        <f t="shared" si="0"/>
        <v>35.999999999999993</v>
      </c>
      <c r="O3" s="15">
        <f t="shared" si="0"/>
        <v>44.000000000000007</v>
      </c>
      <c r="P3" s="15">
        <f t="shared" si="0"/>
        <v>50</v>
      </c>
      <c r="Q3" s="15">
        <f t="shared" si="0"/>
        <v>57.999999999999993</v>
      </c>
      <c r="R3" s="124">
        <v>1</v>
      </c>
    </row>
    <row r="4" spans="1:22" ht="35.25" customHeight="1">
      <c r="A4" s="4" t="s">
        <v>0</v>
      </c>
      <c r="B4" s="8" t="s">
        <v>332</v>
      </c>
      <c r="C4" s="4" t="s">
        <v>323</v>
      </c>
      <c r="D4" s="11" t="s">
        <v>324</v>
      </c>
      <c r="E4" s="4" t="s">
        <v>325</v>
      </c>
      <c r="F4" s="2">
        <v>46113</v>
      </c>
      <c r="G4" s="2">
        <v>46143</v>
      </c>
      <c r="H4" s="2">
        <v>46174</v>
      </c>
      <c r="I4" s="2">
        <v>46204</v>
      </c>
      <c r="J4" s="2">
        <v>46235</v>
      </c>
      <c r="K4" s="2">
        <v>46266</v>
      </c>
      <c r="L4" s="2">
        <v>46296</v>
      </c>
      <c r="M4" s="2">
        <v>46327</v>
      </c>
      <c r="N4" s="2">
        <v>46357</v>
      </c>
      <c r="O4" s="2">
        <v>46388</v>
      </c>
      <c r="P4" s="2">
        <v>46419</v>
      </c>
      <c r="Q4" s="2">
        <v>46447</v>
      </c>
      <c r="R4" s="112">
        <f>SUM(R5:R23)</f>
        <v>1</v>
      </c>
      <c r="S4" s="12" t="s">
        <v>256</v>
      </c>
      <c r="T4" s="589">
        <f>R3-R4</f>
        <v>0</v>
      </c>
    </row>
    <row r="5" spans="1:22">
      <c r="A5" s="4">
        <v>1</v>
      </c>
      <c r="B5" s="1" t="s">
        <v>307</v>
      </c>
      <c r="C5" s="1" t="s">
        <v>326</v>
      </c>
      <c r="D5" s="15">
        <f>SUMIFS('Retail_distributor-wise'!$E:$E,'Retail_distributor-wise'!$C:$C,'Retail_state-wise(rough)'!$B5,'Retail_distributor-wise'!$D:$D,'Retail_state-wise(rough)'!$C5)/1000</f>
        <v>51.01533899999999</v>
      </c>
      <c r="E5" s="233">
        <f>SUM(F5:Q5)</f>
        <v>82.799999999999983</v>
      </c>
      <c r="F5" s="15">
        <f>F$2*$R5</f>
        <v>4.968</v>
      </c>
      <c r="G5" s="15">
        <f>G$2*$R5</f>
        <v>6.6239999999999997</v>
      </c>
      <c r="H5" s="15">
        <f t="shared" ref="G5:Q5" si="1">H$2*$R5</f>
        <v>5.7960000000000003</v>
      </c>
      <c r="I5" s="15">
        <f t="shared" si="1"/>
        <v>4.968</v>
      </c>
      <c r="J5" s="15">
        <f t="shared" si="1"/>
        <v>4.1399999999999997</v>
      </c>
      <c r="K5" s="15">
        <f t="shared" si="1"/>
        <v>4.5539999999999994</v>
      </c>
      <c r="L5" s="15">
        <f t="shared" si="1"/>
        <v>5.7960000000000003</v>
      </c>
      <c r="M5" s="15">
        <f t="shared" si="1"/>
        <v>7.0379999999999994</v>
      </c>
      <c r="N5" s="15">
        <f t="shared" si="1"/>
        <v>7.452</v>
      </c>
      <c r="O5" s="15">
        <f t="shared" si="1"/>
        <v>9.1079999999999988</v>
      </c>
      <c r="P5" s="15">
        <f t="shared" si="1"/>
        <v>10.35</v>
      </c>
      <c r="Q5" s="15">
        <f t="shared" si="1"/>
        <v>12.005999999999998</v>
      </c>
      <c r="R5" s="587">
        <v>0.20699999999999999</v>
      </c>
      <c r="S5" s="12" t="s">
        <v>333</v>
      </c>
      <c r="T5" s="113"/>
      <c r="U5" s="109"/>
      <c r="V5" s="110"/>
    </row>
    <row r="6" spans="1:22">
      <c r="A6" s="4">
        <f>A5+1</f>
        <v>2</v>
      </c>
      <c r="B6" s="1" t="s">
        <v>334</v>
      </c>
      <c r="C6" s="1" t="s">
        <v>326</v>
      </c>
      <c r="D6" s="15">
        <f>SUMIFS('Retail_distributor-wise'!$E:$E,'Retail_distributor-wise'!$C:$C,'Retail_state-wise(rough)'!$B6,'Retail_distributor-wise'!$D:$D,'Retail_state-wise(rough)'!$C6)/1000</f>
        <v>20.974309999999999</v>
      </c>
      <c r="E6" s="233">
        <f t="shared" ref="E6:E22" si="2">SUM(F6:Q6)</f>
        <v>36</v>
      </c>
      <c r="F6" s="15">
        <f>F$2*$R6</f>
        <v>2.16</v>
      </c>
      <c r="G6" s="15">
        <f t="shared" ref="F6:Q23" si="3">G$2*$R6</f>
        <v>2.88</v>
      </c>
      <c r="H6" s="15">
        <f t="shared" si="3"/>
        <v>2.52</v>
      </c>
      <c r="I6" s="15">
        <f t="shared" si="3"/>
        <v>2.16</v>
      </c>
      <c r="J6" s="15">
        <f t="shared" si="3"/>
        <v>1.7999999999999998</v>
      </c>
      <c r="K6" s="15">
        <f t="shared" si="3"/>
        <v>1.98</v>
      </c>
      <c r="L6" s="15">
        <f t="shared" si="3"/>
        <v>2.52</v>
      </c>
      <c r="M6" s="15">
        <f t="shared" si="3"/>
        <v>3.06</v>
      </c>
      <c r="N6" s="15">
        <f t="shared" si="3"/>
        <v>3.2399999999999998</v>
      </c>
      <c r="O6" s="15">
        <f t="shared" si="3"/>
        <v>3.96</v>
      </c>
      <c r="P6" s="15">
        <f t="shared" si="3"/>
        <v>4.5</v>
      </c>
      <c r="Q6" s="15">
        <f t="shared" si="3"/>
        <v>5.2199999999999989</v>
      </c>
      <c r="R6" s="113">
        <v>0.09</v>
      </c>
      <c r="S6" s="12" t="s">
        <v>335</v>
      </c>
      <c r="U6" s="109"/>
      <c r="V6" s="110"/>
    </row>
    <row r="7" spans="1:22">
      <c r="A7" s="4">
        <f t="shared" ref="A7:A23" si="4">A6+1</f>
        <v>3</v>
      </c>
      <c r="B7" s="1" t="s">
        <v>336</v>
      </c>
      <c r="C7" s="1" t="s">
        <v>326</v>
      </c>
      <c r="D7" s="15">
        <f>SUMIFS('Retail_distributor-wise'!$E:$E,'Retail_distributor-wise'!$C:$C,'Retail_state-wise(rough)'!$B7,'Retail_distributor-wise'!$D:$D,'Retail_state-wise(rough)'!$C7)/1000</f>
        <v>6.0041099999999998</v>
      </c>
      <c r="E7" s="233">
        <f t="shared" si="2"/>
        <v>10</v>
      </c>
      <c r="F7" s="15">
        <f>F$2*$R7</f>
        <v>0.60000000000000009</v>
      </c>
      <c r="G7" s="15">
        <f t="shared" si="3"/>
        <v>0.8</v>
      </c>
      <c r="H7" s="15">
        <f t="shared" si="3"/>
        <v>0.70000000000000018</v>
      </c>
      <c r="I7" s="15">
        <f t="shared" si="3"/>
        <v>0.60000000000000009</v>
      </c>
      <c r="J7" s="15">
        <f t="shared" si="3"/>
        <v>0.5</v>
      </c>
      <c r="K7" s="15">
        <f t="shared" si="3"/>
        <v>0.55000000000000004</v>
      </c>
      <c r="L7" s="15">
        <f t="shared" si="3"/>
        <v>0.70000000000000018</v>
      </c>
      <c r="M7" s="15">
        <f t="shared" si="3"/>
        <v>0.85000000000000009</v>
      </c>
      <c r="N7" s="15">
        <f t="shared" si="3"/>
        <v>0.9</v>
      </c>
      <c r="O7" s="15">
        <f t="shared" si="3"/>
        <v>1.1000000000000001</v>
      </c>
      <c r="P7" s="15">
        <f t="shared" si="3"/>
        <v>1.25</v>
      </c>
      <c r="Q7" s="15">
        <f t="shared" si="3"/>
        <v>1.45</v>
      </c>
      <c r="R7" s="113">
        <v>2.5000000000000001E-2</v>
      </c>
      <c r="S7" s="12" t="s">
        <v>337</v>
      </c>
      <c r="U7" s="109"/>
      <c r="V7" s="110"/>
    </row>
    <row r="8" spans="1:22">
      <c r="A8" s="4">
        <f t="shared" si="4"/>
        <v>4</v>
      </c>
      <c r="B8" s="1" t="s">
        <v>338</v>
      </c>
      <c r="C8" s="1" t="s">
        <v>326</v>
      </c>
      <c r="D8" s="15">
        <f>SUMIFS('Retail_distributor-wise'!$E:$E,'Retail_distributor-wise'!$C:$C,'Retail_state-wise(rough)'!$B8,'Retail_distributor-wise'!$D:$D,'Retail_state-wise(rough)'!$C8)/1000</f>
        <v>48.496061000000005</v>
      </c>
      <c r="E8" s="233">
        <f t="shared" si="2"/>
        <v>72</v>
      </c>
      <c r="F8" s="15">
        <f>F$2*$R8</f>
        <v>4.32</v>
      </c>
      <c r="G8" s="15">
        <f t="shared" si="3"/>
        <v>5.76</v>
      </c>
      <c r="H8" s="15">
        <f t="shared" si="3"/>
        <v>5.04</v>
      </c>
      <c r="I8" s="15">
        <f t="shared" si="3"/>
        <v>4.32</v>
      </c>
      <c r="J8" s="15">
        <f t="shared" si="3"/>
        <v>3.5999999999999996</v>
      </c>
      <c r="K8" s="15">
        <f t="shared" si="3"/>
        <v>3.96</v>
      </c>
      <c r="L8" s="15">
        <f t="shared" si="3"/>
        <v>5.04</v>
      </c>
      <c r="M8" s="15">
        <f t="shared" si="3"/>
        <v>6.12</v>
      </c>
      <c r="N8" s="15">
        <f t="shared" si="3"/>
        <v>6.4799999999999995</v>
      </c>
      <c r="O8" s="15">
        <f t="shared" si="3"/>
        <v>7.92</v>
      </c>
      <c r="P8" s="15">
        <f t="shared" si="3"/>
        <v>9</v>
      </c>
      <c r="Q8" s="15">
        <f t="shared" si="3"/>
        <v>10.439999999999998</v>
      </c>
      <c r="R8" s="113">
        <v>0.18</v>
      </c>
      <c r="S8" s="12" t="s">
        <v>339</v>
      </c>
      <c r="U8" s="109"/>
      <c r="V8" s="110"/>
    </row>
    <row r="9" spans="1:22">
      <c r="A9" s="4">
        <f t="shared" si="4"/>
        <v>5</v>
      </c>
      <c r="B9" s="1" t="s">
        <v>340</v>
      </c>
      <c r="C9" s="1" t="s">
        <v>326</v>
      </c>
      <c r="D9" s="15">
        <f>SUMIFS('Retail_distributor-wise'!$E:$E,'Retail_distributor-wise'!$C:$C,'Retail_state-wise(rough)'!$B9,'Retail_distributor-wise'!$D:$D,'Retail_state-wise(rough)'!$C9)/1000</f>
        <v>10.663680000000001</v>
      </c>
      <c r="E9" s="233">
        <f t="shared" si="2"/>
        <v>16</v>
      </c>
      <c r="F9" s="15">
        <f>F$2*$R9</f>
        <v>0.96</v>
      </c>
      <c r="G9" s="15">
        <f t="shared" si="3"/>
        <v>1.28</v>
      </c>
      <c r="H9" s="15">
        <f t="shared" si="3"/>
        <v>1.1200000000000001</v>
      </c>
      <c r="I9" s="15">
        <f t="shared" si="3"/>
        <v>0.96</v>
      </c>
      <c r="J9" s="15">
        <f t="shared" si="3"/>
        <v>0.8</v>
      </c>
      <c r="K9" s="15">
        <f t="shared" si="3"/>
        <v>0.88</v>
      </c>
      <c r="L9" s="15">
        <f t="shared" si="3"/>
        <v>1.1200000000000001</v>
      </c>
      <c r="M9" s="15">
        <f t="shared" si="3"/>
        <v>1.36</v>
      </c>
      <c r="N9" s="15">
        <f t="shared" si="3"/>
        <v>1.44</v>
      </c>
      <c r="O9" s="15">
        <f t="shared" si="3"/>
        <v>1.76</v>
      </c>
      <c r="P9" s="15">
        <f t="shared" si="3"/>
        <v>2</v>
      </c>
      <c r="Q9" s="15">
        <f t="shared" si="3"/>
        <v>2.3199999999999998</v>
      </c>
      <c r="R9" s="113">
        <v>0.04</v>
      </c>
      <c r="U9" s="109"/>
      <c r="V9" s="110"/>
    </row>
    <row r="10" spans="1:22">
      <c r="A10" s="4">
        <f t="shared" si="4"/>
        <v>6</v>
      </c>
      <c r="B10" s="1" t="s">
        <v>341</v>
      </c>
      <c r="C10" s="1" t="s">
        <v>326</v>
      </c>
      <c r="D10" s="15">
        <f>SUMIFS('Retail_distributor-wise'!$E:$E,'Retail_distributor-wise'!$C:$C,'Retail_state-wise(rough)'!$B10,'Retail_distributor-wise'!$D:$D,'Retail_state-wise(rough)'!$C10)/1000</f>
        <v>6.0644099999999996</v>
      </c>
      <c r="E10" s="233">
        <f t="shared" si="2"/>
        <v>7.1999999999999984</v>
      </c>
      <c r="F10" s="15">
        <f t="shared" si="3"/>
        <v>0.43199999999999994</v>
      </c>
      <c r="G10" s="15">
        <f>G$2*$R10</f>
        <v>0.57599999999999996</v>
      </c>
      <c r="H10" s="15">
        <f>H$2*$R10</f>
        <v>0.504</v>
      </c>
      <c r="I10" s="15">
        <f>I$2*$R10</f>
        <v>0.43199999999999994</v>
      </c>
      <c r="J10" s="15">
        <f t="shared" si="3"/>
        <v>0.36</v>
      </c>
      <c r="K10" s="15">
        <f t="shared" si="3"/>
        <v>0.39599999999999996</v>
      </c>
      <c r="L10" s="15">
        <f t="shared" si="3"/>
        <v>0.504</v>
      </c>
      <c r="M10" s="15">
        <f t="shared" si="3"/>
        <v>0.61199999999999999</v>
      </c>
      <c r="N10" s="15">
        <f t="shared" si="3"/>
        <v>0.64799999999999991</v>
      </c>
      <c r="O10" s="15">
        <f t="shared" si="3"/>
        <v>0.79199999999999993</v>
      </c>
      <c r="P10" s="15">
        <f t="shared" si="3"/>
        <v>0.89999999999999991</v>
      </c>
      <c r="Q10" s="15">
        <f t="shared" si="3"/>
        <v>1.0439999999999998</v>
      </c>
      <c r="R10" s="113">
        <v>1.7999999999999999E-2</v>
      </c>
      <c r="S10" s="12" t="s">
        <v>337</v>
      </c>
      <c r="U10" s="109"/>
      <c r="V10" s="110"/>
    </row>
    <row r="11" spans="1:22">
      <c r="A11" s="4">
        <f t="shared" si="4"/>
        <v>7</v>
      </c>
      <c r="B11" s="1" t="s">
        <v>342</v>
      </c>
      <c r="C11" s="1" t="s">
        <v>326</v>
      </c>
      <c r="D11" s="15">
        <f>SUMIFS('Retail_distributor-wise'!$E:$E,'Retail_distributor-wise'!$C:$C,'Retail_state-wise(rough)'!$B11,'Retail_distributor-wise'!$D:$D,'Retail_state-wise(rough)'!$C11)/1000</f>
        <v>2.7866300000000002</v>
      </c>
      <c r="E11" s="233">
        <f t="shared" si="2"/>
        <v>4</v>
      </c>
      <c r="F11" s="15">
        <f t="shared" si="3"/>
        <v>0.24</v>
      </c>
      <c r="G11" s="15">
        <f t="shared" si="3"/>
        <v>0.32</v>
      </c>
      <c r="H11" s="15">
        <f t="shared" si="3"/>
        <v>0.28000000000000003</v>
      </c>
      <c r="I11" s="15">
        <f t="shared" si="3"/>
        <v>0.24</v>
      </c>
      <c r="J11" s="15">
        <f t="shared" si="3"/>
        <v>0.2</v>
      </c>
      <c r="K11" s="15">
        <f t="shared" si="3"/>
        <v>0.22</v>
      </c>
      <c r="L11" s="15">
        <f t="shared" si="3"/>
        <v>0.28000000000000003</v>
      </c>
      <c r="M11" s="15">
        <f t="shared" si="3"/>
        <v>0.34</v>
      </c>
      <c r="N11" s="15">
        <f t="shared" si="3"/>
        <v>0.36</v>
      </c>
      <c r="O11" s="15">
        <f t="shared" si="3"/>
        <v>0.44</v>
      </c>
      <c r="P11" s="15">
        <f t="shared" si="3"/>
        <v>0.5</v>
      </c>
      <c r="Q11" s="15">
        <f t="shared" si="3"/>
        <v>0.57999999999999996</v>
      </c>
      <c r="R11" s="113">
        <v>0.01</v>
      </c>
      <c r="S11" s="12" t="s">
        <v>343</v>
      </c>
      <c r="U11" s="109"/>
      <c r="V11" s="110"/>
    </row>
    <row r="12" spans="1:22" ht="29.1">
      <c r="A12" s="4">
        <f t="shared" si="4"/>
        <v>8</v>
      </c>
      <c r="B12" s="1" t="s">
        <v>344</v>
      </c>
      <c r="C12" s="1" t="s">
        <v>326</v>
      </c>
      <c r="D12" s="15">
        <f>SUMIFS('Retail_distributor-wise'!$E:$E,'Retail_distributor-wise'!$C:$C,'Retail_state-wise(rough)'!$B12,'Retail_distributor-wise'!$D:$D,'Retail_state-wise(rough)'!$C12)/1000</f>
        <v>0.75934000000000001</v>
      </c>
      <c r="E12" s="233">
        <f t="shared" si="2"/>
        <v>2</v>
      </c>
      <c r="F12" s="114">
        <f t="shared" si="3"/>
        <v>0.12</v>
      </c>
      <c r="G12" s="114">
        <f t="shared" si="3"/>
        <v>0.16</v>
      </c>
      <c r="H12" s="114">
        <f t="shared" si="3"/>
        <v>0.14000000000000001</v>
      </c>
      <c r="I12" s="114">
        <f>I$2*$R12</f>
        <v>0.12</v>
      </c>
      <c r="J12" s="114">
        <f t="shared" si="3"/>
        <v>0.1</v>
      </c>
      <c r="K12" s="114">
        <f t="shared" si="3"/>
        <v>0.11</v>
      </c>
      <c r="L12" s="114">
        <f t="shared" si="3"/>
        <v>0.14000000000000001</v>
      </c>
      <c r="M12" s="114">
        <f t="shared" si="3"/>
        <v>0.17</v>
      </c>
      <c r="N12" s="114">
        <f t="shared" si="3"/>
        <v>0.18</v>
      </c>
      <c r="O12" s="114">
        <f t="shared" si="3"/>
        <v>0.22</v>
      </c>
      <c r="P12" s="114">
        <f t="shared" si="3"/>
        <v>0.25</v>
      </c>
      <c r="Q12" s="114">
        <f t="shared" si="3"/>
        <v>0.28999999999999998</v>
      </c>
      <c r="R12" s="113">
        <v>5.0000000000000001E-3</v>
      </c>
      <c r="S12" s="12" t="s">
        <v>345</v>
      </c>
      <c r="U12" s="109"/>
      <c r="V12" s="110"/>
    </row>
    <row r="13" spans="1:22" ht="30.75">
      <c r="A13" s="4">
        <f t="shared" si="4"/>
        <v>9</v>
      </c>
      <c r="B13" s="1" t="s">
        <v>346</v>
      </c>
      <c r="C13" s="1" t="s">
        <v>328</v>
      </c>
      <c r="D13" s="15">
        <f>SUMIFS('Retail_distributor-wise'!$E:$E,'Retail_distributor-wise'!$C:$C,'Retail_state-wise(rough)'!$B13,'Retail_distributor-wise'!$D:$D,'Retail_state-wise(rough)'!$C13)/1000</f>
        <v>0</v>
      </c>
      <c r="E13" s="233">
        <f t="shared" si="2"/>
        <v>6</v>
      </c>
      <c r="F13" s="15">
        <f t="shared" si="3"/>
        <v>0.36</v>
      </c>
      <c r="G13" s="15">
        <f t="shared" si="3"/>
        <v>0.48</v>
      </c>
      <c r="H13" s="15">
        <f t="shared" si="3"/>
        <v>0.42000000000000004</v>
      </c>
      <c r="I13" s="15">
        <f t="shared" si="3"/>
        <v>0.36</v>
      </c>
      <c r="J13" s="15">
        <f t="shared" si="3"/>
        <v>0.3</v>
      </c>
      <c r="K13" s="15">
        <f t="shared" si="3"/>
        <v>0.32999999999999996</v>
      </c>
      <c r="L13" s="15">
        <f t="shared" si="3"/>
        <v>0.42000000000000004</v>
      </c>
      <c r="M13" s="15">
        <f t="shared" si="3"/>
        <v>0.51</v>
      </c>
      <c r="N13" s="15">
        <f t="shared" si="3"/>
        <v>0.54</v>
      </c>
      <c r="O13" s="15">
        <f t="shared" si="3"/>
        <v>0.65999999999999992</v>
      </c>
      <c r="P13" s="15">
        <f t="shared" si="3"/>
        <v>0.75</v>
      </c>
      <c r="Q13" s="15">
        <f t="shared" si="3"/>
        <v>0.86999999999999988</v>
      </c>
      <c r="R13" s="113">
        <v>1.4999999999999999E-2</v>
      </c>
      <c r="S13" s="12" t="s">
        <v>347</v>
      </c>
      <c r="U13" s="109"/>
      <c r="V13" s="110"/>
    </row>
    <row r="14" spans="1:22">
      <c r="A14" s="4">
        <f t="shared" si="4"/>
        <v>10</v>
      </c>
      <c r="B14" s="1" t="s">
        <v>348</v>
      </c>
      <c r="C14" s="1" t="s">
        <v>328</v>
      </c>
      <c r="D14" s="15">
        <f>SUMIFS('Retail_distributor-wise'!$E:$E,'Retail_distributor-wise'!$C:$C,'Retail_state-wise(rough)'!$B14,'Retail_distributor-wise'!$D:$D,'Retail_state-wise(rough)'!$C14)/1000</f>
        <v>9.0684150000000017</v>
      </c>
      <c r="E14" s="233">
        <f t="shared" si="2"/>
        <v>22</v>
      </c>
      <c r="F14" s="15">
        <f t="shared" si="3"/>
        <v>1.32</v>
      </c>
      <c r="G14" s="15">
        <f t="shared" si="3"/>
        <v>1.76</v>
      </c>
      <c r="H14" s="15">
        <f t="shared" si="3"/>
        <v>1.5400000000000003</v>
      </c>
      <c r="I14" s="15">
        <f t="shared" si="3"/>
        <v>1.32</v>
      </c>
      <c r="J14" s="15">
        <f t="shared" si="3"/>
        <v>1.1000000000000001</v>
      </c>
      <c r="K14" s="15">
        <f t="shared" si="3"/>
        <v>1.21</v>
      </c>
      <c r="L14" s="15">
        <f t="shared" si="3"/>
        <v>1.5400000000000003</v>
      </c>
      <c r="M14" s="15">
        <f t="shared" si="3"/>
        <v>1.87</v>
      </c>
      <c r="N14" s="15">
        <f t="shared" si="3"/>
        <v>1.98</v>
      </c>
      <c r="O14" s="15">
        <f t="shared" si="3"/>
        <v>2.42</v>
      </c>
      <c r="P14" s="15">
        <f t="shared" si="3"/>
        <v>2.75</v>
      </c>
      <c r="Q14" s="15">
        <f t="shared" si="3"/>
        <v>3.1899999999999995</v>
      </c>
      <c r="R14" s="113">
        <v>5.5E-2</v>
      </c>
      <c r="U14" s="109"/>
      <c r="V14" s="110"/>
    </row>
    <row r="15" spans="1:22">
      <c r="A15" s="4">
        <f t="shared" si="4"/>
        <v>11</v>
      </c>
      <c r="B15" s="1" t="s">
        <v>349</v>
      </c>
      <c r="C15" s="1" t="s">
        <v>328</v>
      </c>
      <c r="D15" s="15">
        <f>SUMIFS('Retail_distributor-wise'!$E:$E,'Retail_distributor-wise'!$C:$C,'Retail_state-wise(rough)'!$B15,'Retail_distributor-wise'!$D:$D,'Retail_state-wise(rough)'!$C15)/1000</f>
        <v>10.993604999999999</v>
      </c>
      <c r="E15" s="233">
        <f t="shared" si="2"/>
        <v>22</v>
      </c>
      <c r="F15" s="15">
        <f t="shared" si="3"/>
        <v>1.32</v>
      </c>
      <c r="G15" s="15">
        <f t="shared" si="3"/>
        <v>1.76</v>
      </c>
      <c r="H15" s="15">
        <f t="shared" si="3"/>
        <v>1.5400000000000003</v>
      </c>
      <c r="I15" s="15">
        <f t="shared" si="3"/>
        <v>1.32</v>
      </c>
      <c r="J15" s="15">
        <f t="shared" si="3"/>
        <v>1.1000000000000001</v>
      </c>
      <c r="K15" s="15">
        <f t="shared" si="3"/>
        <v>1.21</v>
      </c>
      <c r="L15" s="15">
        <f t="shared" si="3"/>
        <v>1.5400000000000003</v>
      </c>
      <c r="M15" s="15">
        <f t="shared" si="3"/>
        <v>1.87</v>
      </c>
      <c r="N15" s="15">
        <f t="shared" si="3"/>
        <v>1.98</v>
      </c>
      <c r="O15" s="15">
        <f t="shared" si="3"/>
        <v>2.42</v>
      </c>
      <c r="P15" s="15">
        <f t="shared" si="3"/>
        <v>2.75</v>
      </c>
      <c r="Q15" s="15">
        <f t="shared" si="3"/>
        <v>3.1899999999999995</v>
      </c>
      <c r="R15" s="113">
        <v>5.5E-2</v>
      </c>
      <c r="U15" s="109"/>
      <c r="V15" s="110"/>
    </row>
    <row r="16" spans="1:22" ht="29.1">
      <c r="A16" s="4">
        <f t="shared" si="4"/>
        <v>12</v>
      </c>
      <c r="B16" s="1" t="s">
        <v>350</v>
      </c>
      <c r="C16" s="1" t="s">
        <v>328</v>
      </c>
      <c r="D16" s="15">
        <f>SUMIFS('Retail_distributor-wise'!$E:$E,'Retail_distributor-wise'!$C:$C,'Retail_state-wise(rough)'!$B16,'Retail_distributor-wise'!$D:$D,'Retail_state-wise(rough)'!$C16)/1000</f>
        <v>2.2074250000000002</v>
      </c>
      <c r="E16" s="233">
        <f t="shared" si="2"/>
        <v>7.0000000000000009</v>
      </c>
      <c r="F16" s="15">
        <f t="shared" si="3"/>
        <v>0.42000000000000004</v>
      </c>
      <c r="G16" s="15">
        <f t="shared" si="3"/>
        <v>0.56000000000000005</v>
      </c>
      <c r="H16" s="15">
        <f t="shared" si="3"/>
        <v>0.4900000000000001</v>
      </c>
      <c r="I16" s="15">
        <f t="shared" si="3"/>
        <v>0.42000000000000004</v>
      </c>
      <c r="J16" s="15">
        <f t="shared" si="3"/>
        <v>0.35000000000000003</v>
      </c>
      <c r="K16" s="15">
        <f t="shared" si="3"/>
        <v>0.38500000000000001</v>
      </c>
      <c r="L16" s="15">
        <f t="shared" si="3"/>
        <v>0.4900000000000001</v>
      </c>
      <c r="M16" s="15">
        <f t="shared" si="3"/>
        <v>0.59500000000000008</v>
      </c>
      <c r="N16" s="15">
        <f t="shared" si="3"/>
        <v>0.63000000000000012</v>
      </c>
      <c r="O16" s="15">
        <f t="shared" si="3"/>
        <v>0.77</v>
      </c>
      <c r="P16" s="15">
        <f t="shared" si="3"/>
        <v>0.87500000000000011</v>
      </c>
      <c r="Q16" s="15">
        <f t="shared" si="3"/>
        <v>1.0149999999999999</v>
      </c>
      <c r="R16" s="113">
        <v>1.7500000000000002E-2</v>
      </c>
      <c r="S16" s="12" t="s">
        <v>351</v>
      </c>
      <c r="U16" s="109"/>
      <c r="V16" s="110"/>
    </row>
    <row r="17" spans="1:22">
      <c r="A17" s="4">
        <f t="shared" si="4"/>
        <v>13</v>
      </c>
      <c r="B17" s="1" t="s">
        <v>352</v>
      </c>
      <c r="C17" s="1" t="s">
        <v>327</v>
      </c>
      <c r="D17" s="15">
        <f>SUMIFS('Retail_distributor-wise'!$E:$E,'Retail_distributor-wise'!$C:$C,'Retail_state-wise(rough)'!$B17,'Retail_distributor-wise'!$D:$D,'Retail_state-wise(rough)'!$C17)/1000</f>
        <v>1.9037550000000001</v>
      </c>
      <c r="E17" s="233">
        <f t="shared" si="2"/>
        <v>19</v>
      </c>
      <c r="F17" s="15">
        <f t="shared" si="3"/>
        <v>1.1400000000000001</v>
      </c>
      <c r="G17" s="15">
        <f t="shared" si="3"/>
        <v>1.52</v>
      </c>
      <c r="H17" s="15">
        <f t="shared" si="3"/>
        <v>1.3300000000000003</v>
      </c>
      <c r="I17" s="15">
        <f t="shared" si="3"/>
        <v>1.1400000000000001</v>
      </c>
      <c r="J17" s="15">
        <f t="shared" si="3"/>
        <v>0.95</v>
      </c>
      <c r="K17" s="15">
        <f t="shared" si="3"/>
        <v>1.0449999999999999</v>
      </c>
      <c r="L17" s="15">
        <f t="shared" si="3"/>
        <v>1.3300000000000003</v>
      </c>
      <c r="M17" s="15">
        <f t="shared" si="3"/>
        <v>1.615</v>
      </c>
      <c r="N17" s="15">
        <f t="shared" si="3"/>
        <v>1.71</v>
      </c>
      <c r="O17" s="15">
        <f t="shared" si="3"/>
        <v>2.09</v>
      </c>
      <c r="P17" s="15">
        <f t="shared" si="3"/>
        <v>2.375</v>
      </c>
      <c r="Q17" s="15">
        <f t="shared" si="3"/>
        <v>2.7549999999999999</v>
      </c>
      <c r="R17" s="113">
        <v>4.7500000000000001E-2</v>
      </c>
      <c r="U17" s="109"/>
      <c r="V17" s="110"/>
    </row>
    <row r="18" spans="1:22">
      <c r="A18" s="4">
        <f t="shared" si="4"/>
        <v>14</v>
      </c>
      <c r="B18" s="1" t="s">
        <v>353</v>
      </c>
      <c r="C18" s="1" t="s">
        <v>327</v>
      </c>
      <c r="D18" s="15">
        <f>SUMIFS('Retail_distributor-wise'!$E:$E,'Retail_distributor-wise'!$C:$C,'Retail_state-wise(rough)'!$B18,'Retail_distributor-wise'!$D:$D,'Retail_state-wise(rough)'!$C18)/1000</f>
        <v>4.3306949999999995</v>
      </c>
      <c r="E18" s="233">
        <f t="shared" si="2"/>
        <v>34</v>
      </c>
      <c r="F18" s="15">
        <f t="shared" si="3"/>
        <v>2.04</v>
      </c>
      <c r="G18" s="15">
        <f t="shared" si="3"/>
        <v>2.72</v>
      </c>
      <c r="H18" s="15">
        <f t="shared" si="3"/>
        <v>2.3800000000000003</v>
      </c>
      <c r="I18" s="15">
        <f t="shared" si="3"/>
        <v>2.04</v>
      </c>
      <c r="J18" s="15">
        <f t="shared" si="3"/>
        <v>1.7000000000000002</v>
      </c>
      <c r="K18" s="15">
        <f t="shared" si="3"/>
        <v>1.87</v>
      </c>
      <c r="L18" s="15">
        <f t="shared" si="3"/>
        <v>2.3800000000000003</v>
      </c>
      <c r="M18" s="15">
        <f t="shared" si="3"/>
        <v>2.89</v>
      </c>
      <c r="N18" s="15">
        <f t="shared" si="3"/>
        <v>3.06</v>
      </c>
      <c r="O18" s="15">
        <f t="shared" si="3"/>
        <v>3.74</v>
      </c>
      <c r="P18" s="15">
        <f t="shared" si="3"/>
        <v>4.25</v>
      </c>
      <c r="Q18" s="15">
        <f t="shared" si="3"/>
        <v>4.93</v>
      </c>
      <c r="R18" s="113">
        <v>8.5000000000000006E-2</v>
      </c>
      <c r="S18" s="12" t="s">
        <v>354</v>
      </c>
      <c r="U18" s="109"/>
      <c r="V18" s="110"/>
    </row>
    <row r="19" spans="1:22">
      <c r="A19" s="4">
        <f t="shared" si="4"/>
        <v>15</v>
      </c>
      <c r="B19" s="1" t="s">
        <v>355</v>
      </c>
      <c r="C19" s="1" t="s">
        <v>327</v>
      </c>
      <c r="D19" s="15">
        <f>SUMIFS('Retail_distributor-wise'!$E:$E,'Retail_distributor-wise'!$C:$C,'Retail_state-wise(rough)'!$B19,'Retail_distributor-wise'!$D:$D,'Retail_state-wise(rough)'!$C19)/1000</f>
        <v>2.6197049999999997</v>
      </c>
      <c r="E19" s="233">
        <f t="shared" si="2"/>
        <v>21</v>
      </c>
      <c r="F19" s="15">
        <f t="shared" si="3"/>
        <v>1.26</v>
      </c>
      <c r="G19" s="15">
        <f t="shared" si="3"/>
        <v>1.68</v>
      </c>
      <c r="H19" s="15">
        <f t="shared" si="3"/>
        <v>1.4700000000000002</v>
      </c>
      <c r="I19" s="15">
        <f t="shared" si="3"/>
        <v>1.26</v>
      </c>
      <c r="J19" s="15">
        <f t="shared" si="3"/>
        <v>1.05</v>
      </c>
      <c r="K19" s="15">
        <f t="shared" si="3"/>
        <v>1.155</v>
      </c>
      <c r="L19" s="15">
        <f t="shared" si="3"/>
        <v>1.4700000000000002</v>
      </c>
      <c r="M19" s="15">
        <f t="shared" si="3"/>
        <v>1.7849999999999999</v>
      </c>
      <c r="N19" s="15">
        <f t="shared" si="3"/>
        <v>1.89</v>
      </c>
      <c r="O19" s="15">
        <f t="shared" si="3"/>
        <v>2.31</v>
      </c>
      <c r="P19" s="15">
        <f t="shared" si="3"/>
        <v>2.625</v>
      </c>
      <c r="Q19" s="15">
        <f t="shared" si="3"/>
        <v>3.0449999999999995</v>
      </c>
      <c r="R19" s="113">
        <v>5.2499999999999998E-2</v>
      </c>
      <c r="S19" s="12" t="s">
        <v>356</v>
      </c>
      <c r="U19" s="109"/>
      <c r="V19" s="110"/>
    </row>
    <row r="20" spans="1:22" ht="29.1">
      <c r="A20" s="4">
        <f t="shared" si="4"/>
        <v>16</v>
      </c>
      <c r="B20" s="1" t="s">
        <v>357</v>
      </c>
      <c r="C20" s="1" t="s">
        <v>329</v>
      </c>
      <c r="D20" s="15">
        <v>0</v>
      </c>
      <c r="E20" s="233">
        <f t="shared" si="2"/>
        <v>20</v>
      </c>
      <c r="F20" s="15">
        <f t="shared" si="3"/>
        <v>1.2000000000000002</v>
      </c>
      <c r="G20" s="15">
        <f t="shared" si="3"/>
        <v>1.6</v>
      </c>
      <c r="H20" s="15">
        <f t="shared" si="3"/>
        <v>1.4000000000000004</v>
      </c>
      <c r="I20" s="15">
        <f t="shared" si="3"/>
        <v>1.2000000000000002</v>
      </c>
      <c r="J20" s="15">
        <f t="shared" si="3"/>
        <v>1</v>
      </c>
      <c r="K20" s="15">
        <f t="shared" si="3"/>
        <v>1.1000000000000001</v>
      </c>
      <c r="L20" s="15">
        <f t="shared" si="3"/>
        <v>1.4000000000000004</v>
      </c>
      <c r="M20" s="15">
        <f t="shared" si="3"/>
        <v>1.7000000000000002</v>
      </c>
      <c r="N20" s="15">
        <f t="shared" si="3"/>
        <v>1.8</v>
      </c>
      <c r="O20" s="15">
        <f t="shared" si="3"/>
        <v>2.2000000000000002</v>
      </c>
      <c r="P20" s="15">
        <f t="shared" si="3"/>
        <v>2.5</v>
      </c>
      <c r="Q20" s="15">
        <f t="shared" si="3"/>
        <v>2.9</v>
      </c>
      <c r="R20" s="113">
        <v>0.05</v>
      </c>
      <c r="S20" s="12" t="s">
        <v>358</v>
      </c>
      <c r="U20" s="109"/>
      <c r="V20" s="110"/>
    </row>
    <row r="21" spans="1:22">
      <c r="A21" s="4">
        <f t="shared" si="4"/>
        <v>17</v>
      </c>
      <c r="B21" s="1" t="s">
        <v>359</v>
      </c>
      <c r="C21" s="1" t="s">
        <v>330</v>
      </c>
      <c r="D21" s="15">
        <v>0</v>
      </c>
      <c r="E21" s="233">
        <f t="shared" si="2"/>
        <v>10</v>
      </c>
      <c r="F21" s="15">
        <f t="shared" si="3"/>
        <v>0.60000000000000009</v>
      </c>
      <c r="G21" s="15">
        <f t="shared" si="3"/>
        <v>0.8</v>
      </c>
      <c r="H21" s="15">
        <f t="shared" si="3"/>
        <v>0.70000000000000018</v>
      </c>
      <c r="I21" s="15">
        <f t="shared" si="3"/>
        <v>0.60000000000000009</v>
      </c>
      <c r="J21" s="15">
        <f t="shared" si="3"/>
        <v>0.5</v>
      </c>
      <c r="K21" s="15">
        <f t="shared" si="3"/>
        <v>0.55000000000000004</v>
      </c>
      <c r="L21" s="15">
        <f t="shared" si="3"/>
        <v>0.70000000000000018</v>
      </c>
      <c r="M21" s="15">
        <f t="shared" si="3"/>
        <v>0.85000000000000009</v>
      </c>
      <c r="N21" s="15">
        <f t="shared" si="3"/>
        <v>0.9</v>
      </c>
      <c r="O21" s="15">
        <f t="shared" si="3"/>
        <v>1.1000000000000001</v>
      </c>
      <c r="P21" s="15">
        <f t="shared" si="3"/>
        <v>1.25</v>
      </c>
      <c r="Q21" s="15">
        <f t="shared" si="3"/>
        <v>1.45</v>
      </c>
      <c r="R21" s="113">
        <v>2.5000000000000001E-2</v>
      </c>
      <c r="U21" s="109"/>
      <c r="V21" s="110"/>
    </row>
    <row r="22" spans="1:22">
      <c r="A22" s="4">
        <f t="shared" si="4"/>
        <v>18</v>
      </c>
      <c r="B22" s="1" t="s">
        <v>360</v>
      </c>
      <c r="C22" s="1" t="s">
        <v>330</v>
      </c>
      <c r="D22" s="15">
        <v>0</v>
      </c>
      <c r="E22" s="233">
        <f t="shared" si="2"/>
        <v>5</v>
      </c>
      <c r="F22" s="15">
        <f t="shared" si="3"/>
        <v>0.30000000000000004</v>
      </c>
      <c r="G22" s="15">
        <f t="shared" si="3"/>
        <v>0.4</v>
      </c>
      <c r="H22" s="15">
        <f t="shared" si="3"/>
        <v>0.35000000000000009</v>
      </c>
      <c r="I22" s="15">
        <f t="shared" si="3"/>
        <v>0.30000000000000004</v>
      </c>
      <c r="J22" s="15">
        <f t="shared" si="3"/>
        <v>0.25</v>
      </c>
      <c r="K22" s="15">
        <f t="shared" si="3"/>
        <v>0.27500000000000002</v>
      </c>
      <c r="L22" s="15">
        <f t="shared" si="3"/>
        <v>0.35000000000000009</v>
      </c>
      <c r="M22" s="15">
        <f t="shared" si="3"/>
        <v>0.42500000000000004</v>
      </c>
      <c r="N22" s="15">
        <f t="shared" si="3"/>
        <v>0.45</v>
      </c>
      <c r="O22" s="15">
        <f t="shared" si="3"/>
        <v>0.55000000000000004</v>
      </c>
      <c r="P22" s="15">
        <f t="shared" si="3"/>
        <v>0.625</v>
      </c>
      <c r="Q22" s="15">
        <f t="shared" si="3"/>
        <v>0.72499999999999998</v>
      </c>
      <c r="R22" s="113">
        <v>1.2500000000000001E-2</v>
      </c>
      <c r="U22" s="109"/>
      <c r="V22" s="110"/>
    </row>
    <row r="23" spans="1:22">
      <c r="A23" s="4">
        <f t="shared" si="4"/>
        <v>19</v>
      </c>
      <c r="B23" s="1" t="s">
        <v>361</v>
      </c>
      <c r="C23" s="1" t="s">
        <v>327</v>
      </c>
      <c r="D23" s="15">
        <v>0</v>
      </c>
      <c r="E23" s="233">
        <f>SUM(F23:Q23)</f>
        <v>4</v>
      </c>
      <c r="F23" s="15">
        <f t="shared" si="3"/>
        <v>0.24</v>
      </c>
      <c r="G23" s="15">
        <f t="shared" si="3"/>
        <v>0.32</v>
      </c>
      <c r="H23" s="15">
        <f t="shared" si="3"/>
        <v>0.28000000000000003</v>
      </c>
      <c r="I23" s="15">
        <f t="shared" si="3"/>
        <v>0.24</v>
      </c>
      <c r="J23" s="15">
        <f t="shared" si="3"/>
        <v>0.2</v>
      </c>
      <c r="K23" s="15">
        <f t="shared" si="3"/>
        <v>0.22</v>
      </c>
      <c r="L23" s="15">
        <f t="shared" si="3"/>
        <v>0.28000000000000003</v>
      </c>
      <c r="M23" s="15">
        <f t="shared" si="3"/>
        <v>0.34</v>
      </c>
      <c r="N23" s="15">
        <f t="shared" si="3"/>
        <v>0.36</v>
      </c>
      <c r="O23" s="15">
        <f t="shared" si="3"/>
        <v>0.44</v>
      </c>
      <c r="P23" s="15">
        <f t="shared" si="3"/>
        <v>0.5</v>
      </c>
      <c r="Q23" s="15">
        <f t="shared" si="3"/>
        <v>0.57999999999999996</v>
      </c>
      <c r="R23" s="113">
        <v>0.01</v>
      </c>
      <c r="S23" s="12" t="s">
        <v>362</v>
      </c>
      <c r="U23" s="109"/>
      <c r="V23" s="110"/>
    </row>
    <row r="26" spans="1:22">
      <c r="A26" s="4" t="s">
        <v>0</v>
      </c>
      <c r="B26" s="1" t="s">
        <v>332</v>
      </c>
      <c r="C26" s="1" t="s">
        <v>323</v>
      </c>
      <c r="D26" s="1" t="s">
        <v>324</v>
      </c>
      <c r="E26" s="129" t="s">
        <v>325</v>
      </c>
      <c r="F26" s="590">
        <v>46113</v>
      </c>
      <c r="G26" s="590">
        <v>46143</v>
      </c>
      <c r="H26" s="590">
        <v>46174</v>
      </c>
      <c r="I26" s="590">
        <v>46204</v>
      </c>
      <c r="J26" s="590">
        <v>46235</v>
      </c>
      <c r="K26" s="590">
        <v>46266</v>
      </c>
      <c r="L26" s="590">
        <v>46296</v>
      </c>
      <c r="M26" s="590">
        <v>46327</v>
      </c>
      <c r="N26" s="590">
        <v>46357</v>
      </c>
      <c r="O26" s="590">
        <v>46388</v>
      </c>
      <c r="P26" s="590">
        <v>46419</v>
      </c>
      <c r="Q26" s="590">
        <v>46447</v>
      </c>
    </row>
    <row r="27" spans="1:22">
      <c r="A27" s="4">
        <v>1</v>
      </c>
      <c r="B27" s="1" t="s">
        <v>307</v>
      </c>
      <c r="C27" s="1" t="s">
        <v>326</v>
      </c>
      <c r="D27" s="15">
        <f>D5*1000</f>
        <v>51015.338999999993</v>
      </c>
      <c r="E27" s="15">
        <f>E5*1000</f>
        <v>82799.999999999985</v>
      </c>
      <c r="F27" s="15">
        <f>F5*1000</f>
        <v>4968</v>
      </c>
      <c r="G27" s="15">
        <f t="shared" ref="G27:Q27" si="5">G5*1000</f>
        <v>6624</v>
      </c>
      <c r="H27" s="15">
        <f t="shared" si="5"/>
        <v>5796</v>
      </c>
      <c r="I27" s="15">
        <f t="shared" si="5"/>
        <v>4968</v>
      </c>
      <c r="J27" s="15">
        <f t="shared" si="5"/>
        <v>4140</v>
      </c>
      <c r="K27" s="15">
        <f t="shared" si="5"/>
        <v>4553.9999999999991</v>
      </c>
      <c r="L27" s="15">
        <f t="shared" si="5"/>
        <v>5796</v>
      </c>
      <c r="M27" s="15">
        <f t="shared" si="5"/>
        <v>7037.9999999999991</v>
      </c>
      <c r="N27" s="15">
        <f t="shared" si="5"/>
        <v>7452</v>
      </c>
      <c r="O27" s="15">
        <f t="shared" si="5"/>
        <v>9107.9999999999982</v>
      </c>
      <c r="P27" s="15">
        <f t="shared" si="5"/>
        <v>10350</v>
      </c>
      <c r="Q27" s="15">
        <f t="shared" si="5"/>
        <v>12005.999999999998</v>
      </c>
    </row>
    <row r="28" spans="1:22">
      <c r="A28" s="4">
        <v>2</v>
      </c>
      <c r="B28" s="1" t="s">
        <v>334</v>
      </c>
      <c r="C28" s="1" t="s">
        <v>326</v>
      </c>
      <c r="D28" s="15">
        <f t="shared" ref="D28:D45" si="6">D6*1000</f>
        <v>20974.309999999998</v>
      </c>
      <c r="E28" s="15">
        <f t="shared" ref="E28:E45" si="7">E6*1000</f>
        <v>36000</v>
      </c>
      <c r="F28" s="15">
        <f t="shared" ref="F28:Q45" si="8">F6*1000</f>
        <v>2160</v>
      </c>
      <c r="G28" s="15">
        <f t="shared" si="8"/>
        <v>2880</v>
      </c>
      <c r="H28" s="15">
        <f t="shared" si="8"/>
        <v>2520</v>
      </c>
      <c r="I28" s="15">
        <f t="shared" si="8"/>
        <v>2160</v>
      </c>
      <c r="J28" s="15">
        <f t="shared" si="8"/>
        <v>1799.9999999999998</v>
      </c>
      <c r="K28" s="15">
        <f t="shared" si="8"/>
        <v>1980</v>
      </c>
      <c r="L28" s="15">
        <f t="shared" si="8"/>
        <v>2520</v>
      </c>
      <c r="M28" s="15">
        <f t="shared" si="8"/>
        <v>3060</v>
      </c>
      <c r="N28" s="15">
        <f t="shared" si="8"/>
        <v>3239.9999999999995</v>
      </c>
      <c r="O28" s="15">
        <f t="shared" si="8"/>
        <v>3960</v>
      </c>
      <c r="P28" s="15">
        <f t="shared" si="8"/>
        <v>4500</v>
      </c>
      <c r="Q28" s="15">
        <f t="shared" si="8"/>
        <v>5219.9999999999991</v>
      </c>
    </row>
    <row r="29" spans="1:22">
      <c r="A29" s="4">
        <v>3</v>
      </c>
      <c r="B29" s="1" t="s">
        <v>336</v>
      </c>
      <c r="C29" s="1" t="s">
        <v>326</v>
      </c>
      <c r="D29" s="15">
        <f t="shared" si="6"/>
        <v>6004.11</v>
      </c>
      <c r="E29" s="15">
        <f t="shared" si="7"/>
        <v>10000</v>
      </c>
      <c r="F29" s="15">
        <f t="shared" si="8"/>
        <v>600.00000000000011</v>
      </c>
      <c r="G29" s="15">
        <f t="shared" si="8"/>
        <v>800</v>
      </c>
      <c r="H29" s="15">
        <f t="shared" si="8"/>
        <v>700.00000000000023</v>
      </c>
      <c r="I29" s="15">
        <f t="shared" si="8"/>
        <v>600.00000000000011</v>
      </c>
      <c r="J29" s="15">
        <f t="shared" si="8"/>
        <v>500</v>
      </c>
      <c r="K29" s="15">
        <f t="shared" si="8"/>
        <v>550</v>
      </c>
      <c r="L29" s="15">
        <f t="shared" si="8"/>
        <v>700.00000000000023</v>
      </c>
      <c r="M29" s="15">
        <f t="shared" si="8"/>
        <v>850.00000000000011</v>
      </c>
      <c r="N29" s="15">
        <f t="shared" si="8"/>
        <v>900</v>
      </c>
      <c r="O29" s="15">
        <f t="shared" si="8"/>
        <v>1100</v>
      </c>
      <c r="P29" s="15">
        <f t="shared" si="8"/>
        <v>1250</v>
      </c>
      <c r="Q29" s="15">
        <f t="shared" si="8"/>
        <v>1450</v>
      </c>
    </row>
    <row r="30" spans="1:22">
      <c r="A30" s="4">
        <v>4</v>
      </c>
      <c r="B30" s="1" t="s">
        <v>338</v>
      </c>
      <c r="C30" s="1" t="s">
        <v>326</v>
      </c>
      <c r="D30" s="15">
        <f t="shared" si="6"/>
        <v>48496.061000000002</v>
      </c>
      <c r="E30" s="15">
        <f t="shared" si="7"/>
        <v>72000</v>
      </c>
      <c r="F30" s="15">
        <f t="shared" si="8"/>
        <v>4320</v>
      </c>
      <c r="G30" s="15">
        <f t="shared" si="8"/>
        <v>5760</v>
      </c>
      <c r="H30" s="15">
        <f t="shared" si="8"/>
        <v>5040</v>
      </c>
      <c r="I30" s="15">
        <f t="shared" si="8"/>
        <v>4320</v>
      </c>
      <c r="J30" s="15">
        <f t="shared" si="8"/>
        <v>3599.9999999999995</v>
      </c>
      <c r="K30" s="15">
        <f t="shared" si="8"/>
        <v>3960</v>
      </c>
      <c r="L30" s="15">
        <f t="shared" si="8"/>
        <v>5040</v>
      </c>
      <c r="M30" s="15">
        <f t="shared" si="8"/>
        <v>6120</v>
      </c>
      <c r="N30" s="15">
        <f t="shared" si="8"/>
        <v>6479.9999999999991</v>
      </c>
      <c r="O30" s="15">
        <f t="shared" si="8"/>
        <v>7920</v>
      </c>
      <c r="P30" s="15">
        <f t="shared" si="8"/>
        <v>9000</v>
      </c>
      <c r="Q30" s="15">
        <f t="shared" si="8"/>
        <v>10439.999999999998</v>
      </c>
    </row>
    <row r="31" spans="1:22">
      <c r="A31" s="4">
        <v>5</v>
      </c>
      <c r="B31" s="1" t="s">
        <v>340</v>
      </c>
      <c r="C31" s="1" t="s">
        <v>326</v>
      </c>
      <c r="D31" s="15">
        <f t="shared" si="6"/>
        <v>10663.68</v>
      </c>
      <c r="E31" s="15">
        <f t="shared" si="7"/>
        <v>16000</v>
      </c>
      <c r="F31" s="15">
        <f t="shared" si="8"/>
        <v>960</v>
      </c>
      <c r="G31" s="15">
        <f t="shared" si="8"/>
        <v>1280</v>
      </c>
      <c r="H31" s="15">
        <f t="shared" si="8"/>
        <v>1120</v>
      </c>
      <c r="I31" s="15">
        <f t="shared" si="8"/>
        <v>960</v>
      </c>
      <c r="J31" s="15">
        <f t="shared" si="8"/>
        <v>800</v>
      </c>
      <c r="K31" s="15">
        <f t="shared" si="8"/>
        <v>880</v>
      </c>
      <c r="L31" s="15">
        <f t="shared" si="8"/>
        <v>1120</v>
      </c>
      <c r="M31" s="15">
        <f t="shared" si="8"/>
        <v>1360</v>
      </c>
      <c r="N31" s="15">
        <f t="shared" si="8"/>
        <v>1440</v>
      </c>
      <c r="O31" s="15">
        <f t="shared" si="8"/>
        <v>1760</v>
      </c>
      <c r="P31" s="15">
        <f t="shared" si="8"/>
        <v>2000</v>
      </c>
      <c r="Q31" s="15">
        <f t="shared" si="8"/>
        <v>2320</v>
      </c>
    </row>
    <row r="32" spans="1:22">
      <c r="A32" s="4">
        <v>6</v>
      </c>
      <c r="B32" s="1" t="s">
        <v>341</v>
      </c>
      <c r="C32" s="1" t="s">
        <v>326</v>
      </c>
      <c r="D32" s="15">
        <f t="shared" si="6"/>
        <v>6064.41</v>
      </c>
      <c r="E32" s="15">
        <f t="shared" si="7"/>
        <v>7199.9999999999982</v>
      </c>
      <c r="F32" s="15">
        <f t="shared" si="8"/>
        <v>431.99999999999994</v>
      </c>
      <c r="G32" s="15">
        <f t="shared" si="8"/>
        <v>576</v>
      </c>
      <c r="H32" s="15">
        <f t="shared" si="8"/>
        <v>504</v>
      </c>
      <c r="I32" s="15">
        <f t="shared" si="8"/>
        <v>431.99999999999994</v>
      </c>
      <c r="J32" s="15">
        <f t="shared" si="8"/>
        <v>360</v>
      </c>
      <c r="K32" s="15">
        <f t="shared" si="8"/>
        <v>395.99999999999994</v>
      </c>
      <c r="L32" s="15">
        <f t="shared" si="8"/>
        <v>504</v>
      </c>
      <c r="M32" s="15">
        <f t="shared" si="8"/>
        <v>612</v>
      </c>
      <c r="N32" s="15">
        <f t="shared" si="8"/>
        <v>647.99999999999989</v>
      </c>
      <c r="O32" s="15">
        <f t="shared" si="8"/>
        <v>791.99999999999989</v>
      </c>
      <c r="P32" s="15">
        <f t="shared" si="8"/>
        <v>899.99999999999989</v>
      </c>
      <c r="Q32" s="15">
        <f t="shared" si="8"/>
        <v>1043.9999999999998</v>
      </c>
    </row>
    <row r="33" spans="1:17">
      <c r="A33" s="4">
        <v>7</v>
      </c>
      <c r="B33" s="1" t="s">
        <v>342</v>
      </c>
      <c r="C33" s="1" t="s">
        <v>326</v>
      </c>
      <c r="D33" s="15">
        <f t="shared" si="6"/>
        <v>2786.63</v>
      </c>
      <c r="E33" s="15">
        <f t="shared" si="7"/>
        <v>4000</v>
      </c>
      <c r="F33" s="15">
        <f t="shared" si="8"/>
        <v>240</v>
      </c>
      <c r="G33" s="15">
        <f t="shared" si="8"/>
        <v>320</v>
      </c>
      <c r="H33" s="15">
        <f t="shared" si="8"/>
        <v>280</v>
      </c>
      <c r="I33" s="15">
        <f t="shared" si="8"/>
        <v>240</v>
      </c>
      <c r="J33" s="15">
        <f t="shared" si="8"/>
        <v>200</v>
      </c>
      <c r="K33" s="15">
        <f t="shared" si="8"/>
        <v>220</v>
      </c>
      <c r="L33" s="15">
        <f t="shared" si="8"/>
        <v>280</v>
      </c>
      <c r="M33" s="15">
        <f t="shared" si="8"/>
        <v>340</v>
      </c>
      <c r="N33" s="15">
        <f t="shared" si="8"/>
        <v>360</v>
      </c>
      <c r="O33" s="15">
        <f t="shared" si="8"/>
        <v>440</v>
      </c>
      <c r="P33" s="15">
        <f t="shared" si="8"/>
        <v>500</v>
      </c>
      <c r="Q33" s="15">
        <f t="shared" si="8"/>
        <v>580</v>
      </c>
    </row>
    <row r="34" spans="1:17">
      <c r="A34" s="4">
        <v>8</v>
      </c>
      <c r="B34" s="1" t="s">
        <v>344</v>
      </c>
      <c r="C34" s="1" t="s">
        <v>326</v>
      </c>
      <c r="D34" s="15">
        <f t="shared" si="6"/>
        <v>759.34</v>
      </c>
      <c r="E34" s="15">
        <f t="shared" si="7"/>
        <v>2000</v>
      </c>
      <c r="F34" s="15">
        <f t="shared" si="8"/>
        <v>120</v>
      </c>
      <c r="G34" s="15">
        <f t="shared" si="8"/>
        <v>160</v>
      </c>
      <c r="H34" s="15">
        <f t="shared" si="8"/>
        <v>140</v>
      </c>
      <c r="I34" s="15">
        <f t="shared" si="8"/>
        <v>120</v>
      </c>
      <c r="J34" s="15">
        <f t="shared" si="8"/>
        <v>100</v>
      </c>
      <c r="K34" s="15">
        <f t="shared" si="8"/>
        <v>110</v>
      </c>
      <c r="L34" s="15">
        <f t="shared" si="8"/>
        <v>140</v>
      </c>
      <c r="M34" s="15">
        <f t="shared" si="8"/>
        <v>170</v>
      </c>
      <c r="N34" s="15">
        <f t="shared" si="8"/>
        <v>180</v>
      </c>
      <c r="O34" s="15">
        <f t="shared" si="8"/>
        <v>220</v>
      </c>
      <c r="P34" s="15">
        <f t="shared" si="8"/>
        <v>250</v>
      </c>
      <c r="Q34" s="15">
        <f t="shared" si="8"/>
        <v>290</v>
      </c>
    </row>
    <row r="35" spans="1:17">
      <c r="A35" s="4">
        <v>9</v>
      </c>
      <c r="B35" s="1" t="s">
        <v>346</v>
      </c>
      <c r="C35" s="1" t="s">
        <v>328</v>
      </c>
      <c r="D35" s="15">
        <f t="shared" si="6"/>
        <v>0</v>
      </c>
      <c r="E35" s="15">
        <f t="shared" si="7"/>
        <v>6000</v>
      </c>
      <c r="F35" s="15">
        <f t="shared" si="8"/>
        <v>360</v>
      </c>
      <c r="G35" s="15">
        <f t="shared" si="8"/>
        <v>480</v>
      </c>
      <c r="H35" s="15">
        <f t="shared" si="8"/>
        <v>420.00000000000006</v>
      </c>
      <c r="I35" s="15">
        <f t="shared" si="8"/>
        <v>360</v>
      </c>
      <c r="J35" s="15">
        <f t="shared" si="8"/>
        <v>300</v>
      </c>
      <c r="K35" s="15">
        <f t="shared" si="8"/>
        <v>329.99999999999994</v>
      </c>
      <c r="L35" s="15">
        <f t="shared" si="8"/>
        <v>420.00000000000006</v>
      </c>
      <c r="M35" s="15">
        <f t="shared" si="8"/>
        <v>510</v>
      </c>
      <c r="N35" s="15">
        <f t="shared" si="8"/>
        <v>540</v>
      </c>
      <c r="O35" s="15">
        <f t="shared" si="8"/>
        <v>659.99999999999989</v>
      </c>
      <c r="P35" s="15">
        <f t="shared" si="8"/>
        <v>750</v>
      </c>
      <c r="Q35" s="15">
        <f t="shared" si="8"/>
        <v>869.99999999999989</v>
      </c>
    </row>
    <row r="36" spans="1:17">
      <c r="A36" s="4">
        <v>10</v>
      </c>
      <c r="B36" s="1" t="s">
        <v>348</v>
      </c>
      <c r="C36" s="1" t="s">
        <v>328</v>
      </c>
      <c r="D36" s="15">
        <f t="shared" si="6"/>
        <v>9068.4150000000009</v>
      </c>
      <c r="E36" s="15">
        <f t="shared" si="7"/>
        <v>22000</v>
      </c>
      <c r="F36" s="15">
        <f t="shared" si="8"/>
        <v>1320</v>
      </c>
      <c r="G36" s="15">
        <f t="shared" si="8"/>
        <v>1760</v>
      </c>
      <c r="H36" s="15">
        <f t="shared" si="8"/>
        <v>1540.0000000000002</v>
      </c>
      <c r="I36" s="15">
        <f t="shared" si="8"/>
        <v>1320</v>
      </c>
      <c r="J36" s="15">
        <f t="shared" si="8"/>
        <v>1100</v>
      </c>
      <c r="K36" s="15">
        <f t="shared" si="8"/>
        <v>1210</v>
      </c>
      <c r="L36" s="15">
        <f t="shared" si="8"/>
        <v>1540.0000000000002</v>
      </c>
      <c r="M36" s="15">
        <f t="shared" si="8"/>
        <v>1870</v>
      </c>
      <c r="N36" s="15">
        <f t="shared" si="8"/>
        <v>1980</v>
      </c>
      <c r="O36" s="15">
        <f t="shared" si="8"/>
        <v>2420</v>
      </c>
      <c r="P36" s="15">
        <f t="shared" si="8"/>
        <v>2750</v>
      </c>
      <c r="Q36" s="15">
        <f t="shared" si="8"/>
        <v>3189.9999999999995</v>
      </c>
    </row>
    <row r="37" spans="1:17">
      <c r="A37" s="4">
        <v>11</v>
      </c>
      <c r="B37" s="1" t="s">
        <v>349</v>
      </c>
      <c r="C37" s="1" t="s">
        <v>328</v>
      </c>
      <c r="D37" s="15">
        <f t="shared" si="6"/>
        <v>10993.605</v>
      </c>
      <c r="E37" s="15">
        <f t="shared" si="7"/>
        <v>22000</v>
      </c>
      <c r="F37" s="15">
        <f t="shared" si="8"/>
        <v>1320</v>
      </c>
      <c r="G37" s="15">
        <f t="shared" si="8"/>
        <v>1760</v>
      </c>
      <c r="H37" s="15">
        <f t="shared" si="8"/>
        <v>1540.0000000000002</v>
      </c>
      <c r="I37" s="15">
        <f t="shared" si="8"/>
        <v>1320</v>
      </c>
      <c r="J37" s="15">
        <f t="shared" si="8"/>
        <v>1100</v>
      </c>
      <c r="K37" s="15">
        <f t="shared" si="8"/>
        <v>1210</v>
      </c>
      <c r="L37" s="15">
        <f t="shared" si="8"/>
        <v>1540.0000000000002</v>
      </c>
      <c r="M37" s="15">
        <f t="shared" si="8"/>
        <v>1870</v>
      </c>
      <c r="N37" s="15">
        <f t="shared" si="8"/>
        <v>1980</v>
      </c>
      <c r="O37" s="15">
        <f t="shared" si="8"/>
        <v>2420</v>
      </c>
      <c r="P37" s="15">
        <f t="shared" si="8"/>
        <v>2750</v>
      </c>
      <c r="Q37" s="15">
        <f t="shared" si="8"/>
        <v>3189.9999999999995</v>
      </c>
    </row>
    <row r="38" spans="1:17">
      <c r="A38" s="4">
        <v>12</v>
      </c>
      <c r="B38" s="1" t="s">
        <v>350</v>
      </c>
      <c r="C38" s="1" t="s">
        <v>328</v>
      </c>
      <c r="D38" s="15">
        <f t="shared" si="6"/>
        <v>2207.4250000000002</v>
      </c>
      <c r="E38" s="15">
        <f t="shared" si="7"/>
        <v>7000.0000000000009</v>
      </c>
      <c r="F38" s="15">
        <f t="shared" si="8"/>
        <v>420.00000000000006</v>
      </c>
      <c r="G38" s="15">
        <f t="shared" si="8"/>
        <v>560</v>
      </c>
      <c r="H38" s="15">
        <f t="shared" si="8"/>
        <v>490.00000000000011</v>
      </c>
      <c r="I38" s="15">
        <f t="shared" si="8"/>
        <v>420.00000000000006</v>
      </c>
      <c r="J38" s="15">
        <f t="shared" si="8"/>
        <v>350.00000000000006</v>
      </c>
      <c r="K38" s="15">
        <f t="shared" si="8"/>
        <v>385</v>
      </c>
      <c r="L38" s="15">
        <f t="shared" si="8"/>
        <v>490.00000000000011</v>
      </c>
      <c r="M38" s="15">
        <f t="shared" si="8"/>
        <v>595.00000000000011</v>
      </c>
      <c r="N38" s="15">
        <f t="shared" si="8"/>
        <v>630.00000000000011</v>
      </c>
      <c r="O38" s="15">
        <f t="shared" si="8"/>
        <v>770</v>
      </c>
      <c r="P38" s="15">
        <f t="shared" si="8"/>
        <v>875.00000000000011</v>
      </c>
      <c r="Q38" s="15">
        <f t="shared" si="8"/>
        <v>1014.9999999999999</v>
      </c>
    </row>
    <row r="39" spans="1:17">
      <c r="A39" s="4">
        <v>13</v>
      </c>
      <c r="B39" s="1" t="s">
        <v>352</v>
      </c>
      <c r="C39" s="1" t="s">
        <v>327</v>
      </c>
      <c r="D39" s="15">
        <f t="shared" si="6"/>
        <v>1903.7550000000001</v>
      </c>
      <c r="E39" s="15">
        <f t="shared" si="7"/>
        <v>19000</v>
      </c>
      <c r="F39" s="15">
        <f t="shared" si="8"/>
        <v>1140.0000000000002</v>
      </c>
      <c r="G39" s="15">
        <f t="shared" si="8"/>
        <v>1520</v>
      </c>
      <c r="H39" s="15">
        <f t="shared" si="8"/>
        <v>1330.0000000000002</v>
      </c>
      <c r="I39" s="15">
        <f t="shared" si="8"/>
        <v>1140.0000000000002</v>
      </c>
      <c r="J39" s="15">
        <f t="shared" si="8"/>
        <v>950</v>
      </c>
      <c r="K39" s="15">
        <f t="shared" si="8"/>
        <v>1045</v>
      </c>
      <c r="L39" s="15">
        <f t="shared" si="8"/>
        <v>1330.0000000000002</v>
      </c>
      <c r="M39" s="15">
        <f t="shared" si="8"/>
        <v>1615</v>
      </c>
      <c r="N39" s="15">
        <f t="shared" si="8"/>
        <v>1710</v>
      </c>
      <c r="O39" s="15">
        <f t="shared" si="8"/>
        <v>2090</v>
      </c>
      <c r="P39" s="15">
        <f t="shared" si="8"/>
        <v>2375</v>
      </c>
      <c r="Q39" s="15">
        <f t="shared" si="8"/>
        <v>2755</v>
      </c>
    </row>
    <row r="40" spans="1:17">
      <c r="A40" s="4">
        <v>14</v>
      </c>
      <c r="B40" s="1" t="s">
        <v>353</v>
      </c>
      <c r="C40" s="1" t="s">
        <v>327</v>
      </c>
      <c r="D40" s="15">
        <f t="shared" si="6"/>
        <v>4330.6949999999997</v>
      </c>
      <c r="E40" s="15">
        <f t="shared" si="7"/>
        <v>34000</v>
      </c>
      <c r="F40" s="15">
        <f t="shared" si="8"/>
        <v>2040</v>
      </c>
      <c r="G40" s="15">
        <f t="shared" si="8"/>
        <v>2720</v>
      </c>
      <c r="H40" s="15">
        <f t="shared" si="8"/>
        <v>2380.0000000000005</v>
      </c>
      <c r="I40" s="15">
        <f t="shared" si="8"/>
        <v>2040</v>
      </c>
      <c r="J40" s="15">
        <f t="shared" si="8"/>
        <v>1700.0000000000002</v>
      </c>
      <c r="K40" s="15">
        <f t="shared" si="8"/>
        <v>1870</v>
      </c>
      <c r="L40" s="15">
        <f t="shared" si="8"/>
        <v>2380.0000000000005</v>
      </c>
      <c r="M40" s="15">
        <f t="shared" si="8"/>
        <v>2890</v>
      </c>
      <c r="N40" s="15">
        <f t="shared" si="8"/>
        <v>3060</v>
      </c>
      <c r="O40" s="15">
        <f t="shared" si="8"/>
        <v>3740</v>
      </c>
      <c r="P40" s="15">
        <f t="shared" si="8"/>
        <v>4250</v>
      </c>
      <c r="Q40" s="15">
        <f t="shared" si="8"/>
        <v>4930</v>
      </c>
    </row>
    <row r="41" spans="1:17">
      <c r="A41" s="4">
        <v>15</v>
      </c>
      <c r="B41" s="1" t="s">
        <v>355</v>
      </c>
      <c r="C41" s="1" t="s">
        <v>327</v>
      </c>
      <c r="D41" s="15">
        <f t="shared" si="6"/>
        <v>2619.7049999999999</v>
      </c>
      <c r="E41" s="15">
        <f t="shared" si="7"/>
        <v>21000</v>
      </c>
      <c r="F41" s="15">
        <f t="shared" si="8"/>
        <v>1260</v>
      </c>
      <c r="G41" s="15">
        <f t="shared" si="8"/>
        <v>1680</v>
      </c>
      <c r="H41" s="15">
        <f t="shared" si="8"/>
        <v>1470.0000000000002</v>
      </c>
      <c r="I41" s="15">
        <f t="shared" si="8"/>
        <v>1260</v>
      </c>
      <c r="J41" s="15">
        <f t="shared" si="8"/>
        <v>1050</v>
      </c>
      <c r="K41" s="15">
        <f t="shared" si="8"/>
        <v>1155</v>
      </c>
      <c r="L41" s="15">
        <f t="shared" si="8"/>
        <v>1470.0000000000002</v>
      </c>
      <c r="M41" s="15">
        <f t="shared" si="8"/>
        <v>1785</v>
      </c>
      <c r="N41" s="15">
        <f t="shared" si="8"/>
        <v>1890</v>
      </c>
      <c r="O41" s="15">
        <f t="shared" si="8"/>
        <v>2310</v>
      </c>
      <c r="P41" s="15">
        <f t="shared" si="8"/>
        <v>2625</v>
      </c>
      <c r="Q41" s="15">
        <f t="shared" si="8"/>
        <v>3044.9999999999995</v>
      </c>
    </row>
    <row r="42" spans="1:17">
      <c r="A42" s="4">
        <v>16</v>
      </c>
      <c r="B42" s="1" t="s">
        <v>357</v>
      </c>
      <c r="C42" s="1" t="s">
        <v>329</v>
      </c>
      <c r="D42" s="15">
        <f t="shared" si="6"/>
        <v>0</v>
      </c>
      <c r="E42" s="15">
        <f t="shared" si="7"/>
        <v>20000</v>
      </c>
      <c r="F42" s="15">
        <f t="shared" si="8"/>
        <v>1200.0000000000002</v>
      </c>
      <c r="G42" s="15">
        <f t="shared" si="8"/>
        <v>1600</v>
      </c>
      <c r="H42" s="15">
        <f t="shared" si="8"/>
        <v>1400.0000000000005</v>
      </c>
      <c r="I42" s="15">
        <f t="shared" si="8"/>
        <v>1200.0000000000002</v>
      </c>
      <c r="J42" s="15">
        <f t="shared" si="8"/>
        <v>1000</v>
      </c>
      <c r="K42" s="15">
        <f t="shared" si="8"/>
        <v>1100</v>
      </c>
      <c r="L42" s="15">
        <f t="shared" si="8"/>
        <v>1400.0000000000005</v>
      </c>
      <c r="M42" s="15">
        <f t="shared" si="8"/>
        <v>1700.0000000000002</v>
      </c>
      <c r="N42" s="15">
        <f t="shared" si="8"/>
        <v>1800</v>
      </c>
      <c r="O42" s="15">
        <f t="shared" si="8"/>
        <v>2200</v>
      </c>
      <c r="P42" s="15">
        <f t="shared" si="8"/>
        <v>2500</v>
      </c>
      <c r="Q42" s="15">
        <f t="shared" si="8"/>
        <v>2900</v>
      </c>
    </row>
    <row r="43" spans="1:17">
      <c r="A43" s="4">
        <v>17</v>
      </c>
      <c r="B43" s="1" t="s">
        <v>359</v>
      </c>
      <c r="C43" s="1" t="s">
        <v>330</v>
      </c>
      <c r="D43" s="15">
        <f t="shared" si="6"/>
        <v>0</v>
      </c>
      <c r="E43" s="15">
        <f t="shared" si="7"/>
        <v>10000</v>
      </c>
      <c r="F43" s="15">
        <f t="shared" si="8"/>
        <v>600.00000000000011</v>
      </c>
      <c r="G43" s="15">
        <f t="shared" si="8"/>
        <v>800</v>
      </c>
      <c r="H43" s="15">
        <f t="shared" si="8"/>
        <v>700.00000000000023</v>
      </c>
      <c r="I43" s="15">
        <f t="shared" si="8"/>
        <v>600.00000000000011</v>
      </c>
      <c r="J43" s="15">
        <f t="shared" si="8"/>
        <v>500</v>
      </c>
      <c r="K43" s="15">
        <f t="shared" si="8"/>
        <v>550</v>
      </c>
      <c r="L43" s="15">
        <f t="shared" si="8"/>
        <v>700.00000000000023</v>
      </c>
      <c r="M43" s="15">
        <f t="shared" si="8"/>
        <v>850.00000000000011</v>
      </c>
      <c r="N43" s="15">
        <f t="shared" si="8"/>
        <v>900</v>
      </c>
      <c r="O43" s="15">
        <f t="shared" si="8"/>
        <v>1100</v>
      </c>
      <c r="P43" s="15">
        <f t="shared" si="8"/>
        <v>1250</v>
      </c>
      <c r="Q43" s="15">
        <f t="shared" si="8"/>
        <v>1450</v>
      </c>
    </row>
    <row r="44" spans="1:17">
      <c r="A44" s="4">
        <v>18</v>
      </c>
      <c r="B44" s="1" t="s">
        <v>360</v>
      </c>
      <c r="C44" s="1" t="s">
        <v>330</v>
      </c>
      <c r="D44" s="15">
        <f t="shared" si="6"/>
        <v>0</v>
      </c>
      <c r="E44" s="15">
        <f t="shared" si="7"/>
        <v>5000</v>
      </c>
      <c r="F44" s="15">
        <f t="shared" si="8"/>
        <v>300.00000000000006</v>
      </c>
      <c r="G44" s="15">
        <f t="shared" si="8"/>
        <v>400</v>
      </c>
      <c r="H44" s="15">
        <f t="shared" si="8"/>
        <v>350.00000000000011</v>
      </c>
      <c r="I44" s="15">
        <f t="shared" si="8"/>
        <v>300.00000000000006</v>
      </c>
      <c r="J44" s="15">
        <f t="shared" si="8"/>
        <v>250</v>
      </c>
      <c r="K44" s="15">
        <f t="shared" si="8"/>
        <v>275</v>
      </c>
      <c r="L44" s="15">
        <f t="shared" si="8"/>
        <v>350.00000000000011</v>
      </c>
      <c r="M44" s="15">
        <f t="shared" si="8"/>
        <v>425.00000000000006</v>
      </c>
      <c r="N44" s="15">
        <f t="shared" si="8"/>
        <v>450</v>
      </c>
      <c r="O44" s="15">
        <f t="shared" si="8"/>
        <v>550</v>
      </c>
      <c r="P44" s="15">
        <f t="shared" si="8"/>
        <v>625</v>
      </c>
      <c r="Q44" s="15">
        <f t="shared" si="8"/>
        <v>725</v>
      </c>
    </row>
    <row r="45" spans="1:17">
      <c r="A45" s="4">
        <v>19</v>
      </c>
      <c r="B45" s="1" t="s">
        <v>361</v>
      </c>
      <c r="C45" s="1" t="s">
        <v>327</v>
      </c>
      <c r="D45" s="15">
        <f t="shared" si="6"/>
        <v>0</v>
      </c>
      <c r="E45" s="15">
        <f t="shared" si="7"/>
        <v>4000</v>
      </c>
      <c r="F45" s="15">
        <f t="shared" si="8"/>
        <v>240</v>
      </c>
      <c r="G45" s="15">
        <f t="shared" si="8"/>
        <v>320</v>
      </c>
      <c r="H45" s="15">
        <f t="shared" si="8"/>
        <v>280</v>
      </c>
      <c r="I45" s="15">
        <f t="shared" si="8"/>
        <v>240</v>
      </c>
      <c r="J45" s="15">
        <f t="shared" si="8"/>
        <v>200</v>
      </c>
      <c r="K45" s="15">
        <f t="shared" si="8"/>
        <v>220</v>
      </c>
      <c r="L45" s="15">
        <f t="shared" si="8"/>
        <v>280</v>
      </c>
      <c r="M45" s="15">
        <f t="shared" si="8"/>
        <v>340</v>
      </c>
      <c r="N45" s="15">
        <f t="shared" si="8"/>
        <v>360</v>
      </c>
      <c r="O45" s="15">
        <f t="shared" si="8"/>
        <v>440</v>
      </c>
      <c r="P45" s="15">
        <f t="shared" si="8"/>
        <v>500</v>
      </c>
      <c r="Q45" s="15">
        <f t="shared" si="8"/>
        <v>580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C54B-E91B-4173-9F77-EB7578380FEE}">
  <sheetPr>
    <tabColor rgb="FFFFFF00"/>
  </sheetPr>
  <dimension ref="A1:CU25"/>
  <sheetViews>
    <sheetView workbookViewId="0">
      <pane xSplit="3" ySplit="4" topLeftCell="N5" activePane="bottomRight" state="frozen"/>
      <selection pane="bottomRight" activeCell="AG3" sqref="AG3"/>
      <selection pane="bottomLeft"/>
      <selection pane="topRight"/>
    </sheetView>
  </sheetViews>
  <sheetFormatPr defaultColWidth="9.140625" defaultRowHeight="14.45"/>
  <cols>
    <col min="1" max="1" width="9.140625" style="1" bestFit="1" customWidth="1"/>
    <col min="2" max="2" width="21.7109375" style="1" bestFit="1" customWidth="1"/>
    <col min="3" max="3" width="9.7109375" style="1" customWidth="1"/>
    <col min="4" max="4" width="10.140625" style="1" customWidth="1"/>
    <col min="5" max="5" width="12" style="1" bestFit="1" customWidth="1"/>
    <col min="6" max="6" width="7.140625" style="1" bestFit="1" customWidth="1"/>
    <col min="7" max="7" width="7.85546875" style="1" bestFit="1" customWidth="1"/>
    <col min="8" max="8" width="7" style="1" bestFit="1" customWidth="1"/>
    <col min="9" max="9" width="6.28515625" style="1" bestFit="1" customWidth="1"/>
    <col min="10" max="10" width="7.42578125" style="1" bestFit="1" customWidth="1"/>
    <col min="11" max="11" width="7.140625" style="1" bestFit="1" customWidth="1"/>
    <col min="12" max="12" width="7" style="1" bestFit="1" customWidth="1"/>
    <col min="13" max="13" width="7.5703125" style="1" bestFit="1" customWidth="1"/>
    <col min="14" max="14" width="7.28515625" style="1" bestFit="1" customWidth="1"/>
    <col min="15" max="15" width="6.85546875" style="1" bestFit="1" customWidth="1"/>
    <col min="16" max="16" width="7.140625" style="1" bestFit="1" customWidth="1"/>
    <col min="17" max="17" width="7.7109375" style="1" bestFit="1" customWidth="1"/>
    <col min="18" max="18" width="9.140625" style="1"/>
    <col min="19" max="19" width="10" style="1" bestFit="1" customWidth="1"/>
    <col min="20" max="20" width="7.140625" style="1" bestFit="1" customWidth="1"/>
    <col min="21" max="21" width="7.85546875" style="1" bestFit="1" customWidth="1"/>
    <col min="22" max="22" width="7" style="1" bestFit="1" customWidth="1"/>
    <col min="23" max="23" width="6.28515625" style="1" bestFit="1" customWidth="1"/>
    <col min="24" max="24" width="7.42578125" style="1" bestFit="1" customWidth="1"/>
    <col min="25" max="25" width="7.140625" style="1" bestFit="1" customWidth="1"/>
    <col min="26" max="26" width="7" style="1" bestFit="1" customWidth="1"/>
    <col min="27" max="27" width="7.5703125" style="1" bestFit="1" customWidth="1"/>
    <col min="28" max="28" width="7.28515625" style="1" bestFit="1" customWidth="1"/>
    <col min="29" max="29" width="6.85546875" style="1" bestFit="1" customWidth="1"/>
    <col min="30" max="30" width="7.140625" style="1" bestFit="1" customWidth="1"/>
    <col min="31" max="31" width="7.7109375" style="1" bestFit="1" customWidth="1"/>
    <col min="32" max="32" width="9.140625" style="1"/>
    <col min="33" max="33" width="11.42578125" style="1" bestFit="1" customWidth="1"/>
    <col min="34" max="34" width="7.140625" style="1" bestFit="1" customWidth="1"/>
    <col min="35" max="35" width="7.85546875" style="1" bestFit="1" customWidth="1"/>
    <col min="36" max="36" width="7" style="1" bestFit="1" customWidth="1"/>
    <col min="37" max="37" width="6.28515625" style="1" bestFit="1" customWidth="1"/>
    <col min="38" max="38" width="7.42578125" style="1" bestFit="1" customWidth="1"/>
    <col min="39" max="39" width="7.140625" style="1" bestFit="1" customWidth="1"/>
    <col min="40" max="40" width="7" style="1" bestFit="1" customWidth="1"/>
    <col min="41" max="41" width="7.5703125" style="1" bestFit="1" customWidth="1"/>
    <col min="42" max="42" width="7.28515625" style="1" bestFit="1" customWidth="1"/>
    <col min="43" max="43" width="6.85546875" style="1" bestFit="1" customWidth="1"/>
    <col min="44" max="44" width="7.140625" style="1" bestFit="1" customWidth="1"/>
    <col min="45" max="45" width="7.7109375" style="1" bestFit="1" customWidth="1"/>
    <col min="46" max="46" width="9.140625" style="1"/>
    <col min="47" max="47" width="7.85546875" style="1" customWidth="1"/>
    <col min="48" max="48" width="7.140625" style="1" bestFit="1" customWidth="1"/>
    <col min="49" max="49" width="7.85546875" style="1" bestFit="1" customWidth="1"/>
    <col min="50" max="50" width="7" style="1" bestFit="1" customWidth="1"/>
    <col min="51" max="51" width="6.28515625" style="1" bestFit="1" customWidth="1"/>
    <col min="52" max="52" width="7.42578125" style="1" bestFit="1" customWidth="1"/>
    <col min="53" max="53" width="7.140625" style="1" bestFit="1" customWidth="1"/>
    <col min="54" max="54" width="7" style="1" bestFit="1" customWidth="1"/>
    <col min="55" max="55" width="7.5703125" style="1" bestFit="1" customWidth="1"/>
    <col min="56" max="56" width="7.28515625" style="1" bestFit="1" customWidth="1"/>
    <col min="57" max="57" width="6.85546875" style="1" bestFit="1" customWidth="1"/>
    <col min="58" max="58" width="7.140625" style="1" bestFit="1" customWidth="1"/>
    <col min="59" max="59" width="7.7109375" style="1" bestFit="1" customWidth="1"/>
    <col min="60" max="60" width="9.140625" style="1"/>
    <col min="61" max="61" width="7.42578125" style="1" customWidth="1"/>
    <col min="62" max="62" width="7.140625" style="1" bestFit="1" customWidth="1"/>
    <col min="63" max="63" width="7.85546875" style="1" bestFit="1" customWidth="1"/>
    <col min="64" max="64" width="7" style="1" bestFit="1" customWidth="1"/>
    <col min="65" max="65" width="6.28515625" style="1" bestFit="1" customWidth="1"/>
    <col min="66" max="66" width="7.42578125" style="1" bestFit="1" customWidth="1"/>
    <col min="67" max="67" width="7.140625" style="1" bestFit="1" customWidth="1"/>
    <col min="68" max="68" width="7" style="1" bestFit="1" customWidth="1"/>
    <col min="69" max="69" width="7.5703125" style="1" bestFit="1" customWidth="1"/>
    <col min="70" max="70" width="7.28515625" style="1" bestFit="1" customWidth="1"/>
    <col min="71" max="71" width="6.85546875" style="1" bestFit="1" customWidth="1"/>
    <col min="72" max="72" width="7.140625" style="1" bestFit="1" customWidth="1"/>
    <col min="73" max="73" width="7.7109375" style="1" bestFit="1" customWidth="1"/>
    <col min="74" max="16384" width="9.140625" style="1"/>
  </cols>
  <sheetData>
    <row r="1" spans="1:99">
      <c r="A1" s="9" t="s">
        <v>320</v>
      </c>
      <c r="S1" s="6" t="s">
        <v>321</v>
      </c>
      <c r="T1" s="124">
        <f>S3/E3</f>
        <v>0.57937668333974601</v>
      </c>
      <c r="AG1" s="7" t="s">
        <v>322</v>
      </c>
      <c r="AU1" s="247" t="s">
        <v>363</v>
      </c>
      <c r="BE1" s="124"/>
      <c r="BF1" s="124"/>
      <c r="BI1" s="247" t="s">
        <v>364</v>
      </c>
      <c r="BW1" s="6" t="s">
        <v>365</v>
      </c>
      <c r="CJ1" s="6" t="s">
        <v>366</v>
      </c>
    </row>
    <row r="3" spans="1:99">
      <c r="A3" s="10"/>
      <c r="D3" s="14">
        <f>SUM(D5:D20)</f>
        <v>179.31880999999998</v>
      </c>
      <c r="E3" s="15">
        <f>SUM(E5:E24)</f>
        <v>389.84999999999997</v>
      </c>
      <c r="F3" s="15">
        <f t="shared" ref="E3:Q3" si="0">SUM(F5:F24)</f>
        <v>22.949999999999996</v>
      </c>
      <c r="G3" s="15">
        <f t="shared" si="0"/>
        <v>31.299999999999997</v>
      </c>
      <c r="H3" s="15">
        <f t="shared" si="0"/>
        <v>27.199999999999996</v>
      </c>
      <c r="I3" s="15">
        <f t="shared" si="0"/>
        <v>22.949999999999996</v>
      </c>
      <c r="J3" s="15">
        <f t="shared" si="0"/>
        <v>19.099999999999994</v>
      </c>
      <c r="K3" s="15">
        <f t="shared" si="0"/>
        <v>21.05</v>
      </c>
      <c r="L3" s="15">
        <f t="shared" si="0"/>
        <v>27.199999999999996</v>
      </c>
      <c r="M3" s="15">
        <f t="shared" si="0"/>
        <v>32.949999999999996</v>
      </c>
      <c r="N3" s="15">
        <f t="shared" si="0"/>
        <v>35.150000000000006</v>
      </c>
      <c r="O3" s="15">
        <f t="shared" si="0"/>
        <v>43.25</v>
      </c>
      <c r="P3" s="15">
        <f t="shared" si="0"/>
        <v>49.5</v>
      </c>
      <c r="Q3" s="15">
        <f t="shared" si="0"/>
        <v>57.249999999999993</v>
      </c>
      <c r="S3" s="14">
        <f t="shared" ref="S3:AE3" si="1">SUM(S5:S81)</f>
        <v>225.86999999999998</v>
      </c>
      <c r="T3" s="14">
        <f t="shared" si="1"/>
        <v>13.365000000000002</v>
      </c>
      <c r="U3" s="14">
        <f t="shared" si="1"/>
        <v>18.135000000000002</v>
      </c>
      <c r="V3" s="14">
        <f t="shared" si="1"/>
        <v>15.764999999999999</v>
      </c>
      <c r="W3" s="14">
        <f t="shared" si="1"/>
        <v>13.365000000000002</v>
      </c>
      <c r="X3" s="14">
        <f t="shared" si="1"/>
        <v>11.13</v>
      </c>
      <c r="Y3" s="14">
        <f t="shared" si="1"/>
        <v>12.12</v>
      </c>
      <c r="Z3" s="14">
        <f t="shared" si="1"/>
        <v>15.764999999999999</v>
      </c>
      <c r="AA3" s="14">
        <f t="shared" si="1"/>
        <v>19.084999999999997</v>
      </c>
      <c r="AB3" s="14">
        <f t="shared" si="1"/>
        <v>20.410000000000004</v>
      </c>
      <c r="AC3" s="14">
        <f t="shared" si="1"/>
        <v>24.979999999999997</v>
      </c>
      <c r="AD3" s="14">
        <f t="shared" si="1"/>
        <v>28.655000000000005</v>
      </c>
      <c r="AE3" s="14">
        <f t="shared" si="1"/>
        <v>33.095000000000006</v>
      </c>
      <c r="AG3" s="14">
        <f t="shared" ref="AG3:AS3" si="2">SUM(AG5:AG81)</f>
        <v>163.98</v>
      </c>
      <c r="AH3" s="14">
        <f t="shared" si="2"/>
        <v>9.5850000000000009</v>
      </c>
      <c r="AI3" s="14">
        <f t="shared" si="2"/>
        <v>13.165000000000001</v>
      </c>
      <c r="AJ3" s="14">
        <f t="shared" si="2"/>
        <v>11.435</v>
      </c>
      <c r="AK3" s="14">
        <f t="shared" si="2"/>
        <v>9.5850000000000009</v>
      </c>
      <c r="AL3" s="14">
        <f t="shared" si="2"/>
        <v>7.9700000000000006</v>
      </c>
      <c r="AM3" s="14">
        <f t="shared" si="2"/>
        <v>8.9299999999999979</v>
      </c>
      <c r="AN3" s="14">
        <f t="shared" si="2"/>
        <v>11.435</v>
      </c>
      <c r="AO3" s="14">
        <f t="shared" si="2"/>
        <v>13.864999999999997</v>
      </c>
      <c r="AP3" s="14">
        <f t="shared" si="2"/>
        <v>14.739999999999998</v>
      </c>
      <c r="AQ3" s="14">
        <f t="shared" si="2"/>
        <v>18.269999999999996</v>
      </c>
      <c r="AR3" s="14">
        <f t="shared" si="2"/>
        <v>20.845000000000002</v>
      </c>
      <c r="AS3" s="14">
        <f t="shared" si="2"/>
        <v>24.155000000000001</v>
      </c>
      <c r="AU3" s="14">
        <f t="shared" ref="AU3:BG3" si="3">SUM(AU5:AU81)</f>
        <v>92.546999999999997</v>
      </c>
      <c r="AV3" s="14">
        <f t="shared" si="3"/>
        <v>9.3739999999999988</v>
      </c>
      <c r="AW3" s="14">
        <f t="shared" si="3"/>
        <v>12.491</v>
      </c>
      <c r="AX3" s="14">
        <f t="shared" si="3"/>
        <v>10.763</v>
      </c>
      <c r="AY3" s="14">
        <f t="shared" si="3"/>
        <v>9.113999999999999</v>
      </c>
      <c r="AZ3" s="14">
        <f t="shared" si="3"/>
        <v>7.2229999999999999</v>
      </c>
      <c r="BA3" s="14">
        <f t="shared" si="3"/>
        <v>7.5775000000000006</v>
      </c>
      <c r="BB3" s="14">
        <f t="shared" si="3"/>
        <v>8.0890000000000004</v>
      </c>
      <c r="BC3" s="14">
        <f t="shared" si="3"/>
        <v>8.2415000000000003</v>
      </c>
      <c r="BD3" s="14">
        <f t="shared" si="3"/>
        <v>6.4645000000000001</v>
      </c>
      <c r="BE3" s="14">
        <f t="shared" si="3"/>
        <v>6.0179999999999998</v>
      </c>
      <c r="BF3" s="14">
        <f t="shared" si="3"/>
        <v>4.1005000000000003</v>
      </c>
      <c r="BG3" s="14">
        <f t="shared" si="3"/>
        <v>3.0910000000000002</v>
      </c>
      <c r="BI3" s="14">
        <f t="shared" ref="BI3:BU3" si="4">SUM(BI5:BI81)</f>
        <v>133.32299999999998</v>
      </c>
      <c r="BJ3" s="14">
        <f t="shared" si="4"/>
        <v>3.9909999999999997</v>
      </c>
      <c r="BK3" s="14">
        <f t="shared" si="4"/>
        <v>5.644000000000001</v>
      </c>
      <c r="BL3" s="14">
        <f t="shared" si="4"/>
        <v>5.0020000000000007</v>
      </c>
      <c r="BM3" s="14">
        <f t="shared" si="4"/>
        <v>4.2510000000000003</v>
      </c>
      <c r="BN3" s="14">
        <f t="shared" si="4"/>
        <v>3.907</v>
      </c>
      <c r="BO3" s="14">
        <f t="shared" si="4"/>
        <v>4.5425000000000004</v>
      </c>
      <c r="BP3" s="14">
        <f t="shared" si="4"/>
        <v>7.6760000000000002</v>
      </c>
      <c r="BQ3" s="14">
        <f t="shared" si="4"/>
        <v>10.843499999999999</v>
      </c>
      <c r="BR3" s="14">
        <f t="shared" si="4"/>
        <v>13.945500000000003</v>
      </c>
      <c r="BS3" s="14">
        <f t="shared" si="4"/>
        <v>18.962</v>
      </c>
      <c r="BT3" s="14">
        <f t="shared" si="4"/>
        <v>24.554500000000001</v>
      </c>
      <c r="BU3" s="14">
        <f t="shared" si="4"/>
        <v>30.003999999999998</v>
      </c>
    </row>
    <row r="4" spans="1:99" ht="29.1">
      <c r="A4" s="125" t="s">
        <v>0</v>
      </c>
      <c r="B4" s="131" t="s">
        <v>332</v>
      </c>
      <c r="C4" s="131" t="s">
        <v>323</v>
      </c>
      <c r="D4" s="132" t="s">
        <v>324</v>
      </c>
      <c r="E4" s="125" t="s">
        <v>325</v>
      </c>
      <c r="F4" s="127">
        <v>46113</v>
      </c>
      <c r="G4" s="127">
        <v>46143</v>
      </c>
      <c r="H4" s="127">
        <v>46174</v>
      </c>
      <c r="I4" s="127">
        <v>46204</v>
      </c>
      <c r="J4" s="127">
        <v>46235</v>
      </c>
      <c r="K4" s="127">
        <v>46266</v>
      </c>
      <c r="L4" s="127">
        <v>46296</v>
      </c>
      <c r="M4" s="127">
        <v>46327</v>
      </c>
      <c r="N4" s="127">
        <v>46357</v>
      </c>
      <c r="O4" s="127">
        <v>46388</v>
      </c>
      <c r="P4" s="127">
        <v>46419</v>
      </c>
      <c r="Q4" s="127">
        <v>46447</v>
      </c>
      <c r="S4" s="127" t="s">
        <v>65</v>
      </c>
      <c r="T4" s="127">
        <v>46113</v>
      </c>
      <c r="U4" s="127">
        <v>46143</v>
      </c>
      <c r="V4" s="127">
        <v>46174</v>
      </c>
      <c r="W4" s="127">
        <v>46204</v>
      </c>
      <c r="X4" s="127">
        <v>46235</v>
      </c>
      <c r="Y4" s="127">
        <v>46266</v>
      </c>
      <c r="Z4" s="127">
        <v>46296</v>
      </c>
      <c r="AA4" s="127">
        <v>46327</v>
      </c>
      <c r="AB4" s="127">
        <v>46357</v>
      </c>
      <c r="AC4" s="127">
        <v>46388</v>
      </c>
      <c r="AD4" s="127">
        <v>46419</v>
      </c>
      <c r="AE4" s="127">
        <v>46447</v>
      </c>
      <c r="AF4" s="126"/>
      <c r="AG4" s="125" t="s">
        <v>65</v>
      </c>
      <c r="AH4" s="127">
        <v>46113</v>
      </c>
      <c r="AI4" s="127">
        <v>46143</v>
      </c>
      <c r="AJ4" s="127">
        <v>46174</v>
      </c>
      <c r="AK4" s="127">
        <v>46204</v>
      </c>
      <c r="AL4" s="127">
        <v>46235</v>
      </c>
      <c r="AM4" s="127">
        <v>46266</v>
      </c>
      <c r="AN4" s="127">
        <v>46296</v>
      </c>
      <c r="AO4" s="127">
        <v>46327</v>
      </c>
      <c r="AP4" s="127">
        <v>46357</v>
      </c>
      <c r="AQ4" s="127">
        <v>46388</v>
      </c>
      <c r="AR4" s="127">
        <v>46419</v>
      </c>
      <c r="AS4" s="127">
        <v>46447</v>
      </c>
      <c r="AU4" s="125" t="s">
        <v>65</v>
      </c>
      <c r="AV4" s="127">
        <v>46113</v>
      </c>
      <c r="AW4" s="127">
        <v>46143</v>
      </c>
      <c r="AX4" s="127">
        <v>46174</v>
      </c>
      <c r="AY4" s="127">
        <v>46204</v>
      </c>
      <c r="AZ4" s="127">
        <v>46235</v>
      </c>
      <c r="BA4" s="127">
        <v>46266</v>
      </c>
      <c r="BB4" s="127">
        <v>46296</v>
      </c>
      <c r="BC4" s="127">
        <v>46327</v>
      </c>
      <c r="BD4" s="127">
        <v>46357</v>
      </c>
      <c r="BE4" s="127">
        <v>46388</v>
      </c>
      <c r="BF4" s="127">
        <v>46419</v>
      </c>
      <c r="BG4" s="127">
        <v>46447</v>
      </c>
      <c r="BI4" s="125" t="s">
        <v>65</v>
      </c>
      <c r="BJ4" s="127">
        <v>46113</v>
      </c>
      <c r="BK4" s="127">
        <v>46143</v>
      </c>
      <c r="BL4" s="127">
        <v>46174</v>
      </c>
      <c r="BM4" s="127">
        <v>46204</v>
      </c>
      <c r="BN4" s="127">
        <v>46235</v>
      </c>
      <c r="BO4" s="127">
        <v>46266</v>
      </c>
      <c r="BP4" s="127">
        <v>46296</v>
      </c>
      <c r="BQ4" s="127">
        <v>46327</v>
      </c>
      <c r="BR4" s="127">
        <v>46357</v>
      </c>
      <c r="BS4" s="127">
        <v>46388</v>
      </c>
      <c r="BT4" s="127">
        <v>46419</v>
      </c>
      <c r="BU4" s="127">
        <v>46447</v>
      </c>
      <c r="BW4" s="127">
        <v>46113</v>
      </c>
      <c r="BX4" s="127">
        <v>46143</v>
      </c>
      <c r="BY4" s="127">
        <v>46174</v>
      </c>
      <c r="BZ4" s="127">
        <v>46204</v>
      </c>
      <c r="CA4" s="127">
        <v>46235</v>
      </c>
      <c r="CB4" s="127">
        <v>46266</v>
      </c>
      <c r="CC4" s="127">
        <v>46296</v>
      </c>
      <c r="CD4" s="127">
        <v>46327</v>
      </c>
      <c r="CE4" s="127">
        <v>46357</v>
      </c>
      <c r="CF4" s="127">
        <v>46388</v>
      </c>
      <c r="CG4" s="127">
        <v>46419</v>
      </c>
      <c r="CH4" s="127">
        <v>46447</v>
      </c>
      <c r="CJ4" s="127">
        <v>46113</v>
      </c>
      <c r="CK4" s="127">
        <v>46143</v>
      </c>
      <c r="CL4" s="127">
        <v>46174</v>
      </c>
      <c r="CM4" s="127">
        <v>46204</v>
      </c>
      <c r="CN4" s="127">
        <v>46235</v>
      </c>
      <c r="CO4" s="127">
        <v>46266</v>
      </c>
      <c r="CP4" s="127">
        <v>46296</v>
      </c>
      <c r="CQ4" s="127">
        <v>46327</v>
      </c>
      <c r="CR4" s="127">
        <v>46357</v>
      </c>
      <c r="CS4" s="127">
        <v>46388</v>
      </c>
      <c r="CT4" s="127">
        <v>46419</v>
      </c>
      <c r="CU4" s="127">
        <v>46447</v>
      </c>
    </row>
    <row r="5" spans="1:99">
      <c r="A5" s="4">
        <v>1</v>
      </c>
      <c r="B5" s="1" t="s">
        <v>307</v>
      </c>
      <c r="C5" s="1" t="s">
        <v>326</v>
      </c>
      <c r="D5" s="15">
        <f>SUMIFS('Retail_distributor-wise'!$E:$E,'Retail_distributor-wise'!$C:$C,'Retail_state-wise'!$B5,'Retail_distributor-wise'!$D:$D,'Retail_state-wise'!$C5)/1000</f>
        <v>51.01533899999999</v>
      </c>
      <c r="E5" s="15">
        <f>SUM(F5:Q5)</f>
        <v>80.650000000000006</v>
      </c>
      <c r="F5" s="15">
        <f>SUMIFS('Retail_distributor-wise'!J:J,'Retail_distributor-wise'!$C:$C,'Retail_state-wise'!$B5,'Retail_distributor-wise'!$D:$D,'Retail_state-wise'!$C5)/1000</f>
        <v>4.8499999999999996</v>
      </c>
      <c r="G5" s="15">
        <f>SUMIFS('Retail_distributor-wise'!K:K,'Retail_distributor-wise'!$C:$C,'Retail_state-wise'!$B5,'Retail_distributor-wise'!$D:$D,'Retail_state-wise'!$C5)/1000</f>
        <v>6.45</v>
      </c>
      <c r="H5" s="15">
        <f>SUMIFS('Retail_distributor-wise'!L:L,'Retail_distributor-wise'!$C:$C,'Retail_state-wise'!$B5,'Retail_distributor-wise'!$D:$D,'Retail_state-wise'!$C5)/1000</f>
        <v>5.65</v>
      </c>
      <c r="I5" s="15">
        <f>SUMIFS('Retail_distributor-wise'!M:M,'Retail_distributor-wise'!$C:$C,'Retail_state-wise'!$B5,'Retail_distributor-wise'!$D:$D,'Retail_state-wise'!$C5)/1000</f>
        <v>4.8499999999999996</v>
      </c>
      <c r="J5" s="15">
        <f>SUMIFS('Retail_distributor-wise'!N:N,'Retail_distributor-wise'!$C:$C,'Retail_state-wise'!$B5,'Retail_distributor-wise'!$D:$D,'Retail_state-wise'!$C5)/1000</f>
        <v>3.95</v>
      </c>
      <c r="K5" s="15">
        <f>SUMIFS('Retail_distributor-wise'!O:O,'Retail_distributor-wise'!$C:$C,'Retail_state-wise'!$B5,'Retail_distributor-wise'!$D:$D,'Retail_state-wise'!$C5)/1000</f>
        <v>4.3499999999999996</v>
      </c>
      <c r="L5" s="15">
        <f>SUMIFS('Retail_distributor-wise'!P:P,'Retail_distributor-wise'!$C:$C,'Retail_state-wise'!$B5,'Retail_distributor-wise'!$D:$D,'Retail_state-wise'!$C5)/1000</f>
        <v>5.65</v>
      </c>
      <c r="M5" s="15">
        <f>SUMIFS('Retail_distributor-wise'!Q:Q,'Retail_distributor-wise'!$C:$C,'Retail_state-wise'!$B5,'Retail_distributor-wise'!$D:$D,'Retail_state-wise'!$C5)/1000</f>
        <v>6.75</v>
      </c>
      <c r="N5" s="15">
        <f>SUMIFS('Retail_distributor-wise'!R:R,'Retail_distributor-wise'!$C:$C,'Retail_state-wise'!$B5,'Retail_distributor-wise'!$D:$D,'Retail_state-wise'!$C5)/1000</f>
        <v>7.35</v>
      </c>
      <c r="O5" s="15">
        <f>SUMIFS('Retail_distributor-wise'!S:S,'Retail_distributor-wise'!$C:$C,'Retail_state-wise'!$B5,'Retail_distributor-wise'!$D:$D,'Retail_state-wise'!$C5)/1000</f>
        <v>8.85</v>
      </c>
      <c r="P5" s="15">
        <f>SUMIFS('Retail_distributor-wise'!T:T,'Retail_distributor-wise'!$C:$C,'Retail_state-wise'!$B5,'Retail_distributor-wise'!$D:$D,'Retail_state-wise'!$C5)/1000</f>
        <v>10.15</v>
      </c>
      <c r="Q5" s="15">
        <f>SUMIFS('Retail_distributor-wise'!U:U,'Retail_distributor-wise'!$C:$C,'Retail_state-wise'!$B5,'Retail_distributor-wise'!$D:$D,'Retail_state-wise'!$C5)/1000</f>
        <v>11.8</v>
      </c>
      <c r="S5" s="14">
        <f>SUM(T5:AE5)</f>
        <v>51.41</v>
      </c>
      <c r="T5" s="15">
        <f>SUMIFS('Retail_distributor-wise'!AX:AX,'Retail_distributor-wise'!$C:$C,'Retail_state-wise'!$B5,'Retail_distributor-wise'!$D:$D,'Retail_state-wise'!$C5)/1000</f>
        <v>3.1</v>
      </c>
      <c r="U5" s="15">
        <f>SUMIFS('Retail_distributor-wise'!AY:AY,'Retail_distributor-wise'!$C:$C,'Retail_state-wise'!$B5,'Retail_distributor-wise'!$D:$D,'Retail_state-wise'!$C5)/1000</f>
        <v>4.1150000000000002</v>
      </c>
      <c r="V5" s="15">
        <f>SUMIFS('Retail_distributor-wise'!AZ:AZ,'Retail_distributor-wise'!$C:$C,'Retail_state-wise'!$B5,'Retail_distributor-wise'!$D:$D,'Retail_state-wise'!$C5)/1000</f>
        <v>3.5950000000000002</v>
      </c>
      <c r="W5" s="15">
        <f>SUMIFS('Retail_distributor-wise'!BA:BA,'Retail_distributor-wise'!$C:$C,'Retail_state-wise'!$B5,'Retail_distributor-wise'!$D:$D,'Retail_state-wise'!$C5)/1000</f>
        <v>3.1</v>
      </c>
      <c r="X5" s="15">
        <f>SUMIFS('Retail_distributor-wise'!BB:BB,'Retail_distributor-wise'!$C:$C,'Retail_state-wise'!$B5,'Retail_distributor-wise'!$D:$D,'Retail_state-wise'!$C5)/1000</f>
        <v>2.5150000000000001</v>
      </c>
      <c r="Y5" s="15">
        <f>SUMIFS('Retail_distributor-wise'!BC:BC,'Retail_distributor-wise'!$C:$C,'Retail_state-wise'!$B5,'Retail_distributor-wise'!$D:$D,'Retail_state-wise'!$C5)/1000</f>
        <v>2.77</v>
      </c>
      <c r="Z5" s="15">
        <f>SUMIFS('Retail_distributor-wise'!BD:BD,'Retail_distributor-wise'!$C:$C,'Retail_state-wise'!$B5,'Retail_distributor-wise'!$D:$D,'Retail_state-wise'!$C5)/1000</f>
        <v>3.5950000000000002</v>
      </c>
      <c r="AA5" s="15">
        <f>SUMIFS('Retail_distributor-wise'!BE:BE,'Retail_distributor-wise'!$C:$C,'Retail_state-wise'!$B5,'Retail_distributor-wise'!$D:$D,'Retail_state-wise'!$C5)/1000</f>
        <v>4.3049999999999997</v>
      </c>
      <c r="AB5" s="15">
        <f>SUMIFS('Retail_distributor-wise'!BF:BF,'Retail_distributor-wise'!$C:$C,'Retail_state-wise'!$B5,'Retail_distributor-wise'!$D:$D,'Retail_state-wise'!$C5)/1000</f>
        <v>4.68</v>
      </c>
      <c r="AC5" s="15">
        <f>SUMIFS('Retail_distributor-wise'!BG:BG,'Retail_distributor-wise'!$C:$C,'Retail_state-wise'!$B5,'Retail_distributor-wise'!$D:$D,'Retail_state-wise'!$C5)/1000</f>
        <v>5.6449999999999996</v>
      </c>
      <c r="AD5" s="15">
        <f>SUMIFS('Retail_distributor-wise'!BH:BH,'Retail_distributor-wise'!$C:$C,'Retail_state-wise'!$B5,'Retail_distributor-wise'!$D:$D,'Retail_state-wise'!$C5)/1000</f>
        <v>6.47</v>
      </c>
      <c r="AE5" s="15">
        <f>SUMIFS('Retail_distributor-wise'!BI:BI,'Retail_distributor-wise'!$C:$C,'Retail_state-wise'!$B5,'Retail_distributor-wise'!$D:$D,'Retail_state-wise'!$C5)/1000</f>
        <v>7.52</v>
      </c>
      <c r="AG5" s="14">
        <f t="shared" ref="AG5:AG24" si="5">SUM(AH5:AS5)</f>
        <v>29.240000000000002</v>
      </c>
      <c r="AH5" s="15">
        <f>SUMIFS('Retail_distributor-wise'!BL:BL,'Retail_distributor-wise'!$C:$C,'Retail_state-wise'!$B5,'Retail_distributor-wise'!$D:$D,'Retail_state-wise'!$C5)/1000</f>
        <v>1.75</v>
      </c>
      <c r="AI5" s="15">
        <f>SUMIFS('Retail_distributor-wise'!BM:BM,'Retail_distributor-wise'!$C:$C,'Retail_state-wise'!$B5,'Retail_distributor-wise'!$D:$D,'Retail_state-wise'!$C5)/1000</f>
        <v>2.335</v>
      </c>
      <c r="AJ5" s="15">
        <f>SUMIFS('Retail_distributor-wise'!BN:BN,'Retail_distributor-wise'!$C:$C,'Retail_state-wise'!$B5,'Retail_distributor-wise'!$D:$D,'Retail_state-wise'!$C5)/1000</f>
        <v>2.0550000000000002</v>
      </c>
      <c r="AK5" s="15">
        <f>SUMIFS('Retail_distributor-wise'!BO:BO,'Retail_distributor-wise'!$C:$C,'Retail_state-wise'!$B5,'Retail_distributor-wise'!$D:$D,'Retail_state-wise'!$C5)/1000</f>
        <v>1.75</v>
      </c>
      <c r="AL5" s="15">
        <f>SUMIFS('Retail_distributor-wise'!BP:BP,'Retail_distributor-wise'!$C:$C,'Retail_state-wise'!$B5,'Retail_distributor-wise'!$D:$D,'Retail_state-wise'!$C5)/1000</f>
        <v>1.4350000000000001</v>
      </c>
      <c r="AM5" s="15">
        <f>SUMIFS('Retail_distributor-wise'!BQ:BQ,'Retail_distributor-wise'!$C:$C,'Retail_state-wise'!$B5,'Retail_distributor-wise'!$D:$D,'Retail_state-wise'!$C5)/1000</f>
        <v>1.58</v>
      </c>
      <c r="AN5" s="15">
        <f>SUMIFS('Retail_distributor-wise'!BR:BR,'Retail_distributor-wise'!$C:$C,'Retail_state-wise'!$B5,'Retail_distributor-wise'!$D:$D,'Retail_state-wise'!$C5)/1000</f>
        <v>2.0550000000000002</v>
      </c>
      <c r="AO5" s="15">
        <f>SUMIFS('Retail_distributor-wise'!BS:BS,'Retail_distributor-wise'!$C:$C,'Retail_state-wise'!$B5,'Retail_distributor-wise'!$D:$D,'Retail_state-wise'!$C5)/1000</f>
        <v>2.4449999999999998</v>
      </c>
      <c r="AP5" s="15">
        <f>SUMIFS('Retail_distributor-wise'!BT:BT,'Retail_distributor-wise'!$C:$C,'Retail_state-wise'!$B5,'Retail_distributor-wise'!$D:$D,'Retail_state-wise'!$C5)/1000</f>
        <v>2.67</v>
      </c>
      <c r="AQ5" s="15">
        <f>SUMIFS('Retail_distributor-wise'!BU:BU,'Retail_distributor-wise'!$C:$C,'Retail_state-wise'!$B5,'Retail_distributor-wise'!$D:$D,'Retail_state-wise'!$C5)/1000</f>
        <v>3.2050000000000001</v>
      </c>
      <c r="AR5" s="15">
        <f>SUMIFS('Retail_distributor-wise'!BV:BV,'Retail_distributor-wise'!$C:$C,'Retail_state-wise'!$B5,'Retail_distributor-wise'!$D:$D,'Retail_state-wise'!$C5)/1000</f>
        <v>3.68</v>
      </c>
      <c r="AS5" s="15">
        <f>SUMIFS('Retail_distributor-wise'!BW:BW,'Retail_distributor-wise'!$C:$C,'Retail_state-wise'!$B5,'Retail_distributor-wise'!$D:$D,'Retail_state-wise'!$C5)/1000</f>
        <v>4.28</v>
      </c>
      <c r="AU5" s="114">
        <f>SUM(AV5:BG5)</f>
        <v>28.7315</v>
      </c>
      <c r="AV5" s="114">
        <f>SUMIFS('Retail_distributor-wise'!CZ:CZ,'Retail_distributor-wise'!$C:$C,'Retail_state-wise'!$B5,'Retail_distributor-wise'!$D:$D,'Retail_state-wise'!$C5)/1000</f>
        <v>3.1</v>
      </c>
      <c r="AW5" s="114">
        <f>SUMIFS('Retail_distributor-wise'!DA:DA,'Retail_distributor-wise'!$C:$C,'Retail_state-wise'!$B5,'Retail_distributor-wise'!$D:$D,'Retail_state-wise'!$C5)/1000</f>
        <v>4.1150000000000002</v>
      </c>
      <c r="AX5" s="114">
        <f>SUMIFS('Retail_distributor-wise'!DB:DB,'Retail_distributor-wise'!$C:$C,'Retail_state-wise'!$B5,'Retail_distributor-wise'!$D:$D,'Retail_state-wise'!$C5)/1000</f>
        <v>3.5950000000000002</v>
      </c>
      <c r="AY5" s="114">
        <f>SUMIFS('Retail_distributor-wise'!DC:DC,'Retail_distributor-wise'!$C:$C,'Retail_state-wise'!$B5,'Retail_distributor-wise'!$D:$D,'Retail_state-wise'!$C5)/1000</f>
        <v>3.1</v>
      </c>
      <c r="AZ5" s="114">
        <f>SUMIFS('Retail_distributor-wise'!DD:DD,'Retail_distributor-wise'!$C:$C,'Retail_state-wise'!$B5,'Retail_distributor-wise'!$D:$D,'Retail_state-wise'!$C5)/1000</f>
        <v>2.2959999999999998</v>
      </c>
      <c r="BA5" s="114">
        <f>SUMIFS('Retail_distributor-wise'!DE:DE,'Retail_distributor-wise'!$C:$C,'Retail_state-wise'!$B5,'Retail_distributor-wise'!$D:$D,'Retail_state-wise'!$C5)/1000</f>
        <v>2.2444999999999999</v>
      </c>
      <c r="BB5" s="114">
        <f>SUMIFS('Retail_distributor-wise'!DF:DF,'Retail_distributor-wise'!$C:$C,'Retail_state-wise'!$B5,'Retail_distributor-wise'!$D:$D,'Retail_state-wise'!$C5)/1000</f>
        <v>2.3544999999999998</v>
      </c>
      <c r="BC5" s="114">
        <f>SUMIFS('Retail_distributor-wise'!DG:DG,'Retail_distributor-wise'!$C:$C,'Retail_state-wise'!$B5,'Retail_distributor-wise'!$D:$D,'Retail_state-wise'!$C5)/1000</f>
        <v>2.1775000000000002</v>
      </c>
      <c r="BD5" s="114">
        <f>SUMIFS('Retail_distributor-wise'!DH:DH,'Retail_distributor-wise'!$C:$C,'Retail_state-wise'!$B5,'Retail_distributor-wise'!$D:$D,'Retail_state-wise'!$C5)/1000</f>
        <v>1.6495</v>
      </c>
      <c r="BE5" s="114">
        <f>SUMIFS('Retail_distributor-wise'!DI:DI,'Retail_distributor-wise'!$C:$C,'Retail_state-wise'!$B5,'Retail_distributor-wise'!$D:$D,'Retail_state-wise'!$C5)/1000</f>
        <v>1.5069999999999999</v>
      </c>
      <c r="BF5" s="114">
        <f>SUMIFS('Retail_distributor-wise'!DJ:DJ,'Retail_distributor-wise'!$C:$C,'Retail_state-wise'!$B5,'Retail_distributor-wise'!$D:$D,'Retail_state-wise'!$C5)/1000</f>
        <v>1.2275</v>
      </c>
      <c r="BG5" s="114">
        <f>SUMIFS('Retail_distributor-wise'!DK:DK,'Retail_distributor-wise'!$C:$C,'Retail_state-wise'!$B5,'Retail_distributor-wise'!$D:$D,'Retail_state-wise'!$C5)/1000</f>
        <v>1.365</v>
      </c>
      <c r="BI5" s="114">
        <f>SUM(BJ5:BU5)</f>
        <v>22.6785</v>
      </c>
      <c r="BJ5" s="114">
        <f>SUMIFS('Retail_distributor-wise'!DN:DN,'Retail_distributor-wise'!$C:$C,'Retail_state-wise'!$B5,'Retail_distributor-wise'!$D:$D,'Retail_state-wise'!$C5)/1000</f>
        <v>0</v>
      </c>
      <c r="BK5" s="114">
        <f>SUMIFS('Retail_distributor-wise'!DO:DO,'Retail_distributor-wise'!$C:$C,'Retail_state-wise'!$B5,'Retail_distributor-wise'!$D:$D,'Retail_state-wise'!$C5)/1000</f>
        <v>0</v>
      </c>
      <c r="BL5" s="114">
        <f>SUMIFS('Retail_distributor-wise'!DP:DP,'Retail_distributor-wise'!$C:$C,'Retail_state-wise'!$B5,'Retail_distributor-wise'!$D:$D,'Retail_state-wise'!$C5)/1000</f>
        <v>0</v>
      </c>
      <c r="BM5" s="114">
        <f>SUMIFS('Retail_distributor-wise'!DQ:DQ,'Retail_distributor-wise'!$C:$C,'Retail_state-wise'!$B5,'Retail_distributor-wise'!$D:$D,'Retail_state-wise'!$C5)/1000</f>
        <v>0</v>
      </c>
      <c r="BN5" s="114">
        <f>SUMIFS('Retail_distributor-wise'!DR:DR,'Retail_distributor-wise'!$C:$C,'Retail_state-wise'!$B5,'Retail_distributor-wise'!$D:$D,'Retail_state-wise'!$C5)/1000</f>
        <v>0.21899999999999997</v>
      </c>
      <c r="BO5" s="114">
        <f>SUMIFS('Retail_distributor-wise'!DS:DS,'Retail_distributor-wise'!$C:$C,'Retail_state-wise'!$B5,'Retail_distributor-wise'!$D:$D,'Retail_state-wise'!$C5)/1000</f>
        <v>0.52549999999999997</v>
      </c>
      <c r="BP5" s="114">
        <f>SUMIFS('Retail_distributor-wise'!DT:DT,'Retail_distributor-wise'!$C:$C,'Retail_state-wise'!$B5,'Retail_distributor-wise'!$D:$D,'Retail_state-wise'!$C5)/1000</f>
        <v>1.2404999999999999</v>
      </c>
      <c r="BQ5" s="114">
        <f>SUMIFS('Retail_distributor-wise'!DU:DU,'Retail_distributor-wise'!$C:$C,'Retail_state-wise'!$B5,'Retail_distributor-wise'!$D:$D,'Retail_state-wise'!$C5)/1000</f>
        <v>2.1274999999999999</v>
      </c>
      <c r="BR5" s="114">
        <f>SUMIFS('Retail_distributor-wise'!DV:DV,'Retail_distributor-wise'!$C:$C,'Retail_state-wise'!$B5,'Retail_distributor-wise'!$D:$D,'Retail_state-wise'!$C5)/1000</f>
        <v>3.0305</v>
      </c>
      <c r="BS5" s="114">
        <f>SUMIFS('Retail_distributor-wise'!DW:DW,'Retail_distributor-wise'!$C:$C,'Retail_state-wise'!$B5,'Retail_distributor-wise'!$D:$D,'Retail_state-wise'!$C5)/1000</f>
        <v>4.1379999999999999</v>
      </c>
      <c r="BT5" s="114">
        <f>SUMIFS('Retail_distributor-wise'!DX:DX,'Retail_distributor-wise'!$C:$C,'Retail_state-wise'!$B5,'Retail_distributor-wise'!$D:$D,'Retail_state-wise'!$C5)/1000</f>
        <v>5.2424999999999997</v>
      </c>
      <c r="BU5" s="114">
        <f>SUMIFS('Retail_distributor-wise'!DY:DY,'Retail_distributor-wise'!$C:$C,'Retail_state-wise'!$B5,'Retail_distributor-wise'!$D:$D,'Retail_state-wise'!$C5)/1000</f>
        <v>6.1550000000000002</v>
      </c>
      <c r="BW5" s="16">
        <f>IFERROR(AV5/(AV5+BJ5),"")</f>
        <v>1</v>
      </c>
      <c r="BX5" s="16">
        <f t="shared" ref="BX5:CH5" si="6">IFERROR(AW5/(AW5+BK5),"")</f>
        <v>1</v>
      </c>
      <c r="BY5" s="16">
        <f t="shared" si="6"/>
        <v>1</v>
      </c>
      <c r="BZ5" s="16">
        <f t="shared" si="6"/>
        <v>1</v>
      </c>
      <c r="CA5" s="16">
        <f t="shared" si="6"/>
        <v>0.91292246520874754</v>
      </c>
      <c r="CB5" s="16">
        <f t="shared" si="6"/>
        <v>0.8102888086642599</v>
      </c>
      <c r="CC5" s="16">
        <f t="shared" si="6"/>
        <v>0.65493741307371345</v>
      </c>
      <c r="CD5" s="16">
        <f t="shared" si="6"/>
        <v>0.50580720092915221</v>
      </c>
      <c r="CE5" s="16">
        <f t="shared" si="6"/>
        <v>0.35245726495726498</v>
      </c>
      <c r="CF5" s="16">
        <f t="shared" si="6"/>
        <v>0.26696191319751994</v>
      </c>
      <c r="CG5" s="16">
        <f t="shared" si="6"/>
        <v>0.18972179289026275</v>
      </c>
      <c r="CH5" s="16">
        <f t="shared" si="6"/>
        <v>0.18151595744680848</v>
      </c>
      <c r="CJ5" s="16">
        <f>IFERROR(BJ5/(BJ5+AV5),"")</f>
        <v>0</v>
      </c>
      <c r="CK5" s="16">
        <f t="shared" ref="CK5:CU5" si="7">IFERROR(BK5/(BK5+AW5),"")</f>
        <v>0</v>
      </c>
      <c r="CL5" s="16">
        <f t="shared" si="7"/>
        <v>0</v>
      </c>
      <c r="CM5" s="16">
        <f t="shared" si="7"/>
        <v>0</v>
      </c>
      <c r="CN5" s="16">
        <f t="shared" si="7"/>
        <v>8.7077534791252478E-2</v>
      </c>
      <c r="CO5" s="16">
        <f t="shared" si="7"/>
        <v>0.18971119133574005</v>
      </c>
      <c r="CP5" s="16">
        <f t="shared" si="7"/>
        <v>0.3450625869262865</v>
      </c>
      <c r="CQ5" s="16">
        <f t="shared" si="7"/>
        <v>0.4941927990708479</v>
      </c>
      <c r="CR5" s="16">
        <f t="shared" si="7"/>
        <v>0.64754273504273507</v>
      </c>
      <c r="CS5" s="16">
        <f t="shared" si="7"/>
        <v>0.73303808680248006</v>
      </c>
      <c r="CT5" s="16">
        <f t="shared" si="7"/>
        <v>0.81027820710973719</v>
      </c>
      <c r="CU5" s="16">
        <f t="shared" si="7"/>
        <v>0.81848404255319152</v>
      </c>
    </row>
    <row r="6" spans="1:99">
      <c r="A6" s="4">
        <f t="shared" ref="A6:A16" si="8">A5+1</f>
        <v>2</v>
      </c>
      <c r="B6" s="1" t="s">
        <v>334</v>
      </c>
      <c r="C6" s="1" t="s">
        <v>326</v>
      </c>
      <c r="D6" s="15">
        <f>SUMIFS('Retail_distributor-wise'!$E:$E,'Retail_distributor-wise'!$C:$C,'Retail_state-wise'!$B6,'Retail_distributor-wise'!$D:$D,'Retail_state-wise'!$C6)/1000</f>
        <v>20.974309999999999</v>
      </c>
      <c r="E6" s="15">
        <f t="shared" ref="E5:E24" si="9">SUM(F6:Q6)</f>
        <v>34.950000000000003</v>
      </c>
      <c r="F6" s="15">
        <f>SUMIFS('Retail_distributor-wise'!J:J,'Retail_distributor-wise'!$C:$C,'Retail_state-wise'!$B6,'Retail_distributor-wise'!$D:$D,'Retail_state-wise'!$C6)/1000</f>
        <v>2.0499999999999998</v>
      </c>
      <c r="G6" s="15">
        <f>SUMIFS('Retail_distributor-wise'!K:K,'Retail_distributor-wise'!$C:$C,'Retail_state-wise'!$B6,'Retail_distributor-wise'!$D:$D,'Retail_state-wise'!$C6)/1000</f>
        <v>2.8</v>
      </c>
      <c r="H6" s="15">
        <f>SUMIFS('Retail_distributor-wise'!L:L,'Retail_distributor-wise'!$C:$C,'Retail_state-wise'!$B6,'Retail_distributor-wise'!$D:$D,'Retail_state-wise'!$C6)/1000</f>
        <v>2.4500000000000002</v>
      </c>
      <c r="I6" s="15">
        <f>SUMIFS('Retail_distributor-wise'!M:M,'Retail_distributor-wise'!$C:$C,'Retail_state-wise'!$B6,'Retail_distributor-wise'!$D:$D,'Retail_state-wise'!$C6)/1000</f>
        <v>2.0499999999999998</v>
      </c>
      <c r="J6" s="15">
        <f>SUMIFS('Retail_distributor-wise'!N:N,'Retail_distributor-wise'!$C:$C,'Retail_state-wise'!$B6,'Retail_distributor-wise'!$D:$D,'Retail_state-wise'!$C6)/1000</f>
        <v>1.7</v>
      </c>
      <c r="K6" s="15">
        <f>SUMIFS('Retail_distributor-wise'!O:O,'Retail_distributor-wise'!$C:$C,'Retail_state-wise'!$B6,'Retail_distributor-wise'!$D:$D,'Retail_state-wise'!$C6)/1000</f>
        <v>1.9</v>
      </c>
      <c r="L6" s="15">
        <f>SUMIFS('Retail_distributor-wise'!P:P,'Retail_distributor-wise'!$C:$C,'Retail_state-wise'!$B6,'Retail_distributor-wise'!$D:$D,'Retail_state-wise'!$C6)/1000</f>
        <v>2.4500000000000002</v>
      </c>
      <c r="M6" s="15">
        <f>SUMIFS('Retail_distributor-wise'!Q:Q,'Retail_distributor-wise'!$C:$C,'Retail_state-wise'!$B6,'Retail_distributor-wise'!$D:$D,'Retail_state-wise'!$C6)/1000</f>
        <v>3</v>
      </c>
      <c r="N6" s="15">
        <f>SUMIFS('Retail_distributor-wise'!R:R,'Retail_distributor-wise'!$C:$C,'Retail_state-wise'!$B6,'Retail_distributor-wise'!$D:$D,'Retail_state-wise'!$C6)/1000</f>
        <v>3.2</v>
      </c>
      <c r="O6" s="15">
        <f>SUMIFS('Retail_distributor-wise'!S:S,'Retail_distributor-wise'!$C:$C,'Retail_state-wise'!$B6,'Retail_distributor-wise'!$D:$D,'Retail_state-wise'!$C6)/1000</f>
        <v>3.85</v>
      </c>
      <c r="P6" s="15">
        <f>SUMIFS('Retail_distributor-wise'!T:T,'Retail_distributor-wise'!$C:$C,'Retail_state-wise'!$B6,'Retail_distributor-wise'!$D:$D,'Retail_state-wise'!$C6)/1000</f>
        <v>4.4000000000000004</v>
      </c>
      <c r="Q6" s="15">
        <f>SUMIFS('Retail_distributor-wise'!U:U,'Retail_distributor-wise'!$C:$C,'Retail_state-wise'!$B6,'Retail_distributor-wise'!$D:$D,'Retail_state-wise'!$C6)/1000</f>
        <v>5.0999999999999996</v>
      </c>
      <c r="S6" s="14">
        <f t="shared" ref="S6:S24" si="10">SUM(T6:AE6)</f>
        <v>24.464999999999996</v>
      </c>
      <c r="T6" s="15">
        <f>SUMIFS('Retail_distributor-wise'!AX:AX,'Retail_distributor-wise'!$C:$C,'Retail_state-wise'!$B6,'Retail_distributor-wise'!$D:$D,'Retail_state-wise'!$C6)/1000</f>
        <v>1.4350000000000001</v>
      </c>
      <c r="U6" s="15">
        <f>SUMIFS('Retail_distributor-wise'!AY:AY,'Retail_distributor-wise'!$C:$C,'Retail_state-wise'!$B6,'Retail_distributor-wise'!$D:$D,'Retail_state-wise'!$C6)/1000</f>
        <v>1.9599999999999997</v>
      </c>
      <c r="V6" s="15">
        <f>SUMIFS('Retail_distributor-wise'!AZ:AZ,'Retail_distributor-wise'!$C:$C,'Retail_state-wise'!$B6,'Retail_distributor-wise'!$D:$D,'Retail_state-wise'!$C6)/1000</f>
        <v>1.7150000000000001</v>
      </c>
      <c r="W6" s="15">
        <f>SUMIFS('Retail_distributor-wise'!BA:BA,'Retail_distributor-wise'!$C:$C,'Retail_state-wise'!$B6,'Retail_distributor-wise'!$D:$D,'Retail_state-wise'!$C6)/1000</f>
        <v>1.4350000000000001</v>
      </c>
      <c r="X6" s="15">
        <f>SUMIFS('Retail_distributor-wise'!BB:BB,'Retail_distributor-wise'!$C:$C,'Retail_state-wise'!$B6,'Retail_distributor-wise'!$D:$D,'Retail_state-wise'!$C6)/1000</f>
        <v>1.19</v>
      </c>
      <c r="Y6" s="15">
        <f>SUMIFS('Retail_distributor-wise'!BC:BC,'Retail_distributor-wise'!$C:$C,'Retail_state-wise'!$B6,'Retail_distributor-wise'!$D:$D,'Retail_state-wise'!$C6)/1000</f>
        <v>1.33</v>
      </c>
      <c r="Z6" s="15">
        <f>SUMIFS('Retail_distributor-wise'!BD:BD,'Retail_distributor-wise'!$C:$C,'Retail_state-wise'!$B6,'Retail_distributor-wise'!$D:$D,'Retail_state-wise'!$C6)/1000</f>
        <v>1.7150000000000001</v>
      </c>
      <c r="AA6" s="15">
        <f>SUMIFS('Retail_distributor-wise'!BE:BE,'Retail_distributor-wise'!$C:$C,'Retail_state-wise'!$B6,'Retail_distributor-wise'!$D:$D,'Retail_state-wise'!$C6)/1000</f>
        <v>2.1</v>
      </c>
      <c r="AB6" s="15">
        <f>SUMIFS('Retail_distributor-wise'!BF:BF,'Retail_distributor-wise'!$C:$C,'Retail_state-wise'!$B6,'Retail_distributor-wise'!$D:$D,'Retail_state-wise'!$C6)/1000</f>
        <v>2.2400000000000002</v>
      </c>
      <c r="AC6" s="15">
        <f>SUMIFS('Retail_distributor-wise'!BG:BG,'Retail_distributor-wise'!$C:$C,'Retail_state-wise'!$B6,'Retail_distributor-wise'!$D:$D,'Retail_state-wise'!$C6)/1000</f>
        <v>2.6949999999999998</v>
      </c>
      <c r="AD6" s="15">
        <f>SUMIFS('Retail_distributor-wise'!BH:BH,'Retail_distributor-wise'!$C:$C,'Retail_state-wise'!$B6,'Retail_distributor-wise'!$D:$D,'Retail_state-wise'!$C6)/1000</f>
        <v>3.08</v>
      </c>
      <c r="AE6" s="15">
        <f>SUMIFS('Retail_distributor-wise'!BI:BI,'Retail_distributor-wise'!$C:$C,'Retail_state-wise'!$B6,'Retail_distributor-wise'!$D:$D,'Retail_state-wise'!$C6)/1000</f>
        <v>3.57</v>
      </c>
      <c r="AG6" s="14">
        <f t="shared" si="5"/>
        <v>10.485000000000003</v>
      </c>
      <c r="AH6" s="15">
        <f>SUMIFS('Retail_distributor-wise'!BL:BL,'Retail_distributor-wise'!$C:$C,'Retail_state-wise'!$B6,'Retail_distributor-wise'!$D:$D,'Retail_state-wise'!$C6)/1000</f>
        <v>0.6150000000000001</v>
      </c>
      <c r="AI6" s="15">
        <f>SUMIFS('Retail_distributor-wise'!BM:BM,'Retail_distributor-wise'!$C:$C,'Retail_state-wise'!$B6,'Retail_distributor-wise'!$D:$D,'Retail_state-wise'!$C6)/1000</f>
        <v>0.84000000000000008</v>
      </c>
      <c r="AJ6" s="15">
        <f>SUMIFS('Retail_distributor-wise'!BN:BN,'Retail_distributor-wise'!$C:$C,'Retail_state-wise'!$B6,'Retail_distributor-wise'!$D:$D,'Retail_state-wise'!$C6)/1000</f>
        <v>0.7350000000000001</v>
      </c>
      <c r="AK6" s="15">
        <f>SUMIFS('Retail_distributor-wise'!BO:BO,'Retail_distributor-wise'!$C:$C,'Retail_state-wise'!$B6,'Retail_distributor-wise'!$D:$D,'Retail_state-wise'!$C6)/1000</f>
        <v>0.6150000000000001</v>
      </c>
      <c r="AL6" s="15">
        <f>SUMIFS('Retail_distributor-wise'!BP:BP,'Retail_distributor-wise'!$C:$C,'Retail_state-wise'!$B6,'Retail_distributor-wise'!$D:$D,'Retail_state-wise'!$C6)/1000</f>
        <v>0.51000000000000012</v>
      </c>
      <c r="AM6" s="15">
        <f>SUMIFS('Retail_distributor-wise'!BQ:BQ,'Retail_distributor-wise'!$C:$C,'Retail_state-wise'!$B6,'Retail_distributor-wise'!$D:$D,'Retail_state-wise'!$C6)/1000</f>
        <v>0.57000000000000006</v>
      </c>
      <c r="AN6" s="15">
        <f>SUMIFS('Retail_distributor-wise'!BR:BR,'Retail_distributor-wise'!$C:$C,'Retail_state-wise'!$B6,'Retail_distributor-wise'!$D:$D,'Retail_state-wise'!$C6)/1000</f>
        <v>0.7350000000000001</v>
      </c>
      <c r="AO6" s="15">
        <f>SUMIFS('Retail_distributor-wise'!BS:BS,'Retail_distributor-wise'!$C:$C,'Retail_state-wise'!$B6,'Retail_distributor-wise'!$D:$D,'Retail_state-wise'!$C6)/1000</f>
        <v>0.90000000000000013</v>
      </c>
      <c r="AP6" s="15">
        <f>SUMIFS('Retail_distributor-wise'!BT:BT,'Retail_distributor-wise'!$C:$C,'Retail_state-wise'!$B6,'Retail_distributor-wise'!$D:$D,'Retail_state-wise'!$C6)/1000</f>
        <v>0.96000000000000008</v>
      </c>
      <c r="AQ6" s="15">
        <f>SUMIFS('Retail_distributor-wise'!BU:BU,'Retail_distributor-wise'!$C:$C,'Retail_state-wise'!$B6,'Retail_distributor-wise'!$D:$D,'Retail_state-wise'!$C6)/1000</f>
        <v>1.1550000000000002</v>
      </c>
      <c r="AR6" s="15">
        <f>SUMIFS('Retail_distributor-wise'!BV:BV,'Retail_distributor-wise'!$C:$C,'Retail_state-wise'!$B6,'Retail_distributor-wise'!$D:$D,'Retail_state-wise'!$C6)/1000</f>
        <v>1.3200000000000003</v>
      </c>
      <c r="AS6" s="15">
        <f>SUMIFS('Retail_distributor-wise'!BW:BW,'Retail_distributor-wise'!$C:$C,'Retail_state-wise'!$B6,'Retail_distributor-wise'!$D:$D,'Retail_state-wise'!$C6)/1000</f>
        <v>1.5300000000000002</v>
      </c>
      <c r="AU6" s="15">
        <f>SUM(AV6:BG6)</f>
        <v>17.023999999999997</v>
      </c>
      <c r="AV6" s="114">
        <f>SUMIFS('Retail_distributor-wise'!CZ:CZ,'Retail_distributor-wise'!$C:$C,'Retail_state-wise'!$B6,'Retail_distributor-wise'!$D:$D,'Retail_state-wise'!$C6)/1000</f>
        <v>1.4350000000000001</v>
      </c>
      <c r="AW6" s="114">
        <f>SUMIFS('Retail_distributor-wise'!DA:DA,'Retail_distributor-wise'!$C:$C,'Retail_state-wise'!$B6,'Retail_distributor-wise'!$D:$D,'Retail_state-wise'!$C6)/1000</f>
        <v>1.9599999999999997</v>
      </c>
      <c r="AX6" s="114">
        <f>SUMIFS('Retail_distributor-wise'!DB:DB,'Retail_distributor-wise'!$C:$C,'Retail_state-wise'!$B6,'Retail_distributor-wise'!$D:$D,'Retail_state-wise'!$C6)/1000</f>
        <v>1.7150000000000001</v>
      </c>
      <c r="AY6" s="114">
        <f>SUMIFS('Retail_distributor-wise'!DC:DC,'Retail_distributor-wise'!$C:$C,'Retail_state-wise'!$B6,'Retail_distributor-wise'!$D:$D,'Retail_state-wise'!$C6)/1000</f>
        <v>1.4350000000000001</v>
      </c>
      <c r="AZ6" s="114">
        <f>SUMIFS('Retail_distributor-wise'!DD:DD,'Retail_distributor-wise'!$C:$C,'Retail_state-wise'!$B6,'Retail_distributor-wise'!$D:$D,'Retail_state-wise'!$C6)/1000</f>
        <v>1.19</v>
      </c>
      <c r="BA6" s="114">
        <f>SUMIFS('Retail_distributor-wise'!DE:DE,'Retail_distributor-wise'!$C:$C,'Retail_state-wise'!$B6,'Retail_distributor-wise'!$D:$D,'Retail_state-wise'!$C6)/1000</f>
        <v>1.33</v>
      </c>
      <c r="BB6" s="114">
        <f>SUMIFS('Retail_distributor-wise'!DF:DF,'Retail_distributor-wise'!$C:$C,'Retail_state-wise'!$B6,'Retail_distributor-wise'!$D:$D,'Retail_state-wise'!$C6)/1000</f>
        <v>1.3720000000000001</v>
      </c>
      <c r="BC6" s="114">
        <f>SUMIFS('Retail_distributor-wise'!DG:DG,'Retail_distributor-wise'!$C:$C,'Retail_state-wise'!$B6,'Retail_distributor-wise'!$D:$D,'Retail_state-wise'!$C6)/1000</f>
        <v>1.68</v>
      </c>
      <c r="BD6" s="114">
        <f>SUMIFS('Retail_distributor-wise'!DH:DH,'Retail_distributor-wise'!$C:$C,'Retail_state-wise'!$B6,'Retail_distributor-wise'!$D:$D,'Retail_state-wise'!$C6)/1000</f>
        <v>1.3440000000000001</v>
      </c>
      <c r="BE6" s="114">
        <f>SUMIFS('Retail_distributor-wise'!DI:DI,'Retail_distributor-wise'!$C:$C,'Retail_state-wise'!$B6,'Retail_distributor-wise'!$D:$D,'Retail_state-wise'!$C6)/1000</f>
        <v>1.617</v>
      </c>
      <c r="BF6" s="114">
        <f>SUMIFS('Retail_distributor-wise'!DJ:DJ,'Retail_distributor-wise'!$C:$C,'Retail_state-wise'!$B6,'Retail_distributor-wise'!$D:$D,'Retail_state-wise'!$C6)/1000</f>
        <v>1.232</v>
      </c>
      <c r="BG6" s="114">
        <f>SUMIFS('Retail_distributor-wise'!DK:DK,'Retail_distributor-wise'!$C:$C,'Retail_state-wise'!$B6,'Retail_distributor-wise'!$D:$D,'Retail_state-wise'!$C6)/1000</f>
        <v>0.71399999999999997</v>
      </c>
      <c r="BI6" s="15">
        <f t="shared" ref="BI6:BI24" si="11">SUM(BJ6:BU6)</f>
        <v>7.4409999999999998</v>
      </c>
      <c r="BJ6" s="114">
        <f>SUMIFS('Retail_distributor-wise'!DN:DN,'Retail_distributor-wise'!$C:$C,'Retail_state-wise'!$B6,'Retail_distributor-wise'!$D:$D,'Retail_state-wise'!$C6)/1000</f>
        <v>0</v>
      </c>
      <c r="BK6" s="114">
        <f>SUMIFS('Retail_distributor-wise'!DO:DO,'Retail_distributor-wise'!$C:$C,'Retail_state-wise'!$B6,'Retail_distributor-wise'!$D:$D,'Retail_state-wise'!$C6)/1000</f>
        <v>0</v>
      </c>
      <c r="BL6" s="114">
        <f>SUMIFS('Retail_distributor-wise'!DP:DP,'Retail_distributor-wise'!$C:$C,'Retail_state-wise'!$B6,'Retail_distributor-wise'!$D:$D,'Retail_state-wise'!$C6)/1000</f>
        <v>0</v>
      </c>
      <c r="BM6" s="114">
        <f>SUMIFS('Retail_distributor-wise'!DQ:DQ,'Retail_distributor-wise'!$C:$C,'Retail_state-wise'!$B6,'Retail_distributor-wise'!$D:$D,'Retail_state-wise'!$C6)/1000</f>
        <v>0</v>
      </c>
      <c r="BN6" s="114">
        <f>SUMIFS('Retail_distributor-wise'!DR:DR,'Retail_distributor-wise'!$C:$C,'Retail_state-wise'!$B6,'Retail_distributor-wise'!$D:$D,'Retail_state-wise'!$C6)/1000</f>
        <v>0</v>
      </c>
      <c r="BO6" s="114">
        <f>SUMIFS('Retail_distributor-wise'!DS:DS,'Retail_distributor-wise'!$C:$C,'Retail_state-wise'!$B6,'Retail_distributor-wise'!$D:$D,'Retail_state-wise'!$C6)/1000</f>
        <v>0</v>
      </c>
      <c r="BP6" s="114">
        <f>SUMIFS('Retail_distributor-wise'!DT:DT,'Retail_distributor-wise'!$C:$C,'Retail_state-wise'!$B6,'Retail_distributor-wise'!$D:$D,'Retail_state-wise'!$C6)/1000</f>
        <v>0.34299999999999986</v>
      </c>
      <c r="BQ6" s="114">
        <f>SUMIFS('Retail_distributor-wise'!DU:DU,'Retail_distributor-wise'!$C:$C,'Retail_state-wise'!$B6,'Retail_distributor-wise'!$D:$D,'Retail_state-wise'!$C6)/1000</f>
        <v>0.41999999999999987</v>
      </c>
      <c r="BR6" s="114">
        <f>SUMIFS('Retail_distributor-wise'!DV:DV,'Retail_distributor-wise'!$C:$C,'Retail_state-wise'!$B6,'Retail_distributor-wise'!$D:$D,'Retail_state-wise'!$C6)/1000</f>
        <v>0.89600000000000002</v>
      </c>
      <c r="BS6" s="114">
        <f>SUMIFS('Retail_distributor-wise'!DW:DW,'Retail_distributor-wise'!$C:$C,'Retail_state-wise'!$B6,'Retail_distributor-wise'!$D:$D,'Retail_state-wise'!$C6)/1000</f>
        <v>1.0780000000000001</v>
      </c>
      <c r="BT6" s="114">
        <f>SUMIFS('Retail_distributor-wise'!DX:DX,'Retail_distributor-wise'!$C:$C,'Retail_state-wise'!$B6,'Retail_distributor-wise'!$D:$D,'Retail_state-wise'!$C6)/1000</f>
        <v>1.8480000000000001</v>
      </c>
      <c r="BU6" s="114">
        <f>SUMIFS('Retail_distributor-wise'!DY:DY,'Retail_distributor-wise'!$C:$C,'Retail_state-wise'!$B6,'Retail_distributor-wise'!$D:$D,'Retail_state-wise'!$C6)/1000</f>
        <v>2.8559999999999999</v>
      </c>
      <c r="BW6" s="16">
        <f t="shared" ref="BW6:BW23" si="12">IFERROR(AV6/(AV6+BJ6),"")</f>
        <v>1</v>
      </c>
      <c r="BX6" s="16">
        <f t="shared" ref="BX6:BX23" si="13">IFERROR(AW6/(AW6+BK6),"")</f>
        <v>1</v>
      </c>
      <c r="BY6" s="16">
        <f t="shared" ref="BY6:BY23" si="14">IFERROR(AX6/(AX6+BL6),"")</f>
        <v>1</v>
      </c>
      <c r="BZ6" s="16">
        <f t="shared" ref="BZ6:BZ23" si="15">IFERROR(AY6/(AY6+BM6),"")</f>
        <v>1</v>
      </c>
      <c r="CA6" s="16">
        <f t="shared" ref="CA6:CA23" si="16">IFERROR(AZ6/(AZ6+BN6),"")</f>
        <v>1</v>
      </c>
      <c r="CB6" s="16">
        <f t="shared" ref="CB6:CB23" si="17">IFERROR(BA6/(BA6+BO6),"")</f>
        <v>1</v>
      </c>
      <c r="CC6" s="16">
        <f t="shared" ref="CC6:CC23" si="18">IFERROR(BB6/(BB6+BP6),"")</f>
        <v>0.80000000000000016</v>
      </c>
      <c r="CD6" s="16">
        <f t="shared" ref="CD6:CD23" si="19">IFERROR(BC6/(BC6+BQ6),"")</f>
        <v>0.80000000000000016</v>
      </c>
      <c r="CE6" s="16">
        <f t="shared" ref="CE6:CE23" si="20">IFERROR(BD6/(BD6+BR6),"")</f>
        <v>0.6</v>
      </c>
      <c r="CF6" s="16">
        <f t="shared" ref="CF6:CF23" si="21">IFERROR(BE6/(BE6+BS6),"")</f>
        <v>0.6</v>
      </c>
      <c r="CG6" s="16">
        <f t="shared" ref="CG6:CG23" si="22">IFERROR(BF6/(BF6+BT6),"")</f>
        <v>0.39999999999999997</v>
      </c>
      <c r="CH6" s="16">
        <f t="shared" ref="CH6:CH23" si="23">IFERROR(BG6/(BG6+BU6),"")</f>
        <v>0.2</v>
      </c>
      <c r="CJ6" s="16">
        <f t="shared" ref="CJ6:CJ23" si="24">IFERROR(BJ6/(BJ6+AV6),"")</f>
        <v>0</v>
      </c>
      <c r="CK6" s="16">
        <f t="shared" ref="CK6:CK23" si="25">IFERROR(BK6/(BK6+AW6),"")</f>
        <v>0</v>
      </c>
      <c r="CL6" s="16">
        <f t="shared" ref="CL6:CL23" si="26">IFERROR(BL6/(BL6+AX6),"")</f>
        <v>0</v>
      </c>
      <c r="CM6" s="16">
        <f t="shared" ref="CM6:CM23" si="27">IFERROR(BM6/(BM6+AY6),"")</f>
        <v>0</v>
      </c>
      <c r="CN6" s="16">
        <f t="shared" ref="CN6:CN23" si="28">IFERROR(BN6/(BN6+AZ6),"")</f>
        <v>0</v>
      </c>
      <c r="CO6" s="16">
        <f t="shared" ref="CO6:CO23" si="29">IFERROR(BO6/(BO6+BA6),"")</f>
        <v>0</v>
      </c>
      <c r="CP6" s="16">
        <f t="shared" ref="CP6:CP23" si="30">IFERROR(BP6/(BP6+BB6),"")</f>
        <v>0.19999999999999993</v>
      </c>
      <c r="CQ6" s="16">
        <f t="shared" ref="CQ6:CQ23" si="31">IFERROR(BQ6/(BQ6+BC6),"")</f>
        <v>0.19999999999999998</v>
      </c>
      <c r="CR6" s="16">
        <f t="shared" ref="CR6:CR23" si="32">IFERROR(BR6/(BR6+BD6),"")</f>
        <v>0.39999999999999997</v>
      </c>
      <c r="CS6" s="16">
        <f t="shared" ref="CS6:CS23" si="33">IFERROR(BS6/(BS6+BE6),"")</f>
        <v>0.39999999999999997</v>
      </c>
      <c r="CT6" s="16">
        <f t="shared" ref="CT6:CT23" si="34">IFERROR(BT6/(BT6+BF6),"")</f>
        <v>0.6</v>
      </c>
      <c r="CU6" s="16">
        <f t="shared" ref="CU6:CU23" si="35">IFERROR(BU6/(BU6+BG6),"")</f>
        <v>0.8</v>
      </c>
    </row>
    <row r="7" spans="1:99">
      <c r="A7" s="4">
        <f t="shared" si="8"/>
        <v>3</v>
      </c>
      <c r="B7" s="1" t="s">
        <v>336</v>
      </c>
      <c r="C7" s="1" t="s">
        <v>326</v>
      </c>
      <c r="D7" s="15">
        <f>SUMIFS('Retail_distributor-wise'!$E:$E,'Retail_distributor-wise'!$C:$C,'Retail_state-wise'!$B7,'Retail_distributor-wise'!$D:$D,'Retail_state-wise'!$C7)/1000</f>
        <v>6.0041099999999998</v>
      </c>
      <c r="E7" s="15">
        <f t="shared" si="9"/>
        <v>10</v>
      </c>
      <c r="F7" s="15">
        <f>SUMIFS('Retail_distributor-wise'!J:J,'Retail_distributor-wise'!$C:$C,'Retail_state-wise'!$B7,'Retail_distributor-wise'!$D:$D,'Retail_state-wise'!$C7)/1000</f>
        <v>0.6</v>
      </c>
      <c r="G7" s="15">
        <f>SUMIFS('Retail_distributor-wise'!K:K,'Retail_distributor-wise'!$C:$C,'Retail_state-wise'!$B7,'Retail_distributor-wise'!$D:$D,'Retail_state-wise'!$C7)/1000</f>
        <v>0.8</v>
      </c>
      <c r="H7" s="15">
        <f>SUMIFS('Retail_distributor-wise'!L:L,'Retail_distributor-wise'!$C:$C,'Retail_state-wise'!$B7,'Retail_distributor-wise'!$D:$D,'Retail_state-wise'!$C7)/1000</f>
        <v>0.7</v>
      </c>
      <c r="I7" s="15">
        <f>SUMIFS('Retail_distributor-wise'!M:M,'Retail_distributor-wise'!$C:$C,'Retail_state-wise'!$B7,'Retail_distributor-wise'!$D:$D,'Retail_state-wise'!$C7)/1000</f>
        <v>0.6</v>
      </c>
      <c r="J7" s="15">
        <f>SUMIFS('Retail_distributor-wise'!N:N,'Retail_distributor-wise'!$C:$C,'Retail_state-wise'!$B7,'Retail_distributor-wise'!$D:$D,'Retail_state-wise'!$C7)/1000</f>
        <v>0.5</v>
      </c>
      <c r="K7" s="15">
        <f>SUMIFS('Retail_distributor-wise'!O:O,'Retail_distributor-wise'!$C:$C,'Retail_state-wise'!$B7,'Retail_distributor-wise'!$D:$D,'Retail_state-wise'!$C7)/1000</f>
        <v>0.55000000000000004</v>
      </c>
      <c r="L7" s="15">
        <f>SUMIFS('Retail_distributor-wise'!P:P,'Retail_distributor-wise'!$C:$C,'Retail_state-wise'!$B7,'Retail_distributor-wise'!$D:$D,'Retail_state-wise'!$C7)/1000</f>
        <v>0.7</v>
      </c>
      <c r="M7" s="15">
        <f>SUMIFS('Retail_distributor-wise'!Q:Q,'Retail_distributor-wise'!$C:$C,'Retail_state-wise'!$B7,'Retail_distributor-wise'!$D:$D,'Retail_state-wise'!$C7)/1000</f>
        <v>0.85</v>
      </c>
      <c r="N7" s="15">
        <f>SUMIFS('Retail_distributor-wise'!R:R,'Retail_distributor-wise'!$C:$C,'Retail_state-wise'!$B7,'Retail_distributor-wise'!$D:$D,'Retail_state-wise'!$C7)/1000</f>
        <v>0.9</v>
      </c>
      <c r="O7" s="15">
        <f>SUMIFS('Retail_distributor-wise'!S:S,'Retail_distributor-wise'!$C:$C,'Retail_state-wise'!$B7,'Retail_distributor-wise'!$D:$D,'Retail_state-wise'!$C7)/1000</f>
        <v>1.1000000000000001</v>
      </c>
      <c r="P7" s="15">
        <f>SUMIFS('Retail_distributor-wise'!T:T,'Retail_distributor-wise'!$C:$C,'Retail_state-wise'!$B7,'Retail_distributor-wise'!$D:$D,'Retail_state-wise'!$C7)/1000</f>
        <v>1.25</v>
      </c>
      <c r="Q7" s="15">
        <f>SUMIFS('Retail_distributor-wise'!U:U,'Retail_distributor-wise'!$C:$C,'Retail_state-wise'!$B7,'Retail_distributor-wise'!$D:$D,'Retail_state-wise'!$C7)/1000</f>
        <v>1.45</v>
      </c>
      <c r="S7" s="14">
        <f t="shared" si="10"/>
        <v>8</v>
      </c>
      <c r="T7" s="15">
        <f>SUMIFS('Retail_distributor-wise'!AX:AX,'Retail_distributor-wise'!$C:$C,'Retail_state-wise'!$B7,'Retail_distributor-wise'!$D:$D,'Retail_state-wise'!$C7)/1000</f>
        <v>0.48</v>
      </c>
      <c r="U7" s="15">
        <f>SUMIFS('Retail_distributor-wise'!AY:AY,'Retail_distributor-wise'!$C:$C,'Retail_state-wise'!$B7,'Retail_distributor-wise'!$D:$D,'Retail_state-wise'!$C7)/1000</f>
        <v>0.64</v>
      </c>
      <c r="V7" s="15">
        <f>SUMIFS('Retail_distributor-wise'!AZ:AZ,'Retail_distributor-wise'!$C:$C,'Retail_state-wise'!$B7,'Retail_distributor-wise'!$D:$D,'Retail_state-wise'!$C7)/1000</f>
        <v>0.56000000000000005</v>
      </c>
      <c r="W7" s="15">
        <f>SUMIFS('Retail_distributor-wise'!BA:BA,'Retail_distributor-wise'!$C:$C,'Retail_state-wise'!$B7,'Retail_distributor-wise'!$D:$D,'Retail_state-wise'!$C7)/1000</f>
        <v>0.48</v>
      </c>
      <c r="X7" s="15">
        <f>SUMIFS('Retail_distributor-wise'!BB:BB,'Retail_distributor-wise'!$C:$C,'Retail_state-wise'!$B7,'Retail_distributor-wise'!$D:$D,'Retail_state-wise'!$C7)/1000</f>
        <v>0.4</v>
      </c>
      <c r="Y7" s="15">
        <f>SUMIFS('Retail_distributor-wise'!BC:BC,'Retail_distributor-wise'!$C:$C,'Retail_state-wise'!$B7,'Retail_distributor-wise'!$D:$D,'Retail_state-wise'!$C7)/1000</f>
        <v>0.44</v>
      </c>
      <c r="Z7" s="15">
        <f>SUMIFS('Retail_distributor-wise'!BD:BD,'Retail_distributor-wise'!$C:$C,'Retail_state-wise'!$B7,'Retail_distributor-wise'!$D:$D,'Retail_state-wise'!$C7)/1000</f>
        <v>0.56000000000000005</v>
      </c>
      <c r="AA7" s="15">
        <f>SUMIFS('Retail_distributor-wise'!BE:BE,'Retail_distributor-wise'!$C:$C,'Retail_state-wise'!$B7,'Retail_distributor-wise'!$D:$D,'Retail_state-wise'!$C7)/1000</f>
        <v>0.68</v>
      </c>
      <c r="AB7" s="15">
        <f>SUMIFS('Retail_distributor-wise'!BF:BF,'Retail_distributor-wise'!$C:$C,'Retail_state-wise'!$B7,'Retail_distributor-wise'!$D:$D,'Retail_state-wise'!$C7)/1000</f>
        <v>0.72</v>
      </c>
      <c r="AC7" s="15">
        <f>SUMIFS('Retail_distributor-wise'!BG:BG,'Retail_distributor-wise'!$C:$C,'Retail_state-wise'!$B7,'Retail_distributor-wise'!$D:$D,'Retail_state-wise'!$C7)/1000</f>
        <v>0.88</v>
      </c>
      <c r="AD7" s="15">
        <f>SUMIFS('Retail_distributor-wise'!BH:BH,'Retail_distributor-wise'!$C:$C,'Retail_state-wise'!$B7,'Retail_distributor-wise'!$D:$D,'Retail_state-wise'!$C7)/1000</f>
        <v>1</v>
      </c>
      <c r="AE7" s="15">
        <f>SUMIFS('Retail_distributor-wise'!BI:BI,'Retail_distributor-wise'!$C:$C,'Retail_state-wise'!$B7,'Retail_distributor-wise'!$D:$D,'Retail_state-wise'!$C7)/1000</f>
        <v>1.1599999999999999</v>
      </c>
      <c r="AG7" s="14">
        <f t="shared" si="5"/>
        <v>1.9999999999999996</v>
      </c>
      <c r="AH7" s="15">
        <f>SUMIFS('Retail_distributor-wise'!BL:BL,'Retail_distributor-wise'!$C:$C,'Retail_state-wise'!$B7,'Retail_distributor-wise'!$D:$D,'Retail_state-wise'!$C7)/1000</f>
        <v>0.11999999999999997</v>
      </c>
      <c r="AI7" s="15">
        <f>SUMIFS('Retail_distributor-wise'!BM:BM,'Retail_distributor-wise'!$C:$C,'Retail_state-wise'!$B7,'Retail_distributor-wise'!$D:$D,'Retail_state-wise'!$C7)/1000</f>
        <v>0.15999999999999998</v>
      </c>
      <c r="AJ7" s="15">
        <f>SUMIFS('Retail_distributor-wise'!BN:BN,'Retail_distributor-wise'!$C:$C,'Retail_state-wise'!$B7,'Retail_distributor-wise'!$D:$D,'Retail_state-wise'!$C7)/1000</f>
        <v>0.13999999999999996</v>
      </c>
      <c r="AK7" s="15">
        <f>SUMIFS('Retail_distributor-wise'!BO:BO,'Retail_distributor-wise'!$C:$C,'Retail_state-wise'!$B7,'Retail_distributor-wise'!$D:$D,'Retail_state-wise'!$C7)/1000</f>
        <v>0.11999999999999997</v>
      </c>
      <c r="AL7" s="15">
        <f>SUMIFS('Retail_distributor-wise'!BP:BP,'Retail_distributor-wise'!$C:$C,'Retail_state-wise'!$B7,'Retail_distributor-wise'!$D:$D,'Retail_state-wise'!$C7)/1000</f>
        <v>9.9999999999999978E-2</v>
      </c>
      <c r="AM7" s="15">
        <f>SUMIFS('Retail_distributor-wise'!BQ:BQ,'Retail_distributor-wise'!$C:$C,'Retail_state-wise'!$B7,'Retail_distributor-wise'!$D:$D,'Retail_state-wise'!$C7)/1000</f>
        <v>0.10999999999999997</v>
      </c>
      <c r="AN7" s="15">
        <f>SUMIFS('Retail_distributor-wise'!BR:BR,'Retail_distributor-wise'!$C:$C,'Retail_state-wise'!$B7,'Retail_distributor-wise'!$D:$D,'Retail_state-wise'!$C7)/1000</f>
        <v>0.13999999999999996</v>
      </c>
      <c r="AO7" s="15">
        <f>SUMIFS('Retail_distributor-wise'!BS:BS,'Retail_distributor-wise'!$C:$C,'Retail_state-wise'!$B7,'Retail_distributor-wise'!$D:$D,'Retail_state-wise'!$C7)/1000</f>
        <v>0.16999999999999998</v>
      </c>
      <c r="AP7" s="15">
        <f>SUMIFS('Retail_distributor-wise'!BT:BT,'Retail_distributor-wise'!$C:$C,'Retail_state-wise'!$B7,'Retail_distributor-wise'!$D:$D,'Retail_state-wise'!$C7)/1000</f>
        <v>0.17999999999999997</v>
      </c>
      <c r="AQ7" s="15">
        <f>SUMIFS('Retail_distributor-wise'!BU:BU,'Retail_distributor-wise'!$C:$C,'Retail_state-wise'!$B7,'Retail_distributor-wise'!$D:$D,'Retail_state-wise'!$C7)/1000</f>
        <v>0.21999999999999995</v>
      </c>
      <c r="AR7" s="15">
        <f>SUMIFS('Retail_distributor-wise'!BV:BV,'Retail_distributor-wise'!$C:$C,'Retail_state-wise'!$B7,'Retail_distributor-wise'!$D:$D,'Retail_state-wise'!$C7)/1000</f>
        <v>0.24999999999999994</v>
      </c>
      <c r="AS7" s="15">
        <f>SUMIFS('Retail_distributor-wise'!BW:BW,'Retail_distributor-wise'!$C:$C,'Retail_state-wise'!$B7,'Retail_distributor-wise'!$D:$D,'Retail_state-wise'!$C7)/1000</f>
        <v>0.28999999999999992</v>
      </c>
      <c r="AU7" s="15">
        <f>SUM(AV7:BG7)</f>
        <v>5.1680000000000001</v>
      </c>
      <c r="AV7" s="114">
        <f>SUMIFS('Retail_distributor-wise'!CZ:CZ,'Retail_distributor-wise'!$C:$C,'Retail_state-wise'!$B7,'Retail_distributor-wise'!$D:$D,'Retail_state-wise'!$C7)/1000</f>
        <v>0.48</v>
      </c>
      <c r="AW7" s="114">
        <f>SUMIFS('Retail_distributor-wise'!DA:DA,'Retail_distributor-wise'!$C:$C,'Retail_state-wise'!$B7,'Retail_distributor-wise'!$D:$D,'Retail_state-wise'!$C7)/1000</f>
        <v>0.64</v>
      </c>
      <c r="AX7" s="114">
        <f>SUMIFS('Retail_distributor-wise'!DB:DB,'Retail_distributor-wise'!$C:$C,'Retail_state-wise'!$B7,'Retail_distributor-wise'!$D:$D,'Retail_state-wise'!$C7)/1000</f>
        <v>0.56000000000000005</v>
      </c>
      <c r="AY7" s="114">
        <f>SUMIFS('Retail_distributor-wise'!DC:DC,'Retail_distributor-wise'!$C:$C,'Retail_state-wise'!$B7,'Retail_distributor-wise'!$D:$D,'Retail_state-wise'!$C7)/1000</f>
        <v>0.48</v>
      </c>
      <c r="AZ7" s="114">
        <f>SUMIFS('Retail_distributor-wise'!DD:DD,'Retail_distributor-wise'!$C:$C,'Retail_state-wise'!$B7,'Retail_distributor-wise'!$D:$D,'Retail_state-wise'!$C7)/1000</f>
        <v>0.4</v>
      </c>
      <c r="BA7" s="114">
        <f>SUMIFS('Retail_distributor-wise'!DE:DE,'Retail_distributor-wise'!$C:$C,'Retail_state-wise'!$B7,'Retail_distributor-wise'!$D:$D,'Retail_state-wise'!$C7)/1000</f>
        <v>0.44</v>
      </c>
      <c r="BB7" s="114">
        <f>SUMIFS('Retail_distributor-wise'!DF:DF,'Retail_distributor-wise'!$C:$C,'Retail_state-wise'!$B7,'Retail_distributor-wise'!$D:$D,'Retail_state-wise'!$C7)/1000</f>
        <v>0.44800000000000001</v>
      </c>
      <c r="BC7" s="114">
        <f>SUMIFS('Retail_distributor-wise'!DG:DG,'Retail_distributor-wise'!$C:$C,'Retail_state-wise'!$B7,'Retail_distributor-wise'!$D:$D,'Retail_state-wise'!$C7)/1000</f>
        <v>0.47599999999999992</v>
      </c>
      <c r="BD7" s="114">
        <f>SUMIFS('Retail_distributor-wise'!DH:DH,'Retail_distributor-wise'!$C:$C,'Retail_state-wise'!$B7,'Retail_distributor-wise'!$D:$D,'Retail_state-wise'!$C7)/1000</f>
        <v>0.36</v>
      </c>
      <c r="BE7" s="114">
        <f>SUMIFS('Retail_distributor-wise'!DI:DI,'Retail_distributor-wise'!$C:$C,'Retail_state-wise'!$B7,'Retail_distributor-wise'!$D:$D,'Retail_state-wise'!$C7)/1000</f>
        <v>0.35199999999999998</v>
      </c>
      <c r="BF7" s="114">
        <f>SUMIFS('Retail_distributor-wise'!DJ:DJ,'Retail_distributor-wise'!$C:$C,'Retail_state-wise'!$B7,'Retail_distributor-wise'!$D:$D,'Retail_state-wise'!$C7)/1000</f>
        <v>0.3</v>
      </c>
      <c r="BG7" s="114">
        <f>SUMIFS('Retail_distributor-wise'!DK:DK,'Retail_distributor-wise'!$C:$C,'Retail_state-wise'!$B7,'Retail_distributor-wise'!$D:$D,'Retail_state-wise'!$C7)/1000</f>
        <v>0.23200000000000001</v>
      </c>
      <c r="BI7" s="15">
        <f t="shared" si="11"/>
        <v>2.8319999999999999</v>
      </c>
      <c r="BJ7" s="114">
        <f>SUMIFS('Retail_distributor-wise'!DN:DN,'Retail_distributor-wise'!$C:$C,'Retail_state-wise'!$B7,'Retail_distributor-wise'!$D:$D,'Retail_state-wise'!$C7)/1000</f>
        <v>0</v>
      </c>
      <c r="BK7" s="114">
        <f>SUMIFS('Retail_distributor-wise'!DO:DO,'Retail_distributor-wise'!$C:$C,'Retail_state-wise'!$B7,'Retail_distributor-wise'!$D:$D,'Retail_state-wise'!$C7)/1000</f>
        <v>0</v>
      </c>
      <c r="BL7" s="114">
        <f>SUMIFS('Retail_distributor-wise'!DP:DP,'Retail_distributor-wise'!$C:$C,'Retail_state-wise'!$B7,'Retail_distributor-wise'!$D:$D,'Retail_state-wise'!$C7)/1000</f>
        <v>0</v>
      </c>
      <c r="BM7" s="114">
        <f>SUMIFS('Retail_distributor-wise'!DQ:DQ,'Retail_distributor-wise'!$C:$C,'Retail_state-wise'!$B7,'Retail_distributor-wise'!$D:$D,'Retail_state-wise'!$C7)/1000</f>
        <v>0</v>
      </c>
      <c r="BN7" s="114">
        <f>SUMIFS('Retail_distributor-wise'!DR:DR,'Retail_distributor-wise'!$C:$C,'Retail_state-wise'!$B7,'Retail_distributor-wise'!$D:$D,'Retail_state-wise'!$C7)/1000</f>
        <v>0</v>
      </c>
      <c r="BO7" s="114">
        <f>SUMIFS('Retail_distributor-wise'!DS:DS,'Retail_distributor-wise'!$C:$C,'Retail_state-wise'!$B7,'Retail_distributor-wise'!$D:$D,'Retail_state-wise'!$C7)/1000</f>
        <v>0</v>
      </c>
      <c r="BP7" s="114">
        <f>SUMIFS('Retail_distributor-wise'!DT:DT,'Retail_distributor-wise'!$C:$C,'Retail_state-wise'!$B7,'Retail_distributor-wise'!$D:$D,'Retail_state-wise'!$C7)/1000</f>
        <v>0.11199999999999997</v>
      </c>
      <c r="BQ7" s="114">
        <f>SUMIFS('Retail_distributor-wise'!DU:DU,'Retail_distributor-wise'!$C:$C,'Retail_state-wise'!$B7,'Retail_distributor-wise'!$D:$D,'Retail_state-wise'!$C7)/1000</f>
        <v>0.20400000000000001</v>
      </c>
      <c r="BR7" s="114">
        <f>SUMIFS('Retail_distributor-wise'!DV:DV,'Retail_distributor-wise'!$C:$C,'Retail_state-wise'!$B7,'Retail_distributor-wise'!$D:$D,'Retail_state-wise'!$C7)/1000</f>
        <v>0.36</v>
      </c>
      <c r="BS7" s="114">
        <f>SUMIFS('Retail_distributor-wise'!DW:DW,'Retail_distributor-wise'!$C:$C,'Retail_state-wise'!$B7,'Retail_distributor-wise'!$D:$D,'Retail_state-wise'!$C7)/1000</f>
        <v>0.52800000000000002</v>
      </c>
      <c r="BT7" s="114">
        <f>SUMIFS('Retail_distributor-wise'!DX:DX,'Retail_distributor-wise'!$C:$C,'Retail_state-wise'!$B7,'Retail_distributor-wise'!$D:$D,'Retail_state-wise'!$C7)/1000</f>
        <v>0.7</v>
      </c>
      <c r="BU7" s="114">
        <f>SUMIFS('Retail_distributor-wise'!DY:DY,'Retail_distributor-wise'!$C:$C,'Retail_state-wise'!$B7,'Retail_distributor-wise'!$D:$D,'Retail_state-wise'!$C7)/1000</f>
        <v>0.92800000000000005</v>
      </c>
      <c r="BW7" s="16">
        <f t="shared" si="12"/>
        <v>1</v>
      </c>
      <c r="BX7" s="16">
        <f t="shared" si="13"/>
        <v>1</v>
      </c>
      <c r="BY7" s="16">
        <f t="shared" si="14"/>
        <v>1</v>
      </c>
      <c r="BZ7" s="16">
        <f t="shared" si="15"/>
        <v>1</v>
      </c>
      <c r="CA7" s="16">
        <f t="shared" si="16"/>
        <v>1</v>
      </c>
      <c r="CB7" s="16">
        <f t="shared" si="17"/>
        <v>1</v>
      </c>
      <c r="CC7" s="16">
        <f t="shared" si="18"/>
        <v>0.8</v>
      </c>
      <c r="CD7" s="16">
        <f t="shared" si="19"/>
        <v>0.7</v>
      </c>
      <c r="CE7" s="16">
        <f t="shared" si="20"/>
        <v>0.5</v>
      </c>
      <c r="CF7" s="16">
        <f t="shared" si="21"/>
        <v>0.39999999999999997</v>
      </c>
      <c r="CG7" s="16">
        <f t="shared" si="22"/>
        <v>0.3</v>
      </c>
      <c r="CH7" s="16">
        <f t="shared" si="23"/>
        <v>0.19999999999999998</v>
      </c>
      <c r="CJ7" s="16">
        <f t="shared" si="24"/>
        <v>0</v>
      </c>
      <c r="CK7" s="16">
        <f t="shared" si="25"/>
        <v>0</v>
      </c>
      <c r="CL7" s="16">
        <f t="shared" si="26"/>
        <v>0</v>
      </c>
      <c r="CM7" s="16">
        <f t="shared" si="27"/>
        <v>0</v>
      </c>
      <c r="CN7" s="16">
        <f t="shared" si="28"/>
        <v>0</v>
      </c>
      <c r="CO7" s="16">
        <f t="shared" si="29"/>
        <v>0</v>
      </c>
      <c r="CP7" s="16">
        <f t="shared" si="30"/>
        <v>0.19999999999999998</v>
      </c>
      <c r="CQ7" s="16">
        <f t="shared" si="31"/>
        <v>0.30000000000000004</v>
      </c>
      <c r="CR7" s="16">
        <f t="shared" si="32"/>
        <v>0.5</v>
      </c>
      <c r="CS7" s="16">
        <f t="shared" si="33"/>
        <v>0.6</v>
      </c>
      <c r="CT7" s="16">
        <f t="shared" si="34"/>
        <v>0.7</v>
      </c>
      <c r="CU7" s="16">
        <f t="shared" si="35"/>
        <v>0.79999999999999993</v>
      </c>
    </row>
    <row r="8" spans="1:99">
      <c r="A8" s="4">
        <f t="shared" si="8"/>
        <v>4</v>
      </c>
      <c r="B8" s="1" t="s">
        <v>338</v>
      </c>
      <c r="C8" s="1" t="s">
        <v>326</v>
      </c>
      <c r="D8" s="15">
        <f>SUMIFS('Retail_distributor-wise'!$E:$E,'Retail_distributor-wise'!$C:$C,'Retail_state-wise'!$B8,'Retail_distributor-wise'!$D:$D,'Retail_state-wise'!$C8)/1000</f>
        <v>48.496061000000005</v>
      </c>
      <c r="E8" s="15">
        <f t="shared" si="9"/>
        <v>70.75</v>
      </c>
      <c r="F8" s="15">
        <f>SUMIFS('Retail_distributor-wise'!J:J,'Retail_distributor-wise'!$C:$C,'Retail_state-wise'!$B8,'Retail_distributor-wise'!$D:$D,'Retail_state-wise'!$C8)/1000</f>
        <v>4.2</v>
      </c>
      <c r="G8" s="15">
        <f>SUMIFS('Retail_distributor-wise'!K:K,'Retail_distributor-wise'!$C:$C,'Retail_state-wise'!$B8,'Retail_distributor-wise'!$D:$D,'Retail_state-wise'!$C8)/1000</f>
        <v>5.7</v>
      </c>
      <c r="H8" s="15">
        <f>SUMIFS('Retail_distributor-wise'!L:L,'Retail_distributor-wise'!$C:$C,'Retail_state-wise'!$B8,'Retail_distributor-wise'!$D:$D,'Retail_state-wise'!$C8)/1000</f>
        <v>4.9000000000000004</v>
      </c>
      <c r="I8" s="15">
        <f>SUMIFS('Retail_distributor-wise'!M:M,'Retail_distributor-wise'!$C:$C,'Retail_state-wise'!$B8,'Retail_distributor-wise'!$D:$D,'Retail_state-wise'!$C8)/1000</f>
        <v>4.2</v>
      </c>
      <c r="J8" s="15">
        <f>SUMIFS('Retail_distributor-wise'!N:N,'Retail_distributor-wise'!$C:$C,'Retail_state-wise'!$B8,'Retail_distributor-wise'!$D:$D,'Retail_state-wise'!$C8)/1000</f>
        <v>3.55</v>
      </c>
      <c r="K8" s="15">
        <f>SUMIFS('Retail_distributor-wise'!O:O,'Retail_distributor-wise'!$C:$C,'Retail_state-wise'!$B8,'Retail_distributor-wise'!$D:$D,'Retail_state-wise'!$C8)/1000</f>
        <v>3.85</v>
      </c>
      <c r="L8" s="15">
        <f>SUMIFS('Retail_distributor-wise'!P:P,'Retail_distributor-wise'!$C:$C,'Retail_state-wise'!$B8,'Retail_distributor-wise'!$D:$D,'Retail_state-wise'!$C8)/1000</f>
        <v>4.9000000000000004</v>
      </c>
      <c r="M8" s="15">
        <f>SUMIFS('Retail_distributor-wise'!Q:Q,'Retail_distributor-wise'!$C:$C,'Retail_state-wise'!$B8,'Retail_distributor-wise'!$D:$D,'Retail_state-wise'!$C8)/1000</f>
        <v>5.95</v>
      </c>
      <c r="N8" s="15">
        <f>SUMIFS('Retail_distributor-wise'!R:R,'Retail_distributor-wise'!$C:$C,'Retail_state-wise'!$B8,'Retail_distributor-wise'!$D:$D,'Retail_state-wise'!$C8)/1000</f>
        <v>6.4</v>
      </c>
      <c r="O8" s="15">
        <f>SUMIFS('Retail_distributor-wise'!S:S,'Retail_distributor-wise'!$C:$C,'Retail_state-wise'!$B8,'Retail_distributor-wise'!$D:$D,'Retail_state-wise'!$C8)/1000</f>
        <v>7.85</v>
      </c>
      <c r="P8" s="15">
        <f>SUMIFS('Retail_distributor-wise'!T:T,'Retail_distributor-wise'!$C:$C,'Retail_state-wise'!$B8,'Retail_distributor-wise'!$D:$D,'Retail_state-wise'!$C8)/1000</f>
        <v>8.9</v>
      </c>
      <c r="Q8" s="15">
        <f>SUMIFS('Retail_distributor-wise'!U:U,'Retail_distributor-wise'!$C:$C,'Retail_state-wise'!$B8,'Retail_distributor-wise'!$D:$D,'Retail_state-wise'!$C8)/1000</f>
        <v>10.35</v>
      </c>
      <c r="S8" s="14">
        <f t="shared" si="10"/>
        <v>53.319999999999993</v>
      </c>
      <c r="T8" s="15">
        <f>SUMIFS('Retail_distributor-wise'!AX:AX,'Retail_distributor-wise'!$C:$C,'Retail_state-wise'!$B8,'Retail_distributor-wise'!$D:$D,'Retail_state-wise'!$C8)/1000</f>
        <v>3.165</v>
      </c>
      <c r="U8" s="15">
        <f>SUMIFS('Retail_distributor-wise'!AY:AY,'Retail_distributor-wise'!$C:$C,'Retail_state-wise'!$B8,'Retail_distributor-wise'!$D:$D,'Retail_state-wise'!$C8)/1000</f>
        <v>4.2949999999999999</v>
      </c>
      <c r="V8" s="15">
        <f>SUMIFS('Retail_distributor-wise'!AZ:AZ,'Retail_distributor-wise'!$C:$C,'Retail_state-wise'!$B8,'Retail_distributor-wise'!$D:$D,'Retail_state-wise'!$C8)/1000</f>
        <v>3.6949999999999998</v>
      </c>
      <c r="W8" s="15">
        <f>SUMIFS('Retail_distributor-wise'!BA:BA,'Retail_distributor-wise'!$C:$C,'Retail_state-wise'!$B8,'Retail_distributor-wise'!$D:$D,'Retail_state-wise'!$C8)/1000</f>
        <v>3.165</v>
      </c>
      <c r="X8" s="15">
        <f>SUMIFS('Retail_distributor-wise'!BB:BB,'Retail_distributor-wise'!$C:$C,'Retail_state-wise'!$B8,'Retail_distributor-wise'!$D:$D,'Retail_state-wise'!$C8)/1000</f>
        <v>2.6749999999999998</v>
      </c>
      <c r="Y8" s="15">
        <f>SUMIFS('Retail_distributor-wise'!BC:BC,'Retail_distributor-wise'!$C:$C,'Retail_state-wise'!$B8,'Retail_distributor-wise'!$D:$D,'Retail_state-wise'!$C8)/1000</f>
        <v>2.9</v>
      </c>
      <c r="Z8" s="15">
        <f>SUMIFS('Retail_distributor-wise'!BD:BD,'Retail_distributor-wise'!$C:$C,'Retail_state-wise'!$B8,'Retail_distributor-wise'!$D:$D,'Retail_state-wise'!$C8)/1000</f>
        <v>3.6949999999999998</v>
      </c>
      <c r="AA8" s="15">
        <f>SUMIFS('Retail_distributor-wise'!BE:BE,'Retail_distributor-wise'!$C:$C,'Retail_state-wise'!$B8,'Retail_distributor-wise'!$D:$D,'Retail_state-wise'!$C8)/1000</f>
        <v>4.4850000000000003</v>
      </c>
      <c r="AB8" s="15">
        <f>SUMIFS('Retail_distributor-wise'!BF:BF,'Retail_distributor-wise'!$C:$C,'Retail_state-wise'!$B8,'Retail_distributor-wise'!$D:$D,'Retail_state-wise'!$C8)/1000</f>
        <v>4.8250000000000002</v>
      </c>
      <c r="AC8" s="15">
        <f>SUMIFS('Retail_distributor-wise'!BG:BG,'Retail_distributor-wise'!$C:$C,'Retail_state-wise'!$B8,'Retail_distributor-wise'!$D:$D,'Retail_state-wise'!$C8)/1000</f>
        <v>5.915</v>
      </c>
      <c r="AD8" s="15">
        <f>SUMIFS('Retail_distributor-wise'!BH:BH,'Retail_distributor-wise'!$C:$C,'Retail_state-wise'!$B8,'Retail_distributor-wise'!$D:$D,'Retail_state-wise'!$C8)/1000</f>
        <v>6.7050000000000001</v>
      </c>
      <c r="AE8" s="15">
        <f>SUMIFS('Retail_distributor-wise'!BI:BI,'Retail_distributor-wise'!$C:$C,'Retail_state-wise'!$B8,'Retail_distributor-wise'!$D:$D,'Retail_state-wise'!$C8)/1000</f>
        <v>7.8</v>
      </c>
      <c r="AG8" s="14">
        <f t="shared" si="5"/>
        <v>17.43</v>
      </c>
      <c r="AH8" s="15">
        <f>SUMIFS('Retail_distributor-wise'!BL:BL,'Retail_distributor-wise'!$C:$C,'Retail_state-wise'!$B8,'Retail_distributor-wise'!$D:$D,'Retail_state-wise'!$C8)/1000</f>
        <v>1.0349999999999999</v>
      </c>
      <c r="AI8" s="15">
        <f>SUMIFS('Retail_distributor-wise'!BM:BM,'Retail_distributor-wise'!$C:$C,'Retail_state-wise'!$B8,'Retail_distributor-wise'!$D:$D,'Retail_state-wise'!$C8)/1000</f>
        <v>1.405</v>
      </c>
      <c r="AJ8" s="15">
        <f>SUMIFS('Retail_distributor-wise'!BN:BN,'Retail_distributor-wise'!$C:$C,'Retail_state-wise'!$B8,'Retail_distributor-wise'!$D:$D,'Retail_state-wise'!$C8)/1000</f>
        <v>1.2050000000000001</v>
      </c>
      <c r="AK8" s="15">
        <f>SUMIFS('Retail_distributor-wise'!BO:BO,'Retail_distributor-wise'!$C:$C,'Retail_state-wise'!$B8,'Retail_distributor-wise'!$D:$D,'Retail_state-wise'!$C8)/1000</f>
        <v>1.0349999999999999</v>
      </c>
      <c r="AL8" s="15">
        <f>SUMIFS('Retail_distributor-wise'!BP:BP,'Retail_distributor-wise'!$C:$C,'Retail_state-wise'!$B8,'Retail_distributor-wise'!$D:$D,'Retail_state-wise'!$C8)/1000</f>
        <v>0.875</v>
      </c>
      <c r="AM8" s="15">
        <f>SUMIFS('Retail_distributor-wise'!BQ:BQ,'Retail_distributor-wise'!$C:$C,'Retail_state-wise'!$B8,'Retail_distributor-wise'!$D:$D,'Retail_state-wise'!$C8)/1000</f>
        <v>0.95</v>
      </c>
      <c r="AN8" s="15">
        <f>SUMIFS('Retail_distributor-wise'!BR:BR,'Retail_distributor-wise'!$C:$C,'Retail_state-wise'!$B8,'Retail_distributor-wise'!$D:$D,'Retail_state-wise'!$C8)/1000</f>
        <v>1.2050000000000001</v>
      </c>
      <c r="AO8" s="15">
        <f>SUMIFS('Retail_distributor-wise'!BS:BS,'Retail_distributor-wise'!$C:$C,'Retail_state-wise'!$B8,'Retail_distributor-wise'!$D:$D,'Retail_state-wise'!$C8)/1000</f>
        <v>1.4650000000000001</v>
      </c>
      <c r="AP8" s="15">
        <f>SUMIFS('Retail_distributor-wise'!BT:BT,'Retail_distributor-wise'!$C:$C,'Retail_state-wise'!$B8,'Retail_distributor-wise'!$D:$D,'Retail_state-wise'!$C8)/1000</f>
        <v>1.575</v>
      </c>
      <c r="AQ8" s="15">
        <f>SUMIFS('Retail_distributor-wise'!BU:BU,'Retail_distributor-wise'!$C:$C,'Retail_state-wise'!$B8,'Retail_distributor-wise'!$D:$D,'Retail_state-wise'!$C8)/1000</f>
        <v>1.9350000000000001</v>
      </c>
      <c r="AR8" s="15">
        <f>SUMIFS('Retail_distributor-wise'!BV:BV,'Retail_distributor-wise'!$C:$C,'Retail_state-wise'!$B8,'Retail_distributor-wise'!$D:$D,'Retail_state-wise'!$C8)/1000</f>
        <v>2.1949999999999998</v>
      </c>
      <c r="AS8" s="15">
        <f>SUMIFS('Retail_distributor-wise'!BW:BW,'Retail_distributor-wise'!$C:$C,'Retail_state-wise'!$B8,'Retail_distributor-wise'!$D:$D,'Retail_state-wise'!$C8)/1000</f>
        <v>2.5499999999999998</v>
      </c>
      <c r="AU8" s="15">
        <f>SUM(AV8:BG8)</f>
        <v>34.190500000000007</v>
      </c>
      <c r="AV8" s="114">
        <f>SUMIFS('Retail_distributor-wise'!CZ:CZ,'Retail_distributor-wise'!$C:$C,'Retail_state-wise'!$B8,'Retail_distributor-wise'!$D:$D,'Retail_state-wise'!$C8)/1000</f>
        <v>3.165</v>
      </c>
      <c r="AW8" s="114">
        <f>SUMIFS('Retail_distributor-wise'!DA:DA,'Retail_distributor-wise'!$C:$C,'Retail_state-wise'!$B8,'Retail_distributor-wise'!$D:$D,'Retail_state-wise'!$C8)/1000</f>
        <v>4.2949999999999999</v>
      </c>
      <c r="AX8" s="114">
        <f>SUMIFS('Retail_distributor-wise'!DB:DB,'Retail_distributor-wise'!$C:$C,'Retail_state-wise'!$B8,'Retail_distributor-wise'!$D:$D,'Retail_state-wise'!$C8)/1000</f>
        <v>3.6949999999999998</v>
      </c>
      <c r="AY8" s="114">
        <f>SUMIFS('Retail_distributor-wise'!DC:DC,'Retail_distributor-wise'!$C:$C,'Retail_state-wise'!$B8,'Retail_distributor-wise'!$D:$D,'Retail_state-wise'!$C8)/1000</f>
        <v>3.165</v>
      </c>
      <c r="AZ8" s="114">
        <f>SUMIFS('Retail_distributor-wise'!DD:DD,'Retail_distributor-wise'!$C:$C,'Retail_state-wise'!$B8,'Retail_distributor-wise'!$D:$D,'Retail_state-wise'!$C8)/1000</f>
        <v>2.6749999999999998</v>
      </c>
      <c r="BA8" s="114">
        <f>SUMIFS('Retail_distributor-wise'!DE:DE,'Retail_distributor-wise'!$C:$C,'Retail_state-wise'!$B8,'Retail_distributor-wise'!$D:$D,'Retail_state-wise'!$C8)/1000</f>
        <v>2.9</v>
      </c>
      <c r="BB8" s="114">
        <f>SUMIFS('Retail_distributor-wise'!DF:DF,'Retail_distributor-wise'!$C:$C,'Retail_state-wise'!$B8,'Retail_distributor-wise'!$D:$D,'Retail_state-wise'!$C8)/1000</f>
        <v>3.3254999999999999</v>
      </c>
      <c r="BC8" s="114">
        <f>SUMIFS('Retail_distributor-wise'!DG:DG,'Retail_distributor-wise'!$C:$C,'Retail_state-wise'!$B8,'Retail_distributor-wise'!$D:$D,'Retail_state-wise'!$C8)/1000</f>
        <v>3.5880000000000001</v>
      </c>
      <c r="BD8" s="114">
        <f>SUMIFS('Retail_distributor-wise'!DH:DH,'Retail_distributor-wise'!$C:$C,'Retail_state-wise'!$B8,'Retail_distributor-wise'!$D:$D,'Retail_state-wise'!$C8)/1000</f>
        <v>2.895</v>
      </c>
      <c r="BE8" s="114">
        <f>SUMIFS('Retail_distributor-wise'!DI:DI,'Retail_distributor-wise'!$C:$C,'Retail_state-wise'!$B8,'Retail_distributor-wise'!$D:$D,'Retail_state-wise'!$C8)/1000</f>
        <v>2.3660000000000001</v>
      </c>
      <c r="BF8" s="114">
        <f>SUMIFS('Retail_distributor-wise'!DJ:DJ,'Retail_distributor-wise'!$C:$C,'Retail_state-wise'!$B8,'Retail_distributor-wise'!$D:$D,'Retail_state-wise'!$C8)/1000</f>
        <v>1.341</v>
      </c>
      <c r="BG8" s="114">
        <f>SUMIFS('Retail_distributor-wise'!DK:DK,'Retail_distributor-wise'!$C:$C,'Retail_state-wise'!$B8,'Retail_distributor-wise'!$D:$D,'Retail_state-wise'!$C8)/1000</f>
        <v>0.78</v>
      </c>
      <c r="BI8" s="15">
        <f t="shared" si="11"/>
        <v>19.1295</v>
      </c>
      <c r="BJ8" s="114">
        <f>SUMIFS('Retail_distributor-wise'!DN:DN,'Retail_distributor-wise'!$C:$C,'Retail_state-wise'!$B8,'Retail_distributor-wise'!$D:$D,'Retail_state-wise'!$C8)/1000</f>
        <v>0</v>
      </c>
      <c r="BK8" s="114">
        <f>SUMIFS('Retail_distributor-wise'!DO:DO,'Retail_distributor-wise'!$C:$C,'Retail_state-wise'!$B8,'Retail_distributor-wise'!$D:$D,'Retail_state-wise'!$C8)/1000</f>
        <v>0</v>
      </c>
      <c r="BL8" s="114">
        <f>SUMIFS('Retail_distributor-wise'!DP:DP,'Retail_distributor-wise'!$C:$C,'Retail_state-wise'!$B8,'Retail_distributor-wise'!$D:$D,'Retail_state-wise'!$C8)/1000</f>
        <v>0</v>
      </c>
      <c r="BM8" s="114">
        <f>SUMIFS('Retail_distributor-wise'!DQ:DQ,'Retail_distributor-wise'!$C:$C,'Retail_state-wise'!$B8,'Retail_distributor-wise'!$D:$D,'Retail_state-wise'!$C8)/1000</f>
        <v>0</v>
      </c>
      <c r="BN8" s="114">
        <f>SUMIFS('Retail_distributor-wise'!DR:DR,'Retail_distributor-wise'!$C:$C,'Retail_state-wise'!$B8,'Retail_distributor-wise'!$D:$D,'Retail_state-wise'!$C8)/1000</f>
        <v>0</v>
      </c>
      <c r="BO8" s="114">
        <f>SUMIFS('Retail_distributor-wise'!DS:DS,'Retail_distributor-wise'!$C:$C,'Retail_state-wise'!$B8,'Retail_distributor-wise'!$D:$D,'Retail_state-wise'!$C8)/1000</f>
        <v>0</v>
      </c>
      <c r="BP8" s="114">
        <f>SUMIFS('Retail_distributor-wise'!DT:DT,'Retail_distributor-wise'!$C:$C,'Retail_state-wise'!$B8,'Retail_distributor-wise'!$D:$D,'Retail_state-wise'!$C8)/1000</f>
        <v>0.36949999999999988</v>
      </c>
      <c r="BQ8" s="114">
        <f>SUMIFS('Retail_distributor-wise'!DU:DU,'Retail_distributor-wise'!$C:$C,'Retail_state-wise'!$B8,'Retail_distributor-wise'!$D:$D,'Retail_state-wise'!$C8)/1000</f>
        <v>0.8969999999999998</v>
      </c>
      <c r="BR8" s="114">
        <f>SUMIFS('Retail_distributor-wise'!DV:DV,'Retail_distributor-wise'!$C:$C,'Retail_state-wise'!$B8,'Retail_distributor-wise'!$D:$D,'Retail_state-wise'!$C8)/1000</f>
        <v>1.93</v>
      </c>
      <c r="BS8" s="114">
        <f>SUMIFS('Retail_distributor-wise'!DW:DW,'Retail_distributor-wise'!$C:$C,'Retail_state-wise'!$B8,'Retail_distributor-wise'!$D:$D,'Retail_state-wise'!$C8)/1000</f>
        <v>3.5489999999999999</v>
      </c>
      <c r="BT8" s="114">
        <f>SUMIFS('Retail_distributor-wise'!DX:DX,'Retail_distributor-wise'!$C:$C,'Retail_state-wise'!$B8,'Retail_distributor-wise'!$D:$D,'Retail_state-wise'!$C8)/1000</f>
        <v>5.3639999999999999</v>
      </c>
      <c r="BU8" s="114">
        <f>SUMIFS('Retail_distributor-wise'!DY:DY,'Retail_distributor-wise'!$C:$C,'Retail_state-wise'!$B8,'Retail_distributor-wise'!$D:$D,'Retail_state-wise'!$C8)/1000</f>
        <v>7.02</v>
      </c>
      <c r="BW8" s="16">
        <f t="shared" si="12"/>
        <v>1</v>
      </c>
      <c r="BX8" s="16">
        <f t="shared" si="13"/>
        <v>1</v>
      </c>
      <c r="BY8" s="16">
        <f t="shared" si="14"/>
        <v>1</v>
      </c>
      <c r="BZ8" s="16">
        <f t="shared" si="15"/>
        <v>1</v>
      </c>
      <c r="CA8" s="16">
        <f t="shared" si="16"/>
        <v>1</v>
      </c>
      <c r="CB8" s="16">
        <f t="shared" si="17"/>
        <v>1</v>
      </c>
      <c r="CC8" s="16">
        <f t="shared" si="18"/>
        <v>0.9</v>
      </c>
      <c r="CD8" s="16">
        <f t="shared" si="19"/>
        <v>0.80000000000000016</v>
      </c>
      <c r="CE8" s="16">
        <f t="shared" si="20"/>
        <v>0.6</v>
      </c>
      <c r="CF8" s="16">
        <f t="shared" si="21"/>
        <v>0.4</v>
      </c>
      <c r="CG8" s="16">
        <f t="shared" si="22"/>
        <v>0.19999999999999998</v>
      </c>
      <c r="CH8" s="16">
        <f t="shared" si="23"/>
        <v>0.1</v>
      </c>
      <c r="CJ8" s="16">
        <f t="shared" si="24"/>
        <v>0</v>
      </c>
      <c r="CK8" s="16">
        <f t="shared" si="25"/>
        <v>0</v>
      </c>
      <c r="CL8" s="16">
        <f t="shared" si="26"/>
        <v>0</v>
      </c>
      <c r="CM8" s="16">
        <f t="shared" si="27"/>
        <v>0</v>
      </c>
      <c r="CN8" s="16">
        <f t="shared" si="28"/>
        <v>0</v>
      </c>
      <c r="CO8" s="16">
        <f t="shared" si="29"/>
        <v>0</v>
      </c>
      <c r="CP8" s="16">
        <f t="shared" si="30"/>
        <v>9.9999999999999978E-2</v>
      </c>
      <c r="CQ8" s="16">
        <f t="shared" si="31"/>
        <v>0.19999999999999998</v>
      </c>
      <c r="CR8" s="16">
        <f t="shared" si="32"/>
        <v>0.39999999999999997</v>
      </c>
      <c r="CS8" s="16">
        <f t="shared" si="33"/>
        <v>0.6</v>
      </c>
      <c r="CT8" s="16">
        <f t="shared" si="34"/>
        <v>0.79999999999999993</v>
      </c>
      <c r="CU8" s="16">
        <f t="shared" si="35"/>
        <v>0.89999999999999991</v>
      </c>
    </row>
    <row r="9" spans="1:99">
      <c r="A9" s="4">
        <f t="shared" si="8"/>
        <v>5</v>
      </c>
      <c r="B9" s="1" t="s">
        <v>340</v>
      </c>
      <c r="C9" s="1" t="s">
        <v>326</v>
      </c>
      <c r="D9" s="15">
        <f>SUMIFS('Retail_distributor-wise'!$E:$E,'Retail_distributor-wise'!$C:$C,'Retail_state-wise'!$B9,'Retail_distributor-wise'!$D:$D,'Retail_state-wise'!$C9)/1000</f>
        <v>10.663680000000001</v>
      </c>
      <c r="E9" s="15">
        <f t="shared" si="9"/>
        <v>15.55</v>
      </c>
      <c r="F9" s="15">
        <f>SUMIFS('Retail_distributor-wise'!J:J,'Retail_distributor-wise'!$C:$C,'Retail_state-wise'!$B9,'Retail_distributor-wise'!$D:$D,'Retail_state-wise'!$C9)/1000</f>
        <v>0.9</v>
      </c>
      <c r="G9" s="15">
        <f>SUMIFS('Retail_distributor-wise'!K:K,'Retail_distributor-wise'!$C:$C,'Retail_state-wise'!$B9,'Retail_distributor-wise'!$D:$D,'Retail_state-wise'!$C9)/1000</f>
        <v>1.3</v>
      </c>
      <c r="H9" s="15">
        <f>SUMIFS('Retail_distributor-wise'!L:L,'Retail_distributor-wise'!$C:$C,'Retail_state-wise'!$B9,'Retail_distributor-wise'!$D:$D,'Retail_state-wise'!$C9)/1000</f>
        <v>1.1000000000000001</v>
      </c>
      <c r="I9" s="15">
        <f>SUMIFS('Retail_distributor-wise'!M:M,'Retail_distributor-wise'!$C:$C,'Retail_state-wise'!$B9,'Retail_distributor-wise'!$D:$D,'Retail_state-wise'!$C9)/1000</f>
        <v>0.9</v>
      </c>
      <c r="J9" s="15">
        <f>SUMIFS('Retail_distributor-wise'!N:N,'Retail_distributor-wise'!$C:$C,'Retail_state-wise'!$B9,'Retail_distributor-wise'!$D:$D,'Retail_state-wise'!$C9)/1000</f>
        <v>0.7</v>
      </c>
      <c r="K9" s="15">
        <f>SUMIFS('Retail_distributor-wise'!O:O,'Retail_distributor-wise'!$C:$C,'Retail_state-wise'!$B9,'Retail_distributor-wise'!$D:$D,'Retail_state-wise'!$C9)/1000</f>
        <v>0.8</v>
      </c>
      <c r="L9" s="15">
        <f>SUMIFS('Retail_distributor-wise'!P:P,'Retail_distributor-wise'!$C:$C,'Retail_state-wise'!$B9,'Retail_distributor-wise'!$D:$D,'Retail_state-wise'!$C9)/1000</f>
        <v>1.1000000000000001</v>
      </c>
      <c r="M9" s="15">
        <f>SUMIFS('Retail_distributor-wise'!Q:Q,'Retail_distributor-wise'!$C:$C,'Retail_state-wise'!$B9,'Retail_distributor-wise'!$D:$D,'Retail_state-wise'!$C9)/1000</f>
        <v>1.3</v>
      </c>
      <c r="N9" s="15">
        <f>SUMIFS('Retail_distributor-wise'!R:R,'Retail_distributor-wise'!$C:$C,'Retail_state-wise'!$B9,'Retail_distributor-wise'!$D:$D,'Retail_state-wise'!$C9)/1000</f>
        <v>1.35</v>
      </c>
      <c r="O9" s="15">
        <f>SUMIFS('Retail_distributor-wise'!S:S,'Retail_distributor-wise'!$C:$C,'Retail_state-wise'!$B9,'Retail_distributor-wise'!$D:$D,'Retail_state-wise'!$C9)/1000</f>
        <v>1.75</v>
      </c>
      <c r="P9" s="15">
        <f>SUMIFS('Retail_distributor-wise'!T:T,'Retail_distributor-wise'!$C:$C,'Retail_state-wise'!$B9,'Retail_distributor-wise'!$D:$D,'Retail_state-wise'!$C9)/1000</f>
        <v>2</v>
      </c>
      <c r="Q9" s="15">
        <f>SUMIFS('Retail_distributor-wise'!U:U,'Retail_distributor-wise'!$C:$C,'Retail_state-wise'!$B9,'Retail_distributor-wise'!$D:$D,'Retail_state-wise'!$C9)/1000</f>
        <v>2.35</v>
      </c>
      <c r="S9" s="14">
        <f t="shared" si="10"/>
        <v>12.440000000000001</v>
      </c>
      <c r="T9" s="15">
        <f>SUMIFS('Retail_distributor-wise'!AX:AX,'Retail_distributor-wise'!$C:$C,'Retail_state-wise'!$B9,'Retail_distributor-wise'!$D:$D,'Retail_state-wise'!$C9)/1000</f>
        <v>0.72</v>
      </c>
      <c r="U9" s="15">
        <f>SUMIFS('Retail_distributor-wise'!AY:AY,'Retail_distributor-wise'!$C:$C,'Retail_state-wise'!$B9,'Retail_distributor-wise'!$D:$D,'Retail_state-wise'!$C9)/1000</f>
        <v>1.04</v>
      </c>
      <c r="V9" s="15">
        <f>SUMIFS('Retail_distributor-wise'!AZ:AZ,'Retail_distributor-wise'!$C:$C,'Retail_state-wise'!$B9,'Retail_distributor-wise'!$D:$D,'Retail_state-wise'!$C9)/1000</f>
        <v>0.88</v>
      </c>
      <c r="W9" s="15">
        <f>SUMIFS('Retail_distributor-wise'!BA:BA,'Retail_distributor-wise'!$C:$C,'Retail_state-wise'!$B9,'Retail_distributor-wise'!$D:$D,'Retail_state-wise'!$C9)/1000</f>
        <v>0.72</v>
      </c>
      <c r="X9" s="15">
        <f>SUMIFS('Retail_distributor-wise'!BB:BB,'Retail_distributor-wise'!$C:$C,'Retail_state-wise'!$B9,'Retail_distributor-wise'!$D:$D,'Retail_state-wise'!$C9)/1000</f>
        <v>0.56000000000000005</v>
      </c>
      <c r="Y9" s="15">
        <f>SUMIFS('Retail_distributor-wise'!BC:BC,'Retail_distributor-wise'!$C:$C,'Retail_state-wise'!$B9,'Retail_distributor-wise'!$D:$D,'Retail_state-wise'!$C9)/1000</f>
        <v>0.64</v>
      </c>
      <c r="Z9" s="15">
        <f>SUMIFS('Retail_distributor-wise'!BD:BD,'Retail_distributor-wise'!$C:$C,'Retail_state-wise'!$B9,'Retail_distributor-wise'!$D:$D,'Retail_state-wise'!$C9)/1000</f>
        <v>0.88</v>
      </c>
      <c r="AA9" s="15">
        <f>SUMIFS('Retail_distributor-wise'!BE:BE,'Retail_distributor-wise'!$C:$C,'Retail_state-wise'!$B9,'Retail_distributor-wise'!$D:$D,'Retail_state-wise'!$C9)/1000</f>
        <v>1.04</v>
      </c>
      <c r="AB9" s="15">
        <f>SUMIFS('Retail_distributor-wise'!BF:BF,'Retail_distributor-wise'!$C:$C,'Retail_state-wise'!$B9,'Retail_distributor-wise'!$D:$D,'Retail_state-wise'!$C9)/1000</f>
        <v>1.08</v>
      </c>
      <c r="AC9" s="15">
        <f>SUMIFS('Retail_distributor-wise'!BG:BG,'Retail_distributor-wise'!$C:$C,'Retail_state-wise'!$B9,'Retail_distributor-wise'!$D:$D,'Retail_state-wise'!$C9)/1000</f>
        <v>1.4</v>
      </c>
      <c r="AD9" s="15">
        <f>SUMIFS('Retail_distributor-wise'!BH:BH,'Retail_distributor-wise'!$C:$C,'Retail_state-wise'!$B9,'Retail_distributor-wise'!$D:$D,'Retail_state-wise'!$C9)/1000</f>
        <v>1.6</v>
      </c>
      <c r="AE9" s="15">
        <f>SUMIFS('Retail_distributor-wise'!BI:BI,'Retail_distributor-wise'!$C:$C,'Retail_state-wise'!$B9,'Retail_distributor-wise'!$D:$D,'Retail_state-wise'!$C9)/1000</f>
        <v>1.88</v>
      </c>
      <c r="AG9" s="14">
        <f t="shared" si="5"/>
        <v>3.1099999999999994</v>
      </c>
      <c r="AH9" s="15">
        <f>SUMIFS('Retail_distributor-wise'!BL:BL,'Retail_distributor-wise'!$C:$C,'Retail_state-wise'!$B9,'Retail_distributor-wise'!$D:$D,'Retail_state-wise'!$C9)/1000</f>
        <v>0.17999999999999997</v>
      </c>
      <c r="AI9" s="15">
        <f>SUMIFS('Retail_distributor-wise'!BM:BM,'Retail_distributor-wise'!$C:$C,'Retail_state-wise'!$B9,'Retail_distributor-wise'!$D:$D,'Retail_state-wise'!$C9)/1000</f>
        <v>0.25999999999999995</v>
      </c>
      <c r="AJ9" s="15">
        <f>SUMIFS('Retail_distributor-wise'!BN:BN,'Retail_distributor-wise'!$C:$C,'Retail_state-wise'!$B9,'Retail_distributor-wise'!$D:$D,'Retail_state-wise'!$C9)/1000</f>
        <v>0.21999999999999995</v>
      </c>
      <c r="AK9" s="15">
        <f>SUMIFS('Retail_distributor-wise'!BO:BO,'Retail_distributor-wise'!$C:$C,'Retail_state-wise'!$B9,'Retail_distributor-wise'!$D:$D,'Retail_state-wise'!$C9)/1000</f>
        <v>0.17999999999999997</v>
      </c>
      <c r="AL9" s="15">
        <f>SUMIFS('Retail_distributor-wise'!BP:BP,'Retail_distributor-wise'!$C:$C,'Retail_state-wise'!$B9,'Retail_distributor-wise'!$D:$D,'Retail_state-wise'!$C9)/1000</f>
        <v>0.13999999999999996</v>
      </c>
      <c r="AM9" s="15">
        <f>SUMIFS('Retail_distributor-wise'!BQ:BQ,'Retail_distributor-wise'!$C:$C,'Retail_state-wise'!$B9,'Retail_distributor-wise'!$D:$D,'Retail_state-wise'!$C9)/1000</f>
        <v>0.15999999999999998</v>
      </c>
      <c r="AN9" s="15">
        <f>SUMIFS('Retail_distributor-wise'!BR:BR,'Retail_distributor-wise'!$C:$C,'Retail_state-wise'!$B9,'Retail_distributor-wise'!$D:$D,'Retail_state-wise'!$C9)/1000</f>
        <v>0.21999999999999995</v>
      </c>
      <c r="AO9" s="15">
        <f>SUMIFS('Retail_distributor-wise'!BS:BS,'Retail_distributor-wise'!$C:$C,'Retail_state-wise'!$B9,'Retail_distributor-wise'!$D:$D,'Retail_state-wise'!$C9)/1000</f>
        <v>0.25999999999999995</v>
      </c>
      <c r="AP9" s="15">
        <f>SUMIFS('Retail_distributor-wise'!BT:BT,'Retail_distributor-wise'!$C:$C,'Retail_state-wise'!$B9,'Retail_distributor-wise'!$D:$D,'Retail_state-wise'!$C9)/1000</f>
        <v>0.26999999999999996</v>
      </c>
      <c r="AQ9" s="15">
        <f>SUMIFS('Retail_distributor-wise'!BU:BU,'Retail_distributor-wise'!$C:$C,'Retail_state-wise'!$B9,'Retail_distributor-wise'!$D:$D,'Retail_state-wise'!$C9)/1000</f>
        <v>0.34999999999999992</v>
      </c>
      <c r="AR9" s="15">
        <f>SUMIFS('Retail_distributor-wise'!BV:BV,'Retail_distributor-wise'!$C:$C,'Retail_state-wise'!$B9,'Retail_distributor-wise'!$D:$D,'Retail_state-wise'!$C9)/1000</f>
        <v>0.39999999999999997</v>
      </c>
      <c r="AS9" s="15">
        <f>SUMIFS('Retail_distributor-wise'!BW:BW,'Retail_distributor-wise'!$C:$C,'Retail_state-wise'!$B9,'Retail_distributor-wise'!$D:$D,'Retail_state-wise'!$C9)/1000</f>
        <v>0.46999999999999986</v>
      </c>
      <c r="AU9" s="15">
        <f>SUM(AV9:BG9)</f>
        <v>0</v>
      </c>
      <c r="AV9" s="114">
        <f>SUMIFS('Retail_distributor-wise'!CZ:CZ,'Retail_distributor-wise'!$C:$C,'Retail_state-wise'!$B9,'Retail_distributor-wise'!$D:$D,'Retail_state-wise'!$C9)/1000</f>
        <v>0</v>
      </c>
      <c r="AW9" s="114">
        <f>SUMIFS('Retail_distributor-wise'!DA:DA,'Retail_distributor-wise'!$C:$C,'Retail_state-wise'!$B9,'Retail_distributor-wise'!$D:$D,'Retail_state-wise'!$C9)/1000</f>
        <v>0</v>
      </c>
      <c r="AX9" s="114">
        <f>SUMIFS('Retail_distributor-wise'!DB:DB,'Retail_distributor-wise'!$C:$C,'Retail_state-wise'!$B9,'Retail_distributor-wise'!$D:$D,'Retail_state-wise'!$C9)/1000</f>
        <v>0</v>
      </c>
      <c r="AY9" s="114">
        <f>SUMIFS('Retail_distributor-wise'!DC:DC,'Retail_distributor-wise'!$C:$C,'Retail_state-wise'!$B9,'Retail_distributor-wise'!$D:$D,'Retail_state-wise'!$C9)/1000</f>
        <v>0</v>
      </c>
      <c r="AZ9" s="114">
        <f>SUMIFS('Retail_distributor-wise'!DD:DD,'Retail_distributor-wise'!$C:$C,'Retail_state-wise'!$B9,'Retail_distributor-wise'!$D:$D,'Retail_state-wise'!$C9)/1000</f>
        <v>0</v>
      </c>
      <c r="BA9" s="114">
        <f>SUMIFS('Retail_distributor-wise'!DE:DE,'Retail_distributor-wise'!$C:$C,'Retail_state-wise'!$B9,'Retail_distributor-wise'!$D:$D,'Retail_state-wise'!$C9)/1000</f>
        <v>0</v>
      </c>
      <c r="BB9" s="114">
        <f>SUMIFS('Retail_distributor-wise'!DF:DF,'Retail_distributor-wise'!$C:$C,'Retail_state-wise'!$B9,'Retail_distributor-wise'!$D:$D,'Retail_state-wise'!$C9)/1000</f>
        <v>0</v>
      </c>
      <c r="BC9" s="114">
        <f>SUMIFS('Retail_distributor-wise'!DG:DG,'Retail_distributor-wise'!$C:$C,'Retail_state-wise'!$B9,'Retail_distributor-wise'!$D:$D,'Retail_state-wise'!$C9)/1000</f>
        <v>0</v>
      </c>
      <c r="BD9" s="114">
        <f>SUMIFS('Retail_distributor-wise'!DH:DH,'Retail_distributor-wise'!$C:$C,'Retail_state-wise'!$B9,'Retail_distributor-wise'!$D:$D,'Retail_state-wise'!$C9)/1000</f>
        <v>0</v>
      </c>
      <c r="BE9" s="114">
        <f>SUMIFS('Retail_distributor-wise'!DI:DI,'Retail_distributor-wise'!$C:$C,'Retail_state-wise'!$B9,'Retail_distributor-wise'!$D:$D,'Retail_state-wise'!$C9)/1000</f>
        <v>0</v>
      </c>
      <c r="BF9" s="114">
        <f>SUMIFS('Retail_distributor-wise'!DJ:DJ,'Retail_distributor-wise'!$C:$C,'Retail_state-wise'!$B9,'Retail_distributor-wise'!$D:$D,'Retail_state-wise'!$C9)/1000</f>
        <v>0</v>
      </c>
      <c r="BG9" s="114">
        <f>SUMIFS('Retail_distributor-wise'!DK:DK,'Retail_distributor-wise'!$C:$C,'Retail_state-wise'!$B9,'Retail_distributor-wise'!$D:$D,'Retail_state-wise'!$C9)/1000</f>
        <v>0</v>
      </c>
      <c r="BI9" s="15">
        <f t="shared" si="11"/>
        <v>12.440000000000001</v>
      </c>
      <c r="BJ9" s="114">
        <f>SUMIFS('Retail_distributor-wise'!DN:DN,'Retail_distributor-wise'!$C:$C,'Retail_state-wise'!$B9,'Retail_distributor-wise'!$D:$D,'Retail_state-wise'!$C9)/1000</f>
        <v>0.72</v>
      </c>
      <c r="BK9" s="114">
        <f>SUMIFS('Retail_distributor-wise'!DO:DO,'Retail_distributor-wise'!$C:$C,'Retail_state-wise'!$B9,'Retail_distributor-wise'!$D:$D,'Retail_state-wise'!$C9)/1000</f>
        <v>1.04</v>
      </c>
      <c r="BL9" s="114">
        <f>SUMIFS('Retail_distributor-wise'!DP:DP,'Retail_distributor-wise'!$C:$C,'Retail_state-wise'!$B9,'Retail_distributor-wise'!$D:$D,'Retail_state-wise'!$C9)/1000</f>
        <v>0.88</v>
      </c>
      <c r="BM9" s="114">
        <f>SUMIFS('Retail_distributor-wise'!DQ:DQ,'Retail_distributor-wise'!$C:$C,'Retail_state-wise'!$B9,'Retail_distributor-wise'!$D:$D,'Retail_state-wise'!$C9)/1000</f>
        <v>0.72</v>
      </c>
      <c r="BN9" s="114">
        <f>SUMIFS('Retail_distributor-wise'!DR:DR,'Retail_distributor-wise'!$C:$C,'Retail_state-wise'!$B9,'Retail_distributor-wise'!$D:$D,'Retail_state-wise'!$C9)/1000</f>
        <v>0.56000000000000005</v>
      </c>
      <c r="BO9" s="114">
        <f>SUMIFS('Retail_distributor-wise'!DS:DS,'Retail_distributor-wise'!$C:$C,'Retail_state-wise'!$B9,'Retail_distributor-wise'!$D:$D,'Retail_state-wise'!$C9)/1000</f>
        <v>0.64</v>
      </c>
      <c r="BP9" s="114">
        <f>SUMIFS('Retail_distributor-wise'!DT:DT,'Retail_distributor-wise'!$C:$C,'Retail_state-wise'!$B9,'Retail_distributor-wise'!$D:$D,'Retail_state-wise'!$C9)/1000</f>
        <v>0.88</v>
      </c>
      <c r="BQ9" s="114">
        <f>SUMIFS('Retail_distributor-wise'!DU:DU,'Retail_distributor-wise'!$C:$C,'Retail_state-wise'!$B9,'Retail_distributor-wise'!$D:$D,'Retail_state-wise'!$C9)/1000</f>
        <v>1.04</v>
      </c>
      <c r="BR9" s="114">
        <f>SUMIFS('Retail_distributor-wise'!DV:DV,'Retail_distributor-wise'!$C:$C,'Retail_state-wise'!$B9,'Retail_distributor-wise'!$D:$D,'Retail_state-wise'!$C9)/1000</f>
        <v>1.08</v>
      </c>
      <c r="BS9" s="114">
        <f>SUMIFS('Retail_distributor-wise'!DW:DW,'Retail_distributor-wise'!$C:$C,'Retail_state-wise'!$B9,'Retail_distributor-wise'!$D:$D,'Retail_state-wise'!$C9)/1000</f>
        <v>1.4</v>
      </c>
      <c r="BT9" s="114">
        <f>SUMIFS('Retail_distributor-wise'!DX:DX,'Retail_distributor-wise'!$C:$C,'Retail_state-wise'!$B9,'Retail_distributor-wise'!$D:$D,'Retail_state-wise'!$C9)/1000</f>
        <v>1.6</v>
      </c>
      <c r="BU9" s="114">
        <f>SUMIFS('Retail_distributor-wise'!DY:DY,'Retail_distributor-wise'!$C:$C,'Retail_state-wise'!$B9,'Retail_distributor-wise'!$D:$D,'Retail_state-wise'!$C9)/1000</f>
        <v>1.88</v>
      </c>
      <c r="BW9" s="16">
        <f t="shared" si="12"/>
        <v>0</v>
      </c>
      <c r="BX9" s="16">
        <f t="shared" si="13"/>
        <v>0</v>
      </c>
      <c r="BY9" s="16">
        <f t="shared" si="14"/>
        <v>0</v>
      </c>
      <c r="BZ9" s="16">
        <f t="shared" si="15"/>
        <v>0</v>
      </c>
      <c r="CA9" s="16">
        <f t="shared" si="16"/>
        <v>0</v>
      </c>
      <c r="CB9" s="16">
        <f t="shared" si="17"/>
        <v>0</v>
      </c>
      <c r="CC9" s="16">
        <f t="shared" si="18"/>
        <v>0</v>
      </c>
      <c r="CD9" s="16">
        <f t="shared" si="19"/>
        <v>0</v>
      </c>
      <c r="CE9" s="16">
        <f t="shared" si="20"/>
        <v>0</v>
      </c>
      <c r="CF9" s="16">
        <f t="shared" si="21"/>
        <v>0</v>
      </c>
      <c r="CG9" s="16">
        <f t="shared" si="22"/>
        <v>0</v>
      </c>
      <c r="CH9" s="16">
        <f t="shared" si="23"/>
        <v>0</v>
      </c>
      <c r="CJ9" s="16">
        <f t="shared" si="24"/>
        <v>1</v>
      </c>
      <c r="CK9" s="16">
        <f t="shared" si="25"/>
        <v>1</v>
      </c>
      <c r="CL9" s="16">
        <f t="shared" si="26"/>
        <v>1</v>
      </c>
      <c r="CM9" s="16">
        <f t="shared" si="27"/>
        <v>1</v>
      </c>
      <c r="CN9" s="16">
        <f t="shared" si="28"/>
        <v>1</v>
      </c>
      <c r="CO9" s="16">
        <f t="shared" si="29"/>
        <v>1</v>
      </c>
      <c r="CP9" s="16">
        <f t="shared" si="30"/>
        <v>1</v>
      </c>
      <c r="CQ9" s="16">
        <f t="shared" si="31"/>
        <v>1</v>
      </c>
      <c r="CR9" s="16">
        <f t="shared" si="32"/>
        <v>1</v>
      </c>
      <c r="CS9" s="16">
        <f t="shared" si="33"/>
        <v>1</v>
      </c>
      <c r="CT9" s="16">
        <f t="shared" si="34"/>
        <v>1</v>
      </c>
      <c r="CU9" s="16">
        <f t="shared" si="35"/>
        <v>1</v>
      </c>
    </row>
    <row r="10" spans="1:99">
      <c r="A10" s="4">
        <f t="shared" si="8"/>
        <v>6</v>
      </c>
      <c r="B10" s="1" t="s">
        <v>341</v>
      </c>
      <c r="C10" s="1" t="s">
        <v>326</v>
      </c>
      <c r="D10" s="15">
        <f>SUMIFS('Retail_distributor-wise'!$E:$E,'Retail_distributor-wise'!$C:$C,'Retail_state-wise'!$B10,'Retail_distributor-wise'!$D:$D,'Retail_state-wise'!$C10)/1000</f>
        <v>6.0644099999999996</v>
      </c>
      <c r="E10" s="15">
        <f t="shared" si="9"/>
        <v>6.9</v>
      </c>
      <c r="F10" s="15">
        <f>SUMIFS('Retail_distributor-wise'!J:J,'Retail_distributor-wise'!$C:$C,'Retail_state-wise'!$B10,'Retail_distributor-wise'!$D:$D,'Retail_state-wise'!$C10)/1000</f>
        <v>0.4</v>
      </c>
      <c r="G10" s="15">
        <f>SUMIFS('Retail_distributor-wise'!K:K,'Retail_distributor-wise'!$C:$C,'Retail_state-wise'!$B10,'Retail_distributor-wise'!$D:$D,'Retail_state-wise'!$C10)/1000</f>
        <v>0.55000000000000004</v>
      </c>
      <c r="H10" s="15">
        <f>SUMIFS('Retail_distributor-wise'!L:L,'Retail_distributor-wise'!$C:$C,'Retail_state-wise'!$B10,'Retail_distributor-wise'!$D:$D,'Retail_state-wise'!$C10)/1000</f>
        <v>0.5</v>
      </c>
      <c r="I10" s="15">
        <f>SUMIFS('Retail_distributor-wise'!M:M,'Retail_distributor-wise'!$C:$C,'Retail_state-wise'!$B10,'Retail_distributor-wise'!$D:$D,'Retail_state-wise'!$C10)/1000</f>
        <v>0.4</v>
      </c>
      <c r="J10" s="15">
        <f>SUMIFS('Retail_distributor-wise'!N:N,'Retail_distributor-wise'!$C:$C,'Retail_state-wise'!$B10,'Retail_distributor-wise'!$D:$D,'Retail_state-wise'!$C10)/1000</f>
        <v>0.35</v>
      </c>
      <c r="K10" s="15">
        <f>SUMIFS('Retail_distributor-wise'!O:O,'Retail_distributor-wise'!$C:$C,'Retail_state-wise'!$B10,'Retail_distributor-wise'!$D:$D,'Retail_state-wise'!$C10)/1000</f>
        <v>0.35</v>
      </c>
      <c r="L10" s="15">
        <f>SUMIFS('Retail_distributor-wise'!P:P,'Retail_distributor-wise'!$C:$C,'Retail_state-wise'!$B10,'Retail_distributor-wise'!$D:$D,'Retail_state-wise'!$C10)/1000</f>
        <v>0.5</v>
      </c>
      <c r="M10" s="15">
        <f>SUMIFS('Retail_distributor-wise'!Q:Q,'Retail_distributor-wise'!$C:$C,'Retail_state-wise'!$B10,'Retail_distributor-wise'!$D:$D,'Retail_state-wise'!$C10)/1000</f>
        <v>0.6</v>
      </c>
      <c r="N10" s="15">
        <f>SUMIFS('Retail_distributor-wise'!R:R,'Retail_distributor-wise'!$C:$C,'Retail_state-wise'!$B10,'Retail_distributor-wise'!$D:$D,'Retail_state-wise'!$C10)/1000</f>
        <v>0.6</v>
      </c>
      <c r="O10" s="15">
        <f>SUMIFS('Retail_distributor-wise'!S:S,'Retail_distributor-wise'!$C:$C,'Retail_state-wise'!$B10,'Retail_distributor-wise'!$D:$D,'Retail_state-wise'!$C10)/1000</f>
        <v>0.75</v>
      </c>
      <c r="P10" s="15">
        <f>SUMIFS('Retail_distributor-wise'!T:T,'Retail_distributor-wise'!$C:$C,'Retail_state-wise'!$B10,'Retail_distributor-wise'!$D:$D,'Retail_state-wise'!$C10)/1000</f>
        <v>0.9</v>
      </c>
      <c r="Q10" s="15">
        <f>SUMIFS('Retail_distributor-wise'!U:U,'Retail_distributor-wise'!$C:$C,'Retail_state-wise'!$B10,'Retail_distributor-wise'!$D:$D,'Retail_state-wise'!$C10)/1000</f>
        <v>1</v>
      </c>
      <c r="S10" s="14">
        <f t="shared" si="10"/>
        <v>4.83</v>
      </c>
      <c r="T10" s="15">
        <f>SUMIFS('Retail_distributor-wise'!AX:AX,'Retail_distributor-wise'!$C:$C,'Retail_state-wise'!$B10,'Retail_distributor-wise'!$D:$D,'Retail_state-wise'!$C10)/1000</f>
        <v>0.28000000000000003</v>
      </c>
      <c r="U10" s="15">
        <f>SUMIFS('Retail_distributor-wise'!AY:AY,'Retail_distributor-wise'!$C:$C,'Retail_state-wise'!$B10,'Retail_distributor-wise'!$D:$D,'Retail_state-wise'!$C10)/1000</f>
        <v>0.38500000000000001</v>
      </c>
      <c r="V10" s="15">
        <f>SUMIFS('Retail_distributor-wise'!AZ:AZ,'Retail_distributor-wise'!$C:$C,'Retail_state-wise'!$B10,'Retail_distributor-wise'!$D:$D,'Retail_state-wise'!$C10)/1000</f>
        <v>0.35</v>
      </c>
      <c r="W10" s="15">
        <f>SUMIFS('Retail_distributor-wise'!BA:BA,'Retail_distributor-wise'!$C:$C,'Retail_state-wise'!$B10,'Retail_distributor-wise'!$D:$D,'Retail_state-wise'!$C10)/1000</f>
        <v>0.28000000000000003</v>
      </c>
      <c r="X10" s="15">
        <f>SUMIFS('Retail_distributor-wise'!BB:BB,'Retail_distributor-wise'!$C:$C,'Retail_state-wise'!$B10,'Retail_distributor-wise'!$D:$D,'Retail_state-wise'!$C10)/1000</f>
        <v>0.24499999999999997</v>
      </c>
      <c r="Y10" s="15">
        <f>SUMIFS('Retail_distributor-wise'!BC:BC,'Retail_distributor-wise'!$C:$C,'Retail_state-wise'!$B10,'Retail_distributor-wise'!$D:$D,'Retail_state-wise'!$C10)/1000</f>
        <v>0.24499999999999997</v>
      </c>
      <c r="Z10" s="15">
        <f>SUMIFS('Retail_distributor-wise'!BD:BD,'Retail_distributor-wise'!$C:$C,'Retail_state-wise'!$B10,'Retail_distributor-wise'!$D:$D,'Retail_state-wise'!$C10)/1000</f>
        <v>0.35</v>
      </c>
      <c r="AA10" s="15">
        <f>SUMIFS('Retail_distributor-wise'!BE:BE,'Retail_distributor-wise'!$C:$C,'Retail_state-wise'!$B10,'Retail_distributor-wise'!$D:$D,'Retail_state-wise'!$C10)/1000</f>
        <v>0.42</v>
      </c>
      <c r="AB10" s="15">
        <f>SUMIFS('Retail_distributor-wise'!BF:BF,'Retail_distributor-wise'!$C:$C,'Retail_state-wise'!$B10,'Retail_distributor-wise'!$D:$D,'Retail_state-wise'!$C10)/1000</f>
        <v>0.42</v>
      </c>
      <c r="AC10" s="15">
        <f>SUMIFS('Retail_distributor-wise'!BG:BG,'Retail_distributor-wise'!$C:$C,'Retail_state-wise'!$B10,'Retail_distributor-wise'!$D:$D,'Retail_state-wise'!$C10)/1000</f>
        <v>0.52500000000000002</v>
      </c>
      <c r="AD10" s="15">
        <f>SUMIFS('Retail_distributor-wise'!BH:BH,'Retail_distributor-wise'!$C:$C,'Retail_state-wise'!$B10,'Retail_distributor-wise'!$D:$D,'Retail_state-wise'!$C10)/1000</f>
        <v>0.63</v>
      </c>
      <c r="AE10" s="15">
        <f>SUMIFS('Retail_distributor-wise'!BI:BI,'Retail_distributor-wise'!$C:$C,'Retail_state-wise'!$B10,'Retail_distributor-wise'!$D:$D,'Retail_state-wise'!$C10)/1000</f>
        <v>0.7</v>
      </c>
      <c r="AG10" s="14">
        <f t="shared" si="5"/>
        <v>2.0700000000000003</v>
      </c>
      <c r="AH10" s="15">
        <f>SUMIFS('Retail_distributor-wise'!BL:BL,'Retail_distributor-wise'!$C:$C,'Retail_state-wise'!$B10,'Retail_distributor-wise'!$D:$D,'Retail_state-wise'!$C10)/1000</f>
        <v>0.12000000000000001</v>
      </c>
      <c r="AI10" s="15">
        <f>SUMIFS('Retail_distributor-wise'!BM:BM,'Retail_distributor-wise'!$C:$C,'Retail_state-wise'!$B10,'Retail_distributor-wise'!$D:$D,'Retail_state-wise'!$C10)/1000</f>
        <v>0.16500000000000004</v>
      </c>
      <c r="AJ10" s="15">
        <f>SUMIFS('Retail_distributor-wise'!BN:BN,'Retail_distributor-wise'!$C:$C,'Retail_state-wise'!$B10,'Retail_distributor-wise'!$D:$D,'Retail_state-wise'!$C10)/1000</f>
        <v>0.15000000000000002</v>
      </c>
      <c r="AK10" s="15">
        <f>SUMIFS('Retail_distributor-wise'!BO:BO,'Retail_distributor-wise'!$C:$C,'Retail_state-wise'!$B10,'Retail_distributor-wise'!$D:$D,'Retail_state-wise'!$C10)/1000</f>
        <v>0.12000000000000001</v>
      </c>
      <c r="AL10" s="15">
        <f>SUMIFS('Retail_distributor-wise'!BP:BP,'Retail_distributor-wise'!$C:$C,'Retail_state-wise'!$B10,'Retail_distributor-wise'!$D:$D,'Retail_state-wise'!$C10)/1000</f>
        <v>0.10500000000000001</v>
      </c>
      <c r="AM10" s="15">
        <f>SUMIFS('Retail_distributor-wise'!BQ:BQ,'Retail_distributor-wise'!$C:$C,'Retail_state-wise'!$B10,'Retail_distributor-wise'!$D:$D,'Retail_state-wise'!$C10)/1000</f>
        <v>0.10500000000000001</v>
      </c>
      <c r="AN10" s="15">
        <f>SUMIFS('Retail_distributor-wise'!BR:BR,'Retail_distributor-wise'!$C:$C,'Retail_state-wise'!$B10,'Retail_distributor-wise'!$D:$D,'Retail_state-wise'!$C10)/1000</f>
        <v>0.15000000000000002</v>
      </c>
      <c r="AO10" s="15">
        <f>SUMIFS('Retail_distributor-wise'!BS:BS,'Retail_distributor-wise'!$C:$C,'Retail_state-wise'!$B10,'Retail_distributor-wise'!$D:$D,'Retail_state-wise'!$C10)/1000</f>
        <v>0.18000000000000002</v>
      </c>
      <c r="AP10" s="15">
        <f>SUMIFS('Retail_distributor-wise'!BT:BT,'Retail_distributor-wise'!$C:$C,'Retail_state-wise'!$B10,'Retail_distributor-wise'!$D:$D,'Retail_state-wise'!$C10)/1000</f>
        <v>0.18000000000000002</v>
      </c>
      <c r="AQ10" s="15">
        <f>SUMIFS('Retail_distributor-wise'!BU:BU,'Retail_distributor-wise'!$C:$C,'Retail_state-wise'!$B10,'Retail_distributor-wise'!$D:$D,'Retail_state-wise'!$C10)/1000</f>
        <v>0.22500000000000003</v>
      </c>
      <c r="AR10" s="15">
        <f>SUMIFS('Retail_distributor-wise'!BV:BV,'Retail_distributor-wise'!$C:$C,'Retail_state-wise'!$B10,'Retail_distributor-wise'!$D:$D,'Retail_state-wise'!$C10)/1000</f>
        <v>0.27000000000000007</v>
      </c>
      <c r="AS10" s="15">
        <f>SUMIFS('Retail_distributor-wise'!BW:BW,'Retail_distributor-wise'!$C:$C,'Retail_state-wise'!$B10,'Retail_distributor-wise'!$D:$D,'Retail_state-wise'!$C10)/1000</f>
        <v>0.30000000000000004</v>
      </c>
      <c r="AU10" s="15">
        <f>SUM(AV10:BG10)</f>
        <v>1.7430000000000001</v>
      </c>
      <c r="AV10" s="114">
        <f>SUMIFS('Retail_distributor-wise'!CZ:CZ,'Retail_distributor-wise'!$C:$C,'Retail_state-wise'!$B10,'Retail_distributor-wise'!$D:$D,'Retail_state-wise'!$C10)/1000</f>
        <v>0.28000000000000003</v>
      </c>
      <c r="AW10" s="114">
        <f>SUMIFS('Retail_distributor-wise'!DA:DA,'Retail_distributor-wise'!$C:$C,'Retail_state-wise'!$B10,'Retail_distributor-wise'!$D:$D,'Retail_state-wise'!$C10)/1000</f>
        <v>0.38500000000000001</v>
      </c>
      <c r="AX10" s="114">
        <f>SUMIFS('Retail_distributor-wise'!DB:DB,'Retail_distributor-wise'!$C:$C,'Retail_state-wise'!$B10,'Retail_distributor-wise'!$D:$D,'Retail_state-wise'!$C10)/1000</f>
        <v>0.35</v>
      </c>
      <c r="AY10" s="114">
        <f>SUMIFS('Retail_distributor-wise'!DC:DC,'Retail_distributor-wise'!$C:$C,'Retail_state-wise'!$B10,'Retail_distributor-wise'!$D:$D,'Retail_state-wise'!$C10)/1000</f>
        <v>0.28000000000000003</v>
      </c>
      <c r="AZ10" s="114">
        <f>SUMIFS('Retail_distributor-wise'!DD:DD,'Retail_distributor-wise'!$C:$C,'Retail_state-wise'!$B10,'Retail_distributor-wise'!$D:$D,'Retail_state-wise'!$C10)/1000</f>
        <v>0.19600000000000001</v>
      </c>
      <c r="BA10" s="114">
        <f>SUMIFS('Retail_distributor-wise'!DE:DE,'Retail_distributor-wise'!$C:$C,'Retail_state-wise'!$B10,'Retail_distributor-wise'!$D:$D,'Retail_state-wise'!$C10)/1000</f>
        <v>0.14699999999999996</v>
      </c>
      <c r="BB10" s="114">
        <f>SUMIFS('Retail_distributor-wise'!DF:DF,'Retail_distributor-wise'!$C:$C,'Retail_state-wise'!$B10,'Retail_distributor-wise'!$D:$D,'Retail_state-wise'!$C10)/1000</f>
        <v>0.105</v>
      </c>
      <c r="BC10" s="114">
        <f>SUMIFS('Retail_distributor-wise'!DG:DG,'Retail_distributor-wise'!$C:$C,'Retail_state-wise'!$B10,'Retail_distributor-wise'!$D:$D,'Retail_state-wise'!$C10)/1000</f>
        <v>0</v>
      </c>
      <c r="BD10" s="114">
        <f>SUMIFS('Retail_distributor-wise'!DH:DH,'Retail_distributor-wise'!$C:$C,'Retail_state-wise'!$B10,'Retail_distributor-wise'!$D:$D,'Retail_state-wise'!$C10)/1000</f>
        <v>0</v>
      </c>
      <c r="BE10" s="114">
        <f>SUMIFS('Retail_distributor-wise'!DI:DI,'Retail_distributor-wise'!$C:$C,'Retail_state-wise'!$B10,'Retail_distributor-wise'!$D:$D,'Retail_state-wise'!$C10)/1000</f>
        <v>0</v>
      </c>
      <c r="BF10" s="114">
        <f>SUMIFS('Retail_distributor-wise'!DJ:DJ,'Retail_distributor-wise'!$C:$C,'Retail_state-wise'!$B10,'Retail_distributor-wise'!$D:$D,'Retail_state-wise'!$C10)/1000</f>
        <v>0</v>
      </c>
      <c r="BG10" s="114">
        <f>SUMIFS('Retail_distributor-wise'!DK:DK,'Retail_distributor-wise'!$C:$C,'Retail_state-wise'!$B10,'Retail_distributor-wise'!$D:$D,'Retail_state-wise'!$C10)/1000</f>
        <v>0</v>
      </c>
      <c r="BI10" s="15">
        <f t="shared" si="11"/>
        <v>3.0869999999999997</v>
      </c>
      <c r="BJ10" s="114">
        <f>SUMIFS('Retail_distributor-wise'!DN:DN,'Retail_distributor-wise'!$C:$C,'Retail_state-wise'!$B10,'Retail_distributor-wise'!$D:$D,'Retail_state-wise'!$C10)/1000</f>
        <v>0</v>
      </c>
      <c r="BK10" s="114">
        <f>SUMIFS('Retail_distributor-wise'!DO:DO,'Retail_distributor-wise'!$C:$C,'Retail_state-wise'!$B10,'Retail_distributor-wise'!$D:$D,'Retail_state-wise'!$C10)/1000</f>
        <v>0</v>
      </c>
      <c r="BL10" s="114">
        <f>SUMIFS('Retail_distributor-wise'!DP:DP,'Retail_distributor-wise'!$C:$C,'Retail_state-wise'!$B10,'Retail_distributor-wise'!$D:$D,'Retail_state-wise'!$C10)/1000</f>
        <v>0</v>
      </c>
      <c r="BM10" s="114">
        <f>SUMIFS('Retail_distributor-wise'!DQ:DQ,'Retail_distributor-wise'!$C:$C,'Retail_state-wise'!$B10,'Retail_distributor-wise'!$D:$D,'Retail_state-wise'!$C10)/1000</f>
        <v>0</v>
      </c>
      <c r="BN10" s="114">
        <f>SUMIFS('Retail_distributor-wise'!DR:DR,'Retail_distributor-wise'!$C:$C,'Retail_state-wise'!$B10,'Retail_distributor-wise'!$D:$D,'Retail_state-wise'!$C10)/1000</f>
        <v>4.8999999999999988E-2</v>
      </c>
      <c r="BO10" s="114">
        <f>SUMIFS('Retail_distributor-wise'!DS:DS,'Retail_distributor-wise'!$C:$C,'Retail_state-wise'!$B10,'Retail_distributor-wise'!$D:$D,'Retail_state-wise'!$C10)/1000</f>
        <v>9.8000000000000004E-2</v>
      </c>
      <c r="BP10" s="114">
        <f>SUMIFS('Retail_distributor-wise'!DT:DT,'Retail_distributor-wise'!$C:$C,'Retail_state-wise'!$B10,'Retail_distributor-wise'!$D:$D,'Retail_state-wise'!$C10)/1000</f>
        <v>0.24499999999999997</v>
      </c>
      <c r="BQ10" s="114">
        <f>SUMIFS('Retail_distributor-wise'!DU:DU,'Retail_distributor-wise'!$C:$C,'Retail_state-wise'!$B10,'Retail_distributor-wise'!$D:$D,'Retail_state-wise'!$C10)/1000</f>
        <v>0.42</v>
      </c>
      <c r="BR10" s="114">
        <f>SUMIFS('Retail_distributor-wise'!DV:DV,'Retail_distributor-wise'!$C:$C,'Retail_state-wise'!$B10,'Retail_distributor-wise'!$D:$D,'Retail_state-wise'!$C10)/1000</f>
        <v>0.42</v>
      </c>
      <c r="BS10" s="114">
        <f>SUMIFS('Retail_distributor-wise'!DW:DW,'Retail_distributor-wise'!$C:$C,'Retail_state-wise'!$B10,'Retail_distributor-wise'!$D:$D,'Retail_state-wise'!$C10)/1000</f>
        <v>0.52500000000000002</v>
      </c>
      <c r="BT10" s="114">
        <f>SUMIFS('Retail_distributor-wise'!DX:DX,'Retail_distributor-wise'!$C:$C,'Retail_state-wise'!$B10,'Retail_distributor-wise'!$D:$D,'Retail_state-wise'!$C10)/1000</f>
        <v>0.63</v>
      </c>
      <c r="BU10" s="114">
        <f>SUMIFS('Retail_distributor-wise'!DY:DY,'Retail_distributor-wise'!$C:$C,'Retail_state-wise'!$B10,'Retail_distributor-wise'!$D:$D,'Retail_state-wise'!$C10)/1000</f>
        <v>0.7</v>
      </c>
      <c r="BW10" s="16">
        <f t="shared" si="12"/>
        <v>1</v>
      </c>
      <c r="BX10" s="16">
        <f t="shared" si="13"/>
        <v>1</v>
      </c>
      <c r="BY10" s="16">
        <f t="shared" si="14"/>
        <v>1</v>
      </c>
      <c r="BZ10" s="16">
        <f t="shared" si="15"/>
        <v>1</v>
      </c>
      <c r="CA10" s="16">
        <f t="shared" si="16"/>
        <v>0.8</v>
      </c>
      <c r="CB10" s="16">
        <f t="shared" si="17"/>
        <v>0.6</v>
      </c>
      <c r="CC10" s="16">
        <f t="shared" si="18"/>
        <v>0.3</v>
      </c>
      <c r="CD10" s="16">
        <f t="shared" si="19"/>
        <v>0</v>
      </c>
      <c r="CE10" s="16">
        <f t="shared" si="20"/>
        <v>0</v>
      </c>
      <c r="CF10" s="16">
        <f t="shared" si="21"/>
        <v>0</v>
      </c>
      <c r="CG10" s="16">
        <f t="shared" si="22"/>
        <v>0</v>
      </c>
      <c r="CH10" s="16">
        <f t="shared" si="23"/>
        <v>0</v>
      </c>
      <c r="CJ10" s="16">
        <f t="shared" si="24"/>
        <v>0</v>
      </c>
      <c r="CK10" s="16">
        <f t="shared" si="25"/>
        <v>0</v>
      </c>
      <c r="CL10" s="16">
        <f t="shared" si="26"/>
        <v>0</v>
      </c>
      <c r="CM10" s="16">
        <f t="shared" si="27"/>
        <v>0</v>
      </c>
      <c r="CN10" s="16">
        <f t="shared" si="28"/>
        <v>0.19999999999999996</v>
      </c>
      <c r="CO10" s="16">
        <f t="shared" si="29"/>
        <v>0.40000000000000008</v>
      </c>
      <c r="CP10" s="16">
        <f t="shared" si="30"/>
        <v>0.7</v>
      </c>
      <c r="CQ10" s="16">
        <f t="shared" si="31"/>
        <v>1</v>
      </c>
      <c r="CR10" s="16">
        <f t="shared" si="32"/>
        <v>1</v>
      </c>
      <c r="CS10" s="16">
        <f t="shared" si="33"/>
        <v>1</v>
      </c>
      <c r="CT10" s="16">
        <f t="shared" si="34"/>
        <v>1</v>
      </c>
      <c r="CU10" s="16">
        <f t="shared" si="35"/>
        <v>1</v>
      </c>
    </row>
    <row r="11" spans="1:99">
      <c r="A11" s="4">
        <f t="shared" si="8"/>
        <v>7</v>
      </c>
      <c r="B11" s="1" t="s">
        <v>342</v>
      </c>
      <c r="C11" s="1" t="s">
        <v>326</v>
      </c>
      <c r="D11" s="15">
        <f>SUMIFS('Retail_distributor-wise'!$E:$E,'Retail_distributor-wise'!$C:$C,'Retail_state-wise'!$B11,'Retail_distributor-wise'!$D:$D,'Retail_state-wise'!$C11)/1000</f>
        <v>2.7866300000000002</v>
      </c>
      <c r="E11" s="15">
        <f t="shared" si="9"/>
        <v>3.7</v>
      </c>
      <c r="F11" s="15">
        <f>SUMIFS('Retail_distributor-wise'!J:J,'Retail_distributor-wise'!$C:$C,'Retail_state-wise'!$B11,'Retail_distributor-wise'!$D:$D,'Retail_state-wise'!$C11)/1000</f>
        <v>0.2</v>
      </c>
      <c r="G11" s="15">
        <f>SUMIFS('Retail_distributor-wise'!K:K,'Retail_distributor-wise'!$C:$C,'Retail_state-wise'!$B11,'Retail_distributor-wise'!$D:$D,'Retail_state-wise'!$C11)/1000</f>
        <v>0.3</v>
      </c>
      <c r="H11" s="15">
        <f>SUMIFS('Retail_distributor-wise'!L:L,'Retail_distributor-wise'!$C:$C,'Retail_state-wise'!$B11,'Retail_distributor-wise'!$D:$D,'Retail_state-wise'!$C11)/1000</f>
        <v>0.25</v>
      </c>
      <c r="I11" s="15">
        <f>SUMIFS('Retail_distributor-wise'!M:M,'Retail_distributor-wise'!$C:$C,'Retail_state-wise'!$B11,'Retail_distributor-wise'!$D:$D,'Retail_state-wise'!$C11)/1000</f>
        <v>0.2</v>
      </c>
      <c r="J11" s="15">
        <f>SUMIFS('Retail_distributor-wise'!N:N,'Retail_distributor-wise'!$C:$C,'Retail_state-wise'!$B11,'Retail_distributor-wise'!$D:$D,'Retail_state-wise'!$C11)/1000</f>
        <v>0.2</v>
      </c>
      <c r="K11" s="15">
        <f>SUMIFS('Retail_distributor-wise'!O:O,'Retail_distributor-wise'!$C:$C,'Retail_state-wise'!$B11,'Retail_distributor-wise'!$D:$D,'Retail_state-wise'!$C11)/1000</f>
        <v>0.2</v>
      </c>
      <c r="L11" s="15">
        <f>SUMIFS('Retail_distributor-wise'!P:P,'Retail_distributor-wise'!$C:$C,'Retail_state-wise'!$B11,'Retail_distributor-wise'!$D:$D,'Retail_state-wise'!$C11)/1000</f>
        <v>0.25</v>
      </c>
      <c r="M11" s="15">
        <f>SUMIFS('Retail_distributor-wise'!Q:Q,'Retail_distributor-wise'!$C:$C,'Retail_state-wise'!$B11,'Retail_distributor-wise'!$D:$D,'Retail_state-wise'!$C11)/1000</f>
        <v>0.3</v>
      </c>
      <c r="N11" s="15">
        <f>SUMIFS('Retail_distributor-wise'!R:R,'Retail_distributor-wise'!$C:$C,'Retail_state-wise'!$B11,'Retail_distributor-wise'!$D:$D,'Retail_state-wise'!$C11)/1000</f>
        <v>0.35</v>
      </c>
      <c r="O11" s="15">
        <f>SUMIFS('Retail_distributor-wise'!S:S,'Retail_distributor-wise'!$C:$C,'Retail_state-wise'!$B11,'Retail_distributor-wise'!$D:$D,'Retail_state-wise'!$C11)/1000</f>
        <v>0.4</v>
      </c>
      <c r="P11" s="15">
        <f>SUMIFS('Retail_distributor-wise'!T:T,'Retail_distributor-wise'!$C:$C,'Retail_state-wise'!$B11,'Retail_distributor-wise'!$D:$D,'Retail_state-wise'!$C11)/1000</f>
        <v>0.5</v>
      </c>
      <c r="Q11" s="15">
        <f>SUMIFS('Retail_distributor-wise'!U:U,'Retail_distributor-wise'!$C:$C,'Retail_state-wise'!$B11,'Retail_distributor-wise'!$D:$D,'Retail_state-wise'!$C11)/1000</f>
        <v>0.55000000000000004</v>
      </c>
      <c r="S11" s="14">
        <f t="shared" si="10"/>
        <v>2.96</v>
      </c>
      <c r="T11" s="15">
        <f>SUMIFS('Retail_distributor-wise'!AX:AX,'Retail_distributor-wise'!$C:$C,'Retail_state-wise'!$B11,'Retail_distributor-wise'!$D:$D,'Retail_state-wise'!$C11)/1000</f>
        <v>0.16</v>
      </c>
      <c r="U11" s="15">
        <f>SUMIFS('Retail_distributor-wise'!AY:AY,'Retail_distributor-wise'!$C:$C,'Retail_state-wise'!$B11,'Retail_distributor-wise'!$D:$D,'Retail_state-wise'!$C11)/1000</f>
        <v>0.24</v>
      </c>
      <c r="V11" s="15">
        <f>SUMIFS('Retail_distributor-wise'!AZ:AZ,'Retail_distributor-wise'!$C:$C,'Retail_state-wise'!$B11,'Retail_distributor-wise'!$D:$D,'Retail_state-wise'!$C11)/1000</f>
        <v>0.2</v>
      </c>
      <c r="W11" s="15">
        <f>SUMIFS('Retail_distributor-wise'!BA:BA,'Retail_distributor-wise'!$C:$C,'Retail_state-wise'!$B11,'Retail_distributor-wise'!$D:$D,'Retail_state-wise'!$C11)/1000</f>
        <v>0.16</v>
      </c>
      <c r="X11" s="15">
        <f>SUMIFS('Retail_distributor-wise'!BB:BB,'Retail_distributor-wise'!$C:$C,'Retail_state-wise'!$B11,'Retail_distributor-wise'!$D:$D,'Retail_state-wise'!$C11)/1000</f>
        <v>0.16</v>
      </c>
      <c r="Y11" s="15">
        <f>SUMIFS('Retail_distributor-wise'!BC:BC,'Retail_distributor-wise'!$C:$C,'Retail_state-wise'!$B11,'Retail_distributor-wise'!$D:$D,'Retail_state-wise'!$C11)/1000</f>
        <v>0.16</v>
      </c>
      <c r="Z11" s="15">
        <f>SUMIFS('Retail_distributor-wise'!BD:BD,'Retail_distributor-wise'!$C:$C,'Retail_state-wise'!$B11,'Retail_distributor-wise'!$D:$D,'Retail_state-wise'!$C11)/1000</f>
        <v>0.2</v>
      </c>
      <c r="AA11" s="15">
        <f>SUMIFS('Retail_distributor-wise'!BE:BE,'Retail_distributor-wise'!$C:$C,'Retail_state-wise'!$B11,'Retail_distributor-wise'!$D:$D,'Retail_state-wise'!$C11)/1000</f>
        <v>0.24</v>
      </c>
      <c r="AB11" s="15">
        <f>SUMIFS('Retail_distributor-wise'!BF:BF,'Retail_distributor-wise'!$C:$C,'Retail_state-wise'!$B11,'Retail_distributor-wise'!$D:$D,'Retail_state-wise'!$C11)/1000</f>
        <v>0.28000000000000003</v>
      </c>
      <c r="AC11" s="15">
        <f>SUMIFS('Retail_distributor-wise'!BG:BG,'Retail_distributor-wise'!$C:$C,'Retail_state-wise'!$B11,'Retail_distributor-wise'!$D:$D,'Retail_state-wise'!$C11)/1000</f>
        <v>0.32</v>
      </c>
      <c r="AD11" s="15">
        <f>SUMIFS('Retail_distributor-wise'!BH:BH,'Retail_distributor-wise'!$C:$C,'Retail_state-wise'!$B11,'Retail_distributor-wise'!$D:$D,'Retail_state-wise'!$C11)/1000</f>
        <v>0.4</v>
      </c>
      <c r="AE11" s="15">
        <f>SUMIFS('Retail_distributor-wise'!BI:BI,'Retail_distributor-wise'!$C:$C,'Retail_state-wise'!$B11,'Retail_distributor-wise'!$D:$D,'Retail_state-wise'!$C11)/1000</f>
        <v>0.44</v>
      </c>
      <c r="AG11" s="14">
        <f t="shared" si="5"/>
        <v>0.73999999999999977</v>
      </c>
      <c r="AH11" s="15">
        <f>SUMIFS('Retail_distributor-wise'!BL:BL,'Retail_distributor-wise'!$C:$C,'Retail_state-wise'!$B11,'Retail_distributor-wise'!$D:$D,'Retail_state-wise'!$C11)/1000</f>
        <v>3.9999999999999994E-2</v>
      </c>
      <c r="AI11" s="15">
        <f>SUMIFS('Retail_distributor-wise'!BM:BM,'Retail_distributor-wise'!$C:$C,'Retail_state-wise'!$B11,'Retail_distributor-wise'!$D:$D,'Retail_state-wise'!$C11)/1000</f>
        <v>5.9999999999999984E-2</v>
      </c>
      <c r="AJ11" s="15">
        <f>SUMIFS('Retail_distributor-wise'!BN:BN,'Retail_distributor-wise'!$C:$C,'Retail_state-wise'!$B11,'Retail_distributor-wise'!$D:$D,'Retail_state-wise'!$C11)/1000</f>
        <v>4.9999999999999989E-2</v>
      </c>
      <c r="AK11" s="15">
        <f>SUMIFS('Retail_distributor-wise'!BO:BO,'Retail_distributor-wise'!$C:$C,'Retail_state-wise'!$B11,'Retail_distributor-wise'!$D:$D,'Retail_state-wise'!$C11)/1000</f>
        <v>3.9999999999999994E-2</v>
      </c>
      <c r="AL11" s="15">
        <f>SUMIFS('Retail_distributor-wise'!BP:BP,'Retail_distributor-wise'!$C:$C,'Retail_state-wise'!$B11,'Retail_distributor-wise'!$D:$D,'Retail_state-wise'!$C11)/1000</f>
        <v>3.9999999999999994E-2</v>
      </c>
      <c r="AM11" s="15">
        <f>SUMIFS('Retail_distributor-wise'!BQ:BQ,'Retail_distributor-wise'!$C:$C,'Retail_state-wise'!$B11,'Retail_distributor-wise'!$D:$D,'Retail_state-wise'!$C11)/1000</f>
        <v>3.9999999999999994E-2</v>
      </c>
      <c r="AN11" s="15">
        <f>SUMIFS('Retail_distributor-wise'!BR:BR,'Retail_distributor-wise'!$C:$C,'Retail_state-wise'!$B11,'Retail_distributor-wise'!$D:$D,'Retail_state-wise'!$C11)/1000</f>
        <v>4.9999999999999989E-2</v>
      </c>
      <c r="AO11" s="15">
        <f>SUMIFS('Retail_distributor-wise'!BS:BS,'Retail_distributor-wise'!$C:$C,'Retail_state-wise'!$B11,'Retail_distributor-wise'!$D:$D,'Retail_state-wise'!$C11)/1000</f>
        <v>5.9999999999999984E-2</v>
      </c>
      <c r="AP11" s="15">
        <f>SUMIFS('Retail_distributor-wise'!BT:BT,'Retail_distributor-wise'!$C:$C,'Retail_state-wise'!$B11,'Retail_distributor-wise'!$D:$D,'Retail_state-wise'!$C11)/1000</f>
        <v>6.9999999999999979E-2</v>
      </c>
      <c r="AQ11" s="15">
        <f>SUMIFS('Retail_distributor-wise'!BU:BU,'Retail_distributor-wise'!$C:$C,'Retail_state-wise'!$B11,'Retail_distributor-wise'!$D:$D,'Retail_state-wise'!$C11)/1000</f>
        <v>7.9999999999999988E-2</v>
      </c>
      <c r="AR11" s="15">
        <f>SUMIFS('Retail_distributor-wise'!BV:BV,'Retail_distributor-wise'!$C:$C,'Retail_state-wise'!$B11,'Retail_distributor-wise'!$D:$D,'Retail_state-wise'!$C11)/1000</f>
        <v>9.9999999999999978E-2</v>
      </c>
      <c r="AS11" s="15">
        <f>SUMIFS('Retail_distributor-wise'!BW:BW,'Retail_distributor-wise'!$C:$C,'Retail_state-wise'!$B11,'Retail_distributor-wise'!$D:$D,'Retail_state-wise'!$C11)/1000</f>
        <v>0.10999999999999997</v>
      </c>
      <c r="AU11" s="15">
        <f>SUM(AV11:BG11)</f>
        <v>0</v>
      </c>
      <c r="AV11" s="114">
        <f>SUMIFS('Retail_distributor-wise'!CZ:CZ,'Retail_distributor-wise'!$C:$C,'Retail_state-wise'!$B11,'Retail_distributor-wise'!$D:$D,'Retail_state-wise'!$C11)/1000</f>
        <v>0</v>
      </c>
      <c r="AW11" s="114">
        <f>SUMIFS('Retail_distributor-wise'!DA:DA,'Retail_distributor-wise'!$C:$C,'Retail_state-wise'!$B11,'Retail_distributor-wise'!$D:$D,'Retail_state-wise'!$C11)/1000</f>
        <v>0</v>
      </c>
      <c r="AX11" s="114">
        <f>SUMIFS('Retail_distributor-wise'!DB:DB,'Retail_distributor-wise'!$C:$C,'Retail_state-wise'!$B11,'Retail_distributor-wise'!$D:$D,'Retail_state-wise'!$C11)/1000</f>
        <v>0</v>
      </c>
      <c r="AY11" s="114">
        <f>SUMIFS('Retail_distributor-wise'!DC:DC,'Retail_distributor-wise'!$C:$C,'Retail_state-wise'!$B11,'Retail_distributor-wise'!$D:$D,'Retail_state-wise'!$C11)/1000</f>
        <v>0</v>
      </c>
      <c r="AZ11" s="114">
        <f>SUMIFS('Retail_distributor-wise'!DD:DD,'Retail_distributor-wise'!$C:$C,'Retail_state-wise'!$B11,'Retail_distributor-wise'!$D:$D,'Retail_state-wise'!$C11)/1000</f>
        <v>0</v>
      </c>
      <c r="BA11" s="114">
        <f>SUMIFS('Retail_distributor-wise'!DE:DE,'Retail_distributor-wise'!$C:$C,'Retail_state-wise'!$B11,'Retail_distributor-wise'!$D:$D,'Retail_state-wise'!$C11)/1000</f>
        <v>0</v>
      </c>
      <c r="BB11" s="114">
        <f>SUMIFS('Retail_distributor-wise'!DF:DF,'Retail_distributor-wise'!$C:$C,'Retail_state-wise'!$B11,'Retail_distributor-wise'!$D:$D,'Retail_state-wise'!$C11)/1000</f>
        <v>0</v>
      </c>
      <c r="BC11" s="114">
        <f>SUMIFS('Retail_distributor-wise'!DG:DG,'Retail_distributor-wise'!$C:$C,'Retail_state-wise'!$B11,'Retail_distributor-wise'!$D:$D,'Retail_state-wise'!$C11)/1000</f>
        <v>0</v>
      </c>
      <c r="BD11" s="114">
        <f>SUMIFS('Retail_distributor-wise'!DH:DH,'Retail_distributor-wise'!$C:$C,'Retail_state-wise'!$B11,'Retail_distributor-wise'!$D:$D,'Retail_state-wise'!$C11)/1000</f>
        <v>0</v>
      </c>
      <c r="BE11" s="114">
        <f>SUMIFS('Retail_distributor-wise'!DI:DI,'Retail_distributor-wise'!$C:$C,'Retail_state-wise'!$B11,'Retail_distributor-wise'!$D:$D,'Retail_state-wise'!$C11)/1000</f>
        <v>0</v>
      </c>
      <c r="BF11" s="114">
        <f>SUMIFS('Retail_distributor-wise'!DJ:DJ,'Retail_distributor-wise'!$C:$C,'Retail_state-wise'!$B11,'Retail_distributor-wise'!$D:$D,'Retail_state-wise'!$C11)/1000</f>
        <v>0</v>
      </c>
      <c r="BG11" s="114">
        <f>SUMIFS('Retail_distributor-wise'!DK:DK,'Retail_distributor-wise'!$C:$C,'Retail_state-wise'!$B11,'Retail_distributor-wise'!$D:$D,'Retail_state-wise'!$C11)/1000</f>
        <v>0</v>
      </c>
      <c r="BI11" s="15">
        <f t="shared" si="11"/>
        <v>2.96</v>
      </c>
      <c r="BJ11" s="114">
        <f>SUMIFS('Retail_distributor-wise'!DN:DN,'Retail_distributor-wise'!$C:$C,'Retail_state-wise'!$B11,'Retail_distributor-wise'!$D:$D,'Retail_state-wise'!$C11)/1000</f>
        <v>0.16</v>
      </c>
      <c r="BK11" s="114">
        <f>SUMIFS('Retail_distributor-wise'!DO:DO,'Retail_distributor-wise'!$C:$C,'Retail_state-wise'!$B11,'Retail_distributor-wise'!$D:$D,'Retail_state-wise'!$C11)/1000</f>
        <v>0.24</v>
      </c>
      <c r="BL11" s="114">
        <f>SUMIFS('Retail_distributor-wise'!DP:DP,'Retail_distributor-wise'!$C:$C,'Retail_state-wise'!$B11,'Retail_distributor-wise'!$D:$D,'Retail_state-wise'!$C11)/1000</f>
        <v>0.2</v>
      </c>
      <c r="BM11" s="114">
        <f>SUMIFS('Retail_distributor-wise'!DQ:DQ,'Retail_distributor-wise'!$C:$C,'Retail_state-wise'!$B11,'Retail_distributor-wise'!$D:$D,'Retail_state-wise'!$C11)/1000</f>
        <v>0.16</v>
      </c>
      <c r="BN11" s="114">
        <f>SUMIFS('Retail_distributor-wise'!DR:DR,'Retail_distributor-wise'!$C:$C,'Retail_state-wise'!$B11,'Retail_distributor-wise'!$D:$D,'Retail_state-wise'!$C11)/1000</f>
        <v>0.16</v>
      </c>
      <c r="BO11" s="114">
        <f>SUMIFS('Retail_distributor-wise'!DS:DS,'Retail_distributor-wise'!$C:$C,'Retail_state-wise'!$B11,'Retail_distributor-wise'!$D:$D,'Retail_state-wise'!$C11)/1000</f>
        <v>0.16</v>
      </c>
      <c r="BP11" s="114">
        <f>SUMIFS('Retail_distributor-wise'!DT:DT,'Retail_distributor-wise'!$C:$C,'Retail_state-wise'!$B11,'Retail_distributor-wise'!$D:$D,'Retail_state-wise'!$C11)/1000</f>
        <v>0.2</v>
      </c>
      <c r="BQ11" s="114">
        <f>SUMIFS('Retail_distributor-wise'!DU:DU,'Retail_distributor-wise'!$C:$C,'Retail_state-wise'!$B11,'Retail_distributor-wise'!$D:$D,'Retail_state-wise'!$C11)/1000</f>
        <v>0.24</v>
      </c>
      <c r="BR11" s="114">
        <f>SUMIFS('Retail_distributor-wise'!DV:DV,'Retail_distributor-wise'!$C:$C,'Retail_state-wise'!$B11,'Retail_distributor-wise'!$D:$D,'Retail_state-wise'!$C11)/1000</f>
        <v>0.28000000000000003</v>
      </c>
      <c r="BS11" s="114">
        <f>SUMIFS('Retail_distributor-wise'!DW:DW,'Retail_distributor-wise'!$C:$C,'Retail_state-wise'!$B11,'Retail_distributor-wise'!$D:$D,'Retail_state-wise'!$C11)/1000</f>
        <v>0.32</v>
      </c>
      <c r="BT11" s="114">
        <f>SUMIFS('Retail_distributor-wise'!DX:DX,'Retail_distributor-wise'!$C:$C,'Retail_state-wise'!$B11,'Retail_distributor-wise'!$D:$D,'Retail_state-wise'!$C11)/1000</f>
        <v>0.4</v>
      </c>
      <c r="BU11" s="114">
        <f>SUMIFS('Retail_distributor-wise'!DY:DY,'Retail_distributor-wise'!$C:$C,'Retail_state-wise'!$B11,'Retail_distributor-wise'!$D:$D,'Retail_state-wise'!$C11)/1000</f>
        <v>0.44</v>
      </c>
      <c r="BW11" s="16">
        <f t="shared" si="12"/>
        <v>0</v>
      </c>
      <c r="BX11" s="16">
        <f t="shared" si="13"/>
        <v>0</v>
      </c>
      <c r="BY11" s="16">
        <f t="shared" si="14"/>
        <v>0</v>
      </c>
      <c r="BZ11" s="16">
        <f t="shared" si="15"/>
        <v>0</v>
      </c>
      <c r="CA11" s="16">
        <f t="shared" si="16"/>
        <v>0</v>
      </c>
      <c r="CB11" s="16">
        <f t="shared" si="17"/>
        <v>0</v>
      </c>
      <c r="CC11" s="16">
        <f t="shared" si="18"/>
        <v>0</v>
      </c>
      <c r="CD11" s="16">
        <f t="shared" si="19"/>
        <v>0</v>
      </c>
      <c r="CE11" s="16">
        <f t="shared" si="20"/>
        <v>0</v>
      </c>
      <c r="CF11" s="16">
        <f t="shared" si="21"/>
        <v>0</v>
      </c>
      <c r="CG11" s="16">
        <f t="shared" si="22"/>
        <v>0</v>
      </c>
      <c r="CH11" s="16">
        <f t="shared" si="23"/>
        <v>0</v>
      </c>
      <c r="CJ11" s="16">
        <f t="shared" si="24"/>
        <v>1</v>
      </c>
      <c r="CK11" s="16">
        <f t="shared" si="25"/>
        <v>1</v>
      </c>
      <c r="CL11" s="16">
        <f t="shared" si="26"/>
        <v>1</v>
      </c>
      <c r="CM11" s="16">
        <f t="shared" si="27"/>
        <v>1</v>
      </c>
      <c r="CN11" s="16">
        <f t="shared" si="28"/>
        <v>1</v>
      </c>
      <c r="CO11" s="16">
        <f t="shared" si="29"/>
        <v>1</v>
      </c>
      <c r="CP11" s="16">
        <f t="shared" si="30"/>
        <v>1</v>
      </c>
      <c r="CQ11" s="16">
        <f t="shared" si="31"/>
        <v>1</v>
      </c>
      <c r="CR11" s="16">
        <f t="shared" si="32"/>
        <v>1</v>
      </c>
      <c r="CS11" s="16">
        <f t="shared" si="33"/>
        <v>1</v>
      </c>
      <c r="CT11" s="16">
        <f t="shared" si="34"/>
        <v>1</v>
      </c>
      <c r="CU11" s="16">
        <f t="shared" si="35"/>
        <v>1</v>
      </c>
    </row>
    <row r="12" spans="1:99">
      <c r="A12" s="4">
        <f t="shared" si="8"/>
        <v>8</v>
      </c>
      <c r="B12" s="1" t="s">
        <v>344</v>
      </c>
      <c r="C12" s="1" t="s">
        <v>326</v>
      </c>
      <c r="D12" s="15">
        <f>SUMIFS('Retail_distributor-wise'!$E:$E,'Retail_distributor-wise'!$C:$C,'Retail_state-wise'!$B12,'Retail_distributor-wise'!$D:$D,'Retail_state-wise'!$C12)/1000</f>
        <v>0.75934000000000001</v>
      </c>
      <c r="E12" s="15">
        <f t="shared" si="9"/>
        <v>1.7499999999999998</v>
      </c>
      <c r="F12" s="15">
        <f>SUMIFS('Retail_distributor-wise'!J:J,'Retail_distributor-wise'!$C:$C,'Retail_state-wise'!$B12,'Retail_distributor-wise'!$D:$D,'Retail_state-wise'!$C12)/1000</f>
        <v>0.1</v>
      </c>
      <c r="G12" s="15">
        <f>SUMIFS('Retail_distributor-wise'!K:K,'Retail_distributor-wise'!$C:$C,'Retail_state-wise'!$B12,'Retail_distributor-wise'!$D:$D,'Retail_state-wise'!$C12)/1000</f>
        <v>0.15</v>
      </c>
      <c r="H12" s="15">
        <f>SUMIFS('Retail_distributor-wise'!L:L,'Retail_distributor-wise'!$C:$C,'Retail_state-wise'!$B12,'Retail_distributor-wise'!$D:$D,'Retail_state-wise'!$C12)/1000</f>
        <v>0.1</v>
      </c>
      <c r="I12" s="15">
        <f>SUMIFS('Retail_distributor-wise'!M:M,'Retail_distributor-wise'!$C:$C,'Retail_state-wise'!$B12,'Retail_distributor-wise'!$D:$D,'Retail_state-wise'!$C12)/1000</f>
        <v>0.1</v>
      </c>
      <c r="J12" s="15">
        <f>SUMIFS('Retail_distributor-wise'!N:N,'Retail_distributor-wise'!$C:$C,'Retail_state-wise'!$B12,'Retail_distributor-wise'!$D:$D,'Retail_state-wise'!$C12)/1000</f>
        <v>0.1</v>
      </c>
      <c r="K12" s="15">
        <f>SUMIFS('Retail_distributor-wise'!O:O,'Retail_distributor-wise'!$C:$C,'Retail_state-wise'!$B12,'Retail_distributor-wise'!$D:$D,'Retail_state-wise'!$C12)/1000</f>
        <v>0.1</v>
      </c>
      <c r="L12" s="15">
        <f>SUMIFS('Retail_distributor-wise'!P:P,'Retail_distributor-wise'!$C:$C,'Retail_state-wise'!$B12,'Retail_distributor-wise'!$D:$D,'Retail_state-wise'!$C12)/1000</f>
        <v>0.1</v>
      </c>
      <c r="M12" s="15">
        <f>SUMIFS('Retail_distributor-wise'!Q:Q,'Retail_distributor-wise'!$C:$C,'Retail_state-wise'!$B12,'Retail_distributor-wise'!$D:$D,'Retail_state-wise'!$C12)/1000</f>
        <v>0.15</v>
      </c>
      <c r="N12" s="15">
        <f>SUMIFS('Retail_distributor-wise'!R:R,'Retail_distributor-wise'!$C:$C,'Retail_state-wise'!$B12,'Retail_distributor-wise'!$D:$D,'Retail_state-wise'!$C12)/1000</f>
        <v>0.15</v>
      </c>
      <c r="O12" s="15">
        <f>SUMIFS('Retail_distributor-wise'!S:S,'Retail_distributor-wise'!$C:$C,'Retail_state-wise'!$B12,'Retail_distributor-wise'!$D:$D,'Retail_state-wise'!$C12)/1000</f>
        <v>0.2</v>
      </c>
      <c r="P12" s="15">
        <f>SUMIFS('Retail_distributor-wise'!T:T,'Retail_distributor-wise'!$C:$C,'Retail_state-wise'!$B12,'Retail_distributor-wise'!$D:$D,'Retail_state-wise'!$C12)/1000</f>
        <v>0.25</v>
      </c>
      <c r="Q12" s="15">
        <f>SUMIFS('Retail_distributor-wise'!U:U,'Retail_distributor-wise'!$C:$C,'Retail_state-wise'!$B12,'Retail_distributor-wise'!$D:$D,'Retail_state-wise'!$C12)/1000</f>
        <v>0.25</v>
      </c>
      <c r="S12" s="14">
        <f t="shared" si="10"/>
        <v>1.2250000000000001</v>
      </c>
      <c r="T12" s="15">
        <f>SUMIFS('Retail_distributor-wise'!AX:AX,'Retail_distributor-wise'!$C:$C,'Retail_state-wise'!$B12,'Retail_distributor-wise'!$D:$D,'Retail_state-wise'!$C12)/1000</f>
        <v>7.0000000000000007E-2</v>
      </c>
      <c r="U12" s="15">
        <f>SUMIFS('Retail_distributor-wise'!AY:AY,'Retail_distributor-wise'!$C:$C,'Retail_state-wise'!$B12,'Retail_distributor-wise'!$D:$D,'Retail_state-wise'!$C12)/1000</f>
        <v>0.105</v>
      </c>
      <c r="V12" s="15">
        <f>SUMIFS('Retail_distributor-wise'!AZ:AZ,'Retail_distributor-wise'!$C:$C,'Retail_state-wise'!$B12,'Retail_distributor-wise'!$D:$D,'Retail_state-wise'!$C12)/1000</f>
        <v>7.0000000000000007E-2</v>
      </c>
      <c r="W12" s="15">
        <f>SUMIFS('Retail_distributor-wise'!BA:BA,'Retail_distributor-wise'!$C:$C,'Retail_state-wise'!$B12,'Retail_distributor-wise'!$D:$D,'Retail_state-wise'!$C12)/1000</f>
        <v>7.0000000000000007E-2</v>
      </c>
      <c r="X12" s="15">
        <f>SUMIFS('Retail_distributor-wise'!BB:BB,'Retail_distributor-wise'!$C:$C,'Retail_state-wise'!$B12,'Retail_distributor-wise'!$D:$D,'Retail_state-wise'!$C12)/1000</f>
        <v>7.0000000000000007E-2</v>
      </c>
      <c r="Y12" s="15">
        <f>SUMIFS('Retail_distributor-wise'!BC:BC,'Retail_distributor-wise'!$C:$C,'Retail_state-wise'!$B12,'Retail_distributor-wise'!$D:$D,'Retail_state-wise'!$C12)/1000</f>
        <v>7.0000000000000007E-2</v>
      </c>
      <c r="Z12" s="15">
        <f>SUMIFS('Retail_distributor-wise'!BD:BD,'Retail_distributor-wise'!$C:$C,'Retail_state-wise'!$B12,'Retail_distributor-wise'!$D:$D,'Retail_state-wise'!$C12)/1000</f>
        <v>7.0000000000000007E-2</v>
      </c>
      <c r="AA12" s="15">
        <f>SUMIFS('Retail_distributor-wise'!BE:BE,'Retail_distributor-wise'!$C:$C,'Retail_state-wise'!$B12,'Retail_distributor-wise'!$D:$D,'Retail_state-wise'!$C12)/1000</f>
        <v>0.105</v>
      </c>
      <c r="AB12" s="15">
        <f>SUMIFS('Retail_distributor-wise'!BF:BF,'Retail_distributor-wise'!$C:$C,'Retail_state-wise'!$B12,'Retail_distributor-wise'!$D:$D,'Retail_state-wise'!$C12)/1000</f>
        <v>0.105</v>
      </c>
      <c r="AC12" s="15">
        <f>SUMIFS('Retail_distributor-wise'!BG:BG,'Retail_distributor-wise'!$C:$C,'Retail_state-wise'!$B12,'Retail_distributor-wise'!$D:$D,'Retail_state-wise'!$C12)/1000</f>
        <v>0.14000000000000001</v>
      </c>
      <c r="AD12" s="15">
        <f>SUMIFS('Retail_distributor-wise'!BH:BH,'Retail_distributor-wise'!$C:$C,'Retail_state-wise'!$B12,'Retail_distributor-wise'!$D:$D,'Retail_state-wise'!$C12)/1000</f>
        <v>0.17499999999999999</v>
      </c>
      <c r="AE12" s="15">
        <f>SUMIFS('Retail_distributor-wise'!BI:BI,'Retail_distributor-wise'!$C:$C,'Retail_state-wise'!$B12,'Retail_distributor-wise'!$D:$D,'Retail_state-wise'!$C12)/1000</f>
        <v>0.17499999999999999</v>
      </c>
      <c r="AG12" s="14">
        <f t="shared" si="5"/>
        <v>0.52500000000000002</v>
      </c>
      <c r="AH12" s="15">
        <f>SUMIFS('Retail_distributor-wise'!BL:BL,'Retail_distributor-wise'!$C:$C,'Retail_state-wise'!$B12,'Retail_distributor-wise'!$D:$D,'Retail_state-wise'!$C12)/1000</f>
        <v>3.0000000000000002E-2</v>
      </c>
      <c r="AI12" s="15">
        <f>SUMIFS('Retail_distributor-wise'!BM:BM,'Retail_distributor-wise'!$C:$C,'Retail_state-wise'!$B12,'Retail_distributor-wise'!$D:$D,'Retail_state-wise'!$C12)/1000</f>
        <v>4.5000000000000005E-2</v>
      </c>
      <c r="AJ12" s="15">
        <f>SUMIFS('Retail_distributor-wise'!BN:BN,'Retail_distributor-wise'!$C:$C,'Retail_state-wise'!$B12,'Retail_distributor-wise'!$D:$D,'Retail_state-wise'!$C12)/1000</f>
        <v>3.0000000000000002E-2</v>
      </c>
      <c r="AK12" s="15">
        <f>SUMIFS('Retail_distributor-wise'!BO:BO,'Retail_distributor-wise'!$C:$C,'Retail_state-wise'!$B12,'Retail_distributor-wise'!$D:$D,'Retail_state-wise'!$C12)/1000</f>
        <v>3.0000000000000002E-2</v>
      </c>
      <c r="AL12" s="15">
        <f>SUMIFS('Retail_distributor-wise'!BP:BP,'Retail_distributor-wise'!$C:$C,'Retail_state-wise'!$B12,'Retail_distributor-wise'!$D:$D,'Retail_state-wise'!$C12)/1000</f>
        <v>3.0000000000000002E-2</v>
      </c>
      <c r="AM12" s="15">
        <f>SUMIFS('Retail_distributor-wise'!BQ:BQ,'Retail_distributor-wise'!$C:$C,'Retail_state-wise'!$B12,'Retail_distributor-wise'!$D:$D,'Retail_state-wise'!$C12)/1000</f>
        <v>3.0000000000000002E-2</v>
      </c>
      <c r="AN12" s="15">
        <f>SUMIFS('Retail_distributor-wise'!BR:BR,'Retail_distributor-wise'!$C:$C,'Retail_state-wise'!$B12,'Retail_distributor-wise'!$D:$D,'Retail_state-wise'!$C12)/1000</f>
        <v>3.0000000000000002E-2</v>
      </c>
      <c r="AO12" s="15">
        <f>SUMIFS('Retail_distributor-wise'!BS:BS,'Retail_distributor-wise'!$C:$C,'Retail_state-wise'!$B12,'Retail_distributor-wise'!$D:$D,'Retail_state-wise'!$C12)/1000</f>
        <v>4.5000000000000005E-2</v>
      </c>
      <c r="AP12" s="15">
        <f>SUMIFS('Retail_distributor-wise'!BT:BT,'Retail_distributor-wise'!$C:$C,'Retail_state-wise'!$B12,'Retail_distributor-wise'!$D:$D,'Retail_state-wise'!$C12)/1000</f>
        <v>4.5000000000000005E-2</v>
      </c>
      <c r="AQ12" s="15">
        <f>SUMIFS('Retail_distributor-wise'!BU:BU,'Retail_distributor-wise'!$C:$C,'Retail_state-wise'!$B12,'Retail_distributor-wise'!$D:$D,'Retail_state-wise'!$C12)/1000</f>
        <v>6.0000000000000005E-2</v>
      </c>
      <c r="AR12" s="15">
        <f>SUMIFS('Retail_distributor-wise'!BV:BV,'Retail_distributor-wise'!$C:$C,'Retail_state-wise'!$B12,'Retail_distributor-wise'!$D:$D,'Retail_state-wise'!$C12)/1000</f>
        <v>7.5000000000000011E-2</v>
      </c>
      <c r="AS12" s="15">
        <f>SUMIFS('Retail_distributor-wise'!BW:BW,'Retail_distributor-wise'!$C:$C,'Retail_state-wise'!$B12,'Retail_distributor-wise'!$D:$D,'Retail_state-wise'!$C12)/1000</f>
        <v>7.5000000000000011E-2</v>
      </c>
      <c r="AU12" s="15">
        <f>SUM(AV12:BG12)</f>
        <v>0</v>
      </c>
      <c r="AV12" s="114">
        <f>SUMIFS('Retail_distributor-wise'!CZ:CZ,'Retail_distributor-wise'!$C:$C,'Retail_state-wise'!$B12,'Retail_distributor-wise'!$D:$D,'Retail_state-wise'!$C12)/1000</f>
        <v>0</v>
      </c>
      <c r="AW12" s="114">
        <f>SUMIFS('Retail_distributor-wise'!DA:DA,'Retail_distributor-wise'!$C:$C,'Retail_state-wise'!$B12,'Retail_distributor-wise'!$D:$D,'Retail_state-wise'!$C12)/1000</f>
        <v>0</v>
      </c>
      <c r="AX12" s="114">
        <f>SUMIFS('Retail_distributor-wise'!DB:DB,'Retail_distributor-wise'!$C:$C,'Retail_state-wise'!$B12,'Retail_distributor-wise'!$D:$D,'Retail_state-wise'!$C12)/1000</f>
        <v>0</v>
      </c>
      <c r="AY12" s="114">
        <f>SUMIFS('Retail_distributor-wise'!DC:DC,'Retail_distributor-wise'!$C:$C,'Retail_state-wise'!$B12,'Retail_distributor-wise'!$D:$D,'Retail_state-wise'!$C12)/1000</f>
        <v>0</v>
      </c>
      <c r="AZ12" s="114">
        <f>SUMIFS('Retail_distributor-wise'!DD:DD,'Retail_distributor-wise'!$C:$C,'Retail_state-wise'!$B12,'Retail_distributor-wise'!$D:$D,'Retail_state-wise'!$C12)/1000</f>
        <v>0</v>
      </c>
      <c r="BA12" s="114">
        <f>SUMIFS('Retail_distributor-wise'!DE:DE,'Retail_distributor-wise'!$C:$C,'Retail_state-wise'!$B12,'Retail_distributor-wise'!$D:$D,'Retail_state-wise'!$C12)/1000</f>
        <v>0</v>
      </c>
      <c r="BB12" s="114">
        <f>SUMIFS('Retail_distributor-wise'!DF:DF,'Retail_distributor-wise'!$C:$C,'Retail_state-wise'!$B12,'Retail_distributor-wise'!$D:$D,'Retail_state-wise'!$C12)/1000</f>
        <v>0</v>
      </c>
      <c r="BC12" s="114">
        <f>SUMIFS('Retail_distributor-wise'!DG:DG,'Retail_distributor-wise'!$C:$C,'Retail_state-wise'!$B12,'Retail_distributor-wise'!$D:$D,'Retail_state-wise'!$C12)/1000</f>
        <v>0</v>
      </c>
      <c r="BD12" s="114">
        <f>SUMIFS('Retail_distributor-wise'!DH:DH,'Retail_distributor-wise'!$C:$C,'Retail_state-wise'!$B12,'Retail_distributor-wise'!$D:$D,'Retail_state-wise'!$C12)/1000</f>
        <v>0</v>
      </c>
      <c r="BE12" s="114">
        <f>SUMIFS('Retail_distributor-wise'!DI:DI,'Retail_distributor-wise'!$C:$C,'Retail_state-wise'!$B12,'Retail_distributor-wise'!$D:$D,'Retail_state-wise'!$C12)/1000</f>
        <v>0</v>
      </c>
      <c r="BF12" s="114">
        <f>SUMIFS('Retail_distributor-wise'!DJ:DJ,'Retail_distributor-wise'!$C:$C,'Retail_state-wise'!$B12,'Retail_distributor-wise'!$D:$D,'Retail_state-wise'!$C12)/1000</f>
        <v>0</v>
      </c>
      <c r="BG12" s="114">
        <f>SUMIFS('Retail_distributor-wise'!DK:DK,'Retail_distributor-wise'!$C:$C,'Retail_state-wise'!$B12,'Retail_distributor-wise'!$D:$D,'Retail_state-wise'!$C12)/1000</f>
        <v>0</v>
      </c>
      <c r="BI12" s="15">
        <f t="shared" si="11"/>
        <v>1.2250000000000001</v>
      </c>
      <c r="BJ12" s="114">
        <f>SUMIFS('Retail_distributor-wise'!DN:DN,'Retail_distributor-wise'!$C:$C,'Retail_state-wise'!$B12,'Retail_distributor-wise'!$D:$D,'Retail_state-wise'!$C12)/1000</f>
        <v>7.0000000000000007E-2</v>
      </c>
      <c r="BK12" s="114">
        <f>SUMIFS('Retail_distributor-wise'!DO:DO,'Retail_distributor-wise'!$C:$C,'Retail_state-wise'!$B12,'Retail_distributor-wise'!$D:$D,'Retail_state-wise'!$C12)/1000</f>
        <v>0.105</v>
      </c>
      <c r="BL12" s="114">
        <f>SUMIFS('Retail_distributor-wise'!DP:DP,'Retail_distributor-wise'!$C:$C,'Retail_state-wise'!$B12,'Retail_distributor-wise'!$D:$D,'Retail_state-wise'!$C12)/1000</f>
        <v>7.0000000000000007E-2</v>
      </c>
      <c r="BM12" s="114">
        <f>SUMIFS('Retail_distributor-wise'!DQ:DQ,'Retail_distributor-wise'!$C:$C,'Retail_state-wise'!$B12,'Retail_distributor-wise'!$D:$D,'Retail_state-wise'!$C12)/1000</f>
        <v>7.0000000000000007E-2</v>
      </c>
      <c r="BN12" s="114">
        <f>SUMIFS('Retail_distributor-wise'!DR:DR,'Retail_distributor-wise'!$C:$C,'Retail_state-wise'!$B12,'Retail_distributor-wise'!$D:$D,'Retail_state-wise'!$C12)/1000</f>
        <v>7.0000000000000007E-2</v>
      </c>
      <c r="BO12" s="114">
        <f>SUMIFS('Retail_distributor-wise'!DS:DS,'Retail_distributor-wise'!$C:$C,'Retail_state-wise'!$B12,'Retail_distributor-wise'!$D:$D,'Retail_state-wise'!$C12)/1000</f>
        <v>7.0000000000000007E-2</v>
      </c>
      <c r="BP12" s="114">
        <f>SUMIFS('Retail_distributor-wise'!DT:DT,'Retail_distributor-wise'!$C:$C,'Retail_state-wise'!$B12,'Retail_distributor-wise'!$D:$D,'Retail_state-wise'!$C12)/1000</f>
        <v>7.0000000000000007E-2</v>
      </c>
      <c r="BQ12" s="114">
        <f>SUMIFS('Retail_distributor-wise'!DU:DU,'Retail_distributor-wise'!$C:$C,'Retail_state-wise'!$B12,'Retail_distributor-wise'!$D:$D,'Retail_state-wise'!$C12)/1000</f>
        <v>0.105</v>
      </c>
      <c r="BR12" s="114">
        <f>SUMIFS('Retail_distributor-wise'!DV:DV,'Retail_distributor-wise'!$C:$C,'Retail_state-wise'!$B12,'Retail_distributor-wise'!$D:$D,'Retail_state-wise'!$C12)/1000</f>
        <v>0.105</v>
      </c>
      <c r="BS12" s="114">
        <f>SUMIFS('Retail_distributor-wise'!DW:DW,'Retail_distributor-wise'!$C:$C,'Retail_state-wise'!$B12,'Retail_distributor-wise'!$D:$D,'Retail_state-wise'!$C12)/1000</f>
        <v>0.14000000000000001</v>
      </c>
      <c r="BT12" s="114">
        <f>SUMIFS('Retail_distributor-wise'!DX:DX,'Retail_distributor-wise'!$C:$C,'Retail_state-wise'!$B12,'Retail_distributor-wise'!$D:$D,'Retail_state-wise'!$C12)/1000</f>
        <v>0.17499999999999999</v>
      </c>
      <c r="BU12" s="114">
        <f>SUMIFS('Retail_distributor-wise'!DY:DY,'Retail_distributor-wise'!$C:$C,'Retail_state-wise'!$B12,'Retail_distributor-wise'!$D:$D,'Retail_state-wise'!$C12)/1000</f>
        <v>0.17499999999999999</v>
      </c>
      <c r="BW12" s="16">
        <f t="shared" si="12"/>
        <v>0</v>
      </c>
      <c r="BX12" s="16">
        <f t="shared" si="13"/>
        <v>0</v>
      </c>
      <c r="BY12" s="16">
        <f t="shared" si="14"/>
        <v>0</v>
      </c>
      <c r="BZ12" s="16">
        <f t="shared" si="15"/>
        <v>0</v>
      </c>
      <c r="CA12" s="16">
        <f t="shared" si="16"/>
        <v>0</v>
      </c>
      <c r="CB12" s="16">
        <f t="shared" si="17"/>
        <v>0</v>
      </c>
      <c r="CC12" s="16">
        <f t="shared" si="18"/>
        <v>0</v>
      </c>
      <c r="CD12" s="16">
        <f t="shared" si="19"/>
        <v>0</v>
      </c>
      <c r="CE12" s="16">
        <f t="shared" si="20"/>
        <v>0</v>
      </c>
      <c r="CF12" s="16">
        <f t="shared" si="21"/>
        <v>0</v>
      </c>
      <c r="CG12" s="16">
        <f t="shared" si="22"/>
        <v>0</v>
      </c>
      <c r="CH12" s="16">
        <f t="shared" si="23"/>
        <v>0</v>
      </c>
      <c r="CJ12" s="16">
        <f t="shared" si="24"/>
        <v>1</v>
      </c>
      <c r="CK12" s="16">
        <f t="shared" si="25"/>
        <v>1</v>
      </c>
      <c r="CL12" s="16">
        <f t="shared" si="26"/>
        <v>1</v>
      </c>
      <c r="CM12" s="16">
        <f t="shared" si="27"/>
        <v>1</v>
      </c>
      <c r="CN12" s="16">
        <f t="shared" si="28"/>
        <v>1</v>
      </c>
      <c r="CO12" s="16">
        <f t="shared" si="29"/>
        <v>1</v>
      </c>
      <c r="CP12" s="16">
        <f t="shared" si="30"/>
        <v>1</v>
      </c>
      <c r="CQ12" s="16">
        <f t="shared" si="31"/>
        <v>1</v>
      </c>
      <c r="CR12" s="16">
        <f t="shared" si="32"/>
        <v>1</v>
      </c>
      <c r="CS12" s="16">
        <f t="shared" si="33"/>
        <v>1</v>
      </c>
      <c r="CT12" s="16">
        <f t="shared" si="34"/>
        <v>1</v>
      </c>
      <c r="CU12" s="16">
        <f t="shared" si="35"/>
        <v>1</v>
      </c>
    </row>
    <row r="13" spans="1:99">
      <c r="A13" s="4">
        <f t="shared" si="8"/>
        <v>9</v>
      </c>
      <c r="B13" s="1" t="s">
        <v>346</v>
      </c>
      <c r="C13" s="1" t="s">
        <v>328</v>
      </c>
      <c r="D13" s="15">
        <f>SUMIFS('Retail_distributor-wise'!$E:$E,'Retail_distributor-wise'!$C:$C,'Retail_state-wise'!$B13,'Retail_distributor-wise'!$D:$D,'Retail_state-wise'!$C13)/1000</f>
        <v>0</v>
      </c>
      <c r="E13" s="15">
        <f t="shared" si="9"/>
        <v>5.45</v>
      </c>
      <c r="F13" s="15">
        <f>SUMIFS('Retail_distributor-wise'!J:J,'Retail_distributor-wise'!$C:$C,'Retail_state-wise'!$B13,'Retail_distributor-wise'!$D:$D,'Retail_state-wise'!$C13)/1000</f>
        <v>0.3</v>
      </c>
      <c r="G13" s="15">
        <f>SUMIFS('Retail_distributor-wise'!K:K,'Retail_distributor-wise'!$C:$C,'Retail_state-wise'!$B13,'Retail_distributor-wise'!$D:$D,'Retail_state-wise'!$C13)/1000</f>
        <v>0.4</v>
      </c>
      <c r="H13" s="15">
        <f>SUMIFS('Retail_distributor-wise'!L:L,'Retail_distributor-wise'!$C:$C,'Retail_state-wise'!$B13,'Retail_distributor-wise'!$D:$D,'Retail_state-wise'!$C13)/1000</f>
        <v>0.4</v>
      </c>
      <c r="I13" s="15">
        <f>SUMIFS('Retail_distributor-wise'!M:M,'Retail_distributor-wise'!$C:$C,'Retail_state-wise'!$B13,'Retail_distributor-wise'!$D:$D,'Retail_state-wise'!$C13)/1000</f>
        <v>0.3</v>
      </c>
      <c r="J13" s="15">
        <f>SUMIFS('Retail_distributor-wise'!N:N,'Retail_distributor-wise'!$C:$C,'Retail_state-wise'!$B13,'Retail_distributor-wise'!$D:$D,'Retail_state-wise'!$C13)/1000</f>
        <v>0.25</v>
      </c>
      <c r="K13" s="15">
        <f>SUMIFS('Retail_distributor-wise'!O:O,'Retail_distributor-wise'!$C:$C,'Retail_state-wise'!$B13,'Retail_distributor-wise'!$D:$D,'Retail_state-wise'!$C13)/1000</f>
        <v>0.25</v>
      </c>
      <c r="L13" s="15">
        <f>SUMIFS('Retail_distributor-wise'!P:P,'Retail_distributor-wise'!$C:$C,'Retail_state-wise'!$B13,'Retail_distributor-wise'!$D:$D,'Retail_state-wise'!$C13)/1000</f>
        <v>0.4</v>
      </c>
      <c r="M13" s="15">
        <f>SUMIFS('Retail_distributor-wise'!Q:Q,'Retail_distributor-wise'!$C:$C,'Retail_state-wise'!$B13,'Retail_distributor-wise'!$D:$D,'Retail_state-wise'!$C13)/1000</f>
        <v>0.5</v>
      </c>
      <c r="N13" s="15">
        <f>SUMIFS('Retail_distributor-wise'!R:R,'Retail_distributor-wise'!$C:$C,'Retail_state-wise'!$B13,'Retail_distributor-wise'!$D:$D,'Retail_state-wise'!$C13)/1000</f>
        <v>0.5</v>
      </c>
      <c r="O13" s="15">
        <f>SUMIFS('Retail_distributor-wise'!S:S,'Retail_distributor-wise'!$C:$C,'Retail_state-wise'!$B13,'Retail_distributor-wise'!$D:$D,'Retail_state-wise'!$C13)/1000</f>
        <v>0.6</v>
      </c>
      <c r="P13" s="15">
        <f>SUMIFS('Retail_distributor-wise'!T:T,'Retail_distributor-wise'!$C:$C,'Retail_state-wise'!$B13,'Retail_distributor-wise'!$D:$D,'Retail_state-wise'!$C13)/1000</f>
        <v>0.75</v>
      </c>
      <c r="Q13" s="15">
        <f>SUMIFS('Retail_distributor-wise'!U:U,'Retail_distributor-wise'!$C:$C,'Retail_state-wise'!$B13,'Retail_distributor-wise'!$D:$D,'Retail_state-wise'!$C13)/1000</f>
        <v>0.8</v>
      </c>
      <c r="S13" s="14">
        <f t="shared" si="10"/>
        <v>5.45</v>
      </c>
      <c r="T13" s="15">
        <f>SUMIFS('Retail_distributor-wise'!AX:AX,'Retail_distributor-wise'!$C:$C,'Retail_state-wise'!$B13,'Retail_distributor-wise'!$D:$D,'Retail_state-wise'!$C13)/1000</f>
        <v>0.3</v>
      </c>
      <c r="U13" s="15">
        <f>SUMIFS('Retail_distributor-wise'!AY:AY,'Retail_distributor-wise'!$C:$C,'Retail_state-wise'!$B13,'Retail_distributor-wise'!$D:$D,'Retail_state-wise'!$C13)/1000</f>
        <v>0.4</v>
      </c>
      <c r="V13" s="15">
        <f>SUMIFS('Retail_distributor-wise'!AZ:AZ,'Retail_distributor-wise'!$C:$C,'Retail_state-wise'!$B13,'Retail_distributor-wise'!$D:$D,'Retail_state-wise'!$C13)/1000</f>
        <v>0.4</v>
      </c>
      <c r="W13" s="15">
        <f>SUMIFS('Retail_distributor-wise'!BA:BA,'Retail_distributor-wise'!$C:$C,'Retail_state-wise'!$B13,'Retail_distributor-wise'!$D:$D,'Retail_state-wise'!$C13)/1000</f>
        <v>0.3</v>
      </c>
      <c r="X13" s="15">
        <f>SUMIFS('Retail_distributor-wise'!BB:BB,'Retail_distributor-wise'!$C:$C,'Retail_state-wise'!$B13,'Retail_distributor-wise'!$D:$D,'Retail_state-wise'!$C13)/1000</f>
        <v>0.25</v>
      </c>
      <c r="Y13" s="15">
        <f>SUMIFS('Retail_distributor-wise'!BC:BC,'Retail_distributor-wise'!$C:$C,'Retail_state-wise'!$B13,'Retail_distributor-wise'!$D:$D,'Retail_state-wise'!$C13)/1000</f>
        <v>0.25</v>
      </c>
      <c r="Z13" s="15">
        <f>SUMIFS('Retail_distributor-wise'!BD:BD,'Retail_distributor-wise'!$C:$C,'Retail_state-wise'!$B13,'Retail_distributor-wise'!$D:$D,'Retail_state-wise'!$C13)/1000</f>
        <v>0.4</v>
      </c>
      <c r="AA13" s="15">
        <f>SUMIFS('Retail_distributor-wise'!BE:BE,'Retail_distributor-wise'!$C:$C,'Retail_state-wise'!$B13,'Retail_distributor-wise'!$D:$D,'Retail_state-wise'!$C13)/1000</f>
        <v>0.5</v>
      </c>
      <c r="AB13" s="15">
        <f>SUMIFS('Retail_distributor-wise'!BF:BF,'Retail_distributor-wise'!$C:$C,'Retail_state-wise'!$B13,'Retail_distributor-wise'!$D:$D,'Retail_state-wise'!$C13)/1000</f>
        <v>0.5</v>
      </c>
      <c r="AC13" s="15">
        <f>SUMIFS('Retail_distributor-wise'!BG:BG,'Retail_distributor-wise'!$C:$C,'Retail_state-wise'!$B13,'Retail_distributor-wise'!$D:$D,'Retail_state-wise'!$C13)/1000</f>
        <v>0.6</v>
      </c>
      <c r="AD13" s="15">
        <f>SUMIFS('Retail_distributor-wise'!BH:BH,'Retail_distributor-wise'!$C:$C,'Retail_state-wise'!$B13,'Retail_distributor-wise'!$D:$D,'Retail_state-wise'!$C13)/1000</f>
        <v>0.75</v>
      </c>
      <c r="AE13" s="15">
        <f>SUMIFS('Retail_distributor-wise'!BI:BI,'Retail_distributor-wise'!$C:$C,'Retail_state-wise'!$B13,'Retail_distributor-wise'!$D:$D,'Retail_state-wise'!$C13)/1000</f>
        <v>0.8</v>
      </c>
      <c r="AG13" s="14">
        <f t="shared" si="5"/>
        <v>0</v>
      </c>
      <c r="AH13" s="15">
        <f>SUMIFS('Retail_distributor-wise'!BL:BL,'Retail_distributor-wise'!$C:$C,'Retail_state-wise'!$B13,'Retail_distributor-wise'!$D:$D,'Retail_state-wise'!$C13)/1000</f>
        <v>0</v>
      </c>
      <c r="AI13" s="15">
        <f>SUMIFS('Retail_distributor-wise'!BM:BM,'Retail_distributor-wise'!$C:$C,'Retail_state-wise'!$B13,'Retail_distributor-wise'!$D:$D,'Retail_state-wise'!$C13)/1000</f>
        <v>0</v>
      </c>
      <c r="AJ13" s="15">
        <f>SUMIFS('Retail_distributor-wise'!BN:BN,'Retail_distributor-wise'!$C:$C,'Retail_state-wise'!$B13,'Retail_distributor-wise'!$D:$D,'Retail_state-wise'!$C13)/1000</f>
        <v>0</v>
      </c>
      <c r="AK13" s="15">
        <f>SUMIFS('Retail_distributor-wise'!BO:BO,'Retail_distributor-wise'!$C:$C,'Retail_state-wise'!$B13,'Retail_distributor-wise'!$D:$D,'Retail_state-wise'!$C13)/1000</f>
        <v>0</v>
      </c>
      <c r="AL13" s="15">
        <f>SUMIFS('Retail_distributor-wise'!BP:BP,'Retail_distributor-wise'!$C:$C,'Retail_state-wise'!$B13,'Retail_distributor-wise'!$D:$D,'Retail_state-wise'!$C13)/1000</f>
        <v>0</v>
      </c>
      <c r="AM13" s="15">
        <f>SUMIFS('Retail_distributor-wise'!BQ:BQ,'Retail_distributor-wise'!$C:$C,'Retail_state-wise'!$B13,'Retail_distributor-wise'!$D:$D,'Retail_state-wise'!$C13)/1000</f>
        <v>0</v>
      </c>
      <c r="AN13" s="15">
        <f>SUMIFS('Retail_distributor-wise'!BR:BR,'Retail_distributor-wise'!$C:$C,'Retail_state-wise'!$B13,'Retail_distributor-wise'!$D:$D,'Retail_state-wise'!$C13)/1000</f>
        <v>0</v>
      </c>
      <c r="AO13" s="15">
        <f>SUMIFS('Retail_distributor-wise'!BS:BS,'Retail_distributor-wise'!$C:$C,'Retail_state-wise'!$B13,'Retail_distributor-wise'!$D:$D,'Retail_state-wise'!$C13)/1000</f>
        <v>0</v>
      </c>
      <c r="AP13" s="15">
        <f>SUMIFS('Retail_distributor-wise'!BT:BT,'Retail_distributor-wise'!$C:$C,'Retail_state-wise'!$B13,'Retail_distributor-wise'!$D:$D,'Retail_state-wise'!$C13)/1000</f>
        <v>0</v>
      </c>
      <c r="AQ13" s="15">
        <f>SUMIFS('Retail_distributor-wise'!BU:BU,'Retail_distributor-wise'!$C:$C,'Retail_state-wise'!$B13,'Retail_distributor-wise'!$D:$D,'Retail_state-wise'!$C13)/1000</f>
        <v>0</v>
      </c>
      <c r="AR13" s="15">
        <f>SUMIFS('Retail_distributor-wise'!BV:BV,'Retail_distributor-wise'!$C:$C,'Retail_state-wise'!$B13,'Retail_distributor-wise'!$D:$D,'Retail_state-wise'!$C13)/1000</f>
        <v>0</v>
      </c>
      <c r="AS13" s="15">
        <f>SUMIFS('Retail_distributor-wise'!BW:BW,'Retail_distributor-wise'!$C:$C,'Retail_state-wise'!$B13,'Retail_distributor-wise'!$D:$D,'Retail_state-wise'!$C13)/1000</f>
        <v>0</v>
      </c>
      <c r="AU13" s="15">
        <f t="shared" ref="AU6:AU24" si="36">SUM(AV13:BG13)</f>
        <v>0</v>
      </c>
      <c r="AV13" s="114">
        <f>SUMIFS('Retail_distributor-wise'!CZ:CZ,'Retail_distributor-wise'!$C:$C,'Retail_state-wise'!$B13,'Retail_distributor-wise'!$D:$D,'Retail_state-wise'!$C13)/1000</f>
        <v>0</v>
      </c>
      <c r="AW13" s="114">
        <f>SUMIFS('Retail_distributor-wise'!DA:DA,'Retail_distributor-wise'!$C:$C,'Retail_state-wise'!$B13,'Retail_distributor-wise'!$D:$D,'Retail_state-wise'!$C13)/1000</f>
        <v>0</v>
      </c>
      <c r="AX13" s="114">
        <f>SUMIFS('Retail_distributor-wise'!DB:DB,'Retail_distributor-wise'!$C:$C,'Retail_state-wise'!$B13,'Retail_distributor-wise'!$D:$D,'Retail_state-wise'!$C13)/1000</f>
        <v>0</v>
      </c>
      <c r="AY13" s="114">
        <f>SUMIFS('Retail_distributor-wise'!DC:DC,'Retail_distributor-wise'!$C:$C,'Retail_state-wise'!$B13,'Retail_distributor-wise'!$D:$D,'Retail_state-wise'!$C13)/1000</f>
        <v>0</v>
      </c>
      <c r="AZ13" s="114">
        <f>SUMIFS('Retail_distributor-wise'!DD:DD,'Retail_distributor-wise'!$C:$C,'Retail_state-wise'!$B13,'Retail_distributor-wise'!$D:$D,'Retail_state-wise'!$C13)/1000</f>
        <v>0</v>
      </c>
      <c r="BA13" s="114">
        <f>SUMIFS('Retail_distributor-wise'!DE:DE,'Retail_distributor-wise'!$C:$C,'Retail_state-wise'!$B13,'Retail_distributor-wise'!$D:$D,'Retail_state-wise'!$C13)/1000</f>
        <v>0</v>
      </c>
      <c r="BB13" s="114">
        <f>SUMIFS('Retail_distributor-wise'!DF:DF,'Retail_distributor-wise'!$C:$C,'Retail_state-wise'!$B13,'Retail_distributor-wise'!$D:$D,'Retail_state-wise'!$C13)/1000</f>
        <v>0</v>
      </c>
      <c r="BC13" s="114">
        <f>SUMIFS('Retail_distributor-wise'!DG:DG,'Retail_distributor-wise'!$C:$C,'Retail_state-wise'!$B13,'Retail_distributor-wise'!$D:$D,'Retail_state-wise'!$C13)/1000</f>
        <v>0</v>
      </c>
      <c r="BD13" s="114">
        <f>SUMIFS('Retail_distributor-wise'!DH:DH,'Retail_distributor-wise'!$C:$C,'Retail_state-wise'!$B13,'Retail_distributor-wise'!$D:$D,'Retail_state-wise'!$C13)/1000</f>
        <v>0</v>
      </c>
      <c r="BE13" s="114">
        <f>SUMIFS('Retail_distributor-wise'!DI:DI,'Retail_distributor-wise'!$C:$C,'Retail_state-wise'!$B13,'Retail_distributor-wise'!$D:$D,'Retail_state-wise'!$C13)/1000</f>
        <v>0</v>
      </c>
      <c r="BF13" s="114">
        <f>SUMIFS('Retail_distributor-wise'!DJ:DJ,'Retail_distributor-wise'!$C:$C,'Retail_state-wise'!$B13,'Retail_distributor-wise'!$D:$D,'Retail_state-wise'!$C13)/1000</f>
        <v>0</v>
      </c>
      <c r="BG13" s="114">
        <f>SUMIFS('Retail_distributor-wise'!DK:DK,'Retail_distributor-wise'!$C:$C,'Retail_state-wise'!$B13,'Retail_distributor-wise'!$D:$D,'Retail_state-wise'!$C13)/1000</f>
        <v>0</v>
      </c>
      <c r="BI13" s="15">
        <f t="shared" si="11"/>
        <v>5.45</v>
      </c>
      <c r="BJ13" s="114">
        <f>SUMIFS('Retail_distributor-wise'!DN:DN,'Retail_distributor-wise'!$C:$C,'Retail_state-wise'!$B13,'Retail_distributor-wise'!$D:$D,'Retail_state-wise'!$C13)/1000</f>
        <v>0.3</v>
      </c>
      <c r="BK13" s="114">
        <f>SUMIFS('Retail_distributor-wise'!DO:DO,'Retail_distributor-wise'!$C:$C,'Retail_state-wise'!$B13,'Retail_distributor-wise'!$D:$D,'Retail_state-wise'!$C13)/1000</f>
        <v>0.4</v>
      </c>
      <c r="BL13" s="114">
        <f>SUMIFS('Retail_distributor-wise'!DP:DP,'Retail_distributor-wise'!$C:$C,'Retail_state-wise'!$B13,'Retail_distributor-wise'!$D:$D,'Retail_state-wise'!$C13)/1000</f>
        <v>0.4</v>
      </c>
      <c r="BM13" s="114">
        <f>SUMIFS('Retail_distributor-wise'!DQ:DQ,'Retail_distributor-wise'!$C:$C,'Retail_state-wise'!$B13,'Retail_distributor-wise'!$D:$D,'Retail_state-wise'!$C13)/1000</f>
        <v>0.3</v>
      </c>
      <c r="BN13" s="114">
        <f>SUMIFS('Retail_distributor-wise'!DR:DR,'Retail_distributor-wise'!$C:$C,'Retail_state-wise'!$B13,'Retail_distributor-wise'!$D:$D,'Retail_state-wise'!$C13)/1000</f>
        <v>0.25</v>
      </c>
      <c r="BO13" s="114">
        <f>SUMIFS('Retail_distributor-wise'!DS:DS,'Retail_distributor-wise'!$C:$C,'Retail_state-wise'!$B13,'Retail_distributor-wise'!$D:$D,'Retail_state-wise'!$C13)/1000</f>
        <v>0.25</v>
      </c>
      <c r="BP13" s="114">
        <f>SUMIFS('Retail_distributor-wise'!DT:DT,'Retail_distributor-wise'!$C:$C,'Retail_state-wise'!$B13,'Retail_distributor-wise'!$D:$D,'Retail_state-wise'!$C13)/1000</f>
        <v>0.4</v>
      </c>
      <c r="BQ13" s="114">
        <f>SUMIFS('Retail_distributor-wise'!DU:DU,'Retail_distributor-wise'!$C:$C,'Retail_state-wise'!$B13,'Retail_distributor-wise'!$D:$D,'Retail_state-wise'!$C13)/1000</f>
        <v>0.5</v>
      </c>
      <c r="BR13" s="114">
        <f>SUMIFS('Retail_distributor-wise'!DV:DV,'Retail_distributor-wise'!$C:$C,'Retail_state-wise'!$B13,'Retail_distributor-wise'!$D:$D,'Retail_state-wise'!$C13)/1000</f>
        <v>0.5</v>
      </c>
      <c r="BS13" s="114">
        <f>SUMIFS('Retail_distributor-wise'!DW:DW,'Retail_distributor-wise'!$C:$C,'Retail_state-wise'!$B13,'Retail_distributor-wise'!$D:$D,'Retail_state-wise'!$C13)/1000</f>
        <v>0.6</v>
      </c>
      <c r="BT13" s="114">
        <f>SUMIFS('Retail_distributor-wise'!DX:DX,'Retail_distributor-wise'!$C:$C,'Retail_state-wise'!$B13,'Retail_distributor-wise'!$D:$D,'Retail_state-wise'!$C13)/1000</f>
        <v>0.75</v>
      </c>
      <c r="BU13" s="114">
        <f>SUMIFS('Retail_distributor-wise'!DY:DY,'Retail_distributor-wise'!$C:$C,'Retail_state-wise'!$B13,'Retail_distributor-wise'!$D:$D,'Retail_state-wise'!$C13)/1000</f>
        <v>0.8</v>
      </c>
      <c r="BW13" s="16">
        <f t="shared" si="12"/>
        <v>0</v>
      </c>
      <c r="BX13" s="16">
        <f t="shared" si="13"/>
        <v>0</v>
      </c>
      <c r="BY13" s="16">
        <f t="shared" si="14"/>
        <v>0</v>
      </c>
      <c r="BZ13" s="16">
        <f t="shared" si="15"/>
        <v>0</v>
      </c>
      <c r="CA13" s="16">
        <f t="shared" si="16"/>
        <v>0</v>
      </c>
      <c r="CB13" s="16">
        <f t="shared" si="17"/>
        <v>0</v>
      </c>
      <c r="CC13" s="16">
        <f t="shared" si="18"/>
        <v>0</v>
      </c>
      <c r="CD13" s="16">
        <f t="shared" si="19"/>
        <v>0</v>
      </c>
      <c r="CE13" s="16">
        <f t="shared" si="20"/>
        <v>0</v>
      </c>
      <c r="CF13" s="16">
        <f t="shared" si="21"/>
        <v>0</v>
      </c>
      <c r="CG13" s="16">
        <f t="shared" si="22"/>
        <v>0</v>
      </c>
      <c r="CH13" s="16">
        <f t="shared" si="23"/>
        <v>0</v>
      </c>
      <c r="CJ13" s="16">
        <f t="shared" si="24"/>
        <v>1</v>
      </c>
      <c r="CK13" s="16">
        <f t="shared" si="25"/>
        <v>1</v>
      </c>
      <c r="CL13" s="16">
        <f t="shared" si="26"/>
        <v>1</v>
      </c>
      <c r="CM13" s="16">
        <f t="shared" si="27"/>
        <v>1</v>
      </c>
      <c r="CN13" s="16">
        <f t="shared" si="28"/>
        <v>1</v>
      </c>
      <c r="CO13" s="16">
        <f t="shared" si="29"/>
        <v>1</v>
      </c>
      <c r="CP13" s="16">
        <f t="shared" si="30"/>
        <v>1</v>
      </c>
      <c r="CQ13" s="16">
        <f t="shared" si="31"/>
        <v>1</v>
      </c>
      <c r="CR13" s="16">
        <f t="shared" si="32"/>
        <v>1</v>
      </c>
      <c r="CS13" s="16">
        <f t="shared" si="33"/>
        <v>1</v>
      </c>
      <c r="CT13" s="16">
        <f t="shared" si="34"/>
        <v>1</v>
      </c>
      <c r="CU13" s="16">
        <f t="shared" si="35"/>
        <v>1</v>
      </c>
    </row>
    <row r="14" spans="1:99">
      <c r="A14" s="4">
        <f t="shared" si="8"/>
        <v>10</v>
      </c>
      <c r="B14" s="1" t="s">
        <v>348</v>
      </c>
      <c r="C14" s="1" t="s">
        <v>328</v>
      </c>
      <c r="D14" s="15">
        <f>SUMIFS('Retail_distributor-wise'!$E:$E,'Retail_distributor-wise'!$C:$C,'Retail_state-wise'!$B14,'Retail_distributor-wise'!$D:$D,'Retail_state-wise'!$C14)/1000</f>
        <v>9.0684150000000017</v>
      </c>
      <c r="E14" s="15">
        <f t="shared" si="9"/>
        <v>20.900000000000002</v>
      </c>
      <c r="F14" s="15">
        <f>SUMIFS('Retail_distributor-wise'!J:J,'Retail_distributor-wise'!$C:$C,'Retail_state-wise'!$B14,'Retail_distributor-wise'!$D:$D,'Retail_state-wise'!$C14)/1000</f>
        <v>1.2</v>
      </c>
      <c r="G14" s="15">
        <f>SUMIFS('Retail_distributor-wise'!K:K,'Retail_distributor-wise'!$C:$C,'Retail_state-wise'!$B14,'Retail_distributor-wise'!$D:$D,'Retail_state-wise'!$C14)/1000</f>
        <v>1.65</v>
      </c>
      <c r="H14" s="15">
        <f>SUMIFS('Retail_distributor-wise'!L:L,'Retail_distributor-wise'!$C:$C,'Retail_state-wise'!$B14,'Retail_distributor-wise'!$D:$D,'Retail_state-wise'!$C14)/1000</f>
        <v>1.45</v>
      </c>
      <c r="I14" s="15">
        <f>SUMIFS('Retail_distributor-wise'!M:M,'Retail_distributor-wise'!$C:$C,'Retail_state-wise'!$B14,'Retail_distributor-wise'!$D:$D,'Retail_state-wise'!$C14)/1000</f>
        <v>1.2</v>
      </c>
      <c r="J14" s="15">
        <f>SUMIFS('Retail_distributor-wise'!N:N,'Retail_distributor-wise'!$C:$C,'Retail_state-wise'!$B14,'Retail_distributor-wise'!$D:$D,'Retail_state-wise'!$C14)/1000</f>
        <v>1</v>
      </c>
      <c r="K14" s="15">
        <f>SUMIFS('Retail_distributor-wise'!O:O,'Retail_distributor-wise'!$C:$C,'Retail_state-wise'!$B14,'Retail_distributor-wise'!$D:$D,'Retail_state-wise'!$C14)/1000</f>
        <v>1.1000000000000001</v>
      </c>
      <c r="L14" s="15">
        <f>SUMIFS('Retail_distributor-wise'!P:P,'Retail_distributor-wise'!$C:$C,'Retail_state-wise'!$B14,'Retail_distributor-wise'!$D:$D,'Retail_state-wise'!$C14)/1000</f>
        <v>1.45</v>
      </c>
      <c r="M14" s="15">
        <f>SUMIFS('Retail_distributor-wise'!Q:Q,'Retail_distributor-wise'!$C:$C,'Retail_state-wise'!$B14,'Retail_distributor-wise'!$D:$D,'Retail_state-wise'!$C14)/1000</f>
        <v>1.8</v>
      </c>
      <c r="N14" s="15">
        <f>SUMIFS('Retail_distributor-wise'!R:R,'Retail_distributor-wise'!$C:$C,'Retail_state-wise'!$B14,'Retail_distributor-wise'!$D:$D,'Retail_state-wise'!$C14)/1000</f>
        <v>1.9</v>
      </c>
      <c r="O14" s="15">
        <f>SUMIFS('Retail_distributor-wise'!S:S,'Retail_distributor-wise'!$C:$C,'Retail_state-wise'!$B14,'Retail_distributor-wise'!$D:$D,'Retail_state-wise'!$C14)/1000</f>
        <v>2.35</v>
      </c>
      <c r="P14" s="15">
        <f>SUMIFS('Retail_distributor-wise'!T:T,'Retail_distributor-wise'!$C:$C,'Retail_state-wise'!$B14,'Retail_distributor-wise'!$D:$D,'Retail_state-wise'!$C14)/1000</f>
        <v>2.7</v>
      </c>
      <c r="Q14" s="15">
        <f>SUMIFS('Retail_distributor-wise'!U:U,'Retail_distributor-wise'!$C:$C,'Retail_state-wise'!$B14,'Retail_distributor-wise'!$D:$D,'Retail_state-wise'!$C14)/1000</f>
        <v>3.1</v>
      </c>
      <c r="S14" s="14">
        <f t="shared" si="10"/>
        <v>12.54</v>
      </c>
      <c r="T14" s="15">
        <f>SUMIFS('Retail_distributor-wise'!AX:AX,'Retail_distributor-wise'!$C:$C,'Retail_state-wise'!$B14,'Retail_distributor-wise'!$D:$D,'Retail_state-wise'!$C14)/1000</f>
        <v>0.72</v>
      </c>
      <c r="U14" s="15">
        <f>SUMIFS('Retail_distributor-wise'!AY:AY,'Retail_distributor-wise'!$C:$C,'Retail_state-wise'!$B14,'Retail_distributor-wise'!$D:$D,'Retail_state-wise'!$C14)/1000</f>
        <v>0.99</v>
      </c>
      <c r="V14" s="15">
        <f>SUMIFS('Retail_distributor-wise'!AZ:AZ,'Retail_distributor-wise'!$C:$C,'Retail_state-wise'!$B14,'Retail_distributor-wise'!$D:$D,'Retail_state-wise'!$C14)/1000</f>
        <v>0.87</v>
      </c>
      <c r="W14" s="15">
        <f>SUMIFS('Retail_distributor-wise'!BA:BA,'Retail_distributor-wise'!$C:$C,'Retail_state-wise'!$B14,'Retail_distributor-wise'!$D:$D,'Retail_state-wise'!$C14)/1000</f>
        <v>0.72</v>
      </c>
      <c r="X14" s="15">
        <f>SUMIFS('Retail_distributor-wise'!BB:BB,'Retail_distributor-wise'!$C:$C,'Retail_state-wise'!$B14,'Retail_distributor-wise'!$D:$D,'Retail_state-wise'!$C14)/1000</f>
        <v>0.6</v>
      </c>
      <c r="Y14" s="15">
        <f>SUMIFS('Retail_distributor-wise'!BC:BC,'Retail_distributor-wise'!$C:$C,'Retail_state-wise'!$B14,'Retail_distributor-wise'!$D:$D,'Retail_state-wise'!$C14)/1000</f>
        <v>0.66</v>
      </c>
      <c r="Z14" s="15">
        <f>SUMIFS('Retail_distributor-wise'!BD:BD,'Retail_distributor-wise'!$C:$C,'Retail_state-wise'!$B14,'Retail_distributor-wise'!$D:$D,'Retail_state-wise'!$C14)/1000</f>
        <v>0.87</v>
      </c>
      <c r="AA14" s="15">
        <f>SUMIFS('Retail_distributor-wise'!BE:BE,'Retail_distributor-wise'!$C:$C,'Retail_state-wise'!$B14,'Retail_distributor-wise'!$D:$D,'Retail_state-wise'!$C14)/1000</f>
        <v>1.08</v>
      </c>
      <c r="AB14" s="15">
        <f>SUMIFS('Retail_distributor-wise'!BF:BF,'Retail_distributor-wise'!$C:$C,'Retail_state-wise'!$B14,'Retail_distributor-wise'!$D:$D,'Retail_state-wise'!$C14)/1000</f>
        <v>1.1399999999999999</v>
      </c>
      <c r="AC14" s="15">
        <f>SUMIFS('Retail_distributor-wise'!BG:BG,'Retail_distributor-wise'!$C:$C,'Retail_state-wise'!$B14,'Retail_distributor-wise'!$D:$D,'Retail_state-wise'!$C14)/1000</f>
        <v>1.41</v>
      </c>
      <c r="AD14" s="15">
        <f>SUMIFS('Retail_distributor-wise'!BH:BH,'Retail_distributor-wise'!$C:$C,'Retail_state-wise'!$B14,'Retail_distributor-wise'!$D:$D,'Retail_state-wise'!$C14)/1000</f>
        <v>1.62</v>
      </c>
      <c r="AE14" s="15">
        <f>SUMIFS('Retail_distributor-wise'!BI:BI,'Retail_distributor-wise'!$C:$C,'Retail_state-wise'!$B14,'Retail_distributor-wise'!$D:$D,'Retail_state-wise'!$C14)/1000</f>
        <v>1.86</v>
      </c>
      <c r="AG14" s="14">
        <f t="shared" si="5"/>
        <v>8.36</v>
      </c>
      <c r="AH14" s="15">
        <f>SUMIFS('Retail_distributor-wise'!BL:BL,'Retail_distributor-wise'!$C:$C,'Retail_state-wise'!$B14,'Retail_distributor-wise'!$D:$D,'Retail_state-wise'!$C14)/1000</f>
        <v>0.48</v>
      </c>
      <c r="AI14" s="15">
        <f>SUMIFS('Retail_distributor-wise'!BM:BM,'Retail_distributor-wise'!$C:$C,'Retail_state-wise'!$B14,'Retail_distributor-wise'!$D:$D,'Retail_state-wise'!$C14)/1000</f>
        <v>0.66</v>
      </c>
      <c r="AJ14" s="15">
        <f>SUMIFS('Retail_distributor-wise'!BN:BN,'Retail_distributor-wise'!$C:$C,'Retail_state-wise'!$B14,'Retail_distributor-wise'!$D:$D,'Retail_state-wise'!$C14)/1000</f>
        <v>0.57999999999999996</v>
      </c>
      <c r="AK14" s="15">
        <f>SUMIFS('Retail_distributor-wise'!BO:BO,'Retail_distributor-wise'!$C:$C,'Retail_state-wise'!$B14,'Retail_distributor-wise'!$D:$D,'Retail_state-wise'!$C14)/1000</f>
        <v>0.48</v>
      </c>
      <c r="AL14" s="15">
        <f>SUMIFS('Retail_distributor-wise'!BP:BP,'Retail_distributor-wise'!$C:$C,'Retail_state-wise'!$B14,'Retail_distributor-wise'!$D:$D,'Retail_state-wise'!$C14)/1000</f>
        <v>0.4</v>
      </c>
      <c r="AM14" s="15">
        <f>SUMIFS('Retail_distributor-wise'!BQ:BQ,'Retail_distributor-wise'!$C:$C,'Retail_state-wise'!$B14,'Retail_distributor-wise'!$D:$D,'Retail_state-wise'!$C14)/1000</f>
        <v>0.44</v>
      </c>
      <c r="AN14" s="15">
        <f>SUMIFS('Retail_distributor-wise'!BR:BR,'Retail_distributor-wise'!$C:$C,'Retail_state-wise'!$B14,'Retail_distributor-wise'!$D:$D,'Retail_state-wise'!$C14)/1000</f>
        <v>0.57999999999999996</v>
      </c>
      <c r="AO14" s="15">
        <f>SUMIFS('Retail_distributor-wise'!BS:BS,'Retail_distributor-wise'!$C:$C,'Retail_state-wise'!$B14,'Retail_distributor-wise'!$D:$D,'Retail_state-wise'!$C14)/1000</f>
        <v>0.72</v>
      </c>
      <c r="AP14" s="15">
        <f>SUMIFS('Retail_distributor-wise'!BT:BT,'Retail_distributor-wise'!$C:$C,'Retail_state-wise'!$B14,'Retail_distributor-wise'!$D:$D,'Retail_state-wise'!$C14)/1000</f>
        <v>0.76</v>
      </c>
      <c r="AQ14" s="15">
        <f>SUMIFS('Retail_distributor-wise'!BU:BU,'Retail_distributor-wise'!$C:$C,'Retail_state-wise'!$B14,'Retail_distributor-wise'!$D:$D,'Retail_state-wise'!$C14)/1000</f>
        <v>0.94</v>
      </c>
      <c r="AR14" s="15">
        <f>SUMIFS('Retail_distributor-wise'!BV:BV,'Retail_distributor-wise'!$C:$C,'Retail_state-wise'!$B14,'Retail_distributor-wise'!$D:$D,'Retail_state-wise'!$C14)/1000</f>
        <v>1.08</v>
      </c>
      <c r="AS14" s="15">
        <f>SUMIFS('Retail_distributor-wise'!BW:BW,'Retail_distributor-wise'!$C:$C,'Retail_state-wise'!$B14,'Retail_distributor-wise'!$D:$D,'Retail_state-wise'!$C14)/1000</f>
        <v>1.24</v>
      </c>
      <c r="AU14" s="15">
        <f t="shared" si="36"/>
        <v>1.7459999999999998</v>
      </c>
      <c r="AV14" s="114">
        <f>SUMIFS('Retail_distributor-wise'!CZ:CZ,'Retail_distributor-wise'!$C:$C,'Retail_state-wise'!$B14,'Retail_distributor-wise'!$D:$D,'Retail_state-wise'!$C14)/1000</f>
        <v>0.33</v>
      </c>
      <c r="AW14" s="114">
        <f>SUMIFS('Retail_distributor-wise'!DA:DA,'Retail_distributor-wise'!$C:$C,'Retail_state-wise'!$B14,'Retail_distributor-wise'!$D:$D,'Retail_state-wise'!$C14)/1000</f>
        <v>0.36</v>
      </c>
      <c r="AX14" s="114">
        <f>SUMIFS('Retail_distributor-wise'!DB:DB,'Retail_distributor-wise'!$C:$C,'Retail_state-wise'!$B14,'Retail_distributor-wise'!$D:$D,'Retail_state-wise'!$C14)/1000</f>
        <v>0.312</v>
      </c>
      <c r="AY14" s="114">
        <f>SUMIFS('Retail_distributor-wise'!DC:DC,'Retail_distributor-wise'!$C:$C,'Retail_state-wise'!$B14,'Retail_distributor-wise'!$D:$D,'Retail_state-wise'!$C14)/1000</f>
        <v>0.19800000000000001</v>
      </c>
      <c r="AZ14" s="114">
        <f>SUMIFS('Retail_distributor-wise'!DD:DD,'Retail_distributor-wise'!$C:$C,'Retail_state-wise'!$B14,'Retail_distributor-wise'!$D:$D,'Retail_state-wise'!$C14)/1000</f>
        <v>0.16200000000000001</v>
      </c>
      <c r="BA14" s="114">
        <f>SUMIFS('Retail_distributor-wise'!DE:DE,'Retail_distributor-wise'!$C:$C,'Retail_state-wise'!$B14,'Retail_distributor-wise'!$D:$D,'Retail_state-wise'!$C14)/1000</f>
        <v>0.18</v>
      </c>
      <c r="BB14" s="114">
        <f>SUMIFS('Retail_distributor-wise'!DF:DF,'Retail_distributor-wise'!$C:$C,'Retail_state-wise'!$B14,'Retail_distributor-wise'!$D:$D,'Retail_state-wise'!$C14)/1000</f>
        <v>0.156</v>
      </c>
      <c r="BC14" s="114">
        <f>SUMIFS('Retail_distributor-wise'!DG:DG,'Retail_distributor-wise'!$C:$C,'Retail_state-wise'!$B14,'Retail_distributor-wise'!$D:$D,'Retail_state-wise'!$C14)/1000</f>
        <v>4.8000000000000001E-2</v>
      </c>
      <c r="BD14" s="114">
        <f>SUMIFS('Retail_distributor-wise'!DH:DH,'Retail_distributor-wise'!$C:$C,'Retail_state-wise'!$B14,'Retail_distributor-wise'!$D:$D,'Retail_state-wise'!$C14)/1000</f>
        <v>0</v>
      </c>
      <c r="BE14" s="114">
        <f>SUMIFS('Retail_distributor-wise'!DI:DI,'Retail_distributor-wise'!$C:$C,'Retail_state-wise'!$B14,'Retail_distributor-wise'!$D:$D,'Retail_state-wise'!$C14)/1000</f>
        <v>0</v>
      </c>
      <c r="BF14" s="114">
        <f>SUMIFS('Retail_distributor-wise'!DJ:DJ,'Retail_distributor-wise'!$C:$C,'Retail_state-wise'!$B14,'Retail_distributor-wise'!$D:$D,'Retail_state-wise'!$C14)/1000</f>
        <v>0</v>
      </c>
      <c r="BG14" s="114">
        <f>SUMIFS('Retail_distributor-wise'!DK:DK,'Retail_distributor-wise'!$C:$C,'Retail_state-wise'!$B14,'Retail_distributor-wise'!$D:$D,'Retail_state-wise'!$C14)/1000</f>
        <v>0</v>
      </c>
      <c r="BI14" s="15">
        <f t="shared" si="11"/>
        <v>10.794</v>
      </c>
      <c r="BJ14" s="114">
        <f>SUMIFS('Retail_distributor-wise'!DN:DN,'Retail_distributor-wise'!$C:$C,'Retail_state-wise'!$B14,'Retail_distributor-wise'!$D:$D,'Retail_state-wise'!$C14)/1000</f>
        <v>0.39</v>
      </c>
      <c r="BK14" s="114">
        <f>SUMIFS('Retail_distributor-wise'!DO:DO,'Retail_distributor-wise'!$C:$C,'Retail_state-wise'!$B14,'Retail_distributor-wise'!$D:$D,'Retail_state-wise'!$C14)/1000</f>
        <v>0.63</v>
      </c>
      <c r="BL14" s="114">
        <f>SUMIFS('Retail_distributor-wise'!DP:DP,'Retail_distributor-wise'!$C:$C,'Retail_state-wise'!$B14,'Retail_distributor-wise'!$D:$D,'Retail_state-wise'!$C14)/1000</f>
        <v>0.55800000000000005</v>
      </c>
      <c r="BM14" s="114">
        <f>SUMIFS('Retail_distributor-wise'!DQ:DQ,'Retail_distributor-wise'!$C:$C,'Retail_state-wise'!$B14,'Retail_distributor-wise'!$D:$D,'Retail_state-wise'!$C14)/1000</f>
        <v>0.52200000000000002</v>
      </c>
      <c r="BN14" s="114">
        <f>SUMIFS('Retail_distributor-wise'!DR:DR,'Retail_distributor-wise'!$C:$C,'Retail_state-wise'!$B14,'Retail_distributor-wise'!$D:$D,'Retail_state-wise'!$C14)/1000</f>
        <v>0.438</v>
      </c>
      <c r="BO14" s="114">
        <f>SUMIFS('Retail_distributor-wise'!DS:DS,'Retail_distributor-wise'!$C:$C,'Retail_state-wise'!$B14,'Retail_distributor-wise'!$D:$D,'Retail_state-wise'!$C14)/1000</f>
        <v>0.48</v>
      </c>
      <c r="BP14" s="114">
        <f>SUMIFS('Retail_distributor-wise'!DT:DT,'Retail_distributor-wise'!$C:$C,'Retail_state-wise'!$B14,'Retail_distributor-wise'!$D:$D,'Retail_state-wise'!$C14)/1000</f>
        <v>0.71399999999999997</v>
      </c>
      <c r="BQ14" s="114">
        <f>SUMIFS('Retail_distributor-wise'!DU:DU,'Retail_distributor-wise'!$C:$C,'Retail_state-wise'!$B14,'Retail_distributor-wise'!$D:$D,'Retail_state-wise'!$C14)/1000</f>
        <v>1.032</v>
      </c>
      <c r="BR14" s="114">
        <f>SUMIFS('Retail_distributor-wise'!DV:DV,'Retail_distributor-wise'!$C:$C,'Retail_state-wise'!$B14,'Retail_distributor-wise'!$D:$D,'Retail_state-wise'!$C14)/1000</f>
        <v>1.1399999999999999</v>
      </c>
      <c r="BS14" s="114">
        <f>SUMIFS('Retail_distributor-wise'!DW:DW,'Retail_distributor-wise'!$C:$C,'Retail_state-wise'!$B14,'Retail_distributor-wise'!$D:$D,'Retail_state-wise'!$C14)/1000</f>
        <v>1.41</v>
      </c>
      <c r="BT14" s="114">
        <f>SUMIFS('Retail_distributor-wise'!DX:DX,'Retail_distributor-wise'!$C:$C,'Retail_state-wise'!$B14,'Retail_distributor-wise'!$D:$D,'Retail_state-wise'!$C14)/1000</f>
        <v>1.62</v>
      </c>
      <c r="BU14" s="114">
        <f>SUMIFS('Retail_distributor-wise'!DY:DY,'Retail_distributor-wise'!$C:$C,'Retail_state-wise'!$B14,'Retail_distributor-wise'!$D:$D,'Retail_state-wise'!$C14)/1000</f>
        <v>1.86</v>
      </c>
      <c r="BW14" s="16">
        <f t="shared" si="12"/>
        <v>0.45833333333333337</v>
      </c>
      <c r="BX14" s="16">
        <f t="shared" si="13"/>
        <v>0.36363636363636365</v>
      </c>
      <c r="BY14" s="16">
        <f t="shared" si="14"/>
        <v>0.35862068965517235</v>
      </c>
      <c r="BZ14" s="16">
        <f t="shared" si="15"/>
        <v>0.27500000000000002</v>
      </c>
      <c r="CA14" s="16">
        <f t="shared" si="16"/>
        <v>0.27</v>
      </c>
      <c r="CB14" s="16">
        <f t="shared" si="17"/>
        <v>0.27272727272727276</v>
      </c>
      <c r="CC14" s="16">
        <f t="shared" si="18"/>
        <v>0.1793103448275862</v>
      </c>
      <c r="CD14" s="16">
        <f t="shared" si="19"/>
        <v>4.4444444444444439E-2</v>
      </c>
      <c r="CE14" s="16">
        <f t="shared" si="20"/>
        <v>0</v>
      </c>
      <c r="CF14" s="16">
        <f t="shared" si="21"/>
        <v>0</v>
      </c>
      <c r="CG14" s="16">
        <f t="shared" si="22"/>
        <v>0</v>
      </c>
      <c r="CH14" s="16">
        <f t="shared" si="23"/>
        <v>0</v>
      </c>
      <c r="CJ14" s="16">
        <f t="shared" si="24"/>
        <v>0.54166666666666674</v>
      </c>
      <c r="CK14" s="16">
        <f t="shared" si="25"/>
        <v>0.63636363636363635</v>
      </c>
      <c r="CL14" s="16">
        <f t="shared" si="26"/>
        <v>0.64137931034482754</v>
      </c>
      <c r="CM14" s="16">
        <f t="shared" si="27"/>
        <v>0.72500000000000009</v>
      </c>
      <c r="CN14" s="16">
        <f t="shared" si="28"/>
        <v>0.73</v>
      </c>
      <c r="CO14" s="16">
        <f t="shared" si="29"/>
        <v>0.72727272727272729</v>
      </c>
      <c r="CP14" s="16">
        <f t="shared" si="30"/>
        <v>0.82068965517241377</v>
      </c>
      <c r="CQ14" s="16">
        <f t="shared" si="31"/>
        <v>0.95555555555555549</v>
      </c>
      <c r="CR14" s="16">
        <f t="shared" si="32"/>
        <v>1</v>
      </c>
      <c r="CS14" s="16">
        <f t="shared" si="33"/>
        <v>1</v>
      </c>
      <c r="CT14" s="16">
        <f t="shared" si="34"/>
        <v>1</v>
      </c>
      <c r="CU14" s="16">
        <f t="shared" si="35"/>
        <v>1</v>
      </c>
    </row>
    <row r="15" spans="1:99">
      <c r="A15" s="4">
        <f t="shared" si="8"/>
        <v>11</v>
      </c>
      <c r="B15" s="1" t="s">
        <v>349</v>
      </c>
      <c r="C15" s="1" t="s">
        <v>328</v>
      </c>
      <c r="D15" s="15">
        <f>SUMIFS('Retail_distributor-wise'!$E:$E,'Retail_distributor-wise'!$C:$C,'Retail_state-wise'!$B15,'Retail_distributor-wise'!$D:$D,'Retail_state-wise'!$C15)/1000</f>
        <v>10.993604999999999</v>
      </c>
      <c r="E15" s="15">
        <f t="shared" si="9"/>
        <v>18.500000000000004</v>
      </c>
      <c r="F15" s="15">
        <f>SUMIFS('Retail_distributor-wise'!J:J,'Retail_distributor-wise'!$C:$C,'Retail_state-wise'!$B15,'Retail_distributor-wise'!$D:$D,'Retail_state-wise'!$C15)/1000</f>
        <v>1.1000000000000001</v>
      </c>
      <c r="G15" s="15">
        <f>SUMIFS('Retail_distributor-wise'!K:K,'Retail_distributor-wise'!$C:$C,'Retail_state-wise'!$B15,'Retail_distributor-wise'!$D:$D,'Retail_state-wise'!$C15)/1000</f>
        <v>1.5</v>
      </c>
      <c r="H15" s="15">
        <f>SUMIFS('Retail_distributor-wise'!L:L,'Retail_distributor-wise'!$C:$C,'Retail_state-wise'!$B15,'Retail_distributor-wise'!$D:$D,'Retail_state-wise'!$C15)/1000</f>
        <v>1.3</v>
      </c>
      <c r="I15" s="15">
        <f>SUMIFS('Retail_distributor-wise'!M:M,'Retail_distributor-wise'!$C:$C,'Retail_state-wise'!$B15,'Retail_distributor-wise'!$D:$D,'Retail_state-wise'!$C15)/1000</f>
        <v>1.1000000000000001</v>
      </c>
      <c r="J15" s="15">
        <f>SUMIFS('Retail_distributor-wise'!N:N,'Retail_distributor-wise'!$C:$C,'Retail_state-wise'!$B15,'Retail_distributor-wise'!$D:$D,'Retail_state-wise'!$C15)/1000</f>
        <v>0.9</v>
      </c>
      <c r="K15" s="15">
        <f>SUMIFS('Retail_distributor-wise'!O:O,'Retail_distributor-wise'!$C:$C,'Retail_state-wise'!$B15,'Retail_distributor-wise'!$D:$D,'Retail_state-wise'!$C15)/1000</f>
        <v>1</v>
      </c>
      <c r="L15" s="15">
        <f>SUMIFS('Retail_distributor-wise'!P:P,'Retail_distributor-wise'!$C:$C,'Retail_state-wise'!$B15,'Retail_distributor-wise'!$D:$D,'Retail_state-wise'!$C15)/1000</f>
        <v>1.3</v>
      </c>
      <c r="M15" s="15">
        <f>SUMIFS('Retail_distributor-wise'!Q:Q,'Retail_distributor-wise'!$C:$C,'Retail_state-wise'!$B15,'Retail_distributor-wise'!$D:$D,'Retail_state-wise'!$C15)/1000</f>
        <v>1.55</v>
      </c>
      <c r="N15" s="15">
        <f>SUMIFS('Retail_distributor-wise'!R:R,'Retail_distributor-wise'!$C:$C,'Retail_state-wise'!$B15,'Retail_distributor-wise'!$D:$D,'Retail_state-wise'!$C15)/1000</f>
        <v>1.65</v>
      </c>
      <c r="O15" s="15">
        <f>SUMIFS('Retail_distributor-wise'!S:S,'Retail_distributor-wise'!$C:$C,'Retail_state-wise'!$B15,'Retail_distributor-wise'!$D:$D,'Retail_state-wise'!$C15)/1000</f>
        <v>2.0499999999999998</v>
      </c>
      <c r="P15" s="15">
        <f>SUMIFS('Retail_distributor-wise'!T:T,'Retail_distributor-wise'!$C:$C,'Retail_state-wise'!$B15,'Retail_distributor-wise'!$D:$D,'Retail_state-wise'!$C15)/1000</f>
        <v>2.35</v>
      </c>
      <c r="Q15" s="15">
        <f>SUMIFS('Retail_distributor-wise'!U:U,'Retail_distributor-wise'!$C:$C,'Retail_state-wise'!$B15,'Retail_distributor-wise'!$D:$D,'Retail_state-wise'!$C15)/1000</f>
        <v>2.7</v>
      </c>
      <c r="S15" s="14">
        <f t="shared" si="10"/>
        <v>14.8</v>
      </c>
      <c r="T15" s="15">
        <f>SUMIFS('Retail_distributor-wise'!AX:AX,'Retail_distributor-wise'!$C:$C,'Retail_state-wise'!$B15,'Retail_distributor-wise'!$D:$D,'Retail_state-wise'!$C15)/1000</f>
        <v>0.88</v>
      </c>
      <c r="U15" s="15">
        <f>SUMIFS('Retail_distributor-wise'!AY:AY,'Retail_distributor-wise'!$C:$C,'Retail_state-wise'!$B15,'Retail_distributor-wise'!$D:$D,'Retail_state-wise'!$C15)/1000</f>
        <v>1.2</v>
      </c>
      <c r="V15" s="15">
        <f>SUMIFS('Retail_distributor-wise'!AZ:AZ,'Retail_distributor-wise'!$C:$C,'Retail_state-wise'!$B15,'Retail_distributor-wise'!$D:$D,'Retail_state-wise'!$C15)/1000</f>
        <v>1.04</v>
      </c>
      <c r="W15" s="15">
        <f>SUMIFS('Retail_distributor-wise'!BA:BA,'Retail_distributor-wise'!$C:$C,'Retail_state-wise'!$B15,'Retail_distributor-wise'!$D:$D,'Retail_state-wise'!$C15)/1000</f>
        <v>0.88</v>
      </c>
      <c r="X15" s="15">
        <f>SUMIFS('Retail_distributor-wise'!BB:BB,'Retail_distributor-wise'!$C:$C,'Retail_state-wise'!$B15,'Retail_distributor-wise'!$D:$D,'Retail_state-wise'!$C15)/1000</f>
        <v>0.72</v>
      </c>
      <c r="Y15" s="15">
        <f>SUMIFS('Retail_distributor-wise'!BC:BC,'Retail_distributor-wise'!$C:$C,'Retail_state-wise'!$B15,'Retail_distributor-wise'!$D:$D,'Retail_state-wise'!$C15)/1000</f>
        <v>0.8</v>
      </c>
      <c r="Z15" s="15">
        <f>SUMIFS('Retail_distributor-wise'!BD:BD,'Retail_distributor-wise'!$C:$C,'Retail_state-wise'!$B15,'Retail_distributor-wise'!$D:$D,'Retail_state-wise'!$C15)/1000</f>
        <v>1.04</v>
      </c>
      <c r="AA15" s="15">
        <f>SUMIFS('Retail_distributor-wise'!BE:BE,'Retail_distributor-wise'!$C:$C,'Retail_state-wise'!$B15,'Retail_distributor-wise'!$D:$D,'Retail_state-wise'!$C15)/1000</f>
        <v>1.24</v>
      </c>
      <c r="AB15" s="15">
        <f>SUMIFS('Retail_distributor-wise'!BF:BF,'Retail_distributor-wise'!$C:$C,'Retail_state-wise'!$B15,'Retail_distributor-wise'!$D:$D,'Retail_state-wise'!$C15)/1000</f>
        <v>1.32</v>
      </c>
      <c r="AC15" s="15">
        <f>SUMIFS('Retail_distributor-wise'!BG:BG,'Retail_distributor-wise'!$C:$C,'Retail_state-wise'!$B15,'Retail_distributor-wise'!$D:$D,'Retail_state-wise'!$C15)/1000</f>
        <v>1.64</v>
      </c>
      <c r="AD15" s="15">
        <f>SUMIFS('Retail_distributor-wise'!BH:BH,'Retail_distributor-wise'!$C:$C,'Retail_state-wise'!$B15,'Retail_distributor-wise'!$D:$D,'Retail_state-wise'!$C15)/1000</f>
        <v>1.88</v>
      </c>
      <c r="AE15" s="15">
        <f>SUMIFS('Retail_distributor-wise'!BI:BI,'Retail_distributor-wise'!$C:$C,'Retail_state-wise'!$B15,'Retail_distributor-wise'!$D:$D,'Retail_state-wise'!$C15)/1000</f>
        <v>2.16</v>
      </c>
      <c r="AG15" s="14">
        <f t="shared" si="5"/>
        <v>3.6999999999999993</v>
      </c>
      <c r="AH15" s="15">
        <f>SUMIFS('Retail_distributor-wise'!BL:BL,'Retail_distributor-wise'!$C:$C,'Retail_state-wise'!$B15,'Retail_distributor-wise'!$D:$D,'Retail_state-wise'!$C15)/1000</f>
        <v>0.21999999999999995</v>
      </c>
      <c r="AI15" s="15">
        <f>SUMIFS('Retail_distributor-wise'!BM:BM,'Retail_distributor-wise'!$C:$C,'Retail_state-wise'!$B15,'Retail_distributor-wise'!$D:$D,'Retail_state-wise'!$C15)/1000</f>
        <v>0.29999999999999993</v>
      </c>
      <c r="AJ15" s="15">
        <f>SUMIFS('Retail_distributor-wise'!BN:BN,'Retail_distributor-wise'!$C:$C,'Retail_state-wise'!$B15,'Retail_distributor-wise'!$D:$D,'Retail_state-wise'!$C15)/1000</f>
        <v>0.25999999999999995</v>
      </c>
      <c r="AK15" s="15">
        <f>SUMIFS('Retail_distributor-wise'!BO:BO,'Retail_distributor-wise'!$C:$C,'Retail_state-wise'!$B15,'Retail_distributor-wise'!$D:$D,'Retail_state-wise'!$C15)/1000</f>
        <v>0.21999999999999995</v>
      </c>
      <c r="AL15" s="15">
        <f>SUMIFS('Retail_distributor-wise'!BP:BP,'Retail_distributor-wise'!$C:$C,'Retail_state-wise'!$B15,'Retail_distributor-wise'!$D:$D,'Retail_state-wise'!$C15)/1000</f>
        <v>0.17999999999999994</v>
      </c>
      <c r="AM15" s="15">
        <f>SUMIFS('Retail_distributor-wise'!BQ:BQ,'Retail_distributor-wise'!$C:$C,'Retail_state-wise'!$B15,'Retail_distributor-wise'!$D:$D,'Retail_state-wise'!$C15)/1000</f>
        <v>0.19999999999999996</v>
      </c>
      <c r="AN15" s="15">
        <f>SUMIFS('Retail_distributor-wise'!BR:BR,'Retail_distributor-wise'!$C:$C,'Retail_state-wise'!$B15,'Retail_distributor-wise'!$D:$D,'Retail_state-wise'!$C15)/1000</f>
        <v>0.25999999999999995</v>
      </c>
      <c r="AO15" s="15">
        <f>SUMIFS('Retail_distributor-wise'!BS:BS,'Retail_distributor-wise'!$C:$C,'Retail_state-wise'!$B15,'Retail_distributor-wise'!$D:$D,'Retail_state-wise'!$C15)/1000</f>
        <v>0.30999999999999994</v>
      </c>
      <c r="AP15" s="15">
        <f>SUMIFS('Retail_distributor-wise'!BT:BT,'Retail_distributor-wise'!$C:$C,'Retail_state-wise'!$B15,'Retail_distributor-wise'!$D:$D,'Retail_state-wise'!$C15)/1000</f>
        <v>0.32999999999999996</v>
      </c>
      <c r="AQ15" s="15">
        <f>SUMIFS('Retail_distributor-wise'!BU:BU,'Retail_distributor-wise'!$C:$C,'Retail_state-wise'!$B15,'Retail_distributor-wise'!$D:$D,'Retail_state-wise'!$C15)/1000</f>
        <v>0.40999999999999986</v>
      </c>
      <c r="AR15" s="15">
        <f>SUMIFS('Retail_distributor-wise'!BV:BV,'Retail_distributor-wise'!$C:$C,'Retail_state-wise'!$B15,'Retail_distributor-wise'!$D:$D,'Retail_state-wise'!$C15)/1000</f>
        <v>0.46999999999999986</v>
      </c>
      <c r="AS15" s="15">
        <f>SUMIFS('Retail_distributor-wise'!BW:BW,'Retail_distributor-wise'!$C:$C,'Retail_state-wise'!$B15,'Retail_distributor-wise'!$D:$D,'Retail_state-wise'!$C15)/1000</f>
        <v>0.53999999999999992</v>
      </c>
      <c r="AU15" s="15">
        <f t="shared" si="36"/>
        <v>3.944</v>
      </c>
      <c r="AV15" s="114">
        <f>SUMIFS('Retail_distributor-wise'!CZ:CZ,'Retail_distributor-wise'!$C:$C,'Retail_state-wise'!$B15,'Retail_distributor-wise'!$D:$D,'Retail_state-wise'!$C15)/1000</f>
        <v>0.58399999999999996</v>
      </c>
      <c r="AW15" s="114">
        <f>SUMIFS('Retail_distributor-wise'!DA:DA,'Retail_distributor-wise'!$C:$C,'Retail_state-wise'!$B15,'Retail_distributor-wise'!$D:$D,'Retail_state-wise'!$C15)/1000</f>
        <v>0.73599999999999999</v>
      </c>
      <c r="AX15" s="114">
        <f>SUMIFS('Retail_distributor-wise'!DB:DB,'Retail_distributor-wise'!$C:$C,'Retail_state-wise'!$B15,'Retail_distributor-wise'!$D:$D,'Retail_state-wise'!$C15)/1000</f>
        <v>0.53600000000000003</v>
      </c>
      <c r="AY15" s="114">
        <f>SUMIFS('Retail_distributor-wise'!DC:DC,'Retail_distributor-wise'!$C:$C,'Retail_state-wise'!$B15,'Retail_distributor-wise'!$D:$D,'Retail_state-wise'!$C15)/1000</f>
        <v>0.45600000000000002</v>
      </c>
      <c r="AZ15" s="114">
        <f>SUMIFS('Retail_distributor-wise'!DD:DD,'Retail_distributor-wise'!$C:$C,'Retail_state-wise'!$B15,'Retail_distributor-wise'!$D:$D,'Retail_state-wise'!$C15)/1000</f>
        <v>0.30399999999999999</v>
      </c>
      <c r="BA15" s="114">
        <f>SUMIFS('Retail_distributor-wise'!DE:DE,'Retail_distributor-wise'!$C:$C,'Retail_state-wise'!$B15,'Retail_distributor-wise'!$D:$D,'Retail_state-wise'!$C15)/1000</f>
        <v>0.33600000000000002</v>
      </c>
      <c r="BB15" s="114">
        <f>SUMIFS('Retail_distributor-wise'!DF:DF,'Retail_distributor-wise'!$C:$C,'Retail_state-wise'!$B15,'Retail_distributor-wise'!$D:$D,'Retail_state-wise'!$C15)/1000</f>
        <v>0.32800000000000001</v>
      </c>
      <c r="BC15" s="114">
        <f>SUMIFS('Retail_distributor-wise'!DG:DG,'Retail_distributor-wise'!$C:$C,'Retail_state-wise'!$B15,'Retail_distributor-wise'!$D:$D,'Retail_state-wise'!$C15)/1000</f>
        <v>0.27200000000000002</v>
      </c>
      <c r="BD15" s="114">
        <f>SUMIFS('Retail_distributor-wise'!DH:DH,'Retail_distributor-wise'!$C:$C,'Retail_state-wise'!$B15,'Retail_distributor-wise'!$D:$D,'Retail_state-wise'!$C15)/1000</f>
        <v>0.216</v>
      </c>
      <c r="BE15" s="114">
        <f>SUMIFS('Retail_distributor-wise'!DI:DI,'Retail_distributor-wise'!$C:$C,'Retail_state-wise'!$B15,'Retail_distributor-wise'!$D:$D,'Retail_state-wise'!$C15)/1000</f>
        <v>0.17599999999999999</v>
      </c>
      <c r="BF15" s="114">
        <f>SUMIFS('Retail_distributor-wise'!DJ:DJ,'Retail_distributor-wise'!$C:$C,'Retail_state-wise'!$B15,'Retail_distributor-wise'!$D:$D,'Retail_state-wise'!$C15)/1000</f>
        <v>0</v>
      </c>
      <c r="BG15" s="114">
        <f>SUMIFS('Retail_distributor-wise'!DK:DK,'Retail_distributor-wise'!$C:$C,'Retail_state-wise'!$B15,'Retail_distributor-wise'!$D:$D,'Retail_state-wise'!$C15)/1000</f>
        <v>0</v>
      </c>
      <c r="BI15" s="15">
        <f t="shared" si="11"/>
        <v>10.856000000000002</v>
      </c>
      <c r="BJ15" s="114">
        <f>SUMIFS('Retail_distributor-wise'!DN:DN,'Retail_distributor-wise'!$C:$C,'Retail_state-wise'!$B15,'Retail_distributor-wise'!$D:$D,'Retail_state-wise'!$C15)/1000</f>
        <v>0.29599999999999999</v>
      </c>
      <c r="BK15" s="114">
        <f>SUMIFS('Retail_distributor-wise'!DO:DO,'Retail_distributor-wise'!$C:$C,'Retail_state-wise'!$B15,'Retail_distributor-wise'!$D:$D,'Retail_state-wise'!$C15)/1000</f>
        <v>0.46400000000000002</v>
      </c>
      <c r="BL15" s="114">
        <f>SUMIFS('Retail_distributor-wise'!DP:DP,'Retail_distributor-wise'!$C:$C,'Retail_state-wise'!$B15,'Retail_distributor-wise'!$D:$D,'Retail_state-wise'!$C15)/1000</f>
        <v>0.504</v>
      </c>
      <c r="BM15" s="114">
        <f>SUMIFS('Retail_distributor-wise'!DQ:DQ,'Retail_distributor-wise'!$C:$C,'Retail_state-wise'!$B15,'Retail_distributor-wise'!$D:$D,'Retail_state-wise'!$C15)/1000</f>
        <v>0.42399999999999999</v>
      </c>
      <c r="BN15" s="114">
        <f>SUMIFS('Retail_distributor-wise'!DR:DR,'Retail_distributor-wise'!$C:$C,'Retail_state-wise'!$B15,'Retail_distributor-wise'!$D:$D,'Retail_state-wise'!$C15)/1000</f>
        <v>0.41599999999999998</v>
      </c>
      <c r="BO15" s="114">
        <f>SUMIFS('Retail_distributor-wise'!DS:DS,'Retail_distributor-wise'!$C:$C,'Retail_state-wise'!$B15,'Retail_distributor-wise'!$D:$D,'Retail_state-wise'!$C15)/1000</f>
        <v>0.46400000000000002</v>
      </c>
      <c r="BP15" s="114">
        <f>SUMIFS('Retail_distributor-wise'!DT:DT,'Retail_distributor-wise'!$C:$C,'Retail_state-wise'!$B15,'Retail_distributor-wise'!$D:$D,'Retail_state-wise'!$C15)/1000</f>
        <v>0.71199999999999997</v>
      </c>
      <c r="BQ15" s="114">
        <f>SUMIFS('Retail_distributor-wise'!DU:DU,'Retail_distributor-wise'!$C:$C,'Retail_state-wise'!$B15,'Retail_distributor-wise'!$D:$D,'Retail_state-wise'!$C15)/1000</f>
        <v>0.96799999999999997</v>
      </c>
      <c r="BR15" s="114">
        <f>SUMIFS('Retail_distributor-wise'!DV:DV,'Retail_distributor-wise'!$C:$C,'Retail_state-wise'!$B15,'Retail_distributor-wise'!$D:$D,'Retail_state-wise'!$C15)/1000</f>
        <v>1.1040000000000001</v>
      </c>
      <c r="BS15" s="114">
        <f>SUMIFS('Retail_distributor-wise'!DW:DW,'Retail_distributor-wise'!$C:$C,'Retail_state-wise'!$B15,'Retail_distributor-wise'!$D:$D,'Retail_state-wise'!$C15)/1000</f>
        <v>1.464</v>
      </c>
      <c r="BT15" s="114">
        <f>SUMIFS('Retail_distributor-wise'!DX:DX,'Retail_distributor-wise'!$C:$C,'Retail_state-wise'!$B15,'Retail_distributor-wise'!$D:$D,'Retail_state-wise'!$C15)/1000</f>
        <v>1.88</v>
      </c>
      <c r="BU15" s="114">
        <f>SUMIFS('Retail_distributor-wise'!DY:DY,'Retail_distributor-wise'!$C:$C,'Retail_state-wise'!$B15,'Retail_distributor-wise'!$D:$D,'Retail_state-wise'!$C15)/1000</f>
        <v>2.16</v>
      </c>
      <c r="BW15" s="16">
        <f t="shared" si="12"/>
        <v>0.66363636363636369</v>
      </c>
      <c r="BX15" s="16">
        <f t="shared" si="13"/>
        <v>0.6133333333333334</v>
      </c>
      <c r="BY15" s="16">
        <f t="shared" si="14"/>
        <v>0.51538461538461544</v>
      </c>
      <c r="BZ15" s="16">
        <f t="shared" si="15"/>
        <v>0.51818181818181819</v>
      </c>
      <c r="CA15" s="16">
        <f t="shared" si="16"/>
        <v>0.42222222222222222</v>
      </c>
      <c r="CB15" s="16">
        <f t="shared" si="17"/>
        <v>0.42</v>
      </c>
      <c r="CC15" s="16">
        <f t="shared" si="18"/>
        <v>0.31538461538461537</v>
      </c>
      <c r="CD15" s="16">
        <f t="shared" si="19"/>
        <v>0.21935483870967742</v>
      </c>
      <c r="CE15" s="16">
        <f t="shared" si="20"/>
        <v>0.16363636363636364</v>
      </c>
      <c r="CF15" s="16">
        <f t="shared" si="21"/>
        <v>0.10731707317073171</v>
      </c>
      <c r="CG15" s="16">
        <f t="shared" si="22"/>
        <v>0</v>
      </c>
      <c r="CH15" s="16">
        <f t="shared" si="23"/>
        <v>0</v>
      </c>
      <c r="CJ15" s="16">
        <f t="shared" si="24"/>
        <v>0.33636363636363636</v>
      </c>
      <c r="CK15" s="16">
        <f t="shared" si="25"/>
        <v>0.38666666666666671</v>
      </c>
      <c r="CL15" s="16">
        <f t="shared" si="26"/>
        <v>0.48461538461538461</v>
      </c>
      <c r="CM15" s="16">
        <f t="shared" si="27"/>
        <v>0.48181818181818181</v>
      </c>
      <c r="CN15" s="16">
        <f t="shared" si="28"/>
        <v>0.57777777777777772</v>
      </c>
      <c r="CO15" s="16">
        <f t="shared" si="29"/>
        <v>0.57999999999999996</v>
      </c>
      <c r="CP15" s="16">
        <f t="shared" si="30"/>
        <v>0.68461538461538451</v>
      </c>
      <c r="CQ15" s="16">
        <f t="shared" si="31"/>
        <v>0.78064516129032258</v>
      </c>
      <c r="CR15" s="16">
        <f t="shared" si="32"/>
        <v>0.83636363636363642</v>
      </c>
      <c r="CS15" s="16">
        <f t="shared" si="33"/>
        <v>0.89268292682926831</v>
      </c>
      <c r="CT15" s="16">
        <f t="shared" si="34"/>
        <v>1</v>
      </c>
      <c r="CU15" s="16">
        <f t="shared" si="35"/>
        <v>1</v>
      </c>
    </row>
    <row r="16" spans="1:99">
      <c r="A16" s="4">
        <f t="shared" si="8"/>
        <v>12</v>
      </c>
      <c r="B16" s="1" t="s">
        <v>349</v>
      </c>
      <c r="C16" s="1" t="s">
        <v>326</v>
      </c>
      <c r="D16" s="15">
        <f>SUMIFS('Retail_distributor-wise'!$E:$E,'Retail_distributor-wise'!$C:$C,'Retail_state-wise'!$B16,'Retail_distributor-wise'!$D:$D,'Retail_state-wise'!$C16)/1000</f>
        <v>1.43133</v>
      </c>
      <c r="E16" s="15">
        <f t="shared" si="9"/>
        <v>2.65</v>
      </c>
      <c r="F16" s="15">
        <f>SUMIFS('Retail_distributor-wise'!J:J,'Retail_distributor-wise'!$C:$C,'Retail_state-wise'!$B16,'Retail_distributor-wise'!$D:$D,'Retail_state-wise'!$C16)/1000</f>
        <v>0.15</v>
      </c>
      <c r="G16" s="15">
        <f>SUMIFS('Retail_distributor-wise'!K:K,'Retail_distributor-wise'!$C:$C,'Retail_state-wise'!$B16,'Retail_distributor-wise'!$D:$D,'Retail_state-wise'!$C16)/1000</f>
        <v>0.2</v>
      </c>
      <c r="H16" s="15">
        <f>SUMIFS('Retail_distributor-wise'!L:L,'Retail_distributor-wise'!$C:$C,'Retail_state-wise'!$B16,'Retail_distributor-wise'!$D:$D,'Retail_state-wise'!$C16)/1000</f>
        <v>0.2</v>
      </c>
      <c r="I16" s="15">
        <f>SUMIFS('Retail_distributor-wise'!M:M,'Retail_distributor-wise'!$C:$C,'Retail_state-wise'!$B16,'Retail_distributor-wise'!$D:$D,'Retail_state-wise'!$C16)/1000</f>
        <v>0.15</v>
      </c>
      <c r="J16" s="15">
        <f>SUMIFS('Retail_distributor-wise'!N:N,'Retail_distributor-wise'!$C:$C,'Retail_state-wise'!$B16,'Retail_distributor-wise'!$D:$D,'Retail_state-wise'!$C16)/1000</f>
        <v>0.1</v>
      </c>
      <c r="K16" s="15">
        <f>SUMIFS('Retail_distributor-wise'!O:O,'Retail_distributor-wise'!$C:$C,'Retail_state-wise'!$B16,'Retail_distributor-wise'!$D:$D,'Retail_state-wise'!$C16)/1000</f>
        <v>0.15</v>
      </c>
      <c r="L16" s="15">
        <f>SUMIFS('Retail_distributor-wise'!P:P,'Retail_distributor-wise'!$C:$C,'Retail_state-wise'!$B16,'Retail_distributor-wise'!$D:$D,'Retail_state-wise'!$C16)/1000</f>
        <v>0.2</v>
      </c>
      <c r="M16" s="15">
        <f>SUMIFS('Retail_distributor-wise'!Q:Q,'Retail_distributor-wise'!$C:$C,'Retail_state-wise'!$B16,'Retail_distributor-wise'!$D:$D,'Retail_state-wise'!$C16)/1000</f>
        <v>0.2</v>
      </c>
      <c r="N16" s="15">
        <f>SUMIFS('Retail_distributor-wise'!R:R,'Retail_distributor-wise'!$C:$C,'Retail_state-wise'!$B16,'Retail_distributor-wise'!$D:$D,'Retail_state-wise'!$C16)/1000</f>
        <v>0.25</v>
      </c>
      <c r="O16" s="15">
        <f>SUMIFS('Retail_distributor-wise'!S:S,'Retail_distributor-wise'!$C:$C,'Retail_state-wise'!$B16,'Retail_distributor-wise'!$D:$D,'Retail_state-wise'!$C16)/1000</f>
        <v>0.3</v>
      </c>
      <c r="P16" s="15">
        <f>SUMIFS('Retail_distributor-wise'!T:T,'Retail_distributor-wise'!$C:$C,'Retail_state-wise'!$B16,'Retail_distributor-wise'!$D:$D,'Retail_state-wise'!$C16)/1000</f>
        <v>0.35</v>
      </c>
      <c r="Q16" s="15">
        <f>SUMIFS('Retail_distributor-wise'!U:U,'Retail_distributor-wise'!$C:$C,'Retail_state-wise'!$B16,'Retail_distributor-wise'!$D:$D,'Retail_state-wise'!$C16)/1000</f>
        <v>0.4</v>
      </c>
      <c r="S16" s="14">
        <f t="shared" si="10"/>
        <v>0.53</v>
      </c>
      <c r="T16" s="15">
        <f>SUMIFS('Retail_distributor-wise'!AX:AX,'Retail_distributor-wise'!$C:$C,'Retail_state-wise'!$B16,'Retail_distributor-wise'!$D:$D,'Retail_state-wise'!$C16)/1000</f>
        <v>0.03</v>
      </c>
      <c r="U16" s="15">
        <f>SUMIFS('Retail_distributor-wise'!AY:AY,'Retail_distributor-wise'!$C:$C,'Retail_state-wise'!$B16,'Retail_distributor-wise'!$D:$D,'Retail_state-wise'!$C16)/1000</f>
        <v>0.04</v>
      </c>
      <c r="V16" s="15">
        <f>SUMIFS('Retail_distributor-wise'!AZ:AZ,'Retail_distributor-wise'!$C:$C,'Retail_state-wise'!$B16,'Retail_distributor-wise'!$D:$D,'Retail_state-wise'!$C16)/1000</f>
        <v>0.04</v>
      </c>
      <c r="W16" s="15">
        <f>SUMIFS('Retail_distributor-wise'!BA:BA,'Retail_distributor-wise'!$C:$C,'Retail_state-wise'!$B16,'Retail_distributor-wise'!$D:$D,'Retail_state-wise'!$C16)/1000</f>
        <v>0.03</v>
      </c>
      <c r="X16" s="15">
        <f>SUMIFS('Retail_distributor-wise'!BB:BB,'Retail_distributor-wise'!$C:$C,'Retail_state-wise'!$B16,'Retail_distributor-wise'!$D:$D,'Retail_state-wise'!$C16)/1000</f>
        <v>0.02</v>
      </c>
      <c r="Y16" s="15">
        <f>SUMIFS('Retail_distributor-wise'!BC:BC,'Retail_distributor-wise'!$C:$C,'Retail_state-wise'!$B16,'Retail_distributor-wise'!$D:$D,'Retail_state-wise'!$C16)/1000</f>
        <v>0.03</v>
      </c>
      <c r="Z16" s="15">
        <f>SUMIFS('Retail_distributor-wise'!BD:BD,'Retail_distributor-wise'!$C:$C,'Retail_state-wise'!$B16,'Retail_distributor-wise'!$D:$D,'Retail_state-wise'!$C16)/1000</f>
        <v>0.04</v>
      </c>
      <c r="AA16" s="15">
        <f>SUMIFS('Retail_distributor-wise'!BE:BE,'Retail_distributor-wise'!$C:$C,'Retail_state-wise'!$B16,'Retail_distributor-wise'!$D:$D,'Retail_state-wise'!$C16)/1000</f>
        <v>0.04</v>
      </c>
      <c r="AB16" s="15">
        <f>SUMIFS('Retail_distributor-wise'!BF:BF,'Retail_distributor-wise'!$C:$C,'Retail_state-wise'!$B16,'Retail_distributor-wise'!$D:$D,'Retail_state-wise'!$C16)/1000</f>
        <v>0.05</v>
      </c>
      <c r="AC16" s="15">
        <f>SUMIFS('Retail_distributor-wise'!BG:BG,'Retail_distributor-wise'!$C:$C,'Retail_state-wise'!$B16,'Retail_distributor-wise'!$D:$D,'Retail_state-wise'!$C16)/1000</f>
        <v>0.06</v>
      </c>
      <c r="AD16" s="15">
        <f>SUMIFS('Retail_distributor-wise'!BH:BH,'Retail_distributor-wise'!$C:$C,'Retail_state-wise'!$B16,'Retail_distributor-wise'!$D:$D,'Retail_state-wise'!$C16)/1000</f>
        <v>7.0000000000000007E-2</v>
      </c>
      <c r="AE16" s="15">
        <f>SUMIFS('Retail_distributor-wise'!BI:BI,'Retail_distributor-wise'!$C:$C,'Retail_state-wise'!$B16,'Retail_distributor-wise'!$D:$D,'Retail_state-wise'!$C16)/1000</f>
        <v>0.08</v>
      </c>
      <c r="AG16" s="14">
        <f t="shared" si="5"/>
        <v>2.12</v>
      </c>
      <c r="AH16" s="15">
        <f>SUMIFS('Retail_distributor-wise'!BL:BL,'Retail_distributor-wise'!$C:$C,'Retail_state-wise'!$B16,'Retail_distributor-wise'!$D:$D,'Retail_state-wise'!$C16)/1000</f>
        <v>0.12</v>
      </c>
      <c r="AI16" s="15">
        <f>SUMIFS('Retail_distributor-wise'!BM:BM,'Retail_distributor-wise'!$C:$C,'Retail_state-wise'!$B16,'Retail_distributor-wise'!$D:$D,'Retail_state-wise'!$C16)/1000</f>
        <v>0.16</v>
      </c>
      <c r="AJ16" s="15">
        <f>SUMIFS('Retail_distributor-wise'!BN:BN,'Retail_distributor-wise'!$C:$C,'Retail_state-wise'!$B16,'Retail_distributor-wise'!$D:$D,'Retail_state-wise'!$C16)/1000</f>
        <v>0.16</v>
      </c>
      <c r="AK16" s="15">
        <f>SUMIFS('Retail_distributor-wise'!BO:BO,'Retail_distributor-wise'!$C:$C,'Retail_state-wise'!$B16,'Retail_distributor-wise'!$D:$D,'Retail_state-wise'!$C16)/1000</f>
        <v>0.12</v>
      </c>
      <c r="AL16" s="15">
        <f>SUMIFS('Retail_distributor-wise'!BP:BP,'Retail_distributor-wise'!$C:$C,'Retail_state-wise'!$B16,'Retail_distributor-wise'!$D:$D,'Retail_state-wise'!$C16)/1000</f>
        <v>0.08</v>
      </c>
      <c r="AM16" s="15">
        <f>SUMIFS('Retail_distributor-wise'!BQ:BQ,'Retail_distributor-wise'!$C:$C,'Retail_state-wise'!$B16,'Retail_distributor-wise'!$D:$D,'Retail_state-wise'!$C16)/1000</f>
        <v>0.12</v>
      </c>
      <c r="AN16" s="15">
        <f>SUMIFS('Retail_distributor-wise'!BR:BR,'Retail_distributor-wise'!$C:$C,'Retail_state-wise'!$B16,'Retail_distributor-wise'!$D:$D,'Retail_state-wise'!$C16)/1000</f>
        <v>0.16</v>
      </c>
      <c r="AO16" s="15">
        <f>SUMIFS('Retail_distributor-wise'!BS:BS,'Retail_distributor-wise'!$C:$C,'Retail_state-wise'!$B16,'Retail_distributor-wise'!$D:$D,'Retail_state-wise'!$C16)/1000</f>
        <v>0.16</v>
      </c>
      <c r="AP16" s="15">
        <f>SUMIFS('Retail_distributor-wise'!BT:BT,'Retail_distributor-wise'!$C:$C,'Retail_state-wise'!$B16,'Retail_distributor-wise'!$D:$D,'Retail_state-wise'!$C16)/1000</f>
        <v>0.2</v>
      </c>
      <c r="AQ16" s="15">
        <f>SUMIFS('Retail_distributor-wise'!BU:BU,'Retail_distributor-wise'!$C:$C,'Retail_state-wise'!$B16,'Retail_distributor-wise'!$D:$D,'Retail_state-wise'!$C16)/1000</f>
        <v>0.24</v>
      </c>
      <c r="AR16" s="15">
        <f>SUMIFS('Retail_distributor-wise'!BV:BV,'Retail_distributor-wise'!$C:$C,'Retail_state-wise'!$B16,'Retail_distributor-wise'!$D:$D,'Retail_state-wise'!$C16)/1000</f>
        <v>0.28000000000000003</v>
      </c>
      <c r="AS16" s="15">
        <f>SUMIFS('Retail_distributor-wise'!BW:BW,'Retail_distributor-wise'!$C:$C,'Retail_state-wise'!$B16,'Retail_distributor-wise'!$D:$D,'Retail_state-wise'!$C16)/1000</f>
        <v>0.32</v>
      </c>
      <c r="AU16" s="15">
        <f t="shared" si="36"/>
        <v>0</v>
      </c>
      <c r="AV16" s="114">
        <f>SUMIFS('Retail_distributor-wise'!CZ:CZ,'Retail_distributor-wise'!$C:$C,'Retail_state-wise'!$B16,'Retail_distributor-wise'!$D:$D,'Retail_state-wise'!$C16)/1000</f>
        <v>0</v>
      </c>
      <c r="AW16" s="114">
        <f>SUMIFS('Retail_distributor-wise'!DA:DA,'Retail_distributor-wise'!$C:$C,'Retail_state-wise'!$B16,'Retail_distributor-wise'!$D:$D,'Retail_state-wise'!$C16)/1000</f>
        <v>0</v>
      </c>
      <c r="AX16" s="114">
        <f>SUMIFS('Retail_distributor-wise'!DB:DB,'Retail_distributor-wise'!$C:$C,'Retail_state-wise'!$B16,'Retail_distributor-wise'!$D:$D,'Retail_state-wise'!$C16)/1000</f>
        <v>0</v>
      </c>
      <c r="AY16" s="114">
        <f>SUMIFS('Retail_distributor-wise'!DC:DC,'Retail_distributor-wise'!$C:$C,'Retail_state-wise'!$B16,'Retail_distributor-wise'!$D:$D,'Retail_state-wise'!$C16)/1000</f>
        <v>0</v>
      </c>
      <c r="AZ16" s="114">
        <f>SUMIFS('Retail_distributor-wise'!DD:DD,'Retail_distributor-wise'!$C:$C,'Retail_state-wise'!$B16,'Retail_distributor-wise'!$D:$D,'Retail_state-wise'!$C16)/1000</f>
        <v>0</v>
      </c>
      <c r="BA16" s="114">
        <f>SUMIFS('Retail_distributor-wise'!DE:DE,'Retail_distributor-wise'!$C:$C,'Retail_state-wise'!$B16,'Retail_distributor-wise'!$D:$D,'Retail_state-wise'!$C16)/1000</f>
        <v>0</v>
      </c>
      <c r="BB16" s="114">
        <f>SUMIFS('Retail_distributor-wise'!DF:DF,'Retail_distributor-wise'!$C:$C,'Retail_state-wise'!$B16,'Retail_distributor-wise'!$D:$D,'Retail_state-wise'!$C16)/1000</f>
        <v>0</v>
      </c>
      <c r="BC16" s="114">
        <f>SUMIFS('Retail_distributor-wise'!DG:DG,'Retail_distributor-wise'!$C:$C,'Retail_state-wise'!$B16,'Retail_distributor-wise'!$D:$D,'Retail_state-wise'!$C16)/1000</f>
        <v>0</v>
      </c>
      <c r="BD16" s="114">
        <f>SUMIFS('Retail_distributor-wise'!DH:DH,'Retail_distributor-wise'!$C:$C,'Retail_state-wise'!$B16,'Retail_distributor-wise'!$D:$D,'Retail_state-wise'!$C16)/1000</f>
        <v>0</v>
      </c>
      <c r="BE16" s="114">
        <f>SUMIFS('Retail_distributor-wise'!DI:DI,'Retail_distributor-wise'!$C:$C,'Retail_state-wise'!$B16,'Retail_distributor-wise'!$D:$D,'Retail_state-wise'!$C16)/1000</f>
        <v>0</v>
      </c>
      <c r="BF16" s="114">
        <f>SUMIFS('Retail_distributor-wise'!DJ:DJ,'Retail_distributor-wise'!$C:$C,'Retail_state-wise'!$B16,'Retail_distributor-wise'!$D:$D,'Retail_state-wise'!$C16)/1000</f>
        <v>0</v>
      </c>
      <c r="BG16" s="114">
        <f>SUMIFS('Retail_distributor-wise'!DK:DK,'Retail_distributor-wise'!$C:$C,'Retail_state-wise'!$B16,'Retail_distributor-wise'!$D:$D,'Retail_state-wise'!$C16)/1000</f>
        <v>0</v>
      </c>
      <c r="BI16" s="15">
        <f t="shared" si="11"/>
        <v>0.53</v>
      </c>
      <c r="BJ16" s="114">
        <f>SUMIFS('Retail_distributor-wise'!DN:DN,'Retail_distributor-wise'!$C:$C,'Retail_state-wise'!$B16,'Retail_distributor-wise'!$D:$D,'Retail_state-wise'!$C16)/1000</f>
        <v>0.03</v>
      </c>
      <c r="BK16" s="114">
        <f>SUMIFS('Retail_distributor-wise'!DO:DO,'Retail_distributor-wise'!$C:$C,'Retail_state-wise'!$B16,'Retail_distributor-wise'!$D:$D,'Retail_state-wise'!$C16)/1000</f>
        <v>0.04</v>
      </c>
      <c r="BL16" s="114">
        <f>SUMIFS('Retail_distributor-wise'!DP:DP,'Retail_distributor-wise'!$C:$C,'Retail_state-wise'!$B16,'Retail_distributor-wise'!$D:$D,'Retail_state-wise'!$C16)/1000</f>
        <v>0.04</v>
      </c>
      <c r="BM16" s="114">
        <f>SUMIFS('Retail_distributor-wise'!DQ:DQ,'Retail_distributor-wise'!$C:$C,'Retail_state-wise'!$B16,'Retail_distributor-wise'!$D:$D,'Retail_state-wise'!$C16)/1000</f>
        <v>0.03</v>
      </c>
      <c r="BN16" s="114">
        <f>SUMIFS('Retail_distributor-wise'!DR:DR,'Retail_distributor-wise'!$C:$C,'Retail_state-wise'!$B16,'Retail_distributor-wise'!$D:$D,'Retail_state-wise'!$C16)/1000</f>
        <v>0.02</v>
      </c>
      <c r="BO16" s="114">
        <f>SUMIFS('Retail_distributor-wise'!DS:DS,'Retail_distributor-wise'!$C:$C,'Retail_state-wise'!$B16,'Retail_distributor-wise'!$D:$D,'Retail_state-wise'!$C16)/1000</f>
        <v>0.03</v>
      </c>
      <c r="BP16" s="114">
        <f>SUMIFS('Retail_distributor-wise'!DT:DT,'Retail_distributor-wise'!$C:$C,'Retail_state-wise'!$B16,'Retail_distributor-wise'!$D:$D,'Retail_state-wise'!$C16)/1000</f>
        <v>0.04</v>
      </c>
      <c r="BQ16" s="114">
        <f>SUMIFS('Retail_distributor-wise'!DU:DU,'Retail_distributor-wise'!$C:$C,'Retail_state-wise'!$B16,'Retail_distributor-wise'!$D:$D,'Retail_state-wise'!$C16)/1000</f>
        <v>0.04</v>
      </c>
      <c r="BR16" s="114">
        <f>SUMIFS('Retail_distributor-wise'!DV:DV,'Retail_distributor-wise'!$C:$C,'Retail_state-wise'!$B16,'Retail_distributor-wise'!$D:$D,'Retail_state-wise'!$C16)/1000</f>
        <v>0.05</v>
      </c>
      <c r="BS16" s="114">
        <f>SUMIFS('Retail_distributor-wise'!DW:DW,'Retail_distributor-wise'!$C:$C,'Retail_state-wise'!$B16,'Retail_distributor-wise'!$D:$D,'Retail_state-wise'!$C16)/1000</f>
        <v>0.06</v>
      </c>
      <c r="BT16" s="114">
        <f>SUMIFS('Retail_distributor-wise'!DX:DX,'Retail_distributor-wise'!$C:$C,'Retail_state-wise'!$B16,'Retail_distributor-wise'!$D:$D,'Retail_state-wise'!$C16)/1000</f>
        <v>7.0000000000000007E-2</v>
      </c>
      <c r="BU16" s="114">
        <f>SUMIFS('Retail_distributor-wise'!DY:DY,'Retail_distributor-wise'!$C:$C,'Retail_state-wise'!$B16,'Retail_distributor-wise'!$D:$D,'Retail_state-wise'!$C16)/1000</f>
        <v>0.08</v>
      </c>
      <c r="BW16" s="16">
        <f t="shared" si="12"/>
        <v>0</v>
      </c>
      <c r="BX16" s="16">
        <f t="shared" si="13"/>
        <v>0</v>
      </c>
      <c r="BY16" s="16">
        <f t="shared" si="14"/>
        <v>0</v>
      </c>
      <c r="BZ16" s="16">
        <f t="shared" si="15"/>
        <v>0</v>
      </c>
      <c r="CA16" s="16">
        <f t="shared" si="16"/>
        <v>0</v>
      </c>
      <c r="CB16" s="16">
        <f t="shared" si="17"/>
        <v>0</v>
      </c>
      <c r="CC16" s="16">
        <f t="shared" si="18"/>
        <v>0</v>
      </c>
      <c r="CD16" s="16">
        <f t="shared" si="19"/>
        <v>0</v>
      </c>
      <c r="CE16" s="16">
        <f t="shared" si="20"/>
        <v>0</v>
      </c>
      <c r="CF16" s="16">
        <f t="shared" si="21"/>
        <v>0</v>
      </c>
      <c r="CG16" s="16">
        <f t="shared" si="22"/>
        <v>0</v>
      </c>
      <c r="CH16" s="16">
        <f t="shared" si="23"/>
        <v>0</v>
      </c>
      <c r="CJ16" s="16">
        <f t="shared" si="24"/>
        <v>1</v>
      </c>
      <c r="CK16" s="16">
        <f t="shared" si="25"/>
        <v>1</v>
      </c>
      <c r="CL16" s="16">
        <f t="shared" si="26"/>
        <v>1</v>
      </c>
      <c r="CM16" s="16">
        <f t="shared" si="27"/>
        <v>1</v>
      </c>
      <c r="CN16" s="16">
        <f t="shared" si="28"/>
        <v>1</v>
      </c>
      <c r="CO16" s="16">
        <f t="shared" si="29"/>
        <v>1</v>
      </c>
      <c r="CP16" s="16">
        <f t="shared" si="30"/>
        <v>1</v>
      </c>
      <c r="CQ16" s="16">
        <f t="shared" si="31"/>
        <v>1</v>
      </c>
      <c r="CR16" s="16">
        <f t="shared" si="32"/>
        <v>1</v>
      </c>
      <c r="CS16" s="16">
        <f t="shared" si="33"/>
        <v>1</v>
      </c>
      <c r="CT16" s="16">
        <f t="shared" si="34"/>
        <v>1</v>
      </c>
      <c r="CU16" s="16">
        <f t="shared" si="35"/>
        <v>1</v>
      </c>
    </row>
    <row r="17" spans="1:99">
      <c r="A17" s="4">
        <f>A15+1</f>
        <v>12</v>
      </c>
      <c r="B17" s="1" t="s">
        <v>350</v>
      </c>
      <c r="C17" s="1" t="s">
        <v>328</v>
      </c>
      <c r="D17" s="15">
        <f>SUMIFS('Retail_distributor-wise'!$E:$E,'Retail_distributor-wise'!$C:$C,'Retail_state-wise'!$B17,'Retail_distributor-wise'!$D:$D,'Retail_state-wise'!$C17)/1000</f>
        <v>2.2074250000000002</v>
      </c>
      <c r="E17" s="15">
        <f t="shared" si="9"/>
        <v>6.7</v>
      </c>
      <c r="F17" s="15">
        <f>SUMIFS('Retail_distributor-wise'!J:J,'Retail_distributor-wise'!$C:$C,'Retail_state-wise'!$B17,'Retail_distributor-wise'!$D:$D,'Retail_state-wise'!$C17)/1000</f>
        <v>0.4</v>
      </c>
      <c r="G17" s="15">
        <f>SUMIFS('Retail_distributor-wise'!K:K,'Retail_distributor-wise'!$C:$C,'Retail_state-wise'!$B17,'Retail_distributor-wise'!$D:$D,'Retail_state-wise'!$C17)/1000</f>
        <v>0.55000000000000004</v>
      </c>
      <c r="H17" s="15">
        <f>SUMIFS('Retail_distributor-wise'!L:L,'Retail_distributor-wise'!$C:$C,'Retail_state-wise'!$B17,'Retail_distributor-wise'!$D:$D,'Retail_state-wise'!$C17)/1000</f>
        <v>0.45</v>
      </c>
      <c r="I17" s="15">
        <f>SUMIFS('Retail_distributor-wise'!M:M,'Retail_distributor-wise'!$C:$C,'Retail_state-wise'!$B17,'Retail_distributor-wise'!$D:$D,'Retail_state-wise'!$C17)/1000</f>
        <v>0.4</v>
      </c>
      <c r="J17" s="15">
        <f>SUMIFS('Retail_distributor-wise'!N:N,'Retail_distributor-wise'!$C:$C,'Retail_state-wise'!$B17,'Retail_distributor-wise'!$D:$D,'Retail_state-wise'!$C17)/1000</f>
        <v>0.35</v>
      </c>
      <c r="K17" s="15">
        <f>SUMIFS('Retail_distributor-wise'!O:O,'Retail_distributor-wise'!$C:$C,'Retail_state-wise'!$B17,'Retail_distributor-wise'!$D:$D,'Retail_state-wise'!$C17)/1000</f>
        <v>0.35</v>
      </c>
      <c r="L17" s="15">
        <f>SUMIFS('Retail_distributor-wise'!P:P,'Retail_distributor-wise'!$C:$C,'Retail_state-wise'!$B17,'Retail_distributor-wise'!$D:$D,'Retail_state-wise'!$C17)/1000</f>
        <v>0.45</v>
      </c>
      <c r="M17" s="15">
        <f>SUMIFS('Retail_distributor-wise'!Q:Q,'Retail_distributor-wise'!$C:$C,'Retail_state-wise'!$B17,'Retail_distributor-wise'!$D:$D,'Retail_state-wise'!$C17)/1000</f>
        <v>0.55000000000000004</v>
      </c>
      <c r="N17" s="15">
        <f>SUMIFS('Retail_distributor-wise'!R:R,'Retail_distributor-wise'!$C:$C,'Retail_state-wise'!$B17,'Retail_distributor-wise'!$D:$D,'Retail_state-wise'!$C17)/1000</f>
        <v>0.6</v>
      </c>
      <c r="O17" s="15">
        <f>SUMIFS('Retail_distributor-wise'!S:S,'Retail_distributor-wise'!$C:$C,'Retail_state-wise'!$B17,'Retail_distributor-wise'!$D:$D,'Retail_state-wise'!$C17)/1000</f>
        <v>0.75</v>
      </c>
      <c r="P17" s="15">
        <f>SUMIFS('Retail_distributor-wise'!T:T,'Retail_distributor-wise'!$C:$C,'Retail_state-wise'!$B17,'Retail_distributor-wise'!$D:$D,'Retail_state-wise'!$C17)/1000</f>
        <v>0.85</v>
      </c>
      <c r="Q17" s="15">
        <f>SUMIFS('Retail_distributor-wise'!U:U,'Retail_distributor-wise'!$C:$C,'Retail_state-wise'!$B17,'Retail_distributor-wise'!$D:$D,'Retail_state-wise'!$C17)/1000</f>
        <v>1</v>
      </c>
      <c r="S17" s="14">
        <f t="shared" si="10"/>
        <v>6.7</v>
      </c>
      <c r="T17" s="15">
        <f>SUMIFS('Retail_distributor-wise'!AX:AX,'Retail_distributor-wise'!$C:$C,'Retail_state-wise'!$B17,'Retail_distributor-wise'!$D:$D,'Retail_state-wise'!$C17)/1000</f>
        <v>0.4</v>
      </c>
      <c r="U17" s="15">
        <f>SUMIFS('Retail_distributor-wise'!AY:AY,'Retail_distributor-wise'!$C:$C,'Retail_state-wise'!$B17,'Retail_distributor-wise'!$D:$D,'Retail_state-wise'!$C17)/1000</f>
        <v>0.55000000000000004</v>
      </c>
      <c r="V17" s="15">
        <f>SUMIFS('Retail_distributor-wise'!AZ:AZ,'Retail_distributor-wise'!$C:$C,'Retail_state-wise'!$B17,'Retail_distributor-wise'!$D:$D,'Retail_state-wise'!$C17)/1000</f>
        <v>0.45</v>
      </c>
      <c r="W17" s="15">
        <f>SUMIFS('Retail_distributor-wise'!BA:BA,'Retail_distributor-wise'!$C:$C,'Retail_state-wise'!$B17,'Retail_distributor-wise'!$D:$D,'Retail_state-wise'!$C17)/1000</f>
        <v>0.4</v>
      </c>
      <c r="X17" s="15">
        <f>SUMIFS('Retail_distributor-wise'!BB:BB,'Retail_distributor-wise'!$C:$C,'Retail_state-wise'!$B17,'Retail_distributor-wise'!$D:$D,'Retail_state-wise'!$C17)/1000</f>
        <v>0.35</v>
      </c>
      <c r="Y17" s="15">
        <f>SUMIFS('Retail_distributor-wise'!BC:BC,'Retail_distributor-wise'!$C:$C,'Retail_state-wise'!$B17,'Retail_distributor-wise'!$D:$D,'Retail_state-wise'!$C17)/1000</f>
        <v>0.35</v>
      </c>
      <c r="Z17" s="15">
        <f>SUMIFS('Retail_distributor-wise'!BD:BD,'Retail_distributor-wise'!$C:$C,'Retail_state-wise'!$B17,'Retail_distributor-wise'!$D:$D,'Retail_state-wise'!$C17)/1000</f>
        <v>0.45</v>
      </c>
      <c r="AA17" s="15">
        <f>SUMIFS('Retail_distributor-wise'!BE:BE,'Retail_distributor-wise'!$C:$C,'Retail_state-wise'!$B17,'Retail_distributor-wise'!$D:$D,'Retail_state-wise'!$C17)/1000</f>
        <v>0.55000000000000004</v>
      </c>
      <c r="AB17" s="15">
        <f>SUMIFS('Retail_distributor-wise'!BF:BF,'Retail_distributor-wise'!$C:$C,'Retail_state-wise'!$B17,'Retail_distributor-wise'!$D:$D,'Retail_state-wise'!$C17)/1000</f>
        <v>0.6</v>
      </c>
      <c r="AC17" s="15">
        <f>SUMIFS('Retail_distributor-wise'!BG:BG,'Retail_distributor-wise'!$C:$C,'Retail_state-wise'!$B17,'Retail_distributor-wise'!$D:$D,'Retail_state-wise'!$C17)/1000</f>
        <v>0.75</v>
      </c>
      <c r="AD17" s="15">
        <f>SUMIFS('Retail_distributor-wise'!BH:BH,'Retail_distributor-wise'!$C:$C,'Retail_state-wise'!$B17,'Retail_distributor-wise'!$D:$D,'Retail_state-wise'!$C17)/1000</f>
        <v>0.85</v>
      </c>
      <c r="AE17" s="15">
        <f>SUMIFS('Retail_distributor-wise'!BI:BI,'Retail_distributor-wise'!$C:$C,'Retail_state-wise'!$B17,'Retail_distributor-wise'!$D:$D,'Retail_state-wise'!$C17)/1000</f>
        <v>1</v>
      </c>
      <c r="AG17" s="14">
        <f t="shared" si="5"/>
        <v>0</v>
      </c>
      <c r="AH17" s="15">
        <f>SUMIFS('Retail_distributor-wise'!BL:BL,'Retail_distributor-wise'!$C:$C,'Retail_state-wise'!$B17,'Retail_distributor-wise'!$D:$D,'Retail_state-wise'!$C17)/1000</f>
        <v>0</v>
      </c>
      <c r="AI17" s="15">
        <f>SUMIFS('Retail_distributor-wise'!BM:BM,'Retail_distributor-wise'!$C:$C,'Retail_state-wise'!$B17,'Retail_distributor-wise'!$D:$D,'Retail_state-wise'!$C17)/1000</f>
        <v>0</v>
      </c>
      <c r="AJ17" s="15">
        <f>SUMIFS('Retail_distributor-wise'!BN:BN,'Retail_distributor-wise'!$C:$C,'Retail_state-wise'!$B17,'Retail_distributor-wise'!$D:$D,'Retail_state-wise'!$C17)/1000</f>
        <v>0</v>
      </c>
      <c r="AK17" s="15">
        <f>SUMIFS('Retail_distributor-wise'!BO:BO,'Retail_distributor-wise'!$C:$C,'Retail_state-wise'!$B17,'Retail_distributor-wise'!$D:$D,'Retail_state-wise'!$C17)/1000</f>
        <v>0</v>
      </c>
      <c r="AL17" s="15">
        <f>SUMIFS('Retail_distributor-wise'!BP:BP,'Retail_distributor-wise'!$C:$C,'Retail_state-wise'!$B17,'Retail_distributor-wise'!$D:$D,'Retail_state-wise'!$C17)/1000</f>
        <v>0</v>
      </c>
      <c r="AM17" s="15">
        <f>SUMIFS('Retail_distributor-wise'!BQ:BQ,'Retail_distributor-wise'!$C:$C,'Retail_state-wise'!$B17,'Retail_distributor-wise'!$D:$D,'Retail_state-wise'!$C17)/1000</f>
        <v>0</v>
      </c>
      <c r="AN17" s="15">
        <f>SUMIFS('Retail_distributor-wise'!BR:BR,'Retail_distributor-wise'!$C:$C,'Retail_state-wise'!$B17,'Retail_distributor-wise'!$D:$D,'Retail_state-wise'!$C17)/1000</f>
        <v>0</v>
      </c>
      <c r="AO17" s="15">
        <f>SUMIFS('Retail_distributor-wise'!BS:BS,'Retail_distributor-wise'!$C:$C,'Retail_state-wise'!$B17,'Retail_distributor-wise'!$D:$D,'Retail_state-wise'!$C17)/1000</f>
        <v>0</v>
      </c>
      <c r="AP17" s="15">
        <f>SUMIFS('Retail_distributor-wise'!BT:BT,'Retail_distributor-wise'!$C:$C,'Retail_state-wise'!$B17,'Retail_distributor-wise'!$D:$D,'Retail_state-wise'!$C17)/1000</f>
        <v>0</v>
      </c>
      <c r="AQ17" s="15">
        <f>SUMIFS('Retail_distributor-wise'!BU:BU,'Retail_distributor-wise'!$C:$C,'Retail_state-wise'!$B17,'Retail_distributor-wise'!$D:$D,'Retail_state-wise'!$C17)/1000</f>
        <v>0</v>
      </c>
      <c r="AR17" s="15">
        <f>SUMIFS('Retail_distributor-wise'!BV:BV,'Retail_distributor-wise'!$C:$C,'Retail_state-wise'!$B17,'Retail_distributor-wise'!$D:$D,'Retail_state-wise'!$C17)/1000</f>
        <v>0</v>
      </c>
      <c r="AS17" s="15">
        <f>SUMIFS('Retail_distributor-wise'!BW:BW,'Retail_distributor-wise'!$C:$C,'Retail_state-wise'!$B17,'Retail_distributor-wise'!$D:$D,'Retail_state-wise'!$C17)/1000</f>
        <v>0</v>
      </c>
      <c r="AU17" s="15">
        <f t="shared" si="36"/>
        <v>0</v>
      </c>
      <c r="AV17" s="114">
        <f>SUMIFS('Retail_distributor-wise'!CZ:CZ,'Retail_distributor-wise'!$C:$C,'Retail_state-wise'!$B17,'Retail_distributor-wise'!$D:$D,'Retail_state-wise'!$C17)/1000</f>
        <v>0</v>
      </c>
      <c r="AW17" s="114">
        <f>SUMIFS('Retail_distributor-wise'!DA:DA,'Retail_distributor-wise'!$C:$C,'Retail_state-wise'!$B17,'Retail_distributor-wise'!$D:$D,'Retail_state-wise'!$C17)/1000</f>
        <v>0</v>
      </c>
      <c r="AX17" s="114">
        <f>SUMIFS('Retail_distributor-wise'!DB:DB,'Retail_distributor-wise'!$C:$C,'Retail_state-wise'!$B17,'Retail_distributor-wise'!$D:$D,'Retail_state-wise'!$C17)/1000</f>
        <v>0</v>
      </c>
      <c r="AY17" s="114">
        <f>SUMIFS('Retail_distributor-wise'!DC:DC,'Retail_distributor-wise'!$C:$C,'Retail_state-wise'!$B17,'Retail_distributor-wise'!$D:$D,'Retail_state-wise'!$C17)/1000</f>
        <v>0</v>
      </c>
      <c r="AZ17" s="114">
        <f>SUMIFS('Retail_distributor-wise'!DD:DD,'Retail_distributor-wise'!$C:$C,'Retail_state-wise'!$B17,'Retail_distributor-wise'!$D:$D,'Retail_state-wise'!$C17)/1000</f>
        <v>0</v>
      </c>
      <c r="BA17" s="114">
        <f>SUMIFS('Retail_distributor-wise'!DE:DE,'Retail_distributor-wise'!$C:$C,'Retail_state-wise'!$B17,'Retail_distributor-wise'!$D:$D,'Retail_state-wise'!$C17)/1000</f>
        <v>0</v>
      </c>
      <c r="BB17" s="114">
        <f>SUMIFS('Retail_distributor-wise'!DF:DF,'Retail_distributor-wise'!$C:$C,'Retail_state-wise'!$B17,'Retail_distributor-wise'!$D:$D,'Retail_state-wise'!$C17)/1000</f>
        <v>0</v>
      </c>
      <c r="BC17" s="114">
        <f>SUMIFS('Retail_distributor-wise'!DG:DG,'Retail_distributor-wise'!$C:$C,'Retail_state-wise'!$B17,'Retail_distributor-wise'!$D:$D,'Retail_state-wise'!$C17)/1000</f>
        <v>0</v>
      </c>
      <c r="BD17" s="114">
        <f>SUMIFS('Retail_distributor-wise'!DH:DH,'Retail_distributor-wise'!$C:$C,'Retail_state-wise'!$B17,'Retail_distributor-wise'!$D:$D,'Retail_state-wise'!$C17)/1000</f>
        <v>0</v>
      </c>
      <c r="BE17" s="114">
        <f>SUMIFS('Retail_distributor-wise'!DI:DI,'Retail_distributor-wise'!$C:$C,'Retail_state-wise'!$B17,'Retail_distributor-wise'!$D:$D,'Retail_state-wise'!$C17)/1000</f>
        <v>0</v>
      </c>
      <c r="BF17" s="114">
        <f>SUMIFS('Retail_distributor-wise'!DJ:DJ,'Retail_distributor-wise'!$C:$C,'Retail_state-wise'!$B17,'Retail_distributor-wise'!$D:$D,'Retail_state-wise'!$C17)/1000</f>
        <v>0</v>
      </c>
      <c r="BG17" s="114">
        <f>SUMIFS('Retail_distributor-wise'!DK:DK,'Retail_distributor-wise'!$C:$C,'Retail_state-wise'!$B17,'Retail_distributor-wise'!$D:$D,'Retail_state-wise'!$C17)/1000</f>
        <v>0</v>
      </c>
      <c r="BI17" s="15">
        <f t="shared" si="11"/>
        <v>6.7</v>
      </c>
      <c r="BJ17" s="114">
        <f>SUMIFS('Retail_distributor-wise'!DN:DN,'Retail_distributor-wise'!$C:$C,'Retail_state-wise'!$B17,'Retail_distributor-wise'!$D:$D,'Retail_state-wise'!$C17)/1000</f>
        <v>0.4</v>
      </c>
      <c r="BK17" s="114">
        <f>SUMIFS('Retail_distributor-wise'!DO:DO,'Retail_distributor-wise'!$C:$C,'Retail_state-wise'!$B17,'Retail_distributor-wise'!$D:$D,'Retail_state-wise'!$C17)/1000</f>
        <v>0.55000000000000004</v>
      </c>
      <c r="BL17" s="114">
        <f>SUMIFS('Retail_distributor-wise'!DP:DP,'Retail_distributor-wise'!$C:$C,'Retail_state-wise'!$B17,'Retail_distributor-wise'!$D:$D,'Retail_state-wise'!$C17)/1000</f>
        <v>0.45</v>
      </c>
      <c r="BM17" s="114">
        <f>SUMIFS('Retail_distributor-wise'!DQ:DQ,'Retail_distributor-wise'!$C:$C,'Retail_state-wise'!$B17,'Retail_distributor-wise'!$D:$D,'Retail_state-wise'!$C17)/1000</f>
        <v>0.4</v>
      </c>
      <c r="BN17" s="114">
        <f>SUMIFS('Retail_distributor-wise'!DR:DR,'Retail_distributor-wise'!$C:$C,'Retail_state-wise'!$B17,'Retail_distributor-wise'!$D:$D,'Retail_state-wise'!$C17)/1000</f>
        <v>0.35</v>
      </c>
      <c r="BO17" s="114">
        <f>SUMIFS('Retail_distributor-wise'!DS:DS,'Retail_distributor-wise'!$C:$C,'Retail_state-wise'!$B17,'Retail_distributor-wise'!$D:$D,'Retail_state-wise'!$C17)/1000</f>
        <v>0.35</v>
      </c>
      <c r="BP17" s="114">
        <f>SUMIFS('Retail_distributor-wise'!DT:DT,'Retail_distributor-wise'!$C:$C,'Retail_state-wise'!$B17,'Retail_distributor-wise'!$D:$D,'Retail_state-wise'!$C17)/1000</f>
        <v>0.45</v>
      </c>
      <c r="BQ17" s="114">
        <f>SUMIFS('Retail_distributor-wise'!DU:DU,'Retail_distributor-wise'!$C:$C,'Retail_state-wise'!$B17,'Retail_distributor-wise'!$D:$D,'Retail_state-wise'!$C17)/1000</f>
        <v>0.55000000000000004</v>
      </c>
      <c r="BR17" s="114">
        <f>SUMIFS('Retail_distributor-wise'!DV:DV,'Retail_distributor-wise'!$C:$C,'Retail_state-wise'!$B17,'Retail_distributor-wise'!$D:$D,'Retail_state-wise'!$C17)/1000</f>
        <v>0.6</v>
      </c>
      <c r="BS17" s="114">
        <f>SUMIFS('Retail_distributor-wise'!DW:DW,'Retail_distributor-wise'!$C:$C,'Retail_state-wise'!$B17,'Retail_distributor-wise'!$D:$D,'Retail_state-wise'!$C17)/1000</f>
        <v>0.75</v>
      </c>
      <c r="BT17" s="114">
        <f>SUMIFS('Retail_distributor-wise'!DX:DX,'Retail_distributor-wise'!$C:$C,'Retail_state-wise'!$B17,'Retail_distributor-wise'!$D:$D,'Retail_state-wise'!$C17)/1000</f>
        <v>0.85</v>
      </c>
      <c r="BU17" s="114">
        <f>SUMIFS('Retail_distributor-wise'!DY:DY,'Retail_distributor-wise'!$C:$C,'Retail_state-wise'!$B17,'Retail_distributor-wise'!$D:$D,'Retail_state-wise'!$C17)/1000</f>
        <v>1</v>
      </c>
      <c r="BW17" s="16">
        <f t="shared" si="12"/>
        <v>0</v>
      </c>
      <c r="BX17" s="16">
        <f t="shared" si="13"/>
        <v>0</v>
      </c>
      <c r="BY17" s="16">
        <f t="shared" si="14"/>
        <v>0</v>
      </c>
      <c r="BZ17" s="16">
        <f t="shared" si="15"/>
        <v>0</v>
      </c>
      <c r="CA17" s="16">
        <f t="shared" si="16"/>
        <v>0</v>
      </c>
      <c r="CB17" s="16">
        <f t="shared" si="17"/>
        <v>0</v>
      </c>
      <c r="CC17" s="16">
        <f t="shared" si="18"/>
        <v>0</v>
      </c>
      <c r="CD17" s="16">
        <f t="shared" si="19"/>
        <v>0</v>
      </c>
      <c r="CE17" s="16">
        <f t="shared" si="20"/>
        <v>0</v>
      </c>
      <c r="CF17" s="16">
        <f t="shared" si="21"/>
        <v>0</v>
      </c>
      <c r="CG17" s="16">
        <f t="shared" si="22"/>
        <v>0</v>
      </c>
      <c r="CH17" s="16">
        <f t="shared" si="23"/>
        <v>0</v>
      </c>
      <c r="CJ17" s="16">
        <f t="shared" si="24"/>
        <v>1</v>
      </c>
      <c r="CK17" s="16">
        <f t="shared" si="25"/>
        <v>1</v>
      </c>
      <c r="CL17" s="16">
        <f t="shared" si="26"/>
        <v>1</v>
      </c>
      <c r="CM17" s="16">
        <f t="shared" si="27"/>
        <v>1</v>
      </c>
      <c r="CN17" s="16">
        <f t="shared" si="28"/>
        <v>1</v>
      </c>
      <c r="CO17" s="16">
        <f t="shared" si="29"/>
        <v>1</v>
      </c>
      <c r="CP17" s="16">
        <f t="shared" si="30"/>
        <v>1</v>
      </c>
      <c r="CQ17" s="16">
        <f t="shared" si="31"/>
        <v>1</v>
      </c>
      <c r="CR17" s="16">
        <f t="shared" si="32"/>
        <v>1</v>
      </c>
      <c r="CS17" s="16">
        <f t="shared" si="33"/>
        <v>1</v>
      </c>
      <c r="CT17" s="16">
        <f t="shared" si="34"/>
        <v>1</v>
      </c>
      <c r="CU17" s="16">
        <f t="shared" si="35"/>
        <v>1</v>
      </c>
    </row>
    <row r="18" spans="1:99">
      <c r="A18" s="4">
        <f t="shared" ref="A18:A24" si="37">A17+1</f>
        <v>13</v>
      </c>
      <c r="B18" s="1" t="s">
        <v>352</v>
      </c>
      <c r="C18" s="1" t="s">
        <v>327</v>
      </c>
      <c r="D18" s="15">
        <f>SUMIFS('Retail_distributor-wise'!$E:$E,'Retail_distributor-wise'!$C:$C,'Retail_state-wise'!$B18,'Retail_distributor-wise'!$D:$D,'Retail_state-wise'!$C18)/1000</f>
        <v>1.9037550000000001</v>
      </c>
      <c r="E18" s="15">
        <f t="shared" si="9"/>
        <v>19.000000000000004</v>
      </c>
      <c r="F18" s="15">
        <f>SUMIFS('Retail_distributor-wise'!J:J,'Retail_distributor-wise'!$C:$C,'Retail_state-wise'!$B18,'Retail_distributor-wise'!$D:$D,'Retail_state-wise'!$C18)/1000</f>
        <v>1.1000000000000001</v>
      </c>
      <c r="G18" s="15">
        <f>SUMIFS('Retail_distributor-wise'!K:K,'Retail_distributor-wise'!$C:$C,'Retail_state-wise'!$B18,'Retail_distributor-wise'!$D:$D,'Retail_state-wise'!$C18)/1000</f>
        <v>1.55</v>
      </c>
      <c r="H18" s="15">
        <f>SUMIFS('Retail_distributor-wise'!L:L,'Retail_distributor-wise'!$C:$C,'Retail_state-wise'!$B18,'Retail_distributor-wise'!$D:$D,'Retail_state-wise'!$C18)/1000</f>
        <v>1.3</v>
      </c>
      <c r="I18" s="15">
        <f>SUMIFS('Retail_distributor-wise'!M:M,'Retail_distributor-wise'!$C:$C,'Retail_state-wise'!$B18,'Retail_distributor-wise'!$D:$D,'Retail_state-wise'!$C18)/1000</f>
        <v>1.1000000000000001</v>
      </c>
      <c r="J18" s="15">
        <f>SUMIFS('Retail_distributor-wise'!N:N,'Retail_distributor-wise'!$C:$C,'Retail_state-wise'!$B18,'Retail_distributor-wise'!$D:$D,'Retail_state-wise'!$C18)/1000</f>
        <v>0.9</v>
      </c>
      <c r="K18" s="15">
        <f>SUMIFS('Retail_distributor-wise'!O:O,'Retail_distributor-wise'!$C:$C,'Retail_state-wise'!$B18,'Retail_distributor-wise'!$D:$D,'Retail_state-wise'!$C18)/1000</f>
        <v>1.05</v>
      </c>
      <c r="L18" s="15">
        <f>SUMIFS('Retail_distributor-wise'!P:P,'Retail_distributor-wise'!$C:$C,'Retail_state-wise'!$B18,'Retail_distributor-wise'!$D:$D,'Retail_state-wise'!$C18)/1000</f>
        <v>1.3</v>
      </c>
      <c r="M18" s="15">
        <f>SUMIFS('Retail_distributor-wise'!Q:Q,'Retail_distributor-wise'!$C:$C,'Retail_state-wise'!$B18,'Retail_distributor-wise'!$D:$D,'Retail_state-wise'!$C18)/1000</f>
        <v>1.6</v>
      </c>
      <c r="N18" s="15">
        <f>SUMIFS('Retail_distributor-wise'!R:R,'Retail_distributor-wise'!$C:$C,'Retail_state-wise'!$B18,'Retail_distributor-wise'!$D:$D,'Retail_state-wise'!$C18)/1000</f>
        <v>1.65</v>
      </c>
      <c r="O18" s="15">
        <f>SUMIFS('Retail_distributor-wise'!S:S,'Retail_distributor-wise'!$C:$C,'Retail_state-wise'!$B18,'Retail_distributor-wise'!$D:$D,'Retail_state-wise'!$C18)/1000</f>
        <v>2.15</v>
      </c>
      <c r="P18" s="15">
        <f>SUMIFS('Retail_distributor-wise'!T:T,'Retail_distributor-wise'!$C:$C,'Retail_state-wise'!$B18,'Retail_distributor-wise'!$D:$D,'Retail_state-wise'!$C18)/1000</f>
        <v>2.4500000000000002</v>
      </c>
      <c r="Q18" s="15">
        <f>SUMIFS('Retail_distributor-wise'!U:U,'Retail_distributor-wise'!$C:$C,'Retail_state-wise'!$B18,'Retail_distributor-wise'!$D:$D,'Retail_state-wise'!$C18)/1000</f>
        <v>2.85</v>
      </c>
      <c r="S18" s="14">
        <f t="shared" si="10"/>
        <v>0</v>
      </c>
      <c r="T18" s="15">
        <f>SUMIFS('Retail_distributor-wise'!AX:AX,'Retail_distributor-wise'!$C:$C,'Retail_state-wise'!$B18,'Retail_distributor-wise'!$D:$D,'Retail_state-wise'!$C18)/1000</f>
        <v>0</v>
      </c>
      <c r="U18" s="15">
        <f>SUMIFS('Retail_distributor-wise'!AY:AY,'Retail_distributor-wise'!$C:$C,'Retail_state-wise'!$B18,'Retail_distributor-wise'!$D:$D,'Retail_state-wise'!$C18)/1000</f>
        <v>0</v>
      </c>
      <c r="V18" s="15">
        <f>SUMIFS('Retail_distributor-wise'!AZ:AZ,'Retail_distributor-wise'!$C:$C,'Retail_state-wise'!$B18,'Retail_distributor-wise'!$D:$D,'Retail_state-wise'!$C18)/1000</f>
        <v>0</v>
      </c>
      <c r="W18" s="15">
        <f>SUMIFS('Retail_distributor-wise'!BA:BA,'Retail_distributor-wise'!$C:$C,'Retail_state-wise'!$B18,'Retail_distributor-wise'!$D:$D,'Retail_state-wise'!$C18)/1000</f>
        <v>0</v>
      </c>
      <c r="X18" s="15">
        <f>SUMIFS('Retail_distributor-wise'!BB:BB,'Retail_distributor-wise'!$C:$C,'Retail_state-wise'!$B18,'Retail_distributor-wise'!$D:$D,'Retail_state-wise'!$C18)/1000</f>
        <v>0</v>
      </c>
      <c r="Y18" s="15">
        <f>SUMIFS('Retail_distributor-wise'!BC:BC,'Retail_distributor-wise'!$C:$C,'Retail_state-wise'!$B18,'Retail_distributor-wise'!$D:$D,'Retail_state-wise'!$C18)/1000</f>
        <v>0</v>
      </c>
      <c r="Z18" s="15">
        <f>SUMIFS('Retail_distributor-wise'!BD:BD,'Retail_distributor-wise'!$C:$C,'Retail_state-wise'!$B18,'Retail_distributor-wise'!$D:$D,'Retail_state-wise'!$C18)/1000</f>
        <v>0</v>
      </c>
      <c r="AA18" s="15">
        <f>SUMIFS('Retail_distributor-wise'!BE:BE,'Retail_distributor-wise'!$C:$C,'Retail_state-wise'!$B18,'Retail_distributor-wise'!$D:$D,'Retail_state-wise'!$C18)/1000</f>
        <v>0</v>
      </c>
      <c r="AB18" s="15">
        <f>SUMIFS('Retail_distributor-wise'!BF:BF,'Retail_distributor-wise'!$C:$C,'Retail_state-wise'!$B18,'Retail_distributor-wise'!$D:$D,'Retail_state-wise'!$C18)/1000</f>
        <v>0</v>
      </c>
      <c r="AC18" s="15">
        <f>SUMIFS('Retail_distributor-wise'!BG:BG,'Retail_distributor-wise'!$C:$C,'Retail_state-wise'!$B18,'Retail_distributor-wise'!$D:$D,'Retail_state-wise'!$C18)/1000</f>
        <v>0</v>
      </c>
      <c r="AD18" s="15">
        <f>SUMIFS('Retail_distributor-wise'!BH:BH,'Retail_distributor-wise'!$C:$C,'Retail_state-wise'!$B18,'Retail_distributor-wise'!$D:$D,'Retail_state-wise'!$C18)/1000</f>
        <v>0</v>
      </c>
      <c r="AE18" s="15">
        <f>SUMIFS('Retail_distributor-wise'!BI:BI,'Retail_distributor-wise'!$C:$C,'Retail_state-wise'!$B18,'Retail_distributor-wise'!$D:$D,'Retail_state-wise'!$C18)/1000</f>
        <v>0</v>
      </c>
      <c r="AG18" s="14">
        <f t="shared" si="5"/>
        <v>19.000000000000004</v>
      </c>
      <c r="AH18" s="15">
        <f>SUMIFS('Retail_distributor-wise'!BL:BL,'Retail_distributor-wise'!$C:$C,'Retail_state-wise'!$B18,'Retail_distributor-wise'!$D:$D,'Retail_state-wise'!$C18)/1000</f>
        <v>1.1000000000000001</v>
      </c>
      <c r="AI18" s="15">
        <f>SUMIFS('Retail_distributor-wise'!BM:BM,'Retail_distributor-wise'!$C:$C,'Retail_state-wise'!$B18,'Retail_distributor-wise'!$D:$D,'Retail_state-wise'!$C18)/1000</f>
        <v>1.55</v>
      </c>
      <c r="AJ18" s="15">
        <f>SUMIFS('Retail_distributor-wise'!BN:BN,'Retail_distributor-wise'!$C:$C,'Retail_state-wise'!$B18,'Retail_distributor-wise'!$D:$D,'Retail_state-wise'!$C18)/1000</f>
        <v>1.3</v>
      </c>
      <c r="AK18" s="15">
        <f>SUMIFS('Retail_distributor-wise'!BO:BO,'Retail_distributor-wise'!$C:$C,'Retail_state-wise'!$B18,'Retail_distributor-wise'!$D:$D,'Retail_state-wise'!$C18)/1000</f>
        <v>1.1000000000000001</v>
      </c>
      <c r="AL18" s="15">
        <f>SUMIFS('Retail_distributor-wise'!BP:BP,'Retail_distributor-wise'!$C:$C,'Retail_state-wise'!$B18,'Retail_distributor-wise'!$D:$D,'Retail_state-wise'!$C18)/1000</f>
        <v>0.9</v>
      </c>
      <c r="AM18" s="15">
        <f>SUMIFS('Retail_distributor-wise'!BQ:BQ,'Retail_distributor-wise'!$C:$C,'Retail_state-wise'!$B18,'Retail_distributor-wise'!$D:$D,'Retail_state-wise'!$C18)/1000</f>
        <v>1.05</v>
      </c>
      <c r="AN18" s="15">
        <f>SUMIFS('Retail_distributor-wise'!BR:BR,'Retail_distributor-wise'!$C:$C,'Retail_state-wise'!$B18,'Retail_distributor-wise'!$D:$D,'Retail_state-wise'!$C18)/1000</f>
        <v>1.3</v>
      </c>
      <c r="AO18" s="15">
        <f>SUMIFS('Retail_distributor-wise'!BS:BS,'Retail_distributor-wise'!$C:$C,'Retail_state-wise'!$B18,'Retail_distributor-wise'!$D:$D,'Retail_state-wise'!$C18)/1000</f>
        <v>1.6</v>
      </c>
      <c r="AP18" s="15">
        <f>SUMIFS('Retail_distributor-wise'!BT:BT,'Retail_distributor-wise'!$C:$C,'Retail_state-wise'!$B18,'Retail_distributor-wise'!$D:$D,'Retail_state-wise'!$C18)/1000</f>
        <v>1.65</v>
      </c>
      <c r="AQ18" s="15">
        <f>SUMIFS('Retail_distributor-wise'!BU:BU,'Retail_distributor-wise'!$C:$C,'Retail_state-wise'!$B18,'Retail_distributor-wise'!$D:$D,'Retail_state-wise'!$C18)/1000</f>
        <v>2.15</v>
      </c>
      <c r="AR18" s="15">
        <f>SUMIFS('Retail_distributor-wise'!BV:BV,'Retail_distributor-wise'!$C:$C,'Retail_state-wise'!$B18,'Retail_distributor-wise'!$D:$D,'Retail_state-wise'!$C18)/1000</f>
        <v>2.4500000000000002</v>
      </c>
      <c r="AS18" s="15">
        <f>SUMIFS('Retail_distributor-wise'!BW:BW,'Retail_distributor-wise'!$C:$C,'Retail_state-wise'!$B18,'Retail_distributor-wise'!$D:$D,'Retail_state-wise'!$C18)/1000</f>
        <v>2.85</v>
      </c>
      <c r="AU18" s="15">
        <f t="shared" si="36"/>
        <v>0</v>
      </c>
      <c r="AV18" s="114">
        <f>SUMIFS('Retail_distributor-wise'!CZ:CZ,'Retail_distributor-wise'!$C:$C,'Retail_state-wise'!$B18,'Retail_distributor-wise'!$D:$D,'Retail_state-wise'!$C18)/1000</f>
        <v>0</v>
      </c>
      <c r="AW18" s="114">
        <f>SUMIFS('Retail_distributor-wise'!DA:DA,'Retail_distributor-wise'!$C:$C,'Retail_state-wise'!$B18,'Retail_distributor-wise'!$D:$D,'Retail_state-wise'!$C18)/1000</f>
        <v>0</v>
      </c>
      <c r="AX18" s="114">
        <f>SUMIFS('Retail_distributor-wise'!DB:DB,'Retail_distributor-wise'!$C:$C,'Retail_state-wise'!$B18,'Retail_distributor-wise'!$D:$D,'Retail_state-wise'!$C18)/1000</f>
        <v>0</v>
      </c>
      <c r="AY18" s="114">
        <f>SUMIFS('Retail_distributor-wise'!DC:DC,'Retail_distributor-wise'!$C:$C,'Retail_state-wise'!$B18,'Retail_distributor-wise'!$D:$D,'Retail_state-wise'!$C18)/1000</f>
        <v>0</v>
      </c>
      <c r="AZ18" s="114">
        <f>SUMIFS('Retail_distributor-wise'!DD:DD,'Retail_distributor-wise'!$C:$C,'Retail_state-wise'!$B18,'Retail_distributor-wise'!$D:$D,'Retail_state-wise'!$C18)/1000</f>
        <v>0</v>
      </c>
      <c r="BA18" s="114">
        <f>SUMIFS('Retail_distributor-wise'!DE:DE,'Retail_distributor-wise'!$C:$C,'Retail_state-wise'!$B18,'Retail_distributor-wise'!$D:$D,'Retail_state-wise'!$C18)/1000</f>
        <v>0</v>
      </c>
      <c r="BB18" s="114">
        <f>SUMIFS('Retail_distributor-wise'!DF:DF,'Retail_distributor-wise'!$C:$C,'Retail_state-wise'!$B18,'Retail_distributor-wise'!$D:$D,'Retail_state-wise'!$C18)/1000</f>
        <v>0</v>
      </c>
      <c r="BC18" s="114">
        <f>SUMIFS('Retail_distributor-wise'!DG:DG,'Retail_distributor-wise'!$C:$C,'Retail_state-wise'!$B18,'Retail_distributor-wise'!$D:$D,'Retail_state-wise'!$C18)/1000</f>
        <v>0</v>
      </c>
      <c r="BD18" s="114">
        <f>SUMIFS('Retail_distributor-wise'!DH:DH,'Retail_distributor-wise'!$C:$C,'Retail_state-wise'!$B18,'Retail_distributor-wise'!$D:$D,'Retail_state-wise'!$C18)/1000</f>
        <v>0</v>
      </c>
      <c r="BE18" s="114">
        <f>SUMIFS('Retail_distributor-wise'!DI:DI,'Retail_distributor-wise'!$C:$C,'Retail_state-wise'!$B18,'Retail_distributor-wise'!$D:$D,'Retail_state-wise'!$C18)/1000</f>
        <v>0</v>
      </c>
      <c r="BF18" s="114">
        <f>SUMIFS('Retail_distributor-wise'!DJ:DJ,'Retail_distributor-wise'!$C:$C,'Retail_state-wise'!$B18,'Retail_distributor-wise'!$D:$D,'Retail_state-wise'!$C18)/1000</f>
        <v>0</v>
      </c>
      <c r="BG18" s="114">
        <f>SUMIFS('Retail_distributor-wise'!DK:DK,'Retail_distributor-wise'!$C:$C,'Retail_state-wise'!$B18,'Retail_distributor-wise'!$D:$D,'Retail_state-wise'!$C18)/1000</f>
        <v>0</v>
      </c>
      <c r="BI18" s="15">
        <f t="shared" si="11"/>
        <v>0</v>
      </c>
      <c r="BJ18" s="114">
        <f>SUMIFS('Retail_distributor-wise'!DN:DN,'Retail_distributor-wise'!$C:$C,'Retail_state-wise'!$B18,'Retail_distributor-wise'!$D:$D,'Retail_state-wise'!$C18)/1000</f>
        <v>0</v>
      </c>
      <c r="BK18" s="114">
        <f>SUMIFS('Retail_distributor-wise'!DO:DO,'Retail_distributor-wise'!$C:$C,'Retail_state-wise'!$B18,'Retail_distributor-wise'!$D:$D,'Retail_state-wise'!$C18)/1000</f>
        <v>0</v>
      </c>
      <c r="BL18" s="114">
        <f>SUMIFS('Retail_distributor-wise'!DP:DP,'Retail_distributor-wise'!$C:$C,'Retail_state-wise'!$B18,'Retail_distributor-wise'!$D:$D,'Retail_state-wise'!$C18)/1000</f>
        <v>0</v>
      </c>
      <c r="BM18" s="114">
        <f>SUMIFS('Retail_distributor-wise'!DQ:DQ,'Retail_distributor-wise'!$C:$C,'Retail_state-wise'!$B18,'Retail_distributor-wise'!$D:$D,'Retail_state-wise'!$C18)/1000</f>
        <v>0</v>
      </c>
      <c r="BN18" s="114">
        <f>SUMIFS('Retail_distributor-wise'!DR:DR,'Retail_distributor-wise'!$C:$C,'Retail_state-wise'!$B18,'Retail_distributor-wise'!$D:$D,'Retail_state-wise'!$C18)/1000</f>
        <v>0</v>
      </c>
      <c r="BO18" s="114">
        <f>SUMIFS('Retail_distributor-wise'!DS:DS,'Retail_distributor-wise'!$C:$C,'Retail_state-wise'!$B18,'Retail_distributor-wise'!$D:$D,'Retail_state-wise'!$C18)/1000</f>
        <v>0</v>
      </c>
      <c r="BP18" s="114">
        <f>SUMIFS('Retail_distributor-wise'!DT:DT,'Retail_distributor-wise'!$C:$C,'Retail_state-wise'!$B18,'Retail_distributor-wise'!$D:$D,'Retail_state-wise'!$C18)/1000</f>
        <v>0</v>
      </c>
      <c r="BQ18" s="114">
        <f>SUMIFS('Retail_distributor-wise'!DU:DU,'Retail_distributor-wise'!$C:$C,'Retail_state-wise'!$B18,'Retail_distributor-wise'!$D:$D,'Retail_state-wise'!$C18)/1000</f>
        <v>0</v>
      </c>
      <c r="BR18" s="114">
        <f>SUMIFS('Retail_distributor-wise'!DV:DV,'Retail_distributor-wise'!$C:$C,'Retail_state-wise'!$B18,'Retail_distributor-wise'!$D:$D,'Retail_state-wise'!$C18)/1000</f>
        <v>0</v>
      </c>
      <c r="BS18" s="114">
        <f>SUMIFS('Retail_distributor-wise'!DW:DW,'Retail_distributor-wise'!$C:$C,'Retail_state-wise'!$B18,'Retail_distributor-wise'!$D:$D,'Retail_state-wise'!$C18)/1000</f>
        <v>0</v>
      </c>
      <c r="BT18" s="114">
        <f>SUMIFS('Retail_distributor-wise'!DX:DX,'Retail_distributor-wise'!$C:$C,'Retail_state-wise'!$B18,'Retail_distributor-wise'!$D:$D,'Retail_state-wise'!$C18)/1000</f>
        <v>0</v>
      </c>
      <c r="BU18" s="114">
        <f>SUMIFS('Retail_distributor-wise'!DY:DY,'Retail_distributor-wise'!$C:$C,'Retail_state-wise'!$B18,'Retail_distributor-wise'!$D:$D,'Retail_state-wise'!$C18)/1000</f>
        <v>0</v>
      </c>
      <c r="BW18" s="16" t="str">
        <f t="shared" si="12"/>
        <v/>
      </c>
      <c r="BX18" s="16" t="str">
        <f t="shared" si="13"/>
        <v/>
      </c>
      <c r="BY18" s="16" t="str">
        <f t="shared" si="14"/>
        <v/>
      </c>
      <c r="BZ18" s="16" t="str">
        <f t="shared" si="15"/>
        <v/>
      </c>
      <c r="CA18" s="16" t="str">
        <f t="shared" si="16"/>
        <v/>
      </c>
      <c r="CB18" s="16" t="str">
        <f t="shared" si="17"/>
        <v/>
      </c>
      <c r="CC18" s="16" t="str">
        <f t="shared" si="18"/>
        <v/>
      </c>
      <c r="CD18" s="16" t="str">
        <f t="shared" si="19"/>
        <v/>
      </c>
      <c r="CE18" s="16" t="str">
        <f t="shared" si="20"/>
        <v/>
      </c>
      <c r="CF18" s="16" t="str">
        <f t="shared" si="21"/>
        <v/>
      </c>
      <c r="CG18" s="16" t="str">
        <f t="shared" si="22"/>
        <v/>
      </c>
      <c r="CH18" s="16" t="str">
        <f t="shared" si="23"/>
        <v/>
      </c>
      <c r="CJ18" s="16" t="str">
        <f t="shared" si="24"/>
        <v/>
      </c>
      <c r="CK18" s="16" t="str">
        <f t="shared" si="25"/>
        <v/>
      </c>
      <c r="CL18" s="16" t="str">
        <f t="shared" si="26"/>
        <v/>
      </c>
      <c r="CM18" s="16" t="str">
        <f t="shared" si="27"/>
        <v/>
      </c>
      <c r="CN18" s="16" t="str">
        <f t="shared" si="28"/>
        <v/>
      </c>
      <c r="CO18" s="16" t="str">
        <f t="shared" si="29"/>
        <v/>
      </c>
      <c r="CP18" s="16" t="str">
        <f t="shared" si="30"/>
        <v/>
      </c>
      <c r="CQ18" s="16" t="str">
        <f t="shared" si="31"/>
        <v/>
      </c>
      <c r="CR18" s="16" t="str">
        <f t="shared" si="32"/>
        <v/>
      </c>
      <c r="CS18" s="16" t="str">
        <f t="shared" si="33"/>
        <v/>
      </c>
      <c r="CT18" s="16" t="str">
        <f t="shared" si="34"/>
        <v/>
      </c>
      <c r="CU18" s="16" t="str">
        <f t="shared" si="35"/>
        <v/>
      </c>
    </row>
    <row r="19" spans="1:99">
      <c r="A19" s="4">
        <f t="shared" si="37"/>
        <v>14</v>
      </c>
      <c r="B19" s="1" t="s">
        <v>353</v>
      </c>
      <c r="C19" s="1" t="s">
        <v>327</v>
      </c>
      <c r="D19" s="15">
        <f>SUMIFS('Retail_distributor-wise'!$E:$E,'Retail_distributor-wise'!$C:$C,'Retail_state-wise'!$B19,'Retail_distributor-wise'!$D:$D,'Retail_state-wise'!$C19)/1000</f>
        <v>4.3306949999999995</v>
      </c>
      <c r="E19" s="15">
        <f t="shared" si="9"/>
        <v>34.200000000000003</v>
      </c>
      <c r="F19" s="15">
        <f>SUMIFS('Retail_distributor-wise'!J:J,'Retail_distributor-wise'!$C:$C,'Retail_state-wise'!$B19,'Retail_distributor-wise'!$D:$D,'Retail_state-wise'!$C19)/1000</f>
        <v>2</v>
      </c>
      <c r="G19" s="15">
        <f>SUMIFS('Retail_distributor-wise'!K:K,'Retail_distributor-wise'!$C:$C,'Retail_state-wise'!$B19,'Retail_distributor-wise'!$D:$D,'Retail_state-wise'!$C19)/1000</f>
        <v>2.7</v>
      </c>
      <c r="H19" s="15">
        <f>SUMIFS('Retail_distributor-wise'!L:L,'Retail_distributor-wise'!$C:$C,'Retail_state-wise'!$B19,'Retail_distributor-wise'!$D:$D,'Retail_state-wise'!$C19)/1000</f>
        <v>2.4</v>
      </c>
      <c r="I19" s="15">
        <f>SUMIFS('Retail_distributor-wise'!M:M,'Retail_distributor-wise'!$C:$C,'Retail_state-wise'!$B19,'Retail_distributor-wise'!$D:$D,'Retail_state-wise'!$C19)/1000</f>
        <v>2</v>
      </c>
      <c r="J19" s="15">
        <f>SUMIFS('Retail_distributor-wise'!N:N,'Retail_distributor-wise'!$C:$C,'Retail_state-wise'!$B19,'Retail_distributor-wise'!$D:$D,'Retail_state-wise'!$C19)/1000</f>
        <v>1.65</v>
      </c>
      <c r="K19" s="15">
        <f>SUMIFS('Retail_distributor-wise'!O:O,'Retail_distributor-wise'!$C:$C,'Retail_state-wise'!$B19,'Retail_distributor-wise'!$D:$D,'Retail_state-wise'!$C19)/1000</f>
        <v>1.9</v>
      </c>
      <c r="L19" s="15">
        <f>SUMIFS('Retail_distributor-wise'!P:P,'Retail_distributor-wise'!$C:$C,'Retail_state-wise'!$B19,'Retail_distributor-wise'!$D:$D,'Retail_state-wise'!$C19)/1000</f>
        <v>2.4</v>
      </c>
      <c r="M19" s="15">
        <f>SUMIFS('Retail_distributor-wise'!Q:Q,'Retail_distributor-wise'!$C:$C,'Retail_state-wise'!$B19,'Retail_distributor-wise'!$D:$D,'Retail_state-wise'!$C19)/1000</f>
        <v>2.95</v>
      </c>
      <c r="N19" s="15">
        <f>SUMIFS('Retail_distributor-wise'!R:R,'Retail_distributor-wise'!$C:$C,'Retail_state-wise'!$B19,'Retail_distributor-wise'!$D:$D,'Retail_state-wise'!$C19)/1000</f>
        <v>3.05</v>
      </c>
      <c r="O19" s="15">
        <f>SUMIFS('Retail_distributor-wise'!S:S,'Retail_distributor-wise'!$C:$C,'Retail_state-wise'!$B19,'Retail_distributor-wise'!$D:$D,'Retail_state-wise'!$C19)/1000</f>
        <v>3.85</v>
      </c>
      <c r="P19" s="15">
        <f>SUMIFS('Retail_distributor-wise'!T:T,'Retail_distributor-wise'!$C:$C,'Retail_state-wise'!$B19,'Retail_distributor-wise'!$D:$D,'Retail_state-wise'!$C19)/1000</f>
        <v>4.3</v>
      </c>
      <c r="Q19" s="15">
        <f>SUMIFS('Retail_distributor-wise'!U:U,'Retail_distributor-wise'!$C:$C,'Retail_state-wise'!$B19,'Retail_distributor-wise'!$D:$D,'Retail_state-wise'!$C19)/1000</f>
        <v>5</v>
      </c>
      <c r="S19" s="14">
        <f t="shared" si="10"/>
        <v>0</v>
      </c>
      <c r="T19" s="15">
        <f>SUMIFS('Retail_distributor-wise'!AX:AX,'Retail_distributor-wise'!$C:$C,'Retail_state-wise'!$B19,'Retail_distributor-wise'!$D:$D,'Retail_state-wise'!$C19)/1000</f>
        <v>0</v>
      </c>
      <c r="U19" s="15">
        <f>SUMIFS('Retail_distributor-wise'!AY:AY,'Retail_distributor-wise'!$C:$C,'Retail_state-wise'!$B19,'Retail_distributor-wise'!$D:$D,'Retail_state-wise'!$C19)/1000</f>
        <v>0</v>
      </c>
      <c r="V19" s="15">
        <f>SUMIFS('Retail_distributor-wise'!AZ:AZ,'Retail_distributor-wise'!$C:$C,'Retail_state-wise'!$B19,'Retail_distributor-wise'!$D:$D,'Retail_state-wise'!$C19)/1000</f>
        <v>0</v>
      </c>
      <c r="W19" s="15">
        <f>SUMIFS('Retail_distributor-wise'!BA:BA,'Retail_distributor-wise'!$C:$C,'Retail_state-wise'!$B19,'Retail_distributor-wise'!$D:$D,'Retail_state-wise'!$C19)/1000</f>
        <v>0</v>
      </c>
      <c r="X19" s="15">
        <f>SUMIFS('Retail_distributor-wise'!BB:BB,'Retail_distributor-wise'!$C:$C,'Retail_state-wise'!$B19,'Retail_distributor-wise'!$D:$D,'Retail_state-wise'!$C19)/1000</f>
        <v>0</v>
      </c>
      <c r="Y19" s="15">
        <f>SUMIFS('Retail_distributor-wise'!BC:BC,'Retail_distributor-wise'!$C:$C,'Retail_state-wise'!$B19,'Retail_distributor-wise'!$D:$D,'Retail_state-wise'!$C19)/1000</f>
        <v>0</v>
      </c>
      <c r="Z19" s="15">
        <f>SUMIFS('Retail_distributor-wise'!BD:BD,'Retail_distributor-wise'!$C:$C,'Retail_state-wise'!$B19,'Retail_distributor-wise'!$D:$D,'Retail_state-wise'!$C19)/1000</f>
        <v>0</v>
      </c>
      <c r="AA19" s="15">
        <f>SUMIFS('Retail_distributor-wise'!BE:BE,'Retail_distributor-wise'!$C:$C,'Retail_state-wise'!$B19,'Retail_distributor-wise'!$D:$D,'Retail_state-wise'!$C19)/1000</f>
        <v>0</v>
      </c>
      <c r="AB19" s="15">
        <f>SUMIFS('Retail_distributor-wise'!BF:BF,'Retail_distributor-wise'!$C:$C,'Retail_state-wise'!$B19,'Retail_distributor-wise'!$D:$D,'Retail_state-wise'!$C19)/1000</f>
        <v>0</v>
      </c>
      <c r="AC19" s="15">
        <f>SUMIFS('Retail_distributor-wise'!BG:BG,'Retail_distributor-wise'!$C:$C,'Retail_state-wise'!$B19,'Retail_distributor-wise'!$D:$D,'Retail_state-wise'!$C19)/1000</f>
        <v>0</v>
      </c>
      <c r="AD19" s="15">
        <f>SUMIFS('Retail_distributor-wise'!BH:BH,'Retail_distributor-wise'!$C:$C,'Retail_state-wise'!$B19,'Retail_distributor-wise'!$D:$D,'Retail_state-wise'!$C19)/1000</f>
        <v>0</v>
      </c>
      <c r="AE19" s="15">
        <f>SUMIFS('Retail_distributor-wise'!BI:BI,'Retail_distributor-wise'!$C:$C,'Retail_state-wise'!$B19,'Retail_distributor-wise'!$D:$D,'Retail_state-wise'!$C19)/1000</f>
        <v>0</v>
      </c>
      <c r="AG19" s="14">
        <f t="shared" si="5"/>
        <v>34.200000000000003</v>
      </c>
      <c r="AH19" s="15">
        <f>SUMIFS('Retail_distributor-wise'!BL:BL,'Retail_distributor-wise'!$C:$C,'Retail_state-wise'!$B19,'Retail_distributor-wise'!$D:$D,'Retail_state-wise'!$C19)/1000</f>
        <v>2</v>
      </c>
      <c r="AI19" s="15">
        <f>SUMIFS('Retail_distributor-wise'!BM:BM,'Retail_distributor-wise'!$C:$C,'Retail_state-wise'!$B19,'Retail_distributor-wise'!$D:$D,'Retail_state-wise'!$C19)/1000</f>
        <v>2.7</v>
      </c>
      <c r="AJ19" s="15">
        <f>SUMIFS('Retail_distributor-wise'!BN:BN,'Retail_distributor-wise'!$C:$C,'Retail_state-wise'!$B19,'Retail_distributor-wise'!$D:$D,'Retail_state-wise'!$C19)/1000</f>
        <v>2.4</v>
      </c>
      <c r="AK19" s="15">
        <f>SUMIFS('Retail_distributor-wise'!BO:BO,'Retail_distributor-wise'!$C:$C,'Retail_state-wise'!$B19,'Retail_distributor-wise'!$D:$D,'Retail_state-wise'!$C19)/1000</f>
        <v>2</v>
      </c>
      <c r="AL19" s="15">
        <f>SUMIFS('Retail_distributor-wise'!BP:BP,'Retail_distributor-wise'!$C:$C,'Retail_state-wise'!$B19,'Retail_distributor-wise'!$D:$D,'Retail_state-wise'!$C19)/1000</f>
        <v>1.65</v>
      </c>
      <c r="AM19" s="15">
        <f>SUMIFS('Retail_distributor-wise'!BQ:BQ,'Retail_distributor-wise'!$C:$C,'Retail_state-wise'!$B19,'Retail_distributor-wise'!$D:$D,'Retail_state-wise'!$C19)/1000</f>
        <v>1.9</v>
      </c>
      <c r="AN19" s="15">
        <f>SUMIFS('Retail_distributor-wise'!BR:BR,'Retail_distributor-wise'!$C:$C,'Retail_state-wise'!$B19,'Retail_distributor-wise'!$D:$D,'Retail_state-wise'!$C19)/1000</f>
        <v>2.4</v>
      </c>
      <c r="AO19" s="15">
        <f>SUMIFS('Retail_distributor-wise'!BS:BS,'Retail_distributor-wise'!$C:$C,'Retail_state-wise'!$B19,'Retail_distributor-wise'!$D:$D,'Retail_state-wise'!$C19)/1000</f>
        <v>2.95</v>
      </c>
      <c r="AP19" s="15">
        <f>SUMIFS('Retail_distributor-wise'!BT:BT,'Retail_distributor-wise'!$C:$C,'Retail_state-wise'!$B19,'Retail_distributor-wise'!$D:$D,'Retail_state-wise'!$C19)/1000</f>
        <v>3.05</v>
      </c>
      <c r="AQ19" s="15">
        <f>SUMIFS('Retail_distributor-wise'!BU:BU,'Retail_distributor-wise'!$C:$C,'Retail_state-wise'!$B19,'Retail_distributor-wise'!$D:$D,'Retail_state-wise'!$C19)/1000</f>
        <v>3.85</v>
      </c>
      <c r="AR19" s="15">
        <f>SUMIFS('Retail_distributor-wise'!BV:BV,'Retail_distributor-wise'!$C:$C,'Retail_state-wise'!$B19,'Retail_distributor-wise'!$D:$D,'Retail_state-wise'!$C19)/1000</f>
        <v>4.3</v>
      </c>
      <c r="AS19" s="15">
        <f>SUMIFS('Retail_distributor-wise'!BW:BW,'Retail_distributor-wise'!$C:$C,'Retail_state-wise'!$B19,'Retail_distributor-wise'!$D:$D,'Retail_state-wise'!$C19)/1000</f>
        <v>5</v>
      </c>
      <c r="AU19" s="15">
        <f t="shared" si="36"/>
        <v>0</v>
      </c>
      <c r="AV19" s="114">
        <f>SUMIFS('Retail_distributor-wise'!CZ:CZ,'Retail_distributor-wise'!$C:$C,'Retail_state-wise'!$B19,'Retail_distributor-wise'!$D:$D,'Retail_state-wise'!$C19)/1000</f>
        <v>0</v>
      </c>
      <c r="AW19" s="114">
        <f>SUMIFS('Retail_distributor-wise'!DA:DA,'Retail_distributor-wise'!$C:$C,'Retail_state-wise'!$B19,'Retail_distributor-wise'!$D:$D,'Retail_state-wise'!$C19)/1000</f>
        <v>0</v>
      </c>
      <c r="AX19" s="114">
        <f>SUMIFS('Retail_distributor-wise'!DB:DB,'Retail_distributor-wise'!$C:$C,'Retail_state-wise'!$B19,'Retail_distributor-wise'!$D:$D,'Retail_state-wise'!$C19)/1000</f>
        <v>0</v>
      </c>
      <c r="AY19" s="114">
        <f>SUMIFS('Retail_distributor-wise'!DC:DC,'Retail_distributor-wise'!$C:$C,'Retail_state-wise'!$B19,'Retail_distributor-wise'!$D:$D,'Retail_state-wise'!$C19)/1000</f>
        <v>0</v>
      </c>
      <c r="AZ19" s="114">
        <f>SUMIFS('Retail_distributor-wise'!DD:DD,'Retail_distributor-wise'!$C:$C,'Retail_state-wise'!$B19,'Retail_distributor-wise'!$D:$D,'Retail_state-wise'!$C19)/1000</f>
        <v>0</v>
      </c>
      <c r="BA19" s="114">
        <f>SUMIFS('Retail_distributor-wise'!DE:DE,'Retail_distributor-wise'!$C:$C,'Retail_state-wise'!$B19,'Retail_distributor-wise'!$D:$D,'Retail_state-wise'!$C19)/1000</f>
        <v>0</v>
      </c>
      <c r="BB19" s="114">
        <f>SUMIFS('Retail_distributor-wise'!DF:DF,'Retail_distributor-wise'!$C:$C,'Retail_state-wise'!$B19,'Retail_distributor-wise'!$D:$D,'Retail_state-wise'!$C19)/1000</f>
        <v>0</v>
      </c>
      <c r="BC19" s="114">
        <f>SUMIFS('Retail_distributor-wise'!DG:DG,'Retail_distributor-wise'!$C:$C,'Retail_state-wise'!$B19,'Retail_distributor-wise'!$D:$D,'Retail_state-wise'!$C19)/1000</f>
        <v>0</v>
      </c>
      <c r="BD19" s="114">
        <f>SUMIFS('Retail_distributor-wise'!DH:DH,'Retail_distributor-wise'!$C:$C,'Retail_state-wise'!$B19,'Retail_distributor-wise'!$D:$D,'Retail_state-wise'!$C19)/1000</f>
        <v>0</v>
      </c>
      <c r="BE19" s="114">
        <f>SUMIFS('Retail_distributor-wise'!DI:DI,'Retail_distributor-wise'!$C:$C,'Retail_state-wise'!$B19,'Retail_distributor-wise'!$D:$D,'Retail_state-wise'!$C19)/1000</f>
        <v>0</v>
      </c>
      <c r="BF19" s="114">
        <f>SUMIFS('Retail_distributor-wise'!DJ:DJ,'Retail_distributor-wise'!$C:$C,'Retail_state-wise'!$B19,'Retail_distributor-wise'!$D:$D,'Retail_state-wise'!$C19)/1000</f>
        <v>0</v>
      </c>
      <c r="BG19" s="114">
        <f>SUMIFS('Retail_distributor-wise'!DK:DK,'Retail_distributor-wise'!$C:$C,'Retail_state-wise'!$B19,'Retail_distributor-wise'!$D:$D,'Retail_state-wise'!$C19)/1000</f>
        <v>0</v>
      </c>
      <c r="BI19" s="15">
        <f t="shared" si="11"/>
        <v>0</v>
      </c>
      <c r="BJ19" s="114">
        <f>SUMIFS('Retail_distributor-wise'!DN:DN,'Retail_distributor-wise'!$C:$C,'Retail_state-wise'!$B19,'Retail_distributor-wise'!$D:$D,'Retail_state-wise'!$C19)/1000</f>
        <v>0</v>
      </c>
      <c r="BK19" s="114">
        <f>SUMIFS('Retail_distributor-wise'!DO:DO,'Retail_distributor-wise'!$C:$C,'Retail_state-wise'!$B19,'Retail_distributor-wise'!$D:$D,'Retail_state-wise'!$C19)/1000</f>
        <v>0</v>
      </c>
      <c r="BL19" s="114">
        <f>SUMIFS('Retail_distributor-wise'!DP:DP,'Retail_distributor-wise'!$C:$C,'Retail_state-wise'!$B19,'Retail_distributor-wise'!$D:$D,'Retail_state-wise'!$C19)/1000</f>
        <v>0</v>
      </c>
      <c r="BM19" s="114">
        <f>SUMIFS('Retail_distributor-wise'!DQ:DQ,'Retail_distributor-wise'!$C:$C,'Retail_state-wise'!$B19,'Retail_distributor-wise'!$D:$D,'Retail_state-wise'!$C19)/1000</f>
        <v>0</v>
      </c>
      <c r="BN19" s="114">
        <f>SUMIFS('Retail_distributor-wise'!DR:DR,'Retail_distributor-wise'!$C:$C,'Retail_state-wise'!$B19,'Retail_distributor-wise'!$D:$D,'Retail_state-wise'!$C19)/1000</f>
        <v>0</v>
      </c>
      <c r="BO19" s="114">
        <f>SUMIFS('Retail_distributor-wise'!DS:DS,'Retail_distributor-wise'!$C:$C,'Retail_state-wise'!$B19,'Retail_distributor-wise'!$D:$D,'Retail_state-wise'!$C19)/1000</f>
        <v>0</v>
      </c>
      <c r="BP19" s="114">
        <f>SUMIFS('Retail_distributor-wise'!DT:DT,'Retail_distributor-wise'!$C:$C,'Retail_state-wise'!$B19,'Retail_distributor-wise'!$D:$D,'Retail_state-wise'!$C19)/1000</f>
        <v>0</v>
      </c>
      <c r="BQ19" s="114">
        <f>SUMIFS('Retail_distributor-wise'!DU:DU,'Retail_distributor-wise'!$C:$C,'Retail_state-wise'!$B19,'Retail_distributor-wise'!$D:$D,'Retail_state-wise'!$C19)/1000</f>
        <v>0</v>
      </c>
      <c r="BR19" s="114">
        <f>SUMIFS('Retail_distributor-wise'!DV:DV,'Retail_distributor-wise'!$C:$C,'Retail_state-wise'!$B19,'Retail_distributor-wise'!$D:$D,'Retail_state-wise'!$C19)/1000</f>
        <v>0</v>
      </c>
      <c r="BS19" s="114">
        <f>SUMIFS('Retail_distributor-wise'!DW:DW,'Retail_distributor-wise'!$C:$C,'Retail_state-wise'!$B19,'Retail_distributor-wise'!$D:$D,'Retail_state-wise'!$C19)/1000</f>
        <v>0</v>
      </c>
      <c r="BT19" s="114">
        <f>SUMIFS('Retail_distributor-wise'!DX:DX,'Retail_distributor-wise'!$C:$C,'Retail_state-wise'!$B19,'Retail_distributor-wise'!$D:$D,'Retail_state-wise'!$C19)/1000</f>
        <v>0</v>
      </c>
      <c r="BU19" s="114">
        <f>SUMIFS('Retail_distributor-wise'!DY:DY,'Retail_distributor-wise'!$C:$C,'Retail_state-wise'!$B19,'Retail_distributor-wise'!$D:$D,'Retail_state-wise'!$C19)/1000</f>
        <v>0</v>
      </c>
      <c r="BW19" s="16" t="str">
        <f t="shared" si="12"/>
        <v/>
      </c>
      <c r="BX19" s="16" t="str">
        <f t="shared" si="13"/>
        <v/>
      </c>
      <c r="BY19" s="16" t="str">
        <f t="shared" si="14"/>
        <v/>
      </c>
      <c r="BZ19" s="16" t="str">
        <f t="shared" si="15"/>
        <v/>
      </c>
      <c r="CA19" s="16" t="str">
        <f t="shared" si="16"/>
        <v/>
      </c>
      <c r="CB19" s="16" t="str">
        <f t="shared" si="17"/>
        <v/>
      </c>
      <c r="CC19" s="16" t="str">
        <f t="shared" si="18"/>
        <v/>
      </c>
      <c r="CD19" s="16" t="str">
        <f t="shared" si="19"/>
        <v/>
      </c>
      <c r="CE19" s="16" t="str">
        <f t="shared" si="20"/>
        <v/>
      </c>
      <c r="CF19" s="16" t="str">
        <f t="shared" si="21"/>
        <v/>
      </c>
      <c r="CG19" s="16" t="str">
        <f t="shared" si="22"/>
        <v/>
      </c>
      <c r="CH19" s="16" t="str">
        <f t="shared" si="23"/>
        <v/>
      </c>
      <c r="CJ19" s="16" t="str">
        <f t="shared" si="24"/>
        <v/>
      </c>
      <c r="CK19" s="16" t="str">
        <f t="shared" si="25"/>
        <v/>
      </c>
      <c r="CL19" s="16" t="str">
        <f t="shared" si="26"/>
        <v/>
      </c>
      <c r="CM19" s="16" t="str">
        <f t="shared" si="27"/>
        <v/>
      </c>
      <c r="CN19" s="16" t="str">
        <f t="shared" si="28"/>
        <v/>
      </c>
      <c r="CO19" s="16" t="str">
        <f t="shared" si="29"/>
        <v/>
      </c>
      <c r="CP19" s="16" t="str">
        <f t="shared" si="30"/>
        <v/>
      </c>
      <c r="CQ19" s="16" t="str">
        <f t="shared" si="31"/>
        <v/>
      </c>
      <c r="CR19" s="16" t="str">
        <f t="shared" si="32"/>
        <v/>
      </c>
      <c r="CS19" s="16" t="str">
        <f t="shared" si="33"/>
        <v/>
      </c>
      <c r="CT19" s="16" t="str">
        <f t="shared" si="34"/>
        <v/>
      </c>
      <c r="CU19" s="16" t="str">
        <f t="shared" si="35"/>
        <v/>
      </c>
    </row>
    <row r="20" spans="1:99">
      <c r="A20" s="4">
        <f t="shared" si="37"/>
        <v>15</v>
      </c>
      <c r="B20" s="1" t="s">
        <v>355</v>
      </c>
      <c r="C20" s="1" t="s">
        <v>327</v>
      </c>
      <c r="D20" s="15">
        <f>SUMIFS('Retail_distributor-wise'!$E:$E,'Retail_distributor-wise'!$C:$C,'Retail_state-wise'!$B20,'Retail_distributor-wise'!$D:$D,'Retail_state-wise'!$C20)/1000</f>
        <v>2.6197049999999997</v>
      </c>
      <c r="E20" s="15">
        <f t="shared" si="9"/>
        <v>20.100000000000001</v>
      </c>
      <c r="F20" s="15">
        <f>SUMIFS('Retail_distributor-wise'!J:J,'Retail_distributor-wise'!$C:$C,'Retail_state-wise'!$B20,'Retail_distributor-wise'!$D:$D,'Retail_state-wise'!$C20)/1000</f>
        <v>1.1499999999999999</v>
      </c>
      <c r="G20" s="15">
        <f>SUMIFS('Retail_distributor-wise'!K:K,'Retail_distributor-wise'!$C:$C,'Retail_state-wise'!$B20,'Retail_distributor-wise'!$D:$D,'Retail_state-wise'!$C20)/1000</f>
        <v>1.65</v>
      </c>
      <c r="H20" s="15">
        <f>SUMIFS('Retail_distributor-wise'!L:L,'Retail_distributor-wise'!$C:$C,'Retail_state-wise'!$B20,'Retail_distributor-wise'!$D:$D,'Retail_state-wise'!$C20)/1000</f>
        <v>1.4</v>
      </c>
      <c r="I20" s="15">
        <f>SUMIFS('Retail_distributor-wise'!M:M,'Retail_distributor-wise'!$C:$C,'Retail_state-wise'!$B20,'Retail_distributor-wise'!$D:$D,'Retail_state-wise'!$C20)/1000</f>
        <v>1.1499999999999999</v>
      </c>
      <c r="J20" s="15">
        <f>SUMIFS('Retail_distributor-wise'!N:N,'Retail_distributor-wise'!$C:$C,'Retail_state-wise'!$B20,'Retail_distributor-wise'!$D:$D,'Retail_state-wise'!$C20)/1000</f>
        <v>0.95</v>
      </c>
      <c r="K20" s="15">
        <f>SUMIFS('Retail_distributor-wise'!O:O,'Retail_distributor-wise'!$C:$C,'Retail_state-wise'!$B20,'Retail_distributor-wise'!$D:$D,'Retail_state-wise'!$C20)/1000</f>
        <v>1.1000000000000001</v>
      </c>
      <c r="L20" s="15">
        <f>SUMIFS('Retail_distributor-wise'!P:P,'Retail_distributor-wise'!$C:$C,'Retail_state-wise'!$B20,'Retail_distributor-wise'!$D:$D,'Retail_state-wise'!$C20)/1000</f>
        <v>1.4</v>
      </c>
      <c r="M20" s="15">
        <f>SUMIFS('Retail_distributor-wise'!Q:Q,'Retail_distributor-wise'!$C:$C,'Retail_state-wise'!$B20,'Retail_distributor-wise'!$D:$D,'Retail_state-wise'!$C20)/1000</f>
        <v>1.7</v>
      </c>
      <c r="N20" s="15">
        <f>SUMIFS('Retail_distributor-wise'!R:R,'Retail_distributor-wise'!$C:$C,'Retail_state-wise'!$B20,'Retail_distributor-wise'!$D:$D,'Retail_state-wise'!$C20)/1000</f>
        <v>1.8</v>
      </c>
      <c r="O20" s="15">
        <f>SUMIFS('Retail_distributor-wise'!S:S,'Retail_distributor-wise'!$C:$C,'Retail_state-wise'!$B20,'Retail_distributor-wise'!$D:$D,'Retail_state-wise'!$C20)/1000</f>
        <v>2.25</v>
      </c>
      <c r="P20" s="15">
        <f>SUMIFS('Retail_distributor-wise'!T:T,'Retail_distributor-wise'!$C:$C,'Retail_state-wise'!$B20,'Retail_distributor-wise'!$D:$D,'Retail_state-wise'!$C20)/1000</f>
        <v>2.5499999999999998</v>
      </c>
      <c r="Q20" s="15">
        <f>SUMIFS('Retail_distributor-wise'!U:U,'Retail_distributor-wise'!$C:$C,'Retail_state-wise'!$B20,'Retail_distributor-wise'!$D:$D,'Retail_state-wise'!$C20)/1000</f>
        <v>3</v>
      </c>
      <c r="S20" s="14">
        <f t="shared" si="10"/>
        <v>0</v>
      </c>
      <c r="T20" s="15">
        <f>SUMIFS('Retail_distributor-wise'!AX:AX,'Retail_distributor-wise'!$C:$C,'Retail_state-wise'!$B20,'Retail_distributor-wise'!$D:$D,'Retail_state-wise'!$C20)/1000</f>
        <v>0</v>
      </c>
      <c r="U20" s="15">
        <f>SUMIFS('Retail_distributor-wise'!AY:AY,'Retail_distributor-wise'!$C:$C,'Retail_state-wise'!$B20,'Retail_distributor-wise'!$D:$D,'Retail_state-wise'!$C20)/1000</f>
        <v>0</v>
      </c>
      <c r="V20" s="15">
        <f>SUMIFS('Retail_distributor-wise'!AZ:AZ,'Retail_distributor-wise'!$C:$C,'Retail_state-wise'!$B20,'Retail_distributor-wise'!$D:$D,'Retail_state-wise'!$C20)/1000</f>
        <v>0</v>
      </c>
      <c r="W20" s="15">
        <f>SUMIFS('Retail_distributor-wise'!BA:BA,'Retail_distributor-wise'!$C:$C,'Retail_state-wise'!$B20,'Retail_distributor-wise'!$D:$D,'Retail_state-wise'!$C20)/1000</f>
        <v>0</v>
      </c>
      <c r="X20" s="15">
        <f>SUMIFS('Retail_distributor-wise'!BB:BB,'Retail_distributor-wise'!$C:$C,'Retail_state-wise'!$B20,'Retail_distributor-wise'!$D:$D,'Retail_state-wise'!$C20)/1000</f>
        <v>0</v>
      </c>
      <c r="Y20" s="15">
        <f>SUMIFS('Retail_distributor-wise'!BC:BC,'Retail_distributor-wise'!$C:$C,'Retail_state-wise'!$B20,'Retail_distributor-wise'!$D:$D,'Retail_state-wise'!$C20)/1000</f>
        <v>0</v>
      </c>
      <c r="Z20" s="15">
        <f>SUMIFS('Retail_distributor-wise'!BD:BD,'Retail_distributor-wise'!$C:$C,'Retail_state-wise'!$B20,'Retail_distributor-wise'!$D:$D,'Retail_state-wise'!$C20)/1000</f>
        <v>0</v>
      </c>
      <c r="AA20" s="15">
        <f>SUMIFS('Retail_distributor-wise'!BE:BE,'Retail_distributor-wise'!$C:$C,'Retail_state-wise'!$B20,'Retail_distributor-wise'!$D:$D,'Retail_state-wise'!$C20)/1000</f>
        <v>0</v>
      </c>
      <c r="AB20" s="15">
        <f>SUMIFS('Retail_distributor-wise'!BF:BF,'Retail_distributor-wise'!$C:$C,'Retail_state-wise'!$B20,'Retail_distributor-wise'!$D:$D,'Retail_state-wise'!$C20)/1000</f>
        <v>0</v>
      </c>
      <c r="AC20" s="15">
        <f>SUMIFS('Retail_distributor-wise'!BG:BG,'Retail_distributor-wise'!$C:$C,'Retail_state-wise'!$B20,'Retail_distributor-wise'!$D:$D,'Retail_state-wise'!$C20)/1000</f>
        <v>0</v>
      </c>
      <c r="AD20" s="15">
        <f>SUMIFS('Retail_distributor-wise'!BH:BH,'Retail_distributor-wise'!$C:$C,'Retail_state-wise'!$B20,'Retail_distributor-wise'!$D:$D,'Retail_state-wise'!$C20)/1000</f>
        <v>0</v>
      </c>
      <c r="AE20" s="15">
        <f>SUMIFS('Retail_distributor-wise'!BI:BI,'Retail_distributor-wise'!$C:$C,'Retail_state-wise'!$B20,'Retail_distributor-wise'!$D:$D,'Retail_state-wise'!$C20)/1000</f>
        <v>0</v>
      </c>
      <c r="AG20" s="14">
        <f>SUM(AH20:AS20)</f>
        <v>20.100000000000001</v>
      </c>
      <c r="AH20" s="15">
        <f>SUMIFS('Retail_distributor-wise'!BL:BL,'Retail_distributor-wise'!$C:$C,'Retail_state-wise'!$B20,'Retail_distributor-wise'!$D:$D,'Retail_state-wise'!$C20)/1000</f>
        <v>1.1499999999999999</v>
      </c>
      <c r="AI20" s="15">
        <f>SUMIFS('Retail_distributor-wise'!BM:BM,'Retail_distributor-wise'!$C:$C,'Retail_state-wise'!$B20,'Retail_distributor-wise'!$D:$D,'Retail_state-wise'!$C20)/1000</f>
        <v>1.65</v>
      </c>
      <c r="AJ20" s="15">
        <f>SUMIFS('Retail_distributor-wise'!BN:BN,'Retail_distributor-wise'!$C:$C,'Retail_state-wise'!$B20,'Retail_distributor-wise'!$D:$D,'Retail_state-wise'!$C20)/1000</f>
        <v>1.4</v>
      </c>
      <c r="AK20" s="15">
        <f>SUMIFS('Retail_distributor-wise'!BO:BO,'Retail_distributor-wise'!$C:$C,'Retail_state-wise'!$B20,'Retail_distributor-wise'!$D:$D,'Retail_state-wise'!$C20)/1000</f>
        <v>1.1499999999999999</v>
      </c>
      <c r="AL20" s="15">
        <f>SUMIFS('Retail_distributor-wise'!BP:BP,'Retail_distributor-wise'!$C:$C,'Retail_state-wise'!$B20,'Retail_distributor-wise'!$D:$D,'Retail_state-wise'!$C20)/1000</f>
        <v>0.95</v>
      </c>
      <c r="AM20" s="15">
        <f>SUMIFS('Retail_distributor-wise'!BQ:BQ,'Retail_distributor-wise'!$C:$C,'Retail_state-wise'!$B20,'Retail_distributor-wise'!$D:$D,'Retail_state-wise'!$C20)/1000</f>
        <v>1.1000000000000001</v>
      </c>
      <c r="AN20" s="15">
        <f>SUMIFS('Retail_distributor-wise'!BR:BR,'Retail_distributor-wise'!$C:$C,'Retail_state-wise'!$B20,'Retail_distributor-wise'!$D:$D,'Retail_state-wise'!$C20)/1000</f>
        <v>1.4</v>
      </c>
      <c r="AO20" s="15">
        <f>SUMIFS('Retail_distributor-wise'!BS:BS,'Retail_distributor-wise'!$C:$C,'Retail_state-wise'!$B20,'Retail_distributor-wise'!$D:$D,'Retail_state-wise'!$C20)/1000</f>
        <v>1.7</v>
      </c>
      <c r="AP20" s="15">
        <f>SUMIFS('Retail_distributor-wise'!BT:BT,'Retail_distributor-wise'!$C:$C,'Retail_state-wise'!$B20,'Retail_distributor-wise'!$D:$D,'Retail_state-wise'!$C20)/1000</f>
        <v>1.8</v>
      </c>
      <c r="AQ20" s="15">
        <f>SUMIFS('Retail_distributor-wise'!BU:BU,'Retail_distributor-wise'!$C:$C,'Retail_state-wise'!$B20,'Retail_distributor-wise'!$D:$D,'Retail_state-wise'!$C20)/1000</f>
        <v>2.25</v>
      </c>
      <c r="AR20" s="15">
        <f>SUMIFS('Retail_distributor-wise'!BV:BV,'Retail_distributor-wise'!$C:$C,'Retail_state-wise'!$B20,'Retail_distributor-wise'!$D:$D,'Retail_state-wise'!$C20)/1000</f>
        <v>2.5499999999999998</v>
      </c>
      <c r="AS20" s="15">
        <f>SUMIFS('Retail_distributor-wise'!BW:BW,'Retail_distributor-wise'!$C:$C,'Retail_state-wise'!$B20,'Retail_distributor-wise'!$D:$D,'Retail_state-wise'!$C20)/1000</f>
        <v>3</v>
      </c>
      <c r="AU20" s="15">
        <f t="shared" si="36"/>
        <v>0</v>
      </c>
      <c r="AV20" s="114">
        <f>SUMIFS('Retail_distributor-wise'!CZ:CZ,'Retail_distributor-wise'!$C:$C,'Retail_state-wise'!$B20,'Retail_distributor-wise'!$D:$D,'Retail_state-wise'!$C20)/1000</f>
        <v>0</v>
      </c>
      <c r="AW20" s="114">
        <f>SUMIFS('Retail_distributor-wise'!DA:DA,'Retail_distributor-wise'!$C:$C,'Retail_state-wise'!$B20,'Retail_distributor-wise'!$D:$D,'Retail_state-wise'!$C20)/1000</f>
        <v>0</v>
      </c>
      <c r="AX20" s="114">
        <f>SUMIFS('Retail_distributor-wise'!DB:DB,'Retail_distributor-wise'!$C:$C,'Retail_state-wise'!$B20,'Retail_distributor-wise'!$D:$D,'Retail_state-wise'!$C20)/1000</f>
        <v>0</v>
      </c>
      <c r="AY20" s="114">
        <f>SUMIFS('Retail_distributor-wise'!DC:DC,'Retail_distributor-wise'!$C:$C,'Retail_state-wise'!$B20,'Retail_distributor-wise'!$D:$D,'Retail_state-wise'!$C20)/1000</f>
        <v>0</v>
      </c>
      <c r="AZ20" s="114">
        <f>SUMIFS('Retail_distributor-wise'!DD:DD,'Retail_distributor-wise'!$C:$C,'Retail_state-wise'!$B20,'Retail_distributor-wise'!$D:$D,'Retail_state-wise'!$C20)/1000</f>
        <v>0</v>
      </c>
      <c r="BA20" s="114">
        <f>SUMIFS('Retail_distributor-wise'!DE:DE,'Retail_distributor-wise'!$C:$C,'Retail_state-wise'!$B20,'Retail_distributor-wise'!$D:$D,'Retail_state-wise'!$C20)/1000</f>
        <v>0</v>
      </c>
      <c r="BB20" s="114">
        <f>SUMIFS('Retail_distributor-wise'!DF:DF,'Retail_distributor-wise'!$C:$C,'Retail_state-wise'!$B20,'Retail_distributor-wise'!$D:$D,'Retail_state-wise'!$C20)/1000</f>
        <v>0</v>
      </c>
      <c r="BC20" s="114">
        <f>SUMIFS('Retail_distributor-wise'!DG:DG,'Retail_distributor-wise'!$C:$C,'Retail_state-wise'!$B20,'Retail_distributor-wise'!$D:$D,'Retail_state-wise'!$C20)/1000</f>
        <v>0</v>
      </c>
      <c r="BD20" s="114">
        <f>SUMIFS('Retail_distributor-wise'!DH:DH,'Retail_distributor-wise'!$C:$C,'Retail_state-wise'!$B20,'Retail_distributor-wise'!$D:$D,'Retail_state-wise'!$C20)/1000</f>
        <v>0</v>
      </c>
      <c r="BE20" s="114">
        <f>SUMIFS('Retail_distributor-wise'!DI:DI,'Retail_distributor-wise'!$C:$C,'Retail_state-wise'!$B20,'Retail_distributor-wise'!$D:$D,'Retail_state-wise'!$C20)/1000</f>
        <v>0</v>
      </c>
      <c r="BF20" s="114">
        <f>SUMIFS('Retail_distributor-wise'!DJ:DJ,'Retail_distributor-wise'!$C:$C,'Retail_state-wise'!$B20,'Retail_distributor-wise'!$D:$D,'Retail_state-wise'!$C20)/1000</f>
        <v>0</v>
      </c>
      <c r="BG20" s="114">
        <f>SUMIFS('Retail_distributor-wise'!DK:DK,'Retail_distributor-wise'!$C:$C,'Retail_state-wise'!$B20,'Retail_distributor-wise'!$D:$D,'Retail_state-wise'!$C20)/1000</f>
        <v>0</v>
      </c>
      <c r="BI20" s="15">
        <f t="shared" si="11"/>
        <v>0</v>
      </c>
      <c r="BJ20" s="114">
        <f>SUMIFS('Retail_distributor-wise'!DN:DN,'Retail_distributor-wise'!$C:$C,'Retail_state-wise'!$B20,'Retail_distributor-wise'!$D:$D,'Retail_state-wise'!$C20)/1000</f>
        <v>0</v>
      </c>
      <c r="BK20" s="114">
        <f>SUMIFS('Retail_distributor-wise'!DO:DO,'Retail_distributor-wise'!$C:$C,'Retail_state-wise'!$B20,'Retail_distributor-wise'!$D:$D,'Retail_state-wise'!$C20)/1000</f>
        <v>0</v>
      </c>
      <c r="BL20" s="114">
        <f>SUMIFS('Retail_distributor-wise'!DP:DP,'Retail_distributor-wise'!$C:$C,'Retail_state-wise'!$B20,'Retail_distributor-wise'!$D:$D,'Retail_state-wise'!$C20)/1000</f>
        <v>0</v>
      </c>
      <c r="BM20" s="114">
        <f>SUMIFS('Retail_distributor-wise'!DQ:DQ,'Retail_distributor-wise'!$C:$C,'Retail_state-wise'!$B20,'Retail_distributor-wise'!$D:$D,'Retail_state-wise'!$C20)/1000</f>
        <v>0</v>
      </c>
      <c r="BN20" s="114">
        <f>SUMIFS('Retail_distributor-wise'!DR:DR,'Retail_distributor-wise'!$C:$C,'Retail_state-wise'!$B20,'Retail_distributor-wise'!$D:$D,'Retail_state-wise'!$C20)/1000</f>
        <v>0</v>
      </c>
      <c r="BO20" s="114">
        <f>SUMIFS('Retail_distributor-wise'!DS:DS,'Retail_distributor-wise'!$C:$C,'Retail_state-wise'!$B20,'Retail_distributor-wise'!$D:$D,'Retail_state-wise'!$C20)/1000</f>
        <v>0</v>
      </c>
      <c r="BP20" s="114">
        <f>SUMIFS('Retail_distributor-wise'!DT:DT,'Retail_distributor-wise'!$C:$C,'Retail_state-wise'!$B20,'Retail_distributor-wise'!$D:$D,'Retail_state-wise'!$C20)/1000</f>
        <v>0</v>
      </c>
      <c r="BQ20" s="114">
        <f>SUMIFS('Retail_distributor-wise'!DU:DU,'Retail_distributor-wise'!$C:$C,'Retail_state-wise'!$B20,'Retail_distributor-wise'!$D:$D,'Retail_state-wise'!$C20)/1000</f>
        <v>0</v>
      </c>
      <c r="BR20" s="114">
        <f>SUMIFS('Retail_distributor-wise'!DV:DV,'Retail_distributor-wise'!$C:$C,'Retail_state-wise'!$B20,'Retail_distributor-wise'!$D:$D,'Retail_state-wise'!$C20)/1000</f>
        <v>0</v>
      </c>
      <c r="BS20" s="114">
        <f>SUMIFS('Retail_distributor-wise'!DW:DW,'Retail_distributor-wise'!$C:$C,'Retail_state-wise'!$B20,'Retail_distributor-wise'!$D:$D,'Retail_state-wise'!$C20)/1000</f>
        <v>0</v>
      </c>
      <c r="BT20" s="114">
        <f>SUMIFS('Retail_distributor-wise'!DX:DX,'Retail_distributor-wise'!$C:$C,'Retail_state-wise'!$B20,'Retail_distributor-wise'!$D:$D,'Retail_state-wise'!$C20)/1000</f>
        <v>0</v>
      </c>
      <c r="BU20" s="114">
        <f>SUMIFS('Retail_distributor-wise'!DY:DY,'Retail_distributor-wise'!$C:$C,'Retail_state-wise'!$B20,'Retail_distributor-wise'!$D:$D,'Retail_state-wise'!$C20)/1000</f>
        <v>0</v>
      </c>
      <c r="BW20" s="16" t="str">
        <f t="shared" si="12"/>
        <v/>
      </c>
      <c r="BX20" s="16" t="str">
        <f t="shared" si="13"/>
        <v/>
      </c>
      <c r="BY20" s="16" t="str">
        <f t="shared" si="14"/>
        <v/>
      </c>
      <c r="BZ20" s="16" t="str">
        <f t="shared" si="15"/>
        <v/>
      </c>
      <c r="CA20" s="16" t="str">
        <f t="shared" si="16"/>
        <v/>
      </c>
      <c r="CB20" s="16" t="str">
        <f t="shared" si="17"/>
        <v/>
      </c>
      <c r="CC20" s="16" t="str">
        <f t="shared" si="18"/>
        <v/>
      </c>
      <c r="CD20" s="16" t="str">
        <f t="shared" si="19"/>
        <v/>
      </c>
      <c r="CE20" s="16" t="str">
        <f t="shared" si="20"/>
        <v/>
      </c>
      <c r="CF20" s="16" t="str">
        <f t="shared" si="21"/>
        <v/>
      </c>
      <c r="CG20" s="16" t="str">
        <f t="shared" si="22"/>
        <v/>
      </c>
      <c r="CH20" s="16" t="str">
        <f t="shared" si="23"/>
        <v/>
      </c>
      <c r="CJ20" s="16" t="str">
        <f t="shared" si="24"/>
        <v/>
      </c>
      <c r="CK20" s="16" t="str">
        <f t="shared" si="25"/>
        <v/>
      </c>
      <c r="CL20" s="16" t="str">
        <f t="shared" si="26"/>
        <v/>
      </c>
      <c r="CM20" s="16" t="str">
        <f t="shared" si="27"/>
        <v/>
      </c>
      <c r="CN20" s="16" t="str">
        <f t="shared" si="28"/>
        <v/>
      </c>
      <c r="CO20" s="16" t="str">
        <f t="shared" si="29"/>
        <v/>
      </c>
      <c r="CP20" s="16" t="str">
        <f t="shared" si="30"/>
        <v/>
      </c>
      <c r="CQ20" s="16" t="str">
        <f t="shared" si="31"/>
        <v/>
      </c>
      <c r="CR20" s="16" t="str">
        <f t="shared" si="32"/>
        <v/>
      </c>
      <c r="CS20" s="16" t="str">
        <f t="shared" si="33"/>
        <v/>
      </c>
      <c r="CT20" s="16" t="str">
        <f t="shared" si="34"/>
        <v/>
      </c>
      <c r="CU20" s="16" t="str">
        <f t="shared" si="35"/>
        <v/>
      </c>
    </row>
    <row r="21" spans="1:99">
      <c r="A21" s="4">
        <f t="shared" si="37"/>
        <v>16</v>
      </c>
      <c r="B21" s="1" t="s">
        <v>357</v>
      </c>
      <c r="C21" s="1" t="s">
        <v>329</v>
      </c>
      <c r="D21" s="15">
        <f>SUMIFS('Retail_distributor-wise'!$E:$E,'Retail_distributor-wise'!$C:$C,'Retail_state-wise'!$B21,'Retail_distributor-wise'!$D:$D,'Retail_state-wise'!$C21)/1000</f>
        <v>0</v>
      </c>
      <c r="E21" s="15">
        <f t="shared" si="9"/>
        <v>20</v>
      </c>
      <c r="F21" s="15">
        <f>SUMIFS('Retail_distributor-wise'!J:J,'Retail_distributor-wise'!$C:$C,'Retail_state-wise'!$B21,'Retail_distributor-wise'!$D:$D,'Retail_state-wise'!$C21)/1000</f>
        <v>1.2</v>
      </c>
      <c r="G21" s="15">
        <f>SUMIFS('Retail_distributor-wise'!K:K,'Retail_distributor-wise'!$C:$C,'Retail_state-wise'!$B21,'Retail_distributor-wise'!$D:$D,'Retail_state-wise'!$C21)/1000</f>
        <v>1.6</v>
      </c>
      <c r="H21" s="15">
        <f>SUMIFS('Retail_distributor-wise'!L:L,'Retail_distributor-wise'!$C:$C,'Retail_state-wise'!$B21,'Retail_distributor-wise'!$D:$D,'Retail_state-wise'!$C21)/1000</f>
        <v>1.4</v>
      </c>
      <c r="I21" s="15">
        <f>SUMIFS('Retail_distributor-wise'!M:M,'Retail_distributor-wise'!$C:$C,'Retail_state-wise'!$B21,'Retail_distributor-wise'!$D:$D,'Retail_state-wise'!$C21)/1000</f>
        <v>1.2</v>
      </c>
      <c r="J21" s="15">
        <f>SUMIFS('Retail_distributor-wise'!N:N,'Retail_distributor-wise'!$C:$C,'Retail_state-wise'!$B21,'Retail_distributor-wise'!$D:$D,'Retail_state-wise'!$C21)/1000</f>
        <v>1</v>
      </c>
      <c r="K21" s="15">
        <f>SUMIFS('Retail_distributor-wise'!O:O,'Retail_distributor-wise'!$C:$C,'Retail_state-wise'!$B21,'Retail_distributor-wise'!$D:$D,'Retail_state-wise'!$C21)/1000</f>
        <v>1.1000000000000001</v>
      </c>
      <c r="L21" s="15">
        <f>SUMIFS('Retail_distributor-wise'!P:P,'Retail_distributor-wise'!$C:$C,'Retail_state-wise'!$B21,'Retail_distributor-wise'!$D:$D,'Retail_state-wise'!$C21)/1000</f>
        <v>1.4</v>
      </c>
      <c r="M21" s="15">
        <f>SUMIFS('Retail_distributor-wise'!Q:Q,'Retail_distributor-wise'!$C:$C,'Retail_state-wise'!$B21,'Retail_distributor-wise'!$D:$D,'Retail_state-wise'!$C21)/1000</f>
        <v>1.7</v>
      </c>
      <c r="N21" s="15">
        <f>SUMIFS('Retail_distributor-wise'!R:R,'Retail_distributor-wise'!$C:$C,'Retail_state-wise'!$B21,'Retail_distributor-wise'!$D:$D,'Retail_state-wise'!$C21)/1000</f>
        <v>1.8</v>
      </c>
      <c r="O21" s="15">
        <f>SUMIFS('Retail_distributor-wise'!S:S,'Retail_distributor-wise'!$C:$C,'Retail_state-wise'!$B21,'Retail_distributor-wise'!$D:$D,'Retail_state-wise'!$C21)/1000</f>
        <v>2.2000000000000002</v>
      </c>
      <c r="P21" s="15">
        <f>SUMIFS('Retail_distributor-wise'!T:T,'Retail_distributor-wise'!$C:$C,'Retail_state-wise'!$B21,'Retail_distributor-wise'!$D:$D,'Retail_state-wise'!$C21)/1000</f>
        <v>2.5</v>
      </c>
      <c r="Q21" s="15">
        <f>SUMIFS('Retail_distributor-wise'!U:U,'Retail_distributor-wise'!$C:$C,'Retail_state-wise'!$B21,'Retail_distributor-wise'!$D:$D,'Retail_state-wise'!$C21)/1000</f>
        <v>2.9</v>
      </c>
      <c r="S21" s="14">
        <f t="shared" si="10"/>
        <v>20</v>
      </c>
      <c r="T21" s="15">
        <f>SUMIFS('Retail_distributor-wise'!AX:AX,'Retail_distributor-wise'!$C:$C,'Retail_state-wise'!$B21,'Retail_distributor-wise'!$D:$D,'Retail_state-wise'!$C21)/1000</f>
        <v>1.2</v>
      </c>
      <c r="U21" s="15">
        <f>SUMIFS('Retail_distributor-wise'!AY:AY,'Retail_distributor-wise'!$C:$C,'Retail_state-wise'!$B21,'Retail_distributor-wise'!$D:$D,'Retail_state-wise'!$C21)/1000</f>
        <v>1.6</v>
      </c>
      <c r="V21" s="15">
        <f>SUMIFS('Retail_distributor-wise'!AZ:AZ,'Retail_distributor-wise'!$C:$C,'Retail_state-wise'!$B21,'Retail_distributor-wise'!$D:$D,'Retail_state-wise'!$C21)/1000</f>
        <v>1.4</v>
      </c>
      <c r="W21" s="15">
        <f>SUMIFS('Retail_distributor-wise'!BA:BA,'Retail_distributor-wise'!$C:$C,'Retail_state-wise'!$B21,'Retail_distributor-wise'!$D:$D,'Retail_state-wise'!$C21)/1000</f>
        <v>1.2</v>
      </c>
      <c r="X21" s="15">
        <f>SUMIFS('Retail_distributor-wise'!BB:BB,'Retail_distributor-wise'!$C:$C,'Retail_state-wise'!$B21,'Retail_distributor-wise'!$D:$D,'Retail_state-wise'!$C21)/1000</f>
        <v>1</v>
      </c>
      <c r="Y21" s="15">
        <f>SUMIFS('Retail_distributor-wise'!BC:BC,'Retail_distributor-wise'!$C:$C,'Retail_state-wise'!$B21,'Retail_distributor-wise'!$D:$D,'Retail_state-wise'!$C21)/1000</f>
        <v>1.1000000000000001</v>
      </c>
      <c r="Z21" s="15">
        <f>SUMIFS('Retail_distributor-wise'!BD:BD,'Retail_distributor-wise'!$C:$C,'Retail_state-wise'!$B21,'Retail_distributor-wise'!$D:$D,'Retail_state-wise'!$C21)/1000</f>
        <v>1.4</v>
      </c>
      <c r="AA21" s="15">
        <f>SUMIFS('Retail_distributor-wise'!BE:BE,'Retail_distributor-wise'!$C:$C,'Retail_state-wise'!$B21,'Retail_distributor-wise'!$D:$D,'Retail_state-wise'!$C21)/1000</f>
        <v>1.7</v>
      </c>
      <c r="AB21" s="15">
        <f>SUMIFS('Retail_distributor-wise'!BF:BF,'Retail_distributor-wise'!$C:$C,'Retail_state-wise'!$B21,'Retail_distributor-wise'!$D:$D,'Retail_state-wise'!$C21)/1000</f>
        <v>1.8</v>
      </c>
      <c r="AC21" s="15">
        <f>SUMIFS('Retail_distributor-wise'!BG:BG,'Retail_distributor-wise'!$C:$C,'Retail_state-wise'!$B21,'Retail_distributor-wise'!$D:$D,'Retail_state-wise'!$C21)/1000</f>
        <v>2.2000000000000002</v>
      </c>
      <c r="AD21" s="15">
        <f>SUMIFS('Retail_distributor-wise'!BH:BH,'Retail_distributor-wise'!$C:$C,'Retail_state-wise'!$B21,'Retail_distributor-wise'!$D:$D,'Retail_state-wise'!$C21)/1000</f>
        <v>2.5</v>
      </c>
      <c r="AE21" s="15">
        <f>SUMIFS('Retail_distributor-wise'!BI:BI,'Retail_distributor-wise'!$C:$C,'Retail_state-wise'!$B21,'Retail_distributor-wise'!$D:$D,'Retail_state-wise'!$C21)/1000</f>
        <v>2.9</v>
      </c>
      <c r="AG21" s="14">
        <f t="shared" si="5"/>
        <v>0</v>
      </c>
      <c r="AH21" s="15">
        <f>SUMIFS('Retail_distributor-wise'!BL:BL,'Retail_distributor-wise'!$C:$C,'Retail_state-wise'!$B21,'Retail_distributor-wise'!$D:$D,'Retail_state-wise'!$C21)/1000</f>
        <v>0</v>
      </c>
      <c r="AI21" s="15">
        <f>SUMIFS('Retail_distributor-wise'!BM:BM,'Retail_distributor-wise'!$C:$C,'Retail_state-wise'!$B21,'Retail_distributor-wise'!$D:$D,'Retail_state-wise'!$C21)/1000</f>
        <v>0</v>
      </c>
      <c r="AJ21" s="15">
        <f>SUMIFS('Retail_distributor-wise'!BN:BN,'Retail_distributor-wise'!$C:$C,'Retail_state-wise'!$B21,'Retail_distributor-wise'!$D:$D,'Retail_state-wise'!$C21)/1000</f>
        <v>0</v>
      </c>
      <c r="AK21" s="15">
        <f>SUMIFS('Retail_distributor-wise'!BO:BO,'Retail_distributor-wise'!$C:$C,'Retail_state-wise'!$B21,'Retail_distributor-wise'!$D:$D,'Retail_state-wise'!$C21)/1000</f>
        <v>0</v>
      </c>
      <c r="AL21" s="15">
        <f>SUMIFS('Retail_distributor-wise'!BP:BP,'Retail_distributor-wise'!$C:$C,'Retail_state-wise'!$B21,'Retail_distributor-wise'!$D:$D,'Retail_state-wise'!$C21)/1000</f>
        <v>0</v>
      </c>
      <c r="AM21" s="15">
        <f>SUMIFS('Retail_distributor-wise'!BQ:BQ,'Retail_distributor-wise'!$C:$C,'Retail_state-wise'!$B21,'Retail_distributor-wise'!$D:$D,'Retail_state-wise'!$C21)/1000</f>
        <v>0</v>
      </c>
      <c r="AN21" s="15">
        <f>SUMIFS('Retail_distributor-wise'!BR:BR,'Retail_distributor-wise'!$C:$C,'Retail_state-wise'!$B21,'Retail_distributor-wise'!$D:$D,'Retail_state-wise'!$C21)/1000</f>
        <v>0</v>
      </c>
      <c r="AO21" s="15">
        <f>SUMIFS('Retail_distributor-wise'!BS:BS,'Retail_distributor-wise'!$C:$C,'Retail_state-wise'!$B21,'Retail_distributor-wise'!$D:$D,'Retail_state-wise'!$C21)/1000</f>
        <v>0</v>
      </c>
      <c r="AP21" s="15">
        <f>SUMIFS('Retail_distributor-wise'!BT:BT,'Retail_distributor-wise'!$C:$C,'Retail_state-wise'!$B21,'Retail_distributor-wise'!$D:$D,'Retail_state-wise'!$C21)/1000</f>
        <v>0</v>
      </c>
      <c r="AQ21" s="15">
        <f>SUMIFS('Retail_distributor-wise'!BU:BU,'Retail_distributor-wise'!$C:$C,'Retail_state-wise'!$B21,'Retail_distributor-wise'!$D:$D,'Retail_state-wise'!$C21)/1000</f>
        <v>0</v>
      </c>
      <c r="AR21" s="15">
        <f>SUMIFS('Retail_distributor-wise'!BV:BV,'Retail_distributor-wise'!$C:$C,'Retail_state-wise'!$B21,'Retail_distributor-wise'!$D:$D,'Retail_state-wise'!$C21)/1000</f>
        <v>0</v>
      </c>
      <c r="AS21" s="15">
        <f>SUMIFS('Retail_distributor-wise'!BW:BW,'Retail_distributor-wise'!$C:$C,'Retail_state-wise'!$B21,'Retail_distributor-wise'!$D:$D,'Retail_state-wise'!$C21)/1000</f>
        <v>0</v>
      </c>
      <c r="AU21" s="15">
        <f t="shared" si="36"/>
        <v>0</v>
      </c>
      <c r="AV21" s="114">
        <f>SUMIFS('Retail_distributor-wise'!CZ:CZ,'Retail_distributor-wise'!$C:$C,'Retail_state-wise'!$B21,'Retail_distributor-wise'!$D:$D,'Retail_state-wise'!$C21)/1000</f>
        <v>0</v>
      </c>
      <c r="AW21" s="114">
        <f>SUMIFS('Retail_distributor-wise'!DA:DA,'Retail_distributor-wise'!$C:$C,'Retail_state-wise'!$B21,'Retail_distributor-wise'!$D:$D,'Retail_state-wise'!$C21)/1000</f>
        <v>0</v>
      </c>
      <c r="AX21" s="114">
        <f>SUMIFS('Retail_distributor-wise'!DB:DB,'Retail_distributor-wise'!$C:$C,'Retail_state-wise'!$B21,'Retail_distributor-wise'!$D:$D,'Retail_state-wise'!$C21)/1000</f>
        <v>0</v>
      </c>
      <c r="AY21" s="114">
        <f>SUMIFS('Retail_distributor-wise'!DC:DC,'Retail_distributor-wise'!$C:$C,'Retail_state-wise'!$B21,'Retail_distributor-wise'!$D:$D,'Retail_state-wise'!$C21)/1000</f>
        <v>0</v>
      </c>
      <c r="AZ21" s="114">
        <f>SUMIFS('Retail_distributor-wise'!DD:DD,'Retail_distributor-wise'!$C:$C,'Retail_state-wise'!$B21,'Retail_distributor-wise'!$D:$D,'Retail_state-wise'!$C21)/1000</f>
        <v>0</v>
      </c>
      <c r="BA21" s="114">
        <f>SUMIFS('Retail_distributor-wise'!DE:DE,'Retail_distributor-wise'!$C:$C,'Retail_state-wise'!$B21,'Retail_distributor-wise'!$D:$D,'Retail_state-wise'!$C21)/1000</f>
        <v>0</v>
      </c>
      <c r="BB21" s="114">
        <f>SUMIFS('Retail_distributor-wise'!DF:DF,'Retail_distributor-wise'!$C:$C,'Retail_state-wise'!$B21,'Retail_distributor-wise'!$D:$D,'Retail_state-wise'!$C21)/1000</f>
        <v>0</v>
      </c>
      <c r="BC21" s="114">
        <f>SUMIFS('Retail_distributor-wise'!DG:DG,'Retail_distributor-wise'!$C:$C,'Retail_state-wise'!$B21,'Retail_distributor-wise'!$D:$D,'Retail_state-wise'!$C21)/1000</f>
        <v>0</v>
      </c>
      <c r="BD21" s="114">
        <f>SUMIFS('Retail_distributor-wise'!DH:DH,'Retail_distributor-wise'!$C:$C,'Retail_state-wise'!$B21,'Retail_distributor-wise'!$D:$D,'Retail_state-wise'!$C21)/1000</f>
        <v>0</v>
      </c>
      <c r="BE21" s="114">
        <f>SUMIFS('Retail_distributor-wise'!DI:DI,'Retail_distributor-wise'!$C:$C,'Retail_state-wise'!$B21,'Retail_distributor-wise'!$D:$D,'Retail_state-wise'!$C21)/1000</f>
        <v>0</v>
      </c>
      <c r="BF21" s="114">
        <f>SUMIFS('Retail_distributor-wise'!DJ:DJ,'Retail_distributor-wise'!$C:$C,'Retail_state-wise'!$B21,'Retail_distributor-wise'!$D:$D,'Retail_state-wise'!$C21)/1000</f>
        <v>0</v>
      </c>
      <c r="BG21" s="114">
        <f>SUMIFS('Retail_distributor-wise'!DK:DK,'Retail_distributor-wise'!$C:$C,'Retail_state-wise'!$B21,'Retail_distributor-wise'!$D:$D,'Retail_state-wise'!$C21)/1000</f>
        <v>0</v>
      </c>
      <c r="BI21" s="15">
        <f t="shared" si="11"/>
        <v>20</v>
      </c>
      <c r="BJ21" s="114">
        <f>SUMIFS('Retail_distributor-wise'!DN:DN,'Retail_distributor-wise'!$C:$C,'Retail_state-wise'!$B21,'Retail_distributor-wise'!$D:$D,'Retail_state-wise'!$C21)/1000</f>
        <v>1.2</v>
      </c>
      <c r="BK21" s="114">
        <f>SUMIFS('Retail_distributor-wise'!DO:DO,'Retail_distributor-wise'!$C:$C,'Retail_state-wise'!$B21,'Retail_distributor-wise'!$D:$D,'Retail_state-wise'!$C21)/1000</f>
        <v>1.6</v>
      </c>
      <c r="BL21" s="114">
        <f>SUMIFS('Retail_distributor-wise'!DP:DP,'Retail_distributor-wise'!$C:$C,'Retail_state-wise'!$B21,'Retail_distributor-wise'!$D:$D,'Retail_state-wise'!$C21)/1000</f>
        <v>1.4</v>
      </c>
      <c r="BM21" s="114">
        <f>SUMIFS('Retail_distributor-wise'!DQ:DQ,'Retail_distributor-wise'!$C:$C,'Retail_state-wise'!$B21,'Retail_distributor-wise'!$D:$D,'Retail_state-wise'!$C21)/1000</f>
        <v>1.2</v>
      </c>
      <c r="BN21" s="114">
        <f>SUMIFS('Retail_distributor-wise'!DR:DR,'Retail_distributor-wise'!$C:$C,'Retail_state-wise'!$B21,'Retail_distributor-wise'!$D:$D,'Retail_state-wise'!$C21)/1000</f>
        <v>1</v>
      </c>
      <c r="BO21" s="114">
        <f>SUMIFS('Retail_distributor-wise'!DS:DS,'Retail_distributor-wise'!$C:$C,'Retail_state-wise'!$B21,'Retail_distributor-wise'!$D:$D,'Retail_state-wise'!$C21)/1000</f>
        <v>1.1000000000000001</v>
      </c>
      <c r="BP21" s="114">
        <f>SUMIFS('Retail_distributor-wise'!DT:DT,'Retail_distributor-wise'!$C:$C,'Retail_state-wise'!$B21,'Retail_distributor-wise'!$D:$D,'Retail_state-wise'!$C21)/1000</f>
        <v>1.4</v>
      </c>
      <c r="BQ21" s="114">
        <f>SUMIFS('Retail_distributor-wise'!DU:DU,'Retail_distributor-wise'!$C:$C,'Retail_state-wise'!$B21,'Retail_distributor-wise'!$D:$D,'Retail_state-wise'!$C21)/1000</f>
        <v>1.7</v>
      </c>
      <c r="BR21" s="114">
        <f>SUMIFS('Retail_distributor-wise'!DV:DV,'Retail_distributor-wise'!$C:$C,'Retail_state-wise'!$B21,'Retail_distributor-wise'!$D:$D,'Retail_state-wise'!$C21)/1000</f>
        <v>1.8</v>
      </c>
      <c r="BS21" s="114">
        <f>SUMIFS('Retail_distributor-wise'!DW:DW,'Retail_distributor-wise'!$C:$C,'Retail_state-wise'!$B21,'Retail_distributor-wise'!$D:$D,'Retail_state-wise'!$C21)/1000</f>
        <v>2.2000000000000002</v>
      </c>
      <c r="BT21" s="114">
        <f>SUMIFS('Retail_distributor-wise'!DX:DX,'Retail_distributor-wise'!$C:$C,'Retail_state-wise'!$B21,'Retail_distributor-wise'!$D:$D,'Retail_state-wise'!$C21)/1000</f>
        <v>2.5</v>
      </c>
      <c r="BU21" s="114">
        <f>SUMIFS('Retail_distributor-wise'!DY:DY,'Retail_distributor-wise'!$C:$C,'Retail_state-wise'!$B21,'Retail_distributor-wise'!$D:$D,'Retail_state-wise'!$C21)/1000</f>
        <v>2.9</v>
      </c>
      <c r="BW21" s="16">
        <f t="shared" si="12"/>
        <v>0</v>
      </c>
      <c r="BX21" s="16">
        <f t="shared" si="13"/>
        <v>0</v>
      </c>
      <c r="BY21" s="16">
        <f t="shared" si="14"/>
        <v>0</v>
      </c>
      <c r="BZ21" s="16">
        <f t="shared" si="15"/>
        <v>0</v>
      </c>
      <c r="CA21" s="16">
        <f t="shared" si="16"/>
        <v>0</v>
      </c>
      <c r="CB21" s="16">
        <f t="shared" si="17"/>
        <v>0</v>
      </c>
      <c r="CC21" s="16">
        <f t="shared" si="18"/>
        <v>0</v>
      </c>
      <c r="CD21" s="16">
        <f t="shared" si="19"/>
        <v>0</v>
      </c>
      <c r="CE21" s="16">
        <f t="shared" si="20"/>
        <v>0</v>
      </c>
      <c r="CF21" s="16">
        <f t="shared" si="21"/>
        <v>0</v>
      </c>
      <c r="CG21" s="16">
        <f t="shared" si="22"/>
        <v>0</v>
      </c>
      <c r="CH21" s="16">
        <f t="shared" si="23"/>
        <v>0</v>
      </c>
      <c r="CJ21" s="16">
        <f t="shared" si="24"/>
        <v>1</v>
      </c>
      <c r="CK21" s="16">
        <f t="shared" si="25"/>
        <v>1</v>
      </c>
      <c r="CL21" s="16">
        <f t="shared" si="26"/>
        <v>1</v>
      </c>
      <c r="CM21" s="16">
        <f t="shared" si="27"/>
        <v>1</v>
      </c>
      <c r="CN21" s="16">
        <f t="shared" si="28"/>
        <v>1</v>
      </c>
      <c r="CO21" s="16">
        <f t="shared" si="29"/>
        <v>1</v>
      </c>
      <c r="CP21" s="16">
        <f t="shared" si="30"/>
        <v>1</v>
      </c>
      <c r="CQ21" s="16">
        <f t="shared" si="31"/>
        <v>1</v>
      </c>
      <c r="CR21" s="16">
        <f t="shared" si="32"/>
        <v>1</v>
      </c>
      <c r="CS21" s="16">
        <f t="shared" si="33"/>
        <v>1</v>
      </c>
      <c r="CT21" s="16">
        <f t="shared" si="34"/>
        <v>1</v>
      </c>
      <c r="CU21" s="16">
        <f t="shared" si="35"/>
        <v>1</v>
      </c>
    </row>
    <row r="22" spans="1:99">
      <c r="A22" s="4">
        <f t="shared" si="37"/>
        <v>17</v>
      </c>
      <c r="B22" s="1" t="s">
        <v>359</v>
      </c>
      <c r="C22" s="1" t="s">
        <v>330</v>
      </c>
      <c r="D22" s="15">
        <f>SUMIFS('Retail_distributor-wise'!$E:$E,'Retail_distributor-wise'!$C:$C,'Retail_state-wise'!$B22,'Retail_distributor-wise'!$D:$D,'Retail_state-wise'!$C22)/1000</f>
        <v>0</v>
      </c>
      <c r="E22" s="15">
        <f t="shared" si="9"/>
        <v>9.5</v>
      </c>
      <c r="F22" s="15">
        <f>SUMIFS('Retail_distributor-wise'!J:J,'Retail_distributor-wise'!$C:$C,'Retail_state-wise'!$B22,'Retail_distributor-wise'!$D:$D,'Retail_state-wise'!$C22)/1000</f>
        <v>0.55000000000000004</v>
      </c>
      <c r="G22" s="15">
        <f>SUMIFS('Retail_distributor-wise'!K:K,'Retail_distributor-wise'!$C:$C,'Retail_state-wise'!$B22,'Retail_distributor-wise'!$D:$D,'Retail_state-wise'!$C22)/1000</f>
        <v>0.75</v>
      </c>
      <c r="H22" s="15">
        <f>SUMIFS('Retail_distributor-wise'!L:L,'Retail_distributor-wise'!$C:$C,'Retail_state-wise'!$B22,'Retail_distributor-wise'!$D:$D,'Retail_state-wise'!$C22)/1000</f>
        <v>0.65</v>
      </c>
      <c r="I22" s="15">
        <f>SUMIFS('Retail_distributor-wise'!M:M,'Retail_distributor-wise'!$C:$C,'Retail_state-wise'!$B22,'Retail_distributor-wise'!$D:$D,'Retail_state-wise'!$C22)/1000</f>
        <v>0.55000000000000004</v>
      </c>
      <c r="J22" s="15">
        <f>SUMIFS('Retail_distributor-wise'!N:N,'Retail_distributor-wise'!$C:$C,'Retail_state-wise'!$B22,'Retail_distributor-wise'!$D:$D,'Retail_state-wise'!$C22)/1000</f>
        <v>0.5</v>
      </c>
      <c r="K22" s="15">
        <f>SUMIFS('Retail_distributor-wise'!O:O,'Retail_distributor-wise'!$C:$C,'Retail_state-wise'!$B22,'Retail_distributor-wise'!$D:$D,'Retail_state-wise'!$C22)/1000</f>
        <v>0.5</v>
      </c>
      <c r="L22" s="15">
        <f>SUMIFS('Retail_distributor-wise'!P:P,'Retail_distributor-wise'!$C:$C,'Retail_state-wise'!$B22,'Retail_distributor-wise'!$D:$D,'Retail_state-wise'!$C22)/1000</f>
        <v>0.65</v>
      </c>
      <c r="M22" s="15">
        <f>SUMIFS('Retail_distributor-wise'!Q:Q,'Retail_distributor-wise'!$C:$C,'Retail_state-wise'!$B22,'Retail_distributor-wise'!$D:$D,'Retail_state-wise'!$C22)/1000</f>
        <v>0.8</v>
      </c>
      <c r="N22" s="15">
        <f>SUMIFS('Retail_distributor-wise'!R:R,'Retail_distributor-wise'!$C:$C,'Retail_state-wise'!$B22,'Retail_distributor-wise'!$D:$D,'Retail_state-wise'!$C22)/1000</f>
        <v>0.85</v>
      </c>
      <c r="O22" s="15">
        <f>SUMIFS('Retail_distributor-wise'!S:S,'Retail_distributor-wise'!$C:$C,'Retail_state-wise'!$B22,'Retail_distributor-wise'!$D:$D,'Retail_state-wise'!$C22)/1000</f>
        <v>1.05</v>
      </c>
      <c r="P22" s="15">
        <f>SUMIFS('Retail_distributor-wise'!T:T,'Retail_distributor-wise'!$C:$C,'Retail_state-wise'!$B22,'Retail_distributor-wise'!$D:$D,'Retail_state-wise'!$C22)/1000</f>
        <v>1.25</v>
      </c>
      <c r="Q22" s="15">
        <f>SUMIFS('Retail_distributor-wise'!U:U,'Retail_distributor-wise'!$C:$C,'Retail_state-wise'!$B22,'Retail_distributor-wise'!$D:$D,'Retail_state-wise'!$C22)/1000</f>
        <v>1.4</v>
      </c>
      <c r="S22" s="14">
        <f t="shared" si="10"/>
        <v>4.75</v>
      </c>
      <c r="T22" s="15">
        <f>SUMIFS('Retail_distributor-wise'!AX:AX,'Retail_distributor-wise'!$C:$C,'Retail_state-wise'!$B22,'Retail_distributor-wise'!$D:$D,'Retail_state-wise'!$C22)/1000</f>
        <v>0.27500000000000002</v>
      </c>
      <c r="U22" s="15">
        <f>SUMIFS('Retail_distributor-wise'!AY:AY,'Retail_distributor-wise'!$C:$C,'Retail_state-wise'!$B22,'Retail_distributor-wise'!$D:$D,'Retail_state-wise'!$C22)/1000</f>
        <v>0.375</v>
      </c>
      <c r="V22" s="15">
        <f>SUMIFS('Retail_distributor-wise'!AZ:AZ,'Retail_distributor-wise'!$C:$C,'Retail_state-wise'!$B22,'Retail_distributor-wise'!$D:$D,'Retail_state-wise'!$C22)/1000</f>
        <v>0.32500000000000001</v>
      </c>
      <c r="W22" s="15">
        <f>SUMIFS('Retail_distributor-wise'!BA:BA,'Retail_distributor-wise'!$C:$C,'Retail_state-wise'!$B22,'Retail_distributor-wise'!$D:$D,'Retail_state-wise'!$C22)/1000</f>
        <v>0.27500000000000002</v>
      </c>
      <c r="X22" s="15">
        <f>SUMIFS('Retail_distributor-wise'!BB:BB,'Retail_distributor-wise'!$C:$C,'Retail_state-wise'!$B22,'Retail_distributor-wise'!$D:$D,'Retail_state-wise'!$C22)/1000</f>
        <v>0.25</v>
      </c>
      <c r="Y22" s="15">
        <f>SUMIFS('Retail_distributor-wise'!BC:BC,'Retail_distributor-wise'!$C:$C,'Retail_state-wise'!$B22,'Retail_distributor-wise'!$D:$D,'Retail_state-wise'!$C22)/1000</f>
        <v>0.25</v>
      </c>
      <c r="Z22" s="15">
        <f>SUMIFS('Retail_distributor-wise'!BD:BD,'Retail_distributor-wise'!$C:$C,'Retail_state-wise'!$B22,'Retail_distributor-wise'!$D:$D,'Retail_state-wise'!$C22)/1000</f>
        <v>0.32500000000000001</v>
      </c>
      <c r="AA22" s="15">
        <f>SUMIFS('Retail_distributor-wise'!BE:BE,'Retail_distributor-wise'!$C:$C,'Retail_state-wise'!$B22,'Retail_distributor-wise'!$D:$D,'Retail_state-wise'!$C22)/1000</f>
        <v>0.4</v>
      </c>
      <c r="AB22" s="15">
        <f>SUMIFS('Retail_distributor-wise'!BF:BF,'Retail_distributor-wise'!$C:$C,'Retail_state-wise'!$B22,'Retail_distributor-wise'!$D:$D,'Retail_state-wise'!$C22)/1000</f>
        <v>0.42499999999999999</v>
      </c>
      <c r="AC22" s="15">
        <f>SUMIFS('Retail_distributor-wise'!BG:BG,'Retail_distributor-wise'!$C:$C,'Retail_state-wise'!$B22,'Retail_distributor-wise'!$D:$D,'Retail_state-wise'!$C22)/1000</f>
        <v>0.52500000000000002</v>
      </c>
      <c r="AD22" s="15">
        <f>SUMIFS('Retail_distributor-wise'!BH:BH,'Retail_distributor-wise'!$C:$C,'Retail_state-wise'!$B22,'Retail_distributor-wise'!$D:$D,'Retail_state-wise'!$C22)/1000</f>
        <v>0.625</v>
      </c>
      <c r="AE22" s="15">
        <f>SUMIFS('Retail_distributor-wise'!BI:BI,'Retail_distributor-wise'!$C:$C,'Retail_state-wise'!$B22,'Retail_distributor-wise'!$D:$D,'Retail_state-wise'!$C22)/1000</f>
        <v>0.7</v>
      </c>
      <c r="AG22" s="14">
        <f t="shared" si="5"/>
        <v>4.75</v>
      </c>
      <c r="AH22" s="15">
        <f>SUMIFS('Retail_distributor-wise'!BL:BL,'Retail_distributor-wise'!$C:$C,'Retail_state-wise'!$B22,'Retail_distributor-wise'!$D:$D,'Retail_state-wise'!$C22)/1000</f>
        <v>0.27500000000000002</v>
      </c>
      <c r="AI22" s="15">
        <f>SUMIFS('Retail_distributor-wise'!BM:BM,'Retail_distributor-wise'!$C:$C,'Retail_state-wise'!$B22,'Retail_distributor-wise'!$D:$D,'Retail_state-wise'!$C22)/1000</f>
        <v>0.375</v>
      </c>
      <c r="AJ22" s="15">
        <f>SUMIFS('Retail_distributor-wise'!BN:BN,'Retail_distributor-wise'!$C:$C,'Retail_state-wise'!$B22,'Retail_distributor-wise'!$D:$D,'Retail_state-wise'!$C22)/1000</f>
        <v>0.32500000000000001</v>
      </c>
      <c r="AK22" s="15">
        <f>SUMIFS('Retail_distributor-wise'!BO:BO,'Retail_distributor-wise'!$C:$C,'Retail_state-wise'!$B22,'Retail_distributor-wise'!$D:$D,'Retail_state-wise'!$C22)/1000</f>
        <v>0.27500000000000002</v>
      </c>
      <c r="AL22" s="15">
        <f>SUMIFS('Retail_distributor-wise'!BP:BP,'Retail_distributor-wise'!$C:$C,'Retail_state-wise'!$B22,'Retail_distributor-wise'!$D:$D,'Retail_state-wise'!$C22)/1000</f>
        <v>0.25</v>
      </c>
      <c r="AM22" s="15">
        <f>SUMIFS('Retail_distributor-wise'!BQ:BQ,'Retail_distributor-wise'!$C:$C,'Retail_state-wise'!$B22,'Retail_distributor-wise'!$D:$D,'Retail_state-wise'!$C22)/1000</f>
        <v>0.25</v>
      </c>
      <c r="AN22" s="15">
        <f>SUMIFS('Retail_distributor-wise'!BR:BR,'Retail_distributor-wise'!$C:$C,'Retail_state-wise'!$B22,'Retail_distributor-wise'!$D:$D,'Retail_state-wise'!$C22)/1000</f>
        <v>0.32500000000000001</v>
      </c>
      <c r="AO22" s="15">
        <f>SUMIFS('Retail_distributor-wise'!BS:BS,'Retail_distributor-wise'!$C:$C,'Retail_state-wise'!$B22,'Retail_distributor-wise'!$D:$D,'Retail_state-wise'!$C22)/1000</f>
        <v>0.4</v>
      </c>
      <c r="AP22" s="15">
        <f>SUMIFS('Retail_distributor-wise'!BT:BT,'Retail_distributor-wise'!$C:$C,'Retail_state-wise'!$B22,'Retail_distributor-wise'!$D:$D,'Retail_state-wise'!$C22)/1000</f>
        <v>0.42499999999999999</v>
      </c>
      <c r="AQ22" s="15">
        <f>SUMIFS('Retail_distributor-wise'!BU:BU,'Retail_distributor-wise'!$C:$C,'Retail_state-wise'!$B22,'Retail_distributor-wise'!$D:$D,'Retail_state-wise'!$C22)/1000</f>
        <v>0.52500000000000002</v>
      </c>
      <c r="AR22" s="15">
        <f>SUMIFS('Retail_distributor-wise'!BV:BV,'Retail_distributor-wise'!$C:$C,'Retail_state-wise'!$B22,'Retail_distributor-wise'!$D:$D,'Retail_state-wise'!$C22)/1000</f>
        <v>0.625</v>
      </c>
      <c r="AS22" s="15">
        <f>SUMIFS('Retail_distributor-wise'!BW:BW,'Retail_distributor-wise'!$C:$C,'Retail_state-wise'!$B22,'Retail_distributor-wise'!$D:$D,'Retail_state-wise'!$C22)/1000</f>
        <v>0.7</v>
      </c>
      <c r="AU22" s="15">
        <f t="shared" si="36"/>
        <v>0</v>
      </c>
      <c r="AV22" s="114">
        <f>SUMIFS('Retail_distributor-wise'!CZ:CZ,'Retail_distributor-wise'!$C:$C,'Retail_state-wise'!$B22,'Retail_distributor-wise'!$D:$D,'Retail_state-wise'!$C22)/1000</f>
        <v>0</v>
      </c>
      <c r="AW22" s="114">
        <f>SUMIFS('Retail_distributor-wise'!DA:DA,'Retail_distributor-wise'!$C:$C,'Retail_state-wise'!$B22,'Retail_distributor-wise'!$D:$D,'Retail_state-wise'!$C22)/1000</f>
        <v>0</v>
      </c>
      <c r="AX22" s="114">
        <f>SUMIFS('Retail_distributor-wise'!DB:DB,'Retail_distributor-wise'!$C:$C,'Retail_state-wise'!$B22,'Retail_distributor-wise'!$D:$D,'Retail_state-wise'!$C22)/1000</f>
        <v>0</v>
      </c>
      <c r="AY22" s="114">
        <f>SUMIFS('Retail_distributor-wise'!DC:DC,'Retail_distributor-wise'!$C:$C,'Retail_state-wise'!$B22,'Retail_distributor-wise'!$D:$D,'Retail_state-wise'!$C22)/1000</f>
        <v>0</v>
      </c>
      <c r="AZ22" s="114">
        <f>SUMIFS('Retail_distributor-wise'!DD:DD,'Retail_distributor-wise'!$C:$C,'Retail_state-wise'!$B22,'Retail_distributor-wise'!$D:$D,'Retail_state-wise'!$C22)/1000</f>
        <v>0</v>
      </c>
      <c r="BA22" s="114">
        <f>SUMIFS('Retail_distributor-wise'!DE:DE,'Retail_distributor-wise'!$C:$C,'Retail_state-wise'!$B22,'Retail_distributor-wise'!$D:$D,'Retail_state-wise'!$C22)/1000</f>
        <v>0</v>
      </c>
      <c r="BB22" s="114">
        <f>SUMIFS('Retail_distributor-wise'!DF:DF,'Retail_distributor-wise'!$C:$C,'Retail_state-wise'!$B22,'Retail_distributor-wise'!$D:$D,'Retail_state-wise'!$C22)/1000</f>
        <v>0</v>
      </c>
      <c r="BC22" s="114">
        <f>SUMIFS('Retail_distributor-wise'!DG:DG,'Retail_distributor-wise'!$C:$C,'Retail_state-wise'!$B22,'Retail_distributor-wise'!$D:$D,'Retail_state-wise'!$C22)/1000</f>
        <v>0</v>
      </c>
      <c r="BD22" s="114">
        <f>SUMIFS('Retail_distributor-wise'!DH:DH,'Retail_distributor-wise'!$C:$C,'Retail_state-wise'!$B22,'Retail_distributor-wise'!$D:$D,'Retail_state-wise'!$C22)/1000</f>
        <v>0</v>
      </c>
      <c r="BE22" s="114">
        <f>SUMIFS('Retail_distributor-wise'!DI:DI,'Retail_distributor-wise'!$C:$C,'Retail_state-wise'!$B22,'Retail_distributor-wise'!$D:$D,'Retail_state-wise'!$C22)/1000</f>
        <v>0</v>
      </c>
      <c r="BF22" s="114">
        <f>SUMIFS('Retail_distributor-wise'!DJ:DJ,'Retail_distributor-wise'!$C:$C,'Retail_state-wise'!$B22,'Retail_distributor-wise'!$D:$D,'Retail_state-wise'!$C22)/1000</f>
        <v>0</v>
      </c>
      <c r="BG22" s="114">
        <f>SUMIFS('Retail_distributor-wise'!DK:DK,'Retail_distributor-wise'!$C:$C,'Retail_state-wise'!$B22,'Retail_distributor-wise'!$D:$D,'Retail_state-wise'!$C22)/1000</f>
        <v>0</v>
      </c>
      <c r="BI22" s="15">
        <f t="shared" si="11"/>
        <v>4.75</v>
      </c>
      <c r="BJ22" s="114">
        <f>SUMIFS('Retail_distributor-wise'!DN:DN,'Retail_distributor-wise'!$C:$C,'Retail_state-wise'!$B22,'Retail_distributor-wise'!$D:$D,'Retail_state-wise'!$C22)/1000</f>
        <v>0.27500000000000002</v>
      </c>
      <c r="BK22" s="114">
        <f>SUMIFS('Retail_distributor-wise'!DO:DO,'Retail_distributor-wise'!$C:$C,'Retail_state-wise'!$B22,'Retail_distributor-wise'!$D:$D,'Retail_state-wise'!$C22)/1000</f>
        <v>0.375</v>
      </c>
      <c r="BL22" s="114">
        <f>SUMIFS('Retail_distributor-wise'!DP:DP,'Retail_distributor-wise'!$C:$C,'Retail_state-wise'!$B22,'Retail_distributor-wise'!$D:$D,'Retail_state-wise'!$C22)/1000</f>
        <v>0.32500000000000001</v>
      </c>
      <c r="BM22" s="114">
        <f>SUMIFS('Retail_distributor-wise'!DQ:DQ,'Retail_distributor-wise'!$C:$C,'Retail_state-wise'!$B22,'Retail_distributor-wise'!$D:$D,'Retail_state-wise'!$C22)/1000</f>
        <v>0.27500000000000002</v>
      </c>
      <c r="BN22" s="114">
        <f>SUMIFS('Retail_distributor-wise'!DR:DR,'Retail_distributor-wise'!$C:$C,'Retail_state-wise'!$B22,'Retail_distributor-wise'!$D:$D,'Retail_state-wise'!$C22)/1000</f>
        <v>0.25</v>
      </c>
      <c r="BO22" s="114">
        <f>SUMIFS('Retail_distributor-wise'!DS:DS,'Retail_distributor-wise'!$C:$C,'Retail_state-wise'!$B22,'Retail_distributor-wise'!$D:$D,'Retail_state-wise'!$C22)/1000</f>
        <v>0.25</v>
      </c>
      <c r="BP22" s="114">
        <f>SUMIFS('Retail_distributor-wise'!DT:DT,'Retail_distributor-wise'!$C:$C,'Retail_state-wise'!$B22,'Retail_distributor-wise'!$D:$D,'Retail_state-wise'!$C22)/1000</f>
        <v>0.32500000000000001</v>
      </c>
      <c r="BQ22" s="114">
        <f>SUMIFS('Retail_distributor-wise'!DU:DU,'Retail_distributor-wise'!$C:$C,'Retail_state-wise'!$B22,'Retail_distributor-wise'!$D:$D,'Retail_state-wise'!$C22)/1000</f>
        <v>0.4</v>
      </c>
      <c r="BR22" s="114">
        <f>SUMIFS('Retail_distributor-wise'!DV:DV,'Retail_distributor-wise'!$C:$C,'Retail_state-wise'!$B22,'Retail_distributor-wise'!$D:$D,'Retail_state-wise'!$C22)/1000</f>
        <v>0.42499999999999999</v>
      </c>
      <c r="BS22" s="114">
        <f>SUMIFS('Retail_distributor-wise'!DW:DW,'Retail_distributor-wise'!$C:$C,'Retail_state-wise'!$B22,'Retail_distributor-wise'!$D:$D,'Retail_state-wise'!$C22)/1000</f>
        <v>0.52500000000000002</v>
      </c>
      <c r="BT22" s="114">
        <f>SUMIFS('Retail_distributor-wise'!DX:DX,'Retail_distributor-wise'!$C:$C,'Retail_state-wise'!$B22,'Retail_distributor-wise'!$D:$D,'Retail_state-wise'!$C22)/1000</f>
        <v>0.625</v>
      </c>
      <c r="BU22" s="114">
        <f>SUMIFS('Retail_distributor-wise'!DY:DY,'Retail_distributor-wise'!$C:$C,'Retail_state-wise'!$B22,'Retail_distributor-wise'!$D:$D,'Retail_state-wise'!$C22)/1000</f>
        <v>0.7</v>
      </c>
      <c r="BW22" s="16">
        <f t="shared" si="12"/>
        <v>0</v>
      </c>
      <c r="BX22" s="16">
        <f t="shared" si="13"/>
        <v>0</v>
      </c>
      <c r="BY22" s="16">
        <f t="shared" si="14"/>
        <v>0</v>
      </c>
      <c r="BZ22" s="16">
        <f t="shared" si="15"/>
        <v>0</v>
      </c>
      <c r="CA22" s="16">
        <f t="shared" si="16"/>
        <v>0</v>
      </c>
      <c r="CB22" s="16">
        <f t="shared" si="17"/>
        <v>0</v>
      </c>
      <c r="CC22" s="16">
        <f t="shared" si="18"/>
        <v>0</v>
      </c>
      <c r="CD22" s="16">
        <f t="shared" si="19"/>
        <v>0</v>
      </c>
      <c r="CE22" s="16">
        <f t="shared" si="20"/>
        <v>0</v>
      </c>
      <c r="CF22" s="16">
        <f t="shared" si="21"/>
        <v>0</v>
      </c>
      <c r="CG22" s="16">
        <f t="shared" si="22"/>
        <v>0</v>
      </c>
      <c r="CH22" s="16">
        <f t="shared" si="23"/>
        <v>0</v>
      </c>
      <c r="CJ22" s="16">
        <f t="shared" si="24"/>
        <v>1</v>
      </c>
      <c r="CK22" s="16">
        <f t="shared" si="25"/>
        <v>1</v>
      </c>
      <c r="CL22" s="16">
        <f t="shared" si="26"/>
        <v>1</v>
      </c>
      <c r="CM22" s="16">
        <f t="shared" si="27"/>
        <v>1</v>
      </c>
      <c r="CN22" s="16">
        <f t="shared" si="28"/>
        <v>1</v>
      </c>
      <c r="CO22" s="16">
        <f t="shared" si="29"/>
        <v>1</v>
      </c>
      <c r="CP22" s="16">
        <f t="shared" si="30"/>
        <v>1</v>
      </c>
      <c r="CQ22" s="16">
        <f t="shared" si="31"/>
        <v>1</v>
      </c>
      <c r="CR22" s="16">
        <f t="shared" si="32"/>
        <v>1</v>
      </c>
      <c r="CS22" s="16">
        <f t="shared" si="33"/>
        <v>1</v>
      </c>
      <c r="CT22" s="16">
        <f t="shared" si="34"/>
        <v>1</v>
      </c>
      <c r="CU22" s="16">
        <f t="shared" si="35"/>
        <v>1</v>
      </c>
    </row>
    <row r="23" spans="1:99">
      <c r="A23" s="4">
        <f t="shared" si="37"/>
        <v>18</v>
      </c>
      <c r="B23" s="1" t="s">
        <v>360</v>
      </c>
      <c r="C23" s="1" t="s">
        <v>330</v>
      </c>
      <c r="D23" s="15">
        <f>SUMIFS('Retail_distributor-wise'!$E:$E,'Retail_distributor-wise'!$C:$C,'Retail_state-wise'!$B23,'Retail_distributor-wise'!$D:$D,'Retail_state-wise'!$C23)/1000</f>
        <v>0</v>
      </c>
      <c r="E23" s="15">
        <f t="shared" si="9"/>
        <v>4.8999999999999995</v>
      </c>
      <c r="F23" s="15">
        <f>SUMIFS('Retail_distributor-wise'!J:J,'Retail_distributor-wise'!$C:$C,'Retail_state-wise'!$B23,'Retail_distributor-wise'!$D:$D,'Retail_state-wise'!$C23)/1000</f>
        <v>0.3</v>
      </c>
      <c r="G23" s="15">
        <f>SUMIFS('Retail_distributor-wise'!K:K,'Retail_distributor-wise'!$C:$C,'Retail_state-wise'!$B23,'Retail_distributor-wise'!$D:$D,'Retail_state-wise'!$C23)/1000</f>
        <v>0.4</v>
      </c>
      <c r="H23" s="15">
        <f>SUMIFS('Retail_distributor-wise'!L:L,'Retail_distributor-wise'!$C:$C,'Retail_state-wise'!$B23,'Retail_distributor-wise'!$D:$D,'Retail_state-wise'!$C23)/1000</f>
        <v>0.35</v>
      </c>
      <c r="I23" s="15">
        <f>SUMIFS('Retail_distributor-wise'!M:M,'Retail_distributor-wise'!$C:$C,'Retail_state-wise'!$B23,'Retail_distributor-wise'!$D:$D,'Retail_state-wise'!$C23)/1000</f>
        <v>0.3</v>
      </c>
      <c r="J23" s="15">
        <f>SUMIFS('Retail_distributor-wise'!N:N,'Retail_distributor-wise'!$C:$C,'Retail_state-wise'!$B23,'Retail_distributor-wise'!$D:$D,'Retail_state-wise'!$C23)/1000</f>
        <v>0.25</v>
      </c>
      <c r="K23" s="15">
        <f>SUMIFS('Retail_distributor-wise'!O:O,'Retail_distributor-wise'!$C:$C,'Retail_state-wise'!$B23,'Retail_distributor-wise'!$D:$D,'Retail_state-wise'!$C23)/1000</f>
        <v>0.25</v>
      </c>
      <c r="L23" s="15">
        <f>SUMIFS('Retail_distributor-wise'!P:P,'Retail_distributor-wise'!$C:$C,'Retail_state-wise'!$B23,'Retail_distributor-wise'!$D:$D,'Retail_state-wise'!$C23)/1000</f>
        <v>0.35</v>
      </c>
      <c r="M23" s="15">
        <f>SUMIFS('Retail_distributor-wise'!Q:Q,'Retail_distributor-wise'!$C:$C,'Retail_state-wise'!$B23,'Retail_distributor-wise'!$D:$D,'Retail_state-wise'!$C23)/1000</f>
        <v>0.4</v>
      </c>
      <c r="N23" s="15">
        <f>SUMIFS('Retail_distributor-wise'!R:R,'Retail_distributor-wise'!$C:$C,'Retail_state-wise'!$B23,'Retail_distributor-wise'!$D:$D,'Retail_state-wise'!$C23)/1000</f>
        <v>0.45</v>
      </c>
      <c r="O23" s="15">
        <f>SUMIFS('Retail_distributor-wise'!S:S,'Retail_distributor-wise'!$C:$C,'Retail_state-wise'!$B23,'Retail_distributor-wise'!$D:$D,'Retail_state-wise'!$C23)/1000</f>
        <v>0.55000000000000004</v>
      </c>
      <c r="P23" s="15">
        <f>SUMIFS('Retail_distributor-wise'!T:T,'Retail_distributor-wise'!$C:$C,'Retail_state-wise'!$B23,'Retail_distributor-wise'!$D:$D,'Retail_state-wise'!$C23)/1000</f>
        <v>0.6</v>
      </c>
      <c r="Q23" s="15">
        <f>SUMIFS('Retail_distributor-wise'!U:U,'Retail_distributor-wise'!$C:$C,'Retail_state-wise'!$B23,'Retail_distributor-wise'!$D:$D,'Retail_state-wise'!$C23)/1000</f>
        <v>0.7</v>
      </c>
      <c r="S23" s="14">
        <f t="shared" si="10"/>
        <v>2.4499999999999997</v>
      </c>
      <c r="T23" s="15">
        <f>SUMIFS('Retail_distributor-wise'!AX:AX,'Retail_distributor-wise'!$C:$C,'Retail_state-wise'!$B23,'Retail_distributor-wise'!$D:$D,'Retail_state-wise'!$C23)/1000</f>
        <v>0.15</v>
      </c>
      <c r="U23" s="15">
        <f>SUMIFS('Retail_distributor-wise'!AY:AY,'Retail_distributor-wise'!$C:$C,'Retail_state-wise'!$B23,'Retail_distributor-wise'!$D:$D,'Retail_state-wise'!$C23)/1000</f>
        <v>0.2</v>
      </c>
      <c r="V23" s="15">
        <f>SUMIFS('Retail_distributor-wise'!AZ:AZ,'Retail_distributor-wise'!$C:$C,'Retail_state-wise'!$B23,'Retail_distributor-wise'!$D:$D,'Retail_state-wise'!$C23)/1000</f>
        <v>0.17499999999999999</v>
      </c>
      <c r="W23" s="15">
        <f>SUMIFS('Retail_distributor-wise'!BA:BA,'Retail_distributor-wise'!$C:$C,'Retail_state-wise'!$B23,'Retail_distributor-wise'!$D:$D,'Retail_state-wise'!$C23)/1000</f>
        <v>0.15</v>
      </c>
      <c r="X23" s="15">
        <f>SUMIFS('Retail_distributor-wise'!BB:BB,'Retail_distributor-wise'!$C:$C,'Retail_state-wise'!$B23,'Retail_distributor-wise'!$D:$D,'Retail_state-wise'!$C23)/1000</f>
        <v>0.125</v>
      </c>
      <c r="Y23" s="15">
        <f>SUMIFS('Retail_distributor-wise'!BC:BC,'Retail_distributor-wise'!$C:$C,'Retail_state-wise'!$B23,'Retail_distributor-wise'!$D:$D,'Retail_state-wise'!$C23)/1000</f>
        <v>0.125</v>
      </c>
      <c r="Z23" s="15">
        <f>SUMIFS('Retail_distributor-wise'!BD:BD,'Retail_distributor-wise'!$C:$C,'Retail_state-wise'!$B23,'Retail_distributor-wise'!$D:$D,'Retail_state-wise'!$C23)/1000</f>
        <v>0.17499999999999999</v>
      </c>
      <c r="AA23" s="15">
        <f>SUMIFS('Retail_distributor-wise'!BE:BE,'Retail_distributor-wise'!$C:$C,'Retail_state-wise'!$B23,'Retail_distributor-wise'!$D:$D,'Retail_state-wise'!$C23)/1000</f>
        <v>0.2</v>
      </c>
      <c r="AB23" s="15">
        <f>SUMIFS('Retail_distributor-wise'!BF:BF,'Retail_distributor-wise'!$C:$C,'Retail_state-wise'!$B23,'Retail_distributor-wise'!$D:$D,'Retail_state-wise'!$C23)/1000</f>
        <v>0.22500000000000001</v>
      </c>
      <c r="AC23" s="15">
        <f>SUMIFS('Retail_distributor-wise'!BG:BG,'Retail_distributor-wise'!$C:$C,'Retail_state-wise'!$B23,'Retail_distributor-wise'!$D:$D,'Retail_state-wise'!$C23)/1000</f>
        <v>0.27500000000000002</v>
      </c>
      <c r="AD23" s="15">
        <f>SUMIFS('Retail_distributor-wise'!BH:BH,'Retail_distributor-wise'!$C:$C,'Retail_state-wise'!$B23,'Retail_distributor-wise'!$D:$D,'Retail_state-wise'!$C23)/1000</f>
        <v>0.3</v>
      </c>
      <c r="AE23" s="15">
        <f>SUMIFS('Retail_distributor-wise'!BI:BI,'Retail_distributor-wise'!$C:$C,'Retail_state-wise'!$B23,'Retail_distributor-wise'!$D:$D,'Retail_state-wise'!$C23)/1000</f>
        <v>0.35</v>
      </c>
      <c r="AG23" s="14">
        <f t="shared" si="5"/>
        <v>2.4499999999999997</v>
      </c>
      <c r="AH23" s="15">
        <f>SUMIFS('Retail_distributor-wise'!BL:BL,'Retail_distributor-wise'!$C:$C,'Retail_state-wise'!$B23,'Retail_distributor-wise'!$D:$D,'Retail_state-wise'!$C23)/1000</f>
        <v>0.15</v>
      </c>
      <c r="AI23" s="15">
        <f>SUMIFS('Retail_distributor-wise'!BM:BM,'Retail_distributor-wise'!$C:$C,'Retail_state-wise'!$B23,'Retail_distributor-wise'!$D:$D,'Retail_state-wise'!$C23)/1000</f>
        <v>0.2</v>
      </c>
      <c r="AJ23" s="15">
        <f>SUMIFS('Retail_distributor-wise'!BN:BN,'Retail_distributor-wise'!$C:$C,'Retail_state-wise'!$B23,'Retail_distributor-wise'!$D:$D,'Retail_state-wise'!$C23)/1000</f>
        <v>0.17499999999999999</v>
      </c>
      <c r="AK23" s="15">
        <f>SUMIFS('Retail_distributor-wise'!BO:BO,'Retail_distributor-wise'!$C:$C,'Retail_state-wise'!$B23,'Retail_distributor-wise'!$D:$D,'Retail_state-wise'!$C23)/1000</f>
        <v>0.15</v>
      </c>
      <c r="AL23" s="15">
        <f>SUMIFS('Retail_distributor-wise'!BP:BP,'Retail_distributor-wise'!$C:$C,'Retail_state-wise'!$B23,'Retail_distributor-wise'!$D:$D,'Retail_state-wise'!$C23)/1000</f>
        <v>0.125</v>
      </c>
      <c r="AM23" s="15">
        <f>SUMIFS('Retail_distributor-wise'!BQ:BQ,'Retail_distributor-wise'!$C:$C,'Retail_state-wise'!$B23,'Retail_distributor-wise'!$D:$D,'Retail_state-wise'!$C23)/1000</f>
        <v>0.125</v>
      </c>
      <c r="AN23" s="15">
        <f>SUMIFS('Retail_distributor-wise'!BR:BR,'Retail_distributor-wise'!$C:$C,'Retail_state-wise'!$B23,'Retail_distributor-wise'!$D:$D,'Retail_state-wise'!$C23)/1000</f>
        <v>0.17499999999999999</v>
      </c>
      <c r="AO23" s="15">
        <f>SUMIFS('Retail_distributor-wise'!BS:BS,'Retail_distributor-wise'!$C:$C,'Retail_state-wise'!$B23,'Retail_distributor-wise'!$D:$D,'Retail_state-wise'!$C23)/1000</f>
        <v>0.2</v>
      </c>
      <c r="AP23" s="15">
        <f>SUMIFS('Retail_distributor-wise'!BT:BT,'Retail_distributor-wise'!$C:$C,'Retail_state-wise'!$B23,'Retail_distributor-wise'!$D:$D,'Retail_state-wise'!$C23)/1000</f>
        <v>0.22500000000000001</v>
      </c>
      <c r="AQ23" s="15">
        <f>SUMIFS('Retail_distributor-wise'!BU:BU,'Retail_distributor-wise'!$C:$C,'Retail_state-wise'!$B23,'Retail_distributor-wise'!$D:$D,'Retail_state-wise'!$C23)/1000</f>
        <v>0.27500000000000002</v>
      </c>
      <c r="AR23" s="15">
        <f>SUMIFS('Retail_distributor-wise'!BV:BV,'Retail_distributor-wise'!$C:$C,'Retail_state-wise'!$B23,'Retail_distributor-wise'!$D:$D,'Retail_state-wise'!$C23)/1000</f>
        <v>0.3</v>
      </c>
      <c r="AS23" s="15">
        <f>SUMIFS('Retail_distributor-wise'!BW:BW,'Retail_distributor-wise'!$C:$C,'Retail_state-wise'!$B23,'Retail_distributor-wise'!$D:$D,'Retail_state-wise'!$C23)/1000</f>
        <v>0.35</v>
      </c>
      <c r="AU23" s="15">
        <f t="shared" si="36"/>
        <v>0</v>
      </c>
      <c r="AV23" s="114">
        <f>SUMIFS('Retail_distributor-wise'!CZ:CZ,'Retail_distributor-wise'!$C:$C,'Retail_state-wise'!$B23,'Retail_distributor-wise'!$D:$D,'Retail_state-wise'!$C23)/1000</f>
        <v>0</v>
      </c>
      <c r="AW23" s="114">
        <f>SUMIFS('Retail_distributor-wise'!DA:DA,'Retail_distributor-wise'!$C:$C,'Retail_state-wise'!$B23,'Retail_distributor-wise'!$D:$D,'Retail_state-wise'!$C23)/1000</f>
        <v>0</v>
      </c>
      <c r="AX23" s="114">
        <f>SUMIFS('Retail_distributor-wise'!DB:DB,'Retail_distributor-wise'!$C:$C,'Retail_state-wise'!$B23,'Retail_distributor-wise'!$D:$D,'Retail_state-wise'!$C23)/1000</f>
        <v>0</v>
      </c>
      <c r="AY23" s="114">
        <f>SUMIFS('Retail_distributor-wise'!DC:DC,'Retail_distributor-wise'!$C:$C,'Retail_state-wise'!$B23,'Retail_distributor-wise'!$D:$D,'Retail_state-wise'!$C23)/1000</f>
        <v>0</v>
      </c>
      <c r="AZ23" s="114">
        <f>SUMIFS('Retail_distributor-wise'!DD:DD,'Retail_distributor-wise'!$C:$C,'Retail_state-wise'!$B23,'Retail_distributor-wise'!$D:$D,'Retail_state-wise'!$C23)/1000</f>
        <v>0</v>
      </c>
      <c r="BA23" s="114">
        <f>SUMIFS('Retail_distributor-wise'!DE:DE,'Retail_distributor-wise'!$C:$C,'Retail_state-wise'!$B23,'Retail_distributor-wise'!$D:$D,'Retail_state-wise'!$C23)/1000</f>
        <v>0</v>
      </c>
      <c r="BB23" s="114">
        <f>SUMIFS('Retail_distributor-wise'!DF:DF,'Retail_distributor-wise'!$C:$C,'Retail_state-wise'!$B23,'Retail_distributor-wise'!$D:$D,'Retail_state-wise'!$C23)/1000</f>
        <v>0</v>
      </c>
      <c r="BC23" s="114">
        <f>SUMIFS('Retail_distributor-wise'!DG:DG,'Retail_distributor-wise'!$C:$C,'Retail_state-wise'!$B23,'Retail_distributor-wise'!$D:$D,'Retail_state-wise'!$C23)/1000</f>
        <v>0</v>
      </c>
      <c r="BD23" s="114">
        <f>SUMIFS('Retail_distributor-wise'!DH:DH,'Retail_distributor-wise'!$C:$C,'Retail_state-wise'!$B23,'Retail_distributor-wise'!$D:$D,'Retail_state-wise'!$C23)/1000</f>
        <v>0</v>
      </c>
      <c r="BE23" s="114">
        <f>SUMIFS('Retail_distributor-wise'!DI:DI,'Retail_distributor-wise'!$C:$C,'Retail_state-wise'!$B23,'Retail_distributor-wise'!$D:$D,'Retail_state-wise'!$C23)/1000</f>
        <v>0</v>
      </c>
      <c r="BF23" s="114">
        <f>SUMIFS('Retail_distributor-wise'!DJ:DJ,'Retail_distributor-wise'!$C:$C,'Retail_state-wise'!$B23,'Retail_distributor-wise'!$D:$D,'Retail_state-wise'!$C23)/1000</f>
        <v>0</v>
      </c>
      <c r="BG23" s="114">
        <f>SUMIFS('Retail_distributor-wise'!DK:DK,'Retail_distributor-wise'!$C:$C,'Retail_state-wise'!$B23,'Retail_distributor-wise'!$D:$D,'Retail_state-wise'!$C23)/1000</f>
        <v>0</v>
      </c>
      <c r="BI23" s="15">
        <f t="shared" si="11"/>
        <v>2.4499999999999997</v>
      </c>
      <c r="BJ23" s="114">
        <f>SUMIFS('Retail_distributor-wise'!DN:DN,'Retail_distributor-wise'!$C:$C,'Retail_state-wise'!$B23,'Retail_distributor-wise'!$D:$D,'Retail_state-wise'!$C23)/1000</f>
        <v>0.15</v>
      </c>
      <c r="BK23" s="114">
        <f>SUMIFS('Retail_distributor-wise'!DO:DO,'Retail_distributor-wise'!$C:$C,'Retail_state-wise'!$B23,'Retail_distributor-wise'!$D:$D,'Retail_state-wise'!$C23)/1000</f>
        <v>0.2</v>
      </c>
      <c r="BL23" s="114">
        <f>SUMIFS('Retail_distributor-wise'!DP:DP,'Retail_distributor-wise'!$C:$C,'Retail_state-wise'!$B23,'Retail_distributor-wise'!$D:$D,'Retail_state-wise'!$C23)/1000</f>
        <v>0.17499999999999999</v>
      </c>
      <c r="BM23" s="114">
        <f>SUMIFS('Retail_distributor-wise'!DQ:DQ,'Retail_distributor-wise'!$C:$C,'Retail_state-wise'!$B23,'Retail_distributor-wise'!$D:$D,'Retail_state-wise'!$C23)/1000</f>
        <v>0.15</v>
      </c>
      <c r="BN23" s="114">
        <f>SUMIFS('Retail_distributor-wise'!DR:DR,'Retail_distributor-wise'!$C:$C,'Retail_state-wise'!$B23,'Retail_distributor-wise'!$D:$D,'Retail_state-wise'!$C23)/1000</f>
        <v>0.125</v>
      </c>
      <c r="BO23" s="114">
        <f>SUMIFS('Retail_distributor-wise'!DS:DS,'Retail_distributor-wise'!$C:$C,'Retail_state-wise'!$B23,'Retail_distributor-wise'!$D:$D,'Retail_state-wise'!$C23)/1000</f>
        <v>0.125</v>
      </c>
      <c r="BP23" s="114">
        <f>SUMIFS('Retail_distributor-wise'!DT:DT,'Retail_distributor-wise'!$C:$C,'Retail_state-wise'!$B23,'Retail_distributor-wise'!$D:$D,'Retail_state-wise'!$C23)/1000</f>
        <v>0.17499999999999999</v>
      </c>
      <c r="BQ23" s="114">
        <f>SUMIFS('Retail_distributor-wise'!DU:DU,'Retail_distributor-wise'!$C:$C,'Retail_state-wise'!$B23,'Retail_distributor-wise'!$D:$D,'Retail_state-wise'!$C23)/1000</f>
        <v>0.2</v>
      </c>
      <c r="BR23" s="114">
        <f>SUMIFS('Retail_distributor-wise'!DV:DV,'Retail_distributor-wise'!$C:$C,'Retail_state-wise'!$B23,'Retail_distributor-wise'!$D:$D,'Retail_state-wise'!$C23)/1000</f>
        <v>0.22500000000000001</v>
      </c>
      <c r="BS23" s="114">
        <f>SUMIFS('Retail_distributor-wise'!DW:DW,'Retail_distributor-wise'!$C:$C,'Retail_state-wise'!$B23,'Retail_distributor-wise'!$D:$D,'Retail_state-wise'!$C23)/1000</f>
        <v>0.27500000000000002</v>
      </c>
      <c r="BT23" s="114">
        <f>SUMIFS('Retail_distributor-wise'!DX:DX,'Retail_distributor-wise'!$C:$C,'Retail_state-wise'!$B23,'Retail_distributor-wise'!$D:$D,'Retail_state-wise'!$C23)/1000</f>
        <v>0.3</v>
      </c>
      <c r="BU23" s="114">
        <f>SUMIFS('Retail_distributor-wise'!DY:DY,'Retail_distributor-wise'!$C:$C,'Retail_state-wise'!$B23,'Retail_distributor-wise'!$D:$D,'Retail_state-wise'!$C23)/1000</f>
        <v>0.35</v>
      </c>
      <c r="BW23" s="16">
        <f t="shared" si="12"/>
        <v>0</v>
      </c>
      <c r="BX23" s="16">
        <f t="shared" si="13"/>
        <v>0</v>
      </c>
      <c r="BY23" s="16">
        <f t="shared" si="14"/>
        <v>0</v>
      </c>
      <c r="BZ23" s="16">
        <f t="shared" si="15"/>
        <v>0</v>
      </c>
      <c r="CA23" s="16">
        <f t="shared" si="16"/>
        <v>0</v>
      </c>
      <c r="CB23" s="16">
        <f t="shared" si="17"/>
        <v>0</v>
      </c>
      <c r="CC23" s="16">
        <f t="shared" si="18"/>
        <v>0</v>
      </c>
      <c r="CD23" s="16">
        <f t="shared" si="19"/>
        <v>0</v>
      </c>
      <c r="CE23" s="16">
        <f t="shared" si="20"/>
        <v>0</v>
      </c>
      <c r="CF23" s="16">
        <f t="shared" si="21"/>
        <v>0</v>
      </c>
      <c r="CG23" s="16">
        <f t="shared" si="22"/>
        <v>0</v>
      </c>
      <c r="CH23" s="16">
        <f t="shared" si="23"/>
        <v>0</v>
      </c>
      <c r="CJ23" s="16">
        <f t="shared" si="24"/>
        <v>1</v>
      </c>
      <c r="CK23" s="16">
        <f t="shared" si="25"/>
        <v>1</v>
      </c>
      <c r="CL23" s="16">
        <f t="shared" si="26"/>
        <v>1</v>
      </c>
      <c r="CM23" s="16">
        <f t="shared" si="27"/>
        <v>1</v>
      </c>
      <c r="CN23" s="16">
        <f t="shared" si="28"/>
        <v>1</v>
      </c>
      <c r="CO23" s="16">
        <f t="shared" si="29"/>
        <v>1</v>
      </c>
      <c r="CP23" s="16">
        <f t="shared" si="30"/>
        <v>1</v>
      </c>
      <c r="CQ23" s="16">
        <f t="shared" si="31"/>
        <v>1</v>
      </c>
      <c r="CR23" s="16">
        <f t="shared" si="32"/>
        <v>1</v>
      </c>
      <c r="CS23" s="16">
        <f t="shared" si="33"/>
        <v>1</v>
      </c>
      <c r="CT23" s="16">
        <f t="shared" si="34"/>
        <v>1</v>
      </c>
      <c r="CU23" s="16">
        <f t="shared" si="35"/>
        <v>1</v>
      </c>
    </row>
    <row r="24" spans="1:99">
      <c r="A24" s="4">
        <f t="shared" si="37"/>
        <v>19</v>
      </c>
      <c r="B24" s="1" t="s">
        <v>361</v>
      </c>
      <c r="C24" s="1" t="s">
        <v>327</v>
      </c>
      <c r="D24" s="15">
        <f>SUMIFS('Retail_distributor-wise'!$E:$E,'Retail_distributor-wise'!$C:$C,'Retail_state-wise'!$B24,'Retail_distributor-wise'!$D:$D,'Retail_state-wise'!$C24)/1000</f>
        <v>0</v>
      </c>
      <c r="E24" s="15">
        <f t="shared" si="9"/>
        <v>3.7</v>
      </c>
      <c r="F24" s="15">
        <f>SUMIFS('Retail_distributor-wise'!J:J,'Retail_distributor-wise'!$C:$C,'Retail_state-wise'!$B24,'Retail_distributor-wise'!$D:$D,'Retail_state-wise'!$C24)/1000</f>
        <v>0.2</v>
      </c>
      <c r="G24" s="15">
        <f>SUMIFS('Retail_distributor-wise'!K:K,'Retail_distributor-wise'!$C:$C,'Retail_state-wise'!$B24,'Retail_distributor-wise'!$D:$D,'Retail_state-wise'!$C24)/1000</f>
        <v>0.3</v>
      </c>
      <c r="H24" s="15">
        <f>SUMIFS('Retail_distributor-wise'!L:L,'Retail_distributor-wise'!$C:$C,'Retail_state-wise'!$B24,'Retail_distributor-wise'!$D:$D,'Retail_state-wise'!$C24)/1000</f>
        <v>0.25</v>
      </c>
      <c r="I24" s="15">
        <f>SUMIFS('Retail_distributor-wise'!M:M,'Retail_distributor-wise'!$C:$C,'Retail_state-wise'!$B24,'Retail_distributor-wise'!$D:$D,'Retail_state-wise'!$C24)/1000</f>
        <v>0.2</v>
      </c>
      <c r="J24" s="15">
        <f>SUMIFS('Retail_distributor-wise'!N:N,'Retail_distributor-wise'!$C:$C,'Retail_state-wise'!$B24,'Retail_distributor-wise'!$D:$D,'Retail_state-wise'!$C24)/1000</f>
        <v>0.2</v>
      </c>
      <c r="K24" s="15">
        <f>SUMIFS('Retail_distributor-wise'!O:O,'Retail_distributor-wise'!$C:$C,'Retail_state-wise'!$B24,'Retail_distributor-wise'!$D:$D,'Retail_state-wise'!$C24)/1000</f>
        <v>0.2</v>
      </c>
      <c r="L24" s="15">
        <f>SUMIFS('Retail_distributor-wise'!P:P,'Retail_distributor-wise'!$C:$C,'Retail_state-wise'!$B24,'Retail_distributor-wise'!$D:$D,'Retail_state-wise'!$C24)/1000</f>
        <v>0.25</v>
      </c>
      <c r="M24" s="15">
        <f>SUMIFS('Retail_distributor-wise'!Q:Q,'Retail_distributor-wise'!$C:$C,'Retail_state-wise'!$B24,'Retail_distributor-wise'!$D:$D,'Retail_state-wise'!$C24)/1000</f>
        <v>0.3</v>
      </c>
      <c r="N24" s="15">
        <f>SUMIFS('Retail_distributor-wise'!R:R,'Retail_distributor-wise'!$C:$C,'Retail_state-wise'!$B24,'Retail_distributor-wise'!$D:$D,'Retail_state-wise'!$C24)/1000</f>
        <v>0.35</v>
      </c>
      <c r="O24" s="15">
        <f>SUMIFS('Retail_distributor-wise'!S:S,'Retail_distributor-wise'!$C:$C,'Retail_state-wise'!$B24,'Retail_distributor-wise'!$D:$D,'Retail_state-wise'!$C24)/1000</f>
        <v>0.4</v>
      </c>
      <c r="P24" s="15">
        <f>SUMIFS('Retail_distributor-wise'!T:T,'Retail_distributor-wise'!$C:$C,'Retail_state-wise'!$B24,'Retail_distributor-wise'!$D:$D,'Retail_state-wise'!$C24)/1000</f>
        <v>0.5</v>
      </c>
      <c r="Q24" s="15">
        <f>SUMIFS('Retail_distributor-wise'!U:U,'Retail_distributor-wise'!$C:$C,'Retail_state-wise'!$B24,'Retail_distributor-wise'!$D:$D,'Retail_state-wise'!$C24)/1000</f>
        <v>0.55000000000000004</v>
      </c>
      <c r="S24" s="14">
        <f t="shared" si="10"/>
        <v>0</v>
      </c>
      <c r="T24" s="15">
        <f>SUMIFS('Retail_distributor-wise'!AX:AX,'Retail_distributor-wise'!$C:$C,'Retail_state-wise'!$B24,'Retail_distributor-wise'!$D:$D,'Retail_state-wise'!$C24)/1000</f>
        <v>0</v>
      </c>
      <c r="U24" s="15">
        <f>SUMIFS('Retail_distributor-wise'!AY:AY,'Retail_distributor-wise'!$C:$C,'Retail_state-wise'!$B24,'Retail_distributor-wise'!$D:$D,'Retail_state-wise'!$C24)/1000</f>
        <v>0</v>
      </c>
      <c r="V24" s="15">
        <f>SUMIFS('Retail_distributor-wise'!AZ:AZ,'Retail_distributor-wise'!$C:$C,'Retail_state-wise'!$B24,'Retail_distributor-wise'!$D:$D,'Retail_state-wise'!$C24)/1000</f>
        <v>0</v>
      </c>
      <c r="W24" s="15">
        <f>SUMIFS('Retail_distributor-wise'!BA:BA,'Retail_distributor-wise'!$C:$C,'Retail_state-wise'!$B24,'Retail_distributor-wise'!$D:$D,'Retail_state-wise'!$C24)/1000</f>
        <v>0</v>
      </c>
      <c r="X24" s="15">
        <f>SUMIFS('Retail_distributor-wise'!BB:BB,'Retail_distributor-wise'!$C:$C,'Retail_state-wise'!$B24,'Retail_distributor-wise'!$D:$D,'Retail_state-wise'!$C24)/1000</f>
        <v>0</v>
      </c>
      <c r="Y24" s="15">
        <f>SUMIFS('Retail_distributor-wise'!BC:BC,'Retail_distributor-wise'!$C:$C,'Retail_state-wise'!$B24,'Retail_distributor-wise'!$D:$D,'Retail_state-wise'!$C24)/1000</f>
        <v>0</v>
      </c>
      <c r="Z24" s="15">
        <f>SUMIFS('Retail_distributor-wise'!BD:BD,'Retail_distributor-wise'!$C:$C,'Retail_state-wise'!$B24,'Retail_distributor-wise'!$D:$D,'Retail_state-wise'!$C24)/1000</f>
        <v>0</v>
      </c>
      <c r="AA24" s="15">
        <f>SUMIFS('Retail_distributor-wise'!BE:BE,'Retail_distributor-wise'!$C:$C,'Retail_state-wise'!$B24,'Retail_distributor-wise'!$D:$D,'Retail_state-wise'!$C24)/1000</f>
        <v>0</v>
      </c>
      <c r="AB24" s="15">
        <f>SUMIFS('Retail_distributor-wise'!BF:BF,'Retail_distributor-wise'!$C:$C,'Retail_state-wise'!$B24,'Retail_distributor-wise'!$D:$D,'Retail_state-wise'!$C24)/1000</f>
        <v>0</v>
      </c>
      <c r="AC24" s="15">
        <f>SUMIFS('Retail_distributor-wise'!BG:BG,'Retail_distributor-wise'!$C:$C,'Retail_state-wise'!$B24,'Retail_distributor-wise'!$D:$D,'Retail_state-wise'!$C24)/1000</f>
        <v>0</v>
      </c>
      <c r="AD24" s="15">
        <f>SUMIFS('Retail_distributor-wise'!BH:BH,'Retail_distributor-wise'!$C:$C,'Retail_state-wise'!$B24,'Retail_distributor-wise'!$D:$D,'Retail_state-wise'!$C24)/1000</f>
        <v>0</v>
      </c>
      <c r="AE24" s="15">
        <f>SUMIFS('Retail_distributor-wise'!BI:BI,'Retail_distributor-wise'!$C:$C,'Retail_state-wise'!$B24,'Retail_distributor-wise'!$D:$D,'Retail_state-wise'!$C24)/1000</f>
        <v>0</v>
      </c>
      <c r="AG24" s="14">
        <f t="shared" si="5"/>
        <v>3.7</v>
      </c>
      <c r="AH24" s="15">
        <f>SUMIFS('Retail_distributor-wise'!BL:BL,'Retail_distributor-wise'!$C:$C,'Retail_state-wise'!$B24,'Retail_distributor-wise'!$D:$D,'Retail_state-wise'!$C24)/1000</f>
        <v>0.2</v>
      </c>
      <c r="AI24" s="15">
        <f>SUMIFS('Retail_distributor-wise'!BM:BM,'Retail_distributor-wise'!$C:$C,'Retail_state-wise'!$B24,'Retail_distributor-wise'!$D:$D,'Retail_state-wise'!$C24)/1000</f>
        <v>0.3</v>
      </c>
      <c r="AJ24" s="15">
        <f>SUMIFS('Retail_distributor-wise'!BN:BN,'Retail_distributor-wise'!$C:$C,'Retail_state-wise'!$B24,'Retail_distributor-wise'!$D:$D,'Retail_state-wise'!$C24)/1000</f>
        <v>0.25</v>
      </c>
      <c r="AK24" s="15">
        <f>SUMIFS('Retail_distributor-wise'!BO:BO,'Retail_distributor-wise'!$C:$C,'Retail_state-wise'!$B24,'Retail_distributor-wise'!$D:$D,'Retail_state-wise'!$C24)/1000</f>
        <v>0.2</v>
      </c>
      <c r="AL24" s="15">
        <f>SUMIFS('Retail_distributor-wise'!BP:BP,'Retail_distributor-wise'!$C:$C,'Retail_state-wise'!$B24,'Retail_distributor-wise'!$D:$D,'Retail_state-wise'!$C24)/1000</f>
        <v>0.2</v>
      </c>
      <c r="AM24" s="15">
        <f>SUMIFS('Retail_distributor-wise'!BQ:BQ,'Retail_distributor-wise'!$C:$C,'Retail_state-wise'!$B24,'Retail_distributor-wise'!$D:$D,'Retail_state-wise'!$C24)/1000</f>
        <v>0.2</v>
      </c>
      <c r="AN24" s="15">
        <f>SUMIFS('Retail_distributor-wise'!BR:BR,'Retail_distributor-wise'!$C:$C,'Retail_state-wise'!$B24,'Retail_distributor-wise'!$D:$D,'Retail_state-wise'!$C24)/1000</f>
        <v>0.25</v>
      </c>
      <c r="AO24" s="15">
        <f>SUMIFS('Retail_distributor-wise'!BS:BS,'Retail_distributor-wise'!$C:$C,'Retail_state-wise'!$B24,'Retail_distributor-wise'!$D:$D,'Retail_state-wise'!$C24)/1000</f>
        <v>0.3</v>
      </c>
      <c r="AP24" s="15">
        <f>SUMIFS('Retail_distributor-wise'!BT:BT,'Retail_distributor-wise'!$C:$C,'Retail_state-wise'!$B24,'Retail_distributor-wise'!$D:$D,'Retail_state-wise'!$C24)/1000</f>
        <v>0.35</v>
      </c>
      <c r="AQ24" s="15">
        <f>SUMIFS('Retail_distributor-wise'!BU:BU,'Retail_distributor-wise'!$C:$C,'Retail_state-wise'!$B24,'Retail_distributor-wise'!$D:$D,'Retail_state-wise'!$C24)/1000</f>
        <v>0.4</v>
      </c>
      <c r="AR24" s="15">
        <f>SUMIFS('Retail_distributor-wise'!BV:BV,'Retail_distributor-wise'!$C:$C,'Retail_state-wise'!$B24,'Retail_distributor-wise'!$D:$D,'Retail_state-wise'!$C24)/1000</f>
        <v>0.5</v>
      </c>
      <c r="AS24" s="15">
        <f>SUMIFS('Retail_distributor-wise'!BW:BW,'Retail_distributor-wise'!$C:$C,'Retail_state-wise'!$B24,'Retail_distributor-wise'!$D:$D,'Retail_state-wise'!$C24)/1000</f>
        <v>0.55000000000000004</v>
      </c>
      <c r="AU24" s="15">
        <f t="shared" si="36"/>
        <v>0</v>
      </c>
      <c r="AV24" s="114">
        <f>SUMIFS('Retail_distributor-wise'!CZ:CZ,'Retail_distributor-wise'!$C:$C,'Retail_state-wise'!$B24,'Retail_distributor-wise'!$D:$D,'Retail_state-wise'!$C24)/1000</f>
        <v>0</v>
      </c>
      <c r="AW24" s="114">
        <f>SUMIFS('Retail_distributor-wise'!DA:DA,'Retail_distributor-wise'!$C:$C,'Retail_state-wise'!$B24,'Retail_distributor-wise'!$D:$D,'Retail_state-wise'!$C24)/1000</f>
        <v>0</v>
      </c>
      <c r="AX24" s="114">
        <f>SUMIFS('Retail_distributor-wise'!DB:DB,'Retail_distributor-wise'!$C:$C,'Retail_state-wise'!$B24,'Retail_distributor-wise'!$D:$D,'Retail_state-wise'!$C24)/1000</f>
        <v>0</v>
      </c>
      <c r="AY24" s="114">
        <f>SUMIFS('Retail_distributor-wise'!DC:DC,'Retail_distributor-wise'!$C:$C,'Retail_state-wise'!$B24,'Retail_distributor-wise'!$D:$D,'Retail_state-wise'!$C24)/1000</f>
        <v>0</v>
      </c>
      <c r="AZ24" s="114">
        <f>SUMIFS('Retail_distributor-wise'!DD:DD,'Retail_distributor-wise'!$C:$C,'Retail_state-wise'!$B24,'Retail_distributor-wise'!$D:$D,'Retail_state-wise'!$C24)/1000</f>
        <v>0</v>
      </c>
      <c r="BA24" s="114">
        <f>SUMIFS('Retail_distributor-wise'!DE:DE,'Retail_distributor-wise'!$C:$C,'Retail_state-wise'!$B24,'Retail_distributor-wise'!$D:$D,'Retail_state-wise'!$C24)/1000</f>
        <v>0</v>
      </c>
      <c r="BB24" s="114">
        <f>SUMIFS('Retail_distributor-wise'!DF:DF,'Retail_distributor-wise'!$C:$C,'Retail_state-wise'!$B24,'Retail_distributor-wise'!$D:$D,'Retail_state-wise'!$C24)/1000</f>
        <v>0</v>
      </c>
      <c r="BC24" s="114">
        <f>SUMIFS('Retail_distributor-wise'!DG:DG,'Retail_distributor-wise'!$C:$C,'Retail_state-wise'!$B24,'Retail_distributor-wise'!$D:$D,'Retail_state-wise'!$C24)/1000</f>
        <v>0</v>
      </c>
      <c r="BD24" s="114">
        <f>SUMIFS('Retail_distributor-wise'!DH:DH,'Retail_distributor-wise'!$C:$C,'Retail_state-wise'!$B24,'Retail_distributor-wise'!$D:$D,'Retail_state-wise'!$C24)/1000</f>
        <v>0</v>
      </c>
      <c r="BE24" s="114">
        <f>SUMIFS('Retail_distributor-wise'!DI:DI,'Retail_distributor-wise'!$C:$C,'Retail_state-wise'!$B24,'Retail_distributor-wise'!$D:$D,'Retail_state-wise'!$C24)/1000</f>
        <v>0</v>
      </c>
      <c r="BF24" s="114">
        <f>SUMIFS('Retail_distributor-wise'!DJ:DJ,'Retail_distributor-wise'!$C:$C,'Retail_state-wise'!$B24,'Retail_distributor-wise'!$D:$D,'Retail_state-wise'!$C24)/1000</f>
        <v>0</v>
      </c>
      <c r="BG24" s="114">
        <f>SUMIFS('Retail_distributor-wise'!DK:DK,'Retail_distributor-wise'!$C:$C,'Retail_state-wise'!$B24,'Retail_distributor-wise'!$D:$D,'Retail_state-wise'!$C24)/1000</f>
        <v>0</v>
      </c>
      <c r="BI24" s="15">
        <f t="shared" si="11"/>
        <v>0</v>
      </c>
      <c r="BJ24" s="114">
        <f>SUMIFS('Retail_distributor-wise'!DN:DN,'Retail_distributor-wise'!$C:$C,'Retail_state-wise'!$B24,'Retail_distributor-wise'!$D:$D,'Retail_state-wise'!$C24)/1000</f>
        <v>0</v>
      </c>
      <c r="BK24" s="114">
        <f>SUMIFS('Retail_distributor-wise'!DO:DO,'Retail_distributor-wise'!$C:$C,'Retail_state-wise'!$B24,'Retail_distributor-wise'!$D:$D,'Retail_state-wise'!$C24)/1000</f>
        <v>0</v>
      </c>
      <c r="BL24" s="114">
        <f>SUMIFS('Retail_distributor-wise'!DP:DP,'Retail_distributor-wise'!$C:$C,'Retail_state-wise'!$B24,'Retail_distributor-wise'!$D:$D,'Retail_state-wise'!$C24)/1000</f>
        <v>0</v>
      </c>
      <c r="BM24" s="114">
        <f>SUMIFS('Retail_distributor-wise'!DQ:DQ,'Retail_distributor-wise'!$C:$C,'Retail_state-wise'!$B24,'Retail_distributor-wise'!$D:$D,'Retail_state-wise'!$C24)/1000</f>
        <v>0</v>
      </c>
      <c r="BN24" s="114">
        <f>SUMIFS('Retail_distributor-wise'!DR:DR,'Retail_distributor-wise'!$C:$C,'Retail_state-wise'!$B24,'Retail_distributor-wise'!$D:$D,'Retail_state-wise'!$C24)/1000</f>
        <v>0</v>
      </c>
      <c r="BO24" s="114">
        <f>SUMIFS('Retail_distributor-wise'!DS:DS,'Retail_distributor-wise'!$C:$C,'Retail_state-wise'!$B24,'Retail_distributor-wise'!$D:$D,'Retail_state-wise'!$C24)/1000</f>
        <v>0</v>
      </c>
      <c r="BP24" s="114">
        <f>SUMIFS('Retail_distributor-wise'!DT:DT,'Retail_distributor-wise'!$C:$C,'Retail_state-wise'!$B24,'Retail_distributor-wise'!$D:$D,'Retail_state-wise'!$C24)/1000</f>
        <v>0</v>
      </c>
      <c r="BQ24" s="114">
        <f>SUMIFS('Retail_distributor-wise'!DU:DU,'Retail_distributor-wise'!$C:$C,'Retail_state-wise'!$B24,'Retail_distributor-wise'!$D:$D,'Retail_state-wise'!$C24)/1000</f>
        <v>0</v>
      </c>
      <c r="BR24" s="114">
        <f>SUMIFS('Retail_distributor-wise'!DV:DV,'Retail_distributor-wise'!$C:$C,'Retail_state-wise'!$B24,'Retail_distributor-wise'!$D:$D,'Retail_state-wise'!$C24)/1000</f>
        <v>0</v>
      </c>
      <c r="BS24" s="114">
        <f>SUMIFS('Retail_distributor-wise'!DW:DW,'Retail_distributor-wise'!$C:$C,'Retail_state-wise'!$B24,'Retail_distributor-wise'!$D:$D,'Retail_state-wise'!$C24)/1000</f>
        <v>0</v>
      </c>
      <c r="BT24" s="114">
        <f>SUMIFS('Retail_distributor-wise'!DX:DX,'Retail_distributor-wise'!$C:$C,'Retail_state-wise'!$B24,'Retail_distributor-wise'!$D:$D,'Retail_state-wise'!$C24)/1000</f>
        <v>0</v>
      </c>
      <c r="BU24" s="114">
        <f>SUMIFS('Retail_distributor-wise'!DY:DY,'Retail_distributor-wise'!$C:$C,'Retail_state-wise'!$B24,'Retail_distributor-wise'!$D:$D,'Retail_state-wise'!$C24)/1000</f>
        <v>0</v>
      </c>
      <c r="BW24" s="16" t="str">
        <f t="shared" ref="BW24" si="38">IFERROR(AV24/(AV24+BJ24),"")</f>
        <v/>
      </c>
      <c r="BX24" s="16" t="str">
        <f t="shared" ref="BX24" si="39">IFERROR(AW24/(AW24+BK24),"")</f>
        <v/>
      </c>
      <c r="BY24" s="16" t="str">
        <f t="shared" ref="BY24" si="40">IFERROR(AX24/(AX24+BL24),"")</f>
        <v/>
      </c>
      <c r="BZ24" s="16" t="str">
        <f t="shared" ref="BZ24" si="41">IFERROR(AY24/(AY24+BM24),"")</f>
        <v/>
      </c>
      <c r="CA24" s="16" t="str">
        <f t="shared" ref="CA24" si="42">IFERROR(AZ24/(AZ24+BN24),"")</f>
        <v/>
      </c>
      <c r="CB24" s="16" t="str">
        <f t="shared" ref="CB24" si="43">IFERROR(BA24/(BA24+BO24),"")</f>
        <v/>
      </c>
      <c r="CC24" s="16" t="str">
        <f t="shared" ref="CC24" si="44">IFERROR(BB24/(BB24+BP24),"")</f>
        <v/>
      </c>
      <c r="CD24" s="16" t="str">
        <f t="shared" ref="CD24" si="45">IFERROR(BC24/(BC24+BQ24),"")</f>
        <v/>
      </c>
      <c r="CE24" s="16" t="str">
        <f t="shared" ref="CE24" si="46">IFERROR(BD24/(BD24+BR24),"")</f>
        <v/>
      </c>
      <c r="CF24" s="16" t="str">
        <f t="shared" ref="CF24" si="47">IFERROR(BE24/(BE24+BS24),"")</f>
        <v/>
      </c>
      <c r="CG24" s="16" t="str">
        <f t="shared" ref="CG24" si="48">IFERROR(BF24/(BF24+BT24),"")</f>
        <v/>
      </c>
      <c r="CH24" s="16" t="str">
        <f t="shared" ref="CH24" si="49">IFERROR(BG24/(BG24+BU24),"")</f>
        <v/>
      </c>
      <c r="CJ24" s="16" t="str">
        <f t="shared" ref="CJ24" si="50">IFERROR(BI24/(BI24+BW24),"")</f>
        <v/>
      </c>
      <c r="CK24" s="16" t="str">
        <f t="shared" ref="CK24" si="51">IFERROR(BJ24/(BJ24+BX24),"")</f>
        <v/>
      </c>
      <c r="CL24" s="16" t="str">
        <f t="shared" ref="CL24" si="52">IFERROR(BK24/(BK24+BY24),"")</f>
        <v/>
      </c>
      <c r="CM24" s="16" t="str">
        <f t="shared" ref="CM24" si="53">IFERROR(BL24/(BL24+BZ24),"")</f>
        <v/>
      </c>
      <c r="CN24" s="16" t="str">
        <f t="shared" ref="CN24" si="54">IFERROR(BM24/(BM24+CA24),"")</f>
        <v/>
      </c>
      <c r="CO24" s="16" t="str">
        <f t="shared" ref="CO24" si="55">IFERROR(BN24/(BN24+CB24),"")</f>
        <v/>
      </c>
      <c r="CP24" s="16" t="str">
        <f t="shared" ref="CP24" si="56">IFERROR(BO24/(BO24+CC24),"")</f>
        <v/>
      </c>
      <c r="CQ24" s="16" t="str">
        <f t="shared" ref="CQ24" si="57">IFERROR(BP24/(BP24+CD24),"")</f>
        <v/>
      </c>
      <c r="CR24" s="16" t="str">
        <f t="shared" ref="CR24" si="58">IFERROR(BQ24/(BQ24+CE24),"")</f>
        <v/>
      </c>
      <c r="CS24" s="16" t="str">
        <f t="shared" ref="CS24" si="59">IFERROR(BR24/(BR24+CF24),"")</f>
        <v/>
      </c>
      <c r="CT24" s="16" t="str">
        <f t="shared" ref="CT24" si="60">IFERROR(BS24/(BS24+CG24),"")</f>
        <v/>
      </c>
      <c r="CU24" s="16" t="str">
        <f t="shared" ref="CU24" si="61">IFERROR(BT24/(BT24+CH24),"")</f>
        <v/>
      </c>
    </row>
    <row r="25" spans="1:99">
      <c r="B25" s="1" t="s">
        <v>306</v>
      </c>
      <c r="C25" s="1" t="s">
        <v>306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MW105"/>
  <sheetViews>
    <sheetView workbookViewId="0">
      <pane xSplit="7" ySplit="4" topLeftCell="BP5" activePane="bottomRight" state="frozen"/>
      <selection pane="bottomRight" activeCell="BX3" activeCellId="2" sqref="DZ3 DL3 BX3"/>
      <selection pane="bottomLeft" activeCell="A5" sqref="A5"/>
      <selection pane="topRight" activeCell="H1" sqref="H1"/>
    </sheetView>
  </sheetViews>
  <sheetFormatPr defaultColWidth="9.140625" defaultRowHeight="15" customHeight="1"/>
  <cols>
    <col min="1" max="1" width="7" style="4" bestFit="1" customWidth="1"/>
    <col min="2" max="2" width="41.28515625" style="1" bestFit="1" customWidth="1"/>
    <col min="3" max="3" width="19.85546875" style="1" bestFit="1" customWidth="1"/>
    <col min="4" max="4" width="8.140625" style="4" customWidth="1"/>
    <col min="5" max="5" width="23.7109375" style="1" customWidth="1"/>
    <col min="6" max="6" width="13.28515625" style="1" customWidth="1"/>
    <col min="7" max="7" width="37.140625" style="8" hidden="1" customWidth="1"/>
    <col min="8" max="8" width="41.42578125" style="1" hidden="1" customWidth="1"/>
    <col min="9" max="9" width="14.28515625" style="1" customWidth="1"/>
    <col min="10" max="13" width="9.7109375" style="1" bestFit="1" customWidth="1"/>
    <col min="14" max="14" width="9.140625" style="1"/>
    <col min="15" max="21" width="9.7109375" style="1" bestFit="1" customWidth="1"/>
    <col min="22" max="22" width="44.140625" style="12" customWidth="1"/>
    <col min="23" max="23" width="11.85546875" style="12" customWidth="1"/>
    <col min="24" max="63" width="9.140625" style="1"/>
    <col min="64" max="64" width="11.42578125" style="1" bestFit="1" customWidth="1"/>
    <col min="65" max="78" width="9.140625" style="1"/>
    <col min="79" max="79" width="7.85546875" style="1" bestFit="1" customWidth="1"/>
    <col min="80" max="80" width="7" style="1" bestFit="1" customWidth="1"/>
    <col min="81" max="81" width="6.28515625" style="1" bestFit="1" customWidth="1"/>
    <col min="82" max="82" width="7.42578125" style="1" bestFit="1" customWidth="1"/>
    <col min="83" max="83" width="7.140625" style="1" bestFit="1" customWidth="1"/>
    <col min="84" max="84" width="7" style="1" bestFit="1" customWidth="1"/>
    <col min="85" max="85" width="7.5703125" style="1" bestFit="1" customWidth="1"/>
    <col min="86" max="86" width="7.28515625" style="1" bestFit="1" customWidth="1"/>
    <col min="87" max="87" width="6.85546875" style="1" bestFit="1" customWidth="1"/>
    <col min="88" max="88" width="7.140625" style="1" bestFit="1" customWidth="1"/>
    <col min="89" max="89" width="7.7109375" style="1" bestFit="1" customWidth="1"/>
    <col min="90" max="90" width="7.140625" style="1" customWidth="1"/>
    <col min="91" max="91" width="9.140625" style="1"/>
    <col min="92" max="92" width="7.85546875" style="1" bestFit="1" customWidth="1"/>
    <col min="93" max="93" width="7" style="1" bestFit="1" customWidth="1"/>
    <col min="94" max="94" width="6.28515625" style="1" bestFit="1" customWidth="1"/>
    <col min="95" max="95" width="7.42578125" style="1" bestFit="1" customWidth="1"/>
    <col min="96" max="96" width="7.140625" style="1" bestFit="1" customWidth="1"/>
    <col min="97" max="97" width="7" style="1" bestFit="1" customWidth="1"/>
    <col min="98" max="98" width="7.5703125" style="1" bestFit="1" customWidth="1"/>
    <col min="99" max="99" width="7.28515625" style="1" bestFit="1" customWidth="1"/>
    <col min="100" max="100" width="6.85546875" style="1" bestFit="1" customWidth="1"/>
    <col min="101" max="101" width="7.140625" style="1" bestFit="1" customWidth="1"/>
    <col min="102" max="102" width="7.7109375" style="1" bestFit="1" customWidth="1"/>
    <col min="103" max="115" width="9.140625" style="1"/>
    <col min="116" max="116" width="8.140625" style="1" bestFit="1" customWidth="1"/>
    <col min="117" max="130" width="9.140625" style="1"/>
    <col min="131" max="131" width="9.140625" style="8" bestFit="1" customWidth="1"/>
    <col min="132" max="132" width="11.7109375" style="4" customWidth="1"/>
    <col min="133" max="142" width="9.140625" style="4" customWidth="1"/>
    <col min="143" max="156" width="9.140625" style="4"/>
    <col min="157" max="157" width="9.140625" style="1"/>
    <col min="158" max="158" width="12.5703125" style="1" bestFit="1" customWidth="1"/>
    <col min="159" max="169" width="8.140625" style="1" bestFit="1" customWidth="1"/>
    <col min="170" max="172" width="9.140625" style="1"/>
    <col min="173" max="175" width="8.140625" style="1" bestFit="1" customWidth="1"/>
    <col min="176" max="176" width="7.42578125" style="1" bestFit="1" customWidth="1"/>
    <col min="177" max="183" width="8.140625" style="1" bestFit="1" customWidth="1"/>
    <col min="184" max="184" width="9.140625" style="1" bestFit="1" customWidth="1"/>
    <col min="185" max="185" width="9.140625" style="1" customWidth="1"/>
    <col min="186" max="210" width="9.140625" style="1" hidden="1" customWidth="1"/>
    <col min="211" max="211" width="9.7109375" style="1" hidden="1" customWidth="1"/>
    <col min="212" max="212" width="9.140625" style="1"/>
    <col min="213" max="213" width="20.5703125" style="4" customWidth="1"/>
    <col min="214" max="214" width="18.5703125" style="4" customWidth="1"/>
    <col min="215" max="215" width="15.28515625" style="4" customWidth="1"/>
    <col min="216" max="216" width="11.140625" style="4" customWidth="1"/>
    <col min="217" max="217" width="9.85546875" style="1" customWidth="1"/>
    <col min="218" max="218" width="19.5703125" style="129" hidden="1" customWidth="1"/>
    <col min="219" max="219" width="17.28515625" style="129" hidden="1" customWidth="1"/>
    <col min="220" max="220" width="19.5703125" style="1" hidden="1" customWidth="1"/>
    <col min="221" max="221" width="15.140625" style="1" hidden="1" customWidth="1"/>
    <col min="222" max="222" width="9.85546875" style="1" hidden="1" customWidth="1"/>
    <col min="223" max="225" width="0" style="1" hidden="1" customWidth="1"/>
    <col min="226" max="226" width="37.7109375" style="1" hidden="1" customWidth="1"/>
    <col min="227" max="227" width="9.140625" style="1"/>
    <col min="228" max="240" width="0" style="1" hidden="1" customWidth="1"/>
    <col min="241" max="241" width="22.5703125" style="1" bestFit="1" customWidth="1"/>
    <col min="242" max="242" width="7.85546875" style="1" bestFit="1" customWidth="1"/>
    <col min="243" max="243" width="7" style="1" bestFit="1" customWidth="1"/>
    <col min="244" max="244" width="6.28515625" style="1" bestFit="1" customWidth="1"/>
    <col min="245" max="245" width="7.42578125" style="1" bestFit="1" customWidth="1"/>
    <col min="246" max="246" width="7.140625" style="1" bestFit="1" customWidth="1"/>
    <col min="247" max="247" width="7" style="1" bestFit="1" customWidth="1"/>
    <col min="248" max="248" width="7.5703125" style="1" bestFit="1" customWidth="1"/>
    <col min="249" max="249" width="7.28515625" style="1" bestFit="1" customWidth="1"/>
    <col min="250" max="250" width="6.85546875" style="1" bestFit="1" customWidth="1"/>
    <col min="251" max="251" width="7.140625" style="1" bestFit="1" customWidth="1"/>
    <col min="252" max="252" width="7.7109375" style="1" bestFit="1" customWidth="1"/>
    <col min="253" max="253" width="7.7109375" style="1" customWidth="1"/>
    <col min="254" max="254" width="9.140625" style="1"/>
    <col min="255" max="267" width="0" style="1" hidden="1" customWidth="1"/>
    <col min="268" max="281" width="9.140625" style="1"/>
    <col min="282" max="294" width="0" style="1" hidden="1" customWidth="1"/>
    <col min="295" max="337" width="9.140625" style="1"/>
    <col min="338" max="338" width="9.7109375" style="1" bestFit="1" customWidth="1"/>
    <col min="339" max="342" width="9.140625" style="1"/>
    <col min="343" max="348" width="9.7109375" style="1" bestFit="1" customWidth="1"/>
    <col min="349" max="358" width="9.140625" style="1"/>
    <col min="359" max="361" width="9.7109375" style="1" bestFit="1" customWidth="1"/>
    <col min="362" max="16384" width="9.140625" style="1"/>
  </cols>
  <sheetData>
    <row r="1" spans="1:361" ht="19.5" customHeight="1">
      <c r="A1" s="4" t="s">
        <v>367</v>
      </c>
      <c r="B1" s="3"/>
      <c r="C1" s="1" t="s">
        <v>368</v>
      </c>
      <c r="F1" s="14"/>
      <c r="J1" s="1">
        <f>'Retail_state-wise(rough)'!F2*1000</f>
        <v>24000</v>
      </c>
      <c r="K1" s="1">
        <f>'Retail_state-wise(rough)'!G2*1000</f>
        <v>32000</v>
      </c>
      <c r="L1" s="1">
        <f>'Retail_state-wise(rough)'!H2*1000</f>
        <v>28000.000000000004</v>
      </c>
      <c r="M1" s="1">
        <f>'Retail_state-wise(rough)'!I2*1000</f>
        <v>24000</v>
      </c>
      <c r="N1" s="1">
        <f>'Retail_state-wise(rough)'!J2*1000</f>
        <v>20000</v>
      </c>
      <c r="O1" s="1">
        <f>'Retail_state-wise(rough)'!K2*1000</f>
        <v>22000</v>
      </c>
      <c r="P1" s="1">
        <f>'Retail_state-wise(rough)'!L2*1000</f>
        <v>28000.000000000004</v>
      </c>
      <c r="Q1" s="1">
        <f>'Retail_state-wise(rough)'!M2*1000</f>
        <v>34000</v>
      </c>
      <c r="R1" s="1">
        <f>'Retail_state-wise(rough)'!N2*1000</f>
        <v>36000</v>
      </c>
      <c r="S1" s="1">
        <f>'Retail_state-wise(rough)'!O2*1000</f>
        <v>44000</v>
      </c>
      <c r="T1" s="1">
        <f>'Retail_state-wise(rough)'!P2*1000</f>
        <v>50000</v>
      </c>
      <c r="U1" s="1">
        <f>'Retail_state-wise(rough)'!Q2*1000</f>
        <v>57999.999999999993</v>
      </c>
      <c r="X1" s="5" t="s">
        <v>369</v>
      </c>
      <c r="AK1" s="5" t="s">
        <v>370</v>
      </c>
      <c r="AX1" s="6" t="s">
        <v>321</v>
      </c>
      <c r="BL1" s="7" t="s">
        <v>322</v>
      </c>
      <c r="BM1" s="1" t="s">
        <v>371</v>
      </c>
      <c r="BZ1" s="235" t="s">
        <v>372</v>
      </c>
      <c r="CM1" s="235" t="s">
        <v>373</v>
      </c>
      <c r="CZ1" s="1" t="s">
        <v>374</v>
      </c>
      <c r="DN1" s="1" t="s">
        <v>105</v>
      </c>
      <c r="EB1" s="130" t="s">
        <v>375</v>
      </c>
      <c r="EO1" s="7" t="s">
        <v>376</v>
      </c>
      <c r="FB1" s="130" t="s">
        <v>377</v>
      </c>
      <c r="FP1" s="7" t="s">
        <v>378</v>
      </c>
      <c r="GD1" s="1" t="s">
        <v>379</v>
      </c>
      <c r="GQ1" s="1" t="s">
        <v>380</v>
      </c>
      <c r="IG1" s="1">
        <v>10000000</v>
      </c>
    </row>
    <row r="2" spans="1:361">
      <c r="F2" s="1">
        <v>85000</v>
      </c>
      <c r="HG2" s="233"/>
      <c r="HT2" s="1" t="s">
        <v>381</v>
      </c>
      <c r="IG2" s="1" t="s">
        <v>382</v>
      </c>
      <c r="IU2" s="1" t="s">
        <v>383</v>
      </c>
      <c r="JH2" s="1" t="s">
        <v>384</v>
      </c>
      <c r="JV2" s="1" t="s">
        <v>385</v>
      </c>
      <c r="KI2" s="1" t="s">
        <v>386</v>
      </c>
      <c r="KW2" s="1" t="s">
        <v>387</v>
      </c>
      <c r="LY2" s="1" t="s">
        <v>388</v>
      </c>
      <c r="ML2" s="1" t="s">
        <v>389</v>
      </c>
    </row>
    <row r="3" spans="1:361" ht="20.25" customHeight="1">
      <c r="E3" s="14">
        <f>SUM(E5:E81)</f>
        <v>179318.80999999985</v>
      </c>
      <c r="F3" s="14">
        <f>SUM(F5:F81)</f>
        <v>389850</v>
      </c>
      <c r="G3" s="190"/>
      <c r="H3" s="14"/>
      <c r="I3" s="14"/>
      <c r="J3" s="14">
        <f t="shared" ref="J3:U3" si="0">SUM(J5:J81)</f>
        <v>22950</v>
      </c>
      <c r="K3" s="14">
        <f t="shared" si="0"/>
        <v>31300</v>
      </c>
      <c r="L3" s="14">
        <f t="shared" si="0"/>
        <v>27200</v>
      </c>
      <c r="M3" s="14">
        <f t="shared" si="0"/>
        <v>22950</v>
      </c>
      <c r="N3" s="14">
        <f t="shared" si="0"/>
        <v>19100</v>
      </c>
      <c r="O3" s="14">
        <f t="shared" si="0"/>
        <v>21050</v>
      </c>
      <c r="P3" s="14">
        <f t="shared" si="0"/>
        <v>27200</v>
      </c>
      <c r="Q3" s="14">
        <f t="shared" si="0"/>
        <v>32950</v>
      </c>
      <c r="R3" s="14">
        <f t="shared" si="0"/>
        <v>35150</v>
      </c>
      <c r="S3" s="14">
        <f t="shared" si="0"/>
        <v>43250</v>
      </c>
      <c r="T3" s="14">
        <f t="shared" si="0"/>
        <v>49500</v>
      </c>
      <c r="U3" s="14">
        <f t="shared" si="0"/>
        <v>57250</v>
      </c>
      <c r="AX3" s="14">
        <f t="shared" ref="AX3:BJ3" si="1">SUM(AX5:AX81)</f>
        <v>13365</v>
      </c>
      <c r="AY3" s="14">
        <f t="shared" si="1"/>
        <v>18135</v>
      </c>
      <c r="AZ3" s="14">
        <f t="shared" si="1"/>
        <v>15765</v>
      </c>
      <c r="BA3" s="14">
        <f t="shared" si="1"/>
        <v>13365</v>
      </c>
      <c r="BB3" s="14">
        <f t="shared" si="1"/>
        <v>11130</v>
      </c>
      <c r="BC3" s="14">
        <f t="shared" si="1"/>
        <v>12120</v>
      </c>
      <c r="BD3" s="14">
        <f t="shared" si="1"/>
        <v>15765</v>
      </c>
      <c r="BE3" s="14">
        <f t="shared" si="1"/>
        <v>19085</v>
      </c>
      <c r="BF3" s="14">
        <f t="shared" si="1"/>
        <v>20410</v>
      </c>
      <c r="BG3" s="14">
        <f t="shared" si="1"/>
        <v>24980</v>
      </c>
      <c r="BH3" s="14">
        <f t="shared" si="1"/>
        <v>28655</v>
      </c>
      <c r="BI3" s="14">
        <f t="shared" si="1"/>
        <v>33095</v>
      </c>
      <c r="BJ3" s="14">
        <f t="shared" si="1"/>
        <v>225870</v>
      </c>
      <c r="BL3" s="14">
        <f t="shared" ref="BL3:BW3" si="2">SUM(BL5:BL81)</f>
        <v>9585</v>
      </c>
      <c r="BM3" s="14">
        <f t="shared" si="2"/>
        <v>13165</v>
      </c>
      <c r="BN3" s="14">
        <f t="shared" si="2"/>
        <v>11435</v>
      </c>
      <c r="BO3" s="14">
        <f t="shared" si="2"/>
        <v>9585</v>
      </c>
      <c r="BP3" s="14">
        <f t="shared" si="2"/>
        <v>7970</v>
      </c>
      <c r="BQ3" s="14">
        <f t="shared" si="2"/>
        <v>8930</v>
      </c>
      <c r="BR3" s="14">
        <f t="shared" si="2"/>
        <v>11435</v>
      </c>
      <c r="BS3" s="14">
        <f t="shared" si="2"/>
        <v>13865</v>
      </c>
      <c r="BT3" s="14">
        <f t="shared" si="2"/>
        <v>14740</v>
      </c>
      <c r="BU3" s="14">
        <f t="shared" si="2"/>
        <v>18270</v>
      </c>
      <c r="BV3" s="14">
        <f t="shared" si="2"/>
        <v>20845</v>
      </c>
      <c r="BW3" s="14">
        <f t="shared" si="2"/>
        <v>24155</v>
      </c>
      <c r="BX3" s="15">
        <f>SUM(BX5:BX81)</f>
        <v>163980</v>
      </c>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f t="shared" ref="CZ3:DL3" si="3">SUM(CZ5:CZ81)</f>
        <v>9374</v>
      </c>
      <c r="DA3" s="14">
        <f t="shared" si="3"/>
        <v>12491</v>
      </c>
      <c r="DB3" s="14">
        <f t="shared" si="3"/>
        <v>10763</v>
      </c>
      <c r="DC3" s="14">
        <f t="shared" si="3"/>
        <v>9114</v>
      </c>
      <c r="DD3" s="14">
        <f t="shared" si="3"/>
        <v>7223</v>
      </c>
      <c r="DE3" s="14">
        <f t="shared" si="3"/>
        <v>7577.5</v>
      </c>
      <c r="DF3" s="14">
        <f t="shared" si="3"/>
        <v>8089</v>
      </c>
      <c r="DG3" s="14">
        <f t="shared" si="3"/>
        <v>8241.5</v>
      </c>
      <c r="DH3" s="14">
        <f t="shared" si="3"/>
        <v>6464.5</v>
      </c>
      <c r="DI3" s="14">
        <f t="shared" si="3"/>
        <v>6018</v>
      </c>
      <c r="DJ3" s="14">
        <f t="shared" si="3"/>
        <v>4100.5</v>
      </c>
      <c r="DK3" s="14">
        <f t="shared" si="3"/>
        <v>3091</v>
      </c>
      <c r="DL3" s="15">
        <f t="shared" si="3"/>
        <v>92547</v>
      </c>
      <c r="DM3" s="14"/>
      <c r="DN3" s="14">
        <f t="shared" ref="DN3:DY3" si="4">SUM(DN5:DN81)</f>
        <v>3991</v>
      </c>
      <c r="DO3" s="14">
        <f t="shared" si="4"/>
        <v>5644</v>
      </c>
      <c r="DP3" s="14">
        <f t="shared" si="4"/>
        <v>5002</v>
      </c>
      <c r="DQ3" s="14">
        <f t="shared" si="4"/>
        <v>4251</v>
      </c>
      <c r="DR3" s="14">
        <f t="shared" si="4"/>
        <v>3907</v>
      </c>
      <c r="DS3" s="14">
        <f t="shared" si="4"/>
        <v>4542.5</v>
      </c>
      <c r="DT3" s="14">
        <f t="shared" si="4"/>
        <v>7676</v>
      </c>
      <c r="DU3" s="14">
        <f t="shared" si="4"/>
        <v>10843.5</v>
      </c>
      <c r="DV3" s="14">
        <f t="shared" si="4"/>
        <v>13945.5</v>
      </c>
      <c r="DW3" s="14">
        <f t="shared" si="4"/>
        <v>18962</v>
      </c>
      <c r="DX3" s="14">
        <f t="shared" si="4"/>
        <v>24554.5</v>
      </c>
      <c r="DY3" s="14">
        <f t="shared" si="4"/>
        <v>30004</v>
      </c>
      <c r="DZ3" s="15">
        <f>SUM(DZ5:DZ81)</f>
        <v>133323</v>
      </c>
      <c r="FB3" s="15">
        <f t="shared" ref="FB3:FN3" si="5">SUM(FB5:FB81)</f>
        <v>16500</v>
      </c>
      <c r="FC3" s="15">
        <f t="shared" si="5"/>
        <v>22512.5</v>
      </c>
      <c r="FD3" s="15">
        <f t="shared" si="5"/>
        <v>19455</v>
      </c>
      <c r="FE3" s="15">
        <f t="shared" si="5"/>
        <v>16245</v>
      </c>
      <c r="FF3" s="15">
        <f t="shared" si="5"/>
        <v>13452.5</v>
      </c>
      <c r="FG3" s="15">
        <f t="shared" si="5"/>
        <v>14912.5</v>
      </c>
      <c r="FH3" s="15">
        <f t="shared" si="5"/>
        <v>19157.5</v>
      </c>
      <c r="FI3" s="15">
        <f t="shared" si="5"/>
        <v>23380</v>
      </c>
      <c r="FJ3" s="15">
        <f t="shared" si="5"/>
        <v>24465</v>
      </c>
      <c r="FK3" s="15">
        <f t="shared" si="5"/>
        <v>30137.5</v>
      </c>
      <c r="FL3" s="15">
        <f t="shared" si="5"/>
        <v>33967.5</v>
      </c>
      <c r="FM3" s="15">
        <f t="shared" si="5"/>
        <v>39205</v>
      </c>
      <c r="FN3" s="15">
        <f t="shared" si="5"/>
        <v>273390</v>
      </c>
      <c r="FO3" s="14"/>
      <c r="FP3" s="233">
        <f t="shared" ref="FP3:GB3" si="6">SUM(FP5:FP81)</f>
        <v>6450</v>
      </c>
      <c r="FQ3" s="233">
        <f t="shared" si="6"/>
        <v>8787.5</v>
      </c>
      <c r="FR3" s="233">
        <f t="shared" si="6"/>
        <v>7745</v>
      </c>
      <c r="FS3" s="233">
        <f t="shared" si="6"/>
        <v>6705</v>
      </c>
      <c r="FT3" s="233">
        <f t="shared" si="6"/>
        <v>5647.5</v>
      </c>
      <c r="FU3" s="233">
        <f t="shared" si="6"/>
        <v>6137.5</v>
      </c>
      <c r="FV3" s="233">
        <f t="shared" si="6"/>
        <v>8042.5</v>
      </c>
      <c r="FW3" s="233">
        <f t="shared" si="6"/>
        <v>9570</v>
      </c>
      <c r="FX3" s="233">
        <f t="shared" si="6"/>
        <v>10685</v>
      </c>
      <c r="FY3" s="233">
        <f t="shared" si="6"/>
        <v>13112.5</v>
      </c>
      <c r="FZ3" s="233">
        <f t="shared" si="6"/>
        <v>15532.5</v>
      </c>
      <c r="GA3" s="233">
        <f t="shared" si="6"/>
        <v>18045</v>
      </c>
      <c r="GB3" s="233">
        <f t="shared" si="6"/>
        <v>116460</v>
      </c>
      <c r="GC3" s="233"/>
      <c r="GD3" s="233"/>
      <c r="GE3" s="233"/>
      <c r="GF3" s="233"/>
      <c r="GG3" s="233"/>
      <c r="GH3" s="233"/>
      <c r="GI3" s="233"/>
      <c r="GJ3" s="233"/>
      <c r="GK3" s="233"/>
      <c r="GL3" s="233"/>
      <c r="GM3" s="233"/>
      <c r="GN3" s="233"/>
      <c r="GO3" s="233"/>
      <c r="GP3" s="233"/>
      <c r="GQ3" s="233">
        <f t="shared" ref="GQ3:HC3" si="7">SUM(GQ5:GQ81)</f>
        <v>1489</v>
      </c>
      <c r="GR3" s="233">
        <f t="shared" si="7"/>
        <v>2106</v>
      </c>
      <c r="GS3" s="233">
        <f t="shared" si="7"/>
        <v>1933.5</v>
      </c>
      <c r="GT3" s="233">
        <f t="shared" si="7"/>
        <v>1531</v>
      </c>
      <c r="GU3" s="233">
        <f t="shared" si="7"/>
        <v>1211</v>
      </c>
      <c r="GV3" s="233">
        <f t="shared" si="7"/>
        <v>1420.25</v>
      </c>
      <c r="GW3" s="233">
        <f t="shared" si="7"/>
        <v>2045</v>
      </c>
      <c r="GX3" s="233">
        <f t="shared" si="7"/>
        <v>2440.75</v>
      </c>
      <c r="GY3" s="233">
        <f t="shared" si="7"/>
        <v>2629.5</v>
      </c>
      <c r="GZ3" s="233">
        <f t="shared" si="7"/>
        <v>3374</v>
      </c>
      <c r="HA3" s="233">
        <f t="shared" si="7"/>
        <v>3935</v>
      </c>
      <c r="HB3" s="233">
        <f t="shared" si="7"/>
        <v>4460</v>
      </c>
      <c r="HC3" s="233">
        <f t="shared" si="7"/>
        <v>28575</v>
      </c>
      <c r="HG3" s="233">
        <f>SUM(HG5:HG78)</f>
        <v>1292.3054112554114</v>
      </c>
      <c r="HH3" s="233">
        <f>SUM(HH5:HH78)</f>
        <v>1986</v>
      </c>
      <c r="HI3" s="4"/>
      <c r="HJ3" s="15">
        <f>SUM(HJ5:HJ78)</f>
        <v>160.65833333333333</v>
      </c>
      <c r="HK3" s="15">
        <f>SUM(HK5:HK78)</f>
        <v>247.16666666666669</v>
      </c>
      <c r="HL3" s="233">
        <f>SUM(HL5:HL78)</f>
        <v>0</v>
      </c>
      <c r="HM3" s="233">
        <f>SUM(HM5:HM78)</f>
        <v>0</v>
      </c>
      <c r="IG3" s="346">
        <f>SUM(IG5:IG78)</f>
        <v>51.823225000000001</v>
      </c>
      <c r="IH3" s="346">
        <f t="shared" ref="IH3:IS3" si="8">SUM(IH5:IH78)</f>
        <v>69.860075000000009</v>
      </c>
      <c r="II3" s="346">
        <f t="shared" si="8"/>
        <v>57.819850000000002</v>
      </c>
      <c r="IJ3" s="346">
        <f t="shared" si="8"/>
        <v>46.072225000000003</v>
      </c>
      <c r="IK3" s="346">
        <f t="shared" si="8"/>
        <v>37.514875000000004</v>
      </c>
      <c r="IL3" s="346">
        <f t="shared" si="8"/>
        <v>40.686425000000007</v>
      </c>
      <c r="IM3" s="346">
        <f t="shared" si="8"/>
        <v>52.102350000000015</v>
      </c>
      <c r="IN3" s="346">
        <f t="shared" si="8"/>
        <v>64.55765000000001</v>
      </c>
      <c r="IO3" s="346">
        <f t="shared" si="8"/>
        <v>70.850699999999989</v>
      </c>
      <c r="IP3" s="346">
        <f t="shared" si="8"/>
        <v>92.373300000000015</v>
      </c>
      <c r="IQ3" s="346">
        <f t="shared" si="8"/>
        <v>105.399225</v>
      </c>
      <c r="IR3" s="346">
        <f t="shared" si="8"/>
        <v>125.75654999999999</v>
      </c>
      <c r="IS3" s="346">
        <f t="shared" si="8"/>
        <v>814.81645000000003</v>
      </c>
      <c r="JH3" s="346">
        <f t="shared" ref="JH3:JT3" si="9">SUM(JH5:JH78)</f>
        <v>50.1509</v>
      </c>
      <c r="JI3" s="346">
        <f t="shared" si="9"/>
        <v>65.577749999999995</v>
      </c>
      <c r="JJ3" s="346">
        <f t="shared" si="9"/>
        <v>53.815000000000005</v>
      </c>
      <c r="JK3" s="346">
        <f t="shared" si="9"/>
        <v>43.291499999999999</v>
      </c>
      <c r="JL3" s="346">
        <f t="shared" si="9"/>
        <v>33.586950000000002</v>
      </c>
      <c r="JM3" s="346">
        <f t="shared" si="9"/>
        <v>34.098750000000003</v>
      </c>
      <c r="JN3" s="346">
        <f t="shared" si="9"/>
        <v>36.400499999999994</v>
      </c>
      <c r="JO3" s="346">
        <f t="shared" si="9"/>
        <v>37.910899999999991</v>
      </c>
      <c r="JP3" s="346">
        <f t="shared" si="9"/>
        <v>30.706374999999998</v>
      </c>
      <c r="JQ3" s="346">
        <f t="shared" si="9"/>
        <v>30.09</v>
      </c>
      <c r="JR3" s="346">
        <f t="shared" si="9"/>
        <v>20.502499999999998</v>
      </c>
      <c r="JS3" s="346">
        <f t="shared" si="9"/>
        <v>15.91865</v>
      </c>
      <c r="JT3" s="346">
        <f t="shared" si="9"/>
        <v>452.04977500000007</v>
      </c>
      <c r="KI3" s="346">
        <f t="shared" ref="KI3:LI3" si="10">SUM(KI5:KI78)</f>
        <v>20.756474999999998</v>
      </c>
      <c r="KJ3" s="346">
        <f t="shared" si="10"/>
        <v>28.794024999999998</v>
      </c>
      <c r="KK3" s="346">
        <f t="shared" si="10"/>
        <v>24.259159999999998</v>
      </c>
      <c r="KL3" s="346">
        <f t="shared" si="10"/>
        <v>19.547415000000001</v>
      </c>
      <c r="KM3" s="346">
        <f t="shared" si="10"/>
        <v>17.588035000000005</v>
      </c>
      <c r="KN3" s="346">
        <f t="shared" si="10"/>
        <v>19.785924999999999</v>
      </c>
      <c r="KO3" s="346">
        <f t="shared" si="10"/>
        <v>33.491779999999999</v>
      </c>
      <c r="KP3" s="346">
        <f t="shared" si="10"/>
        <v>48.426289999999995</v>
      </c>
      <c r="KQ3" s="346">
        <f t="shared" si="10"/>
        <v>64.445324999999997</v>
      </c>
      <c r="KR3" s="346">
        <f t="shared" si="10"/>
        <v>92.412700000000015</v>
      </c>
      <c r="KS3" s="346">
        <f t="shared" si="10"/>
        <v>119.730075</v>
      </c>
      <c r="KT3" s="346">
        <f t="shared" si="10"/>
        <v>150.84440000000001</v>
      </c>
      <c r="KU3" s="346">
        <f t="shared" si="10"/>
        <v>640.08160499999997</v>
      </c>
      <c r="KW3" s="346">
        <f t="shared" si="10"/>
        <v>122.7306</v>
      </c>
      <c r="KX3" s="346">
        <f t="shared" si="10"/>
        <v>164.23185000000004</v>
      </c>
      <c r="KY3" s="346">
        <f t="shared" si="10"/>
        <v>135.89400999999995</v>
      </c>
      <c r="KZ3" s="346">
        <f t="shared" si="10"/>
        <v>108.91114000000002</v>
      </c>
      <c r="LA3" s="346">
        <f t="shared" si="10"/>
        <v>88.689860000000024</v>
      </c>
      <c r="LB3" s="346">
        <f t="shared" si="10"/>
        <v>94.571099999999987</v>
      </c>
      <c r="LC3" s="346">
        <f t="shared" si="10"/>
        <v>121.99462999999997</v>
      </c>
      <c r="LD3" s="346">
        <f t="shared" si="10"/>
        <v>150.89483999999993</v>
      </c>
      <c r="LE3" s="346">
        <f t="shared" si="10"/>
        <v>166.00239999999999</v>
      </c>
      <c r="LF3" s="346">
        <f t="shared" si="10"/>
        <v>214.87599999999992</v>
      </c>
      <c r="LG3" s="346">
        <f t="shared" si="10"/>
        <v>245.63179999999991</v>
      </c>
      <c r="LH3" s="346">
        <f t="shared" si="10"/>
        <v>292.51960000000008</v>
      </c>
      <c r="LI3" s="346">
        <f t="shared" si="10"/>
        <v>1906.9478299999996</v>
      </c>
      <c r="LY3" s="14">
        <f t="shared" ref="LY3:MW3" si="11">SUM(LY5:LY78)</f>
        <v>7455.6</v>
      </c>
      <c r="LZ3" s="14">
        <f t="shared" si="11"/>
        <v>11646.9</v>
      </c>
      <c r="MA3" s="14">
        <f t="shared" si="11"/>
        <v>9852.8000000000011</v>
      </c>
      <c r="MB3" s="14">
        <f t="shared" si="11"/>
        <v>10310.4</v>
      </c>
      <c r="MC3" s="14">
        <f t="shared" si="11"/>
        <v>8467.2000000000007</v>
      </c>
      <c r="MD3" s="14">
        <f t="shared" si="11"/>
        <v>9079.65</v>
      </c>
      <c r="ME3" s="14">
        <f t="shared" si="11"/>
        <v>10632.6</v>
      </c>
      <c r="MF3" s="14">
        <f t="shared" si="11"/>
        <v>11813.4</v>
      </c>
      <c r="MG3" s="14">
        <f t="shared" si="11"/>
        <v>10958.85</v>
      </c>
      <c r="MH3" s="14">
        <f t="shared" si="11"/>
        <v>11915.1</v>
      </c>
      <c r="MI3" s="14">
        <f t="shared" si="11"/>
        <v>11488.95</v>
      </c>
      <c r="MJ3" s="14">
        <f t="shared" si="11"/>
        <v>12285</v>
      </c>
      <c r="ML3" s="14">
        <f t="shared" si="11"/>
        <v>1544.4</v>
      </c>
      <c r="MM3" s="14">
        <f t="shared" si="11"/>
        <v>2213.1000000000004</v>
      </c>
      <c r="MN3" s="14">
        <f t="shared" si="11"/>
        <v>1747.2</v>
      </c>
      <c r="MO3" s="14">
        <f t="shared" si="11"/>
        <v>1659.6</v>
      </c>
      <c r="MP3" s="14">
        <f t="shared" si="11"/>
        <v>1612.8</v>
      </c>
      <c r="MQ3" s="14">
        <f t="shared" si="11"/>
        <v>1990.3500000000001</v>
      </c>
      <c r="MR3" s="14">
        <f t="shared" si="11"/>
        <v>3587.4</v>
      </c>
      <c r="MS3" s="14">
        <f t="shared" si="11"/>
        <v>5376.5999999999995</v>
      </c>
      <c r="MT3" s="14">
        <f t="shared" si="11"/>
        <v>7491.1500000000005</v>
      </c>
      <c r="MU3" s="14">
        <f t="shared" si="11"/>
        <v>10719.900000000001</v>
      </c>
      <c r="MV3" s="14">
        <f t="shared" si="11"/>
        <v>14296.05</v>
      </c>
      <c r="MW3" s="14">
        <f t="shared" si="11"/>
        <v>17685</v>
      </c>
    </row>
    <row r="4" spans="1:361" s="126" customFormat="1" ht="30.75">
      <c r="A4" s="125" t="s">
        <v>0</v>
      </c>
      <c r="B4" s="126" t="s">
        <v>390</v>
      </c>
      <c r="C4" s="131" t="s">
        <v>332</v>
      </c>
      <c r="D4" s="125" t="s">
        <v>323</v>
      </c>
      <c r="E4" s="125" t="s">
        <v>391</v>
      </c>
      <c r="F4" s="125" t="s">
        <v>392</v>
      </c>
      <c r="G4" s="131" t="s">
        <v>393</v>
      </c>
      <c r="H4" s="131" t="s">
        <v>394</v>
      </c>
      <c r="I4" s="125" t="s">
        <v>395</v>
      </c>
      <c r="J4" s="127">
        <v>46113</v>
      </c>
      <c r="K4" s="127">
        <v>46143</v>
      </c>
      <c r="L4" s="127">
        <v>46174</v>
      </c>
      <c r="M4" s="127">
        <v>46204</v>
      </c>
      <c r="N4" s="127">
        <v>46235</v>
      </c>
      <c r="O4" s="127">
        <v>46266</v>
      </c>
      <c r="P4" s="127">
        <v>46296</v>
      </c>
      <c r="Q4" s="127">
        <v>46327</v>
      </c>
      <c r="R4" s="127">
        <v>46357</v>
      </c>
      <c r="S4" s="127">
        <v>46388</v>
      </c>
      <c r="T4" s="127">
        <v>46419</v>
      </c>
      <c r="U4" s="127">
        <v>46447</v>
      </c>
      <c r="V4" s="128" t="s">
        <v>256</v>
      </c>
      <c r="W4" s="128"/>
      <c r="X4" s="127">
        <v>46113</v>
      </c>
      <c r="Y4" s="127">
        <v>46143</v>
      </c>
      <c r="Z4" s="127">
        <v>46174</v>
      </c>
      <c r="AA4" s="127">
        <v>46204</v>
      </c>
      <c r="AB4" s="127">
        <v>46235</v>
      </c>
      <c r="AC4" s="127">
        <v>46266</v>
      </c>
      <c r="AD4" s="127">
        <v>46296</v>
      </c>
      <c r="AE4" s="127">
        <v>46327</v>
      </c>
      <c r="AF4" s="127">
        <v>46357</v>
      </c>
      <c r="AG4" s="127">
        <v>46388</v>
      </c>
      <c r="AH4" s="127">
        <v>46419</v>
      </c>
      <c r="AI4" s="127">
        <v>46447</v>
      </c>
      <c r="AK4" s="127">
        <v>46113</v>
      </c>
      <c r="AL4" s="127">
        <v>46143</v>
      </c>
      <c r="AM4" s="127">
        <v>46174</v>
      </c>
      <c r="AN4" s="127">
        <v>46204</v>
      </c>
      <c r="AO4" s="127">
        <v>46235</v>
      </c>
      <c r="AP4" s="127">
        <v>46266</v>
      </c>
      <c r="AQ4" s="127">
        <v>46296</v>
      </c>
      <c r="AR4" s="127">
        <v>46327</v>
      </c>
      <c r="AS4" s="127">
        <v>46357</v>
      </c>
      <c r="AT4" s="127">
        <v>46388</v>
      </c>
      <c r="AU4" s="127">
        <v>46419</v>
      </c>
      <c r="AV4" s="127">
        <v>46447</v>
      </c>
      <c r="AX4" s="127">
        <v>46113</v>
      </c>
      <c r="AY4" s="127">
        <v>46143</v>
      </c>
      <c r="AZ4" s="127">
        <v>46174</v>
      </c>
      <c r="BA4" s="127">
        <v>46204</v>
      </c>
      <c r="BB4" s="127">
        <v>46235</v>
      </c>
      <c r="BC4" s="127">
        <v>46266</v>
      </c>
      <c r="BD4" s="127">
        <v>46296</v>
      </c>
      <c r="BE4" s="127">
        <v>46327</v>
      </c>
      <c r="BF4" s="127">
        <v>46357</v>
      </c>
      <c r="BG4" s="127">
        <v>46388</v>
      </c>
      <c r="BH4" s="127">
        <v>46419</v>
      </c>
      <c r="BI4" s="127">
        <v>46447</v>
      </c>
      <c r="BJ4" s="127" t="s">
        <v>65</v>
      </c>
      <c r="BL4" s="127">
        <v>46113</v>
      </c>
      <c r="BM4" s="127">
        <v>46143</v>
      </c>
      <c r="BN4" s="127">
        <v>46174</v>
      </c>
      <c r="BO4" s="127">
        <v>46204</v>
      </c>
      <c r="BP4" s="127">
        <v>46235</v>
      </c>
      <c r="BQ4" s="127">
        <v>46266</v>
      </c>
      <c r="BR4" s="127">
        <v>46296</v>
      </c>
      <c r="BS4" s="127">
        <v>46327</v>
      </c>
      <c r="BT4" s="127">
        <v>46357</v>
      </c>
      <c r="BU4" s="127">
        <v>46388</v>
      </c>
      <c r="BV4" s="127">
        <v>46419</v>
      </c>
      <c r="BW4" s="127">
        <v>46447</v>
      </c>
      <c r="BX4" s="125" t="s">
        <v>65</v>
      </c>
      <c r="BY4" s="125"/>
      <c r="BZ4" s="127">
        <v>46113</v>
      </c>
      <c r="CA4" s="127">
        <v>46143</v>
      </c>
      <c r="CB4" s="127">
        <v>46174</v>
      </c>
      <c r="CC4" s="127">
        <v>46204</v>
      </c>
      <c r="CD4" s="127">
        <v>46235</v>
      </c>
      <c r="CE4" s="127">
        <v>46266</v>
      </c>
      <c r="CF4" s="127">
        <v>46296</v>
      </c>
      <c r="CG4" s="127">
        <v>46327</v>
      </c>
      <c r="CH4" s="127">
        <v>46357</v>
      </c>
      <c r="CI4" s="127">
        <v>46388</v>
      </c>
      <c r="CJ4" s="127">
        <v>46419</v>
      </c>
      <c r="CK4" s="127">
        <v>46447</v>
      </c>
      <c r="CL4" s="125"/>
      <c r="CM4" s="127">
        <v>46113</v>
      </c>
      <c r="CN4" s="127">
        <v>46143</v>
      </c>
      <c r="CO4" s="127">
        <v>46174</v>
      </c>
      <c r="CP4" s="127">
        <v>46204</v>
      </c>
      <c r="CQ4" s="127">
        <v>46235</v>
      </c>
      <c r="CR4" s="127">
        <v>46266</v>
      </c>
      <c r="CS4" s="127">
        <v>46296</v>
      </c>
      <c r="CT4" s="127">
        <v>46327</v>
      </c>
      <c r="CU4" s="127">
        <v>46357</v>
      </c>
      <c r="CV4" s="127">
        <v>46388</v>
      </c>
      <c r="CW4" s="127">
        <v>46419</v>
      </c>
      <c r="CX4" s="127">
        <v>46447</v>
      </c>
      <c r="CY4" s="125"/>
      <c r="CZ4" s="127">
        <v>46113</v>
      </c>
      <c r="DA4" s="127">
        <v>46143</v>
      </c>
      <c r="DB4" s="127">
        <v>46174</v>
      </c>
      <c r="DC4" s="127">
        <v>46204</v>
      </c>
      <c r="DD4" s="127">
        <v>46235</v>
      </c>
      <c r="DE4" s="127">
        <v>46266</v>
      </c>
      <c r="DF4" s="127">
        <v>46296</v>
      </c>
      <c r="DG4" s="127">
        <v>46327</v>
      </c>
      <c r="DH4" s="127">
        <v>46357</v>
      </c>
      <c r="DI4" s="127">
        <v>46388</v>
      </c>
      <c r="DJ4" s="127">
        <v>46419</v>
      </c>
      <c r="DK4" s="127">
        <v>46447</v>
      </c>
      <c r="DL4" s="127" t="s">
        <v>65</v>
      </c>
      <c r="DM4" s="125"/>
      <c r="DN4" s="127">
        <v>46113</v>
      </c>
      <c r="DO4" s="127">
        <v>46143</v>
      </c>
      <c r="DP4" s="127">
        <v>46174</v>
      </c>
      <c r="DQ4" s="127">
        <v>46204</v>
      </c>
      <c r="DR4" s="127">
        <v>46235</v>
      </c>
      <c r="DS4" s="127">
        <v>46266</v>
      </c>
      <c r="DT4" s="127">
        <v>46296</v>
      </c>
      <c r="DU4" s="127">
        <v>46327</v>
      </c>
      <c r="DV4" s="127">
        <v>46357</v>
      </c>
      <c r="DW4" s="127">
        <v>46388</v>
      </c>
      <c r="DX4" s="127">
        <v>46419</v>
      </c>
      <c r="DY4" s="127">
        <v>46447</v>
      </c>
      <c r="DZ4" s="125" t="s">
        <v>65</v>
      </c>
      <c r="EA4" s="131"/>
      <c r="EB4" s="127">
        <v>46113</v>
      </c>
      <c r="EC4" s="127">
        <v>46143</v>
      </c>
      <c r="ED4" s="127">
        <v>46174</v>
      </c>
      <c r="EE4" s="127">
        <v>46204</v>
      </c>
      <c r="EF4" s="127">
        <v>46235</v>
      </c>
      <c r="EG4" s="127">
        <v>46266</v>
      </c>
      <c r="EH4" s="127">
        <v>46296</v>
      </c>
      <c r="EI4" s="127">
        <v>46327</v>
      </c>
      <c r="EJ4" s="127">
        <v>46357</v>
      </c>
      <c r="EK4" s="127">
        <v>46388</v>
      </c>
      <c r="EL4" s="127">
        <v>46419</v>
      </c>
      <c r="EM4" s="127">
        <v>46447</v>
      </c>
      <c r="EN4" s="125"/>
      <c r="EO4" s="127">
        <v>46113</v>
      </c>
      <c r="EP4" s="127">
        <v>46143</v>
      </c>
      <c r="EQ4" s="127">
        <v>46174</v>
      </c>
      <c r="ER4" s="127">
        <v>46204</v>
      </c>
      <c r="ES4" s="127">
        <v>46235</v>
      </c>
      <c r="ET4" s="127">
        <v>46266</v>
      </c>
      <c r="EU4" s="127">
        <v>46296</v>
      </c>
      <c r="EV4" s="127">
        <v>46327</v>
      </c>
      <c r="EW4" s="127">
        <v>46357</v>
      </c>
      <c r="EX4" s="127">
        <v>46388</v>
      </c>
      <c r="EY4" s="127">
        <v>46419</v>
      </c>
      <c r="EZ4" s="127">
        <v>46447</v>
      </c>
      <c r="FA4" s="127"/>
      <c r="FB4" s="127">
        <v>46113</v>
      </c>
      <c r="FC4" s="127">
        <v>46143</v>
      </c>
      <c r="FD4" s="127">
        <v>46174</v>
      </c>
      <c r="FE4" s="127">
        <v>46204</v>
      </c>
      <c r="FF4" s="127">
        <v>46235</v>
      </c>
      <c r="FG4" s="127">
        <v>46266</v>
      </c>
      <c r="FH4" s="127">
        <v>46296</v>
      </c>
      <c r="FI4" s="127">
        <v>46327</v>
      </c>
      <c r="FJ4" s="127">
        <v>46357</v>
      </c>
      <c r="FK4" s="127">
        <v>46388</v>
      </c>
      <c r="FL4" s="127">
        <v>46419</v>
      </c>
      <c r="FM4" s="127">
        <v>46447</v>
      </c>
      <c r="FN4" s="125" t="s">
        <v>65</v>
      </c>
      <c r="FP4" s="127">
        <v>46113</v>
      </c>
      <c r="FQ4" s="127">
        <v>46143</v>
      </c>
      <c r="FR4" s="127">
        <v>46174</v>
      </c>
      <c r="FS4" s="127">
        <v>46204</v>
      </c>
      <c r="FT4" s="127">
        <v>46235</v>
      </c>
      <c r="FU4" s="127">
        <v>46266</v>
      </c>
      <c r="FV4" s="127">
        <v>46296</v>
      </c>
      <c r="FW4" s="127">
        <v>46327</v>
      </c>
      <c r="FX4" s="127">
        <v>46357</v>
      </c>
      <c r="FY4" s="127">
        <v>46388</v>
      </c>
      <c r="FZ4" s="127">
        <v>46419</v>
      </c>
      <c r="GA4" s="127">
        <v>46447</v>
      </c>
      <c r="GB4" s="125" t="s">
        <v>65</v>
      </c>
      <c r="GC4" s="125"/>
      <c r="GD4" s="127">
        <v>46113</v>
      </c>
      <c r="GE4" s="127">
        <v>46143</v>
      </c>
      <c r="GF4" s="127">
        <v>46174</v>
      </c>
      <c r="GG4" s="127">
        <v>46204</v>
      </c>
      <c r="GH4" s="127">
        <v>46235</v>
      </c>
      <c r="GI4" s="127">
        <v>46266</v>
      </c>
      <c r="GJ4" s="127">
        <v>46296</v>
      </c>
      <c r="GK4" s="127">
        <v>46327</v>
      </c>
      <c r="GL4" s="127">
        <v>46357</v>
      </c>
      <c r="GM4" s="127">
        <v>46388</v>
      </c>
      <c r="GN4" s="127">
        <v>46419</v>
      </c>
      <c r="GO4" s="127">
        <v>46447</v>
      </c>
      <c r="GP4" s="125"/>
      <c r="GQ4" s="127">
        <v>46113</v>
      </c>
      <c r="GR4" s="127">
        <v>46143</v>
      </c>
      <c r="GS4" s="127">
        <v>46174</v>
      </c>
      <c r="GT4" s="127">
        <v>46204</v>
      </c>
      <c r="GU4" s="127">
        <v>46235</v>
      </c>
      <c r="GV4" s="127">
        <v>46266</v>
      </c>
      <c r="GW4" s="127">
        <v>46296</v>
      </c>
      <c r="GX4" s="127">
        <v>46327</v>
      </c>
      <c r="GY4" s="127">
        <v>46357</v>
      </c>
      <c r="GZ4" s="127">
        <v>46388</v>
      </c>
      <c r="HA4" s="127">
        <v>46419</v>
      </c>
      <c r="HB4" s="127">
        <v>46447</v>
      </c>
      <c r="HC4" s="127" t="s">
        <v>65</v>
      </c>
      <c r="HD4" s="127"/>
      <c r="HE4" s="11" t="s">
        <v>396</v>
      </c>
      <c r="HF4" s="11" t="s">
        <v>397</v>
      </c>
      <c r="HG4" s="11" t="s">
        <v>398</v>
      </c>
      <c r="HH4" s="11" t="s">
        <v>399</v>
      </c>
      <c r="HI4" s="1"/>
      <c r="HJ4" s="340" t="s">
        <v>400</v>
      </c>
      <c r="HK4" s="340" t="s">
        <v>401</v>
      </c>
      <c r="HL4" s="11" t="s">
        <v>402</v>
      </c>
      <c r="HM4" s="11" t="s">
        <v>403</v>
      </c>
      <c r="HN4" s="1"/>
      <c r="HT4" s="127">
        <v>46113</v>
      </c>
      <c r="HU4" s="127">
        <v>46143</v>
      </c>
      <c r="HV4" s="127">
        <v>46174</v>
      </c>
      <c r="HW4" s="127">
        <v>46204</v>
      </c>
      <c r="HX4" s="127">
        <v>46235</v>
      </c>
      <c r="HY4" s="127">
        <v>46266</v>
      </c>
      <c r="HZ4" s="127">
        <v>46296</v>
      </c>
      <c r="IA4" s="127">
        <v>46327</v>
      </c>
      <c r="IB4" s="127">
        <v>46357</v>
      </c>
      <c r="IC4" s="127">
        <v>46388</v>
      </c>
      <c r="ID4" s="127">
        <v>46419</v>
      </c>
      <c r="IE4" s="127">
        <v>46447</v>
      </c>
      <c r="IG4" s="558">
        <v>46113</v>
      </c>
      <c r="IH4" s="558">
        <v>46143</v>
      </c>
      <c r="II4" s="558">
        <v>46174</v>
      </c>
      <c r="IJ4" s="558">
        <v>46204</v>
      </c>
      <c r="IK4" s="558">
        <v>46235</v>
      </c>
      <c r="IL4" s="558">
        <v>46266</v>
      </c>
      <c r="IM4" s="558">
        <v>46296</v>
      </c>
      <c r="IN4" s="558">
        <v>46327</v>
      </c>
      <c r="IO4" s="558">
        <v>46357</v>
      </c>
      <c r="IP4" s="558">
        <v>46388</v>
      </c>
      <c r="IQ4" s="558">
        <v>46419</v>
      </c>
      <c r="IR4" s="558">
        <v>46447</v>
      </c>
      <c r="IS4" s="558" t="s">
        <v>65</v>
      </c>
      <c r="IU4" s="558">
        <v>46113</v>
      </c>
      <c r="IV4" s="558">
        <v>46143</v>
      </c>
      <c r="IW4" s="558">
        <v>46174</v>
      </c>
      <c r="IX4" s="558">
        <v>46204</v>
      </c>
      <c r="IY4" s="558">
        <v>46235</v>
      </c>
      <c r="IZ4" s="558">
        <v>46266</v>
      </c>
      <c r="JA4" s="558">
        <v>46296</v>
      </c>
      <c r="JB4" s="558">
        <v>46327</v>
      </c>
      <c r="JC4" s="558">
        <v>46357</v>
      </c>
      <c r="JD4" s="558">
        <v>46388</v>
      </c>
      <c r="JE4" s="558">
        <v>46419</v>
      </c>
      <c r="JF4" s="558">
        <v>46447</v>
      </c>
      <c r="JH4" s="558">
        <v>46113</v>
      </c>
      <c r="JI4" s="558">
        <v>46143</v>
      </c>
      <c r="JJ4" s="558">
        <v>46174</v>
      </c>
      <c r="JK4" s="558">
        <v>46204</v>
      </c>
      <c r="JL4" s="558">
        <v>46235</v>
      </c>
      <c r="JM4" s="558">
        <v>46266</v>
      </c>
      <c r="JN4" s="558">
        <v>46296</v>
      </c>
      <c r="JO4" s="558">
        <v>46327</v>
      </c>
      <c r="JP4" s="558">
        <v>46357</v>
      </c>
      <c r="JQ4" s="558">
        <v>46388</v>
      </c>
      <c r="JR4" s="558">
        <v>46419</v>
      </c>
      <c r="JS4" s="558">
        <v>46447</v>
      </c>
      <c r="JT4" s="125" t="s">
        <v>65</v>
      </c>
      <c r="JV4" s="558">
        <v>46113</v>
      </c>
      <c r="JW4" s="558">
        <v>46143</v>
      </c>
      <c r="JX4" s="558">
        <v>46174</v>
      </c>
      <c r="JY4" s="558">
        <v>46204</v>
      </c>
      <c r="JZ4" s="558">
        <v>46235</v>
      </c>
      <c r="KA4" s="558">
        <v>46266</v>
      </c>
      <c r="KB4" s="558">
        <v>46296</v>
      </c>
      <c r="KC4" s="558">
        <v>46327</v>
      </c>
      <c r="KD4" s="558">
        <v>46357</v>
      </c>
      <c r="KE4" s="558">
        <v>46388</v>
      </c>
      <c r="KF4" s="558">
        <v>46419</v>
      </c>
      <c r="KG4" s="558">
        <v>46447</v>
      </c>
      <c r="KH4" s="125"/>
      <c r="KI4" s="558">
        <v>46113</v>
      </c>
      <c r="KJ4" s="558">
        <v>46143</v>
      </c>
      <c r="KK4" s="558">
        <v>46174</v>
      </c>
      <c r="KL4" s="558">
        <v>46204</v>
      </c>
      <c r="KM4" s="558">
        <v>46235</v>
      </c>
      <c r="KN4" s="558">
        <v>46266</v>
      </c>
      <c r="KO4" s="558">
        <v>46296</v>
      </c>
      <c r="KP4" s="558">
        <v>46327</v>
      </c>
      <c r="KQ4" s="558">
        <v>46357</v>
      </c>
      <c r="KR4" s="558">
        <v>46388</v>
      </c>
      <c r="KS4" s="558">
        <v>46419</v>
      </c>
      <c r="KT4" s="558">
        <v>46447</v>
      </c>
      <c r="KU4" s="125" t="s">
        <v>65</v>
      </c>
      <c r="KW4" s="558">
        <v>46113</v>
      </c>
      <c r="KX4" s="558">
        <v>46143</v>
      </c>
      <c r="KY4" s="558">
        <v>46174</v>
      </c>
      <c r="KZ4" s="558">
        <v>46204</v>
      </c>
      <c r="LA4" s="558">
        <v>46235</v>
      </c>
      <c r="LB4" s="558">
        <v>46266</v>
      </c>
      <c r="LC4" s="558">
        <v>46296</v>
      </c>
      <c r="LD4" s="558">
        <v>46327</v>
      </c>
      <c r="LE4" s="558">
        <v>46357</v>
      </c>
      <c r="LF4" s="558">
        <v>46388</v>
      </c>
      <c r="LG4" s="558">
        <v>46419</v>
      </c>
      <c r="LH4" s="558">
        <v>46447</v>
      </c>
      <c r="LI4" s="125" t="s">
        <v>65</v>
      </c>
      <c r="LL4" s="127">
        <v>46113</v>
      </c>
      <c r="LM4" s="127">
        <v>46143</v>
      </c>
      <c r="LN4" s="127">
        <v>46174</v>
      </c>
      <c r="LO4" s="127">
        <v>46204</v>
      </c>
      <c r="LP4" s="127">
        <v>46235</v>
      </c>
      <c r="LQ4" s="127">
        <v>46266</v>
      </c>
      <c r="LR4" s="127">
        <v>46296</v>
      </c>
      <c r="LS4" s="127">
        <v>46327</v>
      </c>
      <c r="LT4" s="127">
        <v>46357</v>
      </c>
      <c r="LU4" s="127">
        <v>46388</v>
      </c>
      <c r="LV4" s="127">
        <v>46419</v>
      </c>
      <c r="LW4" s="127">
        <v>46447</v>
      </c>
      <c r="LY4" s="127">
        <v>46113</v>
      </c>
      <c r="LZ4" s="127">
        <v>46143</v>
      </c>
      <c r="MA4" s="127">
        <v>46174</v>
      </c>
      <c r="MB4" s="127">
        <v>46204</v>
      </c>
      <c r="MC4" s="127">
        <v>46235</v>
      </c>
      <c r="MD4" s="127">
        <v>46266</v>
      </c>
      <c r="ME4" s="127">
        <v>46296</v>
      </c>
      <c r="MF4" s="127">
        <v>46327</v>
      </c>
      <c r="MG4" s="127">
        <v>46357</v>
      </c>
      <c r="MH4" s="127">
        <v>46388</v>
      </c>
      <c r="MI4" s="127">
        <v>46419</v>
      </c>
      <c r="MJ4" s="127">
        <v>46447</v>
      </c>
      <c r="ML4" s="127">
        <v>46113</v>
      </c>
      <c r="MM4" s="127">
        <v>46143</v>
      </c>
      <c r="MN4" s="127">
        <v>46174</v>
      </c>
      <c r="MO4" s="127">
        <v>46204</v>
      </c>
      <c r="MP4" s="127">
        <v>46235</v>
      </c>
      <c r="MQ4" s="127">
        <v>46266</v>
      </c>
      <c r="MR4" s="127">
        <v>46296</v>
      </c>
      <c r="MS4" s="127">
        <v>46327</v>
      </c>
      <c r="MT4" s="127">
        <v>46357</v>
      </c>
      <c r="MU4" s="127">
        <v>46388</v>
      </c>
      <c r="MV4" s="127">
        <v>46419</v>
      </c>
      <c r="MW4" s="127">
        <v>46447</v>
      </c>
    </row>
    <row r="5" spans="1:361">
      <c r="A5" s="4">
        <v>1</v>
      </c>
      <c r="B5" s="1" t="s">
        <v>404</v>
      </c>
      <c r="C5" s="1" t="s">
        <v>307</v>
      </c>
      <c r="D5" s="4" t="s">
        <v>326</v>
      </c>
      <c r="E5" s="14">
        <f>SUMIFS('MoU proposal'!U:U,'MoU proposal'!$B:$B,'Retail_distributor-wise'!$B5,'MoU proposal'!$D:$D,'Retail_distributor-wise'!$C5)</f>
        <v>7542.2550000000001</v>
      </c>
      <c r="F5" s="14">
        <f>SUM(J5:U5)</f>
        <v>11950</v>
      </c>
      <c r="G5" s="8" t="s">
        <v>405</v>
      </c>
      <c r="H5" s="1" t="s">
        <v>164</v>
      </c>
      <c r="I5" s="118">
        <f>E5/'Retail_state-wise(rough)'!$D$27</f>
        <v>0.14784288701874551</v>
      </c>
      <c r="J5" s="14">
        <f>FLOOR($I5*'Retail_state-wise(rough)'!F$27,50)</f>
        <v>700</v>
      </c>
      <c r="K5" s="14">
        <f>FLOOR($I5*'Retail_state-wise(rough)'!G$27,50)</f>
        <v>950</v>
      </c>
      <c r="L5" s="14">
        <f>FLOOR($I5*'Retail_state-wise(rough)'!H$27,50)</f>
        <v>850</v>
      </c>
      <c r="M5" s="14">
        <f>FLOOR($I5*'Retail_state-wise(rough)'!I$27,50)</f>
        <v>700</v>
      </c>
      <c r="N5" s="14">
        <f>FLOOR($I5*'Retail_state-wise(rough)'!J$27,50)</f>
        <v>600</v>
      </c>
      <c r="O5" s="14">
        <f>FLOOR($I5*'Retail_state-wise(rough)'!K$27,50)</f>
        <v>650</v>
      </c>
      <c r="P5" s="14">
        <f>FLOOR($I5*'Retail_state-wise(rough)'!L$27,50)</f>
        <v>850</v>
      </c>
      <c r="Q5" s="14">
        <f>FLOOR($I5*'Retail_state-wise(rough)'!M$27,50)</f>
        <v>1000</v>
      </c>
      <c r="R5" s="14">
        <f>FLOOR($I5*'Retail_state-wise(rough)'!N$27,50)</f>
        <v>1100</v>
      </c>
      <c r="S5" s="14">
        <f>FLOOR($I5*'Retail_state-wise(rough)'!O$27,50)</f>
        <v>1300</v>
      </c>
      <c r="T5" s="14">
        <f>FLOOR($I5*'Retail_state-wise(rough)'!P$27,50)</f>
        <v>1500</v>
      </c>
      <c r="U5" s="14">
        <f>FLOOR($I5*'Retail_state-wise(rough)'!Q$27,50)</f>
        <v>1750</v>
      </c>
      <c r="V5" s="12" t="s">
        <v>406</v>
      </c>
      <c r="W5" s="671"/>
      <c r="X5" s="16">
        <v>0.3</v>
      </c>
      <c r="Y5" s="16">
        <v>0.3</v>
      </c>
      <c r="Z5" s="16">
        <v>0.3</v>
      </c>
      <c r="AA5" s="16">
        <v>0.3</v>
      </c>
      <c r="AB5" s="16">
        <v>0.3</v>
      </c>
      <c r="AC5" s="16">
        <v>0.3</v>
      </c>
      <c r="AD5" s="16">
        <v>0.3</v>
      </c>
      <c r="AE5" s="16">
        <v>0.3</v>
      </c>
      <c r="AF5" s="16">
        <v>0.3</v>
      </c>
      <c r="AG5" s="16">
        <v>0.3</v>
      </c>
      <c r="AH5" s="16">
        <v>0.3</v>
      </c>
      <c r="AI5" s="16">
        <v>0.3</v>
      </c>
      <c r="AK5" s="16">
        <f t="shared" ref="AK5:AK13" si="12">100%-X5</f>
        <v>0.7</v>
      </c>
      <c r="AL5" s="16">
        <f t="shared" ref="AL5:AL13" si="13">100%-Y5</f>
        <v>0.7</v>
      </c>
      <c r="AM5" s="16">
        <f t="shared" ref="AM5:AM13" si="14">100%-Z5</f>
        <v>0.7</v>
      </c>
      <c r="AN5" s="16">
        <f t="shared" ref="AN5:AN13" si="15">100%-AA5</f>
        <v>0.7</v>
      </c>
      <c r="AO5" s="16">
        <f t="shared" ref="AO5:AO13" si="16">100%-AB5</f>
        <v>0.7</v>
      </c>
      <c r="AP5" s="16">
        <f t="shared" ref="AP5:AP13" si="17">100%-AC5</f>
        <v>0.7</v>
      </c>
      <c r="AQ5" s="16">
        <f t="shared" ref="AQ5:AQ13" si="18">100%-AD5</f>
        <v>0.7</v>
      </c>
      <c r="AR5" s="16">
        <f t="shared" ref="AR5:AR13" si="19">100%-AE5</f>
        <v>0.7</v>
      </c>
      <c r="AS5" s="16">
        <f t="shared" ref="AS5:AS13" si="20">100%-AF5</f>
        <v>0.7</v>
      </c>
      <c r="AT5" s="16">
        <f t="shared" ref="AT5:AT13" si="21">100%-AG5</f>
        <v>0.7</v>
      </c>
      <c r="AU5" s="16">
        <f t="shared" ref="AU5:AU13" si="22">100%-AH5</f>
        <v>0.7</v>
      </c>
      <c r="AV5" s="16">
        <f t="shared" ref="AV5:AV13" si="23">100%-AI5</f>
        <v>0.7</v>
      </c>
      <c r="AX5" s="15">
        <f>J5*X5</f>
        <v>210</v>
      </c>
      <c r="AY5" s="15">
        <f t="shared" ref="AY5:AY36" si="24">K5*Y5</f>
        <v>285</v>
      </c>
      <c r="AZ5" s="15">
        <f t="shared" ref="AZ5:AZ36" si="25">L5*Z5</f>
        <v>255</v>
      </c>
      <c r="BA5" s="15">
        <f t="shared" ref="BA5:BA36" si="26">M5*AA5</f>
        <v>210</v>
      </c>
      <c r="BB5" s="15">
        <f t="shared" ref="BB5:BB36" si="27">N5*AB5</f>
        <v>180</v>
      </c>
      <c r="BC5" s="15">
        <f t="shared" ref="BC5:BC36" si="28">O5*AC5</f>
        <v>195</v>
      </c>
      <c r="BD5" s="15">
        <f t="shared" ref="BD5:BD36" si="29">P5*AD5</f>
        <v>255</v>
      </c>
      <c r="BE5" s="15">
        <f t="shared" ref="BE5:BE36" si="30">Q5*AE5</f>
        <v>300</v>
      </c>
      <c r="BF5" s="15">
        <f t="shared" ref="BF5:BF36" si="31">R5*AF5</f>
        <v>330</v>
      </c>
      <c r="BG5" s="15">
        <f t="shared" ref="BG5:BG36" si="32">S5*AG5</f>
        <v>390</v>
      </c>
      <c r="BH5" s="15">
        <f t="shared" ref="BH5:BH36" si="33">T5*AH5</f>
        <v>450</v>
      </c>
      <c r="BI5" s="15">
        <f t="shared" ref="BI5:BI36" si="34">U5*AI5</f>
        <v>525</v>
      </c>
      <c r="BJ5" s="15">
        <f t="shared" ref="BJ5:BJ36" si="35">SUM(AX5:BI5)</f>
        <v>3585</v>
      </c>
      <c r="BL5" s="15">
        <f t="shared" ref="BL5:BL36" si="36">J5*AK5</f>
        <v>489.99999999999994</v>
      </c>
      <c r="BM5" s="15">
        <f t="shared" ref="BM5:BM36" si="37">K5*AL5</f>
        <v>665</v>
      </c>
      <c r="BN5" s="15">
        <f t="shared" ref="BN5:BN36" si="38">L5*AM5</f>
        <v>595</v>
      </c>
      <c r="BO5" s="15">
        <f t="shared" ref="BO5:BO36" si="39">M5*AN5</f>
        <v>489.99999999999994</v>
      </c>
      <c r="BP5" s="15">
        <f t="shared" ref="BP5:BP36" si="40">N5*AO5</f>
        <v>420</v>
      </c>
      <c r="BQ5" s="15">
        <f t="shared" ref="BQ5:BQ36" si="41">O5*AP5</f>
        <v>454.99999999999994</v>
      </c>
      <c r="BR5" s="15">
        <f t="shared" ref="BR5:BR36" si="42">P5*AQ5</f>
        <v>595</v>
      </c>
      <c r="BS5" s="15">
        <f t="shared" ref="BS5:BS36" si="43">Q5*AR5</f>
        <v>700</v>
      </c>
      <c r="BT5" s="15">
        <f t="shared" ref="BT5:BT36" si="44">R5*AS5</f>
        <v>770</v>
      </c>
      <c r="BU5" s="15">
        <f t="shared" ref="BU5:BU36" si="45">S5*AT5</f>
        <v>909.99999999999989</v>
      </c>
      <c r="BV5" s="15">
        <f t="shared" ref="BV5:BV36" si="46">T5*AU5</f>
        <v>1050</v>
      </c>
      <c r="BW5" s="15">
        <f t="shared" ref="BW5:BW36" si="47">U5*AV5</f>
        <v>1225</v>
      </c>
      <c r="BX5" s="15">
        <f t="shared" ref="BX5:BX36" si="48">SUM(BL5:BW5)</f>
        <v>8365</v>
      </c>
      <c r="BY5" s="15"/>
      <c r="BZ5" s="16">
        <v>1</v>
      </c>
      <c r="CA5" s="16">
        <v>1</v>
      </c>
      <c r="CB5" s="16">
        <v>1</v>
      </c>
      <c r="CC5" s="16">
        <v>1</v>
      </c>
      <c r="CD5" s="16">
        <v>0.7</v>
      </c>
      <c r="CE5" s="16">
        <v>0.6</v>
      </c>
      <c r="CF5" s="16">
        <v>0.5</v>
      </c>
      <c r="CG5" s="16">
        <v>0.4</v>
      </c>
      <c r="CH5" s="16">
        <v>0.4</v>
      </c>
      <c r="CI5" s="16">
        <v>0.3</v>
      </c>
      <c r="CJ5" s="16">
        <v>0.2</v>
      </c>
      <c r="CK5" s="16">
        <v>0.2</v>
      </c>
      <c r="CL5" s="236"/>
      <c r="CM5" s="16">
        <f>(1-BZ5)</f>
        <v>0</v>
      </c>
      <c r="CN5" s="16">
        <f t="shared" ref="CN5:CX5" si="49">(1-CA5)</f>
        <v>0</v>
      </c>
      <c r="CO5" s="16">
        <f t="shared" si="49"/>
        <v>0</v>
      </c>
      <c r="CP5" s="16">
        <f t="shared" si="49"/>
        <v>0</v>
      </c>
      <c r="CQ5" s="16">
        <f t="shared" si="49"/>
        <v>0.30000000000000004</v>
      </c>
      <c r="CR5" s="16">
        <f t="shared" si="49"/>
        <v>0.4</v>
      </c>
      <c r="CS5" s="16">
        <f>(1-CF5)</f>
        <v>0.5</v>
      </c>
      <c r="CT5" s="16">
        <f>(1-CG5)</f>
        <v>0.6</v>
      </c>
      <c r="CU5" s="16">
        <f>(1-CH5)</f>
        <v>0.6</v>
      </c>
      <c r="CV5" s="16">
        <f>(1-CI5)</f>
        <v>0.7</v>
      </c>
      <c r="CW5" s="16">
        <f>(1-CJ5)</f>
        <v>0.8</v>
      </c>
      <c r="CX5" s="16">
        <f>(1-CK5)</f>
        <v>0.8</v>
      </c>
      <c r="CY5" s="15"/>
      <c r="CZ5" s="15">
        <f>BZ5*AX5</f>
        <v>210</v>
      </c>
      <c r="DA5" s="15">
        <f t="shared" ref="DA5:DK5" si="50">CA5*AY5</f>
        <v>285</v>
      </c>
      <c r="DB5" s="15">
        <f t="shared" si="50"/>
        <v>255</v>
      </c>
      <c r="DC5" s="15">
        <f t="shared" si="50"/>
        <v>210</v>
      </c>
      <c r="DD5" s="15">
        <f t="shared" si="50"/>
        <v>125.99999999999999</v>
      </c>
      <c r="DE5" s="15">
        <f t="shared" si="50"/>
        <v>117</v>
      </c>
      <c r="DF5" s="15">
        <f t="shared" si="50"/>
        <v>127.5</v>
      </c>
      <c r="DG5" s="15">
        <f t="shared" si="50"/>
        <v>120</v>
      </c>
      <c r="DH5" s="15">
        <f t="shared" si="50"/>
        <v>132</v>
      </c>
      <c r="DI5" s="15">
        <f t="shared" si="50"/>
        <v>117</v>
      </c>
      <c r="DJ5" s="15">
        <f t="shared" si="50"/>
        <v>90</v>
      </c>
      <c r="DK5" s="15">
        <f t="shared" si="50"/>
        <v>105</v>
      </c>
      <c r="DL5" s="15">
        <f>SUM(CZ5:DK5)</f>
        <v>1894.5</v>
      </c>
      <c r="DM5" s="15"/>
      <c r="DN5" s="15">
        <f>AX5*CM5</f>
        <v>0</v>
      </c>
      <c r="DO5" s="15">
        <f t="shared" ref="DO5:DY5" si="51">AY5*CN5</f>
        <v>0</v>
      </c>
      <c r="DP5" s="15">
        <f t="shared" si="51"/>
        <v>0</v>
      </c>
      <c r="DQ5" s="15">
        <f t="shared" si="51"/>
        <v>0</v>
      </c>
      <c r="DR5" s="15">
        <f t="shared" ref="DR5:DR13" si="52">BB5*CQ5</f>
        <v>54.000000000000007</v>
      </c>
      <c r="DS5" s="15">
        <f t="shared" ref="DS5:DS13" si="53">BC5*CR5</f>
        <v>78</v>
      </c>
      <c r="DT5" s="15">
        <f t="shared" ref="DT5:DT13" si="54">BD5*CS5</f>
        <v>127.5</v>
      </c>
      <c r="DU5" s="15">
        <f t="shared" ref="DU5:DU13" si="55">BE5*CT5</f>
        <v>180</v>
      </c>
      <c r="DV5" s="15">
        <f t="shared" ref="DV5:DV13" si="56">BF5*CU5</f>
        <v>198</v>
      </c>
      <c r="DW5" s="15">
        <f t="shared" ref="DW5:DW13" si="57">BG5*CV5</f>
        <v>273</v>
      </c>
      <c r="DX5" s="15">
        <f t="shared" ref="DX5:DX13" si="58">BH5*CW5</f>
        <v>360</v>
      </c>
      <c r="DY5" s="15">
        <f t="shared" ref="DY5:DY13" si="59">BI5*CX5</f>
        <v>420</v>
      </c>
      <c r="DZ5" s="15">
        <f>SUM(DN5:DY5)</f>
        <v>1690.5</v>
      </c>
      <c r="EB5" s="16">
        <v>0.8</v>
      </c>
      <c r="EC5" s="16">
        <v>0.7</v>
      </c>
      <c r="ED5" s="16">
        <v>0.7</v>
      </c>
      <c r="EE5" s="16">
        <v>0.8</v>
      </c>
      <c r="EF5" s="16">
        <v>0.8</v>
      </c>
      <c r="EG5" s="16">
        <v>0.8</v>
      </c>
      <c r="EH5" s="16">
        <v>0.8</v>
      </c>
      <c r="EI5" s="16">
        <v>0.8</v>
      </c>
      <c r="EJ5" s="16">
        <v>0.75</v>
      </c>
      <c r="EK5" s="16">
        <v>0.7</v>
      </c>
      <c r="EL5" s="16">
        <v>0.7</v>
      </c>
      <c r="EM5" s="16">
        <v>0.65</v>
      </c>
      <c r="EO5" s="16">
        <f>(1-EB5)</f>
        <v>0.19999999999999996</v>
      </c>
      <c r="EP5" s="16">
        <f t="shared" ref="EP5:EZ6" si="60">(1-EC5)</f>
        <v>0.30000000000000004</v>
      </c>
      <c r="EQ5" s="16">
        <f t="shared" si="60"/>
        <v>0.30000000000000004</v>
      </c>
      <c r="ER5" s="16">
        <f t="shared" si="60"/>
        <v>0.19999999999999996</v>
      </c>
      <c r="ES5" s="16">
        <f t="shared" si="60"/>
        <v>0.19999999999999996</v>
      </c>
      <c r="ET5" s="16">
        <f t="shared" si="60"/>
        <v>0.19999999999999996</v>
      </c>
      <c r="EU5" s="16">
        <f t="shared" si="60"/>
        <v>0.19999999999999996</v>
      </c>
      <c r="EV5" s="16">
        <f t="shared" si="60"/>
        <v>0.19999999999999996</v>
      </c>
      <c r="EW5" s="16">
        <f t="shared" si="60"/>
        <v>0.25</v>
      </c>
      <c r="EX5" s="16">
        <f t="shared" si="60"/>
        <v>0.30000000000000004</v>
      </c>
      <c r="EY5" s="16">
        <f t="shared" si="60"/>
        <v>0.30000000000000004</v>
      </c>
      <c r="EZ5" s="16">
        <f t="shared" si="60"/>
        <v>0.35</v>
      </c>
      <c r="FB5" s="233">
        <f t="shared" ref="FB5:FB36" si="61">J5*EB5</f>
        <v>560</v>
      </c>
      <c r="FC5" s="233">
        <f t="shared" ref="FC5:FC36" si="62">K5*EC5</f>
        <v>665</v>
      </c>
      <c r="FD5" s="233">
        <f t="shared" ref="FD5:FD36" si="63">L5*ED5</f>
        <v>595</v>
      </c>
      <c r="FE5" s="233">
        <f t="shared" ref="FE5:FE36" si="64">M5*EE5</f>
        <v>560</v>
      </c>
      <c r="FF5" s="233">
        <f t="shared" ref="FF5:FF36" si="65">N5*EF5</f>
        <v>480</v>
      </c>
      <c r="FG5" s="233">
        <f t="shared" ref="FG5:FG36" si="66">O5*EG5</f>
        <v>520</v>
      </c>
      <c r="FH5" s="233">
        <f t="shared" ref="FH5:FH36" si="67">P5*EH5</f>
        <v>680</v>
      </c>
      <c r="FI5" s="233">
        <f t="shared" ref="FI5:FI36" si="68">Q5*EI5</f>
        <v>800</v>
      </c>
      <c r="FJ5" s="233">
        <f t="shared" ref="FJ5:FJ36" si="69">R5*EJ5</f>
        <v>825</v>
      </c>
      <c r="FK5" s="233">
        <f t="shared" ref="FK5:FK36" si="70">S5*EK5</f>
        <v>909.99999999999989</v>
      </c>
      <c r="FL5" s="233">
        <f t="shared" ref="FL5:FL36" si="71">T5*EL5</f>
        <v>1050</v>
      </c>
      <c r="FM5" s="233">
        <f t="shared" ref="FM5:FM36" si="72">U5*EM5</f>
        <v>1137.5</v>
      </c>
      <c r="FN5" s="233">
        <f>SUM(FB5:FM5)</f>
        <v>8782.5</v>
      </c>
      <c r="FO5" s="4"/>
      <c r="FP5" s="233">
        <f t="shared" ref="FP5:FP36" si="73">J5*EO5</f>
        <v>139.99999999999997</v>
      </c>
      <c r="FQ5" s="233">
        <f t="shared" ref="FQ5:FQ36" si="74">K5*EP5</f>
        <v>285.00000000000006</v>
      </c>
      <c r="FR5" s="233">
        <f t="shared" ref="FR5:FR36" si="75">L5*EQ5</f>
        <v>255.00000000000003</v>
      </c>
      <c r="FS5" s="233">
        <f t="shared" ref="FS5:FS36" si="76">M5*ER5</f>
        <v>139.99999999999997</v>
      </c>
      <c r="FT5" s="233">
        <f t="shared" ref="FT5:FT36" si="77">N5*ES5</f>
        <v>119.99999999999997</v>
      </c>
      <c r="FU5" s="233">
        <f t="shared" ref="FU5:FU36" si="78">O5*ET5</f>
        <v>129.99999999999997</v>
      </c>
      <c r="FV5" s="233">
        <f t="shared" ref="FV5:FV36" si="79">P5*EU5</f>
        <v>169.99999999999997</v>
      </c>
      <c r="FW5" s="233">
        <f t="shared" ref="FW5:FW36" si="80">Q5*EV5</f>
        <v>199.99999999999994</v>
      </c>
      <c r="FX5" s="233">
        <f t="shared" ref="FX5:FX36" si="81">R5*EW5</f>
        <v>275</v>
      </c>
      <c r="FY5" s="233">
        <f t="shared" ref="FY5:FY36" si="82">S5*EX5</f>
        <v>390.00000000000006</v>
      </c>
      <c r="FZ5" s="233">
        <f t="shared" ref="FZ5:FZ36" si="83">T5*EY5</f>
        <v>450.00000000000006</v>
      </c>
      <c r="GA5" s="233">
        <f t="shared" ref="GA5:GA36" si="84">U5*EZ5</f>
        <v>612.5</v>
      </c>
      <c r="GB5" s="233">
        <f>SUM(FP5:GA5)</f>
        <v>3167.5</v>
      </c>
      <c r="GC5" s="233"/>
      <c r="GD5" s="112"/>
      <c r="GE5" s="112"/>
      <c r="GF5" s="112"/>
      <c r="GG5" s="112"/>
      <c r="GH5" s="112"/>
      <c r="GI5" s="112"/>
      <c r="GJ5" s="112"/>
      <c r="GK5" s="112"/>
      <c r="GL5" s="112"/>
      <c r="GM5" s="112"/>
      <c r="GN5" s="112"/>
      <c r="GO5" s="112"/>
      <c r="GP5" s="233"/>
      <c r="GQ5" s="233"/>
      <c r="GR5" s="233"/>
      <c r="GS5" s="233"/>
      <c r="GT5" s="233"/>
      <c r="GU5" s="233"/>
      <c r="GV5" s="233"/>
      <c r="GW5" s="233"/>
      <c r="GX5" s="233"/>
      <c r="GY5" s="233"/>
      <c r="GZ5" s="233"/>
      <c r="HA5" s="233"/>
      <c r="HB5" s="233"/>
      <c r="HC5" s="14">
        <f>SUM(GQ5:HB5)</f>
        <v>0</v>
      </c>
      <c r="HE5" s="233">
        <f>[2]Sheet2!$AO4</f>
        <v>16.874987233971218</v>
      </c>
      <c r="HF5" s="130">
        <v>30</v>
      </c>
      <c r="HG5" s="233">
        <f>IFERROR(FM5/HF5,"")</f>
        <v>37.916666666666664</v>
      </c>
      <c r="HH5" s="233">
        <f>IFERROR(ROUND(HG5/0.65,0),"")</f>
        <v>58</v>
      </c>
      <c r="HJ5" s="341">
        <f>IFERROR(HB5/HF5,"")</f>
        <v>0</v>
      </c>
      <c r="HK5" s="15">
        <f>IFERROR(HJ5/0.65,"")</f>
        <v>0</v>
      </c>
      <c r="HP5" s="2">
        <v>46113</v>
      </c>
      <c r="HQ5" s="1" t="s">
        <v>407</v>
      </c>
      <c r="HR5" s="240" t="s">
        <v>408</v>
      </c>
      <c r="HT5" s="1">
        <f>_xlfn.XLOOKUP($C5,'Prices_state-wise'!$B:$B,'Prices_state-wise'!P:P,"",0)</f>
        <v>54500</v>
      </c>
      <c r="HU5" s="1">
        <f>_xlfn.XLOOKUP($C5,'Prices_state-wise'!$B:$B,'Prices_state-wise'!Q:Q,"",0)</f>
        <v>53500</v>
      </c>
      <c r="HV5" s="1">
        <f>_xlfn.XLOOKUP($C5,'Prices_state-wise'!$B:$B,'Prices_state-wise'!R:R,"",0)</f>
        <v>51000</v>
      </c>
      <c r="HW5" s="1">
        <f>_xlfn.XLOOKUP($C5,'Prices_state-wise'!$B:$B,'Prices_state-wise'!S:S,"",0)</f>
        <v>48500</v>
      </c>
      <c r="HX5" s="1">
        <f>_xlfn.XLOOKUP($C5,'Prices_state-wise'!$B:$B,'Prices_state-wise'!T:T,"",0)</f>
        <v>47500</v>
      </c>
      <c r="HY5" s="1">
        <f>_xlfn.XLOOKUP($C5,'Prices_state-wise'!$B:$B,'Prices_state-wise'!U:U,"",0)</f>
        <v>46000</v>
      </c>
      <c r="HZ5" s="1">
        <f>_xlfn.XLOOKUP($C5,'Prices_state-wise'!$B:$B,'Prices_state-wise'!V:V,"",0)</f>
        <v>46000</v>
      </c>
      <c r="IA5" s="1">
        <f>_xlfn.XLOOKUP($C5,'Prices_state-wise'!$B:$B,'Prices_state-wise'!W:W,"",0)</f>
        <v>47000</v>
      </c>
      <c r="IB5" s="1">
        <f>_xlfn.XLOOKUP($C5,'Prices_state-wise'!$B:$B,'Prices_state-wise'!X:X,"",0)</f>
        <v>48500</v>
      </c>
      <c r="IC5" s="1">
        <f>_xlfn.XLOOKUP($C5,'Prices_state-wise'!$B:$B,'Prices_state-wise'!Y:Y,"",0)</f>
        <v>51000</v>
      </c>
      <c r="ID5" s="1">
        <f>_xlfn.XLOOKUP($C5,'Prices_state-wise'!$B:$B,'Prices_state-wise'!Z:Z,"",0)</f>
        <v>51000</v>
      </c>
      <c r="IE5" s="1">
        <f>_xlfn.XLOOKUP($C5,'Prices_state-wise'!$B:$B,'Prices_state-wise'!AA:AA,"",0)</f>
        <v>52500</v>
      </c>
      <c r="IG5" s="346">
        <f>IFERROR((HT5*BL5)/$IG$1,"")</f>
        <v>2.6704999999999997</v>
      </c>
      <c r="IH5" s="346">
        <f>IFERROR((HU5*BM5)/$IG$1,"")</f>
        <v>3.55775</v>
      </c>
      <c r="II5" s="346">
        <f>IFERROR((HV5*BN5)/$IG$1,"")</f>
        <v>3.0345</v>
      </c>
      <c r="IJ5" s="346">
        <f>IFERROR((HW5*BO5)/$IG$1,"")</f>
        <v>2.3764999999999996</v>
      </c>
      <c r="IK5" s="346">
        <f>IFERROR((HX5*BP5)/$IG$1,"")</f>
        <v>1.9950000000000001</v>
      </c>
      <c r="IL5" s="346">
        <f>IFERROR((HY5*BQ5)/$IG$1,"")</f>
        <v>2.0929999999999995</v>
      </c>
      <c r="IM5" s="346">
        <f>IFERROR((HZ5*BR5)/$IG$1,"")</f>
        <v>2.7370000000000001</v>
      </c>
      <c r="IN5" s="346">
        <f>IFERROR((IA5*BS5)/$IG$1,"")</f>
        <v>3.29</v>
      </c>
      <c r="IO5" s="346">
        <f>IFERROR((IB5*BT5)/$IG$1,"")</f>
        <v>3.7345000000000002</v>
      </c>
      <c r="IP5" s="346">
        <f>IFERROR((IC5*BU5)/$IG$1,"")</f>
        <v>4.6409999999999991</v>
      </c>
      <c r="IQ5" s="346">
        <f>IFERROR((ID5*BV5)/$IG$1,"")</f>
        <v>5.3550000000000004</v>
      </c>
      <c r="IR5" s="346">
        <f>IFERROR((IE5*BW5)/$IG$1,"")</f>
        <v>6.4312500000000004</v>
      </c>
      <c r="IS5" s="346">
        <f>SUM(IG5:IR5)</f>
        <v>41.915999999999997</v>
      </c>
      <c r="IU5" s="1">
        <f>IFERROR(_xlfn.XLOOKUP($C5,'Prices_state-wise'!$B:$B,'Prices_state-wise'!AC:AC,"",0),"")</f>
        <v>53500</v>
      </c>
      <c r="IV5" s="1">
        <f>IFERROR(_xlfn.XLOOKUP($C5,'Prices_state-wise'!$B:$B,'Prices_state-wise'!AD:AD,"",0),"")</f>
        <v>52500</v>
      </c>
      <c r="IW5" s="1">
        <f>IFERROR(_xlfn.XLOOKUP($C5,'Prices_state-wise'!$B:$B,'Prices_state-wise'!AE:AE,"",0),"")</f>
        <v>50000</v>
      </c>
      <c r="IX5" s="1">
        <f>IFERROR(_xlfn.XLOOKUP($C5,'Prices_state-wise'!$B:$B,'Prices_state-wise'!AF:AF,"",0),"")</f>
        <v>47500</v>
      </c>
      <c r="IY5" s="1">
        <f>IFERROR(_xlfn.XLOOKUP($C5,'Prices_state-wise'!$B:$B,'Prices_state-wise'!AG:AG,"",0),"")</f>
        <v>46500</v>
      </c>
      <c r="IZ5" s="1">
        <f>IFERROR(_xlfn.XLOOKUP($C5,'Prices_state-wise'!$B:$B,'Prices_state-wise'!AH:AH,"",0),"")</f>
        <v>45000</v>
      </c>
      <c r="JA5" s="1">
        <f>IFERROR(_xlfn.XLOOKUP($C5,'Prices_state-wise'!$B:$B,'Prices_state-wise'!AI:AI,"",0),"")</f>
        <v>45000</v>
      </c>
      <c r="JB5" s="1">
        <f>IFERROR(_xlfn.XLOOKUP($C5,'Prices_state-wise'!$B:$B,'Prices_state-wise'!AJ:AJ,"",0),"")</f>
        <v>46000</v>
      </c>
      <c r="JC5" s="1">
        <f>IFERROR(_xlfn.XLOOKUP($C5,'Prices_state-wise'!$B:$B,'Prices_state-wise'!AK:AK,"",0),"")</f>
        <v>47500</v>
      </c>
      <c r="JD5" s="1">
        <f>IFERROR(_xlfn.XLOOKUP($C5,'Prices_state-wise'!$B:$B,'Prices_state-wise'!AL:AL,"",0),"")</f>
        <v>50000</v>
      </c>
      <c r="JE5" s="1">
        <f>IFERROR(_xlfn.XLOOKUP($C5,'Prices_state-wise'!$B:$B,'Prices_state-wise'!AM:AM,"",0),"")</f>
        <v>50000</v>
      </c>
      <c r="JF5" s="1">
        <f>IFERROR(_xlfn.XLOOKUP($C5,'Prices_state-wise'!$B:$B,'Prices_state-wise'!AN:AN,"",0),"")</f>
        <v>51500</v>
      </c>
      <c r="JH5" s="346">
        <f>IFERROR((IU5*CZ5)/$IG$1,"")</f>
        <v>1.1234999999999999</v>
      </c>
      <c r="JI5" s="346">
        <f t="shared" ref="JI5:JS5" si="85">IFERROR((IV5*DA5)/$IG$1,"")</f>
        <v>1.4962500000000001</v>
      </c>
      <c r="JJ5" s="346">
        <f t="shared" si="85"/>
        <v>1.2749999999999999</v>
      </c>
      <c r="JK5" s="346">
        <f t="shared" si="85"/>
        <v>0.99750000000000005</v>
      </c>
      <c r="JL5" s="346">
        <f t="shared" si="85"/>
        <v>0.58589999999999987</v>
      </c>
      <c r="JM5" s="346">
        <f t="shared" si="85"/>
        <v>0.52649999999999997</v>
      </c>
      <c r="JN5" s="346">
        <f t="shared" si="85"/>
        <v>0.57374999999999998</v>
      </c>
      <c r="JO5" s="346">
        <f t="shared" si="85"/>
        <v>0.55200000000000005</v>
      </c>
      <c r="JP5" s="346">
        <f t="shared" si="85"/>
        <v>0.627</v>
      </c>
      <c r="JQ5" s="346">
        <f t="shared" si="85"/>
        <v>0.58499999999999996</v>
      </c>
      <c r="JR5" s="346">
        <f t="shared" si="85"/>
        <v>0.45</v>
      </c>
      <c r="JS5" s="346">
        <f t="shared" si="85"/>
        <v>0.54074999999999995</v>
      </c>
      <c r="JT5" s="346">
        <f>SUM(JH5:JS5)</f>
        <v>9.3331499999999981</v>
      </c>
      <c r="JV5" s="1">
        <f>IFERROR(_xlfn.XLOOKUP($C5,'Prices_state-wise'!$B:$B,'Prices_state-wise'!AP:AP,"",0),"")</f>
        <v>52500</v>
      </c>
      <c r="JW5" s="1">
        <f>IFERROR(_xlfn.XLOOKUP($C5,'Prices_state-wise'!$B:$B,'Prices_state-wise'!AQ:AQ,"",0),"")</f>
        <v>51500</v>
      </c>
      <c r="JX5" s="1">
        <f>IFERROR(_xlfn.XLOOKUP($C5,'Prices_state-wise'!$B:$B,'Prices_state-wise'!AR:AR,"",0),"")</f>
        <v>49000</v>
      </c>
      <c r="JY5" s="1">
        <f>IFERROR(_xlfn.XLOOKUP($C5,'Prices_state-wise'!$B:$B,'Prices_state-wise'!AS:AS,"",0),"")</f>
        <v>46500</v>
      </c>
      <c r="JZ5" s="1">
        <f>IFERROR(_xlfn.XLOOKUP($C5,'Prices_state-wise'!$B:$B,'Prices_state-wise'!AT:AT,"",0),"")</f>
        <v>45500</v>
      </c>
      <c r="KA5" s="1">
        <f>IFERROR(_xlfn.XLOOKUP($C5,'Prices_state-wise'!$B:$B,'Prices_state-wise'!AU:AU,"",0),"")</f>
        <v>44000</v>
      </c>
      <c r="KB5" s="1">
        <f>IFERROR(_xlfn.XLOOKUP($C5,'Prices_state-wise'!$B:$B,'Prices_state-wise'!AV:AV,"",0),"")</f>
        <v>44000</v>
      </c>
      <c r="KC5" s="1">
        <f>IFERROR(_xlfn.XLOOKUP($C5,'Prices_state-wise'!$B:$B,'Prices_state-wise'!AW:AW,"",0),"")</f>
        <v>45000</v>
      </c>
      <c r="KD5" s="1">
        <f>IFERROR(_xlfn.XLOOKUP($C5,'Prices_state-wise'!$B:$B,'Prices_state-wise'!AX:AX,"",0),"")</f>
        <v>46500</v>
      </c>
      <c r="KE5" s="1">
        <f>IFERROR(_xlfn.XLOOKUP($C5,'Prices_state-wise'!$B:$B,'Prices_state-wise'!AY:AY,"",0),"")</f>
        <v>49000</v>
      </c>
      <c r="KF5" s="1">
        <f>IFERROR(_xlfn.XLOOKUP($C5,'Prices_state-wise'!$B:$B,'Prices_state-wise'!AZ:AZ,"",0),"")</f>
        <v>49000</v>
      </c>
      <c r="KG5" s="1">
        <f>IFERROR(_xlfn.XLOOKUP($C5,'Prices_state-wise'!$B:$B,'Prices_state-wise'!BA:BA,"",0),"")</f>
        <v>50500</v>
      </c>
      <c r="KI5" s="346">
        <f>IFERROR((JV5*DN5)/$IG$1,"")</f>
        <v>0</v>
      </c>
      <c r="KJ5" s="346">
        <f t="shared" ref="KJ5:KT5" si="86">IFERROR((JW5*DO5)/$IG$1,"")</f>
        <v>0</v>
      </c>
      <c r="KK5" s="346">
        <f t="shared" si="86"/>
        <v>0</v>
      </c>
      <c r="KL5" s="346">
        <f t="shared" si="86"/>
        <v>0</v>
      </c>
      <c r="KM5" s="346">
        <f t="shared" si="86"/>
        <v>0.24570000000000006</v>
      </c>
      <c r="KN5" s="346">
        <f t="shared" si="86"/>
        <v>0.34320000000000001</v>
      </c>
      <c r="KO5" s="346">
        <f t="shared" si="86"/>
        <v>0.56100000000000005</v>
      </c>
      <c r="KP5" s="346">
        <f t="shared" si="86"/>
        <v>0.81</v>
      </c>
      <c r="KQ5" s="346">
        <f t="shared" si="86"/>
        <v>0.92069999999999996</v>
      </c>
      <c r="KR5" s="346">
        <f t="shared" si="86"/>
        <v>1.3376999999999999</v>
      </c>
      <c r="KS5" s="346">
        <f t="shared" si="86"/>
        <v>1.764</v>
      </c>
      <c r="KT5" s="346">
        <f t="shared" si="86"/>
        <v>2.121</v>
      </c>
      <c r="KU5" s="346">
        <f>SUM(KI5:KT5)</f>
        <v>8.1033000000000008</v>
      </c>
      <c r="KW5" s="559">
        <f>KI5+IG5+JH5</f>
        <v>3.7939999999999996</v>
      </c>
      <c r="KX5" s="559">
        <f t="shared" ref="KX5:LH5" si="87">KJ5+IH5+JI5</f>
        <v>5.0540000000000003</v>
      </c>
      <c r="KY5" s="559">
        <f t="shared" si="87"/>
        <v>4.3094999999999999</v>
      </c>
      <c r="KZ5" s="559">
        <f t="shared" si="87"/>
        <v>3.3739999999999997</v>
      </c>
      <c r="LA5" s="559">
        <f t="shared" si="87"/>
        <v>2.8266</v>
      </c>
      <c r="LB5" s="559">
        <f t="shared" si="87"/>
        <v>2.9626999999999994</v>
      </c>
      <c r="LC5" s="559">
        <f t="shared" si="87"/>
        <v>3.87175</v>
      </c>
      <c r="LD5" s="559">
        <f t="shared" si="87"/>
        <v>4.6519999999999992</v>
      </c>
      <c r="LE5" s="559">
        <f t="shared" si="87"/>
        <v>5.2821999999999996</v>
      </c>
      <c r="LF5" s="559">
        <f t="shared" si="87"/>
        <v>6.563699999999999</v>
      </c>
      <c r="LG5" s="559">
        <f t="shared" si="87"/>
        <v>7.5690000000000008</v>
      </c>
      <c r="LH5" s="559">
        <f t="shared" si="87"/>
        <v>9.093</v>
      </c>
      <c r="LI5" s="559">
        <f>SUM(KW5:LH5)</f>
        <v>59.35244999999999</v>
      </c>
      <c r="LL5" s="16">
        <v>0.9</v>
      </c>
      <c r="LM5" s="16">
        <v>0.9</v>
      </c>
      <c r="LN5" s="16">
        <v>0.8</v>
      </c>
      <c r="LO5" s="16">
        <v>0.9</v>
      </c>
      <c r="LP5" s="16">
        <v>0.9</v>
      </c>
      <c r="LQ5" s="16">
        <v>0.9</v>
      </c>
      <c r="LR5" s="16">
        <v>0.9</v>
      </c>
      <c r="LS5" s="16">
        <v>0.9</v>
      </c>
      <c r="LT5" s="16">
        <v>0.9</v>
      </c>
      <c r="LU5" s="16">
        <v>0.9</v>
      </c>
      <c r="LV5" s="16">
        <v>0.9</v>
      </c>
      <c r="LW5" s="16">
        <v>0.9</v>
      </c>
      <c r="LY5" s="14">
        <f>IFERROR((BL5+CZ5)*LL5,"")</f>
        <v>630</v>
      </c>
      <c r="LZ5" s="14">
        <f t="shared" ref="LZ5:MJ5" si="88">IFERROR((BM5+DA5)*LM5,"")</f>
        <v>855</v>
      </c>
      <c r="MA5" s="14">
        <f t="shared" si="88"/>
        <v>680</v>
      </c>
      <c r="MB5" s="14">
        <f t="shared" si="88"/>
        <v>630</v>
      </c>
      <c r="MC5" s="14">
        <f t="shared" si="88"/>
        <v>491.40000000000003</v>
      </c>
      <c r="MD5" s="14">
        <f t="shared" si="88"/>
        <v>514.80000000000007</v>
      </c>
      <c r="ME5" s="14">
        <f t="shared" si="88"/>
        <v>650.25</v>
      </c>
      <c r="MF5" s="14">
        <f t="shared" si="88"/>
        <v>738</v>
      </c>
      <c r="MG5" s="14">
        <f t="shared" si="88"/>
        <v>811.80000000000007</v>
      </c>
      <c r="MH5" s="14">
        <f t="shared" si="88"/>
        <v>924.30000000000007</v>
      </c>
      <c r="MI5" s="14">
        <f t="shared" si="88"/>
        <v>1026</v>
      </c>
      <c r="MJ5" s="14">
        <f t="shared" si="88"/>
        <v>1197</v>
      </c>
      <c r="ML5" s="14">
        <f>IFERROR((DN5)*LL5,"")</f>
        <v>0</v>
      </c>
      <c r="MM5" s="14">
        <f t="shared" ref="MM5:MW5" si="89">IFERROR((DO5)*LM5,"")</f>
        <v>0</v>
      </c>
      <c r="MN5" s="14">
        <f t="shared" si="89"/>
        <v>0</v>
      </c>
      <c r="MO5" s="14">
        <f t="shared" si="89"/>
        <v>0</v>
      </c>
      <c r="MP5" s="14">
        <f t="shared" si="89"/>
        <v>48.600000000000009</v>
      </c>
      <c r="MQ5" s="14">
        <f t="shared" si="89"/>
        <v>70.2</v>
      </c>
      <c r="MR5" s="14">
        <f t="shared" si="89"/>
        <v>114.75</v>
      </c>
      <c r="MS5" s="14">
        <f t="shared" si="89"/>
        <v>162</v>
      </c>
      <c r="MT5" s="14">
        <f t="shared" si="89"/>
        <v>178.20000000000002</v>
      </c>
      <c r="MU5" s="14">
        <f t="shared" si="89"/>
        <v>245.70000000000002</v>
      </c>
      <c r="MV5" s="14">
        <f t="shared" si="89"/>
        <v>324</v>
      </c>
      <c r="MW5" s="14">
        <f t="shared" si="89"/>
        <v>378</v>
      </c>
    </row>
    <row r="6" spans="1:361">
      <c r="A6" s="4">
        <f>A5+1</f>
        <v>2</v>
      </c>
      <c r="B6" s="1" t="s">
        <v>409</v>
      </c>
      <c r="C6" s="1" t="s">
        <v>307</v>
      </c>
      <c r="D6" s="4" t="s">
        <v>326</v>
      </c>
      <c r="E6" s="14">
        <f>SUMIFS('MoU proposal'!U:U,'MoU proposal'!$B:$B,'Retail_distributor-wise'!$B6,'MoU proposal'!$D:$D,'Retail_distributor-wise'!$C6)</f>
        <v>1793.54</v>
      </c>
      <c r="F6" s="14">
        <f t="shared" ref="F6:F67" si="90">SUM(J6:U6)</f>
        <v>2650</v>
      </c>
      <c r="G6" s="8" t="s">
        <v>165</v>
      </c>
      <c r="H6" s="1" t="s">
        <v>118</v>
      </c>
      <c r="I6" s="118">
        <f>E6/'Retail_state-wise(rough)'!$D$27</f>
        <v>3.5156877032611708E-2</v>
      </c>
      <c r="J6" s="14">
        <f>FLOOR($I6*'Retail_state-wise(rough)'!F$27,50)</f>
        <v>150</v>
      </c>
      <c r="K6" s="14">
        <f>FLOOR($I6*'Retail_state-wise(rough)'!G$27,50)</f>
        <v>200</v>
      </c>
      <c r="L6" s="14">
        <f>FLOOR($I6*'Retail_state-wise(rough)'!H$27,50)</f>
        <v>200</v>
      </c>
      <c r="M6" s="14">
        <f>FLOOR($I6*'Retail_state-wise(rough)'!I$27,50)</f>
        <v>150</v>
      </c>
      <c r="N6" s="14">
        <f>FLOOR($I6*'Retail_state-wise(rough)'!J$27,50)</f>
        <v>100</v>
      </c>
      <c r="O6" s="14">
        <f>FLOOR($I6*'Retail_state-wise(rough)'!K$27,50)</f>
        <v>150</v>
      </c>
      <c r="P6" s="14">
        <f>FLOOR($I6*'Retail_state-wise(rough)'!L$27,50)</f>
        <v>200</v>
      </c>
      <c r="Q6" s="14">
        <f>FLOOR($I6*'Retail_state-wise(rough)'!M$27,50)</f>
        <v>200</v>
      </c>
      <c r="R6" s="14">
        <f>FLOOR($I6*'Retail_state-wise(rough)'!N$27,50)</f>
        <v>250</v>
      </c>
      <c r="S6" s="14">
        <f>FLOOR($I6*'Retail_state-wise(rough)'!O$27,50)</f>
        <v>300</v>
      </c>
      <c r="T6" s="14">
        <f>FLOOR($I6*'Retail_state-wise(rough)'!P$27,50)</f>
        <v>350</v>
      </c>
      <c r="U6" s="14">
        <f>FLOOR($I6*'Retail_state-wise(rough)'!Q$27,50)</f>
        <v>400</v>
      </c>
      <c r="W6" s="671"/>
      <c r="X6" s="16">
        <v>0.6</v>
      </c>
      <c r="Y6" s="16">
        <v>0.6</v>
      </c>
      <c r="Z6" s="16">
        <v>0.6</v>
      </c>
      <c r="AA6" s="16">
        <v>0.6</v>
      </c>
      <c r="AB6" s="16">
        <v>0.6</v>
      </c>
      <c r="AC6" s="16">
        <v>0.6</v>
      </c>
      <c r="AD6" s="16">
        <v>0.6</v>
      </c>
      <c r="AE6" s="16">
        <v>0.6</v>
      </c>
      <c r="AF6" s="16">
        <v>0.6</v>
      </c>
      <c r="AG6" s="16">
        <v>0.6</v>
      </c>
      <c r="AH6" s="16">
        <v>0.6</v>
      </c>
      <c r="AI6" s="16">
        <v>0.6</v>
      </c>
      <c r="AK6" s="16">
        <f t="shared" si="12"/>
        <v>0.4</v>
      </c>
      <c r="AL6" s="16">
        <f t="shared" si="13"/>
        <v>0.4</v>
      </c>
      <c r="AM6" s="16">
        <f t="shared" si="14"/>
        <v>0.4</v>
      </c>
      <c r="AN6" s="16">
        <f t="shared" si="15"/>
        <v>0.4</v>
      </c>
      <c r="AO6" s="16">
        <f t="shared" si="16"/>
        <v>0.4</v>
      </c>
      <c r="AP6" s="16">
        <f t="shared" si="17"/>
        <v>0.4</v>
      </c>
      <c r="AQ6" s="16">
        <f t="shared" si="18"/>
        <v>0.4</v>
      </c>
      <c r="AR6" s="16">
        <f t="shared" si="19"/>
        <v>0.4</v>
      </c>
      <c r="AS6" s="16">
        <f t="shared" si="20"/>
        <v>0.4</v>
      </c>
      <c r="AT6" s="16">
        <f t="shared" si="21"/>
        <v>0.4</v>
      </c>
      <c r="AU6" s="16">
        <f t="shared" si="22"/>
        <v>0.4</v>
      </c>
      <c r="AV6" s="16">
        <f t="shared" si="23"/>
        <v>0.4</v>
      </c>
      <c r="AX6" s="15">
        <f t="shared" ref="AX5:AX36" si="91">J6*X6</f>
        <v>90</v>
      </c>
      <c r="AY6" s="15">
        <f t="shared" si="24"/>
        <v>120</v>
      </c>
      <c r="AZ6" s="15">
        <f t="shared" si="25"/>
        <v>120</v>
      </c>
      <c r="BA6" s="15">
        <f t="shared" si="26"/>
        <v>90</v>
      </c>
      <c r="BB6" s="15">
        <f t="shared" si="27"/>
        <v>60</v>
      </c>
      <c r="BC6" s="15">
        <f t="shared" si="28"/>
        <v>90</v>
      </c>
      <c r="BD6" s="15">
        <f t="shared" si="29"/>
        <v>120</v>
      </c>
      <c r="BE6" s="15">
        <f t="shared" si="30"/>
        <v>120</v>
      </c>
      <c r="BF6" s="15">
        <f t="shared" si="31"/>
        <v>150</v>
      </c>
      <c r="BG6" s="15">
        <f t="shared" si="32"/>
        <v>180</v>
      </c>
      <c r="BH6" s="15">
        <f t="shared" si="33"/>
        <v>210</v>
      </c>
      <c r="BI6" s="15">
        <f t="shared" si="34"/>
        <v>240</v>
      </c>
      <c r="BJ6" s="15">
        <f t="shared" si="35"/>
        <v>1590</v>
      </c>
      <c r="BL6" s="15">
        <f t="shared" si="36"/>
        <v>60</v>
      </c>
      <c r="BM6" s="15">
        <f t="shared" si="37"/>
        <v>80</v>
      </c>
      <c r="BN6" s="15">
        <f t="shared" si="38"/>
        <v>80</v>
      </c>
      <c r="BO6" s="15">
        <f t="shared" si="39"/>
        <v>60</v>
      </c>
      <c r="BP6" s="15">
        <f t="shared" si="40"/>
        <v>40</v>
      </c>
      <c r="BQ6" s="15">
        <f t="shared" si="41"/>
        <v>60</v>
      </c>
      <c r="BR6" s="15">
        <f t="shared" si="42"/>
        <v>80</v>
      </c>
      <c r="BS6" s="15">
        <f t="shared" si="43"/>
        <v>80</v>
      </c>
      <c r="BT6" s="15">
        <f t="shared" si="44"/>
        <v>100</v>
      </c>
      <c r="BU6" s="15">
        <f t="shared" si="45"/>
        <v>120</v>
      </c>
      <c r="BV6" s="15">
        <f t="shared" si="46"/>
        <v>140</v>
      </c>
      <c r="BW6" s="15">
        <f t="shared" si="47"/>
        <v>160</v>
      </c>
      <c r="BX6" s="15">
        <f t="shared" si="48"/>
        <v>1060</v>
      </c>
      <c r="BY6" s="15"/>
      <c r="BZ6" s="16">
        <v>1</v>
      </c>
      <c r="CA6" s="16">
        <v>1</v>
      </c>
      <c r="CB6" s="16">
        <v>1</v>
      </c>
      <c r="CC6" s="16">
        <v>1</v>
      </c>
      <c r="CD6" s="16">
        <v>0.7</v>
      </c>
      <c r="CE6" s="16">
        <v>0.5</v>
      </c>
      <c r="CF6" s="16">
        <v>0.3</v>
      </c>
      <c r="CG6" s="16">
        <v>0.2</v>
      </c>
      <c r="CH6" s="16">
        <v>0.2</v>
      </c>
      <c r="CI6" s="16">
        <v>0.1</v>
      </c>
      <c r="CJ6" s="16">
        <v>0</v>
      </c>
      <c r="CK6" s="16">
        <v>0</v>
      </c>
      <c r="CL6" s="236"/>
      <c r="CM6" s="16">
        <f t="shared" ref="CM6:CM13" si="92">(1-BZ6)</f>
        <v>0</v>
      </c>
      <c r="CN6" s="16">
        <f t="shared" ref="CN6:CN13" si="93">(1-CA6)</f>
        <v>0</v>
      </c>
      <c r="CO6" s="16">
        <f t="shared" ref="CO6:CO13" si="94">(1-CB6)</f>
        <v>0</v>
      </c>
      <c r="CP6" s="16">
        <f t="shared" ref="CP6:CP13" si="95">(1-CC6)</f>
        <v>0</v>
      </c>
      <c r="CQ6" s="16">
        <f t="shared" ref="CQ6:CQ13" si="96">(1-CD6)</f>
        <v>0.30000000000000004</v>
      </c>
      <c r="CR6" s="16">
        <f t="shared" ref="CR6:CR13" si="97">(1-CE6)</f>
        <v>0.5</v>
      </c>
      <c r="CS6" s="16">
        <f t="shared" ref="CS6:CS13" si="98">(1-CF6)</f>
        <v>0.7</v>
      </c>
      <c r="CT6" s="16">
        <f t="shared" ref="CT6:CT13" si="99">(1-CG6)</f>
        <v>0.8</v>
      </c>
      <c r="CU6" s="16">
        <f t="shared" ref="CU6:CU13" si="100">(1-CH6)</f>
        <v>0.8</v>
      </c>
      <c r="CV6" s="16">
        <f t="shared" ref="CV6:CV13" si="101">(1-CI6)</f>
        <v>0.9</v>
      </c>
      <c r="CW6" s="16">
        <f t="shared" ref="CW6:CW13" si="102">(1-CJ6)</f>
        <v>1</v>
      </c>
      <c r="CX6" s="16">
        <f t="shared" ref="CX6:CX13" si="103">(1-CK6)</f>
        <v>1</v>
      </c>
      <c r="CY6" s="15"/>
      <c r="CZ6" s="15">
        <f t="shared" ref="CZ6:CZ69" si="104">BZ6*AX6</f>
        <v>90</v>
      </c>
      <c r="DA6" s="15">
        <f t="shared" ref="DA6:DA69" si="105">CA6*AY6</f>
        <v>120</v>
      </c>
      <c r="DB6" s="15">
        <f t="shared" ref="DB6:DB69" si="106">CB6*AZ6</f>
        <v>120</v>
      </c>
      <c r="DC6" s="15">
        <f t="shared" ref="DC6:DC69" si="107">CC6*BA6</f>
        <v>90</v>
      </c>
      <c r="DD6" s="15">
        <f t="shared" ref="DD6:DD69" si="108">CD6*BB6</f>
        <v>42</v>
      </c>
      <c r="DE6" s="15">
        <f t="shared" ref="DE6:DE69" si="109">CE6*BC6</f>
        <v>45</v>
      </c>
      <c r="DF6" s="15">
        <f t="shared" ref="DF6:DF69" si="110">CF6*BD6</f>
        <v>36</v>
      </c>
      <c r="DG6" s="15">
        <f t="shared" ref="DG6:DG69" si="111">CG6*BE6</f>
        <v>24</v>
      </c>
      <c r="DH6" s="15">
        <f t="shared" ref="DH6:DH69" si="112">CH6*BF6</f>
        <v>30</v>
      </c>
      <c r="DI6" s="15">
        <f t="shared" ref="DI6:DI69" si="113">CI6*BG6</f>
        <v>18</v>
      </c>
      <c r="DJ6" s="15">
        <f t="shared" ref="DJ6:DJ69" si="114">CJ6*BH6</f>
        <v>0</v>
      </c>
      <c r="DK6" s="15">
        <f t="shared" ref="DK6:DK69" si="115">CK6*BI6</f>
        <v>0</v>
      </c>
      <c r="DL6" s="15">
        <f t="shared" ref="DL6:DL69" si="116">SUM(CZ6:DK6)</f>
        <v>615</v>
      </c>
      <c r="DM6" s="15"/>
      <c r="DN6" s="15">
        <f t="shared" ref="DN6:DN13" si="117">AX6*CM6</f>
        <v>0</v>
      </c>
      <c r="DO6" s="15">
        <f t="shared" ref="DO6:DO13" si="118">AY6*CN6</f>
        <v>0</v>
      </c>
      <c r="DP6" s="15">
        <f t="shared" ref="DP6:DP13" si="119">AZ6*CO6</f>
        <v>0</v>
      </c>
      <c r="DQ6" s="15">
        <f t="shared" ref="DQ6:DQ13" si="120">BA6*CP6</f>
        <v>0</v>
      </c>
      <c r="DR6" s="15">
        <f t="shared" si="52"/>
        <v>18.000000000000004</v>
      </c>
      <c r="DS6" s="15">
        <f t="shared" si="53"/>
        <v>45</v>
      </c>
      <c r="DT6" s="15">
        <f t="shared" si="54"/>
        <v>84</v>
      </c>
      <c r="DU6" s="15">
        <f t="shared" si="55"/>
        <v>96</v>
      </c>
      <c r="DV6" s="15">
        <f t="shared" si="56"/>
        <v>120</v>
      </c>
      <c r="DW6" s="15">
        <f t="shared" si="57"/>
        <v>162</v>
      </c>
      <c r="DX6" s="15">
        <f t="shared" si="58"/>
        <v>210</v>
      </c>
      <c r="DY6" s="15">
        <f t="shared" si="59"/>
        <v>240</v>
      </c>
      <c r="DZ6" s="15">
        <f t="shared" ref="DZ6:DZ69" si="121">SUM(DN6:DY6)</f>
        <v>975</v>
      </c>
      <c r="EB6" s="16">
        <v>0.6</v>
      </c>
      <c r="EC6" s="16">
        <v>0.6</v>
      </c>
      <c r="ED6" s="16">
        <v>0.6</v>
      </c>
      <c r="EE6" s="16">
        <v>0.6</v>
      </c>
      <c r="EF6" s="16">
        <v>0.6</v>
      </c>
      <c r="EG6" s="16">
        <v>0.65</v>
      </c>
      <c r="EH6" s="16">
        <v>0.65</v>
      </c>
      <c r="EI6" s="16">
        <v>0.65</v>
      </c>
      <c r="EJ6" s="16">
        <v>0.65</v>
      </c>
      <c r="EK6" s="16">
        <v>0.7</v>
      </c>
      <c r="EL6" s="16">
        <v>0.7</v>
      </c>
      <c r="EM6" s="16">
        <v>0.75</v>
      </c>
      <c r="EO6" s="16">
        <f>(1-EB6)</f>
        <v>0.4</v>
      </c>
      <c r="EP6" s="16">
        <f t="shared" si="60"/>
        <v>0.4</v>
      </c>
      <c r="EQ6" s="16">
        <f t="shared" si="60"/>
        <v>0.4</v>
      </c>
      <c r="ER6" s="16">
        <f t="shared" si="60"/>
        <v>0.4</v>
      </c>
      <c r="ES6" s="16">
        <f t="shared" si="60"/>
        <v>0.4</v>
      </c>
      <c r="ET6" s="16">
        <f t="shared" si="60"/>
        <v>0.35</v>
      </c>
      <c r="EU6" s="16">
        <f t="shared" si="60"/>
        <v>0.35</v>
      </c>
      <c r="EV6" s="16">
        <f t="shared" si="60"/>
        <v>0.35</v>
      </c>
      <c r="EW6" s="16">
        <f t="shared" si="60"/>
        <v>0.35</v>
      </c>
      <c r="EX6" s="16">
        <f t="shared" si="60"/>
        <v>0.30000000000000004</v>
      </c>
      <c r="EY6" s="16">
        <f t="shared" si="60"/>
        <v>0.30000000000000004</v>
      </c>
      <c r="EZ6" s="16">
        <f t="shared" si="60"/>
        <v>0.25</v>
      </c>
      <c r="FB6" s="233">
        <f t="shared" si="61"/>
        <v>90</v>
      </c>
      <c r="FC6" s="233">
        <f t="shared" si="62"/>
        <v>120</v>
      </c>
      <c r="FD6" s="233">
        <f t="shared" si="63"/>
        <v>120</v>
      </c>
      <c r="FE6" s="233">
        <f t="shared" si="64"/>
        <v>90</v>
      </c>
      <c r="FF6" s="233">
        <f t="shared" si="65"/>
        <v>60</v>
      </c>
      <c r="FG6" s="233">
        <f t="shared" si="66"/>
        <v>97.5</v>
      </c>
      <c r="FH6" s="233">
        <f t="shared" si="67"/>
        <v>130</v>
      </c>
      <c r="FI6" s="233">
        <f t="shared" si="68"/>
        <v>130</v>
      </c>
      <c r="FJ6" s="233">
        <f t="shared" si="69"/>
        <v>162.5</v>
      </c>
      <c r="FK6" s="233">
        <f t="shared" si="70"/>
        <v>210</v>
      </c>
      <c r="FL6" s="233">
        <f t="shared" si="71"/>
        <v>244.99999999999997</v>
      </c>
      <c r="FM6" s="233">
        <f t="shared" si="72"/>
        <v>300</v>
      </c>
      <c r="FN6" s="233">
        <f t="shared" ref="FN6:FN69" si="122">SUM(FB6:FM6)</f>
        <v>1755</v>
      </c>
      <c r="FO6" s="4"/>
      <c r="FP6" s="233">
        <f t="shared" si="73"/>
        <v>60</v>
      </c>
      <c r="FQ6" s="233">
        <f t="shared" si="74"/>
        <v>80</v>
      </c>
      <c r="FR6" s="233">
        <f t="shared" si="75"/>
        <v>80</v>
      </c>
      <c r="FS6" s="233">
        <f t="shared" si="76"/>
        <v>60</v>
      </c>
      <c r="FT6" s="233">
        <f t="shared" si="77"/>
        <v>40</v>
      </c>
      <c r="FU6" s="233">
        <f t="shared" si="78"/>
        <v>52.5</v>
      </c>
      <c r="FV6" s="233">
        <f t="shared" si="79"/>
        <v>70</v>
      </c>
      <c r="FW6" s="233">
        <f t="shared" si="80"/>
        <v>70</v>
      </c>
      <c r="FX6" s="233">
        <f t="shared" si="81"/>
        <v>87.5</v>
      </c>
      <c r="FY6" s="233">
        <f t="shared" si="82"/>
        <v>90.000000000000014</v>
      </c>
      <c r="FZ6" s="233">
        <f t="shared" si="83"/>
        <v>105.00000000000001</v>
      </c>
      <c r="GA6" s="233">
        <f t="shared" si="84"/>
        <v>100</v>
      </c>
      <c r="GB6" s="233">
        <f t="shared" ref="GB6:GB69" si="123">SUM(FP6:GA6)</f>
        <v>895</v>
      </c>
      <c r="GC6" s="233"/>
      <c r="GD6" s="112"/>
      <c r="GE6" s="112"/>
      <c r="GF6" s="112"/>
      <c r="GG6" s="112"/>
      <c r="GH6" s="112"/>
      <c r="GI6" s="112"/>
      <c r="GJ6" s="112"/>
      <c r="GK6" s="112"/>
      <c r="GL6" s="112"/>
      <c r="GM6" s="112"/>
      <c r="GN6" s="112"/>
      <c r="GO6" s="112"/>
      <c r="GP6" s="233"/>
      <c r="GQ6" s="233"/>
      <c r="GR6" s="233"/>
      <c r="GS6" s="233"/>
      <c r="GT6" s="233"/>
      <c r="GU6" s="233"/>
      <c r="GV6" s="233"/>
      <c r="GW6" s="233"/>
      <c r="GX6" s="233"/>
      <c r="GY6" s="233"/>
      <c r="GZ6" s="233"/>
      <c r="HA6" s="233"/>
      <c r="HB6" s="233"/>
      <c r="HC6" s="14">
        <f t="shared" ref="HC6:HC13" si="124">SUM(GQ6:HB6)</f>
        <v>0</v>
      </c>
      <c r="HE6" s="233">
        <f>[2]Sheet2!$AO5</f>
        <v>38.70931481481481</v>
      </c>
      <c r="HF6" s="4">
        <v>30</v>
      </c>
      <c r="HG6" s="233">
        <f t="shared" ref="HG6:HG70" si="125">IFERROR(FM6/HF6,"")</f>
        <v>10</v>
      </c>
      <c r="HH6" s="233">
        <f t="shared" ref="HH6:HH70" si="126">IFERROR(ROUND(HG6/0.65,0),"")</f>
        <v>15</v>
      </c>
      <c r="HJ6" s="15">
        <f t="shared" ref="HJ6:HJ69" si="127">IFERROR(HB6/HF6,"")</f>
        <v>0</v>
      </c>
      <c r="HK6" s="15">
        <f t="shared" ref="HK6:HK69" si="128">IFERROR(HJ6/0.65,"")</f>
        <v>0</v>
      </c>
      <c r="HP6" s="2">
        <v>46235</v>
      </c>
      <c r="HQ6" s="1" t="s">
        <v>410</v>
      </c>
      <c r="HR6" s="3" t="s">
        <v>411</v>
      </c>
      <c r="HT6" s="1">
        <f>_xlfn.XLOOKUP($C6,'Prices_state-wise'!$B:$B,'Prices_state-wise'!P:P,"",0)</f>
        <v>54500</v>
      </c>
      <c r="HU6" s="1">
        <f>_xlfn.XLOOKUP($C6,'Prices_state-wise'!$B:$B,'Prices_state-wise'!Q:Q,"",0)</f>
        <v>53500</v>
      </c>
      <c r="HV6" s="1">
        <f>_xlfn.XLOOKUP($C6,'Prices_state-wise'!$B:$B,'Prices_state-wise'!R:R,"",0)</f>
        <v>51000</v>
      </c>
      <c r="HW6" s="1">
        <f>_xlfn.XLOOKUP($C6,'Prices_state-wise'!$B:$B,'Prices_state-wise'!S:S,"",0)</f>
        <v>48500</v>
      </c>
      <c r="HX6" s="1">
        <f>_xlfn.XLOOKUP($C6,'Prices_state-wise'!$B:$B,'Prices_state-wise'!T:T,"",0)</f>
        <v>47500</v>
      </c>
      <c r="HY6" s="1">
        <f>_xlfn.XLOOKUP($C6,'Prices_state-wise'!$B:$B,'Prices_state-wise'!U:U,"",0)</f>
        <v>46000</v>
      </c>
      <c r="HZ6" s="1">
        <f>_xlfn.XLOOKUP($C6,'Prices_state-wise'!$B:$B,'Prices_state-wise'!V:V,"",0)</f>
        <v>46000</v>
      </c>
      <c r="IA6" s="1">
        <f>_xlfn.XLOOKUP($C6,'Prices_state-wise'!$B:$B,'Prices_state-wise'!W:W,"",0)</f>
        <v>47000</v>
      </c>
      <c r="IB6" s="1">
        <f>_xlfn.XLOOKUP($C6,'Prices_state-wise'!$B:$B,'Prices_state-wise'!X:X,"",0)</f>
        <v>48500</v>
      </c>
      <c r="IC6" s="1">
        <f>_xlfn.XLOOKUP($C6,'Prices_state-wise'!$B:$B,'Prices_state-wise'!Y:Y,"",0)</f>
        <v>51000</v>
      </c>
      <c r="ID6" s="1">
        <f>_xlfn.XLOOKUP($C6,'Prices_state-wise'!$B:$B,'Prices_state-wise'!Z:Z,"",0)</f>
        <v>51000</v>
      </c>
      <c r="IE6" s="1">
        <f>_xlfn.XLOOKUP($C6,'Prices_state-wise'!$B:$B,'Prices_state-wise'!AA:AA,"",0)</f>
        <v>52500</v>
      </c>
      <c r="IG6" s="346">
        <f>IFERROR((HT6*BL6)/$IG$1,"")</f>
        <v>0.32700000000000001</v>
      </c>
      <c r="IH6" s="346">
        <f t="shared" ref="IH6:IR7" si="129">IFERROR((HU6*BM6)/$IG$1,"")</f>
        <v>0.42799999999999999</v>
      </c>
      <c r="II6" s="346">
        <f t="shared" si="129"/>
        <v>0.40799999999999997</v>
      </c>
      <c r="IJ6" s="346">
        <f t="shared" si="129"/>
        <v>0.29099999999999998</v>
      </c>
      <c r="IK6" s="346">
        <f t="shared" si="129"/>
        <v>0.19</v>
      </c>
      <c r="IL6" s="346">
        <f t="shared" si="129"/>
        <v>0.27600000000000002</v>
      </c>
      <c r="IM6" s="346">
        <f t="shared" si="129"/>
        <v>0.36799999999999999</v>
      </c>
      <c r="IN6" s="346">
        <f t="shared" si="129"/>
        <v>0.376</v>
      </c>
      <c r="IO6" s="346">
        <f t="shared" si="129"/>
        <v>0.48499999999999999</v>
      </c>
      <c r="IP6" s="346">
        <f t="shared" si="129"/>
        <v>0.61199999999999999</v>
      </c>
      <c r="IQ6" s="346">
        <f t="shared" si="129"/>
        <v>0.71399999999999997</v>
      </c>
      <c r="IR6" s="346">
        <f t="shared" si="129"/>
        <v>0.84</v>
      </c>
      <c r="IS6" s="346">
        <f t="shared" ref="IS6:IS69" si="130">SUM(IG6:IR6)</f>
        <v>5.3149999999999995</v>
      </c>
      <c r="IU6" s="1">
        <v>53500</v>
      </c>
      <c r="IV6" s="1">
        <v>52500</v>
      </c>
      <c r="IW6" s="1">
        <v>50000</v>
      </c>
      <c r="IX6" s="1">
        <v>47500</v>
      </c>
      <c r="IY6" s="1">
        <v>46500</v>
      </c>
      <c r="IZ6" s="1">
        <v>45000</v>
      </c>
      <c r="JA6" s="1">
        <v>45000</v>
      </c>
      <c r="JB6" s="1">
        <v>46000</v>
      </c>
      <c r="JC6" s="1">
        <v>47500</v>
      </c>
      <c r="JD6" s="1">
        <v>50000</v>
      </c>
      <c r="JE6" s="1">
        <v>50000</v>
      </c>
      <c r="JF6" s="1">
        <v>51500</v>
      </c>
      <c r="JH6" s="346">
        <f t="shared" ref="JH6:JH69" si="131">IFERROR((IU6*CZ6)/$IG$1,"")</f>
        <v>0.48149999999999998</v>
      </c>
      <c r="JI6" s="346">
        <f t="shared" ref="JI6:JI69" si="132">IFERROR((IV6*DA6)/$IG$1,"")</f>
        <v>0.63</v>
      </c>
      <c r="JJ6" s="346">
        <f t="shared" ref="JJ6:JJ69" si="133">IFERROR((IW6*DB6)/$IG$1,"")</f>
        <v>0.6</v>
      </c>
      <c r="JK6" s="346">
        <f t="shared" ref="JK6:JK69" si="134">IFERROR((IX6*DC6)/$IG$1,"")</f>
        <v>0.42749999999999999</v>
      </c>
      <c r="JL6" s="346">
        <f t="shared" ref="JL6:JL69" si="135">IFERROR((IY6*DD6)/$IG$1,"")</f>
        <v>0.1953</v>
      </c>
      <c r="JM6" s="346">
        <f t="shared" ref="JM6:JM69" si="136">IFERROR((IZ6*DE6)/$IG$1,"")</f>
        <v>0.20250000000000001</v>
      </c>
      <c r="JN6" s="346">
        <f t="shared" ref="JN6:JN69" si="137">IFERROR((JA6*DF6)/$IG$1,"")</f>
        <v>0.16200000000000001</v>
      </c>
      <c r="JO6" s="346">
        <f t="shared" ref="JO6:JO69" si="138">IFERROR((JB6*DG6)/$IG$1,"")</f>
        <v>0.1104</v>
      </c>
      <c r="JP6" s="346">
        <f t="shared" ref="JP6:JP69" si="139">IFERROR((JC6*DH6)/$IG$1,"")</f>
        <v>0.14249999999999999</v>
      </c>
      <c r="JQ6" s="346">
        <f t="shared" ref="JQ6:JQ69" si="140">IFERROR((JD6*DI6)/$IG$1,"")</f>
        <v>0.09</v>
      </c>
      <c r="JR6" s="346">
        <f t="shared" ref="JR6:JR69" si="141">IFERROR((JE6*DJ6)/$IG$1,"")</f>
        <v>0</v>
      </c>
      <c r="JS6" s="346">
        <f t="shared" ref="JS6:JS69" si="142">IFERROR((JF6*DK6)/$IG$1,"")</f>
        <v>0</v>
      </c>
      <c r="JT6" s="346">
        <f t="shared" ref="JT6:JT69" si="143">SUM(JH6:JS6)</f>
        <v>3.0417000000000001</v>
      </c>
      <c r="JV6" s="1">
        <f>IFERROR(_xlfn.XLOOKUP($C6,'Prices_state-wise'!$B:$B,'Prices_state-wise'!AP:AP,"",0),"")</f>
        <v>52500</v>
      </c>
      <c r="JW6" s="1">
        <f>IFERROR(_xlfn.XLOOKUP($C6,'Prices_state-wise'!$B:$B,'Prices_state-wise'!AQ:AQ,"",0),"")</f>
        <v>51500</v>
      </c>
      <c r="JX6" s="1">
        <f>IFERROR(_xlfn.XLOOKUP($C6,'Prices_state-wise'!$B:$B,'Prices_state-wise'!AR:AR,"",0),"")</f>
        <v>49000</v>
      </c>
      <c r="JY6" s="1">
        <f>IFERROR(_xlfn.XLOOKUP($C6,'Prices_state-wise'!$B:$B,'Prices_state-wise'!AS:AS,"",0),"")</f>
        <v>46500</v>
      </c>
      <c r="JZ6" s="1">
        <f>IFERROR(_xlfn.XLOOKUP($C6,'Prices_state-wise'!$B:$B,'Prices_state-wise'!AT:AT,"",0),"")</f>
        <v>45500</v>
      </c>
      <c r="KA6" s="1">
        <f>IFERROR(_xlfn.XLOOKUP($C6,'Prices_state-wise'!$B:$B,'Prices_state-wise'!AU:AU,"",0),"")</f>
        <v>44000</v>
      </c>
      <c r="KB6" s="1">
        <f>IFERROR(_xlfn.XLOOKUP($C6,'Prices_state-wise'!$B:$B,'Prices_state-wise'!AV:AV,"",0),"")</f>
        <v>44000</v>
      </c>
      <c r="KC6" s="1">
        <f>IFERROR(_xlfn.XLOOKUP($C6,'Prices_state-wise'!$B:$B,'Prices_state-wise'!AW:AW,"",0),"")</f>
        <v>45000</v>
      </c>
      <c r="KD6" s="1">
        <f>IFERROR(_xlfn.XLOOKUP($C6,'Prices_state-wise'!$B:$B,'Prices_state-wise'!AX:AX,"",0),"")</f>
        <v>46500</v>
      </c>
      <c r="KE6" s="1">
        <f>IFERROR(_xlfn.XLOOKUP($C6,'Prices_state-wise'!$B:$B,'Prices_state-wise'!AY:AY,"",0),"")</f>
        <v>49000</v>
      </c>
      <c r="KF6" s="1">
        <f>IFERROR(_xlfn.XLOOKUP($C6,'Prices_state-wise'!$B:$B,'Prices_state-wise'!AZ:AZ,"",0),"")</f>
        <v>49000</v>
      </c>
      <c r="KG6" s="1">
        <f>IFERROR(_xlfn.XLOOKUP($C6,'Prices_state-wise'!$B:$B,'Prices_state-wise'!BA:BA,"",0),"")</f>
        <v>50500</v>
      </c>
      <c r="KI6" s="346">
        <f t="shared" ref="KI6:KI69" si="144">IFERROR((JV6*DN6)/$IG$1,"")</f>
        <v>0</v>
      </c>
      <c r="KJ6" s="346">
        <f t="shared" ref="KJ6:KJ69" si="145">IFERROR((JW6*DO6)/$IG$1,"")</f>
        <v>0</v>
      </c>
      <c r="KK6" s="346">
        <f t="shared" ref="KK6:KK69" si="146">IFERROR((JX6*DP6)/$IG$1,"")</f>
        <v>0</v>
      </c>
      <c r="KL6" s="346">
        <f t="shared" ref="KL6:KL69" si="147">IFERROR((JY6*DQ6)/$IG$1,"")</f>
        <v>0</v>
      </c>
      <c r="KM6" s="346">
        <f t="shared" ref="KM6:KM69" si="148">IFERROR((JZ6*DR6)/$IG$1,"")</f>
        <v>8.1900000000000014E-2</v>
      </c>
      <c r="KN6" s="346">
        <f t="shared" ref="KN6:KN69" si="149">IFERROR((KA6*DS6)/$IG$1,"")</f>
        <v>0.19800000000000001</v>
      </c>
      <c r="KO6" s="346">
        <f t="shared" ref="KO6:KO69" si="150">IFERROR((KB6*DT6)/$IG$1,"")</f>
        <v>0.36959999999999998</v>
      </c>
      <c r="KP6" s="346">
        <f t="shared" ref="KP6:KP69" si="151">IFERROR((KC6*DU6)/$IG$1,"")</f>
        <v>0.432</v>
      </c>
      <c r="KQ6" s="346">
        <f t="shared" ref="KQ6:KQ69" si="152">IFERROR((KD6*DV6)/$IG$1,"")</f>
        <v>0.55800000000000005</v>
      </c>
      <c r="KR6" s="346">
        <f t="shared" ref="KR6:KR69" si="153">IFERROR((KE6*DW6)/$IG$1,"")</f>
        <v>0.79379999999999995</v>
      </c>
      <c r="KS6" s="346">
        <f t="shared" ref="KS6:KS69" si="154">IFERROR((KF6*DX6)/$IG$1,"")</f>
        <v>1.0289999999999999</v>
      </c>
      <c r="KT6" s="346">
        <f t="shared" ref="KT6:KT69" si="155">IFERROR((KG6*DY6)/$IG$1,"")</f>
        <v>1.212</v>
      </c>
      <c r="KU6" s="346">
        <f t="shared" ref="KU6:KU69" si="156">SUM(KI6:KT6)</f>
        <v>4.6742999999999997</v>
      </c>
      <c r="KW6" s="346">
        <f t="shared" ref="KW6:KW69" si="157">KI6+IG6+JH6</f>
        <v>0.8085</v>
      </c>
      <c r="KX6" s="346">
        <f t="shared" ref="KX6:KX69" si="158">KJ6+IH6+JI6</f>
        <v>1.0580000000000001</v>
      </c>
      <c r="KY6" s="346">
        <f t="shared" ref="KY6:KY69" si="159">KK6+II6+JJ6</f>
        <v>1.008</v>
      </c>
      <c r="KZ6" s="346">
        <f t="shared" ref="KZ6:KZ69" si="160">KL6+IJ6+JK6</f>
        <v>0.71849999999999992</v>
      </c>
      <c r="LA6" s="346">
        <f t="shared" ref="LA6:LA69" si="161">KM6+IK6+JL6</f>
        <v>0.46720000000000006</v>
      </c>
      <c r="LB6" s="346">
        <f t="shared" ref="LB6:LB69" si="162">KN6+IL6+JM6</f>
        <v>0.6765000000000001</v>
      </c>
      <c r="LC6" s="346">
        <f t="shared" ref="LC6:LC69" si="163">KO6+IM6+JN6</f>
        <v>0.89960000000000007</v>
      </c>
      <c r="LD6" s="346">
        <f t="shared" ref="LD6:LD69" si="164">KP6+IN6+JO6</f>
        <v>0.91840000000000011</v>
      </c>
      <c r="LE6" s="346">
        <f t="shared" ref="LE6:LE69" si="165">KQ6+IO6+JP6</f>
        <v>1.1855000000000002</v>
      </c>
      <c r="LF6" s="346">
        <f t="shared" ref="LF6:LF69" si="166">KR6+IP6+JQ6</f>
        <v>1.4958</v>
      </c>
      <c r="LG6" s="346">
        <f t="shared" ref="LG6:LG69" si="167">KS6+IQ6+JR6</f>
        <v>1.7429999999999999</v>
      </c>
      <c r="LH6" s="346">
        <f t="shared" ref="LH6:LH69" si="168">KT6+IR6+JS6</f>
        <v>2.052</v>
      </c>
      <c r="LI6" s="346">
        <f t="shared" ref="LI6:LI69" si="169">SUM(KW6:LH6)</f>
        <v>13.031000000000001</v>
      </c>
      <c r="LL6" s="4"/>
      <c r="LM6" s="4"/>
      <c r="LN6" s="4"/>
      <c r="LO6" s="4"/>
      <c r="LP6" s="4"/>
      <c r="LQ6" s="4"/>
      <c r="LR6" s="4"/>
      <c r="LS6" s="4"/>
      <c r="LT6" s="4"/>
      <c r="LU6" s="4"/>
      <c r="LV6" s="4"/>
      <c r="LW6" s="4"/>
      <c r="LY6" s="14">
        <f t="shared" ref="LY6:LY69" si="170">IFERROR((BL6+CZ6)*LL6,"")</f>
        <v>0</v>
      </c>
      <c r="LZ6" s="14">
        <f t="shared" ref="LZ6:LZ69" si="171">IFERROR((BM6+DA6)*LM6,"")</f>
        <v>0</v>
      </c>
      <c r="MA6" s="14">
        <f t="shared" ref="MA6:MA69" si="172">IFERROR((BN6+DB6)*LN6,"")</f>
        <v>0</v>
      </c>
      <c r="MB6" s="14">
        <f t="shared" ref="MB6:MB69" si="173">IFERROR((BO6+DC6)*LO6,"")</f>
        <v>0</v>
      </c>
      <c r="MC6" s="14">
        <f t="shared" ref="MC6:MC69" si="174">IFERROR((BP6+DD6)*LP6,"")</f>
        <v>0</v>
      </c>
      <c r="MD6" s="14">
        <f t="shared" ref="MD6:MD69" si="175">IFERROR((BQ6+DE6)*LQ6,"")</f>
        <v>0</v>
      </c>
      <c r="ME6" s="14">
        <f t="shared" ref="ME6:ME69" si="176">IFERROR((BR6+DF6)*LR6,"")</f>
        <v>0</v>
      </c>
      <c r="MF6" s="14">
        <f t="shared" ref="MF6:MF69" si="177">IFERROR((BS6+DG6)*LS6,"")</f>
        <v>0</v>
      </c>
      <c r="MG6" s="14">
        <f t="shared" ref="MG6:MG69" si="178">IFERROR((BT6+DH6)*LT6,"")</f>
        <v>0</v>
      </c>
      <c r="MH6" s="14">
        <f t="shared" ref="MH6:MH69" si="179">IFERROR((BU6+DI6)*LU6,"")</f>
        <v>0</v>
      </c>
      <c r="MI6" s="14">
        <f t="shared" ref="MI6:MI69" si="180">IFERROR((BV6+DJ6)*LV6,"")</f>
        <v>0</v>
      </c>
      <c r="MJ6" s="14">
        <f t="shared" ref="MJ6:MJ69" si="181">IFERROR((BW6+DK6)*LW6,"")</f>
        <v>0</v>
      </c>
      <c r="ML6" s="14">
        <f t="shared" ref="ML6:ML69" si="182">IFERROR((DN6)*LL6,"")</f>
        <v>0</v>
      </c>
      <c r="MM6" s="14">
        <f t="shared" ref="MM6:MM69" si="183">IFERROR((DO6)*LM6,"")</f>
        <v>0</v>
      </c>
      <c r="MN6" s="14">
        <f t="shared" ref="MN6:MN69" si="184">IFERROR((DP6)*LN6,"")</f>
        <v>0</v>
      </c>
      <c r="MO6" s="14">
        <f t="shared" ref="MO6:MO69" si="185">IFERROR((DQ6)*LO6,"")</f>
        <v>0</v>
      </c>
      <c r="MP6" s="14">
        <f t="shared" ref="MP6:MP69" si="186">IFERROR((DR6)*LP6,"")</f>
        <v>0</v>
      </c>
      <c r="MQ6" s="14">
        <f t="shared" ref="MQ6:MQ69" si="187">IFERROR((DS6)*LQ6,"")</f>
        <v>0</v>
      </c>
      <c r="MR6" s="14">
        <f t="shared" ref="MR6:MR69" si="188">IFERROR((DT6)*LR6,"")</f>
        <v>0</v>
      </c>
      <c r="MS6" s="14">
        <f t="shared" ref="MS6:MS69" si="189">IFERROR((DU6)*LS6,"")</f>
        <v>0</v>
      </c>
      <c r="MT6" s="14">
        <f t="shared" ref="MT6:MT69" si="190">IFERROR((DV6)*LT6,"")</f>
        <v>0</v>
      </c>
      <c r="MU6" s="14">
        <f t="shared" ref="MU6:MU69" si="191">IFERROR((DW6)*LU6,"")</f>
        <v>0</v>
      </c>
      <c r="MV6" s="14">
        <f t="shared" ref="MV6:MV69" si="192">IFERROR((DX6)*LV6,"")</f>
        <v>0</v>
      </c>
      <c r="MW6" s="14">
        <f t="shared" ref="MW6:MW69" si="193">IFERROR((DY6)*LW6,"")</f>
        <v>0</v>
      </c>
    </row>
    <row r="7" spans="1:361">
      <c r="A7" s="4">
        <f t="shared" ref="A7:A65" si="194">A6+1</f>
        <v>3</v>
      </c>
      <c r="B7" s="1" t="s">
        <v>412</v>
      </c>
      <c r="C7" s="1" t="s">
        <v>307</v>
      </c>
      <c r="D7" s="4" t="s">
        <v>326</v>
      </c>
      <c r="E7" s="14">
        <f>SUMIFS('MoU proposal'!U:U,'MoU proposal'!$B:$B,'Retail_distributor-wise'!$B7,'MoU proposal'!$D:$D,'Retail_distributor-wise'!$C7)</f>
        <v>3601.63</v>
      </c>
      <c r="F7" s="14">
        <f t="shared" si="90"/>
        <v>5550</v>
      </c>
      <c r="G7" s="8" t="s">
        <v>165</v>
      </c>
      <c r="H7" s="1" t="s">
        <v>118</v>
      </c>
      <c r="I7" s="118">
        <f>E7/'Retail_state-wise(rough)'!$D$27</f>
        <v>7.0598962402268872E-2</v>
      </c>
      <c r="J7" s="14">
        <f>FLOOR($I7*'Retail_state-wise(rough)'!F$27,50)</f>
        <v>350</v>
      </c>
      <c r="K7" s="14">
        <f>FLOOR($I7*'Retail_state-wise(rough)'!G$27,50)</f>
        <v>450</v>
      </c>
      <c r="L7" s="14">
        <f>FLOOR($I7*'Retail_state-wise(rough)'!H$27,50)</f>
        <v>400</v>
      </c>
      <c r="M7" s="14">
        <f>FLOOR($I7*'Retail_state-wise(rough)'!I$27,50)</f>
        <v>350</v>
      </c>
      <c r="N7" s="14">
        <f>FLOOR($I7*'Retail_state-wise(rough)'!J$27,50)</f>
        <v>250</v>
      </c>
      <c r="O7" s="14">
        <f>FLOOR($I7*'Retail_state-wise(rough)'!K$27,50)</f>
        <v>300</v>
      </c>
      <c r="P7" s="14">
        <f>FLOOR($I7*'Retail_state-wise(rough)'!L$27,50)</f>
        <v>400</v>
      </c>
      <c r="Q7" s="14">
        <f>FLOOR($I7*'Retail_state-wise(rough)'!M$27,50)</f>
        <v>450</v>
      </c>
      <c r="R7" s="14">
        <f>FLOOR($I7*'Retail_state-wise(rough)'!N$27,50)</f>
        <v>500</v>
      </c>
      <c r="S7" s="14">
        <f>FLOOR($I7*'Retail_state-wise(rough)'!O$27,50)</f>
        <v>600</v>
      </c>
      <c r="T7" s="14">
        <f>FLOOR($I7*'Retail_state-wise(rough)'!P$27,50)</f>
        <v>700</v>
      </c>
      <c r="U7" s="14">
        <f>FLOOR($I7*'Retail_state-wise(rough)'!Q$27,50)</f>
        <v>800</v>
      </c>
      <c r="W7" s="671"/>
      <c r="X7" s="16">
        <v>0.7</v>
      </c>
      <c r="Y7" s="16">
        <v>0.7</v>
      </c>
      <c r="Z7" s="16">
        <v>0.7</v>
      </c>
      <c r="AA7" s="16">
        <v>0.7</v>
      </c>
      <c r="AB7" s="16">
        <v>0.7</v>
      </c>
      <c r="AC7" s="16">
        <v>0.7</v>
      </c>
      <c r="AD7" s="16">
        <v>0.7</v>
      </c>
      <c r="AE7" s="16">
        <v>0.7</v>
      </c>
      <c r="AF7" s="16">
        <v>0.7</v>
      </c>
      <c r="AG7" s="16">
        <v>0.7</v>
      </c>
      <c r="AH7" s="16">
        <v>0.7</v>
      </c>
      <c r="AI7" s="16">
        <v>0.7</v>
      </c>
      <c r="AK7" s="16">
        <f t="shared" si="12"/>
        <v>0.30000000000000004</v>
      </c>
      <c r="AL7" s="16">
        <f t="shared" si="13"/>
        <v>0.30000000000000004</v>
      </c>
      <c r="AM7" s="16">
        <f t="shared" si="14"/>
        <v>0.30000000000000004</v>
      </c>
      <c r="AN7" s="16">
        <f t="shared" si="15"/>
        <v>0.30000000000000004</v>
      </c>
      <c r="AO7" s="16">
        <f t="shared" si="16"/>
        <v>0.30000000000000004</v>
      </c>
      <c r="AP7" s="16">
        <f t="shared" si="17"/>
        <v>0.30000000000000004</v>
      </c>
      <c r="AQ7" s="16">
        <f t="shared" si="18"/>
        <v>0.30000000000000004</v>
      </c>
      <c r="AR7" s="16">
        <f t="shared" si="19"/>
        <v>0.30000000000000004</v>
      </c>
      <c r="AS7" s="16">
        <f t="shared" si="20"/>
        <v>0.30000000000000004</v>
      </c>
      <c r="AT7" s="16">
        <f t="shared" si="21"/>
        <v>0.30000000000000004</v>
      </c>
      <c r="AU7" s="16">
        <f t="shared" si="22"/>
        <v>0.30000000000000004</v>
      </c>
      <c r="AV7" s="16">
        <f t="shared" si="23"/>
        <v>0.30000000000000004</v>
      </c>
      <c r="AX7" s="15">
        <f t="shared" si="91"/>
        <v>244.99999999999997</v>
      </c>
      <c r="AY7" s="15">
        <f t="shared" si="24"/>
        <v>315</v>
      </c>
      <c r="AZ7" s="15">
        <f t="shared" si="25"/>
        <v>280</v>
      </c>
      <c r="BA7" s="15">
        <f t="shared" si="26"/>
        <v>244.99999999999997</v>
      </c>
      <c r="BB7" s="15">
        <f t="shared" si="27"/>
        <v>175</v>
      </c>
      <c r="BC7" s="15">
        <f t="shared" si="28"/>
        <v>210</v>
      </c>
      <c r="BD7" s="15">
        <f t="shared" si="29"/>
        <v>280</v>
      </c>
      <c r="BE7" s="15">
        <f t="shared" si="30"/>
        <v>315</v>
      </c>
      <c r="BF7" s="15">
        <f t="shared" si="31"/>
        <v>350</v>
      </c>
      <c r="BG7" s="15">
        <f t="shared" si="32"/>
        <v>420</v>
      </c>
      <c r="BH7" s="15">
        <f t="shared" si="33"/>
        <v>489.99999999999994</v>
      </c>
      <c r="BI7" s="15">
        <f t="shared" si="34"/>
        <v>560</v>
      </c>
      <c r="BJ7" s="15">
        <f t="shared" si="35"/>
        <v>3885</v>
      </c>
      <c r="BL7" s="15">
        <f t="shared" si="36"/>
        <v>105.00000000000001</v>
      </c>
      <c r="BM7" s="15">
        <f t="shared" si="37"/>
        <v>135.00000000000003</v>
      </c>
      <c r="BN7" s="15">
        <f t="shared" si="38"/>
        <v>120.00000000000001</v>
      </c>
      <c r="BO7" s="15">
        <f t="shared" si="39"/>
        <v>105.00000000000001</v>
      </c>
      <c r="BP7" s="15">
        <f t="shared" si="40"/>
        <v>75.000000000000014</v>
      </c>
      <c r="BQ7" s="15">
        <f t="shared" si="41"/>
        <v>90.000000000000014</v>
      </c>
      <c r="BR7" s="15">
        <f t="shared" si="42"/>
        <v>120.00000000000001</v>
      </c>
      <c r="BS7" s="15">
        <f t="shared" si="43"/>
        <v>135.00000000000003</v>
      </c>
      <c r="BT7" s="15">
        <f t="shared" si="44"/>
        <v>150.00000000000003</v>
      </c>
      <c r="BU7" s="15">
        <f t="shared" si="45"/>
        <v>180.00000000000003</v>
      </c>
      <c r="BV7" s="15">
        <f t="shared" si="46"/>
        <v>210.00000000000003</v>
      </c>
      <c r="BW7" s="15">
        <f t="shared" si="47"/>
        <v>240.00000000000003</v>
      </c>
      <c r="BX7" s="15">
        <f t="shared" si="48"/>
        <v>1665.0000000000002</v>
      </c>
      <c r="BY7" s="15"/>
      <c r="BZ7" s="16">
        <v>1</v>
      </c>
      <c r="CA7" s="16">
        <v>1</v>
      </c>
      <c r="CB7" s="16">
        <v>1</v>
      </c>
      <c r="CC7" s="16">
        <v>1</v>
      </c>
      <c r="CD7" s="16">
        <v>0.8</v>
      </c>
      <c r="CE7" s="16">
        <v>0.7</v>
      </c>
      <c r="CF7" s="16">
        <v>0.5</v>
      </c>
      <c r="CG7" s="16">
        <v>0.3</v>
      </c>
      <c r="CH7" s="16">
        <v>0.2</v>
      </c>
      <c r="CI7" s="16">
        <v>0</v>
      </c>
      <c r="CJ7" s="16">
        <v>0</v>
      </c>
      <c r="CK7" s="16">
        <v>0</v>
      </c>
      <c r="CL7" s="236"/>
      <c r="CM7" s="16">
        <f t="shared" si="92"/>
        <v>0</v>
      </c>
      <c r="CN7" s="16">
        <f t="shared" si="93"/>
        <v>0</v>
      </c>
      <c r="CO7" s="16">
        <f t="shared" si="94"/>
        <v>0</v>
      </c>
      <c r="CP7" s="16">
        <f t="shared" si="95"/>
        <v>0</v>
      </c>
      <c r="CQ7" s="16">
        <f t="shared" si="96"/>
        <v>0.19999999999999996</v>
      </c>
      <c r="CR7" s="16">
        <f t="shared" si="97"/>
        <v>0.30000000000000004</v>
      </c>
      <c r="CS7" s="16">
        <f t="shared" si="98"/>
        <v>0.5</v>
      </c>
      <c r="CT7" s="16">
        <f t="shared" si="99"/>
        <v>0.7</v>
      </c>
      <c r="CU7" s="16">
        <f t="shared" si="100"/>
        <v>0.8</v>
      </c>
      <c r="CV7" s="16">
        <f t="shared" si="101"/>
        <v>1</v>
      </c>
      <c r="CW7" s="16">
        <f t="shared" si="102"/>
        <v>1</v>
      </c>
      <c r="CX7" s="16">
        <f t="shared" si="103"/>
        <v>1</v>
      </c>
      <c r="CY7" s="15"/>
      <c r="CZ7" s="15">
        <f t="shared" si="104"/>
        <v>244.99999999999997</v>
      </c>
      <c r="DA7" s="15">
        <f t="shared" si="105"/>
        <v>315</v>
      </c>
      <c r="DB7" s="15">
        <f t="shared" si="106"/>
        <v>280</v>
      </c>
      <c r="DC7" s="15">
        <f t="shared" si="107"/>
        <v>244.99999999999997</v>
      </c>
      <c r="DD7" s="15">
        <f t="shared" si="108"/>
        <v>140</v>
      </c>
      <c r="DE7" s="15">
        <f t="shared" si="109"/>
        <v>147</v>
      </c>
      <c r="DF7" s="15">
        <f t="shared" si="110"/>
        <v>140</v>
      </c>
      <c r="DG7" s="15">
        <f t="shared" si="111"/>
        <v>94.5</v>
      </c>
      <c r="DH7" s="15">
        <f t="shared" si="112"/>
        <v>70</v>
      </c>
      <c r="DI7" s="15">
        <f t="shared" si="113"/>
        <v>0</v>
      </c>
      <c r="DJ7" s="15">
        <f t="shared" si="114"/>
        <v>0</v>
      </c>
      <c r="DK7" s="15">
        <f t="shared" si="115"/>
        <v>0</v>
      </c>
      <c r="DL7" s="15">
        <f t="shared" si="116"/>
        <v>1676.5</v>
      </c>
      <c r="DM7" s="15"/>
      <c r="DN7" s="15">
        <f t="shared" si="117"/>
        <v>0</v>
      </c>
      <c r="DO7" s="15">
        <f t="shared" si="118"/>
        <v>0</v>
      </c>
      <c r="DP7" s="15">
        <f t="shared" si="119"/>
        <v>0</v>
      </c>
      <c r="DQ7" s="15">
        <f t="shared" si="120"/>
        <v>0</v>
      </c>
      <c r="DR7" s="15">
        <f t="shared" si="52"/>
        <v>34.999999999999993</v>
      </c>
      <c r="DS7" s="15">
        <f t="shared" si="53"/>
        <v>63.000000000000007</v>
      </c>
      <c r="DT7" s="15">
        <f t="shared" si="54"/>
        <v>140</v>
      </c>
      <c r="DU7" s="15">
        <f t="shared" si="55"/>
        <v>220.5</v>
      </c>
      <c r="DV7" s="15">
        <f t="shared" si="56"/>
        <v>280</v>
      </c>
      <c r="DW7" s="15">
        <f t="shared" si="57"/>
        <v>420</v>
      </c>
      <c r="DX7" s="15">
        <f t="shared" si="58"/>
        <v>489.99999999999994</v>
      </c>
      <c r="DY7" s="15">
        <f t="shared" si="59"/>
        <v>560</v>
      </c>
      <c r="DZ7" s="15">
        <f t="shared" si="121"/>
        <v>2208.5</v>
      </c>
      <c r="EB7" s="16">
        <v>0.9</v>
      </c>
      <c r="EC7" s="16">
        <v>0.9</v>
      </c>
      <c r="ED7" s="16">
        <v>0.9</v>
      </c>
      <c r="EE7" s="16">
        <v>0.9</v>
      </c>
      <c r="EF7" s="16">
        <v>0.9</v>
      </c>
      <c r="EG7" s="16">
        <v>0.9</v>
      </c>
      <c r="EH7" s="16">
        <v>0.85</v>
      </c>
      <c r="EI7" s="16">
        <v>0.85</v>
      </c>
      <c r="EJ7" s="16">
        <v>0.85</v>
      </c>
      <c r="EK7" s="16">
        <v>0.85</v>
      </c>
      <c r="EL7" s="16">
        <v>0.8</v>
      </c>
      <c r="EM7" s="16">
        <v>0.8</v>
      </c>
      <c r="EO7" s="16">
        <f t="shared" ref="EO7:EO70" si="195">(1-EB7)</f>
        <v>9.9999999999999978E-2</v>
      </c>
      <c r="EP7" s="16">
        <f t="shared" ref="EP7:EP70" si="196">(1-EC7)</f>
        <v>9.9999999999999978E-2</v>
      </c>
      <c r="EQ7" s="16">
        <f t="shared" ref="EQ7:EQ70" si="197">(1-ED7)</f>
        <v>9.9999999999999978E-2</v>
      </c>
      <c r="ER7" s="16">
        <f t="shared" ref="ER7:ER70" si="198">(1-EE7)</f>
        <v>9.9999999999999978E-2</v>
      </c>
      <c r="ES7" s="16">
        <f t="shared" ref="ES7:ES70" si="199">(1-EF7)</f>
        <v>9.9999999999999978E-2</v>
      </c>
      <c r="ET7" s="16">
        <f t="shared" ref="ET7:ET70" si="200">(1-EG7)</f>
        <v>9.9999999999999978E-2</v>
      </c>
      <c r="EU7" s="16">
        <f t="shared" ref="EU7:EU70" si="201">(1-EH7)</f>
        <v>0.15000000000000002</v>
      </c>
      <c r="EV7" s="16">
        <f t="shared" ref="EV7:EV70" si="202">(1-EI7)</f>
        <v>0.15000000000000002</v>
      </c>
      <c r="EW7" s="16">
        <f t="shared" ref="EW7:EW70" si="203">(1-EJ7)</f>
        <v>0.15000000000000002</v>
      </c>
      <c r="EX7" s="16">
        <f t="shared" ref="EX7:EX70" si="204">(1-EK7)</f>
        <v>0.15000000000000002</v>
      </c>
      <c r="EY7" s="16">
        <f t="shared" ref="EY7:EY70" si="205">(1-EL7)</f>
        <v>0.19999999999999996</v>
      </c>
      <c r="EZ7" s="16">
        <f t="shared" ref="EZ7:EZ70" si="206">(1-EM7)</f>
        <v>0.19999999999999996</v>
      </c>
      <c r="FB7" s="233">
        <f t="shared" si="61"/>
        <v>315</v>
      </c>
      <c r="FC7" s="233">
        <f t="shared" si="62"/>
        <v>405</v>
      </c>
      <c r="FD7" s="233">
        <f t="shared" si="63"/>
        <v>360</v>
      </c>
      <c r="FE7" s="233">
        <f t="shared" si="64"/>
        <v>315</v>
      </c>
      <c r="FF7" s="233">
        <f t="shared" si="65"/>
        <v>225</v>
      </c>
      <c r="FG7" s="233">
        <f t="shared" si="66"/>
        <v>270</v>
      </c>
      <c r="FH7" s="233">
        <f t="shared" si="67"/>
        <v>340</v>
      </c>
      <c r="FI7" s="233">
        <f t="shared" si="68"/>
        <v>382.5</v>
      </c>
      <c r="FJ7" s="233">
        <f t="shared" si="69"/>
        <v>425</v>
      </c>
      <c r="FK7" s="233">
        <f t="shared" si="70"/>
        <v>510</v>
      </c>
      <c r="FL7" s="233">
        <f t="shared" si="71"/>
        <v>560</v>
      </c>
      <c r="FM7" s="233">
        <f t="shared" si="72"/>
        <v>640</v>
      </c>
      <c r="FN7" s="233">
        <f t="shared" si="122"/>
        <v>4747.5</v>
      </c>
      <c r="FO7" s="4"/>
      <c r="FP7" s="233">
        <f t="shared" si="73"/>
        <v>34.999999999999993</v>
      </c>
      <c r="FQ7" s="233">
        <f t="shared" si="74"/>
        <v>44.999999999999993</v>
      </c>
      <c r="FR7" s="233">
        <f t="shared" si="75"/>
        <v>39.999999999999993</v>
      </c>
      <c r="FS7" s="233">
        <f t="shared" si="76"/>
        <v>34.999999999999993</v>
      </c>
      <c r="FT7" s="233">
        <f t="shared" si="77"/>
        <v>24.999999999999993</v>
      </c>
      <c r="FU7" s="233">
        <f t="shared" si="78"/>
        <v>29.999999999999993</v>
      </c>
      <c r="FV7" s="233">
        <f t="shared" si="79"/>
        <v>60.000000000000007</v>
      </c>
      <c r="FW7" s="233">
        <f t="shared" si="80"/>
        <v>67.500000000000014</v>
      </c>
      <c r="FX7" s="233">
        <f t="shared" si="81"/>
        <v>75.000000000000014</v>
      </c>
      <c r="FY7" s="233">
        <f t="shared" si="82"/>
        <v>90.000000000000014</v>
      </c>
      <c r="FZ7" s="233">
        <f t="shared" si="83"/>
        <v>139.99999999999997</v>
      </c>
      <c r="GA7" s="233">
        <f t="shared" si="84"/>
        <v>159.99999999999997</v>
      </c>
      <c r="GB7" s="233">
        <f t="shared" si="123"/>
        <v>802.5</v>
      </c>
      <c r="GC7" s="233"/>
      <c r="GD7" s="112"/>
      <c r="GE7" s="112"/>
      <c r="GF7" s="112"/>
      <c r="GG7" s="112"/>
      <c r="GH7" s="112"/>
      <c r="GI7" s="112"/>
      <c r="GJ7" s="112"/>
      <c r="GK7" s="112"/>
      <c r="GL7" s="112"/>
      <c r="GM7" s="112"/>
      <c r="GN7" s="112"/>
      <c r="GO7" s="112"/>
      <c r="GP7" s="233"/>
      <c r="GQ7" s="233"/>
      <c r="GR7" s="233"/>
      <c r="GS7" s="233"/>
      <c r="GT7" s="233"/>
      <c r="GU7" s="233"/>
      <c r="GV7" s="233"/>
      <c r="GW7" s="233"/>
      <c r="GX7" s="233"/>
      <c r="GY7" s="233"/>
      <c r="GZ7" s="233"/>
      <c r="HA7" s="233"/>
      <c r="HB7" s="233"/>
      <c r="HC7" s="14">
        <f t="shared" si="124"/>
        <v>0</v>
      </c>
      <c r="HE7" s="233">
        <f>[2]Sheet2!$AO6</f>
        <v>15.800742945326277</v>
      </c>
      <c r="HF7" s="4">
        <v>15</v>
      </c>
      <c r="HG7" s="233">
        <f t="shared" si="125"/>
        <v>42.666666666666664</v>
      </c>
      <c r="HH7" s="233">
        <f t="shared" si="126"/>
        <v>66</v>
      </c>
      <c r="HJ7" s="15">
        <f t="shared" si="127"/>
        <v>0</v>
      </c>
      <c r="HK7" s="15">
        <f t="shared" si="128"/>
        <v>0</v>
      </c>
      <c r="HP7" s="2">
        <v>46296</v>
      </c>
      <c r="HQ7" s="1" t="s">
        <v>413</v>
      </c>
      <c r="HR7" s="243" t="s">
        <v>414</v>
      </c>
      <c r="HT7" s="1">
        <f>_xlfn.XLOOKUP($C7,'Prices_state-wise'!$B:$B,'Prices_state-wise'!P:P,"",0)</f>
        <v>54500</v>
      </c>
      <c r="HU7" s="1">
        <f>_xlfn.XLOOKUP($C7,'Prices_state-wise'!$B:$B,'Prices_state-wise'!Q:Q,"",0)</f>
        <v>53500</v>
      </c>
      <c r="HV7" s="1">
        <f>_xlfn.XLOOKUP($C7,'Prices_state-wise'!$B:$B,'Prices_state-wise'!R:R,"",0)</f>
        <v>51000</v>
      </c>
      <c r="HW7" s="1">
        <f>_xlfn.XLOOKUP($C7,'Prices_state-wise'!$B:$B,'Prices_state-wise'!S:S,"",0)</f>
        <v>48500</v>
      </c>
      <c r="HX7" s="1">
        <f>_xlfn.XLOOKUP($C7,'Prices_state-wise'!$B:$B,'Prices_state-wise'!T:T,"",0)</f>
        <v>47500</v>
      </c>
      <c r="HY7" s="1">
        <f>_xlfn.XLOOKUP($C7,'Prices_state-wise'!$B:$B,'Prices_state-wise'!U:U,"",0)</f>
        <v>46000</v>
      </c>
      <c r="HZ7" s="1">
        <f>_xlfn.XLOOKUP($C7,'Prices_state-wise'!$B:$B,'Prices_state-wise'!V:V,"",0)</f>
        <v>46000</v>
      </c>
      <c r="IA7" s="1">
        <f>_xlfn.XLOOKUP($C7,'Prices_state-wise'!$B:$B,'Prices_state-wise'!W:W,"",0)</f>
        <v>47000</v>
      </c>
      <c r="IB7" s="1">
        <f>_xlfn.XLOOKUP($C7,'Prices_state-wise'!$B:$B,'Prices_state-wise'!X:X,"",0)</f>
        <v>48500</v>
      </c>
      <c r="IC7" s="1">
        <f>_xlfn.XLOOKUP($C7,'Prices_state-wise'!$B:$B,'Prices_state-wise'!Y:Y,"",0)</f>
        <v>51000</v>
      </c>
      <c r="ID7" s="1">
        <f>_xlfn.XLOOKUP($C7,'Prices_state-wise'!$B:$B,'Prices_state-wise'!Z:Z,"",0)</f>
        <v>51000</v>
      </c>
      <c r="IE7" s="1">
        <f>_xlfn.XLOOKUP($C7,'Prices_state-wise'!$B:$B,'Prices_state-wise'!AA:AA,"",0)</f>
        <v>52500</v>
      </c>
      <c r="IG7" s="346">
        <f t="shared" ref="IG7:IG70" si="207">IFERROR((HT7*BL7)/$IG$1,"")</f>
        <v>0.57225000000000015</v>
      </c>
      <c r="IH7" s="346">
        <f t="shared" si="129"/>
        <v>0.72225000000000017</v>
      </c>
      <c r="II7" s="346">
        <f t="shared" si="129"/>
        <v>0.6120000000000001</v>
      </c>
      <c r="IJ7" s="346">
        <f t="shared" si="129"/>
        <v>0.50925000000000009</v>
      </c>
      <c r="IK7" s="346">
        <f t="shared" si="129"/>
        <v>0.35625000000000007</v>
      </c>
      <c r="IL7" s="346">
        <f t="shared" si="129"/>
        <v>0.41400000000000003</v>
      </c>
      <c r="IM7" s="346">
        <f t="shared" si="129"/>
        <v>0.55200000000000005</v>
      </c>
      <c r="IN7" s="346">
        <f t="shared" si="129"/>
        <v>0.63450000000000006</v>
      </c>
      <c r="IO7" s="346">
        <f t="shared" si="129"/>
        <v>0.72750000000000015</v>
      </c>
      <c r="IP7" s="346">
        <f t="shared" si="129"/>
        <v>0.91800000000000015</v>
      </c>
      <c r="IQ7" s="346">
        <f t="shared" si="129"/>
        <v>1.0710000000000002</v>
      </c>
      <c r="IR7" s="346">
        <f t="shared" si="129"/>
        <v>1.2600000000000002</v>
      </c>
      <c r="IS7" s="346">
        <f t="shared" si="130"/>
        <v>8.3490000000000002</v>
      </c>
      <c r="IU7" s="1">
        <v>53500</v>
      </c>
      <c r="IV7" s="1">
        <v>52500</v>
      </c>
      <c r="IW7" s="1">
        <v>50000</v>
      </c>
      <c r="IX7" s="1">
        <v>47500</v>
      </c>
      <c r="IY7" s="1">
        <v>46500</v>
      </c>
      <c r="IZ7" s="1">
        <v>45000</v>
      </c>
      <c r="JA7" s="1">
        <v>45000</v>
      </c>
      <c r="JB7" s="1">
        <v>46000</v>
      </c>
      <c r="JC7" s="1">
        <v>47500</v>
      </c>
      <c r="JD7" s="1">
        <v>50000</v>
      </c>
      <c r="JE7" s="1">
        <v>50000</v>
      </c>
      <c r="JF7" s="1">
        <v>51500</v>
      </c>
      <c r="JH7" s="346">
        <f t="shared" si="131"/>
        <v>1.3107499999999999</v>
      </c>
      <c r="JI7" s="346">
        <f t="shared" si="132"/>
        <v>1.6537500000000001</v>
      </c>
      <c r="JJ7" s="346">
        <f t="shared" si="133"/>
        <v>1.4</v>
      </c>
      <c r="JK7" s="346">
        <f t="shared" si="134"/>
        <v>1.1637499999999998</v>
      </c>
      <c r="JL7" s="346">
        <f t="shared" si="135"/>
        <v>0.65100000000000002</v>
      </c>
      <c r="JM7" s="346">
        <f t="shared" si="136"/>
        <v>0.66149999999999998</v>
      </c>
      <c r="JN7" s="346">
        <f t="shared" si="137"/>
        <v>0.63</v>
      </c>
      <c r="JO7" s="346">
        <f t="shared" si="138"/>
        <v>0.43469999999999998</v>
      </c>
      <c r="JP7" s="346">
        <f t="shared" si="139"/>
        <v>0.33250000000000002</v>
      </c>
      <c r="JQ7" s="346">
        <f t="shared" si="140"/>
        <v>0</v>
      </c>
      <c r="JR7" s="346">
        <f t="shared" si="141"/>
        <v>0</v>
      </c>
      <c r="JS7" s="346">
        <f t="shared" si="142"/>
        <v>0</v>
      </c>
      <c r="JT7" s="346">
        <f t="shared" si="143"/>
        <v>8.2379499999999997</v>
      </c>
      <c r="JV7" s="1">
        <f>IFERROR(_xlfn.XLOOKUP($C7,'Prices_state-wise'!$B:$B,'Prices_state-wise'!AP:AP,"",0),"")</f>
        <v>52500</v>
      </c>
      <c r="JW7" s="1">
        <f>IFERROR(_xlfn.XLOOKUP($C7,'Prices_state-wise'!$B:$B,'Prices_state-wise'!AQ:AQ,"",0),"")</f>
        <v>51500</v>
      </c>
      <c r="JX7" s="1">
        <f>IFERROR(_xlfn.XLOOKUP($C7,'Prices_state-wise'!$B:$B,'Prices_state-wise'!AR:AR,"",0),"")</f>
        <v>49000</v>
      </c>
      <c r="JY7" s="1">
        <f>IFERROR(_xlfn.XLOOKUP($C7,'Prices_state-wise'!$B:$B,'Prices_state-wise'!AS:AS,"",0),"")</f>
        <v>46500</v>
      </c>
      <c r="JZ7" s="1">
        <f>IFERROR(_xlfn.XLOOKUP($C7,'Prices_state-wise'!$B:$B,'Prices_state-wise'!AT:AT,"",0),"")</f>
        <v>45500</v>
      </c>
      <c r="KA7" s="1">
        <f>IFERROR(_xlfn.XLOOKUP($C7,'Prices_state-wise'!$B:$B,'Prices_state-wise'!AU:AU,"",0),"")</f>
        <v>44000</v>
      </c>
      <c r="KB7" s="1">
        <f>IFERROR(_xlfn.XLOOKUP($C7,'Prices_state-wise'!$B:$B,'Prices_state-wise'!AV:AV,"",0),"")</f>
        <v>44000</v>
      </c>
      <c r="KC7" s="1">
        <f>IFERROR(_xlfn.XLOOKUP($C7,'Prices_state-wise'!$B:$B,'Prices_state-wise'!AW:AW,"",0),"")</f>
        <v>45000</v>
      </c>
      <c r="KD7" s="1">
        <f>IFERROR(_xlfn.XLOOKUP($C7,'Prices_state-wise'!$B:$B,'Prices_state-wise'!AX:AX,"",0),"")</f>
        <v>46500</v>
      </c>
      <c r="KE7" s="1">
        <f>IFERROR(_xlfn.XLOOKUP($C7,'Prices_state-wise'!$B:$B,'Prices_state-wise'!AY:AY,"",0),"")</f>
        <v>49000</v>
      </c>
      <c r="KF7" s="1">
        <f>IFERROR(_xlfn.XLOOKUP($C7,'Prices_state-wise'!$B:$B,'Prices_state-wise'!AZ:AZ,"",0),"")</f>
        <v>49000</v>
      </c>
      <c r="KG7" s="1">
        <f>IFERROR(_xlfn.XLOOKUP($C7,'Prices_state-wise'!$B:$B,'Prices_state-wise'!BA:BA,"",0),"")</f>
        <v>50500</v>
      </c>
      <c r="KI7" s="346">
        <f t="shared" si="144"/>
        <v>0</v>
      </c>
      <c r="KJ7" s="346">
        <f t="shared" si="145"/>
        <v>0</v>
      </c>
      <c r="KK7" s="346">
        <f t="shared" si="146"/>
        <v>0</v>
      </c>
      <c r="KL7" s="346">
        <f t="shared" si="147"/>
        <v>0</v>
      </c>
      <c r="KM7" s="346">
        <f t="shared" si="148"/>
        <v>0.15924999999999997</v>
      </c>
      <c r="KN7" s="346">
        <f t="shared" si="149"/>
        <v>0.27720000000000006</v>
      </c>
      <c r="KO7" s="346">
        <f t="shared" si="150"/>
        <v>0.61599999999999999</v>
      </c>
      <c r="KP7" s="346">
        <f t="shared" si="151"/>
        <v>0.99224999999999997</v>
      </c>
      <c r="KQ7" s="346">
        <f t="shared" si="152"/>
        <v>1.302</v>
      </c>
      <c r="KR7" s="346">
        <f t="shared" si="153"/>
        <v>2.0579999999999998</v>
      </c>
      <c r="KS7" s="346">
        <f t="shared" si="154"/>
        <v>2.4009999999999998</v>
      </c>
      <c r="KT7" s="346">
        <f t="shared" si="155"/>
        <v>2.8279999999999998</v>
      </c>
      <c r="KU7" s="346">
        <f t="shared" si="156"/>
        <v>10.633699999999999</v>
      </c>
      <c r="KW7" s="346">
        <f t="shared" si="157"/>
        <v>1.883</v>
      </c>
      <c r="KX7" s="346">
        <f t="shared" si="158"/>
        <v>2.3760000000000003</v>
      </c>
      <c r="KY7" s="346">
        <f t="shared" si="159"/>
        <v>2.012</v>
      </c>
      <c r="KZ7" s="346">
        <f t="shared" si="160"/>
        <v>1.673</v>
      </c>
      <c r="LA7" s="346">
        <f t="shared" si="161"/>
        <v>1.1665000000000001</v>
      </c>
      <c r="LB7" s="346">
        <f t="shared" si="162"/>
        <v>1.3527</v>
      </c>
      <c r="LC7" s="346">
        <f t="shared" si="163"/>
        <v>1.798</v>
      </c>
      <c r="LD7" s="346">
        <f t="shared" si="164"/>
        <v>2.0614499999999998</v>
      </c>
      <c r="LE7" s="346">
        <f t="shared" si="165"/>
        <v>2.3620000000000001</v>
      </c>
      <c r="LF7" s="346">
        <f t="shared" si="166"/>
        <v>2.976</v>
      </c>
      <c r="LG7" s="346">
        <f t="shared" si="167"/>
        <v>3.472</v>
      </c>
      <c r="LH7" s="346">
        <f t="shared" si="168"/>
        <v>4.0880000000000001</v>
      </c>
      <c r="LI7" s="346">
        <f t="shared" si="169"/>
        <v>27.220650000000006</v>
      </c>
      <c r="LL7" s="4"/>
      <c r="LM7" s="4"/>
      <c r="LN7" s="4"/>
      <c r="LO7" s="4"/>
      <c r="LP7" s="4"/>
      <c r="LQ7" s="4"/>
      <c r="LR7" s="4"/>
      <c r="LS7" s="4"/>
      <c r="LT7" s="4"/>
      <c r="LU7" s="4"/>
      <c r="LV7" s="4"/>
      <c r="LW7" s="4"/>
      <c r="LY7" s="14">
        <f t="shared" si="170"/>
        <v>0</v>
      </c>
      <c r="LZ7" s="14">
        <f t="shared" si="171"/>
        <v>0</v>
      </c>
      <c r="MA7" s="14">
        <f t="shared" si="172"/>
        <v>0</v>
      </c>
      <c r="MB7" s="14">
        <f t="shared" si="173"/>
        <v>0</v>
      </c>
      <c r="MC7" s="14">
        <f t="shared" si="174"/>
        <v>0</v>
      </c>
      <c r="MD7" s="14">
        <f t="shared" si="175"/>
        <v>0</v>
      </c>
      <c r="ME7" s="14">
        <f t="shared" si="176"/>
        <v>0</v>
      </c>
      <c r="MF7" s="14">
        <f t="shared" si="177"/>
        <v>0</v>
      </c>
      <c r="MG7" s="14">
        <f t="shared" si="178"/>
        <v>0</v>
      </c>
      <c r="MH7" s="14">
        <f t="shared" si="179"/>
        <v>0</v>
      </c>
      <c r="MI7" s="14">
        <f t="shared" si="180"/>
        <v>0</v>
      </c>
      <c r="MJ7" s="14">
        <f t="shared" si="181"/>
        <v>0</v>
      </c>
      <c r="ML7" s="14">
        <f t="shared" si="182"/>
        <v>0</v>
      </c>
      <c r="MM7" s="14">
        <f t="shared" si="183"/>
        <v>0</v>
      </c>
      <c r="MN7" s="14">
        <f t="shared" si="184"/>
        <v>0</v>
      </c>
      <c r="MO7" s="14">
        <f t="shared" si="185"/>
        <v>0</v>
      </c>
      <c r="MP7" s="14">
        <f t="shared" si="186"/>
        <v>0</v>
      </c>
      <c r="MQ7" s="14">
        <f t="shared" si="187"/>
        <v>0</v>
      </c>
      <c r="MR7" s="14">
        <f t="shared" si="188"/>
        <v>0</v>
      </c>
      <c r="MS7" s="14">
        <f t="shared" si="189"/>
        <v>0</v>
      </c>
      <c r="MT7" s="14">
        <f t="shared" si="190"/>
        <v>0</v>
      </c>
      <c r="MU7" s="14">
        <f t="shared" si="191"/>
        <v>0</v>
      </c>
      <c r="MV7" s="14">
        <f t="shared" si="192"/>
        <v>0</v>
      </c>
      <c r="MW7" s="14">
        <f t="shared" si="193"/>
        <v>0</v>
      </c>
    </row>
    <row r="8" spans="1:361">
      <c r="A8" s="4">
        <f t="shared" si="194"/>
        <v>4</v>
      </c>
      <c r="B8" s="1" t="s">
        <v>415</v>
      </c>
      <c r="C8" s="1" t="s">
        <v>307</v>
      </c>
      <c r="D8" s="4" t="s">
        <v>326</v>
      </c>
      <c r="E8" s="14">
        <f>SUMIFS('MoU proposal'!U:U,'MoU proposal'!$B:$B,'Retail_distributor-wise'!$B8,'MoU proposal'!$D:$D,'Retail_distributor-wise'!$C8)</f>
        <v>7211.5740000000005</v>
      </c>
      <c r="F8" s="14">
        <f t="shared" si="90"/>
        <v>11400</v>
      </c>
      <c r="G8" s="8" t="s">
        <v>405</v>
      </c>
      <c r="H8" s="1" t="s">
        <v>164</v>
      </c>
      <c r="I8" s="118">
        <f>E8/'Retail_state-wise(rough)'!$D$27</f>
        <v>0.1413608953965787</v>
      </c>
      <c r="J8" s="14">
        <f>FLOOR($I8*'Retail_state-wise(rough)'!F$27,50)</f>
        <v>700</v>
      </c>
      <c r="K8" s="14">
        <f>FLOOR($I8*'Retail_state-wise(rough)'!G$27,50)</f>
        <v>900</v>
      </c>
      <c r="L8" s="14">
        <f>FLOOR($I8*'Retail_state-wise(rough)'!H$27,50)</f>
        <v>800</v>
      </c>
      <c r="M8" s="14">
        <f>FLOOR($I8*'Retail_state-wise(rough)'!I$27,50)</f>
        <v>700</v>
      </c>
      <c r="N8" s="14">
        <f>FLOOR($I8*'Retail_state-wise(rough)'!J$27,50)</f>
        <v>550</v>
      </c>
      <c r="O8" s="14">
        <f>FLOOR($I8*'Retail_state-wise(rough)'!K$27,50)</f>
        <v>600</v>
      </c>
      <c r="P8" s="14">
        <f>FLOOR($I8*'Retail_state-wise(rough)'!L$27,50)</f>
        <v>800</v>
      </c>
      <c r="Q8" s="14">
        <f>FLOOR($I8*'Retail_state-wise(rough)'!M$27,50)</f>
        <v>950</v>
      </c>
      <c r="R8" s="14">
        <f>FLOOR($I8*'Retail_state-wise(rough)'!N$27,50)</f>
        <v>1050</v>
      </c>
      <c r="S8" s="14">
        <f>FLOOR($I8*'Retail_state-wise(rough)'!O$27,50)</f>
        <v>1250</v>
      </c>
      <c r="T8" s="14">
        <f>FLOOR($I8*'Retail_state-wise(rough)'!P$27,50)</f>
        <v>1450</v>
      </c>
      <c r="U8" s="14">
        <f>FLOOR($I8*'Retail_state-wise(rough)'!Q$27,50)</f>
        <v>1650</v>
      </c>
      <c r="W8" s="671"/>
      <c r="X8" s="16">
        <v>0.7</v>
      </c>
      <c r="Y8" s="16">
        <v>0.7</v>
      </c>
      <c r="Z8" s="16">
        <v>0.7</v>
      </c>
      <c r="AA8" s="16">
        <v>0.7</v>
      </c>
      <c r="AB8" s="16">
        <v>0.7</v>
      </c>
      <c r="AC8" s="16">
        <v>0.7</v>
      </c>
      <c r="AD8" s="16">
        <v>0.7</v>
      </c>
      <c r="AE8" s="16">
        <v>0.7</v>
      </c>
      <c r="AF8" s="16">
        <v>0.7</v>
      </c>
      <c r="AG8" s="16">
        <v>0.7</v>
      </c>
      <c r="AH8" s="16">
        <v>0.7</v>
      </c>
      <c r="AI8" s="16">
        <v>0.7</v>
      </c>
      <c r="AK8" s="16">
        <f t="shared" si="12"/>
        <v>0.30000000000000004</v>
      </c>
      <c r="AL8" s="16">
        <f t="shared" si="13"/>
        <v>0.30000000000000004</v>
      </c>
      <c r="AM8" s="16">
        <f t="shared" si="14"/>
        <v>0.30000000000000004</v>
      </c>
      <c r="AN8" s="16">
        <f t="shared" si="15"/>
        <v>0.30000000000000004</v>
      </c>
      <c r="AO8" s="16">
        <f t="shared" si="16"/>
        <v>0.30000000000000004</v>
      </c>
      <c r="AP8" s="16">
        <f t="shared" si="17"/>
        <v>0.30000000000000004</v>
      </c>
      <c r="AQ8" s="16">
        <f t="shared" si="18"/>
        <v>0.30000000000000004</v>
      </c>
      <c r="AR8" s="16">
        <f t="shared" si="19"/>
        <v>0.30000000000000004</v>
      </c>
      <c r="AS8" s="16">
        <f t="shared" si="20"/>
        <v>0.30000000000000004</v>
      </c>
      <c r="AT8" s="16">
        <f t="shared" si="21"/>
        <v>0.30000000000000004</v>
      </c>
      <c r="AU8" s="16">
        <f t="shared" si="22"/>
        <v>0.30000000000000004</v>
      </c>
      <c r="AV8" s="16">
        <f t="shared" si="23"/>
        <v>0.30000000000000004</v>
      </c>
      <c r="AX8" s="15">
        <f t="shared" si="91"/>
        <v>489.99999999999994</v>
      </c>
      <c r="AY8" s="15">
        <f t="shared" si="24"/>
        <v>630</v>
      </c>
      <c r="AZ8" s="15">
        <f t="shared" si="25"/>
        <v>560</v>
      </c>
      <c r="BA8" s="15">
        <f t="shared" si="26"/>
        <v>489.99999999999994</v>
      </c>
      <c r="BB8" s="15">
        <f t="shared" si="27"/>
        <v>385</v>
      </c>
      <c r="BC8" s="15">
        <f t="shared" si="28"/>
        <v>420</v>
      </c>
      <c r="BD8" s="15">
        <f t="shared" si="29"/>
        <v>560</v>
      </c>
      <c r="BE8" s="15">
        <f t="shared" si="30"/>
        <v>665</v>
      </c>
      <c r="BF8" s="15">
        <f t="shared" si="31"/>
        <v>735</v>
      </c>
      <c r="BG8" s="15">
        <f t="shared" si="32"/>
        <v>875</v>
      </c>
      <c r="BH8" s="15">
        <f t="shared" si="33"/>
        <v>1014.9999999999999</v>
      </c>
      <c r="BI8" s="15">
        <f t="shared" si="34"/>
        <v>1155</v>
      </c>
      <c r="BJ8" s="15">
        <f t="shared" si="35"/>
        <v>7980</v>
      </c>
      <c r="BL8" s="15">
        <f t="shared" si="36"/>
        <v>210.00000000000003</v>
      </c>
      <c r="BM8" s="15">
        <f t="shared" si="37"/>
        <v>270.00000000000006</v>
      </c>
      <c r="BN8" s="15">
        <f t="shared" si="38"/>
        <v>240.00000000000003</v>
      </c>
      <c r="BO8" s="15">
        <f t="shared" si="39"/>
        <v>210.00000000000003</v>
      </c>
      <c r="BP8" s="15">
        <f t="shared" si="40"/>
        <v>165.00000000000003</v>
      </c>
      <c r="BQ8" s="15">
        <f t="shared" si="41"/>
        <v>180.00000000000003</v>
      </c>
      <c r="BR8" s="15">
        <f t="shared" si="42"/>
        <v>240.00000000000003</v>
      </c>
      <c r="BS8" s="15">
        <f t="shared" si="43"/>
        <v>285.00000000000006</v>
      </c>
      <c r="BT8" s="15">
        <f t="shared" si="44"/>
        <v>315.00000000000006</v>
      </c>
      <c r="BU8" s="15">
        <f t="shared" si="45"/>
        <v>375.00000000000006</v>
      </c>
      <c r="BV8" s="15">
        <f t="shared" si="46"/>
        <v>435.00000000000006</v>
      </c>
      <c r="BW8" s="15">
        <f t="shared" si="47"/>
        <v>495.00000000000006</v>
      </c>
      <c r="BX8" s="15">
        <f t="shared" si="48"/>
        <v>3420.0000000000005</v>
      </c>
      <c r="BY8" s="15"/>
      <c r="BZ8" s="16">
        <v>1</v>
      </c>
      <c r="CA8" s="16">
        <v>1</v>
      </c>
      <c r="CB8" s="16">
        <v>1</v>
      </c>
      <c r="CC8" s="16">
        <v>1</v>
      </c>
      <c r="CD8" s="16">
        <v>1</v>
      </c>
      <c r="CE8" s="16">
        <v>0.9</v>
      </c>
      <c r="CF8" s="16">
        <v>0.8</v>
      </c>
      <c r="CG8" s="16">
        <v>0.7</v>
      </c>
      <c r="CH8" s="16">
        <v>0.5</v>
      </c>
      <c r="CI8" s="16">
        <v>0.4</v>
      </c>
      <c r="CJ8" s="16">
        <v>0.4</v>
      </c>
      <c r="CK8" s="16">
        <v>0.2</v>
      </c>
      <c r="CL8" s="236"/>
      <c r="CM8" s="16">
        <f t="shared" si="92"/>
        <v>0</v>
      </c>
      <c r="CN8" s="16">
        <f t="shared" si="93"/>
        <v>0</v>
      </c>
      <c r="CO8" s="16">
        <f t="shared" si="94"/>
        <v>0</v>
      </c>
      <c r="CP8" s="16">
        <f t="shared" si="95"/>
        <v>0</v>
      </c>
      <c r="CQ8" s="16">
        <f t="shared" si="96"/>
        <v>0</v>
      </c>
      <c r="CR8" s="16">
        <f t="shared" si="97"/>
        <v>9.9999999999999978E-2</v>
      </c>
      <c r="CS8" s="16">
        <f t="shared" si="98"/>
        <v>0.19999999999999996</v>
      </c>
      <c r="CT8" s="16">
        <f t="shared" si="99"/>
        <v>0.30000000000000004</v>
      </c>
      <c r="CU8" s="16">
        <f t="shared" si="100"/>
        <v>0.5</v>
      </c>
      <c r="CV8" s="16">
        <f t="shared" si="101"/>
        <v>0.6</v>
      </c>
      <c r="CW8" s="16">
        <f t="shared" si="102"/>
        <v>0.6</v>
      </c>
      <c r="CX8" s="16">
        <f t="shared" si="103"/>
        <v>0.8</v>
      </c>
      <c r="CY8" s="15"/>
      <c r="CZ8" s="15">
        <f t="shared" si="104"/>
        <v>489.99999999999994</v>
      </c>
      <c r="DA8" s="15">
        <f t="shared" si="105"/>
        <v>630</v>
      </c>
      <c r="DB8" s="15">
        <f t="shared" si="106"/>
        <v>560</v>
      </c>
      <c r="DC8" s="15">
        <f t="shared" si="107"/>
        <v>489.99999999999994</v>
      </c>
      <c r="DD8" s="15">
        <f t="shared" si="108"/>
        <v>385</v>
      </c>
      <c r="DE8" s="15">
        <f t="shared" si="109"/>
        <v>378</v>
      </c>
      <c r="DF8" s="15">
        <f t="shared" si="110"/>
        <v>448</v>
      </c>
      <c r="DG8" s="15">
        <f t="shared" si="111"/>
        <v>465.49999999999994</v>
      </c>
      <c r="DH8" s="15">
        <f t="shared" si="112"/>
        <v>367.5</v>
      </c>
      <c r="DI8" s="15">
        <f t="shared" si="113"/>
        <v>350</v>
      </c>
      <c r="DJ8" s="15">
        <f t="shared" si="114"/>
        <v>406</v>
      </c>
      <c r="DK8" s="15">
        <f t="shared" si="115"/>
        <v>231</v>
      </c>
      <c r="DL8" s="15">
        <f t="shared" si="116"/>
        <v>5201</v>
      </c>
      <c r="DM8" s="15"/>
      <c r="DN8" s="15">
        <f t="shared" si="117"/>
        <v>0</v>
      </c>
      <c r="DO8" s="15">
        <f t="shared" si="118"/>
        <v>0</v>
      </c>
      <c r="DP8" s="15">
        <f t="shared" si="119"/>
        <v>0</v>
      </c>
      <c r="DQ8" s="15">
        <f t="shared" si="120"/>
        <v>0</v>
      </c>
      <c r="DR8" s="15">
        <f t="shared" si="52"/>
        <v>0</v>
      </c>
      <c r="DS8" s="15">
        <f t="shared" si="53"/>
        <v>41.999999999999993</v>
      </c>
      <c r="DT8" s="15">
        <f t="shared" si="54"/>
        <v>111.99999999999997</v>
      </c>
      <c r="DU8" s="15">
        <f t="shared" si="55"/>
        <v>199.50000000000003</v>
      </c>
      <c r="DV8" s="15">
        <f t="shared" si="56"/>
        <v>367.5</v>
      </c>
      <c r="DW8" s="15">
        <f t="shared" si="57"/>
        <v>525</v>
      </c>
      <c r="DX8" s="15">
        <f t="shared" si="58"/>
        <v>608.99999999999989</v>
      </c>
      <c r="DY8" s="15">
        <f t="shared" si="59"/>
        <v>924</v>
      </c>
      <c r="DZ8" s="15">
        <f t="shared" si="121"/>
        <v>2779</v>
      </c>
      <c r="EB8" s="16">
        <v>0.4</v>
      </c>
      <c r="EC8" s="16">
        <v>0.4</v>
      </c>
      <c r="ED8" s="16">
        <v>0.4</v>
      </c>
      <c r="EE8" s="16">
        <v>0.4</v>
      </c>
      <c r="EF8" s="16">
        <v>0.4</v>
      </c>
      <c r="EG8" s="16">
        <v>0.4</v>
      </c>
      <c r="EH8" s="16">
        <v>0.4</v>
      </c>
      <c r="EI8" s="16">
        <v>0.45</v>
      </c>
      <c r="EJ8" s="16">
        <v>0.45</v>
      </c>
      <c r="EK8" s="16">
        <v>0.5</v>
      </c>
      <c r="EL8" s="16">
        <v>0.5</v>
      </c>
      <c r="EM8" s="16">
        <v>0.55000000000000004</v>
      </c>
      <c r="EO8" s="16">
        <f t="shared" si="195"/>
        <v>0.6</v>
      </c>
      <c r="EP8" s="16">
        <f t="shared" si="196"/>
        <v>0.6</v>
      </c>
      <c r="EQ8" s="16">
        <f t="shared" si="197"/>
        <v>0.6</v>
      </c>
      <c r="ER8" s="16">
        <f t="shared" si="198"/>
        <v>0.6</v>
      </c>
      <c r="ES8" s="16">
        <f t="shared" si="199"/>
        <v>0.6</v>
      </c>
      <c r="ET8" s="16">
        <f t="shared" si="200"/>
        <v>0.6</v>
      </c>
      <c r="EU8" s="16">
        <f t="shared" si="201"/>
        <v>0.6</v>
      </c>
      <c r="EV8" s="16">
        <f t="shared" si="202"/>
        <v>0.55000000000000004</v>
      </c>
      <c r="EW8" s="16">
        <f t="shared" si="203"/>
        <v>0.55000000000000004</v>
      </c>
      <c r="EX8" s="16">
        <f t="shared" si="204"/>
        <v>0.5</v>
      </c>
      <c r="EY8" s="16">
        <f t="shared" si="205"/>
        <v>0.5</v>
      </c>
      <c r="EZ8" s="16">
        <f t="shared" si="206"/>
        <v>0.44999999999999996</v>
      </c>
      <c r="FB8" s="233">
        <f t="shared" si="61"/>
        <v>280</v>
      </c>
      <c r="FC8" s="233">
        <f t="shared" si="62"/>
        <v>360</v>
      </c>
      <c r="FD8" s="233">
        <f t="shared" si="63"/>
        <v>320</v>
      </c>
      <c r="FE8" s="233">
        <f t="shared" si="64"/>
        <v>280</v>
      </c>
      <c r="FF8" s="233">
        <f t="shared" si="65"/>
        <v>220</v>
      </c>
      <c r="FG8" s="233">
        <f t="shared" si="66"/>
        <v>240</v>
      </c>
      <c r="FH8" s="233">
        <f t="shared" si="67"/>
        <v>320</v>
      </c>
      <c r="FI8" s="233">
        <f t="shared" si="68"/>
        <v>427.5</v>
      </c>
      <c r="FJ8" s="233">
        <f t="shared" si="69"/>
        <v>472.5</v>
      </c>
      <c r="FK8" s="233">
        <f t="shared" si="70"/>
        <v>625</v>
      </c>
      <c r="FL8" s="233">
        <f t="shared" si="71"/>
        <v>725</v>
      </c>
      <c r="FM8" s="233">
        <f t="shared" si="72"/>
        <v>907.50000000000011</v>
      </c>
      <c r="FN8" s="233">
        <f t="shared" si="122"/>
        <v>5177.5</v>
      </c>
      <c r="FO8" s="4"/>
      <c r="FP8" s="233">
        <f t="shared" si="73"/>
        <v>420</v>
      </c>
      <c r="FQ8" s="233">
        <f t="shared" si="74"/>
        <v>540</v>
      </c>
      <c r="FR8" s="233">
        <f t="shared" si="75"/>
        <v>480</v>
      </c>
      <c r="FS8" s="233">
        <f t="shared" si="76"/>
        <v>420</v>
      </c>
      <c r="FT8" s="233">
        <f t="shared" si="77"/>
        <v>330</v>
      </c>
      <c r="FU8" s="233">
        <f t="shared" si="78"/>
        <v>360</v>
      </c>
      <c r="FV8" s="233">
        <f t="shared" si="79"/>
        <v>480</v>
      </c>
      <c r="FW8" s="233">
        <f t="shared" si="80"/>
        <v>522.5</v>
      </c>
      <c r="FX8" s="233">
        <f t="shared" si="81"/>
        <v>577.5</v>
      </c>
      <c r="FY8" s="233">
        <f t="shared" si="82"/>
        <v>625</v>
      </c>
      <c r="FZ8" s="233">
        <f t="shared" si="83"/>
        <v>725</v>
      </c>
      <c r="GA8" s="233">
        <f t="shared" si="84"/>
        <v>742.49999999999989</v>
      </c>
      <c r="GB8" s="233">
        <f t="shared" si="123"/>
        <v>6222.5</v>
      </c>
      <c r="GC8" s="233"/>
      <c r="GD8" s="112"/>
      <c r="GE8" s="112"/>
      <c r="GF8" s="112"/>
      <c r="GG8" s="112"/>
      <c r="GH8" s="112"/>
      <c r="GI8" s="112"/>
      <c r="GJ8" s="112"/>
      <c r="GK8" s="112"/>
      <c r="GL8" s="112"/>
      <c r="GM8" s="112"/>
      <c r="GN8" s="112"/>
      <c r="GO8" s="112"/>
      <c r="GP8" s="233"/>
      <c r="GQ8" s="233"/>
      <c r="GR8" s="233"/>
      <c r="GS8" s="233"/>
      <c r="GT8" s="233"/>
      <c r="GU8" s="233"/>
      <c r="GV8" s="233"/>
      <c r="GW8" s="233"/>
      <c r="GX8" s="233"/>
      <c r="GY8" s="233"/>
      <c r="GZ8" s="233"/>
      <c r="HA8" s="233"/>
      <c r="HB8" s="233"/>
      <c r="HC8" s="14">
        <f t="shared" si="124"/>
        <v>0</v>
      </c>
      <c r="HE8" s="233">
        <f>[2]Sheet2!$AO7</f>
        <v>46.587611111111109</v>
      </c>
      <c r="HF8" s="4">
        <v>40</v>
      </c>
      <c r="HG8" s="233">
        <f t="shared" si="125"/>
        <v>22.687500000000004</v>
      </c>
      <c r="HH8" s="233">
        <f t="shared" si="126"/>
        <v>35</v>
      </c>
      <c r="HJ8" s="15">
        <f t="shared" si="127"/>
        <v>0</v>
      </c>
      <c r="HK8" s="15">
        <f t="shared" si="128"/>
        <v>0</v>
      </c>
      <c r="HT8" s="1">
        <f>_xlfn.XLOOKUP($C8,'Prices_state-wise'!$B:$B,'Prices_state-wise'!P:P,"",0)</f>
        <v>54500</v>
      </c>
      <c r="HU8" s="1">
        <f>_xlfn.XLOOKUP($C8,'Prices_state-wise'!$B:$B,'Prices_state-wise'!Q:Q,"",0)</f>
        <v>53500</v>
      </c>
      <c r="HV8" s="1">
        <f>_xlfn.XLOOKUP($C8,'Prices_state-wise'!$B:$B,'Prices_state-wise'!R:R,"",0)</f>
        <v>51000</v>
      </c>
      <c r="HW8" s="1">
        <f>_xlfn.XLOOKUP($C8,'Prices_state-wise'!$B:$B,'Prices_state-wise'!S:S,"",0)</f>
        <v>48500</v>
      </c>
      <c r="HX8" s="1">
        <f>_xlfn.XLOOKUP($C8,'Prices_state-wise'!$B:$B,'Prices_state-wise'!T:T,"",0)</f>
        <v>47500</v>
      </c>
      <c r="HY8" s="1">
        <f>_xlfn.XLOOKUP($C8,'Prices_state-wise'!$B:$B,'Prices_state-wise'!U:U,"",0)</f>
        <v>46000</v>
      </c>
      <c r="HZ8" s="1">
        <f>_xlfn.XLOOKUP($C8,'Prices_state-wise'!$B:$B,'Prices_state-wise'!V:V,"",0)</f>
        <v>46000</v>
      </c>
      <c r="IA8" s="1">
        <f>_xlfn.XLOOKUP($C8,'Prices_state-wise'!$B:$B,'Prices_state-wise'!W:W,"",0)</f>
        <v>47000</v>
      </c>
      <c r="IB8" s="1">
        <f>_xlfn.XLOOKUP($C8,'Prices_state-wise'!$B:$B,'Prices_state-wise'!X:X,"",0)</f>
        <v>48500</v>
      </c>
      <c r="IC8" s="1">
        <f>_xlfn.XLOOKUP($C8,'Prices_state-wise'!$B:$B,'Prices_state-wise'!Y:Y,"",0)</f>
        <v>51000</v>
      </c>
      <c r="ID8" s="1">
        <f>_xlfn.XLOOKUP($C8,'Prices_state-wise'!$B:$B,'Prices_state-wise'!Z:Z,"",0)</f>
        <v>51000</v>
      </c>
      <c r="IE8" s="1">
        <f>_xlfn.XLOOKUP($C8,'Prices_state-wise'!$B:$B,'Prices_state-wise'!AA:AA,"",0)</f>
        <v>52500</v>
      </c>
      <c r="IG8" s="346">
        <f t="shared" si="207"/>
        <v>1.1445000000000003</v>
      </c>
      <c r="IH8" s="346">
        <f t="shared" ref="IH8:IH71" si="208">IFERROR((HU8*BM8)/$IG$1,"")</f>
        <v>1.4445000000000003</v>
      </c>
      <c r="II8" s="346">
        <f t="shared" ref="II8:II71" si="209">IFERROR((HV8*BN8)/$IG$1,"")</f>
        <v>1.2240000000000002</v>
      </c>
      <c r="IJ8" s="346">
        <f t="shared" ref="IJ8:IJ71" si="210">IFERROR((HW8*BO8)/$IG$1,"")</f>
        <v>1.0185000000000002</v>
      </c>
      <c r="IK8" s="346">
        <f t="shared" ref="IK8:IK71" si="211">IFERROR((HX8*BP8)/$IG$1,"")</f>
        <v>0.78375000000000006</v>
      </c>
      <c r="IL8" s="346">
        <f t="shared" ref="IL8:IL71" si="212">IFERROR((HY8*BQ8)/$IG$1,"")</f>
        <v>0.82800000000000007</v>
      </c>
      <c r="IM8" s="346">
        <f t="shared" ref="IM8:IM71" si="213">IFERROR((HZ8*BR8)/$IG$1,"")</f>
        <v>1.1040000000000001</v>
      </c>
      <c r="IN8" s="346">
        <f t="shared" ref="IN8:IN71" si="214">IFERROR((IA8*BS8)/$IG$1,"")</f>
        <v>1.3395000000000001</v>
      </c>
      <c r="IO8" s="346">
        <f t="shared" ref="IO8:IO71" si="215">IFERROR((IB8*BT8)/$IG$1,"")</f>
        <v>1.5277500000000002</v>
      </c>
      <c r="IP8" s="346">
        <f t="shared" ref="IP8:IP71" si="216">IFERROR((IC8*BU8)/$IG$1,"")</f>
        <v>1.9125000000000003</v>
      </c>
      <c r="IQ8" s="346">
        <f t="shared" ref="IQ8:IQ71" si="217">IFERROR((ID8*BV8)/$IG$1,"")</f>
        <v>2.2185000000000006</v>
      </c>
      <c r="IR8" s="346">
        <f t="shared" ref="IR8:IR71" si="218">IFERROR((IE8*BW8)/$IG$1,"")</f>
        <v>2.5987500000000003</v>
      </c>
      <c r="IS8" s="346">
        <f t="shared" si="130"/>
        <v>17.144250000000003</v>
      </c>
      <c r="IU8" s="1">
        <v>53500</v>
      </c>
      <c r="IV8" s="1">
        <v>52500</v>
      </c>
      <c r="IW8" s="1">
        <v>50000</v>
      </c>
      <c r="IX8" s="1">
        <v>47500</v>
      </c>
      <c r="IY8" s="1">
        <v>46500</v>
      </c>
      <c r="IZ8" s="1">
        <v>45000</v>
      </c>
      <c r="JA8" s="1">
        <v>45000</v>
      </c>
      <c r="JB8" s="1">
        <v>46000</v>
      </c>
      <c r="JC8" s="1">
        <v>47500</v>
      </c>
      <c r="JD8" s="1">
        <v>50000</v>
      </c>
      <c r="JE8" s="1">
        <v>50000</v>
      </c>
      <c r="JF8" s="1">
        <v>51500</v>
      </c>
      <c r="JH8" s="346">
        <f t="shared" si="131"/>
        <v>2.6214999999999997</v>
      </c>
      <c r="JI8" s="346">
        <f t="shared" si="132"/>
        <v>3.3075000000000001</v>
      </c>
      <c r="JJ8" s="346">
        <f t="shared" si="133"/>
        <v>2.8</v>
      </c>
      <c r="JK8" s="346">
        <f t="shared" si="134"/>
        <v>2.3274999999999997</v>
      </c>
      <c r="JL8" s="346">
        <f t="shared" si="135"/>
        <v>1.7902499999999999</v>
      </c>
      <c r="JM8" s="346">
        <f t="shared" si="136"/>
        <v>1.7010000000000001</v>
      </c>
      <c r="JN8" s="346">
        <f t="shared" si="137"/>
        <v>2.016</v>
      </c>
      <c r="JO8" s="346">
        <f t="shared" si="138"/>
        <v>2.1412999999999998</v>
      </c>
      <c r="JP8" s="346">
        <f t="shared" si="139"/>
        <v>1.745625</v>
      </c>
      <c r="JQ8" s="346">
        <f t="shared" si="140"/>
        <v>1.75</v>
      </c>
      <c r="JR8" s="346">
        <f t="shared" si="141"/>
        <v>2.0299999999999998</v>
      </c>
      <c r="JS8" s="346">
        <f t="shared" si="142"/>
        <v>1.1896500000000001</v>
      </c>
      <c r="JT8" s="346">
        <f t="shared" si="143"/>
        <v>25.420325000000002</v>
      </c>
      <c r="JV8" s="1">
        <f>IFERROR(_xlfn.XLOOKUP($C8,'Prices_state-wise'!$B:$B,'Prices_state-wise'!AP:AP,"",0),"")</f>
        <v>52500</v>
      </c>
      <c r="JW8" s="1">
        <f>IFERROR(_xlfn.XLOOKUP($C8,'Prices_state-wise'!$B:$B,'Prices_state-wise'!AQ:AQ,"",0),"")</f>
        <v>51500</v>
      </c>
      <c r="JX8" s="1">
        <f>IFERROR(_xlfn.XLOOKUP($C8,'Prices_state-wise'!$B:$B,'Prices_state-wise'!AR:AR,"",0),"")</f>
        <v>49000</v>
      </c>
      <c r="JY8" s="1">
        <f>IFERROR(_xlfn.XLOOKUP($C8,'Prices_state-wise'!$B:$B,'Prices_state-wise'!AS:AS,"",0),"")</f>
        <v>46500</v>
      </c>
      <c r="JZ8" s="1">
        <f>IFERROR(_xlfn.XLOOKUP($C8,'Prices_state-wise'!$B:$B,'Prices_state-wise'!AT:AT,"",0),"")</f>
        <v>45500</v>
      </c>
      <c r="KA8" s="1">
        <f>IFERROR(_xlfn.XLOOKUP($C8,'Prices_state-wise'!$B:$B,'Prices_state-wise'!AU:AU,"",0),"")</f>
        <v>44000</v>
      </c>
      <c r="KB8" s="1">
        <f>IFERROR(_xlfn.XLOOKUP($C8,'Prices_state-wise'!$B:$B,'Prices_state-wise'!AV:AV,"",0),"")</f>
        <v>44000</v>
      </c>
      <c r="KC8" s="1">
        <f>IFERROR(_xlfn.XLOOKUP($C8,'Prices_state-wise'!$B:$B,'Prices_state-wise'!AW:AW,"",0),"")</f>
        <v>45000</v>
      </c>
      <c r="KD8" s="1">
        <f>IFERROR(_xlfn.XLOOKUP($C8,'Prices_state-wise'!$B:$B,'Prices_state-wise'!AX:AX,"",0),"")</f>
        <v>46500</v>
      </c>
      <c r="KE8" s="1">
        <f>IFERROR(_xlfn.XLOOKUP($C8,'Prices_state-wise'!$B:$B,'Prices_state-wise'!AY:AY,"",0),"")</f>
        <v>49000</v>
      </c>
      <c r="KF8" s="1">
        <f>IFERROR(_xlfn.XLOOKUP($C8,'Prices_state-wise'!$B:$B,'Prices_state-wise'!AZ:AZ,"",0),"")</f>
        <v>49000</v>
      </c>
      <c r="KG8" s="1">
        <f>IFERROR(_xlfn.XLOOKUP($C8,'Prices_state-wise'!$B:$B,'Prices_state-wise'!BA:BA,"",0),"")</f>
        <v>50500</v>
      </c>
      <c r="KI8" s="346">
        <f t="shared" si="144"/>
        <v>0</v>
      </c>
      <c r="KJ8" s="346">
        <f t="shared" si="145"/>
        <v>0</v>
      </c>
      <c r="KK8" s="346">
        <f t="shared" si="146"/>
        <v>0</v>
      </c>
      <c r="KL8" s="346">
        <f t="shared" si="147"/>
        <v>0</v>
      </c>
      <c r="KM8" s="346">
        <f t="shared" si="148"/>
        <v>0</v>
      </c>
      <c r="KN8" s="346">
        <f t="shared" si="149"/>
        <v>0.18479999999999996</v>
      </c>
      <c r="KO8" s="346">
        <f t="shared" si="150"/>
        <v>0.4927999999999999</v>
      </c>
      <c r="KP8" s="346">
        <f t="shared" si="151"/>
        <v>0.89775000000000016</v>
      </c>
      <c r="KQ8" s="346">
        <f t="shared" si="152"/>
        <v>1.7088749999999999</v>
      </c>
      <c r="KR8" s="346">
        <f t="shared" si="153"/>
        <v>2.5724999999999998</v>
      </c>
      <c r="KS8" s="346">
        <f t="shared" si="154"/>
        <v>2.9840999999999998</v>
      </c>
      <c r="KT8" s="346">
        <f t="shared" si="155"/>
        <v>4.6661999999999999</v>
      </c>
      <c r="KU8" s="346">
        <f t="shared" si="156"/>
        <v>13.507024999999999</v>
      </c>
      <c r="KW8" s="346">
        <f t="shared" si="157"/>
        <v>3.766</v>
      </c>
      <c r="KX8" s="346">
        <f t="shared" si="158"/>
        <v>4.7520000000000007</v>
      </c>
      <c r="KY8" s="346">
        <f t="shared" si="159"/>
        <v>4.024</v>
      </c>
      <c r="KZ8" s="346">
        <f t="shared" si="160"/>
        <v>3.3460000000000001</v>
      </c>
      <c r="LA8" s="346">
        <f t="shared" si="161"/>
        <v>2.5739999999999998</v>
      </c>
      <c r="LB8" s="346">
        <f t="shared" si="162"/>
        <v>2.7138</v>
      </c>
      <c r="LC8" s="346">
        <f t="shared" si="163"/>
        <v>3.6128</v>
      </c>
      <c r="LD8" s="346">
        <f t="shared" si="164"/>
        <v>4.3785500000000006</v>
      </c>
      <c r="LE8" s="346">
        <f t="shared" si="165"/>
        <v>4.9822500000000005</v>
      </c>
      <c r="LF8" s="346">
        <f t="shared" si="166"/>
        <v>6.2350000000000003</v>
      </c>
      <c r="LG8" s="346">
        <f t="shared" si="167"/>
        <v>7.2325999999999997</v>
      </c>
      <c r="LH8" s="346">
        <f t="shared" si="168"/>
        <v>8.454600000000001</v>
      </c>
      <c r="LI8" s="346">
        <f t="shared" si="169"/>
        <v>56.071599999999997</v>
      </c>
      <c r="LL8" s="16">
        <v>0.9</v>
      </c>
      <c r="LM8" s="16">
        <v>0.9</v>
      </c>
      <c r="LN8" s="16">
        <v>0.8</v>
      </c>
      <c r="LO8" s="16">
        <v>0.9</v>
      </c>
      <c r="LP8" s="16">
        <v>0.9</v>
      </c>
      <c r="LQ8" s="16">
        <v>0.9</v>
      </c>
      <c r="LR8" s="16">
        <v>0.9</v>
      </c>
      <c r="LS8" s="16">
        <v>0.9</v>
      </c>
      <c r="LT8" s="16">
        <v>0.9</v>
      </c>
      <c r="LU8" s="16">
        <v>0.9</v>
      </c>
      <c r="LV8" s="16">
        <v>0.9</v>
      </c>
      <c r="LW8" s="16">
        <v>0.9</v>
      </c>
      <c r="LY8" s="14">
        <f t="shared" si="170"/>
        <v>630</v>
      </c>
      <c r="LZ8" s="14">
        <f t="shared" si="171"/>
        <v>810</v>
      </c>
      <c r="MA8" s="14">
        <f t="shared" si="172"/>
        <v>640</v>
      </c>
      <c r="MB8" s="14">
        <f t="shared" si="173"/>
        <v>630</v>
      </c>
      <c r="MC8" s="14">
        <f t="shared" si="174"/>
        <v>495</v>
      </c>
      <c r="MD8" s="14">
        <f t="shared" si="175"/>
        <v>502.2</v>
      </c>
      <c r="ME8" s="14">
        <f t="shared" si="176"/>
        <v>619.20000000000005</v>
      </c>
      <c r="MF8" s="14">
        <f t="shared" si="177"/>
        <v>675.45</v>
      </c>
      <c r="MG8" s="14">
        <f t="shared" si="178"/>
        <v>614.25</v>
      </c>
      <c r="MH8" s="14">
        <f t="shared" si="179"/>
        <v>652.5</v>
      </c>
      <c r="MI8" s="14">
        <f t="shared" si="180"/>
        <v>756.9</v>
      </c>
      <c r="MJ8" s="14">
        <f t="shared" si="181"/>
        <v>653.4</v>
      </c>
      <c r="ML8" s="14">
        <f t="shared" si="182"/>
        <v>0</v>
      </c>
      <c r="MM8" s="14">
        <f t="shared" si="183"/>
        <v>0</v>
      </c>
      <c r="MN8" s="14">
        <f t="shared" si="184"/>
        <v>0</v>
      </c>
      <c r="MO8" s="14">
        <f t="shared" si="185"/>
        <v>0</v>
      </c>
      <c r="MP8" s="14">
        <f t="shared" si="186"/>
        <v>0</v>
      </c>
      <c r="MQ8" s="14">
        <f t="shared" si="187"/>
        <v>37.799999999999997</v>
      </c>
      <c r="MR8" s="14">
        <f t="shared" si="188"/>
        <v>100.79999999999998</v>
      </c>
      <c r="MS8" s="14">
        <f t="shared" si="189"/>
        <v>179.55000000000004</v>
      </c>
      <c r="MT8" s="14">
        <f t="shared" si="190"/>
        <v>330.75</v>
      </c>
      <c r="MU8" s="14">
        <f t="shared" si="191"/>
        <v>472.5</v>
      </c>
      <c r="MV8" s="14">
        <f t="shared" si="192"/>
        <v>548.09999999999991</v>
      </c>
      <c r="MW8" s="14">
        <f t="shared" si="193"/>
        <v>831.6</v>
      </c>
    </row>
    <row r="9" spans="1:361">
      <c r="A9" s="4">
        <f t="shared" si="194"/>
        <v>5</v>
      </c>
      <c r="B9" s="1" t="s">
        <v>416</v>
      </c>
      <c r="C9" s="1" t="s">
        <v>307</v>
      </c>
      <c r="D9" s="4" t="s">
        <v>326</v>
      </c>
      <c r="E9" s="14">
        <f>SUMIFS('MoU proposal'!U:U,'MoU proposal'!$B:$B,'Retail_distributor-wise'!$B9,'MoU proposal'!$D:$D,'Retail_distributor-wise'!$C9)</f>
        <v>10791.44</v>
      </c>
      <c r="F9" s="14">
        <f t="shared" si="90"/>
        <v>17250</v>
      </c>
      <c r="G9" s="8" t="s">
        <v>405</v>
      </c>
      <c r="H9" s="1" t="s">
        <v>164</v>
      </c>
      <c r="I9" s="118">
        <f>E9/'Retail_state-wise(rough)'!$D$27</f>
        <v>0.21153324101208074</v>
      </c>
      <c r="J9" s="14">
        <f>FLOOR($I9*'Retail_state-wise(rough)'!F$27,50)</f>
        <v>1050</v>
      </c>
      <c r="K9" s="14">
        <f>FLOOR($I9*'Retail_state-wise(rough)'!G$27,50)</f>
        <v>1400</v>
      </c>
      <c r="L9" s="14">
        <f>FLOOR($I9*'Retail_state-wise(rough)'!H$27,50)</f>
        <v>1200</v>
      </c>
      <c r="M9" s="14">
        <f>FLOOR($I9*'Retail_state-wise(rough)'!I$27,50)</f>
        <v>1050</v>
      </c>
      <c r="N9" s="14">
        <f>FLOOR($I9*'Retail_state-wise(rough)'!J$27,50)</f>
        <v>850</v>
      </c>
      <c r="O9" s="14">
        <f>FLOOR($I9*'Retail_state-wise(rough)'!K$27,50)</f>
        <v>950</v>
      </c>
      <c r="P9" s="14">
        <f>FLOOR($I9*'Retail_state-wise(rough)'!L$27,50)</f>
        <v>1200</v>
      </c>
      <c r="Q9" s="14">
        <f>FLOOR($I9*'Retail_state-wise(rough)'!M$27,50)</f>
        <v>1450</v>
      </c>
      <c r="R9" s="14">
        <f>FLOOR($I9*'Retail_state-wise(rough)'!N$27,50)</f>
        <v>1550</v>
      </c>
      <c r="S9" s="14">
        <f>FLOOR($I9*'Retail_state-wise(rough)'!O$27,50)</f>
        <v>1900</v>
      </c>
      <c r="T9" s="14">
        <f>FLOOR($I9*'Retail_state-wise(rough)'!P$27,50)</f>
        <v>2150</v>
      </c>
      <c r="U9" s="14">
        <f>FLOOR($I9*'Retail_state-wise(rough)'!Q$27,50)</f>
        <v>2500</v>
      </c>
      <c r="W9" s="671"/>
      <c r="X9" s="16">
        <v>0.7</v>
      </c>
      <c r="Y9" s="16">
        <v>0.7</v>
      </c>
      <c r="Z9" s="16">
        <v>0.7</v>
      </c>
      <c r="AA9" s="16">
        <v>0.7</v>
      </c>
      <c r="AB9" s="16">
        <v>0.7</v>
      </c>
      <c r="AC9" s="16">
        <v>0.7</v>
      </c>
      <c r="AD9" s="16">
        <v>0.7</v>
      </c>
      <c r="AE9" s="16">
        <v>0.7</v>
      </c>
      <c r="AF9" s="16">
        <v>0.7</v>
      </c>
      <c r="AG9" s="16">
        <v>0.7</v>
      </c>
      <c r="AH9" s="16">
        <v>0.7</v>
      </c>
      <c r="AI9" s="16">
        <v>0.7</v>
      </c>
      <c r="AK9" s="16">
        <f t="shared" si="12"/>
        <v>0.30000000000000004</v>
      </c>
      <c r="AL9" s="16">
        <f t="shared" si="13"/>
        <v>0.30000000000000004</v>
      </c>
      <c r="AM9" s="16">
        <f t="shared" si="14"/>
        <v>0.30000000000000004</v>
      </c>
      <c r="AN9" s="16">
        <f t="shared" si="15"/>
        <v>0.30000000000000004</v>
      </c>
      <c r="AO9" s="16">
        <f t="shared" si="16"/>
        <v>0.30000000000000004</v>
      </c>
      <c r="AP9" s="16">
        <f t="shared" si="17"/>
        <v>0.30000000000000004</v>
      </c>
      <c r="AQ9" s="16">
        <f t="shared" si="18"/>
        <v>0.30000000000000004</v>
      </c>
      <c r="AR9" s="16">
        <f t="shared" si="19"/>
        <v>0.30000000000000004</v>
      </c>
      <c r="AS9" s="16">
        <f t="shared" si="20"/>
        <v>0.30000000000000004</v>
      </c>
      <c r="AT9" s="16">
        <f t="shared" si="21"/>
        <v>0.30000000000000004</v>
      </c>
      <c r="AU9" s="16">
        <f t="shared" si="22"/>
        <v>0.30000000000000004</v>
      </c>
      <c r="AV9" s="16">
        <f t="shared" si="23"/>
        <v>0.30000000000000004</v>
      </c>
      <c r="AX9" s="15">
        <f t="shared" si="91"/>
        <v>735</v>
      </c>
      <c r="AY9" s="15">
        <f t="shared" si="24"/>
        <v>979.99999999999989</v>
      </c>
      <c r="AZ9" s="15">
        <f t="shared" si="25"/>
        <v>840</v>
      </c>
      <c r="BA9" s="15">
        <f t="shared" si="26"/>
        <v>735</v>
      </c>
      <c r="BB9" s="15">
        <f t="shared" si="27"/>
        <v>595</v>
      </c>
      <c r="BC9" s="15">
        <f t="shared" si="28"/>
        <v>665</v>
      </c>
      <c r="BD9" s="15">
        <f t="shared" si="29"/>
        <v>840</v>
      </c>
      <c r="BE9" s="15">
        <f t="shared" si="30"/>
        <v>1014.9999999999999</v>
      </c>
      <c r="BF9" s="15">
        <f t="shared" si="31"/>
        <v>1085</v>
      </c>
      <c r="BG9" s="15">
        <f t="shared" si="32"/>
        <v>1330</v>
      </c>
      <c r="BH9" s="15">
        <f t="shared" si="33"/>
        <v>1505</v>
      </c>
      <c r="BI9" s="15">
        <f t="shared" si="34"/>
        <v>1750</v>
      </c>
      <c r="BJ9" s="15">
        <f t="shared" si="35"/>
        <v>12075</v>
      </c>
      <c r="BL9" s="15">
        <f t="shared" si="36"/>
        <v>315.00000000000006</v>
      </c>
      <c r="BM9" s="15">
        <f t="shared" si="37"/>
        <v>420.00000000000006</v>
      </c>
      <c r="BN9" s="15">
        <f t="shared" si="38"/>
        <v>360.00000000000006</v>
      </c>
      <c r="BO9" s="15">
        <f t="shared" si="39"/>
        <v>315.00000000000006</v>
      </c>
      <c r="BP9" s="15">
        <f t="shared" si="40"/>
        <v>255.00000000000003</v>
      </c>
      <c r="BQ9" s="15">
        <f t="shared" si="41"/>
        <v>285.00000000000006</v>
      </c>
      <c r="BR9" s="15">
        <f t="shared" si="42"/>
        <v>360.00000000000006</v>
      </c>
      <c r="BS9" s="15">
        <f t="shared" si="43"/>
        <v>435.00000000000006</v>
      </c>
      <c r="BT9" s="15">
        <f t="shared" si="44"/>
        <v>465.00000000000006</v>
      </c>
      <c r="BU9" s="15">
        <f t="shared" si="45"/>
        <v>570.00000000000011</v>
      </c>
      <c r="BV9" s="15">
        <f t="shared" si="46"/>
        <v>645.00000000000011</v>
      </c>
      <c r="BW9" s="15">
        <f t="shared" si="47"/>
        <v>750.00000000000011</v>
      </c>
      <c r="BX9" s="15">
        <f t="shared" si="48"/>
        <v>5175.0000000000009</v>
      </c>
      <c r="BY9" s="15"/>
      <c r="BZ9" s="16">
        <v>1</v>
      </c>
      <c r="CA9" s="16">
        <v>1</v>
      </c>
      <c r="CB9" s="16">
        <v>1</v>
      </c>
      <c r="CC9" s="16">
        <v>1</v>
      </c>
      <c r="CD9" s="16">
        <v>1</v>
      </c>
      <c r="CE9" s="16">
        <v>1</v>
      </c>
      <c r="CF9" s="16">
        <v>0.9</v>
      </c>
      <c r="CG9" s="16">
        <v>0.8</v>
      </c>
      <c r="CH9" s="16">
        <v>0.5</v>
      </c>
      <c r="CI9" s="16">
        <v>0.4</v>
      </c>
      <c r="CJ9" s="16">
        <v>0.3</v>
      </c>
      <c r="CK9" s="16">
        <v>0.4</v>
      </c>
      <c r="CL9" s="236"/>
      <c r="CM9" s="16">
        <f t="shared" si="92"/>
        <v>0</v>
      </c>
      <c r="CN9" s="16">
        <f t="shared" si="93"/>
        <v>0</v>
      </c>
      <c r="CO9" s="16">
        <f t="shared" si="94"/>
        <v>0</v>
      </c>
      <c r="CP9" s="16">
        <f t="shared" si="95"/>
        <v>0</v>
      </c>
      <c r="CQ9" s="16">
        <f t="shared" si="96"/>
        <v>0</v>
      </c>
      <c r="CR9" s="16">
        <f t="shared" si="97"/>
        <v>0</v>
      </c>
      <c r="CS9" s="16">
        <f t="shared" si="98"/>
        <v>9.9999999999999978E-2</v>
      </c>
      <c r="CT9" s="16">
        <f t="shared" si="99"/>
        <v>0.19999999999999996</v>
      </c>
      <c r="CU9" s="16">
        <f t="shared" si="100"/>
        <v>0.5</v>
      </c>
      <c r="CV9" s="16">
        <f t="shared" si="101"/>
        <v>0.6</v>
      </c>
      <c r="CW9" s="16">
        <f t="shared" si="102"/>
        <v>0.7</v>
      </c>
      <c r="CX9" s="16">
        <f t="shared" si="103"/>
        <v>0.6</v>
      </c>
      <c r="CY9" s="15"/>
      <c r="CZ9" s="15">
        <f t="shared" si="104"/>
        <v>735</v>
      </c>
      <c r="DA9" s="15">
        <f t="shared" si="105"/>
        <v>979.99999999999989</v>
      </c>
      <c r="DB9" s="15">
        <f t="shared" si="106"/>
        <v>840</v>
      </c>
      <c r="DC9" s="15">
        <f t="shared" si="107"/>
        <v>735</v>
      </c>
      <c r="DD9" s="15">
        <f t="shared" si="108"/>
        <v>595</v>
      </c>
      <c r="DE9" s="15">
        <f t="shared" si="109"/>
        <v>665</v>
      </c>
      <c r="DF9" s="15">
        <f t="shared" si="110"/>
        <v>756</v>
      </c>
      <c r="DG9" s="15">
        <f t="shared" si="111"/>
        <v>812</v>
      </c>
      <c r="DH9" s="15">
        <f t="shared" si="112"/>
        <v>542.5</v>
      </c>
      <c r="DI9" s="15">
        <f t="shared" si="113"/>
        <v>532</v>
      </c>
      <c r="DJ9" s="15">
        <f t="shared" si="114"/>
        <v>451.5</v>
      </c>
      <c r="DK9" s="15">
        <f t="shared" si="115"/>
        <v>700</v>
      </c>
      <c r="DL9" s="15">
        <f t="shared" si="116"/>
        <v>8344</v>
      </c>
      <c r="DM9" s="15"/>
      <c r="DN9" s="15">
        <f t="shared" si="117"/>
        <v>0</v>
      </c>
      <c r="DO9" s="15">
        <f t="shared" si="118"/>
        <v>0</v>
      </c>
      <c r="DP9" s="15">
        <f t="shared" si="119"/>
        <v>0</v>
      </c>
      <c r="DQ9" s="15">
        <f t="shared" si="120"/>
        <v>0</v>
      </c>
      <c r="DR9" s="15">
        <f t="shared" si="52"/>
        <v>0</v>
      </c>
      <c r="DS9" s="15">
        <f t="shared" si="53"/>
        <v>0</v>
      </c>
      <c r="DT9" s="15">
        <f t="shared" si="54"/>
        <v>83.999999999999986</v>
      </c>
      <c r="DU9" s="15">
        <f t="shared" si="55"/>
        <v>202.99999999999994</v>
      </c>
      <c r="DV9" s="15">
        <f t="shared" si="56"/>
        <v>542.5</v>
      </c>
      <c r="DW9" s="15">
        <f t="shared" si="57"/>
        <v>798</v>
      </c>
      <c r="DX9" s="15">
        <f t="shared" si="58"/>
        <v>1053.5</v>
      </c>
      <c r="DY9" s="15">
        <f t="shared" si="59"/>
        <v>1050</v>
      </c>
      <c r="DZ9" s="15">
        <f t="shared" si="121"/>
        <v>3731</v>
      </c>
      <c r="EB9" s="16">
        <v>0.45</v>
      </c>
      <c r="EC9" s="16">
        <v>0.45</v>
      </c>
      <c r="ED9" s="16">
        <v>0.45</v>
      </c>
      <c r="EE9" s="16">
        <v>0.45</v>
      </c>
      <c r="EF9" s="16">
        <v>0.45</v>
      </c>
      <c r="EG9" s="16">
        <v>0.45</v>
      </c>
      <c r="EH9" s="16">
        <v>0.5</v>
      </c>
      <c r="EI9" s="16">
        <v>0.5</v>
      </c>
      <c r="EJ9" s="16">
        <v>0.5</v>
      </c>
      <c r="EK9" s="16">
        <v>0.55000000000000004</v>
      </c>
      <c r="EL9" s="16">
        <v>0.55000000000000004</v>
      </c>
      <c r="EM9" s="16">
        <v>0.55000000000000004</v>
      </c>
      <c r="EO9" s="16">
        <f t="shared" si="195"/>
        <v>0.55000000000000004</v>
      </c>
      <c r="EP9" s="16">
        <f t="shared" si="196"/>
        <v>0.55000000000000004</v>
      </c>
      <c r="EQ9" s="16">
        <f t="shared" si="197"/>
        <v>0.55000000000000004</v>
      </c>
      <c r="ER9" s="16">
        <f t="shared" si="198"/>
        <v>0.55000000000000004</v>
      </c>
      <c r="ES9" s="16">
        <f t="shared" si="199"/>
        <v>0.55000000000000004</v>
      </c>
      <c r="ET9" s="16">
        <f t="shared" si="200"/>
        <v>0.55000000000000004</v>
      </c>
      <c r="EU9" s="16">
        <f t="shared" si="201"/>
        <v>0.5</v>
      </c>
      <c r="EV9" s="16">
        <f t="shared" si="202"/>
        <v>0.5</v>
      </c>
      <c r="EW9" s="16">
        <f t="shared" si="203"/>
        <v>0.5</v>
      </c>
      <c r="EX9" s="16">
        <f t="shared" si="204"/>
        <v>0.44999999999999996</v>
      </c>
      <c r="EY9" s="16">
        <f t="shared" si="205"/>
        <v>0.44999999999999996</v>
      </c>
      <c r="EZ9" s="16">
        <f t="shared" si="206"/>
        <v>0.44999999999999996</v>
      </c>
      <c r="FB9" s="233">
        <f t="shared" si="61"/>
        <v>472.5</v>
      </c>
      <c r="FC9" s="233">
        <f t="shared" si="62"/>
        <v>630</v>
      </c>
      <c r="FD9" s="233">
        <f t="shared" si="63"/>
        <v>540</v>
      </c>
      <c r="FE9" s="233">
        <f t="shared" si="64"/>
        <v>472.5</v>
      </c>
      <c r="FF9" s="233">
        <f t="shared" si="65"/>
        <v>382.5</v>
      </c>
      <c r="FG9" s="233">
        <f t="shared" si="66"/>
        <v>427.5</v>
      </c>
      <c r="FH9" s="233">
        <f t="shared" si="67"/>
        <v>600</v>
      </c>
      <c r="FI9" s="233">
        <f t="shared" si="68"/>
        <v>725</v>
      </c>
      <c r="FJ9" s="233">
        <f t="shared" si="69"/>
        <v>775</v>
      </c>
      <c r="FK9" s="233">
        <f t="shared" si="70"/>
        <v>1045</v>
      </c>
      <c r="FL9" s="233">
        <f t="shared" si="71"/>
        <v>1182.5</v>
      </c>
      <c r="FM9" s="233">
        <f t="shared" si="72"/>
        <v>1375</v>
      </c>
      <c r="FN9" s="233">
        <f t="shared" si="122"/>
        <v>8627.5</v>
      </c>
      <c r="FO9" s="4"/>
      <c r="FP9" s="233">
        <f t="shared" si="73"/>
        <v>577.5</v>
      </c>
      <c r="FQ9" s="233">
        <f t="shared" si="74"/>
        <v>770.00000000000011</v>
      </c>
      <c r="FR9" s="233">
        <f t="shared" si="75"/>
        <v>660</v>
      </c>
      <c r="FS9" s="233">
        <f t="shared" si="76"/>
        <v>577.5</v>
      </c>
      <c r="FT9" s="233">
        <f t="shared" si="77"/>
        <v>467.50000000000006</v>
      </c>
      <c r="FU9" s="233">
        <f t="shared" si="78"/>
        <v>522.5</v>
      </c>
      <c r="FV9" s="233">
        <f t="shared" si="79"/>
        <v>600</v>
      </c>
      <c r="FW9" s="233">
        <f t="shared" si="80"/>
        <v>725</v>
      </c>
      <c r="FX9" s="233">
        <f t="shared" si="81"/>
        <v>775</v>
      </c>
      <c r="FY9" s="233">
        <f t="shared" si="82"/>
        <v>854.99999999999989</v>
      </c>
      <c r="FZ9" s="233">
        <f t="shared" si="83"/>
        <v>967.49999999999989</v>
      </c>
      <c r="GA9" s="233">
        <f t="shared" si="84"/>
        <v>1125</v>
      </c>
      <c r="GB9" s="233">
        <f t="shared" si="123"/>
        <v>8622.5</v>
      </c>
      <c r="GC9" s="233"/>
      <c r="GD9" s="112"/>
      <c r="GE9" s="112"/>
      <c r="GF9" s="112"/>
      <c r="GG9" s="112"/>
      <c r="GH9" s="112"/>
      <c r="GI9" s="112"/>
      <c r="GJ9" s="112"/>
      <c r="GK9" s="112"/>
      <c r="GL9" s="112"/>
      <c r="GM9" s="112"/>
      <c r="GN9" s="112"/>
      <c r="GO9" s="112"/>
      <c r="GP9" s="233"/>
      <c r="GQ9" s="233"/>
      <c r="GR9" s="233"/>
      <c r="GS9" s="233"/>
      <c r="GT9" s="233"/>
      <c r="GU9" s="233"/>
      <c r="GV9" s="233"/>
      <c r="GW9" s="233"/>
      <c r="GX9" s="233"/>
      <c r="GY9" s="233"/>
      <c r="GZ9" s="233"/>
      <c r="HA9" s="233"/>
      <c r="HB9" s="233"/>
      <c r="HC9" s="14">
        <f t="shared" si="124"/>
        <v>0</v>
      </c>
      <c r="HE9" s="233">
        <f>[2]Sheet2!$AO8</f>
        <v>52.94572366522366</v>
      </c>
      <c r="HF9" s="4">
        <v>55</v>
      </c>
      <c r="HG9" s="233">
        <f t="shared" si="125"/>
        <v>25</v>
      </c>
      <c r="HH9" s="233">
        <f t="shared" si="126"/>
        <v>38</v>
      </c>
      <c r="HJ9" s="15">
        <f t="shared" si="127"/>
        <v>0</v>
      </c>
      <c r="HK9" s="15">
        <f t="shared" si="128"/>
        <v>0</v>
      </c>
      <c r="HT9" s="1">
        <f>_xlfn.XLOOKUP($C9,'Prices_state-wise'!$B:$B,'Prices_state-wise'!P:P,"",0)</f>
        <v>54500</v>
      </c>
      <c r="HU9" s="1">
        <f>_xlfn.XLOOKUP($C9,'Prices_state-wise'!$B:$B,'Prices_state-wise'!Q:Q,"",0)</f>
        <v>53500</v>
      </c>
      <c r="HV9" s="1">
        <f>_xlfn.XLOOKUP($C9,'Prices_state-wise'!$B:$B,'Prices_state-wise'!R:R,"",0)</f>
        <v>51000</v>
      </c>
      <c r="HW9" s="1">
        <f>_xlfn.XLOOKUP($C9,'Prices_state-wise'!$B:$B,'Prices_state-wise'!S:S,"",0)</f>
        <v>48500</v>
      </c>
      <c r="HX9" s="1">
        <f>_xlfn.XLOOKUP($C9,'Prices_state-wise'!$B:$B,'Prices_state-wise'!T:T,"",0)</f>
        <v>47500</v>
      </c>
      <c r="HY9" s="1">
        <f>_xlfn.XLOOKUP($C9,'Prices_state-wise'!$B:$B,'Prices_state-wise'!U:U,"",0)</f>
        <v>46000</v>
      </c>
      <c r="HZ9" s="1">
        <f>_xlfn.XLOOKUP($C9,'Prices_state-wise'!$B:$B,'Prices_state-wise'!V:V,"",0)</f>
        <v>46000</v>
      </c>
      <c r="IA9" s="1">
        <f>_xlfn.XLOOKUP($C9,'Prices_state-wise'!$B:$B,'Prices_state-wise'!W:W,"",0)</f>
        <v>47000</v>
      </c>
      <c r="IB9" s="1">
        <f>_xlfn.XLOOKUP($C9,'Prices_state-wise'!$B:$B,'Prices_state-wise'!X:X,"",0)</f>
        <v>48500</v>
      </c>
      <c r="IC9" s="1">
        <f>_xlfn.XLOOKUP($C9,'Prices_state-wise'!$B:$B,'Prices_state-wise'!Y:Y,"",0)</f>
        <v>51000</v>
      </c>
      <c r="ID9" s="1">
        <f>_xlfn.XLOOKUP($C9,'Prices_state-wise'!$B:$B,'Prices_state-wise'!Z:Z,"",0)</f>
        <v>51000</v>
      </c>
      <c r="IE9" s="1">
        <f>_xlfn.XLOOKUP($C9,'Prices_state-wise'!$B:$B,'Prices_state-wise'!AA:AA,"",0)</f>
        <v>52500</v>
      </c>
      <c r="IG9" s="346">
        <f t="shared" si="207"/>
        <v>1.7167500000000004</v>
      </c>
      <c r="IH9" s="346">
        <f t="shared" si="208"/>
        <v>2.2470000000000003</v>
      </c>
      <c r="II9" s="346">
        <f t="shared" si="209"/>
        <v>1.8360000000000003</v>
      </c>
      <c r="IJ9" s="346">
        <f t="shared" si="210"/>
        <v>1.5277500000000002</v>
      </c>
      <c r="IK9" s="346">
        <f t="shared" si="211"/>
        <v>1.2112500000000002</v>
      </c>
      <c r="IL9" s="346">
        <f t="shared" si="212"/>
        <v>1.3110000000000002</v>
      </c>
      <c r="IM9" s="346">
        <f t="shared" si="213"/>
        <v>1.6560000000000001</v>
      </c>
      <c r="IN9" s="346">
        <f t="shared" si="214"/>
        <v>2.0445000000000002</v>
      </c>
      <c r="IO9" s="346">
        <f t="shared" si="215"/>
        <v>2.2552500000000002</v>
      </c>
      <c r="IP9" s="346">
        <f t="shared" si="216"/>
        <v>2.9070000000000009</v>
      </c>
      <c r="IQ9" s="346">
        <f t="shared" si="217"/>
        <v>3.2895000000000008</v>
      </c>
      <c r="IR9" s="346">
        <f t="shared" si="218"/>
        <v>3.9375000000000009</v>
      </c>
      <c r="IS9" s="346">
        <f t="shared" si="130"/>
        <v>25.939500000000002</v>
      </c>
      <c r="IU9" s="1">
        <v>53500</v>
      </c>
      <c r="IV9" s="1">
        <v>52500</v>
      </c>
      <c r="IW9" s="1">
        <v>50000</v>
      </c>
      <c r="IX9" s="1">
        <v>47500</v>
      </c>
      <c r="IY9" s="1">
        <v>46500</v>
      </c>
      <c r="IZ9" s="1">
        <v>45000</v>
      </c>
      <c r="JA9" s="1">
        <v>45000</v>
      </c>
      <c r="JB9" s="1">
        <v>46000</v>
      </c>
      <c r="JC9" s="1">
        <v>47500</v>
      </c>
      <c r="JD9" s="1">
        <v>50000</v>
      </c>
      <c r="JE9" s="1">
        <v>50000</v>
      </c>
      <c r="JF9" s="1">
        <v>51500</v>
      </c>
      <c r="JH9" s="346">
        <f t="shared" si="131"/>
        <v>3.9322499999999998</v>
      </c>
      <c r="JI9" s="346">
        <f t="shared" si="132"/>
        <v>5.1449999999999996</v>
      </c>
      <c r="JJ9" s="346">
        <f t="shared" si="133"/>
        <v>4.2</v>
      </c>
      <c r="JK9" s="346">
        <f t="shared" si="134"/>
        <v>3.49125</v>
      </c>
      <c r="JL9" s="346">
        <f t="shared" si="135"/>
        <v>2.76675</v>
      </c>
      <c r="JM9" s="346">
        <f t="shared" si="136"/>
        <v>2.9925000000000002</v>
      </c>
      <c r="JN9" s="346">
        <f t="shared" si="137"/>
        <v>3.4020000000000001</v>
      </c>
      <c r="JO9" s="346">
        <f t="shared" si="138"/>
        <v>3.7351999999999999</v>
      </c>
      <c r="JP9" s="346">
        <f t="shared" si="139"/>
        <v>2.5768749999999998</v>
      </c>
      <c r="JQ9" s="346">
        <f t="shared" si="140"/>
        <v>2.66</v>
      </c>
      <c r="JR9" s="346">
        <f t="shared" si="141"/>
        <v>2.2574999999999998</v>
      </c>
      <c r="JS9" s="346">
        <f t="shared" si="142"/>
        <v>3.605</v>
      </c>
      <c r="JT9" s="346">
        <f t="shared" si="143"/>
        <v>40.764324999999999</v>
      </c>
      <c r="JV9" s="1">
        <f>IFERROR(_xlfn.XLOOKUP($C9,'Prices_state-wise'!$B:$B,'Prices_state-wise'!AP:AP,"",0),"")</f>
        <v>52500</v>
      </c>
      <c r="JW9" s="1">
        <f>IFERROR(_xlfn.XLOOKUP($C9,'Prices_state-wise'!$B:$B,'Prices_state-wise'!AQ:AQ,"",0),"")</f>
        <v>51500</v>
      </c>
      <c r="JX9" s="1">
        <f>IFERROR(_xlfn.XLOOKUP($C9,'Prices_state-wise'!$B:$B,'Prices_state-wise'!AR:AR,"",0),"")</f>
        <v>49000</v>
      </c>
      <c r="JY9" s="1">
        <f>IFERROR(_xlfn.XLOOKUP($C9,'Prices_state-wise'!$B:$B,'Prices_state-wise'!AS:AS,"",0),"")</f>
        <v>46500</v>
      </c>
      <c r="JZ9" s="1">
        <f>IFERROR(_xlfn.XLOOKUP($C9,'Prices_state-wise'!$B:$B,'Prices_state-wise'!AT:AT,"",0),"")</f>
        <v>45500</v>
      </c>
      <c r="KA9" s="1">
        <f>IFERROR(_xlfn.XLOOKUP($C9,'Prices_state-wise'!$B:$B,'Prices_state-wise'!AU:AU,"",0),"")</f>
        <v>44000</v>
      </c>
      <c r="KB9" s="1">
        <f>IFERROR(_xlfn.XLOOKUP($C9,'Prices_state-wise'!$B:$B,'Prices_state-wise'!AV:AV,"",0),"")</f>
        <v>44000</v>
      </c>
      <c r="KC9" s="1">
        <f>IFERROR(_xlfn.XLOOKUP($C9,'Prices_state-wise'!$B:$B,'Prices_state-wise'!AW:AW,"",0),"")</f>
        <v>45000</v>
      </c>
      <c r="KD9" s="1">
        <f>IFERROR(_xlfn.XLOOKUP($C9,'Prices_state-wise'!$B:$B,'Prices_state-wise'!AX:AX,"",0),"")</f>
        <v>46500</v>
      </c>
      <c r="KE9" s="1">
        <f>IFERROR(_xlfn.XLOOKUP($C9,'Prices_state-wise'!$B:$B,'Prices_state-wise'!AY:AY,"",0),"")</f>
        <v>49000</v>
      </c>
      <c r="KF9" s="1">
        <f>IFERROR(_xlfn.XLOOKUP($C9,'Prices_state-wise'!$B:$B,'Prices_state-wise'!AZ:AZ,"",0),"")</f>
        <v>49000</v>
      </c>
      <c r="KG9" s="1">
        <f>IFERROR(_xlfn.XLOOKUP($C9,'Prices_state-wise'!$B:$B,'Prices_state-wise'!BA:BA,"",0),"")</f>
        <v>50500</v>
      </c>
      <c r="KI9" s="346">
        <f t="shared" si="144"/>
        <v>0</v>
      </c>
      <c r="KJ9" s="346">
        <f t="shared" si="145"/>
        <v>0</v>
      </c>
      <c r="KK9" s="346">
        <f t="shared" si="146"/>
        <v>0</v>
      </c>
      <c r="KL9" s="346">
        <f t="shared" si="147"/>
        <v>0</v>
      </c>
      <c r="KM9" s="346">
        <f t="shared" si="148"/>
        <v>0</v>
      </c>
      <c r="KN9" s="346">
        <f t="shared" si="149"/>
        <v>0</v>
      </c>
      <c r="KO9" s="346">
        <f t="shared" si="150"/>
        <v>0.36959999999999993</v>
      </c>
      <c r="KP9" s="346">
        <f t="shared" si="151"/>
        <v>0.91349999999999987</v>
      </c>
      <c r="KQ9" s="346">
        <f t="shared" si="152"/>
        <v>2.5226250000000001</v>
      </c>
      <c r="KR9" s="346">
        <f t="shared" si="153"/>
        <v>3.9102000000000001</v>
      </c>
      <c r="KS9" s="346">
        <f t="shared" si="154"/>
        <v>5.1621499999999996</v>
      </c>
      <c r="KT9" s="346">
        <f t="shared" si="155"/>
        <v>5.3025000000000002</v>
      </c>
      <c r="KU9" s="346">
        <f t="shared" si="156"/>
        <v>18.180574999999997</v>
      </c>
      <c r="KW9" s="346">
        <f t="shared" si="157"/>
        <v>5.649</v>
      </c>
      <c r="KX9" s="346">
        <f t="shared" si="158"/>
        <v>7.3919999999999995</v>
      </c>
      <c r="KY9" s="346">
        <f t="shared" si="159"/>
        <v>6.0360000000000005</v>
      </c>
      <c r="KZ9" s="346">
        <f t="shared" si="160"/>
        <v>5.0190000000000001</v>
      </c>
      <c r="LA9" s="346">
        <f t="shared" si="161"/>
        <v>3.9780000000000002</v>
      </c>
      <c r="LB9" s="346">
        <f t="shared" si="162"/>
        <v>4.3035000000000005</v>
      </c>
      <c r="LC9" s="346">
        <f t="shared" si="163"/>
        <v>5.4276</v>
      </c>
      <c r="LD9" s="346">
        <f t="shared" si="164"/>
        <v>6.6932</v>
      </c>
      <c r="LE9" s="346">
        <f t="shared" si="165"/>
        <v>7.3547499999999992</v>
      </c>
      <c r="LF9" s="346">
        <f t="shared" si="166"/>
        <v>9.4772000000000016</v>
      </c>
      <c r="LG9" s="346">
        <f t="shared" si="167"/>
        <v>10.709150000000001</v>
      </c>
      <c r="LH9" s="346">
        <f t="shared" si="168"/>
        <v>12.845000000000002</v>
      </c>
      <c r="LI9" s="346">
        <f t="shared" si="169"/>
        <v>84.884399999999999</v>
      </c>
      <c r="LL9" s="130"/>
      <c r="LM9" s="130"/>
      <c r="LN9" s="566">
        <v>0.8</v>
      </c>
      <c r="LO9" s="566">
        <v>0.9</v>
      </c>
      <c r="LP9" s="566">
        <v>0.9</v>
      </c>
      <c r="LQ9" s="566">
        <v>0.9</v>
      </c>
      <c r="LR9" s="566">
        <v>0.9</v>
      </c>
      <c r="LS9" s="566">
        <v>0.9</v>
      </c>
      <c r="LT9" s="566">
        <v>0.9</v>
      </c>
      <c r="LU9" s="566">
        <v>0.9</v>
      </c>
      <c r="LV9" s="566">
        <v>0.9</v>
      </c>
      <c r="LW9" s="566">
        <v>0.9</v>
      </c>
      <c r="LY9" s="14">
        <f t="shared" si="170"/>
        <v>0</v>
      </c>
      <c r="LZ9" s="14">
        <f t="shared" si="171"/>
        <v>0</v>
      </c>
      <c r="MA9" s="14">
        <f t="shared" si="172"/>
        <v>960</v>
      </c>
      <c r="MB9" s="14">
        <f t="shared" si="173"/>
        <v>945</v>
      </c>
      <c r="MC9" s="14">
        <f t="shared" si="174"/>
        <v>765</v>
      </c>
      <c r="MD9" s="14">
        <f t="shared" si="175"/>
        <v>855</v>
      </c>
      <c r="ME9" s="14">
        <f t="shared" si="176"/>
        <v>1004.4</v>
      </c>
      <c r="MF9" s="14">
        <f t="shared" si="177"/>
        <v>1122.3</v>
      </c>
      <c r="MG9" s="14">
        <f t="shared" si="178"/>
        <v>906.75</v>
      </c>
      <c r="MH9" s="14">
        <f t="shared" si="179"/>
        <v>991.80000000000007</v>
      </c>
      <c r="MI9" s="14">
        <f t="shared" si="180"/>
        <v>986.85</v>
      </c>
      <c r="MJ9" s="14">
        <f t="shared" si="181"/>
        <v>1305</v>
      </c>
      <c r="ML9" s="14">
        <f t="shared" si="182"/>
        <v>0</v>
      </c>
      <c r="MM9" s="14">
        <f t="shared" si="183"/>
        <v>0</v>
      </c>
      <c r="MN9" s="14">
        <f t="shared" si="184"/>
        <v>0</v>
      </c>
      <c r="MO9" s="14">
        <f t="shared" si="185"/>
        <v>0</v>
      </c>
      <c r="MP9" s="14">
        <f t="shared" si="186"/>
        <v>0</v>
      </c>
      <c r="MQ9" s="14">
        <f t="shared" si="187"/>
        <v>0</v>
      </c>
      <c r="MR9" s="14">
        <f t="shared" si="188"/>
        <v>75.599999999999994</v>
      </c>
      <c r="MS9" s="14">
        <f t="shared" si="189"/>
        <v>182.69999999999996</v>
      </c>
      <c r="MT9" s="14">
        <f t="shared" si="190"/>
        <v>488.25</v>
      </c>
      <c r="MU9" s="14">
        <f t="shared" si="191"/>
        <v>718.2</v>
      </c>
      <c r="MV9" s="14">
        <f t="shared" si="192"/>
        <v>948.15</v>
      </c>
      <c r="MW9" s="14">
        <f t="shared" si="193"/>
        <v>945</v>
      </c>
    </row>
    <row r="10" spans="1:361">
      <c r="A10" s="4">
        <f t="shared" si="194"/>
        <v>6</v>
      </c>
      <c r="B10" s="1" t="s">
        <v>417</v>
      </c>
      <c r="C10" s="1" t="s">
        <v>307</v>
      </c>
      <c r="D10" s="4" t="s">
        <v>326</v>
      </c>
      <c r="E10" s="14">
        <f>SUMIFS('MoU proposal'!U:U,'MoU proposal'!$B:$B,'Retail_distributor-wise'!$B10,'MoU proposal'!$D:$D,'Retail_distributor-wise'!$C10)</f>
        <v>10019.780000000001</v>
      </c>
      <c r="F10" s="14">
        <f t="shared" si="90"/>
        <v>15950</v>
      </c>
      <c r="G10" s="8" t="s">
        <v>405</v>
      </c>
      <c r="H10" s="1" t="s">
        <v>164</v>
      </c>
      <c r="I10" s="118">
        <f>E10/'Retail_state-wise(rough)'!$D$27</f>
        <v>0.19640720215541452</v>
      </c>
      <c r="J10" s="14">
        <f>FLOOR($I10*'Retail_state-wise(rough)'!F$27,50)</f>
        <v>950</v>
      </c>
      <c r="K10" s="14">
        <f>FLOOR($I10*'Retail_state-wise(rough)'!G$27,50)</f>
        <v>1300</v>
      </c>
      <c r="L10" s="14">
        <f>FLOOR($I10*'Retail_state-wise(rough)'!H$27,50)</f>
        <v>1100</v>
      </c>
      <c r="M10" s="14">
        <f>FLOOR($I10*'Retail_state-wise(rough)'!I$27,50)</f>
        <v>950</v>
      </c>
      <c r="N10" s="14">
        <f>FLOOR($I10*'Retail_state-wise(rough)'!J$27,50)</f>
        <v>800</v>
      </c>
      <c r="O10" s="14">
        <f>FLOOR($I10*'Retail_state-wise(rough)'!K$27,50)</f>
        <v>850</v>
      </c>
      <c r="P10" s="14">
        <f>FLOOR($I10*'Retail_state-wise(rough)'!L$27,50)</f>
        <v>1100</v>
      </c>
      <c r="Q10" s="14">
        <f>FLOOR($I10*'Retail_state-wise(rough)'!M$27,50)</f>
        <v>1350</v>
      </c>
      <c r="R10" s="14">
        <f>FLOOR($I10*'Retail_state-wise(rough)'!N$27,50)</f>
        <v>1450</v>
      </c>
      <c r="S10" s="14">
        <f>FLOOR($I10*'Retail_state-wise(rough)'!O$27,50)</f>
        <v>1750</v>
      </c>
      <c r="T10" s="14">
        <f>FLOOR($I10*'Retail_state-wise(rough)'!P$27,50)</f>
        <v>2000</v>
      </c>
      <c r="U10" s="14">
        <f>FLOOR($I10*'Retail_state-wise(rough)'!Q$27,50)</f>
        <v>2350</v>
      </c>
      <c r="W10" s="671"/>
      <c r="X10" s="16">
        <v>0.7</v>
      </c>
      <c r="Y10" s="16">
        <v>0.7</v>
      </c>
      <c r="Z10" s="16">
        <v>0.7</v>
      </c>
      <c r="AA10" s="16">
        <v>0.7</v>
      </c>
      <c r="AB10" s="16">
        <v>0.7</v>
      </c>
      <c r="AC10" s="16">
        <v>0.7</v>
      </c>
      <c r="AD10" s="16">
        <v>0.7</v>
      </c>
      <c r="AE10" s="16">
        <v>0.7</v>
      </c>
      <c r="AF10" s="16">
        <v>0.7</v>
      </c>
      <c r="AG10" s="16">
        <v>0.7</v>
      </c>
      <c r="AH10" s="16">
        <v>0.7</v>
      </c>
      <c r="AI10" s="16">
        <v>0.7</v>
      </c>
      <c r="AK10" s="16">
        <f t="shared" si="12"/>
        <v>0.30000000000000004</v>
      </c>
      <c r="AL10" s="16">
        <f t="shared" si="13"/>
        <v>0.30000000000000004</v>
      </c>
      <c r="AM10" s="16">
        <f t="shared" si="14"/>
        <v>0.30000000000000004</v>
      </c>
      <c r="AN10" s="16">
        <f t="shared" si="15"/>
        <v>0.30000000000000004</v>
      </c>
      <c r="AO10" s="16">
        <f t="shared" si="16"/>
        <v>0.30000000000000004</v>
      </c>
      <c r="AP10" s="16">
        <f t="shared" si="17"/>
        <v>0.30000000000000004</v>
      </c>
      <c r="AQ10" s="16">
        <f t="shared" si="18"/>
        <v>0.30000000000000004</v>
      </c>
      <c r="AR10" s="16">
        <f t="shared" si="19"/>
        <v>0.30000000000000004</v>
      </c>
      <c r="AS10" s="16">
        <f t="shared" si="20"/>
        <v>0.30000000000000004</v>
      </c>
      <c r="AT10" s="16">
        <f t="shared" si="21"/>
        <v>0.30000000000000004</v>
      </c>
      <c r="AU10" s="16">
        <f t="shared" si="22"/>
        <v>0.30000000000000004</v>
      </c>
      <c r="AV10" s="16">
        <f t="shared" si="23"/>
        <v>0.30000000000000004</v>
      </c>
      <c r="AX10" s="15">
        <f t="shared" si="91"/>
        <v>665</v>
      </c>
      <c r="AY10" s="15">
        <f t="shared" si="24"/>
        <v>909.99999999999989</v>
      </c>
      <c r="AZ10" s="15">
        <f t="shared" si="25"/>
        <v>770</v>
      </c>
      <c r="BA10" s="15">
        <f t="shared" si="26"/>
        <v>665</v>
      </c>
      <c r="BB10" s="15">
        <f t="shared" si="27"/>
        <v>560</v>
      </c>
      <c r="BC10" s="15">
        <f t="shared" si="28"/>
        <v>595</v>
      </c>
      <c r="BD10" s="15">
        <f t="shared" si="29"/>
        <v>770</v>
      </c>
      <c r="BE10" s="15">
        <f t="shared" si="30"/>
        <v>944.99999999999989</v>
      </c>
      <c r="BF10" s="15">
        <f t="shared" si="31"/>
        <v>1014.9999999999999</v>
      </c>
      <c r="BG10" s="15">
        <f t="shared" si="32"/>
        <v>1225</v>
      </c>
      <c r="BH10" s="15">
        <f t="shared" si="33"/>
        <v>1400</v>
      </c>
      <c r="BI10" s="15">
        <f t="shared" si="34"/>
        <v>1645</v>
      </c>
      <c r="BJ10" s="15">
        <f t="shared" si="35"/>
        <v>11165</v>
      </c>
      <c r="BL10" s="15">
        <f t="shared" si="36"/>
        <v>285.00000000000006</v>
      </c>
      <c r="BM10" s="15">
        <f t="shared" si="37"/>
        <v>390.00000000000006</v>
      </c>
      <c r="BN10" s="15">
        <f t="shared" si="38"/>
        <v>330.00000000000006</v>
      </c>
      <c r="BO10" s="15">
        <f t="shared" si="39"/>
        <v>285.00000000000006</v>
      </c>
      <c r="BP10" s="15">
        <f t="shared" si="40"/>
        <v>240.00000000000003</v>
      </c>
      <c r="BQ10" s="15">
        <f t="shared" si="41"/>
        <v>255.00000000000003</v>
      </c>
      <c r="BR10" s="15">
        <f t="shared" si="42"/>
        <v>330.00000000000006</v>
      </c>
      <c r="BS10" s="15">
        <f t="shared" si="43"/>
        <v>405.00000000000006</v>
      </c>
      <c r="BT10" s="15">
        <f t="shared" si="44"/>
        <v>435.00000000000006</v>
      </c>
      <c r="BU10" s="15">
        <f t="shared" si="45"/>
        <v>525.00000000000011</v>
      </c>
      <c r="BV10" s="15">
        <f t="shared" si="46"/>
        <v>600.00000000000011</v>
      </c>
      <c r="BW10" s="15">
        <f t="shared" si="47"/>
        <v>705.00000000000011</v>
      </c>
      <c r="BX10" s="15">
        <f t="shared" si="48"/>
        <v>4785.0000000000009</v>
      </c>
      <c r="BY10" s="15"/>
      <c r="BZ10" s="16">
        <v>1</v>
      </c>
      <c r="CA10" s="16">
        <v>1</v>
      </c>
      <c r="CB10" s="16">
        <v>1</v>
      </c>
      <c r="CC10" s="16">
        <v>1</v>
      </c>
      <c r="CD10" s="16">
        <v>1</v>
      </c>
      <c r="CE10" s="16">
        <v>0.8</v>
      </c>
      <c r="CF10" s="16">
        <v>0.6</v>
      </c>
      <c r="CG10" s="16">
        <v>0.4</v>
      </c>
      <c r="CH10" s="16">
        <v>0.3</v>
      </c>
      <c r="CI10" s="16">
        <v>0.3</v>
      </c>
      <c r="CJ10" s="16">
        <v>0.2</v>
      </c>
      <c r="CK10" s="16">
        <v>0.2</v>
      </c>
      <c r="CL10" s="236"/>
      <c r="CM10" s="16">
        <f t="shared" si="92"/>
        <v>0</v>
      </c>
      <c r="CN10" s="16">
        <f t="shared" si="93"/>
        <v>0</v>
      </c>
      <c r="CO10" s="16">
        <f t="shared" si="94"/>
        <v>0</v>
      </c>
      <c r="CP10" s="16">
        <f t="shared" si="95"/>
        <v>0</v>
      </c>
      <c r="CQ10" s="16">
        <f t="shared" si="96"/>
        <v>0</v>
      </c>
      <c r="CR10" s="16">
        <f t="shared" si="97"/>
        <v>0.19999999999999996</v>
      </c>
      <c r="CS10" s="16">
        <f t="shared" si="98"/>
        <v>0.4</v>
      </c>
      <c r="CT10" s="16">
        <f t="shared" si="99"/>
        <v>0.6</v>
      </c>
      <c r="CU10" s="16">
        <f t="shared" si="100"/>
        <v>0.7</v>
      </c>
      <c r="CV10" s="16">
        <f t="shared" si="101"/>
        <v>0.7</v>
      </c>
      <c r="CW10" s="16">
        <f t="shared" si="102"/>
        <v>0.8</v>
      </c>
      <c r="CX10" s="16">
        <f t="shared" si="103"/>
        <v>0.8</v>
      </c>
      <c r="CY10" s="15"/>
      <c r="CZ10" s="15">
        <f t="shared" si="104"/>
        <v>665</v>
      </c>
      <c r="DA10" s="15">
        <f t="shared" si="105"/>
        <v>909.99999999999989</v>
      </c>
      <c r="DB10" s="15">
        <f t="shared" si="106"/>
        <v>770</v>
      </c>
      <c r="DC10" s="15">
        <f t="shared" si="107"/>
        <v>665</v>
      </c>
      <c r="DD10" s="15">
        <f t="shared" si="108"/>
        <v>560</v>
      </c>
      <c r="DE10" s="15">
        <f t="shared" si="109"/>
        <v>476</v>
      </c>
      <c r="DF10" s="15">
        <f t="shared" si="110"/>
        <v>462</v>
      </c>
      <c r="DG10" s="15">
        <f t="shared" si="111"/>
        <v>378</v>
      </c>
      <c r="DH10" s="15">
        <f t="shared" si="112"/>
        <v>304.49999999999994</v>
      </c>
      <c r="DI10" s="15">
        <f t="shared" si="113"/>
        <v>367.5</v>
      </c>
      <c r="DJ10" s="15">
        <f t="shared" si="114"/>
        <v>280</v>
      </c>
      <c r="DK10" s="15">
        <f t="shared" si="115"/>
        <v>329</v>
      </c>
      <c r="DL10" s="15">
        <f t="shared" si="116"/>
        <v>6167</v>
      </c>
      <c r="DM10" s="15"/>
      <c r="DN10" s="15">
        <f t="shared" si="117"/>
        <v>0</v>
      </c>
      <c r="DO10" s="15">
        <f t="shared" si="118"/>
        <v>0</v>
      </c>
      <c r="DP10" s="15">
        <f t="shared" si="119"/>
        <v>0</v>
      </c>
      <c r="DQ10" s="15">
        <f t="shared" si="120"/>
        <v>0</v>
      </c>
      <c r="DR10" s="15">
        <f t="shared" si="52"/>
        <v>0</v>
      </c>
      <c r="DS10" s="15">
        <f t="shared" si="53"/>
        <v>118.99999999999997</v>
      </c>
      <c r="DT10" s="15">
        <f t="shared" si="54"/>
        <v>308</v>
      </c>
      <c r="DU10" s="15">
        <f t="shared" si="55"/>
        <v>566.99999999999989</v>
      </c>
      <c r="DV10" s="15">
        <f t="shared" si="56"/>
        <v>710.49999999999989</v>
      </c>
      <c r="DW10" s="15">
        <f t="shared" si="57"/>
        <v>857.5</v>
      </c>
      <c r="DX10" s="15">
        <f t="shared" si="58"/>
        <v>1120</v>
      </c>
      <c r="DY10" s="15">
        <f t="shared" si="59"/>
        <v>1316</v>
      </c>
      <c r="DZ10" s="15">
        <f t="shared" si="121"/>
        <v>4998</v>
      </c>
      <c r="EB10" s="16">
        <v>0.6</v>
      </c>
      <c r="EC10" s="16">
        <v>0.6</v>
      </c>
      <c r="ED10" s="16">
        <v>0.6</v>
      </c>
      <c r="EE10" s="16">
        <v>0.6</v>
      </c>
      <c r="EF10" s="16">
        <v>0.6</v>
      </c>
      <c r="EG10" s="16">
        <v>0.65</v>
      </c>
      <c r="EH10" s="16">
        <v>0.65</v>
      </c>
      <c r="EI10" s="16">
        <v>0.65</v>
      </c>
      <c r="EJ10" s="16">
        <v>0.7</v>
      </c>
      <c r="EK10" s="16">
        <v>0.7</v>
      </c>
      <c r="EL10" s="16">
        <v>0.7</v>
      </c>
      <c r="EM10" s="16">
        <v>0.7</v>
      </c>
      <c r="EO10" s="16">
        <f t="shared" si="195"/>
        <v>0.4</v>
      </c>
      <c r="EP10" s="16">
        <f t="shared" si="196"/>
        <v>0.4</v>
      </c>
      <c r="EQ10" s="16">
        <f t="shared" si="197"/>
        <v>0.4</v>
      </c>
      <c r="ER10" s="16">
        <f t="shared" si="198"/>
        <v>0.4</v>
      </c>
      <c r="ES10" s="16">
        <f t="shared" si="199"/>
        <v>0.4</v>
      </c>
      <c r="ET10" s="16">
        <f t="shared" si="200"/>
        <v>0.35</v>
      </c>
      <c r="EU10" s="16">
        <f t="shared" si="201"/>
        <v>0.35</v>
      </c>
      <c r="EV10" s="16">
        <f t="shared" si="202"/>
        <v>0.35</v>
      </c>
      <c r="EW10" s="16">
        <f t="shared" si="203"/>
        <v>0.30000000000000004</v>
      </c>
      <c r="EX10" s="16">
        <f t="shared" si="204"/>
        <v>0.30000000000000004</v>
      </c>
      <c r="EY10" s="16">
        <f t="shared" si="205"/>
        <v>0.30000000000000004</v>
      </c>
      <c r="EZ10" s="16">
        <f t="shared" si="206"/>
        <v>0.30000000000000004</v>
      </c>
      <c r="FB10" s="233">
        <f t="shared" si="61"/>
        <v>570</v>
      </c>
      <c r="FC10" s="233">
        <f t="shared" si="62"/>
        <v>780</v>
      </c>
      <c r="FD10" s="233">
        <f t="shared" si="63"/>
        <v>660</v>
      </c>
      <c r="FE10" s="233">
        <f t="shared" si="64"/>
        <v>570</v>
      </c>
      <c r="FF10" s="233">
        <f t="shared" si="65"/>
        <v>480</v>
      </c>
      <c r="FG10" s="233">
        <f t="shared" si="66"/>
        <v>552.5</v>
      </c>
      <c r="FH10" s="233">
        <f t="shared" si="67"/>
        <v>715</v>
      </c>
      <c r="FI10" s="233">
        <f t="shared" si="68"/>
        <v>877.5</v>
      </c>
      <c r="FJ10" s="233">
        <f t="shared" si="69"/>
        <v>1014.9999999999999</v>
      </c>
      <c r="FK10" s="233">
        <f t="shared" si="70"/>
        <v>1225</v>
      </c>
      <c r="FL10" s="233">
        <f t="shared" si="71"/>
        <v>1400</v>
      </c>
      <c r="FM10" s="233">
        <f t="shared" si="72"/>
        <v>1645</v>
      </c>
      <c r="FN10" s="233">
        <f t="shared" si="122"/>
        <v>10490</v>
      </c>
      <c r="FO10" s="4"/>
      <c r="FP10" s="233">
        <f t="shared" si="73"/>
        <v>380</v>
      </c>
      <c r="FQ10" s="233">
        <f t="shared" si="74"/>
        <v>520</v>
      </c>
      <c r="FR10" s="233">
        <f t="shared" si="75"/>
        <v>440</v>
      </c>
      <c r="FS10" s="233">
        <f t="shared" si="76"/>
        <v>380</v>
      </c>
      <c r="FT10" s="233">
        <f t="shared" si="77"/>
        <v>320</v>
      </c>
      <c r="FU10" s="233">
        <f t="shared" si="78"/>
        <v>297.5</v>
      </c>
      <c r="FV10" s="233">
        <f t="shared" si="79"/>
        <v>385</v>
      </c>
      <c r="FW10" s="233">
        <f t="shared" si="80"/>
        <v>472.49999999999994</v>
      </c>
      <c r="FX10" s="233">
        <f t="shared" si="81"/>
        <v>435.00000000000006</v>
      </c>
      <c r="FY10" s="233">
        <f t="shared" si="82"/>
        <v>525.00000000000011</v>
      </c>
      <c r="FZ10" s="233">
        <f t="shared" si="83"/>
        <v>600.00000000000011</v>
      </c>
      <c r="GA10" s="233">
        <f t="shared" si="84"/>
        <v>705.00000000000011</v>
      </c>
      <c r="GB10" s="233">
        <f t="shared" si="123"/>
        <v>5460</v>
      </c>
      <c r="GC10" s="233"/>
      <c r="GD10" s="112"/>
      <c r="GE10" s="112"/>
      <c r="GF10" s="112"/>
      <c r="GG10" s="112"/>
      <c r="GH10" s="112"/>
      <c r="GI10" s="112"/>
      <c r="GJ10" s="112"/>
      <c r="GK10" s="112"/>
      <c r="GL10" s="112"/>
      <c r="GM10" s="112"/>
      <c r="GN10" s="112"/>
      <c r="GO10" s="112"/>
      <c r="GP10" s="233"/>
      <c r="GQ10" s="233"/>
      <c r="GR10" s="233"/>
      <c r="GS10" s="233"/>
      <c r="GT10" s="233"/>
      <c r="GU10" s="233"/>
      <c r="GV10" s="233"/>
      <c r="GW10" s="233"/>
      <c r="GX10" s="233"/>
      <c r="GY10" s="233"/>
      <c r="GZ10" s="233"/>
      <c r="HA10" s="233"/>
      <c r="HB10" s="233"/>
      <c r="HC10" s="14">
        <f t="shared" si="124"/>
        <v>0</v>
      </c>
      <c r="HE10" s="233">
        <f>[2]Sheet2!$AO9</f>
        <v>42.57044553376906</v>
      </c>
      <c r="HF10" s="4">
        <v>45</v>
      </c>
      <c r="HG10" s="233">
        <f t="shared" si="125"/>
        <v>36.555555555555557</v>
      </c>
      <c r="HH10" s="233">
        <f t="shared" si="126"/>
        <v>56</v>
      </c>
      <c r="HJ10" s="15">
        <f t="shared" si="127"/>
        <v>0</v>
      </c>
      <c r="HK10" s="15">
        <f t="shared" si="128"/>
        <v>0</v>
      </c>
      <c r="HT10" s="1">
        <f>_xlfn.XLOOKUP($C10,'Prices_state-wise'!$B:$B,'Prices_state-wise'!P:P,"",0)</f>
        <v>54500</v>
      </c>
      <c r="HU10" s="1">
        <f>_xlfn.XLOOKUP($C10,'Prices_state-wise'!$B:$B,'Prices_state-wise'!Q:Q,"",0)</f>
        <v>53500</v>
      </c>
      <c r="HV10" s="1">
        <f>_xlfn.XLOOKUP($C10,'Prices_state-wise'!$B:$B,'Prices_state-wise'!R:R,"",0)</f>
        <v>51000</v>
      </c>
      <c r="HW10" s="1">
        <f>_xlfn.XLOOKUP($C10,'Prices_state-wise'!$B:$B,'Prices_state-wise'!S:S,"",0)</f>
        <v>48500</v>
      </c>
      <c r="HX10" s="1">
        <f>_xlfn.XLOOKUP($C10,'Prices_state-wise'!$B:$B,'Prices_state-wise'!T:T,"",0)</f>
        <v>47500</v>
      </c>
      <c r="HY10" s="1">
        <f>_xlfn.XLOOKUP($C10,'Prices_state-wise'!$B:$B,'Prices_state-wise'!U:U,"",0)</f>
        <v>46000</v>
      </c>
      <c r="HZ10" s="1">
        <f>_xlfn.XLOOKUP($C10,'Prices_state-wise'!$B:$B,'Prices_state-wise'!V:V,"",0)</f>
        <v>46000</v>
      </c>
      <c r="IA10" s="1">
        <f>_xlfn.XLOOKUP($C10,'Prices_state-wise'!$B:$B,'Prices_state-wise'!W:W,"",0)</f>
        <v>47000</v>
      </c>
      <c r="IB10" s="1">
        <f>_xlfn.XLOOKUP($C10,'Prices_state-wise'!$B:$B,'Prices_state-wise'!X:X,"",0)</f>
        <v>48500</v>
      </c>
      <c r="IC10" s="1">
        <f>_xlfn.XLOOKUP($C10,'Prices_state-wise'!$B:$B,'Prices_state-wise'!Y:Y,"",0)</f>
        <v>51000</v>
      </c>
      <c r="ID10" s="1">
        <f>_xlfn.XLOOKUP($C10,'Prices_state-wise'!$B:$B,'Prices_state-wise'!Z:Z,"",0)</f>
        <v>51000</v>
      </c>
      <c r="IE10" s="1">
        <f>_xlfn.XLOOKUP($C10,'Prices_state-wise'!$B:$B,'Prices_state-wise'!AA:AA,"",0)</f>
        <v>52500</v>
      </c>
      <c r="IG10" s="346">
        <f t="shared" si="207"/>
        <v>1.5532500000000005</v>
      </c>
      <c r="IH10" s="346">
        <f t="shared" si="208"/>
        <v>2.0865000000000005</v>
      </c>
      <c r="II10" s="346">
        <f t="shared" si="209"/>
        <v>1.6830000000000003</v>
      </c>
      <c r="IJ10" s="346">
        <f t="shared" si="210"/>
        <v>1.3822500000000002</v>
      </c>
      <c r="IK10" s="346">
        <f t="shared" si="211"/>
        <v>1.1400000000000001</v>
      </c>
      <c r="IL10" s="346">
        <f t="shared" si="212"/>
        <v>1.1730000000000003</v>
      </c>
      <c r="IM10" s="346">
        <f t="shared" si="213"/>
        <v>1.5180000000000002</v>
      </c>
      <c r="IN10" s="346">
        <f t="shared" si="214"/>
        <v>1.9035000000000004</v>
      </c>
      <c r="IO10" s="346">
        <f t="shared" si="215"/>
        <v>2.1097500000000005</v>
      </c>
      <c r="IP10" s="346">
        <f t="shared" si="216"/>
        <v>2.6775000000000007</v>
      </c>
      <c r="IQ10" s="346">
        <f t="shared" si="217"/>
        <v>3.0600000000000009</v>
      </c>
      <c r="IR10" s="346">
        <f t="shared" si="218"/>
        <v>3.7012500000000008</v>
      </c>
      <c r="IS10" s="346">
        <f t="shared" si="130"/>
        <v>23.988000000000007</v>
      </c>
      <c r="IU10" s="1">
        <v>53500</v>
      </c>
      <c r="IV10" s="1">
        <v>52500</v>
      </c>
      <c r="IW10" s="1">
        <v>50000</v>
      </c>
      <c r="IX10" s="1">
        <v>47500</v>
      </c>
      <c r="IY10" s="1">
        <v>46500</v>
      </c>
      <c r="IZ10" s="1">
        <v>45000</v>
      </c>
      <c r="JA10" s="1">
        <v>45000</v>
      </c>
      <c r="JB10" s="1">
        <v>46000</v>
      </c>
      <c r="JC10" s="1">
        <v>47500</v>
      </c>
      <c r="JD10" s="1">
        <v>50000</v>
      </c>
      <c r="JE10" s="1">
        <v>50000</v>
      </c>
      <c r="JF10" s="1">
        <v>51500</v>
      </c>
      <c r="JH10" s="346">
        <f t="shared" si="131"/>
        <v>3.55775</v>
      </c>
      <c r="JI10" s="346">
        <f t="shared" si="132"/>
        <v>4.777499999999999</v>
      </c>
      <c r="JJ10" s="346">
        <f t="shared" si="133"/>
        <v>3.85</v>
      </c>
      <c r="JK10" s="346">
        <f t="shared" si="134"/>
        <v>3.1587499999999999</v>
      </c>
      <c r="JL10" s="346">
        <f t="shared" si="135"/>
        <v>2.6040000000000001</v>
      </c>
      <c r="JM10" s="346">
        <f t="shared" si="136"/>
        <v>2.1419999999999999</v>
      </c>
      <c r="JN10" s="346">
        <f t="shared" si="137"/>
        <v>2.0790000000000002</v>
      </c>
      <c r="JO10" s="346">
        <f t="shared" si="138"/>
        <v>1.7387999999999999</v>
      </c>
      <c r="JP10" s="346">
        <f t="shared" si="139"/>
        <v>1.4463749999999997</v>
      </c>
      <c r="JQ10" s="346">
        <f t="shared" si="140"/>
        <v>1.8374999999999999</v>
      </c>
      <c r="JR10" s="346">
        <f t="shared" si="141"/>
        <v>1.4</v>
      </c>
      <c r="JS10" s="346">
        <f t="shared" si="142"/>
        <v>1.69435</v>
      </c>
      <c r="JT10" s="346">
        <f t="shared" si="143"/>
        <v>30.286024999999995</v>
      </c>
      <c r="JV10" s="1">
        <f>IFERROR(_xlfn.XLOOKUP($C10,'Prices_state-wise'!$B:$B,'Prices_state-wise'!AP:AP,"",0),"")</f>
        <v>52500</v>
      </c>
      <c r="JW10" s="1">
        <f>IFERROR(_xlfn.XLOOKUP($C10,'Prices_state-wise'!$B:$B,'Prices_state-wise'!AQ:AQ,"",0),"")</f>
        <v>51500</v>
      </c>
      <c r="JX10" s="1">
        <f>IFERROR(_xlfn.XLOOKUP($C10,'Prices_state-wise'!$B:$B,'Prices_state-wise'!AR:AR,"",0),"")</f>
        <v>49000</v>
      </c>
      <c r="JY10" s="1">
        <f>IFERROR(_xlfn.XLOOKUP($C10,'Prices_state-wise'!$B:$B,'Prices_state-wise'!AS:AS,"",0),"")</f>
        <v>46500</v>
      </c>
      <c r="JZ10" s="1">
        <f>IFERROR(_xlfn.XLOOKUP($C10,'Prices_state-wise'!$B:$B,'Prices_state-wise'!AT:AT,"",0),"")</f>
        <v>45500</v>
      </c>
      <c r="KA10" s="1">
        <f>IFERROR(_xlfn.XLOOKUP($C10,'Prices_state-wise'!$B:$B,'Prices_state-wise'!AU:AU,"",0),"")</f>
        <v>44000</v>
      </c>
      <c r="KB10" s="1">
        <f>IFERROR(_xlfn.XLOOKUP($C10,'Prices_state-wise'!$B:$B,'Prices_state-wise'!AV:AV,"",0),"")</f>
        <v>44000</v>
      </c>
      <c r="KC10" s="1">
        <f>IFERROR(_xlfn.XLOOKUP($C10,'Prices_state-wise'!$B:$B,'Prices_state-wise'!AW:AW,"",0),"")</f>
        <v>45000</v>
      </c>
      <c r="KD10" s="1">
        <f>IFERROR(_xlfn.XLOOKUP($C10,'Prices_state-wise'!$B:$B,'Prices_state-wise'!AX:AX,"",0),"")</f>
        <v>46500</v>
      </c>
      <c r="KE10" s="1">
        <f>IFERROR(_xlfn.XLOOKUP($C10,'Prices_state-wise'!$B:$B,'Prices_state-wise'!AY:AY,"",0),"")</f>
        <v>49000</v>
      </c>
      <c r="KF10" s="1">
        <f>IFERROR(_xlfn.XLOOKUP($C10,'Prices_state-wise'!$B:$B,'Prices_state-wise'!AZ:AZ,"",0),"")</f>
        <v>49000</v>
      </c>
      <c r="KG10" s="1">
        <f>IFERROR(_xlfn.XLOOKUP($C10,'Prices_state-wise'!$B:$B,'Prices_state-wise'!BA:BA,"",0),"")</f>
        <v>50500</v>
      </c>
      <c r="KI10" s="346">
        <f t="shared" si="144"/>
        <v>0</v>
      </c>
      <c r="KJ10" s="346">
        <f t="shared" si="145"/>
        <v>0</v>
      </c>
      <c r="KK10" s="346">
        <f t="shared" si="146"/>
        <v>0</v>
      </c>
      <c r="KL10" s="346">
        <f t="shared" si="147"/>
        <v>0</v>
      </c>
      <c r="KM10" s="346">
        <f t="shared" si="148"/>
        <v>0</v>
      </c>
      <c r="KN10" s="346">
        <f t="shared" si="149"/>
        <v>0.52359999999999995</v>
      </c>
      <c r="KO10" s="346">
        <f t="shared" si="150"/>
        <v>1.3552</v>
      </c>
      <c r="KP10" s="346">
        <f t="shared" si="151"/>
        <v>2.5514999999999994</v>
      </c>
      <c r="KQ10" s="346">
        <f t="shared" si="152"/>
        <v>3.3038249999999998</v>
      </c>
      <c r="KR10" s="346">
        <f t="shared" si="153"/>
        <v>4.2017499999999997</v>
      </c>
      <c r="KS10" s="346">
        <f t="shared" si="154"/>
        <v>5.4880000000000004</v>
      </c>
      <c r="KT10" s="346">
        <f t="shared" si="155"/>
        <v>6.6458000000000004</v>
      </c>
      <c r="KU10" s="346">
        <f t="shared" si="156"/>
        <v>24.069675</v>
      </c>
      <c r="KW10" s="346">
        <f t="shared" si="157"/>
        <v>5.1110000000000007</v>
      </c>
      <c r="KX10" s="346">
        <f t="shared" si="158"/>
        <v>6.863999999999999</v>
      </c>
      <c r="KY10" s="346">
        <f t="shared" si="159"/>
        <v>5.5330000000000004</v>
      </c>
      <c r="KZ10" s="346">
        <f t="shared" si="160"/>
        <v>4.5410000000000004</v>
      </c>
      <c r="LA10" s="346">
        <f t="shared" si="161"/>
        <v>3.7440000000000002</v>
      </c>
      <c r="LB10" s="346">
        <f t="shared" si="162"/>
        <v>3.8386</v>
      </c>
      <c r="LC10" s="346">
        <f t="shared" si="163"/>
        <v>4.9522000000000004</v>
      </c>
      <c r="LD10" s="346">
        <f t="shared" si="164"/>
        <v>6.1937999999999995</v>
      </c>
      <c r="LE10" s="346">
        <f t="shared" si="165"/>
        <v>6.8599499999999995</v>
      </c>
      <c r="LF10" s="346">
        <f t="shared" si="166"/>
        <v>8.7167500000000011</v>
      </c>
      <c r="LG10" s="346">
        <f t="shared" si="167"/>
        <v>9.9480000000000022</v>
      </c>
      <c r="LH10" s="346">
        <f t="shared" si="168"/>
        <v>12.041400000000001</v>
      </c>
      <c r="LI10" s="346">
        <f t="shared" si="169"/>
        <v>78.343699999999998</v>
      </c>
      <c r="LL10" s="16">
        <v>0.9</v>
      </c>
      <c r="LM10" s="16">
        <v>0.9</v>
      </c>
      <c r="LN10" s="16">
        <v>0.8</v>
      </c>
      <c r="LO10" s="16">
        <v>0.9</v>
      </c>
      <c r="LP10" s="16">
        <v>0.9</v>
      </c>
      <c r="LQ10" s="16">
        <v>0.9</v>
      </c>
      <c r="LR10" s="16">
        <v>0.9</v>
      </c>
      <c r="LS10" s="16">
        <v>0.9</v>
      </c>
      <c r="LT10" s="16">
        <v>0.9</v>
      </c>
      <c r="LU10" s="16">
        <v>0.9</v>
      </c>
      <c r="LV10" s="16">
        <v>0.9</v>
      </c>
      <c r="LW10" s="16">
        <v>0.9</v>
      </c>
      <c r="LY10" s="14">
        <f t="shared" si="170"/>
        <v>855</v>
      </c>
      <c r="LZ10" s="14">
        <f t="shared" si="171"/>
        <v>1170</v>
      </c>
      <c r="MA10" s="14">
        <f t="shared" si="172"/>
        <v>880</v>
      </c>
      <c r="MB10" s="14">
        <f t="shared" si="173"/>
        <v>855</v>
      </c>
      <c r="MC10" s="14">
        <f t="shared" si="174"/>
        <v>720</v>
      </c>
      <c r="MD10" s="14">
        <f t="shared" si="175"/>
        <v>657.9</v>
      </c>
      <c r="ME10" s="14">
        <f t="shared" si="176"/>
        <v>712.80000000000007</v>
      </c>
      <c r="MF10" s="14">
        <f t="shared" si="177"/>
        <v>704.7</v>
      </c>
      <c r="MG10" s="14">
        <f t="shared" si="178"/>
        <v>665.55000000000007</v>
      </c>
      <c r="MH10" s="14">
        <f t="shared" si="179"/>
        <v>803.25000000000011</v>
      </c>
      <c r="MI10" s="14">
        <f t="shared" si="180"/>
        <v>792.00000000000011</v>
      </c>
      <c r="MJ10" s="14">
        <f t="shared" si="181"/>
        <v>930.6</v>
      </c>
      <c r="ML10" s="14">
        <f t="shared" si="182"/>
        <v>0</v>
      </c>
      <c r="MM10" s="14">
        <f t="shared" si="183"/>
        <v>0</v>
      </c>
      <c r="MN10" s="14">
        <f t="shared" si="184"/>
        <v>0</v>
      </c>
      <c r="MO10" s="14">
        <f t="shared" si="185"/>
        <v>0</v>
      </c>
      <c r="MP10" s="14">
        <f t="shared" si="186"/>
        <v>0</v>
      </c>
      <c r="MQ10" s="14">
        <f t="shared" si="187"/>
        <v>107.09999999999998</v>
      </c>
      <c r="MR10" s="14">
        <f t="shared" si="188"/>
        <v>277.2</v>
      </c>
      <c r="MS10" s="14">
        <f t="shared" si="189"/>
        <v>510.2999999999999</v>
      </c>
      <c r="MT10" s="14">
        <f t="shared" si="190"/>
        <v>639.44999999999993</v>
      </c>
      <c r="MU10" s="14">
        <f t="shared" si="191"/>
        <v>771.75</v>
      </c>
      <c r="MV10" s="14">
        <f t="shared" si="192"/>
        <v>1008</v>
      </c>
      <c r="MW10" s="14">
        <f t="shared" si="193"/>
        <v>1184.4000000000001</v>
      </c>
    </row>
    <row r="11" spans="1:361">
      <c r="A11" s="4">
        <f t="shared" si="194"/>
        <v>7</v>
      </c>
      <c r="B11" s="1" t="s">
        <v>418</v>
      </c>
      <c r="C11" s="1" t="s">
        <v>307</v>
      </c>
      <c r="D11" s="4" t="s">
        <v>326</v>
      </c>
      <c r="E11" s="14">
        <f>SUMIFS('MoU proposal'!U:U,'MoU proposal'!$B:$B,'Retail_distributor-wise'!$B11,'MoU proposal'!$D:$D,'Retail_distributor-wise'!$C11)</f>
        <v>0</v>
      </c>
      <c r="F11" s="14">
        <f t="shared" si="90"/>
        <v>0</v>
      </c>
      <c r="G11" s="8" t="s">
        <v>405</v>
      </c>
      <c r="H11" s="1" t="s">
        <v>164</v>
      </c>
      <c r="I11" s="118">
        <f>E11/'Retail_state-wise(rough)'!$D$27</f>
        <v>0</v>
      </c>
      <c r="J11" s="14">
        <f>FLOOR($I11*'Retail_state-wise(rough)'!F$27,50)</f>
        <v>0</v>
      </c>
      <c r="K11" s="14">
        <f>FLOOR($I11*'Retail_state-wise(rough)'!G$27,50)</f>
        <v>0</v>
      </c>
      <c r="L11" s="14">
        <f>FLOOR($I11*'Retail_state-wise(rough)'!H$27,50)</f>
        <v>0</v>
      </c>
      <c r="M11" s="14">
        <f>FLOOR($I11*'Retail_state-wise(rough)'!I$27,50)</f>
        <v>0</v>
      </c>
      <c r="N11" s="14">
        <f>FLOOR($I11*'Retail_state-wise(rough)'!J$27,50)</f>
        <v>0</v>
      </c>
      <c r="O11" s="14">
        <f>FLOOR($I11*'Retail_state-wise(rough)'!K$27,50)</f>
        <v>0</v>
      </c>
      <c r="P11" s="14">
        <f>FLOOR($I11*'Retail_state-wise(rough)'!L$27,50)</f>
        <v>0</v>
      </c>
      <c r="Q11" s="14">
        <f>FLOOR($I11*'Retail_state-wise(rough)'!M$27,50)</f>
        <v>0</v>
      </c>
      <c r="R11" s="14">
        <f>FLOOR($I11*'Retail_state-wise(rough)'!N$27,50)</f>
        <v>0</v>
      </c>
      <c r="S11" s="14">
        <f>FLOOR($I11*'Retail_state-wise(rough)'!O$27,50)</f>
        <v>0</v>
      </c>
      <c r="T11" s="14">
        <f>FLOOR($I11*'Retail_state-wise(rough)'!P$27,50)</f>
        <v>0</v>
      </c>
      <c r="U11" s="14">
        <f>FLOOR($I11*'Retail_state-wise(rough)'!Q$27,50)</f>
        <v>0</v>
      </c>
      <c r="W11" s="671"/>
      <c r="X11" s="16"/>
      <c r="Y11" s="16"/>
      <c r="Z11" s="16"/>
      <c r="AA11" s="16"/>
      <c r="AB11" s="16"/>
      <c r="AC11" s="16"/>
      <c r="AD11" s="16"/>
      <c r="AE11" s="16"/>
      <c r="AF11" s="16"/>
      <c r="AG11" s="16"/>
      <c r="AH11" s="16"/>
      <c r="AI11" s="16"/>
      <c r="AK11" s="16">
        <f t="shared" si="12"/>
        <v>1</v>
      </c>
      <c r="AL11" s="16">
        <f t="shared" si="13"/>
        <v>1</v>
      </c>
      <c r="AM11" s="16">
        <f t="shared" si="14"/>
        <v>1</v>
      </c>
      <c r="AN11" s="16">
        <f t="shared" si="15"/>
        <v>1</v>
      </c>
      <c r="AO11" s="16">
        <f t="shared" si="16"/>
        <v>1</v>
      </c>
      <c r="AP11" s="16">
        <f t="shared" si="17"/>
        <v>1</v>
      </c>
      <c r="AQ11" s="16">
        <f t="shared" si="18"/>
        <v>1</v>
      </c>
      <c r="AR11" s="16">
        <f t="shared" si="19"/>
        <v>1</v>
      </c>
      <c r="AS11" s="16">
        <f t="shared" si="20"/>
        <v>1</v>
      </c>
      <c r="AT11" s="16">
        <f t="shared" si="21"/>
        <v>1</v>
      </c>
      <c r="AU11" s="16">
        <f t="shared" si="22"/>
        <v>1</v>
      </c>
      <c r="AV11" s="16">
        <f t="shared" si="23"/>
        <v>1</v>
      </c>
      <c r="AX11" s="15">
        <f t="shared" si="91"/>
        <v>0</v>
      </c>
      <c r="AY11" s="15">
        <f t="shared" si="24"/>
        <v>0</v>
      </c>
      <c r="AZ11" s="15">
        <f t="shared" si="25"/>
        <v>0</v>
      </c>
      <c r="BA11" s="15">
        <f t="shared" si="26"/>
        <v>0</v>
      </c>
      <c r="BB11" s="15">
        <f t="shared" si="27"/>
        <v>0</v>
      </c>
      <c r="BC11" s="15">
        <f t="shared" si="28"/>
        <v>0</v>
      </c>
      <c r="BD11" s="15">
        <f t="shared" si="29"/>
        <v>0</v>
      </c>
      <c r="BE11" s="15">
        <f t="shared" si="30"/>
        <v>0</v>
      </c>
      <c r="BF11" s="15">
        <f t="shared" si="31"/>
        <v>0</v>
      </c>
      <c r="BG11" s="15">
        <f t="shared" si="32"/>
        <v>0</v>
      </c>
      <c r="BH11" s="15">
        <f t="shared" si="33"/>
        <v>0</v>
      </c>
      <c r="BI11" s="15">
        <f t="shared" si="34"/>
        <v>0</v>
      </c>
      <c r="BJ11" s="15">
        <f t="shared" si="35"/>
        <v>0</v>
      </c>
      <c r="BL11" s="15">
        <f t="shared" si="36"/>
        <v>0</v>
      </c>
      <c r="BM11" s="15">
        <f t="shared" si="37"/>
        <v>0</v>
      </c>
      <c r="BN11" s="15">
        <f t="shared" si="38"/>
        <v>0</v>
      </c>
      <c r="BO11" s="15">
        <f t="shared" si="39"/>
        <v>0</v>
      </c>
      <c r="BP11" s="15">
        <f t="shared" si="40"/>
        <v>0</v>
      </c>
      <c r="BQ11" s="15">
        <f t="shared" si="41"/>
        <v>0</v>
      </c>
      <c r="BR11" s="15">
        <f t="shared" si="42"/>
        <v>0</v>
      </c>
      <c r="BS11" s="15">
        <f t="shared" si="43"/>
        <v>0</v>
      </c>
      <c r="BT11" s="15">
        <f t="shared" si="44"/>
        <v>0</v>
      </c>
      <c r="BU11" s="15">
        <f t="shared" si="45"/>
        <v>0</v>
      </c>
      <c r="BV11" s="15">
        <f t="shared" si="46"/>
        <v>0</v>
      </c>
      <c r="BW11" s="15">
        <f t="shared" si="47"/>
        <v>0</v>
      </c>
      <c r="BX11" s="15">
        <f t="shared" si="48"/>
        <v>0</v>
      </c>
      <c r="BY11" s="15"/>
      <c r="BZ11" s="16"/>
      <c r="CA11" s="16"/>
      <c r="CB11" s="16"/>
      <c r="CC11" s="16"/>
      <c r="CD11" s="16"/>
      <c r="CE11" s="16"/>
      <c r="CF11" s="16"/>
      <c r="CG11" s="16"/>
      <c r="CH11" s="16"/>
      <c r="CI11" s="16"/>
      <c r="CJ11" s="16"/>
      <c r="CK11" s="16"/>
      <c r="CL11" s="236"/>
      <c r="CM11" s="16">
        <f t="shared" si="92"/>
        <v>1</v>
      </c>
      <c r="CN11" s="16">
        <f t="shared" si="93"/>
        <v>1</v>
      </c>
      <c r="CO11" s="16">
        <f t="shared" si="94"/>
        <v>1</v>
      </c>
      <c r="CP11" s="16">
        <f t="shared" si="95"/>
        <v>1</v>
      </c>
      <c r="CQ11" s="16">
        <f t="shared" si="96"/>
        <v>1</v>
      </c>
      <c r="CR11" s="16">
        <f t="shared" si="97"/>
        <v>1</v>
      </c>
      <c r="CS11" s="16">
        <f t="shared" si="98"/>
        <v>1</v>
      </c>
      <c r="CT11" s="16">
        <f t="shared" si="99"/>
        <v>1</v>
      </c>
      <c r="CU11" s="16">
        <f t="shared" si="100"/>
        <v>1</v>
      </c>
      <c r="CV11" s="16">
        <f t="shared" si="101"/>
        <v>1</v>
      </c>
      <c r="CW11" s="16">
        <f t="shared" si="102"/>
        <v>1</v>
      </c>
      <c r="CX11" s="16">
        <f t="shared" si="103"/>
        <v>1</v>
      </c>
      <c r="CY11" s="15"/>
      <c r="CZ11" s="15">
        <f t="shared" si="104"/>
        <v>0</v>
      </c>
      <c r="DA11" s="15">
        <f t="shared" si="105"/>
        <v>0</v>
      </c>
      <c r="DB11" s="15">
        <f t="shared" si="106"/>
        <v>0</v>
      </c>
      <c r="DC11" s="15">
        <f t="shared" si="107"/>
        <v>0</v>
      </c>
      <c r="DD11" s="15">
        <f t="shared" si="108"/>
        <v>0</v>
      </c>
      <c r="DE11" s="15">
        <f t="shared" si="109"/>
        <v>0</v>
      </c>
      <c r="DF11" s="15">
        <f t="shared" si="110"/>
        <v>0</v>
      </c>
      <c r="DG11" s="15">
        <f t="shared" si="111"/>
        <v>0</v>
      </c>
      <c r="DH11" s="15">
        <f t="shared" si="112"/>
        <v>0</v>
      </c>
      <c r="DI11" s="15">
        <f t="shared" si="113"/>
        <v>0</v>
      </c>
      <c r="DJ11" s="15">
        <f t="shared" si="114"/>
        <v>0</v>
      </c>
      <c r="DK11" s="15">
        <f t="shared" si="115"/>
        <v>0</v>
      </c>
      <c r="DL11" s="15">
        <f t="shared" si="116"/>
        <v>0</v>
      </c>
      <c r="DM11" s="15"/>
      <c r="DN11" s="15">
        <f t="shared" si="117"/>
        <v>0</v>
      </c>
      <c r="DO11" s="15">
        <f t="shared" si="118"/>
        <v>0</v>
      </c>
      <c r="DP11" s="15">
        <f t="shared" si="119"/>
        <v>0</v>
      </c>
      <c r="DQ11" s="15">
        <f t="shared" si="120"/>
        <v>0</v>
      </c>
      <c r="DR11" s="15">
        <f t="shared" si="52"/>
        <v>0</v>
      </c>
      <c r="DS11" s="15">
        <f t="shared" si="53"/>
        <v>0</v>
      </c>
      <c r="DT11" s="15">
        <f t="shared" si="54"/>
        <v>0</v>
      </c>
      <c r="DU11" s="15">
        <f t="shared" si="55"/>
        <v>0</v>
      </c>
      <c r="DV11" s="15">
        <f t="shared" si="56"/>
        <v>0</v>
      </c>
      <c r="DW11" s="15">
        <f t="shared" si="57"/>
        <v>0</v>
      </c>
      <c r="DX11" s="15">
        <f t="shared" si="58"/>
        <v>0</v>
      </c>
      <c r="DY11" s="15">
        <f t="shared" si="59"/>
        <v>0</v>
      </c>
      <c r="DZ11" s="15">
        <f t="shared" si="121"/>
        <v>0</v>
      </c>
      <c r="EO11" s="16"/>
      <c r="EP11" s="16"/>
      <c r="EQ11" s="16"/>
      <c r="ER11" s="16"/>
      <c r="ES11" s="16"/>
      <c r="ET11" s="16"/>
      <c r="EU11" s="16"/>
      <c r="EV11" s="16"/>
      <c r="EW11" s="16"/>
      <c r="EX11" s="16"/>
      <c r="EY11" s="16"/>
      <c r="EZ11" s="16"/>
      <c r="FB11" s="233">
        <f t="shared" si="61"/>
        <v>0</v>
      </c>
      <c r="FC11" s="233">
        <f t="shared" si="62"/>
        <v>0</v>
      </c>
      <c r="FD11" s="233">
        <f t="shared" si="63"/>
        <v>0</v>
      </c>
      <c r="FE11" s="233">
        <f t="shared" si="64"/>
        <v>0</v>
      </c>
      <c r="FF11" s="233">
        <f t="shared" si="65"/>
        <v>0</v>
      </c>
      <c r="FG11" s="233">
        <f t="shared" si="66"/>
        <v>0</v>
      </c>
      <c r="FH11" s="233">
        <f t="shared" si="67"/>
        <v>0</v>
      </c>
      <c r="FI11" s="233">
        <f t="shared" si="68"/>
        <v>0</v>
      </c>
      <c r="FJ11" s="233">
        <f t="shared" si="69"/>
        <v>0</v>
      </c>
      <c r="FK11" s="233">
        <f t="shared" si="70"/>
        <v>0</v>
      </c>
      <c r="FL11" s="233">
        <f t="shared" si="71"/>
        <v>0</v>
      </c>
      <c r="FM11" s="233">
        <f t="shared" si="72"/>
        <v>0</v>
      </c>
      <c r="FN11" s="233">
        <f t="shared" si="122"/>
        <v>0</v>
      </c>
      <c r="FO11" s="4"/>
      <c r="FP11" s="233">
        <f t="shared" si="73"/>
        <v>0</v>
      </c>
      <c r="FQ11" s="233">
        <f t="shared" si="74"/>
        <v>0</v>
      </c>
      <c r="FR11" s="233">
        <f t="shared" si="75"/>
        <v>0</v>
      </c>
      <c r="FS11" s="233">
        <f t="shared" si="76"/>
        <v>0</v>
      </c>
      <c r="FT11" s="233">
        <f t="shared" si="77"/>
        <v>0</v>
      </c>
      <c r="FU11" s="233">
        <f t="shared" si="78"/>
        <v>0</v>
      </c>
      <c r="FV11" s="233">
        <f t="shared" si="79"/>
        <v>0</v>
      </c>
      <c r="FW11" s="233">
        <f t="shared" si="80"/>
        <v>0</v>
      </c>
      <c r="FX11" s="233">
        <f t="shared" si="81"/>
        <v>0</v>
      </c>
      <c r="FY11" s="233">
        <f t="shared" si="82"/>
        <v>0</v>
      </c>
      <c r="FZ11" s="233">
        <f t="shared" si="83"/>
        <v>0</v>
      </c>
      <c r="GA11" s="233">
        <f t="shared" si="84"/>
        <v>0</v>
      </c>
      <c r="GB11" s="233">
        <f t="shared" si="123"/>
        <v>0</v>
      </c>
      <c r="GC11" s="233"/>
      <c r="GD11" s="112"/>
      <c r="GE11" s="112"/>
      <c r="GF11" s="112"/>
      <c r="GG11" s="112"/>
      <c r="GH11" s="112"/>
      <c r="GI11" s="112"/>
      <c r="GJ11" s="112"/>
      <c r="GK11" s="112"/>
      <c r="GL11" s="112"/>
      <c r="GM11" s="112"/>
      <c r="GN11" s="112"/>
      <c r="GO11" s="112"/>
      <c r="GP11" s="233"/>
      <c r="GQ11" s="233"/>
      <c r="GR11" s="233"/>
      <c r="GS11" s="233"/>
      <c r="GT11" s="233"/>
      <c r="GU11" s="233"/>
      <c r="GV11" s="233"/>
      <c r="GW11" s="233"/>
      <c r="GX11" s="233"/>
      <c r="GY11" s="233"/>
      <c r="GZ11" s="233"/>
      <c r="HA11" s="233"/>
      <c r="HB11" s="233"/>
      <c r="HC11" s="14">
        <f t="shared" si="124"/>
        <v>0</v>
      </c>
      <c r="HE11" s="233" t="str">
        <f>[2]Sheet2!$AO10</f>
        <v/>
      </c>
      <c r="HG11" s="233" t="str">
        <f t="shared" si="125"/>
        <v/>
      </c>
      <c r="HH11" s="233" t="str">
        <f t="shared" si="126"/>
        <v/>
      </c>
      <c r="HJ11" s="15" t="str">
        <f t="shared" si="127"/>
        <v/>
      </c>
      <c r="HK11" s="15" t="str">
        <f t="shared" si="128"/>
        <v/>
      </c>
      <c r="HT11" s="1">
        <f>_xlfn.XLOOKUP($C11,'Prices_state-wise'!$B:$B,'Prices_state-wise'!P:P,"",0)</f>
        <v>54500</v>
      </c>
      <c r="HU11" s="1">
        <f>_xlfn.XLOOKUP($C11,'Prices_state-wise'!$B:$B,'Prices_state-wise'!Q:Q,"",0)</f>
        <v>53500</v>
      </c>
      <c r="HV11" s="1">
        <f>_xlfn.XLOOKUP($C11,'Prices_state-wise'!$B:$B,'Prices_state-wise'!R:R,"",0)</f>
        <v>51000</v>
      </c>
      <c r="HW11" s="1">
        <f>_xlfn.XLOOKUP($C11,'Prices_state-wise'!$B:$B,'Prices_state-wise'!S:S,"",0)</f>
        <v>48500</v>
      </c>
      <c r="HX11" s="1">
        <f>_xlfn.XLOOKUP($C11,'Prices_state-wise'!$B:$B,'Prices_state-wise'!T:T,"",0)</f>
        <v>47500</v>
      </c>
      <c r="HY11" s="1">
        <f>_xlfn.XLOOKUP($C11,'Prices_state-wise'!$B:$B,'Prices_state-wise'!U:U,"",0)</f>
        <v>46000</v>
      </c>
      <c r="HZ11" s="1">
        <f>_xlfn.XLOOKUP($C11,'Prices_state-wise'!$B:$B,'Prices_state-wise'!V:V,"",0)</f>
        <v>46000</v>
      </c>
      <c r="IA11" s="1">
        <f>_xlfn.XLOOKUP($C11,'Prices_state-wise'!$B:$B,'Prices_state-wise'!W:W,"",0)</f>
        <v>47000</v>
      </c>
      <c r="IB11" s="1">
        <f>_xlfn.XLOOKUP($C11,'Prices_state-wise'!$B:$B,'Prices_state-wise'!X:X,"",0)</f>
        <v>48500</v>
      </c>
      <c r="IC11" s="1">
        <f>_xlfn.XLOOKUP($C11,'Prices_state-wise'!$B:$B,'Prices_state-wise'!Y:Y,"",0)</f>
        <v>51000</v>
      </c>
      <c r="ID11" s="1">
        <f>_xlfn.XLOOKUP($C11,'Prices_state-wise'!$B:$B,'Prices_state-wise'!Z:Z,"",0)</f>
        <v>51000</v>
      </c>
      <c r="IE11" s="1">
        <f>_xlfn.XLOOKUP($C11,'Prices_state-wise'!$B:$B,'Prices_state-wise'!AA:AA,"",0)</f>
        <v>52500</v>
      </c>
      <c r="IG11" s="346">
        <f t="shared" si="207"/>
        <v>0</v>
      </c>
      <c r="IH11" s="346">
        <f t="shared" si="208"/>
        <v>0</v>
      </c>
      <c r="II11" s="346">
        <f t="shared" si="209"/>
        <v>0</v>
      </c>
      <c r="IJ11" s="346">
        <f t="shared" si="210"/>
        <v>0</v>
      </c>
      <c r="IK11" s="346">
        <f t="shared" si="211"/>
        <v>0</v>
      </c>
      <c r="IL11" s="346">
        <f t="shared" si="212"/>
        <v>0</v>
      </c>
      <c r="IM11" s="346">
        <f t="shared" si="213"/>
        <v>0</v>
      </c>
      <c r="IN11" s="346">
        <f t="shared" si="214"/>
        <v>0</v>
      </c>
      <c r="IO11" s="346">
        <f t="shared" si="215"/>
        <v>0</v>
      </c>
      <c r="IP11" s="346">
        <f t="shared" si="216"/>
        <v>0</v>
      </c>
      <c r="IQ11" s="346">
        <f t="shared" si="217"/>
        <v>0</v>
      </c>
      <c r="IR11" s="346">
        <f t="shared" si="218"/>
        <v>0</v>
      </c>
      <c r="IS11" s="346">
        <f t="shared" si="130"/>
        <v>0</v>
      </c>
      <c r="IU11" s="1">
        <v>53500</v>
      </c>
      <c r="IV11" s="1">
        <v>52500</v>
      </c>
      <c r="IW11" s="1">
        <v>50000</v>
      </c>
      <c r="IX11" s="1">
        <v>47500</v>
      </c>
      <c r="IY11" s="1">
        <v>46500</v>
      </c>
      <c r="IZ11" s="1">
        <v>45000</v>
      </c>
      <c r="JA11" s="1">
        <v>45000</v>
      </c>
      <c r="JB11" s="1">
        <v>46000</v>
      </c>
      <c r="JC11" s="1">
        <v>47500</v>
      </c>
      <c r="JD11" s="1">
        <v>50000</v>
      </c>
      <c r="JE11" s="1">
        <v>50000</v>
      </c>
      <c r="JF11" s="1">
        <v>51500</v>
      </c>
      <c r="JH11" s="346">
        <f t="shared" si="131"/>
        <v>0</v>
      </c>
      <c r="JI11" s="346">
        <f t="shared" si="132"/>
        <v>0</v>
      </c>
      <c r="JJ11" s="346">
        <f t="shared" si="133"/>
        <v>0</v>
      </c>
      <c r="JK11" s="346">
        <f t="shared" si="134"/>
        <v>0</v>
      </c>
      <c r="JL11" s="346">
        <f t="shared" si="135"/>
        <v>0</v>
      </c>
      <c r="JM11" s="346">
        <f t="shared" si="136"/>
        <v>0</v>
      </c>
      <c r="JN11" s="346">
        <f t="shared" si="137"/>
        <v>0</v>
      </c>
      <c r="JO11" s="346">
        <f t="shared" si="138"/>
        <v>0</v>
      </c>
      <c r="JP11" s="346">
        <f t="shared" si="139"/>
        <v>0</v>
      </c>
      <c r="JQ11" s="346">
        <f t="shared" si="140"/>
        <v>0</v>
      </c>
      <c r="JR11" s="346">
        <f t="shared" si="141"/>
        <v>0</v>
      </c>
      <c r="JS11" s="346">
        <f t="shared" si="142"/>
        <v>0</v>
      </c>
      <c r="JT11" s="346">
        <f t="shared" si="143"/>
        <v>0</v>
      </c>
      <c r="JV11" s="1">
        <f>IFERROR(_xlfn.XLOOKUP($C11,'Prices_state-wise'!$B:$B,'Prices_state-wise'!AP:AP,"",0),"")</f>
        <v>52500</v>
      </c>
      <c r="JW11" s="1">
        <f>IFERROR(_xlfn.XLOOKUP($C11,'Prices_state-wise'!$B:$B,'Prices_state-wise'!AQ:AQ,"",0),"")</f>
        <v>51500</v>
      </c>
      <c r="JX11" s="1">
        <f>IFERROR(_xlfn.XLOOKUP($C11,'Prices_state-wise'!$B:$B,'Prices_state-wise'!AR:AR,"",0),"")</f>
        <v>49000</v>
      </c>
      <c r="JY11" s="1">
        <f>IFERROR(_xlfn.XLOOKUP($C11,'Prices_state-wise'!$B:$B,'Prices_state-wise'!AS:AS,"",0),"")</f>
        <v>46500</v>
      </c>
      <c r="JZ11" s="1">
        <f>IFERROR(_xlfn.XLOOKUP($C11,'Prices_state-wise'!$B:$B,'Prices_state-wise'!AT:AT,"",0),"")</f>
        <v>45500</v>
      </c>
      <c r="KA11" s="1">
        <f>IFERROR(_xlfn.XLOOKUP($C11,'Prices_state-wise'!$B:$B,'Prices_state-wise'!AU:AU,"",0),"")</f>
        <v>44000</v>
      </c>
      <c r="KB11" s="1">
        <f>IFERROR(_xlfn.XLOOKUP($C11,'Prices_state-wise'!$B:$B,'Prices_state-wise'!AV:AV,"",0),"")</f>
        <v>44000</v>
      </c>
      <c r="KC11" s="1">
        <f>IFERROR(_xlfn.XLOOKUP($C11,'Prices_state-wise'!$B:$B,'Prices_state-wise'!AW:AW,"",0),"")</f>
        <v>45000</v>
      </c>
      <c r="KD11" s="1">
        <f>IFERROR(_xlfn.XLOOKUP($C11,'Prices_state-wise'!$B:$B,'Prices_state-wise'!AX:AX,"",0),"")</f>
        <v>46500</v>
      </c>
      <c r="KE11" s="1">
        <f>IFERROR(_xlfn.XLOOKUP($C11,'Prices_state-wise'!$B:$B,'Prices_state-wise'!AY:AY,"",0),"")</f>
        <v>49000</v>
      </c>
      <c r="KF11" s="1">
        <f>IFERROR(_xlfn.XLOOKUP($C11,'Prices_state-wise'!$B:$B,'Prices_state-wise'!AZ:AZ,"",0),"")</f>
        <v>49000</v>
      </c>
      <c r="KG11" s="1">
        <f>IFERROR(_xlfn.XLOOKUP($C11,'Prices_state-wise'!$B:$B,'Prices_state-wise'!BA:BA,"",0),"")</f>
        <v>50500</v>
      </c>
      <c r="KI11" s="346">
        <f t="shared" si="144"/>
        <v>0</v>
      </c>
      <c r="KJ11" s="346">
        <f t="shared" si="145"/>
        <v>0</v>
      </c>
      <c r="KK11" s="346">
        <f t="shared" si="146"/>
        <v>0</v>
      </c>
      <c r="KL11" s="346">
        <f t="shared" si="147"/>
        <v>0</v>
      </c>
      <c r="KM11" s="346">
        <f t="shared" si="148"/>
        <v>0</v>
      </c>
      <c r="KN11" s="346">
        <f t="shared" si="149"/>
        <v>0</v>
      </c>
      <c r="KO11" s="346">
        <f t="shared" si="150"/>
        <v>0</v>
      </c>
      <c r="KP11" s="346">
        <f t="shared" si="151"/>
        <v>0</v>
      </c>
      <c r="KQ11" s="346">
        <f t="shared" si="152"/>
        <v>0</v>
      </c>
      <c r="KR11" s="346">
        <f t="shared" si="153"/>
        <v>0</v>
      </c>
      <c r="KS11" s="346">
        <f t="shared" si="154"/>
        <v>0</v>
      </c>
      <c r="KT11" s="346">
        <f t="shared" si="155"/>
        <v>0</v>
      </c>
      <c r="KU11" s="346">
        <f t="shared" si="156"/>
        <v>0</v>
      </c>
      <c r="KW11" s="346">
        <f t="shared" si="157"/>
        <v>0</v>
      </c>
      <c r="KX11" s="346">
        <f t="shared" si="158"/>
        <v>0</v>
      </c>
      <c r="KY11" s="346">
        <f t="shared" si="159"/>
        <v>0</v>
      </c>
      <c r="KZ11" s="346">
        <f t="shared" si="160"/>
        <v>0</v>
      </c>
      <c r="LA11" s="346">
        <f t="shared" si="161"/>
        <v>0</v>
      </c>
      <c r="LB11" s="346">
        <f t="shared" si="162"/>
        <v>0</v>
      </c>
      <c r="LC11" s="346">
        <f t="shared" si="163"/>
        <v>0</v>
      </c>
      <c r="LD11" s="346">
        <f t="shared" si="164"/>
        <v>0</v>
      </c>
      <c r="LE11" s="346">
        <f t="shared" si="165"/>
        <v>0</v>
      </c>
      <c r="LF11" s="346">
        <f t="shared" si="166"/>
        <v>0</v>
      </c>
      <c r="LG11" s="346">
        <f t="shared" si="167"/>
        <v>0</v>
      </c>
      <c r="LH11" s="346">
        <f t="shared" si="168"/>
        <v>0</v>
      </c>
      <c r="LI11" s="346">
        <f t="shared" si="169"/>
        <v>0</v>
      </c>
      <c r="LL11" s="4"/>
      <c r="LM11" s="4"/>
      <c r="LN11" s="4"/>
      <c r="LO11" s="4"/>
      <c r="LP11" s="4"/>
      <c r="LQ11" s="4"/>
      <c r="LR11" s="4"/>
      <c r="LS11" s="4"/>
      <c r="LT11" s="4"/>
      <c r="LU11" s="4"/>
      <c r="LV11" s="4"/>
      <c r="LW11" s="4"/>
      <c r="LY11" s="14">
        <f t="shared" si="170"/>
        <v>0</v>
      </c>
      <c r="LZ11" s="14">
        <f t="shared" si="171"/>
        <v>0</v>
      </c>
      <c r="MA11" s="14">
        <f t="shared" si="172"/>
        <v>0</v>
      </c>
      <c r="MB11" s="14">
        <f t="shared" si="173"/>
        <v>0</v>
      </c>
      <c r="MC11" s="14">
        <f t="shared" si="174"/>
        <v>0</v>
      </c>
      <c r="MD11" s="14">
        <f t="shared" si="175"/>
        <v>0</v>
      </c>
      <c r="ME11" s="14">
        <f t="shared" si="176"/>
        <v>0</v>
      </c>
      <c r="MF11" s="14">
        <f t="shared" si="177"/>
        <v>0</v>
      </c>
      <c r="MG11" s="14">
        <f t="shared" si="178"/>
        <v>0</v>
      </c>
      <c r="MH11" s="14">
        <f t="shared" si="179"/>
        <v>0</v>
      </c>
      <c r="MI11" s="14">
        <f t="shared" si="180"/>
        <v>0</v>
      </c>
      <c r="MJ11" s="14">
        <f t="shared" si="181"/>
        <v>0</v>
      </c>
      <c r="ML11" s="14">
        <f t="shared" si="182"/>
        <v>0</v>
      </c>
      <c r="MM11" s="14">
        <f t="shared" si="183"/>
        <v>0</v>
      </c>
      <c r="MN11" s="14">
        <f t="shared" si="184"/>
        <v>0</v>
      </c>
      <c r="MO11" s="14">
        <f t="shared" si="185"/>
        <v>0</v>
      </c>
      <c r="MP11" s="14">
        <f t="shared" si="186"/>
        <v>0</v>
      </c>
      <c r="MQ11" s="14">
        <f t="shared" si="187"/>
        <v>0</v>
      </c>
      <c r="MR11" s="14">
        <f t="shared" si="188"/>
        <v>0</v>
      </c>
      <c r="MS11" s="14">
        <f t="shared" si="189"/>
        <v>0</v>
      </c>
      <c r="MT11" s="14">
        <f t="shared" si="190"/>
        <v>0</v>
      </c>
      <c r="MU11" s="14">
        <f t="shared" si="191"/>
        <v>0</v>
      </c>
      <c r="MV11" s="14">
        <f t="shared" si="192"/>
        <v>0</v>
      </c>
      <c r="MW11" s="14">
        <f t="shared" si="193"/>
        <v>0</v>
      </c>
    </row>
    <row r="12" spans="1:361">
      <c r="A12" s="4">
        <f t="shared" si="194"/>
        <v>8</v>
      </c>
      <c r="B12" s="1" t="s">
        <v>419</v>
      </c>
      <c r="C12" s="1" t="s">
        <v>307</v>
      </c>
      <c r="D12" s="4" t="s">
        <v>326</v>
      </c>
      <c r="E12" s="14">
        <f>SUMIFS('MoU proposal'!U:U,'MoU proposal'!$B:$B,'Retail_distributor-wise'!$B12,'MoU proposal'!$D:$D,'Retail_distributor-wise'!$C12)</f>
        <v>10000.92</v>
      </c>
      <c r="F12" s="14">
        <f t="shared" si="90"/>
        <v>15900</v>
      </c>
      <c r="G12" s="8" t="s">
        <v>165</v>
      </c>
      <c r="H12" s="1" t="s">
        <v>164</v>
      </c>
      <c r="I12" s="118">
        <f>E12/'Retail_state-wise(rough)'!$D$27</f>
        <v>0.1960375094243714</v>
      </c>
      <c r="J12" s="14">
        <f>FLOOR($I12*'Retail_state-wise(rough)'!F$27,50)</f>
        <v>950</v>
      </c>
      <c r="K12" s="14">
        <f>FLOOR($I12*'Retail_state-wise(rough)'!G$27,50)</f>
        <v>1250</v>
      </c>
      <c r="L12" s="14">
        <f>FLOOR($I12*'Retail_state-wise(rough)'!H$27,50)</f>
        <v>1100</v>
      </c>
      <c r="M12" s="14">
        <f>FLOOR($I12*'Retail_state-wise(rough)'!I$27,50)</f>
        <v>950</v>
      </c>
      <c r="N12" s="14">
        <f>FLOOR($I12*'Retail_state-wise(rough)'!J$27,50)</f>
        <v>800</v>
      </c>
      <c r="O12" s="14">
        <f>FLOOR($I12*'Retail_state-wise(rough)'!K$27,50)</f>
        <v>850</v>
      </c>
      <c r="P12" s="14">
        <f>FLOOR($I12*'Retail_state-wise(rough)'!L$27,50)</f>
        <v>1100</v>
      </c>
      <c r="Q12" s="14">
        <f>FLOOR($I12*'Retail_state-wise(rough)'!M$27,50)</f>
        <v>1350</v>
      </c>
      <c r="R12" s="14">
        <f>FLOOR($I12*'Retail_state-wise(rough)'!N$27,50)</f>
        <v>1450</v>
      </c>
      <c r="S12" s="14">
        <f>FLOOR($I12*'Retail_state-wise(rough)'!O$27,50)</f>
        <v>1750</v>
      </c>
      <c r="T12" s="14">
        <f>FLOOR($I12*'Retail_state-wise(rough)'!P$27,50)</f>
        <v>2000</v>
      </c>
      <c r="U12" s="14">
        <f>FLOOR($I12*'Retail_state-wise(rough)'!Q$27,50)</f>
        <v>2350</v>
      </c>
      <c r="W12" s="671"/>
      <c r="X12" s="16">
        <v>0.7</v>
      </c>
      <c r="Y12" s="16">
        <v>0.7</v>
      </c>
      <c r="Z12" s="16">
        <v>0.7</v>
      </c>
      <c r="AA12" s="16">
        <v>0.7</v>
      </c>
      <c r="AB12" s="16">
        <v>0.7</v>
      </c>
      <c r="AC12" s="16">
        <v>0.7</v>
      </c>
      <c r="AD12" s="16">
        <v>0.7</v>
      </c>
      <c r="AE12" s="16">
        <v>0.7</v>
      </c>
      <c r="AF12" s="16">
        <v>0.7</v>
      </c>
      <c r="AG12" s="16">
        <v>0.7</v>
      </c>
      <c r="AH12" s="16">
        <v>0.7</v>
      </c>
      <c r="AI12" s="16">
        <v>0.7</v>
      </c>
      <c r="AK12" s="16">
        <f t="shared" si="12"/>
        <v>0.30000000000000004</v>
      </c>
      <c r="AL12" s="16">
        <f t="shared" si="13"/>
        <v>0.30000000000000004</v>
      </c>
      <c r="AM12" s="16">
        <f t="shared" si="14"/>
        <v>0.30000000000000004</v>
      </c>
      <c r="AN12" s="16">
        <f t="shared" si="15"/>
        <v>0.30000000000000004</v>
      </c>
      <c r="AO12" s="16">
        <f t="shared" si="16"/>
        <v>0.30000000000000004</v>
      </c>
      <c r="AP12" s="16">
        <f t="shared" si="17"/>
        <v>0.30000000000000004</v>
      </c>
      <c r="AQ12" s="16">
        <f t="shared" si="18"/>
        <v>0.30000000000000004</v>
      </c>
      <c r="AR12" s="16">
        <f t="shared" si="19"/>
        <v>0.30000000000000004</v>
      </c>
      <c r="AS12" s="16">
        <f t="shared" si="20"/>
        <v>0.30000000000000004</v>
      </c>
      <c r="AT12" s="16">
        <f t="shared" si="21"/>
        <v>0.30000000000000004</v>
      </c>
      <c r="AU12" s="16">
        <f t="shared" si="22"/>
        <v>0.30000000000000004</v>
      </c>
      <c r="AV12" s="16">
        <f t="shared" si="23"/>
        <v>0.30000000000000004</v>
      </c>
      <c r="AX12" s="15">
        <f t="shared" si="91"/>
        <v>665</v>
      </c>
      <c r="AY12" s="15">
        <f t="shared" si="24"/>
        <v>875</v>
      </c>
      <c r="AZ12" s="15">
        <f t="shared" si="25"/>
        <v>770</v>
      </c>
      <c r="BA12" s="15">
        <f t="shared" si="26"/>
        <v>665</v>
      </c>
      <c r="BB12" s="15">
        <f t="shared" si="27"/>
        <v>560</v>
      </c>
      <c r="BC12" s="15">
        <f t="shared" si="28"/>
        <v>595</v>
      </c>
      <c r="BD12" s="15">
        <f t="shared" si="29"/>
        <v>770</v>
      </c>
      <c r="BE12" s="15">
        <f t="shared" si="30"/>
        <v>944.99999999999989</v>
      </c>
      <c r="BF12" s="15">
        <f t="shared" si="31"/>
        <v>1014.9999999999999</v>
      </c>
      <c r="BG12" s="15">
        <f t="shared" si="32"/>
        <v>1225</v>
      </c>
      <c r="BH12" s="15">
        <f t="shared" si="33"/>
        <v>1400</v>
      </c>
      <c r="BI12" s="15">
        <f t="shared" si="34"/>
        <v>1645</v>
      </c>
      <c r="BJ12" s="15">
        <f t="shared" si="35"/>
        <v>11130</v>
      </c>
      <c r="BL12" s="15">
        <f t="shared" si="36"/>
        <v>285.00000000000006</v>
      </c>
      <c r="BM12" s="15">
        <f t="shared" si="37"/>
        <v>375.00000000000006</v>
      </c>
      <c r="BN12" s="15">
        <f t="shared" si="38"/>
        <v>330.00000000000006</v>
      </c>
      <c r="BO12" s="15">
        <f t="shared" si="39"/>
        <v>285.00000000000006</v>
      </c>
      <c r="BP12" s="15">
        <f t="shared" si="40"/>
        <v>240.00000000000003</v>
      </c>
      <c r="BQ12" s="15">
        <f t="shared" si="41"/>
        <v>255.00000000000003</v>
      </c>
      <c r="BR12" s="15">
        <f t="shared" si="42"/>
        <v>330.00000000000006</v>
      </c>
      <c r="BS12" s="15">
        <f t="shared" si="43"/>
        <v>405.00000000000006</v>
      </c>
      <c r="BT12" s="15">
        <f t="shared" si="44"/>
        <v>435.00000000000006</v>
      </c>
      <c r="BU12" s="15">
        <f t="shared" si="45"/>
        <v>525.00000000000011</v>
      </c>
      <c r="BV12" s="15">
        <f t="shared" si="46"/>
        <v>600.00000000000011</v>
      </c>
      <c r="BW12" s="15">
        <f t="shared" si="47"/>
        <v>705.00000000000011</v>
      </c>
      <c r="BX12" s="15">
        <f t="shared" si="48"/>
        <v>4770.0000000000009</v>
      </c>
      <c r="BY12" s="15"/>
      <c r="BZ12" s="16">
        <v>1</v>
      </c>
      <c r="CA12" s="16">
        <v>1</v>
      </c>
      <c r="CB12" s="16">
        <v>1</v>
      </c>
      <c r="CC12" s="16">
        <v>1</v>
      </c>
      <c r="CD12" s="16">
        <v>0.8</v>
      </c>
      <c r="CE12" s="16">
        <v>0.7</v>
      </c>
      <c r="CF12" s="16">
        <v>0.5</v>
      </c>
      <c r="CG12" s="16">
        <v>0.3</v>
      </c>
      <c r="CH12" s="16">
        <v>0.2</v>
      </c>
      <c r="CI12" s="16">
        <v>0.1</v>
      </c>
      <c r="CJ12" s="16">
        <v>0</v>
      </c>
      <c r="CK12" s="16">
        <v>0</v>
      </c>
      <c r="CL12" s="236"/>
      <c r="CM12" s="16">
        <f t="shared" si="92"/>
        <v>0</v>
      </c>
      <c r="CN12" s="16">
        <f t="shared" si="93"/>
        <v>0</v>
      </c>
      <c r="CO12" s="16">
        <f t="shared" si="94"/>
        <v>0</v>
      </c>
      <c r="CP12" s="16">
        <f t="shared" si="95"/>
        <v>0</v>
      </c>
      <c r="CQ12" s="16">
        <f t="shared" si="96"/>
        <v>0.19999999999999996</v>
      </c>
      <c r="CR12" s="16">
        <f t="shared" si="97"/>
        <v>0.30000000000000004</v>
      </c>
      <c r="CS12" s="16">
        <f t="shared" si="98"/>
        <v>0.5</v>
      </c>
      <c r="CT12" s="16">
        <f t="shared" si="99"/>
        <v>0.7</v>
      </c>
      <c r="CU12" s="16">
        <f t="shared" si="100"/>
        <v>0.8</v>
      </c>
      <c r="CV12" s="16">
        <f t="shared" si="101"/>
        <v>0.9</v>
      </c>
      <c r="CW12" s="16">
        <f t="shared" si="102"/>
        <v>1</v>
      </c>
      <c r="CX12" s="16">
        <f t="shared" si="103"/>
        <v>1</v>
      </c>
      <c r="CY12" s="15"/>
      <c r="CZ12" s="15">
        <f t="shared" si="104"/>
        <v>665</v>
      </c>
      <c r="DA12" s="15">
        <f t="shared" si="105"/>
        <v>875</v>
      </c>
      <c r="DB12" s="15">
        <f t="shared" si="106"/>
        <v>770</v>
      </c>
      <c r="DC12" s="15">
        <f t="shared" si="107"/>
        <v>665</v>
      </c>
      <c r="DD12" s="15">
        <f t="shared" si="108"/>
        <v>448</v>
      </c>
      <c r="DE12" s="15">
        <f t="shared" si="109"/>
        <v>416.5</v>
      </c>
      <c r="DF12" s="15">
        <f t="shared" si="110"/>
        <v>385</v>
      </c>
      <c r="DG12" s="15">
        <f t="shared" si="111"/>
        <v>283.49999999999994</v>
      </c>
      <c r="DH12" s="15">
        <f t="shared" si="112"/>
        <v>203</v>
      </c>
      <c r="DI12" s="15">
        <f t="shared" si="113"/>
        <v>122.5</v>
      </c>
      <c r="DJ12" s="15">
        <f t="shared" si="114"/>
        <v>0</v>
      </c>
      <c r="DK12" s="15">
        <f t="shared" si="115"/>
        <v>0</v>
      </c>
      <c r="DL12" s="15">
        <f t="shared" si="116"/>
        <v>4833.5</v>
      </c>
      <c r="DM12" s="15"/>
      <c r="DN12" s="15">
        <f t="shared" si="117"/>
        <v>0</v>
      </c>
      <c r="DO12" s="15">
        <f t="shared" si="118"/>
        <v>0</v>
      </c>
      <c r="DP12" s="15">
        <f t="shared" si="119"/>
        <v>0</v>
      </c>
      <c r="DQ12" s="15">
        <f t="shared" si="120"/>
        <v>0</v>
      </c>
      <c r="DR12" s="15">
        <f t="shared" si="52"/>
        <v>111.99999999999997</v>
      </c>
      <c r="DS12" s="15">
        <f t="shared" si="53"/>
        <v>178.50000000000003</v>
      </c>
      <c r="DT12" s="15">
        <f t="shared" si="54"/>
        <v>385</v>
      </c>
      <c r="DU12" s="15">
        <f t="shared" si="55"/>
        <v>661.49999999999989</v>
      </c>
      <c r="DV12" s="15">
        <f t="shared" si="56"/>
        <v>812</v>
      </c>
      <c r="DW12" s="15">
        <f t="shared" si="57"/>
        <v>1102.5</v>
      </c>
      <c r="DX12" s="15">
        <f t="shared" si="58"/>
        <v>1400</v>
      </c>
      <c r="DY12" s="15">
        <f t="shared" si="59"/>
        <v>1645</v>
      </c>
      <c r="DZ12" s="15">
        <f t="shared" si="121"/>
        <v>6296.5</v>
      </c>
      <c r="EB12" s="16">
        <v>0.5</v>
      </c>
      <c r="EC12" s="16">
        <v>0.55000000000000004</v>
      </c>
      <c r="ED12" s="16">
        <v>0.55000000000000004</v>
      </c>
      <c r="EE12" s="16">
        <v>0.5</v>
      </c>
      <c r="EF12" s="16">
        <v>0.5</v>
      </c>
      <c r="EG12" s="16">
        <v>0.5</v>
      </c>
      <c r="EH12" s="16">
        <v>0.55000000000000004</v>
      </c>
      <c r="EI12" s="16">
        <v>0.6</v>
      </c>
      <c r="EJ12" s="16">
        <v>0.6</v>
      </c>
      <c r="EK12" s="16">
        <v>0.6</v>
      </c>
      <c r="EL12" s="16">
        <v>0.6</v>
      </c>
      <c r="EM12" s="16">
        <v>0.6</v>
      </c>
      <c r="EO12" s="16">
        <f t="shared" si="195"/>
        <v>0.5</v>
      </c>
      <c r="EP12" s="16">
        <f t="shared" si="196"/>
        <v>0.44999999999999996</v>
      </c>
      <c r="EQ12" s="16">
        <f t="shared" si="197"/>
        <v>0.44999999999999996</v>
      </c>
      <c r="ER12" s="16">
        <f t="shared" si="198"/>
        <v>0.5</v>
      </c>
      <c r="ES12" s="16">
        <f t="shared" si="199"/>
        <v>0.5</v>
      </c>
      <c r="ET12" s="16">
        <f t="shared" si="200"/>
        <v>0.5</v>
      </c>
      <c r="EU12" s="16">
        <f t="shared" si="201"/>
        <v>0.44999999999999996</v>
      </c>
      <c r="EV12" s="16">
        <f t="shared" si="202"/>
        <v>0.4</v>
      </c>
      <c r="EW12" s="16">
        <f t="shared" si="203"/>
        <v>0.4</v>
      </c>
      <c r="EX12" s="16">
        <f t="shared" si="204"/>
        <v>0.4</v>
      </c>
      <c r="EY12" s="16">
        <f t="shared" si="205"/>
        <v>0.4</v>
      </c>
      <c r="EZ12" s="16">
        <f t="shared" si="206"/>
        <v>0.4</v>
      </c>
      <c r="FB12" s="233">
        <f t="shared" si="61"/>
        <v>475</v>
      </c>
      <c r="FC12" s="233">
        <f t="shared" si="62"/>
        <v>687.5</v>
      </c>
      <c r="FD12" s="233">
        <f t="shared" si="63"/>
        <v>605</v>
      </c>
      <c r="FE12" s="233">
        <f t="shared" si="64"/>
        <v>475</v>
      </c>
      <c r="FF12" s="233">
        <f t="shared" si="65"/>
        <v>400</v>
      </c>
      <c r="FG12" s="233">
        <f t="shared" si="66"/>
        <v>425</v>
      </c>
      <c r="FH12" s="233">
        <f t="shared" si="67"/>
        <v>605</v>
      </c>
      <c r="FI12" s="233">
        <f t="shared" si="68"/>
        <v>810</v>
      </c>
      <c r="FJ12" s="233">
        <f t="shared" si="69"/>
        <v>870</v>
      </c>
      <c r="FK12" s="233">
        <f t="shared" si="70"/>
        <v>1050</v>
      </c>
      <c r="FL12" s="233">
        <f t="shared" si="71"/>
        <v>1200</v>
      </c>
      <c r="FM12" s="233">
        <f t="shared" si="72"/>
        <v>1410</v>
      </c>
      <c r="FN12" s="233">
        <f t="shared" si="122"/>
        <v>9012.5</v>
      </c>
      <c r="FO12" s="4"/>
      <c r="FP12" s="233">
        <f t="shared" si="73"/>
        <v>475</v>
      </c>
      <c r="FQ12" s="233">
        <f t="shared" si="74"/>
        <v>562.5</v>
      </c>
      <c r="FR12" s="233">
        <f t="shared" si="75"/>
        <v>494.99999999999994</v>
      </c>
      <c r="FS12" s="233">
        <f t="shared" si="76"/>
        <v>475</v>
      </c>
      <c r="FT12" s="233">
        <f t="shared" si="77"/>
        <v>400</v>
      </c>
      <c r="FU12" s="233">
        <f t="shared" si="78"/>
        <v>425</v>
      </c>
      <c r="FV12" s="233">
        <f t="shared" si="79"/>
        <v>494.99999999999994</v>
      </c>
      <c r="FW12" s="233">
        <f t="shared" si="80"/>
        <v>540</v>
      </c>
      <c r="FX12" s="233">
        <f t="shared" si="81"/>
        <v>580</v>
      </c>
      <c r="FY12" s="233">
        <f t="shared" si="82"/>
        <v>700</v>
      </c>
      <c r="FZ12" s="233">
        <f t="shared" si="83"/>
        <v>800</v>
      </c>
      <c r="GA12" s="233">
        <f t="shared" si="84"/>
        <v>940</v>
      </c>
      <c r="GB12" s="233">
        <f t="shared" si="123"/>
        <v>6887.5</v>
      </c>
      <c r="GC12" s="233"/>
      <c r="GD12" s="112"/>
      <c r="GE12" s="112"/>
      <c r="GF12" s="112"/>
      <c r="GG12" s="112"/>
      <c r="GH12" s="112"/>
      <c r="GI12" s="112"/>
      <c r="GJ12" s="112"/>
      <c r="GK12" s="112"/>
      <c r="GL12" s="112"/>
      <c r="GM12" s="112"/>
      <c r="GN12" s="112"/>
      <c r="GO12" s="112"/>
      <c r="GP12" s="233"/>
      <c r="GQ12" s="233"/>
      <c r="GR12" s="233"/>
      <c r="GS12" s="233"/>
      <c r="GT12" s="233"/>
      <c r="GU12" s="233"/>
      <c r="GV12" s="233"/>
      <c r="GW12" s="233"/>
      <c r="GX12" s="233"/>
      <c r="GY12" s="233"/>
      <c r="GZ12" s="233"/>
      <c r="HA12" s="233"/>
      <c r="HB12" s="233"/>
      <c r="HC12" s="14">
        <f t="shared" si="124"/>
        <v>0</v>
      </c>
      <c r="HE12" s="233">
        <f>[2]Sheet2!$AO11</f>
        <v>32.187130174291937</v>
      </c>
      <c r="HF12" s="4">
        <v>35</v>
      </c>
      <c r="HG12" s="233">
        <f t="shared" si="125"/>
        <v>40.285714285714285</v>
      </c>
      <c r="HH12" s="233">
        <f t="shared" si="126"/>
        <v>62</v>
      </c>
      <c r="HJ12" s="15">
        <f t="shared" si="127"/>
        <v>0</v>
      </c>
      <c r="HK12" s="15">
        <f t="shared" si="128"/>
        <v>0</v>
      </c>
      <c r="HT12" s="1">
        <f>_xlfn.XLOOKUP($C12,'Prices_state-wise'!$B:$B,'Prices_state-wise'!P:P,"",0)</f>
        <v>54500</v>
      </c>
      <c r="HU12" s="1">
        <f>_xlfn.XLOOKUP($C12,'Prices_state-wise'!$B:$B,'Prices_state-wise'!Q:Q,"",0)</f>
        <v>53500</v>
      </c>
      <c r="HV12" s="1">
        <f>_xlfn.XLOOKUP($C12,'Prices_state-wise'!$B:$B,'Prices_state-wise'!R:R,"",0)</f>
        <v>51000</v>
      </c>
      <c r="HW12" s="1">
        <f>_xlfn.XLOOKUP($C12,'Prices_state-wise'!$B:$B,'Prices_state-wise'!S:S,"",0)</f>
        <v>48500</v>
      </c>
      <c r="HX12" s="1">
        <f>_xlfn.XLOOKUP($C12,'Prices_state-wise'!$B:$B,'Prices_state-wise'!T:T,"",0)</f>
        <v>47500</v>
      </c>
      <c r="HY12" s="1">
        <f>_xlfn.XLOOKUP($C12,'Prices_state-wise'!$B:$B,'Prices_state-wise'!U:U,"",0)</f>
        <v>46000</v>
      </c>
      <c r="HZ12" s="1">
        <f>_xlfn.XLOOKUP($C12,'Prices_state-wise'!$B:$B,'Prices_state-wise'!V:V,"",0)</f>
        <v>46000</v>
      </c>
      <c r="IA12" s="1">
        <f>_xlfn.XLOOKUP($C12,'Prices_state-wise'!$B:$B,'Prices_state-wise'!W:W,"",0)</f>
        <v>47000</v>
      </c>
      <c r="IB12" s="1">
        <f>_xlfn.XLOOKUP($C12,'Prices_state-wise'!$B:$B,'Prices_state-wise'!X:X,"",0)</f>
        <v>48500</v>
      </c>
      <c r="IC12" s="1">
        <f>_xlfn.XLOOKUP($C12,'Prices_state-wise'!$B:$B,'Prices_state-wise'!Y:Y,"",0)</f>
        <v>51000</v>
      </c>
      <c r="ID12" s="1">
        <f>_xlfn.XLOOKUP($C12,'Prices_state-wise'!$B:$B,'Prices_state-wise'!Z:Z,"",0)</f>
        <v>51000</v>
      </c>
      <c r="IE12" s="1">
        <f>_xlfn.XLOOKUP($C12,'Prices_state-wise'!$B:$B,'Prices_state-wise'!AA:AA,"",0)</f>
        <v>52500</v>
      </c>
      <c r="IG12" s="346">
        <f t="shared" si="207"/>
        <v>1.5532500000000005</v>
      </c>
      <c r="IH12" s="346">
        <f t="shared" si="208"/>
        <v>2.0062500000000005</v>
      </c>
      <c r="II12" s="346">
        <f t="shared" si="209"/>
        <v>1.6830000000000003</v>
      </c>
      <c r="IJ12" s="346">
        <f t="shared" si="210"/>
        <v>1.3822500000000002</v>
      </c>
      <c r="IK12" s="346">
        <f t="shared" si="211"/>
        <v>1.1400000000000001</v>
      </c>
      <c r="IL12" s="346">
        <f t="shared" si="212"/>
        <v>1.1730000000000003</v>
      </c>
      <c r="IM12" s="346">
        <f t="shared" si="213"/>
        <v>1.5180000000000002</v>
      </c>
      <c r="IN12" s="346">
        <f t="shared" si="214"/>
        <v>1.9035000000000004</v>
      </c>
      <c r="IO12" s="346">
        <f t="shared" si="215"/>
        <v>2.1097500000000005</v>
      </c>
      <c r="IP12" s="346">
        <f t="shared" si="216"/>
        <v>2.6775000000000007</v>
      </c>
      <c r="IQ12" s="346">
        <f t="shared" si="217"/>
        <v>3.0600000000000009</v>
      </c>
      <c r="IR12" s="346">
        <f t="shared" si="218"/>
        <v>3.7012500000000008</v>
      </c>
      <c r="IS12" s="346">
        <f t="shared" si="130"/>
        <v>23.907750000000007</v>
      </c>
      <c r="IU12" s="1">
        <v>53500</v>
      </c>
      <c r="IV12" s="1">
        <v>52500</v>
      </c>
      <c r="IW12" s="1">
        <v>50000</v>
      </c>
      <c r="IX12" s="1">
        <v>47500</v>
      </c>
      <c r="IY12" s="1">
        <v>46500</v>
      </c>
      <c r="IZ12" s="1">
        <v>45000</v>
      </c>
      <c r="JA12" s="1">
        <v>45000</v>
      </c>
      <c r="JB12" s="1">
        <v>46000</v>
      </c>
      <c r="JC12" s="1">
        <v>47500</v>
      </c>
      <c r="JD12" s="1">
        <v>50000</v>
      </c>
      <c r="JE12" s="1">
        <v>50000</v>
      </c>
      <c r="JF12" s="1">
        <v>51500</v>
      </c>
      <c r="JH12" s="346">
        <f t="shared" si="131"/>
        <v>3.55775</v>
      </c>
      <c r="JI12" s="346">
        <f t="shared" si="132"/>
        <v>4.59375</v>
      </c>
      <c r="JJ12" s="346">
        <f t="shared" si="133"/>
        <v>3.85</v>
      </c>
      <c r="JK12" s="346">
        <f t="shared" si="134"/>
        <v>3.1587499999999999</v>
      </c>
      <c r="JL12" s="346">
        <f t="shared" si="135"/>
        <v>2.0832000000000002</v>
      </c>
      <c r="JM12" s="346">
        <f t="shared" si="136"/>
        <v>1.87425</v>
      </c>
      <c r="JN12" s="346">
        <f t="shared" si="137"/>
        <v>1.7324999999999999</v>
      </c>
      <c r="JO12" s="346">
        <f t="shared" si="138"/>
        <v>1.3040999999999998</v>
      </c>
      <c r="JP12" s="346">
        <f t="shared" si="139"/>
        <v>0.96425000000000005</v>
      </c>
      <c r="JQ12" s="346">
        <f t="shared" si="140"/>
        <v>0.61250000000000004</v>
      </c>
      <c r="JR12" s="346">
        <f t="shared" si="141"/>
        <v>0</v>
      </c>
      <c r="JS12" s="346">
        <f t="shared" si="142"/>
        <v>0</v>
      </c>
      <c r="JT12" s="346">
        <f t="shared" si="143"/>
        <v>23.73105</v>
      </c>
      <c r="JV12" s="1">
        <f>IFERROR(_xlfn.XLOOKUP($C12,'Prices_state-wise'!$B:$B,'Prices_state-wise'!AP:AP,"",0),"")</f>
        <v>52500</v>
      </c>
      <c r="JW12" s="1">
        <f>IFERROR(_xlfn.XLOOKUP($C12,'Prices_state-wise'!$B:$B,'Prices_state-wise'!AQ:AQ,"",0),"")</f>
        <v>51500</v>
      </c>
      <c r="JX12" s="1">
        <f>IFERROR(_xlfn.XLOOKUP($C12,'Prices_state-wise'!$B:$B,'Prices_state-wise'!AR:AR,"",0),"")</f>
        <v>49000</v>
      </c>
      <c r="JY12" s="1">
        <f>IFERROR(_xlfn.XLOOKUP($C12,'Prices_state-wise'!$B:$B,'Prices_state-wise'!AS:AS,"",0),"")</f>
        <v>46500</v>
      </c>
      <c r="JZ12" s="1">
        <f>IFERROR(_xlfn.XLOOKUP($C12,'Prices_state-wise'!$B:$B,'Prices_state-wise'!AT:AT,"",0),"")</f>
        <v>45500</v>
      </c>
      <c r="KA12" s="1">
        <f>IFERROR(_xlfn.XLOOKUP($C12,'Prices_state-wise'!$B:$B,'Prices_state-wise'!AU:AU,"",0),"")</f>
        <v>44000</v>
      </c>
      <c r="KB12" s="1">
        <f>IFERROR(_xlfn.XLOOKUP($C12,'Prices_state-wise'!$B:$B,'Prices_state-wise'!AV:AV,"",0),"")</f>
        <v>44000</v>
      </c>
      <c r="KC12" s="1">
        <f>IFERROR(_xlfn.XLOOKUP($C12,'Prices_state-wise'!$B:$B,'Prices_state-wise'!AW:AW,"",0),"")</f>
        <v>45000</v>
      </c>
      <c r="KD12" s="1">
        <f>IFERROR(_xlfn.XLOOKUP($C12,'Prices_state-wise'!$B:$B,'Prices_state-wise'!AX:AX,"",0),"")</f>
        <v>46500</v>
      </c>
      <c r="KE12" s="1">
        <f>IFERROR(_xlfn.XLOOKUP($C12,'Prices_state-wise'!$B:$B,'Prices_state-wise'!AY:AY,"",0),"")</f>
        <v>49000</v>
      </c>
      <c r="KF12" s="1">
        <f>IFERROR(_xlfn.XLOOKUP($C12,'Prices_state-wise'!$B:$B,'Prices_state-wise'!AZ:AZ,"",0),"")</f>
        <v>49000</v>
      </c>
      <c r="KG12" s="1">
        <f>IFERROR(_xlfn.XLOOKUP($C12,'Prices_state-wise'!$B:$B,'Prices_state-wise'!BA:BA,"",0),"")</f>
        <v>50500</v>
      </c>
      <c r="KI12" s="346">
        <f t="shared" si="144"/>
        <v>0</v>
      </c>
      <c r="KJ12" s="346">
        <f t="shared" si="145"/>
        <v>0</v>
      </c>
      <c r="KK12" s="346">
        <f t="shared" si="146"/>
        <v>0</v>
      </c>
      <c r="KL12" s="346">
        <f t="shared" si="147"/>
        <v>0</v>
      </c>
      <c r="KM12" s="346">
        <f t="shared" si="148"/>
        <v>0.50959999999999994</v>
      </c>
      <c r="KN12" s="346">
        <f t="shared" si="149"/>
        <v>0.7854000000000001</v>
      </c>
      <c r="KO12" s="346">
        <f t="shared" si="150"/>
        <v>1.694</v>
      </c>
      <c r="KP12" s="346">
        <f t="shared" si="151"/>
        <v>2.9767499999999996</v>
      </c>
      <c r="KQ12" s="346">
        <f t="shared" si="152"/>
        <v>3.7757999999999998</v>
      </c>
      <c r="KR12" s="346">
        <f t="shared" si="153"/>
        <v>5.4022500000000004</v>
      </c>
      <c r="KS12" s="346">
        <f t="shared" si="154"/>
        <v>6.86</v>
      </c>
      <c r="KT12" s="346">
        <f t="shared" si="155"/>
        <v>8.3072499999999998</v>
      </c>
      <c r="KU12" s="346">
        <f t="shared" si="156"/>
        <v>30.311050000000002</v>
      </c>
      <c r="KW12" s="346">
        <f t="shared" si="157"/>
        <v>5.1110000000000007</v>
      </c>
      <c r="KX12" s="346">
        <f t="shared" si="158"/>
        <v>6.6000000000000005</v>
      </c>
      <c r="KY12" s="346">
        <f t="shared" si="159"/>
        <v>5.5330000000000004</v>
      </c>
      <c r="KZ12" s="346">
        <f t="shared" si="160"/>
        <v>4.5410000000000004</v>
      </c>
      <c r="LA12" s="346">
        <f t="shared" si="161"/>
        <v>3.7328000000000001</v>
      </c>
      <c r="LB12" s="346">
        <f t="shared" si="162"/>
        <v>3.8326500000000001</v>
      </c>
      <c r="LC12" s="346">
        <f t="shared" si="163"/>
        <v>4.9444999999999997</v>
      </c>
      <c r="LD12" s="346">
        <f t="shared" si="164"/>
        <v>6.1843500000000002</v>
      </c>
      <c r="LE12" s="346">
        <f t="shared" si="165"/>
        <v>6.8498000000000001</v>
      </c>
      <c r="LF12" s="346">
        <f t="shared" si="166"/>
        <v>8.6922500000000014</v>
      </c>
      <c r="LG12" s="346">
        <f t="shared" si="167"/>
        <v>9.9200000000000017</v>
      </c>
      <c r="LH12" s="346">
        <f t="shared" si="168"/>
        <v>12.008500000000002</v>
      </c>
      <c r="LI12" s="346">
        <f t="shared" si="169"/>
        <v>77.949850000000012</v>
      </c>
      <c r="LL12" s="130"/>
      <c r="LM12" s="130"/>
      <c r="LN12" s="130"/>
      <c r="LO12" s="566">
        <v>0.9</v>
      </c>
      <c r="LP12" s="566">
        <v>0.9</v>
      </c>
      <c r="LQ12" s="566">
        <v>0.9</v>
      </c>
      <c r="LR12" s="566">
        <v>0.9</v>
      </c>
      <c r="LS12" s="566">
        <v>0.9</v>
      </c>
      <c r="LT12" s="566">
        <v>0.9</v>
      </c>
      <c r="LU12" s="566">
        <v>0.9</v>
      </c>
      <c r="LV12" s="566">
        <v>0.9</v>
      </c>
      <c r="LW12" s="566">
        <v>0.9</v>
      </c>
      <c r="LY12" s="14">
        <f t="shared" si="170"/>
        <v>0</v>
      </c>
      <c r="LZ12" s="14">
        <f t="shared" si="171"/>
        <v>0</v>
      </c>
      <c r="MA12" s="14">
        <f t="shared" si="172"/>
        <v>0</v>
      </c>
      <c r="MB12" s="14">
        <f t="shared" si="173"/>
        <v>855</v>
      </c>
      <c r="MC12" s="14">
        <f t="shared" si="174"/>
        <v>619.20000000000005</v>
      </c>
      <c r="MD12" s="14">
        <f t="shared" si="175"/>
        <v>604.35</v>
      </c>
      <c r="ME12" s="14">
        <f t="shared" si="176"/>
        <v>643.5</v>
      </c>
      <c r="MF12" s="14">
        <f t="shared" si="177"/>
        <v>619.65</v>
      </c>
      <c r="MG12" s="14">
        <f t="shared" si="178"/>
        <v>574.20000000000005</v>
      </c>
      <c r="MH12" s="14">
        <f t="shared" si="179"/>
        <v>582.75000000000011</v>
      </c>
      <c r="MI12" s="14">
        <f t="shared" si="180"/>
        <v>540.00000000000011</v>
      </c>
      <c r="MJ12" s="14">
        <f t="shared" si="181"/>
        <v>634.50000000000011</v>
      </c>
      <c r="ML12" s="14">
        <f t="shared" si="182"/>
        <v>0</v>
      </c>
      <c r="MM12" s="14">
        <f t="shared" si="183"/>
        <v>0</v>
      </c>
      <c r="MN12" s="14">
        <f t="shared" si="184"/>
        <v>0</v>
      </c>
      <c r="MO12" s="14">
        <f t="shared" si="185"/>
        <v>0</v>
      </c>
      <c r="MP12" s="14">
        <f t="shared" si="186"/>
        <v>100.79999999999998</v>
      </c>
      <c r="MQ12" s="14">
        <f t="shared" si="187"/>
        <v>160.65000000000003</v>
      </c>
      <c r="MR12" s="14">
        <f t="shared" si="188"/>
        <v>346.5</v>
      </c>
      <c r="MS12" s="14">
        <f t="shared" si="189"/>
        <v>595.34999999999991</v>
      </c>
      <c r="MT12" s="14">
        <f t="shared" si="190"/>
        <v>730.80000000000007</v>
      </c>
      <c r="MU12" s="14">
        <f t="shared" si="191"/>
        <v>992.25</v>
      </c>
      <c r="MV12" s="14">
        <f t="shared" si="192"/>
        <v>1260</v>
      </c>
      <c r="MW12" s="14">
        <f t="shared" si="193"/>
        <v>1480.5</v>
      </c>
    </row>
    <row r="13" spans="1:361" ht="30.75">
      <c r="A13" s="4">
        <f t="shared" si="194"/>
        <v>9</v>
      </c>
      <c r="B13" s="1" t="s">
        <v>420</v>
      </c>
      <c r="C13" s="1" t="s">
        <v>307</v>
      </c>
      <c r="D13" s="4" t="s">
        <v>326</v>
      </c>
      <c r="E13" s="14">
        <f>SUMIFS('MoU proposal'!U:U,'MoU proposal'!$B:$B,'Retail_distributor-wise'!$B13,'MoU proposal'!$D:$D,'Retail_distributor-wise'!$C13)</f>
        <v>54.2</v>
      </c>
      <c r="F13" s="14">
        <f t="shared" si="90"/>
        <v>0</v>
      </c>
      <c r="G13" s="8" t="s">
        <v>405</v>
      </c>
      <c r="H13" s="1" t="s">
        <v>164</v>
      </c>
      <c r="I13" s="118">
        <f>E13/'Retail_state-wise(rough)'!$D$27</f>
        <v>1.0624255579287636E-3</v>
      </c>
      <c r="J13" s="14">
        <f>FLOOR($I13*'Retail_state-wise(rough)'!F$27,50)</f>
        <v>0</v>
      </c>
      <c r="K13" s="14">
        <f>FLOOR($I13*'Retail_state-wise(rough)'!G$27,50)</f>
        <v>0</v>
      </c>
      <c r="L13" s="14">
        <f>FLOOR($I13*'Retail_state-wise(rough)'!H$27,50)</f>
        <v>0</v>
      </c>
      <c r="M13" s="14">
        <f>FLOOR($I13*'Retail_state-wise(rough)'!I$27,50)</f>
        <v>0</v>
      </c>
      <c r="N13" s="14">
        <f>FLOOR($I13*'Retail_state-wise(rough)'!J$27,50)</f>
        <v>0</v>
      </c>
      <c r="O13" s="14">
        <f>FLOOR($I13*'Retail_state-wise(rough)'!K$27,50)</f>
        <v>0</v>
      </c>
      <c r="P13" s="14">
        <f>FLOOR($I13*'Retail_state-wise(rough)'!L$27,50)</f>
        <v>0</v>
      </c>
      <c r="Q13" s="14">
        <f>FLOOR($I13*'Retail_state-wise(rough)'!M$27,50)</f>
        <v>0</v>
      </c>
      <c r="R13" s="14">
        <f>FLOOR($I13*'Retail_state-wise(rough)'!N$27,50)</f>
        <v>0</v>
      </c>
      <c r="S13" s="14">
        <f>FLOOR($I13*'Retail_state-wise(rough)'!O$27,50)</f>
        <v>0</v>
      </c>
      <c r="T13" s="14">
        <f>FLOOR($I13*'Retail_state-wise(rough)'!P$27,50)</f>
        <v>0</v>
      </c>
      <c r="U13" s="14">
        <f>FLOOR($I13*'Retail_state-wise(rough)'!Q$27,50)</f>
        <v>0</v>
      </c>
      <c r="V13" s="12" t="s">
        <v>421</v>
      </c>
      <c r="W13" s="671"/>
      <c r="X13" s="16"/>
      <c r="Y13" s="16"/>
      <c r="Z13" s="16"/>
      <c r="AA13" s="16"/>
      <c r="AB13" s="16"/>
      <c r="AC13" s="16"/>
      <c r="AD13" s="16"/>
      <c r="AE13" s="16"/>
      <c r="AF13" s="16"/>
      <c r="AG13" s="16"/>
      <c r="AH13" s="16"/>
      <c r="AI13" s="16"/>
      <c r="AK13" s="16">
        <f t="shared" si="12"/>
        <v>1</v>
      </c>
      <c r="AL13" s="16">
        <f t="shared" si="13"/>
        <v>1</v>
      </c>
      <c r="AM13" s="16">
        <f t="shared" si="14"/>
        <v>1</v>
      </c>
      <c r="AN13" s="16">
        <f t="shared" si="15"/>
        <v>1</v>
      </c>
      <c r="AO13" s="16">
        <f t="shared" si="16"/>
        <v>1</v>
      </c>
      <c r="AP13" s="16">
        <f t="shared" si="17"/>
        <v>1</v>
      </c>
      <c r="AQ13" s="16">
        <f t="shared" si="18"/>
        <v>1</v>
      </c>
      <c r="AR13" s="16">
        <f t="shared" si="19"/>
        <v>1</v>
      </c>
      <c r="AS13" s="16">
        <f t="shared" si="20"/>
        <v>1</v>
      </c>
      <c r="AT13" s="16">
        <f t="shared" si="21"/>
        <v>1</v>
      </c>
      <c r="AU13" s="16">
        <f t="shared" si="22"/>
        <v>1</v>
      </c>
      <c r="AV13" s="16">
        <f t="shared" si="23"/>
        <v>1</v>
      </c>
      <c r="AX13" s="15">
        <f t="shared" si="91"/>
        <v>0</v>
      </c>
      <c r="AY13" s="15">
        <f t="shared" si="24"/>
        <v>0</v>
      </c>
      <c r="AZ13" s="15">
        <f t="shared" si="25"/>
        <v>0</v>
      </c>
      <c r="BA13" s="15">
        <f t="shared" si="26"/>
        <v>0</v>
      </c>
      <c r="BB13" s="15">
        <f t="shared" si="27"/>
        <v>0</v>
      </c>
      <c r="BC13" s="15">
        <f t="shared" si="28"/>
        <v>0</v>
      </c>
      <c r="BD13" s="15">
        <f t="shared" si="29"/>
        <v>0</v>
      </c>
      <c r="BE13" s="15">
        <f t="shared" si="30"/>
        <v>0</v>
      </c>
      <c r="BF13" s="15">
        <f t="shared" si="31"/>
        <v>0</v>
      </c>
      <c r="BG13" s="15">
        <f t="shared" si="32"/>
        <v>0</v>
      </c>
      <c r="BH13" s="15">
        <f t="shared" si="33"/>
        <v>0</v>
      </c>
      <c r="BI13" s="15">
        <f t="shared" si="34"/>
        <v>0</v>
      </c>
      <c r="BJ13" s="15">
        <f t="shared" si="35"/>
        <v>0</v>
      </c>
      <c r="BL13" s="15">
        <f t="shared" si="36"/>
        <v>0</v>
      </c>
      <c r="BM13" s="15">
        <f t="shared" si="37"/>
        <v>0</v>
      </c>
      <c r="BN13" s="15">
        <f t="shared" si="38"/>
        <v>0</v>
      </c>
      <c r="BO13" s="15">
        <f t="shared" si="39"/>
        <v>0</v>
      </c>
      <c r="BP13" s="15">
        <f t="shared" si="40"/>
        <v>0</v>
      </c>
      <c r="BQ13" s="15">
        <f t="shared" si="41"/>
        <v>0</v>
      </c>
      <c r="BR13" s="15">
        <f t="shared" si="42"/>
        <v>0</v>
      </c>
      <c r="BS13" s="15">
        <f t="shared" si="43"/>
        <v>0</v>
      </c>
      <c r="BT13" s="15">
        <f t="shared" si="44"/>
        <v>0</v>
      </c>
      <c r="BU13" s="15">
        <f t="shared" si="45"/>
        <v>0</v>
      </c>
      <c r="BV13" s="15">
        <f t="shared" si="46"/>
        <v>0</v>
      </c>
      <c r="BW13" s="15">
        <f t="shared" si="47"/>
        <v>0</v>
      </c>
      <c r="BX13" s="15">
        <f t="shared" si="48"/>
        <v>0</v>
      </c>
      <c r="BY13" s="15"/>
      <c r="BZ13" s="16"/>
      <c r="CA13" s="16"/>
      <c r="CB13" s="16"/>
      <c r="CC13" s="16"/>
      <c r="CD13" s="16"/>
      <c r="CE13" s="16"/>
      <c r="CF13" s="16"/>
      <c r="CG13" s="16"/>
      <c r="CH13" s="16"/>
      <c r="CI13" s="16"/>
      <c r="CJ13" s="16"/>
      <c r="CK13" s="16"/>
      <c r="CL13" s="236"/>
      <c r="CM13" s="16">
        <f t="shared" si="92"/>
        <v>1</v>
      </c>
      <c r="CN13" s="16">
        <f t="shared" si="93"/>
        <v>1</v>
      </c>
      <c r="CO13" s="16">
        <f t="shared" si="94"/>
        <v>1</v>
      </c>
      <c r="CP13" s="16">
        <f t="shared" si="95"/>
        <v>1</v>
      </c>
      <c r="CQ13" s="16">
        <f t="shared" si="96"/>
        <v>1</v>
      </c>
      <c r="CR13" s="16">
        <f t="shared" si="97"/>
        <v>1</v>
      </c>
      <c r="CS13" s="16">
        <f t="shared" si="98"/>
        <v>1</v>
      </c>
      <c r="CT13" s="16">
        <f t="shared" si="99"/>
        <v>1</v>
      </c>
      <c r="CU13" s="16">
        <f t="shared" si="100"/>
        <v>1</v>
      </c>
      <c r="CV13" s="16">
        <f t="shared" si="101"/>
        <v>1</v>
      </c>
      <c r="CW13" s="16">
        <f t="shared" si="102"/>
        <v>1</v>
      </c>
      <c r="CX13" s="16">
        <f t="shared" si="103"/>
        <v>1</v>
      </c>
      <c r="CY13" s="15"/>
      <c r="CZ13" s="15">
        <f t="shared" si="104"/>
        <v>0</v>
      </c>
      <c r="DA13" s="15">
        <f t="shared" si="105"/>
        <v>0</v>
      </c>
      <c r="DB13" s="15">
        <f t="shared" si="106"/>
        <v>0</v>
      </c>
      <c r="DC13" s="15">
        <f t="shared" si="107"/>
        <v>0</v>
      </c>
      <c r="DD13" s="15">
        <f t="shared" si="108"/>
        <v>0</v>
      </c>
      <c r="DE13" s="15">
        <f t="shared" si="109"/>
        <v>0</v>
      </c>
      <c r="DF13" s="15">
        <f t="shared" si="110"/>
        <v>0</v>
      </c>
      <c r="DG13" s="15">
        <f t="shared" si="111"/>
        <v>0</v>
      </c>
      <c r="DH13" s="15">
        <f t="shared" si="112"/>
        <v>0</v>
      </c>
      <c r="DI13" s="15">
        <f t="shared" si="113"/>
        <v>0</v>
      </c>
      <c r="DJ13" s="15">
        <f t="shared" si="114"/>
        <v>0</v>
      </c>
      <c r="DK13" s="15">
        <f t="shared" si="115"/>
        <v>0</v>
      </c>
      <c r="DL13" s="15">
        <f t="shared" si="116"/>
        <v>0</v>
      </c>
      <c r="DM13" s="15"/>
      <c r="DN13" s="15">
        <f t="shared" si="117"/>
        <v>0</v>
      </c>
      <c r="DO13" s="15">
        <f t="shared" si="118"/>
        <v>0</v>
      </c>
      <c r="DP13" s="15">
        <f t="shared" si="119"/>
        <v>0</v>
      </c>
      <c r="DQ13" s="15">
        <f t="shared" si="120"/>
        <v>0</v>
      </c>
      <c r="DR13" s="15">
        <f t="shared" si="52"/>
        <v>0</v>
      </c>
      <c r="DS13" s="15">
        <f t="shared" si="53"/>
        <v>0</v>
      </c>
      <c r="DT13" s="15">
        <f t="shared" si="54"/>
        <v>0</v>
      </c>
      <c r="DU13" s="15">
        <f t="shared" si="55"/>
        <v>0</v>
      </c>
      <c r="DV13" s="15">
        <f t="shared" si="56"/>
        <v>0</v>
      </c>
      <c r="DW13" s="15">
        <f t="shared" si="57"/>
        <v>0</v>
      </c>
      <c r="DX13" s="15">
        <f t="shared" si="58"/>
        <v>0</v>
      </c>
      <c r="DY13" s="15">
        <f t="shared" si="59"/>
        <v>0</v>
      </c>
      <c r="DZ13" s="15">
        <f t="shared" si="121"/>
        <v>0</v>
      </c>
      <c r="EO13" s="16"/>
      <c r="EP13" s="16"/>
      <c r="EQ13" s="16"/>
      <c r="ER13" s="16"/>
      <c r="ES13" s="16"/>
      <c r="ET13" s="16"/>
      <c r="EU13" s="16"/>
      <c r="EV13" s="16"/>
      <c r="EW13" s="16"/>
      <c r="EX13" s="16"/>
      <c r="EY13" s="16"/>
      <c r="EZ13" s="16"/>
      <c r="FB13" s="233">
        <f t="shared" si="61"/>
        <v>0</v>
      </c>
      <c r="FC13" s="233">
        <f t="shared" si="62"/>
        <v>0</v>
      </c>
      <c r="FD13" s="233">
        <f t="shared" si="63"/>
        <v>0</v>
      </c>
      <c r="FE13" s="233">
        <f t="shared" si="64"/>
        <v>0</v>
      </c>
      <c r="FF13" s="233">
        <f t="shared" si="65"/>
        <v>0</v>
      </c>
      <c r="FG13" s="233">
        <f t="shared" si="66"/>
        <v>0</v>
      </c>
      <c r="FH13" s="233">
        <f t="shared" si="67"/>
        <v>0</v>
      </c>
      <c r="FI13" s="233">
        <f t="shared" si="68"/>
        <v>0</v>
      </c>
      <c r="FJ13" s="233">
        <f t="shared" si="69"/>
        <v>0</v>
      </c>
      <c r="FK13" s="233">
        <f t="shared" si="70"/>
        <v>0</v>
      </c>
      <c r="FL13" s="233">
        <f t="shared" si="71"/>
        <v>0</v>
      </c>
      <c r="FM13" s="233">
        <f t="shared" si="72"/>
        <v>0</v>
      </c>
      <c r="FN13" s="233">
        <f t="shared" si="122"/>
        <v>0</v>
      </c>
      <c r="FO13" s="4"/>
      <c r="FP13" s="233">
        <f t="shared" si="73"/>
        <v>0</v>
      </c>
      <c r="FQ13" s="233">
        <f t="shared" si="74"/>
        <v>0</v>
      </c>
      <c r="FR13" s="233">
        <f t="shared" si="75"/>
        <v>0</v>
      </c>
      <c r="FS13" s="233">
        <f t="shared" si="76"/>
        <v>0</v>
      </c>
      <c r="FT13" s="233">
        <f t="shared" si="77"/>
        <v>0</v>
      </c>
      <c r="FU13" s="233">
        <f t="shared" si="78"/>
        <v>0</v>
      </c>
      <c r="FV13" s="233">
        <f t="shared" si="79"/>
        <v>0</v>
      </c>
      <c r="FW13" s="233">
        <f t="shared" si="80"/>
        <v>0</v>
      </c>
      <c r="FX13" s="233">
        <f t="shared" si="81"/>
        <v>0</v>
      </c>
      <c r="FY13" s="233">
        <f t="shared" si="82"/>
        <v>0</v>
      </c>
      <c r="FZ13" s="233">
        <f t="shared" si="83"/>
        <v>0</v>
      </c>
      <c r="GA13" s="233">
        <f t="shared" si="84"/>
        <v>0</v>
      </c>
      <c r="GB13" s="233">
        <f t="shared" si="123"/>
        <v>0</v>
      </c>
      <c r="GC13" s="233"/>
      <c r="GD13" s="112"/>
      <c r="GE13" s="112"/>
      <c r="GF13" s="112"/>
      <c r="GG13" s="112"/>
      <c r="GH13" s="112"/>
      <c r="GI13" s="112"/>
      <c r="GJ13" s="112"/>
      <c r="GK13" s="112"/>
      <c r="GL13" s="112"/>
      <c r="GM13" s="112"/>
      <c r="GN13" s="112"/>
      <c r="GO13" s="112"/>
      <c r="GP13" s="233"/>
      <c r="GQ13" s="233"/>
      <c r="GR13" s="233"/>
      <c r="GS13" s="233"/>
      <c r="GT13" s="233"/>
      <c r="GU13" s="233"/>
      <c r="GV13" s="233"/>
      <c r="GW13" s="233"/>
      <c r="GX13" s="233"/>
      <c r="GY13" s="233"/>
      <c r="GZ13" s="233"/>
      <c r="HA13" s="233"/>
      <c r="HB13" s="233"/>
      <c r="HC13" s="14">
        <f t="shared" si="124"/>
        <v>0</v>
      </c>
      <c r="HE13" s="233" t="str">
        <f>[2]Sheet2!$AO12</f>
        <v/>
      </c>
      <c r="HG13" s="233" t="str">
        <f t="shared" si="125"/>
        <v/>
      </c>
      <c r="HH13" s="233" t="str">
        <f t="shared" si="126"/>
        <v/>
      </c>
      <c r="HJ13" s="15" t="str">
        <f t="shared" si="127"/>
        <v/>
      </c>
      <c r="HK13" s="15" t="str">
        <f t="shared" si="128"/>
        <v/>
      </c>
      <c r="HT13" s="1">
        <f>_xlfn.XLOOKUP($C13,'Prices_state-wise'!$B:$B,'Prices_state-wise'!P:P,"",0)</f>
        <v>54500</v>
      </c>
      <c r="HU13" s="1">
        <f>_xlfn.XLOOKUP($C13,'Prices_state-wise'!$B:$B,'Prices_state-wise'!Q:Q,"",0)</f>
        <v>53500</v>
      </c>
      <c r="HV13" s="1">
        <f>_xlfn.XLOOKUP($C13,'Prices_state-wise'!$B:$B,'Prices_state-wise'!R:R,"",0)</f>
        <v>51000</v>
      </c>
      <c r="HW13" s="1">
        <f>_xlfn.XLOOKUP($C13,'Prices_state-wise'!$B:$B,'Prices_state-wise'!S:S,"",0)</f>
        <v>48500</v>
      </c>
      <c r="HX13" s="1">
        <f>_xlfn.XLOOKUP($C13,'Prices_state-wise'!$B:$B,'Prices_state-wise'!T:T,"",0)</f>
        <v>47500</v>
      </c>
      <c r="HY13" s="1">
        <f>_xlfn.XLOOKUP($C13,'Prices_state-wise'!$B:$B,'Prices_state-wise'!U:U,"",0)</f>
        <v>46000</v>
      </c>
      <c r="HZ13" s="1">
        <f>_xlfn.XLOOKUP($C13,'Prices_state-wise'!$B:$B,'Prices_state-wise'!V:V,"",0)</f>
        <v>46000</v>
      </c>
      <c r="IA13" s="1">
        <f>_xlfn.XLOOKUP($C13,'Prices_state-wise'!$B:$B,'Prices_state-wise'!W:W,"",0)</f>
        <v>47000</v>
      </c>
      <c r="IB13" s="1">
        <f>_xlfn.XLOOKUP($C13,'Prices_state-wise'!$B:$B,'Prices_state-wise'!X:X,"",0)</f>
        <v>48500</v>
      </c>
      <c r="IC13" s="1">
        <f>_xlfn.XLOOKUP($C13,'Prices_state-wise'!$B:$B,'Prices_state-wise'!Y:Y,"",0)</f>
        <v>51000</v>
      </c>
      <c r="ID13" s="1">
        <f>_xlfn.XLOOKUP($C13,'Prices_state-wise'!$B:$B,'Prices_state-wise'!Z:Z,"",0)</f>
        <v>51000</v>
      </c>
      <c r="IE13" s="1">
        <f>_xlfn.XLOOKUP($C13,'Prices_state-wise'!$B:$B,'Prices_state-wise'!AA:AA,"",0)</f>
        <v>52500</v>
      </c>
      <c r="IG13" s="346">
        <f t="shared" si="207"/>
        <v>0</v>
      </c>
      <c r="IH13" s="346">
        <f t="shared" si="208"/>
        <v>0</v>
      </c>
      <c r="II13" s="346">
        <f t="shared" si="209"/>
        <v>0</v>
      </c>
      <c r="IJ13" s="346">
        <f t="shared" si="210"/>
        <v>0</v>
      </c>
      <c r="IK13" s="346">
        <f t="shared" si="211"/>
        <v>0</v>
      </c>
      <c r="IL13" s="346">
        <f t="shared" si="212"/>
        <v>0</v>
      </c>
      <c r="IM13" s="346">
        <f t="shared" si="213"/>
        <v>0</v>
      </c>
      <c r="IN13" s="346">
        <f t="shared" si="214"/>
        <v>0</v>
      </c>
      <c r="IO13" s="346">
        <f t="shared" si="215"/>
        <v>0</v>
      </c>
      <c r="IP13" s="346">
        <f t="shared" si="216"/>
        <v>0</v>
      </c>
      <c r="IQ13" s="346">
        <f t="shared" si="217"/>
        <v>0</v>
      </c>
      <c r="IR13" s="346">
        <f t="shared" si="218"/>
        <v>0</v>
      </c>
      <c r="IS13" s="346">
        <f t="shared" si="130"/>
        <v>0</v>
      </c>
      <c r="IU13" s="1">
        <v>53500</v>
      </c>
      <c r="IV13" s="1">
        <v>52500</v>
      </c>
      <c r="IW13" s="1">
        <v>50000</v>
      </c>
      <c r="IX13" s="1">
        <v>47500</v>
      </c>
      <c r="IY13" s="1">
        <v>46500</v>
      </c>
      <c r="IZ13" s="1">
        <v>45000</v>
      </c>
      <c r="JA13" s="1">
        <v>45000</v>
      </c>
      <c r="JB13" s="1">
        <v>46000</v>
      </c>
      <c r="JC13" s="1">
        <v>47500</v>
      </c>
      <c r="JD13" s="1">
        <v>50000</v>
      </c>
      <c r="JE13" s="1">
        <v>50000</v>
      </c>
      <c r="JF13" s="1">
        <v>51500</v>
      </c>
      <c r="JH13" s="346">
        <f t="shared" si="131"/>
        <v>0</v>
      </c>
      <c r="JI13" s="346">
        <f t="shared" si="132"/>
        <v>0</v>
      </c>
      <c r="JJ13" s="346">
        <f t="shared" si="133"/>
        <v>0</v>
      </c>
      <c r="JK13" s="346">
        <f t="shared" si="134"/>
        <v>0</v>
      </c>
      <c r="JL13" s="346">
        <f t="shared" si="135"/>
        <v>0</v>
      </c>
      <c r="JM13" s="346">
        <f t="shared" si="136"/>
        <v>0</v>
      </c>
      <c r="JN13" s="346">
        <f t="shared" si="137"/>
        <v>0</v>
      </c>
      <c r="JO13" s="346">
        <f t="shared" si="138"/>
        <v>0</v>
      </c>
      <c r="JP13" s="346">
        <f t="shared" si="139"/>
        <v>0</v>
      </c>
      <c r="JQ13" s="346">
        <f t="shared" si="140"/>
        <v>0</v>
      </c>
      <c r="JR13" s="346">
        <f t="shared" si="141"/>
        <v>0</v>
      </c>
      <c r="JS13" s="346">
        <f t="shared" si="142"/>
        <v>0</v>
      </c>
      <c r="JT13" s="346">
        <f t="shared" si="143"/>
        <v>0</v>
      </c>
      <c r="JV13" s="1">
        <f>IFERROR(_xlfn.XLOOKUP($C13,'Prices_state-wise'!$B:$B,'Prices_state-wise'!AP:AP,"",0),"")</f>
        <v>52500</v>
      </c>
      <c r="JW13" s="1">
        <f>IFERROR(_xlfn.XLOOKUP($C13,'Prices_state-wise'!$B:$B,'Prices_state-wise'!AQ:AQ,"",0),"")</f>
        <v>51500</v>
      </c>
      <c r="JX13" s="1">
        <f>IFERROR(_xlfn.XLOOKUP($C13,'Prices_state-wise'!$B:$B,'Prices_state-wise'!AR:AR,"",0),"")</f>
        <v>49000</v>
      </c>
      <c r="JY13" s="1">
        <f>IFERROR(_xlfn.XLOOKUP($C13,'Prices_state-wise'!$B:$B,'Prices_state-wise'!AS:AS,"",0),"")</f>
        <v>46500</v>
      </c>
      <c r="JZ13" s="1">
        <f>IFERROR(_xlfn.XLOOKUP($C13,'Prices_state-wise'!$B:$B,'Prices_state-wise'!AT:AT,"",0),"")</f>
        <v>45500</v>
      </c>
      <c r="KA13" s="1">
        <f>IFERROR(_xlfn.XLOOKUP($C13,'Prices_state-wise'!$B:$B,'Prices_state-wise'!AU:AU,"",0),"")</f>
        <v>44000</v>
      </c>
      <c r="KB13" s="1">
        <f>IFERROR(_xlfn.XLOOKUP($C13,'Prices_state-wise'!$B:$B,'Prices_state-wise'!AV:AV,"",0),"")</f>
        <v>44000</v>
      </c>
      <c r="KC13" s="1">
        <f>IFERROR(_xlfn.XLOOKUP($C13,'Prices_state-wise'!$B:$B,'Prices_state-wise'!AW:AW,"",0),"")</f>
        <v>45000</v>
      </c>
      <c r="KD13" s="1">
        <f>IFERROR(_xlfn.XLOOKUP($C13,'Prices_state-wise'!$B:$B,'Prices_state-wise'!AX:AX,"",0),"")</f>
        <v>46500</v>
      </c>
      <c r="KE13" s="1">
        <f>IFERROR(_xlfn.XLOOKUP($C13,'Prices_state-wise'!$B:$B,'Prices_state-wise'!AY:AY,"",0),"")</f>
        <v>49000</v>
      </c>
      <c r="KF13" s="1">
        <f>IFERROR(_xlfn.XLOOKUP($C13,'Prices_state-wise'!$B:$B,'Prices_state-wise'!AZ:AZ,"",0),"")</f>
        <v>49000</v>
      </c>
      <c r="KG13" s="1">
        <f>IFERROR(_xlfn.XLOOKUP($C13,'Prices_state-wise'!$B:$B,'Prices_state-wise'!BA:BA,"",0),"")</f>
        <v>50500</v>
      </c>
      <c r="KI13" s="346">
        <f t="shared" si="144"/>
        <v>0</v>
      </c>
      <c r="KJ13" s="346">
        <f t="shared" si="145"/>
        <v>0</v>
      </c>
      <c r="KK13" s="346">
        <f t="shared" si="146"/>
        <v>0</v>
      </c>
      <c r="KL13" s="346">
        <f t="shared" si="147"/>
        <v>0</v>
      </c>
      <c r="KM13" s="346">
        <f t="shared" si="148"/>
        <v>0</v>
      </c>
      <c r="KN13" s="346">
        <f t="shared" si="149"/>
        <v>0</v>
      </c>
      <c r="KO13" s="346">
        <f t="shared" si="150"/>
        <v>0</v>
      </c>
      <c r="KP13" s="346">
        <f t="shared" si="151"/>
        <v>0</v>
      </c>
      <c r="KQ13" s="346">
        <f t="shared" si="152"/>
        <v>0</v>
      </c>
      <c r="KR13" s="346">
        <f t="shared" si="153"/>
        <v>0</v>
      </c>
      <c r="KS13" s="346">
        <f t="shared" si="154"/>
        <v>0</v>
      </c>
      <c r="KT13" s="346">
        <f t="shared" si="155"/>
        <v>0</v>
      </c>
      <c r="KU13" s="346">
        <f t="shared" si="156"/>
        <v>0</v>
      </c>
      <c r="KW13" s="346">
        <f t="shared" si="157"/>
        <v>0</v>
      </c>
      <c r="KX13" s="346">
        <f t="shared" si="158"/>
        <v>0</v>
      </c>
      <c r="KY13" s="346">
        <f t="shared" si="159"/>
        <v>0</v>
      </c>
      <c r="KZ13" s="346">
        <f t="shared" si="160"/>
        <v>0</v>
      </c>
      <c r="LA13" s="346">
        <f t="shared" si="161"/>
        <v>0</v>
      </c>
      <c r="LB13" s="346">
        <f t="shared" si="162"/>
        <v>0</v>
      </c>
      <c r="LC13" s="346">
        <f t="shared" si="163"/>
        <v>0</v>
      </c>
      <c r="LD13" s="346">
        <f t="shared" si="164"/>
        <v>0</v>
      </c>
      <c r="LE13" s="346">
        <f t="shared" si="165"/>
        <v>0</v>
      </c>
      <c r="LF13" s="346">
        <f t="shared" si="166"/>
        <v>0</v>
      </c>
      <c r="LG13" s="346">
        <f t="shared" si="167"/>
        <v>0</v>
      </c>
      <c r="LH13" s="346">
        <f t="shared" si="168"/>
        <v>0</v>
      </c>
      <c r="LI13" s="346">
        <f t="shared" si="169"/>
        <v>0</v>
      </c>
      <c r="LL13" s="4"/>
      <c r="LM13" s="4"/>
      <c r="LN13" s="4"/>
      <c r="LO13" s="4"/>
      <c r="LP13" s="4"/>
      <c r="LQ13" s="4"/>
      <c r="LR13" s="4"/>
      <c r="LS13" s="4"/>
      <c r="LT13" s="4"/>
      <c r="LU13" s="4"/>
      <c r="LV13" s="4"/>
      <c r="LW13" s="4"/>
      <c r="LY13" s="14">
        <f t="shared" si="170"/>
        <v>0</v>
      </c>
      <c r="LZ13" s="14">
        <f t="shared" si="171"/>
        <v>0</v>
      </c>
      <c r="MA13" s="14">
        <f t="shared" si="172"/>
        <v>0</v>
      </c>
      <c r="MB13" s="14">
        <f t="shared" si="173"/>
        <v>0</v>
      </c>
      <c r="MC13" s="14">
        <f t="shared" si="174"/>
        <v>0</v>
      </c>
      <c r="MD13" s="14">
        <f t="shared" si="175"/>
        <v>0</v>
      </c>
      <c r="ME13" s="14">
        <f t="shared" si="176"/>
        <v>0</v>
      </c>
      <c r="MF13" s="14">
        <f t="shared" si="177"/>
        <v>0</v>
      </c>
      <c r="MG13" s="14">
        <f t="shared" si="178"/>
        <v>0</v>
      </c>
      <c r="MH13" s="14">
        <f t="shared" si="179"/>
        <v>0</v>
      </c>
      <c r="MI13" s="14">
        <f t="shared" si="180"/>
        <v>0</v>
      </c>
      <c r="MJ13" s="14">
        <f t="shared" si="181"/>
        <v>0</v>
      </c>
      <c r="ML13" s="14">
        <f t="shared" si="182"/>
        <v>0</v>
      </c>
      <c r="MM13" s="14">
        <f t="shared" si="183"/>
        <v>0</v>
      </c>
      <c r="MN13" s="14">
        <f t="shared" si="184"/>
        <v>0</v>
      </c>
      <c r="MO13" s="14">
        <f t="shared" si="185"/>
        <v>0</v>
      </c>
      <c r="MP13" s="14">
        <f t="shared" si="186"/>
        <v>0</v>
      </c>
      <c r="MQ13" s="14">
        <f t="shared" si="187"/>
        <v>0</v>
      </c>
      <c r="MR13" s="14">
        <f t="shared" si="188"/>
        <v>0</v>
      </c>
      <c r="MS13" s="14">
        <f t="shared" si="189"/>
        <v>0</v>
      </c>
      <c r="MT13" s="14">
        <f t="shared" si="190"/>
        <v>0</v>
      </c>
      <c r="MU13" s="14">
        <f t="shared" si="191"/>
        <v>0</v>
      </c>
      <c r="MV13" s="14">
        <f t="shared" si="192"/>
        <v>0</v>
      </c>
      <c r="MW13" s="14">
        <f t="shared" si="193"/>
        <v>0</v>
      </c>
    </row>
    <row r="14" spans="1:361" s="116" customFormat="1">
      <c r="A14" s="115"/>
      <c r="D14" s="115"/>
      <c r="E14" s="117"/>
      <c r="F14" s="117"/>
      <c r="G14" s="191">
        <v>0</v>
      </c>
      <c r="H14" s="116">
        <v>0</v>
      </c>
      <c r="I14" s="119">
        <f>SUM(I5:I13)</f>
        <v>1.0000000000000002</v>
      </c>
      <c r="J14" s="117"/>
      <c r="K14" s="117"/>
      <c r="L14" s="117"/>
      <c r="M14" s="117"/>
      <c r="N14" s="117"/>
      <c r="O14" s="117"/>
      <c r="P14" s="117"/>
      <c r="Q14" s="117"/>
      <c r="R14" s="117"/>
      <c r="S14" s="117"/>
      <c r="T14" s="117"/>
      <c r="U14" s="117"/>
      <c r="V14" s="229"/>
      <c r="W14" s="229"/>
      <c r="X14" s="230"/>
      <c r="Y14" s="230"/>
      <c r="Z14" s="230"/>
      <c r="AA14" s="230"/>
      <c r="AB14" s="230"/>
      <c r="AC14" s="230"/>
      <c r="AD14" s="230"/>
      <c r="AE14" s="230"/>
      <c r="AF14" s="230"/>
      <c r="AG14" s="230"/>
      <c r="AH14" s="230"/>
      <c r="AI14" s="230"/>
      <c r="AK14" s="230"/>
      <c r="AL14" s="230"/>
      <c r="AM14" s="230"/>
      <c r="AN14" s="230"/>
      <c r="AO14" s="230"/>
      <c r="AP14" s="230"/>
      <c r="AQ14" s="230"/>
      <c r="AR14" s="230"/>
      <c r="AS14" s="230"/>
      <c r="AT14" s="230"/>
      <c r="AU14" s="230"/>
      <c r="AV14" s="230"/>
      <c r="AX14" s="231">
        <f t="shared" si="91"/>
        <v>0</v>
      </c>
      <c r="AY14" s="231">
        <f t="shared" si="24"/>
        <v>0</v>
      </c>
      <c r="AZ14" s="231">
        <f t="shared" si="25"/>
        <v>0</v>
      </c>
      <c r="BA14" s="231">
        <f t="shared" si="26"/>
        <v>0</v>
      </c>
      <c r="BB14" s="231">
        <f t="shared" si="27"/>
        <v>0</v>
      </c>
      <c r="BC14" s="231">
        <f t="shared" si="28"/>
        <v>0</v>
      </c>
      <c r="BD14" s="231">
        <f t="shared" si="29"/>
        <v>0</v>
      </c>
      <c r="BE14" s="231">
        <f t="shared" si="30"/>
        <v>0</v>
      </c>
      <c r="BF14" s="231">
        <f t="shared" si="31"/>
        <v>0</v>
      </c>
      <c r="BG14" s="231">
        <f t="shared" si="32"/>
        <v>0</v>
      </c>
      <c r="BH14" s="231">
        <f t="shared" si="33"/>
        <v>0</v>
      </c>
      <c r="BI14" s="231">
        <f t="shared" si="34"/>
        <v>0</v>
      </c>
      <c r="BJ14" s="231">
        <f t="shared" si="35"/>
        <v>0</v>
      </c>
      <c r="BL14" s="231">
        <f t="shared" si="36"/>
        <v>0</v>
      </c>
      <c r="BM14" s="231">
        <f t="shared" si="37"/>
        <v>0</v>
      </c>
      <c r="BN14" s="231">
        <f t="shared" si="38"/>
        <v>0</v>
      </c>
      <c r="BO14" s="231">
        <f t="shared" si="39"/>
        <v>0</v>
      </c>
      <c r="BP14" s="231">
        <f t="shared" si="40"/>
        <v>0</v>
      </c>
      <c r="BQ14" s="231">
        <f t="shared" si="41"/>
        <v>0</v>
      </c>
      <c r="BR14" s="231">
        <f t="shared" si="42"/>
        <v>0</v>
      </c>
      <c r="BS14" s="231">
        <f t="shared" si="43"/>
        <v>0</v>
      </c>
      <c r="BT14" s="231">
        <f t="shared" si="44"/>
        <v>0</v>
      </c>
      <c r="BU14" s="231">
        <f t="shared" si="45"/>
        <v>0</v>
      </c>
      <c r="BV14" s="231">
        <f t="shared" si="46"/>
        <v>0</v>
      </c>
      <c r="BW14" s="231">
        <f t="shared" si="47"/>
        <v>0</v>
      </c>
      <c r="BX14" s="231">
        <f t="shared" si="48"/>
        <v>0</v>
      </c>
      <c r="BY14" s="231"/>
      <c r="BZ14" s="230"/>
      <c r="CA14" s="230"/>
      <c r="CB14" s="230"/>
      <c r="CC14" s="230"/>
      <c r="CD14" s="230"/>
      <c r="CE14" s="230"/>
      <c r="CF14" s="230"/>
      <c r="CG14" s="230"/>
      <c r="CH14" s="230"/>
      <c r="CI14" s="230"/>
      <c r="CJ14" s="230"/>
      <c r="CK14" s="230"/>
      <c r="CL14" s="237"/>
      <c r="CM14" s="230"/>
      <c r="CN14" s="230"/>
      <c r="CO14" s="230"/>
      <c r="CP14" s="230"/>
      <c r="CQ14" s="230"/>
      <c r="CR14" s="230"/>
      <c r="CS14" s="230"/>
      <c r="CT14" s="230"/>
      <c r="CU14" s="230"/>
      <c r="CV14" s="230"/>
      <c r="CW14" s="230"/>
      <c r="CX14" s="230"/>
      <c r="CY14" s="231"/>
      <c r="CZ14" s="231">
        <f t="shared" si="104"/>
        <v>0</v>
      </c>
      <c r="DA14" s="231">
        <f t="shared" si="105"/>
        <v>0</v>
      </c>
      <c r="DB14" s="231">
        <f t="shared" si="106"/>
        <v>0</v>
      </c>
      <c r="DC14" s="231">
        <f t="shared" si="107"/>
        <v>0</v>
      </c>
      <c r="DD14" s="231">
        <f t="shared" si="108"/>
        <v>0</v>
      </c>
      <c r="DE14" s="231">
        <f t="shared" si="109"/>
        <v>0</v>
      </c>
      <c r="DF14" s="231">
        <f t="shared" si="110"/>
        <v>0</v>
      </c>
      <c r="DG14" s="231">
        <f t="shared" si="111"/>
        <v>0</v>
      </c>
      <c r="DH14" s="231">
        <f t="shared" si="112"/>
        <v>0</v>
      </c>
      <c r="DI14" s="231">
        <f t="shared" si="113"/>
        <v>0</v>
      </c>
      <c r="DJ14" s="231">
        <f t="shared" si="114"/>
        <v>0</v>
      </c>
      <c r="DK14" s="231">
        <f t="shared" si="115"/>
        <v>0</v>
      </c>
      <c r="DL14" s="231">
        <f t="shared" si="116"/>
        <v>0</v>
      </c>
      <c r="DM14" s="231"/>
      <c r="DN14" s="231">
        <f t="shared" ref="DN14" si="219">BL14*CM14</f>
        <v>0</v>
      </c>
      <c r="DO14" s="231">
        <f t="shared" ref="DO14" si="220">BM14*CN14</f>
        <v>0</v>
      </c>
      <c r="DP14" s="231">
        <f t="shared" ref="DP14" si="221">BN14*CO14</f>
        <v>0</v>
      </c>
      <c r="DQ14" s="231">
        <f t="shared" ref="DQ14" si="222">BO14*CP14</f>
        <v>0</v>
      </c>
      <c r="DR14" s="231">
        <f t="shared" ref="DR14" si="223">BP14*CQ14</f>
        <v>0</v>
      </c>
      <c r="DS14" s="231">
        <f t="shared" ref="DS14" si="224">BQ14*CR14</f>
        <v>0</v>
      </c>
      <c r="DT14" s="231">
        <f t="shared" ref="DT14" si="225">BR14*CS14</f>
        <v>0</v>
      </c>
      <c r="DU14" s="231">
        <f t="shared" ref="DU14" si="226">BS14*CT14</f>
        <v>0</v>
      </c>
      <c r="DV14" s="231">
        <f t="shared" ref="DV14" si="227">BT14*CU14</f>
        <v>0</v>
      </c>
      <c r="DW14" s="231">
        <f t="shared" ref="DW14" si="228">BU14*CV14</f>
        <v>0</v>
      </c>
      <c r="DX14" s="231">
        <f t="shared" ref="DX14" si="229">BV14*CW14</f>
        <v>0</v>
      </c>
      <c r="DY14" s="231">
        <f t="shared" ref="DY14" si="230">BW14*CX14</f>
        <v>0</v>
      </c>
      <c r="DZ14" s="231">
        <f t="shared" si="121"/>
        <v>0</v>
      </c>
      <c r="EA14" s="191"/>
      <c r="EB14" s="115"/>
      <c r="EC14" s="115"/>
      <c r="ED14" s="115"/>
      <c r="EE14" s="115"/>
      <c r="EF14" s="115"/>
      <c r="EG14" s="115"/>
      <c r="EH14" s="115"/>
      <c r="EI14" s="115"/>
      <c r="EJ14" s="115"/>
      <c r="EK14" s="115"/>
      <c r="EL14" s="115"/>
      <c r="EM14" s="115"/>
      <c r="EN14" s="115"/>
      <c r="EO14" s="230"/>
      <c r="EP14" s="230"/>
      <c r="EQ14" s="230"/>
      <c r="ER14" s="230"/>
      <c r="ES14" s="230"/>
      <c r="ET14" s="230"/>
      <c r="EU14" s="230"/>
      <c r="EV14" s="230"/>
      <c r="EW14" s="230"/>
      <c r="EX14" s="230"/>
      <c r="EY14" s="230"/>
      <c r="EZ14" s="230"/>
      <c r="FB14" s="234">
        <f t="shared" si="61"/>
        <v>0</v>
      </c>
      <c r="FC14" s="234">
        <f t="shared" si="62"/>
        <v>0</v>
      </c>
      <c r="FD14" s="234">
        <f t="shared" si="63"/>
        <v>0</v>
      </c>
      <c r="FE14" s="234">
        <f t="shared" si="64"/>
        <v>0</v>
      </c>
      <c r="FF14" s="234">
        <f t="shared" si="65"/>
        <v>0</v>
      </c>
      <c r="FG14" s="234">
        <f t="shared" si="66"/>
        <v>0</v>
      </c>
      <c r="FH14" s="234">
        <f t="shared" si="67"/>
        <v>0</v>
      </c>
      <c r="FI14" s="234">
        <f t="shared" si="68"/>
        <v>0</v>
      </c>
      <c r="FJ14" s="234">
        <f t="shared" si="69"/>
        <v>0</v>
      </c>
      <c r="FK14" s="234">
        <f t="shared" si="70"/>
        <v>0</v>
      </c>
      <c r="FL14" s="234">
        <f t="shared" si="71"/>
        <v>0</v>
      </c>
      <c r="FM14" s="234">
        <f t="shared" si="72"/>
        <v>0</v>
      </c>
      <c r="FN14" s="234">
        <f t="shared" si="122"/>
        <v>0</v>
      </c>
      <c r="FO14" s="115"/>
      <c r="FP14" s="234">
        <f t="shared" si="73"/>
        <v>0</v>
      </c>
      <c r="FQ14" s="234">
        <f t="shared" si="74"/>
        <v>0</v>
      </c>
      <c r="FR14" s="234">
        <f t="shared" si="75"/>
        <v>0</v>
      </c>
      <c r="FS14" s="234">
        <f t="shared" si="76"/>
        <v>0</v>
      </c>
      <c r="FT14" s="234">
        <f t="shared" si="77"/>
        <v>0</v>
      </c>
      <c r="FU14" s="234">
        <f t="shared" si="78"/>
        <v>0</v>
      </c>
      <c r="FV14" s="234">
        <f t="shared" si="79"/>
        <v>0</v>
      </c>
      <c r="FW14" s="234">
        <f t="shared" si="80"/>
        <v>0</v>
      </c>
      <c r="FX14" s="234">
        <f t="shared" si="81"/>
        <v>0</v>
      </c>
      <c r="FY14" s="234">
        <f t="shared" si="82"/>
        <v>0</v>
      </c>
      <c r="FZ14" s="234">
        <f t="shared" si="83"/>
        <v>0</v>
      </c>
      <c r="GA14" s="234">
        <f t="shared" si="84"/>
        <v>0</v>
      </c>
      <c r="GB14" s="234">
        <f t="shared" si="123"/>
        <v>0</v>
      </c>
      <c r="GC14" s="234"/>
      <c r="GD14" s="339"/>
      <c r="GE14" s="339"/>
      <c r="GF14" s="339"/>
      <c r="GG14" s="339"/>
      <c r="GH14" s="339"/>
      <c r="GI14" s="339"/>
      <c r="GJ14" s="339"/>
      <c r="GK14" s="339"/>
      <c r="GL14" s="339"/>
      <c r="GM14" s="339"/>
      <c r="GN14" s="339"/>
      <c r="GO14" s="339"/>
      <c r="GP14" s="234"/>
      <c r="GQ14" s="234"/>
      <c r="GR14" s="234"/>
      <c r="GS14" s="234"/>
      <c r="GT14" s="234"/>
      <c r="GU14" s="234"/>
      <c r="GV14" s="234"/>
      <c r="GW14" s="234"/>
      <c r="GX14" s="234"/>
      <c r="GY14" s="234"/>
      <c r="GZ14" s="234"/>
      <c r="HA14" s="234"/>
      <c r="HB14" s="234"/>
      <c r="HC14" s="117"/>
      <c r="HE14" s="115"/>
      <c r="HF14" s="115"/>
      <c r="HG14" s="115"/>
      <c r="HH14" s="115"/>
      <c r="HJ14" s="231" t="str">
        <f t="shared" si="127"/>
        <v/>
      </c>
      <c r="HK14" s="231" t="str">
        <f t="shared" si="128"/>
        <v/>
      </c>
      <c r="IG14" s="557">
        <f t="shared" si="207"/>
        <v>0</v>
      </c>
      <c r="IH14" s="557">
        <f t="shared" si="208"/>
        <v>0</v>
      </c>
      <c r="II14" s="557">
        <f t="shared" si="209"/>
        <v>0</v>
      </c>
      <c r="IJ14" s="557">
        <f t="shared" si="210"/>
        <v>0</v>
      </c>
      <c r="IK14" s="557">
        <f t="shared" si="211"/>
        <v>0</v>
      </c>
      <c r="IL14" s="557">
        <f t="shared" si="212"/>
        <v>0</v>
      </c>
      <c r="IM14" s="557">
        <f t="shared" si="213"/>
        <v>0</v>
      </c>
      <c r="IN14" s="557">
        <f t="shared" si="214"/>
        <v>0</v>
      </c>
      <c r="IO14" s="557">
        <f t="shared" si="215"/>
        <v>0</v>
      </c>
      <c r="IP14" s="557">
        <f t="shared" si="216"/>
        <v>0</v>
      </c>
      <c r="IQ14" s="557">
        <f t="shared" si="217"/>
        <v>0</v>
      </c>
      <c r="IR14" s="557">
        <f t="shared" si="218"/>
        <v>0</v>
      </c>
      <c r="IS14" s="557">
        <f t="shared" si="130"/>
        <v>0</v>
      </c>
      <c r="JH14" s="557">
        <f t="shared" si="131"/>
        <v>0</v>
      </c>
      <c r="JI14" s="557">
        <f t="shared" si="132"/>
        <v>0</v>
      </c>
      <c r="JJ14" s="557">
        <f t="shared" si="133"/>
        <v>0</v>
      </c>
      <c r="JK14" s="557">
        <f t="shared" si="134"/>
        <v>0</v>
      </c>
      <c r="JL14" s="557">
        <f t="shared" si="135"/>
        <v>0</v>
      </c>
      <c r="JM14" s="557">
        <f t="shared" si="136"/>
        <v>0</v>
      </c>
      <c r="JN14" s="557">
        <f t="shared" si="137"/>
        <v>0</v>
      </c>
      <c r="JO14" s="557">
        <f t="shared" si="138"/>
        <v>0</v>
      </c>
      <c r="JP14" s="557">
        <f t="shared" si="139"/>
        <v>0</v>
      </c>
      <c r="JQ14" s="557">
        <f t="shared" si="140"/>
        <v>0</v>
      </c>
      <c r="JR14" s="557">
        <f t="shared" si="141"/>
        <v>0</v>
      </c>
      <c r="JS14" s="557">
        <f t="shared" si="142"/>
        <v>0</v>
      </c>
      <c r="JT14" s="557">
        <f t="shared" si="143"/>
        <v>0</v>
      </c>
      <c r="KI14" s="557">
        <f t="shared" si="144"/>
        <v>0</v>
      </c>
      <c r="KJ14" s="557">
        <f t="shared" si="145"/>
        <v>0</v>
      </c>
      <c r="KK14" s="557">
        <f t="shared" si="146"/>
        <v>0</v>
      </c>
      <c r="KL14" s="557">
        <f t="shared" si="147"/>
        <v>0</v>
      </c>
      <c r="KM14" s="557">
        <f t="shared" si="148"/>
        <v>0</v>
      </c>
      <c r="KN14" s="557">
        <f t="shared" si="149"/>
        <v>0</v>
      </c>
      <c r="KO14" s="557">
        <f t="shared" si="150"/>
        <v>0</v>
      </c>
      <c r="KP14" s="557">
        <f t="shared" si="151"/>
        <v>0</v>
      </c>
      <c r="KQ14" s="557">
        <f t="shared" si="152"/>
        <v>0</v>
      </c>
      <c r="KR14" s="557">
        <f t="shared" si="153"/>
        <v>0</v>
      </c>
      <c r="KS14" s="557">
        <f t="shared" si="154"/>
        <v>0</v>
      </c>
      <c r="KT14" s="557">
        <f t="shared" si="155"/>
        <v>0</v>
      </c>
      <c r="KU14" s="557">
        <f t="shared" si="156"/>
        <v>0</v>
      </c>
      <c r="KW14" s="557">
        <f t="shared" si="157"/>
        <v>0</v>
      </c>
      <c r="KX14" s="557">
        <f t="shared" si="158"/>
        <v>0</v>
      </c>
      <c r="KY14" s="557">
        <f t="shared" si="159"/>
        <v>0</v>
      </c>
      <c r="KZ14" s="557">
        <f t="shared" si="160"/>
        <v>0</v>
      </c>
      <c r="LA14" s="557">
        <f t="shared" si="161"/>
        <v>0</v>
      </c>
      <c r="LB14" s="557">
        <f t="shared" si="162"/>
        <v>0</v>
      </c>
      <c r="LC14" s="557">
        <f t="shared" si="163"/>
        <v>0</v>
      </c>
      <c r="LD14" s="557">
        <f t="shared" si="164"/>
        <v>0</v>
      </c>
      <c r="LE14" s="557">
        <f t="shared" si="165"/>
        <v>0</v>
      </c>
      <c r="LF14" s="557">
        <f t="shared" si="166"/>
        <v>0</v>
      </c>
      <c r="LG14" s="557">
        <f t="shared" si="167"/>
        <v>0</v>
      </c>
      <c r="LH14" s="557">
        <f t="shared" si="168"/>
        <v>0</v>
      </c>
      <c r="LI14" s="557">
        <f t="shared" si="169"/>
        <v>0</v>
      </c>
      <c r="LL14" s="115"/>
      <c r="LM14" s="115"/>
      <c r="LN14" s="115"/>
      <c r="LO14" s="115"/>
      <c r="LP14" s="115"/>
      <c r="LQ14" s="115"/>
      <c r="LR14" s="115"/>
      <c r="LS14" s="115"/>
      <c r="LT14" s="115"/>
      <c r="LU14" s="115"/>
      <c r="LV14" s="115"/>
      <c r="LW14" s="115"/>
      <c r="LY14" s="117">
        <f t="shared" si="170"/>
        <v>0</v>
      </c>
      <c r="LZ14" s="117">
        <f t="shared" si="171"/>
        <v>0</v>
      </c>
      <c r="MA14" s="117">
        <f t="shared" si="172"/>
        <v>0</v>
      </c>
      <c r="MB14" s="117">
        <f t="shared" si="173"/>
        <v>0</v>
      </c>
      <c r="MC14" s="117">
        <f t="shared" si="174"/>
        <v>0</v>
      </c>
      <c r="MD14" s="117">
        <f t="shared" si="175"/>
        <v>0</v>
      </c>
      <c r="ME14" s="117">
        <f t="shared" si="176"/>
        <v>0</v>
      </c>
      <c r="MF14" s="117">
        <f t="shared" si="177"/>
        <v>0</v>
      </c>
      <c r="MG14" s="117">
        <f t="shared" si="178"/>
        <v>0</v>
      </c>
      <c r="MH14" s="117">
        <f t="shared" si="179"/>
        <v>0</v>
      </c>
      <c r="MI14" s="117">
        <f t="shared" si="180"/>
        <v>0</v>
      </c>
      <c r="MJ14" s="117">
        <f t="shared" si="181"/>
        <v>0</v>
      </c>
      <c r="ML14" s="117">
        <f t="shared" si="182"/>
        <v>0</v>
      </c>
      <c r="MM14" s="117">
        <f t="shared" si="183"/>
        <v>0</v>
      </c>
      <c r="MN14" s="117">
        <f t="shared" si="184"/>
        <v>0</v>
      </c>
      <c r="MO14" s="117">
        <f t="shared" si="185"/>
        <v>0</v>
      </c>
      <c r="MP14" s="117">
        <f t="shared" si="186"/>
        <v>0</v>
      </c>
      <c r="MQ14" s="117">
        <f t="shared" si="187"/>
        <v>0</v>
      </c>
      <c r="MR14" s="117">
        <f t="shared" si="188"/>
        <v>0</v>
      </c>
      <c r="MS14" s="117">
        <f t="shared" si="189"/>
        <v>0</v>
      </c>
      <c r="MT14" s="117">
        <f t="shared" si="190"/>
        <v>0</v>
      </c>
      <c r="MU14" s="117">
        <f t="shared" si="191"/>
        <v>0</v>
      </c>
      <c r="MV14" s="117">
        <f t="shared" si="192"/>
        <v>0</v>
      </c>
      <c r="MW14" s="117">
        <f t="shared" si="193"/>
        <v>0</v>
      </c>
    </row>
    <row r="15" spans="1:361">
      <c r="A15" s="4">
        <f>A13+1</f>
        <v>10</v>
      </c>
      <c r="B15" s="1" t="s">
        <v>422</v>
      </c>
      <c r="C15" s="1" t="s">
        <v>334</v>
      </c>
      <c r="D15" s="4" t="s">
        <v>326</v>
      </c>
      <c r="E15" s="14">
        <f>SUMIFS('MoU proposal'!U:U,'MoU proposal'!$B:$B,'Retail_distributor-wise'!$B15,'MoU proposal'!$D:$D,'Retail_distributor-wise'!$C15)</f>
        <v>5212.4600000000009</v>
      </c>
      <c r="F15" s="14">
        <f t="shared" si="90"/>
        <v>8600</v>
      </c>
      <c r="G15" s="8" t="s">
        <v>405</v>
      </c>
      <c r="H15" s="1" t="s">
        <v>164</v>
      </c>
      <c r="I15" s="118">
        <f>E15/'Retail_state-wise(rough)'!$D$28</f>
        <v>0.24851639934758291</v>
      </c>
      <c r="J15" s="14">
        <f>FLOOR($I15*'Retail_state-wise(rough)'!F$28,50)</f>
        <v>500</v>
      </c>
      <c r="K15" s="14">
        <f>FLOOR($I15*'Retail_state-wise(rough)'!G$28,50)</f>
        <v>700</v>
      </c>
      <c r="L15" s="14">
        <f>FLOOR($I15*'Retail_state-wise(rough)'!H$28,50)</f>
        <v>600</v>
      </c>
      <c r="M15" s="14">
        <f>FLOOR($I15*'Retail_state-wise(rough)'!I$28,50)</f>
        <v>500</v>
      </c>
      <c r="N15" s="14">
        <f>FLOOR($I15*'Retail_state-wise(rough)'!J$28,50)</f>
        <v>400</v>
      </c>
      <c r="O15" s="14">
        <f>FLOOR($I15*'Retail_state-wise(rough)'!K$28,50)</f>
        <v>450</v>
      </c>
      <c r="P15" s="14">
        <f>FLOOR($I15*'Retail_state-wise(rough)'!L$28,50)</f>
        <v>600</v>
      </c>
      <c r="Q15" s="14">
        <f>FLOOR($I15*'Retail_state-wise(rough)'!M$28,50)</f>
        <v>750</v>
      </c>
      <c r="R15" s="14">
        <f>FLOOR($I15*'Retail_state-wise(rough)'!N$28,50)</f>
        <v>800</v>
      </c>
      <c r="S15" s="14">
        <f>FLOOR($I15*'Retail_state-wise(rough)'!O$28,50)</f>
        <v>950</v>
      </c>
      <c r="T15" s="14">
        <f>FLOOR($I15*'Retail_state-wise(rough)'!P$28,50)</f>
        <v>1100</v>
      </c>
      <c r="U15" s="14">
        <f>FLOOR($I15*'Retail_state-wise(rough)'!Q$28,50)</f>
        <v>1250</v>
      </c>
      <c r="W15" s="671"/>
      <c r="X15" s="16">
        <v>0.7</v>
      </c>
      <c r="Y15" s="16">
        <v>0.7</v>
      </c>
      <c r="Z15" s="16">
        <v>0.7</v>
      </c>
      <c r="AA15" s="16">
        <v>0.7</v>
      </c>
      <c r="AB15" s="16">
        <v>0.7</v>
      </c>
      <c r="AC15" s="16">
        <v>0.7</v>
      </c>
      <c r="AD15" s="16">
        <v>0.7</v>
      </c>
      <c r="AE15" s="16">
        <v>0.7</v>
      </c>
      <c r="AF15" s="16">
        <v>0.7</v>
      </c>
      <c r="AG15" s="16">
        <v>0.7</v>
      </c>
      <c r="AH15" s="16">
        <v>0.7</v>
      </c>
      <c r="AI15" s="16">
        <v>0.7</v>
      </c>
      <c r="AK15" s="16">
        <f t="shared" ref="AK15:AV18" si="231">100%-X15</f>
        <v>0.30000000000000004</v>
      </c>
      <c r="AL15" s="16">
        <f t="shared" si="231"/>
        <v>0.30000000000000004</v>
      </c>
      <c r="AM15" s="16">
        <f t="shared" si="231"/>
        <v>0.30000000000000004</v>
      </c>
      <c r="AN15" s="16">
        <f t="shared" si="231"/>
        <v>0.30000000000000004</v>
      </c>
      <c r="AO15" s="16">
        <f t="shared" si="231"/>
        <v>0.30000000000000004</v>
      </c>
      <c r="AP15" s="16">
        <f t="shared" si="231"/>
        <v>0.30000000000000004</v>
      </c>
      <c r="AQ15" s="16">
        <f t="shared" si="231"/>
        <v>0.30000000000000004</v>
      </c>
      <c r="AR15" s="16">
        <f t="shared" si="231"/>
        <v>0.30000000000000004</v>
      </c>
      <c r="AS15" s="16">
        <f t="shared" si="231"/>
        <v>0.30000000000000004</v>
      </c>
      <c r="AT15" s="16">
        <f t="shared" si="231"/>
        <v>0.30000000000000004</v>
      </c>
      <c r="AU15" s="16">
        <f t="shared" si="231"/>
        <v>0.30000000000000004</v>
      </c>
      <c r="AV15" s="16">
        <f t="shared" si="231"/>
        <v>0.30000000000000004</v>
      </c>
      <c r="AX15" s="15">
        <f t="shared" si="91"/>
        <v>350</v>
      </c>
      <c r="AY15" s="15">
        <f t="shared" si="24"/>
        <v>489.99999999999994</v>
      </c>
      <c r="AZ15" s="15">
        <f t="shared" si="25"/>
        <v>420</v>
      </c>
      <c r="BA15" s="15">
        <f t="shared" si="26"/>
        <v>350</v>
      </c>
      <c r="BB15" s="15">
        <f t="shared" si="27"/>
        <v>280</v>
      </c>
      <c r="BC15" s="15">
        <f t="shared" si="28"/>
        <v>315</v>
      </c>
      <c r="BD15" s="15">
        <f t="shared" si="29"/>
        <v>420</v>
      </c>
      <c r="BE15" s="15">
        <f t="shared" si="30"/>
        <v>525</v>
      </c>
      <c r="BF15" s="15">
        <f t="shared" si="31"/>
        <v>560</v>
      </c>
      <c r="BG15" s="15">
        <f t="shared" si="32"/>
        <v>665</v>
      </c>
      <c r="BH15" s="15">
        <f t="shared" si="33"/>
        <v>770</v>
      </c>
      <c r="BI15" s="15">
        <f t="shared" si="34"/>
        <v>875</v>
      </c>
      <c r="BJ15" s="15">
        <f t="shared" si="35"/>
        <v>6020</v>
      </c>
      <c r="BL15" s="15">
        <f t="shared" si="36"/>
        <v>150.00000000000003</v>
      </c>
      <c r="BM15" s="15">
        <f t="shared" si="37"/>
        <v>210.00000000000003</v>
      </c>
      <c r="BN15" s="15">
        <f t="shared" si="38"/>
        <v>180.00000000000003</v>
      </c>
      <c r="BO15" s="15">
        <f t="shared" si="39"/>
        <v>150.00000000000003</v>
      </c>
      <c r="BP15" s="15">
        <f t="shared" si="40"/>
        <v>120.00000000000001</v>
      </c>
      <c r="BQ15" s="15">
        <f t="shared" si="41"/>
        <v>135.00000000000003</v>
      </c>
      <c r="BR15" s="15">
        <f t="shared" si="42"/>
        <v>180.00000000000003</v>
      </c>
      <c r="BS15" s="15">
        <f t="shared" si="43"/>
        <v>225.00000000000003</v>
      </c>
      <c r="BT15" s="15">
        <f t="shared" si="44"/>
        <v>240.00000000000003</v>
      </c>
      <c r="BU15" s="15">
        <f t="shared" si="45"/>
        <v>285.00000000000006</v>
      </c>
      <c r="BV15" s="15">
        <f t="shared" si="46"/>
        <v>330.00000000000006</v>
      </c>
      <c r="BW15" s="15">
        <f t="shared" si="47"/>
        <v>375.00000000000006</v>
      </c>
      <c r="BX15" s="15">
        <f t="shared" si="48"/>
        <v>2580.0000000000005</v>
      </c>
      <c r="BY15" s="15"/>
      <c r="BZ15" s="16">
        <v>1</v>
      </c>
      <c r="CA15" s="16">
        <v>1</v>
      </c>
      <c r="CB15" s="16">
        <v>1</v>
      </c>
      <c r="CC15" s="16">
        <v>1</v>
      </c>
      <c r="CD15" s="16">
        <v>1</v>
      </c>
      <c r="CE15" s="16">
        <v>1</v>
      </c>
      <c r="CF15" s="16">
        <v>0.8</v>
      </c>
      <c r="CG15" s="16">
        <v>0.8</v>
      </c>
      <c r="CH15" s="16">
        <v>0.6</v>
      </c>
      <c r="CI15" s="16">
        <v>0.6</v>
      </c>
      <c r="CJ15" s="16">
        <v>0.4</v>
      </c>
      <c r="CK15" s="16">
        <v>0.2</v>
      </c>
      <c r="CL15" s="236"/>
      <c r="CM15" s="16">
        <f t="shared" ref="CM15" si="232">(1-BZ15)</f>
        <v>0</v>
      </c>
      <c r="CN15" s="16">
        <f t="shared" ref="CN15" si="233">(1-CA15)</f>
        <v>0</v>
      </c>
      <c r="CO15" s="16">
        <f t="shared" ref="CO15" si="234">(1-CB15)</f>
        <v>0</v>
      </c>
      <c r="CP15" s="16">
        <f t="shared" ref="CP15" si="235">(1-CC15)</f>
        <v>0</v>
      </c>
      <c r="CQ15" s="16">
        <f t="shared" ref="CQ15" si="236">(1-CD15)</f>
        <v>0</v>
      </c>
      <c r="CR15" s="16">
        <f t="shared" ref="CR15" si="237">(1-CE15)</f>
        <v>0</v>
      </c>
      <c r="CS15" s="16">
        <f t="shared" ref="CS15" si="238">(1-CF15)</f>
        <v>0.19999999999999996</v>
      </c>
      <c r="CT15" s="16">
        <f t="shared" ref="CT15" si="239">(1-CG15)</f>
        <v>0.19999999999999996</v>
      </c>
      <c r="CU15" s="16">
        <f t="shared" ref="CU15" si="240">(1-CH15)</f>
        <v>0.4</v>
      </c>
      <c r="CV15" s="16">
        <f t="shared" ref="CV15" si="241">(1-CI15)</f>
        <v>0.4</v>
      </c>
      <c r="CW15" s="16">
        <f t="shared" ref="CW15" si="242">(1-CJ15)</f>
        <v>0.6</v>
      </c>
      <c r="CX15" s="16">
        <f t="shared" ref="CX15" si="243">(1-CK15)</f>
        <v>0.8</v>
      </c>
      <c r="CY15" s="15"/>
      <c r="CZ15" s="15">
        <f t="shared" si="104"/>
        <v>350</v>
      </c>
      <c r="DA15" s="15">
        <f t="shared" si="105"/>
        <v>489.99999999999994</v>
      </c>
      <c r="DB15" s="15">
        <f t="shared" si="106"/>
        <v>420</v>
      </c>
      <c r="DC15" s="15">
        <f t="shared" si="107"/>
        <v>350</v>
      </c>
      <c r="DD15" s="15">
        <f t="shared" si="108"/>
        <v>280</v>
      </c>
      <c r="DE15" s="15">
        <f t="shared" si="109"/>
        <v>315</v>
      </c>
      <c r="DF15" s="15">
        <f t="shared" si="110"/>
        <v>336</v>
      </c>
      <c r="DG15" s="15">
        <f t="shared" si="111"/>
        <v>420</v>
      </c>
      <c r="DH15" s="15">
        <f t="shared" si="112"/>
        <v>336</v>
      </c>
      <c r="DI15" s="15">
        <f t="shared" si="113"/>
        <v>399</v>
      </c>
      <c r="DJ15" s="15">
        <f t="shared" si="114"/>
        <v>308</v>
      </c>
      <c r="DK15" s="15">
        <f t="shared" si="115"/>
        <v>175</v>
      </c>
      <c r="DL15" s="15">
        <f t="shared" si="116"/>
        <v>4179</v>
      </c>
      <c r="DM15" s="15"/>
      <c r="DN15" s="15">
        <f t="shared" ref="DN15:DN78" si="244">AX15*CM15</f>
        <v>0</v>
      </c>
      <c r="DO15" s="15">
        <f t="shared" ref="DO15:DO78" si="245">AY15*CN15</f>
        <v>0</v>
      </c>
      <c r="DP15" s="15">
        <f t="shared" ref="DP15:DP78" si="246">AZ15*CO15</f>
        <v>0</v>
      </c>
      <c r="DQ15" s="15">
        <f t="shared" ref="DQ15:DQ78" si="247">BA15*CP15</f>
        <v>0</v>
      </c>
      <c r="DR15" s="15">
        <f t="shared" ref="DR15:DR78" si="248">BB15*CQ15</f>
        <v>0</v>
      </c>
      <c r="DS15" s="15">
        <f t="shared" ref="DS15:DS78" si="249">BC15*CR15</f>
        <v>0</v>
      </c>
      <c r="DT15" s="15">
        <f t="shared" ref="DT15:DT78" si="250">BD15*CS15</f>
        <v>83.999999999999986</v>
      </c>
      <c r="DU15" s="15">
        <f t="shared" ref="DU15:DU78" si="251">BE15*CT15</f>
        <v>104.99999999999997</v>
      </c>
      <c r="DV15" s="15">
        <f t="shared" ref="DV15:DV78" si="252">BF15*CU15</f>
        <v>224</v>
      </c>
      <c r="DW15" s="15">
        <f t="shared" ref="DW15:DW78" si="253">BG15*CV15</f>
        <v>266</v>
      </c>
      <c r="DX15" s="15">
        <f t="shared" ref="DX15:DX78" si="254">BH15*CW15</f>
        <v>462</v>
      </c>
      <c r="DY15" s="15">
        <f t="shared" ref="DY15:DY78" si="255">BI15*CX15</f>
        <v>700</v>
      </c>
      <c r="DZ15" s="15">
        <f t="shared" si="121"/>
        <v>1841</v>
      </c>
      <c r="EB15" s="16">
        <v>0.9</v>
      </c>
      <c r="EC15" s="16">
        <v>0.9</v>
      </c>
      <c r="ED15" s="16">
        <v>0.85</v>
      </c>
      <c r="EE15" s="16">
        <v>0.85</v>
      </c>
      <c r="EF15" s="16">
        <v>0.8</v>
      </c>
      <c r="EG15" s="16">
        <v>0.8</v>
      </c>
      <c r="EH15" s="16">
        <v>0.75</v>
      </c>
      <c r="EI15" s="16">
        <v>0.75</v>
      </c>
      <c r="EJ15" s="16">
        <v>0.75</v>
      </c>
      <c r="EK15" s="16">
        <v>0.7</v>
      </c>
      <c r="EL15" s="16">
        <v>0.7</v>
      </c>
      <c r="EM15" s="16">
        <v>0.7</v>
      </c>
      <c r="EO15" s="16">
        <f t="shared" si="195"/>
        <v>9.9999999999999978E-2</v>
      </c>
      <c r="EP15" s="16">
        <f t="shared" si="196"/>
        <v>9.9999999999999978E-2</v>
      </c>
      <c r="EQ15" s="16">
        <f t="shared" si="197"/>
        <v>0.15000000000000002</v>
      </c>
      <c r="ER15" s="16">
        <f t="shared" si="198"/>
        <v>0.15000000000000002</v>
      </c>
      <c r="ES15" s="16">
        <f t="shared" si="199"/>
        <v>0.19999999999999996</v>
      </c>
      <c r="ET15" s="16">
        <f t="shared" si="200"/>
        <v>0.19999999999999996</v>
      </c>
      <c r="EU15" s="16">
        <f t="shared" si="201"/>
        <v>0.25</v>
      </c>
      <c r="EV15" s="16">
        <f t="shared" si="202"/>
        <v>0.25</v>
      </c>
      <c r="EW15" s="16">
        <f t="shared" si="203"/>
        <v>0.25</v>
      </c>
      <c r="EX15" s="16">
        <f t="shared" si="204"/>
        <v>0.30000000000000004</v>
      </c>
      <c r="EY15" s="16">
        <f t="shared" si="205"/>
        <v>0.30000000000000004</v>
      </c>
      <c r="EZ15" s="16">
        <f t="shared" si="206"/>
        <v>0.30000000000000004</v>
      </c>
      <c r="FB15" s="233">
        <f t="shared" si="61"/>
        <v>450</v>
      </c>
      <c r="FC15" s="233">
        <f t="shared" si="62"/>
        <v>630</v>
      </c>
      <c r="FD15" s="233">
        <f t="shared" si="63"/>
        <v>510</v>
      </c>
      <c r="FE15" s="233">
        <f t="shared" si="64"/>
        <v>425</v>
      </c>
      <c r="FF15" s="233">
        <f t="shared" si="65"/>
        <v>320</v>
      </c>
      <c r="FG15" s="233">
        <f t="shared" si="66"/>
        <v>360</v>
      </c>
      <c r="FH15" s="233">
        <f t="shared" si="67"/>
        <v>450</v>
      </c>
      <c r="FI15" s="233">
        <f t="shared" si="68"/>
        <v>562.5</v>
      </c>
      <c r="FJ15" s="233">
        <f t="shared" si="69"/>
        <v>600</v>
      </c>
      <c r="FK15" s="233">
        <f t="shared" si="70"/>
        <v>665</v>
      </c>
      <c r="FL15" s="233">
        <f t="shared" si="71"/>
        <v>770</v>
      </c>
      <c r="FM15" s="233">
        <f t="shared" si="72"/>
        <v>875</v>
      </c>
      <c r="FN15" s="233">
        <f t="shared" si="122"/>
        <v>6617.5</v>
      </c>
      <c r="FO15" s="4"/>
      <c r="FP15" s="233">
        <f t="shared" si="73"/>
        <v>49.999999999999986</v>
      </c>
      <c r="FQ15" s="233">
        <f t="shared" si="74"/>
        <v>69.999999999999986</v>
      </c>
      <c r="FR15" s="233">
        <f t="shared" si="75"/>
        <v>90.000000000000014</v>
      </c>
      <c r="FS15" s="233">
        <f t="shared" si="76"/>
        <v>75.000000000000014</v>
      </c>
      <c r="FT15" s="233">
        <f t="shared" si="77"/>
        <v>79.999999999999986</v>
      </c>
      <c r="FU15" s="233">
        <f t="shared" si="78"/>
        <v>89.999999999999986</v>
      </c>
      <c r="FV15" s="233">
        <f t="shared" si="79"/>
        <v>150</v>
      </c>
      <c r="FW15" s="233">
        <f t="shared" si="80"/>
        <v>187.5</v>
      </c>
      <c r="FX15" s="233">
        <f t="shared" si="81"/>
        <v>200</v>
      </c>
      <c r="FY15" s="233">
        <f t="shared" si="82"/>
        <v>285.00000000000006</v>
      </c>
      <c r="FZ15" s="233">
        <f t="shared" si="83"/>
        <v>330.00000000000006</v>
      </c>
      <c r="GA15" s="233">
        <f t="shared" si="84"/>
        <v>375.00000000000006</v>
      </c>
      <c r="GB15" s="233">
        <f t="shared" si="123"/>
        <v>1982.5</v>
      </c>
      <c r="GC15" s="233"/>
      <c r="GD15" s="112"/>
      <c r="GE15" s="112"/>
      <c r="GF15" s="112"/>
      <c r="GG15" s="112"/>
      <c r="GH15" s="112"/>
      <c r="GI15" s="112"/>
      <c r="GJ15" s="112"/>
      <c r="GK15" s="112"/>
      <c r="GL15" s="112"/>
      <c r="GM15" s="112"/>
      <c r="GN15" s="112"/>
      <c r="GO15" s="112"/>
      <c r="GP15" s="233"/>
      <c r="GQ15" s="233"/>
      <c r="GR15" s="233"/>
      <c r="GS15" s="233"/>
      <c r="GT15" s="233"/>
      <c r="GU15" s="233"/>
      <c r="GV15" s="233"/>
      <c r="GW15" s="233"/>
      <c r="GX15" s="233"/>
      <c r="GY15" s="233"/>
      <c r="GZ15" s="233"/>
      <c r="HA15" s="233"/>
      <c r="HB15" s="233"/>
      <c r="HC15" s="14">
        <f t="shared" ref="HC15:HC78" si="256">SUM(GQ15:HB15)</f>
        <v>0</v>
      </c>
      <c r="HE15" s="233">
        <f>[2]Sheet2!$AO13</f>
        <v>41.156274250440923</v>
      </c>
      <c r="HF15" s="4">
        <v>45</v>
      </c>
      <c r="HG15" s="233">
        <f t="shared" si="125"/>
        <v>19.444444444444443</v>
      </c>
      <c r="HH15" s="233">
        <f t="shared" si="126"/>
        <v>30</v>
      </c>
      <c r="HJ15" s="15">
        <f t="shared" si="127"/>
        <v>0</v>
      </c>
      <c r="HK15" s="15">
        <f t="shared" si="128"/>
        <v>0</v>
      </c>
      <c r="HT15" s="1">
        <f>_xlfn.XLOOKUP($C15,'Prices_state-wise'!$B:$B,'Prices_state-wise'!P:P,"",0)</f>
        <v>54500</v>
      </c>
      <c r="HU15" s="1">
        <f>_xlfn.XLOOKUP($C15,'Prices_state-wise'!$B:$B,'Prices_state-wise'!Q:Q,"",0)</f>
        <v>53500</v>
      </c>
      <c r="HV15" s="1">
        <f>_xlfn.XLOOKUP($C15,'Prices_state-wise'!$B:$B,'Prices_state-wise'!R:R,"",0)</f>
        <v>51000</v>
      </c>
      <c r="HW15" s="1">
        <f>_xlfn.XLOOKUP($C15,'Prices_state-wise'!$B:$B,'Prices_state-wise'!S:S,"",0)</f>
        <v>48500</v>
      </c>
      <c r="HX15" s="1">
        <f>_xlfn.XLOOKUP($C15,'Prices_state-wise'!$B:$B,'Prices_state-wise'!T:T,"",0)</f>
        <v>47500</v>
      </c>
      <c r="HY15" s="1">
        <f>_xlfn.XLOOKUP($C15,'Prices_state-wise'!$B:$B,'Prices_state-wise'!U:U,"",0)</f>
        <v>46000</v>
      </c>
      <c r="HZ15" s="1">
        <f>_xlfn.XLOOKUP($C15,'Prices_state-wise'!$B:$B,'Prices_state-wise'!V:V,"",0)</f>
        <v>46000</v>
      </c>
      <c r="IA15" s="1">
        <f>_xlfn.XLOOKUP($C15,'Prices_state-wise'!$B:$B,'Prices_state-wise'!W:W,"",0)</f>
        <v>47000</v>
      </c>
      <c r="IB15" s="1">
        <f>_xlfn.XLOOKUP($C15,'Prices_state-wise'!$B:$B,'Prices_state-wise'!X:X,"",0)</f>
        <v>48500</v>
      </c>
      <c r="IC15" s="1">
        <f>_xlfn.XLOOKUP($C15,'Prices_state-wise'!$B:$B,'Prices_state-wise'!Y:Y,"",0)</f>
        <v>51000</v>
      </c>
      <c r="ID15" s="1">
        <f>_xlfn.XLOOKUP($C15,'Prices_state-wise'!$B:$B,'Prices_state-wise'!Z:Z,"",0)</f>
        <v>51000</v>
      </c>
      <c r="IE15" s="1">
        <f>_xlfn.XLOOKUP($C15,'Prices_state-wise'!$B:$B,'Prices_state-wise'!AA:AA,"",0)</f>
        <v>52500</v>
      </c>
      <c r="IG15" s="346">
        <f t="shared" si="207"/>
        <v>0.81750000000000023</v>
      </c>
      <c r="IH15" s="346">
        <f t="shared" si="208"/>
        <v>1.1235000000000002</v>
      </c>
      <c r="II15" s="346">
        <f t="shared" si="209"/>
        <v>0.91800000000000015</v>
      </c>
      <c r="IJ15" s="346">
        <f t="shared" si="210"/>
        <v>0.72750000000000015</v>
      </c>
      <c r="IK15" s="346">
        <f t="shared" si="211"/>
        <v>0.57000000000000006</v>
      </c>
      <c r="IL15" s="346">
        <f t="shared" si="212"/>
        <v>0.62100000000000011</v>
      </c>
      <c r="IM15" s="346">
        <f t="shared" si="213"/>
        <v>0.82800000000000007</v>
      </c>
      <c r="IN15" s="346">
        <f t="shared" si="214"/>
        <v>1.0575000000000001</v>
      </c>
      <c r="IO15" s="346">
        <f t="shared" si="215"/>
        <v>1.1640000000000001</v>
      </c>
      <c r="IP15" s="346">
        <f t="shared" si="216"/>
        <v>1.4535000000000005</v>
      </c>
      <c r="IQ15" s="346">
        <f t="shared" si="217"/>
        <v>1.6830000000000003</v>
      </c>
      <c r="IR15" s="346">
        <f t="shared" si="218"/>
        <v>1.9687500000000004</v>
      </c>
      <c r="IS15" s="346">
        <f t="shared" si="130"/>
        <v>12.932250000000002</v>
      </c>
      <c r="IU15" s="1">
        <v>53500</v>
      </c>
      <c r="IV15" s="1">
        <v>52500</v>
      </c>
      <c r="IW15" s="1">
        <v>50000</v>
      </c>
      <c r="IX15" s="1">
        <v>47500</v>
      </c>
      <c r="IY15" s="1">
        <v>46500</v>
      </c>
      <c r="IZ15" s="1">
        <v>45000</v>
      </c>
      <c r="JA15" s="1">
        <v>45000</v>
      </c>
      <c r="JB15" s="1">
        <v>46000</v>
      </c>
      <c r="JC15" s="1">
        <v>47500</v>
      </c>
      <c r="JD15" s="1">
        <v>50000</v>
      </c>
      <c r="JE15" s="1">
        <v>50000</v>
      </c>
      <c r="JF15" s="1">
        <v>51500</v>
      </c>
      <c r="JH15" s="346">
        <f t="shared" si="131"/>
        <v>1.8725000000000001</v>
      </c>
      <c r="JI15" s="346">
        <f t="shared" si="132"/>
        <v>2.5724999999999998</v>
      </c>
      <c r="JJ15" s="346">
        <f t="shared" si="133"/>
        <v>2.1</v>
      </c>
      <c r="JK15" s="346">
        <f t="shared" si="134"/>
        <v>1.6625000000000001</v>
      </c>
      <c r="JL15" s="346">
        <f t="shared" si="135"/>
        <v>1.302</v>
      </c>
      <c r="JM15" s="346">
        <f t="shared" si="136"/>
        <v>1.4175</v>
      </c>
      <c r="JN15" s="346">
        <f t="shared" si="137"/>
        <v>1.512</v>
      </c>
      <c r="JO15" s="346">
        <f t="shared" si="138"/>
        <v>1.9319999999999999</v>
      </c>
      <c r="JP15" s="346">
        <f t="shared" si="139"/>
        <v>1.5960000000000001</v>
      </c>
      <c r="JQ15" s="346">
        <f t="shared" si="140"/>
        <v>1.9950000000000001</v>
      </c>
      <c r="JR15" s="346">
        <f t="shared" si="141"/>
        <v>1.54</v>
      </c>
      <c r="JS15" s="346">
        <f t="shared" si="142"/>
        <v>0.90125</v>
      </c>
      <c r="JT15" s="346">
        <f t="shared" si="143"/>
        <v>20.40325</v>
      </c>
      <c r="JV15" s="1">
        <f>IFERROR(_xlfn.XLOOKUP($C15,'Prices_state-wise'!$B:$B,'Prices_state-wise'!AP:AP,"",0),"")</f>
        <v>52500</v>
      </c>
      <c r="JW15" s="1">
        <f>IFERROR(_xlfn.XLOOKUP($C15,'Prices_state-wise'!$B:$B,'Prices_state-wise'!AQ:AQ,"",0),"")</f>
        <v>51500</v>
      </c>
      <c r="JX15" s="1">
        <f>IFERROR(_xlfn.XLOOKUP($C15,'Prices_state-wise'!$B:$B,'Prices_state-wise'!AR:AR,"",0),"")</f>
        <v>49000</v>
      </c>
      <c r="JY15" s="1">
        <f>IFERROR(_xlfn.XLOOKUP($C15,'Prices_state-wise'!$B:$B,'Prices_state-wise'!AS:AS,"",0),"")</f>
        <v>46500</v>
      </c>
      <c r="JZ15" s="1">
        <f>IFERROR(_xlfn.XLOOKUP($C15,'Prices_state-wise'!$B:$B,'Prices_state-wise'!AT:AT,"",0),"")</f>
        <v>45500</v>
      </c>
      <c r="KA15" s="1">
        <f>IFERROR(_xlfn.XLOOKUP($C15,'Prices_state-wise'!$B:$B,'Prices_state-wise'!AU:AU,"",0),"")</f>
        <v>44000</v>
      </c>
      <c r="KB15" s="1">
        <f>IFERROR(_xlfn.XLOOKUP($C15,'Prices_state-wise'!$B:$B,'Prices_state-wise'!AV:AV,"",0),"")</f>
        <v>44000</v>
      </c>
      <c r="KC15" s="1">
        <f>IFERROR(_xlfn.XLOOKUP($C15,'Prices_state-wise'!$B:$B,'Prices_state-wise'!AW:AW,"",0),"")</f>
        <v>45000</v>
      </c>
      <c r="KD15" s="1">
        <f>IFERROR(_xlfn.XLOOKUP($C15,'Prices_state-wise'!$B:$B,'Prices_state-wise'!AX:AX,"",0),"")</f>
        <v>46500</v>
      </c>
      <c r="KE15" s="1">
        <f>IFERROR(_xlfn.XLOOKUP($C15,'Prices_state-wise'!$B:$B,'Prices_state-wise'!AY:AY,"",0),"")</f>
        <v>49000</v>
      </c>
      <c r="KF15" s="1">
        <f>IFERROR(_xlfn.XLOOKUP($C15,'Prices_state-wise'!$B:$B,'Prices_state-wise'!AZ:AZ,"",0),"")</f>
        <v>49000</v>
      </c>
      <c r="KG15" s="1">
        <f>IFERROR(_xlfn.XLOOKUP($C15,'Prices_state-wise'!$B:$B,'Prices_state-wise'!BA:BA,"",0),"")</f>
        <v>50500</v>
      </c>
      <c r="KI15" s="346">
        <f t="shared" si="144"/>
        <v>0</v>
      </c>
      <c r="KJ15" s="346">
        <f t="shared" si="145"/>
        <v>0</v>
      </c>
      <c r="KK15" s="346">
        <f t="shared" si="146"/>
        <v>0</v>
      </c>
      <c r="KL15" s="346">
        <f t="shared" si="147"/>
        <v>0</v>
      </c>
      <c r="KM15" s="346">
        <f t="shared" si="148"/>
        <v>0</v>
      </c>
      <c r="KN15" s="346">
        <f t="shared" si="149"/>
        <v>0</v>
      </c>
      <c r="KO15" s="346">
        <f t="shared" si="150"/>
        <v>0.36959999999999993</v>
      </c>
      <c r="KP15" s="346">
        <f t="shared" si="151"/>
        <v>0.47249999999999992</v>
      </c>
      <c r="KQ15" s="346">
        <f t="shared" si="152"/>
        <v>1.0416000000000001</v>
      </c>
      <c r="KR15" s="346">
        <f t="shared" si="153"/>
        <v>1.3033999999999999</v>
      </c>
      <c r="KS15" s="346">
        <f t="shared" si="154"/>
        <v>2.2637999999999998</v>
      </c>
      <c r="KT15" s="346">
        <f t="shared" si="155"/>
        <v>3.5350000000000001</v>
      </c>
      <c r="KU15" s="346">
        <f t="shared" si="156"/>
        <v>8.9859000000000009</v>
      </c>
      <c r="KW15" s="346">
        <f t="shared" si="157"/>
        <v>2.6900000000000004</v>
      </c>
      <c r="KX15" s="346">
        <f t="shared" si="158"/>
        <v>3.6959999999999997</v>
      </c>
      <c r="KY15" s="346">
        <f t="shared" si="159"/>
        <v>3.0180000000000002</v>
      </c>
      <c r="KZ15" s="346">
        <f t="shared" si="160"/>
        <v>2.39</v>
      </c>
      <c r="LA15" s="346">
        <f t="shared" si="161"/>
        <v>1.8720000000000001</v>
      </c>
      <c r="LB15" s="346">
        <f t="shared" si="162"/>
        <v>2.0385</v>
      </c>
      <c r="LC15" s="346">
        <f t="shared" si="163"/>
        <v>2.7096</v>
      </c>
      <c r="LD15" s="346">
        <f t="shared" si="164"/>
        <v>3.4619999999999997</v>
      </c>
      <c r="LE15" s="346">
        <f t="shared" si="165"/>
        <v>3.8016000000000005</v>
      </c>
      <c r="LF15" s="346">
        <f t="shared" si="166"/>
        <v>4.7519000000000009</v>
      </c>
      <c r="LG15" s="346">
        <f t="shared" si="167"/>
        <v>5.4868000000000006</v>
      </c>
      <c r="LH15" s="346">
        <f t="shared" si="168"/>
        <v>6.4050000000000002</v>
      </c>
      <c r="LI15" s="346">
        <f t="shared" si="169"/>
        <v>42.321400000000004</v>
      </c>
      <c r="LL15" s="4"/>
      <c r="LM15" s="4"/>
      <c r="LN15" s="4"/>
      <c r="LO15" s="4"/>
      <c r="LP15" s="4"/>
      <c r="LQ15" s="4"/>
      <c r="LR15" s="4"/>
      <c r="LS15" s="4"/>
      <c r="LT15" s="4"/>
      <c r="LU15" s="4"/>
      <c r="LV15" s="4"/>
      <c r="LW15" s="4"/>
      <c r="LY15" s="14">
        <f t="shared" si="170"/>
        <v>0</v>
      </c>
      <c r="LZ15" s="14">
        <f t="shared" si="171"/>
        <v>0</v>
      </c>
      <c r="MA15" s="14">
        <f t="shared" si="172"/>
        <v>0</v>
      </c>
      <c r="MB15" s="14">
        <f t="shared" si="173"/>
        <v>0</v>
      </c>
      <c r="MC15" s="14">
        <f t="shared" si="174"/>
        <v>0</v>
      </c>
      <c r="MD15" s="14">
        <f t="shared" si="175"/>
        <v>0</v>
      </c>
      <c r="ME15" s="14">
        <f t="shared" si="176"/>
        <v>0</v>
      </c>
      <c r="MF15" s="14">
        <f t="shared" si="177"/>
        <v>0</v>
      </c>
      <c r="MG15" s="14">
        <f t="shared" si="178"/>
        <v>0</v>
      </c>
      <c r="MH15" s="14">
        <f t="shared" si="179"/>
        <v>0</v>
      </c>
      <c r="MI15" s="14">
        <f t="shared" si="180"/>
        <v>0</v>
      </c>
      <c r="MJ15" s="14">
        <f t="shared" si="181"/>
        <v>0</v>
      </c>
      <c r="ML15" s="14">
        <f t="shared" si="182"/>
        <v>0</v>
      </c>
      <c r="MM15" s="14">
        <f t="shared" si="183"/>
        <v>0</v>
      </c>
      <c r="MN15" s="14">
        <f t="shared" si="184"/>
        <v>0</v>
      </c>
      <c r="MO15" s="14">
        <f t="shared" si="185"/>
        <v>0</v>
      </c>
      <c r="MP15" s="14">
        <f t="shared" si="186"/>
        <v>0</v>
      </c>
      <c r="MQ15" s="14">
        <f t="shared" si="187"/>
        <v>0</v>
      </c>
      <c r="MR15" s="14">
        <f t="shared" si="188"/>
        <v>0</v>
      </c>
      <c r="MS15" s="14">
        <f t="shared" si="189"/>
        <v>0</v>
      </c>
      <c r="MT15" s="14">
        <f t="shared" si="190"/>
        <v>0</v>
      </c>
      <c r="MU15" s="14">
        <f t="shared" si="191"/>
        <v>0</v>
      </c>
      <c r="MV15" s="14">
        <f t="shared" si="192"/>
        <v>0</v>
      </c>
      <c r="MW15" s="14">
        <f t="shared" si="193"/>
        <v>0</v>
      </c>
    </row>
    <row r="16" spans="1:361">
      <c r="A16" s="4">
        <f t="shared" si="194"/>
        <v>11</v>
      </c>
      <c r="B16" s="1" t="s">
        <v>423</v>
      </c>
      <c r="C16" s="1" t="s">
        <v>334</v>
      </c>
      <c r="D16" s="4" t="s">
        <v>326</v>
      </c>
      <c r="E16" s="14">
        <f>SUMIFS('MoU proposal'!U:U,'MoU proposal'!$B:$B,'Retail_distributor-wise'!$B16,'MoU proposal'!$D:$D,'Retail_distributor-wise'!$C16)</f>
        <v>10074.614999999998</v>
      </c>
      <c r="F16" s="14">
        <f t="shared" si="90"/>
        <v>17100</v>
      </c>
      <c r="G16" s="8" t="s">
        <v>405</v>
      </c>
      <c r="H16" s="1" t="s">
        <v>164</v>
      </c>
      <c r="I16" s="118">
        <f>E16/'Retail_state-wise(rough)'!$D$28</f>
        <v>0.48033117656790614</v>
      </c>
      <c r="J16" s="14">
        <f>FLOOR($I16*'Retail_state-wise(rough)'!F$28,50)</f>
        <v>1000</v>
      </c>
      <c r="K16" s="14">
        <f>FLOOR($I16*'Retail_state-wise(rough)'!G$28,50)</f>
        <v>1350</v>
      </c>
      <c r="L16" s="14">
        <f>FLOOR($I16*'Retail_state-wise(rough)'!H$28,50)</f>
        <v>1200</v>
      </c>
      <c r="M16" s="14">
        <f>FLOOR($I16*'Retail_state-wise(rough)'!I$28,50)</f>
        <v>1000</v>
      </c>
      <c r="N16" s="14">
        <f>FLOOR($I16*'Retail_state-wise(rough)'!J$28,50)</f>
        <v>850</v>
      </c>
      <c r="O16" s="14">
        <f>FLOOR($I16*'Retail_state-wise(rough)'!K$28,50)</f>
        <v>950</v>
      </c>
      <c r="P16" s="14">
        <f>FLOOR($I16*'Retail_state-wise(rough)'!L$28,50)</f>
        <v>1200</v>
      </c>
      <c r="Q16" s="14">
        <f>FLOOR($I16*'Retail_state-wise(rough)'!M$28,50)</f>
        <v>1450</v>
      </c>
      <c r="R16" s="14">
        <f>FLOOR($I16*'Retail_state-wise(rough)'!N$28,50)</f>
        <v>1550</v>
      </c>
      <c r="S16" s="14">
        <f>FLOOR($I16*'Retail_state-wise(rough)'!O$28,50)</f>
        <v>1900</v>
      </c>
      <c r="T16" s="14">
        <f>FLOOR($I16*'Retail_state-wise(rough)'!P$28,50)</f>
        <v>2150</v>
      </c>
      <c r="U16" s="14">
        <f>FLOOR($I16*'Retail_state-wise(rough)'!Q$28,50)</f>
        <v>2500</v>
      </c>
      <c r="V16" s="12" t="s">
        <v>424</v>
      </c>
      <c r="W16" s="671"/>
      <c r="X16" s="16">
        <v>0.7</v>
      </c>
      <c r="Y16" s="16">
        <v>0.7</v>
      </c>
      <c r="Z16" s="16">
        <v>0.7</v>
      </c>
      <c r="AA16" s="16">
        <v>0.7</v>
      </c>
      <c r="AB16" s="16">
        <v>0.7</v>
      </c>
      <c r="AC16" s="16">
        <v>0.7</v>
      </c>
      <c r="AD16" s="16">
        <v>0.7</v>
      </c>
      <c r="AE16" s="16">
        <v>0.7</v>
      </c>
      <c r="AF16" s="16">
        <v>0.7</v>
      </c>
      <c r="AG16" s="16">
        <v>0.7</v>
      </c>
      <c r="AH16" s="16">
        <v>0.7</v>
      </c>
      <c r="AI16" s="16">
        <v>0.7</v>
      </c>
      <c r="AK16" s="16">
        <f t="shared" si="231"/>
        <v>0.30000000000000004</v>
      </c>
      <c r="AL16" s="16">
        <f t="shared" si="231"/>
        <v>0.30000000000000004</v>
      </c>
      <c r="AM16" s="16">
        <f t="shared" si="231"/>
        <v>0.30000000000000004</v>
      </c>
      <c r="AN16" s="16">
        <f t="shared" si="231"/>
        <v>0.30000000000000004</v>
      </c>
      <c r="AO16" s="16">
        <f t="shared" si="231"/>
        <v>0.30000000000000004</v>
      </c>
      <c r="AP16" s="16">
        <f t="shared" si="231"/>
        <v>0.30000000000000004</v>
      </c>
      <c r="AQ16" s="16">
        <f t="shared" si="231"/>
        <v>0.30000000000000004</v>
      </c>
      <c r="AR16" s="16">
        <f t="shared" si="231"/>
        <v>0.30000000000000004</v>
      </c>
      <c r="AS16" s="16">
        <f t="shared" si="231"/>
        <v>0.30000000000000004</v>
      </c>
      <c r="AT16" s="16">
        <f t="shared" si="231"/>
        <v>0.30000000000000004</v>
      </c>
      <c r="AU16" s="16">
        <f t="shared" si="231"/>
        <v>0.30000000000000004</v>
      </c>
      <c r="AV16" s="16">
        <f t="shared" si="231"/>
        <v>0.30000000000000004</v>
      </c>
      <c r="AX16" s="15">
        <f t="shared" si="91"/>
        <v>700</v>
      </c>
      <c r="AY16" s="15">
        <f t="shared" si="24"/>
        <v>944.99999999999989</v>
      </c>
      <c r="AZ16" s="15">
        <f t="shared" si="25"/>
        <v>840</v>
      </c>
      <c r="BA16" s="15">
        <f t="shared" si="26"/>
        <v>700</v>
      </c>
      <c r="BB16" s="15">
        <f t="shared" si="27"/>
        <v>595</v>
      </c>
      <c r="BC16" s="15">
        <f t="shared" si="28"/>
        <v>665</v>
      </c>
      <c r="BD16" s="15">
        <f t="shared" si="29"/>
        <v>840</v>
      </c>
      <c r="BE16" s="15">
        <f t="shared" si="30"/>
        <v>1014.9999999999999</v>
      </c>
      <c r="BF16" s="15">
        <f t="shared" si="31"/>
        <v>1085</v>
      </c>
      <c r="BG16" s="15">
        <f t="shared" si="32"/>
        <v>1330</v>
      </c>
      <c r="BH16" s="15">
        <f t="shared" si="33"/>
        <v>1505</v>
      </c>
      <c r="BI16" s="15">
        <f t="shared" si="34"/>
        <v>1750</v>
      </c>
      <c r="BJ16" s="15">
        <f t="shared" si="35"/>
        <v>11970</v>
      </c>
      <c r="BL16" s="15">
        <f t="shared" si="36"/>
        <v>300.00000000000006</v>
      </c>
      <c r="BM16" s="15">
        <f t="shared" si="37"/>
        <v>405.00000000000006</v>
      </c>
      <c r="BN16" s="15">
        <f t="shared" si="38"/>
        <v>360.00000000000006</v>
      </c>
      <c r="BO16" s="15">
        <f t="shared" si="39"/>
        <v>300.00000000000006</v>
      </c>
      <c r="BP16" s="15">
        <f t="shared" si="40"/>
        <v>255.00000000000003</v>
      </c>
      <c r="BQ16" s="15">
        <f t="shared" si="41"/>
        <v>285.00000000000006</v>
      </c>
      <c r="BR16" s="15">
        <f t="shared" si="42"/>
        <v>360.00000000000006</v>
      </c>
      <c r="BS16" s="15">
        <f t="shared" si="43"/>
        <v>435.00000000000006</v>
      </c>
      <c r="BT16" s="15">
        <f t="shared" si="44"/>
        <v>465.00000000000006</v>
      </c>
      <c r="BU16" s="15">
        <f t="shared" si="45"/>
        <v>570.00000000000011</v>
      </c>
      <c r="BV16" s="15">
        <f t="shared" si="46"/>
        <v>645.00000000000011</v>
      </c>
      <c r="BW16" s="15">
        <f t="shared" si="47"/>
        <v>750.00000000000011</v>
      </c>
      <c r="BX16" s="15">
        <f t="shared" si="48"/>
        <v>5130.0000000000009</v>
      </c>
      <c r="BY16" s="15"/>
      <c r="BZ16" s="16">
        <v>1</v>
      </c>
      <c r="CA16" s="16">
        <v>1</v>
      </c>
      <c r="CB16" s="16">
        <v>1</v>
      </c>
      <c r="CC16" s="16">
        <v>1</v>
      </c>
      <c r="CD16" s="16">
        <v>1</v>
      </c>
      <c r="CE16" s="16">
        <v>1</v>
      </c>
      <c r="CF16" s="16">
        <v>0.8</v>
      </c>
      <c r="CG16" s="16">
        <v>0.8</v>
      </c>
      <c r="CH16" s="16">
        <v>0.6</v>
      </c>
      <c r="CI16" s="16">
        <v>0.6</v>
      </c>
      <c r="CJ16" s="16">
        <v>0.4</v>
      </c>
      <c r="CK16" s="16">
        <v>0.2</v>
      </c>
      <c r="CL16" s="236"/>
      <c r="CM16" s="16">
        <f t="shared" ref="CM16:CM18" si="257">(1-BZ16)</f>
        <v>0</v>
      </c>
      <c r="CN16" s="16">
        <f t="shared" ref="CN16:CN18" si="258">(1-CA16)</f>
        <v>0</v>
      </c>
      <c r="CO16" s="16">
        <f t="shared" ref="CO16:CO18" si="259">(1-CB16)</f>
        <v>0</v>
      </c>
      <c r="CP16" s="16">
        <f t="shared" ref="CP16:CP18" si="260">(1-CC16)</f>
        <v>0</v>
      </c>
      <c r="CQ16" s="16">
        <f t="shared" ref="CQ16:CQ18" si="261">(1-CD16)</f>
        <v>0</v>
      </c>
      <c r="CR16" s="16">
        <f t="shared" ref="CR16:CR18" si="262">(1-CE16)</f>
        <v>0</v>
      </c>
      <c r="CS16" s="16">
        <f t="shared" ref="CS16:CS18" si="263">(1-CF16)</f>
        <v>0.19999999999999996</v>
      </c>
      <c r="CT16" s="16">
        <f t="shared" ref="CT16:CT18" si="264">(1-CG16)</f>
        <v>0.19999999999999996</v>
      </c>
      <c r="CU16" s="16">
        <f t="shared" ref="CU16:CU18" si="265">(1-CH16)</f>
        <v>0.4</v>
      </c>
      <c r="CV16" s="16">
        <f t="shared" ref="CV16:CV18" si="266">(1-CI16)</f>
        <v>0.4</v>
      </c>
      <c r="CW16" s="16">
        <f t="shared" ref="CW16:CW18" si="267">(1-CJ16)</f>
        <v>0.6</v>
      </c>
      <c r="CX16" s="16">
        <f t="shared" ref="CX16:CX18" si="268">(1-CK16)</f>
        <v>0.8</v>
      </c>
      <c r="CY16" s="15"/>
      <c r="CZ16" s="15">
        <f t="shared" si="104"/>
        <v>700</v>
      </c>
      <c r="DA16" s="15">
        <f t="shared" si="105"/>
        <v>944.99999999999989</v>
      </c>
      <c r="DB16" s="15">
        <f t="shared" si="106"/>
        <v>840</v>
      </c>
      <c r="DC16" s="15">
        <f t="shared" si="107"/>
        <v>700</v>
      </c>
      <c r="DD16" s="15">
        <f t="shared" si="108"/>
        <v>595</v>
      </c>
      <c r="DE16" s="15">
        <f t="shared" si="109"/>
        <v>665</v>
      </c>
      <c r="DF16" s="15">
        <f t="shared" si="110"/>
        <v>672</v>
      </c>
      <c r="DG16" s="15">
        <f t="shared" si="111"/>
        <v>812</v>
      </c>
      <c r="DH16" s="15">
        <f t="shared" si="112"/>
        <v>651</v>
      </c>
      <c r="DI16" s="15">
        <f t="shared" si="113"/>
        <v>798</v>
      </c>
      <c r="DJ16" s="15">
        <f t="shared" si="114"/>
        <v>602</v>
      </c>
      <c r="DK16" s="15">
        <f t="shared" si="115"/>
        <v>350</v>
      </c>
      <c r="DL16" s="15">
        <f t="shared" si="116"/>
        <v>8330</v>
      </c>
      <c r="DM16" s="15"/>
      <c r="DN16" s="15">
        <f t="shared" si="244"/>
        <v>0</v>
      </c>
      <c r="DO16" s="15">
        <f t="shared" si="245"/>
        <v>0</v>
      </c>
      <c r="DP16" s="15">
        <f t="shared" si="246"/>
        <v>0</v>
      </c>
      <c r="DQ16" s="15">
        <f t="shared" si="247"/>
        <v>0</v>
      </c>
      <c r="DR16" s="15">
        <f t="shared" si="248"/>
        <v>0</v>
      </c>
      <c r="DS16" s="15">
        <f t="shared" si="249"/>
        <v>0</v>
      </c>
      <c r="DT16" s="15">
        <f t="shared" si="250"/>
        <v>167.99999999999997</v>
      </c>
      <c r="DU16" s="15">
        <f t="shared" si="251"/>
        <v>202.99999999999994</v>
      </c>
      <c r="DV16" s="15">
        <f t="shared" si="252"/>
        <v>434</v>
      </c>
      <c r="DW16" s="15">
        <f t="shared" si="253"/>
        <v>532</v>
      </c>
      <c r="DX16" s="15">
        <f t="shared" si="254"/>
        <v>903</v>
      </c>
      <c r="DY16" s="15">
        <f t="shared" si="255"/>
        <v>1400</v>
      </c>
      <c r="DZ16" s="15">
        <f t="shared" si="121"/>
        <v>3640</v>
      </c>
      <c r="EB16" s="16">
        <v>0.9</v>
      </c>
      <c r="EC16" s="16">
        <v>0.9</v>
      </c>
      <c r="ED16" s="16">
        <v>0.85</v>
      </c>
      <c r="EE16" s="16">
        <v>0.85</v>
      </c>
      <c r="EF16" s="16">
        <v>0.8</v>
      </c>
      <c r="EG16" s="16">
        <v>0.8</v>
      </c>
      <c r="EH16" s="16">
        <v>0.75</v>
      </c>
      <c r="EI16" s="16">
        <v>0.75</v>
      </c>
      <c r="EJ16" s="16">
        <v>0.75</v>
      </c>
      <c r="EK16" s="16">
        <v>0.7</v>
      </c>
      <c r="EL16" s="16">
        <v>0.7</v>
      </c>
      <c r="EM16" s="16">
        <v>0.7</v>
      </c>
      <c r="EO16" s="16">
        <f t="shared" si="195"/>
        <v>9.9999999999999978E-2</v>
      </c>
      <c r="EP16" s="16">
        <f t="shared" si="196"/>
        <v>9.9999999999999978E-2</v>
      </c>
      <c r="EQ16" s="16">
        <f t="shared" si="197"/>
        <v>0.15000000000000002</v>
      </c>
      <c r="ER16" s="16">
        <f t="shared" si="198"/>
        <v>0.15000000000000002</v>
      </c>
      <c r="ES16" s="16">
        <f t="shared" si="199"/>
        <v>0.19999999999999996</v>
      </c>
      <c r="ET16" s="16">
        <f t="shared" si="200"/>
        <v>0.19999999999999996</v>
      </c>
      <c r="EU16" s="16">
        <f t="shared" si="201"/>
        <v>0.25</v>
      </c>
      <c r="EV16" s="16">
        <f t="shared" si="202"/>
        <v>0.25</v>
      </c>
      <c r="EW16" s="16">
        <f t="shared" si="203"/>
        <v>0.25</v>
      </c>
      <c r="EX16" s="16">
        <f t="shared" si="204"/>
        <v>0.30000000000000004</v>
      </c>
      <c r="EY16" s="16">
        <f t="shared" si="205"/>
        <v>0.30000000000000004</v>
      </c>
      <c r="EZ16" s="16">
        <f t="shared" si="206"/>
        <v>0.30000000000000004</v>
      </c>
      <c r="FB16" s="233">
        <f t="shared" si="61"/>
        <v>900</v>
      </c>
      <c r="FC16" s="233">
        <f t="shared" si="62"/>
        <v>1215</v>
      </c>
      <c r="FD16" s="233">
        <f t="shared" si="63"/>
        <v>1020</v>
      </c>
      <c r="FE16" s="233">
        <f t="shared" si="64"/>
        <v>850</v>
      </c>
      <c r="FF16" s="233">
        <f t="shared" si="65"/>
        <v>680</v>
      </c>
      <c r="FG16" s="233">
        <f t="shared" si="66"/>
        <v>760</v>
      </c>
      <c r="FH16" s="233">
        <f t="shared" si="67"/>
        <v>900</v>
      </c>
      <c r="FI16" s="233">
        <f t="shared" si="68"/>
        <v>1087.5</v>
      </c>
      <c r="FJ16" s="233">
        <f t="shared" si="69"/>
        <v>1162.5</v>
      </c>
      <c r="FK16" s="233">
        <f t="shared" si="70"/>
        <v>1330</v>
      </c>
      <c r="FL16" s="233">
        <f t="shared" si="71"/>
        <v>1505</v>
      </c>
      <c r="FM16" s="233">
        <f t="shared" si="72"/>
        <v>1750</v>
      </c>
      <c r="FN16" s="233">
        <f t="shared" si="122"/>
        <v>13160</v>
      </c>
      <c r="FO16" s="4"/>
      <c r="FP16" s="233">
        <f t="shared" si="73"/>
        <v>99.999999999999972</v>
      </c>
      <c r="FQ16" s="233">
        <f t="shared" si="74"/>
        <v>134.99999999999997</v>
      </c>
      <c r="FR16" s="233">
        <f t="shared" si="75"/>
        <v>180.00000000000003</v>
      </c>
      <c r="FS16" s="233">
        <f t="shared" si="76"/>
        <v>150.00000000000003</v>
      </c>
      <c r="FT16" s="233">
        <f t="shared" si="77"/>
        <v>169.99999999999997</v>
      </c>
      <c r="FU16" s="233">
        <f t="shared" si="78"/>
        <v>189.99999999999997</v>
      </c>
      <c r="FV16" s="233">
        <f t="shared" si="79"/>
        <v>300</v>
      </c>
      <c r="FW16" s="233">
        <f t="shared" si="80"/>
        <v>362.5</v>
      </c>
      <c r="FX16" s="233">
        <f t="shared" si="81"/>
        <v>387.5</v>
      </c>
      <c r="FY16" s="233">
        <f t="shared" si="82"/>
        <v>570.00000000000011</v>
      </c>
      <c r="FZ16" s="233">
        <f t="shared" si="83"/>
        <v>645.00000000000011</v>
      </c>
      <c r="GA16" s="233">
        <f t="shared" si="84"/>
        <v>750.00000000000011</v>
      </c>
      <c r="GB16" s="233">
        <f t="shared" si="123"/>
        <v>3940</v>
      </c>
      <c r="GC16" s="233"/>
      <c r="GD16" s="112"/>
      <c r="GE16" s="112"/>
      <c r="GF16" s="112"/>
      <c r="GG16" s="112"/>
      <c r="GH16" s="112"/>
      <c r="GI16" s="112"/>
      <c r="GJ16" s="112"/>
      <c r="GK16" s="112"/>
      <c r="GL16" s="112"/>
      <c r="GM16" s="112"/>
      <c r="GN16" s="112"/>
      <c r="GO16" s="112"/>
      <c r="GP16" s="233"/>
      <c r="GQ16" s="233"/>
      <c r="GR16" s="233"/>
      <c r="GS16" s="233"/>
      <c r="GT16" s="233"/>
      <c r="GU16" s="233"/>
      <c r="GV16" s="233"/>
      <c r="GW16" s="233"/>
      <c r="GX16" s="233"/>
      <c r="GY16" s="233"/>
      <c r="GZ16" s="233"/>
      <c r="HA16" s="233"/>
      <c r="HB16" s="233"/>
      <c r="HC16" s="14">
        <f t="shared" si="256"/>
        <v>0</v>
      </c>
      <c r="HE16" s="233">
        <f>[2]Sheet2!$AO14</f>
        <v>47.074065934065942</v>
      </c>
      <c r="HF16" s="4">
        <v>40</v>
      </c>
      <c r="HG16" s="233">
        <f t="shared" si="125"/>
        <v>43.75</v>
      </c>
      <c r="HH16" s="233">
        <f t="shared" si="126"/>
        <v>67</v>
      </c>
      <c r="HJ16" s="15">
        <f t="shared" si="127"/>
        <v>0</v>
      </c>
      <c r="HK16" s="15">
        <f t="shared" si="128"/>
        <v>0</v>
      </c>
      <c r="HT16" s="1">
        <f>_xlfn.XLOOKUP($C16,'Prices_state-wise'!$B:$B,'Prices_state-wise'!P:P,"",0)</f>
        <v>54500</v>
      </c>
      <c r="HU16" s="1">
        <f>_xlfn.XLOOKUP($C16,'Prices_state-wise'!$B:$B,'Prices_state-wise'!Q:Q,"",0)</f>
        <v>53500</v>
      </c>
      <c r="HV16" s="1">
        <f>_xlfn.XLOOKUP($C16,'Prices_state-wise'!$B:$B,'Prices_state-wise'!R:R,"",0)</f>
        <v>51000</v>
      </c>
      <c r="HW16" s="1">
        <f>_xlfn.XLOOKUP($C16,'Prices_state-wise'!$B:$B,'Prices_state-wise'!S:S,"",0)</f>
        <v>48500</v>
      </c>
      <c r="HX16" s="1">
        <f>_xlfn.XLOOKUP($C16,'Prices_state-wise'!$B:$B,'Prices_state-wise'!T:T,"",0)</f>
        <v>47500</v>
      </c>
      <c r="HY16" s="1">
        <f>_xlfn.XLOOKUP($C16,'Prices_state-wise'!$B:$B,'Prices_state-wise'!U:U,"",0)</f>
        <v>46000</v>
      </c>
      <c r="HZ16" s="1">
        <f>_xlfn.XLOOKUP($C16,'Prices_state-wise'!$B:$B,'Prices_state-wise'!V:V,"",0)</f>
        <v>46000</v>
      </c>
      <c r="IA16" s="1">
        <f>_xlfn.XLOOKUP($C16,'Prices_state-wise'!$B:$B,'Prices_state-wise'!W:W,"",0)</f>
        <v>47000</v>
      </c>
      <c r="IB16" s="1">
        <f>_xlfn.XLOOKUP($C16,'Prices_state-wise'!$B:$B,'Prices_state-wise'!X:X,"",0)</f>
        <v>48500</v>
      </c>
      <c r="IC16" s="1">
        <f>_xlfn.XLOOKUP($C16,'Prices_state-wise'!$B:$B,'Prices_state-wise'!Y:Y,"",0)</f>
        <v>51000</v>
      </c>
      <c r="ID16" s="1">
        <f>_xlfn.XLOOKUP($C16,'Prices_state-wise'!$B:$B,'Prices_state-wise'!Z:Z,"",0)</f>
        <v>51000</v>
      </c>
      <c r="IE16" s="1">
        <f>_xlfn.XLOOKUP($C16,'Prices_state-wise'!$B:$B,'Prices_state-wise'!AA:AA,"",0)</f>
        <v>52500</v>
      </c>
      <c r="IG16" s="346">
        <f t="shared" si="207"/>
        <v>1.6350000000000005</v>
      </c>
      <c r="IH16" s="346">
        <f t="shared" si="208"/>
        <v>2.1667500000000004</v>
      </c>
      <c r="II16" s="346">
        <f t="shared" si="209"/>
        <v>1.8360000000000003</v>
      </c>
      <c r="IJ16" s="346">
        <f t="shared" si="210"/>
        <v>1.4550000000000003</v>
      </c>
      <c r="IK16" s="346">
        <f t="shared" si="211"/>
        <v>1.2112500000000002</v>
      </c>
      <c r="IL16" s="346">
        <f t="shared" si="212"/>
        <v>1.3110000000000002</v>
      </c>
      <c r="IM16" s="346">
        <f t="shared" si="213"/>
        <v>1.6560000000000001</v>
      </c>
      <c r="IN16" s="346">
        <f t="shared" si="214"/>
        <v>2.0445000000000002</v>
      </c>
      <c r="IO16" s="346">
        <f t="shared" si="215"/>
        <v>2.2552500000000002</v>
      </c>
      <c r="IP16" s="346">
        <f t="shared" si="216"/>
        <v>2.9070000000000009</v>
      </c>
      <c r="IQ16" s="346">
        <f t="shared" si="217"/>
        <v>3.2895000000000008</v>
      </c>
      <c r="IR16" s="346">
        <f t="shared" si="218"/>
        <v>3.9375000000000009</v>
      </c>
      <c r="IS16" s="346">
        <f t="shared" si="130"/>
        <v>25.704750000000004</v>
      </c>
      <c r="IU16" s="1">
        <v>53500</v>
      </c>
      <c r="IV16" s="1">
        <v>52500</v>
      </c>
      <c r="IW16" s="1">
        <v>50000</v>
      </c>
      <c r="IX16" s="1">
        <v>47500</v>
      </c>
      <c r="IY16" s="1">
        <v>46500</v>
      </c>
      <c r="IZ16" s="1">
        <v>45000</v>
      </c>
      <c r="JA16" s="1">
        <v>45000</v>
      </c>
      <c r="JB16" s="1">
        <v>46000</v>
      </c>
      <c r="JC16" s="1">
        <v>47500</v>
      </c>
      <c r="JD16" s="1">
        <v>50000</v>
      </c>
      <c r="JE16" s="1">
        <v>50000</v>
      </c>
      <c r="JF16" s="1">
        <v>51500</v>
      </c>
      <c r="JH16" s="346">
        <f t="shared" si="131"/>
        <v>3.7450000000000001</v>
      </c>
      <c r="JI16" s="346">
        <f t="shared" si="132"/>
        <v>4.9612499999999988</v>
      </c>
      <c r="JJ16" s="346">
        <f t="shared" si="133"/>
        <v>4.2</v>
      </c>
      <c r="JK16" s="346">
        <f t="shared" si="134"/>
        <v>3.3250000000000002</v>
      </c>
      <c r="JL16" s="346">
        <f t="shared" si="135"/>
        <v>2.76675</v>
      </c>
      <c r="JM16" s="346">
        <f t="shared" si="136"/>
        <v>2.9925000000000002</v>
      </c>
      <c r="JN16" s="346">
        <f t="shared" si="137"/>
        <v>3.024</v>
      </c>
      <c r="JO16" s="346">
        <f t="shared" si="138"/>
        <v>3.7351999999999999</v>
      </c>
      <c r="JP16" s="346">
        <f t="shared" si="139"/>
        <v>3.0922499999999999</v>
      </c>
      <c r="JQ16" s="346">
        <f t="shared" si="140"/>
        <v>3.99</v>
      </c>
      <c r="JR16" s="346">
        <f t="shared" si="141"/>
        <v>3.01</v>
      </c>
      <c r="JS16" s="346">
        <f t="shared" si="142"/>
        <v>1.8025</v>
      </c>
      <c r="JT16" s="346">
        <f t="shared" si="143"/>
        <v>40.644449999999999</v>
      </c>
      <c r="JV16" s="1">
        <f>IFERROR(_xlfn.XLOOKUP($C16,'Prices_state-wise'!$B:$B,'Prices_state-wise'!AP:AP,"",0),"")</f>
        <v>52500</v>
      </c>
      <c r="JW16" s="1">
        <f>IFERROR(_xlfn.XLOOKUP($C16,'Prices_state-wise'!$B:$B,'Prices_state-wise'!AQ:AQ,"",0),"")</f>
        <v>51500</v>
      </c>
      <c r="JX16" s="1">
        <f>IFERROR(_xlfn.XLOOKUP($C16,'Prices_state-wise'!$B:$B,'Prices_state-wise'!AR:AR,"",0),"")</f>
        <v>49000</v>
      </c>
      <c r="JY16" s="1">
        <f>IFERROR(_xlfn.XLOOKUP($C16,'Prices_state-wise'!$B:$B,'Prices_state-wise'!AS:AS,"",0),"")</f>
        <v>46500</v>
      </c>
      <c r="JZ16" s="1">
        <f>IFERROR(_xlfn.XLOOKUP($C16,'Prices_state-wise'!$B:$B,'Prices_state-wise'!AT:AT,"",0),"")</f>
        <v>45500</v>
      </c>
      <c r="KA16" s="1">
        <f>IFERROR(_xlfn.XLOOKUP($C16,'Prices_state-wise'!$B:$B,'Prices_state-wise'!AU:AU,"",0),"")</f>
        <v>44000</v>
      </c>
      <c r="KB16" s="1">
        <f>IFERROR(_xlfn.XLOOKUP($C16,'Prices_state-wise'!$B:$B,'Prices_state-wise'!AV:AV,"",0),"")</f>
        <v>44000</v>
      </c>
      <c r="KC16" s="1">
        <f>IFERROR(_xlfn.XLOOKUP($C16,'Prices_state-wise'!$B:$B,'Prices_state-wise'!AW:AW,"",0),"")</f>
        <v>45000</v>
      </c>
      <c r="KD16" s="1">
        <f>IFERROR(_xlfn.XLOOKUP($C16,'Prices_state-wise'!$B:$B,'Prices_state-wise'!AX:AX,"",0),"")</f>
        <v>46500</v>
      </c>
      <c r="KE16" s="1">
        <f>IFERROR(_xlfn.XLOOKUP($C16,'Prices_state-wise'!$B:$B,'Prices_state-wise'!AY:AY,"",0),"")</f>
        <v>49000</v>
      </c>
      <c r="KF16" s="1">
        <f>IFERROR(_xlfn.XLOOKUP($C16,'Prices_state-wise'!$B:$B,'Prices_state-wise'!AZ:AZ,"",0),"")</f>
        <v>49000</v>
      </c>
      <c r="KG16" s="1">
        <f>IFERROR(_xlfn.XLOOKUP($C16,'Prices_state-wise'!$B:$B,'Prices_state-wise'!BA:BA,"",0),"")</f>
        <v>50500</v>
      </c>
      <c r="KI16" s="346">
        <f t="shared" si="144"/>
        <v>0</v>
      </c>
      <c r="KJ16" s="346">
        <f t="shared" si="145"/>
        <v>0</v>
      </c>
      <c r="KK16" s="346">
        <f t="shared" si="146"/>
        <v>0</v>
      </c>
      <c r="KL16" s="346">
        <f t="shared" si="147"/>
        <v>0</v>
      </c>
      <c r="KM16" s="346">
        <f t="shared" si="148"/>
        <v>0</v>
      </c>
      <c r="KN16" s="346">
        <f t="shared" si="149"/>
        <v>0</v>
      </c>
      <c r="KO16" s="346">
        <f t="shared" si="150"/>
        <v>0.73919999999999986</v>
      </c>
      <c r="KP16" s="346">
        <f t="shared" si="151"/>
        <v>0.91349999999999987</v>
      </c>
      <c r="KQ16" s="346">
        <f t="shared" si="152"/>
        <v>2.0181</v>
      </c>
      <c r="KR16" s="346">
        <f t="shared" si="153"/>
        <v>2.6067999999999998</v>
      </c>
      <c r="KS16" s="346">
        <f t="shared" si="154"/>
        <v>4.4246999999999996</v>
      </c>
      <c r="KT16" s="346">
        <f t="shared" si="155"/>
        <v>7.07</v>
      </c>
      <c r="KU16" s="346">
        <f t="shared" si="156"/>
        <v>17.772300000000001</v>
      </c>
      <c r="KW16" s="346">
        <f t="shared" si="157"/>
        <v>5.3800000000000008</v>
      </c>
      <c r="KX16" s="346">
        <f t="shared" si="158"/>
        <v>7.1279999999999992</v>
      </c>
      <c r="KY16" s="346">
        <f t="shared" si="159"/>
        <v>6.0360000000000005</v>
      </c>
      <c r="KZ16" s="346">
        <f t="shared" si="160"/>
        <v>4.78</v>
      </c>
      <c r="LA16" s="346">
        <f t="shared" si="161"/>
        <v>3.9780000000000002</v>
      </c>
      <c r="LB16" s="346">
        <f t="shared" si="162"/>
        <v>4.3035000000000005</v>
      </c>
      <c r="LC16" s="346">
        <f t="shared" si="163"/>
        <v>5.4192</v>
      </c>
      <c r="LD16" s="346">
        <f t="shared" si="164"/>
        <v>6.6932</v>
      </c>
      <c r="LE16" s="346">
        <f t="shared" si="165"/>
        <v>7.3656000000000006</v>
      </c>
      <c r="LF16" s="346">
        <f t="shared" si="166"/>
        <v>9.5038000000000018</v>
      </c>
      <c r="LG16" s="346">
        <f t="shared" si="167"/>
        <v>10.7242</v>
      </c>
      <c r="LH16" s="346">
        <f t="shared" si="168"/>
        <v>12.81</v>
      </c>
      <c r="LI16" s="346">
        <f t="shared" si="169"/>
        <v>84.121499999999997</v>
      </c>
      <c r="LL16" s="16">
        <v>0.9</v>
      </c>
      <c r="LM16" s="16">
        <v>0.9</v>
      </c>
      <c r="LN16" s="16">
        <v>0.8</v>
      </c>
      <c r="LO16" s="16">
        <v>0.9</v>
      </c>
      <c r="LP16" s="16">
        <v>0.9</v>
      </c>
      <c r="LQ16" s="16">
        <v>0.9</v>
      </c>
      <c r="LR16" s="16">
        <v>0.9</v>
      </c>
      <c r="LS16" s="16">
        <v>0.9</v>
      </c>
      <c r="LT16" s="16">
        <v>0.9</v>
      </c>
      <c r="LU16" s="16">
        <v>0.9</v>
      </c>
      <c r="LV16" s="16">
        <v>0.9</v>
      </c>
      <c r="LW16" s="16">
        <v>0.9</v>
      </c>
      <c r="LY16" s="14">
        <f t="shared" si="170"/>
        <v>900</v>
      </c>
      <c r="LZ16" s="14">
        <f t="shared" si="171"/>
        <v>1215</v>
      </c>
      <c r="MA16" s="14">
        <f t="shared" si="172"/>
        <v>960</v>
      </c>
      <c r="MB16" s="14">
        <f t="shared" si="173"/>
        <v>900</v>
      </c>
      <c r="MC16" s="14">
        <f t="shared" si="174"/>
        <v>765</v>
      </c>
      <c r="MD16" s="14">
        <f t="shared" si="175"/>
        <v>855</v>
      </c>
      <c r="ME16" s="14">
        <f t="shared" si="176"/>
        <v>928.80000000000007</v>
      </c>
      <c r="MF16" s="14">
        <f t="shared" si="177"/>
        <v>1122.3</v>
      </c>
      <c r="MG16" s="14">
        <f t="shared" si="178"/>
        <v>1004.4</v>
      </c>
      <c r="MH16" s="14">
        <f t="shared" si="179"/>
        <v>1231.2</v>
      </c>
      <c r="MI16" s="14">
        <f t="shared" si="180"/>
        <v>1122.3</v>
      </c>
      <c r="MJ16" s="14">
        <f t="shared" si="181"/>
        <v>990</v>
      </c>
      <c r="ML16" s="14">
        <f t="shared" si="182"/>
        <v>0</v>
      </c>
      <c r="MM16" s="14">
        <f t="shared" si="183"/>
        <v>0</v>
      </c>
      <c r="MN16" s="14">
        <f t="shared" si="184"/>
        <v>0</v>
      </c>
      <c r="MO16" s="14">
        <f t="shared" si="185"/>
        <v>0</v>
      </c>
      <c r="MP16" s="14">
        <f t="shared" si="186"/>
        <v>0</v>
      </c>
      <c r="MQ16" s="14">
        <f t="shared" si="187"/>
        <v>0</v>
      </c>
      <c r="MR16" s="14">
        <f t="shared" si="188"/>
        <v>151.19999999999999</v>
      </c>
      <c r="MS16" s="14">
        <f t="shared" si="189"/>
        <v>182.69999999999996</v>
      </c>
      <c r="MT16" s="14">
        <f t="shared" si="190"/>
        <v>390.6</v>
      </c>
      <c r="MU16" s="14">
        <f t="shared" si="191"/>
        <v>478.8</v>
      </c>
      <c r="MV16" s="14">
        <f t="shared" si="192"/>
        <v>812.7</v>
      </c>
      <c r="MW16" s="14">
        <f t="shared" si="193"/>
        <v>1260</v>
      </c>
    </row>
    <row r="17" spans="1:361">
      <c r="A17" s="4">
        <f t="shared" si="194"/>
        <v>12</v>
      </c>
      <c r="B17" s="1" t="s">
        <v>425</v>
      </c>
      <c r="C17" s="1" t="s">
        <v>334</v>
      </c>
      <c r="D17" s="4" t="s">
        <v>326</v>
      </c>
      <c r="E17" s="14">
        <f>SUMIFS('MoU proposal'!U:U,'MoU proposal'!$B:$B,'Retail_distributor-wise'!$B17,'MoU proposal'!$D:$D,'Retail_distributor-wise'!$C17)</f>
        <v>131.41000000000003</v>
      </c>
      <c r="F17" s="14">
        <f t="shared" si="90"/>
        <v>0</v>
      </c>
      <c r="G17" s="8" t="s">
        <v>405</v>
      </c>
      <c r="H17" s="1" t="s">
        <v>164</v>
      </c>
      <c r="I17" s="118">
        <f>E17/'Retail_state-wise(rough)'!$D$28</f>
        <v>6.2652835778626344E-3</v>
      </c>
      <c r="J17" s="14">
        <f>FLOOR($I17*'Retail_state-wise(rough)'!F$28,50)</f>
        <v>0</v>
      </c>
      <c r="K17" s="14">
        <f>FLOOR($I17*'Retail_state-wise(rough)'!G$28,50)</f>
        <v>0</v>
      </c>
      <c r="L17" s="14">
        <f>FLOOR($I17*'Retail_state-wise(rough)'!H$28,50)</f>
        <v>0</v>
      </c>
      <c r="M17" s="14">
        <f>FLOOR($I17*'Retail_state-wise(rough)'!I$28,50)</f>
        <v>0</v>
      </c>
      <c r="N17" s="14">
        <f>FLOOR($I17*'Retail_state-wise(rough)'!J$28,50)</f>
        <v>0</v>
      </c>
      <c r="O17" s="14">
        <f>FLOOR($I17*'Retail_state-wise(rough)'!K$28,50)</f>
        <v>0</v>
      </c>
      <c r="P17" s="14">
        <f>FLOOR($I17*'Retail_state-wise(rough)'!L$28,50)</f>
        <v>0</v>
      </c>
      <c r="Q17" s="14">
        <f>FLOOR($I17*'Retail_state-wise(rough)'!M$28,50)</f>
        <v>0</v>
      </c>
      <c r="R17" s="14">
        <f>FLOOR($I17*'Retail_state-wise(rough)'!N$28,50)</f>
        <v>0</v>
      </c>
      <c r="S17" s="14">
        <f>FLOOR($I17*'Retail_state-wise(rough)'!O$28,50)</f>
        <v>0</v>
      </c>
      <c r="T17" s="14">
        <f>FLOOR($I17*'Retail_state-wise(rough)'!P$28,50)</f>
        <v>0</v>
      </c>
      <c r="U17" s="14">
        <f>FLOOR($I17*'Retail_state-wise(rough)'!Q$28,50)</f>
        <v>0</v>
      </c>
      <c r="W17" s="671"/>
      <c r="X17" s="16">
        <v>0.7</v>
      </c>
      <c r="Y17" s="16">
        <v>0.7</v>
      </c>
      <c r="Z17" s="16">
        <v>0.7</v>
      </c>
      <c r="AA17" s="16">
        <v>0.7</v>
      </c>
      <c r="AB17" s="16">
        <v>0.7</v>
      </c>
      <c r="AC17" s="16">
        <v>0.7</v>
      </c>
      <c r="AD17" s="16">
        <v>0.7</v>
      </c>
      <c r="AE17" s="16">
        <v>0.7</v>
      </c>
      <c r="AF17" s="16">
        <v>0.7</v>
      </c>
      <c r="AG17" s="16">
        <v>0.7</v>
      </c>
      <c r="AH17" s="16">
        <v>0.7</v>
      </c>
      <c r="AI17" s="16">
        <v>0.7</v>
      </c>
      <c r="AK17" s="16">
        <f t="shared" si="231"/>
        <v>0.30000000000000004</v>
      </c>
      <c r="AL17" s="16">
        <f t="shared" si="231"/>
        <v>0.30000000000000004</v>
      </c>
      <c r="AM17" s="16">
        <f t="shared" si="231"/>
        <v>0.30000000000000004</v>
      </c>
      <c r="AN17" s="16">
        <f t="shared" si="231"/>
        <v>0.30000000000000004</v>
      </c>
      <c r="AO17" s="16">
        <f t="shared" si="231"/>
        <v>0.30000000000000004</v>
      </c>
      <c r="AP17" s="16">
        <f t="shared" si="231"/>
        <v>0.30000000000000004</v>
      </c>
      <c r="AQ17" s="16">
        <f t="shared" si="231"/>
        <v>0.30000000000000004</v>
      </c>
      <c r="AR17" s="16">
        <f t="shared" si="231"/>
        <v>0.30000000000000004</v>
      </c>
      <c r="AS17" s="16">
        <f t="shared" si="231"/>
        <v>0.30000000000000004</v>
      </c>
      <c r="AT17" s="16">
        <f t="shared" si="231"/>
        <v>0.30000000000000004</v>
      </c>
      <c r="AU17" s="16">
        <f t="shared" si="231"/>
        <v>0.30000000000000004</v>
      </c>
      <c r="AV17" s="16">
        <f t="shared" si="231"/>
        <v>0.30000000000000004</v>
      </c>
      <c r="AX17" s="15">
        <f t="shared" si="91"/>
        <v>0</v>
      </c>
      <c r="AY17" s="15">
        <f t="shared" si="24"/>
        <v>0</v>
      </c>
      <c r="AZ17" s="15">
        <f t="shared" si="25"/>
        <v>0</v>
      </c>
      <c r="BA17" s="15">
        <f t="shared" si="26"/>
        <v>0</v>
      </c>
      <c r="BB17" s="15">
        <f t="shared" si="27"/>
        <v>0</v>
      </c>
      <c r="BC17" s="15">
        <f t="shared" si="28"/>
        <v>0</v>
      </c>
      <c r="BD17" s="15">
        <f t="shared" si="29"/>
        <v>0</v>
      </c>
      <c r="BE17" s="15">
        <f t="shared" si="30"/>
        <v>0</v>
      </c>
      <c r="BF17" s="15">
        <f t="shared" si="31"/>
        <v>0</v>
      </c>
      <c r="BG17" s="15">
        <f t="shared" si="32"/>
        <v>0</v>
      </c>
      <c r="BH17" s="15">
        <f t="shared" si="33"/>
        <v>0</v>
      </c>
      <c r="BI17" s="15">
        <f t="shared" si="34"/>
        <v>0</v>
      </c>
      <c r="BJ17" s="15">
        <f t="shared" si="35"/>
        <v>0</v>
      </c>
      <c r="BL17" s="15">
        <f t="shared" si="36"/>
        <v>0</v>
      </c>
      <c r="BM17" s="15">
        <f t="shared" si="37"/>
        <v>0</v>
      </c>
      <c r="BN17" s="15">
        <f t="shared" si="38"/>
        <v>0</v>
      </c>
      <c r="BO17" s="15">
        <f t="shared" si="39"/>
        <v>0</v>
      </c>
      <c r="BP17" s="15">
        <f t="shared" si="40"/>
        <v>0</v>
      </c>
      <c r="BQ17" s="15">
        <f t="shared" si="41"/>
        <v>0</v>
      </c>
      <c r="BR17" s="15">
        <f t="shared" si="42"/>
        <v>0</v>
      </c>
      <c r="BS17" s="15">
        <f t="shared" si="43"/>
        <v>0</v>
      </c>
      <c r="BT17" s="15">
        <f t="shared" si="44"/>
        <v>0</v>
      </c>
      <c r="BU17" s="15">
        <f t="shared" si="45"/>
        <v>0</v>
      </c>
      <c r="BV17" s="15">
        <f t="shared" si="46"/>
        <v>0</v>
      </c>
      <c r="BW17" s="15">
        <f t="shared" si="47"/>
        <v>0</v>
      </c>
      <c r="BX17" s="15">
        <f t="shared" si="48"/>
        <v>0</v>
      </c>
      <c r="BY17" s="15"/>
      <c r="BZ17" s="16">
        <v>1</v>
      </c>
      <c r="CA17" s="16">
        <v>1</v>
      </c>
      <c r="CB17" s="16">
        <v>1</v>
      </c>
      <c r="CC17" s="16">
        <v>1</v>
      </c>
      <c r="CD17" s="16">
        <v>1</v>
      </c>
      <c r="CE17" s="16">
        <v>1</v>
      </c>
      <c r="CF17" s="16">
        <v>0.8</v>
      </c>
      <c r="CG17" s="16">
        <v>0.8</v>
      </c>
      <c r="CH17" s="16">
        <v>0.6</v>
      </c>
      <c r="CI17" s="16">
        <v>0.6</v>
      </c>
      <c r="CJ17" s="16">
        <v>0.4</v>
      </c>
      <c r="CK17" s="16">
        <v>0.2</v>
      </c>
      <c r="CL17" s="236"/>
      <c r="CM17" s="16">
        <f t="shared" si="257"/>
        <v>0</v>
      </c>
      <c r="CN17" s="16">
        <f t="shared" si="258"/>
        <v>0</v>
      </c>
      <c r="CO17" s="16">
        <f t="shared" si="259"/>
        <v>0</v>
      </c>
      <c r="CP17" s="16">
        <f t="shared" si="260"/>
        <v>0</v>
      </c>
      <c r="CQ17" s="16">
        <f t="shared" si="261"/>
        <v>0</v>
      </c>
      <c r="CR17" s="16">
        <f t="shared" si="262"/>
        <v>0</v>
      </c>
      <c r="CS17" s="16">
        <f t="shared" si="263"/>
        <v>0.19999999999999996</v>
      </c>
      <c r="CT17" s="16">
        <f t="shared" si="264"/>
        <v>0.19999999999999996</v>
      </c>
      <c r="CU17" s="16">
        <f t="shared" si="265"/>
        <v>0.4</v>
      </c>
      <c r="CV17" s="16">
        <f t="shared" si="266"/>
        <v>0.4</v>
      </c>
      <c r="CW17" s="16">
        <f t="shared" si="267"/>
        <v>0.6</v>
      </c>
      <c r="CX17" s="16">
        <f t="shared" si="268"/>
        <v>0.8</v>
      </c>
      <c r="CY17" s="15"/>
      <c r="CZ17" s="15">
        <f t="shared" si="104"/>
        <v>0</v>
      </c>
      <c r="DA17" s="15">
        <f t="shared" si="105"/>
        <v>0</v>
      </c>
      <c r="DB17" s="15">
        <f t="shared" si="106"/>
        <v>0</v>
      </c>
      <c r="DC17" s="15">
        <f t="shared" si="107"/>
        <v>0</v>
      </c>
      <c r="DD17" s="15">
        <f t="shared" si="108"/>
        <v>0</v>
      </c>
      <c r="DE17" s="15">
        <f t="shared" si="109"/>
        <v>0</v>
      </c>
      <c r="DF17" s="15">
        <f t="shared" si="110"/>
        <v>0</v>
      </c>
      <c r="DG17" s="15">
        <f t="shared" si="111"/>
        <v>0</v>
      </c>
      <c r="DH17" s="15">
        <f t="shared" si="112"/>
        <v>0</v>
      </c>
      <c r="DI17" s="15">
        <f t="shared" si="113"/>
        <v>0</v>
      </c>
      <c r="DJ17" s="15">
        <f t="shared" si="114"/>
        <v>0</v>
      </c>
      <c r="DK17" s="15">
        <f t="shared" si="115"/>
        <v>0</v>
      </c>
      <c r="DL17" s="15">
        <f t="shared" si="116"/>
        <v>0</v>
      </c>
      <c r="DM17" s="15"/>
      <c r="DN17" s="15">
        <f t="shared" si="244"/>
        <v>0</v>
      </c>
      <c r="DO17" s="15">
        <f t="shared" si="245"/>
        <v>0</v>
      </c>
      <c r="DP17" s="15">
        <f t="shared" si="246"/>
        <v>0</v>
      </c>
      <c r="DQ17" s="15">
        <f t="shared" si="247"/>
        <v>0</v>
      </c>
      <c r="DR17" s="15">
        <f t="shared" si="248"/>
        <v>0</v>
      </c>
      <c r="DS17" s="15">
        <f t="shared" si="249"/>
        <v>0</v>
      </c>
      <c r="DT17" s="15">
        <f t="shared" si="250"/>
        <v>0</v>
      </c>
      <c r="DU17" s="15">
        <f t="shared" si="251"/>
        <v>0</v>
      </c>
      <c r="DV17" s="15">
        <f t="shared" si="252"/>
        <v>0</v>
      </c>
      <c r="DW17" s="15">
        <f t="shared" si="253"/>
        <v>0</v>
      </c>
      <c r="DX17" s="15">
        <f t="shared" si="254"/>
        <v>0</v>
      </c>
      <c r="DY17" s="15">
        <f t="shared" si="255"/>
        <v>0</v>
      </c>
      <c r="DZ17" s="15">
        <f t="shared" si="121"/>
        <v>0</v>
      </c>
      <c r="EB17" s="16">
        <v>0.9</v>
      </c>
      <c r="EC17" s="16">
        <v>0.9</v>
      </c>
      <c r="ED17" s="16">
        <v>0.85</v>
      </c>
      <c r="EE17" s="16">
        <v>0.85</v>
      </c>
      <c r="EF17" s="16">
        <v>0.8</v>
      </c>
      <c r="EG17" s="16">
        <v>0.8</v>
      </c>
      <c r="EH17" s="16">
        <v>0.75</v>
      </c>
      <c r="EI17" s="16">
        <v>0.75</v>
      </c>
      <c r="EJ17" s="16">
        <v>0.75</v>
      </c>
      <c r="EK17" s="16">
        <v>0.7</v>
      </c>
      <c r="EL17" s="16">
        <v>0.7</v>
      </c>
      <c r="EM17" s="16">
        <v>0.7</v>
      </c>
      <c r="EO17" s="16">
        <f t="shared" si="195"/>
        <v>9.9999999999999978E-2</v>
      </c>
      <c r="EP17" s="16">
        <f t="shared" si="196"/>
        <v>9.9999999999999978E-2</v>
      </c>
      <c r="EQ17" s="16">
        <f t="shared" si="197"/>
        <v>0.15000000000000002</v>
      </c>
      <c r="ER17" s="16">
        <f t="shared" si="198"/>
        <v>0.15000000000000002</v>
      </c>
      <c r="ES17" s="16">
        <f t="shared" si="199"/>
        <v>0.19999999999999996</v>
      </c>
      <c r="ET17" s="16">
        <f t="shared" si="200"/>
        <v>0.19999999999999996</v>
      </c>
      <c r="EU17" s="16">
        <f t="shared" si="201"/>
        <v>0.25</v>
      </c>
      <c r="EV17" s="16">
        <f t="shared" si="202"/>
        <v>0.25</v>
      </c>
      <c r="EW17" s="16">
        <f t="shared" si="203"/>
        <v>0.25</v>
      </c>
      <c r="EX17" s="16">
        <f t="shared" si="204"/>
        <v>0.30000000000000004</v>
      </c>
      <c r="EY17" s="16">
        <f t="shared" si="205"/>
        <v>0.30000000000000004</v>
      </c>
      <c r="EZ17" s="16">
        <f t="shared" si="206"/>
        <v>0.30000000000000004</v>
      </c>
      <c r="FB17" s="233">
        <f t="shared" si="61"/>
        <v>0</v>
      </c>
      <c r="FC17" s="233">
        <f t="shared" si="62"/>
        <v>0</v>
      </c>
      <c r="FD17" s="233">
        <f t="shared" si="63"/>
        <v>0</v>
      </c>
      <c r="FE17" s="233">
        <f t="shared" si="64"/>
        <v>0</v>
      </c>
      <c r="FF17" s="233">
        <f t="shared" si="65"/>
        <v>0</v>
      </c>
      <c r="FG17" s="233">
        <f t="shared" si="66"/>
        <v>0</v>
      </c>
      <c r="FH17" s="233">
        <f t="shared" si="67"/>
        <v>0</v>
      </c>
      <c r="FI17" s="233">
        <f t="shared" si="68"/>
        <v>0</v>
      </c>
      <c r="FJ17" s="233">
        <f t="shared" si="69"/>
        <v>0</v>
      </c>
      <c r="FK17" s="233">
        <f t="shared" si="70"/>
        <v>0</v>
      </c>
      <c r="FL17" s="233">
        <f t="shared" si="71"/>
        <v>0</v>
      </c>
      <c r="FM17" s="233">
        <f t="shared" si="72"/>
        <v>0</v>
      </c>
      <c r="FN17" s="233">
        <f t="shared" si="122"/>
        <v>0</v>
      </c>
      <c r="FO17" s="4"/>
      <c r="FP17" s="233">
        <f t="shared" si="73"/>
        <v>0</v>
      </c>
      <c r="FQ17" s="233">
        <f t="shared" si="74"/>
        <v>0</v>
      </c>
      <c r="FR17" s="233">
        <f t="shared" si="75"/>
        <v>0</v>
      </c>
      <c r="FS17" s="233">
        <f t="shared" si="76"/>
        <v>0</v>
      </c>
      <c r="FT17" s="233">
        <f t="shared" si="77"/>
        <v>0</v>
      </c>
      <c r="FU17" s="233">
        <f t="shared" si="78"/>
        <v>0</v>
      </c>
      <c r="FV17" s="233">
        <f t="shared" si="79"/>
        <v>0</v>
      </c>
      <c r="FW17" s="233">
        <f t="shared" si="80"/>
        <v>0</v>
      </c>
      <c r="FX17" s="233">
        <f t="shared" si="81"/>
        <v>0</v>
      </c>
      <c r="FY17" s="233">
        <f t="shared" si="82"/>
        <v>0</v>
      </c>
      <c r="FZ17" s="233">
        <f t="shared" si="83"/>
        <v>0</v>
      </c>
      <c r="GA17" s="233">
        <f t="shared" si="84"/>
        <v>0</v>
      </c>
      <c r="GB17" s="233">
        <f t="shared" si="123"/>
        <v>0</v>
      </c>
      <c r="GC17" s="233"/>
      <c r="GD17" s="112"/>
      <c r="GE17" s="112"/>
      <c r="GF17" s="112"/>
      <c r="GG17" s="112"/>
      <c r="GH17" s="112"/>
      <c r="GI17" s="112"/>
      <c r="GJ17" s="112"/>
      <c r="GK17" s="112"/>
      <c r="GL17" s="112"/>
      <c r="GM17" s="112"/>
      <c r="GN17" s="112"/>
      <c r="GO17" s="112"/>
      <c r="GP17" s="233"/>
      <c r="GQ17" s="233"/>
      <c r="GR17" s="233"/>
      <c r="GS17" s="233"/>
      <c r="GT17" s="233"/>
      <c r="GU17" s="233"/>
      <c r="GV17" s="233"/>
      <c r="GW17" s="233"/>
      <c r="GX17" s="233"/>
      <c r="GY17" s="233"/>
      <c r="GZ17" s="233"/>
      <c r="HA17" s="233"/>
      <c r="HB17" s="233"/>
      <c r="HC17" s="14">
        <f t="shared" si="256"/>
        <v>0</v>
      </c>
      <c r="HE17" s="233">
        <f>[2]Sheet2!$AO15</f>
        <v>24.656666666666666</v>
      </c>
      <c r="HF17" s="4">
        <v>20</v>
      </c>
      <c r="HG17" s="233">
        <f t="shared" si="125"/>
        <v>0</v>
      </c>
      <c r="HH17" s="233">
        <f t="shared" si="126"/>
        <v>0</v>
      </c>
      <c r="HJ17" s="15">
        <f t="shared" si="127"/>
        <v>0</v>
      </c>
      <c r="HK17" s="15">
        <f t="shared" si="128"/>
        <v>0</v>
      </c>
      <c r="HT17" s="1">
        <f>_xlfn.XLOOKUP($C17,'Prices_state-wise'!$B:$B,'Prices_state-wise'!P:P,"",0)</f>
        <v>54500</v>
      </c>
      <c r="HU17" s="1">
        <f>_xlfn.XLOOKUP($C17,'Prices_state-wise'!$B:$B,'Prices_state-wise'!Q:Q,"",0)</f>
        <v>53500</v>
      </c>
      <c r="HV17" s="1">
        <f>_xlfn.XLOOKUP($C17,'Prices_state-wise'!$B:$B,'Prices_state-wise'!R:R,"",0)</f>
        <v>51000</v>
      </c>
      <c r="HW17" s="1">
        <f>_xlfn.XLOOKUP($C17,'Prices_state-wise'!$B:$B,'Prices_state-wise'!S:S,"",0)</f>
        <v>48500</v>
      </c>
      <c r="HX17" s="1">
        <f>_xlfn.XLOOKUP($C17,'Prices_state-wise'!$B:$B,'Prices_state-wise'!T:T,"",0)</f>
        <v>47500</v>
      </c>
      <c r="HY17" s="1">
        <f>_xlfn.XLOOKUP($C17,'Prices_state-wise'!$B:$B,'Prices_state-wise'!U:U,"",0)</f>
        <v>46000</v>
      </c>
      <c r="HZ17" s="1">
        <f>_xlfn.XLOOKUP($C17,'Prices_state-wise'!$B:$B,'Prices_state-wise'!V:V,"",0)</f>
        <v>46000</v>
      </c>
      <c r="IA17" s="1">
        <f>_xlfn.XLOOKUP($C17,'Prices_state-wise'!$B:$B,'Prices_state-wise'!W:W,"",0)</f>
        <v>47000</v>
      </c>
      <c r="IB17" s="1">
        <f>_xlfn.XLOOKUP($C17,'Prices_state-wise'!$B:$B,'Prices_state-wise'!X:X,"",0)</f>
        <v>48500</v>
      </c>
      <c r="IC17" s="1">
        <f>_xlfn.XLOOKUP($C17,'Prices_state-wise'!$B:$B,'Prices_state-wise'!Y:Y,"",0)</f>
        <v>51000</v>
      </c>
      <c r="ID17" s="1">
        <f>_xlfn.XLOOKUP($C17,'Prices_state-wise'!$B:$B,'Prices_state-wise'!Z:Z,"",0)</f>
        <v>51000</v>
      </c>
      <c r="IE17" s="1">
        <f>_xlfn.XLOOKUP($C17,'Prices_state-wise'!$B:$B,'Prices_state-wise'!AA:AA,"",0)</f>
        <v>52500</v>
      </c>
      <c r="IG17" s="346">
        <f t="shared" si="207"/>
        <v>0</v>
      </c>
      <c r="IH17" s="346">
        <f t="shared" si="208"/>
        <v>0</v>
      </c>
      <c r="II17" s="346">
        <f t="shared" si="209"/>
        <v>0</v>
      </c>
      <c r="IJ17" s="346">
        <f t="shared" si="210"/>
        <v>0</v>
      </c>
      <c r="IK17" s="346">
        <f t="shared" si="211"/>
        <v>0</v>
      </c>
      <c r="IL17" s="346">
        <f t="shared" si="212"/>
        <v>0</v>
      </c>
      <c r="IM17" s="346">
        <f t="shared" si="213"/>
        <v>0</v>
      </c>
      <c r="IN17" s="346">
        <f t="shared" si="214"/>
        <v>0</v>
      </c>
      <c r="IO17" s="346">
        <f t="shared" si="215"/>
        <v>0</v>
      </c>
      <c r="IP17" s="346">
        <f t="shared" si="216"/>
        <v>0</v>
      </c>
      <c r="IQ17" s="346">
        <f t="shared" si="217"/>
        <v>0</v>
      </c>
      <c r="IR17" s="346">
        <f t="shared" si="218"/>
        <v>0</v>
      </c>
      <c r="IS17" s="346">
        <f t="shared" si="130"/>
        <v>0</v>
      </c>
      <c r="IU17" s="1">
        <v>53500</v>
      </c>
      <c r="IV17" s="1">
        <v>52500</v>
      </c>
      <c r="IW17" s="1">
        <v>50000</v>
      </c>
      <c r="IX17" s="1">
        <v>47500</v>
      </c>
      <c r="IY17" s="1">
        <v>46500</v>
      </c>
      <c r="IZ17" s="1">
        <v>45000</v>
      </c>
      <c r="JA17" s="1">
        <v>45000</v>
      </c>
      <c r="JB17" s="1">
        <v>46000</v>
      </c>
      <c r="JC17" s="1">
        <v>47500</v>
      </c>
      <c r="JD17" s="1">
        <v>50000</v>
      </c>
      <c r="JE17" s="1">
        <v>50000</v>
      </c>
      <c r="JF17" s="1">
        <v>51500</v>
      </c>
      <c r="JH17" s="346">
        <f t="shared" si="131"/>
        <v>0</v>
      </c>
      <c r="JI17" s="346">
        <f t="shared" si="132"/>
        <v>0</v>
      </c>
      <c r="JJ17" s="346">
        <f t="shared" si="133"/>
        <v>0</v>
      </c>
      <c r="JK17" s="346">
        <f t="shared" si="134"/>
        <v>0</v>
      </c>
      <c r="JL17" s="346">
        <f t="shared" si="135"/>
        <v>0</v>
      </c>
      <c r="JM17" s="346">
        <f t="shared" si="136"/>
        <v>0</v>
      </c>
      <c r="JN17" s="346">
        <f t="shared" si="137"/>
        <v>0</v>
      </c>
      <c r="JO17" s="346">
        <f t="shared" si="138"/>
        <v>0</v>
      </c>
      <c r="JP17" s="346">
        <f t="shared" si="139"/>
        <v>0</v>
      </c>
      <c r="JQ17" s="346">
        <f t="shared" si="140"/>
        <v>0</v>
      </c>
      <c r="JR17" s="346">
        <f t="shared" si="141"/>
        <v>0</v>
      </c>
      <c r="JS17" s="346">
        <f t="shared" si="142"/>
        <v>0</v>
      </c>
      <c r="JT17" s="346">
        <f t="shared" si="143"/>
        <v>0</v>
      </c>
      <c r="JV17" s="1">
        <f>IFERROR(_xlfn.XLOOKUP($C17,'Prices_state-wise'!$B:$B,'Prices_state-wise'!AP:AP,"",0),"")</f>
        <v>52500</v>
      </c>
      <c r="JW17" s="1">
        <f>IFERROR(_xlfn.XLOOKUP($C17,'Prices_state-wise'!$B:$B,'Prices_state-wise'!AQ:AQ,"",0),"")</f>
        <v>51500</v>
      </c>
      <c r="JX17" s="1">
        <f>IFERROR(_xlfn.XLOOKUP($C17,'Prices_state-wise'!$B:$B,'Prices_state-wise'!AR:AR,"",0),"")</f>
        <v>49000</v>
      </c>
      <c r="JY17" s="1">
        <f>IFERROR(_xlfn.XLOOKUP($C17,'Prices_state-wise'!$B:$B,'Prices_state-wise'!AS:AS,"",0),"")</f>
        <v>46500</v>
      </c>
      <c r="JZ17" s="1">
        <f>IFERROR(_xlfn.XLOOKUP($C17,'Prices_state-wise'!$B:$B,'Prices_state-wise'!AT:AT,"",0),"")</f>
        <v>45500</v>
      </c>
      <c r="KA17" s="1">
        <f>IFERROR(_xlfn.XLOOKUP($C17,'Prices_state-wise'!$B:$B,'Prices_state-wise'!AU:AU,"",0),"")</f>
        <v>44000</v>
      </c>
      <c r="KB17" s="1">
        <f>IFERROR(_xlfn.XLOOKUP($C17,'Prices_state-wise'!$B:$B,'Prices_state-wise'!AV:AV,"",0),"")</f>
        <v>44000</v>
      </c>
      <c r="KC17" s="1">
        <f>IFERROR(_xlfn.XLOOKUP($C17,'Prices_state-wise'!$B:$B,'Prices_state-wise'!AW:AW,"",0),"")</f>
        <v>45000</v>
      </c>
      <c r="KD17" s="1">
        <f>IFERROR(_xlfn.XLOOKUP($C17,'Prices_state-wise'!$B:$B,'Prices_state-wise'!AX:AX,"",0),"")</f>
        <v>46500</v>
      </c>
      <c r="KE17" s="1">
        <f>IFERROR(_xlfn.XLOOKUP($C17,'Prices_state-wise'!$B:$B,'Prices_state-wise'!AY:AY,"",0),"")</f>
        <v>49000</v>
      </c>
      <c r="KF17" s="1">
        <f>IFERROR(_xlfn.XLOOKUP($C17,'Prices_state-wise'!$B:$B,'Prices_state-wise'!AZ:AZ,"",0),"")</f>
        <v>49000</v>
      </c>
      <c r="KG17" s="1">
        <f>IFERROR(_xlfn.XLOOKUP($C17,'Prices_state-wise'!$B:$B,'Prices_state-wise'!BA:BA,"",0),"")</f>
        <v>50500</v>
      </c>
      <c r="KI17" s="346">
        <f t="shared" si="144"/>
        <v>0</v>
      </c>
      <c r="KJ17" s="346">
        <f t="shared" si="145"/>
        <v>0</v>
      </c>
      <c r="KK17" s="346">
        <f t="shared" si="146"/>
        <v>0</v>
      </c>
      <c r="KL17" s="346">
        <f t="shared" si="147"/>
        <v>0</v>
      </c>
      <c r="KM17" s="346">
        <f t="shared" si="148"/>
        <v>0</v>
      </c>
      <c r="KN17" s="346">
        <f t="shared" si="149"/>
        <v>0</v>
      </c>
      <c r="KO17" s="346">
        <f t="shared" si="150"/>
        <v>0</v>
      </c>
      <c r="KP17" s="346">
        <f t="shared" si="151"/>
        <v>0</v>
      </c>
      <c r="KQ17" s="346">
        <f t="shared" si="152"/>
        <v>0</v>
      </c>
      <c r="KR17" s="346">
        <f t="shared" si="153"/>
        <v>0</v>
      </c>
      <c r="KS17" s="346">
        <f t="shared" si="154"/>
        <v>0</v>
      </c>
      <c r="KT17" s="346">
        <f t="shared" si="155"/>
        <v>0</v>
      </c>
      <c r="KU17" s="346">
        <f t="shared" si="156"/>
        <v>0</v>
      </c>
      <c r="KW17" s="346">
        <f t="shared" si="157"/>
        <v>0</v>
      </c>
      <c r="KX17" s="346">
        <f t="shared" si="158"/>
        <v>0</v>
      </c>
      <c r="KY17" s="346">
        <f t="shared" si="159"/>
        <v>0</v>
      </c>
      <c r="KZ17" s="346">
        <f t="shared" si="160"/>
        <v>0</v>
      </c>
      <c r="LA17" s="346">
        <f t="shared" si="161"/>
        <v>0</v>
      </c>
      <c r="LB17" s="346">
        <f t="shared" si="162"/>
        <v>0</v>
      </c>
      <c r="LC17" s="346">
        <f t="shared" si="163"/>
        <v>0</v>
      </c>
      <c r="LD17" s="346">
        <f t="shared" si="164"/>
        <v>0</v>
      </c>
      <c r="LE17" s="346">
        <f t="shared" si="165"/>
        <v>0</v>
      </c>
      <c r="LF17" s="346">
        <f t="shared" si="166"/>
        <v>0</v>
      </c>
      <c r="LG17" s="346">
        <f t="shared" si="167"/>
        <v>0</v>
      </c>
      <c r="LH17" s="346">
        <f t="shared" si="168"/>
        <v>0</v>
      </c>
      <c r="LI17" s="346">
        <f t="shared" si="169"/>
        <v>0</v>
      </c>
      <c r="LL17" s="4"/>
      <c r="LM17" s="4"/>
      <c r="LN17" s="4"/>
      <c r="LO17" s="4"/>
      <c r="LP17" s="4"/>
      <c r="LQ17" s="4"/>
      <c r="LR17" s="4"/>
      <c r="LS17" s="4"/>
      <c r="LT17" s="4"/>
      <c r="LU17" s="4"/>
      <c r="LV17" s="4"/>
      <c r="LW17" s="4"/>
      <c r="LY17" s="14">
        <f t="shared" si="170"/>
        <v>0</v>
      </c>
      <c r="LZ17" s="14">
        <f t="shared" si="171"/>
        <v>0</v>
      </c>
      <c r="MA17" s="14">
        <f t="shared" si="172"/>
        <v>0</v>
      </c>
      <c r="MB17" s="14">
        <f t="shared" si="173"/>
        <v>0</v>
      </c>
      <c r="MC17" s="14">
        <f t="shared" si="174"/>
        <v>0</v>
      </c>
      <c r="MD17" s="14">
        <f t="shared" si="175"/>
        <v>0</v>
      </c>
      <c r="ME17" s="14">
        <f t="shared" si="176"/>
        <v>0</v>
      </c>
      <c r="MF17" s="14">
        <f t="shared" si="177"/>
        <v>0</v>
      </c>
      <c r="MG17" s="14">
        <f t="shared" si="178"/>
        <v>0</v>
      </c>
      <c r="MH17" s="14">
        <f t="shared" si="179"/>
        <v>0</v>
      </c>
      <c r="MI17" s="14">
        <f t="shared" si="180"/>
        <v>0</v>
      </c>
      <c r="MJ17" s="14">
        <f t="shared" si="181"/>
        <v>0</v>
      </c>
      <c r="ML17" s="14">
        <f t="shared" si="182"/>
        <v>0</v>
      </c>
      <c r="MM17" s="14">
        <f t="shared" si="183"/>
        <v>0</v>
      </c>
      <c r="MN17" s="14">
        <f t="shared" si="184"/>
        <v>0</v>
      </c>
      <c r="MO17" s="14">
        <f t="shared" si="185"/>
        <v>0</v>
      </c>
      <c r="MP17" s="14">
        <f t="shared" si="186"/>
        <v>0</v>
      </c>
      <c r="MQ17" s="14">
        <f t="shared" si="187"/>
        <v>0</v>
      </c>
      <c r="MR17" s="14">
        <f t="shared" si="188"/>
        <v>0</v>
      </c>
      <c r="MS17" s="14">
        <f t="shared" si="189"/>
        <v>0</v>
      </c>
      <c r="MT17" s="14">
        <f t="shared" si="190"/>
        <v>0</v>
      </c>
      <c r="MU17" s="14">
        <f t="shared" si="191"/>
        <v>0</v>
      </c>
      <c r="MV17" s="14">
        <f t="shared" si="192"/>
        <v>0</v>
      </c>
      <c r="MW17" s="14">
        <f t="shared" si="193"/>
        <v>0</v>
      </c>
    </row>
    <row r="18" spans="1:361">
      <c r="A18" s="4">
        <f t="shared" si="194"/>
        <v>13</v>
      </c>
      <c r="B18" s="1" t="s">
        <v>426</v>
      </c>
      <c r="C18" s="1" t="s">
        <v>334</v>
      </c>
      <c r="D18" s="4" t="s">
        <v>326</v>
      </c>
      <c r="E18" s="14">
        <f>SUMIFS('MoU proposal'!U:U,'MoU proposal'!$B:$B,'Retail_distributor-wise'!$B18,'MoU proposal'!$D:$D,'Retail_distributor-wise'!$C18)</f>
        <v>5555.8250000000007</v>
      </c>
      <c r="F18" s="14">
        <f t="shared" si="90"/>
        <v>9250</v>
      </c>
      <c r="G18" s="8" t="s">
        <v>405</v>
      </c>
      <c r="H18" s="1" t="s">
        <v>164</v>
      </c>
      <c r="I18" s="118">
        <f>E18/'Retail_state-wise(rough)'!$D$28</f>
        <v>0.26488714050664841</v>
      </c>
      <c r="J18" s="14">
        <f>FLOOR($I18*'Retail_state-wise(rough)'!F$28,50)</f>
        <v>550</v>
      </c>
      <c r="K18" s="14">
        <f>FLOOR($I18*'Retail_state-wise(rough)'!G$28,50)</f>
        <v>750</v>
      </c>
      <c r="L18" s="14">
        <f>FLOOR($I18*'Retail_state-wise(rough)'!H$28,50)</f>
        <v>650</v>
      </c>
      <c r="M18" s="14">
        <f>FLOOR($I18*'Retail_state-wise(rough)'!I$28,50)</f>
        <v>550</v>
      </c>
      <c r="N18" s="14">
        <f>FLOOR($I18*'Retail_state-wise(rough)'!J$28,50)</f>
        <v>450</v>
      </c>
      <c r="O18" s="14">
        <f>FLOOR($I18*'Retail_state-wise(rough)'!K$28,50)</f>
        <v>500</v>
      </c>
      <c r="P18" s="14">
        <f>FLOOR($I18*'Retail_state-wise(rough)'!L$28,50)</f>
        <v>650</v>
      </c>
      <c r="Q18" s="14">
        <f>FLOOR($I18*'Retail_state-wise(rough)'!M$28,50)</f>
        <v>800</v>
      </c>
      <c r="R18" s="14">
        <f>FLOOR($I18*'Retail_state-wise(rough)'!N$28,50)</f>
        <v>850</v>
      </c>
      <c r="S18" s="14">
        <f>FLOOR($I18*'Retail_state-wise(rough)'!O$28,50)</f>
        <v>1000</v>
      </c>
      <c r="T18" s="14">
        <f>FLOOR($I18*'Retail_state-wise(rough)'!P$28,50)</f>
        <v>1150</v>
      </c>
      <c r="U18" s="14">
        <f>FLOOR($I18*'Retail_state-wise(rough)'!Q$28,50)</f>
        <v>1350</v>
      </c>
      <c r="W18" s="671"/>
      <c r="X18" s="16">
        <v>0.7</v>
      </c>
      <c r="Y18" s="16">
        <v>0.7</v>
      </c>
      <c r="Z18" s="16">
        <v>0.7</v>
      </c>
      <c r="AA18" s="16">
        <v>0.7</v>
      </c>
      <c r="AB18" s="16">
        <v>0.7</v>
      </c>
      <c r="AC18" s="16">
        <v>0.7</v>
      </c>
      <c r="AD18" s="16">
        <v>0.7</v>
      </c>
      <c r="AE18" s="16">
        <v>0.7</v>
      </c>
      <c r="AF18" s="16">
        <v>0.7</v>
      </c>
      <c r="AG18" s="16">
        <v>0.7</v>
      </c>
      <c r="AH18" s="16">
        <v>0.7</v>
      </c>
      <c r="AI18" s="16">
        <v>0.7</v>
      </c>
      <c r="AK18" s="16">
        <f t="shared" si="231"/>
        <v>0.30000000000000004</v>
      </c>
      <c r="AL18" s="16">
        <f t="shared" si="231"/>
        <v>0.30000000000000004</v>
      </c>
      <c r="AM18" s="16">
        <f t="shared" si="231"/>
        <v>0.30000000000000004</v>
      </c>
      <c r="AN18" s="16">
        <f t="shared" si="231"/>
        <v>0.30000000000000004</v>
      </c>
      <c r="AO18" s="16">
        <f t="shared" si="231"/>
        <v>0.30000000000000004</v>
      </c>
      <c r="AP18" s="16">
        <f t="shared" si="231"/>
        <v>0.30000000000000004</v>
      </c>
      <c r="AQ18" s="16">
        <f t="shared" si="231"/>
        <v>0.30000000000000004</v>
      </c>
      <c r="AR18" s="16">
        <f t="shared" si="231"/>
        <v>0.30000000000000004</v>
      </c>
      <c r="AS18" s="16">
        <f t="shared" si="231"/>
        <v>0.30000000000000004</v>
      </c>
      <c r="AT18" s="16">
        <f t="shared" si="231"/>
        <v>0.30000000000000004</v>
      </c>
      <c r="AU18" s="16">
        <f t="shared" si="231"/>
        <v>0.30000000000000004</v>
      </c>
      <c r="AV18" s="16">
        <f t="shared" si="231"/>
        <v>0.30000000000000004</v>
      </c>
      <c r="AX18" s="15">
        <f t="shared" si="91"/>
        <v>385</v>
      </c>
      <c r="AY18" s="15">
        <f t="shared" si="24"/>
        <v>525</v>
      </c>
      <c r="AZ18" s="15">
        <f t="shared" si="25"/>
        <v>454.99999999999994</v>
      </c>
      <c r="BA18" s="15">
        <f t="shared" si="26"/>
        <v>385</v>
      </c>
      <c r="BB18" s="15">
        <f t="shared" si="27"/>
        <v>315</v>
      </c>
      <c r="BC18" s="15">
        <f t="shared" si="28"/>
        <v>350</v>
      </c>
      <c r="BD18" s="15">
        <f t="shared" si="29"/>
        <v>454.99999999999994</v>
      </c>
      <c r="BE18" s="15">
        <f t="shared" si="30"/>
        <v>560</v>
      </c>
      <c r="BF18" s="15">
        <f t="shared" si="31"/>
        <v>595</v>
      </c>
      <c r="BG18" s="15">
        <f t="shared" si="32"/>
        <v>700</v>
      </c>
      <c r="BH18" s="15">
        <f t="shared" si="33"/>
        <v>805</v>
      </c>
      <c r="BI18" s="15">
        <f t="shared" si="34"/>
        <v>944.99999999999989</v>
      </c>
      <c r="BJ18" s="15">
        <f t="shared" si="35"/>
        <v>6475</v>
      </c>
      <c r="BL18" s="15">
        <f t="shared" si="36"/>
        <v>165.00000000000003</v>
      </c>
      <c r="BM18" s="15">
        <f t="shared" si="37"/>
        <v>225.00000000000003</v>
      </c>
      <c r="BN18" s="15">
        <f t="shared" si="38"/>
        <v>195.00000000000003</v>
      </c>
      <c r="BO18" s="15">
        <f t="shared" si="39"/>
        <v>165.00000000000003</v>
      </c>
      <c r="BP18" s="15">
        <f t="shared" si="40"/>
        <v>135.00000000000003</v>
      </c>
      <c r="BQ18" s="15">
        <f t="shared" si="41"/>
        <v>150.00000000000003</v>
      </c>
      <c r="BR18" s="15">
        <f t="shared" si="42"/>
        <v>195.00000000000003</v>
      </c>
      <c r="BS18" s="15">
        <f t="shared" si="43"/>
        <v>240.00000000000003</v>
      </c>
      <c r="BT18" s="15">
        <f t="shared" si="44"/>
        <v>255.00000000000003</v>
      </c>
      <c r="BU18" s="15">
        <f t="shared" si="45"/>
        <v>300.00000000000006</v>
      </c>
      <c r="BV18" s="15">
        <f t="shared" si="46"/>
        <v>345.00000000000006</v>
      </c>
      <c r="BW18" s="15">
        <f t="shared" si="47"/>
        <v>405.00000000000006</v>
      </c>
      <c r="BX18" s="15">
        <f t="shared" si="48"/>
        <v>2775.0000000000005</v>
      </c>
      <c r="BY18" s="15"/>
      <c r="BZ18" s="16">
        <v>1</v>
      </c>
      <c r="CA18" s="16">
        <v>1</v>
      </c>
      <c r="CB18" s="16">
        <v>1</v>
      </c>
      <c r="CC18" s="16">
        <v>1</v>
      </c>
      <c r="CD18" s="16">
        <v>1</v>
      </c>
      <c r="CE18" s="16">
        <v>1</v>
      </c>
      <c r="CF18" s="16">
        <v>0.8</v>
      </c>
      <c r="CG18" s="16">
        <v>0.8</v>
      </c>
      <c r="CH18" s="16">
        <v>0.6</v>
      </c>
      <c r="CI18" s="16">
        <v>0.6</v>
      </c>
      <c r="CJ18" s="16">
        <v>0.4</v>
      </c>
      <c r="CK18" s="16">
        <v>0.2</v>
      </c>
      <c r="CL18" s="236"/>
      <c r="CM18" s="16">
        <f t="shared" si="257"/>
        <v>0</v>
      </c>
      <c r="CN18" s="16">
        <f t="shared" si="258"/>
        <v>0</v>
      </c>
      <c r="CO18" s="16">
        <f t="shared" si="259"/>
        <v>0</v>
      </c>
      <c r="CP18" s="16">
        <f t="shared" si="260"/>
        <v>0</v>
      </c>
      <c r="CQ18" s="16">
        <f t="shared" si="261"/>
        <v>0</v>
      </c>
      <c r="CR18" s="16">
        <f t="shared" si="262"/>
        <v>0</v>
      </c>
      <c r="CS18" s="16">
        <f t="shared" si="263"/>
        <v>0.19999999999999996</v>
      </c>
      <c r="CT18" s="16">
        <f t="shared" si="264"/>
        <v>0.19999999999999996</v>
      </c>
      <c r="CU18" s="16">
        <f t="shared" si="265"/>
        <v>0.4</v>
      </c>
      <c r="CV18" s="16">
        <f t="shared" si="266"/>
        <v>0.4</v>
      </c>
      <c r="CW18" s="16">
        <f t="shared" si="267"/>
        <v>0.6</v>
      </c>
      <c r="CX18" s="16">
        <f t="shared" si="268"/>
        <v>0.8</v>
      </c>
      <c r="CY18" s="15"/>
      <c r="CZ18" s="15">
        <f t="shared" si="104"/>
        <v>385</v>
      </c>
      <c r="DA18" s="15">
        <f t="shared" si="105"/>
        <v>525</v>
      </c>
      <c r="DB18" s="15">
        <f t="shared" si="106"/>
        <v>454.99999999999994</v>
      </c>
      <c r="DC18" s="15">
        <f t="shared" si="107"/>
        <v>385</v>
      </c>
      <c r="DD18" s="15">
        <f t="shared" si="108"/>
        <v>315</v>
      </c>
      <c r="DE18" s="15">
        <f t="shared" si="109"/>
        <v>350</v>
      </c>
      <c r="DF18" s="15">
        <f t="shared" si="110"/>
        <v>364</v>
      </c>
      <c r="DG18" s="15">
        <f t="shared" si="111"/>
        <v>448</v>
      </c>
      <c r="DH18" s="15">
        <f t="shared" si="112"/>
        <v>357</v>
      </c>
      <c r="DI18" s="15">
        <f t="shared" si="113"/>
        <v>420</v>
      </c>
      <c r="DJ18" s="15">
        <f t="shared" si="114"/>
        <v>322</v>
      </c>
      <c r="DK18" s="15">
        <f t="shared" si="115"/>
        <v>189</v>
      </c>
      <c r="DL18" s="15">
        <f t="shared" si="116"/>
        <v>4515</v>
      </c>
      <c r="DM18" s="15"/>
      <c r="DN18" s="15">
        <f t="shared" si="244"/>
        <v>0</v>
      </c>
      <c r="DO18" s="15">
        <f t="shared" si="245"/>
        <v>0</v>
      </c>
      <c r="DP18" s="15">
        <f t="shared" si="246"/>
        <v>0</v>
      </c>
      <c r="DQ18" s="15">
        <f t="shared" si="247"/>
        <v>0</v>
      </c>
      <c r="DR18" s="15">
        <f t="shared" si="248"/>
        <v>0</v>
      </c>
      <c r="DS18" s="15">
        <f t="shared" si="249"/>
        <v>0</v>
      </c>
      <c r="DT18" s="15">
        <f t="shared" si="250"/>
        <v>90.999999999999972</v>
      </c>
      <c r="DU18" s="15">
        <f t="shared" si="251"/>
        <v>111.99999999999997</v>
      </c>
      <c r="DV18" s="15">
        <f t="shared" si="252"/>
        <v>238</v>
      </c>
      <c r="DW18" s="15">
        <f t="shared" si="253"/>
        <v>280</v>
      </c>
      <c r="DX18" s="15">
        <f t="shared" si="254"/>
        <v>483</v>
      </c>
      <c r="DY18" s="15">
        <f t="shared" si="255"/>
        <v>756</v>
      </c>
      <c r="DZ18" s="15">
        <f t="shared" si="121"/>
        <v>1960</v>
      </c>
      <c r="EB18" s="16">
        <v>0.9</v>
      </c>
      <c r="EC18" s="16">
        <v>0.9</v>
      </c>
      <c r="ED18" s="16">
        <v>0.85</v>
      </c>
      <c r="EE18" s="16">
        <v>0.85</v>
      </c>
      <c r="EF18" s="16">
        <v>0.8</v>
      </c>
      <c r="EG18" s="16">
        <v>0.8</v>
      </c>
      <c r="EH18" s="16">
        <v>0.75</v>
      </c>
      <c r="EI18" s="16">
        <v>0.75</v>
      </c>
      <c r="EJ18" s="16">
        <v>0.75</v>
      </c>
      <c r="EK18" s="16">
        <v>0.7</v>
      </c>
      <c r="EL18" s="16">
        <v>0.7</v>
      </c>
      <c r="EM18" s="16">
        <v>0.7</v>
      </c>
      <c r="EO18" s="16">
        <f t="shared" si="195"/>
        <v>9.9999999999999978E-2</v>
      </c>
      <c r="EP18" s="16">
        <f t="shared" si="196"/>
        <v>9.9999999999999978E-2</v>
      </c>
      <c r="EQ18" s="16">
        <f t="shared" si="197"/>
        <v>0.15000000000000002</v>
      </c>
      <c r="ER18" s="16">
        <f t="shared" si="198"/>
        <v>0.15000000000000002</v>
      </c>
      <c r="ES18" s="16">
        <f t="shared" si="199"/>
        <v>0.19999999999999996</v>
      </c>
      <c r="ET18" s="16">
        <f t="shared" si="200"/>
        <v>0.19999999999999996</v>
      </c>
      <c r="EU18" s="16">
        <f t="shared" si="201"/>
        <v>0.25</v>
      </c>
      <c r="EV18" s="16">
        <f t="shared" si="202"/>
        <v>0.25</v>
      </c>
      <c r="EW18" s="16">
        <f t="shared" si="203"/>
        <v>0.25</v>
      </c>
      <c r="EX18" s="16">
        <f t="shared" si="204"/>
        <v>0.30000000000000004</v>
      </c>
      <c r="EY18" s="16">
        <f t="shared" si="205"/>
        <v>0.30000000000000004</v>
      </c>
      <c r="EZ18" s="16">
        <f t="shared" si="206"/>
        <v>0.30000000000000004</v>
      </c>
      <c r="FB18" s="233">
        <f t="shared" si="61"/>
        <v>495</v>
      </c>
      <c r="FC18" s="233">
        <f t="shared" si="62"/>
        <v>675</v>
      </c>
      <c r="FD18" s="233">
        <f t="shared" si="63"/>
        <v>552.5</v>
      </c>
      <c r="FE18" s="233">
        <f t="shared" si="64"/>
        <v>467.5</v>
      </c>
      <c r="FF18" s="233">
        <f t="shared" si="65"/>
        <v>360</v>
      </c>
      <c r="FG18" s="233">
        <f t="shared" si="66"/>
        <v>400</v>
      </c>
      <c r="FH18" s="233">
        <f t="shared" si="67"/>
        <v>487.5</v>
      </c>
      <c r="FI18" s="233">
        <f t="shared" si="68"/>
        <v>600</v>
      </c>
      <c r="FJ18" s="233">
        <f t="shared" si="69"/>
        <v>637.5</v>
      </c>
      <c r="FK18" s="233">
        <f t="shared" si="70"/>
        <v>700</v>
      </c>
      <c r="FL18" s="233">
        <f t="shared" si="71"/>
        <v>805</v>
      </c>
      <c r="FM18" s="233">
        <f t="shared" si="72"/>
        <v>944.99999999999989</v>
      </c>
      <c r="FN18" s="233">
        <f t="shared" si="122"/>
        <v>7125</v>
      </c>
      <c r="FO18" s="4"/>
      <c r="FP18" s="233">
        <f t="shared" si="73"/>
        <v>54.999999999999986</v>
      </c>
      <c r="FQ18" s="233">
        <f t="shared" si="74"/>
        <v>74.999999999999986</v>
      </c>
      <c r="FR18" s="233">
        <f t="shared" si="75"/>
        <v>97.500000000000014</v>
      </c>
      <c r="FS18" s="233">
        <f t="shared" si="76"/>
        <v>82.500000000000014</v>
      </c>
      <c r="FT18" s="233">
        <f t="shared" si="77"/>
        <v>89.999999999999986</v>
      </c>
      <c r="FU18" s="233">
        <f t="shared" si="78"/>
        <v>99.999999999999972</v>
      </c>
      <c r="FV18" s="233">
        <f t="shared" si="79"/>
        <v>162.5</v>
      </c>
      <c r="FW18" s="233">
        <f t="shared" si="80"/>
        <v>200</v>
      </c>
      <c r="FX18" s="233">
        <f t="shared" si="81"/>
        <v>212.5</v>
      </c>
      <c r="FY18" s="233">
        <f t="shared" si="82"/>
        <v>300.00000000000006</v>
      </c>
      <c r="FZ18" s="233">
        <f t="shared" si="83"/>
        <v>345.00000000000006</v>
      </c>
      <c r="GA18" s="233">
        <f t="shared" si="84"/>
        <v>405.00000000000006</v>
      </c>
      <c r="GB18" s="233">
        <f t="shared" si="123"/>
        <v>2125</v>
      </c>
      <c r="GC18" s="233"/>
      <c r="GD18" s="112"/>
      <c r="GE18" s="112"/>
      <c r="GF18" s="112"/>
      <c r="GG18" s="112"/>
      <c r="GH18" s="112"/>
      <c r="GI18" s="112"/>
      <c r="GJ18" s="112"/>
      <c r="GK18" s="112"/>
      <c r="GL18" s="112"/>
      <c r="GM18" s="112"/>
      <c r="GN18" s="112"/>
      <c r="GO18" s="112"/>
      <c r="GP18" s="233"/>
      <c r="GQ18" s="233"/>
      <c r="GR18" s="233"/>
      <c r="GS18" s="233"/>
      <c r="GT18" s="233"/>
      <c r="GU18" s="233"/>
      <c r="GV18" s="233"/>
      <c r="GW18" s="233"/>
      <c r="GX18" s="233"/>
      <c r="GY18" s="233"/>
      <c r="GZ18" s="233"/>
      <c r="HA18" s="233"/>
      <c r="HB18" s="233"/>
      <c r="HC18" s="14">
        <f t="shared" si="256"/>
        <v>0</v>
      </c>
      <c r="HE18" s="233">
        <f>[2]Sheet2!$AO16</f>
        <v>32.815636904761909</v>
      </c>
      <c r="HF18" s="4">
        <v>30</v>
      </c>
      <c r="HG18" s="233">
        <f t="shared" si="125"/>
        <v>31.499999999999996</v>
      </c>
      <c r="HH18" s="233">
        <f t="shared" si="126"/>
        <v>48</v>
      </c>
      <c r="HJ18" s="15">
        <f t="shared" si="127"/>
        <v>0</v>
      </c>
      <c r="HK18" s="15">
        <f t="shared" si="128"/>
        <v>0</v>
      </c>
      <c r="HT18" s="1">
        <f>_xlfn.XLOOKUP($C18,'Prices_state-wise'!$B:$B,'Prices_state-wise'!P:P,"",0)</f>
        <v>54500</v>
      </c>
      <c r="HU18" s="1">
        <f>_xlfn.XLOOKUP($C18,'Prices_state-wise'!$B:$B,'Prices_state-wise'!Q:Q,"",0)</f>
        <v>53500</v>
      </c>
      <c r="HV18" s="1">
        <f>_xlfn.XLOOKUP($C18,'Prices_state-wise'!$B:$B,'Prices_state-wise'!R:R,"",0)</f>
        <v>51000</v>
      </c>
      <c r="HW18" s="1">
        <f>_xlfn.XLOOKUP($C18,'Prices_state-wise'!$B:$B,'Prices_state-wise'!S:S,"",0)</f>
        <v>48500</v>
      </c>
      <c r="HX18" s="1">
        <f>_xlfn.XLOOKUP($C18,'Prices_state-wise'!$B:$B,'Prices_state-wise'!T:T,"",0)</f>
        <v>47500</v>
      </c>
      <c r="HY18" s="1">
        <f>_xlfn.XLOOKUP($C18,'Prices_state-wise'!$B:$B,'Prices_state-wise'!U:U,"",0)</f>
        <v>46000</v>
      </c>
      <c r="HZ18" s="1">
        <f>_xlfn.XLOOKUP($C18,'Prices_state-wise'!$B:$B,'Prices_state-wise'!V:V,"",0)</f>
        <v>46000</v>
      </c>
      <c r="IA18" s="1">
        <f>_xlfn.XLOOKUP($C18,'Prices_state-wise'!$B:$B,'Prices_state-wise'!W:W,"",0)</f>
        <v>47000</v>
      </c>
      <c r="IB18" s="1">
        <f>_xlfn.XLOOKUP($C18,'Prices_state-wise'!$B:$B,'Prices_state-wise'!X:X,"",0)</f>
        <v>48500</v>
      </c>
      <c r="IC18" s="1">
        <f>_xlfn.XLOOKUP($C18,'Prices_state-wise'!$B:$B,'Prices_state-wise'!Y:Y,"",0)</f>
        <v>51000</v>
      </c>
      <c r="ID18" s="1">
        <f>_xlfn.XLOOKUP($C18,'Prices_state-wise'!$B:$B,'Prices_state-wise'!Z:Z,"",0)</f>
        <v>51000</v>
      </c>
      <c r="IE18" s="1">
        <f>_xlfn.XLOOKUP($C18,'Prices_state-wise'!$B:$B,'Prices_state-wise'!AA:AA,"",0)</f>
        <v>52500</v>
      </c>
      <c r="IG18" s="346">
        <f t="shared" si="207"/>
        <v>0.89925000000000022</v>
      </c>
      <c r="IH18" s="346">
        <f t="shared" si="208"/>
        <v>1.2037500000000001</v>
      </c>
      <c r="II18" s="346">
        <f t="shared" si="209"/>
        <v>0.99450000000000016</v>
      </c>
      <c r="IJ18" s="346">
        <f t="shared" si="210"/>
        <v>0.80025000000000013</v>
      </c>
      <c r="IK18" s="346">
        <f t="shared" si="211"/>
        <v>0.6412500000000001</v>
      </c>
      <c r="IL18" s="346">
        <f t="shared" si="212"/>
        <v>0.69000000000000006</v>
      </c>
      <c r="IM18" s="346">
        <f t="shared" si="213"/>
        <v>0.89700000000000024</v>
      </c>
      <c r="IN18" s="346">
        <f t="shared" si="214"/>
        <v>1.1280000000000001</v>
      </c>
      <c r="IO18" s="346">
        <f t="shared" si="215"/>
        <v>1.2367500000000002</v>
      </c>
      <c r="IP18" s="346">
        <f t="shared" si="216"/>
        <v>1.5300000000000005</v>
      </c>
      <c r="IQ18" s="346">
        <f t="shared" si="217"/>
        <v>1.7595000000000003</v>
      </c>
      <c r="IR18" s="346">
        <f t="shared" si="218"/>
        <v>2.1262500000000002</v>
      </c>
      <c r="IS18" s="346">
        <f t="shared" si="130"/>
        <v>13.906500000000005</v>
      </c>
      <c r="IU18" s="1">
        <v>53500</v>
      </c>
      <c r="IV18" s="1">
        <v>52500</v>
      </c>
      <c r="IW18" s="1">
        <v>50000</v>
      </c>
      <c r="IX18" s="1">
        <v>47500</v>
      </c>
      <c r="IY18" s="1">
        <v>46500</v>
      </c>
      <c r="IZ18" s="1">
        <v>45000</v>
      </c>
      <c r="JA18" s="1">
        <v>45000</v>
      </c>
      <c r="JB18" s="1">
        <v>46000</v>
      </c>
      <c r="JC18" s="1">
        <v>47500</v>
      </c>
      <c r="JD18" s="1">
        <v>50000</v>
      </c>
      <c r="JE18" s="1">
        <v>50000</v>
      </c>
      <c r="JF18" s="1">
        <v>51500</v>
      </c>
      <c r="JH18" s="346">
        <f t="shared" si="131"/>
        <v>2.0597500000000002</v>
      </c>
      <c r="JI18" s="346">
        <f t="shared" si="132"/>
        <v>2.7562500000000001</v>
      </c>
      <c r="JJ18" s="346">
        <f t="shared" si="133"/>
        <v>2.2749999999999995</v>
      </c>
      <c r="JK18" s="346">
        <f t="shared" si="134"/>
        <v>1.8287500000000001</v>
      </c>
      <c r="JL18" s="346">
        <f t="shared" si="135"/>
        <v>1.46475</v>
      </c>
      <c r="JM18" s="346">
        <f t="shared" si="136"/>
        <v>1.575</v>
      </c>
      <c r="JN18" s="346">
        <f t="shared" si="137"/>
        <v>1.6379999999999999</v>
      </c>
      <c r="JO18" s="346">
        <f t="shared" si="138"/>
        <v>2.0608</v>
      </c>
      <c r="JP18" s="346">
        <f t="shared" si="139"/>
        <v>1.6957500000000001</v>
      </c>
      <c r="JQ18" s="346">
        <f t="shared" si="140"/>
        <v>2.1</v>
      </c>
      <c r="JR18" s="346">
        <f t="shared" si="141"/>
        <v>1.61</v>
      </c>
      <c r="JS18" s="346">
        <f t="shared" si="142"/>
        <v>0.97335000000000005</v>
      </c>
      <c r="JT18" s="346">
        <f t="shared" si="143"/>
        <v>22.037400000000002</v>
      </c>
      <c r="JV18" s="1">
        <f>IFERROR(_xlfn.XLOOKUP($C18,'Prices_state-wise'!$B:$B,'Prices_state-wise'!AP:AP,"",0),"")</f>
        <v>52500</v>
      </c>
      <c r="JW18" s="1">
        <f>IFERROR(_xlfn.XLOOKUP($C18,'Prices_state-wise'!$B:$B,'Prices_state-wise'!AQ:AQ,"",0),"")</f>
        <v>51500</v>
      </c>
      <c r="JX18" s="1">
        <f>IFERROR(_xlfn.XLOOKUP($C18,'Prices_state-wise'!$B:$B,'Prices_state-wise'!AR:AR,"",0),"")</f>
        <v>49000</v>
      </c>
      <c r="JY18" s="1">
        <f>IFERROR(_xlfn.XLOOKUP($C18,'Prices_state-wise'!$B:$B,'Prices_state-wise'!AS:AS,"",0),"")</f>
        <v>46500</v>
      </c>
      <c r="JZ18" s="1">
        <f>IFERROR(_xlfn.XLOOKUP($C18,'Prices_state-wise'!$B:$B,'Prices_state-wise'!AT:AT,"",0),"")</f>
        <v>45500</v>
      </c>
      <c r="KA18" s="1">
        <f>IFERROR(_xlfn.XLOOKUP($C18,'Prices_state-wise'!$B:$B,'Prices_state-wise'!AU:AU,"",0),"")</f>
        <v>44000</v>
      </c>
      <c r="KB18" s="1">
        <f>IFERROR(_xlfn.XLOOKUP($C18,'Prices_state-wise'!$B:$B,'Prices_state-wise'!AV:AV,"",0),"")</f>
        <v>44000</v>
      </c>
      <c r="KC18" s="1">
        <f>IFERROR(_xlfn.XLOOKUP($C18,'Prices_state-wise'!$B:$B,'Prices_state-wise'!AW:AW,"",0),"")</f>
        <v>45000</v>
      </c>
      <c r="KD18" s="1">
        <f>IFERROR(_xlfn.XLOOKUP($C18,'Prices_state-wise'!$B:$B,'Prices_state-wise'!AX:AX,"",0),"")</f>
        <v>46500</v>
      </c>
      <c r="KE18" s="1">
        <f>IFERROR(_xlfn.XLOOKUP($C18,'Prices_state-wise'!$B:$B,'Prices_state-wise'!AY:AY,"",0),"")</f>
        <v>49000</v>
      </c>
      <c r="KF18" s="1">
        <f>IFERROR(_xlfn.XLOOKUP($C18,'Prices_state-wise'!$B:$B,'Prices_state-wise'!AZ:AZ,"",0),"")</f>
        <v>49000</v>
      </c>
      <c r="KG18" s="1">
        <f>IFERROR(_xlfn.XLOOKUP($C18,'Prices_state-wise'!$B:$B,'Prices_state-wise'!BA:BA,"",0),"")</f>
        <v>50500</v>
      </c>
      <c r="KI18" s="346">
        <f t="shared" si="144"/>
        <v>0</v>
      </c>
      <c r="KJ18" s="346">
        <f t="shared" si="145"/>
        <v>0</v>
      </c>
      <c r="KK18" s="346">
        <f t="shared" si="146"/>
        <v>0</v>
      </c>
      <c r="KL18" s="346">
        <f t="shared" si="147"/>
        <v>0</v>
      </c>
      <c r="KM18" s="346">
        <f t="shared" si="148"/>
        <v>0</v>
      </c>
      <c r="KN18" s="346">
        <f t="shared" si="149"/>
        <v>0</v>
      </c>
      <c r="KO18" s="346">
        <f t="shared" si="150"/>
        <v>0.40039999999999987</v>
      </c>
      <c r="KP18" s="346">
        <f t="shared" si="151"/>
        <v>0.50399999999999989</v>
      </c>
      <c r="KQ18" s="346">
        <f t="shared" si="152"/>
        <v>1.1067</v>
      </c>
      <c r="KR18" s="346">
        <f t="shared" si="153"/>
        <v>1.3720000000000001</v>
      </c>
      <c r="KS18" s="346">
        <f t="shared" si="154"/>
        <v>2.3666999999999998</v>
      </c>
      <c r="KT18" s="346">
        <f t="shared" si="155"/>
        <v>3.8178000000000001</v>
      </c>
      <c r="KU18" s="346">
        <f t="shared" si="156"/>
        <v>9.5675999999999988</v>
      </c>
      <c r="KW18" s="346">
        <f t="shared" si="157"/>
        <v>2.9590000000000005</v>
      </c>
      <c r="KX18" s="346">
        <f t="shared" si="158"/>
        <v>3.96</v>
      </c>
      <c r="KY18" s="346">
        <f t="shared" si="159"/>
        <v>3.2694999999999999</v>
      </c>
      <c r="KZ18" s="346">
        <f t="shared" si="160"/>
        <v>2.6290000000000004</v>
      </c>
      <c r="LA18" s="346">
        <f t="shared" si="161"/>
        <v>2.1059999999999999</v>
      </c>
      <c r="LB18" s="346">
        <f t="shared" si="162"/>
        <v>2.2650000000000001</v>
      </c>
      <c r="LC18" s="346">
        <f t="shared" si="163"/>
        <v>2.9354</v>
      </c>
      <c r="LD18" s="346">
        <f t="shared" si="164"/>
        <v>3.6928000000000001</v>
      </c>
      <c r="LE18" s="346">
        <f t="shared" si="165"/>
        <v>4.0392000000000001</v>
      </c>
      <c r="LF18" s="346">
        <f t="shared" si="166"/>
        <v>5.0020000000000007</v>
      </c>
      <c r="LG18" s="346">
        <f t="shared" si="167"/>
        <v>5.7362000000000002</v>
      </c>
      <c r="LH18" s="346">
        <f t="shared" si="168"/>
        <v>6.9174000000000007</v>
      </c>
      <c r="LI18" s="346">
        <f t="shared" si="169"/>
        <v>45.511500000000012</v>
      </c>
      <c r="LL18" s="4"/>
      <c r="LM18" s="4"/>
      <c r="LN18" s="4"/>
      <c r="LO18" s="4"/>
      <c r="LP18" s="4"/>
      <c r="LQ18" s="4"/>
      <c r="LR18" s="4"/>
      <c r="LS18" s="4"/>
      <c r="LT18" s="4"/>
      <c r="LU18" s="4"/>
      <c r="LV18" s="4"/>
      <c r="LW18" s="4"/>
      <c r="LY18" s="14">
        <f t="shared" si="170"/>
        <v>0</v>
      </c>
      <c r="LZ18" s="14">
        <f t="shared" si="171"/>
        <v>0</v>
      </c>
      <c r="MA18" s="14">
        <f t="shared" si="172"/>
        <v>0</v>
      </c>
      <c r="MB18" s="14">
        <f t="shared" si="173"/>
        <v>0</v>
      </c>
      <c r="MC18" s="14">
        <f t="shared" si="174"/>
        <v>0</v>
      </c>
      <c r="MD18" s="14">
        <f t="shared" si="175"/>
        <v>0</v>
      </c>
      <c r="ME18" s="14">
        <f t="shared" si="176"/>
        <v>0</v>
      </c>
      <c r="MF18" s="14">
        <f t="shared" si="177"/>
        <v>0</v>
      </c>
      <c r="MG18" s="14">
        <f t="shared" si="178"/>
        <v>0</v>
      </c>
      <c r="MH18" s="14">
        <f t="shared" si="179"/>
        <v>0</v>
      </c>
      <c r="MI18" s="14">
        <f t="shared" si="180"/>
        <v>0</v>
      </c>
      <c r="MJ18" s="14">
        <f t="shared" si="181"/>
        <v>0</v>
      </c>
      <c r="ML18" s="14">
        <f t="shared" si="182"/>
        <v>0</v>
      </c>
      <c r="MM18" s="14">
        <f t="shared" si="183"/>
        <v>0</v>
      </c>
      <c r="MN18" s="14">
        <f t="shared" si="184"/>
        <v>0</v>
      </c>
      <c r="MO18" s="14">
        <f t="shared" si="185"/>
        <v>0</v>
      </c>
      <c r="MP18" s="14">
        <f t="shared" si="186"/>
        <v>0</v>
      </c>
      <c r="MQ18" s="14">
        <f t="shared" si="187"/>
        <v>0</v>
      </c>
      <c r="MR18" s="14">
        <f t="shared" si="188"/>
        <v>0</v>
      </c>
      <c r="MS18" s="14">
        <f t="shared" si="189"/>
        <v>0</v>
      </c>
      <c r="MT18" s="14">
        <f t="shared" si="190"/>
        <v>0</v>
      </c>
      <c r="MU18" s="14">
        <f t="shared" si="191"/>
        <v>0</v>
      </c>
      <c r="MV18" s="14">
        <f t="shared" si="192"/>
        <v>0</v>
      </c>
      <c r="MW18" s="14">
        <f t="shared" si="193"/>
        <v>0</v>
      </c>
    </row>
    <row r="19" spans="1:361" s="116" customFormat="1">
      <c r="A19" s="115"/>
      <c r="D19" s="115"/>
      <c r="E19" s="117"/>
      <c r="F19" s="117"/>
      <c r="G19" s="191">
        <v>0</v>
      </c>
      <c r="H19" s="116">
        <v>0</v>
      </c>
      <c r="I19" s="119">
        <f>SUM(I15:I18)</f>
        <v>1</v>
      </c>
      <c r="J19" s="117"/>
      <c r="K19" s="117"/>
      <c r="L19" s="117"/>
      <c r="M19" s="117"/>
      <c r="N19" s="117"/>
      <c r="O19" s="117"/>
      <c r="P19" s="117"/>
      <c r="Q19" s="117"/>
      <c r="R19" s="117"/>
      <c r="S19" s="117"/>
      <c r="T19" s="117"/>
      <c r="U19" s="117"/>
      <c r="V19" s="229"/>
      <c r="W19" s="229"/>
      <c r="X19" s="230"/>
      <c r="Y19" s="230"/>
      <c r="Z19" s="230"/>
      <c r="AA19" s="230"/>
      <c r="AB19" s="230"/>
      <c r="AC19" s="230"/>
      <c r="AD19" s="230"/>
      <c r="AE19" s="230"/>
      <c r="AF19" s="230"/>
      <c r="AG19" s="230"/>
      <c r="AH19" s="230"/>
      <c r="AI19" s="230"/>
      <c r="AK19" s="230"/>
      <c r="AL19" s="230"/>
      <c r="AM19" s="230"/>
      <c r="AN19" s="230"/>
      <c r="AO19" s="230"/>
      <c r="AP19" s="230"/>
      <c r="AQ19" s="230"/>
      <c r="AR19" s="230"/>
      <c r="AS19" s="230"/>
      <c r="AT19" s="230"/>
      <c r="AU19" s="230"/>
      <c r="AV19" s="230"/>
      <c r="AX19" s="231">
        <f t="shared" si="91"/>
        <v>0</v>
      </c>
      <c r="AY19" s="231">
        <f t="shared" si="24"/>
        <v>0</v>
      </c>
      <c r="AZ19" s="231">
        <f t="shared" si="25"/>
        <v>0</v>
      </c>
      <c r="BA19" s="231">
        <f t="shared" si="26"/>
        <v>0</v>
      </c>
      <c r="BB19" s="231">
        <f t="shared" si="27"/>
        <v>0</v>
      </c>
      <c r="BC19" s="231">
        <f t="shared" si="28"/>
        <v>0</v>
      </c>
      <c r="BD19" s="231">
        <f t="shared" si="29"/>
        <v>0</v>
      </c>
      <c r="BE19" s="231">
        <f t="shared" si="30"/>
        <v>0</v>
      </c>
      <c r="BF19" s="231">
        <f t="shared" si="31"/>
        <v>0</v>
      </c>
      <c r="BG19" s="231">
        <f t="shared" si="32"/>
        <v>0</v>
      </c>
      <c r="BH19" s="231">
        <f t="shared" si="33"/>
        <v>0</v>
      </c>
      <c r="BI19" s="231">
        <f t="shared" si="34"/>
        <v>0</v>
      </c>
      <c r="BJ19" s="231">
        <f t="shared" si="35"/>
        <v>0</v>
      </c>
      <c r="BL19" s="231">
        <f t="shared" si="36"/>
        <v>0</v>
      </c>
      <c r="BM19" s="231">
        <f t="shared" si="37"/>
        <v>0</v>
      </c>
      <c r="BN19" s="231">
        <f t="shared" si="38"/>
        <v>0</v>
      </c>
      <c r="BO19" s="231">
        <f t="shared" si="39"/>
        <v>0</v>
      </c>
      <c r="BP19" s="231">
        <f t="shared" si="40"/>
        <v>0</v>
      </c>
      <c r="BQ19" s="231">
        <f t="shared" si="41"/>
        <v>0</v>
      </c>
      <c r="BR19" s="231">
        <f t="shared" si="42"/>
        <v>0</v>
      </c>
      <c r="BS19" s="231">
        <f t="shared" si="43"/>
        <v>0</v>
      </c>
      <c r="BT19" s="231">
        <f t="shared" si="44"/>
        <v>0</v>
      </c>
      <c r="BU19" s="231">
        <f t="shared" si="45"/>
        <v>0</v>
      </c>
      <c r="BV19" s="231">
        <f t="shared" si="46"/>
        <v>0</v>
      </c>
      <c r="BW19" s="231">
        <f t="shared" si="47"/>
        <v>0</v>
      </c>
      <c r="BX19" s="231">
        <f t="shared" si="48"/>
        <v>0</v>
      </c>
      <c r="BY19" s="231"/>
      <c r="BZ19" s="230"/>
      <c r="CA19" s="230"/>
      <c r="CB19" s="230"/>
      <c r="CC19" s="230"/>
      <c r="CD19" s="230"/>
      <c r="CE19" s="230"/>
      <c r="CF19" s="230"/>
      <c r="CG19" s="230"/>
      <c r="CH19" s="230"/>
      <c r="CI19" s="230"/>
      <c r="CJ19" s="230"/>
      <c r="CK19" s="230"/>
      <c r="CL19" s="237"/>
      <c r="CM19" s="230"/>
      <c r="CN19" s="230"/>
      <c r="CO19" s="230"/>
      <c r="CP19" s="230"/>
      <c r="CQ19" s="230"/>
      <c r="CR19" s="230"/>
      <c r="CS19" s="230"/>
      <c r="CT19" s="230"/>
      <c r="CU19" s="230"/>
      <c r="CV19" s="230"/>
      <c r="CW19" s="230"/>
      <c r="CX19" s="230"/>
      <c r="CY19" s="231"/>
      <c r="CZ19" s="231">
        <f t="shared" si="104"/>
        <v>0</v>
      </c>
      <c r="DA19" s="231">
        <f t="shared" si="105"/>
        <v>0</v>
      </c>
      <c r="DB19" s="231">
        <f t="shared" si="106"/>
        <v>0</v>
      </c>
      <c r="DC19" s="231">
        <f t="shared" si="107"/>
        <v>0</v>
      </c>
      <c r="DD19" s="231">
        <f t="shared" si="108"/>
        <v>0</v>
      </c>
      <c r="DE19" s="231">
        <f t="shared" si="109"/>
        <v>0</v>
      </c>
      <c r="DF19" s="231">
        <f t="shared" si="110"/>
        <v>0</v>
      </c>
      <c r="DG19" s="231">
        <f t="shared" si="111"/>
        <v>0</v>
      </c>
      <c r="DH19" s="231">
        <f t="shared" si="112"/>
        <v>0</v>
      </c>
      <c r="DI19" s="231">
        <f t="shared" si="113"/>
        <v>0</v>
      </c>
      <c r="DJ19" s="231">
        <f t="shared" si="114"/>
        <v>0</v>
      </c>
      <c r="DK19" s="231">
        <f t="shared" si="115"/>
        <v>0</v>
      </c>
      <c r="DL19" s="231">
        <f t="shared" si="116"/>
        <v>0</v>
      </c>
      <c r="DM19" s="231"/>
      <c r="DN19" s="231">
        <f t="shared" si="244"/>
        <v>0</v>
      </c>
      <c r="DO19" s="231">
        <f t="shared" si="245"/>
        <v>0</v>
      </c>
      <c r="DP19" s="231">
        <f t="shared" si="246"/>
        <v>0</v>
      </c>
      <c r="DQ19" s="231">
        <f t="shared" si="247"/>
        <v>0</v>
      </c>
      <c r="DR19" s="231">
        <f t="shared" si="248"/>
        <v>0</v>
      </c>
      <c r="DS19" s="231">
        <f t="shared" si="249"/>
        <v>0</v>
      </c>
      <c r="DT19" s="231">
        <f t="shared" si="250"/>
        <v>0</v>
      </c>
      <c r="DU19" s="231">
        <f t="shared" si="251"/>
        <v>0</v>
      </c>
      <c r="DV19" s="231">
        <f t="shared" si="252"/>
        <v>0</v>
      </c>
      <c r="DW19" s="231">
        <f t="shared" si="253"/>
        <v>0</v>
      </c>
      <c r="DX19" s="231">
        <f t="shared" si="254"/>
        <v>0</v>
      </c>
      <c r="DY19" s="231">
        <f t="shared" si="255"/>
        <v>0</v>
      </c>
      <c r="DZ19" s="231">
        <f t="shared" si="121"/>
        <v>0</v>
      </c>
      <c r="EA19" s="191"/>
      <c r="EB19" s="115"/>
      <c r="EC19" s="115"/>
      <c r="ED19" s="115"/>
      <c r="EE19" s="115"/>
      <c r="EF19" s="115"/>
      <c r="EG19" s="115"/>
      <c r="EH19" s="115"/>
      <c r="EI19" s="115"/>
      <c r="EJ19" s="115"/>
      <c r="EK19" s="115"/>
      <c r="EL19" s="115"/>
      <c r="EM19" s="115"/>
      <c r="EN19" s="115"/>
      <c r="EO19" s="230"/>
      <c r="EP19" s="230"/>
      <c r="EQ19" s="230"/>
      <c r="ER19" s="230"/>
      <c r="ES19" s="230"/>
      <c r="ET19" s="230"/>
      <c r="EU19" s="230"/>
      <c r="EV19" s="230"/>
      <c r="EW19" s="230"/>
      <c r="EX19" s="230"/>
      <c r="EY19" s="230"/>
      <c r="EZ19" s="230"/>
      <c r="FB19" s="234">
        <f t="shared" si="61"/>
        <v>0</v>
      </c>
      <c r="FC19" s="234">
        <f t="shared" si="62"/>
        <v>0</v>
      </c>
      <c r="FD19" s="234">
        <f t="shared" si="63"/>
        <v>0</v>
      </c>
      <c r="FE19" s="234">
        <f t="shared" si="64"/>
        <v>0</v>
      </c>
      <c r="FF19" s="234">
        <f t="shared" si="65"/>
        <v>0</v>
      </c>
      <c r="FG19" s="234">
        <f t="shared" si="66"/>
        <v>0</v>
      </c>
      <c r="FH19" s="234">
        <f t="shared" si="67"/>
        <v>0</v>
      </c>
      <c r="FI19" s="234">
        <f t="shared" si="68"/>
        <v>0</v>
      </c>
      <c r="FJ19" s="234">
        <f t="shared" si="69"/>
        <v>0</v>
      </c>
      <c r="FK19" s="234">
        <f t="shared" si="70"/>
        <v>0</v>
      </c>
      <c r="FL19" s="234">
        <f t="shared" si="71"/>
        <v>0</v>
      </c>
      <c r="FM19" s="234">
        <f t="shared" si="72"/>
        <v>0</v>
      </c>
      <c r="FN19" s="234">
        <f t="shared" si="122"/>
        <v>0</v>
      </c>
      <c r="FO19" s="115"/>
      <c r="FP19" s="234">
        <f t="shared" si="73"/>
        <v>0</v>
      </c>
      <c r="FQ19" s="234">
        <f t="shared" si="74"/>
        <v>0</v>
      </c>
      <c r="FR19" s="234">
        <f t="shared" si="75"/>
        <v>0</v>
      </c>
      <c r="FS19" s="234">
        <f t="shared" si="76"/>
        <v>0</v>
      </c>
      <c r="FT19" s="234">
        <f t="shared" si="77"/>
        <v>0</v>
      </c>
      <c r="FU19" s="234">
        <f t="shared" si="78"/>
        <v>0</v>
      </c>
      <c r="FV19" s="234">
        <f t="shared" si="79"/>
        <v>0</v>
      </c>
      <c r="FW19" s="234">
        <f t="shared" si="80"/>
        <v>0</v>
      </c>
      <c r="FX19" s="234">
        <f t="shared" si="81"/>
        <v>0</v>
      </c>
      <c r="FY19" s="234">
        <f t="shared" si="82"/>
        <v>0</v>
      </c>
      <c r="FZ19" s="234">
        <f t="shared" si="83"/>
        <v>0</v>
      </c>
      <c r="GA19" s="234">
        <f t="shared" si="84"/>
        <v>0</v>
      </c>
      <c r="GB19" s="234">
        <f t="shared" si="123"/>
        <v>0</v>
      </c>
      <c r="GC19" s="234"/>
      <c r="GD19" s="339"/>
      <c r="GE19" s="339"/>
      <c r="GF19" s="339"/>
      <c r="GG19" s="339"/>
      <c r="GH19" s="339"/>
      <c r="GI19" s="339"/>
      <c r="GJ19" s="339"/>
      <c r="GK19" s="339"/>
      <c r="GL19" s="339"/>
      <c r="GM19" s="339"/>
      <c r="GN19" s="339"/>
      <c r="GO19" s="339"/>
      <c r="GP19" s="234"/>
      <c r="GQ19" s="234"/>
      <c r="GR19" s="234"/>
      <c r="GS19" s="234"/>
      <c r="GT19" s="234"/>
      <c r="GU19" s="234"/>
      <c r="GV19" s="234"/>
      <c r="GW19" s="234"/>
      <c r="GX19" s="234"/>
      <c r="GY19" s="234"/>
      <c r="GZ19" s="234"/>
      <c r="HA19" s="234"/>
      <c r="HB19" s="234"/>
      <c r="HC19" s="117">
        <f t="shared" si="256"/>
        <v>0</v>
      </c>
      <c r="HE19" s="115"/>
      <c r="HF19" s="115"/>
      <c r="HG19" s="115"/>
      <c r="HH19" s="115"/>
      <c r="HJ19" s="231" t="str">
        <f t="shared" si="127"/>
        <v/>
      </c>
      <c r="HK19" s="231" t="str">
        <f t="shared" si="128"/>
        <v/>
      </c>
      <c r="IG19" s="557">
        <f t="shared" si="207"/>
        <v>0</v>
      </c>
      <c r="IH19" s="557">
        <f t="shared" si="208"/>
        <v>0</v>
      </c>
      <c r="II19" s="557">
        <f t="shared" si="209"/>
        <v>0</v>
      </c>
      <c r="IJ19" s="557">
        <f t="shared" si="210"/>
        <v>0</v>
      </c>
      <c r="IK19" s="557">
        <f t="shared" si="211"/>
        <v>0</v>
      </c>
      <c r="IL19" s="557">
        <f t="shared" si="212"/>
        <v>0</v>
      </c>
      <c r="IM19" s="557">
        <f t="shared" si="213"/>
        <v>0</v>
      </c>
      <c r="IN19" s="557">
        <f t="shared" si="214"/>
        <v>0</v>
      </c>
      <c r="IO19" s="557">
        <f t="shared" si="215"/>
        <v>0</v>
      </c>
      <c r="IP19" s="557">
        <f t="shared" si="216"/>
        <v>0</v>
      </c>
      <c r="IQ19" s="557">
        <f t="shared" si="217"/>
        <v>0</v>
      </c>
      <c r="IR19" s="557">
        <f t="shared" si="218"/>
        <v>0</v>
      </c>
      <c r="IS19" s="557">
        <f t="shared" si="130"/>
        <v>0</v>
      </c>
      <c r="JH19" s="557">
        <f t="shared" si="131"/>
        <v>0</v>
      </c>
      <c r="JI19" s="557">
        <f t="shared" si="132"/>
        <v>0</v>
      </c>
      <c r="JJ19" s="557">
        <f t="shared" si="133"/>
        <v>0</v>
      </c>
      <c r="JK19" s="557">
        <f t="shared" si="134"/>
        <v>0</v>
      </c>
      <c r="JL19" s="557">
        <f t="shared" si="135"/>
        <v>0</v>
      </c>
      <c r="JM19" s="557">
        <f t="shared" si="136"/>
        <v>0</v>
      </c>
      <c r="JN19" s="557">
        <f t="shared" si="137"/>
        <v>0</v>
      </c>
      <c r="JO19" s="557">
        <f t="shared" si="138"/>
        <v>0</v>
      </c>
      <c r="JP19" s="557">
        <f t="shared" si="139"/>
        <v>0</v>
      </c>
      <c r="JQ19" s="557">
        <f t="shared" si="140"/>
        <v>0</v>
      </c>
      <c r="JR19" s="557">
        <f t="shared" si="141"/>
        <v>0</v>
      </c>
      <c r="JS19" s="557">
        <f t="shared" si="142"/>
        <v>0</v>
      </c>
      <c r="JT19" s="557">
        <f t="shared" si="143"/>
        <v>0</v>
      </c>
      <c r="KI19" s="557">
        <f t="shared" si="144"/>
        <v>0</v>
      </c>
      <c r="KJ19" s="557">
        <f t="shared" si="145"/>
        <v>0</v>
      </c>
      <c r="KK19" s="557">
        <f t="shared" si="146"/>
        <v>0</v>
      </c>
      <c r="KL19" s="557">
        <f t="shared" si="147"/>
        <v>0</v>
      </c>
      <c r="KM19" s="557">
        <f t="shared" si="148"/>
        <v>0</v>
      </c>
      <c r="KN19" s="557">
        <f t="shared" si="149"/>
        <v>0</v>
      </c>
      <c r="KO19" s="557">
        <f t="shared" si="150"/>
        <v>0</v>
      </c>
      <c r="KP19" s="557">
        <f t="shared" si="151"/>
        <v>0</v>
      </c>
      <c r="KQ19" s="557">
        <f t="shared" si="152"/>
        <v>0</v>
      </c>
      <c r="KR19" s="557">
        <f t="shared" si="153"/>
        <v>0</v>
      </c>
      <c r="KS19" s="557">
        <f t="shared" si="154"/>
        <v>0</v>
      </c>
      <c r="KT19" s="557">
        <f t="shared" si="155"/>
        <v>0</v>
      </c>
      <c r="KU19" s="557">
        <f t="shared" si="156"/>
        <v>0</v>
      </c>
      <c r="KW19" s="557">
        <f t="shared" si="157"/>
        <v>0</v>
      </c>
      <c r="KX19" s="557">
        <f t="shared" si="158"/>
        <v>0</v>
      </c>
      <c r="KY19" s="557">
        <f t="shared" si="159"/>
        <v>0</v>
      </c>
      <c r="KZ19" s="557">
        <f t="shared" si="160"/>
        <v>0</v>
      </c>
      <c r="LA19" s="557">
        <f t="shared" si="161"/>
        <v>0</v>
      </c>
      <c r="LB19" s="557">
        <f t="shared" si="162"/>
        <v>0</v>
      </c>
      <c r="LC19" s="557">
        <f t="shared" si="163"/>
        <v>0</v>
      </c>
      <c r="LD19" s="557">
        <f t="shared" si="164"/>
        <v>0</v>
      </c>
      <c r="LE19" s="557">
        <f t="shared" si="165"/>
        <v>0</v>
      </c>
      <c r="LF19" s="557">
        <f t="shared" si="166"/>
        <v>0</v>
      </c>
      <c r="LG19" s="557">
        <f t="shared" si="167"/>
        <v>0</v>
      </c>
      <c r="LH19" s="557">
        <f t="shared" si="168"/>
        <v>0</v>
      </c>
      <c r="LI19" s="557">
        <f t="shared" si="169"/>
        <v>0</v>
      </c>
      <c r="LL19" s="115"/>
      <c r="LM19" s="115"/>
      <c r="LN19" s="115"/>
      <c r="LO19" s="115"/>
      <c r="LP19" s="115"/>
      <c r="LQ19" s="115"/>
      <c r="LR19" s="115"/>
      <c r="LS19" s="115"/>
      <c r="LT19" s="115"/>
      <c r="LU19" s="115"/>
      <c r="LV19" s="115"/>
      <c r="LW19" s="115"/>
      <c r="LY19" s="117">
        <f t="shared" si="170"/>
        <v>0</v>
      </c>
      <c r="LZ19" s="117">
        <f t="shared" si="171"/>
        <v>0</v>
      </c>
      <c r="MA19" s="117">
        <f t="shared" si="172"/>
        <v>0</v>
      </c>
      <c r="MB19" s="117">
        <f t="shared" si="173"/>
        <v>0</v>
      </c>
      <c r="MC19" s="117">
        <f t="shared" si="174"/>
        <v>0</v>
      </c>
      <c r="MD19" s="117">
        <f t="shared" si="175"/>
        <v>0</v>
      </c>
      <c r="ME19" s="117">
        <f t="shared" si="176"/>
        <v>0</v>
      </c>
      <c r="MF19" s="117">
        <f t="shared" si="177"/>
        <v>0</v>
      </c>
      <c r="MG19" s="117">
        <f t="shared" si="178"/>
        <v>0</v>
      </c>
      <c r="MH19" s="117">
        <f t="shared" si="179"/>
        <v>0</v>
      </c>
      <c r="MI19" s="117">
        <f t="shared" si="180"/>
        <v>0</v>
      </c>
      <c r="MJ19" s="117">
        <f t="shared" si="181"/>
        <v>0</v>
      </c>
      <c r="ML19" s="117">
        <f t="shared" si="182"/>
        <v>0</v>
      </c>
      <c r="MM19" s="117">
        <f t="shared" si="183"/>
        <v>0</v>
      </c>
      <c r="MN19" s="117">
        <f t="shared" si="184"/>
        <v>0</v>
      </c>
      <c r="MO19" s="117">
        <f t="shared" si="185"/>
        <v>0</v>
      </c>
      <c r="MP19" s="117">
        <f t="shared" si="186"/>
        <v>0</v>
      </c>
      <c r="MQ19" s="117">
        <f t="shared" si="187"/>
        <v>0</v>
      </c>
      <c r="MR19" s="117">
        <f t="shared" si="188"/>
        <v>0</v>
      </c>
      <c r="MS19" s="117">
        <f t="shared" si="189"/>
        <v>0</v>
      </c>
      <c r="MT19" s="117">
        <f t="shared" si="190"/>
        <v>0</v>
      </c>
      <c r="MU19" s="117">
        <f t="shared" si="191"/>
        <v>0</v>
      </c>
      <c r="MV19" s="117">
        <f t="shared" si="192"/>
        <v>0</v>
      </c>
      <c r="MW19" s="117">
        <f t="shared" si="193"/>
        <v>0</v>
      </c>
    </row>
    <row r="20" spans="1:361">
      <c r="A20" s="4">
        <f>A18+1</f>
        <v>14</v>
      </c>
      <c r="B20" s="1" t="s">
        <v>427</v>
      </c>
      <c r="C20" s="1" t="s">
        <v>336</v>
      </c>
      <c r="D20" s="4" t="s">
        <v>326</v>
      </c>
      <c r="E20" s="14">
        <f>SUMIFS('MoU proposal'!U:U,'MoU proposal'!$B:$B,'Retail_distributor-wise'!$B20,'MoU proposal'!$D:$D,'Retail_distributor-wise'!$C20)</f>
        <v>6004.11</v>
      </c>
      <c r="F20" s="14">
        <f t="shared" si="90"/>
        <v>10000</v>
      </c>
      <c r="G20" s="8" t="s">
        <v>405</v>
      </c>
      <c r="H20" s="1" t="s">
        <v>164</v>
      </c>
      <c r="I20" s="118">
        <f>E20/'Retail_state-wise(rough)'!$D$29</f>
        <v>1</v>
      </c>
      <c r="J20" s="14">
        <f>FLOOR($I20*'Retail_state-wise(rough)'!F$29,50)</f>
        <v>600</v>
      </c>
      <c r="K20" s="14">
        <f>FLOOR($I20*'Retail_state-wise(rough)'!G$29,50)</f>
        <v>800</v>
      </c>
      <c r="L20" s="14">
        <f>FLOOR($I20*'Retail_state-wise(rough)'!H$29,50)</f>
        <v>700</v>
      </c>
      <c r="M20" s="14">
        <f>FLOOR($I20*'Retail_state-wise(rough)'!I$29,50)</f>
        <v>600</v>
      </c>
      <c r="N20" s="14">
        <f>FLOOR($I20*'Retail_state-wise(rough)'!J$29,50)</f>
        <v>500</v>
      </c>
      <c r="O20" s="14">
        <f>FLOOR($I20*'Retail_state-wise(rough)'!K$29,50)</f>
        <v>550</v>
      </c>
      <c r="P20" s="14">
        <f>FLOOR($I20*'Retail_state-wise(rough)'!L$29,50)</f>
        <v>700</v>
      </c>
      <c r="Q20" s="14">
        <f>FLOOR($I20*'Retail_state-wise(rough)'!M$29,50)</f>
        <v>850</v>
      </c>
      <c r="R20" s="14">
        <f>FLOOR($I20*'Retail_state-wise(rough)'!N$29,50)</f>
        <v>900</v>
      </c>
      <c r="S20" s="14">
        <f>FLOOR($I20*'Retail_state-wise(rough)'!O$29,50)</f>
        <v>1100</v>
      </c>
      <c r="T20" s="14">
        <f>FLOOR($I20*'Retail_state-wise(rough)'!P$29,50)</f>
        <v>1250</v>
      </c>
      <c r="U20" s="14">
        <f>FLOOR($I20*'Retail_state-wise(rough)'!Q$29,50)</f>
        <v>1450</v>
      </c>
      <c r="W20" s="671"/>
      <c r="X20" s="16">
        <v>0.8</v>
      </c>
      <c r="Y20" s="16">
        <v>0.8</v>
      </c>
      <c r="Z20" s="16">
        <v>0.8</v>
      </c>
      <c r="AA20" s="16">
        <v>0.8</v>
      </c>
      <c r="AB20" s="16">
        <v>0.8</v>
      </c>
      <c r="AC20" s="16">
        <v>0.8</v>
      </c>
      <c r="AD20" s="16">
        <v>0.8</v>
      </c>
      <c r="AE20" s="16">
        <v>0.8</v>
      </c>
      <c r="AF20" s="16">
        <v>0.8</v>
      </c>
      <c r="AG20" s="16">
        <v>0.8</v>
      </c>
      <c r="AH20" s="16">
        <v>0.8</v>
      </c>
      <c r="AI20" s="16">
        <v>0.8</v>
      </c>
      <c r="AK20" s="16">
        <f t="shared" ref="AK20:AV20" si="269">100%-X20</f>
        <v>0.19999999999999996</v>
      </c>
      <c r="AL20" s="16">
        <f t="shared" si="269"/>
        <v>0.19999999999999996</v>
      </c>
      <c r="AM20" s="16">
        <f t="shared" si="269"/>
        <v>0.19999999999999996</v>
      </c>
      <c r="AN20" s="16">
        <f t="shared" si="269"/>
        <v>0.19999999999999996</v>
      </c>
      <c r="AO20" s="16">
        <f t="shared" si="269"/>
        <v>0.19999999999999996</v>
      </c>
      <c r="AP20" s="16">
        <f t="shared" si="269"/>
        <v>0.19999999999999996</v>
      </c>
      <c r="AQ20" s="16">
        <f t="shared" si="269"/>
        <v>0.19999999999999996</v>
      </c>
      <c r="AR20" s="16">
        <f t="shared" si="269"/>
        <v>0.19999999999999996</v>
      </c>
      <c r="AS20" s="16">
        <f t="shared" si="269"/>
        <v>0.19999999999999996</v>
      </c>
      <c r="AT20" s="16">
        <f t="shared" si="269"/>
        <v>0.19999999999999996</v>
      </c>
      <c r="AU20" s="16">
        <f t="shared" si="269"/>
        <v>0.19999999999999996</v>
      </c>
      <c r="AV20" s="16">
        <f t="shared" si="269"/>
        <v>0.19999999999999996</v>
      </c>
      <c r="AX20" s="15">
        <f t="shared" si="91"/>
        <v>480</v>
      </c>
      <c r="AY20" s="15">
        <f t="shared" si="24"/>
        <v>640</v>
      </c>
      <c r="AZ20" s="15">
        <f t="shared" si="25"/>
        <v>560</v>
      </c>
      <c r="BA20" s="15">
        <f t="shared" si="26"/>
        <v>480</v>
      </c>
      <c r="BB20" s="15">
        <f t="shared" si="27"/>
        <v>400</v>
      </c>
      <c r="BC20" s="15">
        <f t="shared" si="28"/>
        <v>440</v>
      </c>
      <c r="BD20" s="15">
        <f t="shared" si="29"/>
        <v>560</v>
      </c>
      <c r="BE20" s="15">
        <f t="shared" si="30"/>
        <v>680</v>
      </c>
      <c r="BF20" s="15">
        <f t="shared" si="31"/>
        <v>720</v>
      </c>
      <c r="BG20" s="15">
        <f t="shared" si="32"/>
        <v>880</v>
      </c>
      <c r="BH20" s="15">
        <f t="shared" si="33"/>
        <v>1000</v>
      </c>
      <c r="BI20" s="15">
        <f t="shared" si="34"/>
        <v>1160</v>
      </c>
      <c r="BJ20" s="15">
        <f t="shared" si="35"/>
        <v>8000</v>
      </c>
      <c r="BL20" s="15">
        <f t="shared" si="36"/>
        <v>119.99999999999997</v>
      </c>
      <c r="BM20" s="15">
        <f t="shared" si="37"/>
        <v>159.99999999999997</v>
      </c>
      <c r="BN20" s="15">
        <f t="shared" si="38"/>
        <v>139.99999999999997</v>
      </c>
      <c r="BO20" s="15">
        <f t="shared" si="39"/>
        <v>119.99999999999997</v>
      </c>
      <c r="BP20" s="15">
        <f t="shared" si="40"/>
        <v>99.999999999999972</v>
      </c>
      <c r="BQ20" s="15">
        <f t="shared" si="41"/>
        <v>109.99999999999997</v>
      </c>
      <c r="BR20" s="15">
        <f t="shared" si="42"/>
        <v>139.99999999999997</v>
      </c>
      <c r="BS20" s="15">
        <f t="shared" si="43"/>
        <v>169.99999999999997</v>
      </c>
      <c r="BT20" s="15">
        <f t="shared" si="44"/>
        <v>179.99999999999997</v>
      </c>
      <c r="BU20" s="15">
        <f t="shared" si="45"/>
        <v>219.99999999999994</v>
      </c>
      <c r="BV20" s="15">
        <f t="shared" si="46"/>
        <v>249.99999999999994</v>
      </c>
      <c r="BW20" s="15">
        <f t="shared" si="47"/>
        <v>289.99999999999994</v>
      </c>
      <c r="BX20" s="15">
        <f t="shared" si="48"/>
        <v>1999.9999999999998</v>
      </c>
      <c r="BY20" s="15"/>
      <c r="BZ20" s="16">
        <v>1</v>
      </c>
      <c r="CA20" s="16">
        <v>1</v>
      </c>
      <c r="CB20" s="16">
        <v>1</v>
      </c>
      <c r="CC20" s="16">
        <v>1</v>
      </c>
      <c r="CD20" s="16">
        <v>1</v>
      </c>
      <c r="CE20" s="16">
        <v>1</v>
      </c>
      <c r="CF20" s="16">
        <v>0.8</v>
      </c>
      <c r="CG20" s="16">
        <v>0.7</v>
      </c>
      <c r="CH20" s="16">
        <v>0.5</v>
      </c>
      <c r="CI20" s="16">
        <v>0.4</v>
      </c>
      <c r="CJ20" s="16">
        <v>0.3</v>
      </c>
      <c r="CK20" s="16">
        <v>0.2</v>
      </c>
      <c r="CL20" s="236"/>
      <c r="CM20" s="16">
        <f t="shared" ref="CM20" si="270">(1-BZ20)</f>
        <v>0</v>
      </c>
      <c r="CN20" s="16">
        <f t="shared" ref="CN20" si="271">(1-CA20)</f>
        <v>0</v>
      </c>
      <c r="CO20" s="16">
        <f t="shared" ref="CO20" si="272">(1-CB20)</f>
        <v>0</v>
      </c>
      <c r="CP20" s="16">
        <f t="shared" ref="CP20" si="273">(1-CC20)</f>
        <v>0</v>
      </c>
      <c r="CQ20" s="16">
        <f t="shared" ref="CQ20" si="274">(1-CD20)</f>
        <v>0</v>
      </c>
      <c r="CR20" s="16">
        <f t="shared" ref="CR20" si="275">(1-CE20)</f>
        <v>0</v>
      </c>
      <c r="CS20" s="16">
        <f t="shared" ref="CS20" si="276">(1-CF20)</f>
        <v>0.19999999999999996</v>
      </c>
      <c r="CT20" s="16">
        <f t="shared" ref="CT20" si="277">(1-CG20)</f>
        <v>0.30000000000000004</v>
      </c>
      <c r="CU20" s="16">
        <f t="shared" ref="CU20" si="278">(1-CH20)</f>
        <v>0.5</v>
      </c>
      <c r="CV20" s="16">
        <f t="shared" ref="CV20" si="279">(1-CI20)</f>
        <v>0.6</v>
      </c>
      <c r="CW20" s="16">
        <f t="shared" ref="CW20" si="280">(1-CJ20)</f>
        <v>0.7</v>
      </c>
      <c r="CX20" s="16">
        <f t="shared" ref="CX20" si="281">(1-CK20)</f>
        <v>0.8</v>
      </c>
      <c r="CY20" s="15"/>
      <c r="CZ20" s="15">
        <f t="shared" si="104"/>
        <v>480</v>
      </c>
      <c r="DA20" s="15">
        <f t="shared" si="105"/>
        <v>640</v>
      </c>
      <c r="DB20" s="15">
        <f t="shared" si="106"/>
        <v>560</v>
      </c>
      <c r="DC20" s="15">
        <f t="shared" si="107"/>
        <v>480</v>
      </c>
      <c r="DD20" s="15">
        <f t="shared" si="108"/>
        <v>400</v>
      </c>
      <c r="DE20" s="15">
        <f t="shared" si="109"/>
        <v>440</v>
      </c>
      <c r="DF20" s="15">
        <f t="shared" si="110"/>
        <v>448</v>
      </c>
      <c r="DG20" s="15">
        <f t="shared" si="111"/>
        <v>475.99999999999994</v>
      </c>
      <c r="DH20" s="15">
        <f t="shared" si="112"/>
        <v>360</v>
      </c>
      <c r="DI20" s="15">
        <f t="shared" si="113"/>
        <v>352</v>
      </c>
      <c r="DJ20" s="15">
        <f t="shared" si="114"/>
        <v>300</v>
      </c>
      <c r="DK20" s="15">
        <f t="shared" si="115"/>
        <v>232</v>
      </c>
      <c r="DL20" s="15">
        <f t="shared" si="116"/>
        <v>5168</v>
      </c>
      <c r="DM20" s="15"/>
      <c r="DN20" s="15">
        <f t="shared" si="244"/>
        <v>0</v>
      </c>
      <c r="DO20" s="15">
        <f t="shared" si="245"/>
        <v>0</v>
      </c>
      <c r="DP20" s="15">
        <f t="shared" si="246"/>
        <v>0</v>
      </c>
      <c r="DQ20" s="15">
        <f t="shared" si="247"/>
        <v>0</v>
      </c>
      <c r="DR20" s="15">
        <f t="shared" si="248"/>
        <v>0</v>
      </c>
      <c r="DS20" s="15">
        <f t="shared" si="249"/>
        <v>0</v>
      </c>
      <c r="DT20" s="15">
        <f t="shared" si="250"/>
        <v>111.99999999999997</v>
      </c>
      <c r="DU20" s="15">
        <f t="shared" si="251"/>
        <v>204.00000000000003</v>
      </c>
      <c r="DV20" s="15">
        <f t="shared" si="252"/>
        <v>360</v>
      </c>
      <c r="DW20" s="15">
        <f t="shared" si="253"/>
        <v>528</v>
      </c>
      <c r="DX20" s="15">
        <f t="shared" si="254"/>
        <v>700</v>
      </c>
      <c r="DY20" s="15">
        <f t="shared" si="255"/>
        <v>928</v>
      </c>
      <c r="DZ20" s="15">
        <f t="shared" si="121"/>
        <v>2832</v>
      </c>
      <c r="EB20" s="16">
        <v>0.7</v>
      </c>
      <c r="EC20" s="16">
        <v>0.7</v>
      </c>
      <c r="ED20" s="16">
        <v>0.7</v>
      </c>
      <c r="EE20" s="16">
        <v>0.65</v>
      </c>
      <c r="EF20" s="16">
        <v>0.65</v>
      </c>
      <c r="EG20" s="16">
        <v>0.65</v>
      </c>
      <c r="EH20" s="16">
        <v>0.7</v>
      </c>
      <c r="EI20" s="16">
        <v>0.75</v>
      </c>
      <c r="EJ20" s="16">
        <v>0.75</v>
      </c>
      <c r="EK20" s="16">
        <v>0.75</v>
      </c>
      <c r="EL20" s="16">
        <v>0.75</v>
      </c>
      <c r="EM20" s="16">
        <v>0.75</v>
      </c>
      <c r="EO20" s="16">
        <f t="shared" si="195"/>
        <v>0.30000000000000004</v>
      </c>
      <c r="EP20" s="16">
        <f t="shared" si="196"/>
        <v>0.30000000000000004</v>
      </c>
      <c r="EQ20" s="16">
        <f t="shared" si="197"/>
        <v>0.30000000000000004</v>
      </c>
      <c r="ER20" s="16">
        <f t="shared" si="198"/>
        <v>0.35</v>
      </c>
      <c r="ES20" s="16">
        <f t="shared" si="199"/>
        <v>0.35</v>
      </c>
      <c r="ET20" s="16">
        <f t="shared" si="200"/>
        <v>0.35</v>
      </c>
      <c r="EU20" s="16">
        <f t="shared" si="201"/>
        <v>0.30000000000000004</v>
      </c>
      <c r="EV20" s="16">
        <f t="shared" si="202"/>
        <v>0.25</v>
      </c>
      <c r="EW20" s="16">
        <f t="shared" si="203"/>
        <v>0.25</v>
      </c>
      <c r="EX20" s="16">
        <f t="shared" si="204"/>
        <v>0.25</v>
      </c>
      <c r="EY20" s="16">
        <f t="shared" si="205"/>
        <v>0.25</v>
      </c>
      <c r="EZ20" s="16">
        <f t="shared" si="206"/>
        <v>0.25</v>
      </c>
      <c r="FB20" s="233">
        <f t="shared" si="61"/>
        <v>420</v>
      </c>
      <c r="FC20" s="233">
        <f t="shared" si="62"/>
        <v>560</v>
      </c>
      <c r="FD20" s="233">
        <f t="shared" si="63"/>
        <v>489.99999999999994</v>
      </c>
      <c r="FE20" s="233">
        <f t="shared" si="64"/>
        <v>390</v>
      </c>
      <c r="FF20" s="233">
        <f t="shared" si="65"/>
        <v>325</v>
      </c>
      <c r="FG20" s="233">
        <f t="shared" si="66"/>
        <v>357.5</v>
      </c>
      <c r="FH20" s="233">
        <f t="shared" si="67"/>
        <v>489.99999999999994</v>
      </c>
      <c r="FI20" s="233">
        <f t="shared" si="68"/>
        <v>637.5</v>
      </c>
      <c r="FJ20" s="233">
        <f t="shared" si="69"/>
        <v>675</v>
      </c>
      <c r="FK20" s="233">
        <f t="shared" si="70"/>
        <v>825</v>
      </c>
      <c r="FL20" s="233">
        <f t="shared" si="71"/>
        <v>937.5</v>
      </c>
      <c r="FM20" s="233">
        <f t="shared" si="72"/>
        <v>1087.5</v>
      </c>
      <c r="FN20" s="233">
        <f t="shared" si="122"/>
        <v>7195</v>
      </c>
      <c r="FO20" s="4"/>
      <c r="FP20" s="233">
        <f t="shared" si="73"/>
        <v>180.00000000000003</v>
      </c>
      <c r="FQ20" s="233">
        <f t="shared" si="74"/>
        <v>240.00000000000003</v>
      </c>
      <c r="FR20" s="233">
        <f t="shared" si="75"/>
        <v>210.00000000000003</v>
      </c>
      <c r="FS20" s="233">
        <f t="shared" si="76"/>
        <v>210</v>
      </c>
      <c r="FT20" s="233">
        <f t="shared" si="77"/>
        <v>175</v>
      </c>
      <c r="FU20" s="233">
        <f t="shared" si="78"/>
        <v>192.5</v>
      </c>
      <c r="FV20" s="233">
        <f t="shared" si="79"/>
        <v>210.00000000000003</v>
      </c>
      <c r="FW20" s="233">
        <f t="shared" si="80"/>
        <v>212.5</v>
      </c>
      <c r="FX20" s="233">
        <f t="shared" si="81"/>
        <v>225</v>
      </c>
      <c r="FY20" s="233">
        <f t="shared" si="82"/>
        <v>275</v>
      </c>
      <c r="FZ20" s="233">
        <f t="shared" si="83"/>
        <v>312.5</v>
      </c>
      <c r="GA20" s="233">
        <f t="shared" si="84"/>
        <v>362.5</v>
      </c>
      <c r="GB20" s="233">
        <f t="shared" si="123"/>
        <v>2805</v>
      </c>
      <c r="GC20" s="233"/>
      <c r="GD20" s="112"/>
      <c r="GE20" s="112"/>
      <c r="GF20" s="112"/>
      <c r="GG20" s="112"/>
      <c r="GH20" s="112"/>
      <c r="GI20" s="112"/>
      <c r="GJ20" s="112"/>
      <c r="GK20" s="112"/>
      <c r="GL20" s="112"/>
      <c r="GM20" s="112"/>
      <c r="GN20" s="112"/>
      <c r="GO20" s="112"/>
      <c r="GP20" s="233"/>
      <c r="GQ20" s="233"/>
      <c r="GR20" s="233"/>
      <c r="GS20" s="233"/>
      <c r="GT20" s="233"/>
      <c r="GU20" s="233"/>
      <c r="GV20" s="233"/>
      <c r="GW20" s="233"/>
      <c r="GX20" s="233"/>
      <c r="GY20" s="233"/>
      <c r="GZ20" s="233"/>
      <c r="HA20" s="233"/>
      <c r="HB20" s="233"/>
      <c r="HC20" s="14">
        <f t="shared" si="256"/>
        <v>0</v>
      </c>
      <c r="HE20" s="233">
        <f>[2]Sheet2!$AO17</f>
        <v>24.600642047036786</v>
      </c>
      <c r="HF20" s="4">
        <v>20</v>
      </c>
      <c r="HG20" s="233">
        <f t="shared" si="125"/>
        <v>54.375</v>
      </c>
      <c r="HH20" s="233">
        <f t="shared" si="126"/>
        <v>84</v>
      </c>
      <c r="HJ20" s="15">
        <f t="shared" si="127"/>
        <v>0</v>
      </c>
      <c r="HK20" s="15">
        <f t="shared" si="128"/>
        <v>0</v>
      </c>
      <c r="HT20" s="1">
        <f>_xlfn.XLOOKUP($C20,'Prices_state-wise'!$B:$B,'Prices_state-wise'!P:P,"",0)</f>
        <v>54500</v>
      </c>
      <c r="HU20" s="1">
        <f>_xlfn.XLOOKUP($C20,'Prices_state-wise'!$B:$B,'Prices_state-wise'!Q:Q,"",0)</f>
        <v>53500</v>
      </c>
      <c r="HV20" s="1">
        <f>_xlfn.XLOOKUP($C20,'Prices_state-wise'!$B:$B,'Prices_state-wise'!R:R,"",0)</f>
        <v>51000</v>
      </c>
      <c r="HW20" s="1">
        <f>_xlfn.XLOOKUP($C20,'Prices_state-wise'!$B:$B,'Prices_state-wise'!S:S,"",0)</f>
        <v>48500</v>
      </c>
      <c r="HX20" s="1">
        <f>_xlfn.XLOOKUP($C20,'Prices_state-wise'!$B:$B,'Prices_state-wise'!T:T,"",0)</f>
        <v>47500</v>
      </c>
      <c r="HY20" s="1">
        <f>_xlfn.XLOOKUP($C20,'Prices_state-wise'!$B:$B,'Prices_state-wise'!U:U,"",0)</f>
        <v>46000</v>
      </c>
      <c r="HZ20" s="1">
        <f>_xlfn.XLOOKUP($C20,'Prices_state-wise'!$B:$B,'Prices_state-wise'!V:V,"",0)</f>
        <v>46000</v>
      </c>
      <c r="IA20" s="1">
        <f>_xlfn.XLOOKUP($C20,'Prices_state-wise'!$B:$B,'Prices_state-wise'!W:W,"",0)</f>
        <v>47000</v>
      </c>
      <c r="IB20" s="1">
        <f>_xlfn.XLOOKUP($C20,'Prices_state-wise'!$B:$B,'Prices_state-wise'!X:X,"",0)</f>
        <v>48500</v>
      </c>
      <c r="IC20" s="1">
        <f>_xlfn.XLOOKUP($C20,'Prices_state-wise'!$B:$B,'Prices_state-wise'!Y:Y,"",0)</f>
        <v>51000</v>
      </c>
      <c r="ID20" s="1">
        <f>_xlfn.XLOOKUP($C20,'Prices_state-wise'!$B:$B,'Prices_state-wise'!Z:Z,"",0)</f>
        <v>51000</v>
      </c>
      <c r="IE20" s="1">
        <f>_xlfn.XLOOKUP($C20,'Prices_state-wise'!$B:$B,'Prices_state-wise'!AA:AA,"",0)</f>
        <v>52500</v>
      </c>
      <c r="IG20" s="346">
        <f t="shared" si="207"/>
        <v>0.6539999999999998</v>
      </c>
      <c r="IH20" s="346">
        <f t="shared" si="208"/>
        <v>0.85599999999999976</v>
      </c>
      <c r="II20" s="346">
        <f t="shared" si="209"/>
        <v>0.71399999999999986</v>
      </c>
      <c r="IJ20" s="346">
        <f t="shared" si="210"/>
        <v>0.58199999999999996</v>
      </c>
      <c r="IK20" s="346">
        <f t="shared" si="211"/>
        <v>0.47499999999999992</v>
      </c>
      <c r="IL20" s="346">
        <f t="shared" si="212"/>
        <v>0.50599999999999989</v>
      </c>
      <c r="IM20" s="346">
        <f t="shared" si="213"/>
        <v>0.64399999999999991</v>
      </c>
      <c r="IN20" s="346">
        <f t="shared" si="214"/>
        <v>0.79899999999999993</v>
      </c>
      <c r="IO20" s="346">
        <f t="shared" si="215"/>
        <v>0.87299999999999978</v>
      </c>
      <c r="IP20" s="346">
        <f t="shared" si="216"/>
        <v>1.1219999999999997</v>
      </c>
      <c r="IQ20" s="346">
        <f t="shared" si="217"/>
        <v>1.2749999999999997</v>
      </c>
      <c r="IR20" s="346">
        <f t="shared" si="218"/>
        <v>1.5224999999999995</v>
      </c>
      <c r="IS20" s="346">
        <f t="shared" si="130"/>
        <v>10.022499999999997</v>
      </c>
      <c r="IU20" s="1">
        <v>53500</v>
      </c>
      <c r="IV20" s="1">
        <v>52500</v>
      </c>
      <c r="IW20" s="1">
        <v>50000</v>
      </c>
      <c r="IX20" s="1">
        <v>47500</v>
      </c>
      <c r="IY20" s="1">
        <v>46500</v>
      </c>
      <c r="IZ20" s="1">
        <v>45000</v>
      </c>
      <c r="JA20" s="1">
        <v>45000</v>
      </c>
      <c r="JB20" s="1">
        <v>46000</v>
      </c>
      <c r="JC20" s="1">
        <v>47500</v>
      </c>
      <c r="JD20" s="1">
        <v>50000</v>
      </c>
      <c r="JE20" s="1">
        <v>50000</v>
      </c>
      <c r="JF20" s="1">
        <v>51500</v>
      </c>
      <c r="JH20" s="346">
        <f t="shared" si="131"/>
        <v>2.5680000000000001</v>
      </c>
      <c r="JI20" s="346">
        <f t="shared" si="132"/>
        <v>3.36</v>
      </c>
      <c r="JJ20" s="346">
        <f t="shared" si="133"/>
        <v>2.8</v>
      </c>
      <c r="JK20" s="346">
        <f t="shared" si="134"/>
        <v>2.2799999999999998</v>
      </c>
      <c r="JL20" s="346">
        <f t="shared" si="135"/>
        <v>1.86</v>
      </c>
      <c r="JM20" s="346">
        <f t="shared" si="136"/>
        <v>1.98</v>
      </c>
      <c r="JN20" s="346">
        <f t="shared" si="137"/>
        <v>2.016</v>
      </c>
      <c r="JO20" s="346">
        <f t="shared" si="138"/>
        <v>2.1895999999999995</v>
      </c>
      <c r="JP20" s="346">
        <f t="shared" si="139"/>
        <v>1.71</v>
      </c>
      <c r="JQ20" s="346">
        <f t="shared" si="140"/>
        <v>1.76</v>
      </c>
      <c r="JR20" s="346">
        <f t="shared" si="141"/>
        <v>1.5</v>
      </c>
      <c r="JS20" s="346">
        <f t="shared" si="142"/>
        <v>1.1948000000000001</v>
      </c>
      <c r="JT20" s="346">
        <f t="shared" si="143"/>
        <v>25.218399999999999</v>
      </c>
      <c r="JV20" s="1">
        <f>IFERROR(_xlfn.XLOOKUP($C20,'Prices_state-wise'!$B:$B,'Prices_state-wise'!AP:AP,"",0),"")</f>
        <v>52500</v>
      </c>
      <c r="JW20" s="1">
        <f>IFERROR(_xlfn.XLOOKUP($C20,'Prices_state-wise'!$B:$B,'Prices_state-wise'!AQ:AQ,"",0),"")</f>
        <v>51500</v>
      </c>
      <c r="JX20" s="1">
        <f>IFERROR(_xlfn.XLOOKUP($C20,'Prices_state-wise'!$B:$B,'Prices_state-wise'!AR:AR,"",0),"")</f>
        <v>49000</v>
      </c>
      <c r="JY20" s="1">
        <f>IFERROR(_xlfn.XLOOKUP($C20,'Prices_state-wise'!$B:$B,'Prices_state-wise'!AS:AS,"",0),"")</f>
        <v>46500</v>
      </c>
      <c r="JZ20" s="1">
        <f>IFERROR(_xlfn.XLOOKUP($C20,'Prices_state-wise'!$B:$B,'Prices_state-wise'!AT:AT,"",0),"")</f>
        <v>45500</v>
      </c>
      <c r="KA20" s="1">
        <f>IFERROR(_xlfn.XLOOKUP($C20,'Prices_state-wise'!$B:$B,'Prices_state-wise'!AU:AU,"",0),"")</f>
        <v>44000</v>
      </c>
      <c r="KB20" s="1">
        <f>IFERROR(_xlfn.XLOOKUP($C20,'Prices_state-wise'!$B:$B,'Prices_state-wise'!AV:AV,"",0),"")</f>
        <v>44000</v>
      </c>
      <c r="KC20" s="1">
        <f>IFERROR(_xlfn.XLOOKUP($C20,'Prices_state-wise'!$B:$B,'Prices_state-wise'!AW:AW,"",0),"")</f>
        <v>45000</v>
      </c>
      <c r="KD20" s="1">
        <f>IFERROR(_xlfn.XLOOKUP($C20,'Prices_state-wise'!$B:$B,'Prices_state-wise'!AX:AX,"",0),"")</f>
        <v>46500</v>
      </c>
      <c r="KE20" s="1">
        <f>IFERROR(_xlfn.XLOOKUP($C20,'Prices_state-wise'!$B:$B,'Prices_state-wise'!AY:AY,"",0),"")</f>
        <v>49000</v>
      </c>
      <c r="KF20" s="1">
        <f>IFERROR(_xlfn.XLOOKUP($C20,'Prices_state-wise'!$B:$B,'Prices_state-wise'!AZ:AZ,"",0),"")</f>
        <v>49000</v>
      </c>
      <c r="KG20" s="1">
        <f>IFERROR(_xlfn.XLOOKUP($C20,'Prices_state-wise'!$B:$B,'Prices_state-wise'!BA:BA,"",0),"")</f>
        <v>50500</v>
      </c>
      <c r="KI20" s="346">
        <f t="shared" si="144"/>
        <v>0</v>
      </c>
      <c r="KJ20" s="346">
        <f t="shared" si="145"/>
        <v>0</v>
      </c>
      <c r="KK20" s="346">
        <f t="shared" si="146"/>
        <v>0</v>
      </c>
      <c r="KL20" s="346">
        <f t="shared" si="147"/>
        <v>0</v>
      </c>
      <c r="KM20" s="346">
        <f t="shared" si="148"/>
        <v>0</v>
      </c>
      <c r="KN20" s="346">
        <f t="shared" si="149"/>
        <v>0</v>
      </c>
      <c r="KO20" s="346">
        <f t="shared" si="150"/>
        <v>0.4927999999999999</v>
      </c>
      <c r="KP20" s="346">
        <f t="shared" si="151"/>
        <v>0.91800000000000015</v>
      </c>
      <c r="KQ20" s="346">
        <f t="shared" si="152"/>
        <v>1.6739999999999999</v>
      </c>
      <c r="KR20" s="346">
        <f t="shared" si="153"/>
        <v>2.5872000000000002</v>
      </c>
      <c r="KS20" s="346">
        <f t="shared" si="154"/>
        <v>3.43</v>
      </c>
      <c r="KT20" s="346">
        <f t="shared" si="155"/>
        <v>4.6863999999999999</v>
      </c>
      <c r="KU20" s="346">
        <f t="shared" si="156"/>
        <v>13.788399999999999</v>
      </c>
      <c r="KW20" s="346">
        <f t="shared" si="157"/>
        <v>3.222</v>
      </c>
      <c r="KX20" s="346">
        <f t="shared" si="158"/>
        <v>4.2159999999999993</v>
      </c>
      <c r="KY20" s="346">
        <f t="shared" si="159"/>
        <v>3.5139999999999998</v>
      </c>
      <c r="KZ20" s="346">
        <f t="shared" si="160"/>
        <v>2.8619999999999997</v>
      </c>
      <c r="LA20" s="346">
        <f t="shared" si="161"/>
        <v>2.335</v>
      </c>
      <c r="LB20" s="346">
        <f t="shared" si="162"/>
        <v>2.4859999999999998</v>
      </c>
      <c r="LC20" s="346">
        <f t="shared" si="163"/>
        <v>3.1528</v>
      </c>
      <c r="LD20" s="346">
        <f t="shared" si="164"/>
        <v>3.9065999999999996</v>
      </c>
      <c r="LE20" s="346">
        <f t="shared" si="165"/>
        <v>4.2569999999999997</v>
      </c>
      <c r="LF20" s="346">
        <f t="shared" si="166"/>
        <v>5.4691999999999998</v>
      </c>
      <c r="LG20" s="346">
        <f t="shared" si="167"/>
        <v>6.2050000000000001</v>
      </c>
      <c r="LH20" s="346">
        <f t="shared" si="168"/>
        <v>7.4036999999999997</v>
      </c>
      <c r="LI20" s="346">
        <f t="shared" si="169"/>
        <v>49.029299999999999</v>
      </c>
      <c r="LL20" s="4"/>
      <c r="LM20" s="4"/>
      <c r="LN20" s="4"/>
      <c r="LO20" s="4"/>
      <c r="LP20" s="4"/>
      <c r="LQ20" s="4"/>
      <c r="LR20" s="4"/>
      <c r="LS20" s="4"/>
      <c r="LT20" s="4"/>
      <c r="LU20" s="4"/>
      <c r="LV20" s="4"/>
      <c r="LW20" s="4"/>
      <c r="LY20" s="14">
        <f t="shared" si="170"/>
        <v>0</v>
      </c>
      <c r="LZ20" s="14">
        <f t="shared" si="171"/>
        <v>0</v>
      </c>
      <c r="MA20" s="14">
        <f t="shared" si="172"/>
        <v>0</v>
      </c>
      <c r="MB20" s="14">
        <f t="shared" si="173"/>
        <v>0</v>
      </c>
      <c r="MC20" s="14">
        <f t="shared" si="174"/>
        <v>0</v>
      </c>
      <c r="MD20" s="14">
        <f t="shared" si="175"/>
        <v>0</v>
      </c>
      <c r="ME20" s="14">
        <f t="shared" si="176"/>
        <v>0</v>
      </c>
      <c r="MF20" s="14">
        <f t="shared" si="177"/>
        <v>0</v>
      </c>
      <c r="MG20" s="14">
        <f t="shared" si="178"/>
        <v>0</v>
      </c>
      <c r="MH20" s="14">
        <f t="shared" si="179"/>
        <v>0</v>
      </c>
      <c r="MI20" s="14">
        <f t="shared" si="180"/>
        <v>0</v>
      </c>
      <c r="MJ20" s="14">
        <f t="shared" si="181"/>
        <v>0</v>
      </c>
      <c r="ML20" s="14">
        <f t="shared" si="182"/>
        <v>0</v>
      </c>
      <c r="MM20" s="14">
        <f t="shared" si="183"/>
        <v>0</v>
      </c>
      <c r="MN20" s="14">
        <f t="shared" si="184"/>
        <v>0</v>
      </c>
      <c r="MO20" s="14">
        <f t="shared" si="185"/>
        <v>0</v>
      </c>
      <c r="MP20" s="14">
        <f t="shared" si="186"/>
        <v>0</v>
      </c>
      <c r="MQ20" s="14">
        <f t="shared" si="187"/>
        <v>0</v>
      </c>
      <c r="MR20" s="14">
        <f t="shared" si="188"/>
        <v>0</v>
      </c>
      <c r="MS20" s="14">
        <f t="shared" si="189"/>
        <v>0</v>
      </c>
      <c r="MT20" s="14">
        <f t="shared" si="190"/>
        <v>0</v>
      </c>
      <c r="MU20" s="14">
        <f t="shared" si="191"/>
        <v>0</v>
      </c>
      <c r="MV20" s="14">
        <f t="shared" si="192"/>
        <v>0</v>
      </c>
      <c r="MW20" s="14">
        <f t="shared" si="193"/>
        <v>0</v>
      </c>
    </row>
    <row r="21" spans="1:361" s="116" customFormat="1">
      <c r="A21" s="115"/>
      <c r="D21" s="115"/>
      <c r="E21" s="117"/>
      <c r="F21" s="117"/>
      <c r="G21" s="191">
        <v>0</v>
      </c>
      <c r="H21" s="116">
        <v>0</v>
      </c>
      <c r="I21" s="119">
        <f>I20</f>
        <v>1</v>
      </c>
      <c r="J21" s="117"/>
      <c r="K21" s="117"/>
      <c r="L21" s="117"/>
      <c r="M21" s="117"/>
      <c r="N21" s="117"/>
      <c r="O21" s="117"/>
      <c r="P21" s="117"/>
      <c r="Q21" s="117"/>
      <c r="R21" s="117"/>
      <c r="S21" s="117"/>
      <c r="T21" s="117"/>
      <c r="U21" s="117"/>
      <c r="V21" s="229"/>
      <c r="W21" s="229"/>
      <c r="X21" s="230"/>
      <c r="Y21" s="230"/>
      <c r="Z21" s="230"/>
      <c r="AA21" s="230"/>
      <c r="AB21" s="230"/>
      <c r="AC21" s="230"/>
      <c r="AD21" s="230"/>
      <c r="AE21" s="230"/>
      <c r="AF21" s="230"/>
      <c r="AG21" s="230"/>
      <c r="AH21" s="230"/>
      <c r="AI21" s="230"/>
      <c r="AK21" s="230"/>
      <c r="AL21" s="230"/>
      <c r="AM21" s="230"/>
      <c r="AN21" s="230"/>
      <c r="AO21" s="230"/>
      <c r="AP21" s="230"/>
      <c r="AQ21" s="230"/>
      <c r="AR21" s="230"/>
      <c r="AS21" s="230"/>
      <c r="AT21" s="230"/>
      <c r="AU21" s="230"/>
      <c r="AV21" s="230"/>
      <c r="AX21" s="231">
        <f t="shared" si="91"/>
        <v>0</v>
      </c>
      <c r="AY21" s="231">
        <f t="shared" si="24"/>
        <v>0</v>
      </c>
      <c r="AZ21" s="231">
        <f t="shared" si="25"/>
        <v>0</v>
      </c>
      <c r="BA21" s="231">
        <f t="shared" si="26"/>
        <v>0</v>
      </c>
      <c r="BB21" s="231">
        <f t="shared" si="27"/>
        <v>0</v>
      </c>
      <c r="BC21" s="231">
        <f t="shared" si="28"/>
        <v>0</v>
      </c>
      <c r="BD21" s="231">
        <f t="shared" si="29"/>
        <v>0</v>
      </c>
      <c r="BE21" s="231">
        <f t="shared" si="30"/>
        <v>0</v>
      </c>
      <c r="BF21" s="231">
        <f t="shared" si="31"/>
        <v>0</v>
      </c>
      <c r="BG21" s="231">
        <f t="shared" si="32"/>
        <v>0</v>
      </c>
      <c r="BH21" s="231">
        <f t="shared" si="33"/>
        <v>0</v>
      </c>
      <c r="BI21" s="231">
        <f t="shared" si="34"/>
        <v>0</v>
      </c>
      <c r="BJ21" s="231">
        <f t="shared" si="35"/>
        <v>0</v>
      </c>
      <c r="BL21" s="231">
        <f t="shared" si="36"/>
        <v>0</v>
      </c>
      <c r="BM21" s="231">
        <f t="shared" si="37"/>
        <v>0</v>
      </c>
      <c r="BN21" s="231">
        <f t="shared" si="38"/>
        <v>0</v>
      </c>
      <c r="BO21" s="231">
        <f t="shared" si="39"/>
        <v>0</v>
      </c>
      <c r="BP21" s="231">
        <f t="shared" si="40"/>
        <v>0</v>
      </c>
      <c r="BQ21" s="231">
        <f t="shared" si="41"/>
        <v>0</v>
      </c>
      <c r="BR21" s="231">
        <f t="shared" si="42"/>
        <v>0</v>
      </c>
      <c r="BS21" s="231">
        <f t="shared" si="43"/>
        <v>0</v>
      </c>
      <c r="BT21" s="231">
        <f t="shared" si="44"/>
        <v>0</v>
      </c>
      <c r="BU21" s="231">
        <f t="shared" si="45"/>
        <v>0</v>
      </c>
      <c r="BV21" s="231">
        <f t="shared" si="46"/>
        <v>0</v>
      </c>
      <c r="BW21" s="231">
        <f t="shared" si="47"/>
        <v>0</v>
      </c>
      <c r="BX21" s="231">
        <f t="shared" si="48"/>
        <v>0</v>
      </c>
      <c r="BY21" s="231"/>
      <c r="BZ21" s="230"/>
      <c r="CA21" s="230"/>
      <c r="CB21" s="230"/>
      <c r="CC21" s="230"/>
      <c r="CD21" s="230"/>
      <c r="CE21" s="230"/>
      <c r="CF21" s="230"/>
      <c r="CG21" s="230"/>
      <c r="CH21" s="230"/>
      <c r="CI21" s="230"/>
      <c r="CJ21" s="230"/>
      <c r="CK21" s="230"/>
      <c r="CL21" s="237"/>
      <c r="CM21" s="230"/>
      <c r="CN21" s="230"/>
      <c r="CO21" s="230"/>
      <c r="CP21" s="230"/>
      <c r="CQ21" s="230"/>
      <c r="CR21" s="230"/>
      <c r="CS21" s="230"/>
      <c r="CT21" s="230"/>
      <c r="CU21" s="230"/>
      <c r="CV21" s="230"/>
      <c r="CW21" s="230"/>
      <c r="CX21" s="230"/>
      <c r="CY21" s="231"/>
      <c r="CZ21" s="231">
        <f t="shared" si="104"/>
        <v>0</v>
      </c>
      <c r="DA21" s="231">
        <f t="shared" si="105"/>
        <v>0</v>
      </c>
      <c r="DB21" s="231">
        <f t="shared" si="106"/>
        <v>0</v>
      </c>
      <c r="DC21" s="231">
        <f t="shared" si="107"/>
        <v>0</v>
      </c>
      <c r="DD21" s="231">
        <f t="shared" si="108"/>
        <v>0</v>
      </c>
      <c r="DE21" s="231">
        <f t="shared" si="109"/>
        <v>0</v>
      </c>
      <c r="DF21" s="231">
        <f t="shared" si="110"/>
        <v>0</v>
      </c>
      <c r="DG21" s="231">
        <f t="shared" si="111"/>
        <v>0</v>
      </c>
      <c r="DH21" s="231">
        <f t="shared" si="112"/>
        <v>0</v>
      </c>
      <c r="DI21" s="231">
        <f t="shared" si="113"/>
        <v>0</v>
      </c>
      <c r="DJ21" s="231">
        <f t="shared" si="114"/>
        <v>0</v>
      </c>
      <c r="DK21" s="231">
        <f t="shared" si="115"/>
        <v>0</v>
      </c>
      <c r="DL21" s="231">
        <f t="shared" si="116"/>
        <v>0</v>
      </c>
      <c r="DM21" s="231"/>
      <c r="DN21" s="231">
        <f t="shared" si="244"/>
        <v>0</v>
      </c>
      <c r="DO21" s="231">
        <f t="shared" si="245"/>
        <v>0</v>
      </c>
      <c r="DP21" s="231">
        <f t="shared" si="246"/>
        <v>0</v>
      </c>
      <c r="DQ21" s="231">
        <f t="shared" si="247"/>
        <v>0</v>
      </c>
      <c r="DR21" s="231">
        <f t="shared" si="248"/>
        <v>0</v>
      </c>
      <c r="DS21" s="231">
        <f t="shared" si="249"/>
        <v>0</v>
      </c>
      <c r="DT21" s="231">
        <f t="shared" si="250"/>
        <v>0</v>
      </c>
      <c r="DU21" s="231">
        <f t="shared" si="251"/>
        <v>0</v>
      </c>
      <c r="DV21" s="231">
        <f t="shared" si="252"/>
        <v>0</v>
      </c>
      <c r="DW21" s="231">
        <f t="shared" si="253"/>
        <v>0</v>
      </c>
      <c r="DX21" s="231">
        <f t="shared" si="254"/>
        <v>0</v>
      </c>
      <c r="DY21" s="231">
        <f t="shared" si="255"/>
        <v>0</v>
      </c>
      <c r="DZ21" s="231">
        <f t="shared" si="121"/>
        <v>0</v>
      </c>
      <c r="EA21" s="191"/>
      <c r="EB21" s="115"/>
      <c r="EC21" s="115"/>
      <c r="ED21" s="115"/>
      <c r="EE21" s="115"/>
      <c r="EF21" s="115"/>
      <c r="EG21" s="115"/>
      <c r="EH21" s="115"/>
      <c r="EI21" s="115"/>
      <c r="EJ21" s="115"/>
      <c r="EK21" s="115"/>
      <c r="EL21" s="115"/>
      <c r="EM21" s="115"/>
      <c r="EN21" s="115"/>
      <c r="EO21" s="230"/>
      <c r="EP21" s="230"/>
      <c r="EQ21" s="230"/>
      <c r="ER21" s="230"/>
      <c r="ES21" s="230"/>
      <c r="ET21" s="230"/>
      <c r="EU21" s="230"/>
      <c r="EV21" s="230"/>
      <c r="EW21" s="230"/>
      <c r="EX21" s="230"/>
      <c r="EY21" s="230"/>
      <c r="EZ21" s="230"/>
      <c r="FB21" s="234">
        <f t="shared" si="61"/>
        <v>0</v>
      </c>
      <c r="FC21" s="234">
        <f t="shared" si="62"/>
        <v>0</v>
      </c>
      <c r="FD21" s="234">
        <f t="shared" si="63"/>
        <v>0</v>
      </c>
      <c r="FE21" s="234">
        <f t="shared" si="64"/>
        <v>0</v>
      </c>
      <c r="FF21" s="234">
        <f t="shared" si="65"/>
        <v>0</v>
      </c>
      <c r="FG21" s="234">
        <f t="shared" si="66"/>
        <v>0</v>
      </c>
      <c r="FH21" s="234">
        <f t="shared" si="67"/>
        <v>0</v>
      </c>
      <c r="FI21" s="234">
        <f t="shared" si="68"/>
        <v>0</v>
      </c>
      <c r="FJ21" s="234">
        <f t="shared" si="69"/>
        <v>0</v>
      </c>
      <c r="FK21" s="234">
        <f t="shared" si="70"/>
        <v>0</v>
      </c>
      <c r="FL21" s="234">
        <f t="shared" si="71"/>
        <v>0</v>
      </c>
      <c r="FM21" s="234">
        <f t="shared" si="72"/>
        <v>0</v>
      </c>
      <c r="FN21" s="234">
        <f t="shared" si="122"/>
        <v>0</v>
      </c>
      <c r="FO21" s="115"/>
      <c r="FP21" s="234">
        <f t="shared" si="73"/>
        <v>0</v>
      </c>
      <c r="FQ21" s="234">
        <f t="shared" si="74"/>
        <v>0</v>
      </c>
      <c r="FR21" s="234">
        <f t="shared" si="75"/>
        <v>0</v>
      </c>
      <c r="FS21" s="234">
        <f t="shared" si="76"/>
        <v>0</v>
      </c>
      <c r="FT21" s="234">
        <f t="shared" si="77"/>
        <v>0</v>
      </c>
      <c r="FU21" s="234">
        <f t="shared" si="78"/>
        <v>0</v>
      </c>
      <c r="FV21" s="234">
        <f t="shared" si="79"/>
        <v>0</v>
      </c>
      <c r="FW21" s="234">
        <f t="shared" si="80"/>
        <v>0</v>
      </c>
      <c r="FX21" s="234">
        <f t="shared" si="81"/>
        <v>0</v>
      </c>
      <c r="FY21" s="234">
        <f t="shared" si="82"/>
        <v>0</v>
      </c>
      <c r="FZ21" s="234">
        <f t="shared" si="83"/>
        <v>0</v>
      </c>
      <c r="GA21" s="234">
        <f t="shared" si="84"/>
        <v>0</v>
      </c>
      <c r="GB21" s="234">
        <f t="shared" si="123"/>
        <v>0</v>
      </c>
      <c r="GC21" s="234"/>
      <c r="GD21" s="339"/>
      <c r="GE21" s="339"/>
      <c r="GF21" s="339"/>
      <c r="GG21" s="339"/>
      <c r="GH21" s="339"/>
      <c r="GI21" s="339"/>
      <c r="GJ21" s="339"/>
      <c r="GK21" s="339"/>
      <c r="GL21" s="339"/>
      <c r="GM21" s="339"/>
      <c r="GN21" s="339"/>
      <c r="GO21" s="339"/>
      <c r="GP21" s="234"/>
      <c r="GQ21" s="234"/>
      <c r="GR21" s="234"/>
      <c r="GS21" s="234"/>
      <c r="GT21" s="234"/>
      <c r="GU21" s="234"/>
      <c r="GV21" s="234"/>
      <c r="GW21" s="234"/>
      <c r="GX21" s="234"/>
      <c r="GY21" s="234"/>
      <c r="GZ21" s="234"/>
      <c r="HA21" s="234"/>
      <c r="HB21" s="234"/>
      <c r="HC21" s="117">
        <f t="shared" si="256"/>
        <v>0</v>
      </c>
      <c r="HE21" s="115"/>
      <c r="HF21" s="115"/>
      <c r="HG21" s="115"/>
      <c r="HH21" s="115"/>
      <c r="HJ21" s="231" t="str">
        <f t="shared" si="127"/>
        <v/>
      </c>
      <c r="HK21" s="231" t="str">
        <f t="shared" si="128"/>
        <v/>
      </c>
      <c r="IG21" s="557">
        <f t="shared" si="207"/>
        <v>0</v>
      </c>
      <c r="IH21" s="557">
        <f t="shared" si="208"/>
        <v>0</v>
      </c>
      <c r="II21" s="557">
        <f t="shared" si="209"/>
        <v>0</v>
      </c>
      <c r="IJ21" s="557">
        <f t="shared" si="210"/>
        <v>0</v>
      </c>
      <c r="IK21" s="557">
        <f t="shared" si="211"/>
        <v>0</v>
      </c>
      <c r="IL21" s="557">
        <f t="shared" si="212"/>
        <v>0</v>
      </c>
      <c r="IM21" s="557">
        <f t="shared" si="213"/>
        <v>0</v>
      </c>
      <c r="IN21" s="557">
        <f t="shared" si="214"/>
        <v>0</v>
      </c>
      <c r="IO21" s="557">
        <f t="shared" si="215"/>
        <v>0</v>
      </c>
      <c r="IP21" s="557">
        <f t="shared" si="216"/>
        <v>0</v>
      </c>
      <c r="IQ21" s="557">
        <f t="shared" si="217"/>
        <v>0</v>
      </c>
      <c r="IR21" s="557">
        <f t="shared" si="218"/>
        <v>0</v>
      </c>
      <c r="IS21" s="557">
        <f t="shared" si="130"/>
        <v>0</v>
      </c>
      <c r="JH21" s="557">
        <f t="shared" si="131"/>
        <v>0</v>
      </c>
      <c r="JI21" s="557">
        <f t="shared" si="132"/>
        <v>0</v>
      </c>
      <c r="JJ21" s="557">
        <f t="shared" si="133"/>
        <v>0</v>
      </c>
      <c r="JK21" s="557">
        <f t="shared" si="134"/>
        <v>0</v>
      </c>
      <c r="JL21" s="557">
        <f t="shared" si="135"/>
        <v>0</v>
      </c>
      <c r="JM21" s="557">
        <f t="shared" si="136"/>
        <v>0</v>
      </c>
      <c r="JN21" s="557">
        <f t="shared" si="137"/>
        <v>0</v>
      </c>
      <c r="JO21" s="557">
        <f t="shared" si="138"/>
        <v>0</v>
      </c>
      <c r="JP21" s="557">
        <f t="shared" si="139"/>
        <v>0</v>
      </c>
      <c r="JQ21" s="557">
        <f t="shared" si="140"/>
        <v>0</v>
      </c>
      <c r="JR21" s="557">
        <f t="shared" si="141"/>
        <v>0</v>
      </c>
      <c r="JS21" s="557">
        <f t="shared" si="142"/>
        <v>0</v>
      </c>
      <c r="JT21" s="557">
        <f t="shared" si="143"/>
        <v>0</v>
      </c>
      <c r="KI21" s="557">
        <f t="shared" si="144"/>
        <v>0</v>
      </c>
      <c r="KJ21" s="557">
        <f t="shared" si="145"/>
        <v>0</v>
      </c>
      <c r="KK21" s="557">
        <f t="shared" si="146"/>
        <v>0</v>
      </c>
      <c r="KL21" s="557">
        <f t="shared" si="147"/>
        <v>0</v>
      </c>
      <c r="KM21" s="557">
        <f t="shared" si="148"/>
        <v>0</v>
      </c>
      <c r="KN21" s="557">
        <f t="shared" si="149"/>
        <v>0</v>
      </c>
      <c r="KO21" s="557">
        <f t="shared" si="150"/>
        <v>0</v>
      </c>
      <c r="KP21" s="557">
        <f t="shared" si="151"/>
        <v>0</v>
      </c>
      <c r="KQ21" s="557">
        <f t="shared" si="152"/>
        <v>0</v>
      </c>
      <c r="KR21" s="557">
        <f t="shared" si="153"/>
        <v>0</v>
      </c>
      <c r="KS21" s="557">
        <f t="shared" si="154"/>
        <v>0</v>
      </c>
      <c r="KT21" s="557">
        <f t="shared" si="155"/>
        <v>0</v>
      </c>
      <c r="KU21" s="557">
        <f t="shared" si="156"/>
        <v>0</v>
      </c>
      <c r="KW21" s="557">
        <f t="shared" si="157"/>
        <v>0</v>
      </c>
      <c r="KX21" s="557">
        <f t="shared" si="158"/>
        <v>0</v>
      </c>
      <c r="KY21" s="557">
        <f t="shared" si="159"/>
        <v>0</v>
      </c>
      <c r="KZ21" s="557">
        <f t="shared" si="160"/>
        <v>0</v>
      </c>
      <c r="LA21" s="557">
        <f t="shared" si="161"/>
        <v>0</v>
      </c>
      <c r="LB21" s="557">
        <f t="shared" si="162"/>
        <v>0</v>
      </c>
      <c r="LC21" s="557">
        <f t="shared" si="163"/>
        <v>0</v>
      </c>
      <c r="LD21" s="557">
        <f t="shared" si="164"/>
        <v>0</v>
      </c>
      <c r="LE21" s="557">
        <f t="shared" si="165"/>
        <v>0</v>
      </c>
      <c r="LF21" s="557">
        <f t="shared" si="166"/>
        <v>0</v>
      </c>
      <c r="LG21" s="557">
        <f t="shared" si="167"/>
        <v>0</v>
      </c>
      <c r="LH21" s="557">
        <f t="shared" si="168"/>
        <v>0</v>
      </c>
      <c r="LI21" s="557">
        <f t="shared" si="169"/>
        <v>0</v>
      </c>
      <c r="LL21" s="115"/>
      <c r="LM21" s="115"/>
      <c r="LN21" s="115"/>
      <c r="LO21" s="115"/>
      <c r="LP21" s="115"/>
      <c r="LQ21" s="115"/>
      <c r="LR21" s="115"/>
      <c r="LS21" s="115"/>
      <c r="LT21" s="115"/>
      <c r="LU21" s="115"/>
      <c r="LV21" s="115"/>
      <c r="LW21" s="115"/>
      <c r="LY21" s="117">
        <f t="shared" si="170"/>
        <v>0</v>
      </c>
      <c r="LZ21" s="117">
        <f t="shared" si="171"/>
        <v>0</v>
      </c>
      <c r="MA21" s="117">
        <f t="shared" si="172"/>
        <v>0</v>
      </c>
      <c r="MB21" s="117">
        <f t="shared" si="173"/>
        <v>0</v>
      </c>
      <c r="MC21" s="117">
        <f t="shared" si="174"/>
        <v>0</v>
      </c>
      <c r="MD21" s="117">
        <f t="shared" si="175"/>
        <v>0</v>
      </c>
      <c r="ME21" s="117">
        <f t="shared" si="176"/>
        <v>0</v>
      </c>
      <c r="MF21" s="117">
        <f t="shared" si="177"/>
        <v>0</v>
      </c>
      <c r="MG21" s="117">
        <f t="shared" si="178"/>
        <v>0</v>
      </c>
      <c r="MH21" s="117">
        <f t="shared" si="179"/>
        <v>0</v>
      </c>
      <c r="MI21" s="117">
        <f t="shared" si="180"/>
        <v>0</v>
      </c>
      <c r="MJ21" s="117">
        <f t="shared" si="181"/>
        <v>0</v>
      </c>
      <c r="ML21" s="117">
        <f t="shared" si="182"/>
        <v>0</v>
      </c>
      <c r="MM21" s="117">
        <f t="shared" si="183"/>
        <v>0</v>
      </c>
      <c r="MN21" s="117">
        <f t="shared" si="184"/>
        <v>0</v>
      </c>
      <c r="MO21" s="117">
        <f t="shared" si="185"/>
        <v>0</v>
      </c>
      <c r="MP21" s="117">
        <f t="shared" si="186"/>
        <v>0</v>
      </c>
      <c r="MQ21" s="117">
        <f t="shared" si="187"/>
        <v>0</v>
      </c>
      <c r="MR21" s="117">
        <f t="shared" si="188"/>
        <v>0</v>
      </c>
      <c r="MS21" s="117">
        <f t="shared" si="189"/>
        <v>0</v>
      </c>
      <c r="MT21" s="117">
        <f t="shared" si="190"/>
        <v>0</v>
      </c>
      <c r="MU21" s="117">
        <f t="shared" si="191"/>
        <v>0</v>
      </c>
      <c r="MV21" s="117">
        <f t="shared" si="192"/>
        <v>0</v>
      </c>
      <c r="MW21" s="117">
        <f t="shared" si="193"/>
        <v>0</v>
      </c>
    </row>
    <row r="22" spans="1:361">
      <c r="A22" s="4">
        <f>A20+1</f>
        <v>15</v>
      </c>
      <c r="B22" s="1" t="s">
        <v>428</v>
      </c>
      <c r="C22" s="1" t="s">
        <v>338</v>
      </c>
      <c r="D22" s="4" t="s">
        <v>326</v>
      </c>
      <c r="E22" s="14">
        <f>SUMIFS('MoU proposal'!U:U,'MoU proposal'!$B:$B,'Retail_distributor-wise'!$B22,'MoU proposal'!$D:$D,'Retail_distributor-wise'!$C22)</f>
        <v>10966.435999999998</v>
      </c>
      <c r="F22" s="14">
        <f t="shared" si="90"/>
        <v>15950</v>
      </c>
      <c r="G22" s="8" t="s">
        <v>405</v>
      </c>
      <c r="H22" s="1" t="s">
        <v>164</v>
      </c>
      <c r="I22" s="118">
        <f>E22/'Retail_state-wise(rough)'!$D$30</f>
        <v>0.22613044799659085</v>
      </c>
      <c r="J22" s="14">
        <f>FLOOR($I22*'Retail_state-wise(rough)'!F$30,50)</f>
        <v>950</v>
      </c>
      <c r="K22" s="14">
        <f>FLOOR($I22*'Retail_state-wise(rough)'!G$30,50)</f>
        <v>1300</v>
      </c>
      <c r="L22" s="14">
        <f>FLOOR($I22*'Retail_state-wise(rough)'!H$30,50)</f>
        <v>1100</v>
      </c>
      <c r="M22" s="14">
        <f>FLOOR($I22*'Retail_state-wise(rough)'!I$30,50)</f>
        <v>950</v>
      </c>
      <c r="N22" s="14">
        <f>FLOOR($I22*'Retail_state-wise(rough)'!J$30,50)</f>
        <v>800</v>
      </c>
      <c r="O22" s="14">
        <f>FLOOR($I22*'Retail_state-wise(rough)'!K$30,50)</f>
        <v>850</v>
      </c>
      <c r="P22" s="14">
        <f>FLOOR($I22*'Retail_state-wise(rough)'!L$30,50)</f>
        <v>1100</v>
      </c>
      <c r="Q22" s="14">
        <f>FLOOR($I22*'Retail_state-wise(rough)'!M$30,50)</f>
        <v>1350</v>
      </c>
      <c r="R22" s="14">
        <f>FLOOR($I22*'Retail_state-wise(rough)'!N$30,50)</f>
        <v>1450</v>
      </c>
      <c r="S22" s="14">
        <f>FLOOR($I22*'Retail_state-wise(rough)'!O$30,50)</f>
        <v>1750</v>
      </c>
      <c r="T22" s="14">
        <f>FLOOR($I22*'Retail_state-wise(rough)'!P$30,50)</f>
        <v>2000</v>
      </c>
      <c r="U22" s="14">
        <f>FLOOR($I22*'Retail_state-wise(rough)'!Q$30,50)</f>
        <v>2350</v>
      </c>
      <c r="W22" s="671"/>
      <c r="X22" s="16">
        <v>0.8</v>
      </c>
      <c r="Y22" s="16">
        <v>0.8</v>
      </c>
      <c r="Z22" s="16">
        <v>0.8</v>
      </c>
      <c r="AA22" s="16">
        <v>0.8</v>
      </c>
      <c r="AB22" s="16">
        <v>0.8</v>
      </c>
      <c r="AC22" s="16">
        <v>0.8</v>
      </c>
      <c r="AD22" s="16">
        <v>0.8</v>
      </c>
      <c r="AE22" s="16">
        <v>0.8</v>
      </c>
      <c r="AF22" s="16">
        <v>0.8</v>
      </c>
      <c r="AG22" s="16">
        <v>0.8</v>
      </c>
      <c r="AH22" s="16">
        <v>0.8</v>
      </c>
      <c r="AI22" s="16">
        <v>0.8</v>
      </c>
      <c r="AK22" s="16">
        <f t="shared" ref="AK22:AV25" si="282">100%-X22</f>
        <v>0.19999999999999996</v>
      </c>
      <c r="AL22" s="16">
        <f t="shared" si="282"/>
        <v>0.19999999999999996</v>
      </c>
      <c r="AM22" s="16">
        <f t="shared" si="282"/>
        <v>0.19999999999999996</v>
      </c>
      <c r="AN22" s="16">
        <f t="shared" si="282"/>
        <v>0.19999999999999996</v>
      </c>
      <c r="AO22" s="16">
        <f t="shared" si="282"/>
        <v>0.19999999999999996</v>
      </c>
      <c r="AP22" s="16">
        <f t="shared" si="282"/>
        <v>0.19999999999999996</v>
      </c>
      <c r="AQ22" s="16">
        <f t="shared" si="282"/>
        <v>0.19999999999999996</v>
      </c>
      <c r="AR22" s="16">
        <f t="shared" si="282"/>
        <v>0.19999999999999996</v>
      </c>
      <c r="AS22" s="16">
        <f t="shared" si="282"/>
        <v>0.19999999999999996</v>
      </c>
      <c r="AT22" s="16">
        <f t="shared" si="282"/>
        <v>0.19999999999999996</v>
      </c>
      <c r="AU22" s="16">
        <f t="shared" si="282"/>
        <v>0.19999999999999996</v>
      </c>
      <c r="AV22" s="16">
        <f t="shared" si="282"/>
        <v>0.19999999999999996</v>
      </c>
      <c r="AX22" s="15">
        <f t="shared" si="91"/>
        <v>760</v>
      </c>
      <c r="AY22" s="15">
        <f t="shared" si="24"/>
        <v>1040</v>
      </c>
      <c r="AZ22" s="15">
        <f t="shared" si="25"/>
        <v>880</v>
      </c>
      <c r="BA22" s="15">
        <f t="shared" si="26"/>
        <v>760</v>
      </c>
      <c r="BB22" s="15">
        <f t="shared" si="27"/>
        <v>640</v>
      </c>
      <c r="BC22" s="15">
        <f t="shared" si="28"/>
        <v>680</v>
      </c>
      <c r="BD22" s="15">
        <f t="shared" si="29"/>
        <v>880</v>
      </c>
      <c r="BE22" s="15">
        <f t="shared" si="30"/>
        <v>1080</v>
      </c>
      <c r="BF22" s="15">
        <f t="shared" si="31"/>
        <v>1160</v>
      </c>
      <c r="BG22" s="15">
        <f t="shared" si="32"/>
        <v>1400</v>
      </c>
      <c r="BH22" s="15">
        <f t="shared" si="33"/>
        <v>1600</v>
      </c>
      <c r="BI22" s="15">
        <f t="shared" si="34"/>
        <v>1880</v>
      </c>
      <c r="BJ22" s="15">
        <f t="shared" si="35"/>
        <v>12760</v>
      </c>
      <c r="BL22" s="15">
        <f t="shared" si="36"/>
        <v>189.99999999999997</v>
      </c>
      <c r="BM22" s="15">
        <f t="shared" si="37"/>
        <v>259.99999999999994</v>
      </c>
      <c r="BN22" s="15">
        <f t="shared" si="38"/>
        <v>219.99999999999994</v>
      </c>
      <c r="BO22" s="15">
        <f t="shared" si="39"/>
        <v>189.99999999999997</v>
      </c>
      <c r="BP22" s="15">
        <f t="shared" si="40"/>
        <v>159.99999999999997</v>
      </c>
      <c r="BQ22" s="15">
        <f t="shared" si="41"/>
        <v>169.99999999999997</v>
      </c>
      <c r="BR22" s="15">
        <f t="shared" si="42"/>
        <v>219.99999999999994</v>
      </c>
      <c r="BS22" s="15">
        <f t="shared" si="43"/>
        <v>269.99999999999994</v>
      </c>
      <c r="BT22" s="15">
        <f t="shared" si="44"/>
        <v>289.99999999999994</v>
      </c>
      <c r="BU22" s="15">
        <f t="shared" si="45"/>
        <v>349.99999999999994</v>
      </c>
      <c r="BV22" s="15">
        <f t="shared" si="46"/>
        <v>399.99999999999989</v>
      </c>
      <c r="BW22" s="15">
        <f t="shared" si="47"/>
        <v>469.99999999999989</v>
      </c>
      <c r="BX22" s="15">
        <f t="shared" si="48"/>
        <v>3189.9999999999995</v>
      </c>
      <c r="BY22" s="15"/>
      <c r="BZ22" s="16">
        <v>1</v>
      </c>
      <c r="CA22" s="16">
        <v>1</v>
      </c>
      <c r="CB22" s="16">
        <v>1</v>
      </c>
      <c r="CC22" s="16">
        <v>1</v>
      </c>
      <c r="CD22" s="16">
        <v>1</v>
      </c>
      <c r="CE22" s="16">
        <v>1</v>
      </c>
      <c r="CF22" s="16">
        <v>0.9</v>
      </c>
      <c r="CG22" s="16">
        <v>0.8</v>
      </c>
      <c r="CH22" s="16">
        <v>0.6</v>
      </c>
      <c r="CI22" s="16">
        <v>0.4</v>
      </c>
      <c r="CJ22" s="16">
        <v>0.2</v>
      </c>
      <c r="CK22" s="16">
        <v>0.1</v>
      </c>
      <c r="CL22" s="236"/>
      <c r="CM22" s="16">
        <f t="shared" ref="CM22" si="283">(1-BZ22)</f>
        <v>0</v>
      </c>
      <c r="CN22" s="16">
        <f t="shared" ref="CN22" si="284">(1-CA22)</f>
        <v>0</v>
      </c>
      <c r="CO22" s="16">
        <f t="shared" ref="CO22" si="285">(1-CB22)</f>
        <v>0</v>
      </c>
      <c r="CP22" s="16">
        <f t="shared" ref="CP22" si="286">(1-CC22)</f>
        <v>0</v>
      </c>
      <c r="CQ22" s="16">
        <f t="shared" ref="CQ22" si="287">(1-CD22)</f>
        <v>0</v>
      </c>
      <c r="CR22" s="16">
        <f t="shared" ref="CR22" si="288">(1-CE22)</f>
        <v>0</v>
      </c>
      <c r="CS22" s="16">
        <f t="shared" ref="CS22" si="289">(1-CF22)</f>
        <v>9.9999999999999978E-2</v>
      </c>
      <c r="CT22" s="16">
        <f t="shared" ref="CT22" si="290">(1-CG22)</f>
        <v>0.19999999999999996</v>
      </c>
      <c r="CU22" s="16">
        <f t="shared" ref="CU22" si="291">(1-CH22)</f>
        <v>0.4</v>
      </c>
      <c r="CV22" s="16">
        <f t="shared" ref="CV22" si="292">(1-CI22)</f>
        <v>0.6</v>
      </c>
      <c r="CW22" s="16">
        <f t="shared" ref="CW22" si="293">(1-CJ22)</f>
        <v>0.8</v>
      </c>
      <c r="CX22" s="16">
        <f t="shared" ref="CX22" si="294">(1-CK22)</f>
        <v>0.9</v>
      </c>
      <c r="CY22" s="15"/>
      <c r="CZ22" s="15">
        <f t="shared" si="104"/>
        <v>760</v>
      </c>
      <c r="DA22" s="15">
        <f t="shared" si="105"/>
        <v>1040</v>
      </c>
      <c r="DB22" s="15">
        <f t="shared" si="106"/>
        <v>880</v>
      </c>
      <c r="DC22" s="15">
        <f t="shared" si="107"/>
        <v>760</v>
      </c>
      <c r="DD22" s="15">
        <f t="shared" si="108"/>
        <v>640</v>
      </c>
      <c r="DE22" s="15">
        <f t="shared" si="109"/>
        <v>680</v>
      </c>
      <c r="DF22" s="15">
        <f t="shared" si="110"/>
        <v>792</v>
      </c>
      <c r="DG22" s="15">
        <f t="shared" si="111"/>
        <v>864</v>
      </c>
      <c r="DH22" s="15">
        <f t="shared" si="112"/>
        <v>696</v>
      </c>
      <c r="DI22" s="15">
        <f t="shared" si="113"/>
        <v>560</v>
      </c>
      <c r="DJ22" s="15">
        <f t="shared" si="114"/>
        <v>320</v>
      </c>
      <c r="DK22" s="15">
        <f t="shared" si="115"/>
        <v>188</v>
      </c>
      <c r="DL22" s="15">
        <f t="shared" si="116"/>
        <v>8180</v>
      </c>
      <c r="DM22" s="15"/>
      <c r="DN22" s="15">
        <f t="shared" si="244"/>
        <v>0</v>
      </c>
      <c r="DO22" s="15">
        <f t="shared" si="245"/>
        <v>0</v>
      </c>
      <c r="DP22" s="15">
        <f t="shared" si="246"/>
        <v>0</v>
      </c>
      <c r="DQ22" s="15">
        <f t="shared" si="247"/>
        <v>0</v>
      </c>
      <c r="DR22" s="15">
        <f t="shared" si="248"/>
        <v>0</v>
      </c>
      <c r="DS22" s="15">
        <f t="shared" si="249"/>
        <v>0</v>
      </c>
      <c r="DT22" s="15">
        <f t="shared" si="250"/>
        <v>87.999999999999986</v>
      </c>
      <c r="DU22" s="15">
        <f t="shared" si="251"/>
        <v>215.99999999999994</v>
      </c>
      <c r="DV22" s="15">
        <f t="shared" si="252"/>
        <v>464</v>
      </c>
      <c r="DW22" s="15">
        <f t="shared" si="253"/>
        <v>840</v>
      </c>
      <c r="DX22" s="15">
        <f t="shared" si="254"/>
        <v>1280</v>
      </c>
      <c r="DY22" s="15">
        <f t="shared" si="255"/>
        <v>1692</v>
      </c>
      <c r="DZ22" s="15">
        <f t="shared" si="121"/>
        <v>4580</v>
      </c>
      <c r="EB22" s="16">
        <v>0.9</v>
      </c>
      <c r="EC22" s="16">
        <v>0.9</v>
      </c>
      <c r="ED22" s="16">
        <v>0.85</v>
      </c>
      <c r="EE22" s="16">
        <v>0.85</v>
      </c>
      <c r="EF22" s="16">
        <v>0.8</v>
      </c>
      <c r="EG22" s="16">
        <v>0.8</v>
      </c>
      <c r="EH22" s="16">
        <v>0.75</v>
      </c>
      <c r="EI22" s="16">
        <v>0.75</v>
      </c>
      <c r="EJ22" s="16">
        <v>0.75</v>
      </c>
      <c r="EK22" s="16">
        <v>0.75</v>
      </c>
      <c r="EL22" s="16">
        <v>0.75</v>
      </c>
      <c r="EM22" s="16">
        <v>0.75</v>
      </c>
      <c r="EO22" s="16">
        <f t="shared" si="195"/>
        <v>9.9999999999999978E-2</v>
      </c>
      <c r="EP22" s="16">
        <f t="shared" si="196"/>
        <v>9.9999999999999978E-2</v>
      </c>
      <c r="EQ22" s="16">
        <f t="shared" si="197"/>
        <v>0.15000000000000002</v>
      </c>
      <c r="ER22" s="16">
        <f t="shared" si="198"/>
        <v>0.15000000000000002</v>
      </c>
      <c r="ES22" s="16">
        <f t="shared" si="199"/>
        <v>0.19999999999999996</v>
      </c>
      <c r="ET22" s="16">
        <f t="shared" si="200"/>
        <v>0.19999999999999996</v>
      </c>
      <c r="EU22" s="16">
        <f t="shared" si="201"/>
        <v>0.25</v>
      </c>
      <c r="EV22" s="16">
        <f t="shared" si="202"/>
        <v>0.25</v>
      </c>
      <c r="EW22" s="16">
        <f t="shared" si="203"/>
        <v>0.25</v>
      </c>
      <c r="EX22" s="16">
        <f t="shared" si="204"/>
        <v>0.25</v>
      </c>
      <c r="EY22" s="16">
        <f t="shared" si="205"/>
        <v>0.25</v>
      </c>
      <c r="EZ22" s="16">
        <f t="shared" si="206"/>
        <v>0.25</v>
      </c>
      <c r="FB22" s="233">
        <f t="shared" si="61"/>
        <v>855</v>
      </c>
      <c r="FC22" s="233">
        <f t="shared" si="62"/>
        <v>1170</v>
      </c>
      <c r="FD22" s="233">
        <f t="shared" si="63"/>
        <v>935</v>
      </c>
      <c r="FE22" s="233">
        <f t="shared" si="64"/>
        <v>807.5</v>
      </c>
      <c r="FF22" s="233">
        <f t="shared" si="65"/>
        <v>640</v>
      </c>
      <c r="FG22" s="233">
        <f t="shared" si="66"/>
        <v>680</v>
      </c>
      <c r="FH22" s="233">
        <f t="shared" si="67"/>
        <v>825</v>
      </c>
      <c r="FI22" s="233">
        <f t="shared" si="68"/>
        <v>1012.5</v>
      </c>
      <c r="FJ22" s="233">
        <f t="shared" si="69"/>
        <v>1087.5</v>
      </c>
      <c r="FK22" s="233">
        <f t="shared" si="70"/>
        <v>1312.5</v>
      </c>
      <c r="FL22" s="233">
        <f t="shared" si="71"/>
        <v>1500</v>
      </c>
      <c r="FM22" s="233">
        <f t="shared" si="72"/>
        <v>1762.5</v>
      </c>
      <c r="FN22" s="233">
        <f t="shared" si="122"/>
        <v>12587.5</v>
      </c>
      <c r="FO22" s="4"/>
      <c r="FP22" s="233">
        <f t="shared" si="73"/>
        <v>94.999999999999986</v>
      </c>
      <c r="FQ22" s="233">
        <f t="shared" si="74"/>
        <v>129.99999999999997</v>
      </c>
      <c r="FR22" s="233">
        <f t="shared" si="75"/>
        <v>165.00000000000003</v>
      </c>
      <c r="FS22" s="233">
        <f t="shared" si="76"/>
        <v>142.50000000000003</v>
      </c>
      <c r="FT22" s="233">
        <f t="shared" si="77"/>
        <v>159.99999999999997</v>
      </c>
      <c r="FU22" s="233">
        <f t="shared" si="78"/>
        <v>169.99999999999997</v>
      </c>
      <c r="FV22" s="233">
        <f t="shared" si="79"/>
        <v>275</v>
      </c>
      <c r="FW22" s="233">
        <f t="shared" si="80"/>
        <v>337.5</v>
      </c>
      <c r="FX22" s="233">
        <f t="shared" si="81"/>
        <v>362.5</v>
      </c>
      <c r="FY22" s="233">
        <f t="shared" si="82"/>
        <v>437.5</v>
      </c>
      <c r="FZ22" s="233">
        <f t="shared" si="83"/>
        <v>500</v>
      </c>
      <c r="GA22" s="233">
        <f t="shared" si="84"/>
        <v>587.5</v>
      </c>
      <c r="GB22" s="233">
        <f t="shared" si="123"/>
        <v>3362.5</v>
      </c>
      <c r="GC22" s="233"/>
      <c r="GD22" s="112"/>
      <c r="GE22" s="112"/>
      <c r="GF22" s="112"/>
      <c r="GG22" s="112"/>
      <c r="GH22" s="112"/>
      <c r="GI22" s="112"/>
      <c r="GJ22" s="112"/>
      <c r="GK22" s="112"/>
      <c r="GL22" s="112"/>
      <c r="GM22" s="112"/>
      <c r="GN22" s="112"/>
      <c r="GO22" s="112"/>
      <c r="GP22" s="233"/>
      <c r="GQ22" s="233"/>
      <c r="GR22" s="233"/>
      <c r="GS22" s="233"/>
      <c r="GT22" s="233"/>
      <c r="GU22" s="233"/>
      <c r="GV22" s="233"/>
      <c r="GW22" s="233"/>
      <c r="GX22" s="233"/>
      <c r="GY22" s="233"/>
      <c r="GZ22" s="233"/>
      <c r="HA22" s="233"/>
      <c r="HB22" s="233"/>
      <c r="HC22" s="14">
        <f t="shared" si="256"/>
        <v>0</v>
      </c>
      <c r="HE22" s="233">
        <f>[2]Sheet2!$AO18</f>
        <v>29.746334049761472</v>
      </c>
      <c r="HF22" s="4">
        <v>30</v>
      </c>
      <c r="HG22" s="233">
        <f t="shared" si="125"/>
        <v>58.75</v>
      </c>
      <c r="HH22" s="233">
        <f t="shared" si="126"/>
        <v>90</v>
      </c>
      <c r="HJ22" s="15">
        <f t="shared" si="127"/>
        <v>0</v>
      </c>
      <c r="HK22" s="15">
        <f t="shared" si="128"/>
        <v>0</v>
      </c>
      <c r="HT22" s="1">
        <f>_xlfn.XLOOKUP($C22,'Prices_state-wise'!$B:$B,'Prices_state-wise'!P:P,"",0)</f>
        <v>54500</v>
      </c>
      <c r="HU22" s="1">
        <f>_xlfn.XLOOKUP($C22,'Prices_state-wise'!$B:$B,'Prices_state-wise'!Q:Q,"",0)</f>
        <v>53500</v>
      </c>
      <c r="HV22" s="1">
        <f>_xlfn.XLOOKUP($C22,'Prices_state-wise'!$B:$B,'Prices_state-wise'!R:R,"",0)</f>
        <v>51000</v>
      </c>
      <c r="HW22" s="1">
        <f>_xlfn.XLOOKUP($C22,'Prices_state-wise'!$B:$B,'Prices_state-wise'!S:S,"",0)</f>
        <v>48500</v>
      </c>
      <c r="HX22" s="1">
        <f>_xlfn.XLOOKUP($C22,'Prices_state-wise'!$B:$B,'Prices_state-wise'!T:T,"",0)</f>
        <v>47500</v>
      </c>
      <c r="HY22" s="1">
        <f>_xlfn.XLOOKUP($C22,'Prices_state-wise'!$B:$B,'Prices_state-wise'!U:U,"",0)</f>
        <v>46000</v>
      </c>
      <c r="HZ22" s="1">
        <f>_xlfn.XLOOKUP($C22,'Prices_state-wise'!$B:$B,'Prices_state-wise'!V:V,"",0)</f>
        <v>46000</v>
      </c>
      <c r="IA22" s="1">
        <f>_xlfn.XLOOKUP($C22,'Prices_state-wise'!$B:$B,'Prices_state-wise'!W:W,"",0)</f>
        <v>47000</v>
      </c>
      <c r="IB22" s="1">
        <f>_xlfn.XLOOKUP($C22,'Prices_state-wise'!$B:$B,'Prices_state-wise'!X:X,"",0)</f>
        <v>48500</v>
      </c>
      <c r="IC22" s="1">
        <f>_xlfn.XLOOKUP($C22,'Prices_state-wise'!$B:$B,'Prices_state-wise'!Y:Y,"",0)</f>
        <v>51000</v>
      </c>
      <c r="ID22" s="1">
        <f>_xlfn.XLOOKUP($C22,'Prices_state-wise'!$B:$B,'Prices_state-wise'!Z:Z,"",0)</f>
        <v>51000</v>
      </c>
      <c r="IE22" s="1">
        <f>_xlfn.XLOOKUP($C22,'Prices_state-wise'!$B:$B,'Prices_state-wise'!AA:AA,"",0)</f>
        <v>52500</v>
      </c>
      <c r="IG22" s="346">
        <f t="shared" si="207"/>
        <v>1.0354999999999999</v>
      </c>
      <c r="IH22" s="346">
        <f t="shared" si="208"/>
        <v>1.3909999999999996</v>
      </c>
      <c r="II22" s="346">
        <f t="shared" si="209"/>
        <v>1.1219999999999997</v>
      </c>
      <c r="IJ22" s="346">
        <f t="shared" si="210"/>
        <v>0.92149999999999976</v>
      </c>
      <c r="IK22" s="346">
        <f t="shared" si="211"/>
        <v>0.7599999999999999</v>
      </c>
      <c r="IL22" s="346">
        <f t="shared" si="212"/>
        <v>0.78199999999999992</v>
      </c>
      <c r="IM22" s="346">
        <f t="shared" si="213"/>
        <v>1.0119999999999998</v>
      </c>
      <c r="IN22" s="346">
        <f t="shared" si="214"/>
        <v>1.2689999999999999</v>
      </c>
      <c r="IO22" s="346">
        <f t="shared" si="215"/>
        <v>1.4064999999999999</v>
      </c>
      <c r="IP22" s="346">
        <f t="shared" si="216"/>
        <v>1.7849999999999997</v>
      </c>
      <c r="IQ22" s="346">
        <f t="shared" si="217"/>
        <v>2.0399999999999991</v>
      </c>
      <c r="IR22" s="346">
        <f t="shared" si="218"/>
        <v>2.4674999999999994</v>
      </c>
      <c r="IS22" s="346">
        <f t="shared" si="130"/>
        <v>15.991999999999996</v>
      </c>
      <c r="IU22" s="1">
        <v>53500</v>
      </c>
      <c r="IV22" s="1">
        <v>52500</v>
      </c>
      <c r="IW22" s="1">
        <v>50000</v>
      </c>
      <c r="IX22" s="1">
        <v>47500</v>
      </c>
      <c r="IY22" s="1">
        <v>46500</v>
      </c>
      <c r="IZ22" s="1">
        <v>45000</v>
      </c>
      <c r="JA22" s="1">
        <v>45000</v>
      </c>
      <c r="JB22" s="1">
        <v>46000</v>
      </c>
      <c r="JC22" s="1">
        <v>47500</v>
      </c>
      <c r="JD22" s="1">
        <v>50000</v>
      </c>
      <c r="JE22" s="1">
        <v>50000</v>
      </c>
      <c r="JF22" s="1">
        <v>51500</v>
      </c>
      <c r="JH22" s="346">
        <f t="shared" si="131"/>
        <v>4.0659999999999998</v>
      </c>
      <c r="JI22" s="346">
        <f t="shared" si="132"/>
        <v>5.46</v>
      </c>
      <c r="JJ22" s="346">
        <f t="shared" si="133"/>
        <v>4.4000000000000004</v>
      </c>
      <c r="JK22" s="346">
        <f t="shared" si="134"/>
        <v>3.61</v>
      </c>
      <c r="JL22" s="346">
        <f t="shared" si="135"/>
        <v>2.976</v>
      </c>
      <c r="JM22" s="346">
        <f t="shared" si="136"/>
        <v>3.06</v>
      </c>
      <c r="JN22" s="346">
        <f t="shared" si="137"/>
        <v>3.5640000000000001</v>
      </c>
      <c r="JO22" s="346">
        <f t="shared" si="138"/>
        <v>3.9744000000000002</v>
      </c>
      <c r="JP22" s="346">
        <f t="shared" si="139"/>
        <v>3.306</v>
      </c>
      <c r="JQ22" s="346">
        <f t="shared" si="140"/>
        <v>2.8</v>
      </c>
      <c r="JR22" s="346">
        <f t="shared" si="141"/>
        <v>1.6</v>
      </c>
      <c r="JS22" s="346">
        <f t="shared" si="142"/>
        <v>0.96819999999999995</v>
      </c>
      <c r="JT22" s="346">
        <f t="shared" si="143"/>
        <v>39.784599999999998</v>
      </c>
      <c r="JV22" s="1">
        <f>IFERROR(_xlfn.XLOOKUP($C22,'Prices_state-wise'!$B:$B,'Prices_state-wise'!AP:AP,"",0),"")</f>
        <v>52500</v>
      </c>
      <c r="JW22" s="1">
        <f>IFERROR(_xlfn.XLOOKUP($C22,'Prices_state-wise'!$B:$B,'Prices_state-wise'!AQ:AQ,"",0),"")</f>
        <v>51500</v>
      </c>
      <c r="JX22" s="1">
        <f>IFERROR(_xlfn.XLOOKUP($C22,'Prices_state-wise'!$B:$B,'Prices_state-wise'!AR:AR,"",0),"")</f>
        <v>49000</v>
      </c>
      <c r="JY22" s="1">
        <f>IFERROR(_xlfn.XLOOKUP($C22,'Prices_state-wise'!$B:$B,'Prices_state-wise'!AS:AS,"",0),"")</f>
        <v>46500</v>
      </c>
      <c r="JZ22" s="1">
        <f>IFERROR(_xlfn.XLOOKUP($C22,'Prices_state-wise'!$B:$B,'Prices_state-wise'!AT:AT,"",0),"")</f>
        <v>45500</v>
      </c>
      <c r="KA22" s="1">
        <f>IFERROR(_xlfn.XLOOKUP($C22,'Prices_state-wise'!$B:$B,'Prices_state-wise'!AU:AU,"",0),"")</f>
        <v>44000</v>
      </c>
      <c r="KB22" s="1">
        <f>IFERROR(_xlfn.XLOOKUP($C22,'Prices_state-wise'!$B:$B,'Prices_state-wise'!AV:AV,"",0),"")</f>
        <v>44000</v>
      </c>
      <c r="KC22" s="1">
        <f>IFERROR(_xlfn.XLOOKUP($C22,'Prices_state-wise'!$B:$B,'Prices_state-wise'!AW:AW,"",0),"")</f>
        <v>45000</v>
      </c>
      <c r="KD22" s="1">
        <f>IFERROR(_xlfn.XLOOKUP($C22,'Prices_state-wise'!$B:$B,'Prices_state-wise'!AX:AX,"",0),"")</f>
        <v>46500</v>
      </c>
      <c r="KE22" s="1">
        <f>IFERROR(_xlfn.XLOOKUP($C22,'Prices_state-wise'!$B:$B,'Prices_state-wise'!AY:AY,"",0),"")</f>
        <v>49000</v>
      </c>
      <c r="KF22" s="1">
        <f>IFERROR(_xlfn.XLOOKUP($C22,'Prices_state-wise'!$B:$B,'Prices_state-wise'!AZ:AZ,"",0),"")</f>
        <v>49000</v>
      </c>
      <c r="KG22" s="1">
        <f>IFERROR(_xlfn.XLOOKUP($C22,'Prices_state-wise'!$B:$B,'Prices_state-wise'!BA:BA,"",0),"")</f>
        <v>50500</v>
      </c>
      <c r="KI22" s="346">
        <f t="shared" si="144"/>
        <v>0</v>
      </c>
      <c r="KJ22" s="346">
        <f t="shared" si="145"/>
        <v>0</v>
      </c>
      <c r="KK22" s="346">
        <f t="shared" si="146"/>
        <v>0</v>
      </c>
      <c r="KL22" s="346">
        <f t="shared" si="147"/>
        <v>0</v>
      </c>
      <c r="KM22" s="346">
        <f t="shared" si="148"/>
        <v>0</v>
      </c>
      <c r="KN22" s="346">
        <f t="shared" si="149"/>
        <v>0</v>
      </c>
      <c r="KO22" s="346">
        <f t="shared" si="150"/>
        <v>0.38719999999999993</v>
      </c>
      <c r="KP22" s="346">
        <f t="shared" si="151"/>
        <v>0.97199999999999986</v>
      </c>
      <c r="KQ22" s="346">
        <f t="shared" si="152"/>
        <v>2.1576</v>
      </c>
      <c r="KR22" s="346">
        <f t="shared" si="153"/>
        <v>4.1159999999999997</v>
      </c>
      <c r="KS22" s="346">
        <f t="shared" si="154"/>
        <v>6.2720000000000002</v>
      </c>
      <c r="KT22" s="346">
        <f t="shared" si="155"/>
        <v>8.5446000000000009</v>
      </c>
      <c r="KU22" s="346">
        <f t="shared" si="156"/>
        <v>22.449400000000001</v>
      </c>
      <c r="KW22" s="346">
        <f t="shared" si="157"/>
        <v>5.1014999999999997</v>
      </c>
      <c r="KX22" s="346">
        <f t="shared" si="158"/>
        <v>6.8509999999999991</v>
      </c>
      <c r="KY22" s="346">
        <f t="shared" si="159"/>
        <v>5.5220000000000002</v>
      </c>
      <c r="KZ22" s="346">
        <f t="shared" si="160"/>
        <v>4.5314999999999994</v>
      </c>
      <c r="LA22" s="346">
        <f t="shared" si="161"/>
        <v>3.7359999999999998</v>
      </c>
      <c r="LB22" s="346">
        <f t="shared" si="162"/>
        <v>3.8420000000000001</v>
      </c>
      <c r="LC22" s="346">
        <f t="shared" si="163"/>
        <v>4.9631999999999996</v>
      </c>
      <c r="LD22" s="346">
        <f t="shared" si="164"/>
        <v>6.2153999999999998</v>
      </c>
      <c r="LE22" s="346">
        <f t="shared" si="165"/>
        <v>6.8700999999999999</v>
      </c>
      <c r="LF22" s="346">
        <f t="shared" si="166"/>
        <v>8.7010000000000005</v>
      </c>
      <c r="LG22" s="346">
        <f t="shared" si="167"/>
        <v>9.911999999999999</v>
      </c>
      <c r="LH22" s="346">
        <f t="shared" si="168"/>
        <v>11.9803</v>
      </c>
      <c r="LI22" s="346">
        <f t="shared" si="169"/>
        <v>78.225999999999999</v>
      </c>
      <c r="LL22" s="566">
        <v>0.9</v>
      </c>
      <c r="LM22" s="566">
        <v>0.9</v>
      </c>
      <c r="LN22" s="566">
        <v>0.8</v>
      </c>
      <c r="LO22" s="566">
        <v>0.9</v>
      </c>
      <c r="LP22" s="566">
        <v>0.9</v>
      </c>
      <c r="LQ22" s="566">
        <v>0.9</v>
      </c>
      <c r="LR22" s="566">
        <v>0.9</v>
      </c>
      <c r="LS22" s="566">
        <v>0.9</v>
      </c>
      <c r="LT22" s="566">
        <v>0.9</v>
      </c>
      <c r="LU22" s="566">
        <v>0.9</v>
      </c>
      <c r="LV22" s="566">
        <v>0.9</v>
      </c>
      <c r="LW22" s="566">
        <v>0.9</v>
      </c>
      <c r="LY22" s="14">
        <f t="shared" si="170"/>
        <v>855</v>
      </c>
      <c r="LZ22" s="14">
        <f t="shared" si="171"/>
        <v>1170</v>
      </c>
      <c r="MA22" s="14">
        <f t="shared" si="172"/>
        <v>880</v>
      </c>
      <c r="MB22" s="14">
        <f t="shared" si="173"/>
        <v>855</v>
      </c>
      <c r="MC22" s="14">
        <f t="shared" si="174"/>
        <v>720</v>
      </c>
      <c r="MD22" s="14">
        <f t="shared" si="175"/>
        <v>765</v>
      </c>
      <c r="ME22" s="14">
        <f t="shared" si="176"/>
        <v>910.80000000000007</v>
      </c>
      <c r="MF22" s="14">
        <f t="shared" si="177"/>
        <v>1020.6</v>
      </c>
      <c r="MG22" s="14">
        <f t="shared" si="178"/>
        <v>887.4</v>
      </c>
      <c r="MH22" s="14">
        <f t="shared" si="179"/>
        <v>819</v>
      </c>
      <c r="MI22" s="14">
        <f t="shared" si="180"/>
        <v>647.99999999999989</v>
      </c>
      <c r="MJ22" s="14">
        <f t="shared" si="181"/>
        <v>592.19999999999993</v>
      </c>
      <c r="ML22" s="14">
        <f t="shared" si="182"/>
        <v>0</v>
      </c>
      <c r="MM22" s="14">
        <f t="shared" si="183"/>
        <v>0</v>
      </c>
      <c r="MN22" s="14">
        <f t="shared" si="184"/>
        <v>0</v>
      </c>
      <c r="MO22" s="14">
        <f t="shared" si="185"/>
        <v>0</v>
      </c>
      <c r="MP22" s="14">
        <f t="shared" si="186"/>
        <v>0</v>
      </c>
      <c r="MQ22" s="14">
        <f t="shared" si="187"/>
        <v>0</v>
      </c>
      <c r="MR22" s="14">
        <f t="shared" si="188"/>
        <v>79.199999999999989</v>
      </c>
      <c r="MS22" s="14">
        <f t="shared" si="189"/>
        <v>194.39999999999995</v>
      </c>
      <c r="MT22" s="14">
        <f t="shared" si="190"/>
        <v>417.6</v>
      </c>
      <c r="MU22" s="14">
        <f t="shared" si="191"/>
        <v>756</v>
      </c>
      <c r="MV22" s="14">
        <f t="shared" si="192"/>
        <v>1152</v>
      </c>
      <c r="MW22" s="14">
        <f t="shared" si="193"/>
        <v>1522.8</v>
      </c>
    </row>
    <row r="23" spans="1:361">
      <c r="A23" s="4">
        <f t="shared" si="194"/>
        <v>16</v>
      </c>
      <c r="B23" s="1" t="s">
        <v>429</v>
      </c>
      <c r="C23" s="1" t="s">
        <v>338</v>
      </c>
      <c r="D23" s="4" t="s">
        <v>326</v>
      </c>
      <c r="E23" s="14">
        <f>SUMIFS('MoU proposal'!U:U,'MoU proposal'!$B:$B,'Retail_distributor-wise'!$B23,'MoU proposal'!$D:$D,'Retail_distributor-wise'!$C23)</f>
        <v>11462.075000000001</v>
      </c>
      <c r="F23" s="14">
        <f t="shared" si="90"/>
        <v>16700</v>
      </c>
      <c r="G23" s="8" t="s">
        <v>405</v>
      </c>
      <c r="H23" s="1" t="s">
        <v>164</v>
      </c>
      <c r="I23" s="118">
        <f>E23/'Retail_state-wise(rough)'!$D$30</f>
        <v>0.23635063886941252</v>
      </c>
      <c r="J23" s="14">
        <f>FLOOR($I23*'Retail_state-wise(rough)'!F$30,50)</f>
        <v>1000</v>
      </c>
      <c r="K23" s="14">
        <f>FLOOR($I23*'Retail_state-wise(rough)'!G$30,50)</f>
        <v>1350</v>
      </c>
      <c r="L23" s="14">
        <f>FLOOR($I23*'Retail_state-wise(rough)'!H$30,50)</f>
        <v>1150</v>
      </c>
      <c r="M23" s="14">
        <f>FLOOR($I23*'Retail_state-wise(rough)'!I$30,50)</f>
        <v>1000</v>
      </c>
      <c r="N23" s="14">
        <f>FLOOR($I23*'Retail_state-wise(rough)'!J$30,50)</f>
        <v>850</v>
      </c>
      <c r="O23" s="14">
        <f>FLOOR($I23*'Retail_state-wise(rough)'!K$30,50)</f>
        <v>900</v>
      </c>
      <c r="P23" s="14">
        <f>FLOOR($I23*'Retail_state-wise(rough)'!L$30,50)</f>
        <v>1150</v>
      </c>
      <c r="Q23" s="14">
        <f>FLOOR($I23*'Retail_state-wise(rough)'!M$30,50)</f>
        <v>1400</v>
      </c>
      <c r="R23" s="14">
        <f>FLOOR($I23*'Retail_state-wise(rough)'!N$30,50)</f>
        <v>1500</v>
      </c>
      <c r="S23" s="14">
        <f>FLOOR($I23*'Retail_state-wise(rough)'!O$30,50)</f>
        <v>1850</v>
      </c>
      <c r="T23" s="14">
        <f>FLOOR($I23*'Retail_state-wise(rough)'!P$30,50)</f>
        <v>2100</v>
      </c>
      <c r="U23" s="14">
        <f>FLOOR($I23*'Retail_state-wise(rough)'!Q$30,50)</f>
        <v>2450</v>
      </c>
      <c r="W23" s="671"/>
      <c r="X23" s="16">
        <v>0.7</v>
      </c>
      <c r="Y23" s="16">
        <v>0.7</v>
      </c>
      <c r="Z23" s="16">
        <v>0.7</v>
      </c>
      <c r="AA23" s="16">
        <v>0.7</v>
      </c>
      <c r="AB23" s="16">
        <v>0.7</v>
      </c>
      <c r="AC23" s="16">
        <v>0.7</v>
      </c>
      <c r="AD23" s="16">
        <v>0.7</v>
      </c>
      <c r="AE23" s="16">
        <v>0.7</v>
      </c>
      <c r="AF23" s="16">
        <v>0.7</v>
      </c>
      <c r="AG23" s="16">
        <v>0.7</v>
      </c>
      <c r="AH23" s="16">
        <v>0.7</v>
      </c>
      <c r="AI23" s="16">
        <v>0.7</v>
      </c>
      <c r="AK23" s="16">
        <f t="shared" si="282"/>
        <v>0.30000000000000004</v>
      </c>
      <c r="AL23" s="16">
        <f t="shared" si="282"/>
        <v>0.30000000000000004</v>
      </c>
      <c r="AM23" s="16">
        <f t="shared" si="282"/>
        <v>0.30000000000000004</v>
      </c>
      <c r="AN23" s="16">
        <f t="shared" si="282"/>
        <v>0.30000000000000004</v>
      </c>
      <c r="AO23" s="16">
        <f t="shared" si="282"/>
        <v>0.30000000000000004</v>
      </c>
      <c r="AP23" s="16">
        <f t="shared" si="282"/>
        <v>0.30000000000000004</v>
      </c>
      <c r="AQ23" s="16">
        <f t="shared" si="282"/>
        <v>0.30000000000000004</v>
      </c>
      <c r="AR23" s="16">
        <f t="shared" si="282"/>
        <v>0.30000000000000004</v>
      </c>
      <c r="AS23" s="16">
        <f t="shared" si="282"/>
        <v>0.30000000000000004</v>
      </c>
      <c r="AT23" s="16">
        <f t="shared" si="282"/>
        <v>0.30000000000000004</v>
      </c>
      <c r="AU23" s="16">
        <f t="shared" si="282"/>
        <v>0.30000000000000004</v>
      </c>
      <c r="AV23" s="16">
        <f t="shared" si="282"/>
        <v>0.30000000000000004</v>
      </c>
      <c r="AX23" s="15">
        <f t="shared" si="91"/>
        <v>700</v>
      </c>
      <c r="AY23" s="15">
        <f t="shared" si="24"/>
        <v>944.99999999999989</v>
      </c>
      <c r="AZ23" s="15">
        <f t="shared" si="25"/>
        <v>805</v>
      </c>
      <c r="BA23" s="15">
        <f t="shared" si="26"/>
        <v>700</v>
      </c>
      <c r="BB23" s="15">
        <f t="shared" si="27"/>
        <v>595</v>
      </c>
      <c r="BC23" s="15">
        <f t="shared" si="28"/>
        <v>630</v>
      </c>
      <c r="BD23" s="15">
        <f t="shared" si="29"/>
        <v>805</v>
      </c>
      <c r="BE23" s="15">
        <f t="shared" si="30"/>
        <v>979.99999999999989</v>
      </c>
      <c r="BF23" s="15">
        <f t="shared" si="31"/>
        <v>1050</v>
      </c>
      <c r="BG23" s="15">
        <f t="shared" si="32"/>
        <v>1295</v>
      </c>
      <c r="BH23" s="15">
        <f t="shared" si="33"/>
        <v>1470</v>
      </c>
      <c r="BI23" s="15">
        <f t="shared" si="34"/>
        <v>1715</v>
      </c>
      <c r="BJ23" s="15">
        <f t="shared" si="35"/>
        <v>11690</v>
      </c>
      <c r="BL23" s="15">
        <f t="shared" si="36"/>
        <v>300.00000000000006</v>
      </c>
      <c r="BM23" s="15">
        <f t="shared" si="37"/>
        <v>405.00000000000006</v>
      </c>
      <c r="BN23" s="15">
        <f t="shared" si="38"/>
        <v>345.00000000000006</v>
      </c>
      <c r="BO23" s="15">
        <f t="shared" si="39"/>
        <v>300.00000000000006</v>
      </c>
      <c r="BP23" s="15">
        <f t="shared" si="40"/>
        <v>255.00000000000003</v>
      </c>
      <c r="BQ23" s="15">
        <f t="shared" si="41"/>
        <v>270.00000000000006</v>
      </c>
      <c r="BR23" s="15">
        <f t="shared" si="42"/>
        <v>345.00000000000006</v>
      </c>
      <c r="BS23" s="15">
        <f t="shared" si="43"/>
        <v>420.00000000000006</v>
      </c>
      <c r="BT23" s="15">
        <f t="shared" si="44"/>
        <v>450.00000000000006</v>
      </c>
      <c r="BU23" s="15">
        <f t="shared" si="45"/>
        <v>555.00000000000011</v>
      </c>
      <c r="BV23" s="15">
        <f t="shared" si="46"/>
        <v>630.00000000000011</v>
      </c>
      <c r="BW23" s="15">
        <f t="shared" si="47"/>
        <v>735.00000000000011</v>
      </c>
      <c r="BX23" s="15">
        <f t="shared" si="48"/>
        <v>5010.0000000000009</v>
      </c>
      <c r="BY23" s="15"/>
      <c r="BZ23" s="16">
        <v>1</v>
      </c>
      <c r="CA23" s="16">
        <v>1</v>
      </c>
      <c r="CB23" s="16">
        <v>1</v>
      </c>
      <c r="CC23" s="16">
        <v>1</v>
      </c>
      <c r="CD23" s="16">
        <v>1</v>
      </c>
      <c r="CE23" s="16">
        <v>1</v>
      </c>
      <c r="CF23" s="16">
        <v>0.9</v>
      </c>
      <c r="CG23" s="16">
        <v>0.8</v>
      </c>
      <c r="CH23" s="16">
        <v>0.6</v>
      </c>
      <c r="CI23" s="16">
        <v>0.4</v>
      </c>
      <c r="CJ23" s="16">
        <v>0.2</v>
      </c>
      <c r="CK23" s="16">
        <v>0.1</v>
      </c>
      <c r="CL23" s="236"/>
      <c r="CM23" s="16">
        <f t="shared" ref="CM23:CM25" si="295">(1-BZ23)</f>
        <v>0</v>
      </c>
      <c r="CN23" s="16">
        <f t="shared" ref="CN23:CN25" si="296">(1-CA23)</f>
        <v>0</v>
      </c>
      <c r="CO23" s="16">
        <f t="shared" ref="CO23:CO25" si="297">(1-CB23)</f>
        <v>0</v>
      </c>
      <c r="CP23" s="16">
        <f t="shared" ref="CP23:CP25" si="298">(1-CC23)</f>
        <v>0</v>
      </c>
      <c r="CQ23" s="16">
        <f t="shared" ref="CQ23:CQ25" si="299">(1-CD23)</f>
        <v>0</v>
      </c>
      <c r="CR23" s="16">
        <f t="shared" ref="CR23:CR25" si="300">(1-CE23)</f>
        <v>0</v>
      </c>
      <c r="CS23" s="16">
        <f t="shared" ref="CS23:CS25" si="301">(1-CF23)</f>
        <v>9.9999999999999978E-2</v>
      </c>
      <c r="CT23" s="16">
        <f t="shared" ref="CT23:CT25" si="302">(1-CG23)</f>
        <v>0.19999999999999996</v>
      </c>
      <c r="CU23" s="16">
        <f t="shared" ref="CU23:CU25" si="303">(1-CH23)</f>
        <v>0.4</v>
      </c>
      <c r="CV23" s="16">
        <f t="shared" ref="CV23:CV25" si="304">(1-CI23)</f>
        <v>0.6</v>
      </c>
      <c r="CW23" s="16">
        <f t="shared" ref="CW23:CW25" si="305">(1-CJ23)</f>
        <v>0.8</v>
      </c>
      <c r="CX23" s="16">
        <f t="shared" ref="CX23:CX25" si="306">(1-CK23)</f>
        <v>0.9</v>
      </c>
      <c r="CY23" s="15"/>
      <c r="CZ23" s="15">
        <f t="shared" si="104"/>
        <v>700</v>
      </c>
      <c r="DA23" s="15">
        <f t="shared" si="105"/>
        <v>944.99999999999989</v>
      </c>
      <c r="DB23" s="15">
        <f t="shared" si="106"/>
        <v>805</v>
      </c>
      <c r="DC23" s="15">
        <f t="shared" si="107"/>
        <v>700</v>
      </c>
      <c r="DD23" s="15">
        <f t="shared" si="108"/>
        <v>595</v>
      </c>
      <c r="DE23" s="15">
        <f t="shared" si="109"/>
        <v>630</v>
      </c>
      <c r="DF23" s="15">
        <f t="shared" si="110"/>
        <v>724.5</v>
      </c>
      <c r="DG23" s="15">
        <f t="shared" si="111"/>
        <v>784</v>
      </c>
      <c r="DH23" s="15">
        <f t="shared" si="112"/>
        <v>630</v>
      </c>
      <c r="DI23" s="15">
        <f t="shared" si="113"/>
        <v>518</v>
      </c>
      <c r="DJ23" s="15">
        <f t="shared" si="114"/>
        <v>294</v>
      </c>
      <c r="DK23" s="15">
        <f t="shared" si="115"/>
        <v>171.5</v>
      </c>
      <c r="DL23" s="15">
        <f t="shared" si="116"/>
        <v>7497</v>
      </c>
      <c r="DM23" s="15"/>
      <c r="DN23" s="15">
        <f t="shared" si="244"/>
        <v>0</v>
      </c>
      <c r="DO23" s="15">
        <f t="shared" si="245"/>
        <v>0</v>
      </c>
      <c r="DP23" s="15">
        <f t="shared" si="246"/>
        <v>0</v>
      </c>
      <c r="DQ23" s="15">
        <f t="shared" si="247"/>
        <v>0</v>
      </c>
      <c r="DR23" s="15">
        <f t="shared" si="248"/>
        <v>0</v>
      </c>
      <c r="DS23" s="15">
        <f t="shared" si="249"/>
        <v>0</v>
      </c>
      <c r="DT23" s="15">
        <f t="shared" si="250"/>
        <v>80.499999999999986</v>
      </c>
      <c r="DU23" s="15">
        <f t="shared" si="251"/>
        <v>195.99999999999994</v>
      </c>
      <c r="DV23" s="15">
        <f t="shared" si="252"/>
        <v>420</v>
      </c>
      <c r="DW23" s="15">
        <f t="shared" si="253"/>
        <v>777</v>
      </c>
      <c r="DX23" s="15">
        <f t="shared" si="254"/>
        <v>1176</v>
      </c>
      <c r="DY23" s="15">
        <f t="shared" si="255"/>
        <v>1543.5</v>
      </c>
      <c r="DZ23" s="15">
        <f t="shared" si="121"/>
        <v>4193</v>
      </c>
      <c r="EB23" s="16">
        <v>0.75</v>
      </c>
      <c r="EC23" s="16">
        <v>0.75</v>
      </c>
      <c r="ED23" s="16">
        <v>0.75</v>
      </c>
      <c r="EE23" s="16">
        <v>0.75</v>
      </c>
      <c r="EF23" s="16">
        <v>0.75</v>
      </c>
      <c r="EG23" s="16">
        <v>0.75</v>
      </c>
      <c r="EH23" s="16">
        <v>0.75</v>
      </c>
      <c r="EI23" s="16">
        <v>0.7</v>
      </c>
      <c r="EJ23" s="16">
        <v>0.7</v>
      </c>
      <c r="EK23" s="16">
        <v>0.7</v>
      </c>
      <c r="EL23" s="16">
        <v>0.7</v>
      </c>
      <c r="EM23" s="16">
        <v>0.7</v>
      </c>
      <c r="EO23" s="16">
        <f t="shared" si="195"/>
        <v>0.25</v>
      </c>
      <c r="EP23" s="16">
        <f t="shared" si="196"/>
        <v>0.25</v>
      </c>
      <c r="EQ23" s="16">
        <f t="shared" si="197"/>
        <v>0.25</v>
      </c>
      <c r="ER23" s="16">
        <f t="shared" si="198"/>
        <v>0.25</v>
      </c>
      <c r="ES23" s="16">
        <f t="shared" si="199"/>
        <v>0.25</v>
      </c>
      <c r="ET23" s="16">
        <f t="shared" si="200"/>
        <v>0.25</v>
      </c>
      <c r="EU23" s="16">
        <f t="shared" si="201"/>
        <v>0.25</v>
      </c>
      <c r="EV23" s="16">
        <f t="shared" si="202"/>
        <v>0.30000000000000004</v>
      </c>
      <c r="EW23" s="16">
        <f t="shared" si="203"/>
        <v>0.30000000000000004</v>
      </c>
      <c r="EX23" s="16">
        <f t="shared" si="204"/>
        <v>0.30000000000000004</v>
      </c>
      <c r="EY23" s="16">
        <f t="shared" si="205"/>
        <v>0.30000000000000004</v>
      </c>
      <c r="EZ23" s="16">
        <f t="shared" si="206"/>
        <v>0.30000000000000004</v>
      </c>
      <c r="FB23" s="233">
        <f t="shared" si="61"/>
        <v>750</v>
      </c>
      <c r="FC23" s="233">
        <f t="shared" si="62"/>
        <v>1012.5</v>
      </c>
      <c r="FD23" s="233">
        <f t="shared" si="63"/>
        <v>862.5</v>
      </c>
      <c r="FE23" s="233">
        <f t="shared" si="64"/>
        <v>750</v>
      </c>
      <c r="FF23" s="233">
        <f t="shared" si="65"/>
        <v>637.5</v>
      </c>
      <c r="FG23" s="233">
        <f t="shared" si="66"/>
        <v>675</v>
      </c>
      <c r="FH23" s="233">
        <f t="shared" si="67"/>
        <v>862.5</v>
      </c>
      <c r="FI23" s="233">
        <f t="shared" si="68"/>
        <v>979.99999999999989</v>
      </c>
      <c r="FJ23" s="233">
        <f t="shared" si="69"/>
        <v>1050</v>
      </c>
      <c r="FK23" s="233">
        <f t="shared" si="70"/>
        <v>1295</v>
      </c>
      <c r="FL23" s="233">
        <f t="shared" si="71"/>
        <v>1470</v>
      </c>
      <c r="FM23" s="233">
        <f t="shared" si="72"/>
        <v>1715</v>
      </c>
      <c r="FN23" s="233">
        <f t="shared" si="122"/>
        <v>12060</v>
      </c>
      <c r="FO23" s="4"/>
      <c r="FP23" s="233">
        <f t="shared" si="73"/>
        <v>250</v>
      </c>
      <c r="FQ23" s="233">
        <f t="shared" si="74"/>
        <v>337.5</v>
      </c>
      <c r="FR23" s="233">
        <f t="shared" si="75"/>
        <v>287.5</v>
      </c>
      <c r="FS23" s="233">
        <f t="shared" si="76"/>
        <v>250</v>
      </c>
      <c r="FT23" s="233">
        <f t="shared" si="77"/>
        <v>212.5</v>
      </c>
      <c r="FU23" s="233">
        <f t="shared" si="78"/>
        <v>225</v>
      </c>
      <c r="FV23" s="233">
        <f t="shared" si="79"/>
        <v>287.5</v>
      </c>
      <c r="FW23" s="233">
        <f t="shared" si="80"/>
        <v>420.00000000000006</v>
      </c>
      <c r="FX23" s="233">
        <f t="shared" si="81"/>
        <v>450.00000000000006</v>
      </c>
      <c r="FY23" s="233">
        <f t="shared" si="82"/>
        <v>555.00000000000011</v>
      </c>
      <c r="FZ23" s="233">
        <f t="shared" si="83"/>
        <v>630.00000000000011</v>
      </c>
      <c r="GA23" s="233">
        <f t="shared" si="84"/>
        <v>735.00000000000011</v>
      </c>
      <c r="GB23" s="233">
        <f t="shared" si="123"/>
        <v>4640</v>
      </c>
      <c r="GC23" s="233"/>
      <c r="GD23" s="112"/>
      <c r="GE23" s="112"/>
      <c r="GF23" s="112"/>
      <c r="GG23" s="112"/>
      <c r="GH23" s="112"/>
      <c r="GI23" s="112"/>
      <c r="GJ23" s="112"/>
      <c r="GK23" s="112"/>
      <c r="GL23" s="112"/>
      <c r="GM23" s="112"/>
      <c r="GN23" s="112"/>
      <c r="GO23" s="112"/>
      <c r="GP23" s="233"/>
      <c r="GQ23" s="233"/>
      <c r="GR23" s="233"/>
      <c r="GS23" s="233"/>
      <c r="GT23" s="233"/>
      <c r="GU23" s="233"/>
      <c r="GV23" s="233"/>
      <c r="GW23" s="233"/>
      <c r="GX23" s="233"/>
      <c r="GY23" s="233"/>
      <c r="GZ23" s="233"/>
      <c r="HA23" s="233"/>
      <c r="HB23" s="233"/>
      <c r="HC23" s="14">
        <f t="shared" si="256"/>
        <v>0</v>
      </c>
      <c r="HE23" s="233">
        <f>[2]Sheet2!$AO19</f>
        <v>40.619337400740903</v>
      </c>
      <c r="HF23" s="4">
        <v>35</v>
      </c>
      <c r="HG23" s="233">
        <f t="shared" si="125"/>
        <v>49</v>
      </c>
      <c r="HH23" s="233">
        <f t="shared" si="126"/>
        <v>75</v>
      </c>
      <c r="HJ23" s="15">
        <f t="shared" si="127"/>
        <v>0</v>
      </c>
      <c r="HK23" s="15">
        <f t="shared" si="128"/>
        <v>0</v>
      </c>
      <c r="HT23" s="1">
        <f>_xlfn.XLOOKUP($C23,'Prices_state-wise'!$B:$B,'Prices_state-wise'!P:P,"",0)</f>
        <v>54500</v>
      </c>
      <c r="HU23" s="1">
        <f>_xlfn.XLOOKUP($C23,'Prices_state-wise'!$B:$B,'Prices_state-wise'!Q:Q,"",0)</f>
        <v>53500</v>
      </c>
      <c r="HV23" s="1">
        <f>_xlfn.XLOOKUP($C23,'Prices_state-wise'!$B:$B,'Prices_state-wise'!R:R,"",0)</f>
        <v>51000</v>
      </c>
      <c r="HW23" s="1">
        <f>_xlfn.XLOOKUP($C23,'Prices_state-wise'!$B:$B,'Prices_state-wise'!S:S,"",0)</f>
        <v>48500</v>
      </c>
      <c r="HX23" s="1">
        <f>_xlfn.XLOOKUP($C23,'Prices_state-wise'!$B:$B,'Prices_state-wise'!T:T,"",0)</f>
        <v>47500</v>
      </c>
      <c r="HY23" s="1">
        <f>_xlfn.XLOOKUP($C23,'Prices_state-wise'!$B:$B,'Prices_state-wise'!U:U,"",0)</f>
        <v>46000</v>
      </c>
      <c r="HZ23" s="1">
        <f>_xlfn.XLOOKUP($C23,'Prices_state-wise'!$B:$B,'Prices_state-wise'!V:V,"",0)</f>
        <v>46000</v>
      </c>
      <c r="IA23" s="1">
        <f>_xlfn.XLOOKUP($C23,'Prices_state-wise'!$B:$B,'Prices_state-wise'!W:W,"",0)</f>
        <v>47000</v>
      </c>
      <c r="IB23" s="1">
        <f>_xlfn.XLOOKUP($C23,'Prices_state-wise'!$B:$B,'Prices_state-wise'!X:X,"",0)</f>
        <v>48500</v>
      </c>
      <c r="IC23" s="1">
        <f>_xlfn.XLOOKUP($C23,'Prices_state-wise'!$B:$B,'Prices_state-wise'!Y:Y,"",0)</f>
        <v>51000</v>
      </c>
      <c r="ID23" s="1">
        <f>_xlfn.XLOOKUP($C23,'Prices_state-wise'!$B:$B,'Prices_state-wise'!Z:Z,"",0)</f>
        <v>51000</v>
      </c>
      <c r="IE23" s="1">
        <f>_xlfn.XLOOKUP($C23,'Prices_state-wise'!$B:$B,'Prices_state-wise'!AA:AA,"",0)</f>
        <v>52500</v>
      </c>
      <c r="IG23" s="346">
        <f t="shared" si="207"/>
        <v>1.6350000000000005</v>
      </c>
      <c r="IH23" s="346">
        <f t="shared" si="208"/>
        <v>2.1667500000000004</v>
      </c>
      <c r="II23" s="346">
        <f t="shared" si="209"/>
        <v>1.7595000000000003</v>
      </c>
      <c r="IJ23" s="346">
        <f t="shared" si="210"/>
        <v>1.4550000000000003</v>
      </c>
      <c r="IK23" s="346">
        <f t="shared" si="211"/>
        <v>1.2112500000000002</v>
      </c>
      <c r="IL23" s="346">
        <f t="shared" si="212"/>
        <v>1.2420000000000002</v>
      </c>
      <c r="IM23" s="346">
        <f t="shared" si="213"/>
        <v>1.5870000000000002</v>
      </c>
      <c r="IN23" s="346">
        <f t="shared" si="214"/>
        <v>1.9740000000000004</v>
      </c>
      <c r="IO23" s="346">
        <f t="shared" si="215"/>
        <v>2.1825000000000006</v>
      </c>
      <c r="IP23" s="346">
        <f t="shared" si="216"/>
        <v>2.8305000000000007</v>
      </c>
      <c r="IQ23" s="346">
        <f t="shared" si="217"/>
        <v>3.213000000000001</v>
      </c>
      <c r="IR23" s="346">
        <f t="shared" si="218"/>
        <v>3.8587500000000006</v>
      </c>
      <c r="IS23" s="346">
        <f t="shared" si="130"/>
        <v>25.115250000000003</v>
      </c>
      <c r="IU23" s="1">
        <v>53500</v>
      </c>
      <c r="IV23" s="1">
        <v>52500</v>
      </c>
      <c r="IW23" s="1">
        <v>50000</v>
      </c>
      <c r="IX23" s="1">
        <v>47500</v>
      </c>
      <c r="IY23" s="1">
        <v>46500</v>
      </c>
      <c r="IZ23" s="1">
        <v>45000</v>
      </c>
      <c r="JA23" s="1">
        <v>45000</v>
      </c>
      <c r="JB23" s="1">
        <v>46000</v>
      </c>
      <c r="JC23" s="1">
        <v>47500</v>
      </c>
      <c r="JD23" s="1">
        <v>50000</v>
      </c>
      <c r="JE23" s="1">
        <v>50000</v>
      </c>
      <c r="JF23" s="1">
        <v>51500</v>
      </c>
      <c r="JH23" s="346">
        <f t="shared" si="131"/>
        <v>3.7450000000000001</v>
      </c>
      <c r="JI23" s="346">
        <f t="shared" si="132"/>
        <v>4.9612499999999988</v>
      </c>
      <c r="JJ23" s="346">
        <f t="shared" si="133"/>
        <v>4.0250000000000004</v>
      </c>
      <c r="JK23" s="346">
        <f t="shared" si="134"/>
        <v>3.3250000000000002</v>
      </c>
      <c r="JL23" s="346">
        <f t="shared" si="135"/>
        <v>2.76675</v>
      </c>
      <c r="JM23" s="346">
        <f t="shared" si="136"/>
        <v>2.835</v>
      </c>
      <c r="JN23" s="346">
        <f t="shared" si="137"/>
        <v>3.2602500000000001</v>
      </c>
      <c r="JO23" s="346">
        <f t="shared" si="138"/>
        <v>3.6063999999999998</v>
      </c>
      <c r="JP23" s="346">
        <f t="shared" si="139"/>
        <v>2.9925000000000002</v>
      </c>
      <c r="JQ23" s="346">
        <f t="shared" si="140"/>
        <v>2.59</v>
      </c>
      <c r="JR23" s="346">
        <f t="shared" si="141"/>
        <v>1.47</v>
      </c>
      <c r="JS23" s="346">
        <f t="shared" si="142"/>
        <v>0.88322500000000004</v>
      </c>
      <c r="JT23" s="346">
        <f t="shared" si="143"/>
        <v>36.460375000000006</v>
      </c>
      <c r="JV23" s="1">
        <f>IFERROR(_xlfn.XLOOKUP($C23,'Prices_state-wise'!$B:$B,'Prices_state-wise'!AP:AP,"",0),"")</f>
        <v>52500</v>
      </c>
      <c r="JW23" s="1">
        <f>IFERROR(_xlfn.XLOOKUP($C23,'Prices_state-wise'!$B:$B,'Prices_state-wise'!AQ:AQ,"",0),"")</f>
        <v>51500</v>
      </c>
      <c r="JX23" s="1">
        <f>IFERROR(_xlfn.XLOOKUP($C23,'Prices_state-wise'!$B:$B,'Prices_state-wise'!AR:AR,"",0),"")</f>
        <v>49000</v>
      </c>
      <c r="JY23" s="1">
        <f>IFERROR(_xlfn.XLOOKUP($C23,'Prices_state-wise'!$B:$B,'Prices_state-wise'!AS:AS,"",0),"")</f>
        <v>46500</v>
      </c>
      <c r="JZ23" s="1">
        <f>IFERROR(_xlfn.XLOOKUP($C23,'Prices_state-wise'!$B:$B,'Prices_state-wise'!AT:AT,"",0),"")</f>
        <v>45500</v>
      </c>
      <c r="KA23" s="1">
        <f>IFERROR(_xlfn.XLOOKUP($C23,'Prices_state-wise'!$B:$B,'Prices_state-wise'!AU:AU,"",0),"")</f>
        <v>44000</v>
      </c>
      <c r="KB23" s="1">
        <f>IFERROR(_xlfn.XLOOKUP($C23,'Prices_state-wise'!$B:$B,'Prices_state-wise'!AV:AV,"",0),"")</f>
        <v>44000</v>
      </c>
      <c r="KC23" s="1">
        <f>IFERROR(_xlfn.XLOOKUP($C23,'Prices_state-wise'!$B:$B,'Prices_state-wise'!AW:AW,"",0),"")</f>
        <v>45000</v>
      </c>
      <c r="KD23" s="1">
        <f>IFERROR(_xlfn.XLOOKUP($C23,'Prices_state-wise'!$B:$B,'Prices_state-wise'!AX:AX,"",0),"")</f>
        <v>46500</v>
      </c>
      <c r="KE23" s="1">
        <f>IFERROR(_xlfn.XLOOKUP($C23,'Prices_state-wise'!$B:$B,'Prices_state-wise'!AY:AY,"",0),"")</f>
        <v>49000</v>
      </c>
      <c r="KF23" s="1">
        <f>IFERROR(_xlfn.XLOOKUP($C23,'Prices_state-wise'!$B:$B,'Prices_state-wise'!AZ:AZ,"",0),"")</f>
        <v>49000</v>
      </c>
      <c r="KG23" s="1">
        <f>IFERROR(_xlfn.XLOOKUP($C23,'Prices_state-wise'!$B:$B,'Prices_state-wise'!BA:BA,"",0),"")</f>
        <v>50500</v>
      </c>
      <c r="KI23" s="346">
        <f t="shared" si="144"/>
        <v>0</v>
      </c>
      <c r="KJ23" s="346">
        <f t="shared" si="145"/>
        <v>0</v>
      </c>
      <c r="KK23" s="346">
        <f t="shared" si="146"/>
        <v>0</v>
      </c>
      <c r="KL23" s="346">
        <f t="shared" si="147"/>
        <v>0</v>
      </c>
      <c r="KM23" s="346">
        <f t="shared" si="148"/>
        <v>0</v>
      </c>
      <c r="KN23" s="346">
        <f t="shared" si="149"/>
        <v>0</v>
      </c>
      <c r="KO23" s="346">
        <f t="shared" si="150"/>
        <v>0.35419999999999996</v>
      </c>
      <c r="KP23" s="346">
        <f t="shared" si="151"/>
        <v>0.88199999999999978</v>
      </c>
      <c r="KQ23" s="346">
        <f t="shared" si="152"/>
        <v>1.9530000000000001</v>
      </c>
      <c r="KR23" s="346">
        <f t="shared" si="153"/>
        <v>3.8073000000000001</v>
      </c>
      <c r="KS23" s="346">
        <f t="shared" si="154"/>
        <v>5.7624000000000004</v>
      </c>
      <c r="KT23" s="346">
        <f t="shared" si="155"/>
        <v>7.7946749999999998</v>
      </c>
      <c r="KU23" s="346">
        <f t="shared" si="156"/>
        <v>20.553575000000002</v>
      </c>
      <c r="KW23" s="346">
        <f t="shared" si="157"/>
        <v>5.3800000000000008</v>
      </c>
      <c r="KX23" s="346">
        <f t="shared" si="158"/>
        <v>7.1279999999999992</v>
      </c>
      <c r="KY23" s="346">
        <f t="shared" si="159"/>
        <v>5.7845000000000004</v>
      </c>
      <c r="KZ23" s="346">
        <f t="shared" si="160"/>
        <v>4.78</v>
      </c>
      <c r="LA23" s="346">
        <f t="shared" si="161"/>
        <v>3.9780000000000002</v>
      </c>
      <c r="LB23" s="346">
        <f t="shared" si="162"/>
        <v>4.077</v>
      </c>
      <c r="LC23" s="346">
        <f t="shared" si="163"/>
        <v>5.2014500000000004</v>
      </c>
      <c r="LD23" s="346">
        <f t="shared" si="164"/>
        <v>6.4624000000000006</v>
      </c>
      <c r="LE23" s="346">
        <f t="shared" si="165"/>
        <v>7.1280000000000001</v>
      </c>
      <c r="LF23" s="346">
        <f t="shared" si="166"/>
        <v>9.2278000000000002</v>
      </c>
      <c r="LG23" s="346">
        <f t="shared" si="167"/>
        <v>10.445400000000001</v>
      </c>
      <c r="LH23" s="346">
        <f t="shared" si="168"/>
        <v>12.53665</v>
      </c>
      <c r="LI23" s="346">
        <f t="shared" si="169"/>
        <v>82.129200000000012</v>
      </c>
      <c r="LL23" s="566">
        <v>0.9</v>
      </c>
      <c r="LM23" s="566">
        <v>0.9</v>
      </c>
      <c r="LN23" s="566">
        <v>0.8</v>
      </c>
      <c r="LO23" s="566">
        <v>0.9</v>
      </c>
      <c r="LP23" s="566">
        <v>0.9</v>
      </c>
      <c r="LQ23" s="566">
        <v>0.9</v>
      </c>
      <c r="LR23" s="566">
        <v>0.9</v>
      </c>
      <c r="LS23" s="566">
        <v>0.9</v>
      </c>
      <c r="LT23" s="566">
        <v>0.9</v>
      </c>
      <c r="LU23" s="566">
        <v>0.9</v>
      </c>
      <c r="LV23" s="566">
        <v>0.9</v>
      </c>
      <c r="LW23" s="566">
        <v>0.9</v>
      </c>
      <c r="LY23" s="14">
        <f t="shared" si="170"/>
        <v>900</v>
      </c>
      <c r="LZ23" s="14">
        <f t="shared" si="171"/>
        <v>1215</v>
      </c>
      <c r="MA23" s="14">
        <f t="shared" si="172"/>
        <v>920</v>
      </c>
      <c r="MB23" s="14">
        <f t="shared" si="173"/>
        <v>900</v>
      </c>
      <c r="MC23" s="14">
        <f t="shared" si="174"/>
        <v>765</v>
      </c>
      <c r="MD23" s="14">
        <f t="shared" si="175"/>
        <v>810</v>
      </c>
      <c r="ME23" s="14">
        <f t="shared" si="176"/>
        <v>962.55000000000007</v>
      </c>
      <c r="MF23" s="14">
        <f t="shared" si="177"/>
        <v>1083.6000000000001</v>
      </c>
      <c r="MG23" s="14">
        <f t="shared" si="178"/>
        <v>972</v>
      </c>
      <c r="MH23" s="14">
        <f t="shared" si="179"/>
        <v>965.7</v>
      </c>
      <c r="MI23" s="14">
        <f t="shared" si="180"/>
        <v>831.60000000000014</v>
      </c>
      <c r="MJ23" s="14">
        <f t="shared" si="181"/>
        <v>815.85000000000014</v>
      </c>
      <c r="ML23" s="14">
        <f t="shared" si="182"/>
        <v>0</v>
      </c>
      <c r="MM23" s="14">
        <f t="shared" si="183"/>
        <v>0</v>
      </c>
      <c r="MN23" s="14">
        <f t="shared" si="184"/>
        <v>0</v>
      </c>
      <c r="MO23" s="14">
        <f t="shared" si="185"/>
        <v>0</v>
      </c>
      <c r="MP23" s="14">
        <f t="shared" si="186"/>
        <v>0</v>
      </c>
      <c r="MQ23" s="14">
        <f t="shared" si="187"/>
        <v>0</v>
      </c>
      <c r="MR23" s="14">
        <f t="shared" si="188"/>
        <v>72.449999999999989</v>
      </c>
      <c r="MS23" s="14">
        <f t="shared" si="189"/>
        <v>176.39999999999995</v>
      </c>
      <c r="MT23" s="14">
        <f t="shared" si="190"/>
        <v>378</v>
      </c>
      <c r="MU23" s="14">
        <f t="shared" si="191"/>
        <v>699.30000000000007</v>
      </c>
      <c r="MV23" s="14">
        <f t="shared" si="192"/>
        <v>1058.4000000000001</v>
      </c>
      <c r="MW23" s="14">
        <f t="shared" si="193"/>
        <v>1389.15</v>
      </c>
    </row>
    <row r="24" spans="1:361">
      <c r="A24" s="4">
        <f t="shared" si="194"/>
        <v>17</v>
      </c>
      <c r="B24" s="1" t="s">
        <v>430</v>
      </c>
      <c r="C24" s="1" t="s">
        <v>338</v>
      </c>
      <c r="D24" s="4" t="s">
        <v>326</v>
      </c>
      <c r="E24" s="14">
        <f>SUMIFS('MoU proposal'!U:U,'MoU proposal'!$B:$B,'Retail_distributor-wise'!$B24,'MoU proposal'!$D:$D,'Retail_distributor-wise'!$C24)</f>
        <v>11054.51</v>
      </c>
      <c r="F24" s="14">
        <f t="shared" si="90"/>
        <v>16100</v>
      </c>
      <c r="G24" s="8" t="s">
        <v>405</v>
      </c>
      <c r="H24" s="1" t="s">
        <v>164</v>
      </c>
      <c r="I24" s="118">
        <f>E24/'Retail_state-wise(rough)'!$D$30</f>
        <v>0.22794655425726226</v>
      </c>
      <c r="J24" s="14">
        <f>FLOOR($I24*'Retail_state-wise(rough)'!F$30,50)</f>
        <v>950</v>
      </c>
      <c r="K24" s="14">
        <f>FLOOR($I24*'Retail_state-wise(rough)'!G$30,50)</f>
        <v>1300</v>
      </c>
      <c r="L24" s="14">
        <f>FLOOR($I24*'Retail_state-wise(rough)'!H$30,50)</f>
        <v>1100</v>
      </c>
      <c r="M24" s="14">
        <f>FLOOR($I24*'Retail_state-wise(rough)'!I$30,50)</f>
        <v>950</v>
      </c>
      <c r="N24" s="14">
        <f>FLOOR($I24*'Retail_state-wise(rough)'!J$30,50)</f>
        <v>800</v>
      </c>
      <c r="O24" s="14">
        <f>FLOOR($I24*'Retail_state-wise(rough)'!K$30,50)</f>
        <v>900</v>
      </c>
      <c r="P24" s="14">
        <f>FLOOR($I24*'Retail_state-wise(rough)'!L$30,50)</f>
        <v>1100</v>
      </c>
      <c r="Q24" s="14">
        <f>FLOOR($I24*'Retail_state-wise(rough)'!M$30,50)</f>
        <v>1350</v>
      </c>
      <c r="R24" s="14">
        <f>FLOOR($I24*'Retail_state-wise(rough)'!N$30,50)</f>
        <v>1450</v>
      </c>
      <c r="S24" s="14">
        <f>FLOOR($I24*'Retail_state-wise(rough)'!O$30,50)</f>
        <v>1800</v>
      </c>
      <c r="T24" s="14">
        <f>FLOOR($I24*'Retail_state-wise(rough)'!P$30,50)</f>
        <v>2050</v>
      </c>
      <c r="U24" s="14">
        <f>FLOOR($I24*'Retail_state-wise(rough)'!Q$30,50)</f>
        <v>2350</v>
      </c>
      <c r="W24" s="671"/>
      <c r="X24" s="16">
        <v>0.7</v>
      </c>
      <c r="Y24" s="16">
        <v>0.7</v>
      </c>
      <c r="Z24" s="16">
        <v>0.7</v>
      </c>
      <c r="AA24" s="16">
        <v>0.7</v>
      </c>
      <c r="AB24" s="16">
        <v>0.7</v>
      </c>
      <c r="AC24" s="16">
        <v>0.7</v>
      </c>
      <c r="AD24" s="16">
        <v>0.7</v>
      </c>
      <c r="AE24" s="16">
        <v>0.7</v>
      </c>
      <c r="AF24" s="16">
        <v>0.7</v>
      </c>
      <c r="AG24" s="16">
        <v>0.7</v>
      </c>
      <c r="AH24" s="16">
        <v>0.7</v>
      </c>
      <c r="AI24" s="16">
        <v>0.7</v>
      </c>
      <c r="AK24" s="16">
        <f t="shared" si="282"/>
        <v>0.30000000000000004</v>
      </c>
      <c r="AL24" s="16">
        <f t="shared" si="282"/>
        <v>0.30000000000000004</v>
      </c>
      <c r="AM24" s="16">
        <f t="shared" si="282"/>
        <v>0.30000000000000004</v>
      </c>
      <c r="AN24" s="16">
        <f t="shared" si="282"/>
        <v>0.30000000000000004</v>
      </c>
      <c r="AO24" s="16">
        <f t="shared" si="282"/>
        <v>0.30000000000000004</v>
      </c>
      <c r="AP24" s="16">
        <f t="shared" si="282"/>
        <v>0.30000000000000004</v>
      </c>
      <c r="AQ24" s="16">
        <f t="shared" si="282"/>
        <v>0.30000000000000004</v>
      </c>
      <c r="AR24" s="16">
        <f t="shared" si="282"/>
        <v>0.30000000000000004</v>
      </c>
      <c r="AS24" s="16">
        <f t="shared" si="282"/>
        <v>0.30000000000000004</v>
      </c>
      <c r="AT24" s="16">
        <f t="shared" si="282"/>
        <v>0.30000000000000004</v>
      </c>
      <c r="AU24" s="16">
        <f t="shared" si="282"/>
        <v>0.30000000000000004</v>
      </c>
      <c r="AV24" s="16">
        <f t="shared" si="282"/>
        <v>0.30000000000000004</v>
      </c>
      <c r="AX24" s="15">
        <f t="shared" si="91"/>
        <v>665</v>
      </c>
      <c r="AY24" s="15">
        <f t="shared" si="24"/>
        <v>909.99999999999989</v>
      </c>
      <c r="AZ24" s="15">
        <f t="shared" si="25"/>
        <v>770</v>
      </c>
      <c r="BA24" s="15">
        <f t="shared" si="26"/>
        <v>665</v>
      </c>
      <c r="BB24" s="15">
        <f t="shared" si="27"/>
        <v>560</v>
      </c>
      <c r="BC24" s="15">
        <f t="shared" si="28"/>
        <v>630</v>
      </c>
      <c r="BD24" s="15">
        <f t="shared" si="29"/>
        <v>770</v>
      </c>
      <c r="BE24" s="15">
        <f t="shared" si="30"/>
        <v>944.99999999999989</v>
      </c>
      <c r="BF24" s="15">
        <f t="shared" si="31"/>
        <v>1014.9999999999999</v>
      </c>
      <c r="BG24" s="15">
        <f t="shared" si="32"/>
        <v>1260</v>
      </c>
      <c r="BH24" s="15">
        <f t="shared" si="33"/>
        <v>1435</v>
      </c>
      <c r="BI24" s="15">
        <f t="shared" si="34"/>
        <v>1645</v>
      </c>
      <c r="BJ24" s="15">
        <f t="shared" si="35"/>
        <v>11270</v>
      </c>
      <c r="BL24" s="15">
        <f t="shared" si="36"/>
        <v>285.00000000000006</v>
      </c>
      <c r="BM24" s="15">
        <f t="shared" si="37"/>
        <v>390.00000000000006</v>
      </c>
      <c r="BN24" s="15">
        <f t="shared" si="38"/>
        <v>330.00000000000006</v>
      </c>
      <c r="BO24" s="15">
        <f t="shared" si="39"/>
        <v>285.00000000000006</v>
      </c>
      <c r="BP24" s="15">
        <f t="shared" si="40"/>
        <v>240.00000000000003</v>
      </c>
      <c r="BQ24" s="15">
        <f t="shared" si="41"/>
        <v>270.00000000000006</v>
      </c>
      <c r="BR24" s="15">
        <f t="shared" si="42"/>
        <v>330.00000000000006</v>
      </c>
      <c r="BS24" s="15">
        <f t="shared" si="43"/>
        <v>405.00000000000006</v>
      </c>
      <c r="BT24" s="15">
        <f t="shared" si="44"/>
        <v>435.00000000000006</v>
      </c>
      <c r="BU24" s="15">
        <f t="shared" si="45"/>
        <v>540.00000000000011</v>
      </c>
      <c r="BV24" s="15">
        <f t="shared" si="46"/>
        <v>615.00000000000011</v>
      </c>
      <c r="BW24" s="15">
        <f t="shared" si="47"/>
        <v>705.00000000000011</v>
      </c>
      <c r="BX24" s="15">
        <f t="shared" si="48"/>
        <v>4830.0000000000009</v>
      </c>
      <c r="BY24" s="15"/>
      <c r="BZ24" s="16">
        <v>1</v>
      </c>
      <c r="CA24" s="16">
        <v>1</v>
      </c>
      <c r="CB24" s="16">
        <v>1</v>
      </c>
      <c r="CC24" s="16">
        <v>1</v>
      </c>
      <c r="CD24" s="16">
        <v>1</v>
      </c>
      <c r="CE24" s="16">
        <v>1</v>
      </c>
      <c r="CF24" s="16">
        <v>0.9</v>
      </c>
      <c r="CG24" s="16">
        <v>0.8</v>
      </c>
      <c r="CH24" s="16">
        <v>0.6</v>
      </c>
      <c r="CI24" s="16">
        <v>0.4</v>
      </c>
      <c r="CJ24" s="16">
        <v>0.2</v>
      </c>
      <c r="CK24" s="16">
        <v>0.1</v>
      </c>
      <c r="CL24" s="236"/>
      <c r="CM24" s="16">
        <f t="shared" si="295"/>
        <v>0</v>
      </c>
      <c r="CN24" s="16">
        <f t="shared" si="296"/>
        <v>0</v>
      </c>
      <c r="CO24" s="16">
        <f t="shared" si="297"/>
        <v>0</v>
      </c>
      <c r="CP24" s="16">
        <f t="shared" si="298"/>
        <v>0</v>
      </c>
      <c r="CQ24" s="16">
        <f t="shared" si="299"/>
        <v>0</v>
      </c>
      <c r="CR24" s="16">
        <f t="shared" si="300"/>
        <v>0</v>
      </c>
      <c r="CS24" s="16">
        <f t="shared" si="301"/>
        <v>9.9999999999999978E-2</v>
      </c>
      <c r="CT24" s="16">
        <f t="shared" si="302"/>
        <v>0.19999999999999996</v>
      </c>
      <c r="CU24" s="16">
        <f t="shared" si="303"/>
        <v>0.4</v>
      </c>
      <c r="CV24" s="16">
        <f t="shared" si="304"/>
        <v>0.6</v>
      </c>
      <c r="CW24" s="16">
        <f t="shared" si="305"/>
        <v>0.8</v>
      </c>
      <c r="CX24" s="16">
        <f t="shared" si="306"/>
        <v>0.9</v>
      </c>
      <c r="CY24" s="15"/>
      <c r="CZ24" s="15">
        <f t="shared" si="104"/>
        <v>665</v>
      </c>
      <c r="DA24" s="15">
        <f t="shared" si="105"/>
        <v>909.99999999999989</v>
      </c>
      <c r="DB24" s="15">
        <f t="shared" si="106"/>
        <v>770</v>
      </c>
      <c r="DC24" s="15">
        <f t="shared" si="107"/>
        <v>665</v>
      </c>
      <c r="DD24" s="15">
        <f t="shared" si="108"/>
        <v>560</v>
      </c>
      <c r="DE24" s="15">
        <f t="shared" si="109"/>
        <v>630</v>
      </c>
      <c r="DF24" s="15">
        <f t="shared" si="110"/>
        <v>693</v>
      </c>
      <c r="DG24" s="15">
        <f t="shared" si="111"/>
        <v>756</v>
      </c>
      <c r="DH24" s="15">
        <f t="shared" si="112"/>
        <v>608.99999999999989</v>
      </c>
      <c r="DI24" s="15">
        <f t="shared" si="113"/>
        <v>504</v>
      </c>
      <c r="DJ24" s="15">
        <f t="shared" si="114"/>
        <v>287</v>
      </c>
      <c r="DK24" s="15">
        <f t="shared" si="115"/>
        <v>164.5</v>
      </c>
      <c r="DL24" s="15">
        <f t="shared" si="116"/>
        <v>7213.5</v>
      </c>
      <c r="DM24" s="15"/>
      <c r="DN24" s="15">
        <f t="shared" si="244"/>
        <v>0</v>
      </c>
      <c r="DO24" s="15">
        <f t="shared" si="245"/>
        <v>0</v>
      </c>
      <c r="DP24" s="15">
        <f t="shared" si="246"/>
        <v>0</v>
      </c>
      <c r="DQ24" s="15">
        <f t="shared" si="247"/>
        <v>0</v>
      </c>
      <c r="DR24" s="15">
        <f t="shared" si="248"/>
        <v>0</v>
      </c>
      <c r="DS24" s="15">
        <f t="shared" si="249"/>
        <v>0</v>
      </c>
      <c r="DT24" s="15">
        <f t="shared" si="250"/>
        <v>76.999999999999986</v>
      </c>
      <c r="DU24" s="15">
        <f t="shared" si="251"/>
        <v>188.99999999999994</v>
      </c>
      <c r="DV24" s="15">
        <f t="shared" si="252"/>
        <v>406</v>
      </c>
      <c r="DW24" s="15">
        <f t="shared" si="253"/>
        <v>756</v>
      </c>
      <c r="DX24" s="15">
        <f t="shared" si="254"/>
        <v>1148</v>
      </c>
      <c r="DY24" s="15">
        <f t="shared" si="255"/>
        <v>1480.5</v>
      </c>
      <c r="DZ24" s="15">
        <f t="shared" si="121"/>
        <v>4056.5</v>
      </c>
      <c r="EB24" s="16">
        <v>0.75</v>
      </c>
      <c r="EC24" s="16">
        <v>0.75</v>
      </c>
      <c r="ED24" s="16">
        <v>0.75</v>
      </c>
      <c r="EE24" s="16">
        <v>0.75</v>
      </c>
      <c r="EF24" s="16">
        <v>0.75</v>
      </c>
      <c r="EG24" s="16">
        <v>0.7</v>
      </c>
      <c r="EH24" s="16">
        <v>0.7</v>
      </c>
      <c r="EI24" s="16">
        <v>0.7</v>
      </c>
      <c r="EJ24" s="16">
        <v>0.65</v>
      </c>
      <c r="EK24" s="16">
        <v>0.65</v>
      </c>
      <c r="EL24" s="16">
        <v>0.65</v>
      </c>
      <c r="EM24" s="16">
        <v>0.65</v>
      </c>
      <c r="EO24" s="16">
        <f t="shared" si="195"/>
        <v>0.25</v>
      </c>
      <c r="EP24" s="16">
        <f t="shared" si="196"/>
        <v>0.25</v>
      </c>
      <c r="EQ24" s="16">
        <f t="shared" si="197"/>
        <v>0.25</v>
      </c>
      <c r="ER24" s="16">
        <f t="shared" si="198"/>
        <v>0.25</v>
      </c>
      <c r="ES24" s="16">
        <f t="shared" si="199"/>
        <v>0.25</v>
      </c>
      <c r="ET24" s="16">
        <f t="shared" si="200"/>
        <v>0.30000000000000004</v>
      </c>
      <c r="EU24" s="16">
        <f t="shared" si="201"/>
        <v>0.30000000000000004</v>
      </c>
      <c r="EV24" s="16">
        <f t="shared" si="202"/>
        <v>0.30000000000000004</v>
      </c>
      <c r="EW24" s="16">
        <f t="shared" si="203"/>
        <v>0.35</v>
      </c>
      <c r="EX24" s="16">
        <f t="shared" si="204"/>
        <v>0.35</v>
      </c>
      <c r="EY24" s="16">
        <f t="shared" si="205"/>
        <v>0.35</v>
      </c>
      <c r="EZ24" s="16">
        <f t="shared" si="206"/>
        <v>0.35</v>
      </c>
      <c r="FB24" s="233">
        <f t="shared" si="61"/>
        <v>712.5</v>
      </c>
      <c r="FC24" s="233">
        <f t="shared" si="62"/>
        <v>975</v>
      </c>
      <c r="FD24" s="233">
        <f t="shared" si="63"/>
        <v>825</v>
      </c>
      <c r="FE24" s="233">
        <f t="shared" si="64"/>
        <v>712.5</v>
      </c>
      <c r="FF24" s="233">
        <f t="shared" si="65"/>
        <v>600</v>
      </c>
      <c r="FG24" s="233">
        <f t="shared" si="66"/>
        <v>630</v>
      </c>
      <c r="FH24" s="233">
        <f t="shared" si="67"/>
        <v>770</v>
      </c>
      <c r="FI24" s="233">
        <f t="shared" si="68"/>
        <v>944.99999999999989</v>
      </c>
      <c r="FJ24" s="233">
        <f t="shared" si="69"/>
        <v>942.5</v>
      </c>
      <c r="FK24" s="233">
        <f t="shared" si="70"/>
        <v>1170</v>
      </c>
      <c r="FL24" s="233">
        <f t="shared" si="71"/>
        <v>1332.5</v>
      </c>
      <c r="FM24" s="233">
        <f t="shared" si="72"/>
        <v>1527.5</v>
      </c>
      <c r="FN24" s="233">
        <f t="shared" si="122"/>
        <v>11142.5</v>
      </c>
      <c r="FO24" s="4"/>
      <c r="FP24" s="233">
        <f t="shared" si="73"/>
        <v>237.5</v>
      </c>
      <c r="FQ24" s="233">
        <f t="shared" si="74"/>
        <v>325</v>
      </c>
      <c r="FR24" s="233">
        <f t="shared" si="75"/>
        <v>275</v>
      </c>
      <c r="FS24" s="233">
        <f t="shared" si="76"/>
        <v>237.5</v>
      </c>
      <c r="FT24" s="233">
        <f t="shared" si="77"/>
        <v>200</v>
      </c>
      <c r="FU24" s="233">
        <f t="shared" si="78"/>
        <v>270.00000000000006</v>
      </c>
      <c r="FV24" s="233">
        <f t="shared" si="79"/>
        <v>330.00000000000006</v>
      </c>
      <c r="FW24" s="233">
        <f t="shared" si="80"/>
        <v>405.00000000000006</v>
      </c>
      <c r="FX24" s="233">
        <f t="shared" si="81"/>
        <v>507.49999999999994</v>
      </c>
      <c r="FY24" s="233">
        <f t="shared" si="82"/>
        <v>630</v>
      </c>
      <c r="FZ24" s="233">
        <f t="shared" si="83"/>
        <v>717.5</v>
      </c>
      <c r="GA24" s="233">
        <f t="shared" si="84"/>
        <v>822.5</v>
      </c>
      <c r="GB24" s="233">
        <f t="shared" si="123"/>
        <v>4957.5</v>
      </c>
      <c r="GC24" s="233"/>
      <c r="GD24" s="112"/>
      <c r="GE24" s="112"/>
      <c r="GF24" s="112"/>
      <c r="GG24" s="112"/>
      <c r="GH24" s="112"/>
      <c r="GI24" s="112"/>
      <c r="GJ24" s="112"/>
      <c r="GK24" s="112"/>
      <c r="GL24" s="112"/>
      <c r="GM24" s="112"/>
      <c r="GN24" s="112"/>
      <c r="GO24" s="112"/>
      <c r="GP24" s="233"/>
      <c r="GQ24" s="233"/>
      <c r="GR24" s="233"/>
      <c r="GS24" s="233"/>
      <c r="GT24" s="233"/>
      <c r="GU24" s="233"/>
      <c r="GV24" s="233"/>
      <c r="GW24" s="233"/>
      <c r="GX24" s="233"/>
      <c r="GY24" s="233"/>
      <c r="GZ24" s="233"/>
      <c r="HA24" s="233"/>
      <c r="HB24" s="233"/>
      <c r="HC24" s="14">
        <f t="shared" si="256"/>
        <v>0</v>
      </c>
      <c r="HE24" s="233">
        <f>[2]Sheet2!$AO20</f>
        <v>47.852447886989552</v>
      </c>
      <c r="HF24" s="4">
        <v>40</v>
      </c>
      <c r="HG24" s="233">
        <f t="shared" si="125"/>
        <v>38.1875</v>
      </c>
      <c r="HH24" s="233">
        <f t="shared" si="126"/>
        <v>59</v>
      </c>
      <c r="HJ24" s="15">
        <f t="shared" si="127"/>
        <v>0</v>
      </c>
      <c r="HK24" s="15">
        <f t="shared" si="128"/>
        <v>0</v>
      </c>
      <c r="HT24" s="1">
        <f>_xlfn.XLOOKUP($C24,'Prices_state-wise'!$B:$B,'Prices_state-wise'!P:P,"",0)</f>
        <v>54500</v>
      </c>
      <c r="HU24" s="1">
        <f>_xlfn.XLOOKUP($C24,'Prices_state-wise'!$B:$B,'Prices_state-wise'!Q:Q,"",0)</f>
        <v>53500</v>
      </c>
      <c r="HV24" s="1">
        <f>_xlfn.XLOOKUP($C24,'Prices_state-wise'!$B:$B,'Prices_state-wise'!R:R,"",0)</f>
        <v>51000</v>
      </c>
      <c r="HW24" s="1">
        <f>_xlfn.XLOOKUP($C24,'Prices_state-wise'!$B:$B,'Prices_state-wise'!S:S,"",0)</f>
        <v>48500</v>
      </c>
      <c r="HX24" s="1">
        <f>_xlfn.XLOOKUP($C24,'Prices_state-wise'!$B:$B,'Prices_state-wise'!T:T,"",0)</f>
        <v>47500</v>
      </c>
      <c r="HY24" s="1">
        <f>_xlfn.XLOOKUP($C24,'Prices_state-wise'!$B:$B,'Prices_state-wise'!U:U,"",0)</f>
        <v>46000</v>
      </c>
      <c r="HZ24" s="1">
        <f>_xlfn.XLOOKUP($C24,'Prices_state-wise'!$B:$B,'Prices_state-wise'!V:V,"",0)</f>
        <v>46000</v>
      </c>
      <c r="IA24" s="1">
        <f>_xlfn.XLOOKUP($C24,'Prices_state-wise'!$B:$B,'Prices_state-wise'!W:W,"",0)</f>
        <v>47000</v>
      </c>
      <c r="IB24" s="1">
        <f>_xlfn.XLOOKUP($C24,'Prices_state-wise'!$B:$B,'Prices_state-wise'!X:X,"",0)</f>
        <v>48500</v>
      </c>
      <c r="IC24" s="1">
        <f>_xlfn.XLOOKUP($C24,'Prices_state-wise'!$B:$B,'Prices_state-wise'!Y:Y,"",0)</f>
        <v>51000</v>
      </c>
      <c r="ID24" s="1">
        <f>_xlfn.XLOOKUP($C24,'Prices_state-wise'!$B:$B,'Prices_state-wise'!Z:Z,"",0)</f>
        <v>51000</v>
      </c>
      <c r="IE24" s="1">
        <f>_xlfn.XLOOKUP($C24,'Prices_state-wise'!$B:$B,'Prices_state-wise'!AA:AA,"",0)</f>
        <v>52500</v>
      </c>
      <c r="IG24" s="346">
        <f t="shared" si="207"/>
        <v>1.5532500000000005</v>
      </c>
      <c r="IH24" s="346">
        <f t="shared" si="208"/>
        <v>2.0865000000000005</v>
      </c>
      <c r="II24" s="346">
        <f t="shared" si="209"/>
        <v>1.6830000000000003</v>
      </c>
      <c r="IJ24" s="346">
        <f t="shared" si="210"/>
        <v>1.3822500000000002</v>
      </c>
      <c r="IK24" s="346">
        <f t="shared" si="211"/>
        <v>1.1400000000000001</v>
      </c>
      <c r="IL24" s="346">
        <f t="shared" si="212"/>
        <v>1.2420000000000002</v>
      </c>
      <c r="IM24" s="346">
        <f t="shared" si="213"/>
        <v>1.5180000000000002</v>
      </c>
      <c r="IN24" s="346">
        <f t="shared" si="214"/>
        <v>1.9035000000000004</v>
      </c>
      <c r="IO24" s="346">
        <f t="shared" si="215"/>
        <v>2.1097500000000005</v>
      </c>
      <c r="IP24" s="346">
        <f t="shared" si="216"/>
        <v>2.7540000000000009</v>
      </c>
      <c r="IQ24" s="346">
        <f t="shared" si="217"/>
        <v>3.1365000000000007</v>
      </c>
      <c r="IR24" s="346">
        <f t="shared" si="218"/>
        <v>3.7012500000000008</v>
      </c>
      <c r="IS24" s="346">
        <f t="shared" si="130"/>
        <v>24.210000000000008</v>
      </c>
      <c r="IU24" s="1">
        <v>53500</v>
      </c>
      <c r="IV24" s="1">
        <v>52500</v>
      </c>
      <c r="IW24" s="1">
        <v>50000</v>
      </c>
      <c r="IX24" s="1">
        <v>47500</v>
      </c>
      <c r="IY24" s="1">
        <v>46500</v>
      </c>
      <c r="IZ24" s="1">
        <v>45000</v>
      </c>
      <c r="JA24" s="1">
        <v>45000</v>
      </c>
      <c r="JB24" s="1">
        <v>46000</v>
      </c>
      <c r="JC24" s="1">
        <v>47500</v>
      </c>
      <c r="JD24" s="1">
        <v>50000</v>
      </c>
      <c r="JE24" s="1">
        <v>50000</v>
      </c>
      <c r="JF24" s="1">
        <v>51500</v>
      </c>
      <c r="JH24" s="346">
        <f t="shared" si="131"/>
        <v>3.55775</v>
      </c>
      <c r="JI24" s="346">
        <f t="shared" si="132"/>
        <v>4.777499999999999</v>
      </c>
      <c r="JJ24" s="346">
        <f t="shared" si="133"/>
        <v>3.85</v>
      </c>
      <c r="JK24" s="346">
        <f t="shared" si="134"/>
        <v>3.1587499999999999</v>
      </c>
      <c r="JL24" s="346">
        <f t="shared" si="135"/>
        <v>2.6040000000000001</v>
      </c>
      <c r="JM24" s="346">
        <f t="shared" si="136"/>
        <v>2.835</v>
      </c>
      <c r="JN24" s="346">
        <f t="shared" si="137"/>
        <v>3.1185</v>
      </c>
      <c r="JO24" s="346">
        <f t="shared" si="138"/>
        <v>3.4775999999999998</v>
      </c>
      <c r="JP24" s="346">
        <f t="shared" si="139"/>
        <v>2.8927499999999995</v>
      </c>
      <c r="JQ24" s="346">
        <f t="shared" si="140"/>
        <v>2.52</v>
      </c>
      <c r="JR24" s="346">
        <f t="shared" si="141"/>
        <v>1.4350000000000001</v>
      </c>
      <c r="JS24" s="346">
        <f t="shared" si="142"/>
        <v>0.84717500000000001</v>
      </c>
      <c r="JT24" s="346">
        <f t="shared" si="143"/>
        <v>35.074024999999999</v>
      </c>
      <c r="JV24" s="1">
        <f>IFERROR(_xlfn.XLOOKUP($C24,'Prices_state-wise'!$B:$B,'Prices_state-wise'!AP:AP,"",0),"")</f>
        <v>52500</v>
      </c>
      <c r="JW24" s="1">
        <f>IFERROR(_xlfn.XLOOKUP($C24,'Prices_state-wise'!$B:$B,'Prices_state-wise'!AQ:AQ,"",0),"")</f>
        <v>51500</v>
      </c>
      <c r="JX24" s="1">
        <f>IFERROR(_xlfn.XLOOKUP($C24,'Prices_state-wise'!$B:$B,'Prices_state-wise'!AR:AR,"",0),"")</f>
        <v>49000</v>
      </c>
      <c r="JY24" s="1">
        <f>IFERROR(_xlfn.XLOOKUP($C24,'Prices_state-wise'!$B:$B,'Prices_state-wise'!AS:AS,"",0),"")</f>
        <v>46500</v>
      </c>
      <c r="JZ24" s="1">
        <f>IFERROR(_xlfn.XLOOKUP($C24,'Prices_state-wise'!$B:$B,'Prices_state-wise'!AT:AT,"",0),"")</f>
        <v>45500</v>
      </c>
      <c r="KA24" s="1">
        <f>IFERROR(_xlfn.XLOOKUP($C24,'Prices_state-wise'!$B:$B,'Prices_state-wise'!AU:AU,"",0),"")</f>
        <v>44000</v>
      </c>
      <c r="KB24" s="1">
        <f>IFERROR(_xlfn.XLOOKUP($C24,'Prices_state-wise'!$B:$B,'Prices_state-wise'!AV:AV,"",0),"")</f>
        <v>44000</v>
      </c>
      <c r="KC24" s="1">
        <f>IFERROR(_xlfn.XLOOKUP($C24,'Prices_state-wise'!$B:$B,'Prices_state-wise'!AW:AW,"",0),"")</f>
        <v>45000</v>
      </c>
      <c r="KD24" s="1">
        <f>IFERROR(_xlfn.XLOOKUP($C24,'Prices_state-wise'!$B:$B,'Prices_state-wise'!AX:AX,"",0),"")</f>
        <v>46500</v>
      </c>
      <c r="KE24" s="1">
        <f>IFERROR(_xlfn.XLOOKUP($C24,'Prices_state-wise'!$B:$B,'Prices_state-wise'!AY:AY,"",0),"")</f>
        <v>49000</v>
      </c>
      <c r="KF24" s="1">
        <f>IFERROR(_xlfn.XLOOKUP($C24,'Prices_state-wise'!$B:$B,'Prices_state-wise'!AZ:AZ,"",0),"")</f>
        <v>49000</v>
      </c>
      <c r="KG24" s="1">
        <f>IFERROR(_xlfn.XLOOKUP($C24,'Prices_state-wise'!$B:$B,'Prices_state-wise'!BA:BA,"",0),"")</f>
        <v>50500</v>
      </c>
      <c r="KI24" s="346">
        <f t="shared" si="144"/>
        <v>0</v>
      </c>
      <c r="KJ24" s="346">
        <f t="shared" si="145"/>
        <v>0</v>
      </c>
      <c r="KK24" s="346">
        <f t="shared" si="146"/>
        <v>0</v>
      </c>
      <c r="KL24" s="346">
        <f t="shared" si="147"/>
        <v>0</v>
      </c>
      <c r="KM24" s="346">
        <f t="shared" si="148"/>
        <v>0</v>
      </c>
      <c r="KN24" s="346">
        <f t="shared" si="149"/>
        <v>0</v>
      </c>
      <c r="KO24" s="346">
        <f t="shared" si="150"/>
        <v>0.33879999999999993</v>
      </c>
      <c r="KP24" s="346">
        <f t="shared" si="151"/>
        <v>0.85049999999999981</v>
      </c>
      <c r="KQ24" s="346">
        <f t="shared" si="152"/>
        <v>1.8878999999999999</v>
      </c>
      <c r="KR24" s="346">
        <f t="shared" si="153"/>
        <v>3.7044000000000001</v>
      </c>
      <c r="KS24" s="346">
        <f t="shared" si="154"/>
        <v>5.6252000000000004</v>
      </c>
      <c r="KT24" s="346">
        <f t="shared" si="155"/>
        <v>7.4765249999999996</v>
      </c>
      <c r="KU24" s="346">
        <f t="shared" si="156"/>
        <v>19.883324999999999</v>
      </c>
      <c r="KW24" s="346">
        <f t="shared" si="157"/>
        <v>5.1110000000000007</v>
      </c>
      <c r="KX24" s="346">
        <f t="shared" si="158"/>
        <v>6.863999999999999</v>
      </c>
      <c r="KY24" s="346">
        <f t="shared" si="159"/>
        <v>5.5330000000000004</v>
      </c>
      <c r="KZ24" s="346">
        <f t="shared" si="160"/>
        <v>4.5410000000000004</v>
      </c>
      <c r="LA24" s="346">
        <f t="shared" si="161"/>
        <v>3.7440000000000002</v>
      </c>
      <c r="LB24" s="346">
        <f t="shared" si="162"/>
        <v>4.077</v>
      </c>
      <c r="LC24" s="346">
        <f t="shared" si="163"/>
        <v>4.9753000000000007</v>
      </c>
      <c r="LD24" s="346">
        <f t="shared" si="164"/>
        <v>6.2316000000000003</v>
      </c>
      <c r="LE24" s="346">
        <f t="shared" si="165"/>
        <v>6.8903999999999996</v>
      </c>
      <c r="LF24" s="346">
        <f t="shared" si="166"/>
        <v>8.9784000000000006</v>
      </c>
      <c r="LG24" s="346">
        <f t="shared" si="167"/>
        <v>10.196700000000002</v>
      </c>
      <c r="LH24" s="346">
        <f t="shared" si="168"/>
        <v>12.02495</v>
      </c>
      <c r="LI24" s="346">
        <f t="shared" si="169"/>
        <v>79.167349999999999</v>
      </c>
      <c r="LL24" s="16">
        <v>0.9</v>
      </c>
      <c r="LM24" s="16">
        <v>0.9</v>
      </c>
      <c r="LN24" s="16">
        <v>0.8</v>
      </c>
      <c r="LO24" s="16">
        <v>0.9</v>
      </c>
      <c r="LP24" s="16">
        <v>0.9</v>
      </c>
      <c r="LQ24" s="16">
        <v>0.9</v>
      </c>
      <c r="LR24" s="16">
        <v>0.9</v>
      </c>
      <c r="LS24" s="16">
        <v>0.9</v>
      </c>
      <c r="LT24" s="16">
        <v>0.9</v>
      </c>
      <c r="LU24" s="16">
        <v>0.9</v>
      </c>
      <c r="LV24" s="16">
        <v>0.9</v>
      </c>
      <c r="LW24" s="16">
        <v>0.9</v>
      </c>
      <c r="LY24" s="14">
        <f t="shared" si="170"/>
        <v>855</v>
      </c>
      <c r="LZ24" s="14">
        <f t="shared" si="171"/>
        <v>1170</v>
      </c>
      <c r="MA24" s="14">
        <f t="shared" si="172"/>
        <v>880</v>
      </c>
      <c r="MB24" s="14">
        <f t="shared" si="173"/>
        <v>855</v>
      </c>
      <c r="MC24" s="14">
        <f t="shared" si="174"/>
        <v>720</v>
      </c>
      <c r="MD24" s="14">
        <f t="shared" si="175"/>
        <v>810</v>
      </c>
      <c r="ME24" s="14">
        <f t="shared" si="176"/>
        <v>920.7</v>
      </c>
      <c r="MF24" s="14">
        <f t="shared" si="177"/>
        <v>1044.9000000000001</v>
      </c>
      <c r="MG24" s="14">
        <f t="shared" si="178"/>
        <v>939.6</v>
      </c>
      <c r="MH24" s="14">
        <f t="shared" si="179"/>
        <v>939.6</v>
      </c>
      <c r="MI24" s="14">
        <f t="shared" si="180"/>
        <v>811.80000000000007</v>
      </c>
      <c r="MJ24" s="14">
        <f t="shared" si="181"/>
        <v>782.55000000000007</v>
      </c>
      <c r="ML24" s="14">
        <f t="shared" si="182"/>
        <v>0</v>
      </c>
      <c r="MM24" s="14">
        <f t="shared" si="183"/>
        <v>0</v>
      </c>
      <c r="MN24" s="14">
        <f t="shared" si="184"/>
        <v>0</v>
      </c>
      <c r="MO24" s="14">
        <f t="shared" si="185"/>
        <v>0</v>
      </c>
      <c r="MP24" s="14">
        <f t="shared" si="186"/>
        <v>0</v>
      </c>
      <c r="MQ24" s="14">
        <f t="shared" si="187"/>
        <v>0</v>
      </c>
      <c r="MR24" s="14">
        <f t="shared" si="188"/>
        <v>69.299999999999983</v>
      </c>
      <c r="MS24" s="14">
        <f t="shared" si="189"/>
        <v>170.09999999999997</v>
      </c>
      <c r="MT24" s="14">
        <f t="shared" si="190"/>
        <v>365.40000000000003</v>
      </c>
      <c r="MU24" s="14">
        <f t="shared" si="191"/>
        <v>680.4</v>
      </c>
      <c r="MV24" s="14">
        <f t="shared" si="192"/>
        <v>1033.2</v>
      </c>
      <c r="MW24" s="14">
        <f t="shared" si="193"/>
        <v>1332.45</v>
      </c>
    </row>
    <row r="25" spans="1:361" ht="30.75">
      <c r="A25" s="4">
        <f t="shared" si="194"/>
        <v>18</v>
      </c>
      <c r="B25" s="1" t="s">
        <v>431</v>
      </c>
      <c r="C25" s="1" t="s">
        <v>338</v>
      </c>
      <c r="D25" s="4" t="s">
        <v>326</v>
      </c>
      <c r="E25" s="14">
        <f>SUMIFS('MoU proposal'!U:U,'MoU proposal'!$B:$B,'Retail_distributor-wise'!$B25,'MoU proposal'!$D:$D,'Retail_distributor-wise'!$C25)</f>
        <v>15013.04</v>
      </c>
      <c r="F25" s="14">
        <f t="shared" si="90"/>
        <v>22000</v>
      </c>
      <c r="G25" s="8" t="s">
        <v>405</v>
      </c>
      <c r="H25" s="1" t="s">
        <v>164</v>
      </c>
      <c r="I25" s="118">
        <f>E25/'Retail_state-wise(rough)'!$D$30</f>
        <v>0.30957235887673434</v>
      </c>
      <c r="J25" s="14">
        <f>FLOOR($I25*'Retail_state-wise(rough)'!F$30,50)</f>
        <v>1300</v>
      </c>
      <c r="K25" s="14">
        <f>FLOOR($I25*'Retail_state-wise(rough)'!G$30,50)</f>
        <v>1750</v>
      </c>
      <c r="L25" s="14">
        <f>FLOOR($I25*'Retail_state-wise(rough)'!H$30,50)</f>
        <v>1550</v>
      </c>
      <c r="M25" s="14">
        <f>FLOOR($I25*'Retail_state-wise(rough)'!I$30,50)</f>
        <v>1300</v>
      </c>
      <c r="N25" s="14">
        <f>FLOOR($I25*'Retail_state-wise(rough)'!J$30,50)</f>
        <v>1100</v>
      </c>
      <c r="O25" s="14">
        <f>FLOOR($I25*'Retail_state-wise(rough)'!K$30,50)</f>
        <v>1200</v>
      </c>
      <c r="P25" s="14">
        <f>FLOOR($I25*'Retail_state-wise(rough)'!L$30,50)</f>
        <v>1550</v>
      </c>
      <c r="Q25" s="14">
        <f>FLOOR($I25*'Retail_state-wise(rough)'!M$30,50)</f>
        <v>1850</v>
      </c>
      <c r="R25" s="14">
        <f>FLOOR($I25*'Retail_state-wise(rough)'!N$30,50)</f>
        <v>2000</v>
      </c>
      <c r="S25" s="14">
        <f>FLOOR($I25*'Retail_state-wise(rough)'!O$30,50)</f>
        <v>2450</v>
      </c>
      <c r="T25" s="14">
        <f>FLOOR($I25*'Retail_state-wise(rough)'!P$30,50)</f>
        <v>2750</v>
      </c>
      <c r="U25" s="14">
        <f>FLOOR($I25*'Retail_state-wise(rough)'!Q$30,50)</f>
        <v>3200</v>
      </c>
      <c r="V25" s="12" t="s">
        <v>432</v>
      </c>
      <c r="W25" s="671"/>
      <c r="X25" s="16">
        <v>0.8</v>
      </c>
      <c r="Y25" s="16">
        <v>0.8</v>
      </c>
      <c r="Z25" s="16">
        <v>0.8</v>
      </c>
      <c r="AA25" s="16">
        <v>0.8</v>
      </c>
      <c r="AB25" s="16">
        <v>0.8</v>
      </c>
      <c r="AC25" s="16">
        <v>0.8</v>
      </c>
      <c r="AD25" s="16">
        <v>0.8</v>
      </c>
      <c r="AE25" s="16">
        <v>0.8</v>
      </c>
      <c r="AF25" s="16">
        <v>0.8</v>
      </c>
      <c r="AG25" s="16">
        <v>0.8</v>
      </c>
      <c r="AH25" s="16">
        <v>0.8</v>
      </c>
      <c r="AI25" s="16">
        <v>0.8</v>
      </c>
      <c r="AK25" s="16">
        <f t="shared" si="282"/>
        <v>0.19999999999999996</v>
      </c>
      <c r="AL25" s="16">
        <f t="shared" si="282"/>
        <v>0.19999999999999996</v>
      </c>
      <c r="AM25" s="16">
        <f t="shared" si="282"/>
        <v>0.19999999999999996</v>
      </c>
      <c r="AN25" s="16">
        <f t="shared" si="282"/>
        <v>0.19999999999999996</v>
      </c>
      <c r="AO25" s="16">
        <f t="shared" si="282"/>
        <v>0.19999999999999996</v>
      </c>
      <c r="AP25" s="16">
        <f t="shared" si="282"/>
        <v>0.19999999999999996</v>
      </c>
      <c r="AQ25" s="16">
        <f t="shared" si="282"/>
        <v>0.19999999999999996</v>
      </c>
      <c r="AR25" s="16">
        <f t="shared" si="282"/>
        <v>0.19999999999999996</v>
      </c>
      <c r="AS25" s="16">
        <f t="shared" si="282"/>
        <v>0.19999999999999996</v>
      </c>
      <c r="AT25" s="16">
        <f t="shared" si="282"/>
        <v>0.19999999999999996</v>
      </c>
      <c r="AU25" s="16">
        <f t="shared" si="282"/>
        <v>0.19999999999999996</v>
      </c>
      <c r="AV25" s="16">
        <f t="shared" si="282"/>
        <v>0.19999999999999996</v>
      </c>
      <c r="AX25" s="15">
        <f t="shared" si="91"/>
        <v>1040</v>
      </c>
      <c r="AY25" s="15">
        <f t="shared" si="24"/>
        <v>1400</v>
      </c>
      <c r="AZ25" s="15">
        <f t="shared" si="25"/>
        <v>1240</v>
      </c>
      <c r="BA25" s="15">
        <f t="shared" si="26"/>
        <v>1040</v>
      </c>
      <c r="BB25" s="15">
        <f t="shared" si="27"/>
        <v>880</v>
      </c>
      <c r="BC25" s="15">
        <f t="shared" si="28"/>
        <v>960</v>
      </c>
      <c r="BD25" s="15">
        <f t="shared" si="29"/>
        <v>1240</v>
      </c>
      <c r="BE25" s="15">
        <f t="shared" si="30"/>
        <v>1480</v>
      </c>
      <c r="BF25" s="15">
        <f t="shared" si="31"/>
        <v>1600</v>
      </c>
      <c r="BG25" s="15">
        <f t="shared" si="32"/>
        <v>1960</v>
      </c>
      <c r="BH25" s="15">
        <f t="shared" si="33"/>
        <v>2200</v>
      </c>
      <c r="BI25" s="15">
        <f t="shared" si="34"/>
        <v>2560</v>
      </c>
      <c r="BJ25" s="15">
        <f t="shared" si="35"/>
        <v>17600</v>
      </c>
      <c r="BL25" s="15">
        <f t="shared" si="36"/>
        <v>259.99999999999994</v>
      </c>
      <c r="BM25" s="15">
        <f t="shared" si="37"/>
        <v>349.99999999999994</v>
      </c>
      <c r="BN25" s="15">
        <f t="shared" si="38"/>
        <v>309.99999999999994</v>
      </c>
      <c r="BO25" s="15">
        <f t="shared" si="39"/>
        <v>259.99999999999994</v>
      </c>
      <c r="BP25" s="15">
        <f t="shared" si="40"/>
        <v>219.99999999999994</v>
      </c>
      <c r="BQ25" s="15">
        <f t="shared" si="41"/>
        <v>239.99999999999994</v>
      </c>
      <c r="BR25" s="15">
        <f t="shared" si="42"/>
        <v>309.99999999999994</v>
      </c>
      <c r="BS25" s="15">
        <f t="shared" si="43"/>
        <v>369.99999999999994</v>
      </c>
      <c r="BT25" s="15">
        <f t="shared" si="44"/>
        <v>399.99999999999989</v>
      </c>
      <c r="BU25" s="15">
        <f t="shared" si="45"/>
        <v>489.99999999999989</v>
      </c>
      <c r="BV25" s="15">
        <f t="shared" si="46"/>
        <v>549.99999999999989</v>
      </c>
      <c r="BW25" s="15">
        <f t="shared" si="47"/>
        <v>639.99999999999989</v>
      </c>
      <c r="BX25" s="15">
        <f t="shared" si="48"/>
        <v>4399.9999999999991</v>
      </c>
      <c r="BY25" s="15"/>
      <c r="BZ25" s="16">
        <v>1</v>
      </c>
      <c r="CA25" s="16">
        <v>1</v>
      </c>
      <c r="CB25" s="16">
        <v>1</v>
      </c>
      <c r="CC25" s="16">
        <v>1</v>
      </c>
      <c r="CD25" s="16">
        <v>1</v>
      </c>
      <c r="CE25" s="16">
        <v>1</v>
      </c>
      <c r="CF25" s="16">
        <v>0.9</v>
      </c>
      <c r="CG25" s="16">
        <v>0.8</v>
      </c>
      <c r="CH25" s="16">
        <v>0.6</v>
      </c>
      <c r="CI25" s="16">
        <v>0.4</v>
      </c>
      <c r="CJ25" s="16">
        <v>0.2</v>
      </c>
      <c r="CK25" s="16">
        <v>0.1</v>
      </c>
      <c r="CL25" s="236"/>
      <c r="CM25" s="16">
        <f t="shared" si="295"/>
        <v>0</v>
      </c>
      <c r="CN25" s="16">
        <f t="shared" si="296"/>
        <v>0</v>
      </c>
      <c r="CO25" s="16">
        <f t="shared" si="297"/>
        <v>0</v>
      </c>
      <c r="CP25" s="16">
        <f t="shared" si="298"/>
        <v>0</v>
      </c>
      <c r="CQ25" s="16">
        <f t="shared" si="299"/>
        <v>0</v>
      </c>
      <c r="CR25" s="16">
        <f t="shared" si="300"/>
        <v>0</v>
      </c>
      <c r="CS25" s="16">
        <f t="shared" si="301"/>
        <v>9.9999999999999978E-2</v>
      </c>
      <c r="CT25" s="16">
        <f t="shared" si="302"/>
        <v>0.19999999999999996</v>
      </c>
      <c r="CU25" s="16">
        <f t="shared" si="303"/>
        <v>0.4</v>
      </c>
      <c r="CV25" s="16">
        <f t="shared" si="304"/>
        <v>0.6</v>
      </c>
      <c r="CW25" s="16">
        <f t="shared" si="305"/>
        <v>0.8</v>
      </c>
      <c r="CX25" s="16">
        <f t="shared" si="306"/>
        <v>0.9</v>
      </c>
      <c r="CY25" s="15"/>
      <c r="CZ25" s="15">
        <f t="shared" si="104"/>
        <v>1040</v>
      </c>
      <c r="DA25" s="15">
        <f t="shared" si="105"/>
        <v>1400</v>
      </c>
      <c r="DB25" s="15">
        <f t="shared" si="106"/>
        <v>1240</v>
      </c>
      <c r="DC25" s="15">
        <f t="shared" si="107"/>
        <v>1040</v>
      </c>
      <c r="DD25" s="15">
        <f t="shared" si="108"/>
        <v>880</v>
      </c>
      <c r="DE25" s="15">
        <f t="shared" si="109"/>
        <v>960</v>
      </c>
      <c r="DF25" s="15">
        <f t="shared" si="110"/>
        <v>1116</v>
      </c>
      <c r="DG25" s="15">
        <f t="shared" si="111"/>
        <v>1184</v>
      </c>
      <c r="DH25" s="15">
        <f t="shared" si="112"/>
        <v>960</v>
      </c>
      <c r="DI25" s="15">
        <f t="shared" si="113"/>
        <v>784</v>
      </c>
      <c r="DJ25" s="15">
        <f t="shared" si="114"/>
        <v>440</v>
      </c>
      <c r="DK25" s="15">
        <f t="shared" si="115"/>
        <v>256</v>
      </c>
      <c r="DL25" s="15">
        <f t="shared" si="116"/>
        <v>11300</v>
      </c>
      <c r="DM25" s="15"/>
      <c r="DN25" s="15">
        <f t="shared" si="244"/>
        <v>0</v>
      </c>
      <c r="DO25" s="15">
        <f t="shared" si="245"/>
        <v>0</v>
      </c>
      <c r="DP25" s="15">
        <f t="shared" si="246"/>
        <v>0</v>
      </c>
      <c r="DQ25" s="15">
        <f t="shared" si="247"/>
        <v>0</v>
      </c>
      <c r="DR25" s="15">
        <f t="shared" si="248"/>
        <v>0</v>
      </c>
      <c r="DS25" s="15">
        <f t="shared" si="249"/>
        <v>0</v>
      </c>
      <c r="DT25" s="15">
        <f t="shared" si="250"/>
        <v>123.99999999999997</v>
      </c>
      <c r="DU25" s="15">
        <f t="shared" si="251"/>
        <v>295.99999999999994</v>
      </c>
      <c r="DV25" s="15">
        <f t="shared" si="252"/>
        <v>640</v>
      </c>
      <c r="DW25" s="15">
        <f t="shared" si="253"/>
        <v>1176</v>
      </c>
      <c r="DX25" s="15">
        <f t="shared" si="254"/>
        <v>1760</v>
      </c>
      <c r="DY25" s="15">
        <f t="shared" si="255"/>
        <v>2304</v>
      </c>
      <c r="DZ25" s="15">
        <f t="shared" si="121"/>
        <v>6300</v>
      </c>
      <c r="EB25" s="16">
        <v>0.75</v>
      </c>
      <c r="EC25" s="16">
        <v>0.75</v>
      </c>
      <c r="ED25" s="16">
        <v>0.75</v>
      </c>
      <c r="EE25" s="16">
        <v>0.7</v>
      </c>
      <c r="EF25" s="16">
        <v>0.75</v>
      </c>
      <c r="EG25" s="16">
        <v>0.8</v>
      </c>
      <c r="EH25" s="16">
        <v>0.85</v>
      </c>
      <c r="EI25" s="16">
        <v>0.85</v>
      </c>
      <c r="EJ25" s="16">
        <v>0.8</v>
      </c>
      <c r="EK25" s="16">
        <v>0.8</v>
      </c>
      <c r="EL25" s="16">
        <v>0.75</v>
      </c>
      <c r="EM25" s="16">
        <v>0.75</v>
      </c>
      <c r="EO25" s="16">
        <f t="shared" si="195"/>
        <v>0.25</v>
      </c>
      <c r="EP25" s="16">
        <f t="shared" si="196"/>
        <v>0.25</v>
      </c>
      <c r="EQ25" s="16">
        <f t="shared" si="197"/>
        <v>0.25</v>
      </c>
      <c r="ER25" s="16">
        <f t="shared" si="198"/>
        <v>0.30000000000000004</v>
      </c>
      <c r="ES25" s="16">
        <f t="shared" si="199"/>
        <v>0.25</v>
      </c>
      <c r="ET25" s="16">
        <f t="shared" si="200"/>
        <v>0.19999999999999996</v>
      </c>
      <c r="EU25" s="16">
        <f t="shared" si="201"/>
        <v>0.15000000000000002</v>
      </c>
      <c r="EV25" s="16">
        <f t="shared" si="202"/>
        <v>0.15000000000000002</v>
      </c>
      <c r="EW25" s="16">
        <f t="shared" si="203"/>
        <v>0.19999999999999996</v>
      </c>
      <c r="EX25" s="16">
        <f t="shared" si="204"/>
        <v>0.19999999999999996</v>
      </c>
      <c r="EY25" s="16">
        <f t="shared" si="205"/>
        <v>0.25</v>
      </c>
      <c r="EZ25" s="16">
        <f t="shared" si="206"/>
        <v>0.25</v>
      </c>
      <c r="FB25" s="233">
        <f t="shared" si="61"/>
        <v>975</v>
      </c>
      <c r="FC25" s="233">
        <f t="shared" si="62"/>
        <v>1312.5</v>
      </c>
      <c r="FD25" s="233">
        <f t="shared" si="63"/>
        <v>1162.5</v>
      </c>
      <c r="FE25" s="233">
        <f t="shared" si="64"/>
        <v>909.99999999999989</v>
      </c>
      <c r="FF25" s="233">
        <f t="shared" si="65"/>
        <v>825</v>
      </c>
      <c r="FG25" s="233">
        <f t="shared" si="66"/>
        <v>960</v>
      </c>
      <c r="FH25" s="233">
        <f t="shared" si="67"/>
        <v>1317.5</v>
      </c>
      <c r="FI25" s="233">
        <f t="shared" si="68"/>
        <v>1572.5</v>
      </c>
      <c r="FJ25" s="233">
        <f t="shared" si="69"/>
        <v>1600</v>
      </c>
      <c r="FK25" s="233">
        <f t="shared" si="70"/>
        <v>1960</v>
      </c>
      <c r="FL25" s="233">
        <f t="shared" si="71"/>
        <v>2062.5</v>
      </c>
      <c r="FM25" s="233">
        <f t="shared" si="72"/>
        <v>2400</v>
      </c>
      <c r="FN25" s="233">
        <f t="shared" si="122"/>
        <v>17057.5</v>
      </c>
      <c r="FO25" s="4"/>
      <c r="FP25" s="233">
        <f t="shared" si="73"/>
        <v>325</v>
      </c>
      <c r="FQ25" s="233">
        <f t="shared" si="74"/>
        <v>437.5</v>
      </c>
      <c r="FR25" s="233">
        <f t="shared" si="75"/>
        <v>387.5</v>
      </c>
      <c r="FS25" s="233">
        <f t="shared" si="76"/>
        <v>390.00000000000006</v>
      </c>
      <c r="FT25" s="233">
        <f t="shared" si="77"/>
        <v>275</v>
      </c>
      <c r="FU25" s="233">
        <f t="shared" si="78"/>
        <v>239.99999999999994</v>
      </c>
      <c r="FV25" s="233">
        <f t="shared" si="79"/>
        <v>232.50000000000003</v>
      </c>
      <c r="FW25" s="233">
        <f t="shared" si="80"/>
        <v>277.50000000000006</v>
      </c>
      <c r="FX25" s="233">
        <f t="shared" si="81"/>
        <v>399.99999999999989</v>
      </c>
      <c r="FY25" s="233">
        <f t="shared" si="82"/>
        <v>489.99999999999989</v>
      </c>
      <c r="FZ25" s="233">
        <f t="shared" si="83"/>
        <v>687.5</v>
      </c>
      <c r="GA25" s="233">
        <f t="shared" si="84"/>
        <v>800</v>
      </c>
      <c r="GB25" s="233">
        <f t="shared" si="123"/>
        <v>4942.5</v>
      </c>
      <c r="GC25" s="233"/>
      <c r="GD25" s="112"/>
      <c r="GE25" s="112"/>
      <c r="GF25" s="112"/>
      <c r="GG25" s="112"/>
      <c r="GH25" s="112"/>
      <c r="GI25" s="112"/>
      <c r="GJ25" s="112"/>
      <c r="GK25" s="112"/>
      <c r="GL25" s="112"/>
      <c r="GM25" s="112"/>
      <c r="GN25" s="112"/>
      <c r="GO25" s="112"/>
      <c r="GP25" s="233"/>
      <c r="GQ25" s="233"/>
      <c r="GR25" s="233"/>
      <c r="GS25" s="233"/>
      <c r="GT25" s="233"/>
      <c r="GU25" s="233"/>
      <c r="GV25" s="233"/>
      <c r="GW25" s="233"/>
      <c r="GX25" s="233"/>
      <c r="GY25" s="233"/>
      <c r="GZ25" s="233"/>
      <c r="HA25" s="233"/>
      <c r="HB25" s="233"/>
      <c r="HC25" s="14">
        <f t="shared" si="256"/>
        <v>0</v>
      </c>
      <c r="HE25" s="233">
        <f>[2]Sheet2!$AO21</f>
        <v>70.574416202123359</v>
      </c>
      <c r="HF25" s="4">
        <v>55</v>
      </c>
      <c r="HG25" s="233">
        <f t="shared" si="125"/>
        <v>43.636363636363633</v>
      </c>
      <c r="HH25" s="233">
        <f t="shared" si="126"/>
        <v>67</v>
      </c>
      <c r="HJ25" s="15">
        <f t="shared" si="127"/>
        <v>0</v>
      </c>
      <c r="HK25" s="15">
        <f t="shared" si="128"/>
        <v>0</v>
      </c>
      <c r="HT25" s="1">
        <f>_xlfn.XLOOKUP($C25,'Prices_state-wise'!$B:$B,'Prices_state-wise'!P:P,"",0)</f>
        <v>54500</v>
      </c>
      <c r="HU25" s="1">
        <f>_xlfn.XLOOKUP($C25,'Prices_state-wise'!$B:$B,'Prices_state-wise'!Q:Q,"",0)</f>
        <v>53500</v>
      </c>
      <c r="HV25" s="1">
        <f>_xlfn.XLOOKUP($C25,'Prices_state-wise'!$B:$B,'Prices_state-wise'!R:R,"",0)</f>
        <v>51000</v>
      </c>
      <c r="HW25" s="1">
        <f>_xlfn.XLOOKUP($C25,'Prices_state-wise'!$B:$B,'Prices_state-wise'!S:S,"",0)</f>
        <v>48500</v>
      </c>
      <c r="HX25" s="1">
        <f>_xlfn.XLOOKUP($C25,'Prices_state-wise'!$B:$B,'Prices_state-wise'!T:T,"",0)</f>
        <v>47500</v>
      </c>
      <c r="HY25" s="1">
        <f>_xlfn.XLOOKUP($C25,'Prices_state-wise'!$B:$B,'Prices_state-wise'!U:U,"",0)</f>
        <v>46000</v>
      </c>
      <c r="HZ25" s="1">
        <f>_xlfn.XLOOKUP($C25,'Prices_state-wise'!$B:$B,'Prices_state-wise'!V:V,"",0)</f>
        <v>46000</v>
      </c>
      <c r="IA25" s="1">
        <f>_xlfn.XLOOKUP($C25,'Prices_state-wise'!$B:$B,'Prices_state-wise'!W:W,"",0)</f>
        <v>47000</v>
      </c>
      <c r="IB25" s="1">
        <f>_xlfn.XLOOKUP($C25,'Prices_state-wise'!$B:$B,'Prices_state-wise'!X:X,"",0)</f>
        <v>48500</v>
      </c>
      <c r="IC25" s="1">
        <f>_xlfn.XLOOKUP($C25,'Prices_state-wise'!$B:$B,'Prices_state-wise'!Y:Y,"",0)</f>
        <v>51000</v>
      </c>
      <c r="ID25" s="1">
        <f>_xlfn.XLOOKUP($C25,'Prices_state-wise'!$B:$B,'Prices_state-wise'!Z:Z,"",0)</f>
        <v>51000</v>
      </c>
      <c r="IE25" s="1">
        <f>_xlfn.XLOOKUP($C25,'Prices_state-wise'!$B:$B,'Prices_state-wise'!AA:AA,"",0)</f>
        <v>52500</v>
      </c>
      <c r="IG25" s="346">
        <f t="shared" si="207"/>
        <v>1.4169999999999996</v>
      </c>
      <c r="IH25" s="346">
        <f t="shared" si="208"/>
        <v>1.8724999999999996</v>
      </c>
      <c r="II25" s="346">
        <f t="shared" si="209"/>
        <v>1.5809999999999995</v>
      </c>
      <c r="IJ25" s="346">
        <f t="shared" si="210"/>
        <v>1.2609999999999999</v>
      </c>
      <c r="IK25" s="346">
        <f t="shared" si="211"/>
        <v>1.0449999999999997</v>
      </c>
      <c r="IL25" s="346">
        <f t="shared" si="212"/>
        <v>1.1039999999999999</v>
      </c>
      <c r="IM25" s="346">
        <f t="shared" si="213"/>
        <v>1.4259999999999997</v>
      </c>
      <c r="IN25" s="346">
        <f t="shared" si="214"/>
        <v>1.7389999999999997</v>
      </c>
      <c r="IO25" s="346">
        <f t="shared" si="215"/>
        <v>1.9399999999999997</v>
      </c>
      <c r="IP25" s="346">
        <f t="shared" si="216"/>
        <v>2.4989999999999992</v>
      </c>
      <c r="IQ25" s="346">
        <f t="shared" si="217"/>
        <v>2.8049999999999993</v>
      </c>
      <c r="IR25" s="346">
        <f t="shared" si="218"/>
        <v>3.3599999999999994</v>
      </c>
      <c r="IS25" s="346">
        <f t="shared" si="130"/>
        <v>22.049499999999995</v>
      </c>
      <c r="IU25" s="1">
        <v>53500</v>
      </c>
      <c r="IV25" s="1">
        <v>52500</v>
      </c>
      <c r="IW25" s="1">
        <v>50000</v>
      </c>
      <c r="IX25" s="1">
        <v>47500</v>
      </c>
      <c r="IY25" s="1">
        <v>46500</v>
      </c>
      <c r="IZ25" s="1">
        <v>45000</v>
      </c>
      <c r="JA25" s="1">
        <v>45000</v>
      </c>
      <c r="JB25" s="1">
        <v>46000</v>
      </c>
      <c r="JC25" s="1">
        <v>47500</v>
      </c>
      <c r="JD25" s="1">
        <v>50000</v>
      </c>
      <c r="JE25" s="1">
        <v>50000</v>
      </c>
      <c r="JF25" s="1">
        <v>51500</v>
      </c>
      <c r="JH25" s="346">
        <f t="shared" si="131"/>
        <v>5.5640000000000001</v>
      </c>
      <c r="JI25" s="346">
        <f t="shared" si="132"/>
        <v>7.35</v>
      </c>
      <c r="JJ25" s="346">
        <f t="shared" si="133"/>
        <v>6.2</v>
      </c>
      <c r="JK25" s="346">
        <f t="shared" si="134"/>
        <v>4.9400000000000004</v>
      </c>
      <c r="JL25" s="346">
        <f t="shared" si="135"/>
        <v>4.0919999999999996</v>
      </c>
      <c r="JM25" s="346">
        <f t="shared" si="136"/>
        <v>4.32</v>
      </c>
      <c r="JN25" s="346">
        <f t="shared" si="137"/>
        <v>5.0220000000000002</v>
      </c>
      <c r="JO25" s="346">
        <f t="shared" si="138"/>
        <v>5.4463999999999997</v>
      </c>
      <c r="JP25" s="346">
        <f t="shared" si="139"/>
        <v>4.5599999999999996</v>
      </c>
      <c r="JQ25" s="346">
        <f t="shared" si="140"/>
        <v>3.92</v>
      </c>
      <c r="JR25" s="346">
        <f t="shared" si="141"/>
        <v>2.2000000000000002</v>
      </c>
      <c r="JS25" s="346">
        <f t="shared" si="142"/>
        <v>1.3184</v>
      </c>
      <c r="JT25" s="346">
        <f t="shared" si="143"/>
        <v>54.9328</v>
      </c>
      <c r="JV25" s="1">
        <f>IFERROR(_xlfn.XLOOKUP($C25,'Prices_state-wise'!$B:$B,'Prices_state-wise'!AP:AP,"",0),"")</f>
        <v>52500</v>
      </c>
      <c r="JW25" s="1">
        <f>IFERROR(_xlfn.XLOOKUP($C25,'Prices_state-wise'!$B:$B,'Prices_state-wise'!AQ:AQ,"",0),"")</f>
        <v>51500</v>
      </c>
      <c r="JX25" s="1">
        <f>IFERROR(_xlfn.XLOOKUP($C25,'Prices_state-wise'!$B:$B,'Prices_state-wise'!AR:AR,"",0),"")</f>
        <v>49000</v>
      </c>
      <c r="JY25" s="1">
        <f>IFERROR(_xlfn.XLOOKUP($C25,'Prices_state-wise'!$B:$B,'Prices_state-wise'!AS:AS,"",0),"")</f>
        <v>46500</v>
      </c>
      <c r="JZ25" s="1">
        <f>IFERROR(_xlfn.XLOOKUP($C25,'Prices_state-wise'!$B:$B,'Prices_state-wise'!AT:AT,"",0),"")</f>
        <v>45500</v>
      </c>
      <c r="KA25" s="1">
        <f>IFERROR(_xlfn.XLOOKUP($C25,'Prices_state-wise'!$B:$B,'Prices_state-wise'!AU:AU,"",0),"")</f>
        <v>44000</v>
      </c>
      <c r="KB25" s="1">
        <f>IFERROR(_xlfn.XLOOKUP($C25,'Prices_state-wise'!$B:$B,'Prices_state-wise'!AV:AV,"",0),"")</f>
        <v>44000</v>
      </c>
      <c r="KC25" s="1">
        <f>IFERROR(_xlfn.XLOOKUP($C25,'Prices_state-wise'!$B:$B,'Prices_state-wise'!AW:AW,"",0),"")</f>
        <v>45000</v>
      </c>
      <c r="KD25" s="1">
        <f>IFERROR(_xlfn.XLOOKUP($C25,'Prices_state-wise'!$B:$B,'Prices_state-wise'!AX:AX,"",0),"")</f>
        <v>46500</v>
      </c>
      <c r="KE25" s="1">
        <f>IFERROR(_xlfn.XLOOKUP($C25,'Prices_state-wise'!$B:$B,'Prices_state-wise'!AY:AY,"",0),"")</f>
        <v>49000</v>
      </c>
      <c r="KF25" s="1">
        <f>IFERROR(_xlfn.XLOOKUP($C25,'Prices_state-wise'!$B:$B,'Prices_state-wise'!AZ:AZ,"",0),"")</f>
        <v>49000</v>
      </c>
      <c r="KG25" s="1">
        <f>IFERROR(_xlfn.XLOOKUP($C25,'Prices_state-wise'!$B:$B,'Prices_state-wise'!BA:BA,"",0),"")</f>
        <v>50500</v>
      </c>
      <c r="KI25" s="346">
        <f t="shared" si="144"/>
        <v>0</v>
      </c>
      <c r="KJ25" s="346">
        <f t="shared" si="145"/>
        <v>0</v>
      </c>
      <c r="KK25" s="346">
        <f t="shared" si="146"/>
        <v>0</v>
      </c>
      <c r="KL25" s="346">
        <f t="shared" si="147"/>
        <v>0</v>
      </c>
      <c r="KM25" s="346">
        <f t="shared" si="148"/>
        <v>0</v>
      </c>
      <c r="KN25" s="346">
        <f t="shared" si="149"/>
        <v>0</v>
      </c>
      <c r="KO25" s="346">
        <f t="shared" si="150"/>
        <v>0.54559999999999986</v>
      </c>
      <c r="KP25" s="346">
        <f t="shared" si="151"/>
        <v>1.3319999999999999</v>
      </c>
      <c r="KQ25" s="346">
        <f t="shared" si="152"/>
        <v>2.976</v>
      </c>
      <c r="KR25" s="346">
        <f t="shared" si="153"/>
        <v>5.7624000000000004</v>
      </c>
      <c r="KS25" s="346">
        <f t="shared" si="154"/>
        <v>8.6240000000000006</v>
      </c>
      <c r="KT25" s="346">
        <f t="shared" si="155"/>
        <v>11.635199999999999</v>
      </c>
      <c r="KU25" s="346">
        <f t="shared" si="156"/>
        <v>30.8752</v>
      </c>
      <c r="KW25" s="346">
        <f t="shared" si="157"/>
        <v>6.9809999999999999</v>
      </c>
      <c r="KX25" s="346">
        <f t="shared" si="158"/>
        <v>9.2225000000000001</v>
      </c>
      <c r="KY25" s="346">
        <f t="shared" si="159"/>
        <v>7.7809999999999997</v>
      </c>
      <c r="KZ25" s="346">
        <f t="shared" si="160"/>
        <v>6.2010000000000005</v>
      </c>
      <c r="LA25" s="346">
        <f t="shared" si="161"/>
        <v>5.1369999999999996</v>
      </c>
      <c r="LB25" s="346">
        <f t="shared" si="162"/>
        <v>5.4240000000000004</v>
      </c>
      <c r="LC25" s="346">
        <f t="shared" si="163"/>
        <v>6.9935999999999998</v>
      </c>
      <c r="LD25" s="346">
        <f t="shared" si="164"/>
        <v>8.5173999999999985</v>
      </c>
      <c r="LE25" s="346">
        <f t="shared" si="165"/>
        <v>9.4759999999999991</v>
      </c>
      <c r="LF25" s="346">
        <f t="shared" si="166"/>
        <v>12.1814</v>
      </c>
      <c r="LG25" s="346">
        <f t="shared" si="167"/>
        <v>13.629000000000001</v>
      </c>
      <c r="LH25" s="346">
        <f t="shared" si="168"/>
        <v>16.313599999999997</v>
      </c>
      <c r="LI25" s="346">
        <f t="shared" si="169"/>
        <v>107.85749999999999</v>
      </c>
      <c r="LL25" s="130"/>
      <c r="LM25" s="566">
        <v>0.9</v>
      </c>
      <c r="LN25" s="566">
        <v>0.8</v>
      </c>
      <c r="LO25" s="566">
        <v>0.9</v>
      </c>
      <c r="LP25" s="566">
        <v>0.9</v>
      </c>
      <c r="LQ25" s="566">
        <v>0.9</v>
      </c>
      <c r="LR25" s="566">
        <v>0.9</v>
      </c>
      <c r="LS25" s="566">
        <v>0.9</v>
      </c>
      <c r="LT25" s="566">
        <v>0.9</v>
      </c>
      <c r="LU25" s="566">
        <v>0.9</v>
      </c>
      <c r="LV25" s="566">
        <v>0.9</v>
      </c>
      <c r="LW25" s="566">
        <v>0.9</v>
      </c>
      <c r="LY25" s="14">
        <f t="shared" si="170"/>
        <v>0</v>
      </c>
      <c r="LZ25" s="14">
        <f t="shared" si="171"/>
        <v>1575</v>
      </c>
      <c r="MA25" s="14">
        <f t="shared" si="172"/>
        <v>1240</v>
      </c>
      <c r="MB25" s="14">
        <f t="shared" si="173"/>
        <v>1170</v>
      </c>
      <c r="MC25" s="14">
        <f t="shared" si="174"/>
        <v>990</v>
      </c>
      <c r="MD25" s="14">
        <f t="shared" si="175"/>
        <v>1080</v>
      </c>
      <c r="ME25" s="14">
        <f t="shared" si="176"/>
        <v>1283.4000000000001</v>
      </c>
      <c r="MF25" s="14">
        <f t="shared" si="177"/>
        <v>1398.6000000000001</v>
      </c>
      <c r="MG25" s="14">
        <f t="shared" si="178"/>
        <v>1224</v>
      </c>
      <c r="MH25" s="14">
        <f t="shared" si="179"/>
        <v>1146.6000000000001</v>
      </c>
      <c r="MI25" s="14">
        <f t="shared" si="180"/>
        <v>890.99999999999989</v>
      </c>
      <c r="MJ25" s="14">
        <f t="shared" si="181"/>
        <v>806.39999999999986</v>
      </c>
      <c r="ML25" s="14">
        <f t="shared" si="182"/>
        <v>0</v>
      </c>
      <c r="MM25" s="14">
        <f t="shared" si="183"/>
        <v>0</v>
      </c>
      <c r="MN25" s="14">
        <f t="shared" si="184"/>
        <v>0</v>
      </c>
      <c r="MO25" s="14">
        <f t="shared" si="185"/>
        <v>0</v>
      </c>
      <c r="MP25" s="14">
        <f t="shared" si="186"/>
        <v>0</v>
      </c>
      <c r="MQ25" s="14">
        <f t="shared" si="187"/>
        <v>0</v>
      </c>
      <c r="MR25" s="14">
        <f t="shared" si="188"/>
        <v>111.59999999999998</v>
      </c>
      <c r="MS25" s="14">
        <f t="shared" si="189"/>
        <v>266.39999999999998</v>
      </c>
      <c r="MT25" s="14">
        <f t="shared" si="190"/>
        <v>576</v>
      </c>
      <c r="MU25" s="14">
        <f t="shared" si="191"/>
        <v>1058.4000000000001</v>
      </c>
      <c r="MV25" s="14">
        <f t="shared" si="192"/>
        <v>1584</v>
      </c>
      <c r="MW25" s="14">
        <f t="shared" si="193"/>
        <v>2073.6</v>
      </c>
    </row>
    <row r="26" spans="1:361" s="116" customFormat="1">
      <c r="A26" s="115"/>
      <c r="D26" s="115"/>
      <c r="E26" s="117"/>
      <c r="F26" s="117"/>
      <c r="G26" s="191">
        <v>0</v>
      </c>
      <c r="H26" s="116">
        <v>0</v>
      </c>
      <c r="I26" s="119">
        <f>SUM(I22:I25)</f>
        <v>1</v>
      </c>
      <c r="J26" s="117"/>
      <c r="K26" s="117"/>
      <c r="L26" s="117"/>
      <c r="M26" s="117"/>
      <c r="N26" s="117"/>
      <c r="O26" s="117"/>
      <c r="P26" s="117"/>
      <c r="Q26" s="117"/>
      <c r="R26" s="117"/>
      <c r="S26" s="117"/>
      <c r="T26" s="117"/>
      <c r="U26" s="117"/>
      <c r="V26" s="229"/>
      <c r="W26" s="229"/>
      <c r="X26" s="230"/>
      <c r="Y26" s="230"/>
      <c r="Z26" s="230"/>
      <c r="AA26" s="230"/>
      <c r="AB26" s="230"/>
      <c r="AC26" s="230"/>
      <c r="AD26" s="230"/>
      <c r="AE26" s="230"/>
      <c r="AF26" s="230"/>
      <c r="AG26" s="230"/>
      <c r="AH26" s="230"/>
      <c r="AI26" s="230"/>
      <c r="AK26" s="230"/>
      <c r="AL26" s="230"/>
      <c r="AM26" s="230"/>
      <c r="AN26" s="230"/>
      <c r="AO26" s="230"/>
      <c r="AP26" s="230"/>
      <c r="AQ26" s="230"/>
      <c r="AR26" s="230"/>
      <c r="AS26" s="230"/>
      <c r="AT26" s="230"/>
      <c r="AU26" s="230"/>
      <c r="AV26" s="230"/>
      <c r="AX26" s="231">
        <f t="shared" si="91"/>
        <v>0</v>
      </c>
      <c r="AY26" s="231">
        <f t="shared" si="24"/>
        <v>0</v>
      </c>
      <c r="AZ26" s="231">
        <f t="shared" si="25"/>
        <v>0</v>
      </c>
      <c r="BA26" s="231">
        <f t="shared" si="26"/>
        <v>0</v>
      </c>
      <c r="BB26" s="231">
        <f t="shared" si="27"/>
        <v>0</v>
      </c>
      <c r="BC26" s="231">
        <f t="shared" si="28"/>
        <v>0</v>
      </c>
      <c r="BD26" s="231">
        <f t="shared" si="29"/>
        <v>0</v>
      </c>
      <c r="BE26" s="231">
        <f t="shared" si="30"/>
        <v>0</v>
      </c>
      <c r="BF26" s="231">
        <f t="shared" si="31"/>
        <v>0</v>
      </c>
      <c r="BG26" s="231">
        <f t="shared" si="32"/>
        <v>0</v>
      </c>
      <c r="BH26" s="231">
        <f t="shared" si="33"/>
        <v>0</v>
      </c>
      <c r="BI26" s="231">
        <f t="shared" si="34"/>
        <v>0</v>
      </c>
      <c r="BJ26" s="231">
        <f t="shared" si="35"/>
        <v>0</v>
      </c>
      <c r="BL26" s="231">
        <f t="shared" si="36"/>
        <v>0</v>
      </c>
      <c r="BM26" s="231">
        <f t="shared" si="37"/>
        <v>0</v>
      </c>
      <c r="BN26" s="231">
        <f t="shared" si="38"/>
        <v>0</v>
      </c>
      <c r="BO26" s="231">
        <f t="shared" si="39"/>
        <v>0</v>
      </c>
      <c r="BP26" s="231">
        <f t="shared" si="40"/>
        <v>0</v>
      </c>
      <c r="BQ26" s="231">
        <f t="shared" si="41"/>
        <v>0</v>
      </c>
      <c r="BR26" s="231">
        <f t="shared" si="42"/>
        <v>0</v>
      </c>
      <c r="BS26" s="231">
        <f t="shared" si="43"/>
        <v>0</v>
      </c>
      <c r="BT26" s="231">
        <f t="shared" si="44"/>
        <v>0</v>
      </c>
      <c r="BU26" s="231">
        <f t="shared" si="45"/>
        <v>0</v>
      </c>
      <c r="BV26" s="231">
        <f t="shared" si="46"/>
        <v>0</v>
      </c>
      <c r="BW26" s="231">
        <f t="shared" si="47"/>
        <v>0</v>
      </c>
      <c r="BX26" s="231">
        <f t="shared" si="48"/>
        <v>0</v>
      </c>
      <c r="BY26" s="231"/>
      <c r="BZ26" s="230"/>
      <c r="CA26" s="230"/>
      <c r="CB26" s="230"/>
      <c r="CC26" s="230"/>
      <c r="CD26" s="230"/>
      <c r="CE26" s="230"/>
      <c r="CF26" s="230"/>
      <c r="CG26" s="230"/>
      <c r="CH26" s="230"/>
      <c r="CI26" s="230"/>
      <c r="CJ26" s="230"/>
      <c r="CK26" s="230"/>
      <c r="CL26" s="237"/>
      <c r="CM26" s="230"/>
      <c r="CN26" s="230"/>
      <c r="CO26" s="230"/>
      <c r="CP26" s="230"/>
      <c r="CQ26" s="230"/>
      <c r="CR26" s="230"/>
      <c r="CS26" s="230"/>
      <c r="CT26" s="230"/>
      <c r="CU26" s="230"/>
      <c r="CV26" s="230"/>
      <c r="CW26" s="230"/>
      <c r="CX26" s="230"/>
      <c r="CY26" s="231"/>
      <c r="CZ26" s="231">
        <f t="shared" si="104"/>
        <v>0</v>
      </c>
      <c r="DA26" s="231">
        <f t="shared" si="105"/>
        <v>0</v>
      </c>
      <c r="DB26" s="231">
        <f t="shared" si="106"/>
        <v>0</v>
      </c>
      <c r="DC26" s="231">
        <f t="shared" si="107"/>
        <v>0</v>
      </c>
      <c r="DD26" s="231">
        <f t="shared" si="108"/>
        <v>0</v>
      </c>
      <c r="DE26" s="231">
        <f t="shared" si="109"/>
        <v>0</v>
      </c>
      <c r="DF26" s="231">
        <f t="shared" si="110"/>
        <v>0</v>
      </c>
      <c r="DG26" s="231">
        <f t="shared" si="111"/>
        <v>0</v>
      </c>
      <c r="DH26" s="231">
        <f t="shared" si="112"/>
        <v>0</v>
      </c>
      <c r="DI26" s="231">
        <f t="shared" si="113"/>
        <v>0</v>
      </c>
      <c r="DJ26" s="231">
        <f t="shared" si="114"/>
        <v>0</v>
      </c>
      <c r="DK26" s="231">
        <f t="shared" si="115"/>
        <v>0</v>
      </c>
      <c r="DL26" s="231">
        <f t="shared" si="116"/>
        <v>0</v>
      </c>
      <c r="DM26" s="231"/>
      <c r="DN26" s="231">
        <f t="shared" si="244"/>
        <v>0</v>
      </c>
      <c r="DO26" s="231">
        <f t="shared" si="245"/>
        <v>0</v>
      </c>
      <c r="DP26" s="231">
        <f t="shared" si="246"/>
        <v>0</v>
      </c>
      <c r="DQ26" s="231">
        <f t="shared" si="247"/>
        <v>0</v>
      </c>
      <c r="DR26" s="231">
        <f t="shared" si="248"/>
        <v>0</v>
      </c>
      <c r="DS26" s="231">
        <f t="shared" si="249"/>
        <v>0</v>
      </c>
      <c r="DT26" s="231">
        <f t="shared" si="250"/>
        <v>0</v>
      </c>
      <c r="DU26" s="231">
        <f t="shared" si="251"/>
        <v>0</v>
      </c>
      <c r="DV26" s="231">
        <f t="shared" si="252"/>
        <v>0</v>
      </c>
      <c r="DW26" s="231">
        <f t="shared" si="253"/>
        <v>0</v>
      </c>
      <c r="DX26" s="231">
        <f t="shared" si="254"/>
        <v>0</v>
      </c>
      <c r="DY26" s="231">
        <f t="shared" si="255"/>
        <v>0</v>
      </c>
      <c r="DZ26" s="231">
        <f t="shared" si="121"/>
        <v>0</v>
      </c>
      <c r="EA26" s="191"/>
      <c r="EB26" s="115"/>
      <c r="EC26" s="115"/>
      <c r="ED26" s="115"/>
      <c r="EE26" s="115"/>
      <c r="EF26" s="115"/>
      <c r="EG26" s="115"/>
      <c r="EH26" s="115"/>
      <c r="EI26" s="115"/>
      <c r="EJ26" s="115"/>
      <c r="EK26" s="115"/>
      <c r="EL26" s="115"/>
      <c r="EM26" s="115"/>
      <c r="EN26" s="115"/>
      <c r="EO26" s="230"/>
      <c r="EP26" s="230"/>
      <c r="EQ26" s="230"/>
      <c r="ER26" s="230"/>
      <c r="ES26" s="230"/>
      <c r="ET26" s="230"/>
      <c r="EU26" s="230"/>
      <c r="EV26" s="230"/>
      <c r="EW26" s="230"/>
      <c r="EX26" s="230"/>
      <c r="EY26" s="230"/>
      <c r="EZ26" s="230"/>
      <c r="FB26" s="234">
        <f t="shared" si="61"/>
        <v>0</v>
      </c>
      <c r="FC26" s="234">
        <f t="shared" si="62"/>
        <v>0</v>
      </c>
      <c r="FD26" s="234">
        <f t="shared" si="63"/>
        <v>0</v>
      </c>
      <c r="FE26" s="234">
        <f t="shared" si="64"/>
        <v>0</v>
      </c>
      <c r="FF26" s="234">
        <f t="shared" si="65"/>
        <v>0</v>
      </c>
      <c r="FG26" s="234">
        <f t="shared" si="66"/>
        <v>0</v>
      </c>
      <c r="FH26" s="234">
        <f t="shared" si="67"/>
        <v>0</v>
      </c>
      <c r="FI26" s="234">
        <f t="shared" si="68"/>
        <v>0</v>
      </c>
      <c r="FJ26" s="234">
        <f t="shared" si="69"/>
        <v>0</v>
      </c>
      <c r="FK26" s="234">
        <f t="shared" si="70"/>
        <v>0</v>
      </c>
      <c r="FL26" s="234">
        <f t="shared" si="71"/>
        <v>0</v>
      </c>
      <c r="FM26" s="234">
        <f t="shared" si="72"/>
        <v>0</v>
      </c>
      <c r="FN26" s="234">
        <f t="shared" si="122"/>
        <v>0</v>
      </c>
      <c r="FO26" s="115"/>
      <c r="FP26" s="234">
        <f t="shared" si="73"/>
        <v>0</v>
      </c>
      <c r="FQ26" s="234">
        <f t="shared" si="74"/>
        <v>0</v>
      </c>
      <c r="FR26" s="234">
        <f t="shared" si="75"/>
        <v>0</v>
      </c>
      <c r="FS26" s="234">
        <f t="shared" si="76"/>
        <v>0</v>
      </c>
      <c r="FT26" s="234">
        <f t="shared" si="77"/>
        <v>0</v>
      </c>
      <c r="FU26" s="234">
        <f t="shared" si="78"/>
        <v>0</v>
      </c>
      <c r="FV26" s="234">
        <f t="shared" si="79"/>
        <v>0</v>
      </c>
      <c r="FW26" s="234">
        <f t="shared" si="80"/>
        <v>0</v>
      </c>
      <c r="FX26" s="234">
        <f t="shared" si="81"/>
        <v>0</v>
      </c>
      <c r="FY26" s="234">
        <f t="shared" si="82"/>
        <v>0</v>
      </c>
      <c r="FZ26" s="234">
        <f t="shared" si="83"/>
        <v>0</v>
      </c>
      <c r="GA26" s="234">
        <f t="shared" si="84"/>
        <v>0</v>
      </c>
      <c r="GB26" s="234">
        <f t="shared" si="123"/>
        <v>0</v>
      </c>
      <c r="GC26" s="234"/>
      <c r="GD26" s="339"/>
      <c r="GE26" s="339"/>
      <c r="GF26" s="339"/>
      <c r="GG26" s="339"/>
      <c r="GH26" s="339"/>
      <c r="GI26" s="339"/>
      <c r="GJ26" s="339"/>
      <c r="GK26" s="339"/>
      <c r="GL26" s="339"/>
      <c r="GM26" s="339"/>
      <c r="GN26" s="339"/>
      <c r="GO26" s="339"/>
      <c r="GP26" s="234"/>
      <c r="GQ26" s="234"/>
      <c r="GR26" s="234"/>
      <c r="GS26" s="234"/>
      <c r="GT26" s="234"/>
      <c r="GU26" s="234"/>
      <c r="GV26" s="234"/>
      <c r="GW26" s="234"/>
      <c r="GX26" s="234"/>
      <c r="GY26" s="234"/>
      <c r="GZ26" s="234"/>
      <c r="HA26" s="234"/>
      <c r="HB26" s="234"/>
      <c r="HC26" s="117">
        <f t="shared" si="256"/>
        <v>0</v>
      </c>
      <c r="HE26" s="115"/>
      <c r="HF26" s="115"/>
      <c r="HG26" s="115"/>
      <c r="HH26" s="115"/>
      <c r="HJ26" s="231" t="str">
        <f t="shared" si="127"/>
        <v/>
      </c>
      <c r="HK26" s="231" t="str">
        <f t="shared" si="128"/>
        <v/>
      </c>
      <c r="IG26" s="557">
        <f t="shared" si="207"/>
        <v>0</v>
      </c>
      <c r="IH26" s="557">
        <f t="shared" si="208"/>
        <v>0</v>
      </c>
      <c r="II26" s="557">
        <f t="shared" si="209"/>
        <v>0</v>
      </c>
      <c r="IJ26" s="557">
        <f t="shared" si="210"/>
        <v>0</v>
      </c>
      <c r="IK26" s="557">
        <f t="shared" si="211"/>
        <v>0</v>
      </c>
      <c r="IL26" s="557">
        <f t="shared" si="212"/>
        <v>0</v>
      </c>
      <c r="IM26" s="557">
        <f t="shared" si="213"/>
        <v>0</v>
      </c>
      <c r="IN26" s="557">
        <f t="shared" si="214"/>
        <v>0</v>
      </c>
      <c r="IO26" s="557">
        <f t="shared" si="215"/>
        <v>0</v>
      </c>
      <c r="IP26" s="557">
        <f t="shared" si="216"/>
        <v>0</v>
      </c>
      <c r="IQ26" s="557">
        <f t="shared" si="217"/>
        <v>0</v>
      </c>
      <c r="IR26" s="557">
        <f t="shared" si="218"/>
        <v>0</v>
      </c>
      <c r="IS26" s="557">
        <f t="shared" si="130"/>
        <v>0</v>
      </c>
      <c r="JH26" s="557">
        <f t="shared" si="131"/>
        <v>0</v>
      </c>
      <c r="JI26" s="557">
        <f t="shared" si="132"/>
        <v>0</v>
      </c>
      <c r="JJ26" s="557">
        <f t="shared" si="133"/>
        <v>0</v>
      </c>
      <c r="JK26" s="557">
        <f t="shared" si="134"/>
        <v>0</v>
      </c>
      <c r="JL26" s="557">
        <f t="shared" si="135"/>
        <v>0</v>
      </c>
      <c r="JM26" s="557">
        <f t="shared" si="136"/>
        <v>0</v>
      </c>
      <c r="JN26" s="557">
        <f t="shared" si="137"/>
        <v>0</v>
      </c>
      <c r="JO26" s="557">
        <f t="shared" si="138"/>
        <v>0</v>
      </c>
      <c r="JP26" s="557">
        <f t="shared" si="139"/>
        <v>0</v>
      </c>
      <c r="JQ26" s="557">
        <f t="shared" si="140"/>
        <v>0</v>
      </c>
      <c r="JR26" s="557">
        <f t="shared" si="141"/>
        <v>0</v>
      </c>
      <c r="JS26" s="557">
        <f t="shared" si="142"/>
        <v>0</v>
      </c>
      <c r="JT26" s="557">
        <f t="shared" si="143"/>
        <v>0</v>
      </c>
      <c r="KI26" s="557">
        <f t="shared" si="144"/>
        <v>0</v>
      </c>
      <c r="KJ26" s="557">
        <f t="shared" si="145"/>
        <v>0</v>
      </c>
      <c r="KK26" s="557">
        <f t="shared" si="146"/>
        <v>0</v>
      </c>
      <c r="KL26" s="557">
        <f t="shared" si="147"/>
        <v>0</v>
      </c>
      <c r="KM26" s="557">
        <f t="shared" si="148"/>
        <v>0</v>
      </c>
      <c r="KN26" s="557">
        <f t="shared" si="149"/>
        <v>0</v>
      </c>
      <c r="KO26" s="557">
        <f t="shared" si="150"/>
        <v>0</v>
      </c>
      <c r="KP26" s="557">
        <f t="shared" si="151"/>
        <v>0</v>
      </c>
      <c r="KQ26" s="557">
        <f t="shared" si="152"/>
        <v>0</v>
      </c>
      <c r="KR26" s="557">
        <f t="shared" si="153"/>
        <v>0</v>
      </c>
      <c r="KS26" s="557">
        <f t="shared" si="154"/>
        <v>0</v>
      </c>
      <c r="KT26" s="557">
        <f t="shared" si="155"/>
        <v>0</v>
      </c>
      <c r="KU26" s="557">
        <f t="shared" si="156"/>
        <v>0</v>
      </c>
      <c r="KW26" s="557">
        <f t="shared" si="157"/>
        <v>0</v>
      </c>
      <c r="KX26" s="557">
        <f t="shared" si="158"/>
        <v>0</v>
      </c>
      <c r="KY26" s="557">
        <f t="shared" si="159"/>
        <v>0</v>
      </c>
      <c r="KZ26" s="557">
        <f t="shared" si="160"/>
        <v>0</v>
      </c>
      <c r="LA26" s="557">
        <f t="shared" si="161"/>
        <v>0</v>
      </c>
      <c r="LB26" s="557">
        <f t="shared" si="162"/>
        <v>0</v>
      </c>
      <c r="LC26" s="557">
        <f t="shared" si="163"/>
        <v>0</v>
      </c>
      <c r="LD26" s="557">
        <f t="shared" si="164"/>
        <v>0</v>
      </c>
      <c r="LE26" s="557">
        <f t="shared" si="165"/>
        <v>0</v>
      </c>
      <c r="LF26" s="557">
        <f t="shared" si="166"/>
        <v>0</v>
      </c>
      <c r="LG26" s="557">
        <f t="shared" si="167"/>
        <v>0</v>
      </c>
      <c r="LH26" s="557">
        <f t="shared" si="168"/>
        <v>0</v>
      </c>
      <c r="LI26" s="557">
        <f t="shared" si="169"/>
        <v>0</v>
      </c>
      <c r="LL26" s="115"/>
      <c r="LM26" s="115"/>
      <c r="LN26" s="115"/>
      <c r="LO26" s="115"/>
      <c r="LP26" s="115"/>
      <c r="LQ26" s="115"/>
      <c r="LR26" s="115"/>
      <c r="LS26" s="115"/>
      <c r="LT26" s="115"/>
      <c r="LU26" s="115"/>
      <c r="LV26" s="115"/>
      <c r="LW26" s="115"/>
      <c r="LY26" s="117">
        <f t="shared" si="170"/>
        <v>0</v>
      </c>
      <c r="LZ26" s="117">
        <f t="shared" si="171"/>
        <v>0</v>
      </c>
      <c r="MA26" s="117">
        <f t="shared" si="172"/>
        <v>0</v>
      </c>
      <c r="MB26" s="117">
        <f t="shared" si="173"/>
        <v>0</v>
      </c>
      <c r="MC26" s="117">
        <f t="shared" si="174"/>
        <v>0</v>
      </c>
      <c r="MD26" s="117">
        <f t="shared" si="175"/>
        <v>0</v>
      </c>
      <c r="ME26" s="117">
        <f t="shared" si="176"/>
        <v>0</v>
      </c>
      <c r="MF26" s="117">
        <f t="shared" si="177"/>
        <v>0</v>
      </c>
      <c r="MG26" s="117">
        <f t="shared" si="178"/>
        <v>0</v>
      </c>
      <c r="MH26" s="117">
        <f t="shared" si="179"/>
        <v>0</v>
      </c>
      <c r="MI26" s="117">
        <f t="shared" si="180"/>
        <v>0</v>
      </c>
      <c r="MJ26" s="117">
        <f t="shared" si="181"/>
        <v>0</v>
      </c>
      <c r="ML26" s="117">
        <f t="shared" si="182"/>
        <v>0</v>
      </c>
      <c r="MM26" s="117">
        <f t="shared" si="183"/>
        <v>0</v>
      </c>
      <c r="MN26" s="117">
        <f t="shared" si="184"/>
        <v>0</v>
      </c>
      <c r="MO26" s="117">
        <f t="shared" si="185"/>
        <v>0</v>
      </c>
      <c r="MP26" s="117">
        <f t="shared" si="186"/>
        <v>0</v>
      </c>
      <c r="MQ26" s="117">
        <f t="shared" si="187"/>
        <v>0</v>
      </c>
      <c r="MR26" s="117">
        <f t="shared" si="188"/>
        <v>0</v>
      </c>
      <c r="MS26" s="117">
        <f t="shared" si="189"/>
        <v>0</v>
      </c>
      <c r="MT26" s="117">
        <f t="shared" si="190"/>
        <v>0</v>
      </c>
      <c r="MU26" s="117">
        <f t="shared" si="191"/>
        <v>0</v>
      </c>
      <c r="MV26" s="117">
        <f t="shared" si="192"/>
        <v>0</v>
      </c>
      <c r="MW26" s="117">
        <f t="shared" si="193"/>
        <v>0</v>
      </c>
    </row>
    <row r="27" spans="1:361">
      <c r="A27" s="4">
        <f>A25+1</f>
        <v>19</v>
      </c>
      <c r="B27" s="1" t="s">
        <v>433</v>
      </c>
      <c r="C27" s="1" t="s">
        <v>340</v>
      </c>
      <c r="D27" s="4" t="s">
        <v>326</v>
      </c>
      <c r="E27" s="14">
        <f>SUMIFS('MoU proposal'!U:U,'MoU proposal'!$B:$B,'Retail_distributor-wise'!$B27,'MoU proposal'!$D:$D,'Retail_distributor-wise'!$C27)</f>
        <v>1746.65</v>
      </c>
      <c r="F27" s="14">
        <f t="shared" si="90"/>
        <v>2300</v>
      </c>
      <c r="G27" s="8" t="s">
        <v>162</v>
      </c>
      <c r="H27" s="1" t="s">
        <v>164</v>
      </c>
      <c r="I27" s="118">
        <f>E27/'Retail_state-wise(rough)'!$D$31</f>
        <v>0.16379429990397312</v>
      </c>
      <c r="J27" s="14">
        <f>FLOOR($I27*'Retail_state-wise(rough)'!F$31,50)</f>
        <v>150</v>
      </c>
      <c r="K27" s="14">
        <f>FLOOR($I27*'Retail_state-wise(rough)'!G$31,50)</f>
        <v>200</v>
      </c>
      <c r="L27" s="14">
        <f>FLOOR($I27*'Retail_state-wise(rough)'!H$31,50)</f>
        <v>150</v>
      </c>
      <c r="M27" s="14">
        <f>FLOOR($I27*'Retail_state-wise(rough)'!I$31,50)</f>
        <v>150</v>
      </c>
      <c r="N27" s="14">
        <f>FLOOR($I27*'Retail_state-wise(rough)'!J$31,50)</f>
        <v>100</v>
      </c>
      <c r="O27" s="14">
        <f>FLOOR($I27*'Retail_state-wise(rough)'!K$31,50)</f>
        <v>100</v>
      </c>
      <c r="P27" s="14">
        <f>FLOOR($I27*'Retail_state-wise(rough)'!L$31,50)</f>
        <v>150</v>
      </c>
      <c r="Q27" s="14">
        <f>FLOOR($I27*'Retail_state-wise(rough)'!M$31,50)</f>
        <v>200</v>
      </c>
      <c r="R27" s="14">
        <f>FLOOR($I27*'Retail_state-wise(rough)'!N$31,50)</f>
        <v>200</v>
      </c>
      <c r="S27" s="14">
        <f>FLOOR($I27*'Retail_state-wise(rough)'!O$31,50)</f>
        <v>250</v>
      </c>
      <c r="T27" s="14">
        <f>FLOOR($I27*'Retail_state-wise(rough)'!P$31,50)</f>
        <v>300</v>
      </c>
      <c r="U27" s="14">
        <f>FLOOR($I27*'Retail_state-wise(rough)'!Q$31,50)</f>
        <v>350</v>
      </c>
      <c r="W27" s="671"/>
      <c r="X27" s="16">
        <v>0.8</v>
      </c>
      <c r="Y27" s="16">
        <v>0.8</v>
      </c>
      <c r="Z27" s="16">
        <v>0.8</v>
      </c>
      <c r="AA27" s="16">
        <v>0.8</v>
      </c>
      <c r="AB27" s="16">
        <v>0.8</v>
      </c>
      <c r="AC27" s="16">
        <v>0.8</v>
      </c>
      <c r="AD27" s="16">
        <v>0.8</v>
      </c>
      <c r="AE27" s="16">
        <v>0.8</v>
      </c>
      <c r="AF27" s="16">
        <v>0.8</v>
      </c>
      <c r="AG27" s="16">
        <v>0.8</v>
      </c>
      <c r="AH27" s="16">
        <v>0.8</v>
      </c>
      <c r="AI27" s="16">
        <v>0.8</v>
      </c>
      <c r="AK27" s="16">
        <f t="shared" ref="AK27:AV30" si="307">100%-X27</f>
        <v>0.19999999999999996</v>
      </c>
      <c r="AL27" s="16">
        <f t="shared" si="307"/>
        <v>0.19999999999999996</v>
      </c>
      <c r="AM27" s="16">
        <f t="shared" si="307"/>
        <v>0.19999999999999996</v>
      </c>
      <c r="AN27" s="16">
        <f t="shared" si="307"/>
        <v>0.19999999999999996</v>
      </c>
      <c r="AO27" s="16">
        <f t="shared" si="307"/>
        <v>0.19999999999999996</v>
      </c>
      <c r="AP27" s="16">
        <f t="shared" si="307"/>
        <v>0.19999999999999996</v>
      </c>
      <c r="AQ27" s="16">
        <f t="shared" si="307"/>
        <v>0.19999999999999996</v>
      </c>
      <c r="AR27" s="16">
        <f t="shared" si="307"/>
        <v>0.19999999999999996</v>
      </c>
      <c r="AS27" s="16">
        <f t="shared" si="307"/>
        <v>0.19999999999999996</v>
      </c>
      <c r="AT27" s="16">
        <f t="shared" si="307"/>
        <v>0.19999999999999996</v>
      </c>
      <c r="AU27" s="16">
        <f t="shared" si="307"/>
        <v>0.19999999999999996</v>
      </c>
      <c r="AV27" s="16">
        <f t="shared" si="307"/>
        <v>0.19999999999999996</v>
      </c>
      <c r="AX27" s="15">
        <f t="shared" si="91"/>
        <v>120</v>
      </c>
      <c r="AY27" s="15">
        <f t="shared" si="24"/>
        <v>160</v>
      </c>
      <c r="AZ27" s="15">
        <f t="shared" si="25"/>
        <v>120</v>
      </c>
      <c r="BA27" s="15">
        <f t="shared" si="26"/>
        <v>120</v>
      </c>
      <c r="BB27" s="15">
        <f t="shared" si="27"/>
        <v>80</v>
      </c>
      <c r="BC27" s="15">
        <f t="shared" si="28"/>
        <v>80</v>
      </c>
      <c r="BD27" s="15">
        <f t="shared" si="29"/>
        <v>120</v>
      </c>
      <c r="BE27" s="15">
        <f t="shared" si="30"/>
        <v>160</v>
      </c>
      <c r="BF27" s="15">
        <f t="shared" si="31"/>
        <v>160</v>
      </c>
      <c r="BG27" s="15">
        <f t="shared" si="32"/>
        <v>200</v>
      </c>
      <c r="BH27" s="15">
        <f t="shared" si="33"/>
        <v>240</v>
      </c>
      <c r="BI27" s="15">
        <f t="shared" si="34"/>
        <v>280</v>
      </c>
      <c r="BJ27" s="15">
        <f t="shared" si="35"/>
        <v>1840</v>
      </c>
      <c r="BL27" s="15">
        <f t="shared" si="36"/>
        <v>29.999999999999993</v>
      </c>
      <c r="BM27" s="15">
        <f t="shared" si="37"/>
        <v>39.999999999999993</v>
      </c>
      <c r="BN27" s="15">
        <f t="shared" si="38"/>
        <v>29.999999999999993</v>
      </c>
      <c r="BO27" s="15">
        <f t="shared" si="39"/>
        <v>29.999999999999993</v>
      </c>
      <c r="BP27" s="15">
        <f t="shared" si="40"/>
        <v>19.999999999999996</v>
      </c>
      <c r="BQ27" s="15">
        <f t="shared" si="41"/>
        <v>19.999999999999996</v>
      </c>
      <c r="BR27" s="15">
        <f t="shared" si="42"/>
        <v>29.999999999999993</v>
      </c>
      <c r="BS27" s="15">
        <f t="shared" si="43"/>
        <v>39.999999999999993</v>
      </c>
      <c r="BT27" s="15">
        <f t="shared" si="44"/>
        <v>39.999999999999993</v>
      </c>
      <c r="BU27" s="15">
        <f t="shared" si="45"/>
        <v>49.999999999999986</v>
      </c>
      <c r="BV27" s="15">
        <f t="shared" si="46"/>
        <v>59.999999999999986</v>
      </c>
      <c r="BW27" s="15">
        <f t="shared" si="47"/>
        <v>69.999999999999986</v>
      </c>
      <c r="BX27" s="15">
        <f t="shared" si="48"/>
        <v>459.99999999999994</v>
      </c>
      <c r="BY27" s="15"/>
      <c r="BZ27" s="16">
        <v>0</v>
      </c>
      <c r="CA27" s="16">
        <v>0</v>
      </c>
      <c r="CB27" s="16">
        <v>0</v>
      </c>
      <c r="CC27" s="16">
        <v>0</v>
      </c>
      <c r="CD27" s="16">
        <v>0</v>
      </c>
      <c r="CE27" s="16">
        <v>0</v>
      </c>
      <c r="CF27" s="16">
        <v>0</v>
      </c>
      <c r="CG27" s="16">
        <v>0</v>
      </c>
      <c r="CH27" s="16">
        <v>0</v>
      </c>
      <c r="CI27" s="16">
        <v>0</v>
      </c>
      <c r="CJ27" s="16">
        <v>0</v>
      </c>
      <c r="CK27" s="16">
        <v>0</v>
      </c>
      <c r="CL27" s="236"/>
      <c r="CM27" s="239">
        <f t="shared" ref="CM6:CM68" si="308">(1-BZ27)</f>
        <v>1</v>
      </c>
      <c r="CN27" s="239">
        <f t="shared" ref="CN6:CN68" si="309">(1-CA27)</f>
        <v>1</v>
      </c>
      <c r="CO27" s="239">
        <f t="shared" ref="CO6:CO68" si="310">(1-CB27)</f>
        <v>1</v>
      </c>
      <c r="CP27" s="239">
        <f t="shared" ref="CP6:CP68" si="311">(1-CC27)</f>
        <v>1</v>
      </c>
      <c r="CQ27" s="239">
        <f t="shared" ref="CQ6:CQ68" si="312">(1-CD27)</f>
        <v>1</v>
      </c>
      <c r="CR27" s="239">
        <f t="shared" ref="CR6:CR68" si="313">(1-CE27)</f>
        <v>1</v>
      </c>
      <c r="CS27" s="239">
        <f t="shared" ref="CS6:CS68" si="314">(1-CF27)</f>
        <v>1</v>
      </c>
      <c r="CT27" s="239">
        <f t="shared" ref="CT6:CT68" si="315">(1-CG27)</f>
        <v>1</v>
      </c>
      <c r="CU27" s="239">
        <f t="shared" ref="CU6:CU68" si="316">(1-CH27)</f>
        <v>1</v>
      </c>
      <c r="CV27" s="239">
        <f t="shared" ref="CV6:CV68" si="317">(1-CI27)</f>
        <v>1</v>
      </c>
      <c r="CW27" s="239">
        <f t="shared" ref="CW6:CW68" si="318">(1-CJ27)</f>
        <v>1</v>
      </c>
      <c r="CX27" s="239">
        <f t="shared" ref="CX6:CX68" si="319">(1-CK27)</f>
        <v>1</v>
      </c>
      <c r="CY27" s="15"/>
      <c r="CZ27" s="15">
        <f t="shared" si="104"/>
        <v>0</v>
      </c>
      <c r="DA27" s="15">
        <f t="shared" si="105"/>
        <v>0</v>
      </c>
      <c r="DB27" s="15">
        <f t="shared" si="106"/>
        <v>0</v>
      </c>
      <c r="DC27" s="15">
        <f t="shared" si="107"/>
        <v>0</v>
      </c>
      <c r="DD27" s="15">
        <f t="shared" si="108"/>
        <v>0</v>
      </c>
      <c r="DE27" s="15">
        <f t="shared" si="109"/>
        <v>0</v>
      </c>
      <c r="DF27" s="15">
        <f t="shared" si="110"/>
        <v>0</v>
      </c>
      <c r="DG27" s="15">
        <f t="shared" si="111"/>
        <v>0</v>
      </c>
      <c r="DH27" s="15">
        <f t="shared" si="112"/>
        <v>0</v>
      </c>
      <c r="DI27" s="15">
        <f t="shared" si="113"/>
        <v>0</v>
      </c>
      <c r="DJ27" s="15">
        <f t="shared" si="114"/>
        <v>0</v>
      </c>
      <c r="DK27" s="15">
        <f t="shared" si="115"/>
        <v>0</v>
      </c>
      <c r="DL27" s="15">
        <f t="shared" si="116"/>
        <v>0</v>
      </c>
      <c r="DM27" s="15"/>
      <c r="DN27" s="238">
        <f t="shared" si="244"/>
        <v>120</v>
      </c>
      <c r="DO27" s="238">
        <f t="shared" si="245"/>
        <v>160</v>
      </c>
      <c r="DP27" s="238">
        <f t="shared" si="246"/>
        <v>120</v>
      </c>
      <c r="DQ27" s="238">
        <f t="shared" si="247"/>
        <v>120</v>
      </c>
      <c r="DR27" s="238">
        <f t="shared" si="248"/>
        <v>80</v>
      </c>
      <c r="DS27" s="238">
        <f t="shared" si="249"/>
        <v>80</v>
      </c>
      <c r="DT27" s="238">
        <f t="shared" si="250"/>
        <v>120</v>
      </c>
      <c r="DU27" s="238">
        <f t="shared" si="251"/>
        <v>160</v>
      </c>
      <c r="DV27" s="238">
        <f t="shared" si="252"/>
        <v>160</v>
      </c>
      <c r="DW27" s="238">
        <f t="shared" si="253"/>
        <v>200</v>
      </c>
      <c r="DX27" s="238">
        <f t="shared" si="254"/>
        <v>240</v>
      </c>
      <c r="DY27" s="238">
        <f t="shared" si="255"/>
        <v>280</v>
      </c>
      <c r="DZ27" s="238">
        <f t="shared" si="121"/>
        <v>1840</v>
      </c>
      <c r="EB27" s="16">
        <v>0.9</v>
      </c>
      <c r="EC27" s="16">
        <v>0.9</v>
      </c>
      <c r="ED27" s="16">
        <v>0.9</v>
      </c>
      <c r="EE27" s="16">
        <v>0.9</v>
      </c>
      <c r="EF27" s="16">
        <v>0.9</v>
      </c>
      <c r="EG27" s="16">
        <v>0.85</v>
      </c>
      <c r="EH27" s="16">
        <v>0.85</v>
      </c>
      <c r="EI27" s="16">
        <v>0.85</v>
      </c>
      <c r="EJ27" s="16">
        <v>0.8</v>
      </c>
      <c r="EK27" s="16">
        <v>0.8</v>
      </c>
      <c r="EL27" s="16">
        <v>0.75</v>
      </c>
      <c r="EM27" s="16">
        <v>0.75</v>
      </c>
      <c r="EO27" s="16">
        <f t="shared" si="195"/>
        <v>9.9999999999999978E-2</v>
      </c>
      <c r="EP27" s="16">
        <f t="shared" si="196"/>
        <v>9.9999999999999978E-2</v>
      </c>
      <c r="EQ27" s="16">
        <f t="shared" si="197"/>
        <v>9.9999999999999978E-2</v>
      </c>
      <c r="ER27" s="16">
        <f t="shared" si="198"/>
        <v>9.9999999999999978E-2</v>
      </c>
      <c r="ES27" s="16">
        <f t="shared" si="199"/>
        <v>9.9999999999999978E-2</v>
      </c>
      <c r="ET27" s="16">
        <f t="shared" si="200"/>
        <v>0.15000000000000002</v>
      </c>
      <c r="EU27" s="16">
        <f t="shared" si="201"/>
        <v>0.15000000000000002</v>
      </c>
      <c r="EV27" s="16">
        <f t="shared" si="202"/>
        <v>0.15000000000000002</v>
      </c>
      <c r="EW27" s="16">
        <f t="shared" si="203"/>
        <v>0.19999999999999996</v>
      </c>
      <c r="EX27" s="16">
        <f t="shared" si="204"/>
        <v>0.19999999999999996</v>
      </c>
      <c r="EY27" s="16">
        <f t="shared" si="205"/>
        <v>0.25</v>
      </c>
      <c r="EZ27" s="16">
        <f t="shared" si="206"/>
        <v>0.25</v>
      </c>
      <c r="FB27" s="233">
        <f t="shared" si="61"/>
        <v>135</v>
      </c>
      <c r="FC27" s="233">
        <f t="shared" si="62"/>
        <v>180</v>
      </c>
      <c r="FD27" s="233">
        <f t="shared" si="63"/>
        <v>135</v>
      </c>
      <c r="FE27" s="233">
        <f t="shared" si="64"/>
        <v>135</v>
      </c>
      <c r="FF27" s="233">
        <f t="shared" si="65"/>
        <v>90</v>
      </c>
      <c r="FG27" s="233">
        <f t="shared" si="66"/>
        <v>85</v>
      </c>
      <c r="FH27" s="233">
        <f t="shared" si="67"/>
        <v>127.5</v>
      </c>
      <c r="FI27" s="233">
        <f t="shared" si="68"/>
        <v>170</v>
      </c>
      <c r="FJ27" s="233">
        <f t="shared" si="69"/>
        <v>160</v>
      </c>
      <c r="FK27" s="233">
        <f t="shared" si="70"/>
        <v>200</v>
      </c>
      <c r="FL27" s="233">
        <f t="shared" si="71"/>
        <v>225</v>
      </c>
      <c r="FM27" s="233">
        <f t="shared" si="72"/>
        <v>262.5</v>
      </c>
      <c r="FN27" s="233">
        <f t="shared" si="122"/>
        <v>1905</v>
      </c>
      <c r="FO27" s="4"/>
      <c r="FP27" s="233">
        <f t="shared" si="73"/>
        <v>14.999999999999996</v>
      </c>
      <c r="FQ27" s="233">
        <f t="shared" si="74"/>
        <v>19.999999999999996</v>
      </c>
      <c r="FR27" s="233">
        <f t="shared" si="75"/>
        <v>14.999999999999996</v>
      </c>
      <c r="FS27" s="233">
        <f t="shared" si="76"/>
        <v>14.999999999999996</v>
      </c>
      <c r="FT27" s="233">
        <f t="shared" si="77"/>
        <v>9.9999999999999982</v>
      </c>
      <c r="FU27" s="233">
        <f t="shared" si="78"/>
        <v>15.000000000000002</v>
      </c>
      <c r="FV27" s="233">
        <f t="shared" si="79"/>
        <v>22.500000000000004</v>
      </c>
      <c r="FW27" s="233">
        <f t="shared" si="80"/>
        <v>30.000000000000004</v>
      </c>
      <c r="FX27" s="233">
        <f t="shared" si="81"/>
        <v>39.999999999999993</v>
      </c>
      <c r="FY27" s="233">
        <f t="shared" si="82"/>
        <v>49.999999999999986</v>
      </c>
      <c r="FZ27" s="233">
        <f t="shared" si="83"/>
        <v>75</v>
      </c>
      <c r="GA27" s="233">
        <f t="shared" si="84"/>
        <v>87.5</v>
      </c>
      <c r="GB27" s="233">
        <f t="shared" si="123"/>
        <v>395</v>
      </c>
      <c r="GC27" s="233"/>
      <c r="GD27" s="16">
        <v>1</v>
      </c>
      <c r="GE27" s="16">
        <v>1</v>
      </c>
      <c r="GF27" s="16">
        <v>1</v>
      </c>
      <c r="GG27" s="16">
        <v>1</v>
      </c>
      <c r="GH27" s="16">
        <v>1</v>
      </c>
      <c r="GI27" s="16">
        <v>1</v>
      </c>
      <c r="GJ27" s="16">
        <v>1</v>
      </c>
      <c r="GK27" s="16">
        <v>1</v>
      </c>
      <c r="GL27" s="16">
        <v>1</v>
      </c>
      <c r="GM27" s="16">
        <v>1</v>
      </c>
      <c r="GN27" s="16">
        <v>1</v>
      </c>
      <c r="GO27" s="16">
        <v>1</v>
      </c>
      <c r="GP27" s="233"/>
      <c r="GQ27" s="233">
        <f>GD27*FB27</f>
        <v>135</v>
      </c>
      <c r="GR27" s="233">
        <f t="shared" ref="GR27:HB27" si="320">GE27*FC27</f>
        <v>180</v>
      </c>
      <c r="GS27" s="233">
        <f t="shared" si="320"/>
        <v>135</v>
      </c>
      <c r="GT27" s="233">
        <f t="shared" si="320"/>
        <v>135</v>
      </c>
      <c r="GU27" s="233">
        <f t="shared" si="320"/>
        <v>90</v>
      </c>
      <c r="GV27" s="233">
        <f t="shared" si="320"/>
        <v>85</v>
      </c>
      <c r="GW27" s="233">
        <f t="shared" si="320"/>
        <v>127.5</v>
      </c>
      <c r="GX27" s="233">
        <f t="shared" si="320"/>
        <v>170</v>
      </c>
      <c r="GY27" s="233">
        <f t="shared" si="320"/>
        <v>160</v>
      </c>
      <c r="GZ27" s="233">
        <f t="shared" si="320"/>
        <v>200</v>
      </c>
      <c r="HA27" s="233">
        <f t="shared" si="320"/>
        <v>225</v>
      </c>
      <c r="HB27" s="233">
        <f t="shared" si="320"/>
        <v>262.5</v>
      </c>
      <c r="HC27" s="14">
        <f t="shared" si="256"/>
        <v>1905</v>
      </c>
      <c r="HE27" s="233">
        <f>[2]Sheet2!$AO22</f>
        <v>33.591609427609427</v>
      </c>
      <c r="HF27" s="4">
        <v>25</v>
      </c>
      <c r="HG27" s="233">
        <f t="shared" si="125"/>
        <v>10.5</v>
      </c>
      <c r="HH27" s="233">
        <f t="shared" si="126"/>
        <v>16</v>
      </c>
      <c r="HJ27" s="15">
        <f t="shared" si="127"/>
        <v>10.5</v>
      </c>
      <c r="HK27" s="15">
        <f t="shared" si="128"/>
        <v>16.153846153846153</v>
      </c>
      <c r="HT27" s="1">
        <f>_xlfn.XLOOKUP($C27,'Prices_state-wise'!$B:$B,'Prices_state-wise'!P:P,"",0)</f>
        <v>55000</v>
      </c>
      <c r="HU27" s="1">
        <f>_xlfn.XLOOKUP($C27,'Prices_state-wise'!$B:$B,'Prices_state-wise'!Q:Q,"",0)</f>
        <v>54000</v>
      </c>
      <c r="HV27" s="1">
        <f>_xlfn.XLOOKUP($C27,'Prices_state-wise'!$B:$B,'Prices_state-wise'!R:R,"",0)</f>
        <v>51500</v>
      </c>
      <c r="HW27" s="1">
        <f>_xlfn.XLOOKUP($C27,'Prices_state-wise'!$B:$B,'Prices_state-wise'!S:S,"",0)</f>
        <v>49000</v>
      </c>
      <c r="HX27" s="1">
        <f>_xlfn.XLOOKUP($C27,'Prices_state-wise'!$B:$B,'Prices_state-wise'!T:T,"",0)</f>
        <v>48000</v>
      </c>
      <c r="HY27" s="1">
        <f>_xlfn.XLOOKUP($C27,'Prices_state-wise'!$B:$B,'Prices_state-wise'!U:U,"",0)</f>
        <v>46500</v>
      </c>
      <c r="HZ27" s="1">
        <f>_xlfn.XLOOKUP($C27,'Prices_state-wise'!$B:$B,'Prices_state-wise'!V:V,"",0)</f>
        <v>46500</v>
      </c>
      <c r="IA27" s="1">
        <f>_xlfn.XLOOKUP($C27,'Prices_state-wise'!$B:$B,'Prices_state-wise'!W:W,"",0)</f>
        <v>47500</v>
      </c>
      <c r="IB27" s="1">
        <f>_xlfn.XLOOKUP($C27,'Prices_state-wise'!$B:$B,'Prices_state-wise'!X:X,"",0)</f>
        <v>49000</v>
      </c>
      <c r="IC27" s="1">
        <f>_xlfn.XLOOKUP($C27,'Prices_state-wise'!$B:$B,'Prices_state-wise'!Y:Y,"",0)</f>
        <v>51500</v>
      </c>
      <c r="ID27" s="1">
        <f>_xlfn.XLOOKUP($C27,'Prices_state-wise'!$B:$B,'Prices_state-wise'!Z:Z,"",0)</f>
        <v>51500</v>
      </c>
      <c r="IE27" s="1">
        <f>_xlfn.XLOOKUP($C27,'Prices_state-wise'!$B:$B,'Prices_state-wise'!AA:AA,"",0)</f>
        <v>53000</v>
      </c>
      <c r="IG27" s="346">
        <f t="shared" si="207"/>
        <v>0.16499999999999995</v>
      </c>
      <c r="IH27" s="346">
        <f t="shared" si="208"/>
        <v>0.21599999999999994</v>
      </c>
      <c r="II27" s="346">
        <f t="shared" si="209"/>
        <v>0.15449999999999994</v>
      </c>
      <c r="IJ27" s="346">
        <f t="shared" si="210"/>
        <v>0.14699999999999996</v>
      </c>
      <c r="IK27" s="346">
        <f t="shared" si="211"/>
        <v>9.5999999999999988E-2</v>
      </c>
      <c r="IL27" s="346">
        <f t="shared" si="212"/>
        <v>9.2999999999999985E-2</v>
      </c>
      <c r="IM27" s="346">
        <f t="shared" si="213"/>
        <v>0.13949999999999999</v>
      </c>
      <c r="IN27" s="346">
        <f t="shared" si="214"/>
        <v>0.18999999999999997</v>
      </c>
      <c r="IO27" s="346">
        <f t="shared" si="215"/>
        <v>0.19599999999999998</v>
      </c>
      <c r="IP27" s="346">
        <f t="shared" si="216"/>
        <v>0.2574999999999999</v>
      </c>
      <c r="IQ27" s="346">
        <f t="shared" si="217"/>
        <v>0.30899999999999989</v>
      </c>
      <c r="IR27" s="346">
        <f t="shared" si="218"/>
        <v>0.37099999999999989</v>
      </c>
      <c r="IS27" s="346">
        <f t="shared" si="130"/>
        <v>2.3344999999999994</v>
      </c>
      <c r="IU27" s="1">
        <v>53500</v>
      </c>
      <c r="IV27" s="1">
        <v>52500</v>
      </c>
      <c r="IW27" s="1">
        <v>50000</v>
      </c>
      <c r="IX27" s="1">
        <v>47500</v>
      </c>
      <c r="IY27" s="1">
        <v>46500</v>
      </c>
      <c r="IZ27" s="1">
        <v>45000</v>
      </c>
      <c r="JA27" s="1">
        <v>45000</v>
      </c>
      <c r="JB27" s="1">
        <v>46000</v>
      </c>
      <c r="JC27" s="1">
        <v>47500</v>
      </c>
      <c r="JD27" s="1">
        <v>50000</v>
      </c>
      <c r="JE27" s="1">
        <v>50000</v>
      </c>
      <c r="JF27" s="1">
        <v>51500</v>
      </c>
      <c r="JH27" s="346">
        <f t="shared" si="131"/>
        <v>0</v>
      </c>
      <c r="JI27" s="346">
        <f t="shared" si="132"/>
        <v>0</v>
      </c>
      <c r="JJ27" s="346">
        <f t="shared" si="133"/>
        <v>0</v>
      </c>
      <c r="JK27" s="346">
        <f t="shared" si="134"/>
        <v>0</v>
      </c>
      <c r="JL27" s="346">
        <f t="shared" si="135"/>
        <v>0</v>
      </c>
      <c r="JM27" s="346">
        <f t="shared" si="136"/>
        <v>0</v>
      </c>
      <c r="JN27" s="346">
        <f t="shared" si="137"/>
        <v>0</v>
      </c>
      <c r="JO27" s="346">
        <f t="shared" si="138"/>
        <v>0</v>
      </c>
      <c r="JP27" s="346">
        <f t="shared" si="139"/>
        <v>0</v>
      </c>
      <c r="JQ27" s="346">
        <f t="shared" si="140"/>
        <v>0</v>
      </c>
      <c r="JR27" s="346">
        <f t="shared" si="141"/>
        <v>0</v>
      </c>
      <c r="JS27" s="346">
        <f t="shared" si="142"/>
        <v>0</v>
      </c>
      <c r="JT27" s="346">
        <f t="shared" si="143"/>
        <v>0</v>
      </c>
      <c r="JV27" s="1">
        <f>IFERROR(_xlfn.XLOOKUP($C27,'Prices_state-wise'!$B:$B,'Prices_state-wise'!AP:AP,"",0),"")</f>
        <v>53000</v>
      </c>
      <c r="JW27" s="1">
        <f>IFERROR(_xlfn.XLOOKUP($C27,'Prices_state-wise'!$B:$B,'Prices_state-wise'!AQ:AQ,"",0),"")</f>
        <v>52000</v>
      </c>
      <c r="JX27" s="1">
        <f>IFERROR(_xlfn.XLOOKUP($C27,'Prices_state-wise'!$B:$B,'Prices_state-wise'!AR:AR,"",0),"")</f>
        <v>49500</v>
      </c>
      <c r="JY27" s="1">
        <f>IFERROR(_xlfn.XLOOKUP($C27,'Prices_state-wise'!$B:$B,'Prices_state-wise'!AS:AS,"",0),"")</f>
        <v>47000</v>
      </c>
      <c r="JZ27" s="1">
        <f>IFERROR(_xlfn.XLOOKUP($C27,'Prices_state-wise'!$B:$B,'Prices_state-wise'!AT:AT,"",0),"")</f>
        <v>46000</v>
      </c>
      <c r="KA27" s="1">
        <f>IFERROR(_xlfn.XLOOKUP($C27,'Prices_state-wise'!$B:$B,'Prices_state-wise'!AU:AU,"",0),"")</f>
        <v>44500</v>
      </c>
      <c r="KB27" s="1">
        <f>IFERROR(_xlfn.XLOOKUP($C27,'Prices_state-wise'!$B:$B,'Prices_state-wise'!AV:AV,"",0),"")</f>
        <v>44500</v>
      </c>
      <c r="KC27" s="1">
        <f>IFERROR(_xlfn.XLOOKUP($C27,'Prices_state-wise'!$B:$B,'Prices_state-wise'!AW:AW,"",0),"")</f>
        <v>45500</v>
      </c>
      <c r="KD27" s="1">
        <f>IFERROR(_xlfn.XLOOKUP($C27,'Prices_state-wise'!$B:$B,'Prices_state-wise'!AX:AX,"",0),"")</f>
        <v>47000</v>
      </c>
      <c r="KE27" s="1">
        <f>IFERROR(_xlfn.XLOOKUP($C27,'Prices_state-wise'!$B:$B,'Prices_state-wise'!AY:AY,"",0),"")</f>
        <v>49500</v>
      </c>
      <c r="KF27" s="1">
        <f>IFERROR(_xlfn.XLOOKUP($C27,'Prices_state-wise'!$B:$B,'Prices_state-wise'!AZ:AZ,"",0),"")</f>
        <v>49500</v>
      </c>
      <c r="KG27" s="1">
        <f>IFERROR(_xlfn.XLOOKUP($C27,'Prices_state-wise'!$B:$B,'Prices_state-wise'!BA:BA,"",0),"")</f>
        <v>51000</v>
      </c>
      <c r="KI27" s="346">
        <f t="shared" si="144"/>
        <v>0.63600000000000001</v>
      </c>
      <c r="KJ27" s="346">
        <f t="shared" si="145"/>
        <v>0.83199999999999996</v>
      </c>
      <c r="KK27" s="346">
        <f t="shared" si="146"/>
        <v>0.59399999999999997</v>
      </c>
      <c r="KL27" s="346">
        <f t="shared" si="147"/>
        <v>0.56399999999999995</v>
      </c>
      <c r="KM27" s="346">
        <f t="shared" si="148"/>
        <v>0.36799999999999999</v>
      </c>
      <c r="KN27" s="346">
        <f t="shared" si="149"/>
        <v>0.35599999999999998</v>
      </c>
      <c r="KO27" s="346">
        <f t="shared" si="150"/>
        <v>0.53400000000000003</v>
      </c>
      <c r="KP27" s="346">
        <f t="shared" si="151"/>
        <v>0.72799999999999998</v>
      </c>
      <c r="KQ27" s="346">
        <f t="shared" si="152"/>
        <v>0.752</v>
      </c>
      <c r="KR27" s="346">
        <f t="shared" si="153"/>
        <v>0.99</v>
      </c>
      <c r="KS27" s="346">
        <f t="shared" si="154"/>
        <v>1.1879999999999999</v>
      </c>
      <c r="KT27" s="346">
        <f t="shared" si="155"/>
        <v>1.4279999999999999</v>
      </c>
      <c r="KU27" s="346">
        <f t="shared" si="156"/>
        <v>8.9699999999999989</v>
      </c>
      <c r="KW27" s="346">
        <f t="shared" si="157"/>
        <v>0.80099999999999993</v>
      </c>
      <c r="KX27" s="346">
        <f t="shared" si="158"/>
        <v>1.0479999999999998</v>
      </c>
      <c r="KY27" s="346">
        <f t="shared" si="159"/>
        <v>0.74849999999999994</v>
      </c>
      <c r="KZ27" s="346">
        <f t="shared" si="160"/>
        <v>0.71099999999999985</v>
      </c>
      <c r="LA27" s="346">
        <f t="shared" si="161"/>
        <v>0.46399999999999997</v>
      </c>
      <c r="LB27" s="346">
        <f t="shared" si="162"/>
        <v>0.44899999999999995</v>
      </c>
      <c r="LC27" s="346">
        <f t="shared" si="163"/>
        <v>0.67349999999999999</v>
      </c>
      <c r="LD27" s="346">
        <f t="shared" si="164"/>
        <v>0.91799999999999993</v>
      </c>
      <c r="LE27" s="346">
        <f t="shared" si="165"/>
        <v>0.94799999999999995</v>
      </c>
      <c r="LF27" s="346">
        <f t="shared" si="166"/>
        <v>1.2474999999999998</v>
      </c>
      <c r="LG27" s="346">
        <f t="shared" si="167"/>
        <v>1.4969999999999999</v>
      </c>
      <c r="LH27" s="346">
        <f t="shared" si="168"/>
        <v>1.7989999999999999</v>
      </c>
      <c r="LI27" s="346">
        <f t="shared" si="169"/>
        <v>11.304499999999999</v>
      </c>
      <c r="LL27" s="4"/>
      <c r="LM27" s="4"/>
      <c r="LN27" s="4"/>
      <c r="LO27" s="4"/>
      <c r="LP27" s="4"/>
      <c r="LQ27" s="4"/>
      <c r="LR27" s="4"/>
      <c r="LS27" s="4"/>
      <c r="LT27" s="4"/>
      <c r="LU27" s="4"/>
      <c r="LV27" s="4"/>
      <c r="LW27" s="4"/>
      <c r="LY27" s="14">
        <f t="shared" si="170"/>
        <v>0</v>
      </c>
      <c r="LZ27" s="14">
        <f t="shared" si="171"/>
        <v>0</v>
      </c>
      <c r="MA27" s="14">
        <f t="shared" si="172"/>
        <v>0</v>
      </c>
      <c r="MB27" s="14">
        <f t="shared" si="173"/>
        <v>0</v>
      </c>
      <c r="MC27" s="14">
        <f t="shared" si="174"/>
        <v>0</v>
      </c>
      <c r="MD27" s="14">
        <f t="shared" si="175"/>
        <v>0</v>
      </c>
      <c r="ME27" s="14">
        <f t="shared" si="176"/>
        <v>0</v>
      </c>
      <c r="MF27" s="14">
        <f t="shared" si="177"/>
        <v>0</v>
      </c>
      <c r="MG27" s="14">
        <f t="shared" si="178"/>
        <v>0</v>
      </c>
      <c r="MH27" s="14">
        <f t="shared" si="179"/>
        <v>0</v>
      </c>
      <c r="MI27" s="14">
        <f t="shared" si="180"/>
        <v>0</v>
      </c>
      <c r="MJ27" s="14">
        <f t="shared" si="181"/>
        <v>0</v>
      </c>
      <c r="ML27" s="14">
        <f t="shared" si="182"/>
        <v>0</v>
      </c>
      <c r="MM27" s="14">
        <f t="shared" si="183"/>
        <v>0</v>
      </c>
      <c r="MN27" s="14">
        <f t="shared" si="184"/>
        <v>0</v>
      </c>
      <c r="MO27" s="14">
        <f t="shared" si="185"/>
        <v>0</v>
      </c>
      <c r="MP27" s="14">
        <f t="shared" si="186"/>
        <v>0</v>
      </c>
      <c r="MQ27" s="14">
        <f t="shared" si="187"/>
        <v>0</v>
      </c>
      <c r="MR27" s="14">
        <f t="shared" si="188"/>
        <v>0</v>
      </c>
      <c r="MS27" s="14">
        <f t="shared" si="189"/>
        <v>0</v>
      </c>
      <c r="MT27" s="14">
        <f t="shared" si="190"/>
        <v>0</v>
      </c>
      <c r="MU27" s="14">
        <f t="shared" si="191"/>
        <v>0</v>
      </c>
      <c r="MV27" s="14">
        <f t="shared" si="192"/>
        <v>0</v>
      </c>
      <c r="MW27" s="14">
        <f t="shared" si="193"/>
        <v>0</v>
      </c>
    </row>
    <row r="28" spans="1:361" ht="30.75">
      <c r="A28" s="4">
        <f t="shared" si="194"/>
        <v>20</v>
      </c>
      <c r="B28" s="1" t="s">
        <v>429</v>
      </c>
      <c r="C28" s="1" t="s">
        <v>340</v>
      </c>
      <c r="D28" s="4" t="s">
        <v>326</v>
      </c>
      <c r="E28" s="14">
        <f>SUMIFS('MoU proposal'!U:U,'MoU proposal'!$B:$B,'Retail_distributor-wise'!$B28,'MoU proposal'!$D:$D,'Retail_distributor-wise'!$C28)</f>
        <v>5848.7699999999995</v>
      </c>
      <c r="F28" s="14">
        <f t="shared" si="90"/>
        <v>8450</v>
      </c>
      <c r="G28" s="8" t="s">
        <v>405</v>
      </c>
      <c r="H28" s="1" t="s">
        <v>164</v>
      </c>
      <c r="I28" s="118">
        <f>E28/'Retail_state-wise(rough)'!$D$31</f>
        <v>0.54847576071299953</v>
      </c>
      <c r="J28" s="14">
        <f>FLOOR($I28*'Retail_state-wise(rough)'!F$31,50)</f>
        <v>500</v>
      </c>
      <c r="K28" s="14">
        <f>FLOOR($I28*'Retail_state-wise(rough)'!G$31,50)</f>
        <v>700</v>
      </c>
      <c r="L28" s="14">
        <f>FLOOR($I28*'Retail_state-wise(rough)'!H$31,50)</f>
        <v>600</v>
      </c>
      <c r="M28" s="14">
        <f>FLOOR($I28*'Retail_state-wise(rough)'!I$31,50)</f>
        <v>500</v>
      </c>
      <c r="N28" s="14">
        <f>FLOOR($I28*'Retail_state-wise(rough)'!J$31,50)</f>
        <v>400</v>
      </c>
      <c r="O28" s="14">
        <f>FLOOR($I28*'Retail_state-wise(rough)'!K$31,50)</f>
        <v>450</v>
      </c>
      <c r="P28" s="14">
        <f>FLOOR($I28*'Retail_state-wise(rough)'!L$31,50)</f>
        <v>600</v>
      </c>
      <c r="Q28" s="14">
        <f>FLOOR($I28*'Retail_state-wise(rough)'!M$31,50)</f>
        <v>700</v>
      </c>
      <c r="R28" s="14">
        <f>FLOOR($I28*'Retail_state-wise(rough)'!N$31,50)</f>
        <v>750</v>
      </c>
      <c r="S28" s="14">
        <f>FLOOR($I28*'Retail_state-wise(rough)'!O$31,50)</f>
        <v>950</v>
      </c>
      <c r="T28" s="14">
        <f>FLOOR($I28*'Retail_state-wise(rough)'!P$31,50)</f>
        <v>1050</v>
      </c>
      <c r="U28" s="14">
        <f>FLOOR($I28*'Retail_state-wise(rough)'!Q$31,50)</f>
        <v>1250</v>
      </c>
      <c r="V28" s="12" t="s">
        <v>434</v>
      </c>
      <c r="W28" s="671"/>
      <c r="X28" s="16">
        <v>0.8</v>
      </c>
      <c r="Y28" s="16">
        <v>0.8</v>
      </c>
      <c r="Z28" s="16">
        <v>0.8</v>
      </c>
      <c r="AA28" s="16">
        <v>0.8</v>
      </c>
      <c r="AB28" s="16">
        <v>0.8</v>
      </c>
      <c r="AC28" s="16">
        <v>0.8</v>
      </c>
      <c r="AD28" s="16">
        <v>0.8</v>
      </c>
      <c r="AE28" s="16">
        <v>0.8</v>
      </c>
      <c r="AF28" s="16">
        <v>0.8</v>
      </c>
      <c r="AG28" s="16">
        <v>0.8</v>
      </c>
      <c r="AH28" s="16">
        <v>0.8</v>
      </c>
      <c r="AI28" s="16">
        <v>0.8</v>
      </c>
      <c r="AK28" s="16">
        <f t="shared" si="307"/>
        <v>0.19999999999999996</v>
      </c>
      <c r="AL28" s="16">
        <f t="shared" si="307"/>
        <v>0.19999999999999996</v>
      </c>
      <c r="AM28" s="16">
        <f t="shared" si="307"/>
        <v>0.19999999999999996</v>
      </c>
      <c r="AN28" s="16">
        <f t="shared" si="307"/>
        <v>0.19999999999999996</v>
      </c>
      <c r="AO28" s="16">
        <f t="shared" si="307"/>
        <v>0.19999999999999996</v>
      </c>
      <c r="AP28" s="16">
        <f t="shared" si="307"/>
        <v>0.19999999999999996</v>
      </c>
      <c r="AQ28" s="16">
        <f t="shared" si="307"/>
        <v>0.19999999999999996</v>
      </c>
      <c r="AR28" s="16">
        <f t="shared" si="307"/>
        <v>0.19999999999999996</v>
      </c>
      <c r="AS28" s="16">
        <f t="shared" si="307"/>
        <v>0.19999999999999996</v>
      </c>
      <c r="AT28" s="16">
        <f t="shared" si="307"/>
        <v>0.19999999999999996</v>
      </c>
      <c r="AU28" s="16">
        <f t="shared" si="307"/>
        <v>0.19999999999999996</v>
      </c>
      <c r="AV28" s="16">
        <f t="shared" si="307"/>
        <v>0.19999999999999996</v>
      </c>
      <c r="AX28" s="15">
        <f t="shared" si="91"/>
        <v>400</v>
      </c>
      <c r="AY28" s="15">
        <f t="shared" si="24"/>
        <v>560</v>
      </c>
      <c r="AZ28" s="15">
        <f t="shared" si="25"/>
        <v>480</v>
      </c>
      <c r="BA28" s="15">
        <f t="shared" si="26"/>
        <v>400</v>
      </c>
      <c r="BB28" s="15">
        <f t="shared" si="27"/>
        <v>320</v>
      </c>
      <c r="BC28" s="15">
        <f t="shared" si="28"/>
        <v>360</v>
      </c>
      <c r="BD28" s="15">
        <f t="shared" si="29"/>
        <v>480</v>
      </c>
      <c r="BE28" s="15">
        <f t="shared" si="30"/>
        <v>560</v>
      </c>
      <c r="BF28" s="15">
        <f t="shared" si="31"/>
        <v>600</v>
      </c>
      <c r="BG28" s="15">
        <f t="shared" si="32"/>
        <v>760</v>
      </c>
      <c r="BH28" s="15">
        <f t="shared" si="33"/>
        <v>840</v>
      </c>
      <c r="BI28" s="15">
        <f t="shared" si="34"/>
        <v>1000</v>
      </c>
      <c r="BJ28" s="15">
        <f t="shared" si="35"/>
        <v>6760</v>
      </c>
      <c r="BL28" s="15">
        <f t="shared" si="36"/>
        <v>99.999999999999972</v>
      </c>
      <c r="BM28" s="15">
        <f t="shared" si="37"/>
        <v>139.99999999999997</v>
      </c>
      <c r="BN28" s="15">
        <f t="shared" si="38"/>
        <v>119.99999999999997</v>
      </c>
      <c r="BO28" s="15">
        <f t="shared" si="39"/>
        <v>99.999999999999972</v>
      </c>
      <c r="BP28" s="15">
        <f t="shared" si="40"/>
        <v>79.999999999999986</v>
      </c>
      <c r="BQ28" s="15">
        <f t="shared" si="41"/>
        <v>89.999999999999986</v>
      </c>
      <c r="BR28" s="15">
        <f t="shared" si="42"/>
        <v>119.99999999999997</v>
      </c>
      <c r="BS28" s="15">
        <f t="shared" si="43"/>
        <v>139.99999999999997</v>
      </c>
      <c r="BT28" s="15">
        <f t="shared" si="44"/>
        <v>149.99999999999997</v>
      </c>
      <c r="BU28" s="15">
        <f t="shared" si="45"/>
        <v>189.99999999999997</v>
      </c>
      <c r="BV28" s="15">
        <f t="shared" si="46"/>
        <v>209.99999999999994</v>
      </c>
      <c r="BW28" s="15">
        <f t="shared" si="47"/>
        <v>249.99999999999994</v>
      </c>
      <c r="BX28" s="15">
        <f t="shared" si="48"/>
        <v>1689.9999999999998</v>
      </c>
      <c r="BY28" s="15"/>
      <c r="BZ28" s="16">
        <v>0</v>
      </c>
      <c r="CA28" s="16">
        <v>0</v>
      </c>
      <c r="CB28" s="16">
        <v>0</v>
      </c>
      <c r="CC28" s="16">
        <v>0</v>
      </c>
      <c r="CD28" s="16">
        <v>0</v>
      </c>
      <c r="CE28" s="16">
        <v>0</v>
      </c>
      <c r="CF28" s="16">
        <v>0</v>
      </c>
      <c r="CG28" s="16">
        <v>0</v>
      </c>
      <c r="CH28" s="16">
        <v>0</v>
      </c>
      <c r="CI28" s="16">
        <v>0</v>
      </c>
      <c r="CJ28" s="16">
        <v>0</v>
      </c>
      <c r="CK28" s="16">
        <v>0</v>
      </c>
      <c r="CL28" s="236"/>
      <c r="CM28" s="239">
        <f t="shared" si="308"/>
        <v>1</v>
      </c>
      <c r="CN28" s="239">
        <f t="shared" si="309"/>
        <v>1</v>
      </c>
      <c r="CO28" s="239">
        <f t="shared" si="310"/>
        <v>1</v>
      </c>
      <c r="CP28" s="239">
        <f t="shared" si="311"/>
        <v>1</v>
      </c>
      <c r="CQ28" s="239">
        <f t="shared" si="312"/>
        <v>1</v>
      </c>
      <c r="CR28" s="239">
        <f t="shared" si="313"/>
        <v>1</v>
      </c>
      <c r="CS28" s="239">
        <f t="shared" si="314"/>
        <v>1</v>
      </c>
      <c r="CT28" s="239">
        <f t="shared" si="315"/>
        <v>1</v>
      </c>
      <c r="CU28" s="239">
        <f t="shared" si="316"/>
        <v>1</v>
      </c>
      <c r="CV28" s="239">
        <f t="shared" si="317"/>
        <v>1</v>
      </c>
      <c r="CW28" s="239">
        <f t="shared" si="318"/>
        <v>1</v>
      </c>
      <c r="CX28" s="239">
        <f t="shared" si="319"/>
        <v>1</v>
      </c>
      <c r="CY28" s="15"/>
      <c r="CZ28" s="15">
        <f t="shared" si="104"/>
        <v>0</v>
      </c>
      <c r="DA28" s="15">
        <f t="shared" si="105"/>
        <v>0</v>
      </c>
      <c r="DB28" s="15">
        <f t="shared" si="106"/>
        <v>0</v>
      </c>
      <c r="DC28" s="15">
        <f t="shared" si="107"/>
        <v>0</v>
      </c>
      <c r="DD28" s="15">
        <f t="shared" si="108"/>
        <v>0</v>
      </c>
      <c r="DE28" s="15">
        <f t="shared" si="109"/>
        <v>0</v>
      </c>
      <c r="DF28" s="15">
        <f t="shared" si="110"/>
        <v>0</v>
      </c>
      <c r="DG28" s="15">
        <f t="shared" si="111"/>
        <v>0</v>
      </c>
      <c r="DH28" s="15">
        <f t="shared" si="112"/>
        <v>0</v>
      </c>
      <c r="DI28" s="15">
        <f t="shared" si="113"/>
        <v>0</v>
      </c>
      <c r="DJ28" s="15">
        <f t="shared" si="114"/>
        <v>0</v>
      </c>
      <c r="DK28" s="15">
        <f t="shared" si="115"/>
        <v>0</v>
      </c>
      <c r="DL28" s="15">
        <f t="shared" si="116"/>
        <v>0</v>
      </c>
      <c r="DM28" s="15"/>
      <c r="DN28" s="238">
        <f t="shared" si="244"/>
        <v>400</v>
      </c>
      <c r="DO28" s="238">
        <f t="shared" si="245"/>
        <v>560</v>
      </c>
      <c r="DP28" s="238">
        <f t="shared" si="246"/>
        <v>480</v>
      </c>
      <c r="DQ28" s="238">
        <f t="shared" si="247"/>
        <v>400</v>
      </c>
      <c r="DR28" s="238">
        <f t="shared" si="248"/>
        <v>320</v>
      </c>
      <c r="DS28" s="238">
        <f t="shared" si="249"/>
        <v>360</v>
      </c>
      <c r="DT28" s="238">
        <f t="shared" si="250"/>
        <v>480</v>
      </c>
      <c r="DU28" s="238">
        <f t="shared" si="251"/>
        <v>560</v>
      </c>
      <c r="DV28" s="238">
        <f t="shared" si="252"/>
        <v>600</v>
      </c>
      <c r="DW28" s="238">
        <f t="shared" si="253"/>
        <v>760</v>
      </c>
      <c r="DX28" s="238">
        <f t="shared" si="254"/>
        <v>840</v>
      </c>
      <c r="DY28" s="238">
        <f t="shared" si="255"/>
        <v>1000</v>
      </c>
      <c r="DZ28" s="238">
        <f t="shared" si="121"/>
        <v>6760</v>
      </c>
      <c r="EB28" s="16">
        <v>0.75</v>
      </c>
      <c r="EC28" s="16">
        <v>0.75</v>
      </c>
      <c r="ED28" s="16">
        <v>0.75</v>
      </c>
      <c r="EE28" s="16">
        <v>0.75</v>
      </c>
      <c r="EF28" s="16">
        <v>0.75</v>
      </c>
      <c r="EG28" s="16">
        <v>0.75</v>
      </c>
      <c r="EH28" s="16">
        <v>0.75</v>
      </c>
      <c r="EI28" s="16">
        <v>0.7</v>
      </c>
      <c r="EJ28" s="16">
        <v>0.7</v>
      </c>
      <c r="EK28" s="16">
        <v>0.7</v>
      </c>
      <c r="EL28" s="16">
        <v>0.65</v>
      </c>
      <c r="EM28" s="16">
        <v>0.65</v>
      </c>
      <c r="EO28" s="16">
        <f t="shared" si="195"/>
        <v>0.25</v>
      </c>
      <c r="EP28" s="16">
        <f t="shared" si="196"/>
        <v>0.25</v>
      </c>
      <c r="EQ28" s="16">
        <f t="shared" si="197"/>
        <v>0.25</v>
      </c>
      <c r="ER28" s="16">
        <f t="shared" si="198"/>
        <v>0.25</v>
      </c>
      <c r="ES28" s="16">
        <f t="shared" si="199"/>
        <v>0.25</v>
      </c>
      <c r="ET28" s="16">
        <f t="shared" si="200"/>
        <v>0.25</v>
      </c>
      <c r="EU28" s="16">
        <f t="shared" si="201"/>
        <v>0.25</v>
      </c>
      <c r="EV28" s="16">
        <f t="shared" si="202"/>
        <v>0.30000000000000004</v>
      </c>
      <c r="EW28" s="16">
        <f t="shared" si="203"/>
        <v>0.30000000000000004</v>
      </c>
      <c r="EX28" s="16">
        <f t="shared" si="204"/>
        <v>0.30000000000000004</v>
      </c>
      <c r="EY28" s="16">
        <f t="shared" si="205"/>
        <v>0.35</v>
      </c>
      <c r="EZ28" s="16">
        <f t="shared" si="206"/>
        <v>0.35</v>
      </c>
      <c r="FB28" s="233">
        <f t="shared" si="61"/>
        <v>375</v>
      </c>
      <c r="FC28" s="233">
        <f t="shared" si="62"/>
        <v>525</v>
      </c>
      <c r="FD28" s="233">
        <f t="shared" si="63"/>
        <v>450</v>
      </c>
      <c r="FE28" s="233">
        <f t="shared" si="64"/>
        <v>375</v>
      </c>
      <c r="FF28" s="233">
        <f t="shared" si="65"/>
        <v>300</v>
      </c>
      <c r="FG28" s="233">
        <f t="shared" si="66"/>
        <v>337.5</v>
      </c>
      <c r="FH28" s="233">
        <f t="shared" si="67"/>
        <v>450</v>
      </c>
      <c r="FI28" s="233">
        <f t="shared" si="68"/>
        <v>489.99999999999994</v>
      </c>
      <c r="FJ28" s="233">
        <f t="shared" si="69"/>
        <v>525</v>
      </c>
      <c r="FK28" s="233">
        <f t="shared" si="70"/>
        <v>665</v>
      </c>
      <c r="FL28" s="233">
        <f t="shared" si="71"/>
        <v>682.5</v>
      </c>
      <c r="FM28" s="233">
        <f t="shared" si="72"/>
        <v>812.5</v>
      </c>
      <c r="FN28" s="233">
        <f t="shared" si="122"/>
        <v>5987.5</v>
      </c>
      <c r="FO28" s="4"/>
      <c r="FP28" s="233">
        <f t="shared" si="73"/>
        <v>125</v>
      </c>
      <c r="FQ28" s="233">
        <f t="shared" si="74"/>
        <v>175</v>
      </c>
      <c r="FR28" s="233">
        <f t="shared" si="75"/>
        <v>150</v>
      </c>
      <c r="FS28" s="233">
        <f t="shared" si="76"/>
        <v>125</v>
      </c>
      <c r="FT28" s="233">
        <f t="shared" si="77"/>
        <v>100</v>
      </c>
      <c r="FU28" s="233">
        <f t="shared" si="78"/>
        <v>112.5</v>
      </c>
      <c r="FV28" s="233">
        <f t="shared" si="79"/>
        <v>150</v>
      </c>
      <c r="FW28" s="233">
        <f t="shared" si="80"/>
        <v>210.00000000000003</v>
      </c>
      <c r="FX28" s="233">
        <f t="shared" si="81"/>
        <v>225.00000000000003</v>
      </c>
      <c r="FY28" s="233">
        <f t="shared" si="82"/>
        <v>285.00000000000006</v>
      </c>
      <c r="FZ28" s="233">
        <f t="shared" si="83"/>
        <v>367.5</v>
      </c>
      <c r="GA28" s="233">
        <f t="shared" si="84"/>
        <v>437.5</v>
      </c>
      <c r="GB28" s="233">
        <f t="shared" si="123"/>
        <v>2462.5</v>
      </c>
      <c r="GC28" s="233"/>
      <c r="GD28" s="16">
        <v>1</v>
      </c>
      <c r="GE28" s="16">
        <v>1</v>
      </c>
      <c r="GF28" s="16">
        <v>1</v>
      </c>
      <c r="GG28" s="16">
        <v>1</v>
      </c>
      <c r="GH28" s="16">
        <v>1</v>
      </c>
      <c r="GI28" s="16">
        <v>1</v>
      </c>
      <c r="GJ28" s="16">
        <v>1</v>
      </c>
      <c r="GK28" s="16">
        <v>1</v>
      </c>
      <c r="GL28" s="16">
        <v>1</v>
      </c>
      <c r="GM28" s="16">
        <v>1</v>
      </c>
      <c r="GN28" s="16">
        <v>1</v>
      </c>
      <c r="GO28" s="16">
        <v>1</v>
      </c>
      <c r="GP28" s="233"/>
      <c r="GQ28" s="233">
        <f>GD28*FB28</f>
        <v>375</v>
      </c>
      <c r="GR28" s="233">
        <f t="shared" ref="GR28:GR30" si="321">GE28*FC28</f>
        <v>525</v>
      </c>
      <c r="GS28" s="233">
        <f t="shared" ref="GS28:GS30" si="322">GF28*FD28</f>
        <v>450</v>
      </c>
      <c r="GT28" s="233">
        <f t="shared" ref="GT28:GT30" si="323">GG28*FE28</f>
        <v>375</v>
      </c>
      <c r="GU28" s="233">
        <f t="shared" ref="GU28:GU30" si="324">GH28*FF28</f>
        <v>300</v>
      </c>
      <c r="GV28" s="233">
        <f t="shared" ref="GV28:GV30" si="325">GI28*FG28</f>
        <v>337.5</v>
      </c>
      <c r="GW28" s="233">
        <f t="shared" ref="GW28:GW30" si="326">GJ28*FH28</f>
        <v>450</v>
      </c>
      <c r="GX28" s="233">
        <f t="shared" ref="GX28:GX30" si="327">GK28*FI28</f>
        <v>489.99999999999994</v>
      </c>
      <c r="GY28" s="233">
        <f t="shared" ref="GY28:GY30" si="328">GL28*FJ28</f>
        <v>525</v>
      </c>
      <c r="GZ28" s="233">
        <f t="shared" ref="GZ28:GZ30" si="329">GM28*FK28</f>
        <v>665</v>
      </c>
      <c r="HA28" s="233">
        <f t="shared" ref="HA28:HA30" si="330">GN28*FL28</f>
        <v>682.5</v>
      </c>
      <c r="HB28" s="233">
        <f t="shared" ref="HB28:HB30" si="331">GO28*FM28</f>
        <v>812.5</v>
      </c>
      <c r="HC28" s="14">
        <f t="shared" si="256"/>
        <v>5987.5</v>
      </c>
      <c r="HE28" s="233">
        <f>[2]Sheet2!$AO23</f>
        <v>53.767365961199289</v>
      </c>
      <c r="HF28" s="4">
        <v>60</v>
      </c>
      <c r="HG28" s="233">
        <f t="shared" si="125"/>
        <v>13.541666666666666</v>
      </c>
      <c r="HH28" s="233">
        <f t="shared" si="126"/>
        <v>21</v>
      </c>
      <c r="HJ28" s="15">
        <f t="shared" si="127"/>
        <v>13.541666666666666</v>
      </c>
      <c r="HK28" s="15">
        <f t="shared" si="128"/>
        <v>20.833333333333332</v>
      </c>
      <c r="HT28" s="1">
        <f>_xlfn.XLOOKUP($C28,'Prices_state-wise'!$B:$B,'Prices_state-wise'!P:P,"",0)</f>
        <v>55000</v>
      </c>
      <c r="HU28" s="1">
        <f>_xlfn.XLOOKUP($C28,'Prices_state-wise'!$B:$B,'Prices_state-wise'!Q:Q,"",0)</f>
        <v>54000</v>
      </c>
      <c r="HV28" s="1">
        <f>_xlfn.XLOOKUP($C28,'Prices_state-wise'!$B:$B,'Prices_state-wise'!R:R,"",0)</f>
        <v>51500</v>
      </c>
      <c r="HW28" s="1">
        <f>_xlfn.XLOOKUP($C28,'Prices_state-wise'!$B:$B,'Prices_state-wise'!S:S,"",0)</f>
        <v>49000</v>
      </c>
      <c r="HX28" s="1">
        <f>_xlfn.XLOOKUP($C28,'Prices_state-wise'!$B:$B,'Prices_state-wise'!T:T,"",0)</f>
        <v>48000</v>
      </c>
      <c r="HY28" s="1">
        <f>_xlfn.XLOOKUP($C28,'Prices_state-wise'!$B:$B,'Prices_state-wise'!U:U,"",0)</f>
        <v>46500</v>
      </c>
      <c r="HZ28" s="1">
        <f>_xlfn.XLOOKUP($C28,'Prices_state-wise'!$B:$B,'Prices_state-wise'!V:V,"",0)</f>
        <v>46500</v>
      </c>
      <c r="IA28" s="1">
        <f>_xlfn.XLOOKUP($C28,'Prices_state-wise'!$B:$B,'Prices_state-wise'!W:W,"",0)</f>
        <v>47500</v>
      </c>
      <c r="IB28" s="1">
        <f>_xlfn.XLOOKUP($C28,'Prices_state-wise'!$B:$B,'Prices_state-wise'!X:X,"",0)</f>
        <v>49000</v>
      </c>
      <c r="IC28" s="1">
        <f>_xlfn.XLOOKUP($C28,'Prices_state-wise'!$B:$B,'Prices_state-wise'!Y:Y,"",0)</f>
        <v>51500</v>
      </c>
      <c r="ID28" s="1">
        <f>_xlfn.XLOOKUP($C28,'Prices_state-wise'!$B:$B,'Prices_state-wise'!Z:Z,"",0)</f>
        <v>51500</v>
      </c>
      <c r="IE28" s="1">
        <f>_xlfn.XLOOKUP($C28,'Prices_state-wise'!$B:$B,'Prices_state-wise'!AA:AA,"",0)</f>
        <v>53000</v>
      </c>
      <c r="IG28" s="346">
        <f t="shared" si="207"/>
        <v>0.54999999999999982</v>
      </c>
      <c r="IH28" s="346">
        <f t="shared" si="208"/>
        <v>0.75599999999999978</v>
      </c>
      <c r="II28" s="346">
        <f t="shared" si="209"/>
        <v>0.61799999999999977</v>
      </c>
      <c r="IJ28" s="346">
        <f t="shared" si="210"/>
        <v>0.48999999999999988</v>
      </c>
      <c r="IK28" s="346">
        <f t="shared" si="211"/>
        <v>0.38399999999999995</v>
      </c>
      <c r="IL28" s="346">
        <f t="shared" si="212"/>
        <v>0.41849999999999993</v>
      </c>
      <c r="IM28" s="346">
        <f t="shared" si="213"/>
        <v>0.55799999999999994</v>
      </c>
      <c r="IN28" s="346">
        <f t="shared" si="214"/>
        <v>0.66499999999999992</v>
      </c>
      <c r="IO28" s="346">
        <f t="shared" si="215"/>
        <v>0.73499999999999988</v>
      </c>
      <c r="IP28" s="346">
        <f t="shared" si="216"/>
        <v>0.97849999999999981</v>
      </c>
      <c r="IQ28" s="346">
        <f t="shared" si="217"/>
        <v>1.0814999999999997</v>
      </c>
      <c r="IR28" s="346">
        <f t="shared" si="218"/>
        <v>1.3249999999999997</v>
      </c>
      <c r="IS28" s="346">
        <f t="shared" si="130"/>
        <v>8.5594999999999963</v>
      </c>
      <c r="IU28" s="1">
        <v>53500</v>
      </c>
      <c r="IV28" s="1">
        <v>52500</v>
      </c>
      <c r="IW28" s="1">
        <v>50000</v>
      </c>
      <c r="IX28" s="1">
        <v>47500</v>
      </c>
      <c r="IY28" s="1">
        <v>46500</v>
      </c>
      <c r="IZ28" s="1">
        <v>45000</v>
      </c>
      <c r="JA28" s="1">
        <v>45000</v>
      </c>
      <c r="JB28" s="1">
        <v>46000</v>
      </c>
      <c r="JC28" s="1">
        <v>47500</v>
      </c>
      <c r="JD28" s="1">
        <v>50000</v>
      </c>
      <c r="JE28" s="1">
        <v>50000</v>
      </c>
      <c r="JF28" s="1">
        <v>51500</v>
      </c>
      <c r="JH28" s="346">
        <f t="shared" si="131"/>
        <v>0</v>
      </c>
      <c r="JI28" s="346">
        <f t="shared" si="132"/>
        <v>0</v>
      </c>
      <c r="JJ28" s="346">
        <f t="shared" si="133"/>
        <v>0</v>
      </c>
      <c r="JK28" s="346">
        <f t="shared" si="134"/>
        <v>0</v>
      </c>
      <c r="JL28" s="346">
        <f t="shared" si="135"/>
        <v>0</v>
      </c>
      <c r="JM28" s="346">
        <f t="shared" si="136"/>
        <v>0</v>
      </c>
      <c r="JN28" s="346">
        <f t="shared" si="137"/>
        <v>0</v>
      </c>
      <c r="JO28" s="346">
        <f t="shared" si="138"/>
        <v>0</v>
      </c>
      <c r="JP28" s="346">
        <f t="shared" si="139"/>
        <v>0</v>
      </c>
      <c r="JQ28" s="346">
        <f t="shared" si="140"/>
        <v>0</v>
      </c>
      <c r="JR28" s="346">
        <f t="shared" si="141"/>
        <v>0</v>
      </c>
      <c r="JS28" s="346">
        <f t="shared" si="142"/>
        <v>0</v>
      </c>
      <c r="JT28" s="346">
        <f t="shared" si="143"/>
        <v>0</v>
      </c>
      <c r="JV28" s="1">
        <f>IFERROR(_xlfn.XLOOKUP($C28,'Prices_state-wise'!$B:$B,'Prices_state-wise'!AP:AP,"",0),"")</f>
        <v>53000</v>
      </c>
      <c r="JW28" s="1">
        <f>IFERROR(_xlfn.XLOOKUP($C28,'Prices_state-wise'!$B:$B,'Prices_state-wise'!AQ:AQ,"",0),"")</f>
        <v>52000</v>
      </c>
      <c r="JX28" s="1">
        <f>IFERROR(_xlfn.XLOOKUP($C28,'Prices_state-wise'!$B:$B,'Prices_state-wise'!AR:AR,"",0),"")</f>
        <v>49500</v>
      </c>
      <c r="JY28" s="1">
        <f>IFERROR(_xlfn.XLOOKUP($C28,'Prices_state-wise'!$B:$B,'Prices_state-wise'!AS:AS,"",0),"")</f>
        <v>47000</v>
      </c>
      <c r="JZ28" s="1">
        <f>IFERROR(_xlfn.XLOOKUP($C28,'Prices_state-wise'!$B:$B,'Prices_state-wise'!AT:AT,"",0),"")</f>
        <v>46000</v>
      </c>
      <c r="KA28" s="1">
        <f>IFERROR(_xlfn.XLOOKUP($C28,'Prices_state-wise'!$B:$B,'Prices_state-wise'!AU:AU,"",0),"")</f>
        <v>44500</v>
      </c>
      <c r="KB28" s="1">
        <f>IFERROR(_xlfn.XLOOKUP($C28,'Prices_state-wise'!$B:$B,'Prices_state-wise'!AV:AV,"",0),"")</f>
        <v>44500</v>
      </c>
      <c r="KC28" s="1">
        <f>IFERROR(_xlfn.XLOOKUP($C28,'Prices_state-wise'!$B:$B,'Prices_state-wise'!AW:AW,"",0),"")</f>
        <v>45500</v>
      </c>
      <c r="KD28" s="1">
        <f>IFERROR(_xlfn.XLOOKUP($C28,'Prices_state-wise'!$B:$B,'Prices_state-wise'!AX:AX,"",0),"")</f>
        <v>47000</v>
      </c>
      <c r="KE28" s="1">
        <f>IFERROR(_xlfn.XLOOKUP($C28,'Prices_state-wise'!$B:$B,'Prices_state-wise'!AY:AY,"",0),"")</f>
        <v>49500</v>
      </c>
      <c r="KF28" s="1">
        <f>IFERROR(_xlfn.XLOOKUP($C28,'Prices_state-wise'!$B:$B,'Prices_state-wise'!AZ:AZ,"",0),"")</f>
        <v>49500</v>
      </c>
      <c r="KG28" s="1">
        <f>IFERROR(_xlfn.XLOOKUP($C28,'Prices_state-wise'!$B:$B,'Prices_state-wise'!BA:BA,"",0),"")</f>
        <v>51000</v>
      </c>
      <c r="KI28" s="346">
        <f t="shared" si="144"/>
        <v>2.12</v>
      </c>
      <c r="KJ28" s="346">
        <f t="shared" si="145"/>
        <v>2.9119999999999999</v>
      </c>
      <c r="KK28" s="346">
        <f t="shared" si="146"/>
        <v>2.3759999999999999</v>
      </c>
      <c r="KL28" s="346">
        <f t="shared" si="147"/>
        <v>1.88</v>
      </c>
      <c r="KM28" s="346">
        <f t="shared" si="148"/>
        <v>1.472</v>
      </c>
      <c r="KN28" s="346">
        <f t="shared" si="149"/>
        <v>1.6020000000000001</v>
      </c>
      <c r="KO28" s="346">
        <f t="shared" si="150"/>
        <v>2.1360000000000001</v>
      </c>
      <c r="KP28" s="346">
        <f t="shared" si="151"/>
        <v>2.548</v>
      </c>
      <c r="KQ28" s="346">
        <f t="shared" si="152"/>
        <v>2.82</v>
      </c>
      <c r="KR28" s="346">
        <f t="shared" si="153"/>
        <v>3.762</v>
      </c>
      <c r="KS28" s="346">
        <f t="shared" si="154"/>
        <v>4.1580000000000004</v>
      </c>
      <c r="KT28" s="346">
        <f t="shared" si="155"/>
        <v>5.0999999999999996</v>
      </c>
      <c r="KU28" s="346">
        <f t="shared" si="156"/>
        <v>32.886000000000003</v>
      </c>
      <c r="KW28" s="346">
        <f t="shared" si="157"/>
        <v>2.67</v>
      </c>
      <c r="KX28" s="346">
        <f t="shared" si="158"/>
        <v>3.6679999999999997</v>
      </c>
      <c r="KY28" s="346">
        <f t="shared" si="159"/>
        <v>2.9939999999999998</v>
      </c>
      <c r="KZ28" s="346">
        <f t="shared" si="160"/>
        <v>2.3699999999999997</v>
      </c>
      <c r="LA28" s="346">
        <f t="shared" si="161"/>
        <v>1.8559999999999999</v>
      </c>
      <c r="LB28" s="346">
        <f t="shared" si="162"/>
        <v>2.0205000000000002</v>
      </c>
      <c r="LC28" s="346">
        <f t="shared" si="163"/>
        <v>2.694</v>
      </c>
      <c r="LD28" s="346">
        <f t="shared" si="164"/>
        <v>3.2130000000000001</v>
      </c>
      <c r="LE28" s="346">
        <f t="shared" si="165"/>
        <v>3.5549999999999997</v>
      </c>
      <c r="LF28" s="346">
        <f t="shared" si="166"/>
        <v>4.7404999999999999</v>
      </c>
      <c r="LG28" s="346">
        <f t="shared" si="167"/>
        <v>5.2394999999999996</v>
      </c>
      <c r="LH28" s="346">
        <f t="shared" si="168"/>
        <v>6.4249999999999989</v>
      </c>
      <c r="LI28" s="346">
        <f t="shared" si="169"/>
        <v>41.445499999999996</v>
      </c>
      <c r="LL28" s="566">
        <v>0.9</v>
      </c>
      <c r="LM28" s="566">
        <v>0.9</v>
      </c>
      <c r="LN28" s="566">
        <v>0.8</v>
      </c>
      <c r="LO28" s="566">
        <v>0.9</v>
      </c>
      <c r="LP28" s="566">
        <v>0.9</v>
      </c>
      <c r="LQ28" s="566">
        <v>0.9</v>
      </c>
      <c r="LR28" s="566">
        <v>0.9</v>
      </c>
      <c r="LS28" s="566">
        <v>0.9</v>
      </c>
      <c r="LT28" s="566">
        <v>0.9</v>
      </c>
      <c r="LU28" s="566">
        <v>0.9</v>
      </c>
      <c r="LV28" s="566">
        <v>0.9</v>
      </c>
      <c r="LW28" s="566">
        <v>0.9</v>
      </c>
      <c r="LY28" s="14">
        <f t="shared" si="170"/>
        <v>89.999999999999972</v>
      </c>
      <c r="LZ28" s="14">
        <f t="shared" si="171"/>
        <v>125.99999999999997</v>
      </c>
      <c r="MA28" s="14">
        <f t="shared" si="172"/>
        <v>95.999999999999986</v>
      </c>
      <c r="MB28" s="14">
        <f t="shared" si="173"/>
        <v>89.999999999999972</v>
      </c>
      <c r="MC28" s="14">
        <f t="shared" si="174"/>
        <v>71.999999999999986</v>
      </c>
      <c r="MD28" s="14">
        <f t="shared" si="175"/>
        <v>80.999999999999986</v>
      </c>
      <c r="ME28" s="14">
        <f t="shared" si="176"/>
        <v>107.99999999999997</v>
      </c>
      <c r="MF28" s="14">
        <f t="shared" si="177"/>
        <v>125.99999999999997</v>
      </c>
      <c r="MG28" s="14">
        <f t="shared" si="178"/>
        <v>134.99999999999997</v>
      </c>
      <c r="MH28" s="14">
        <f t="shared" si="179"/>
        <v>170.99999999999997</v>
      </c>
      <c r="MI28" s="14">
        <f t="shared" si="180"/>
        <v>188.99999999999994</v>
      </c>
      <c r="MJ28" s="14">
        <f t="shared" si="181"/>
        <v>224.99999999999994</v>
      </c>
      <c r="ML28" s="14">
        <f t="shared" si="182"/>
        <v>360</v>
      </c>
      <c r="MM28" s="14">
        <f t="shared" si="183"/>
        <v>504</v>
      </c>
      <c r="MN28" s="14">
        <f t="shared" si="184"/>
        <v>384</v>
      </c>
      <c r="MO28" s="14">
        <f t="shared" si="185"/>
        <v>360</v>
      </c>
      <c r="MP28" s="14">
        <f t="shared" si="186"/>
        <v>288</v>
      </c>
      <c r="MQ28" s="14">
        <f t="shared" si="187"/>
        <v>324</v>
      </c>
      <c r="MR28" s="14">
        <f t="shared" si="188"/>
        <v>432</v>
      </c>
      <c r="MS28" s="14">
        <f t="shared" si="189"/>
        <v>504</v>
      </c>
      <c r="MT28" s="14">
        <f t="shared" si="190"/>
        <v>540</v>
      </c>
      <c r="MU28" s="14">
        <f t="shared" si="191"/>
        <v>684</v>
      </c>
      <c r="MV28" s="14">
        <f t="shared" si="192"/>
        <v>756</v>
      </c>
      <c r="MW28" s="14">
        <f t="shared" si="193"/>
        <v>900</v>
      </c>
    </row>
    <row r="29" spans="1:361">
      <c r="A29" s="4">
        <f t="shared" si="194"/>
        <v>21</v>
      </c>
      <c r="B29" s="1" t="s">
        <v>435</v>
      </c>
      <c r="C29" s="1" t="s">
        <v>340</v>
      </c>
      <c r="D29" s="4" t="s">
        <v>326</v>
      </c>
      <c r="E29" s="14">
        <f>SUMIFS('MoU proposal'!U:U,'MoU proposal'!$B:$B,'Retail_distributor-wise'!$B29,'MoU proposal'!$D:$D,'Retail_distributor-wise'!$C29)</f>
        <v>525.02</v>
      </c>
      <c r="F29" s="14">
        <f t="shared" si="90"/>
        <v>1250</v>
      </c>
      <c r="G29" s="8" t="s">
        <v>162</v>
      </c>
      <c r="H29" s="1" t="s">
        <v>164</v>
      </c>
      <c r="I29" s="118">
        <v>0.1</v>
      </c>
      <c r="J29" s="14">
        <f>FLOOR($I29*'Retail_state-wise(rough)'!F$31,50)</f>
        <v>50</v>
      </c>
      <c r="K29" s="14">
        <f>FLOOR($I29*'Retail_state-wise(rough)'!G$31,50)</f>
        <v>100</v>
      </c>
      <c r="L29" s="14">
        <f>FLOOR($I29*'Retail_state-wise(rough)'!H$31,50)</f>
        <v>100</v>
      </c>
      <c r="M29" s="14">
        <f>FLOOR($I29*'Retail_state-wise(rough)'!I$31,50)</f>
        <v>50</v>
      </c>
      <c r="N29" s="14">
        <f>FLOOR($I29*'Retail_state-wise(rough)'!J$31,50)</f>
        <v>50</v>
      </c>
      <c r="O29" s="14">
        <f>FLOOR($I29*'Retail_state-wise(rough)'!K$31,50)</f>
        <v>50</v>
      </c>
      <c r="P29" s="14">
        <f>FLOOR($I29*'Retail_state-wise(rough)'!L$31,50)</f>
        <v>100</v>
      </c>
      <c r="Q29" s="14">
        <f>FLOOR($I29*'Retail_state-wise(rough)'!M$31,50)</f>
        <v>100</v>
      </c>
      <c r="R29" s="14">
        <f>FLOOR($I29*'Retail_state-wise(rough)'!N$31,50)</f>
        <v>100</v>
      </c>
      <c r="S29" s="14">
        <f>FLOOR($I29*'Retail_state-wise(rough)'!O$31,50)</f>
        <v>150</v>
      </c>
      <c r="T29" s="14">
        <f>FLOOR($I29*'Retail_state-wise(rough)'!P$31,50)</f>
        <v>200</v>
      </c>
      <c r="U29" s="14">
        <f>FLOOR($I29*'Retail_state-wise(rough)'!Q$31,50)</f>
        <v>200</v>
      </c>
      <c r="W29" s="671"/>
      <c r="X29" s="16">
        <v>0.8</v>
      </c>
      <c r="Y29" s="16">
        <v>0.8</v>
      </c>
      <c r="Z29" s="16">
        <v>0.8</v>
      </c>
      <c r="AA29" s="16">
        <v>0.8</v>
      </c>
      <c r="AB29" s="16">
        <v>0.8</v>
      </c>
      <c r="AC29" s="16">
        <v>0.8</v>
      </c>
      <c r="AD29" s="16">
        <v>0.8</v>
      </c>
      <c r="AE29" s="16">
        <v>0.8</v>
      </c>
      <c r="AF29" s="16">
        <v>0.8</v>
      </c>
      <c r="AG29" s="16">
        <v>0.8</v>
      </c>
      <c r="AH29" s="16">
        <v>0.8</v>
      </c>
      <c r="AI29" s="16">
        <v>0.8</v>
      </c>
      <c r="AK29" s="16">
        <f t="shared" si="307"/>
        <v>0.19999999999999996</v>
      </c>
      <c r="AL29" s="16">
        <f t="shared" si="307"/>
        <v>0.19999999999999996</v>
      </c>
      <c r="AM29" s="16">
        <f t="shared" si="307"/>
        <v>0.19999999999999996</v>
      </c>
      <c r="AN29" s="16">
        <f t="shared" si="307"/>
        <v>0.19999999999999996</v>
      </c>
      <c r="AO29" s="16">
        <f t="shared" si="307"/>
        <v>0.19999999999999996</v>
      </c>
      <c r="AP29" s="16">
        <f t="shared" si="307"/>
        <v>0.19999999999999996</v>
      </c>
      <c r="AQ29" s="16">
        <f t="shared" si="307"/>
        <v>0.19999999999999996</v>
      </c>
      <c r="AR29" s="16">
        <f t="shared" si="307"/>
        <v>0.19999999999999996</v>
      </c>
      <c r="AS29" s="16">
        <f t="shared" si="307"/>
        <v>0.19999999999999996</v>
      </c>
      <c r="AT29" s="16">
        <f t="shared" si="307"/>
        <v>0.19999999999999996</v>
      </c>
      <c r="AU29" s="16">
        <f t="shared" si="307"/>
        <v>0.19999999999999996</v>
      </c>
      <c r="AV29" s="16">
        <f t="shared" si="307"/>
        <v>0.19999999999999996</v>
      </c>
      <c r="AX29" s="15">
        <f t="shared" si="91"/>
        <v>40</v>
      </c>
      <c r="AY29" s="15">
        <f t="shared" si="24"/>
        <v>80</v>
      </c>
      <c r="AZ29" s="15">
        <f t="shared" si="25"/>
        <v>80</v>
      </c>
      <c r="BA29" s="15">
        <f t="shared" si="26"/>
        <v>40</v>
      </c>
      <c r="BB29" s="15">
        <f t="shared" si="27"/>
        <v>40</v>
      </c>
      <c r="BC29" s="15">
        <f t="shared" si="28"/>
        <v>40</v>
      </c>
      <c r="BD29" s="15">
        <f t="shared" si="29"/>
        <v>80</v>
      </c>
      <c r="BE29" s="15">
        <f t="shared" si="30"/>
        <v>80</v>
      </c>
      <c r="BF29" s="15">
        <f t="shared" si="31"/>
        <v>80</v>
      </c>
      <c r="BG29" s="15">
        <f t="shared" si="32"/>
        <v>120</v>
      </c>
      <c r="BH29" s="15">
        <f t="shared" si="33"/>
        <v>160</v>
      </c>
      <c r="BI29" s="15">
        <f t="shared" si="34"/>
        <v>160</v>
      </c>
      <c r="BJ29" s="15">
        <f t="shared" si="35"/>
        <v>1000</v>
      </c>
      <c r="BL29" s="15">
        <f t="shared" si="36"/>
        <v>9.9999999999999982</v>
      </c>
      <c r="BM29" s="15">
        <f t="shared" si="37"/>
        <v>19.999999999999996</v>
      </c>
      <c r="BN29" s="15">
        <f t="shared" si="38"/>
        <v>19.999999999999996</v>
      </c>
      <c r="BO29" s="15">
        <f t="shared" si="39"/>
        <v>9.9999999999999982</v>
      </c>
      <c r="BP29" s="15">
        <f t="shared" si="40"/>
        <v>9.9999999999999982</v>
      </c>
      <c r="BQ29" s="15">
        <f t="shared" si="41"/>
        <v>9.9999999999999982</v>
      </c>
      <c r="BR29" s="15">
        <f t="shared" si="42"/>
        <v>19.999999999999996</v>
      </c>
      <c r="BS29" s="15">
        <f t="shared" si="43"/>
        <v>19.999999999999996</v>
      </c>
      <c r="BT29" s="15">
        <f t="shared" si="44"/>
        <v>19.999999999999996</v>
      </c>
      <c r="BU29" s="15">
        <f t="shared" si="45"/>
        <v>29.999999999999993</v>
      </c>
      <c r="BV29" s="15">
        <f t="shared" si="46"/>
        <v>39.999999999999993</v>
      </c>
      <c r="BW29" s="15">
        <f t="shared" si="47"/>
        <v>39.999999999999993</v>
      </c>
      <c r="BX29" s="15">
        <f t="shared" si="48"/>
        <v>249.99999999999997</v>
      </c>
      <c r="BY29" s="15"/>
      <c r="BZ29" s="16">
        <v>0</v>
      </c>
      <c r="CA29" s="16">
        <v>0</v>
      </c>
      <c r="CB29" s="16">
        <v>0</v>
      </c>
      <c r="CC29" s="16">
        <v>0</v>
      </c>
      <c r="CD29" s="16">
        <v>0</v>
      </c>
      <c r="CE29" s="16">
        <v>0</v>
      </c>
      <c r="CF29" s="16">
        <v>0</v>
      </c>
      <c r="CG29" s="16">
        <v>0</v>
      </c>
      <c r="CH29" s="16">
        <v>0</v>
      </c>
      <c r="CI29" s="16">
        <v>0</v>
      </c>
      <c r="CJ29" s="16">
        <v>0</v>
      </c>
      <c r="CK29" s="16">
        <v>0</v>
      </c>
      <c r="CL29" s="236"/>
      <c r="CM29" s="239">
        <f t="shared" si="308"/>
        <v>1</v>
      </c>
      <c r="CN29" s="239">
        <f t="shared" si="309"/>
        <v>1</v>
      </c>
      <c r="CO29" s="239">
        <f t="shared" si="310"/>
        <v>1</v>
      </c>
      <c r="CP29" s="239">
        <f t="shared" si="311"/>
        <v>1</v>
      </c>
      <c r="CQ29" s="239">
        <f t="shared" si="312"/>
        <v>1</v>
      </c>
      <c r="CR29" s="239">
        <f t="shared" si="313"/>
        <v>1</v>
      </c>
      <c r="CS29" s="239">
        <f t="shared" si="314"/>
        <v>1</v>
      </c>
      <c r="CT29" s="239">
        <f t="shared" si="315"/>
        <v>1</v>
      </c>
      <c r="CU29" s="239">
        <f t="shared" si="316"/>
        <v>1</v>
      </c>
      <c r="CV29" s="239">
        <f t="shared" si="317"/>
        <v>1</v>
      </c>
      <c r="CW29" s="239">
        <f t="shared" si="318"/>
        <v>1</v>
      </c>
      <c r="CX29" s="239">
        <f t="shared" si="319"/>
        <v>1</v>
      </c>
      <c r="CY29" s="15"/>
      <c r="CZ29" s="15">
        <f t="shared" si="104"/>
        <v>0</v>
      </c>
      <c r="DA29" s="15">
        <f t="shared" si="105"/>
        <v>0</v>
      </c>
      <c r="DB29" s="15">
        <f t="shared" si="106"/>
        <v>0</v>
      </c>
      <c r="DC29" s="15">
        <f t="shared" si="107"/>
        <v>0</v>
      </c>
      <c r="DD29" s="15">
        <f t="shared" si="108"/>
        <v>0</v>
      </c>
      <c r="DE29" s="15">
        <f t="shared" si="109"/>
        <v>0</v>
      </c>
      <c r="DF29" s="15">
        <f t="shared" si="110"/>
        <v>0</v>
      </c>
      <c r="DG29" s="15">
        <f t="shared" si="111"/>
        <v>0</v>
      </c>
      <c r="DH29" s="15">
        <f t="shared" si="112"/>
        <v>0</v>
      </c>
      <c r="DI29" s="15">
        <f t="shared" si="113"/>
        <v>0</v>
      </c>
      <c r="DJ29" s="15">
        <f t="shared" si="114"/>
        <v>0</v>
      </c>
      <c r="DK29" s="15">
        <f t="shared" si="115"/>
        <v>0</v>
      </c>
      <c r="DL29" s="15">
        <f t="shared" si="116"/>
        <v>0</v>
      </c>
      <c r="DM29" s="15"/>
      <c r="DN29" s="238">
        <f t="shared" si="244"/>
        <v>40</v>
      </c>
      <c r="DO29" s="238">
        <f t="shared" si="245"/>
        <v>80</v>
      </c>
      <c r="DP29" s="238">
        <f t="shared" si="246"/>
        <v>80</v>
      </c>
      <c r="DQ29" s="238">
        <f t="shared" si="247"/>
        <v>40</v>
      </c>
      <c r="DR29" s="238">
        <f t="shared" si="248"/>
        <v>40</v>
      </c>
      <c r="DS29" s="238">
        <f t="shared" si="249"/>
        <v>40</v>
      </c>
      <c r="DT29" s="238">
        <f t="shared" si="250"/>
        <v>80</v>
      </c>
      <c r="DU29" s="238">
        <f t="shared" si="251"/>
        <v>80</v>
      </c>
      <c r="DV29" s="238">
        <f t="shared" si="252"/>
        <v>80</v>
      </c>
      <c r="DW29" s="238">
        <f t="shared" si="253"/>
        <v>120</v>
      </c>
      <c r="DX29" s="238">
        <f t="shared" si="254"/>
        <v>160</v>
      </c>
      <c r="DY29" s="238">
        <f t="shared" si="255"/>
        <v>160</v>
      </c>
      <c r="DZ29" s="238">
        <f t="shared" si="121"/>
        <v>1000</v>
      </c>
      <c r="EB29" s="16">
        <v>0.8</v>
      </c>
      <c r="EC29" s="16">
        <v>0.8</v>
      </c>
      <c r="ED29" s="16">
        <v>0.8</v>
      </c>
      <c r="EE29" s="16">
        <v>0.8</v>
      </c>
      <c r="EF29" s="16">
        <v>0.8</v>
      </c>
      <c r="EG29" s="16">
        <v>0.8</v>
      </c>
      <c r="EH29" s="16">
        <v>0.8</v>
      </c>
      <c r="EI29" s="16">
        <v>0.8</v>
      </c>
      <c r="EJ29" s="16">
        <v>0.8</v>
      </c>
      <c r="EK29" s="16">
        <v>0.8</v>
      </c>
      <c r="EL29" s="16">
        <v>0.8</v>
      </c>
      <c r="EM29" s="16">
        <v>0.8</v>
      </c>
      <c r="EO29" s="16">
        <f t="shared" si="195"/>
        <v>0.19999999999999996</v>
      </c>
      <c r="EP29" s="16">
        <f t="shared" si="196"/>
        <v>0.19999999999999996</v>
      </c>
      <c r="EQ29" s="16">
        <f t="shared" si="197"/>
        <v>0.19999999999999996</v>
      </c>
      <c r="ER29" s="16">
        <f t="shared" si="198"/>
        <v>0.19999999999999996</v>
      </c>
      <c r="ES29" s="16">
        <f t="shared" si="199"/>
        <v>0.19999999999999996</v>
      </c>
      <c r="ET29" s="16">
        <f t="shared" si="200"/>
        <v>0.19999999999999996</v>
      </c>
      <c r="EU29" s="16">
        <f t="shared" si="201"/>
        <v>0.19999999999999996</v>
      </c>
      <c r="EV29" s="16">
        <f t="shared" si="202"/>
        <v>0.19999999999999996</v>
      </c>
      <c r="EW29" s="16">
        <f t="shared" si="203"/>
        <v>0.19999999999999996</v>
      </c>
      <c r="EX29" s="16">
        <f t="shared" si="204"/>
        <v>0.19999999999999996</v>
      </c>
      <c r="EY29" s="16">
        <f t="shared" si="205"/>
        <v>0.19999999999999996</v>
      </c>
      <c r="EZ29" s="16">
        <f t="shared" si="206"/>
        <v>0.19999999999999996</v>
      </c>
      <c r="FB29" s="233">
        <f t="shared" si="61"/>
        <v>40</v>
      </c>
      <c r="FC29" s="233">
        <f t="shared" si="62"/>
        <v>80</v>
      </c>
      <c r="FD29" s="233">
        <f t="shared" si="63"/>
        <v>80</v>
      </c>
      <c r="FE29" s="233">
        <f t="shared" si="64"/>
        <v>40</v>
      </c>
      <c r="FF29" s="233">
        <f t="shared" si="65"/>
        <v>40</v>
      </c>
      <c r="FG29" s="233">
        <f t="shared" si="66"/>
        <v>40</v>
      </c>
      <c r="FH29" s="233">
        <f t="shared" si="67"/>
        <v>80</v>
      </c>
      <c r="FI29" s="233">
        <f t="shared" si="68"/>
        <v>80</v>
      </c>
      <c r="FJ29" s="233">
        <f t="shared" si="69"/>
        <v>80</v>
      </c>
      <c r="FK29" s="233">
        <f t="shared" si="70"/>
        <v>120</v>
      </c>
      <c r="FL29" s="233">
        <f t="shared" si="71"/>
        <v>160</v>
      </c>
      <c r="FM29" s="233">
        <f t="shared" si="72"/>
        <v>160</v>
      </c>
      <c r="FN29" s="233">
        <f t="shared" si="122"/>
        <v>1000</v>
      </c>
      <c r="FO29" s="4"/>
      <c r="FP29" s="233">
        <f t="shared" si="73"/>
        <v>9.9999999999999982</v>
      </c>
      <c r="FQ29" s="233">
        <f t="shared" si="74"/>
        <v>19.999999999999996</v>
      </c>
      <c r="FR29" s="233">
        <f t="shared" si="75"/>
        <v>19.999999999999996</v>
      </c>
      <c r="FS29" s="233">
        <f t="shared" si="76"/>
        <v>9.9999999999999982</v>
      </c>
      <c r="FT29" s="233">
        <f t="shared" si="77"/>
        <v>9.9999999999999982</v>
      </c>
      <c r="FU29" s="233">
        <f t="shared" si="78"/>
        <v>9.9999999999999982</v>
      </c>
      <c r="FV29" s="233">
        <f t="shared" si="79"/>
        <v>19.999999999999996</v>
      </c>
      <c r="FW29" s="233">
        <f t="shared" si="80"/>
        <v>19.999999999999996</v>
      </c>
      <c r="FX29" s="233">
        <f t="shared" si="81"/>
        <v>19.999999999999996</v>
      </c>
      <c r="FY29" s="233">
        <f t="shared" si="82"/>
        <v>29.999999999999993</v>
      </c>
      <c r="FZ29" s="233">
        <f t="shared" si="83"/>
        <v>39.999999999999993</v>
      </c>
      <c r="GA29" s="233">
        <f t="shared" si="84"/>
        <v>39.999999999999993</v>
      </c>
      <c r="GB29" s="233">
        <f t="shared" si="123"/>
        <v>249.99999999999997</v>
      </c>
      <c r="GC29" s="233"/>
      <c r="GD29" s="16">
        <v>1</v>
      </c>
      <c r="GE29" s="16">
        <v>1</v>
      </c>
      <c r="GF29" s="16">
        <v>1</v>
      </c>
      <c r="GG29" s="16">
        <v>1</v>
      </c>
      <c r="GH29" s="16">
        <v>1</v>
      </c>
      <c r="GI29" s="16">
        <v>1</v>
      </c>
      <c r="GJ29" s="16">
        <v>1</v>
      </c>
      <c r="GK29" s="16">
        <v>1</v>
      </c>
      <c r="GL29" s="16">
        <v>1</v>
      </c>
      <c r="GM29" s="16">
        <v>1</v>
      </c>
      <c r="GN29" s="16">
        <v>1</v>
      </c>
      <c r="GO29" s="16">
        <v>1</v>
      </c>
      <c r="GP29" s="233"/>
      <c r="GQ29" s="233">
        <f>GD29*FB29</f>
        <v>40</v>
      </c>
      <c r="GR29" s="233">
        <f t="shared" si="321"/>
        <v>80</v>
      </c>
      <c r="GS29" s="233">
        <f t="shared" si="322"/>
        <v>80</v>
      </c>
      <c r="GT29" s="233">
        <f t="shared" si="323"/>
        <v>40</v>
      </c>
      <c r="GU29" s="233">
        <f t="shared" si="324"/>
        <v>40</v>
      </c>
      <c r="GV29" s="233">
        <f t="shared" si="325"/>
        <v>40</v>
      </c>
      <c r="GW29" s="233">
        <f t="shared" si="326"/>
        <v>80</v>
      </c>
      <c r="GX29" s="233">
        <f t="shared" si="327"/>
        <v>80</v>
      </c>
      <c r="GY29" s="233">
        <f t="shared" si="328"/>
        <v>80</v>
      </c>
      <c r="GZ29" s="233">
        <f t="shared" si="329"/>
        <v>120</v>
      </c>
      <c r="HA29" s="233">
        <f t="shared" si="330"/>
        <v>160</v>
      </c>
      <c r="HB29" s="233">
        <f t="shared" si="331"/>
        <v>160</v>
      </c>
      <c r="HC29" s="14">
        <f t="shared" si="256"/>
        <v>1000</v>
      </c>
      <c r="HE29" s="233">
        <f>[2]Sheet2!$AO24</f>
        <v>13.986666666666666</v>
      </c>
      <c r="HF29" s="4">
        <v>20</v>
      </c>
      <c r="HG29" s="233">
        <f t="shared" si="125"/>
        <v>8</v>
      </c>
      <c r="HH29" s="233">
        <f t="shared" si="126"/>
        <v>12</v>
      </c>
      <c r="HJ29" s="15">
        <f t="shared" si="127"/>
        <v>8</v>
      </c>
      <c r="HK29" s="15">
        <f t="shared" si="128"/>
        <v>12.307692307692307</v>
      </c>
      <c r="HT29" s="1">
        <f>_xlfn.XLOOKUP($C29,'Prices_state-wise'!$B:$B,'Prices_state-wise'!P:P,"",0)</f>
        <v>55000</v>
      </c>
      <c r="HU29" s="1">
        <f>_xlfn.XLOOKUP($C29,'Prices_state-wise'!$B:$B,'Prices_state-wise'!Q:Q,"",0)</f>
        <v>54000</v>
      </c>
      <c r="HV29" s="1">
        <f>_xlfn.XLOOKUP($C29,'Prices_state-wise'!$B:$B,'Prices_state-wise'!R:R,"",0)</f>
        <v>51500</v>
      </c>
      <c r="HW29" s="1">
        <f>_xlfn.XLOOKUP($C29,'Prices_state-wise'!$B:$B,'Prices_state-wise'!S:S,"",0)</f>
        <v>49000</v>
      </c>
      <c r="HX29" s="1">
        <f>_xlfn.XLOOKUP($C29,'Prices_state-wise'!$B:$B,'Prices_state-wise'!T:T,"",0)</f>
        <v>48000</v>
      </c>
      <c r="HY29" s="1">
        <f>_xlfn.XLOOKUP($C29,'Prices_state-wise'!$B:$B,'Prices_state-wise'!U:U,"",0)</f>
        <v>46500</v>
      </c>
      <c r="HZ29" s="1">
        <f>_xlfn.XLOOKUP($C29,'Prices_state-wise'!$B:$B,'Prices_state-wise'!V:V,"",0)</f>
        <v>46500</v>
      </c>
      <c r="IA29" s="1">
        <f>_xlfn.XLOOKUP($C29,'Prices_state-wise'!$B:$B,'Prices_state-wise'!W:W,"",0)</f>
        <v>47500</v>
      </c>
      <c r="IB29" s="1">
        <f>_xlfn.XLOOKUP($C29,'Prices_state-wise'!$B:$B,'Prices_state-wise'!X:X,"",0)</f>
        <v>49000</v>
      </c>
      <c r="IC29" s="1">
        <f>_xlfn.XLOOKUP($C29,'Prices_state-wise'!$B:$B,'Prices_state-wise'!Y:Y,"",0)</f>
        <v>51500</v>
      </c>
      <c r="ID29" s="1">
        <f>_xlfn.XLOOKUP($C29,'Prices_state-wise'!$B:$B,'Prices_state-wise'!Z:Z,"",0)</f>
        <v>51500</v>
      </c>
      <c r="IE29" s="1">
        <f>_xlfn.XLOOKUP($C29,'Prices_state-wise'!$B:$B,'Prices_state-wise'!AA:AA,"",0)</f>
        <v>53000</v>
      </c>
      <c r="IG29" s="346">
        <f t="shared" si="207"/>
        <v>5.4999999999999986E-2</v>
      </c>
      <c r="IH29" s="346">
        <f t="shared" si="208"/>
        <v>0.10799999999999997</v>
      </c>
      <c r="II29" s="346">
        <f t="shared" si="209"/>
        <v>0.10299999999999998</v>
      </c>
      <c r="IJ29" s="346">
        <f t="shared" si="210"/>
        <v>4.8999999999999995E-2</v>
      </c>
      <c r="IK29" s="346">
        <f t="shared" si="211"/>
        <v>4.7999999999999994E-2</v>
      </c>
      <c r="IL29" s="346">
        <f t="shared" si="212"/>
        <v>4.6499999999999993E-2</v>
      </c>
      <c r="IM29" s="346">
        <f t="shared" si="213"/>
        <v>9.2999999999999985E-2</v>
      </c>
      <c r="IN29" s="346">
        <f t="shared" si="214"/>
        <v>9.4999999999999987E-2</v>
      </c>
      <c r="IO29" s="346">
        <f t="shared" si="215"/>
        <v>9.799999999999999E-2</v>
      </c>
      <c r="IP29" s="346">
        <f t="shared" si="216"/>
        <v>0.15449999999999994</v>
      </c>
      <c r="IQ29" s="346">
        <f t="shared" si="217"/>
        <v>0.20599999999999996</v>
      </c>
      <c r="IR29" s="346">
        <f t="shared" si="218"/>
        <v>0.21199999999999997</v>
      </c>
      <c r="IS29" s="346">
        <f t="shared" si="130"/>
        <v>1.2679999999999996</v>
      </c>
      <c r="IU29" s="1">
        <v>53500</v>
      </c>
      <c r="IV29" s="1">
        <v>52500</v>
      </c>
      <c r="IW29" s="1">
        <v>50000</v>
      </c>
      <c r="IX29" s="1">
        <v>47500</v>
      </c>
      <c r="IY29" s="1">
        <v>46500</v>
      </c>
      <c r="IZ29" s="1">
        <v>45000</v>
      </c>
      <c r="JA29" s="1">
        <v>45000</v>
      </c>
      <c r="JB29" s="1">
        <v>46000</v>
      </c>
      <c r="JC29" s="1">
        <v>47500</v>
      </c>
      <c r="JD29" s="1">
        <v>50000</v>
      </c>
      <c r="JE29" s="1">
        <v>50000</v>
      </c>
      <c r="JF29" s="1">
        <v>51500</v>
      </c>
      <c r="JH29" s="346">
        <f t="shared" si="131"/>
        <v>0</v>
      </c>
      <c r="JI29" s="346">
        <f t="shared" si="132"/>
        <v>0</v>
      </c>
      <c r="JJ29" s="346">
        <f t="shared" si="133"/>
        <v>0</v>
      </c>
      <c r="JK29" s="346">
        <f t="shared" si="134"/>
        <v>0</v>
      </c>
      <c r="JL29" s="346">
        <f t="shared" si="135"/>
        <v>0</v>
      </c>
      <c r="JM29" s="346">
        <f t="shared" si="136"/>
        <v>0</v>
      </c>
      <c r="JN29" s="346">
        <f t="shared" si="137"/>
        <v>0</v>
      </c>
      <c r="JO29" s="346">
        <f t="shared" si="138"/>
        <v>0</v>
      </c>
      <c r="JP29" s="346">
        <f t="shared" si="139"/>
        <v>0</v>
      </c>
      <c r="JQ29" s="346">
        <f t="shared" si="140"/>
        <v>0</v>
      </c>
      <c r="JR29" s="346">
        <f t="shared" si="141"/>
        <v>0</v>
      </c>
      <c r="JS29" s="346">
        <f t="shared" si="142"/>
        <v>0</v>
      </c>
      <c r="JT29" s="346">
        <f t="shared" si="143"/>
        <v>0</v>
      </c>
      <c r="JV29" s="1">
        <f>IFERROR(_xlfn.XLOOKUP($C29,'Prices_state-wise'!$B:$B,'Prices_state-wise'!AP:AP,"",0),"")</f>
        <v>53000</v>
      </c>
      <c r="JW29" s="1">
        <f>IFERROR(_xlfn.XLOOKUP($C29,'Prices_state-wise'!$B:$B,'Prices_state-wise'!AQ:AQ,"",0),"")</f>
        <v>52000</v>
      </c>
      <c r="JX29" s="1">
        <f>IFERROR(_xlfn.XLOOKUP($C29,'Prices_state-wise'!$B:$B,'Prices_state-wise'!AR:AR,"",0),"")</f>
        <v>49500</v>
      </c>
      <c r="JY29" s="1">
        <f>IFERROR(_xlfn.XLOOKUP($C29,'Prices_state-wise'!$B:$B,'Prices_state-wise'!AS:AS,"",0),"")</f>
        <v>47000</v>
      </c>
      <c r="JZ29" s="1">
        <f>IFERROR(_xlfn.XLOOKUP($C29,'Prices_state-wise'!$B:$B,'Prices_state-wise'!AT:AT,"",0),"")</f>
        <v>46000</v>
      </c>
      <c r="KA29" s="1">
        <f>IFERROR(_xlfn.XLOOKUP($C29,'Prices_state-wise'!$B:$B,'Prices_state-wise'!AU:AU,"",0),"")</f>
        <v>44500</v>
      </c>
      <c r="KB29" s="1">
        <f>IFERROR(_xlfn.XLOOKUP($C29,'Prices_state-wise'!$B:$B,'Prices_state-wise'!AV:AV,"",0),"")</f>
        <v>44500</v>
      </c>
      <c r="KC29" s="1">
        <f>IFERROR(_xlfn.XLOOKUP($C29,'Prices_state-wise'!$B:$B,'Prices_state-wise'!AW:AW,"",0),"")</f>
        <v>45500</v>
      </c>
      <c r="KD29" s="1">
        <f>IFERROR(_xlfn.XLOOKUP($C29,'Prices_state-wise'!$B:$B,'Prices_state-wise'!AX:AX,"",0),"")</f>
        <v>47000</v>
      </c>
      <c r="KE29" s="1">
        <f>IFERROR(_xlfn.XLOOKUP($C29,'Prices_state-wise'!$B:$B,'Prices_state-wise'!AY:AY,"",0),"")</f>
        <v>49500</v>
      </c>
      <c r="KF29" s="1">
        <f>IFERROR(_xlfn.XLOOKUP($C29,'Prices_state-wise'!$B:$B,'Prices_state-wise'!AZ:AZ,"",0),"")</f>
        <v>49500</v>
      </c>
      <c r="KG29" s="1">
        <f>IFERROR(_xlfn.XLOOKUP($C29,'Prices_state-wise'!$B:$B,'Prices_state-wise'!BA:BA,"",0),"")</f>
        <v>51000</v>
      </c>
      <c r="KI29" s="346">
        <f t="shared" si="144"/>
        <v>0.21199999999999999</v>
      </c>
      <c r="KJ29" s="346">
        <f t="shared" si="145"/>
        <v>0.41599999999999998</v>
      </c>
      <c r="KK29" s="346">
        <f t="shared" si="146"/>
        <v>0.39600000000000002</v>
      </c>
      <c r="KL29" s="346">
        <f t="shared" si="147"/>
        <v>0.188</v>
      </c>
      <c r="KM29" s="346">
        <f t="shared" si="148"/>
        <v>0.184</v>
      </c>
      <c r="KN29" s="346">
        <f t="shared" si="149"/>
        <v>0.17799999999999999</v>
      </c>
      <c r="KO29" s="346">
        <f t="shared" si="150"/>
        <v>0.35599999999999998</v>
      </c>
      <c r="KP29" s="346">
        <f t="shared" si="151"/>
        <v>0.36399999999999999</v>
      </c>
      <c r="KQ29" s="346">
        <f t="shared" si="152"/>
        <v>0.376</v>
      </c>
      <c r="KR29" s="346">
        <f t="shared" si="153"/>
        <v>0.59399999999999997</v>
      </c>
      <c r="KS29" s="346">
        <f t="shared" si="154"/>
        <v>0.79200000000000004</v>
      </c>
      <c r="KT29" s="346">
        <f t="shared" si="155"/>
        <v>0.81599999999999995</v>
      </c>
      <c r="KU29" s="346">
        <f t="shared" si="156"/>
        <v>4.871999999999999</v>
      </c>
      <c r="KW29" s="346">
        <f t="shared" si="157"/>
        <v>0.26699999999999996</v>
      </c>
      <c r="KX29" s="346">
        <f t="shared" si="158"/>
        <v>0.52399999999999991</v>
      </c>
      <c r="KY29" s="346">
        <f t="shared" si="159"/>
        <v>0.499</v>
      </c>
      <c r="KZ29" s="346">
        <f t="shared" si="160"/>
        <v>0.23699999999999999</v>
      </c>
      <c r="LA29" s="346">
        <f t="shared" si="161"/>
        <v>0.23199999999999998</v>
      </c>
      <c r="LB29" s="346">
        <f t="shared" si="162"/>
        <v>0.22449999999999998</v>
      </c>
      <c r="LC29" s="346">
        <f t="shared" si="163"/>
        <v>0.44899999999999995</v>
      </c>
      <c r="LD29" s="346">
        <f t="shared" si="164"/>
        <v>0.45899999999999996</v>
      </c>
      <c r="LE29" s="346">
        <f t="shared" si="165"/>
        <v>0.47399999999999998</v>
      </c>
      <c r="LF29" s="346">
        <f t="shared" si="166"/>
        <v>0.74849999999999994</v>
      </c>
      <c r="LG29" s="346">
        <f t="shared" si="167"/>
        <v>0.998</v>
      </c>
      <c r="LH29" s="346">
        <f t="shared" si="168"/>
        <v>1.028</v>
      </c>
      <c r="LI29" s="346">
        <f t="shared" si="169"/>
        <v>6.1400000000000006</v>
      </c>
      <c r="LL29" s="4"/>
      <c r="LM29" s="4"/>
      <c r="LN29" s="4"/>
      <c r="LO29" s="4"/>
      <c r="LP29" s="4"/>
      <c r="LQ29" s="4"/>
      <c r="LR29" s="4"/>
      <c r="LS29" s="4"/>
      <c r="LT29" s="4"/>
      <c r="LU29" s="4"/>
      <c r="LV29" s="4"/>
      <c r="LW29" s="4"/>
      <c r="LY29" s="14">
        <f t="shared" si="170"/>
        <v>0</v>
      </c>
      <c r="LZ29" s="14">
        <f t="shared" si="171"/>
        <v>0</v>
      </c>
      <c r="MA29" s="14">
        <f t="shared" si="172"/>
        <v>0</v>
      </c>
      <c r="MB29" s="14">
        <f t="shared" si="173"/>
        <v>0</v>
      </c>
      <c r="MC29" s="14">
        <f t="shared" si="174"/>
        <v>0</v>
      </c>
      <c r="MD29" s="14">
        <f t="shared" si="175"/>
        <v>0</v>
      </c>
      <c r="ME29" s="14">
        <f t="shared" si="176"/>
        <v>0</v>
      </c>
      <c r="MF29" s="14">
        <f t="shared" si="177"/>
        <v>0</v>
      </c>
      <c r="MG29" s="14">
        <f t="shared" si="178"/>
        <v>0</v>
      </c>
      <c r="MH29" s="14">
        <f t="shared" si="179"/>
        <v>0</v>
      </c>
      <c r="MI29" s="14">
        <f t="shared" si="180"/>
        <v>0</v>
      </c>
      <c r="MJ29" s="14">
        <f t="shared" si="181"/>
        <v>0</v>
      </c>
      <c r="ML29" s="14">
        <f t="shared" si="182"/>
        <v>0</v>
      </c>
      <c r="MM29" s="14">
        <f t="shared" si="183"/>
        <v>0</v>
      </c>
      <c r="MN29" s="14">
        <f t="shared" si="184"/>
        <v>0</v>
      </c>
      <c r="MO29" s="14">
        <f t="shared" si="185"/>
        <v>0</v>
      </c>
      <c r="MP29" s="14">
        <f t="shared" si="186"/>
        <v>0</v>
      </c>
      <c r="MQ29" s="14">
        <f t="shared" si="187"/>
        <v>0</v>
      </c>
      <c r="MR29" s="14">
        <f t="shared" si="188"/>
        <v>0</v>
      </c>
      <c r="MS29" s="14">
        <f t="shared" si="189"/>
        <v>0</v>
      </c>
      <c r="MT29" s="14">
        <f t="shared" si="190"/>
        <v>0</v>
      </c>
      <c r="MU29" s="14">
        <f t="shared" si="191"/>
        <v>0</v>
      </c>
      <c r="MV29" s="14">
        <f t="shared" si="192"/>
        <v>0</v>
      </c>
      <c r="MW29" s="14">
        <f t="shared" si="193"/>
        <v>0</v>
      </c>
    </row>
    <row r="30" spans="1:361">
      <c r="A30" s="4">
        <f t="shared" si="194"/>
        <v>22</v>
      </c>
      <c r="B30" s="1" t="s">
        <v>430</v>
      </c>
      <c r="C30" s="1" t="s">
        <v>340</v>
      </c>
      <c r="D30" s="4" t="s">
        <v>326</v>
      </c>
      <c r="E30" s="14">
        <f>SUMIFS('MoU proposal'!U:U,'MoU proposal'!$B:$B,'Retail_distributor-wise'!$B30,'MoU proposal'!$D:$D,'Retail_distributor-wise'!$C30)</f>
        <v>2543.2400000000002</v>
      </c>
      <c r="F30" s="14">
        <f t="shared" si="90"/>
        <v>3550</v>
      </c>
      <c r="G30" s="8" t="s">
        <v>405</v>
      </c>
      <c r="H30" s="1" t="s">
        <v>164</v>
      </c>
      <c r="I30" s="118">
        <f>E30/'Retail_state-wise(rough)'!$D$31</f>
        <v>0.23849552874804947</v>
      </c>
      <c r="J30" s="14">
        <f>FLOOR($I30*'Retail_state-wise(rough)'!F$31,50)</f>
        <v>200</v>
      </c>
      <c r="K30" s="14">
        <f>FLOOR($I30*'Retail_state-wise(rough)'!G$31,50)</f>
        <v>300</v>
      </c>
      <c r="L30" s="14">
        <f>FLOOR($I30*'Retail_state-wise(rough)'!H$31,50)</f>
        <v>250</v>
      </c>
      <c r="M30" s="14">
        <f>FLOOR($I30*'Retail_state-wise(rough)'!I$31,50)</f>
        <v>200</v>
      </c>
      <c r="N30" s="14">
        <f>FLOOR($I30*'Retail_state-wise(rough)'!J$31,50)</f>
        <v>150</v>
      </c>
      <c r="O30" s="14">
        <f>FLOOR($I30*'Retail_state-wise(rough)'!K$31,50)</f>
        <v>200</v>
      </c>
      <c r="P30" s="14">
        <f>FLOOR($I30*'Retail_state-wise(rough)'!L$31,50)</f>
        <v>250</v>
      </c>
      <c r="Q30" s="14">
        <f>FLOOR($I30*'Retail_state-wise(rough)'!M$31,50)</f>
        <v>300</v>
      </c>
      <c r="R30" s="14">
        <f>FLOOR($I30*'Retail_state-wise(rough)'!N$31,50)</f>
        <v>300</v>
      </c>
      <c r="S30" s="14">
        <f>FLOOR($I30*'Retail_state-wise(rough)'!O$31,50)</f>
        <v>400</v>
      </c>
      <c r="T30" s="14">
        <f>FLOOR($I30*'Retail_state-wise(rough)'!P$31,50)</f>
        <v>450</v>
      </c>
      <c r="U30" s="14">
        <f>FLOOR($I30*'Retail_state-wise(rough)'!Q$31,50)</f>
        <v>550</v>
      </c>
      <c r="W30" s="671"/>
      <c r="X30" s="16">
        <v>0.8</v>
      </c>
      <c r="Y30" s="16">
        <v>0.8</v>
      </c>
      <c r="Z30" s="16">
        <v>0.8</v>
      </c>
      <c r="AA30" s="16">
        <v>0.8</v>
      </c>
      <c r="AB30" s="16">
        <v>0.8</v>
      </c>
      <c r="AC30" s="16">
        <v>0.8</v>
      </c>
      <c r="AD30" s="16">
        <v>0.8</v>
      </c>
      <c r="AE30" s="16">
        <v>0.8</v>
      </c>
      <c r="AF30" s="16">
        <v>0.8</v>
      </c>
      <c r="AG30" s="16">
        <v>0.8</v>
      </c>
      <c r="AH30" s="16">
        <v>0.8</v>
      </c>
      <c r="AI30" s="16">
        <v>0.8</v>
      </c>
      <c r="AK30" s="16">
        <f t="shared" si="307"/>
        <v>0.19999999999999996</v>
      </c>
      <c r="AL30" s="16">
        <f t="shared" si="307"/>
        <v>0.19999999999999996</v>
      </c>
      <c r="AM30" s="16">
        <f t="shared" si="307"/>
        <v>0.19999999999999996</v>
      </c>
      <c r="AN30" s="16">
        <f t="shared" si="307"/>
        <v>0.19999999999999996</v>
      </c>
      <c r="AO30" s="16">
        <f t="shared" si="307"/>
        <v>0.19999999999999996</v>
      </c>
      <c r="AP30" s="16">
        <f t="shared" si="307"/>
        <v>0.19999999999999996</v>
      </c>
      <c r="AQ30" s="16">
        <f t="shared" si="307"/>
        <v>0.19999999999999996</v>
      </c>
      <c r="AR30" s="16">
        <f t="shared" si="307"/>
        <v>0.19999999999999996</v>
      </c>
      <c r="AS30" s="16">
        <f t="shared" si="307"/>
        <v>0.19999999999999996</v>
      </c>
      <c r="AT30" s="16">
        <f t="shared" si="307"/>
        <v>0.19999999999999996</v>
      </c>
      <c r="AU30" s="16">
        <f t="shared" si="307"/>
        <v>0.19999999999999996</v>
      </c>
      <c r="AV30" s="16">
        <f t="shared" si="307"/>
        <v>0.19999999999999996</v>
      </c>
      <c r="AX30" s="15">
        <f t="shared" si="91"/>
        <v>160</v>
      </c>
      <c r="AY30" s="15">
        <f t="shared" si="24"/>
        <v>240</v>
      </c>
      <c r="AZ30" s="15">
        <f t="shared" si="25"/>
        <v>200</v>
      </c>
      <c r="BA30" s="15">
        <f t="shared" si="26"/>
        <v>160</v>
      </c>
      <c r="BB30" s="15">
        <f t="shared" si="27"/>
        <v>120</v>
      </c>
      <c r="BC30" s="15">
        <f t="shared" si="28"/>
        <v>160</v>
      </c>
      <c r="BD30" s="15">
        <f t="shared" si="29"/>
        <v>200</v>
      </c>
      <c r="BE30" s="15">
        <f t="shared" si="30"/>
        <v>240</v>
      </c>
      <c r="BF30" s="15">
        <f t="shared" si="31"/>
        <v>240</v>
      </c>
      <c r="BG30" s="15">
        <f t="shared" si="32"/>
        <v>320</v>
      </c>
      <c r="BH30" s="15">
        <f t="shared" si="33"/>
        <v>360</v>
      </c>
      <c r="BI30" s="15">
        <f t="shared" si="34"/>
        <v>440</v>
      </c>
      <c r="BJ30" s="15">
        <f t="shared" si="35"/>
        <v>2840</v>
      </c>
      <c r="BL30" s="15">
        <f t="shared" si="36"/>
        <v>39.999999999999993</v>
      </c>
      <c r="BM30" s="15">
        <f t="shared" si="37"/>
        <v>59.999999999999986</v>
      </c>
      <c r="BN30" s="15">
        <f t="shared" si="38"/>
        <v>49.999999999999986</v>
      </c>
      <c r="BO30" s="15">
        <f t="shared" si="39"/>
        <v>39.999999999999993</v>
      </c>
      <c r="BP30" s="15">
        <f t="shared" si="40"/>
        <v>29.999999999999993</v>
      </c>
      <c r="BQ30" s="15">
        <f t="shared" si="41"/>
        <v>39.999999999999993</v>
      </c>
      <c r="BR30" s="15">
        <f t="shared" si="42"/>
        <v>49.999999999999986</v>
      </c>
      <c r="BS30" s="15">
        <f t="shared" si="43"/>
        <v>59.999999999999986</v>
      </c>
      <c r="BT30" s="15">
        <f t="shared" si="44"/>
        <v>59.999999999999986</v>
      </c>
      <c r="BU30" s="15">
        <f t="shared" si="45"/>
        <v>79.999999999999986</v>
      </c>
      <c r="BV30" s="15">
        <f t="shared" si="46"/>
        <v>89.999999999999986</v>
      </c>
      <c r="BW30" s="15">
        <f t="shared" si="47"/>
        <v>109.99999999999997</v>
      </c>
      <c r="BX30" s="15">
        <f t="shared" si="48"/>
        <v>709.99999999999989</v>
      </c>
      <c r="BY30" s="15"/>
      <c r="BZ30" s="16">
        <v>0</v>
      </c>
      <c r="CA30" s="16">
        <v>0</v>
      </c>
      <c r="CB30" s="16">
        <v>0</v>
      </c>
      <c r="CC30" s="16">
        <v>0</v>
      </c>
      <c r="CD30" s="16">
        <v>0</v>
      </c>
      <c r="CE30" s="16">
        <v>0</v>
      </c>
      <c r="CF30" s="16">
        <v>0</v>
      </c>
      <c r="CG30" s="16">
        <v>0</v>
      </c>
      <c r="CH30" s="16">
        <v>0</v>
      </c>
      <c r="CI30" s="16">
        <v>0</v>
      </c>
      <c r="CJ30" s="16">
        <v>0</v>
      </c>
      <c r="CK30" s="16">
        <v>0</v>
      </c>
      <c r="CL30" s="236"/>
      <c r="CM30" s="239">
        <f t="shared" si="308"/>
        <v>1</v>
      </c>
      <c r="CN30" s="239">
        <f t="shared" si="309"/>
        <v>1</v>
      </c>
      <c r="CO30" s="239">
        <f t="shared" si="310"/>
        <v>1</v>
      </c>
      <c r="CP30" s="239">
        <f t="shared" si="311"/>
        <v>1</v>
      </c>
      <c r="CQ30" s="239">
        <f t="shared" si="312"/>
        <v>1</v>
      </c>
      <c r="CR30" s="239">
        <f t="shared" si="313"/>
        <v>1</v>
      </c>
      <c r="CS30" s="239">
        <f t="shared" si="314"/>
        <v>1</v>
      </c>
      <c r="CT30" s="239">
        <f t="shared" si="315"/>
        <v>1</v>
      </c>
      <c r="CU30" s="239">
        <f t="shared" si="316"/>
        <v>1</v>
      </c>
      <c r="CV30" s="239">
        <f t="shared" si="317"/>
        <v>1</v>
      </c>
      <c r="CW30" s="239">
        <f t="shared" si="318"/>
        <v>1</v>
      </c>
      <c r="CX30" s="239">
        <f t="shared" si="319"/>
        <v>1</v>
      </c>
      <c r="CY30" s="15"/>
      <c r="CZ30" s="15">
        <f t="shared" si="104"/>
        <v>0</v>
      </c>
      <c r="DA30" s="15">
        <f t="shared" si="105"/>
        <v>0</v>
      </c>
      <c r="DB30" s="15">
        <f t="shared" si="106"/>
        <v>0</v>
      </c>
      <c r="DC30" s="15">
        <f t="shared" si="107"/>
        <v>0</v>
      </c>
      <c r="DD30" s="15">
        <f t="shared" si="108"/>
        <v>0</v>
      </c>
      <c r="DE30" s="15">
        <f t="shared" si="109"/>
        <v>0</v>
      </c>
      <c r="DF30" s="15">
        <f t="shared" si="110"/>
        <v>0</v>
      </c>
      <c r="DG30" s="15">
        <f t="shared" si="111"/>
        <v>0</v>
      </c>
      <c r="DH30" s="15">
        <f t="shared" si="112"/>
        <v>0</v>
      </c>
      <c r="DI30" s="15">
        <f t="shared" si="113"/>
        <v>0</v>
      </c>
      <c r="DJ30" s="15">
        <f t="shared" si="114"/>
        <v>0</v>
      </c>
      <c r="DK30" s="15">
        <f t="shared" si="115"/>
        <v>0</v>
      </c>
      <c r="DL30" s="15">
        <f t="shared" si="116"/>
        <v>0</v>
      </c>
      <c r="DM30" s="15"/>
      <c r="DN30" s="238">
        <f t="shared" si="244"/>
        <v>160</v>
      </c>
      <c r="DO30" s="238">
        <f t="shared" si="245"/>
        <v>240</v>
      </c>
      <c r="DP30" s="238">
        <f t="shared" si="246"/>
        <v>200</v>
      </c>
      <c r="DQ30" s="238">
        <f t="shared" si="247"/>
        <v>160</v>
      </c>
      <c r="DR30" s="238">
        <f t="shared" si="248"/>
        <v>120</v>
      </c>
      <c r="DS30" s="238">
        <f t="shared" si="249"/>
        <v>160</v>
      </c>
      <c r="DT30" s="238">
        <f t="shared" si="250"/>
        <v>200</v>
      </c>
      <c r="DU30" s="238">
        <f t="shared" si="251"/>
        <v>240</v>
      </c>
      <c r="DV30" s="238">
        <f t="shared" si="252"/>
        <v>240</v>
      </c>
      <c r="DW30" s="238">
        <f t="shared" si="253"/>
        <v>320</v>
      </c>
      <c r="DX30" s="238">
        <f t="shared" si="254"/>
        <v>360</v>
      </c>
      <c r="DY30" s="238">
        <f t="shared" si="255"/>
        <v>440</v>
      </c>
      <c r="DZ30" s="238">
        <f t="shared" si="121"/>
        <v>2840</v>
      </c>
      <c r="EB30" s="16">
        <v>0.75</v>
      </c>
      <c r="EC30" s="16">
        <v>0.75</v>
      </c>
      <c r="ED30" s="16">
        <v>0.75</v>
      </c>
      <c r="EE30" s="16">
        <v>0.75</v>
      </c>
      <c r="EF30" s="16">
        <v>0.75</v>
      </c>
      <c r="EG30" s="16">
        <v>0.7</v>
      </c>
      <c r="EH30" s="16">
        <v>0.7</v>
      </c>
      <c r="EI30" s="16">
        <v>0.7</v>
      </c>
      <c r="EJ30" s="16">
        <v>0.65</v>
      </c>
      <c r="EK30" s="16">
        <v>0.65</v>
      </c>
      <c r="EL30" s="16">
        <v>0.6</v>
      </c>
      <c r="EM30" s="16">
        <v>0.6</v>
      </c>
      <c r="EO30" s="16">
        <f t="shared" si="195"/>
        <v>0.25</v>
      </c>
      <c r="EP30" s="16">
        <f t="shared" si="196"/>
        <v>0.25</v>
      </c>
      <c r="EQ30" s="16">
        <f t="shared" si="197"/>
        <v>0.25</v>
      </c>
      <c r="ER30" s="16">
        <f t="shared" si="198"/>
        <v>0.25</v>
      </c>
      <c r="ES30" s="16">
        <f t="shared" si="199"/>
        <v>0.25</v>
      </c>
      <c r="ET30" s="16">
        <f t="shared" si="200"/>
        <v>0.30000000000000004</v>
      </c>
      <c r="EU30" s="16">
        <f t="shared" si="201"/>
        <v>0.30000000000000004</v>
      </c>
      <c r="EV30" s="16">
        <f t="shared" si="202"/>
        <v>0.30000000000000004</v>
      </c>
      <c r="EW30" s="16">
        <f t="shared" si="203"/>
        <v>0.35</v>
      </c>
      <c r="EX30" s="16">
        <f t="shared" si="204"/>
        <v>0.35</v>
      </c>
      <c r="EY30" s="16">
        <f t="shared" si="205"/>
        <v>0.4</v>
      </c>
      <c r="EZ30" s="16">
        <f t="shared" si="206"/>
        <v>0.4</v>
      </c>
      <c r="FB30" s="233">
        <f t="shared" si="61"/>
        <v>150</v>
      </c>
      <c r="FC30" s="233">
        <f t="shared" si="62"/>
        <v>225</v>
      </c>
      <c r="FD30" s="233">
        <f t="shared" si="63"/>
        <v>187.5</v>
      </c>
      <c r="FE30" s="233">
        <f t="shared" si="64"/>
        <v>150</v>
      </c>
      <c r="FF30" s="233">
        <f t="shared" si="65"/>
        <v>112.5</v>
      </c>
      <c r="FG30" s="233">
        <f t="shared" si="66"/>
        <v>140</v>
      </c>
      <c r="FH30" s="233">
        <f t="shared" si="67"/>
        <v>175</v>
      </c>
      <c r="FI30" s="233">
        <f t="shared" si="68"/>
        <v>210</v>
      </c>
      <c r="FJ30" s="233">
        <f t="shared" si="69"/>
        <v>195</v>
      </c>
      <c r="FK30" s="233">
        <f t="shared" si="70"/>
        <v>260</v>
      </c>
      <c r="FL30" s="233">
        <f t="shared" si="71"/>
        <v>270</v>
      </c>
      <c r="FM30" s="233">
        <f t="shared" si="72"/>
        <v>330</v>
      </c>
      <c r="FN30" s="233">
        <f t="shared" si="122"/>
        <v>2405</v>
      </c>
      <c r="FO30" s="4"/>
      <c r="FP30" s="233">
        <f t="shared" si="73"/>
        <v>50</v>
      </c>
      <c r="FQ30" s="233">
        <f t="shared" si="74"/>
        <v>75</v>
      </c>
      <c r="FR30" s="233">
        <f t="shared" si="75"/>
        <v>62.5</v>
      </c>
      <c r="FS30" s="233">
        <f t="shared" si="76"/>
        <v>50</v>
      </c>
      <c r="FT30" s="233">
        <f t="shared" si="77"/>
        <v>37.5</v>
      </c>
      <c r="FU30" s="233">
        <f t="shared" si="78"/>
        <v>60.000000000000007</v>
      </c>
      <c r="FV30" s="233">
        <f t="shared" si="79"/>
        <v>75.000000000000014</v>
      </c>
      <c r="FW30" s="233">
        <f t="shared" si="80"/>
        <v>90.000000000000014</v>
      </c>
      <c r="FX30" s="233">
        <f t="shared" si="81"/>
        <v>105</v>
      </c>
      <c r="FY30" s="233">
        <f t="shared" si="82"/>
        <v>140</v>
      </c>
      <c r="FZ30" s="233">
        <f t="shared" si="83"/>
        <v>180</v>
      </c>
      <c r="GA30" s="233">
        <f t="shared" si="84"/>
        <v>220</v>
      </c>
      <c r="GB30" s="233">
        <f t="shared" si="123"/>
        <v>1145</v>
      </c>
      <c r="GC30" s="233"/>
      <c r="GD30" s="16">
        <v>1</v>
      </c>
      <c r="GE30" s="16">
        <v>1</v>
      </c>
      <c r="GF30" s="16">
        <v>1</v>
      </c>
      <c r="GG30" s="16">
        <v>1</v>
      </c>
      <c r="GH30" s="16">
        <v>1</v>
      </c>
      <c r="GI30" s="16">
        <v>1</v>
      </c>
      <c r="GJ30" s="16">
        <v>1</v>
      </c>
      <c r="GK30" s="16">
        <v>1</v>
      </c>
      <c r="GL30" s="16">
        <v>1</v>
      </c>
      <c r="GM30" s="16">
        <v>1</v>
      </c>
      <c r="GN30" s="16">
        <v>1</v>
      </c>
      <c r="GO30" s="16">
        <v>1</v>
      </c>
      <c r="GP30" s="233"/>
      <c r="GQ30" s="233">
        <f>GD30*FB30</f>
        <v>150</v>
      </c>
      <c r="GR30" s="233">
        <f t="shared" si="321"/>
        <v>225</v>
      </c>
      <c r="GS30" s="233">
        <f t="shared" si="322"/>
        <v>187.5</v>
      </c>
      <c r="GT30" s="233">
        <f t="shared" si="323"/>
        <v>150</v>
      </c>
      <c r="GU30" s="233">
        <f t="shared" si="324"/>
        <v>112.5</v>
      </c>
      <c r="GV30" s="233">
        <f t="shared" si="325"/>
        <v>140</v>
      </c>
      <c r="GW30" s="233">
        <f t="shared" si="326"/>
        <v>175</v>
      </c>
      <c r="GX30" s="233">
        <f t="shared" si="327"/>
        <v>210</v>
      </c>
      <c r="GY30" s="233">
        <f t="shared" si="328"/>
        <v>195</v>
      </c>
      <c r="GZ30" s="233">
        <f t="shared" si="329"/>
        <v>260</v>
      </c>
      <c r="HA30" s="233">
        <f t="shared" si="330"/>
        <v>270</v>
      </c>
      <c r="HB30" s="233">
        <f t="shared" si="331"/>
        <v>330</v>
      </c>
      <c r="HC30" s="14">
        <f t="shared" si="256"/>
        <v>2405</v>
      </c>
      <c r="HE30" s="233">
        <f>[2]Sheet2!$AO25</f>
        <v>30.418266714766713</v>
      </c>
      <c r="HF30" s="4">
        <v>30</v>
      </c>
      <c r="HG30" s="233">
        <f t="shared" si="125"/>
        <v>11</v>
      </c>
      <c r="HH30" s="233">
        <f t="shared" si="126"/>
        <v>17</v>
      </c>
      <c r="HJ30" s="15">
        <f t="shared" si="127"/>
        <v>11</v>
      </c>
      <c r="HK30" s="15">
        <f t="shared" si="128"/>
        <v>16.923076923076923</v>
      </c>
      <c r="HT30" s="1">
        <f>_xlfn.XLOOKUP($C30,'Prices_state-wise'!$B:$B,'Prices_state-wise'!P:P,"",0)</f>
        <v>55000</v>
      </c>
      <c r="HU30" s="1">
        <f>_xlfn.XLOOKUP($C30,'Prices_state-wise'!$B:$B,'Prices_state-wise'!Q:Q,"",0)</f>
        <v>54000</v>
      </c>
      <c r="HV30" s="1">
        <f>_xlfn.XLOOKUP($C30,'Prices_state-wise'!$B:$B,'Prices_state-wise'!R:R,"",0)</f>
        <v>51500</v>
      </c>
      <c r="HW30" s="1">
        <f>_xlfn.XLOOKUP($C30,'Prices_state-wise'!$B:$B,'Prices_state-wise'!S:S,"",0)</f>
        <v>49000</v>
      </c>
      <c r="HX30" s="1">
        <f>_xlfn.XLOOKUP($C30,'Prices_state-wise'!$B:$B,'Prices_state-wise'!T:T,"",0)</f>
        <v>48000</v>
      </c>
      <c r="HY30" s="1">
        <f>_xlfn.XLOOKUP($C30,'Prices_state-wise'!$B:$B,'Prices_state-wise'!U:U,"",0)</f>
        <v>46500</v>
      </c>
      <c r="HZ30" s="1">
        <f>_xlfn.XLOOKUP($C30,'Prices_state-wise'!$B:$B,'Prices_state-wise'!V:V,"",0)</f>
        <v>46500</v>
      </c>
      <c r="IA30" s="1">
        <f>_xlfn.XLOOKUP($C30,'Prices_state-wise'!$B:$B,'Prices_state-wise'!W:W,"",0)</f>
        <v>47500</v>
      </c>
      <c r="IB30" s="1">
        <f>_xlfn.XLOOKUP($C30,'Prices_state-wise'!$B:$B,'Prices_state-wise'!X:X,"",0)</f>
        <v>49000</v>
      </c>
      <c r="IC30" s="1">
        <f>_xlfn.XLOOKUP($C30,'Prices_state-wise'!$B:$B,'Prices_state-wise'!Y:Y,"",0)</f>
        <v>51500</v>
      </c>
      <c r="ID30" s="1">
        <f>_xlfn.XLOOKUP($C30,'Prices_state-wise'!$B:$B,'Prices_state-wise'!Z:Z,"",0)</f>
        <v>51500</v>
      </c>
      <c r="IE30" s="1">
        <f>_xlfn.XLOOKUP($C30,'Prices_state-wise'!$B:$B,'Prices_state-wise'!AA:AA,"",0)</f>
        <v>53000</v>
      </c>
      <c r="IG30" s="346">
        <f t="shared" si="207"/>
        <v>0.21999999999999995</v>
      </c>
      <c r="IH30" s="346">
        <f t="shared" si="208"/>
        <v>0.3239999999999999</v>
      </c>
      <c r="II30" s="346">
        <f t="shared" si="209"/>
        <v>0.2574999999999999</v>
      </c>
      <c r="IJ30" s="346">
        <f t="shared" si="210"/>
        <v>0.19599999999999998</v>
      </c>
      <c r="IK30" s="346">
        <f t="shared" si="211"/>
        <v>0.14399999999999999</v>
      </c>
      <c r="IL30" s="346">
        <f t="shared" si="212"/>
        <v>0.18599999999999997</v>
      </c>
      <c r="IM30" s="346">
        <f t="shared" si="213"/>
        <v>0.23249999999999996</v>
      </c>
      <c r="IN30" s="346">
        <f t="shared" si="214"/>
        <v>0.28499999999999998</v>
      </c>
      <c r="IO30" s="346">
        <f t="shared" si="215"/>
        <v>0.29399999999999993</v>
      </c>
      <c r="IP30" s="346">
        <f t="shared" si="216"/>
        <v>0.41199999999999992</v>
      </c>
      <c r="IQ30" s="346">
        <f t="shared" si="217"/>
        <v>0.46349999999999991</v>
      </c>
      <c r="IR30" s="346">
        <f t="shared" si="218"/>
        <v>0.58299999999999985</v>
      </c>
      <c r="IS30" s="346">
        <f t="shared" si="130"/>
        <v>3.5974999999999988</v>
      </c>
      <c r="IU30" s="1">
        <v>53500</v>
      </c>
      <c r="IV30" s="1">
        <v>52500</v>
      </c>
      <c r="IW30" s="1">
        <v>50000</v>
      </c>
      <c r="IX30" s="1">
        <v>47500</v>
      </c>
      <c r="IY30" s="1">
        <v>46500</v>
      </c>
      <c r="IZ30" s="1">
        <v>45000</v>
      </c>
      <c r="JA30" s="1">
        <v>45000</v>
      </c>
      <c r="JB30" s="1">
        <v>46000</v>
      </c>
      <c r="JC30" s="1">
        <v>47500</v>
      </c>
      <c r="JD30" s="1">
        <v>50000</v>
      </c>
      <c r="JE30" s="1">
        <v>50000</v>
      </c>
      <c r="JF30" s="1">
        <v>51500</v>
      </c>
      <c r="JH30" s="346">
        <f t="shared" si="131"/>
        <v>0</v>
      </c>
      <c r="JI30" s="346">
        <f t="shared" si="132"/>
        <v>0</v>
      </c>
      <c r="JJ30" s="346">
        <f t="shared" si="133"/>
        <v>0</v>
      </c>
      <c r="JK30" s="346">
        <f t="shared" si="134"/>
        <v>0</v>
      </c>
      <c r="JL30" s="346">
        <f t="shared" si="135"/>
        <v>0</v>
      </c>
      <c r="JM30" s="346">
        <f t="shared" si="136"/>
        <v>0</v>
      </c>
      <c r="JN30" s="346">
        <f t="shared" si="137"/>
        <v>0</v>
      </c>
      <c r="JO30" s="346">
        <f t="shared" si="138"/>
        <v>0</v>
      </c>
      <c r="JP30" s="346">
        <f t="shared" si="139"/>
        <v>0</v>
      </c>
      <c r="JQ30" s="346">
        <f t="shared" si="140"/>
        <v>0</v>
      </c>
      <c r="JR30" s="346">
        <f t="shared" si="141"/>
        <v>0</v>
      </c>
      <c r="JS30" s="346">
        <f t="shared" si="142"/>
        <v>0</v>
      </c>
      <c r="JT30" s="346">
        <f t="shared" si="143"/>
        <v>0</v>
      </c>
      <c r="JV30" s="1">
        <f>IFERROR(_xlfn.XLOOKUP($C30,'Prices_state-wise'!$B:$B,'Prices_state-wise'!AP:AP,"",0),"")</f>
        <v>53000</v>
      </c>
      <c r="JW30" s="1">
        <f>IFERROR(_xlfn.XLOOKUP($C30,'Prices_state-wise'!$B:$B,'Prices_state-wise'!AQ:AQ,"",0),"")</f>
        <v>52000</v>
      </c>
      <c r="JX30" s="1">
        <f>IFERROR(_xlfn.XLOOKUP($C30,'Prices_state-wise'!$B:$B,'Prices_state-wise'!AR:AR,"",0),"")</f>
        <v>49500</v>
      </c>
      <c r="JY30" s="1">
        <f>IFERROR(_xlfn.XLOOKUP($C30,'Prices_state-wise'!$B:$B,'Prices_state-wise'!AS:AS,"",0),"")</f>
        <v>47000</v>
      </c>
      <c r="JZ30" s="1">
        <f>IFERROR(_xlfn.XLOOKUP($C30,'Prices_state-wise'!$B:$B,'Prices_state-wise'!AT:AT,"",0),"")</f>
        <v>46000</v>
      </c>
      <c r="KA30" s="1">
        <f>IFERROR(_xlfn.XLOOKUP($C30,'Prices_state-wise'!$B:$B,'Prices_state-wise'!AU:AU,"",0),"")</f>
        <v>44500</v>
      </c>
      <c r="KB30" s="1">
        <f>IFERROR(_xlfn.XLOOKUP($C30,'Prices_state-wise'!$B:$B,'Prices_state-wise'!AV:AV,"",0),"")</f>
        <v>44500</v>
      </c>
      <c r="KC30" s="1">
        <f>IFERROR(_xlfn.XLOOKUP($C30,'Prices_state-wise'!$B:$B,'Prices_state-wise'!AW:AW,"",0),"")</f>
        <v>45500</v>
      </c>
      <c r="KD30" s="1">
        <f>IFERROR(_xlfn.XLOOKUP($C30,'Prices_state-wise'!$B:$B,'Prices_state-wise'!AX:AX,"",0),"")</f>
        <v>47000</v>
      </c>
      <c r="KE30" s="1">
        <f>IFERROR(_xlfn.XLOOKUP($C30,'Prices_state-wise'!$B:$B,'Prices_state-wise'!AY:AY,"",0),"")</f>
        <v>49500</v>
      </c>
      <c r="KF30" s="1">
        <f>IFERROR(_xlfn.XLOOKUP($C30,'Prices_state-wise'!$B:$B,'Prices_state-wise'!AZ:AZ,"",0),"")</f>
        <v>49500</v>
      </c>
      <c r="KG30" s="1">
        <f>IFERROR(_xlfn.XLOOKUP($C30,'Prices_state-wise'!$B:$B,'Prices_state-wise'!BA:BA,"",0),"")</f>
        <v>51000</v>
      </c>
      <c r="KI30" s="346">
        <f t="shared" si="144"/>
        <v>0.84799999999999998</v>
      </c>
      <c r="KJ30" s="346">
        <f t="shared" si="145"/>
        <v>1.248</v>
      </c>
      <c r="KK30" s="346">
        <f t="shared" si="146"/>
        <v>0.99</v>
      </c>
      <c r="KL30" s="346">
        <f t="shared" si="147"/>
        <v>0.752</v>
      </c>
      <c r="KM30" s="346">
        <f t="shared" si="148"/>
        <v>0.55200000000000005</v>
      </c>
      <c r="KN30" s="346">
        <f t="shared" si="149"/>
        <v>0.71199999999999997</v>
      </c>
      <c r="KO30" s="346">
        <f t="shared" si="150"/>
        <v>0.89</v>
      </c>
      <c r="KP30" s="346">
        <f t="shared" si="151"/>
        <v>1.0920000000000001</v>
      </c>
      <c r="KQ30" s="346">
        <f t="shared" si="152"/>
        <v>1.1279999999999999</v>
      </c>
      <c r="KR30" s="346">
        <f t="shared" si="153"/>
        <v>1.5840000000000001</v>
      </c>
      <c r="KS30" s="346">
        <f t="shared" si="154"/>
        <v>1.782</v>
      </c>
      <c r="KT30" s="346">
        <f t="shared" si="155"/>
        <v>2.2440000000000002</v>
      </c>
      <c r="KU30" s="346">
        <f t="shared" si="156"/>
        <v>13.821999999999999</v>
      </c>
      <c r="KW30" s="346">
        <f t="shared" si="157"/>
        <v>1.0679999999999998</v>
      </c>
      <c r="KX30" s="346">
        <f t="shared" si="158"/>
        <v>1.5719999999999998</v>
      </c>
      <c r="KY30" s="346">
        <f t="shared" si="159"/>
        <v>1.2474999999999998</v>
      </c>
      <c r="KZ30" s="346">
        <f t="shared" si="160"/>
        <v>0.94799999999999995</v>
      </c>
      <c r="LA30" s="346">
        <f t="shared" si="161"/>
        <v>0.69600000000000006</v>
      </c>
      <c r="LB30" s="346">
        <f t="shared" si="162"/>
        <v>0.89799999999999991</v>
      </c>
      <c r="LC30" s="346">
        <f t="shared" si="163"/>
        <v>1.1225000000000001</v>
      </c>
      <c r="LD30" s="346">
        <f t="shared" si="164"/>
        <v>1.377</v>
      </c>
      <c r="LE30" s="346">
        <f t="shared" si="165"/>
        <v>1.4219999999999997</v>
      </c>
      <c r="LF30" s="346">
        <f t="shared" si="166"/>
        <v>1.996</v>
      </c>
      <c r="LG30" s="346">
        <f t="shared" si="167"/>
        <v>2.2454999999999998</v>
      </c>
      <c r="LH30" s="346">
        <f t="shared" si="168"/>
        <v>2.827</v>
      </c>
      <c r="LI30" s="346">
        <f t="shared" si="169"/>
        <v>17.419499999999999</v>
      </c>
      <c r="LL30" s="16">
        <v>0.9</v>
      </c>
      <c r="LM30" s="16">
        <v>0.9</v>
      </c>
      <c r="LN30" s="16">
        <v>0.8</v>
      </c>
      <c r="LO30" s="16">
        <v>0.9</v>
      </c>
      <c r="LP30" s="16">
        <v>0.9</v>
      </c>
      <c r="LQ30" s="16">
        <v>0.9</v>
      </c>
      <c r="LR30" s="16">
        <v>0.9</v>
      </c>
      <c r="LS30" s="16">
        <v>0.9</v>
      </c>
      <c r="LT30" s="16">
        <v>0.9</v>
      </c>
      <c r="LU30" s="16">
        <v>0.9</v>
      </c>
      <c r="LV30" s="16">
        <v>0.9</v>
      </c>
      <c r="LW30" s="16">
        <v>0.9</v>
      </c>
      <c r="LY30" s="14">
        <f t="shared" si="170"/>
        <v>35.999999999999993</v>
      </c>
      <c r="LZ30" s="14">
        <f t="shared" si="171"/>
        <v>53.999999999999986</v>
      </c>
      <c r="MA30" s="14">
        <f t="shared" si="172"/>
        <v>39.999999999999993</v>
      </c>
      <c r="MB30" s="14">
        <f t="shared" si="173"/>
        <v>35.999999999999993</v>
      </c>
      <c r="MC30" s="14">
        <f t="shared" si="174"/>
        <v>26.999999999999993</v>
      </c>
      <c r="MD30" s="14">
        <f t="shared" si="175"/>
        <v>35.999999999999993</v>
      </c>
      <c r="ME30" s="14">
        <f t="shared" si="176"/>
        <v>44.999999999999986</v>
      </c>
      <c r="MF30" s="14">
        <f t="shared" si="177"/>
        <v>53.999999999999986</v>
      </c>
      <c r="MG30" s="14">
        <f t="shared" si="178"/>
        <v>53.999999999999986</v>
      </c>
      <c r="MH30" s="14">
        <f t="shared" si="179"/>
        <v>71.999999999999986</v>
      </c>
      <c r="MI30" s="14">
        <f t="shared" si="180"/>
        <v>80.999999999999986</v>
      </c>
      <c r="MJ30" s="14">
        <f t="shared" si="181"/>
        <v>98.999999999999972</v>
      </c>
      <c r="ML30" s="14">
        <f t="shared" si="182"/>
        <v>144</v>
      </c>
      <c r="MM30" s="14">
        <f t="shared" si="183"/>
        <v>216</v>
      </c>
      <c r="MN30" s="14">
        <f t="shared" si="184"/>
        <v>160</v>
      </c>
      <c r="MO30" s="14">
        <f t="shared" si="185"/>
        <v>144</v>
      </c>
      <c r="MP30" s="14">
        <f t="shared" si="186"/>
        <v>108</v>
      </c>
      <c r="MQ30" s="14">
        <f t="shared" si="187"/>
        <v>144</v>
      </c>
      <c r="MR30" s="14">
        <f t="shared" si="188"/>
        <v>180</v>
      </c>
      <c r="MS30" s="14">
        <f t="shared" si="189"/>
        <v>216</v>
      </c>
      <c r="MT30" s="14">
        <f t="shared" si="190"/>
        <v>216</v>
      </c>
      <c r="MU30" s="14">
        <f t="shared" si="191"/>
        <v>288</v>
      </c>
      <c r="MV30" s="14">
        <f t="shared" si="192"/>
        <v>324</v>
      </c>
      <c r="MW30" s="14">
        <f t="shared" si="193"/>
        <v>396</v>
      </c>
    </row>
    <row r="31" spans="1:361" s="116" customFormat="1">
      <c r="A31" s="115"/>
      <c r="D31" s="115"/>
      <c r="E31" s="117"/>
      <c r="F31" s="117"/>
      <c r="G31" s="191">
        <v>0</v>
      </c>
      <c r="H31" s="116">
        <v>0</v>
      </c>
      <c r="I31" s="119">
        <f>SUM(I27:I30)</f>
        <v>1.0507655893650221</v>
      </c>
      <c r="J31" s="117"/>
      <c r="K31" s="117"/>
      <c r="L31" s="117"/>
      <c r="M31" s="117"/>
      <c r="N31" s="117"/>
      <c r="O31" s="117"/>
      <c r="P31" s="117"/>
      <c r="Q31" s="117"/>
      <c r="R31" s="117"/>
      <c r="S31" s="117"/>
      <c r="T31" s="117"/>
      <c r="U31" s="117"/>
      <c r="V31" s="229"/>
      <c r="W31" s="229"/>
      <c r="X31" s="230"/>
      <c r="Y31" s="230"/>
      <c r="Z31" s="230"/>
      <c r="AA31" s="230"/>
      <c r="AB31" s="230"/>
      <c r="AC31" s="230"/>
      <c r="AD31" s="230"/>
      <c r="AE31" s="230"/>
      <c r="AF31" s="230"/>
      <c r="AG31" s="230"/>
      <c r="AH31" s="230"/>
      <c r="AI31" s="230"/>
      <c r="AK31" s="230"/>
      <c r="AL31" s="230"/>
      <c r="AM31" s="230"/>
      <c r="AN31" s="230"/>
      <c r="AO31" s="230"/>
      <c r="AP31" s="230"/>
      <c r="AQ31" s="230"/>
      <c r="AR31" s="230"/>
      <c r="AS31" s="230"/>
      <c r="AT31" s="230"/>
      <c r="AU31" s="230"/>
      <c r="AV31" s="230"/>
      <c r="AX31" s="231">
        <f t="shared" si="91"/>
        <v>0</v>
      </c>
      <c r="AY31" s="231">
        <f t="shared" si="24"/>
        <v>0</v>
      </c>
      <c r="AZ31" s="231">
        <f t="shared" si="25"/>
        <v>0</v>
      </c>
      <c r="BA31" s="231">
        <f t="shared" si="26"/>
        <v>0</v>
      </c>
      <c r="BB31" s="231">
        <f t="shared" si="27"/>
        <v>0</v>
      </c>
      <c r="BC31" s="231">
        <f t="shared" si="28"/>
        <v>0</v>
      </c>
      <c r="BD31" s="231">
        <f t="shared" si="29"/>
        <v>0</v>
      </c>
      <c r="BE31" s="231">
        <f t="shared" si="30"/>
        <v>0</v>
      </c>
      <c r="BF31" s="231">
        <f t="shared" si="31"/>
        <v>0</v>
      </c>
      <c r="BG31" s="231">
        <f t="shared" si="32"/>
        <v>0</v>
      </c>
      <c r="BH31" s="231">
        <f t="shared" si="33"/>
        <v>0</v>
      </c>
      <c r="BI31" s="231">
        <f t="shared" si="34"/>
        <v>0</v>
      </c>
      <c r="BJ31" s="231">
        <f t="shared" si="35"/>
        <v>0</v>
      </c>
      <c r="BL31" s="231">
        <f t="shared" si="36"/>
        <v>0</v>
      </c>
      <c r="BM31" s="231">
        <f t="shared" si="37"/>
        <v>0</v>
      </c>
      <c r="BN31" s="231">
        <f t="shared" si="38"/>
        <v>0</v>
      </c>
      <c r="BO31" s="231">
        <f t="shared" si="39"/>
        <v>0</v>
      </c>
      <c r="BP31" s="231">
        <f t="shared" si="40"/>
        <v>0</v>
      </c>
      <c r="BQ31" s="231">
        <f t="shared" si="41"/>
        <v>0</v>
      </c>
      <c r="BR31" s="231">
        <f t="shared" si="42"/>
        <v>0</v>
      </c>
      <c r="BS31" s="231">
        <f t="shared" si="43"/>
        <v>0</v>
      </c>
      <c r="BT31" s="231">
        <f t="shared" si="44"/>
        <v>0</v>
      </c>
      <c r="BU31" s="231">
        <f t="shared" si="45"/>
        <v>0</v>
      </c>
      <c r="BV31" s="231">
        <f t="shared" si="46"/>
        <v>0</v>
      </c>
      <c r="BW31" s="231">
        <f t="shared" si="47"/>
        <v>0</v>
      </c>
      <c r="BX31" s="231">
        <f t="shared" si="48"/>
        <v>0</v>
      </c>
      <c r="BY31" s="231"/>
      <c r="BZ31" s="230"/>
      <c r="CA31" s="230"/>
      <c r="CB31" s="230"/>
      <c r="CC31" s="230"/>
      <c r="CD31" s="230"/>
      <c r="CE31" s="230"/>
      <c r="CF31" s="230"/>
      <c r="CG31" s="230"/>
      <c r="CH31" s="230"/>
      <c r="CI31" s="230"/>
      <c r="CJ31" s="230"/>
      <c r="CK31" s="230"/>
      <c r="CL31" s="237"/>
      <c r="CM31" s="230"/>
      <c r="CN31" s="230"/>
      <c r="CO31" s="230"/>
      <c r="CP31" s="230"/>
      <c r="CQ31" s="230"/>
      <c r="CR31" s="230"/>
      <c r="CS31" s="230"/>
      <c r="CT31" s="230"/>
      <c r="CU31" s="230"/>
      <c r="CV31" s="230"/>
      <c r="CW31" s="230"/>
      <c r="CX31" s="230"/>
      <c r="CY31" s="231"/>
      <c r="CZ31" s="231">
        <f t="shared" si="104"/>
        <v>0</v>
      </c>
      <c r="DA31" s="231">
        <f t="shared" si="105"/>
        <v>0</v>
      </c>
      <c r="DB31" s="231">
        <f t="shared" si="106"/>
        <v>0</v>
      </c>
      <c r="DC31" s="231">
        <f t="shared" si="107"/>
        <v>0</v>
      </c>
      <c r="DD31" s="231">
        <f t="shared" si="108"/>
        <v>0</v>
      </c>
      <c r="DE31" s="231">
        <f t="shared" si="109"/>
        <v>0</v>
      </c>
      <c r="DF31" s="231">
        <f t="shared" si="110"/>
        <v>0</v>
      </c>
      <c r="DG31" s="231">
        <f t="shared" si="111"/>
        <v>0</v>
      </c>
      <c r="DH31" s="231">
        <f t="shared" si="112"/>
        <v>0</v>
      </c>
      <c r="DI31" s="231">
        <f t="shared" si="113"/>
        <v>0</v>
      </c>
      <c r="DJ31" s="231">
        <f t="shared" si="114"/>
        <v>0</v>
      </c>
      <c r="DK31" s="231">
        <f t="shared" si="115"/>
        <v>0</v>
      </c>
      <c r="DL31" s="231">
        <f t="shared" si="116"/>
        <v>0</v>
      </c>
      <c r="DM31" s="231"/>
      <c r="DN31" s="231">
        <f t="shared" si="244"/>
        <v>0</v>
      </c>
      <c r="DO31" s="231">
        <f t="shared" si="245"/>
        <v>0</v>
      </c>
      <c r="DP31" s="231">
        <f t="shared" si="246"/>
        <v>0</v>
      </c>
      <c r="DQ31" s="231">
        <f t="shared" si="247"/>
        <v>0</v>
      </c>
      <c r="DR31" s="231">
        <f t="shared" si="248"/>
        <v>0</v>
      </c>
      <c r="DS31" s="231">
        <f t="shared" si="249"/>
        <v>0</v>
      </c>
      <c r="DT31" s="231">
        <f t="shared" si="250"/>
        <v>0</v>
      </c>
      <c r="DU31" s="231">
        <f t="shared" si="251"/>
        <v>0</v>
      </c>
      <c r="DV31" s="231">
        <f t="shared" si="252"/>
        <v>0</v>
      </c>
      <c r="DW31" s="231">
        <f t="shared" si="253"/>
        <v>0</v>
      </c>
      <c r="DX31" s="231">
        <f t="shared" si="254"/>
        <v>0</v>
      </c>
      <c r="DY31" s="231">
        <f t="shared" si="255"/>
        <v>0</v>
      </c>
      <c r="DZ31" s="231">
        <f t="shared" si="121"/>
        <v>0</v>
      </c>
      <c r="EA31" s="191"/>
      <c r="EB31" s="115"/>
      <c r="EC31" s="115"/>
      <c r="ED31" s="115"/>
      <c r="EE31" s="115"/>
      <c r="EF31" s="115"/>
      <c r="EG31" s="115"/>
      <c r="EH31" s="115"/>
      <c r="EI31" s="115"/>
      <c r="EJ31" s="115"/>
      <c r="EK31" s="115"/>
      <c r="EL31" s="115"/>
      <c r="EM31" s="115"/>
      <c r="EN31" s="115"/>
      <c r="EO31" s="230"/>
      <c r="EP31" s="230"/>
      <c r="EQ31" s="230"/>
      <c r="ER31" s="230"/>
      <c r="ES31" s="230"/>
      <c r="ET31" s="230"/>
      <c r="EU31" s="230"/>
      <c r="EV31" s="230"/>
      <c r="EW31" s="230"/>
      <c r="EX31" s="230"/>
      <c r="EY31" s="230"/>
      <c r="EZ31" s="230"/>
      <c r="FB31" s="234">
        <f t="shared" si="61"/>
        <v>0</v>
      </c>
      <c r="FC31" s="234">
        <f t="shared" si="62"/>
        <v>0</v>
      </c>
      <c r="FD31" s="234">
        <f t="shared" si="63"/>
        <v>0</v>
      </c>
      <c r="FE31" s="234">
        <f t="shared" si="64"/>
        <v>0</v>
      </c>
      <c r="FF31" s="234">
        <f t="shared" si="65"/>
        <v>0</v>
      </c>
      <c r="FG31" s="234">
        <f t="shared" si="66"/>
        <v>0</v>
      </c>
      <c r="FH31" s="234">
        <f t="shared" si="67"/>
        <v>0</v>
      </c>
      <c r="FI31" s="234">
        <f t="shared" si="68"/>
        <v>0</v>
      </c>
      <c r="FJ31" s="234">
        <f t="shared" si="69"/>
        <v>0</v>
      </c>
      <c r="FK31" s="234">
        <f t="shared" si="70"/>
        <v>0</v>
      </c>
      <c r="FL31" s="234">
        <f t="shared" si="71"/>
        <v>0</v>
      </c>
      <c r="FM31" s="234">
        <f t="shared" si="72"/>
        <v>0</v>
      </c>
      <c r="FN31" s="234">
        <f t="shared" si="122"/>
        <v>0</v>
      </c>
      <c r="FO31" s="115"/>
      <c r="FP31" s="234">
        <f t="shared" si="73"/>
        <v>0</v>
      </c>
      <c r="FQ31" s="234">
        <f t="shared" si="74"/>
        <v>0</v>
      </c>
      <c r="FR31" s="234">
        <f t="shared" si="75"/>
        <v>0</v>
      </c>
      <c r="FS31" s="234">
        <f t="shared" si="76"/>
        <v>0</v>
      </c>
      <c r="FT31" s="234">
        <f t="shared" si="77"/>
        <v>0</v>
      </c>
      <c r="FU31" s="234">
        <f t="shared" si="78"/>
        <v>0</v>
      </c>
      <c r="FV31" s="234">
        <f t="shared" si="79"/>
        <v>0</v>
      </c>
      <c r="FW31" s="234">
        <f t="shared" si="80"/>
        <v>0</v>
      </c>
      <c r="FX31" s="234">
        <f t="shared" si="81"/>
        <v>0</v>
      </c>
      <c r="FY31" s="234">
        <f t="shared" si="82"/>
        <v>0</v>
      </c>
      <c r="FZ31" s="234">
        <f t="shared" si="83"/>
        <v>0</v>
      </c>
      <c r="GA31" s="234">
        <f t="shared" si="84"/>
        <v>0</v>
      </c>
      <c r="GB31" s="234">
        <f t="shared" si="123"/>
        <v>0</v>
      </c>
      <c r="GC31" s="234"/>
      <c r="GD31" s="339"/>
      <c r="GE31" s="339"/>
      <c r="GF31" s="339"/>
      <c r="GG31" s="339"/>
      <c r="GH31" s="339"/>
      <c r="GI31" s="339"/>
      <c r="GJ31" s="339"/>
      <c r="GK31" s="339"/>
      <c r="GL31" s="339"/>
      <c r="GM31" s="339"/>
      <c r="GN31" s="339"/>
      <c r="GO31" s="339"/>
      <c r="GP31" s="234"/>
      <c r="GQ31" s="234"/>
      <c r="GR31" s="234"/>
      <c r="GS31" s="234"/>
      <c r="GT31" s="234"/>
      <c r="GU31" s="234"/>
      <c r="GV31" s="234"/>
      <c r="GW31" s="234"/>
      <c r="GX31" s="234"/>
      <c r="GY31" s="234"/>
      <c r="GZ31" s="234"/>
      <c r="HA31" s="234"/>
      <c r="HB31" s="234"/>
      <c r="HC31" s="117">
        <f t="shared" si="256"/>
        <v>0</v>
      </c>
      <c r="HE31" s="115"/>
      <c r="HF31" s="115"/>
      <c r="HG31" s="115"/>
      <c r="HH31" s="115"/>
      <c r="HJ31" s="231" t="str">
        <f t="shared" si="127"/>
        <v/>
      </c>
      <c r="HK31" s="231" t="str">
        <f t="shared" si="128"/>
        <v/>
      </c>
      <c r="IG31" s="557">
        <f t="shared" si="207"/>
        <v>0</v>
      </c>
      <c r="IH31" s="557">
        <f t="shared" si="208"/>
        <v>0</v>
      </c>
      <c r="II31" s="557">
        <f t="shared" si="209"/>
        <v>0</v>
      </c>
      <c r="IJ31" s="557">
        <f t="shared" si="210"/>
        <v>0</v>
      </c>
      <c r="IK31" s="557">
        <f t="shared" si="211"/>
        <v>0</v>
      </c>
      <c r="IL31" s="557">
        <f t="shared" si="212"/>
        <v>0</v>
      </c>
      <c r="IM31" s="557">
        <f t="shared" si="213"/>
        <v>0</v>
      </c>
      <c r="IN31" s="557">
        <f t="shared" si="214"/>
        <v>0</v>
      </c>
      <c r="IO31" s="557">
        <f t="shared" si="215"/>
        <v>0</v>
      </c>
      <c r="IP31" s="557">
        <f t="shared" si="216"/>
        <v>0</v>
      </c>
      <c r="IQ31" s="557">
        <f t="shared" si="217"/>
        <v>0</v>
      </c>
      <c r="IR31" s="557">
        <f t="shared" si="218"/>
        <v>0</v>
      </c>
      <c r="IS31" s="557">
        <f t="shared" si="130"/>
        <v>0</v>
      </c>
      <c r="JH31" s="557">
        <f t="shared" si="131"/>
        <v>0</v>
      </c>
      <c r="JI31" s="557">
        <f t="shared" si="132"/>
        <v>0</v>
      </c>
      <c r="JJ31" s="557">
        <f t="shared" si="133"/>
        <v>0</v>
      </c>
      <c r="JK31" s="557">
        <f t="shared" si="134"/>
        <v>0</v>
      </c>
      <c r="JL31" s="557">
        <f t="shared" si="135"/>
        <v>0</v>
      </c>
      <c r="JM31" s="557">
        <f t="shared" si="136"/>
        <v>0</v>
      </c>
      <c r="JN31" s="557">
        <f t="shared" si="137"/>
        <v>0</v>
      </c>
      <c r="JO31" s="557">
        <f t="shared" si="138"/>
        <v>0</v>
      </c>
      <c r="JP31" s="557">
        <f t="shared" si="139"/>
        <v>0</v>
      </c>
      <c r="JQ31" s="557">
        <f t="shared" si="140"/>
        <v>0</v>
      </c>
      <c r="JR31" s="557">
        <f t="shared" si="141"/>
        <v>0</v>
      </c>
      <c r="JS31" s="557">
        <f t="shared" si="142"/>
        <v>0</v>
      </c>
      <c r="JT31" s="557">
        <f t="shared" si="143"/>
        <v>0</v>
      </c>
      <c r="KI31" s="557">
        <f t="shared" si="144"/>
        <v>0</v>
      </c>
      <c r="KJ31" s="557">
        <f t="shared" si="145"/>
        <v>0</v>
      </c>
      <c r="KK31" s="557">
        <f t="shared" si="146"/>
        <v>0</v>
      </c>
      <c r="KL31" s="557">
        <f t="shared" si="147"/>
        <v>0</v>
      </c>
      <c r="KM31" s="557">
        <f t="shared" si="148"/>
        <v>0</v>
      </c>
      <c r="KN31" s="557">
        <f t="shared" si="149"/>
        <v>0</v>
      </c>
      <c r="KO31" s="557">
        <f t="shared" si="150"/>
        <v>0</v>
      </c>
      <c r="KP31" s="557">
        <f t="shared" si="151"/>
        <v>0</v>
      </c>
      <c r="KQ31" s="557">
        <f t="shared" si="152"/>
        <v>0</v>
      </c>
      <c r="KR31" s="557">
        <f t="shared" si="153"/>
        <v>0</v>
      </c>
      <c r="KS31" s="557">
        <f t="shared" si="154"/>
        <v>0</v>
      </c>
      <c r="KT31" s="557">
        <f t="shared" si="155"/>
        <v>0</v>
      </c>
      <c r="KU31" s="557">
        <f t="shared" si="156"/>
        <v>0</v>
      </c>
      <c r="KW31" s="557">
        <f t="shared" si="157"/>
        <v>0</v>
      </c>
      <c r="KX31" s="557">
        <f t="shared" si="158"/>
        <v>0</v>
      </c>
      <c r="KY31" s="557">
        <f t="shared" si="159"/>
        <v>0</v>
      </c>
      <c r="KZ31" s="557">
        <f t="shared" si="160"/>
        <v>0</v>
      </c>
      <c r="LA31" s="557">
        <f t="shared" si="161"/>
        <v>0</v>
      </c>
      <c r="LB31" s="557">
        <f t="shared" si="162"/>
        <v>0</v>
      </c>
      <c r="LC31" s="557">
        <f t="shared" si="163"/>
        <v>0</v>
      </c>
      <c r="LD31" s="557">
        <f t="shared" si="164"/>
        <v>0</v>
      </c>
      <c r="LE31" s="557">
        <f t="shared" si="165"/>
        <v>0</v>
      </c>
      <c r="LF31" s="557">
        <f t="shared" si="166"/>
        <v>0</v>
      </c>
      <c r="LG31" s="557">
        <f t="shared" si="167"/>
        <v>0</v>
      </c>
      <c r="LH31" s="557">
        <f t="shared" si="168"/>
        <v>0</v>
      </c>
      <c r="LI31" s="557">
        <f t="shared" si="169"/>
        <v>0</v>
      </c>
      <c r="LL31" s="230"/>
      <c r="LM31" s="230"/>
      <c r="LN31" s="230"/>
      <c r="LO31" s="230"/>
      <c r="LP31" s="230"/>
      <c r="LQ31" s="230"/>
      <c r="LR31" s="230"/>
      <c r="LS31" s="230"/>
      <c r="LT31" s="230"/>
      <c r="LU31" s="230"/>
      <c r="LV31" s="230"/>
      <c r="LW31" s="230"/>
      <c r="LY31" s="117">
        <f t="shared" si="170"/>
        <v>0</v>
      </c>
      <c r="LZ31" s="117">
        <f t="shared" si="171"/>
        <v>0</v>
      </c>
      <c r="MA31" s="117">
        <f t="shared" si="172"/>
        <v>0</v>
      </c>
      <c r="MB31" s="117">
        <f t="shared" si="173"/>
        <v>0</v>
      </c>
      <c r="MC31" s="117">
        <f t="shared" si="174"/>
        <v>0</v>
      </c>
      <c r="MD31" s="117">
        <f t="shared" si="175"/>
        <v>0</v>
      </c>
      <c r="ME31" s="117">
        <f t="shared" si="176"/>
        <v>0</v>
      </c>
      <c r="MF31" s="117">
        <f t="shared" si="177"/>
        <v>0</v>
      </c>
      <c r="MG31" s="117">
        <f t="shared" si="178"/>
        <v>0</v>
      </c>
      <c r="MH31" s="117">
        <f t="shared" si="179"/>
        <v>0</v>
      </c>
      <c r="MI31" s="117">
        <f t="shared" si="180"/>
        <v>0</v>
      </c>
      <c r="MJ31" s="117">
        <f t="shared" si="181"/>
        <v>0</v>
      </c>
      <c r="ML31" s="117">
        <f t="shared" si="182"/>
        <v>0</v>
      </c>
      <c r="MM31" s="117">
        <f t="shared" si="183"/>
        <v>0</v>
      </c>
      <c r="MN31" s="117">
        <f t="shared" si="184"/>
        <v>0</v>
      </c>
      <c r="MO31" s="117">
        <f t="shared" si="185"/>
        <v>0</v>
      </c>
      <c r="MP31" s="117">
        <f t="shared" si="186"/>
        <v>0</v>
      </c>
      <c r="MQ31" s="117">
        <f t="shared" si="187"/>
        <v>0</v>
      </c>
      <c r="MR31" s="117">
        <f t="shared" si="188"/>
        <v>0</v>
      </c>
      <c r="MS31" s="117">
        <f t="shared" si="189"/>
        <v>0</v>
      </c>
      <c r="MT31" s="117">
        <f t="shared" si="190"/>
        <v>0</v>
      </c>
      <c r="MU31" s="117">
        <f t="shared" si="191"/>
        <v>0</v>
      </c>
      <c r="MV31" s="117">
        <f t="shared" si="192"/>
        <v>0</v>
      </c>
      <c r="MW31" s="117">
        <f t="shared" si="193"/>
        <v>0</v>
      </c>
    </row>
    <row r="32" spans="1:361">
      <c r="A32" s="4">
        <f>A30+1</f>
        <v>23</v>
      </c>
      <c r="B32" s="1" t="s">
        <v>436</v>
      </c>
      <c r="C32" s="1" t="s">
        <v>341</v>
      </c>
      <c r="D32" s="4" t="s">
        <v>326</v>
      </c>
      <c r="E32" s="14">
        <f>SUMIFS('MoU proposal'!U:U,'MoU proposal'!$B:$B,'Retail_distributor-wise'!$B32,'MoU proposal'!$D:$D,'Retail_distributor-wise'!$C32)</f>
        <v>6064.41</v>
      </c>
      <c r="F32" s="14">
        <f t="shared" si="90"/>
        <v>6900</v>
      </c>
      <c r="G32" s="8" t="s">
        <v>405</v>
      </c>
      <c r="H32" s="1" t="s">
        <v>164</v>
      </c>
      <c r="I32" s="118">
        <f>E32/'Retail_state-wise(rough)'!$D$32</f>
        <v>1</v>
      </c>
      <c r="J32" s="14">
        <f>FLOOR($I32*'Retail_state-wise(rough)'!F$32,50)</f>
        <v>400</v>
      </c>
      <c r="K32" s="14">
        <f>FLOOR($I32*'Retail_state-wise(rough)'!G$32,50)</f>
        <v>550</v>
      </c>
      <c r="L32" s="14">
        <f>FLOOR($I32*'Retail_state-wise(rough)'!H$32,50)</f>
        <v>500</v>
      </c>
      <c r="M32" s="14">
        <f>FLOOR($I32*'Retail_state-wise(rough)'!I$32,50)</f>
        <v>400</v>
      </c>
      <c r="N32" s="14">
        <f>FLOOR($I32*'Retail_state-wise(rough)'!J$32,50)</f>
        <v>350</v>
      </c>
      <c r="O32" s="14">
        <f>FLOOR($I32*'Retail_state-wise(rough)'!K$32,50)</f>
        <v>350</v>
      </c>
      <c r="P32" s="14">
        <f>FLOOR($I32*'Retail_state-wise(rough)'!L$32,50)</f>
        <v>500</v>
      </c>
      <c r="Q32" s="14">
        <f>FLOOR($I32*'Retail_state-wise(rough)'!M$32,50)</f>
        <v>600</v>
      </c>
      <c r="R32" s="14">
        <f>FLOOR($I32*'Retail_state-wise(rough)'!N$32,50)</f>
        <v>600</v>
      </c>
      <c r="S32" s="14">
        <f>FLOOR($I32*'Retail_state-wise(rough)'!O$32,50)</f>
        <v>750</v>
      </c>
      <c r="T32" s="14">
        <f>FLOOR($I32*'Retail_state-wise(rough)'!P$32,50)</f>
        <v>900</v>
      </c>
      <c r="U32" s="14">
        <f>FLOOR($I32*'Retail_state-wise(rough)'!Q$32,50)</f>
        <v>1000</v>
      </c>
      <c r="W32" s="671"/>
      <c r="X32" s="16">
        <v>0.7</v>
      </c>
      <c r="Y32" s="16">
        <v>0.7</v>
      </c>
      <c r="Z32" s="16">
        <v>0.7</v>
      </c>
      <c r="AA32" s="16">
        <v>0.7</v>
      </c>
      <c r="AB32" s="16">
        <v>0.7</v>
      </c>
      <c r="AC32" s="16">
        <v>0.7</v>
      </c>
      <c r="AD32" s="16">
        <v>0.7</v>
      </c>
      <c r="AE32" s="16">
        <v>0.7</v>
      </c>
      <c r="AF32" s="16">
        <v>0.7</v>
      </c>
      <c r="AG32" s="16">
        <v>0.7</v>
      </c>
      <c r="AH32" s="16">
        <v>0.7</v>
      </c>
      <c r="AI32" s="16">
        <v>0.7</v>
      </c>
      <c r="AK32" s="16">
        <f t="shared" ref="AK32:AV32" si="332">100%-X32</f>
        <v>0.30000000000000004</v>
      </c>
      <c r="AL32" s="16">
        <f t="shared" si="332"/>
        <v>0.30000000000000004</v>
      </c>
      <c r="AM32" s="16">
        <f t="shared" si="332"/>
        <v>0.30000000000000004</v>
      </c>
      <c r="AN32" s="16">
        <f t="shared" si="332"/>
        <v>0.30000000000000004</v>
      </c>
      <c r="AO32" s="16">
        <f t="shared" si="332"/>
        <v>0.30000000000000004</v>
      </c>
      <c r="AP32" s="16">
        <f t="shared" si="332"/>
        <v>0.30000000000000004</v>
      </c>
      <c r="AQ32" s="16">
        <f t="shared" si="332"/>
        <v>0.30000000000000004</v>
      </c>
      <c r="AR32" s="16">
        <f t="shared" si="332"/>
        <v>0.30000000000000004</v>
      </c>
      <c r="AS32" s="16">
        <f t="shared" si="332"/>
        <v>0.30000000000000004</v>
      </c>
      <c r="AT32" s="16">
        <f t="shared" si="332"/>
        <v>0.30000000000000004</v>
      </c>
      <c r="AU32" s="16">
        <f t="shared" si="332"/>
        <v>0.30000000000000004</v>
      </c>
      <c r="AV32" s="16">
        <f t="shared" si="332"/>
        <v>0.30000000000000004</v>
      </c>
      <c r="AX32" s="15">
        <f t="shared" si="91"/>
        <v>280</v>
      </c>
      <c r="AY32" s="15">
        <f t="shared" si="24"/>
        <v>385</v>
      </c>
      <c r="AZ32" s="15">
        <f t="shared" si="25"/>
        <v>350</v>
      </c>
      <c r="BA32" s="15">
        <f t="shared" si="26"/>
        <v>280</v>
      </c>
      <c r="BB32" s="15">
        <f t="shared" si="27"/>
        <v>244.99999999999997</v>
      </c>
      <c r="BC32" s="15">
        <f t="shared" si="28"/>
        <v>244.99999999999997</v>
      </c>
      <c r="BD32" s="15">
        <f t="shared" si="29"/>
        <v>350</v>
      </c>
      <c r="BE32" s="15">
        <f t="shared" si="30"/>
        <v>420</v>
      </c>
      <c r="BF32" s="15">
        <f t="shared" si="31"/>
        <v>420</v>
      </c>
      <c r="BG32" s="15">
        <f t="shared" si="32"/>
        <v>525</v>
      </c>
      <c r="BH32" s="15">
        <f t="shared" si="33"/>
        <v>630</v>
      </c>
      <c r="BI32" s="15">
        <f t="shared" si="34"/>
        <v>700</v>
      </c>
      <c r="BJ32" s="15">
        <f t="shared" si="35"/>
        <v>4830</v>
      </c>
      <c r="BL32" s="15">
        <f t="shared" si="36"/>
        <v>120.00000000000001</v>
      </c>
      <c r="BM32" s="15">
        <f t="shared" si="37"/>
        <v>165.00000000000003</v>
      </c>
      <c r="BN32" s="15">
        <f t="shared" si="38"/>
        <v>150.00000000000003</v>
      </c>
      <c r="BO32" s="15">
        <f t="shared" si="39"/>
        <v>120.00000000000001</v>
      </c>
      <c r="BP32" s="15">
        <f t="shared" si="40"/>
        <v>105.00000000000001</v>
      </c>
      <c r="BQ32" s="15">
        <f t="shared" si="41"/>
        <v>105.00000000000001</v>
      </c>
      <c r="BR32" s="15">
        <f t="shared" si="42"/>
        <v>150.00000000000003</v>
      </c>
      <c r="BS32" s="15">
        <f t="shared" si="43"/>
        <v>180.00000000000003</v>
      </c>
      <c r="BT32" s="15">
        <f t="shared" si="44"/>
        <v>180.00000000000003</v>
      </c>
      <c r="BU32" s="15">
        <f t="shared" si="45"/>
        <v>225.00000000000003</v>
      </c>
      <c r="BV32" s="15">
        <f t="shared" si="46"/>
        <v>270.00000000000006</v>
      </c>
      <c r="BW32" s="15">
        <f t="shared" si="47"/>
        <v>300.00000000000006</v>
      </c>
      <c r="BX32" s="15">
        <f t="shared" si="48"/>
        <v>2070.0000000000005</v>
      </c>
      <c r="BY32" s="15"/>
      <c r="BZ32" s="16">
        <v>1</v>
      </c>
      <c r="CA32" s="16">
        <v>1</v>
      </c>
      <c r="CB32" s="16">
        <v>1</v>
      </c>
      <c r="CC32" s="16">
        <v>1</v>
      </c>
      <c r="CD32" s="16">
        <v>0.8</v>
      </c>
      <c r="CE32" s="16">
        <v>0.6</v>
      </c>
      <c r="CF32" s="16">
        <v>0.3</v>
      </c>
      <c r="CG32" s="16">
        <v>0</v>
      </c>
      <c r="CH32" s="16">
        <v>0</v>
      </c>
      <c r="CI32" s="16">
        <v>0</v>
      </c>
      <c r="CJ32" s="16">
        <v>0</v>
      </c>
      <c r="CK32" s="16">
        <v>0</v>
      </c>
      <c r="CL32" s="236"/>
      <c r="CM32" s="245">
        <f t="shared" si="308"/>
        <v>0</v>
      </c>
      <c r="CN32" s="245">
        <f t="shared" si="309"/>
        <v>0</v>
      </c>
      <c r="CO32" s="245">
        <f t="shared" si="310"/>
        <v>0</v>
      </c>
      <c r="CP32" s="245">
        <f t="shared" si="311"/>
        <v>0</v>
      </c>
      <c r="CQ32" s="245">
        <f t="shared" si="312"/>
        <v>0.19999999999999996</v>
      </c>
      <c r="CR32" s="245">
        <f t="shared" si="313"/>
        <v>0.4</v>
      </c>
      <c r="CS32" s="245">
        <f t="shared" si="314"/>
        <v>0.7</v>
      </c>
      <c r="CT32" s="245">
        <f t="shared" si="315"/>
        <v>1</v>
      </c>
      <c r="CU32" s="245">
        <f t="shared" si="316"/>
        <v>1</v>
      </c>
      <c r="CV32" s="245">
        <f t="shared" si="317"/>
        <v>1</v>
      </c>
      <c r="CW32" s="245">
        <f t="shared" si="318"/>
        <v>1</v>
      </c>
      <c r="CX32" s="245">
        <f t="shared" si="319"/>
        <v>1</v>
      </c>
      <c r="CY32" s="15"/>
      <c r="CZ32" s="15">
        <f t="shared" si="104"/>
        <v>280</v>
      </c>
      <c r="DA32" s="15">
        <f t="shared" si="105"/>
        <v>385</v>
      </c>
      <c r="DB32" s="15">
        <f t="shared" si="106"/>
        <v>350</v>
      </c>
      <c r="DC32" s="15">
        <f t="shared" si="107"/>
        <v>280</v>
      </c>
      <c r="DD32" s="15">
        <f t="shared" si="108"/>
        <v>196</v>
      </c>
      <c r="DE32" s="15">
        <f t="shared" si="109"/>
        <v>146.99999999999997</v>
      </c>
      <c r="DF32" s="15">
        <f t="shared" si="110"/>
        <v>105</v>
      </c>
      <c r="DG32" s="15">
        <f t="shared" si="111"/>
        <v>0</v>
      </c>
      <c r="DH32" s="15">
        <f t="shared" si="112"/>
        <v>0</v>
      </c>
      <c r="DI32" s="15">
        <f t="shared" si="113"/>
        <v>0</v>
      </c>
      <c r="DJ32" s="15">
        <f t="shared" si="114"/>
        <v>0</v>
      </c>
      <c r="DK32" s="15">
        <f t="shared" si="115"/>
        <v>0</v>
      </c>
      <c r="DL32" s="15">
        <f t="shared" si="116"/>
        <v>1743</v>
      </c>
      <c r="DM32" s="15"/>
      <c r="DN32" s="244">
        <f t="shared" si="244"/>
        <v>0</v>
      </c>
      <c r="DO32" s="244">
        <f t="shared" si="245"/>
        <v>0</v>
      </c>
      <c r="DP32" s="244">
        <f t="shared" si="246"/>
        <v>0</v>
      </c>
      <c r="DQ32" s="244">
        <f t="shared" si="247"/>
        <v>0</v>
      </c>
      <c r="DR32" s="244">
        <f t="shared" si="248"/>
        <v>48.999999999999986</v>
      </c>
      <c r="DS32" s="244">
        <f t="shared" si="249"/>
        <v>98</v>
      </c>
      <c r="DT32" s="244">
        <f t="shared" si="250"/>
        <v>244.99999999999997</v>
      </c>
      <c r="DU32" s="244">
        <f t="shared" si="251"/>
        <v>420</v>
      </c>
      <c r="DV32" s="244">
        <f t="shared" si="252"/>
        <v>420</v>
      </c>
      <c r="DW32" s="244">
        <f t="shared" si="253"/>
        <v>525</v>
      </c>
      <c r="DX32" s="244">
        <f t="shared" si="254"/>
        <v>630</v>
      </c>
      <c r="DY32" s="244">
        <f t="shared" si="255"/>
        <v>700</v>
      </c>
      <c r="DZ32" s="244">
        <f t="shared" si="121"/>
        <v>3087</v>
      </c>
      <c r="EB32" s="16">
        <v>0.8</v>
      </c>
      <c r="EC32" s="16">
        <v>0.75</v>
      </c>
      <c r="ED32" s="16">
        <v>0.75</v>
      </c>
      <c r="EE32" s="16">
        <v>0.75</v>
      </c>
      <c r="EF32" s="16">
        <v>0.75</v>
      </c>
      <c r="EG32" s="16">
        <v>0.75</v>
      </c>
      <c r="EH32" s="16">
        <v>0.7</v>
      </c>
      <c r="EI32" s="16">
        <v>0.7</v>
      </c>
      <c r="EJ32" s="16">
        <v>0.7</v>
      </c>
      <c r="EK32" s="16">
        <v>0.7</v>
      </c>
      <c r="EL32" s="16">
        <v>0.65</v>
      </c>
      <c r="EM32" s="16">
        <v>0.65</v>
      </c>
      <c r="EO32" s="16">
        <f t="shared" si="195"/>
        <v>0.19999999999999996</v>
      </c>
      <c r="EP32" s="16">
        <f t="shared" si="196"/>
        <v>0.25</v>
      </c>
      <c r="EQ32" s="16">
        <f t="shared" si="197"/>
        <v>0.25</v>
      </c>
      <c r="ER32" s="16">
        <f t="shared" si="198"/>
        <v>0.25</v>
      </c>
      <c r="ES32" s="16">
        <f t="shared" si="199"/>
        <v>0.25</v>
      </c>
      <c r="ET32" s="16">
        <f t="shared" si="200"/>
        <v>0.25</v>
      </c>
      <c r="EU32" s="16">
        <f t="shared" si="201"/>
        <v>0.30000000000000004</v>
      </c>
      <c r="EV32" s="16">
        <f t="shared" si="202"/>
        <v>0.30000000000000004</v>
      </c>
      <c r="EW32" s="16">
        <f t="shared" si="203"/>
        <v>0.30000000000000004</v>
      </c>
      <c r="EX32" s="16">
        <f t="shared" si="204"/>
        <v>0.30000000000000004</v>
      </c>
      <c r="EY32" s="16">
        <f t="shared" si="205"/>
        <v>0.35</v>
      </c>
      <c r="EZ32" s="16">
        <f t="shared" si="206"/>
        <v>0.35</v>
      </c>
      <c r="FB32" s="233">
        <f t="shared" si="61"/>
        <v>320</v>
      </c>
      <c r="FC32" s="233">
        <f t="shared" si="62"/>
        <v>412.5</v>
      </c>
      <c r="FD32" s="233">
        <f t="shared" si="63"/>
        <v>375</v>
      </c>
      <c r="FE32" s="233">
        <f t="shared" si="64"/>
        <v>300</v>
      </c>
      <c r="FF32" s="233">
        <f t="shared" si="65"/>
        <v>262.5</v>
      </c>
      <c r="FG32" s="233">
        <f t="shared" si="66"/>
        <v>262.5</v>
      </c>
      <c r="FH32" s="233">
        <f t="shared" si="67"/>
        <v>350</v>
      </c>
      <c r="FI32" s="233">
        <f t="shared" si="68"/>
        <v>420</v>
      </c>
      <c r="FJ32" s="233">
        <f t="shared" si="69"/>
        <v>420</v>
      </c>
      <c r="FK32" s="233">
        <f t="shared" si="70"/>
        <v>525</v>
      </c>
      <c r="FL32" s="233">
        <f t="shared" si="71"/>
        <v>585</v>
      </c>
      <c r="FM32" s="233">
        <f t="shared" si="72"/>
        <v>650</v>
      </c>
      <c r="FN32" s="233">
        <f t="shared" si="122"/>
        <v>4882.5</v>
      </c>
      <c r="FO32" s="4"/>
      <c r="FP32" s="233">
        <f t="shared" si="73"/>
        <v>79.999999999999986</v>
      </c>
      <c r="FQ32" s="233">
        <f t="shared" si="74"/>
        <v>137.5</v>
      </c>
      <c r="FR32" s="233">
        <f t="shared" si="75"/>
        <v>125</v>
      </c>
      <c r="FS32" s="233">
        <f t="shared" si="76"/>
        <v>100</v>
      </c>
      <c r="FT32" s="233">
        <f t="shared" si="77"/>
        <v>87.5</v>
      </c>
      <c r="FU32" s="233">
        <f t="shared" si="78"/>
        <v>87.5</v>
      </c>
      <c r="FV32" s="233">
        <f t="shared" si="79"/>
        <v>150.00000000000003</v>
      </c>
      <c r="FW32" s="233">
        <f t="shared" si="80"/>
        <v>180.00000000000003</v>
      </c>
      <c r="FX32" s="233">
        <f t="shared" si="81"/>
        <v>180.00000000000003</v>
      </c>
      <c r="FY32" s="233">
        <f t="shared" si="82"/>
        <v>225.00000000000003</v>
      </c>
      <c r="FZ32" s="233">
        <f t="shared" si="83"/>
        <v>315</v>
      </c>
      <c r="GA32" s="233">
        <f t="shared" si="84"/>
        <v>350</v>
      </c>
      <c r="GB32" s="233">
        <f t="shared" si="123"/>
        <v>2017.5</v>
      </c>
      <c r="GC32" s="233"/>
      <c r="GD32" s="112"/>
      <c r="GE32" s="112"/>
      <c r="GF32" s="112"/>
      <c r="GG32" s="112"/>
      <c r="GH32" s="112"/>
      <c r="GI32" s="112"/>
      <c r="GJ32" s="112"/>
      <c r="GK32" s="112"/>
      <c r="GL32" s="112"/>
      <c r="GM32" s="112"/>
      <c r="GN32" s="112"/>
      <c r="GO32" s="112"/>
      <c r="GP32" s="233"/>
      <c r="GQ32" s="233"/>
      <c r="GR32" s="233"/>
      <c r="GS32" s="233"/>
      <c r="GT32" s="233"/>
      <c r="GU32" s="233"/>
      <c r="GV32" s="233"/>
      <c r="GW32" s="233"/>
      <c r="GX32" s="233"/>
      <c r="GY32" s="233"/>
      <c r="GZ32" s="233"/>
      <c r="HA32" s="233"/>
      <c r="HB32" s="233"/>
      <c r="HC32" s="14">
        <f t="shared" si="256"/>
        <v>0</v>
      </c>
      <c r="HE32" s="233">
        <f>[2]Sheet2!$AO26</f>
        <v>14.446063588945167</v>
      </c>
      <c r="HF32" s="4">
        <v>30</v>
      </c>
      <c r="HG32" s="233">
        <f t="shared" si="125"/>
        <v>21.666666666666668</v>
      </c>
      <c r="HH32" s="233">
        <f t="shared" si="126"/>
        <v>33</v>
      </c>
      <c r="HJ32" s="15">
        <f t="shared" si="127"/>
        <v>0</v>
      </c>
      <c r="HK32" s="15">
        <f t="shared" si="128"/>
        <v>0</v>
      </c>
      <c r="HT32" s="1">
        <f>_xlfn.XLOOKUP($C32,'Prices_state-wise'!$B:$B,'Prices_state-wise'!P:P,"",0)</f>
        <v>54500</v>
      </c>
      <c r="HU32" s="1">
        <f>_xlfn.XLOOKUP($C32,'Prices_state-wise'!$B:$B,'Prices_state-wise'!Q:Q,"",0)</f>
        <v>53500</v>
      </c>
      <c r="HV32" s="1">
        <f>_xlfn.XLOOKUP($C32,'Prices_state-wise'!$B:$B,'Prices_state-wise'!R:R,"",0)</f>
        <v>51000</v>
      </c>
      <c r="HW32" s="1">
        <f>_xlfn.XLOOKUP($C32,'Prices_state-wise'!$B:$B,'Prices_state-wise'!S:S,"",0)</f>
        <v>48500</v>
      </c>
      <c r="HX32" s="1">
        <f>_xlfn.XLOOKUP($C32,'Prices_state-wise'!$B:$B,'Prices_state-wise'!T:T,"",0)</f>
        <v>47500</v>
      </c>
      <c r="HY32" s="1">
        <f>_xlfn.XLOOKUP($C32,'Prices_state-wise'!$B:$B,'Prices_state-wise'!U:U,"",0)</f>
        <v>46000</v>
      </c>
      <c r="HZ32" s="1">
        <f>_xlfn.XLOOKUP($C32,'Prices_state-wise'!$B:$B,'Prices_state-wise'!V:V,"",0)</f>
        <v>46000</v>
      </c>
      <c r="IA32" s="1">
        <f>_xlfn.XLOOKUP($C32,'Prices_state-wise'!$B:$B,'Prices_state-wise'!W:W,"",0)</f>
        <v>47000</v>
      </c>
      <c r="IB32" s="1">
        <f>_xlfn.XLOOKUP($C32,'Prices_state-wise'!$B:$B,'Prices_state-wise'!X:X,"",0)</f>
        <v>48500</v>
      </c>
      <c r="IC32" s="1">
        <f>_xlfn.XLOOKUP($C32,'Prices_state-wise'!$B:$B,'Prices_state-wise'!Y:Y,"",0)</f>
        <v>51000</v>
      </c>
      <c r="ID32" s="1">
        <f>_xlfn.XLOOKUP($C32,'Prices_state-wise'!$B:$B,'Prices_state-wise'!Z:Z,"",0)</f>
        <v>51000</v>
      </c>
      <c r="IE32" s="1">
        <f>_xlfn.XLOOKUP($C32,'Prices_state-wise'!$B:$B,'Prices_state-wise'!AA:AA,"",0)</f>
        <v>52500</v>
      </c>
      <c r="IG32" s="346">
        <f t="shared" si="207"/>
        <v>0.65400000000000014</v>
      </c>
      <c r="IH32" s="346">
        <f t="shared" si="208"/>
        <v>0.88275000000000015</v>
      </c>
      <c r="II32" s="346">
        <f t="shared" si="209"/>
        <v>0.76500000000000024</v>
      </c>
      <c r="IJ32" s="346">
        <f t="shared" si="210"/>
        <v>0.58200000000000007</v>
      </c>
      <c r="IK32" s="346">
        <f t="shared" si="211"/>
        <v>0.49875000000000008</v>
      </c>
      <c r="IL32" s="346">
        <f t="shared" si="212"/>
        <v>0.4830000000000001</v>
      </c>
      <c r="IM32" s="346">
        <f t="shared" si="213"/>
        <v>0.69000000000000006</v>
      </c>
      <c r="IN32" s="346">
        <f t="shared" si="214"/>
        <v>0.8460000000000002</v>
      </c>
      <c r="IO32" s="346">
        <f t="shared" si="215"/>
        <v>0.87300000000000022</v>
      </c>
      <c r="IP32" s="346">
        <f t="shared" si="216"/>
        <v>1.1475000000000002</v>
      </c>
      <c r="IQ32" s="346">
        <f t="shared" si="217"/>
        <v>1.3770000000000004</v>
      </c>
      <c r="IR32" s="346">
        <f t="shared" si="218"/>
        <v>1.5750000000000004</v>
      </c>
      <c r="IS32" s="346">
        <f t="shared" si="130"/>
        <v>10.374000000000002</v>
      </c>
      <c r="IU32" s="1">
        <v>53500</v>
      </c>
      <c r="IV32" s="1">
        <v>52500</v>
      </c>
      <c r="IW32" s="1">
        <v>50000</v>
      </c>
      <c r="IX32" s="1">
        <v>47500</v>
      </c>
      <c r="IY32" s="1">
        <v>46500</v>
      </c>
      <c r="IZ32" s="1">
        <v>45000</v>
      </c>
      <c r="JA32" s="1">
        <v>45000</v>
      </c>
      <c r="JB32" s="1">
        <v>46000</v>
      </c>
      <c r="JC32" s="1">
        <v>47500</v>
      </c>
      <c r="JD32" s="1">
        <v>50000</v>
      </c>
      <c r="JE32" s="1">
        <v>50000</v>
      </c>
      <c r="JF32" s="1">
        <v>51500</v>
      </c>
      <c r="JH32" s="346">
        <f t="shared" si="131"/>
        <v>1.498</v>
      </c>
      <c r="JI32" s="346">
        <f t="shared" si="132"/>
        <v>2.0212500000000002</v>
      </c>
      <c r="JJ32" s="346">
        <f t="shared" si="133"/>
        <v>1.75</v>
      </c>
      <c r="JK32" s="346">
        <f t="shared" si="134"/>
        <v>1.33</v>
      </c>
      <c r="JL32" s="346">
        <f t="shared" si="135"/>
        <v>0.91139999999999999</v>
      </c>
      <c r="JM32" s="346">
        <f t="shared" si="136"/>
        <v>0.66149999999999987</v>
      </c>
      <c r="JN32" s="346">
        <f t="shared" si="137"/>
        <v>0.47249999999999998</v>
      </c>
      <c r="JO32" s="346">
        <f t="shared" si="138"/>
        <v>0</v>
      </c>
      <c r="JP32" s="346">
        <f t="shared" si="139"/>
        <v>0</v>
      </c>
      <c r="JQ32" s="346">
        <f t="shared" si="140"/>
        <v>0</v>
      </c>
      <c r="JR32" s="346">
        <f t="shared" si="141"/>
        <v>0</v>
      </c>
      <c r="JS32" s="346">
        <f t="shared" si="142"/>
        <v>0</v>
      </c>
      <c r="JT32" s="346">
        <f t="shared" si="143"/>
        <v>8.6446500000000004</v>
      </c>
      <c r="JV32" s="1">
        <f>IFERROR(_xlfn.XLOOKUP($C32,'Prices_state-wise'!$B:$B,'Prices_state-wise'!AP:AP,"",0),"")</f>
        <v>52500</v>
      </c>
      <c r="JW32" s="1">
        <f>IFERROR(_xlfn.XLOOKUP($C32,'Prices_state-wise'!$B:$B,'Prices_state-wise'!AQ:AQ,"",0),"")</f>
        <v>51500</v>
      </c>
      <c r="JX32" s="1">
        <f>IFERROR(_xlfn.XLOOKUP($C32,'Prices_state-wise'!$B:$B,'Prices_state-wise'!AR:AR,"",0),"")</f>
        <v>49000</v>
      </c>
      <c r="JY32" s="1">
        <f>IFERROR(_xlfn.XLOOKUP($C32,'Prices_state-wise'!$B:$B,'Prices_state-wise'!AS:AS,"",0),"")</f>
        <v>46500</v>
      </c>
      <c r="JZ32" s="1">
        <f>IFERROR(_xlfn.XLOOKUP($C32,'Prices_state-wise'!$B:$B,'Prices_state-wise'!AT:AT,"",0),"")</f>
        <v>45500</v>
      </c>
      <c r="KA32" s="1">
        <f>IFERROR(_xlfn.XLOOKUP($C32,'Prices_state-wise'!$B:$B,'Prices_state-wise'!AU:AU,"",0),"")</f>
        <v>44000</v>
      </c>
      <c r="KB32" s="1">
        <f>IFERROR(_xlfn.XLOOKUP($C32,'Prices_state-wise'!$B:$B,'Prices_state-wise'!AV:AV,"",0),"")</f>
        <v>44000</v>
      </c>
      <c r="KC32" s="1">
        <f>IFERROR(_xlfn.XLOOKUP($C32,'Prices_state-wise'!$B:$B,'Prices_state-wise'!AW:AW,"",0),"")</f>
        <v>45000</v>
      </c>
      <c r="KD32" s="1">
        <f>IFERROR(_xlfn.XLOOKUP($C32,'Prices_state-wise'!$B:$B,'Prices_state-wise'!AX:AX,"",0),"")</f>
        <v>46500</v>
      </c>
      <c r="KE32" s="1">
        <f>IFERROR(_xlfn.XLOOKUP($C32,'Prices_state-wise'!$B:$B,'Prices_state-wise'!AY:AY,"",0),"")</f>
        <v>49000</v>
      </c>
      <c r="KF32" s="1">
        <f>IFERROR(_xlfn.XLOOKUP($C32,'Prices_state-wise'!$B:$B,'Prices_state-wise'!AZ:AZ,"",0),"")</f>
        <v>49000</v>
      </c>
      <c r="KG32" s="1">
        <f>IFERROR(_xlfn.XLOOKUP($C32,'Prices_state-wise'!$B:$B,'Prices_state-wise'!BA:BA,"",0),"")</f>
        <v>50500</v>
      </c>
      <c r="KI32" s="346">
        <f t="shared" si="144"/>
        <v>0</v>
      </c>
      <c r="KJ32" s="346">
        <f t="shared" si="145"/>
        <v>0</v>
      </c>
      <c r="KK32" s="346">
        <f t="shared" si="146"/>
        <v>0</v>
      </c>
      <c r="KL32" s="346">
        <f t="shared" si="147"/>
        <v>0</v>
      </c>
      <c r="KM32" s="346">
        <f t="shared" si="148"/>
        <v>0.22294999999999995</v>
      </c>
      <c r="KN32" s="346">
        <f t="shared" si="149"/>
        <v>0.43120000000000003</v>
      </c>
      <c r="KO32" s="346">
        <f t="shared" si="150"/>
        <v>1.0779999999999998</v>
      </c>
      <c r="KP32" s="346">
        <f t="shared" si="151"/>
        <v>1.89</v>
      </c>
      <c r="KQ32" s="346">
        <f t="shared" si="152"/>
        <v>1.9530000000000001</v>
      </c>
      <c r="KR32" s="346">
        <f t="shared" si="153"/>
        <v>2.5724999999999998</v>
      </c>
      <c r="KS32" s="346">
        <f t="shared" si="154"/>
        <v>3.0870000000000002</v>
      </c>
      <c r="KT32" s="346">
        <f t="shared" si="155"/>
        <v>3.5350000000000001</v>
      </c>
      <c r="KU32" s="346">
        <f t="shared" si="156"/>
        <v>14.769649999999999</v>
      </c>
      <c r="KW32" s="346">
        <f t="shared" si="157"/>
        <v>2.1520000000000001</v>
      </c>
      <c r="KX32" s="346">
        <f t="shared" si="158"/>
        <v>2.9040000000000004</v>
      </c>
      <c r="KY32" s="346">
        <f t="shared" si="159"/>
        <v>2.5150000000000001</v>
      </c>
      <c r="KZ32" s="346">
        <f t="shared" si="160"/>
        <v>1.9120000000000001</v>
      </c>
      <c r="LA32" s="346">
        <f t="shared" si="161"/>
        <v>1.6331</v>
      </c>
      <c r="LB32" s="346">
        <f t="shared" si="162"/>
        <v>1.5756999999999999</v>
      </c>
      <c r="LC32" s="346">
        <f t="shared" si="163"/>
        <v>2.2404999999999999</v>
      </c>
      <c r="LD32" s="346">
        <f t="shared" si="164"/>
        <v>2.7360000000000002</v>
      </c>
      <c r="LE32" s="346">
        <f t="shared" si="165"/>
        <v>2.8260000000000005</v>
      </c>
      <c r="LF32" s="346">
        <f t="shared" si="166"/>
        <v>3.7199999999999998</v>
      </c>
      <c r="LG32" s="346">
        <f t="shared" si="167"/>
        <v>4.4640000000000004</v>
      </c>
      <c r="LH32" s="346">
        <f t="shared" si="168"/>
        <v>5.1100000000000003</v>
      </c>
      <c r="LI32" s="346">
        <f t="shared" si="169"/>
        <v>33.7883</v>
      </c>
      <c r="LL32" s="4"/>
      <c r="LM32" s="4"/>
      <c r="LN32" s="4"/>
      <c r="LO32" s="4"/>
      <c r="LP32" s="4"/>
      <c r="LQ32" s="4"/>
      <c r="LR32" s="4"/>
      <c r="LS32" s="4"/>
      <c r="LT32" s="4"/>
      <c r="LU32" s="4"/>
      <c r="LV32" s="4"/>
      <c r="LW32" s="4"/>
      <c r="LY32" s="14">
        <f t="shared" si="170"/>
        <v>0</v>
      </c>
      <c r="LZ32" s="14">
        <f t="shared" si="171"/>
        <v>0</v>
      </c>
      <c r="MA32" s="14">
        <f t="shared" si="172"/>
        <v>0</v>
      </c>
      <c r="MB32" s="14">
        <f t="shared" si="173"/>
        <v>0</v>
      </c>
      <c r="MC32" s="14">
        <f t="shared" si="174"/>
        <v>0</v>
      </c>
      <c r="MD32" s="14">
        <f t="shared" si="175"/>
        <v>0</v>
      </c>
      <c r="ME32" s="14">
        <f t="shared" si="176"/>
        <v>0</v>
      </c>
      <c r="MF32" s="14">
        <f t="shared" si="177"/>
        <v>0</v>
      </c>
      <c r="MG32" s="14">
        <f t="shared" si="178"/>
        <v>0</v>
      </c>
      <c r="MH32" s="14">
        <f t="shared" si="179"/>
        <v>0</v>
      </c>
      <c r="MI32" s="14">
        <f t="shared" si="180"/>
        <v>0</v>
      </c>
      <c r="MJ32" s="14">
        <f t="shared" si="181"/>
        <v>0</v>
      </c>
      <c r="ML32" s="14">
        <f t="shared" si="182"/>
        <v>0</v>
      </c>
      <c r="MM32" s="14">
        <f t="shared" si="183"/>
        <v>0</v>
      </c>
      <c r="MN32" s="14">
        <f t="shared" si="184"/>
        <v>0</v>
      </c>
      <c r="MO32" s="14">
        <f t="shared" si="185"/>
        <v>0</v>
      </c>
      <c r="MP32" s="14">
        <f t="shared" si="186"/>
        <v>0</v>
      </c>
      <c r="MQ32" s="14">
        <f t="shared" si="187"/>
        <v>0</v>
      </c>
      <c r="MR32" s="14">
        <f t="shared" si="188"/>
        <v>0</v>
      </c>
      <c r="MS32" s="14">
        <f t="shared" si="189"/>
        <v>0</v>
      </c>
      <c r="MT32" s="14">
        <f t="shared" si="190"/>
        <v>0</v>
      </c>
      <c r="MU32" s="14">
        <f t="shared" si="191"/>
        <v>0</v>
      </c>
      <c r="MV32" s="14">
        <f t="shared" si="192"/>
        <v>0</v>
      </c>
      <c r="MW32" s="14">
        <f t="shared" si="193"/>
        <v>0</v>
      </c>
    </row>
    <row r="33" spans="1:361" s="116" customFormat="1">
      <c r="A33" s="115"/>
      <c r="D33" s="115"/>
      <c r="E33" s="117"/>
      <c r="F33" s="117"/>
      <c r="G33" s="191">
        <v>0</v>
      </c>
      <c r="H33" s="116">
        <v>0</v>
      </c>
      <c r="I33" s="119">
        <f>I32</f>
        <v>1</v>
      </c>
      <c r="J33" s="117"/>
      <c r="K33" s="117"/>
      <c r="L33" s="117"/>
      <c r="M33" s="117"/>
      <c r="N33" s="117"/>
      <c r="O33" s="117"/>
      <c r="P33" s="117"/>
      <c r="Q33" s="117"/>
      <c r="R33" s="117"/>
      <c r="S33" s="117"/>
      <c r="T33" s="117"/>
      <c r="U33" s="117"/>
      <c r="V33" s="229"/>
      <c r="W33" s="229"/>
      <c r="X33" s="230"/>
      <c r="Y33" s="230"/>
      <c r="Z33" s="230"/>
      <c r="AA33" s="230"/>
      <c r="AB33" s="230"/>
      <c r="AC33" s="230"/>
      <c r="AD33" s="230"/>
      <c r="AE33" s="230"/>
      <c r="AF33" s="230"/>
      <c r="AG33" s="230"/>
      <c r="AH33" s="230"/>
      <c r="AI33" s="230"/>
      <c r="AK33" s="230"/>
      <c r="AL33" s="230"/>
      <c r="AM33" s="230"/>
      <c r="AN33" s="230"/>
      <c r="AO33" s="230"/>
      <c r="AP33" s="230"/>
      <c r="AQ33" s="230"/>
      <c r="AR33" s="230"/>
      <c r="AS33" s="230"/>
      <c r="AT33" s="230"/>
      <c r="AU33" s="230"/>
      <c r="AV33" s="230"/>
      <c r="AX33" s="231">
        <f t="shared" si="91"/>
        <v>0</v>
      </c>
      <c r="AY33" s="231">
        <f t="shared" si="24"/>
        <v>0</v>
      </c>
      <c r="AZ33" s="231">
        <f t="shared" si="25"/>
        <v>0</v>
      </c>
      <c r="BA33" s="231">
        <f t="shared" si="26"/>
        <v>0</v>
      </c>
      <c r="BB33" s="231">
        <f t="shared" si="27"/>
        <v>0</v>
      </c>
      <c r="BC33" s="231">
        <f t="shared" si="28"/>
        <v>0</v>
      </c>
      <c r="BD33" s="231">
        <f t="shared" si="29"/>
        <v>0</v>
      </c>
      <c r="BE33" s="231">
        <f t="shared" si="30"/>
        <v>0</v>
      </c>
      <c r="BF33" s="231">
        <f t="shared" si="31"/>
        <v>0</v>
      </c>
      <c r="BG33" s="231">
        <f t="shared" si="32"/>
        <v>0</v>
      </c>
      <c r="BH33" s="231">
        <f t="shared" si="33"/>
        <v>0</v>
      </c>
      <c r="BI33" s="231">
        <f t="shared" si="34"/>
        <v>0</v>
      </c>
      <c r="BJ33" s="231">
        <f t="shared" si="35"/>
        <v>0</v>
      </c>
      <c r="BL33" s="231">
        <f t="shared" si="36"/>
        <v>0</v>
      </c>
      <c r="BM33" s="231">
        <f t="shared" si="37"/>
        <v>0</v>
      </c>
      <c r="BN33" s="231">
        <f t="shared" si="38"/>
        <v>0</v>
      </c>
      <c r="BO33" s="231">
        <f t="shared" si="39"/>
        <v>0</v>
      </c>
      <c r="BP33" s="231">
        <f t="shared" si="40"/>
        <v>0</v>
      </c>
      <c r="BQ33" s="231">
        <f t="shared" si="41"/>
        <v>0</v>
      </c>
      <c r="BR33" s="231">
        <f t="shared" si="42"/>
        <v>0</v>
      </c>
      <c r="BS33" s="231">
        <f t="shared" si="43"/>
        <v>0</v>
      </c>
      <c r="BT33" s="231">
        <f t="shared" si="44"/>
        <v>0</v>
      </c>
      <c r="BU33" s="231">
        <f t="shared" si="45"/>
        <v>0</v>
      </c>
      <c r="BV33" s="231">
        <f t="shared" si="46"/>
        <v>0</v>
      </c>
      <c r="BW33" s="231">
        <f t="shared" si="47"/>
        <v>0</v>
      </c>
      <c r="BX33" s="231">
        <f t="shared" si="48"/>
        <v>0</v>
      </c>
      <c r="BY33" s="231"/>
      <c r="BZ33" s="230"/>
      <c r="CA33" s="230"/>
      <c r="CB33" s="230"/>
      <c r="CC33" s="230"/>
      <c r="CD33" s="230"/>
      <c r="CE33" s="230"/>
      <c r="CF33" s="230"/>
      <c r="CG33" s="230"/>
      <c r="CH33" s="230"/>
      <c r="CI33" s="230"/>
      <c r="CJ33" s="230"/>
      <c r="CK33" s="230"/>
      <c r="CL33" s="237"/>
      <c r="CM33" s="230"/>
      <c r="CN33" s="230"/>
      <c r="CO33" s="230"/>
      <c r="CP33" s="230"/>
      <c r="CQ33" s="230"/>
      <c r="CR33" s="230"/>
      <c r="CS33" s="230"/>
      <c r="CT33" s="230"/>
      <c r="CU33" s="230"/>
      <c r="CV33" s="230"/>
      <c r="CW33" s="230"/>
      <c r="CX33" s="230"/>
      <c r="CY33" s="231"/>
      <c r="CZ33" s="231">
        <f t="shared" si="104"/>
        <v>0</v>
      </c>
      <c r="DA33" s="231">
        <f t="shared" si="105"/>
        <v>0</v>
      </c>
      <c r="DB33" s="231">
        <f t="shared" si="106"/>
        <v>0</v>
      </c>
      <c r="DC33" s="231">
        <f t="shared" si="107"/>
        <v>0</v>
      </c>
      <c r="DD33" s="231">
        <f t="shared" si="108"/>
        <v>0</v>
      </c>
      <c r="DE33" s="231">
        <f t="shared" si="109"/>
        <v>0</v>
      </c>
      <c r="DF33" s="231">
        <f t="shared" si="110"/>
        <v>0</v>
      </c>
      <c r="DG33" s="231">
        <f t="shared" si="111"/>
        <v>0</v>
      </c>
      <c r="DH33" s="231">
        <f t="shared" si="112"/>
        <v>0</v>
      </c>
      <c r="DI33" s="231">
        <f t="shared" si="113"/>
        <v>0</v>
      </c>
      <c r="DJ33" s="231">
        <f t="shared" si="114"/>
        <v>0</v>
      </c>
      <c r="DK33" s="231">
        <f t="shared" si="115"/>
        <v>0</v>
      </c>
      <c r="DL33" s="231">
        <f t="shared" si="116"/>
        <v>0</v>
      </c>
      <c r="DM33" s="231"/>
      <c r="DN33" s="231">
        <f t="shared" si="244"/>
        <v>0</v>
      </c>
      <c r="DO33" s="231">
        <f t="shared" si="245"/>
        <v>0</v>
      </c>
      <c r="DP33" s="231">
        <f t="shared" si="246"/>
        <v>0</v>
      </c>
      <c r="DQ33" s="231">
        <f t="shared" si="247"/>
        <v>0</v>
      </c>
      <c r="DR33" s="231">
        <f t="shared" si="248"/>
        <v>0</v>
      </c>
      <c r="DS33" s="231">
        <f t="shared" si="249"/>
        <v>0</v>
      </c>
      <c r="DT33" s="231">
        <f t="shared" si="250"/>
        <v>0</v>
      </c>
      <c r="DU33" s="231">
        <f t="shared" si="251"/>
        <v>0</v>
      </c>
      <c r="DV33" s="231">
        <f t="shared" si="252"/>
        <v>0</v>
      </c>
      <c r="DW33" s="231">
        <f t="shared" si="253"/>
        <v>0</v>
      </c>
      <c r="DX33" s="231">
        <f t="shared" si="254"/>
        <v>0</v>
      </c>
      <c r="DY33" s="231">
        <f t="shared" si="255"/>
        <v>0</v>
      </c>
      <c r="DZ33" s="231">
        <f t="shared" si="121"/>
        <v>0</v>
      </c>
      <c r="EA33" s="191"/>
      <c r="EB33" s="115"/>
      <c r="EC33" s="115"/>
      <c r="ED33" s="115"/>
      <c r="EE33" s="115"/>
      <c r="EF33" s="115"/>
      <c r="EG33" s="115"/>
      <c r="EH33" s="115"/>
      <c r="EI33" s="115"/>
      <c r="EJ33" s="115"/>
      <c r="EK33" s="115"/>
      <c r="EL33" s="115"/>
      <c r="EM33" s="115"/>
      <c r="EN33" s="115"/>
      <c r="EO33" s="230"/>
      <c r="EP33" s="230"/>
      <c r="EQ33" s="230"/>
      <c r="ER33" s="230"/>
      <c r="ES33" s="230"/>
      <c r="ET33" s="230"/>
      <c r="EU33" s="230"/>
      <c r="EV33" s="230"/>
      <c r="EW33" s="230"/>
      <c r="EX33" s="230"/>
      <c r="EY33" s="230"/>
      <c r="EZ33" s="230"/>
      <c r="FB33" s="234">
        <f t="shared" si="61"/>
        <v>0</v>
      </c>
      <c r="FC33" s="234">
        <f t="shared" si="62"/>
        <v>0</v>
      </c>
      <c r="FD33" s="234">
        <f t="shared" si="63"/>
        <v>0</v>
      </c>
      <c r="FE33" s="234">
        <f t="shared" si="64"/>
        <v>0</v>
      </c>
      <c r="FF33" s="234">
        <f t="shared" si="65"/>
        <v>0</v>
      </c>
      <c r="FG33" s="234">
        <f t="shared" si="66"/>
        <v>0</v>
      </c>
      <c r="FH33" s="234">
        <f t="shared" si="67"/>
        <v>0</v>
      </c>
      <c r="FI33" s="234">
        <f t="shared" si="68"/>
        <v>0</v>
      </c>
      <c r="FJ33" s="234">
        <f t="shared" si="69"/>
        <v>0</v>
      </c>
      <c r="FK33" s="234">
        <f t="shared" si="70"/>
        <v>0</v>
      </c>
      <c r="FL33" s="234">
        <f t="shared" si="71"/>
        <v>0</v>
      </c>
      <c r="FM33" s="234">
        <f t="shared" si="72"/>
        <v>0</v>
      </c>
      <c r="FN33" s="234">
        <f t="shared" si="122"/>
        <v>0</v>
      </c>
      <c r="FO33" s="115"/>
      <c r="FP33" s="234">
        <f t="shared" si="73"/>
        <v>0</v>
      </c>
      <c r="FQ33" s="234">
        <f t="shared" si="74"/>
        <v>0</v>
      </c>
      <c r="FR33" s="234">
        <f t="shared" si="75"/>
        <v>0</v>
      </c>
      <c r="FS33" s="234">
        <f t="shared" si="76"/>
        <v>0</v>
      </c>
      <c r="FT33" s="234">
        <f t="shared" si="77"/>
        <v>0</v>
      </c>
      <c r="FU33" s="234">
        <f t="shared" si="78"/>
        <v>0</v>
      </c>
      <c r="FV33" s="234">
        <f t="shared" si="79"/>
        <v>0</v>
      </c>
      <c r="FW33" s="234">
        <f t="shared" si="80"/>
        <v>0</v>
      </c>
      <c r="FX33" s="234">
        <f t="shared" si="81"/>
        <v>0</v>
      </c>
      <c r="FY33" s="234">
        <f t="shared" si="82"/>
        <v>0</v>
      </c>
      <c r="FZ33" s="234">
        <f t="shared" si="83"/>
        <v>0</v>
      </c>
      <c r="GA33" s="234">
        <f t="shared" si="84"/>
        <v>0</v>
      </c>
      <c r="GB33" s="234">
        <f t="shared" si="123"/>
        <v>0</v>
      </c>
      <c r="GC33" s="234"/>
      <c r="GD33" s="339"/>
      <c r="GE33" s="339"/>
      <c r="GF33" s="339"/>
      <c r="GG33" s="339"/>
      <c r="GH33" s="339"/>
      <c r="GI33" s="339"/>
      <c r="GJ33" s="339"/>
      <c r="GK33" s="339"/>
      <c r="GL33" s="339"/>
      <c r="GM33" s="339"/>
      <c r="GN33" s="339"/>
      <c r="GO33" s="339"/>
      <c r="GP33" s="234"/>
      <c r="GQ33" s="234"/>
      <c r="GR33" s="234"/>
      <c r="GS33" s="234"/>
      <c r="GT33" s="234"/>
      <c r="GU33" s="234"/>
      <c r="GV33" s="234"/>
      <c r="GW33" s="234"/>
      <c r="GX33" s="234"/>
      <c r="GY33" s="234"/>
      <c r="GZ33" s="234"/>
      <c r="HA33" s="234"/>
      <c r="HB33" s="234"/>
      <c r="HC33" s="117">
        <f t="shared" si="256"/>
        <v>0</v>
      </c>
      <c r="HE33" s="115"/>
      <c r="HF33" s="115"/>
      <c r="HG33" s="115"/>
      <c r="HH33" s="115"/>
      <c r="HJ33" s="231" t="str">
        <f t="shared" si="127"/>
        <v/>
      </c>
      <c r="HK33" s="231" t="str">
        <f t="shared" si="128"/>
        <v/>
      </c>
      <c r="IG33" s="557">
        <f t="shared" si="207"/>
        <v>0</v>
      </c>
      <c r="IH33" s="557">
        <f t="shared" si="208"/>
        <v>0</v>
      </c>
      <c r="II33" s="557">
        <f t="shared" si="209"/>
        <v>0</v>
      </c>
      <c r="IJ33" s="557">
        <f t="shared" si="210"/>
        <v>0</v>
      </c>
      <c r="IK33" s="557">
        <f t="shared" si="211"/>
        <v>0</v>
      </c>
      <c r="IL33" s="557">
        <f t="shared" si="212"/>
        <v>0</v>
      </c>
      <c r="IM33" s="557">
        <f t="shared" si="213"/>
        <v>0</v>
      </c>
      <c r="IN33" s="557">
        <f t="shared" si="214"/>
        <v>0</v>
      </c>
      <c r="IO33" s="557">
        <f t="shared" si="215"/>
        <v>0</v>
      </c>
      <c r="IP33" s="557">
        <f t="shared" si="216"/>
        <v>0</v>
      </c>
      <c r="IQ33" s="557">
        <f t="shared" si="217"/>
        <v>0</v>
      </c>
      <c r="IR33" s="557">
        <f t="shared" si="218"/>
        <v>0</v>
      </c>
      <c r="IS33" s="557">
        <f t="shared" si="130"/>
        <v>0</v>
      </c>
      <c r="JH33" s="557">
        <f t="shared" si="131"/>
        <v>0</v>
      </c>
      <c r="JI33" s="557">
        <f t="shared" si="132"/>
        <v>0</v>
      </c>
      <c r="JJ33" s="557">
        <f t="shared" si="133"/>
        <v>0</v>
      </c>
      <c r="JK33" s="557">
        <f t="shared" si="134"/>
        <v>0</v>
      </c>
      <c r="JL33" s="557">
        <f t="shared" si="135"/>
        <v>0</v>
      </c>
      <c r="JM33" s="557">
        <f t="shared" si="136"/>
        <v>0</v>
      </c>
      <c r="JN33" s="557">
        <f t="shared" si="137"/>
        <v>0</v>
      </c>
      <c r="JO33" s="557">
        <f t="shared" si="138"/>
        <v>0</v>
      </c>
      <c r="JP33" s="557">
        <f t="shared" si="139"/>
        <v>0</v>
      </c>
      <c r="JQ33" s="557">
        <f t="shared" si="140"/>
        <v>0</v>
      </c>
      <c r="JR33" s="557">
        <f t="shared" si="141"/>
        <v>0</v>
      </c>
      <c r="JS33" s="557">
        <f t="shared" si="142"/>
        <v>0</v>
      </c>
      <c r="JT33" s="557">
        <f t="shared" si="143"/>
        <v>0</v>
      </c>
      <c r="KI33" s="557">
        <f t="shared" si="144"/>
        <v>0</v>
      </c>
      <c r="KJ33" s="557">
        <f t="shared" si="145"/>
        <v>0</v>
      </c>
      <c r="KK33" s="557">
        <f t="shared" si="146"/>
        <v>0</v>
      </c>
      <c r="KL33" s="557">
        <f t="shared" si="147"/>
        <v>0</v>
      </c>
      <c r="KM33" s="557">
        <f t="shared" si="148"/>
        <v>0</v>
      </c>
      <c r="KN33" s="557">
        <f t="shared" si="149"/>
        <v>0</v>
      </c>
      <c r="KO33" s="557">
        <f t="shared" si="150"/>
        <v>0</v>
      </c>
      <c r="KP33" s="557">
        <f t="shared" si="151"/>
        <v>0</v>
      </c>
      <c r="KQ33" s="557">
        <f t="shared" si="152"/>
        <v>0</v>
      </c>
      <c r="KR33" s="557">
        <f t="shared" si="153"/>
        <v>0</v>
      </c>
      <c r="KS33" s="557">
        <f t="shared" si="154"/>
        <v>0</v>
      </c>
      <c r="KT33" s="557">
        <f t="shared" si="155"/>
        <v>0</v>
      </c>
      <c r="KU33" s="557">
        <f t="shared" si="156"/>
        <v>0</v>
      </c>
      <c r="KW33" s="557">
        <f t="shared" si="157"/>
        <v>0</v>
      </c>
      <c r="KX33" s="557">
        <f t="shared" si="158"/>
        <v>0</v>
      </c>
      <c r="KY33" s="557">
        <f t="shared" si="159"/>
        <v>0</v>
      </c>
      <c r="KZ33" s="557">
        <f t="shared" si="160"/>
        <v>0</v>
      </c>
      <c r="LA33" s="557">
        <f t="shared" si="161"/>
        <v>0</v>
      </c>
      <c r="LB33" s="557">
        <f t="shared" si="162"/>
        <v>0</v>
      </c>
      <c r="LC33" s="557">
        <f t="shared" si="163"/>
        <v>0</v>
      </c>
      <c r="LD33" s="557">
        <f t="shared" si="164"/>
        <v>0</v>
      </c>
      <c r="LE33" s="557">
        <f t="shared" si="165"/>
        <v>0</v>
      </c>
      <c r="LF33" s="557">
        <f t="shared" si="166"/>
        <v>0</v>
      </c>
      <c r="LG33" s="557">
        <f t="shared" si="167"/>
        <v>0</v>
      </c>
      <c r="LH33" s="557">
        <f t="shared" si="168"/>
        <v>0</v>
      </c>
      <c r="LI33" s="557">
        <f t="shared" si="169"/>
        <v>0</v>
      </c>
      <c r="LL33" s="115"/>
      <c r="LM33" s="115"/>
      <c r="LN33" s="115"/>
      <c r="LO33" s="115"/>
      <c r="LP33" s="115"/>
      <c r="LQ33" s="115"/>
      <c r="LR33" s="115"/>
      <c r="LS33" s="115"/>
      <c r="LT33" s="115"/>
      <c r="LU33" s="115"/>
      <c r="LV33" s="115"/>
      <c r="LW33" s="115"/>
      <c r="LY33" s="117">
        <f t="shared" si="170"/>
        <v>0</v>
      </c>
      <c r="LZ33" s="117">
        <f t="shared" si="171"/>
        <v>0</v>
      </c>
      <c r="MA33" s="117">
        <f t="shared" si="172"/>
        <v>0</v>
      </c>
      <c r="MB33" s="117">
        <f t="shared" si="173"/>
        <v>0</v>
      </c>
      <c r="MC33" s="117">
        <f t="shared" si="174"/>
        <v>0</v>
      </c>
      <c r="MD33" s="117">
        <f t="shared" si="175"/>
        <v>0</v>
      </c>
      <c r="ME33" s="117">
        <f t="shared" si="176"/>
        <v>0</v>
      </c>
      <c r="MF33" s="117">
        <f t="shared" si="177"/>
        <v>0</v>
      </c>
      <c r="MG33" s="117">
        <f t="shared" si="178"/>
        <v>0</v>
      </c>
      <c r="MH33" s="117">
        <f t="shared" si="179"/>
        <v>0</v>
      </c>
      <c r="MI33" s="117">
        <f t="shared" si="180"/>
        <v>0</v>
      </c>
      <c r="MJ33" s="117">
        <f t="shared" si="181"/>
        <v>0</v>
      </c>
      <c r="ML33" s="117">
        <f t="shared" si="182"/>
        <v>0</v>
      </c>
      <c r="MM33" s="117">
        <f t="shared" si="183"/>
        <v>0</v>
      </c>
      <c r="MN33" s="117">
        <f t="shared" si="184"/>
        <v>0</v>
      </c>
      <c r="MO33" s="117">
        <f t="shared" si="185"/>
        <v>0</v>
      </c>
      <c r="MP33" s="117">
        <f t="shared" si="186"/>
        <v>0</v>
      </c>
      <c r="MQ33" s="117">
        <f t="shared" si="187"/>
        <v>0</v>
      </c>
      <c r="MR33" s="117">
        <f t="shared" si="188"/>
        <v>0</v>
      </c>
      <c r="MS33" s="117">
        <f t="shared" si="189"/>
        <v>0</v>
      </c>
      <c r="MT33" s="117">
        <f t="shared" si="190"/>
        <v>0</v>
      </c>
      <c r="MU33" s="117">
        <f t="shared" si="191"/>
        <v>0</v>
      </c>
      <c r="MV33" s="117">
        <f t="shared" si="192"/>
        <v>0</v>
      </c>
      <c r="MW33" s="117">
        <f t="shared" si="193"/>
        <v>0</v>
      </c>
    </row>
    <row r="34" spans="1:361">
      <c r="A34" s="4">
        <f>A32+1</f>
        <v>24</v>
      </c>
      <c r="B34" s="1" t="s">
        <v>437</v>
      </c>
      <c r="C34" s="1" t="s">
        <v>342</v>
      </c>
      <c r="D34" s="4" t="s">
        <v>326</v>
      </c>
      <c r="E34" s="14">
        <f>SUMIFS('MoU proposal'!U:U,'MoU proposal'!$B:$B,'Retail_distributor-wise'!$B34,'MoU proposal'!$D:$D,'Retail_distributor-wise'!$C34)</f>
        <v>86.99</v>
      </c>
      <c r="F34" s="14">
        <f t="shared" si="90"/>
        <v>0</v>
      </c>
      <c r="G34" s="8" t="s">
        <v>162</v>
      </c>
      <c r="H34" s="8" t="s">
        <v>162</v>
      </c>
      <c r="I34" s="118">
        <v>0</v>
      </c>
      <c r="J34" s="14">
        <f>FLOOR($I34*'Retail_state-wise(rough)'!F$33,50)</f>
        <v>0</v>
      </c>
      <c r="K34" s="14">
        <f>FLOOR($I34*'Retail_state-wise(rough)'!G$33,50)</f>
        <v>0</v>
      </c>
      <c r="L34" s="14">
        <f>FLOOR($I34*'Retail_state-wise(rough)'!H$33,50)</f>
        <v>0</v>
      </c>
      <c r="M34" s="14">
        <f>FLOOR($I34*'Retail_state-wise(rough)'!I$33,50)</f>
        <v>0</v>
      </c>
      <c r="N34" s="14">
        <f>FLOOR($I34*'Retail_state-wise(rough)'!J$33,50)</f>
        <v>0</v>
      </c>
      <c r="O34" s="14">
        <f>FLOOR($I34*'Retail_state-wise(rough)'!K$33,50)</f>
        <v>0</v>
      </c>
      <c r="P34" s="14">
        <f>FLOOR($I34*'Retail_state-wise(rough)'!L$33,50)</f>
        <v>0</v>
      </c>
      <c r="Q34" s="14">
        <f>FLOOR($I34*'Retail_state-wise(rough)'!M$33,50)</f>
        <v>0</v>
      </c>
      <c r="R34" s="14">
        <f>FLOOR($I34*'Retail_state-wise(rough)'!N$33,50)</f>
        <v>0</v>
      </c>
      <c r="S34" s="14">
        <f>FLOOR($I34*'Retail_state-wise(rough)'!O$33,50)</f>
        <v>0</v>
      </c>
      <c r="T34" s="14">
        <f>FLOOR($I34*'Retail_state-wise(rough)'!P$33,50)</f>
        <v>0</v>
      </c>
      <c r="U34" s="14">
        <f>FLOOR($I34*'Retail_state-wise(rough)'!Q$33,50)</f>
        <v>0</v>
      </c>
      <c r="W34" s="671"/>
      <c r="X34" s="16">
        <v>0.8</v>
      </c>
      <c r="Y34" s="16">
        <v>0.8</v>
      </c>
      <c r="Z34" s="16">
        <v>0.8</v>
      </c>
      <c r="AA34" s="16">
        <v>0.8</v>
      </c>
      <c r="AB34" s="16">
        <v>0.8</v>
      </c>
      <c r="AC34" s="16">
        <v>0.8</v>
      </c>
      <c r="AD34" s="16">
        <v>0.8</v>
      </c>
      <c r="AE34" s="16">
        <v>0.8</v>
      </c>
      <c r="AF34" s="16">
        <v>0.8</v>
      </c>
      <c r="AG34" s="16">
        <v>0.8</v>
      </c>
      <c r="AH34" s="16">
        <v>0.8</v>
      </c>
      <c r="AI34" s="16">
        <v>0.8</v>
      </c>
      <c r="AK34" s="16">
        <f t="shared" ref="AK34:AV37" si="333">100%-X34</f>
        <v>0.19999999999999996</v>
      </c>
      <c r="AL34" s="16">
        <f t="shared" si="333"/>
        <v>0.19999999999999996</v>
      </c>
      <c r="AM34" s="16">
        <f t="shared" si="333"/>
        <v>0.19999999999999996</v>
      </c>
      <c r="AN34" s="16">
        <f t="shared" si="333"/>
        <v>0.19999999999999996</v>
      </c>
      <c r="AO34" s="16">
        <f t="shared" si="333"/>
        <v>0.19999999999999996</v>
      </c>
      <c r="AP34" s="16">
        <f t="shared" si="333"/>
        <v>0.19999999999999996</v>
      </c>
      <c r="AQ34" s="16">
        <f t="shared" si="333"/>
        <v>0.19999999999999996</v>
      </c>
      <c r="AR34" s="16">
        <f t="shared" si="333"/>
        <v>0.19999999999999996</v>
      </c>
      <c r="AS34" s="16">
        <f t="shared" si="333"/>
        <v>0.19999999999999996</v>
      </c>
      <c r="AT34" s="16">
        <f t="shared" si="333"/>
        <v>0.19999999999999996</v>
      </c>
      <c r="AU34" s="16">
        <f t="shared" si="333"/>
        <v>0.19999999999999996</v>
      </c>
      <c r="AV34" s="16">
        <f t="shared" si="333"/>
        <v>0.19999999999999996</v>
      </c>
      <c r="AX34" s="15">
        <f t="shared" si="91"/>
        <v>0</v>
      </c>
      <c r="AY34" s="15">
        <f t="shared" si="24"/>
        <v>0</v>
      </c>
      <c r="AZ34" s="15">
        <f t="shared" si="25"/>
        <v>0</v>
      </c>
      <c r="BA34" s="15">
        <f t="shared" si="26"/>
        <v>0</v>
      </c>
      <c r="BB34" s="15">
        <f t="shared" si="27"/>
        <v>0</v>
      </c>
      <c r="BC34" s="15">
        <f t="shared" si="28"/>
        <v>0</v>
      </c>
      <c r="BD34" s="15">
        <f t="shared" si="29"/>
        <v>0</v>
      </c>
      <c r="BE34" s="15">
        <f t="shared" si="30"/>
        <v>0</v>
      </c>
      <c r="BF34" s="15">
        <f t="shared" si="31"/>
        <v>0</v>
      </c>
      <c r="BG34" s="15">
        <f t="shared" si="32"/>
        <v>0</v>
      </c>
      <c r="BH34" s="15">
        <f t="shared" si="33"/>
        <v>0</v>
      </c>
      <c r="BI34" s="15">
        <f t="shared" si="34"/>
        <v>0</v>
      </c>
      <c r="BJ34" s="15">
        <f t="shared" si="35"/>
        <v>0</v>
      </c>
      <c r="BL34" s="15">
        <f t="shared" si="36"/>
        <v>0</v>
      </c>
      <c r="BM34" s="15">
        <f t="shared" si="37"/>
        <v>0</v>
      </c>
      <c r="BN34" s="15">
        <f t="shared" si="38"/>
        <v>0</v>
      </c>
      <c r="BO34" s="15">
        <f t="shared" si="39"/>
        <v>0</v>
      </c>
      <c r="BP34" s="15">
        <f t="shared" si="40"/>
        <v>0</v>
      </c>
      <c r="BQ34" s="15">
        <f t="shared" si="41"/>
        <v>0</v>
      </c>
      <c r="BR34" s="15">
        <f t="shared" si="42"/>
        <v>0</v>
      </c>
      <c r="BS34" s="15">
        <f t="shared" si="43"/>
        <v>0</v>
      </c>
      <c r="BT34" s="15">
        <f t="shared" si="44"/>
        <v>0</v>
      </c>
      <c r="BU34" s="15">
        <f t="shared" si="45"/>
        <v>0</v>
      </c>
      <c r="BV34" s="15">
        <f t="shared" si="46"/>
        <v>0</v>
      </c>
      <c r="BW34" s="15">
        <f t="shared" si="47"/>
        <v>0</v>
      </c>
      <c r="BX34" s="15">
        <f t="shared" si="48"/>
        <v>0</v>
      </c>
      <c r="BY34" s="15"/>
      <c r="BZ34" s="16">
        <v>0</v>
      </c>
      <c r="CA34" s="16">
        <v>0</v>
      </c>
      <c r="CB34" s="16">
        <v>0</v>
      </c>
      <c r="CC34" s="16">
        <v>0</v>
      </c>
      <c r="CD34" s="16">
        <v>0</v>
      </c>
      <c r="CE34" s="16">
        <v>0</v>
      </c>
      <c r="CF34" s="16">
        <v>0</v>
      </c>
      <c r="CG34" s="16">
        <v>0</v>
      </c>
      <c r="CH34" s="16">
        <v>0</v>
      </c>
      <c r="CI34" s="16">
        <v>0</v>
      </c>
      <c r="CJ34" s="16">
        <v>0</v>
      </c>
      <c r="CK34" s="16">
        <v>0</v>
      </c>
      <c r="CL34" s="236"/>
      <c r="CM34" s="239">
        <f t="shared" si="308"/>
        <v>1</v>
      </c>
      <c r="CN34" s="239">
        <f t="shared" si="309"/>
        <v>1</v>
      </c>
      <c r="CO34" s="239">
        <f t="shared" si="310"/>
        <v>1</v>
      </c>
      <c r="CP34" s="239">
        <f t="shared" si="311"/>
        <v>1</v>
      </c>
      <c r="CQ34" s="239">
        <f t="shared" si="312"/>
        <v>1</v>
      </c>
      <c r="CR34" s="239">
        <f t="shared" si="313"/>
        <v>1</v>
      </c>
      <c r="CS34" s="239">
        <f t="shared" si="314"/>
        <v>1</v>
      </c>
      <c r="CT34" s="239">
        <f t="shared" si="315"/>
        <v>1</v>
      </c>
      <c r="CU34" s="239">
        <f t="shared" si="316"/>
        <v>1</v>
      </c>
      <c r="CV34" s="239">
        <f t="shared" si="317"/>
        <v>1</v>
      </c>
      <c r="CW34" s="239">
        <f t="shared" si="318"/>
        <v>1</v>
      </c>
      <c r="CX34" s="239">
        <f t="shared" si="319"/>
        <v>1</v>
      </c>
      <c r="CY34" s="15"/>
      <c r="CZ34" s="15">
        <f t="shared" si="104"/>
        <v>0</v>
      </c>
      <c r="DA34" s="15">
        <f t="shared" si="105"/>
        <v>0</v>
      </c>
      <c r="DB34" s="15">
        <f t="shared" si="106"/>
        <v>0</v>
      </c>
      <c r="DC34" s="15">
        <f t="shared" si="107"/>
        <v>0</v>
      </c>
      <c r="DD34" s="15">
        <f t="shared" si="108"/>
        <v>0</v>
      </c>
      <c r="DE34" s="15">
        <f t="shared" si="109"/>
        <v>0</v>
      </c>
      <c r="DF34" s="15">
        <f t="shared" si="110"/>
        <v>0</v>
      </c>
      <c r="DG34" s="15">
        <f t="shared" si="111"/>
        <v>0</v>
      </c>
      <c r="DH34" s="15">
        <f t="shared" si="112"/>
        <v>0</v>
      </c>
      <c r="DI34" s="15">
        <f t="shared" si="113"/>
        <v>0</v>
      </c>
      <c r="DJ34" s="15">
        <f t="shared" si="114"/>
        <v>0</v>
      </c>
      <c r="DK34" s="15">
        <f t="shared" si="115"/>
        <v>0</v>
      </c>
      <c r="DL34" s="15">
        <f t="shared" si="116"/>
        <v>0</v>
      </c>
      <c r="DM34" s="15"/>
      <c r="DN34" s="238">
        <f t="shared" si="244"/>
        <v>0</v>
      </c>
      <c r="DO34" s="238">
        <f t="shared" si="245"/>
        <v>0</v>
      </c>
      <c r="DP34" s="238">
        <f t="shared" si="246"/>
        <v>0</v>
      </c>
      <c r="DQ34" s="238">
        <f t="shared" si="247"/>
        <v>0</v>
      </c>
      <c r="DR34" s="238">
        <f t="shared" si="248"/>
        <v>0</v>
      </c>
      <c r="DS34" s="238">
        <f t="shared" si="249"/>
        <v>0</v>
      </c>
      <c r="DT34" s="238">
        <f t="shared" si="250"/>
        <v>0</v>
      </c>
      <c r="DU34" s="238">
        <f t="shared" si="251"/>
        <v>0</v>
      </c>
      <c r="DV34" s="238">
        <f t="shared" si="252"/>
        <v>0</v>
      </c>
      <c r="DW34" s="238">
        <f t="shared" si="253"/>
        <v>0</v>
      </c>
      <c r="DX34" s="238">
        <f t="shared" si="254"/>
        <v>0</v>
      </c>
      <c r="DY34" s="238">
        <f t="shared" si="255"/>
        <v>0</v>
      </c>
      <c r="DZ34" s="238">
        <f t="shared" si="121"/>
        <v>0</v>
      </c>
      <c r="EB34" s="16">
        <v>0.9</v>
      </c>
      <c r="EC34" s="16">
        <v>0.9</v>
      </c>
      <c r="ED34" s="16">
        <v>0.9</v>
      </c>
      <c r="EE34" s="16">
        <v>0.9</v>
      </c>
      <c r="EF34" s="16">
        <v>0.9</v>
      </c>
      <c r="EG34" s="16">
        <v>0.9</v>
      </c>
      <c r="EH34" s="16">
        <v>0.9</v>
      </c>
      <c r="EI34" s="16">
        <v>0.9</v>
      </c>
      <c r="EJ34" s="16">
        <v>0.9</v>
      </c>
      <c r="EK34" s="16">
        <v>0.9</v>
      </c>
      <c r="EL34" s="16">
        <v>0.9</v>
      </c>
      <c r="EM34" s="16">
        <v>0.9</v>
      </c>
      <c r="EO34" s="16">
        <f t="shared" si="195"/>
        <v>9.9999999999999978E-2</v>
      </c>
      <c r="EP34" s="16">
        <f t="shared" si="196"/>
        <v>9.9999999999999978E-2</v>
      </c>
      <c r="EQ34" s="16">
        <f t="shared" si="197"/>
        <v>9.9999999999999978E-2</v>
      </c>
      <c r="ER34" s="16">
        <f t="shared" si="198"/>
        <v>9.9999999999999978E-2</v>
      </c>
      <c r="ES34" s="16">
        <f t="shared" si="199"/>
        <v>9.9999999999999978E-2</v>
      </c>
      <c r="ET34" s="16">
        <f t="shared" si="200"/>
        <v>9.9999999999999978E-2</v>
      </c>
      <c r="EU34" s="16">
        <f t="shared" si="201"/>
        <v>9.9999999999999978E-2</v>
      </c>
      <c r="EV34" s="16">
        <f t="shared" si="202"/>
        <v>9.9999999999999978E-2</v>
      </c>
      <c r="EW34" s="16">
        <f t="shared" si="203"/>
        <v>9.9999999999999978E-2</v>
      </c>
      <c r="EX34" s="16">
        <f t="shared" si="204"/>
        <v>9.9999999999999978E-2</v>
      </c>
      <c r="EY34" s="16">
        <f t="shared" si="205"/>
        <v>9.9999999999999978E-2</v>
      </c>
      <c r="EZ34" s="16">
        <f t="shared" si="206"/>
        <v>9.9999999999999978E-2</v>
      </c>
      <c r="FB34" s="233">
        <f t="shared" si="61"/>
        <v>0</v>
      </c>
      <c r="FC34" s="233">
        <f t="shared" si="62"/>
        <v>0</v>
      </c>
      <c r="FD34" s="233">
        <f t="shared" si="63"/>
        <v>0</v>
      </c>
      <c r="FE34" s="233">
        <f t="shared" si="64"/>
        <v>0</v>
      </c>
      <c r="FF34" s="233">
        <f t="shared" si="65"/>
        <v>0</v>
      </c>
      <c r="FG34" s="233">
        <f t="shared" si="66"/>
        <v>0</v>
      </c>
      <c r="FH34" s="233">
        <f t="shared" si="67"/>
        <v>0</v>
      </c>
      <c r="FI34" s="233">
        <f t="shared" si="68"/>
        <v>0</v>
      </c>
      <c r="FJ34" s="233">
        <f t="shared" si="69"/>
        <v>0</v>
      </c>
      <c r="FK34" s="233">
        <f t="shared" si="70"/>
        <v>0</v>
      </c>
      <c r="FL34" s="233">
        <f t="shared" si="71"/>
        <v>0</v>
      </c>
      <c r="FM34" s="233">
        <f t="shared" si="72"/>
        <v>0</v>
      </c>
      <c r="FN34" s="233">
        <f t="shared" si="122"/>
        <v>0</v>
      </c>
      <c r="FO34" s="4"/>
      <c r="FP34" s="233">
        <f t="shared" si="73"/>
        <v>0</v>
      </c>
      <c r="FQ34" s="233">
        <f t="shared" si="74"/>
        <v>0</v>
      </c>
      <c r="FR34" s="233">
        <f t="shared" si="75"/>
        <v>0</v>
      </c>
      <c r="FS34" s="233">
        <f t="shared" si="76"/>
        <v>0</v>
      </c>
      <c r="FT34" s="233">
        <f t="shared" si="77"/>
        <v>0</v>
      </c>
      <c r="FU34" s="233">
        <f t="shared" si="78"/>
        <v>0</v>
      </c>
      <c r="FV34" s="233">
        <f t="shared" si="79"/>
        <v>0</v>
      </c>
      <c r="FW34" s="233">
        <f t="shared" si="80"/>
        <v>0</v>
      </c>
      <c r="FX34" s="233">
        <f t="shared" si="81"/>
        <v>0</v>
      </c>
      <c r="FY34" s="233">
        <f t="shared" si="82"/>
        <v>0</v>
      </c>
      <c r="FZ34" s="233">
        <f t="shared" si="83"/>
        <v>0</v>
      </c>
      <c r="GA34" s="233">
        <f t="shared" si="84"/>
        <v>0</v>
      </c>
      <c r="GB34" s="233">
        <f t="shared" si="123"/>
        <v>0</v>
      </c>
      <c r="GC34" s="233"/>
      <c r="GD34" s="16">
        <v>1</v>
      </c>
      <c r="GE34" s="16">
        <v>1</v>
      </c>
      <c r="GF34" s="16">
        <v>1</v>
      </c>
      <c r="GG34" s="16">
        <v>1</v>
      </c>
      <c r="GH34" s="16">
        <v>1</v>
      </c>
      <c r="GI34" s="16">
        <v>1</v>
      </c>
      <c r="GJ34" s="16">
        <v>1</v>
      </c>
      <c r="GK34" s="16">
        <v>1</v>
      </c>
      <c r="GL34" s="16">
        <v>1</v>
      </c>
      <c r="GM34" s="16">
        <v>1</v>
      </c>
      <c r="GN34" s="16">
        <v>1</v>
      </c>
      <c r="GO34" s="16">
        <v>1</v>
      </c>
      <c r="GP34" s="233"/>
      <c r="GQ34" s="233">
        <f>GD34*FB34</f>
        <v>0</v>
      </c>
      <c r="GR34" s="233">
        <f t="shared" ref="GR34:GR37" si="334">GE34*FC34</f>
        <v>0</v>
      </c>
      <c r="GS34" s="233">
        <f t="shared" ref="GS34:GS37" si="335">GF34*FD34</f>
        <v>0</v>
      </c>
      <c r="GT34" s="233">
        <f t="shared" ref="GT34:GT37" si="336">GG34*FE34</f>
        <v>0</v>
      </c>
      <c r="GU34" s="233">
        <f t="shared" ref="GU34:GU37" si="337">GH34*FF34</f>
        <v>0</v>
      </c>
      <c r="GV34" s="233">
        <f t="shared" ref="GV34:GV37" si="338">GI34*FG34</f>
        <v>0</v>
      </c>
      <c r="GW34" s="233">
        <f t="shared" ref="GW34:GW37" si="339">GJ34*FH34</f>
        <v>0</v>
      </c>
      <c r="GX34" s="233">
        <f t="shared" ref="GX34:GX37" si="340">GK34*FI34</f>
        <v>0</v>
      </c>
      <c r="GY34" s="233">
        <f t="shared" ref="GY34:GY37" si="341">GL34*FJ34</f>
        <v>0</v>
      </c>
      <c r="GZ34" s="233">
        <f t="shared" ref="GZ34:GZ37" si="342">GM34*FK34</f>
        <v>0</v>
      </c>
      <c r="HA34" s="233">
        <f t="shared" ref="HA34:HA37" si="343">GN34*FL34</f>
        <v>0</v>
      </c>
      <c r="HB34" s="233">
        <f t="shared" ref="HB34:HB37" si="344">GO34*FM34</f>
        <v>0</v>
      </c>
      <c r="HC34" s="14">
        <f t="shared" si="256"/>
        <v>0</v>
      </c>
      <c r="HE34" s="233">
        <f>[2]Sheet2!$AO27</f>
        <v>38</v>
      </c>
      <c r="HF34" s="4">
        <v>25</v>
      </c>
      <c r="HG34" s="233">
        <f t="shared" si="125"/>
        <v>0</v>
      </c>
      <c r="HH34" s="233">
        <f t="shared" si="126"/>
        <v>0</v>
      </c>
      <c r="HJ34" s="15">
        <f t="shared" si="127"/>
        <v>0</v>
      </c>
      <c r="HK34" s="15">
        <f t="shared" si="128"/>
        <v>0</v>
      </c>
      <c r="HT34" s="1">
        <f>_xlfn.XLOOKUP($C34,'Prices_state-wise'!$B:$B,'Prices_state-wise'!P:P,"",0)</f>
        <v>56000</v>
      </c>
      <c r="HU34" s="1">
        <f>_xlfn.XLOOKUP($C34,'Prices_state-wise'!$B:$B,'Prices_state-wise'!Q:Q,"",0)</f>
        <v>55000</v>
      </c>
      <c r="HV34" s="1">
        <f>_xlfn.XLOOKUP($C34,'Prices_state-wise'!$B:$B,'Prices_state-wise'!R:R,"",0)</f>
        <v>52500</v>
      </c>
      <c r="HW34" s="1">
        <f>_xlfn.XLOOKUP($C34,'Prices_state-wise'!$B:$B,'Prices_state-wise'!S:S,"",0)</f>
        <v>50000</v>
      </c>
      <c r="HX34" s="1">
        <f>_xlfn.XLOOKUP($C34,'Prices_state-wise'!$B:$B,'Prices_state-wise'!T:T,"",0)</f>
        <v>49000</v>
      </c>
      <c r="HY34" s="1">
        <f>_xlfn.XLOOKUP($C34,'Prices_state-wise'!$B:$B,'Prices_state-wise'!U:U,"",0)</f>
        <v>47500</v>
      </c>
      <c r="HZ34" s="1">
        <f>_xlfn.XLOOKUP($C34,'Prices_state-wise'!$B:$B,'Prices_state-wise'!V:V,"",0)</f>
        <v>47500</v>
      </c>
      <c r="IA34" s="1">
        <f>_xlfn.XLOOKUP($C34,'Prices_state-wise'!$B:$B,'Prices_state-wise'!W:W,"",0)</f>
        <v>48500</v>
      </c>
      <c r="IB34" s="1">
        <f>_xlfn.XLOOKUP($C34,'Prices_state-wise'!$B:$B,'Prices_state-wise'!X:X,"",0)</f>
        <v>50000</v>
      </c>
      <c r="IC34" s="1">
        <f>_xlfn.XLOOKUP($C34,'Prices_state-wise'!$B:$B,'Prices_state-wise'!Y:Y,"",0)</f>
        <v>52500</v>
      </c>
      <c r="ID34" s="1">
        <f>_xlfn.XLOOKUP($C34,'Prices_state-wise'!$B:$B,'Prices_state-wise'!Z:Z,"",0)</f>
        <v>52500</v>
      </c>
      <c r="IE34" s="1">
        <f>_xlfn.XLOOKUP($C34,'Prices_state-wise'!$B:$B,'Prices_state-wise'!AA:AA,"",0)</f>
        <v>54000</v>
      </c>
      <c r="IG34" s="346">
        <f t="shared" si="207"/>
        <v>0</v>
      </c>
      <c r="IH34" s="346">
        <f t="shared" si="208"/>
        <v>0</v>
      </c>
      <c r="II34" s="346">
        <f t="shared" si="209"/>
        <v>0</v>
      </c>
      <c r="IJ34" s="346">
        <f t="shared" si="210"/>
        <v>0</v>
      </c>
      <c r="IK34" s="346">
        <f t="shared" si="211"/>
        <v>0</v>
      </c>
      <c r="IL34" s="346">
        <f t="shared" si="212"/>
        <v>0</v>
      </c>
      <c r="IM34" s="346">
        <f t="shared" si="213"/>
        <v>0</v>
      </c>
      <c r="IN34" s="346">
        <f t="shared" si="214"/>
        <v>0</v>
      </c>
      <c r="IO34" s="346">
        <f t="shared" si="215"/>
        <v>0</v>
      </c>
      <c r="IP34" s="346">
        <f t="shared" si="216"/>
        <v>0</v>
      </c>
      <c r="IQ34" s="346">
        <f t="shared" si="217"/>
        <v>0</v>
      </c>
      <c r="IR34" s="346">
        <f t="shared" si="218"/>
        <v>0</v>
      </c>
      <c r="IS34" s="346">
        <f t="shared" si="130"/>
        <v>0</v>
      </c>
      <c r="IU34" s="1">
        <v>53500</v>
      </c>
      <c r="IV34" s="1">
        <v>52500</v>
      </c>
      <c r="IW34" s="1">
        <v>50000</v>
      </c>
      <c r="IX34" s="1">
        <v>47500</v>
      </c>
      <c r="IY34" s="1">
        <v>46500</v>
      </c>
      <c r="IZ34" s="1">
        <v>45000</v>
      </c>
      <c r="JA34" s="1">
        <v>45000</v>
      </c>
      <c r="JB34" s="1">
        <v>46000</v>
      </c>
      <c r="JC34" s="1">
        <v>47500</v>
      </c>
      <c r="JD34" s="1">
        <v>50000</v>
      </c>
      <c r="JE34" s="1">
        <v>50000</v>
      </c>
      <c r="JF34" s="1">
        <v>51500</v>
      </c>
      <c r="JH34" s="346">
        <f t="shared" si="131"/>
        <v>0</v>
      </c>
      <c r="JI34" s="346">
        <f t="shared" si="132"/>
        <v>0</v>
      </c>
      <c r="JJ34" s="346">
        <f t="shared" si="133"/>
        <v>0</v>
      </c>
      <c r="JK34" s="346">
        <f t="shared" si="134"/>
        <v>0</v>
      </c>
      <c r="JL34" s="346">
        <f t="shared" si="135"/>
        <v>0</v>
      </c>
      <c r="JM34" s="346">
        <f t="shared" si="136"/>
        <v>0</v>
      </c>
      <c r="JN34" s="346">
        <f t="shared" si="137"/>
        <v>0</v>
      </c>
      <c r="JO34" s="346">
        <f t="shared" si="138"/>
        <v>0</v>
      </c>
      <c r="JP34" s="346">
        <f t="shared" si="139"/>
        <v>0</v>
      </c>
      <c r="JQ34" s="346">
        <f t="shared" si="140"/>
        <v>0</v>
      </c>
      <c r="JR34" s="346">
        <f t="shared" si="141"/>
        <v>0</v>
      </c>
      <c r="JS34" s="346">
        <f t="shared" si="142"/>
        <v>0</v>
      </c>
      <c r="JT34" s="346">
        <f t="shared" si="143"/>
        <v>0</v>
      </c>
      <c r="JV34" s="1">
        <f>IFERROR(_xlfn.XLOOKUP($C34,'Prices_state-wise'!$B:$B,'Prices_state-wise'!AP:AP,"",0),"")</f>
        <v>54000</v>
      </c>
      <c r="JW34" s="1">
        <f>IFERROR(_xlfn.XLOOKUP($C34,'Prices_state-wise'!$B:$B,'Prices_state-wise'!AQ:AQ,"",0),"")</f>
        <v>53000</v>
      </c>
      <c r="JX34" s="1">
        <f>IFERROR(_xlfn.XLOOKUP($C34,'Prices_state-wise'!$B:$B,'Prices_state-wise'!AR:AR,"",0),"")</f>
        <v>50500</v>
      </c>
      <c r="JY34" s="1">
        <f>IFERROR(_xlfn.XLOOKUP($C34,'Prices_state-wise'!$B:$B,'Prices_state-wise'!AS:AS,"",0),"")</f>
        <v>48000</v>
      </c>
      <c r="JZ34" s="1">
        <f>IFERROR(_xlfn.XLOOKUP($C34,'Prices_state-wise'!$B:$B,'Prices_state-wise'!AT:AT,"",0),"")</f>
        <v>47000</v>
      </c>
      <c r="KA34" s="1">
        <f>IFERROR(_xlfn.XLOOKUP($C34,'Prices_state-wise'!$B:$B,'Prices_state-wise'!AU:AU,"",0),"")</f>
        <v>45500</v>
      </c>
      <c r="KB34" s="1">
        <f>IFERROR(_xlfn.XLOOKUP($C34,'Prices_state-wise'!$B:$B,'Prices_state-wise'!AV:AV,"",0),"")</f>
        <v>45500</v>
      </c>
      <c r="KC34" s="1">
        <f>IFERROR(_xlfn.XLOOKUP($C34,'Prices_state-wise'!$B:$B,'Prices_state-wise'!AW:AW,"",0),"")</f>
        <v>46500</v>
      </c>
      <c r="KD34" s="1">
        <f>IFERROR(_xlfn.XLOOKUP($C34,'Prices_state-wise'!$B:$B,'Prices_state-wise'!AX:AX,"",0),"")</f>
        <v>48000</v>
      </c>
      <c r="KE34" s="1">
        <f>IFERROR(_xlfn.XLOOKUP($C34,'Prices_state-wise'!$B:$B,'Prices_state-wise'!AY:AY,"",0),"")</f>
        <v>50500</v>
      </c>
      <c r="KF34" s="1">
        <f>IFERROR(_xlfn.XLOOKUP($C34,'Prices_state-wise'!$B:$B,'Prices_state-wise'!AZ:AZ,"",0),"")</f>
        <v>50500</v>
      </c>
      <c r="KG34" s="1">
        <f>IFERROR(_xlfn.XLOOKUP($C34,'Prices_state-wise'!$B:$B,'Prices_state-wise'!BA:BA,"",0),"")</f>
        <v>52000</v>
      </c>
      <c r="KI34" s="346">
        <f t="shared" si="144"/>
        <v>0</v>
      </c>
      <c r="KJ34" s="346">
        <f t="shared" si="145"/>
        <v>0</v>
      </c>
      <c r="KK34" s="346">
        <f t="shared" si="146"/>
        <v>0</v>
      </c>
      <c r="KL34" s="346">
        <f t="shared" si="147"/>
        <v>0</v>
      </c>
      <c r="KM34" s="346">
        <f t="shared" si="148"/>
        <v>0</v>
      </c>
      <c r="KN34" s="346">
        <f t="shared" si="149"/>
        <v>0</v>
      </c>
      <c r="KO34" s="346">
        <f t="shared" si="150"/>
        <v>0</v>
      </c>
      <c r="KP34" s="346">
        <f t="shared" si="151"/>
        <v>0</v>
      </c>
      <c r="KQ34" s="346">
        <f t="shared" si="152"/>
        <v>0</v>
      </c>
      <c r="KR34" s="346">
        <f t="shared" si="153"/>
        <v>0</v>
      </c>
      <c r="KS34" s="346">
        <f t="shared" si="154"/>
        <v>0</v>
      </c>
      <c r="KT34" s="346">
        <f t="shared" si="155"/>
        <v>0</v>
      </c>
      <c r="KU34" s="346">
        <f t="shared" si="156"/>
        <v>0</v>
      </c>
      <c r="KW34" s="346">
        <f t="shared" si="157"/>
        <v>0</v>
      </c>
      <c r="KX34" s="346">
        <f t="shared" si="158"/>
        <v>0</v>
      </c>
      <c r="KY34" s="346">
        <f t="shared" si="159"/>
        <v>0</v>
      </c>
      <c r="KZ34" s="346">
        <f t="shared" si="160"/>
        <v>0</v>
      </c>
      <c r="LA34" s="346">
        <f t="shared" si="161"/>
        <v>0</v>
      </c>
      <c r="LB34" s="346">
        <f t="shared" si="162"/>
        <v>0</v>
      </c>
      <c r="LC34" s="346">
        <f t="shared" si="163"/>
        <v>0</v>
      </c>
      <c r="LD34" s="346">
        <f t="shared" si="164"/>
        <v>0</v>
      </c>
      <c r="LE34" s="346">
        <f t="shared" si="165"/>
        <v>0</v>
      </c>
      <c r="LF34" s="346">
        <f t="shared" si="166"/>
        <v>0</v>
      </c>
      <c r="LG34" s="346">
        <f t="shared" si="167"/>
        <v>0</v>
      </c>
      <c r="LH34" s="346">
        <f t="shared" si="168"/>
        <v>0</v>
      </c>
      <c r="LI34" s="346">
        <f t="shared" si="169"/>
        <v>0</v>
      </c>
      <c r="LL34" s="4"/>
      <c r="LM34" s="4"/>
      <c r="LN34" s="4"/>
      <c r="LO34" s="4"/>
      <c r="LP34" s="4"/>
      <c r="LQ34" s="4"/>
      <c r="LR34" s="4"/>
      <c r="LS34" s="4"/>
      <c r="LT34" s="4"/>
      <c r="LU34" s="4"/>
      <c r="LV34" s="4"/>
      <c r="LW34" s="4"/>
      <c r="LY34" s="14">
        <f t="shared" si="170"/>
        <v>0</v>
      </c>
      <c r="LZ34" s="14">
        <f t="shared" si="171"/>
        <v>0</v>
      </c>
      <c r="MA34" s="14">
        <f t="shared" si="172"/>
        <v>0</v>
      </c>
      <c r="MB34" s="14">
        <f t="shared" si="173"/>
        <v>0</v>
      </c>
      <c r="MC34" s="14">
        <f t="shared" si="174"/>
        <v>0</v>
      </c>
      <c r="MD34" s="14">
        <f t="shared" si="175"/>
        <v>0</v>
      </c>
      <c r="ME34" s="14">
        <f t="shared" si="176"/>
        <v>0</v>
      </c>
      <c r="MF34" s="14">
        <f t="shared" si="177"/>
        <v>0</v>
      </c>
      <c r="MG34" s="14">
        <f t="shared" si="178"/>
        <v>0</v>
      </c>
      <c r="MH34" s="14">
        <f t="shared" si="179"/>
        <v>0</v>
      </c>
      <c r="MI34" s="14">
        <f t="shared" si="180"/>
        <v>0</v>
      </c>
      <c r="MJ34" s="14">
        <f t="shared" si="181"/>
        <v>0</v>
      </c>
      <c r="ML34" s="14">
        <f t="shared" si="182"/>
        <v>0</v>
      </c>
      <c r="MM34" s="14">
        <f t="shared" si="183"/>
        <v>0</v>
      </c>
      <c r="MN34" s="14">
        <f t="shared" si="184"/>
        <v>0</v>
      </c>
      <c r="MO34" s="14">
        <f t="shared" si="185"/>
        <v>0</v>
      </c>
      <c r="MP34" s="14">
        <f t="shared" si="186"/>
        <v>0</v>
      </c>
      <c r="MQ34" s="14">
        <f t="shared" si="187"/>
        <v>0</v>
      </c>
      <c r="MR34" s="14">
        <f t="shared" si="188"/>
        <v>0</v>
      </c>
      <c r="MS34" s="14">
        <f t="shared" si="189"/>
        <v>0</v>
      </c>
      <c r="MT34" s="14">
        <f t="shared" si="190"/>
        <v>0</v>
      </c>
      <c r="MU34" s="14">
        <f t="shared" si="191"/>
        <v>0</v>
      </c>
      <c r="MV34" s="14">
        <f t="shared" si="192"/>
        <v>0</v>
      </c>
      <c r="MW34" s="14">
        <f t="shared" si="193"/>
        <v>0</v>
      </c>
    </row>
    <row r="35" spans="1:361" ht="30.75">
      <c r="A35" s="4">
        <f t="shared" si="194"/>
        <v>25</v>
      </c>
      <c r="B35" s="1" t="s">
        <v>438</v>
      </c>
      <c r="C35" s="1" t="s">
        <v>342</v>
      </c>
      <c r="D35" s="4" t="s">
        <v>326</v>
      </c>
      <c r="E35" s="14">
        <f>SUMIFS('MoU proposal'!U:U,'MoU proposal'!$B:$B,'Retail_distributor-wise'!$B35,'MoU proposal'!$D:$D,'Retail_distributor-wise'!$C35)</f>
        <v>2613.61</v>
      </c>
      <c r="F35" s="14">
        <f t="shared" si="90"/>
        <v>3700</v>
      </c>
      <c r="G35" s="8" t="s">
        <v>162</v>
      </c>
      <c r="H35" s="8" t="s">
        <v>162</v>
      </c>
      <c r="I35" s="118">
        <v>1</v>
      </c>
      <c r="J35" s="14">
        <f>FLOOR($I35*'Retail_state-wise(rough)'!F$33,50)</f>
        <v>200</v>
      </c>
      <c r="K35" s="14">
        <f>FLOOR($I35*'Retail_state-wise(rough)'!G$33,50)</f>
        <v>300</v>
      </c>
      <c r="L35" s="14">
        <f>FLOOR($I35*'Retail_state-wise(rough)'!H$33,50)</f>
        <v>250</v>
      </c>
      <c r="M35" s="14">
        <f>FLOOR($I35*'Retail_state-wise(rough)'!I$33,50)</f>
        <v>200</v>
      </c>
      <c r="N35" s="14">
        <f>FLOOR($I35*'Retail_state-wise(rough)'!J$33,50)</f>
        <v>200</v>
      </c>
      <c r="O35" s="14">
        <f>FLOOR($I35*'Retail_state-wise(rough)'!K$33,50)</f>
        <v>200</v>
      </c>
      <c r="P35" s="14">
        <f>FLOOR($I35*'Retail_state-wise(rough)'!L$33,50)</f>
        <v>250</v>
      </c>
      <c r="Q35" s="14">
        <f>FLOOR($I35*'Retail_state-wise(rough)'!M$33,50)</f>
        <v>300</v>
      </c>
      <c r="R35" s="14">
        <f>FLOOR($I35*'Retail_state-wise(rough)'!N$33,50)</f>
        <v>350</v>
      </c>
      <c r="S35" s="14">
        <f>FLOOR($I35*'Retail_state-wise(rough)'!O$33,50)</f>
        <v>400</v>
      </c>
      <c r="T35" s="14">
        <f>FLOOR($I35*'Retail_state-wise(rough)'!P$33,50)</f>
        <v>500</v>
      </c>
      <c r="U35" s="14">
        <f>FLOOR($I35*'Retail_state-wise(rough)'!Q$33,50)</f>
        <v>550</v>
      </c>
      <c r="V35" s="12" t="s">
        <v>439</v>
      </c>
      <c r="W35" s="671"/>
      <c r="X35" s="16">
        <v>0.8</v>
      </c>
      <c r="Y35" s="16">
        <v>0.8</v>
      </c>
      <c r="Z35" s="16">
        <v>0.8</v>
      </c>
      <c r="AA35" s="16">
        <v>0.8</v>
      </c>
      <c r="AB35" s="16">
        <v>0.8</v>
      </c>
      <c r="AC35" s="16">
        <v>0.8</v>
      </c>
      <c r="AD35" s="16">
        <v>0.8</v>
      </c>
      <c r="AE35" s="16">
        <v>0.8</v>
      </c>
      <c r="AF35" s="16">
        <v>0.8</v>
      </c>
      <c r="AG35" s="16">
        <v>0.8</v>
      </c>
      <c r="AH35" s="16">
        <v>0.8</v>
      </c>
      <c r="AI35" s="16">
        <v>0.8</v>
      </c>
      <c r="AK35" s="16">
        <f t="shared" si="333"/>
        <v>0.19999999999999996</v>
      </c>
      <c r="AL35" s="16">
        <f t="shared" si="333"/>
        <v>0.19999999999999996</v>
      </c>
      <c r="AM35" s="16">
        <f t="shared" si="333"/>
        <v>0.19999999999999996</v>
      </c>
      <c r="AN35" s="16">
        <f t="shared" si="333"/>
        <v>0.19999999999999996</v>
      </c>
      <c r="AO35" s="16">
        <f t="shared" si="333"/>
        <v>0.19999999999999996</v>
      </c>
      <c r="AP35" s="16">
        <f t="shared" si="333"/>
        <v>0.19999999999999996</v>
      </c>
      <c r="AQ35" s="16">
        <f t="shared" si="333"/>
        <v>0.19999999999999996</v>
      </c>
      <c r="AR35" s="16">
        <f t="shared" si="333"/>
        <v>0.19999999999999996</v>
      </c>
      <c r="AS35" s="16">
        <f t="shared" si="333"/>
        <v>0.19999999999999996</v>
      </c>
      <c r="AT35" s="16">
        <f t="shared" si="333"/>
        <v>0.19999999999999996</v>
      </c>
      <c r="AU35" s="16">
        <f t="shared" si="333"/>
        <v>0.19999999999999996</v>
      </c>
      <c r="AV35" s="16">
        <f t="shared" si="333"/>
        <v>0.19999999999999996</v>
      </c>
      <c r="AX35" s="15">
        <f t="shared" si="91"/>
        <v>160</v>
      </c>
      <c r="AY35" s="15">
        <f t="shared" si="24"/>
        <v>240</v>
      </c>
      <c r="AZ35" s="15">
        <f t="shared" si="25"/>
        <v>200</v>
      </c>
      <c r="BA35" s="15">
        <f t="shared" si="26"/>
        <v>160</v>
      </c>
      <c r="BB35" s="15">
        <f t="shared" si="27"/>
        <v>160</v>
      </c>
      <c r="BC35" s="15">
        <f t="shared" si="28"/>
        <v>160</v>
      </c>
      <c r="BD35" s="15">
        <f t="shared" si="29"/>
        <v>200</v>
      </c>
      <c r="BE35" s="15">
        <f t="shared" si="30"/>
        <v>240</v>
      </c>
      <c r="BF35" s="15">
        <f t="shared" si="31"/>
        <v>280</v>
      </c>
      <c r="BG35" s="15">
        <f t="shared" si="32"/>
        <v>320</v>
      </c>
      <c r="BH35" s="15">
        <f t="shared" si="33"/>
        <v>400</v>
      </c>
      <c r="BI35" s="15">
        <f t="shared" si="34"/>
        <v>440</v>
      </c>
      <c r="BJ35" s="15">
        <f t="shared" si="35"/>
        <v>2960</v>
      </c>
      <c r="BL35" s="15">
        <f t="shared" si="36"/>
        <v>39.999999999999993</v>
      </c>
      <c r="BM35" s="15">
        <f t="shared" si="37"/>
        <v>59.999999999999986</v>
      </c>
      <c r="BN35" s="15">
        <f t="shared" si="38"/>
        <v>49.999999999999986</v>
      </c>
      <c r="BO35" s="15">
        <f t="shared" si="39"/>
        <v>39.999999999999993</v>
      </c>
      <c r="BP35" s="15">
        <f t="shared" si="40"/>
        <v>39.999999999999993</v>
      </c>
      <c r="BQ35" s="15">
        <f t="shared" si="41"/>
        <v>39.999999999999993</v>
      </c>
      <c r="BR35" s="15">
        <f t="shared" si="42"/>
        <v>49.999999999999986</v>
      </c>
      <c r="BS35" s="15">
        <f t="shared" si="43"/>
        <v>59.999999999999986</v>
      </c>
      <c r="BT35" s="15">
        <f t="shared" si="44"/>
        <v>69.999999999999986</v>
      </c>
      <c r="BU35" s="15">
        <f t="shared" si="45"/>
        <v>79.999999999999986</v>
      </c>
      <c r="BV35" s="15">
        <f t="shared" si="46"/>
        <v>99.999999999999972</v>
      </c>
      <c r="BW35" s="15">
        <f t="shared" si="47"/>
        <v>109.99999999999997</v>
      </c>
      <c r="BX35" s="15">
        <f t="shared" si="48"/>
        <v>739.99999999999989</v>
      </c>
      <c r="BY35" s="15"/>
      <c r="BZ35" s="16">
        <v>0</v>
      </c>
      <c r="CA35" s="16">
        <v>0</v>
      </c>
      <c r="CB35" s="16">
        <v>0</v>
      </c>
      <c r="CC35" s="16">
        <v>0</v>
      </c>
      <c r="CD35" s="16">
        <v>0</v>
      </c>
      <c r="CE35" s="16">
        <v>0</v>
      </c>
      <c r="CF35" s="16">
        <v>0</v>
      </c>
      <c r="CG35" s="16">
        <v>0</v>
      </c>
      <c r="CH35" s="16">
        <v>0</v>
      </c>
      <c r="CI35" s="16">
        <v>0</v>
      </c>
      <c r="CJ35" s="16">
        <v>0</v>
      </c>
      <c r="CK35" s="16">
        <v>0</v>
      </c>
      <c r="CL35" s="236"/>
      <c r="CM35" s="239">
        <f t="shared" si="308"/>
        <v>1</v>
      </c>
      <c r="CN35" s="239">
        <f t="shared" si="309"/>
        <v>1</v>
      </c>
      <c r="CO35" s="239">
        <f t="shared" si="310"/>
        <v>1</v>
      </c>
      <c r="CP35" s="239">
        <f t="shared" si="311"/>
        <v>1</v>
      </c>
      <c r="CQ35" s="239">
        <f t="shared" si="312"/>
        <v>1</v>
      </c>
      <c r="CR35" s="239">
        <f t="shared" si="313"/>
        <v>1</v>
      </c>
      <c r="CS35" s="239">
        <f t="shared" si="314"/>
        <v>1</v>
      </c>
      <c r="CT35" s="239">
        <f t="shared" si="315"/>
        <v>1</v>
      </c>
      <c r="CU35" s="239">
        <f t="shared" si="316"/>
        <v>1</v>
      </c>
      <c r="CV35" s="239">
        <f t="shared" si="317"/>
        <v>1</v>
      </c>
      <c r="CW35" s="239">
        <f t="shared" si="318"/>
        <v>1</v>
      </c>
      <c r="CX35" s="239">
        <f t="shared" si="319"/>
        <v>1</v>
      </c>
      <c r="CY35" s="15"/>
      <c r="CZ35" s="15">
        <f t="shared" si="104"/>
        <v>0</v>
      </c>
      <c r="DA35" s="15">
        <f t="shared" si="105"/>
        <v>0</v>
      </c>
      <c r="DB35" s="15">
        <f t="shared" si="106"/>
        <v>0</v>
      </c>
      <c r="DC35" s="15">
        <f t="shared" si="107"/>
        <v>0</v>
      </c>
      <c r="DD35" s="15">
        <f t="shared" si="108"/>
        <v>0</v>
      </c>
      <c r="DE35" s="15">
        <f t="shared" si="109"/>
        <v>0</v>
      </c>
      <c r="DF35" s="15">
        <f t="shared" si="110"/>
        <v>0</v>
      </c>
      <c r="DG35" s="15">
        <f t="shared" si="111"/>
        <v>0</v>
      </c>
      <c r="DH35" s="15">
        <f t="shared" si="112"/>
        <v>0</v>
      </c>
      <c r="DI35" s="15">
        <f t="shared" si="113"/>
        <v>0</v>
      </c>
      <c r="DJ35" s="15">
        <f t="shared" si="114"/>
        <v>0</v>
      </c>
      <c r="DK35" s="15">
        <f t="shared" si="115"/>
        <v>0</v>
      </c>
      <c r="DL35" s="15">
        <f t="shared" si="116"/>
        <v>0</v>
      </c>
      <c r="DM35" s="15"/>
      <c r="DN35" s="238">
        <f t="shared" si="244"/>
        <v>160</v>
      </c>
      <c r="DO35" s="238">
        <f t="shared" si="245"/>
        <v>240</v>
      </c>
      <c r="DP35" s="238">
        <f t="shared" si="246"/>
        <v>200</v>
      </c>
      <c r="DQ35" s="238">
        <f t="shared" si="247"/>
        <v>160</v>
      </c>
      <c r="DR35" s="238">
        <f t="shared" si="248"/>
        <v>160</v>
      </c>
      <c r="DS35" s="238">
        <f t="shared" si="249"/>
        <v>160</v>
      </c>
      <c r="DT35" s="238">
        <f t="shared" si="250"/>
        <v>200</v>
      </c>
      <c r="DU35" s="238">
        <f t="shared" si="251"/>
        <v>240</v>
      </c>
      <c r="DV35" s="238">
        <f t="shared" si="252"/>
        <v>280</v>
      </c>
      <c r="DW35" s="238">
        <f t="shared" si="253"/>
        <v>320</v>
      </c>
      <c r="DX35" s="238">
        <f t="shared" si="254"/>
        <v>400</v>
      </c>
      <c r="DY35" s="238">
        <f t="shared" si="255"/>
        <v>440</v>
      </c>
      <c r="DZ35" s="238">
        <f t="shared" si="121"/>
        <v>2960</v>
      </c>
      <c r="EB35" s="16">
        <v>0.8</v>
      </c>
      <c r="EC35" s="16">
        <v>0.8</v>
      </c>
      <c r="ED35" s="16">
        <v>0.8</v>
      </c>
      <c r="EE35" s="16">
        <v>0.8</v>
      </c>
      <c r="EF35" s="16">
        <v>0.8</v>
      </c>
      <c r="EG35" s="16">
        <v>0.8</v>
      </c>
      <c r="EH35" s="16">
        <v>0.75</v>
      </c>
      <c r="EI35" s="16">
        <v>0.75</v>
      </c>
      <c r="EJ35" s="16">
        <v>0.7</v>
      </c>
      <c r="EK35" s="16">
        <v>0.7</v>
      </c>
      <c r="EL35" s="16">
        <v>0.7</v>
      </c>
      <c r="EM35" s="16">
        <v>0.7</v>
      </c>
      <c r="EO35" s="16">
        <f t="shared" si="195"/>
        <v>0.19999999999999996</v>
      </c>
      <c r="EP35" s="16">
        <f t="shared" si="196"/>
        <v>0.19999999999999996</v>
      </c>
      <c r="EQ35" s="16">
        <f t="shared" si="197"/>
        <v>0.19999999999999996</v>
      </c>
      <c r="ER35" s="16">
        <f t="shared" si="198"/>
        <v>0.19999999999999996</v>
      </c>
      <c r="ES35" s="16">
        <f t="shared" si="199"/>
        <v>0.19999999999999996</v>
      </c>
      <c r="ET35" s="16">
        <f t="shared" si="200"/>
        <v>0.19999999999999996</v>
      </c>
      <c r="EU35" s="16">
        <f t="shared" si="201"/>
        <v>0.25</v>
      </c>
      <c r="EV35" s="16">
        <f t="shared" si="202"/>
        <v>0.25</v>
      </c>
      <c r="EW35" s="16">
        <f t="shared" si="203"/>
        <v>0.30000000000000004</v>
      </c>
      <c r="EX35" s="16">
        <f t="shared" si="204"/>
        <v>0.30000000000000004</v>
      </c>
      <c r="EY35" s="16">
        <f t="shared" si="205"/>
        <v>0.30000000000000004</v>
      </c>
      <c r="EZ35" s="16">
        <f t="shared" si="206"/>
        <v>0.30000000000000004</v>
      </c>
      <c r="FB35" s="233">
        <f t="shared" si="61"/>
        <v>160</v>
      </c>
      <c r="FC35" s="233">
        <f t="shared" si="62"/>
        <v>240</v>
      </c>
      <c r="FD35" s="233">
        <f t="shared" si="63"/>
        <v>200</v>
      </c>
      <c r="FE35" s="233">
        <f t="shared" si="64"/>
        <v>160</v>
      </c>
      <c r="FF35" s="233">
        <f t="shared" si="65"/>
        <v>160</v>
      </c>
      <c r="FG35" s="233">
        <f t="shared" si="66"/>
        <v>160</v>
      </c>
      <c r="FH35" s="233">
        <f t="shared" si="67"/>
        <v>187.5</v>
      </c>
      <c r="FI35" s="233">
        <f t="shared" si="68"/>
        <v>225</v>
      </c>
      <c r="FJ35" s="233">
        <f t="shared" si="69"/>
        <v>244.99999999999997</v>
      </c>
      <c r="FK35" s="233">
        <f t="shared" si="70"/>
        <v>280</v>
      </c>
      <c r="FL35" s="233">
        <f t="shared" si="71"/>
        <v>350</v>
      </c>
      <c r="FM35" s="233">
        <f t="shared" si="72"/>
        <v>385</v>
      </c>
      <c r="FN35" s="233">
        <f t="shared" si="122"/>
        <v>2752.5</v>
      </c>
      <c r="FO35" s="4"/>
      <c r="FP35" s="233">
        <f t="shared" si="73"/>
        <v>39.999999999999993</v>
      </c>
      <c r="FQ35" s="233">
        <f t="shared" si="74"/>
        <v>59.999999999999986</v>
      </c>
      <c r="FR35" s="233">
        <f t="shared" si="75"/>
        <v>49.999999999999986</v>
      </c>
      <c r="FS35" s="233">
        <f t="shared" si="76"/>
        <v>39.999999999999993</v>
      </c>
      <c r="FT35" s="233">
        <f t="shared" si="77"/>
        <v>39.999999999999993</v>
      </c>
      <c r="FU35" s="233">
        <f t="shared" si="78"/>
        <v>39.999999999999993</v>
      </c>
      <c r="FV35" s="233">
        <f t="shared" si="79"/>
        <v>62.5</v>
      </c>
      <c r="FW35" s="233">
        <f t="shared" si="80"/>
        <v>75</v>
      </c>
      <c r="FX35" s="233">
        <f t="shared" si="81"/>
        <v>105.00000000000001</v>
      </c>
      <c r="FY35" s="233">
        <f t="shared" si="82"/>
        <v>120.00000000000001</v>
      </c>
      <c r="FZ35" s="233">
        <f t="shared" si="83"/>
        <v>150.00000000000003</v>
      </c>
      <c r="GA35" s="233">
        <f t="shared" si="84"/>
        <v>165.00000000000003</v>
      </c>
      <c r="GB35" s="233">
        <f t="shared" si="123"/>
        <v>947.5</v>
      </c>
      <c r="GC35" s="233"/>
      <c r="GD35" s="16">
        <v>1</v>
      </c>
      <c r="GE35" s="16">
        <v>1</v>
      </c>
      <c r="GF35" s="16">
        <v>1</v>
      </c>
      <c r="GG35" s="16">
        <v>1</v>
      </c>
      <c r="GH35" s="16">
        <v>1</v>
      </c>
      <c r="GI35" s="16">
        <v>1</v>
      </c>
      <c r="GJ35" s="16">
        <v>1</v>
      </c>
      <c r="GK35" s="16">
        <v>1</v>
      </c>
      <c r="GL35" s="16">
        <v>1</v>
      </c>
      <c r="GM35" s="16">
        <v>1</v>
      </c>
      <c r="GN35" s="16">
        <v>1</v>
      </c>
      <c r="GO35" s="16">
        <v>1</v>
      </c>
      <c r="GP35" s="233"/>
      <c r="GQ35" s="233">
        <f>GD35*FB35</f>
        <v>160</v>
      </c>
      <c r="GR35" s="233">
        <f t="shared" si="334"/>
        <v>240</v>
      </c>
      <c r="GS35" s="233">
        <f t="shared" si="335"/>
        <v>200</v>
      </c>
      <c r="GT35" s="233">
        <f t="shared" si="336"/>
        <v>160</v>
      </c>
      <c r="GU35" s="233">
        <f t="shared" si="337"/>
        <v>160</v>
      </c>
      <c r="GV35" s="233">
        <f t="shared" si="338"/>
        <v>160</v>
      </c>
      <c r="GW35" s="233">
        <f t="shared" si="339"/>
        <v>187.5</v>
      </c>
      <c r="GX35" s="233">
        <f t="shared" si="340"/>
        <v>225</v>
      </c>
      <c r="GY35" s="233">
        <f t="shared" si="341"/>
        <v>244.99999999999997</v>
      </c>
      <c r="GZ35" s="233">
        <f t="shared" si="342"/>
        <v>280</v>
      </c>
      <c r="HA35" s="233">
        <f t="shared" si="343"/>
        <v>350</v>
      </c>
      <c r="HB35" s="233">
        <f t="shared" si="344"/>
        <v>385</v>
      </c>
      <c r="HC35" s="14">
        <f t="shared" si="256"/>
        <v>2752.5</v>
      </c>
      <c r="HE35" s="233">
        <f>[2]Sheet2!$AO28</f>
        <v>13.788403411403412</v>
      </c>
      <c r="HF35" s="4">
        <v>20</v>
      </c>
      <c r="HG35" s="233">
        <f t="shared" si="125"/>
        <v>19.25</v>
      </c>
      <c r="HH35" s="233">
        <f t="shared" si="126"/>
        <v>30</v>
      </c>
      <c r="HJ35" s="15">
        <f t="shared" si="127"/>
        <v>19.25</v>
      </c>
      <c r="HK35" s="15">
        <f t="shared" si="128"/>
        <v>29.615384615384613</v>
      </c>
      <c r="HT35" s="1">
        <f>_xlfn.XLOOKUP($C35,'Prices_state-wise'!$B:$B,'Prices_state-wise'!P:P,"",0)</f>
        <v>56000</v>
      </c>
      <c r="HU35" s="1">
        <f>_xlfn.XLOOKUP($C35,'Prices_state-wise'!$B:$B,'Prices_state-wise'!Q:Q,"",0)</f>
        <v>55000</v>
      </c>
      <c r="HV35" s="1">
        <f>_xlfn.XLOOKUP($C35,'Prices_state-wise'!$B:$B,'Prices_state-wise'!R:R,"",0)</f>
        <v>52500</v>
      </c>
      <c r="HW35" s="1">
        <f>_xlfn.XLOOKUP($C35,'Prices_state-wise'!$B:$B,'Prices_state-wise'!S:S,"",0)</f>
        <v>50000</v>
      </c>
      <c r="HX35" s="1">
        <f>_xlfn.XLOOKUP($C35,'Prices_state-wise'!$B:$B,'Prices_state-wise'!T:T,"",0)</f>
        <v>49000</v>
      </c>
      <c r="HY35" s="1">
        <f>_xlfn.XLOOKUP($C35,'Prices_state-wise'!$B:$B,'Prices_state-wise'!U:U,"",0)</f>
        <v>47500</v>
      </c>
      <c r="HZ35" s="1">
        <f>_xlfn.XLOOKUP($C35,'Prices_state-wise'!$B:$B,'Prices_state-wise'!V:V,"",0)</f>
        <v>47500</v>
      </c>
      <c r="IA35" s="1">
        <f>_xlfn.XLOOKUP($C35,'Prices_state-wise'!$B:$B,'Prices_state-wise'!W:W,"",0)</f>
        <v>48500</v>
      </c>
      <c r="IB35" s="1">
        <f>_xlfn.XLOOKUP($C35,'Prices_state-wise'!$B:$B,'Prices_state-wise'!X:X,"",0)</f>
        <v>50000</v>
      </c>
      <c r="IC35" s="1">
        <f>_xlfn.XLOOKUP($C35,'Prices_state-wise'!$B:$B,'Prices_state-wise'!Y:Y,"",0)</f>
        <v>52500</v>
      </c>
      <c r="ID35" s="1">
        <f>_xlfn.XLOOKUP($C35,'Prices_state-wise'!$B:$B,'Prices_state-wise'!Z:Z,"",0)</f>
        <v>52500</v>
      </c>
      <c r="IE35" s="1">
        <f>_xlfn.XLOOKUP($C35,'Prices_state-wise'!$B:$B,'Prices_state-wise'!AA:AA,"",0)</f>
        <v>54000</v>
      </c>
      <c r="IG35" s="346">
        <f t="shared" si="207"/>
        <v>0.22399999999999995</v>
      </c>
      <c r="IH35" s="346">
        <f t="shared" si="208"/>
        <v>0.3299999999999999</v>
      </c>
      <c r="II35" s="346">
        <f t="shared" si="209"/>
        <v>0.2624999999999999</v>
      </c>
      <c r="IJ35" s="346">
        <f t="shared" si="210"/>
        <v>0.19999999999999996</v>
      </c>
      <c r="IK35" s="346">
        <f t="shared" si="211"/>
        <v>0.19599999999999998</v>
      </c>
      <c r="IL35" s="346">
        <f t="shared" si="212"/>
        <v>0.18999999999999997</v>
      </c>
      <c r="IM35" s="346">
        <f t="shared" si="213"/>
        <v>0.23749999999999996</v>
      </c>
      <c r="IN35" s="346">
        <f t="shared" si="214"/>
        <v>0.29099999999999998</v>
      </c>
      <c r="IO35" s="346">
        <f t="shared" si="215"/>
        <v>0.34999999999999992</v>
      </c>
      <c r="IP35" s="346">
        <f t="shared" si="216"/>
        <v>0.41999999999999993</v>
      </c>
      <c r="IQ35" s="346">
        <f t="shared" si="217"/>
        <v>0.5249999999999998</v>
      </c>
      <c r="IR35" s="346">
        <f t="shared" si="218"/>
        <v>0.59399999999999986</v>
      </c>
      <c r="IS35" s="346">
        <f t="shared" si="130"/>
        <v>3.8199999999999994</v>
      </c>
      <c r="IU35" s="1">
        <v>53500</v>
      </c>
      <c r="IV35" s="1">
        <v>52500</v>
      </c>
      <c r="IW35" s="1">
        <v>50000</v>
      </c>
      <c r="IX35" s="1">
        <v>47500</v>
      </c>
      <c r="IY35" s="1">
        <v>46500</v>
      </c>
      <c r="IZ35" s="1">
        <v>45000</v>
      </c>
      <c r="JA35" s="1">
        <v>45000</v>
      </c>
      <c r="JB35" s="1">
        <v>46000</v>
      </c>
      <c r="JC35" s="1">
        <v>47500</v>
      </c>
      <c r="JD35" s="1">
        <v>50000</v>
      </c>
      <c r="JE35" s="1">
        <v>50000</v>
      </c>
      <c r="JF35" s="1">
        <v>51500</v>
      </c>
      <c r="JH35" s="346">
        <f t="shared" si="131"/>
        <v>0</v>
      </c>
      <c r="JI35" s="346">
        <f t="shared" si="132"/>
        <v>0</v>
      </c>
      <c r="JJ35" s="346">
        <f t="shared" si="133"/>
        <v>0</v>
      </c>
      <c r="JK35" s="346">
        <f t="shared" si="134"/>
        <v>0</v>
      </c>
      <c r="JL35" s="346">
        <f t="shared" si="135"/>
        <v>0</v>
      </c>
      <c r="JM35" s="346">
        <f t="shared" si="136"/>
        <v>0</v>
      </c>
      <c r="JN35" s="346">
        <f t="shared" si="137"/>
        <v>0</v>
      </c>
      <c r="JO35" s="346">
        <f t="shared" si="138"/>
        <v>0</v>
      </c>
      <c r="JP35" s="346">
        <f t="shared" si="139"/>
        <v>0</v>
      </c>
      <c r="JQ35" s="346">
        <f t="shared" si="140"/>
        <v>0</v>
      </c>
      <c r="JR35" s="346">
        <f t="shared" si="141"/>
        <v>0</v>
      </c>
      <c r="JS35" s="346">
        <f t="shared" si="142"/>
        <v>0</v>
      </c>
      <c r="JT35" s="346">
        <f t="shared" si="143"/>
        <v>0</v>
      </c>
      <c r="JV35" s="1">
        <f>IFERROR(_xlfn.XLOOKUP($C35,'Prices_state-wise'!$B:$B,'Prices_state-wise'!AP:AP,"",0),"")</f>
        <v>54000</v>
      </c>
      <c r="JW35" s="1">
        <f>IFERROR(_xlfn.XLOOKUP($C35,'Prices_state-wise'!$B:$B,'Prices_state-wise'!AQ:AQ,"",0),"")</f>
        <v>53000</v>
      </c>
      <c r="JX35" s="1">
        <f>IFERROR(_xlfn.XLOOKUP($C35,'Prices_state-wise'!$B:$B,'Prices_state-wise'!AR:AR,"",0),"")</f>
        <v>50500</v>
      </c>
      <c r="JY35" s="1">
        <f>IFERROR(_xlfn.XLOOKUP($C35,'Prices_state-wise'!$B:$B,'Prices_state-wise'!AS:AS,"",0),"")</f>
        <v>48000</v>
      </c>
      <c r="JZ35" s="1">
        <f>IFERROR(_xlfn.XLOOKUP($C35,'Prices_state-wise'!$B:$B,'Prices_state-wise'!AT:AT,"",0),"")</f>
        <v>47000</v>
      </c>
      <c r="KA35" s="1">
        <f>IFERROR(_xlfn.XLOOKUP($C35,'Prices_state-wise'!$B:$B,'Prices_state-wise'!AU:AU,"",0),"")</f>
        <v>45500</v>
      </c>
      <c r="KB35" s="1">
        <f>IFERROR(_xlfn.XLOOKUP($C35,'Prices_state-wise'!$B:$B,'Prices_state-wise'!AV:AV,"",0),"")</f>
        <v>45500</v>
      </c>
      <c r="KC35" s="1">
        <f>IFERROR(_xlfn.XLOOKUP($C35,'Prices_state-wise'!$B:$B,'Prices_state-wise'!AW:AW,"",0),"")</f>
        <v>46500</v>
      </c>
      <c r="KD35" s="1">
        <f>IFERROR(_xlfn.XLOOKUP($C35,'Prices_state-wise'!$B:$B,'Prices_state-wise'!AX:AX,"",0),"")</f>
        <v>48000</v>
      </c>
      <c r="KE35" s="1">
        <f>IFERROR(_xlfn.XLOOKUP($C35,'Prices_state-wise'!$B:$B,'Prices_state-wise'!AY:AY,"",0),"")</f>
        <v>50500</v>
      </c>
      <c r="KF35" s="1">
        <f>IFERROR(_xlfn.XLOOKUP($C35,'Prices_state-wise'!$B:$B,'Prices_state-wise'!AZ:AZ,"",0),"")</f>
        <v>50500</v>
      </c>
      <c r="KG35" s="1">
        <f>IFERROR(_xlfn.XLOOKUP($C35,'Prices_state-wise'!$B:$B,'Prices_state-wise'!BA:BA,"",0),"")</f>
        <v>52000</v>
      </c>
      <c r="KI35" s="346">
        <f t="shared" si="144"/>
        <v>0.86399999999999999</v>
      </c>
      <c r="KJ35" s="346">
        <f t="shared" si="145"/>
        <v>1.272</v>
      </c>
      <c r="KK35" s="346">
        <f t="shared" si="146"/>
        <v>1.01</v>
      </c>
      <c r="KL35" s="346">
        <f t="shared" si="147"/>
        <v>0.76800000000000002</v>
      </c>
      <c r="KM35" s="346">
        <f t="shared" si="148"/>
        <v>0.752</v>
      </c>
      <c r="KN35" s="346">
        <f t="shared" si="149"/>
        <v>0.72799999999999998</v>
      </c>
      <c r="KO35" s="346">
        <f t="shared" si="150"/>
        <v>0.91</v>
      </c>
      <c r="KP35" s="346">
        <f t="shared" si="151"/>
        <v>1.1160000000000001</v>
      </c>
      <c r="KQ35" s="346">
        <f t="shared" si="152"/>
        <v>1.3440000000000001</v>
      </c>
      <c r="KR35" s="346">
        <f t="shared" si="153"/>
        <v>1.6160000000000001</v>
      </c>
      <c r="KS35" s="346">
        <f t="shared" si="154"/>
        <v>2.02</v>
      </c>
      <c r="KT35" s="346">
        <f t="shared" si="155"/>
        <v>2.2879999999999998</v>
      </c>
      <c r="KU35" s="346">
        <f t="shared" si="156"/>
        <v>14.687999999999999</v>
      </c>
      <c r="KW35" s="346">
        <f t="shared" si="157"/>
        <v>1.0879999999999999</v>
      </c>
      <c r="KX35" s="346">
        <f t="shared" si="158"/>
        <v>1.6019999999999999</v>
      </c>
      <c r="KY35" s="346">
        <f t="shared" si="159"/>
        <v>1.2725</v>
      </c>
      <c r="KZ35" s="346">
        <f t="shared" si="160"/>
        <v>0.96799999999999997</v>
      </c>
      <c r="LA35" s="346">
        <f t="shared" si="161"/>
        <v>0.94799999999999995</v>
      </c>
      <c r="LB35" s="346">
        <f t="shared" si="162"/>
        <v>0.91799999999999993</v>
      </c>
      <c r="LC35" s="346">
        <f t="shared" si="163"/>
        <v>1.1475</v>
      </c>
      <c r="LD35" s="346">
        <f t="shared" si="164"/>
        <v>1.407</v>
      </c>
      <c r="LE35" s="346">
        <f t="shared" si="165"/>
        <v>1.694</v>
      </c>
      <c r="LF35" s="346">
        <f t="shared" si="166"/>
        <v>2.036</v>
      </c>
      <c r="LG35" s="346">
        <f t="shared" si="167"/>
        <v>2.5449999999999999</v>
      </c>
      <c r="LH35" s="346">
        <f t="shared" si="168"/>
        <v>2.8819999999999997</v>
      </c>
      <c r="LI35" s="346">
        <f t="shared" si="169"/>
        <v>18.507999999999996</v>
      </c>
      <c r="LL35" s="4"/>
      <c r="LM35" s="4"/>
      <c r="LN35" s="4"/>
      <c r="LO35" s="4"/>
      <c r="LP35" s="4"/>
      <c r="LQ35" s="4"/>
      <c r="LR35" s="4"/>
      <c r="LS35" s="4"/>
      <c r="LT35" s="4"/>
      <c r="LU35" s="4"/>
      <c r="LV35" s="4"/>
      <c r="LW35" s="4"/>
      <c r="LY35" s="14">
        <f t="shared" si="170"/>
        <v>0</v>
      </c>
      <c r="LZ35" s="14">
        <f t="shared" si="171"/>
        <v>0</v>
      </c>
      <c r="MA35" s="14">
        <f t="shared" si="172"/>
        <v>0</v>
      </c>
      <c r="MB35" s="14">
        <f t="shared" si="173"/>
        <v>0</v>
      </c>
      <c r="MC35" s="14">
        <f t="shared" si="174"/>
        <v>0</v>
      </c>
      <c r="MD35" s="14">
        <f t="shared" si="175"/>
        <v>0</v>
      </c>
      <c r="ME35" s="14">
        <f t="shared" si="176"/>
        <v>0</v>
      </c>
      <c r="MF35" s="14">
        <f t="shared" si="177"/>
        <v>0</v>
      </c>
      <c r="MG35" s="14">
        <f t="shared" si="178"/>
        <v>0</v>
      </c>
      <c r="MH35" s="14">
        <f t="shared" si="179"/>
        <v>0</v>
      </c>
      <c r="MI35" s="14">
        <f t="shared" si="180"/>
        <v>0</v>
      </c>
      <c r="MJ35" s="14">
        <f t="shared" si="181"/>
        <v>0</v>
      </c>
      <c r="ML35" s="14">
        <f t="shared" si="182"/>
        <v>0</v>
      </c>
      <c r="MM35" s="14">
        <f t="shared" si="183"/>
        <v>0</v>
      </c>
      <c r="MN35" s="14">
        <f t="shared" si="184"/>
        <v>0</v>
      </c>
      <c r="MO35" s="14">
        <f t="shared" si="185"/>
        <v>0</v>
      </c>
      <c r="MP35" s="14">
        <f t="shared" si="186"/>
        <v>0</v>
      </c>
      <c r="MQ35" s="14">
        <f t="shared" si="187"/>
        <v>0</v>
      </c>
      <c r="MR35" s="14">
        <f t="shared" si="188"/>
        <v>0</v>
      </c>
      <c r="MS35" s="14">
        <f t="shared" si="189"/>
        <v>0</v>
      </c>
      <c r="MT35" s="14">
        <f t="shared" si="190"/>
        <v>0</v>
      </c>
      <c r="MU35" s="14">
        <f t="shared" si="191"/>
        <v>0</v>
      </c>
      <c r="MV35" s="14">
        <f t="shared" si="192"/>
        <v>0</v>
      </c>
      <c r="MW35" s="14">
        <f t="shared" si="193"/>
        <v>0</v>
      </c>
    </row>
    <row r="36" spans="1:361">
      <c r="A36" s="4">
        <f t="shared" si="194"/>
        <v>26</v>
      </c>
      <c r="B36" s="1" t="s">
        <v>440</v>
      </c>
      <c r="C36" s="1" t="s">
        <v>342</v>
      </c>
      <c r="D36" s="4" t="s">
        <v>326</v>
      </c>
      <c r="E36" s="14">
        <f>SUMIFS('MoU proposal'!U:U,'MoU proposal'!$B:$B,'Retail_distributor-wise'!$B36,'MoU proposal'!$D:$D,'Retail_distributor-wise'!$C36)</f>
        <v>0</v>
      </c>
      <c r="F36" s="14">
        <f t="shared" si="90"/>
        <v>0</v>
      </c>
      <c r="G36" s="8" t="s">
        <v>162</v>
      </c>
      <c r="H36" s="8" t="s">
        <v>162</v>
      </c>
      <c r="I36" s="118">
        <f>E36/'Retail_state-wise(rough)'!$D$33</f>
        <v>0</v>
      </c>
      <c r="J36" s="14">
        <f>FLOOR($I36*'Retail_state-wise(rough)'!F$33,50)</f>
        <v>0</v>
      </c>
      <c r="K36" s="14">
        <f>FLOOR($I36*'Retail_state-wise(rough)'!G$33,50)</f>
        <v>0</v>
      </c>
      <c r="L36" s="14">
        <f>FLOOR($I36*'Retail_state-wise(rough)'!H$33,50)</f>
        <v>0</v>
      </c>
      <c r="M36" s="14">
        <f>FLOOR($I36*'Retail_state-wise(rough)'!I$33,50)</f>
        <v>0</v>
      </c>
      <c r="N36" s="14">
        <f>FLOOR($I36*'Retail_state-wise(rough)'!J$33,50)</f>
        <v>0</v>
      </c>
      <c r="O36" s="14">
        <f>FLOOR($I36*'Retail_state-wise(rough)'!K$33,50)</f>
        <v>0</v>
      </c>
      <c r="P36" s="14">
        <f>FLOOR($I36*'Retail_state-wise(rough)'!L$33,50)</f>
        <v>0</v>
      </c>
      <c r="Q36" s="14">
        <f>FLOOR($I36*'Retail_state-wise(rough)'!M$33,50)</f>
        <v>0</v>
      </c>
      <c r="R36" s="14">
        <f>FLOOR($I36*'Retail_state-wise(rough)'!N$33,50)</f>
        <v>0</v>
      </c>
      <c r="S36" s="14">
        <f>FLOOR($I36*'Retail_state-wise(rough)'!O$33,50)</f>
        <v>0</v>
      </c>
      <c r="T36" s="14">
        <f>FLOOR($I36*'Retail_state-wise(rough)'!P$33,50)</f>
        <v>0</v>
      </c>
      <c r="U36" s="14">
        <f>FLOOR($I36*'Retail_state-wise(rough)'!Q$33,50)</f>
        <v>0</v>
      </c>
      <c r="W36" s="671"/>
      <c r="X36" s="16">
        <v>0.8</v>
      </c>
      <c r="Y36" s="16">
        <v>0.8</v>
      </c>
      <c r="Z36" s="16">
        <v>0.8</v>
      </c>
      <c r="AA36" s="16">
        <v>0.8</v>
      </c>
      <c r="AB36" s="16">
        <v>0.8</v>
      </c>
      <c r="AC36" s="16">
        <v>0.8</v>
      </c>
      <c r="AD36" s="16">
        <v>0.8</v>
      </c>
      <c r="AE36" s="16">
        <v>0.8</v>
      </c>
      <c r="AF36" s="16">
        <v>0.8</v>
      </c>
      <c r="AG36" s="16">
        <v>0.8</v>
      </c>
      <c r="AH36" s="16">
        <v>0.8</v>
      </c>
      <c r="AI36" s="16">
        <v>0.8</v>
      </c>
      <c r="AK36" s="16">
        <f t="shared" si="333"/>
        <v>0.19999999999999996</v>
      </c>
      <c r="AL36" s="16">
        <f t="shared" si="333"/>
        <v>0.19999999999999996</v>
      </c>
      <c r="AM36" s="16">
        <f t="shared" si="333"/>
        <v>0.19999999999999996</v>
      </c>
      <c r="AN36" s="16">
        <f t="shared" si="333"/>
        <v>0.19999999999999996</v>
      </c>
      <c r="AO36" s="16">
        <f t="shared" si="333"/>
        <v>0.19999999999999996</v>
      </c>
      <c r="AP36" s="16">
        <f t="shared" si="333"/>
        <v>0.19999999999999996</v>
      </c>
      <c r="AQ36" s="16">
        <f t="shared" si="333"/>
        <v>0.19999999999999996</v>
      </c>
      <c r="AR36" s="16">
        <f t="shared" si="333"/>
        <v>0.19999999999999996</v>
      </c>
      <c r="AS36" s="16">
        <f t="shared" si="333"/>
        <v>0.19999999999999996</v>
      </c>
      <c r="AT36" s="16">
        <f t="shared" si="333"/>
        <v>0.19999999999999996</v>
      </c>
      <c r="AU36" s="16">
        <f t="shared" si="333"/>
        <v>0.19999999999999996</v>
      </c>
      <c r="AV36" s="16">
        <f t="shared" si="333"/>
        <v>0.19999999999999996</v>
      </c>
      <c r="AX36" s="15">
        <f t="shared" si="91"/>
        <v>0</v>
      </c>
      <c r="AY36" s="15">
        <f t="shared" si="24"/>
        <v>0</v>
      </c>
      <c r="AZ36" s="15">
        <f t="shared" si="25"/>
        <v>0</v>
      </c>
      <c r="BA36" s="15">
        <f t="shared" si="26"/>
        <v>0</v>
      </c>
      <c r="BB36" s="15">
        <f t="shared" si="27"/>
        <v>0</v>
      </c>
      <c r="BC36" s="15">
        <f t="shared" si="28"/>
        <v>0</v>
      </c>
      <c r="BD36" s="15">
        <f t="shared" si="29"/>
        <v>0</v>
      </c>
      <c r="BE36" s="15">
        <f t="shared" si="30"/>
        <v>0</v>
      </c>
      <c r="BF36" s="15">
        <f t="shared" si="31"/>
        <v>0</v>
      </c>
      <c r="BG36" s="15">
        <f t="shared" si="32"/>
        <v>0</v>
      </c>
      <c r="BH36" s="15">
        <f t="shared" si="33"/>
        <v>0</v>
      </c>
      <c r="BI36" s="15">
        <f t="shared" si="34"/>
        <v>0</v>
      </c>
      <c r="BJ36" s="15">
        <f t="shared" si="35"/>
        <v>0</v>
      </c>
      <c r="BL36" s="15">
        <f t="shared" si="36"/>
        <v>0</v>
      </c>
      <c r="BM36" s="15">
        <f t="shared" si="37"/>
        <v>0</v>
      </c>
      <c r="BN36" s="15">
        <f t="shared" si="38"/>
        <v>0</v>
      </c>
      <c r="BO36" s="15">
        <f t="shared" si="39"/>
        <v>0</v>
      </c>
      <c r="BP36" s="15">
        <f t="shared" si="40"/>
        <v>0</v>
      </c>
      <c r="BQ36" s="15">
        <f t="shared" si="41"/>
        <v>0</v>
      </c>
      <c r="BR36" s="15">
        <f t="shared" si="42"/>
        <v>0</v>
      </c>
      <c r="BS36" s="15">
        <f t="shared" si="43"/>
        <v>0</v>
      </c>
      <c r="BT36" s="15">
        <f t="shared" si="44"/>
        <v>0</v>
      </c>
      <c r="BU36" s="15">
        <f t="shared" si="45"/>
        <v>0</v>
      </c>
      <c r="BV36" s="15">
        <f t="shared" si="46"/>
        <v>0</v>
      </c>
      <c r="BW36" s="15">
        <f t="shared" si="47"/>
        <v>0</v>
      </c>
      <c r="BX36" s="15">
        <f t="shared" si="48"/>
        <v>0</v>
      </c>
      <c r="BY36" s="15"/>
      <c r="BZ36" s="16">
        <v>0</v>
      </c>
      <c r="CA36" s="16">
        <v>0</v>
      </c>
      <c r="CB36" s="16">
        <v>0</v>
      </c>
      <c r="CC36" s="16">
        <v>0</v>
      </c>
      <c r="CD36" s="16">
        <v>0</v>
      </c>
      <c r="CE36" s="16">
        <v>0</v>
      </c>
      <c r="CF36" s="16">
        <v>0</v>
      </c>
      <c r="CG36" s="16">
        <v>0</v>
      </c>
      <c r="CH36" s="16">
        <v>0</v>
      </c>
      <c r="CI36" s="16">
        <v>0</v>
      </c>
      <c r="CJ36" s="16">
        <v>0</v>
      </c>
      <c r="CK36" s="16">
        <v>0</v>
      </c>
      <c r="CL36" s="236"/>
      <c r="CM36" s="239">
        <f t="shared" si="308"/>
        <v>1</v>
      </c>
      <c r="CN36" s="239">
        <f t="shared" si="309"/>
        <v>1</v>
      </c>
      <c r="CO36" s="239">
        <f t="shared" si="310"/>
        <v>1</v>
      </c>
      <c r="CP36" s="239">
        <f t="shared" si="311"/>
        <v>1</v>
      </c>
      <c r="CQ36" s="239">
        <f t="shared" si="312"/>
        <v>1</v>
      </c>
      <c r="CR36" s="239">
        <f t="shared" si="313"/>
        <v>1</v>
      </c>
      <c r="CS36" s="239">
        <f t="shared" si="314"/>
        <v>1</v>
      </c>
      <c r="CT36" s="239">
        <f t="shared" si="315"/>
        <v>1</v>
      </c>
      <c r="CU36" s="239">
        <f t="shared" si="316"/>
        <v>1</v>
      </c>
      <c r="CV36" s="239">
        <f t="shared" si="317"/>
        <v>1</v>
      </c>
      <c r="CW36" s="239">
        <f t="shared" si="318"/>
        <v>1</v>
      </c>
      <c r="CX36" s="239">
        <f t="shared" si="319"/>
        <v>1</v>
      </c>
      <c r="CY36" s="15"/>
      <c r="CZ36" s="15">
        <f t="shared" si="104"/>
        <v>0</v>
      </c>
      <c r="DA36" s="15">
        <f t="shared" si="105"/>
        <v>0</v>
      </c>
      <c r="DB36" s="15">
        <f t="shared" si="106"/>
        <v>0</v>
      </c>
      <c r="DC36" s="15">
        <f t="shared" si="107"/>
        <v>0</v>
      </c>
      <c r="DD36" s="15">
        <f t="shared" si="108"/>
        <v>0</v>
      </c>
      <c r="DE36" s="15">
        <f t="shared" si="109"/>
        <v>0</v>
      </c>
      <c r="DF36" s="15">
        <f t="shared" si="110"/>
        <v>0</v>
      </c>
      <c r="DG36" s="15">
        <f t="shared" si="111"/>
        <v>0</v>
      </c>
      <c r="DH36" s="15">
        <f t="shared" si="112"/>
        <v>0</v>
      </c>
      <c r="DI36" s="15">
        <f t="shared" si="113"/>
        <v>0</v>
      </c>
      <c r="DJ36" s="15">
        <f t="shared" si="114"/>
        <v>0</v>
      </c>
      <c r="DK36" s="15">
        <f t="shared" si="115"/>
        <v>0</v>
      </c>
      <c r="DL36" s="15">
        <f t="shared" si="116"/>
        <v>0</v>
      </c>
      <c r="DM36" s="15"/>
      <c r="DN36" s="238">
        <f t="shared" si="244"/>
        <v>0</v>
      </c>
      <c r="DO36" s="238">
        <f t="shared" si="245"/>
        <v>0</v>
      </c>
      <c r="DP36" s="238">
        <f t="shared" si="246"/>
        <v>0</v>
      </c>
      <c r="DQ36" s="238">
        <f t="shared" si="247"/>
        <v>0</v>
      </c>
      <c r="DR36" s="238">
        <f t="shared" si="248"/>
        <v>0</v>
      </c>
      <c r="DS36" s="238">
        <f t="shared" si="249"/>
        <v>0</v>
      </c>
      <c r="DT36" s="238">
        <f t="shared" si="250"/>
        <v>0</v>
      </c>
      <c r="DU36" s="238">
        <f t="shared" si="251"/>
        <v>0</v>
      </c>
      <c r="DV36" s="238">
        <f t="shared" si="252"/>
        <v>0</v>
      </c>
      <c r="DW36" s="238">
        <f t="shared" si="253"/>
        <v>0</v>
      </c>
      <c r="DX36" s="238">
        <f t="shared" si="254"/>
        <v>0</v>
      </c>
      <c r="DY36" s="238">
        <f t="shared" si="255"/>
        <v>0</v>
      </c>
      <c r="DZ36" s="238">
        <f t="shared" si="121"/>
        <v>0</v>
      </c>
      <c r="EO36" s="16">
        <f t="shared" si="195"/>
        <v>1</v>
      </c>
      <c r="EP36" s="16">
        <f t="shared" si="196"/>
        <v>1</v>
      </c>
      <c r="EQ36" s="16">
        <f t="shared" si="197"/>
        <v>1</v>
      </c>
      <c r="ER36" s="16">
        <f t="shared" si="198"/>
        <v>1</v>
      </c>
      <c r="ES36" s="16">
        <f t="shared" si="199"/>
        <v>1</v>
      </c>
      <c r="ET36" s="16">
        <f t="shared" si="200"/>
        <v>1</v>
      </c>
      <c r="EU36" s="16">
        <f t="shared" si="201"/>
        <v>1</v>
      </c>
      <c r="EV36" s="16">
        <f t="shared" si="202"/>
        <v>1</v>
      </c>
      <c r="EW36" s="16">
        <f t="shared" si="203"/>
        <v>1</v>
      </c>
      <c r="EX36" s="16">
        <f t="shared" si="204"/>
        <v>1</v>
      </c>
      <c r="EY36" s="16">
        <f t="shared" si="205"/>
        <v>1</v>
      </c>
      <c r="EZ36" s="16">
        <f t="shared" si="206"/>
        <v>1</v>
      </c>
      <c r="FB36" s="233">
        <f t="shared" si="61"/>
        <v>0</v>
      </c>
      <c r="FC36" s="233">
        <f t="shared" si="62"/>
        <v>0</v>
      </c>
      <c r="FD36" s="233">
        <f t="shared" si="63"/>
        <v>0</v>
      </c>
      <c r="FE36" s="233">
        <f t="shared" si="64"/>
        <v>0</v>
      </c>
      <c r="FF36" s="233">
        <f t="shared" si="65"/>
        <v>0</v>
      </c>
      <c r="FG36" s="233">
        <f t="shared" si="66"/>
        <v>0</v>
      </c>
      <c r="FH36" s="233">
        <f t="shared" si="67"/>
        <v>0</v>
      </c>
      <c r="FI36" s="233">
        <f t="shared" si="68"/>
        <v>0</v>
      </c>
      <c r="FJ36" s="233">
        <f t="shared" si="69"/>
        <v>0</v>
      </c>
      <c r="FK36" s="233">
        <f t="shared" si="70"/>
        <v>0</v>
      </c>
      <c r="FL36" s="233">
        <f t="shared" si="71"/>
        <v>0</v>
      </c>
      <c r="FM36" s="233">
        <f t="shared" si="72"/>
        <v>0</v>
      </c>
      <c r="FN36" s="233">
        <f t="shared" si="122"/>
        <v>0</v>
      </c>
      <c r="FO36" s="4"/>
      <c r="FP36" s="233">
        <f t="shared" si="73"/>
        <v>0</v>
      </c>
      <c r="FQ36" s="233">
        <f t="shared" si="74"/>
        <v>0</v>
      </c>
      <c r="FR36" s="233">
        <f t="shared" si="75"/>
        <v>0</v>
      </c>
      <c r="FS36" s="233">
        <f t="shared" si="76"/>
        <v>0</v>
      </c>
      <c r="FT36" s="233">
        <f t="shared" si="77"/>
        <v>0</v>
      </c>
      <c r="FU36" s="233">
        <f t="shared" si="78"/>
        <v>0</v>
      </c>
      <c r="FV36" s="233">
        <f t="shared" si="79"/>
        <v>0</v>
      </c>
      <c r="FW36" s="233">
        <f t="shared" si="80"/>
        <v>0</v>
      </c>
      <c r="FX36" s="233">
        <f t="shared" si="81"/>
        <v>0</v>
      </c>
      <c r="FY36" s="233">
        <f t="shared" si="82"/>
        <v>0</v>
      </c>
      <c r="FZ36" s="233">
        <f t="shared" si="83"/>
        <v>0</v>
      </c>
      <c r="GA36" s="233">
        <f t="shared" si="84"/>
        <v>0</v>
      </c>
      <c r="GB36" s="233">
        <f t="shared" si="123"/>
        <v>0</v>
      </c>
      <c r="GC36" s="233"/>
      <c r="GD36" s="16">
        <v>1</v>
      </c>
      <c r="GE36" s="16">
        <v>1</v>
      </c>
      <c r="GF36" s="16">
        <v>1</v>
      </c>
      <c r="GG36" s="16">
        <v>1</v>
      </c>
      <c r="GH36" s="16">
        <v>1</v>
      </c>
      <c r="GI36" s="16">
        <v>1</v>
      </c>
      <c r="GJ36" s="16">
        <v>1</v>
      </c>
      <c r="GK36" s="16">
        <v>1</v>
      </c>
      <c r="GL36" s="16">
        <v>1</v>
      </c>
      <c r="GM36" s="16">
        <v>1</v>
      </c>
      <c r="GN36" s="16">
        <v>1</v>
      </c>
      <c r="GO36" s="16">
        <v>1</v>
      </c>
      <c r="GP36" s="233"/>
      <c r="GQ36" s="233">
        <f>GD36*FB36</f>
        <v>0</v>
      </c>
      <c r="GR36" s="233">
        <f t="shared" si="334"/>
        <v>0</v>
      </c>
      <c r="GS36" s="233">
        <f t="shared" si="335"/>
        <v>0</v>
      </c>
      <c r="GT36" s="233">
        <f t="shared" si="336"/>
        <v>0</v>
      </c>
      <c r="GU36" s="233">
        <f t="shared" si="337"/>
        <v>0</v>
      </c>
      <c r="GV36" s="233">
        <f t="shared" si="338"/>
        <v>0</v>
      </c>
      <c r="GW36" s="233">
        <f t="shared" si="339"/>
        <v>0</v>
      </c>
      <c r="GX36" s="233">
        <f t="shared" si="340"/>
        <v>0</v>
      </c>
      <c r="GY36" s="233">
        <f t="shared" si="341"/>
        <v>0</v>
      </c>
      <c r="GZ36" s="233">
        <f t="shared" si="342"/>
        <v>0</v>
      </c>
      <c r="HA36" s="233">
        <f t="shared" si="343"/>
        <v>0</v>
      </c>
      <c r="HB36" s="233">
        <f t="shared" si="344"/>
        <v>0</v>
      </c>
      <c r="HC36" s="14">
        <f t="shared" si="256"/>
        <v>0</v>
      </c>
      <c r="HE36" s="233" t="str">
        <f>[2]Sheet2!$AO29</f>
        <v/>
      </c>
      <c r="HF36" s="4">
        <v>25</v>
      </c>
      <c r="HG36" s="233">
        <f t="shared" si="125"/>
        <v>0</v>
      </c>
      <c r="HH36" s="233">
        <f t="shared" si="126"/>
        <v>0</v>
      </c>
      <c r="HJ36" s="15">
        <f t="shared" si="127"/>
        <v>0</v>
      </c>
      <c r="HK36" s="15">
        <f t="shared" si="128"/>
        <v>0</v>
      </c>
      <c r="HT36" s="1">
        <f>_xlfn.XLOOKUP($C36,'Prices_state-wise'!$B:$B,'Prices_state-wise'!P:P,"",0)</f>
        <v>56000</v>
      </c>
      <c r="HU36" s="1">
        <f>_xlfn.XLOOKUP($C36,'Prices_state-wise'!$B:$B,'Prices_state-wise'!Q:Q,"",0)</f>
        <v>55000</v>
      </c>
      <c r="HV36" s="1">
        <f>_xlfn.XLOOKUP($C36,'Prices_state-wise'!$B:$B,'Prices_state-wise'!R:R,"",0)</f>
        <v>52500</v>
      </c>
      <c r="HW36" s="1">
        <f>_xlfn.XLOOKUP($C36,'Prices_state-wise'!$B:$B,'Prices_state-wise'!S:S,"",0)</f>
        <v>50000</v>
      </c>
      <c r="HX36" s="1">
        <f>_xlfn.XLOOKUP($C36,'Prices_state-wise'!$B:$B,'Prices_state-wise'!T:T,"",0)</f>
        <v>49000</v>
      </c>
      <c r="HY36" s="1">
        <f>_xlfn.XLOOKUP($C36,'Prices_state-wise'!$B:$B,'Prices_state-wise'!U:U,"",0)</f>
        <v>47500</v>
      </c>
      <c r="HZ36" s="1">
        <f>_xlfn.XLOOKUP($C36,'Prices_state-wise'!$B:$B,'Prices_state-wise'!V:V,"",0)</f>
        <v>47500</v>
      </c>
      <c r="IA36" s="1">
        <f>_xlfn.XLOOKUP($C36,'Prices_state-wise'!$B:$B,'Prices_state-wise'!W:W,"",0)</f>
        <v>48500</v>
      </c>
      <c r="IB36" s="1">
        <f>_xlfn.XLOOKUP($C36,'Prices_state-wise'!$B:$B,'Prices_state-wise'!X:X,"",0)</f>
        <v>50000</v>
      </c>
      <c r="IC36" s="1">
        <f>_xlfn.XLOOKUP($C36,'Prices_state-wise'!$B:$B,'Prices_state-wise'!Y:Y,"",0)</f>
        <v>52500</v>
      </c>
      <c r="ID36" s="1">
        <f>_xlfn.XLOOKUP($C36,'Prices_state-wise'!$B:$B,'Prices_state-wise'!Z:Z,"",0)</f>
        <v>52500</v>
      </c>
      <c r="IE36" s="1">
        <f>_xlfn.XLOOKUP($C36,'Prices_state-wise'!$B:$B,'Prices_state-wise'!AA:AA,"",0)</f>
        <v>54000</v>
      </c>
      <c r="IG36" s="346">
        <f t="shared" si="207"/>
        <v>0</v>
      </c>
      <c r="IH36" s="346">
        <f t="shared" si="208"/>
        <v>0</v>
      </c>
      <c r="II36" s="346">
        <f t="shared" si="209"/>
        <v>0</v>
      </c>
      <c r="IJ36" s="346">
        <f t="shared" si="210"/>
        <v>0</v>
      </c>
      <c r="IK36" s="346">
        <f t="shared" si="211"/>
        <v>0</v>
      </c>
      <c r="IL36" s="346">
        <f t="shared" si="212"/>
        <v>0</v>
      </c>
      <c r="IM36" s="346">
        <f t="shared" si="213"/>
        <v>0</v>
      </c>
      <c r="IN36" s="346">
        <f t="shared" si="214"/>
        <v>0</v>
      </c>
      <c r="IO36" s="346">
        <f t="shared" si="215"/>
        <v>0</v>
      </c>
      <c r="IP36" s="346">
        <f t="shared" si="216"/>
        <v>0</v>
      </c>
      <c r="IQ36" s="346">
        <f t="shared" si="217"/>
        <v>0</v>
      </c>
      <c r="IR36" s="346">
        <f t="shared" si="218"/>
        <v>0</v>
      </c>
      <c r="IS36" s="346">
        <f t="shared" si="130"/>
        <v>0</v>
      </c>
      <c r="IU36" s="1">
        <v>53500</v>
      </c>
      <c r="IV36" s="1">
        <v>52500</v>
      </c>
      <c r="IW36" s="1">
        <v>50000</v>
      </c>
      <c r="IX36" s="1">
        <v>47500</v>
      </c>
      <c r="IY36" s="1">
        <v>46500</v>
      </c>
      <c r="IZ36" s="1">
        <v>45000</v>
      </c>
      <c r="JA36" s="1">
        <v>45000</v>
      </c>
      <c r="JB36" s="1">
        <v>46000</v>
      </c>
      <c r="JC36" s="1">
        <v>47500</v>
      </c>
      <c r="JD36" s="1">
        <v>50000</v>
      </c>
      <c r="JE36" s="1">
        <v>50000</v>
      </c>
      <c r="JF36" s="1">
        <v>51500</v>
      </c>
      <c r="JH36" s="346">
        <f t="shared" si="131"/>
        <v>0</v>
      </c>
      <c r="JI36" s="346">
        <f t="shared" si="132"/>
        <v>0</v>
      </c>
      <c r="JJ36" s="346">
        <f t="shared" si="133"/>
        <v>0</v>
      </c>
      <c r="JK36" s="346">
        <f t="shared" si="134"/>
        <v>0</v>
      </c>
      <c r="JL36" s="346">
        <f t="shared" si="135"/>
        <v>0</v>
      </c>
      <c r="JM36" s="346">
        <f t="shared" si="136"/>
        <v>0</v>
      </c>
      <c r="JN36" s="346">
        <f t="shared" si="137"/>
        <v>0</v>
      </c>
      <c r="JO36" s="346">
        <f t="shared" si="138"/>
        <v>0</v>
      </c>
      <c r="JP36" s="346">
        <f t="shared" si="139"/>
        <v>0</v>
      </c>
      <c r="JQ36" s="346">
        <f t="shared" si="140"/>
        <v>0</v>
      </c>
      <c r="JR36" s="346">
        <f t="shared" si="141"/>
        <v>0</v>
      </c>
      <c r="JS36" s="346">
        <f t="shared" si="142"/>
        <v>0</v>
      </c>
      <c r="JT36" s="346">
        <f t="shared" si="143"/>
        <v>0</v>
      </c>
      <c r="JV36" s="1">
        <f>IFERROR(_xlfn.XLOOKUP($C36,'Prices_state-wise'!$B:$B,'Prices_state-wise'!AP:AP,"",0),"")</f>
        <v>54000</v>
      </c>
      <c r="JW36" s="1">
        <f>IFERROR(_xlfn.XLOOKUP($C36,'Prices_state-wise'!$B:$B,'Prices_state-wise'!AQ:AQ,"",0),"")</f>
        <v>53000</v>
      </c>
      <c r="JX36" s="1">
        <f>IFERROR(_xlfn.XLOOKUP($C36,'Prices_state-wise'!$B:$B,'Prices_state-wise'!AR:AR,"",0),"")</f>
        <v>50500</v>
      </c>
      <c r="JY36" s="1">
        <f>IFERROR(_xlfn.XLOOKUP($C36,'Prices_state-wise'!$B:$B,'Prices_state-wise'!AS:AS,"",0),"")</f>
        <v>48000</v>
      </c>
      <c r="JZ36" s="1">
        <f>IFERROR(_xlfn.XLOOKUP($C36,'Prices_state-wise'!$B:$B,'Prices_state-wise'!AT:AT,"",0),"")</f>
        <v>47000</v>
      </c>
      <c r="KA36" s="1">
        <f>IFERROR(_xlfn.XLOOKUP($C36,'Prices_state-wise'!$B:$B,'Prices_state-wise'!AU:AU,"",0),"")</f>
        <v>45500</v>
      </c>
      <c r="KB36" s="1">
        <f>IFERROR(_xlfn.XLOOKUP($C36,'Prices_state-wise'!$B:$B,'Prices_state-wise'!AV:AV,"",0),"")</f>
        <v>45500</v>
      </c>
      <c r="KC36" s="1">
        <f>IFERROR(_xlfn.XLOOKUP($C36,'Prices_state-wise'!$B:$B,'Prices_state-wise'!AW:AW,"",0),"")</f>
        <v>46500</v>
      </c>
      <c r="KD36" s="1">
        <f>IFERROR(_xlfn.XLOOKUP($C36,'Prices_state-wise'!$B:$B,'Prices_state-wise'!AX:AX,"",0),"")</f>
        <v>48000</v>
      </c>
      <c r="KE36" s="1">
        <f>IFERROR(_xlfn.XLOOKUP($C36,'Prices_state-wise'!$B:$B,'Prices_state-wise'!AY:AY,"",0),"")</f>
        <v>50500</v>
      </c>
      <c r="KF36" s="1">
        <f>IFERROR(_xlfn.XLOOKUP($C36,'Prices_state-wise'!$B:$B,'Prices_state-wise'!AZ:AZ,"",0),"")</f>
        <v>50500</v>
      </c>
      <c r="KG36" s="1">
        <f>IFERROR(_xlfn.XLOOKUP($C36,'Prices_state-wise'!$B:$B,'Prices_state-wise'!BA:BA,"",0),"")</f>
        <v>52000</v>
      </c>
      <c r="KI36" s="346">
        <f t="shared" si="144"/>
        <v>0</v>
      </c>
      <c r="KJ36" s="346">
        <f t="shared" si="145"/>
        <v>0</v>
      </c>
      <c r="KK36" s="346">
        <f t="shared" si="146"/>
        <v>0</v>
      </c>
      <c r="KL36" s="346">
        <f t="shared" si="147"/>
        <v>0</v>
      </c>
      <c r="KM36" s="346">
        <f t="shared" si="148"/>
        <v>0</v>
      </c>
      <c r="KN36" s="346">
        <f t="shared" si="149"/>
        <v>0</v>
      </c>
      <c r="KO36" s="346">
        <f t="shared" si="150"/>
        <v>0</v>
      </c>
      <c r="KP36" s="346">
        <f t="shared" si="151"/>
        <v>0</v>
      </c>
      <c r="KQ36" s="346">
        <f t="shared" si="152"/>
        <v>0</v>
      </c>
      <c r="KR36" s="346">
        <f t="shared" si="153"/>
        <v>0</v>
      </c>
      <c r="KS36" s="346">
        <f t="shared" si="154"/>
        <v>0</v>
      </c>
      <c r="KT36" s="346">
        <f t="shared" si="155"/>
        <v>0</v>
      </c>
      <c r="KU36" s="346">
        <f t="shared" si="156"/>
        <v>0</v>
      </c>
      <c r="KW36" s="346">
        <f t="shared" si="157"/>
        <v>0</v>
      </c>
      <c r="KX36" s="346">
        <f t="shared" si="158"/>
        <v>0</v>
      </c>
      <c r="KY36" s="346">
        <f t="shared" si="159"/>
        <v>0</v>
      </c>
      <c r="KZ36" s="346">
        <f t="shared" si="160"/>
        <v>0</v>
      </c>
      <c r="LA36" s="346">
        <f t="shared" si="161"/>
        <v>0</v>
      </c>
      <c r="LB36" s="346">
        <f t="shared" si="162"/>
        <v>0</v>
      </c>
      <c r="LC36" s="346">
        <f t="shared" si="163"/>
        <v>0</v>
      </c>
      <c r="LD36" s="346">
        <f t="shared" si="164"/>
        <v>0</v>
      </c>
      <c r="LE36" s="346">
        <f t="shared" si="165"/>
        <v>0</v>
      </c>
      <c r="LF36" s="346">
        <f t="shared" si="166"/>
        <v>0</v>
      </c>
      <c r="LG36" s="346">
        <f t="shared" si="167"/>
        <v>0</v>
      </c>
      <c r="LH36" s="346">
        <f t="shared" si="168"/>
        <v>0</v>
      </c>
      <c r="LI36" s="346">
        <f t="shared" si="169"/>
        <v>0</v>
      </c>
      <c r="LL36" s="4"/>
      <c r="LM36" s="4"/>
      <c r="LN36" s="4"/>
      <c r="LO36" s="4"/>
      <c r="LP36" s="4"/>
      <c r="LQ36" s="4"/>
      <c r="LR36" s="4"/>
      <c r="LS36" s="4"/>
      <c r="LT36" s="4"/>
      <c r="LU36" s="4"/>
      <c r="LV36" s="4"/>
      <c r="LW36" s="4"/>
      <c r="LY36" s="14">
        <f t="shared" si="170"/>
        <v>0</v>
      </c>
      <c r="LZ36" s="14">
        <f t="shared" si="171"/>
        <v>0</v>
      </c>
      <c r="MA36" s="14">
        <f t="shared" si="172"/>
        <v>0</v>
      </c>
      <c r="MB36" s="14">
        <f t="shared" si="173"/>
        <v>0</v>
      </c>
      <c r="MC36" s="14">
        <f t="shared" si="174"/>
        <v>0</v>
      </c>
      <c r="MD36" s="14">
        <f t="shared" si="175"/>
        <v>0</v>
      </c>
      <c r="ME36" s="14">
        <f t="shared" si="176"/>
        <v>0</v>
      </c>
      <c r="MF36" s="14">
        <f t="shared" si="177"/>
        <v>0</v>
      </c>
      <c r="MG36" s="14">
        <f t="shared" si="178"/>
        <v>0</v>
      </c>
      <c r="MH36" s="14">
        <f t="shared" si="179"/>
        <v>0</v>
      </c>
      <c r="MI36" s="14">
        <f t="shared" si="180"/>
        <v>0</v>
      </c>
      <c r="MJ36" s="14">
        <f t="shared" si="181"/>
        <v>0</v>
      </c>
      <c r="ML36" s="14">
        <f t="shared" si="182"/>
        <v>0</v>
      </c>
      <c r="MM36" s="14">
        <f t="shared" si="183"/>
        <v>0</v>
      </c>
      <c r="MN36" s="14">
        <f t="shared" si="184"/>
        <v>0</v>
      </c>
      <c r="MO36" s="14">
        <f t="shared" si="185"/>
        <v>0</v>
      </c>
      <c r="MP36" s="14">
        <f t="shared" si="186"/>
        <v>0</v>
      </c>
      <c r="MQ36" s="14">
        <f t="shared" si="187"/>
        <v>0</v>
      </c>
      <c r="MR36" s="14">
        <f t="shared" si="188"/>
        <v>0</v>
      </c>
      <c r="MS36" s="14">
        <f t="shared" si="189"/>
        <v>0</v>
      </c>
      <c r="MT36" s="14">
        <f t="shared" si="190"/>
        <v>0</v>
      </c>
      <c r="MU36" s="14">
        <f t="shared" si="191"/>
        <v>0</v>
      </c>
      <c r="MV36" s="14">
        <f t="shared" si="192"/>
        <v>0</v>
      </c>
      <c r="MW36" s="14">
        <f t="shared" si="193"/>
        <v>0</v>
      </c>
    </row>
    <row r="37" spans="1:361">
      <c r="A37" s="4">
        <v>27</v>
      </c>
      <c r="B37" s="1" t="s">
        <v>441</v>
      </c>
      <c r="C37" s="1" t="s">
        <v>342</v>
      </c>
      <c r="D37" s="4" t="s">
        <v>326</v>
      </c>
      <c r="E37" s="14">
        <f>SUMIFS('MoU proposal'!U:U,'MoU proposal'!$B:$B,'Retail_distributor-wise'!$B37,'MoU proposal'!$D:$D,'Retail_distributor-wise'!$C37)</f>
        <v>86.03</v>
      </c>
      <c r="F37" s="14">
        <f>SUM(J37:U37)</f>
        <v>0</v>
      </c>
      <c r="G37" s="8" t="s">
        <v>162</v>
      </c>
      <c r="H37" s="8" t="s">
        <v>162</v>
      </c>
      <c r="I37" s="118">
        <v>0</v>
      </c>
      <c r="J37" s="14">
        <f>FLOOR($I37*'Retail_state-wise(rough)'!F$33,50)</f>
        <v>0</v>
      </c>
      <c r="K37" s="14">
        <f>FLOOR($I37*'Retail_state-wise(rough)'!G$33,50)</f>
        <v>0</v>
      </c>
      <c r="L37" s="14">
        <f>FLOOR($I37*'Retail_state-wise(rough)'!H$33,50)</f>
        <v>0</v>
      </c>
      <c r="M37" s="14">
        <f>FLOOR($I37*'Retail_state-wise(rough)'!I$33,50)</f>
        <v>0</v>
      </c>
      <c r="N37" s="14">
        <f>FLOOR($I37*'Retail_state-wise(rough)'!J$33,50)</f>
        <v>0</v>
      </c>
      <c r="O37" s="14">
        <f>FLOOR($I37*'Retail_state-wise(rough)'!K$33,50)</f>
        <v>0</v>
      </c>
      <c r="P37" s="14">
        <f>FLOOR($I37*'Retail_state-wise(rough)'!L$33,50)</f>
        <v>0</v>
      </c>
      <c r="Q37" s="14">
        <f>FLOOR($I37*'Retail_state-wise(rough)'!M$33,50)</f>
        <v>0</v>
      </c>
      <c r="R37" s="14">
        <f>FLOOR($I37*'Retail_state-wise(rough)'!N$33,50)</f>
        <v>0</v>
      </c>
      <c r="S37" s="14">
        <f>FLOOR($I37*'Retail_state-wise(rough)'!O$33,50)</f>
        <v>0</v>
      </c>
      <c r="T37" s="14">
        <f>FLOOR($I37*'Retail_state-wise(rough)'!P$33,50)</f>
        <v>0</v>
      </c>
      <c r="U37" s="14">
        <f>FLOOR($I37*'Retail_state-wise(rough)'!Q$33,50)</f>
        <v>0</v>
      </c>
      <c r="W37" s="671"/>
      <c r="X37" s="16">
        <v>0.8</v>
      </c>
      <c r="Y37" s="16">
        <v>0.8</v>
      </c>
      <c r="Z37" s="16">
        <v>0.8</v>
      </c>
      <c r="AA37" s="16">
        <v>0.8</v>
      </c>
      <c r="AB37" s="16">
        <v>0.8</v>
      </c>
      <c r="AC37" s="16">
        <v>0.8</v>
      </c>
      <c r="AD37" s="16">
        <v>0.8</v>
      </c>
      <c r="AE37" s="16">
        <v>0.8</v>
      </c>
      <c r="AF37" s="16">
        <v>0.8</v>
      </c>
      <c r="AG37" s="16">
        <v>0.8</v>
      </c>
      <c r="AH37" s="16">
        <v>0.8</v>
      </c>
      <c r="AI37" s="16">
        <v>0.8</v>
      </c>
      <c r="AK37" s="16">
        <f t="shared" si="333"/>
        <v>0.19999999999999996</v>
      </c>
      <c r="AL37" s="16">
        <f t="shared" si="333"/>
        <v>0.19999999999999996</v>
      </c>
      <c r="AM37" s="16">
        <f t="shared" si="333"/>
        <v>0.19999999999999996</v>
      </c>
      <c r="AN37" s="16">
        <f t="shared" si="333"/>
        <v>0.19999999999999996</v>
      </c>
      <c r="AO37" s="16">
        <f t="shared" si="333"/>
        <v>0.19999999999999996</v>
      </c>
      <c r="AP37" s="16">
        <f t="shared" si="333"/>
        <v>0.19999999999999996</v>
      </c>
      <c r="AQ37" s="16">
        <f t="shared" si="333"/>
        <v>0.19999999999999996</v>
      </c>
      <c r="AR37" s="16">
        <f t="shared" si="333"/>
        <v>0.19999999999999996</v>
      </c>
      <c r="AS37" s="16">
        <f t="shared" si="333"/>
        <v>0.19999999999999996</v>
      </c>
      <c r="AT37" s="16">
        <f t="shared" si="333"/>
        <v>0.19999999999999996</v>
      </c>
      <c r="AU37" s="16">
        <f t="shared" si="333"/>
        <v>0.19999999999999996</v>
      </c>
      <c r="AV37" s="16">
        <f t="shared" si="333"/>
        <v>0.19999999999999996</v>
      </c>
      <c r="AX37" s="15">
        <f t="shared" ref="AX37:AX68" si="345">J37*X37</f>
        <v>0</v>
      </c>
      <c r="AY37" s="15">
        <f t="shared" ref="AY37:AY68" si="346">K37*Y37</f>
        <v>0</v>
      </c>
      <c r="AZ37" s="15">
        <f t="shared" ref="AZ37:AZ68" si="347">L37*Z37</f>
        <v>0</v>
      </c>
      <c r="BA37" s="15">
        <f t="shared" ref="BA37:BA68" si="348">M37*AA37</f>
        <v>0</v>
      </c>
      <c r="BB37" s="15">
        <f t="shared" ref="BB37:BB68" si="349">N37*AB37</f>
        <v>0</v>
      </c>
      <c r="BC37" s="15">
        <f t="shared" ref="BC37:BC68" si="350">O37*AC37</f>
        <v>0</v>
      </c>
      <c r="BD37" s="15">
        <f t="shared" ref="BD37:BD68" si="351">P37*AD37</f>
        <v>0</v>
      </c>
      <c r="BE37" s="15">
        <f t="shared" ref="BE37:BE68" si="352">Q37*AE37</f>
        <v>0</v>
      </c>
      <c r="BF37" s="15">
        <f t="shared" ref="BF37:BF68" si="353">R37*AF37</f>
        <v>0</v>
      </c>
      <c r="BG37" s="15">
        <f t="shared" ref="BG37:BG68" si="354">S37*AG37</f>
        <v>0</v>
      </c>
      <c r="BH37" s="15">
        <f t="shared" ref="BH37:BH68" si="355">T37*AH37</f>
        <v>0</v>
      </c>
      <c r="BI37" s="15">
        <f t="shared" ref="BI37:BI68" si="356">U37*AI37</f>
        <v>0</v>
      </c>
      <c r="BJ37" s="15">
        <f t="shared" ref="BJ37:BJ68" si="357">SUM(AX37:BI37)</f>
        <v>0</v>
      </c>
      <c r="BL37" s="15">
        <f t="shared" ref="BL37:BL68" si="358">J37*AK37</f>
        <v>0</v>
      </c>
      <c r="BM37" s="15">
        <f t="shared" ref="BM37:BM68" si="359">K37*AL37</f>
        <v>0</v>
      </c>
      <c r="BN37" s="15">
        <f t="shared" ref="BN37:BN68" si="360">L37*AM37</f>
        <v>0</v>
      </c>
      <c r="BO37" s="15">
        <f t="shared" ref="BO37:BO68" si="361">M37*AN37</f>
        <v>0</v>
      </c>
      <c r="BP37" s="15">
        <f t="shared" ref="BP37:BP68" si="362">N37*AO37</f>
        <v>0</v>
      </c>
      <c r="BQ37" s="15">
        <f t="shared" ref="BQ37:BQ68" si="363">O37*AP37</f>
        <v>0</v>
      </c>
      <c r="BR37" s="15">
        <f t="shared" ref="BR37:BR68" si="364">P37*AQ37</f>
        <v>0</v>
      </c>
      <c r="BS37" s="15">
        <f t="shared" ref="BS37:BS68" si="365">Q37*AR37</f>
        <v>0</v>
      </c>
      <c r="BT37" s="15">
        <f t="shared" ref="BT37:BT68" si="366">R37*AS37</f>
        <v>0</v>
      </c>
      <c r="BU37" s="15">
        <f t="shared" ref="BU37:BU68" si="367">S37*AT37</f>
        <v>0</v>
      </c>
      <c r="BV37" s="15">
        <f t="shared" ref="BV37:BV68" si="368">T37*AU37</f>
        <v>0</v>
      </c>
      <c r="BW37" s="15">
        <f t="shared" ref="BW37:BW68" si="369">U37*AV37</f>
        <v>0</v>
      </c>
      <c r="BX37" s="15">
        <f t="shared" ref="BX37:BX68" si="370">SUM(BL37:BW37)</f>
        <v>0</v>
      </c>
      <c r="BY37" s="15"/>
      <c r="BZ37" s="16">
        <v>0</v>
      </c>
      <c r="CA37" s="16">
        <v>0</v>
      </c>
      <c r="CB37" s="16">
        <v>0</v>
      </c>
      <c r="CC37" s="16">
        <v>0</v>
      </c>
      <c r="CD37" s="16">
        <v>0</v>
      </c>
      <c r="CE37" s="16">
        <v>0</v>
      </c>
      <c r="CF37" s="16">
        <v>0</v>
      </c>
      <c r="CG37" s="16">
        <v>0</v>
      </c>
      <c r="CH37" s="16">
        <v>0</v>
      </c>
      <c r="CI37" s="16">
        <v>0</v>
      </c>
      <c r="CJ37" s="16">
        <v>0</v>
      </c>
      <c r="CK37" s="16">
        <v>0</v>
      </c>
      <c r="CL37" s="236"/>
      <c r="CM37" s="239">
        <f t="shared" si="308"/>
        <v>1</v>
      </c>
      <c r="CN37" s="239">
        <f t="shared" si="309"/>
        <v>1</v>
      </c>
      <c r="CO37" s="239">
        <f t="shared" si="310"/>
        <v>1</v>
      </c>
      <c r="CP37" s="239">
        <f t="shared" si="311"/>
        <v>1</v>
      </c>
      <c r="CQ37" s="239">
        <f t="shared" si="312"/>
        <v>1</v>
      </c>
      <c r="CR37" s="239">
        <f t="shared" si="313"/>
        <v>1</v>
      </c>
      <c r="CS37" s="239">
        <f t="shared" si="314"/>
        <v>1</v>
      </c>
      <c r="CT37" s="239">
        <f t="shared" si="315"/>
        <v>1</v>
      </c>
      <c r="CU37" s="239">
        <f t="shared" si="316"/>
        <v>1</v>
      </c>
      <c r="CV37" s="239">
        <f t="shared" si="317"/>
        <v>1</v>
      </c>
      <c r="CW37" s="239">
        <f t="shared" si="318"/>
        <v>1</v>
      </c>
      <c r="CX37" s="239">
        <f t="shared" si="319"/>
        <v>1</v>
      </c>
      <c r="CY37" s="15"/>
      <c r="CZ37" s="15">
        <f t="shared" si="104"/>
        <v>0</v>
      </c>
      <c r="DA37" s="15">
        <f t="shared" si="105"/>
        <v>0</v>
      </c>
      <c r="DB37" s="15">
        <f t="shared" si="106"/>
        <v>0</v>
      </c>
      <c r="DC37" s="15">
        <f t="shared" si="107"/>
        <v>0</v>
      </c>
      <c r="DD37" s="15">
        <f t="shared" si="108"/>
        <v>0</v>
      </c>
      <c r="DE37" s="15">
        <f t="shared" si="109"/>
        <v>0</v>
      </c>
      <c r="DF37" s="15">
        <f t="shared" si="110"/>
        <v>0</v>
      </c>
      <c r="DG37" s="15">
        <f t="shared" si="111"/>
        <v>0</v>
      </c>
      <c r="DH37" s="15">
        <f t="shared" si="112"/>
        <v>0</v>
      </c>
      <c r="DI37" s="15">
        <f t="shared" si="113"/>
        <v>0</v>
      </c>
      <c r="DJ37" s="15">
        <f t="shared" si="114"/>
        <v>0</v>
      </c>
      <c r="DK37" s="15">
        <f t="shared" si="115"/>
        <v>0</v>
      </c>
      <c r="DL37" s="15">
        <f t="shared" si="116"/>
        <v>0</v>
      </c>
      <c r="DM37" s="15"/>
      <c r="DN37" s="238">
        <f t="shared" si="244"/>
        <v>0</v>
      </c>
      <c r="DO37" s="238">
        <f t="shared" si="245"/>
        <v>0</v>
      </c>
      <c r="DP37" s="238">
        <f t="shared" si="246"/>
        <v>0</v>
      </c>
      <c r="DQ37" s="238">
        <f t="shared" si="247"/>
        <v>0</v>
      </c>
      <c r="DR37" s="238">
        <f t="shared" si="248"/>
        <v>0</v>
      </c>
      <c r="DS37" s="238">
        <f t="shared" si="249"/>
        <v>0</v>
      </c>
      <c r="DT37" s="238">
        <f t="shared" si="250"/>
        <v>0</v>
      </c>
      <c r="DU37" s="238">
        <f t="shared" si="251"/>
        <v>0</v>
      </c>
      <c r="DV37" s="238">
        <f t="shared" si="252"/>
        <v>0</v>
      </c>
      <c r="DW37" s="238">
        <f t="shared" si="253"/>
        <v>0</v>
      </c>
      <c r="DX37" s="238">
        <f t="shared" si="254"/>
        <v>0</v>
      </c>
      <c r="DY37" s="238">
        <f t="shared" si="255"/>
        <v>0</v>
      </c>
      <c r="DZ37" s="238">
        <f t="shared" si="121"/>
        <v>0</v>
      </c>
      <c r="EB37" s="16">
        <v>0.9</v>
      </c>
      <c r="EC37" s="16">
        <v>0.9</v>
      </c>
      <c r="ED37" s="16">
        <v>0.9</v>
      </c>
      <c r="EE37" s="16">
        <v>0.9</v>
      </c>
      <c r="EF37" s="16">
        <v>0.9</v>
      </c>
      <c r="EG37" s="16">
        <v>0.9</v>
      </c>
      <c r="EH37" s="16">
        <v>0.9</v>
      </c>
      <c r="EI37" s="16">
        <v>0.9</v>
      </c>
      <c r="EJ37" s="16">
        <v>0.9</v>
      </c>
      <c r="EK37" s="16">
        <v>0.9</v>
      </c>
      <c r="EL37" s="16">
        <v>0.9</v>
      </c>
      <c r="EM37" s="16">
        <v>0.9</v>
      </c>
      <c r="EO37" s="16">
        <f t="shared" si="195"/>
        <v>9.9999999999999978E-2</v>
      </c>
      <c r="EP37" s="16">
        <f t="shared" si="196"/>
        <v>9.9999999999999978E-2</v>
      </c>
      <c r="EQ37" s="16">
        <f t="shared" si="197"/>
        <v>9.9999999999999978E-2</v>
      </c>
      <c r="ER37" s="16">
        <f t="shared" si="198"/>
        <v>9.9999999999999978E-2</v>
      </c>
      <c r="ES37" s="16">
        <f t="shared" si="199"/>
        <v>9.9999999999999978E-2</v>
      </c>
      <c r="ET37" s="16">
        <f t="shared" si="200"/>
        <v>9.9999999999999978E-2</v>
      </c>
      <c r="EU37" s="16">
        <f t="shared" si="201"/>
        <v>9.9999999999999978E-2</v>
      </c>
      <c r="EV37" s="16">
        <f t="shared" si="202"/>
        <v>9.9999999999999978E-2</v>
      </c>
      <c r="EW37" s="16">
        <f t="shared" si="203"/>
        <v>9.9999999999999978E-2</v>
      </c>
      <c r="EX37" s="16">
        <f t="shared" si="204"/>
        <v>9.9999999999999978E-2</v>
      </c>
      <c r="EY37" s="16">
        <f t="shared" si="205"/>
        <v>9.9999999999999978E-2</v>
      </c>
      <c r="EZ37" s="16">
        <f t="shared" si="206"/>
        <v>9.9999999999999978E-2</v>
      </c>
      <c r="FB37" s="233">
        <f t="shared" ref="FB37:FB68" si="371">J37*EB37</f>
        <v>0</v>
      </c>
      <c r="FC37" s="233">
        <f t="shared" ref="FC37:FC68" si="372">K37*EC37</f>
        <v>0</v>
      </c>
      <c r="FD37" s="233">
        <f t="shared" ref="FD37:FD68" si="373">L37*ED37</f>
        <v>0</v>
      </c>
      <c r="FE37" s="233">
        <f t="shared" ref="FE37:FE68" si="374">M37*EE37</f>
        <v>0</v>
      </c>
      <c r="FF37" s="233">
        <f t="shared" ref="FF37:FF68" si="375">N37*EF37</f>
        <v>0</v>
      </c>
      <c r="FG37" s="233">
        <f t="shared" ref="FG37:FG68" si="376">O37*EG37</f>
        <v>0</v>
      </c>
      <c r="FH37" s="233">
        <f t="shared" ref="FH37:FH68" si="377">P37*EH37</f>
        <v>0</v>
      </c>
      <c r="FI37" s="233">
        <f t="shared" ref="FI37:FI68" si="378">Q37*EI37</f>
        <v>0</v>
      </c>
      <c r="FJ37" s="233">
        <f t="shared" ref="FJ37:FJ68" si="379">R37*EJ37</f>
        <v>0</v>
      </c>
      <c r="FK37" s="233">
        <f t="shared" ref="FK37:FK68" si="380">S37*EK37</f>
        <v>0</v>
      </c>
      <c r="FL37" s="233">
        <f t="shared" ref="FL37:FL68" si="381">T37*EL37</f>
        <v>0</v>
      </c>
      <c r="FM37" s="233">
        <f t="shared" ref="FM37:FM68" si="382">U37*EM37</f>
        <v>0</v>
      </c>
      <c r="FN37" s="233">
        <f t="shared" si="122"/>
        <v>0</v>
      </c>
      <c r="FO37" s="4"/>
      <c r="FP37" s="233">
        <f t="shared" ref="FP37:FP68" si="383">J37*EO37</f>
        <v>0</v>
      </c>
      <c r="FQ37" s="233">
        <f t="shared" ref="FQ37:FQ68" si="384">K37*EP37</f>
        <v>0</v>
      </c>
      <c r="FR37" s="233">
        <f t="shared" ref="FR37:FR68" si="385">L37*EQ37</f>
        <v>0</v>
      </c>
      <c r="FS37" s="233">
        <f t="shared" ref="FS37:FS68" si="386">M37*ER37</f>
        <v>0</v>
      </c>
      <c r="FT37" s="233">
        <f t="shared" ref="FT37:FT68" si="387">N37*ES37</f>
        <v>0</v>
      </c>
      <c r="FU37" s="233">
        <f t="shared" ref="FU37:FU68" si="388">O37*ET37</f>
        <v>0</v>
      </c>
      <c r="FV37" s="233">
        <f t="shared" ref="FV37:FV68" si="389">P37*EU37</f>
        <v>0</v>
      </c>
      <c r="FW37" s="233">
        <f t="shared" ref="FW37:FW68" si="390">Q37*EV37</f>
        <v>0</v>
      </c>
      <c r="FX37" s="233">
        <f t="shared" ref="FX37:FX68" si="391">R37*EW37</f>
        <v>0</v>
      </c>
      <c r="FY37" s="233">
        <f t="shared" ref="FY37:FY68" si="392">S37*EX37</f>
        <v>0</v>
      </c>
      <c r="FZ37" s="233">
        <f t="shared" ref="FZ37:FZ68" si="393">T37*EY37</f>
        <v>0</v>
      </c>
      <c r="GA37" s="233">
        <f t="shared" ref="GA37:GA68" si="394">U37*EZ37</f>
        <v>0</v>
      </c>
      <c r="GB37" s="233">
        <f t="shared" si="123"/>
        <v>0</v>
      </c>
      <c r="GC37" s="233"/>
      <c r="GD37" s="16">
        <v>1</v>
      </c>
      <c r="GE37" s="16">
        <v>1</v>
      </c>
      <c r="GF37" s="16">
        <v>1</v>
      </c>
      <c r="GG37" s="16">
        <v>1</v>
      </c>
      <c r="GH37" s="16">
        <v>1</v>
      </c>
      <c r="GI37" s="16">
        <v>1</v>
      </c>
      <c r="GJ37" s="16">
        <v>1</v>
      </c>
      <c r="GK37" s="16">
        <v>1</v>
      </c>
      <c r="GL37" s="16">
        <v>1</v>
      </c>
      <c r="GM37" s="16">
        <v>1</v>
      </c>
      <c r="GN37" s="16">
        <v>1</v>
      </c>
      <c r="GO37" s="16">
        <v>1</v>
      </c>
      <c r="GP37" s="233"/>
      <c r="GQ37" s="233">
        <f>GD37*FB37</f>
        <v>0</v>
      </c>
      <c r="GR37" s="233">
        <f t="shared" si="334"/>
        <v>0</v>
      </c>
      <c r="GS37" s="233">
        <f t="shared" si="335"/>
        <v>0</v>
      </c>
      <c r="GT37" s="233">
        <f t="shared" si="336"/>
        <v>0</v>
      </c>
      <c r="GU37" s="233">
        <f t="shared" si="337"/>
        <v>0</v>
      </c>
      <c r="GV37" s="233">
        <f t="shared" si="338"/>
        <v>0</v>
      </c>
      <c r="GW37" s="233">
        <f t="shared" si="339"/>
        <v>0</v>
      </c>
      <c r="GX37" s="233">
        <f t="shared" si="340"/>
        <v>0</v>
      </c>
      <c r="GY37" s="233">
        <f t="shared" si="341"/>
        <v>0</v>
      </c>
      <c r="GZ37" s="233">
        <f t="shared" si="342"/>
        <v>0</v>
      </c>
      <c r="HA37" s="233">
        <f t="shared" si="343"/>
        <v>0</v>
      </c>
      <c r="HB37" s="233">
        <f t="shared" si="344"/>
        <v>0</v>
      </c>
      <c r="HC37" s="14">
        <f t="shared" si="256"/>
        <v>0</v>
      </c>
      <c r="HE37" s="233">
        <f>[2]Sheet2!$AO30</f>
        <v>20.484999999999999</v>
      </c>
      <c r="HF37" s="4">
        <v>25</v>
      </c>
      <c r="HG37" s="233">
        <f t="shared" si="125"/>
        <v>0</v>
      </c>
      <c r="HH37" s="233">
        <f t="shared" si="126"/>
        <v>0</v>
      </c>
      <c r="HJ37" s="15">
        <f t="shared" si="127"/>
        <v>0</v>
      </c>
      <c r="HK37" s="15">
        <f t="shared" si="128"/>
        <v>0</v>
      </c>
      <c r="HT37" s="1">
        <f>_xlfn.XLOOKUP($C37,'Prices_state-wise'!$B:$B,'Prices_state-wise'!P:P,"",0)</f>
        <v>56000</v>
      </c>
      <c r="HU37" s="1">
        <f>_xlfn.XLOOKUP($C37,'Prices_state-wise'!$B:$B,'Prices_state-wise'!Q:Q,"",0)</f>
        <v>55000</v>
      </c>
      <c r="HV37" s="1">
        <f>_xlfn.XLOOKUP($C37,'Prices_state-wise'!$B:$B,'Prices_state-wise'!R:R,"",0)</f>
        <v>52500</v>
      </c>
      <c r="HW37" s="1">
        <f>_xlfn.XLOOKUP($C37,'Prices_state-wise'!$B:$B,'Prices_state-wise'!S:S,"",0)</f>
        <v>50000</v>
      </c>
      <c r="HX37" s="1">
        <f>_xlfn.XLOOKUP($C37,'Prices_state-wise'!$B:$B,'Prices_state-wise'!T:T,"",0)</f>
        <v>49000</v>
      </c>
      <c r="HY37" s="1">
        <f>_xlfn.XLOOKUP($C37,'Prices_state-wise'!$B:$B,'Prices_state-wise'!U:U,"",0)</f>
        <v>47500</v>
      </c>
      <c r="HZ37" s="1">
        <f>_xlfn.XLOOKUP($C37,'Prices_state-wise'!$B:$B,'Prices_state-wise'!V:V,"",0)</f>
        <v>47500</v>
      </c>
      <c r="IA37" s="1">
        <f>_xlfn.XLOOKUP($C37,'Prices_state-wise'!$B:$B,'Prices_state-wise'!W:W,"",0)</f>
        <v>48500</v>
      </c>
      <c r="IB37" s="1">
        <f>_xlfn.XLOOKUP($C37,'Prices_state-wise'!$B:$B,'Prices_state-wise'!X:X,"",0)</f>
        <v>50000</v>
      </c>
      <c r="IC37" s="1">
        <f>_xlfn.XLOOKUP($C37,'Prices_state-wise'!$B:$B,'Prices_state-wise'!Y:Y,"",0)</f>
        <v>52500</v>
      </c>
      <c r="ID37" s="1">
        <f>_xlfn.XLOOKUP($C37,'Prices_state-wise'!$B:$B,'Prices_state-wise'!Z:Z,"",0)</f>
        <v>52500</v>
      </c>
      <c r="IE37" s="1">
        <f>_xlfn.XLOOKUP($C37,'Prices_state-wise'!$B:$B,'Prices_state-wise'!AA:AA,"",0)</f>
        <v>54000</v>
      </c>
      <c r="IG37" s="346">
        <f t="shared" si="207"/>
        <v>0</v>
      </c>
      <c r="IH37" s="346">
        <f t="shared" si="208"/>
        <v>0</v>
      </c>
      <c r="II37" s="346">
        <f t="shared" si="209"/>
        <v>0</v>
      </c>
      <c r="IJ37" s="346">
        <f t="shared" si="210"/>
        <v>0</v>
      </c>
      <c r="IK37" s="346">
        <f t="shared" si="211"/>
        <v>0</v>
      </c>
      <c r="IL37" s="346">
        <f t="shared" si="212"/>
        <v>0</v>
      </c>
      <c r="IM37" s="346">
        <f t="shared" si="213"/>
        <v>0</v>
      </c>
      <c r="IN37" s="346">
        <f t="shared" si="214"/>
        <v>0</v>
      </c>
      <c r="IO37" s="346">
        <f t="shared" si="215"/>
        <v>0</v>
      </c>
      <c r="IP37" s="346">
        <f t="shared" si="216"/>
        <v>0</v>
      </c>
      <c r="IQ37" s="346">
        <f t="shared" si="217"/>
        <v>0</v>
      </c>
      <c r="IR37" s="346">
        <f t="shared" si="218"/>
        <v>0</v>
      </c>
      <c r="IS37" s="346">
        <f t="shared" si="130"/>
        <v>0</v>
      </c>
      <c r="IU37" s="1">
        <v>53500</v>
      </c>
      <c r="IV37" s="1">
        <v>52500</v>
      </c>
      <c r="IW37" s="1">
        <v>50000</v>
      </c>
      <c r="IX37" s="1">
        <v>47500</v>
      </c>
      <c r="IY37" s="1">
        <v>46500</v>
      </c>
      <c r="IZ37" s="1">
        <v>45000</v>
      </c>
      <c r="JA37" s="1">
        <v>45000</v>
      </c>
      <c r="JB37" s="1">
        <v>46000</v>
      </c>
      <c r="JC37" s="1">
        <v>47500</v>
      </c>
      <c r="JD37" s="1">
        <v>50000</v>
      </c>
      <c r="JE37" s="1">
        <v>50000</v>
      </c>
      <c r="JF37" s="1">
        <v>51500</v>
      </c>
      <c r="JH37" s="346">
        <f t="shared" si="131"/>
        <v>0</v>
      </c>
      <c r="JI37" s="346">
        <f t="shared" si="132"/>
        <v>0</v>
      </c>
      <c r="JJ37" s="346">
        <f t="shared" si="133"/>
        <v>0</v>
      </c>
      <c r="JK37" s="346">
        <f t="shared" si="134"/>
        <v>0</v>
      </c>
      <c r="JL37" s="346">
        <f t="shared" si="135"/>
        <v>0</v>
      </c>
      <c r="JM37" s="346">
        <f t="shared" si="136"/>
        <v>0</v>
      </c>
      <c r="JN37" s="346">
        <f t="shared" si="137"/>
        <v>0</v>
      </c>
      <c r="JO37" s="346">
        <f t="shared" si="138"/>
        <v>0</v>
      </c>
      <c r="JP37" s="346">
        <f t="shared" si="139"/>
        <v>0</v>
      </c>
      <c r="JQ37" s="346">
        <f t="shared" si="140"/>
        <v>0</v>
      </c>
      <c r="JR37" s="346">
        <f t="shared" si="141"/>
        <v>0</v>
      </c>
      <c r="JS37" s="346">
        <f t="shared" si="142"/>
        <v>0</v>
      </c>
      <c r="JT37" s="346">
        <f t="shared" si="143"/>
        <v>0</v>
      </c>
      <c r="JV37" s="1">
        <f>IFERROR(_xlfn.XLOOKUP($C37,'Prices_state-wise'!$B:$B,'Prices_state-wise'!AP:AP,"",0),"")</f>
        <v>54000</v>
      </c>
      <c r="JW37" s="1">
        <f>IFERROR(_xlfn.XLOOKUP($C37,'Prices_state-wise'!$B:$B,'Prices_state-wise'!AQ:AQ,"",0),"")</f>
        <v>53000</v>
      </c>
      <c r="JX37" s="1">
        <f>IFERROR(_xlfn.XLOOKUP($C37,'Prices_state-wise'!$B:$B,'Prices_state-wise'!AR:AR,"",0),"")</f>
        <v>50500</v>
      </c>
      <c r="JY37" s="1">
        <f>IFERROR(_xlfn.XLOOKUP($C37,'Prices_state-wise'!$B:$B,'Prices_state-wise'!AS:AS,"",0),"")</f>
        <v>48000</v>
      </c>
      <c r="JZ37" s="1">
        <f>IFERROR(_xlfn.XLOOKUP($C37,'Prices_state-wise'!$B:$B,'Prices_state-wise'!AT:AT,"",0),"")</f>
        <v>47000</v>
      </c>
      <c r="KA37" s="1">
        <f>IFERROR(_xlfn.XLOOKUP($C37,'Prices_state-wise'!$B:$B,'Prices_state-wise'!AU:AU,"",0),"")</f>
        <v>45500</v>
      </c>
      <c r="KB37" s="1">
        <f>IFERROR(_xlfn.XLOOKUP($C37,'Prices_state-wise'!$B:$B,'Prices_state-wise'!AV:AV,"",0),"")</f>
        <v>45500</v>
      </c>
      <c r="KC37" s="1">
        <f>IFERROR(_xlfn.XLOOKUP($C37,'Prices_state-wise'!$B:$B,'Prices_state-wise'!AW:AW,"",0),"")</f>
        <v>46500</v>
      </c>
      <c r="KD37" s="1">
        <f>IFERROR(_xlfn.XLOOKUP($C37,'Prices_state-wise'!$B:$B,'Prices_state-wise'!AX:AX,"",0),"")</f>
        <v>48000</v>
      </c>
      <c r="KE37" s="1">
        <f>IFERROR(_xlfn.XLOOKUP($C37,'Prices_state-wise'!$B:$B,'Prices_state-wise'!AY:AY,"",0),"")</f>
        <v>50500</v>
      </c>
      <c r="KF37" s="1">
        <f>IFERROR(_xlfn.XLOOKUP($C37,'Prices_state-wise'!$B:$B,'Prices_state-wise'!AZ:AZ,"",0),"")</f>
        <v>50500</v>
      </c>
      <c r="KG37" s="1">
        <f>IFERROR(_xlfn.XLOOKUP($C37,'Prices_state-wise'!$B:$B,'Prices_state-wise'!BA:BA,"",0),"")</f>
        <v>52000</v>
      </c>
      <c r="KI37" s="346">
        <f t="shared" si="144"/>
        <v>0</v>
      </c>
      <c r="KJ37" s="346">
        <f t="shared" si="145"/>
        <v>0</v>
      </c>
      <c r="KK37" s="346">
        <f t="shared" si="146"/>
        <v>0</v>
      </c>
      <c r="KL37" s="346">
        <f t="shared" si="147"/>
        <v>0</v>
      </c>
      <c r="KM37" s="346">
        <f t="shared" si="148"/>
        <v>0</v>
      </c>
      <c r="KN37" s="346">
        <f t="shared" si="149"/>
        <v>0</v>
      </c>
      <c r="KO37" s="346">
        <f t="shared" si="150"/>
        <v>0</v>
      </c>
      <c r="KP37" s="346">
        <f t="shared" si="151"/>
        <v>0</v>
      </c>
      <c r="KQ37" s="346">
        <f t="shared" si="152"/>
        <v>0</v>
      </c>
      <c r="KR37" s="346">
        <f t="shared" si="153"/>
        <v>0</v>
      </c>
      <c r="KS37" s="346">
        <f t="shared" si="154"/>
        <v>0</v>
      </c>
      <c r="KT37" s="346">
        <f t="shared" si="155"/>
        <v>0</v>
      </c>
      <c r="KU37" s="346">
        <f t="shared" si="156"/>
        <v>0</v>
      </c>
      <c r="KW37" s="346">
        <f t="shared" si="157"/>
        <v>0</v>
      </c>
      <c r="KX37" s="346">
        <f t="shared" si="158"/>
        <v>0</v>
      </c>
      <c r="KY37" s="346">
        <f t="shared" si="159"/>
        <v>0</v>
      </c>
      <c r="KZ37" s="346">
        <f t="shared" si="160"/>
        <v>0</v>
      </c>
      <c r="LA37" s="346">
        <f t="shared" si="161"/>
        <v>0</v>
      </c>
      <c r="LB37" s="346">
        <f t="shared" si="162"/>
        <v>0</v>
      </c>
      <c r="LC37" s="346">
        <f t="shared" si="163"/>
        <v>0</v>
      </c>
      <c r="LD37" s="346">
        <f t="shared" si="164"/>
        <v>0</v>
      </c>
      <c r="LE37" s="346">
        <f t="shared" si="165"/>
        <v>0</v>
      </c>
      <c r="LF37" s="346">
        <f t="shared" si="166"/>
        <v>0</v>
      </c>
      <c r="LG37" s="346">
        <f t="shared" si="167"/>
        <v>0</v>
      </c>
      <c r="LH37" s="346">
        <f t="shared" si="168"/>
        <v>0</v>
      </c>
      <c r="LI37" s="346">
        <f t="shared" si="169"/>
        <v>0</v>
      </c>
      <c r="LL37" s="4"/>
      <c r="LM37" s="4"/>
      <c r="LN37" s="4"/>
      <c r="LO37" s="4"/>
      <c r="LP37" s="4"/>
      <c r="LQ37" s="4"/>
      <c r="LR37" s="4"/>
      <c r="LS37" s="4"/>
      <c r="LT37" s="4"/>
      <c r="LU37" s="4"/>
      <c r="LV37" s="4"/>
      <c r="LW37" s="4"/>
      <c r="LY37" s="14">
        <f t="shared" si="170"/>
        <v>0</v>
      </c>
      <c r="LZ37" s="14">
        <f t="shared" si="171"/>
        <v>0</v>
      </c>
      <c r="MA37" s="14">
        <f t="shared" si="172"/>
        <v>0</v>
      </c>
      <c r="MB37" s="14">
        <f t="shared" si="173"/>
        <v>0</v>
      </c>
      <c r="MC37" s="14">
        <f t="shared" si="174"/>
        <v>0</v>
      </c>
      <c r="MD37" s="14">
        <f t="shared" si="175"/>
        <v>0</v>
      </c>
      <c r="ME37" s="14">
        <f t="shared" si="176"/>
        <v>0</v>
      </c>
      <c r="MF37" s="14">
        <f t="shared" si="177"/>
        <v>0</v>
      </c>
      <c r="MG37" s="14">
        <f t="shared" si="178"/>
        <v>0</v>
      </c>
      <c r="MH37" s="14">
        <f t="shared" si="179"/>
        <v>0</v>
      </c>
      <c r="MI37" s="14">
        <f t="shared" si="180"/>
        <v>0</v>
      </c>
      <c r="MJ37" s="14">
        <f t="shared" si="181"/>
        <v>0</v>
      </c>
      <c r="ML37" s="14">
        <f t="shared" si="182"/>
        <v>0</v>
      </c>
      <c r="MM37" s="14">
        <f t="shared" si="183"/>
        <v>0</v>
      </c>
      <c r="MN37" s="14">
        <f t="shared" si="184"/>
        <v>0</v>
      </c>
      <c r="MO37" s="14">
        <f t="shared" si="185"/>
        <v>0</v>
      </c>
      <c r="MP37" s="14">
        <f t="shared" si="186"/>
        <v>0</v>
      </c>
      <c r="MQ37" s="14">
        <f t="shared" si="187"/>
        <v>0</v>
      </c>
      <c r="MR37" s="14">
        <f t="shared" si="188"/>
        <v>0</v>
      </c>
      <c r="MS37" s="14">
        <f t="shared" si="189"/>
        <v>0</v>
      </c>
      <c r="MT37" s="14">
        <f t="shared" si="190"/>
        <v>0</v>
      </c>
      <c r="MU37" s="14">
        <f t="shared" si="191"/>
        <v>0</v>
      </c>
      <c r="MV37" s="14">
        <f t="shared" si="192"/>
        <v>0</v>
      </c>
      <c r="MW37" s="14">
        <f t="shared" si="193"/>
        <v>0</v>
      </c>
    </row>
    <row r="38" spans="1:361" s="116" customFormat="1">
      <c r="A38" s="115"/>
      <c r="D38" s="115"/>
      <c r="E38" s="117"/>
      <c r="F38" s="117"/>
      <c r="G38" s="191">
        <v>0</v>
      </c>
      <c r="H38" s="116">
        <v>0</v>
      </c>
      <c r="I38" s="119">
        <f>SUM(I34:I37)</f>
        <v>1</v>
      </c>
      <c r="J38" s="117"/>
      <c r="K38" s="117"/>
      <c r="L38" s="117"/>
      <c r="M38" s="117"/>
      <c r="N38" s="117"/>
      <c r="O38" s="117"/>
      <c r="P38" s="117"/>
      <c r="Q38" s="117"/>
      <c r="R38" s="117"/>
      <c r="S38" s="117"/>
      <c r="T38" s="117"/>
      <c r="U38" s="117"/>
      <c r="V38" s="229"/>
      <c r="W38" s="229"/>
      <c r="X38" s="230"/>
      <c r="Y38" s="230"/>
      <c r="Z38" s="230"/>
      <c r="AA38" s="230"/>
      <c r="AB38" s="230"/>
      <c r="AC38" s="230"/>
      <c r="AD38" s="230"/>
      <c r="AE38" s="230"/>
      <c r="AF38" s="230"/>
      <c r="AG38" s="230"/>
      <c r="AH38" s="230"/>
      <c r="AI38" s="230"/>
      <c r="AK38" s="230"/>
      <c r="AL38" s="230"/>
      <c r="AM38" s="230"/>
      <c r="AN38" s="230"/>
      <c r="AO38" s="230"/>
      <c r="AP38" s="230"/>
      <c r="AQ38" s="230"/>
      <c r="AR38" s="230"/>
      <c r="AS38" s="230"/>
      <c r="AT38" s="230"/>
      <c r="AU38" s="230"/>
      <c r="AV38" s="230"/>
      <c r="AX38" s="231">
        <f t="shared" si="345"/>
        <v>0</v>
      </c>
      <c r="AY38" s="231">
        <f t="shared" si="346"/>
        <v>0</v>
      </c>
      <c r="AZ38" s="231">
        <f t="shared" si="347"/>
        <v>0</v>
      </c>
      <c r="BA38" s="231">
        <f t="shared" si="348"/>
        <v>0</v>
      </c>
      <c r="BB38" s="231">
        <f t="shared" si="349"/>
        <v>0</v>
      </c>
      <c r="BC38" s="231">
        <f t="shared" si="350"/>
        <v>0</v>
      </c>
      <c r="BD38" s="231">
        <f t="shared" si="351"/>
        <v>0</v>
      </c>
      <c r="BE38" s="231">
        <f t="shared" si="352"/>
        <v>0</v>
      </c>
      <c r="BF38" s="231">
        <f t="shared" si="353"/>
        <v>0</v>
      </c>
      <c r="BG38" s="231">
        <f t="shared" si="354"/>
        <v>0</v>
      </c>
      <c r="BH38" s="231">
        <f t="shared" si="355"/>
        <v>0</v>
      </c>
      <c r="BI38" s="231">
        <f t="shared" si="356"/>
        <v>0</v>
      </c>
      <c r="BJ38" s="231">
        <f t="shared" si="357"/>
        <v>0</v>
      </c>
      <c r="BL38" s="231">
        <f t="shared" si="358"/>
        <v>0</v>
      </c>
      <c r="BM38" s="231">
        <f t="shared" si="359"/>
        <v>0</v>
      </c>
      <c r="BN38" s="231">
        <f t="shared" si="360"/>
        <v>0</v>
      </c>
      <c r="BO38" s="231">
        <f t="shared" si="361"/>
        <v>0</v>
      </c>
      <c r="BP38" s="231">
        <f t="shared" si="362"/>
        <v>0</v>
      </c>
      <c r="BQ38" s="231">
        <f t="shared" si="363"/>
        <v>0</v>
      </c>
      <c r="BR38" s="231">
        <f t="shared" si="364"/>
        <v>0</v>
      </c>
      <c r="BS38" s="231">
        <f t="shared" si="365"/>
        <v>0</v>
      </c>
      <c r="BT38" s="231">
        <f t="shared" si="366"/>
        <v>0</v>
      </c>
      <c r="BU38" s="231">
        <f t="shared" si="367"/>
        <v>0</v>
      </c>
      <c r="BV38" s="231">
        <f t="shared" si="368"/>
        <v>0</v>
      </c>
      <c r="BW38" s="231">
        <f t="shared" si="369"/>
        <v>0</v>
      </c>
      <c r="BX38" s="231">
        <f t="shared" si="370"/>
        <v>0</v>
      </c>
      <c r="BY38" s="231"/>
      <c r="BZ38" s="230"/>
      <c r="CA38" s="230"/>
      <c r="CB38" s="230"/>
      <c r="CC38" s="230"/>
      <c r="CD38" s="230"/>
      <c r="CE38" s="230"/>
      <c r="CF38" s="230"/>
      <c r="CG38" s="230"/>
      <c r="CH38" s="230"/>
      <c r="CI38" s="230"/>
      <c r="CJ38" s="230"/>
      <c r="CK38" s="230"/>
      <c r="CL38" s="237"/>
      <c r="CM38" s="230"/>
      <c r="CN38" s="230"/>
      <c r="CO38" s="230"/>
      <c r="CP38" s="230"/>
      <c r="CQ38" s="230"/>
      <c r="CR38" s="230"/>
      <c r="CS38" s="230"/>
      <c r="CT38" s="230"/>
      <c r="CU38" s="230"/>
      <c r="CV38" s="230"/>
      <c r="CW38" s="230"/>
      <c r="CX38" s="230"/>
      <c r="CY38" s="231"/>
      <c r="CZ38" s="231">
        <f t="shared" si="104"/>
        <v>0</v>
      </c>
      <c r="DA38" s="231">
        <f t="shared" si="105"/>
        <v>0</v>
      </c>
      <c r="DB38" s="231">
        <f t="shared" si="106"/>
        <v>0</v>
      </c>
      <c r="DC38" s="231">
        <f t="shared" si="107"/>
        <v>0</v>
      </c>
      <c r="DD38" s="231">
        <f t="shared" si="108"/>
        <v>0</v>
      </c>
      <c r="DE38" s="231">
        <f t="shared" si="109"/>
        <v>0</v>
      </c>
      <c r="DF38" s="231">
        <f t="shared" si="110"/>
        <v>0</v>
      </c>
      <c r="DG38" s="231">
        <f t="shared" si="111"/>
        <v>0</v>
      </c>
      <c r="DH38" s="231">
        <f t="shared" si="112"/>
        <v>0</v>
      </c>
      <c r="DI38" s="231">
        <f t="shared" si="113"/>
        <v>0</v>
      </c>
      <c r="DJ38" s="231">
        <f t="shared" si="114"/>
        <v>0</v>
      </c>
      <c r="DK38" s="231">
        <f t="shared" si="115"/>
        <v>0</v>
      </c>
      <c r="DL38" s="231">
        <f t="shared" si="116"/>
        <v>0</v>
      </c>
      <c r="DM38" s="231"/>
      <c r="DN38" s="231">
        <f t="shared" si="244"/>
        <v>0</v>
      </c>
      <c r="DO38" s="231">
        <f t="shared" si="245"/>
        <v>0</v>
      </c>
      <c r="DP38" s="231">
        <f t="shared" si="246"/>
        <v>0</v>
      </c>
      <c r="DQ38" s="231">
        <f t="shared" si="247"/>
        <v>0</v>
      </c>
      <c r="DR38" s="231">
        <f t="shared" si="248"/>
        <v>0</v>
      </c>
      <c r="DS38" s="231">
        <f t="shared" si="249"/>
        <v>0</v>
      </c>
      <c r="DT38" s="231">
        <f t="shared" si="250"/>
        <v>0</v>
      </c>
      <c r="DU38" s="231">
        <f t="shared" si="251"/>
        <v>0</v>
      </c>
      <c r="DV38" s="231">
        <f t="shared" si="252"/>
        <v>0</v>
      </c>
      <c r="DW38" s="231">
        <f t="shared" si="253"/>
        <v>0</v>
      </c>
      <c r="DX38" s="231">
        <f t="shared" si="254"/>
        <v>0</v>
      </c>
      <c r="DY38" s="231">
        <f t="shared" si="255"/>
        <v>0</v>
      </c>
      <c r="DZ38" s="231">
        <f t="shared" si="121"/>
        <v>0</v>
      </c>
      <c r="EA38" s="191"/>
      <c r="EB38" s="115"/>
      <c r="EC38" s="115"/>
      <c r="ED38" s="115"/>
      <c r="EE38" s="115"/>
      <c r="EF38" s="115"/>
      <c r="EG38" s="115"/>
      <c r="EH38" s="115"/>
      <c r="EI38" s="115"/>
      <c r="EJ38" s="115"/>
      <c r="EK38" s="115"/>
      <c r="EL38" s="115"/>
      <c r="EM38" s="115"/>
      <c r="EN38" s="115"/>
      <c r="EO38" s="230"/>
      <c r="EP38" s="230"/>
      <c r="EQ38" s="230"/>
      <c r="ER38" s="230"/>
      <c r="ES38" s="230"/>
      <c r="ET38" s="230"/>
      <c r="EU38" s="230"/>
      <c r="EV38" s="230"/>
      <c r="EW38" s="230"/>
      <c r="EX38" s="230"/>
      <c r="EY38" s="230"/>
      <c r="EZ38" s="230"/>
      <c r="FB38" s="234">
        <f t="shared" si="371"/>
        <v>0</v>
      </c>
      <c r="FC38" s="234">
        <f t="shared" si="372"/>
        <v>0</v>
      </c>
      <c r="FD38" s="234">
        <f t="shared" si="373"/>
        <v>0</v>
      </c>
      <c r="FE38" s="234">
        <f t="shared" si="374"/>
        <v>0</v>
      </c>
      <c r="FF38" s="234">
        <f t="shared" si="375"/>
        <v>0</v>
      </c>
      <c r="FG38" s="234">
        <f t="shared" si="376"/>
        <v>0</v>
      </c>
      <c r="FH38" s="234">
        <f t="shared" si="377"/>
        <v>0</v>
      </c>
      <c r="FI38" s="234">
        <f t="shared" si="378"/>
        <v>0</v>
      </c>
      <c r="FJ38" s="234">
        <f t="shared" si="379"/>
        <v>0</v>
      </c>
      <c r="FK38" s="234">
        <f t="shared" si="380"/>
        <v>0</v>
      </c>
      <c r="FL38" s="234">
        <f t="shared" si="381"/>
        <v>0</v>
      </c>
      <c r="FM38" s="234">
        <f t="shared" si="382"/>
        <v>0</v>
      </c>
      <c r="FN38" s="234">
        <f t="shared" si="122"/>
        <v>0</v>
      </c>
      <c r="FO38" s="115"/>
      <c r="FP38" s="234">
        <f t="shared" si="383"/>
        <v>0</v>
      </c>
      <c r="FQ38" s="234">
        <f t="shared" si="384"/>
        <v>0</v>
      </c>
      <c r="FR38" s="234">
        <f t="shared" si="385"/>
        <v>0</v>
      </c>
      <c r="FS38" s="234">
        <f t="shared" si="386"/>
        <v>0</v>
      </c>
      <c r="FT38" s="234">
        <f t="shared" si="387"/>
        <v>0</v>
      </c>
      <c r="FU38" s="234">
        <f t="shared" si="388"/>
        <v>0</v>
      </c>
      <c r="FV38" s="234">
        <f t="shared" si="389"/>
        <v>0</v>
      </c>
      <c r="FW38" s="234">
        <f t="shared" si="390"/>
        <v>0</v>
      </c>
      <c r="FX38" s="234">
        <f t="shared" si="391"/>
        <v>0</v>
      </c>
      <c r="FY38" s="234">
        <f t="shared" si="392"/>
        <v>0</v>
      </c>
      <c r="FZ38" s="234">
        <f t="shared" si="393"/>
        <v>0</v>
      </c>
      <c r="GA38" s="234">
        <f t="shared" si="394"/>
        <v>0</v>
      </c>
      <c r="GB38" s="234">
        <f t="shared" si="123"/>
        <v>0</v>
      </c>
      <c r="GC38" s="234"/>
      <c r="GD38" s="339"/>
      <c r="GE38" s="339"/>
      <c r="GF38" s="339"/>
      <c r="GG38" s="339"/>
      <c r="GH38" s="339"/>
      <c r="GI38" s="339"/>
      <c r="GJ38" s="339"/>
      <c r="GK38" s="339"/>
      <c r="GL38" s="339"/>
      <c r="GM38" s="339"/>
      <c r="GN38" s="339"/>
      <c r="GO38" s="339"/>
      <c r="GP38" s="234"/>
      <c r="GQ38" s="234"/>
      <c r="GR38" s="234"/>
      <c r="GS38" s="234"/>
      <c r="GT38" s="234"/>
      <c r="GU38" s="234"/>
      <c r="GV38" s="234"/>
      <c r="GW38" s="234"/>
      <c r="GX38" s="234"/>
      <c r="GY38" s="234"/>
      <c r="GZ38" s="234"/>
      <c r="HA38" s="234"/>
      <c r="HB38" s="234"/>
      <c r="HC38" s="117">
        <f t="shared" si="256"/>
        <v>0</v>
      </c>
      <c r="HE38" s="115"/>
      <c r="HF38" s="115"/>
      <c r="HG38" s="115"/>
      <c r="HH38" s="115"/>
      <c r="HJ38" s="231" t="str">
        <f t="shared" si="127"/>
        <v/>
      </c>
      <c r="HK38" s="231" t="str">
        <f t="shared" si="128"/>
        <v/>
      </c>
      <c r="IG38" s="557">
        <f t="shared" si="207"/>
        <v>0</v>
      </c>
      <c r="IH38" s="557">
        <f t="shared" si="208"/>
        <v>0</v>
      </c>
      <c r="II38" s="557">
        <f t="shared" si="209"/>
        <v>0</v>
      </c>
      <c r="IJ38" s="557">
        <f t="shared" si="210"/>
        <v>0</v>
      </c>
      <c r="IK38" s="557">
        <f t="shared" si="211"/>
        <v>0</v>
      </c>
      <c r="IL38" s="557">
        <f t="shared" si="212"/>
        <v>0</v>
      </c>
      <c r="IM38" s="557">
        <f t="shared" si="213"/>
        <v>0</v>
      </c>
      <c r="IN38" s="557">
        <f t="shared" si="214"/>
        <v>0</v>
      </c>
      <c r="IO38" s="557">
        <f t="shared" si="215"/>
        <v>0</v>
      </c>
      <c r="IP38" s="557">
        <f t="shared" si="216"/>
        <v>0</v>
      </c>
      <c r="IQ38" s="557">
        <f t="shared" si="217"/>
        <v>0</v>
      </c>
      <c r="IR38" s="557">
        <f t="shared" si="218"/>
        <v>0</v>
      </c>
      <c r="IS38" s="557">
        <f t="shared" si="130"/>
        <v>0</v>
      </c>
      <c r="JH38" s="557">
        <f t="shared" si="131"/>
        <v>0</v>
      </c>
      <c r="JI38" s="557">
        <f t="shared" si="132"/>
        <v>0</v>
      </c>
      <c r="JJ38" s="557">
        <f t="shared" si="133"/>
        <v>0</v>
      </c>
      <c r="JK38" s="557">
        <f t="shared" si="134"/>
        <v>0</v>
      </c>
      <c r="JL38" s="557">
        <f t="shared" si="135"/>
        <v>0</v>
      </c>
      <c r="JM38" s="557">
        <f t="shared" si="136"/>
        <v>0</v>
      </c>
      <c r="JN38" s="557">
        <f t="shared" si="137"/>
        <v>0</v>
      </c>
      <c r="JO38" s="557">
        <f t="shared" si="138"/>
        <v>0</v>
      </c>
      <c r="JP38" s="557">
        <f t="shared" si="139"/>
        <v>0</v>
      </c>
      <c r="JQ38" s="557">
        <f t="shared" si="140"/>
        <v>0</v>
      </c>
      <c r="JR38" s="557">
        <f t="shared" si="141"/>
        <v>0</v>
      </c>
      <c r="JS38" s="557">
        <f t="shared" si="142"/>
        <v>0</v>
      </c>
      <c r="JT38" s="557">
        <f t="shared" si="143"/>
        <v>0</v>
      </c>
      <c r="KI38" s="557">
        <f t="shared" si="144"/>
        <v>0</v>
      </c>
      <c r="KJ38" s="557">
        <f t="shared" si="145"/>
        <v>0</v>
      </c>
      <c r="KK38" s="557">
        <f t="shared" si="146"/>
        <v>0</v>
      </c>
      <c r="KL38" s="557">
        <f t="shared" si="147"/>
        <v>0</v>
      </c>
      <c r="KM38" s="557">
        <f t="shared" si="148"/>
        <v>0</v>
      </c>
      <c r="KN38" s="557">
        <f t="shared" si="149"/>
        <v>0</v>
      </c>
      <c r="KO38" s="557">
        <f t="shared" si="150"/>
        <v>0</v>
      </c>
      <c r="KP38" s="557">
        <f t="shared" si="151"/>
        <v>0</v>
      </c>
      <c r="KQ38" s="557">
        <f t="shared" si="152"/>
        <v>0</v>
      </c>
      <c r="KR38" s="557">
        <f t="shared" si="153"/>
        <v>0</v>
      </c>
      <c r="KS38" s="557">
        <f t="shared" si="154"/>
        <v>0</v>
      </c>
      <c r="KT38" s="557">
        <f t="shared" si="155"/>
        <v>0</v>
      </c>
      <c r="KU38" s="557">
        <f t="shared" si="156"/>
        <v>0</v>
      </c>
      <c r="KW38" s="557">
        <f t="shared" si="157"/>
        <v>0</v>
      </c>
      <c r="KX38" s="557">
        <f t="shared" si="158"/>
        <v>0</v>
      </c>
      <c r="KY38" s="557">
        <f t="shared" si="159"/>
        <v>0</v>
      </c>
      <c r="KZ38" s="557">
        <f t="shared" si="160"/>
        <v>0</v>
      </c>
      <c r="LA38" s="557">
        <f t="shared" si="161"/>
        <v>0</v>
      </c>
      <c r="LB38" s="557">
        <f t="shared" si="162"/>
        <v>0</v>
      </c>
      <c r="LC38" s="557">
        <f t="shared" si="163"/>
        <v>0</v>
      </c>
      <c r="LD38" s="557">
        <f t="shared" si="164"/>
        <v>0</v>
      </c>
      <c r="LE38" s="557">
        <f t="shared" si="165"/>
        <v>0</v>
      </c>
      <c r="LF38" s="557">
        <f t="shared" si="166"/>
        <v>0</v>
      </c>
      <c r="LG38" s="557">
        <f t="shared" si="167"/>
        <v>0</v>
      </c>
      <c r="LH38" s="557">
        <f t="shared" si="168"/>
        <v>0</v>
      </c>
      <c r="LI38" s="557">
        <f t="shared" si="169"/>
        <v>0</v>
      </c>
      <c r="LL38" s="115"/>
      <c r="LM38" s="115"/>
      <c r="LN38" s="115"/>
      <c r="LO38" s="115"/>
      <c r="LP38" s="115"/>
      <c r="LQ38" s="115"/>
      <c r="LR38" s="115"/>
      <c r="LS38" s="115"/>
      <c r="LT38" s="115"/>
      <c r="LU38" s="115"/>
      <c r="LV38" s="115"/>
      <c r="LW38" s="115"/>
      <c r="LY38" s="117">
        <f t="shared" si="170"/>
        <v>0</v>
      </c>
      <c r="LZ38" s="117">
        <f t="shared" si="171"/>
        <v>0</v>
      </c>
      <c r="MA38" s="117">
        <f t="shared" si="172"/>
        <v>0</v>
      </c>
      <c r="MB38" s="117">
        <f t="shared" si="173"/>
        <v>0</v>
      </c>
      <c r="MC38" s="117">
        <f t="shared" si="174"/>
        <v>0</v>
      </c>
      <c r="MD38" s="117">
        <f t="shared" si="175"/>
        <v>0</v>
      </c>
      <c r="ME38" s="117">
        <f t="shared" si="176"/>
        <v>0</v>
      </c>
      <c r="MF38" s="117">
        <f t="shared" si="177"/>
        <v>0</v>
      </c>
      <c r="MG38" s="117">
        <f t="shared" si="178"/>
        <v>0</v>
      </c>
      <c r="MH38" s="117">
        <f t="shared" si="179"/>
        <v>0</v>
      </c>
      <c r="MI38" s="117">
        <f t="shared" si="180"/>
        <v>0</v>
      </c>
      <c r="MJ38" s="117">
        <f t="shared" si="181"/>
        <v>0</v>
      </c>
      <c r="ML38" s="117">
        <f t="shared" si="182"/>
        <v>0</v>
      </c>
      <c r="MM38" s="117">
        <f t="shared" si="183"/>
        <v>0</v>
      </c>
      <c r="MN38" s="117">
        <f t="shared" si="184"/>
        <v>0</v>
      </c>
      <c r="MO38" s="117">
        <f t="shared" si="185"/>
        <v>0</v>
      </c>
      <c r="MP38" s="117">
        <f t="shared" si="186"/>
        <v>0</v>
      </c>
      <c r="MQ38" s="117">
        <f t="shared" si="187"/>
        <v>0</v>
      </c>
      <c r="MR38" s="117">
        <f t="shared" si="188"/>
        <v>0</v>
      </c>
      <c r="MS38" s="117">
        <f t="shared" si="189"/>
        <v>0</v>
      </c>
      <c r="MT38" s="117">
        <f t="shared" si="190"/>
        <v>0</v>
      </c>
      <c r="MU38" s="117">
        <f t="shared" si="191"/>
        <v>0</v>
      </c>
      <c r="MV38" s="117">
        <f t="shared" si="192"/>
        <v>0</v>
      </c>
      <c r="MW38" s="117">
        <f t="shared" si="193"/>
        <v>0</v>
      </c>
    </row>
    <row r="39" spans="1:361">
      <c r="A39" s="4">
        <v>28</v>
      </c>
      <c r="B39" s="1" t="s">
        <v>429</v>
      </c>
      <c r="C39" s="1" t="s">
        <v>344</v>
      </c>
      <c r="D39" s="4" t="s">
        <v>326</v>
      </c>
      <c r="E39" s="14">
        <f>SUMIFS('MoU proposal'!U:U,'MoU proposal'!$B:$B,'Retail_distributor-wise'!$B39,'MoU proposal'!$D:$D,'Retail_distributor-wise'!$C39)</f>
        <v>759.34</v>
      </c>
      <c r="F39" s="14">
        <f t="shared" si="90"/>
        <v>1750</v>
      </c>
      <c r="G39" s="8" t="s">
        <v>405</v>
      </c>
      <c r="H39" s="1" t="s">
        <v>164</v>
      </c>
      <c r="I39" s="118">
        <f>E39/'Retail_state-wise(rough)'!$D$34</f>
        <v>1</v>
      </c>
      <c r="J39" s="14">
        <f>FLOOR($I39*'Retail_state-wise(rough)'!F$34,50)</f>
        <v>100</v>
      </c>
      <c r="K39" s="14">
        <f>FLOOR($I39*'Retail_state-wise(rough)'!G$34,50)</f>
        <v>150</v>
      </c>
      <c r="L39" s="14">
        <f>FLOOR($I39*'Retail_state-wise(rough)'!H$34,50)</f>
        <v>100</v>
      </c>
      <c r="M39" s="14">
        <f>FLOOR($I39*'Retail_state-wise(rough)'!I$34,50)</f>
        <v>100</v>
      </c>
      <c r="N39" s="14">
        <f>FLOOR($I39*'Retail_state-wise(rough)'!J$34,50)</f>
        <v>100</v>
      </c>
      <c r="O39" s="14">
        <f>FLOOR($I39*'Retail_state-wise(rough)'!K$34,50)</f>
        <v>100</v>
      </c>
      <c r="P39" s="14">
        <f>FLOOR($I39*'Retail_state-wise(rough)'!L$34,50)</f>
        <v>100</v>
      </c>
      <c r="Q39" s="14">
        <f>FLOOR($I39*'Retail_state-wise(rough)'!M$34,50)</f>
        <v>150</v>
      </c>
      <c r="R39" s="14">
        <f>FLOOR($I39*'Retail_state-wise(rough)'!N$34,50)</f>
        <v>150</v>
      </c>
      <c r="S39" s="14">
        <f>FLOOR($I39*'Retail_state-wise(rough)'!O$34,50)</f>
        <v>200</v>
      </c>
      <c r="T39" s="14">
        <f>FLOOR($I39*'Retail_state-wise(rough)'!P$34,50)</f>
        <v>250</v>
      </c>
      <c r="U39" s="14">
        <f>FLOOR($I39*'Retail_state-wise(rough)'!Q$34,50)</f>
        <v>250</v>
      </c>
      <c r="W39" s="671"/>
      <c r="X39" s="16">
        <v>0.7</v>
      </c>
      <c r="Y39" s="16">
        <v>0.7</v>
      </c>
      <c r="Z39" s="16">
        <v>0.7</v>
      </c>
      <c r="AA39" s="16">
        <v>0.7</v>
      </c>
      <c r="AB39" s="16">
        <v>0.7</v>
      </c>
      <c r="AC39" s="16">
        <v>0.7</v>
      </c>
      <c r="AD39" s="16">
        <v>0.7</v>
      </c>
      <c r="AE39" s="16">
        <v>0.7</v>
      </c>
      <c r="AF39" s="16">
        <v>0.7</v>
      </c>
      <c r="AG39" s="16">
        <v>0.7</v>
      </c>
      <c r="AH39" s="16">
        <v>0.7</v>
      </c>
      <c r="AI39" s="16">
        <v>0.7</v>
      </c>
      <c r="AK39" s="16">
        <f t="shared" ref="AK39:AV39" si="395">100%-X39</f>
        <v>0.30000000000000004</v>
      </c>
      <c r="AL39" s="16">
        <f t="shared" si="395"/>
        <v>0.30000000000000004</v>
      </c>
      <c r="AM39" s="16">
        <f t="shared" si="395"/>
        <v>0.30000000000000004</v>
      </c>
      <c r="AN39" s="16">
        <f t="shared" si="395"/>
        <v>0.30000000000000004</v>
      </c>
      <c r="AO39" s="16">
        <f t="shared" si="395"/>
        <v>0.30000000000000004</v>
      </c>
      <c r="AP39" s="16">
        <f t="shared" si="395"/>
        <v>0.30000000000000004</v>
      </c>
      <c r="AQ39" s="16">
        <f t="shared" si="395"/>
        <v>0.30000000000000004</v>
      </c>
      <c r="AR39" s="16">
        <f t="shared" si="395"/>
        <v>0.30000000000000004</v>
      </c>
      <c r="AS39" s="16">
        <f t="shared" si="395"/>
        <v>0.30000000000000004</v>
      </c>
      <c r="AT39" s="16">
        <f t="shared" si="395"/>
        <v>0.30000000000000004</v>
      </c>
      <c r="AU39" s="16">
        <f t="shared" si="395"/>
        <v>0.30000000000000004</v>
      </c>
      <c r="AV39" s="16">
        <f t="shared" si="395"/>
        <v>0.30000000000000004</v>
      </c>
      <c r="AX39" s="15">
        <f t="shared" si="345"/>
        <v>70</v>
      </c>
      <c r="AY39" s="15">
        <f t="shared" si="346"/>
        <v>105</v>
      </c>
      <c r="AZ39" s="15">
        <f t="shared" si="347"/>
        <v>70</v>
      </c>
      <c r="BA39" s="15">
        <f t="shared" si="348"/>
        <v>70</v>
      </c>
      <c r="BB39" s="15">
        <f t="shared" si="349"/>
        <v>70</v>
      </c>
      <c r="BC39" s="15">
        <f t="shared" si="350"/>
        <v>70</v>
      </c>
      <c r="BD39" s="15">
        <f t="shared" si="351"/>
        <v>70</v>
      </c>
      <c r="BE39" s="15">
        <f t="shared" si="352"/>
        <v>105</v>
      </c>
      <c r="BF39" s="15">
        <f t="shared" si="353"/>
        <v>105</v>
      </c>
      <c r="BG39" s="15">
        <f t="shared" si="354"/>
        <v>140</v>
      </c>
      <c r="BH39" s="15">
        <f t="shared" si="355"/>
        <v>175</v>
      </c>
      <c r="BI39" s="15">
        <f t="shared" si="356"/>
        <v>175</v>
      </c>
      <c r="BJ39" s="15">
        <f t="shared" si="357"/>
        <v>1225</v>
      </c>
      <c r="BL39" s="15">
        <f t="shared" si="358"/>
        <v>30.000000000000004</v>
      </c>
      <c r="BM39" s="15">
        <f t="shared" si="359"/>
        <v>45.000000000000007</v>
      </c>
      <c r="BN39" s="15">
        <f t="shared" si="360"/>
        <v>30.000000000000004</v>
      </c>
      <c r="BO39" s="15">
        <f t="shared" si="361"/>
        <v>30.000000000000004</v>
      </c>
      <c r="BP39" s="15">
        <f t="shared" si="362"/>
        <v>30.000000000000004</v>
      </c>
      <c r="BQ39" s="15">
        <f t="shared" si="363"/>
        <v>30.000000000000004</v>
      </c>
      <c r="BR39" s="15">
        <f t="shared" si="364"/>
        <v>30.000000000000004</v>
      </c>
      <c r="BS39" s="15">
        <f t="shared" si="365"/>
        <v>45.000000000000007</v>
      </c>
      <c r="BT39" s="15">
        <f t="shared" si="366"/>
        <v>45.000000000000007</v>
      </c>
      <c r="BU39" s="15">
        <f t="shared" si="367"/>
        <v>60.000000000000007</v>
      </c>
      <c r="BV39" s="15">
        <f t="shared" si="368"/>
        <v>75.000000000000014</v>
      </c>
      <c r="BW39" s="15">
        <f t="shared" si="369"/>
        <v>75.000000000000014</v>
      </c>
      <c r="BX39" s="15">
        <f t="shared" si="370"/>
        <v>525.00000000000011</v>
      </c>
      <c r="BY39" s="15"/>
      <c r="BZ39" s="16">
        <v>0</v>
      </c>
      <c r="CA39" s="16">
        <v>0</v>
      </c>
      <c r="CB39" s="16">
        <v>0</v>
      </c>
      <c r="CC39" s="16">
        <v>0</v>
      </c>
      <c r="CD39" s="16">
        <v>0</v>
      </c>
      <c r="CE39" s="16">
        <v>0</v>
      </c>
      <c r="CF39" s="16">
        <v>0</v>
      </c>
      <c r="CG39" s="16">
        <v>0</v>
      </c>
      <c r="CH39" s="16">
        <v>0</v>
      </c>
      <c r="CI39" s="16">
        <v>0</v>
      </c>
      <c r="CJ39" s="16">
        <v>0</v>
      </c>
      <c r="CK39" s="16">
        <v>0</v>
      </c>
      <c r="CL39" s="236"/>
      <c r="CM39" s="239">
        <f t="shared" si="308"/>
        <v>1</v>
      </c>
      <c r="CN39" s="239">
        <f t="shared" si="309"/>
        <v>1</v>
      </c>
      <c r="CO39" s="239">
        <f t="shared" si="310"/>
        <v>1</v>
      </c>
      <c r="CP39" s="239">
        <f t="shared" si="311"/>
        <v>1</v>
      </c>
      <c r="CQ39" s="239">
        <f t="shared" si="312"/>
        <v>1</v>
      </c>
      <c r="CR39" s="239">
        <f t="shared" si="313"/>
        <v>1</v>
      </c>
      <c r="CS39" s="239">
        <f t="shared" si="314"/>
        <v>1</v>
      </c>
      <c r="CT39" s="239">
        <f t="shared" si="315"/>
        <v>1</v>
      </c>
      <c r="CU39" s="239">
        <f t="shared" si="316"/>
        <v>1</v>
      </c>
      <c r="CV39" s="239">
        <f t="shared" si="317"/>
        <v>1</v>
      </c>
      <c r="CW39" s="239">
        <f t="shared" si="318"/>
        <v>1</v>
      </c>
      <c r="CX39" s="239">
        <f t="shared" si="319"/>
        <v>1</v>
      </c>
      <c r="CY39" s="15"/>
      <c r="CZ39" s="15">
        <f t="shared" si="104"/>
        <v>0</v>
      </c>
      <c r="DA39" s="15">
        <f t="shared" si="105"/>
        <v>0</v>
      </c>
      <c r="DB39" s="15">
        <f t="shared" si="106"/>
        <v>0</v>
      </c>
      <c r="DC39" s="15">
        <f t="shared" si="107"/>
        <v>0</v>
      </c>
      <c r="DD39" s="15">
        <f t="shared" si="108"/>
        <v>0</v>
      </c>
      <c r="DE39" s="15">
        <f t="shared" si="109"/>
        <v>0</v>
      </c>
      <c r="DF39" s="15">
        <f t="shared" si="110"/>
        <v>0</v>
      </c>
      <c r="DG39" s="15">
        <f t="shared" si="111"/>
        <v>0</v>
      </c>
      <c r="DH39" s="15">
        <f t="shared" si="112"/>
        <v>0</v>
      </c>
      <c r="DI39" s="15">
        <f t="shared" si="113"/>
        <v>0</v>
      </c>
      <c r="DJ39" s="15">
        <f t="shared" si="114"/>
        <v>0</v>
      </c>
      <c r="DK39" s="15">
        <f t="shared" si="115"/>
        <v>0</v>
      </c>
      <c r="DL39" s="15">
        <f t="shared" si="116"/>
        <v>0</v>
      </c>
      <c r="DM39" s="15"/>
      <c r="DN39" s="238">
        <f t="shared" si="244"/>
        <v>70</v>
      </c>
      <c r="DO39" s="238">
        <f t="shared" si="245"/>
        <v>105</v>
      </c>
      <c r="DP39" s="238">
        <f t="shared" si="246"/>
        <v>70</v>
      </c>
      <c r="DQ39" s="238">
        <f t="shared" si="247"/>
        <v>70</v>
      </c>
      <c r="DR39" s="238">
        <f t="shared" si="248"/>
        <v>70</v>
      </c>
      <c r="DS39" s="238">
        <f t="shared" si="249"/>
        <v>70</v>
      </c>
      <c r="DT39" s="238">
        <f t="shared" si="250"/>
        <v>70</v>
      </c>
      <c r="DU39" s="238">
        <f t="shared" si="251"/>
        <v>105</v>
      </c>
      <c r="DV39" s="238">
        <f t="shared" si="252"/>
        <v>105</v>
      </c>
      <c r="DW39" s="238">
        <f t="shared" si="253"/>
        <v>140</v>
      </c>
      <c r="DX39" s="238">
        <f t="shared" si="254"/>
        <v>175</v>
      </c>
      <c r="DY39" s="238">
        <f t="shared" si="255"/>
        <v>175</v>
      </c>
      <c r="DZ39" s="238">
        <f t="shared" si="121"/>
        <v>1225</v>
      </c>
      <c r="EB39" s="16">
        <v>0.2</v>
      </c>
      <c r="EC39" s="16">
        <v>0.2</v>
      </c>
      <c r="ED39" s="16">
        <v>0.2</v>
      </c>
      <c r="EE39" s="16">
        <v>0.2</v>
      </c>
      <c r="EF39" s="16">
        <v>0.2</v>
      </c>
      <c r="EG39" s="16">
        <v>0.2</v>
      </c>
      <c r="EH39" s="16">
        <v>0.2</v>
      </c>
      <c r="EI39" s="16">
        <v>0.2</v>
      </c>
      <c r="EJ39" s="16">
        <v>0.2</v>
      </c>
      <c r="EK39" s="16">
        <v>0.2</v>
      </c>
      <c r="EL39" s="16">
        <v>0.2</v>
      </c>
      <c r="EM39" s="16">
        <v>0.2</v>
      </c>
      <c r="EO39" s="16">
        <f t="shared" si="195"/>
        <v>0.8</v>
      </c>
      <c r="EP39" s="16">
        <f t="shared" si="196"/>
        <v>0.8</v>
      </c>
      <c r="EQ39" s="16">
        <f t="shared" si="197"/>
        <v>0.8</v>
      </c>
      <c r="ER39" s="16">
        <f t="shared" si="198"/>
        <v>0.8</v>
      </c>
      <c r="ES39" s="16">
        <f t="shared" si="199"/>
        <v>0.8</v>
      </c>
      <c r="ET39" s="16">
        <f t="shared" si="200"/>
        <v>0.8</v>
      </c>
      <c r="EU39" s="16">
        <f t="shared" si="201"/>
        <v>0.8</v>
      </c>
      <c r="EV39" s="16">
        <f t="shared" si="202"/>
        <v>0.8</v>
      </c>
      <c r="EW39" s="16">
        <f t="shared" si="203"/>
        <v>0.8</v>
      </c>
      <c r="EX39" s="16">
        <f t="shared" si="204"/>
        <v>0.8</v>
      </c>
      <c r="EY39" s="16">
        <f t="shared" si="205"/>
        <v>0.8</v>
      </c>
      <c r="EZ39" s="16">
        <f t="shared" si="206"/>
        <v>0.8</v>
      </c>
      <c r="FB39" s="233">
        <f t="shared" si="371"/>
        <v>20</v>
      </c>
      <c r="FC39" s="233">
        <f t="shared" si="372"/>
        <v>30</v>
      </c>
      <c r="FD39" s="233">
        <f t="shared" si="373"/>
        <v>20</v>
      </c>
      <c r="FE39" s="233">
        <f t="shared" si="374"/>
        <v>20</v>
      </c>
      <c r="FF39" s="233">
        <f t="shared" si="375"/>
        <v>20</v>
      </c>
      <c r="FG39" s="233">
        <f t="shared" si="376"/>
        <v>20</v>
      </c>
      <c r="FH39" s="233">
        <f t="shared" si="377"/>
        <v>20</v>
      </c>
      <c r="FI39" s="233">
        <f t="shared" si="378"/>
        <v>30</v>
      </c>
      <c r="FJ39" s="233">
        <f t="shared" si="379"/>
        <v>30</v>
      </c>
      <c r="FK39" s="233">
        <f t="shared" si="380"/>
        <v>40</v>
      </c>
      <c r="FL39" s="233">
        <f t="shared" si="381"/>
        <v>50</v>
      </c>
      <c r="FM39" s="233">
        <f t="shared" si="382"/>
        <v>50</v>
      </c>
      <c r="FN39" s="233">
        <f t="shared" si="122"/>
        <v>350</v>
      </c>
      <c r="FO39" s="4"/>
      <c r="FP39" s="233">
        <f t="shared" si="383"/>
        <v>80</v>
      </c>
      <c r="FQ39" s="233">
        <f t="shared" si="384"/>
        <v>120</v>
      </c>
      <c r="FR39" s="233">
        <f t="shared" si="385"/>
        <v>80</v>
      </c>
      <c r="FS39" s="233">
        <f t="shared" si="386"/>
        <v>80</v>
      </c>
      <c r="FT39" s="233">
        <f t="shared" si="387"/>
        <v>80</v>
      </c>
      <c r="FU39" s="233">
        <f t="shared" si="388"/>
        <v>80</v>
      </c>
      <c r="FV39" s="233">
        <f t="shared" si="389"/>
        <v>80</v>
      </c>
      <c r="FW39" s="233">
        <f t="shared" si="390"/>
        <v>120</v>
      </c>
      <c r="FX39" s="233">
        <f t="shared" si="391"/>
        <v>120</v>
      </c>
      <c r="FY39" s="233">
        <f t="shared" si="392"/>
        <v>160</v>
      </c>
      <c r="FZ39" s="233">
        <f t="shared" si="393"/>
        <v>200</v>
      </c>
      <c r="GA39" s="233">
        <f t="shared" si="394"/>
        <v>200</v>
      </c>
      <c r="GB39" s="233">
        <f t="shared" si="123"/>
        <v>1400</v>
      </c>
      <c r="GC39" s="233"/>
      <c r="GD39" s="16">
        <v>1</v>
      </c>
      <c r="GE39" s="16">
        <v>1</v>
      </c>
      <c r="GF39" s="16">
        <v>1</v>
      </c>
      <c r="GG39" s="16">
        <v>1</v>
      </c>
      <c r="GH39" s="16">
        <v>1</v>
      </c>
      <c r="GI39" s="16">
        <v>1</v>
      </c>
      <c r="GJ39" s="16">
        <v>1</v>
      </c>
      <c r="GK39" s="16">
        <v>1</v>
      </c>
      <c r="GL39" s="16">
        <v>1</v>
      </c>
      <c r="GM39" s="16">
        <v>1</v>
      </c>
      <c r="GN39" s="16">
        <v>1</v>
      </c>
      <c r="GO39" s="16">
        <v>1</v>
      </c>
      <c r="GP39" s="233"/>
      <c r="GQ39" s="233">
        <f>GD39*FB39</f>
        <v>20</v>
      </c>
      <c r="GR39" s="233">
        <f t="shared" ref="GR39" si="396">GE39*FC39</f>
        <v>30</v>
      </c>
      <c r="GS39" s="233">
        <f t="shared" ref="GS39" si="397">GF39*FD39</f>
        <v>20</v>
      </c>
      <c r="GT39" s="233">
        <f t="shared" ref="GT39" si="398">GG39*FE39</f>
        <v>20</v>
      </c>
      <c r="GU39" s="233">
        <f t="shared" ref="GU39" si="399">GH39*FF39</f>
        <v>20</v>
      </c>
      <c r="GV39" s="233">
        <f t="shared" ref="GV39" si="400">GI39*FG39</f>
        <v>20</v>
      </c>
      <c r="GW39" s="233">
        <f t="shared" ref="GW39" si="401">GJ39*FH39</f>
        <v>20</v>
      </c>
      <c r="GX39" s="233">
        <f t="shared" ref="GX39" si="402">GK39*FI39</f>
        <v>30</v>
      </c>
      <c r="GY39" s="233">
        <f t="shared" ref="GY39" si="403">GL39*FJ39</f>
        <v>30</v>
      </c>
      <c r="GZ39" s="233">
        <f t="shared" ref="GZ39" si="404">GM39*FK39</f>
        <v>40</v>
      </c>
      <c r="HA39" s="233">
        <f t="shared" ref="HA39" si="405">GN39*FL39</f>
        <v>50</v>
      </c>
      <c r="HB39" s="233">
        <f t="shared" ref="HB39" si="406">GO39*FM39</f>
        <v>50</v>
      </c>
      <c r="HC39" s="14">
        <f t="shared" si="256"/>
        <v>350</v>
      </c>
      <c r="HE39" s="233">
        <f>[2]Sheet2!$AO31</f>
        <v>23.683333333333334</v>
      </c>
      <c r="HF39" s="4">
        <v>12</v>
      </c>
      <c r="HG39" s="233">
        <f t="shared" si="125"/>
        <v>4.166666666666667</v>
      </c>
      <c r="HH39" s="233">
        <f t="shared" si="126"/>
        <v>6</v>
      </c>
      <c r="HJ39" s="15">
        <f t="shared" si="127"/>
        <v>4.166666666666667</v>
      </c>
      <c r="HK39" s="15">
        <f t="shared" si="128"/>
        <v>6.4102564102564106</v>
      </c>
      <c r="HT39" s="1">
        <f>_xlfn.XLOOKUP($C39,'Prices_state-wise'!$B:$B,'Prices_state-wise'!P:P,"",0)</f>
        <v>55000</v>
      </c>
      <c r="HU39" s="1">
        <f>_xlfn.XLOOKUP($C39,'Prices_state-wise'!$B:$B,'Prices_state-wise'!Q:Q,"",0)</f>
        <v>54000</v>
      </c>
      <c r="HV39" s="1">
        <f>_xlfn.XLOOKUP($C39,'Prices_state-wise'!$B:$B,'Prices_state-wise'!R:R,"",0)</f>
        <v>51500</v>
      </c>
      <c r="HW39" s="1">
        <f>_xlfn.XLOOKUP($C39,'Prices_state-wise'!$B:$B,'Prices_state-wise'!S:S,"",0)</f>
        <v>49000</v>
      </c>
      <c r="HX39" s="1">
        <f>_xlfn.XLOOKUP($C39,'Prices_state-wise'!$B:$B,'Prices_state-wise'!T:T,"",0)</f>
        <v>48000</v>
      </c>
      <c r="HY39" s="1">
        <f>_xlfn.XLOOKUP($C39,'Prices_state-wise'!$B:$B,'Prices_state-wise'!U:U,"",0)</f>
        <v>46500</v>
      </c>
      <c r="HZ39" s="1">
        <f>_xlfn.XLOOKUP($C39,'Prices_state-wise'!$B:$B,'Prices_state-wise'!V:V,"",0)</f>
        <v>46500</v>
      </c>
      <c r="IA39" s="1">
        <f>_xlfn.XLOOKUP($C39,'Prices_state-wise'!$B:$B,'Prices_state-wise'!W:W,"",0)</f>
        <v>47500</v>
      </c>
      <c r="IB39" s="1">
        <f>_xlfn.XLOOKUP($C39,'Prices_state-wise'!$B:$B,'Prices_state-wise'!X:X,"",0)</f>
        <v>49000</v>
      </c>
      <c r="IC39" s="1">
        <f>_xlfn.XLOOKUP($C39,'Prices_state-wise'!$B:$B,'Prices_state-wise'!Y:Y,"",0)</f>
        <v>51500</v>
      </c>
      <c r="ID39" s="1">
        <f>_xlfn.XLOOKUP($C39,'Prices_state-wise'!$B:$B,'Prices_state-wise'!Z:Z,"",0)</f>
        <v>51500</v>
      </c>
      <c r="IE39" s="1">
        <f>_xlfn.XLOOKUP($C39,'Prices_state-wise'!$B:$B,'Prices_state-wise'!AA:AA,"",0)</f>
        <v>53000</v>
      </c>
      <c r="IG39" s="346">
        <f t="shared" si="207"/>
        <v>0.16500000000000004</v>
      </c>
      <c r="IH39" s="346">
        <f t="shared" si="208"/>
        <v>0.24300000000000005</v>
      </c>
      <c r="II39" s="346">
        <f t="shared" si="209"/>
        <v>0.15450000000000003</v>
      </c>
      <c r="IJ39" s="346">
        <f t="shared" si="210"/>
        <v>0.14700000000000002</v>
      </c>
      <c r="IK39" s="346">
        <f t="shared" si="211"/>
        <v>0.14400000000000002</v>
      </c>
      <c r="IL39" s="346">
        <f t="shared" si="212"/>
        <v>0.13950000000000001</v>
      </c>
      <c r="IM39" s="346">
        <f t="shared" si="213"/>
        <v>0.13950000000000001</v>
      </c>
      <c r="IN39" s="346">
        <f t="shared" si="214"/>
        <v>0.21375000000000005</v>
      </c>
      <c r="IO39" s="346">
        <f t="shared" si="215"/>
        <v>0.22050000000000006</v>
      </c>
      <c r="IP39" s="346">
        <f t="shared" si="216"/>
        <v>0.30900000000000005</v>
      </c>
      <c r="IQ39" s="346">
        <f t="shared" si="217"/>
        <v>0.38625000000000009</v>
      </c>
      <c r="IR39" s="346">
        <f t="shared" si="218"/>
        <v>0.39750000000000008</v>
      </c>
      <c r="IS39" s="346">
        <f t="shared" si="130"/>
        <v>2.6595000000000004</v>
      </c>
      <c r="IU39" s="1">
        <v>53500</v>
      </c>
      <c r="IV39" s="1">
        <v>52500</v>
      </c>
      <c r="IW39" s="1">
        <v>50000</v>
      </c>
      <c r="IX39" s="1">
        <v>47500</v>
      </c>
      <c r="IY39" s="1">
        <v>46500</v>
      </c>
      <c r="IZ39" s="1">
        <v>45000</v>
      </c>
      <c r="JA39" s="1">
        <v>45000</v>
      </c>
      <c r="JB39" s="1">
        <v>46000</v>
      </c>
      <c r="JC39" s="1">
        <v>47500</v>
      </c>
      <c r="JD39" s="1">
        <v>50000</v>
      </c>
      <c r="JE39" s="1">
        <v>50000</v>
      </c>
      <c r="JF39" s="1">
        <v>51500</v>
      </c>
      <c r="JH39" s="346">
        <f t="shared" si="131"/>
        <v>0</v>
      </c>
      <c r="JI39" s="346">
        <f t="shared" si="132"/>
        <v>0</v>
      </c>
      <c r="JJ39" s="346">
        <f t="shared" si="133"/>
        <v>0</v>
      </c>
      <c r="JK39" s="346">
        <f t="shared" si="134"/>
        <v>0</v>
      </c>
      <c r="JL39" s="346">
        <f t="shared" si="135"/>
        <v>0</v>
      </c>
      <c r="JM39" s="346">
        <f t="shared" si="136"/>
        <v>0</v>
      </c>
      <c r="JN39" s="346">
        <f t="shared" si="137"/>
        <v>0</v>
      </c>
      <c r="JO39" s="346">
        <f t="shared" si="138"/>
        <v>0</v>
      </c>
      <c r="JP39" s="346">
        <f t="shared" si="139"/>
        <v>0</v>
      </c>
      <c r="JQ39" s="346">
        <f t="shared" si="140"/>
        <v>0</v>
      </c>
      <c r="JR39" s="346">
        <f t="shared" si="141"/>
        <v>0</v>
      </c>
      <c r="JS39" s="346">
        <f t="shared" si="142"/>
        <v>0</v>
      </c>
      <c r="JT39" s="346">
        <f t="shared" si="143"/>
        <v>0</v>
      </c>
      <c r="JV39" s="1">
        <f>IFERROR(_xlfn.XLOOKUP($C39,'Prices_state-wise'!$B:$B,'Prices_state-wise'!AP:AP,"",0),"")</f>
        <v>53000</v>
      </c>
      <c r="JW39" s="1">
        <f>IFERROR(_xlfn.XLOOKUP($C39,'Prices_state-wise'!$B:$B,'Prices_state-wise'!AQ:AQ,"",0),"")</f>
        <v>52000</v>
      </c>
      <c r="JX39" s="1">
        <f>IFERROR(_xlfn.XLOOKUP($C39,'Prices_state-wise'!$B:$B,'Prices_state-wise'!AR:AR,"",0),"")</f>
        <v>49500</v>
      </c>
      <c r="JY39" s="1">
        <f>IFERROR(_xlfn.XLOOKUP($C39,'Prices_state-wise'!$B:$B,'Prices_state-wise'!AS:AS,"",0),"")</f>
        <v>47000</v>
      </c>
      <c r="JZ39" s="1">
        <f>IFERROR(_xlfn.XLOOKUP($C39,'Prices_state-wise'!$B:$B,'Prices_state-wise'!AT:AT,"",0),"")</f>
        <v>46000</v>
      </c>
      <c r="KA39" s="1">
        <f>IFERROR(_xlfn.XLOOKUP($C39,'Prices_state-wise'!$B:$B,'Prices_state-wise'!AU:AU,"",0),"")</f>
        <v>44500</v>
      </c>
      <c r="KB39" s="1">
        <f>IFERROR(_xlfn.XLOOKUP($C39,'Prices_state-wise'!$B:$B,'Prices_state-wise'!AV:AV,"",0),"")</f>
        <v>44500</v>
      </c>
      <c r="KC39" s="1">
        <f>IFERROR(_xlfn.XLOOKUP($C39,'Prices_state-wise'!$B:$B,'Prices_state-wise'!AW:AW,"",0),"")</f>
        <v>45500</v>
      </c>
      <c r="KD39" s="1">
        <f>IFERROR(_xlfn.XLOOKUP($C39,'Prices_state-wise'!$B:$B,'Prices_state-wise'!AX:AX,"",0),"")</f>
        <v>47000</v>
      </c>
      <c r="KE39" s="1">
        <f>IFERROR(_xlfn.XLOOKUP($C39,'Prices_state-wise'!$B:$B,'Prices_state-wise'!AY:AY,"",0),"")</f>
        <v>49500</v>
      </c>
      <c r="KF39" s="1">
        <f>IFERROR(_xlfn.XLOOKUP($C39,'Prices_state-wise'!$B:$B,'Prices_state-wise'!AZ:AZ,"",0),"")</f>
        <v>49500</v>
      </c>
      <c r="KG39" s="1">
        <f>IFERROR(_xlfn.XLOOKUP($C39,'Prices_state-wise'!$B:$B,'Prices_state-wise'!BA:BA,"",0),"")</f>
        <v>51000</v>
      </c>
      <c r="KI39" s="346">
        <f t="shared" si="144"/>
        <v>0.371</v>
      </c>
      <c r="KJ39" s="346">
        <f t="shared" si="145"/>
        <v>0.54600000000000004</v>
      </c>
      <c r="KK39" s="346">
        <f t="shared" si="146"/>
        <v>0.34649999999999997</v>
      </c>
      <c r="KL39" s="346">
        <f t="shared" si="147"/>
        <v>0.32900000000000001</v>
      </c>
      <c r="KM39" s="346">
        <f t="shared" si="148"/>
        <v>0.32200000000000001</v>
      </c>
      <c r="KN39" s="346">
        <f t="shared" si="149"/>
        <v>0.3115</v>
      </c>
      <c r="KO39" s="346">
        <f t="shared" si="150"/>
        <v>0.3115</v>
      </c>
      <c r="KP39" s="346">
        <f t="shared" si="151"/>
        <v>0.47775000000000001</v>
      </c>
      <c r="KQ39" s="346">
        <f t="shared" si="152"/>
        <v>0.49349999999999999</v>
      </c>
      <c r="KR39" s="346">
        <f t="shared" si="153"/>
        <v>0.69299999999999995</v>
      </c>
      <c r="KS39" s="346">
        <f t="shared" si="154"/>
        <v>0.86624999999999996</v>
      </c>
      <c r="KT39" s="346">
        <f t="shared" si="155"/>
        <v>0.89249999999999996</v>
      </c>
      <c r="KU39" s="346">
        <f t="shared" si="156"/>
        <v>5.9604999999999997</v>
      </c>
      <c r="KW39" s="346">
        <f t="shared" si="157"/>
        <v>0.53600000000000003</v>
      </c>
      <c r="KX39" s="346">
        <f t="shared" si="158"/>
        <v>0.78900000000000015</v>
      </c>
      <c r="KY39" s="346">
        <f t="shared" si="159"/>
        <v>0.501</v>
      </c>
      <c r="KZ39" s="346">
        <f t="shared" si="160"/>
        <v>0.47600000000000003</v>
      </c>
      <c r="LA39" s="346">
        <f t="shared" si="161"/>
        <v>0.46600000000000003</v>
      </c>
      <c r="LB39" s="346">
        <f t="shared" si="162"/>
        <v>0.45100000000000001</v>
      </c>
      <c r="LC39" s="346">
        <f t="shared" si="163"/>
        <v>0.45100000000000001</v>
      </c>
      <c r="LD39" s="346">
        <f t="shared" si="164"/>
        <v>0.6915</v>
      </c>
      <c r="LE39" s="346">
        <f t="shared" si="165"/>
        <v>0.71400000000000008</v>
      </c>
      <c r="LF39" s="346">
        <f t="shared" si="166"/>
        <v>1.002</v>
      </c>
      <c r="LG39" s="346">
        <f t="shared" si="167"/>
        <v>1.2524999999999999</v>
      </c>
      <c r="LH39" s="346">
        <f t="shared" si="168"/>
        <v>1.29</v>
      </c>
      <c r="LI39" s="346">
        <f t="shared" si="169"/>
        <v>8.620000000000001</v>
      </c>
      <c r="LL39" s="566">
        <v>0.9</v>
      </c>
      <c r="LM39" s="566">
        <v>0.9</v>
      </c>
      <c r="LN39" s="566">
        <v>0.8</v>
      </c>
      <c r="LO39" s="566">
        <v>0.9</v>
      </c>
      <c r="LP39" s="566">
        <v>0.9</v>
      </c>
      <c r="LQ39" s="566">
        <v>0.9</v>
      </c>
      <c r="LR39" s="566">
        <v>0.9</v>
      </c>
      <c r="LS39" s="566">
        <v>0.9</v>
      </c>
      <c r="LT39" s="566">
        <v>0.9</v>
      </c>
      <c r="LU39" s="566">
        <v>0.9</v>
      </c>
      <c r="LV39" s="566">
        <v>0.9</v>
      </c>
      <c r="LW39" s="566">
        <v>0.9</v>
      </c>
      <c r="LY39" s="14">
        <f t="shared" si="170"/>
        <v>27.000000000000004</v>
      </c>
      <c r="LZ39" s="14">
        <f t="shared" si="171"/>
        <v>40.500000000000007</v>
      </c>
      <c r="MA39" s="14">
        <f t="shared" si="172"/>
        <v>24.000000000000004</v>
      </c>
      <c r="MB39" s="14">
        <f t="shared" si="173"/>
        <v>27.000000000000004</v>
      </c>
      <c r="MC39" s="14">
        <f t="shared" si="174"/>
        <v>27.000000000000004</v>
      </c>
      <c r="MD39" s="14">
        <f t="shared" si="175"/>
        <v>27.000000000000004</v>
      </c>
      <c r="ME39" s="14">
        <f t="shared" si="176"/>
        <v>27.000000000000004</v>
      </c>
      <c r="MF39" s="14">
        <f t="shared" si="177"/>
        <v>40.500000000000007</v>
      </c>
      <c r="MG39" s="14">
        <f t="shared" si="178"/>
        <v>40.500000000000007</v>
      </c>
      <c r="MH39" s="14">
        <f t="shared" si="179"/>
        <v>54.000000000000007</v>
      </c>
      <c r="MI39" s="14">
        <f t="shared" si="180"/>
        <v>67.500000000000014</v>
      </c>
      <c r="MJ39" s="14">
        <f t="shared" si="181"/>
        <v>67.500000000000014</v>
      </c>
      <c r="ML39" s="14">
        <f t="shared" si="182"/>
        <v>63</v>
      </c>
      <c r="MM39" s="14">
        <f t="shared" si="183"/>
        <v>94.5</v>
      </c>
      <c r="MN39" s="14">
        <f t="shared" si="184"/>
        <v>56</v>
      </c>
      <c r="MO39" s="14">
        <f t="shared" si="185"/>
        <v>63</v>
      </c>
      <c r="MP39" s="14">
        <f t="shared" si="186"/>
        <v>63</v>
      </c>
      <c r="MQ39" s="14">
        <f t="shared" si="187"/>
        <v>63</v>
      </c>
      <c r="MR39" s="14">
        <f t="shared" si="188"/>
        <v>63</v>
      </c>
      <c r="MS39" s="14">
        <f t="shared" si="189"/>
        <v>94.5</v>
      </c>
      <c r="MT39" s="14">
        <f t="shared" si="190"/>
        <v>94.5</v>
      </c>
      <c r="MU39" s="14">
        <f t="shared" si="191"/>
        <v>126</v>
      </c>
      <c r="MV39" s="14">
        <f t="shared" si="192"/>
        <v>157.5</v>
      </c>
      <c r="MW39" s="14">
        <f t="shared" si="193"/>
        <v>157.5</v>
      </c>
    </row>
    <row r="40" spans="1:361" s="116" customFormat="1">
      <c r="A40" s="115"/>
      <c r="D40" s="115"/>
      <c r="E40" s="117"/>
      <c r="F40" s="117"/>
      <c r="G40" s="191">
        <v>0</v>
      </c>
      <c r="H40" s="116">
        <v>0</v>
      </c>
      <c r="I40" s="119">
        <f>I39</f>
        <v>1</v>
      </c>
      <c r="J40" s="117"/>
      <c r="K40" s="117"/>
      <c r="L40" s="117"/>
      <c r="M40" s="117"/>
      <c r="N40" s="117"/>
      <c r="O40" s="117"/>
      <c r="P40" s="117"/>
      <c r="Q40" s="117"/>
      <c r="R40" s="117"/>
      <c r="S40" s="117"/>
      <c r="T40" s="117"/>
      <c r="U40" s="117"/>
      <c r="V40" s="229"/>
      <c r="W40" s="229"/>
      <c r="X40" s="230"/>
      <c r="Y40" s="230"/>
      <c r="Z40" s="230"/>
      <c r="AA40" s="230"/>
      <c r="AB40" s="230"/>
      <c r="AC40" s="230"/>
      <c r="AD40" s="230"/>
      <c r="AE40" s="230"/>
      <c r="AF40" s="230"/>
      <c r="AG40" s="230"/>
      <c r="AH40" s="230"/>
      <c r="AI40" s="230"/>
      <c r="AK40" s="230"/>
      <c r="AL40" s="230"/>
      <c r="AM40" s="230"/>
      <c r="AN40" s="230"/>
      <c r="AO40" s="230"/>
      <c r="AP40" s="230"/>
      <c r="AQ40" s="230"/>
      <c r="AR40" s="230"/>
      <c r="AS40" s="230"/>
      <c r="AT40" s="230"/>
      <c r="AU40" s="230"/>
      <c r="AV40" s="230"/>
      <c r="AX40" s="231">
        <f t="shared" si="345"/>
        <v>0</v>
      </c>
      <c r="AY40" s="231">
        <f t="shared" si="346"/>
        <v>0</v>
      </c>
      <c r="AZ40" s="231">
        <f t="shared" si="347"/>
        <v>0</v>
      </c>
      <c r="BA40" s="231">
        <f t="shared" si="348"/>
        <v>0</v>
      </c>
      <c r="BB40" s="231">
        <f t="shared" si="349"/>
        <v>0</v>
      </c>
      <c r="BC40" s="231">
        <f t="shared" si="350"/>
        <v>0</v>
      </c>
      <c r="BD40" s="231">
        <f t="shared" si="351"/>
        <v>0</v>
      </c>
      <c r="BE40" s="231">
        <f t="shared" si="352"/>
        <v>0</v>
      </c>
      <c r="BF40" s="231">
        <f t="shared" si="353"/>
        <v>0</v>
      </c>
      <c r="BG40" s="231">
        <f t="shared" si="354"/>
        <v>0</v>
      </c>
      <c r="BH40" s="231">
        <f t="shared" si="355"/>
        <v>0</v>
      </c>
      <c r="BI40" s="231">
        <f t="shared" si="356"/>
        <v>0</v>
      </c>
      <c r="BJ40" s="231">
        <f t="shared" si="357"/>
        <v>0</v>
      </c>
      <c r="BL40" s="231">
        <f t="shared" si="358"/>
        <v>0</v>
      </c>
      <c r="BM40" s="231">
        <f t="shared" si="359"/>
        <v>0</v>
      </c>
      <c r="BN40" s="231">
        <f t="shared" si="360"/>
        <v>0</v>
      </c>
      <c r="BO40" s="231">
        <f t="shared" si="361"/>
        <v>0</v>
      </c>
      <c r="BP40" s="231">
        <f t="shared" si="362"/>
        <v>0</v>
      </c>
      <c r="BQ40" s="231">
        <f t="shared" si="363"/>
        <v>0</v>
      </c>
      <c r="BR40" s="231">
        <f t="shared" si="364"/>
        <v>0</v>
      </c>
      <c r="BS40" s="231">
        <f t="shared" si="365"/>
        <v>0</v>
      </c>
      <c r="BT40" s="231">
        <f t="shared" si="366"/>
        <v>0</v>
      </c>
      <c r="BU40" s="231">
        <f t="shared" si="367"/>
        <v>0</v>
      </c>
      <c r="BV40" s="231">
        <f t="shared" si="368"/>
        <v>0</v>
      </c>
      <c r="BW40" s="231">
        <f t="shared" si="369"/>
        <v>0</v>
      </c>
      <c r="BX40" s="231">
        <f t="shared" si="370"/>
        <v>0</v>
      </c>
      <c r="BY40" s="231"/>
      <c r="BZ40" s="230"/>
      <c r="CA40" s="230"/>
      <c r="CB40" s="230"/>
      <c r="CC40" s="230"/>
      <c r="CD40" s="230"/>
      <c r="CE40" s="230"/>
      <c r="CF40" s="230"/>
      <c r="CG40" s="230"/>
      <c r="CH40" s="230"/>
      <c r="CI40" s="230"/>
      <c r="CJ40" s="230"/>
      <c r="CK40" s="230"/>
      <c r="CL40" s="237"/>
      <c r="CM40" s="230"/>
      <c r="CN40" s="230"/>
      <c r="CO40" s="230"/>
      <c r="CP40" s="230"/>
      <c r="CQ40" s="230"/>
      <c r="CR40" s="230"/>
      <c r="CS40" s="230"/>
      <c r="CT40" s="230"/>
      <c r="CU40" s="230"/>
      <c r="CV40" s="230"/>
      <c r="CW40" s="230"/>
      <c r="CX40" s="230"/>
      <c r="CY40" s="231"/>
      <c r="CZ40" s="231">
        <f t="shared" si="104"/>
        <v>0</v>
      </c>
      <c r="DA40" s="231">
        <f t="shared" si="105"/>
        <v>0</v>
      </c>
      <c r="DB40" s="231">
        <f t="shared" si="106"/>
        <v>0</v>
      </c>
      <c r="DC40" s="231">
        <f t="shared" si="107"/>
        <v>0</v>
      </c>
      <c r="DD40" s="231">
        <f t="shared" si="108"/>
        <v>0</v>
      </c>
      <c r="DE40" s="231">
        <f t="shared" si="109"/>
        <v>0</v>
      </c>
      <c r="DF40" s="231">
        <f t="shared" si="110"/>
        <v>0</v>
      </c>
      <c r="DG40" s="231">
        <f t="shared" si="111"/>
        <v>0</v>
      </c>
      <c r="DH40" s="231">
        <f t="shared" si="112"/>
        <v>0</v>
      </c>
      <c r="DI40" s="231">
        <f t="shared" si="113"/>
        <v>0</v>
      </c>
      <c r="DJ40" s="231">
        <f t="shared" si="114"/>
        <v>0</v>
      </c>
      <c r="DK40" s="231">
        <f t="shared" si="115"/>
        <v>0</v>
      </c>
      <c r="DL40" s="231">
        <f t="shared" si="116"/>
        <v>0</v>
      </c>
      <c r="DM40" s="231"/>
      <c r="DN40" s="231">
        <f t="shared" si="244"/>
        <v>0</v>
      </c>
      <c r="DO40" s="231">
        <f t="shared" si="245"/>
        <v>0</v>
      </c>
      <c r="DP40" s="231">
        <f t="shared" si="246"/>
        <v>0</v>
      </c>
      <c r="DQ40" s="231">
        <f t="shared" si="247"/>
        <v>0</v>
      </c>
      <c r="DR40" s="231">
        <f t="shared" si="248"/>
        <v>0</v>
      </c>
      <c r="DS40" s="231">
        <f t="shared" si="249"/>
        <v>0</v>
      </c>
      <c r="DT40" s="231">
        <f t="shared" si="250"/>
        <v>0</v>
      </c>
      <c r="DU40" s="231">
        <f t="shared" si="251"/>
        <v>0</v>
      </c>
      <c r="DV40" s="231">
        <f t="shared" si="252"/>
        <v>0</v>
      </c>
      <c r="DW40" s="231">
        <f t="shared" si="253"/>
        <v>0</v>
      </c>
      <c r="DX40" s="231">
        <f t="shared" si="254"/>
        <v>0</v>
      </c>
      <c r="DY40" s="231">
        <f t="shared" si="255"/>
        <v>0</v>
      </c>
      <c r="DZ40" s="231">
        <f t="shared" si="121"/>
        <v>0</v>
      </c>
      <c r="EA40" s="191"/>
      <c r="EB40" s="115"/>
      <c r="EC40" s="115"/>
      <c r="ED40" s="115"/>
      <c r="EE40" s="115"/>
      <c r="EF40" s="115"/>
      <c r="EG40" s="115"/>
      <c r="EH40" s="115"/>
      <c r="EI40" s="115"/>
      <c r="EJ40" s="115"/>
      <c r="EK40" s="115"/>
      <c r="EL40" s="115"/>
      <c r="EM40" s="115"/>
      <c r="EN40" s="115"/>
      <c r="EO40" s="230"/>
      <c r="EP40" s="230"/>
      <c r="EQ40" s="230"/>
      <c r="ER40" s="230"/>
      <c r="ES40" s="230"/>
      <c r="ET40" s="230"/>
      <c r="EU40" s="230"/>
      <c r="EV40" s="230"/>
      <c r="EW40" s="230"/>
      <c r="EX40" s="230"/>
      <c r="EY40" s="230"/>
      <c r="EZ40" s="230"/>
      <c r="FB40" s="234">
        <f t="shared" si="371"/>
        <v>0</v>
      </c>
      <c r="FC40" s="234">
        <f t="shared" si="372"/>
        <v>0</v>
      </c>
      <c r="FD40" s="234">
        <f t="shared" si="373"/>
        <v>0</v>
      </c>
      <c r="FE40" s="234">
        <f t="shared" si="374"/>
        <v>0</v>
      </c>
      <c r="FF40" s="234">
        <f t="shared" si="375"/>
        <v>0</v>
      </c>
      <c r="FG40" s="234">
        <f t="shared" si="376"/>
        <v>0</v>
      </c>
      <c r="FH40" s="234">
        <f t="shared" si="377"/>
        <v>0</v>
      </c>
      <c r="FI40" s="234">
        <f t="shared" si="378"/>
        <v>0</v>
      </c>
      <c r="FJ40" s="234">
        <f t="shared" si="379"/>
        <v>0</v>
      </c>
      <c r="FK40" s="234">
        <f t="shared" si="380"/>
        <v>0</v>
      </c>
      <c r="FL40" s="234">
        <f t="shared" si="381"/>
        <v>0</v>
      </c>
      <c r="FM40" s="234">
        <f t="shared" si="382"/>
        <v>0</v>
      </c>
      <c r="FN40" s="234">
        <f t="shared" si="122"/>
        <v>0</v>
      </c>
      <c r="FO40" s="115"/>
      <c r="FP40" s="234">
        <f t="shared" si="383"/>
        <v>0</v>
      </c>
      <c r="FQ40" s="234">
        <f t="shared" si="384"/>
        <v>0</v>
      </c>
      <c r="FR40" s="234">
        <f t="shared" si="385"/>
        <v>0</v>
      </c>
      <c r="FS40" s="234">
        <f t="shared" si="386"/>
        <v>0</v>
      </c>
      <c r="FT40" s="234">
        <f t="shared" si="387"/>
        <v>0</v>
      </c>
      <c r="FU40" s="234">
        <f t="shared" si="388"/>
        <v>0</v>
      </c>
      <c r="FV40" s="234">
        <f t="shared" si="389"/>
        <v>0</v>
      </c>
      <c r="FW40" s="234">
        <f t="shared" si="390"/>
        <v>0</v>
      </c>
      <c r="FX40" s="234">
        <f t="shared" si="391"/>
        <v>0</v>
      </c>
      <c r="FY40" s="234">
        <f t="shared" si="392"/>
        <v>0</v>
      </c>
      <c r="FZ40" s="234">
        <f t="shared" si="393"/>
        <v>0</v>
      </c>
      <c r="GA40" s="234">
        <f t="shared" si="394"/>
        <v>0</v>
      </c>
      <c r="GB40" s="234">
        <f t="shared" si="123"/>
        <v>0</v>
      </c>
      <c r="GC40" s="234"/>
      <c r="GD40" s="339"/>
      <c r="GE40" s="339"/>
      <c r="GF40" s="339"/>
      <c r="GG40" s="339"/>
      <c r="GH40" s="339"/>
      <c r="GI40" s="339"/>
      <c r="GJ40" s="339"/>
      <c r="GK40" s="339"/>
      <c r="GL40" s="339"/>
      <c r="GM40" s="339"/>
      <c r="GN40" s="339"/>
      <c r="GO40" s="339"/>
      <c r="GP40" s="234"/>
      <c r="GQ40" s="234"/>
      <c r="GR40" s="234"/>
      <c r="GS40" s="234"/>
      <c r="GT40" s="234"/>
      <c r="GU40" s="234"/>
      <c r="GV40" s="234"/>
      <c r="GW40" s="234"/>
      <c r="GX40" s="234"/>
      <c r="GY40" s="234"/>
      <c r="GZ40" s="234"/>
      <c r="HA40" s="234"/>
      <c r="HB40" s="234"/>
      <c r="HC40" s="117">
        <f t="shared" si="256"/>
        <v>0</v>
      </c>
      <c r="HE40" s="115"/>
      <c r="HF40" s="115"/>
      <c r="HG40" s="115"/>
      <c r="HH40" s="115"/>
      <c r="HJ40" s="231" t="str">
        <f t="shared" si="127"/>
        <v/>
      </c>
      <c r="HK40" s="231" t="str">
        <f t="shared" si="128"/>
        <v/>
      </c>
      <c r="IG40" s="557">
        <f t="shared" si="207"/>
        <v>0</v>
      </c>
      <c r="IH40" s="557">
        <f t="shared" si="208"/>
        <v>0</v>
      </c>
      <c r="II40" s="557">
        <f t="shared" si="209"/>
        <v>0</v>
      </c>
      <c r="IJ40" s="557">
        <f t="shared" si="210"/>
        <v>0</v>
      </c>
      <c r="IK40" s="557">
        <f t="shared" si="211"/>
        <v>0</v>
      </c>
      <c r="IL40" s="557">
        <f t="shared" si="212"/>
        <v>0</v>
      </c>
      <c r="IM40" s="557">
        <f t="shared" si="213"/>
        <v>0</v>
      </c>
      <c r="IN40" s="557">
        <f t="shared" si="214"/>
        <v>0</v>
      </c>
      <c r="IO40" s="557">
        <f t="shared" si="215"/>
        <v>0</v>
      </c>
      <c r="IP40" s="557">
        <f t="shared" si="216"/>
        <v>0</v>
      </c>
      <c r="IQ40" s="557">
        <f t="shared" si="217"/>
        <v>0</v>
      </c>
      <c r="IR40" s="557">
        <f t="shared" si="218"/>
        <v>0</v>
      </c>
      <c r="IS40" s="557">
        <f t="shared" si="130"/>
        <v>0</v>
      </c>
      <c r="JH40" s="557">
        <f t="shared" si="131"/>
        <v>0</v>
      </c>
      <c r="JI40" s="557">
        <f t="shared" si="132"/>
        <v>0</v>
      </c>
      <c r="JJ40" s="557">
        <f t="shared" si="133"/>
        <v>0</v>
      </c>
      <c r="JK40" s="557">
        <f t="shared" si="134"/>
        <v>0</v>
      </c>
      <c r="JL40" s="557">
        <f t="shared" si="135"/>
        <v>0</v>
      </c>
      <c r="JM40" s="557">
        <f t="shared" si="136"/>
        <v>0</v>
      </c>
      <c r="JN40" s="557">
        <f t="shared" si="137"/>
        <v>0</v>
      </c>
      <c r="JO40" s="557">
        <f t="shared" si="138"/>
        <v>0</v>
      </c>
      <c r="JP40" s="557">
        <f t="shared" si="139"/>
        <v>0</v>
      </c>
      <c r="JQ40" s="557">
        <f t="shared" si="140"/>
        <v>0</v>
      </c>
      <c r="JR40" s="557">
        <f t="shared" si="141"/>
        <v>0</v>
      </c>
      <c r="JS40" s="557">
        <f t="shared" si="142"/>
        <v>0</v>
      </c>
      <c r="JT40" s="557">
        <f t="shared" si="143"/>
        <v>0</v>
      </c>
      <c r="KI40" s="557">
        <f t="shared" si="144"/>
        <v>0</v>
      </c>
      <c r="KJ40" s="557">
        <f t="shared" si="145"/>
        <v>0</v>
      </c>
      <c r="KK40" s="557">
        <f t="shared" si="146"/>
        <v>0</v>
      </c>
      <c r="KL40" s="557">
        <f t="shared" si="147"/>
        <v>0</v>
      </c>
      <c r="KM40" s="557">
        <f t="shared" si="148"/>
        <v>0</v>
      </c>
      <c r="KN40" s="557">
        <f t="shared" si="149"/>
        <v>0</v>
      </c>
      <c r="KO40" s="557">
        <f t="shared" si="150"/>
        <v>0</v>
      </c>
      <c r="KP40" s="557">
        <f t="shared" si="151"/>
        <v>0</v>
      </c>
      <c r="KQ40" s="557">
        <f t="shared" si="152"/>
        <v>0</v>
      </c>
      <c r="KR40" s="557">
        <f t="shared" si="153"/>
        <v>0</v>
      </c>
      <c r="KS40" s="557">
        <f t="shared" si="154"/>
        <v>0</v>
      </c>
      <c r="KT40" s="557">
        <f t="shared" si="155"/>
        <v>0</v>
      </c>
      <c r="KU40" s="557">
        <f t="shared" si="156"/>
        <v>0</v>
      </c>
      <c r="KW40" s="557">
        <f t="shared" si="157"/>
        <v>0</v>
      </c>
      <c r="KX40" s="557">
        <f t="shared" si="158"/>
        <v>0</v>
      </c>
      <c r="KY40" s="557">
        <f t="shared" si="159"/>
        <v>0</v>
      </c>
      <c r="KZ40" s="557">
        <f t="shared" si="160"/>
        <v>0</v>
      </c>
      <c r="LA40" s="557">
        <f t="shared" si="161"/>
        <v>0</v>
      </c>
      <c r="LB40" s="557">
        <f t="shared" si="162"/>
        <v>0</v>
      </c>
      <c r="LC40" s="557">
        <f t="shared" si="163"/>
        <v>0</v>
      </c>
      <c r="LD40" s="557">
        <f t="shared" si="164"/>
        <v>0</v>
      </c>
      <c r="LE40" s="557">
        <f t="shared" si="165"/>
        <v>0</v>
      </c>
      <c r="LF40" s="557">
        <f t="shared" si="166"/>
        <v>0</v>
      </c>
      <c r="LG40" s="557">
        <f t="shared" si="167"/>
        <v>0</v>
      </c>
      <c r="LH40" s="557">
        <f t="shared" si="168"/>
        <v>0</v>
      </c>
      <c r="LI40" s="557">
        <f t="shared" si="169"/>
        <v>0</v>
      </c>
      <c r="LL40" s="115"/>
      <c r="LM40" s="115"/>
      <c r="LN40" s="115"/>
      <c r="LO40" s="115"/>
      <c r="LP40" s="115"/>
      <c r="LQ40" s="115"/>
      <c r="LR40" s="115"/>
      <c r="LS40" s="115"/>
      <c r="LT40" s="115"/>
      <c r="LU40" s="115"/>
      <c r="LV40" s="115"/>
      <c r="LW40" s="115"/>
      <c r="LY40" s="117">
        <f t="shared" si="170"/>
        <v>0</v>
      </c>
      <c r="LZ40" s="117">
        <f t="shared" si="171"/>
        <v>0</v>
      </c>
      <c r="MA40" s="117">
        <f t="shared" si="172"/>
        <v>0</v>
      </c>
      <c r="MB40" s="117">
        <f t="shared" si="173"/>
        <v>0</v>
      </c>
      <c r="MC40" s="117">
        <f t="shared" si="174"/>
        <v>0</v>
      </c>
      <c r="MD40" s="117">
        <f t="shared" si="175"/>
        <v>0</v>
      </c>
      <c r="ME40" s="117">
        <f t="shared" si="176"/>
        <v>0</v>
      </c>
      <c r="MF40" s="117">
        <f t="shared" si="177"/>
        <v>0</v>
      </c>
      <c r="MG40" s="117">
        <f t="shared" si="178"/>
        <v>0</v>
      </c>
      <c r="MH40" s="117">
        <f t="shared" si="179"/>
        <v>0</v>
      </c>
      <c r="MI40" s="117">
        <f t="shared" si="180"/>
        <v>0</v>
      </c>
      <c r="MJ40" s="117">
        <f t="shared" si="181"/>
        <v>0</v>
      </c>
      <c r="ML40" s="117">
        <f t="shared" si="182"/>
        <v>0</v>
      </c>
      <c r="MM40" s="117">
        <f t="shared" si="183"/>
        <v>0</v>
      </c>
      <c r="MN40" s="117">
        <f t="shared" si="184"/>
        <v>0</v>
      </c>
      <c r="MO40" s="117">
        <f t="shared" si="185"/>
        <v>0</v>
      </c>
      <c r="MP40" s="117">
        <f t="shared" si="186"/>
        <v>0</v>
      </c>
      <c r="MQ40" s="117">
        <f t="shared" si="187"/>
        <v>0</v>
      </c>
      <c r="MR40" s="117">
        <f t="shared" si="188"/>
        <v>0</v>
      </c>
      <c r="MS40" s="117">
        <f t="shared" si="189"/>
        <v>0</v>
      </c>
      <c r="MT40" s="117">
        <f t="shared" si="190"/>
        <v>0</v>
      </c>
      <c r="MU40" s="117">
        <f t="shared" si="191"/>
        <v>0</v>
      </c>
      <c r="MV40" s="117">
        <f t="shared" si="192"/>
        <v>0</v>
      </c>
      <c r="MW40" s="117">
        <f t="shared" si="193"/>
        <v>0</v>
      </c>
    </row>
    <row r="41" spans="1:361" ht="30.75">
      <c r="A41" s="4">
        <v>29</v>
      </c>
      <c r="B41" s="1" t="s">
        <v>442</v>
      </c>
      <c r="C41" s="1" t="s">
        <v>348</v>
      </c>
      <c r="D41" s="4" t="s">
        <v>328</v>
      </c>
      <c r="E41" s="14">
        <f>SUMIFS('MoU proposal'!U:U,'MoU proposal'!$B:$B,'Retail_distributor-wise'!$B41,'MoU proposal'!$D:$D,'Retail_distributor-wise'!$C41)</f>
        <v>4032.02</v>
      </c>
      <c r="F41" s="14">
        <f t="shared" si="90"/>
        <v>9400</v>
      </c>
      <c r="G41" s="8" t="s">
        <v>167</v>
      </c>
      <c r="H41" s="1" t="s">
        <v>443</v>
      </c>
      <c r="I41" s="118">
        <f>E41/'Retail_state-wise(rough)'!$D$36</f>
        <v>0.44462235131497618</v>
      </c>
      <c r="J41" s="14">
        <f>FLOOR($I41*'Retail_state-wise(rough)'!F$36,50)</f>
        <v>550</v>
      </c>
      <c r="K41" s="14">
        <f>FLOOR($I41*'Retail_state-wise(rough)'!G$36,50)</f>
        <v>750</v>
      </c>
      <c r="L41" s="14">
        <f>FLOOR($I41*'Retail_state-wise(rough)'!H$36,50)</f>
        <v>650</v>
      </c>
      <c r="M41" s="14">
        <f>FLOOR($I41*'Retail_state-wise(rough)'!I$36,50)</f>
        <v>550</v>
      </c>
      <c r="N41" s="14">
        <f>FLOOR($I41*'Retail_state-wise(rough)'!J$36,50)</f>
        <v>450</v>
      </c>
      <c r="O41" s="14">
        <f>FLOOR($I41*'Retail_state-wise(rough)'!K$36,50)</f>
        <v>500</v>
      </c>
      <c r="P41" s="14">
        <f>FLOOR($I41*'Retail_state-wise(rough)'!L$36,50)</f>
        <v>650</v>
      </c>
      <c r="Q41" s="14">
        <f>FLOOR($I41*'Retail_state-wise(rough)'!M$36,50)</f>
        <v>800</v>
      </c>
      <c r="R41" s="14">
        <f>FLOOR($I41*'Retail_state-wise(rough)'!N$36,50)</f>
        <v>850</v>
      </c>
      <c r="S41" s="14">
        <f>FLOOR($I41*'Retail_state-wise(rough)'!O$36,50)</f>
        <v>1050</v>
      </c>
      <c r="T41" s="14">
        <f>FLOOR($I41*'Retail_state-wise(rough)'!P$36,50)</f>
        <v>1200</v>
      </c>
      <c r="U41" s="14">
        <f>FLOOR($I41*'Retail_state-wise(rough)'!Q$36,50)</f>
        <v>1400</v>
      </c>
      <c r="V41" s="12" t="s">
        <v>444</v>
      </c>
      <c r="W41" s="671"/>
      <c r="X41" s="16">
        <v>0.6</v>
      </c>
      <c r="Y41" s="16">
        <v>0.6</v>
      </c>
      <c r="Z41" s="16">
        <v>0.6</v>
      </c>
      <c r="AA41" s="16">
        <v>0.6</v>
      </c>
      <c r="AB41" s="16">
        <v>0.6</v>
      </c>
      <c r="AC41" s="16">
        <v>0.6</v>
      </c>
      <c r="AD41" s="16">
        <v>0.6</v>
      </c>
      <c r="AE41" s="16">
        <v>0.6</v>
      </c>
      <c r="AF41" s="16">
        <v>0.6</v>
      </c>
      <c r="AG41" s="16">
        <v>0.6</v>
      </c>
      <c r="AH41" s="16">
        <v>0.6</v>
      </c>
      <c r="AI41" s="16">
        <v>0.6</v>
      </c>
      <c r="AK41" s="16">
        <f t="shared" ref="AK41:AV43" si="407">100%-X41</f>
        <v>0.4</v>
      </c>
      <c r="AL41" s="16">
        <f t="shared" si="407"/>
        <v>0.4</v>
      </c>
      <c r="AM41" s="16">
        <f t="shared" si="407"/>
        <v>0.4</v>
      </c>
      <c r="AN41" s="16">
        <f t="shared" si="407"/>
        <v>0.4</v>
      </c>
      <c r="AO41" s="16">
        <f t="shared" si="407"/>
        <v>0.4</v>
      </c>
      <c r="AP41" s="16">
        <f t="shared" si="407"/>
        <v>0.4</v>
      </c>
      <c r="AQ41" s="16">
        <f t="shared" si="407"/>
        <v>0.4</v>
      </c>
      <c r="AR41" s="16">
        <f t="shared" si="407"/>
        <v>0.4</v>
      </c>
      <c r="AS41" s="16">
        <f t="shared" si="407"/>
        <v>0.4</v>
      </c>
      <c r="AT41" s="16">
        <f t="shared" si="407"/>
        <v>0.4</v>
      </c>
      <c r="AU41" s="16">
        <f t="shared" si="407"/>
        <v>0.4</v>
      </c>
      <c r="AV41" s="16">
        <f t="shared" si="407"/>
        <v>0.4</v>
      </c>
      <c r="AX41" s="15">
        <f t="shared" si="345"/>
        <v>330</v>
      </c>
      <c r="AY41" s="15">
        <f t="shared" si="346"/>
        <v>450</v>
      </c>
      <c r="AZ41" s="15">
        <f t="shared" si="347"/>
        <v>390</v>
      </c>
      <c r="BA41" s="15">
        <f t="shared" si="348"/>
        <v>330</v>
      </c>
      <c r="BB41" s="15">
        <f t="shared" si="349"/>
        <v>270</v>
      </c>
      <c r="BC41" s="15">
        <f t="shared" si="350"/>
        <v>300</v>
      </c>
      <c r="BD41" s="15">
        <f t="shared" si="351"/>
        <v>390</v>
      </c>
      <c r="BE41" s="15">
        <f t="shared" si="352"/>
        <v>480</v>
      </c>
      <c r="BF41" s="15">
        <f t="shared" si="353"/>
        <v>510</v>
      </c>
      <c r="BG41" s="15">
        <f t="shared" si="354"/>
        <v>630</v>
      </c>
      <c r="BH41" s="15">
        <f t="shared" si="355"/>
        <v>720</v>
      </c>
      <c r="BI41" s="15">
        <f t="shared" si="356"/>
        <v>840</v>
      </c>
      <c r="BJ41" s="15">
        <f t="shared" si="357"/>
        <v>5640</v>
      </c>
      <c r="BL41" s="15">
        <f t="shared" si="358"/>
        <v>220</v>
      </c>
      <c r="BM41" s="15">
        <f t="shared" si="359"/>
        <v>300</v>
      </c>
      <c r="BN41" s="15">
        <f t="shared" si="360"/>
        <v>260</v>
      </c>
      <c r="BO41" s="15">
        <f t="shared" si="361"/>
        <v>220</v>
      </c>
      <c r="BP41" s="15">
        <f t="shared" si="362"/>
        <v>180</v>
      </c>
      <c r="BQ41" s="15">
        <f t="shared" si="363"/>
        <v>200</v>
      </c>
      <c r="BR41" s="15">
        <f t="shared" si="364"/>
        <v>260</v>
      </c>
      <c r="BS41" s="15">
        <f t="shared" si="365"/>
        <v>320</v>
      </c>
      <c r="BT41" s="15">
        <f t="shared" si="366"/>
        <v>340</v>
      </c>
      <c r="BU41" s="15">
        <f t="shared" si="367"/>
        <v>420</v>
      </c>
      <c r="BV41" s="15">
        <f t="shared" si="368"/>
        <v>480</v>
      </c>
      <c r="BW41" s="15">
        <f t="shared" si="369"/>
        <v>560</v>
      </c>
      <c r="BX41" s="15">
        <f t="shared" si="370"/>
        <v>3760</v>
      </c>
      <c r="BY41" s="15"/>
      <c r="BZ41" s="16">
        <v>1</v>
      </c>
      <c r="CA41" s="16">
        <v>0.8</v>
      </c>
      <c r="CB41" s="16">
        <v>0.8</v>
      </c>
      <c r="CC41" s="16">
        <v>0.6</v>
      </c>
      <c r="CD41" s="16">
        <v>0.6</v>
      </c>
      <c r="CE41" s="16">
        <v>0.6</v>
      </c>
      <c r="CF41" s="16">
        <v>0.4</v>
      </c>
      <c r="CG41" s="16">
        <v>0.1</v>
      </c>
      <c r="CH41" s="16">
        <v>0</v>
      </c>
      <c r="CI41" s="16">
        <v>0</v>
      </c>
      <c r="CJ41" s="16">
        <v>0</v>
      </c>
      <c r="CK41" s="16">
        <v>0</v>
      </c>
      <c r="CL41" s="236"/>
      <c r="CM41" s="245">
        <f t="shared" si="308"/>
        <v>0</v>
      </c>
      <c r="CN41" s="245">
        <f t="shared" si="309"/>
        <v>0.19999999999999996</v>
      </c>
      <c r="CO41" s="245">
        <f t="shared" si="310"/>
        <v>0.19999999999999996</v>
      </c>
      <c r="CP41" s="245">
        <f t="shared" si="311"/>
        <v>0.4</v>
      </c>
      <c r="CQ41" s="245">
        <f t="shared" si="312"/>
        <v>0.4</v>
      </c>
      <c r="CR41" s="245">
        <f t="shared" si="313"/>
        <v>0.4</v>
      </c>
      <c r="CS41" s="245">
        <f t="shared" si="314"/>
        <v>0.6</v>
      </c>
      <c r="CT41" s="245">
        <f t="shared" si="315"/>
        <v>0.9</v>
      </c>
      <c r="CU41" s="245">
        <f t="shared" si="316"/>
        <v>1</v>
      </c>
      <c r="CV41" s="245">
        <f t="shared" si="317"/>
        <v>1</v>
      </c>
      <c r="CW41" s="245">
        <f t="shared" si="318"/>
        <v>1</v>
      </c>
      <c r="CX41" s="245">
        <f t="shared" si="319"/>
        <v>1</v>
      </c>
      <c r="CY41" s="15"/>
      <c r="CZ41" s="15">
        <f t="shared" si="104"/>
        <v>330</v>
      </c>
      <c r="DA41" s="15">
        <f t="shared" si="105"/>
        <v>360</v>
      </c>
      <c r="DB41" s="15">
        <f t="shared" si="106"/>
        <v>312</v>
      </c>
      <c r="DC41" s="15">
        <f t="shared" si="107"/>
        <v>198</v>
      </c>
      <c r="DD41" s="15">
        <f t="shared" si="108"/>
        <v>162</v>
      </c>
      <c r="DE41" s="15">
        <f t="shared" si="109"/>
        <v>180</v>
      </c>
      <c r="DF41" s="15">
        <f t="shared" si="110"/>
        <v>156</v>
      </c>
      <c r="DG41" s="15">
        <f t="shared" si="111"/>
        <v>48</v>
      </c>
      <c r="DH41" s="15">
        <f t="shared" si="112"/>
        <v>0</v>
      </c>
      <c r="DI41" s="15">
        <f t="shared" si="113"/>
        <v>0</v>
      </c>
      <c r="DJ41" s="15">
        <f t="shared" si="114"/>
        <v>0</v>
      </c>
      <c r="DK41" s="15">
        <f t="shared" si="115"/>
        <v>0</v>
      </c>
      <c r="DL41" s="15">
        <f t="shared" si="116"/>
        <v>1746</v>
      </c>
      <c r="DM41" s="15"/>
      <c r="DN41" s="244">
        <f t="shared" si="244"/>
        <v>0</v>
      </c>
      <c r="DO41" s="244">
        <f t="shared" si="245"/>
        <v>89.999999999999986</v>
      </c>
      <c r="DP41" s="244">
        <f t="shared" si="246"/>
        <v>77.999999999999986</v>
      </c>
      <c r="DQ41" s="244">
        <f t="shared" si="247"/>
        <v>132</v>
      </c>
      <c r="DR41" s="244">
        <f t="shared" si="248"/>
        <v>108</v>
      </c>
      <c r="DS41" s="244">
        <f t="shared" si="249"/>
        <v>120</v>
      </c>
      <c r="DT41" s="244">
        <f t="shared" si="250"/>
        <v>234</v>
      </c>
      <c r="DU41" s="244">
        <f t="shared" si="251"/>
        <v>432</v>
      </c>
      <c r="DV41" s="244">
        <f t="shared" si="252"/>
        <v>510</v>
      </c>
      <c r="DW41" s="244">
        <f t="shared" si="253"/>
        <v>630</v>
      </c>
      <c r="DX41" s="244">
        <f t="shared" si="254"/>
        <v>720</v>
      </c>
      <c r="DY41" s="244">
        <f t="shared" si="255"/>
        <v>840</v>
      </c>
      <c r="DZ41" s="244">
        <f t="shared" si="121"/>
        <v>3894</v>
      </c>
      <c r="EB41" s="16">
        <v>0.9</v>
      </c>
      <c r="EC41" s="16">
        <v>0.9</v>
      </c>
      <c r="ED41" s="16">
        <v>0.9</v>
      </c>
      <c r="EE41" s="16">
        <v>0.9</v>
      </c>
      <c r="EF41" s="16">
        <v>0.9</v>
      </c>
      <c r="EG41" s="16">
        <v>0.9</v>
      </c>
      <c r="EH41" s="16">
        <v>0.9</v>
      </c>
      <c r="EI41" s="16">
        <v>0.85</v>
      </c>
      <c r="EJ41" s="16">
        <v>0.85</v>
      </c>
      <c r="EK41" s="16">
        <v>0.8</v>
      </c>
      <c r="EL41" s="16">
        <v>0.8</v>
      </c>
      <c r="EM41" s="16">
        <v>0.8</v>
      </c>
      <c r="EO41" s="16">
        <f t="shared" si="195"/>
        <v>9.9999999999999978E-2</v>
      </c>
      <c r="EP41" s="16">
        <f t="shared" si="196"/>
        <v>9.9999999999999978E-2</v>
      </c>
      <c r="EQ41" s="16">
        <f t="shared" si="197"/>
        <v>9.9999999999999978E-2</v>
      </c>
      <c r="ER41" s="16">
        <f t="shared" si="198"/>
        <v>9.9999999999999978E-2</v>
      </c>
      <c r="ES41" s="16">
        <f t="shared" si="199"/>
        <v>9.9999999999999978E-2</v>
      </c>
      <c r="ET41" s="16">
        <f t="shared" si="200"/>
        <v>9.9999999999999978E-2</v>
      </c>
      <c r="EU41" s="16">
        <f t="shared" si="201"/>
        <v>9.9999999999999978E-2</v>
      </c>
      <c r="EV41" s="16">
        <f t="shared" si="202"/>
        <v>0.15000000000000002</v>
      </c>
      <c r="EW41" s="16">
        <f t="shared" si="203"/>
        <v>0.15000000000000002</v>
      </c>
      <c r="EX41" s="16">
        <f t="shared" si="204"/>
        <v>0.19999999999999996</v>
      </c>
      <c r="EY41" s="16">
        <f t="shared" si="205"/>
        <v>0.19999999999999996</v>
      </c>
      <c r="EZ41" s="16">
        <f t="shared" si="206"/>
        <v>0.19999999999999996</v>
      </c>
      <c r="FB41" s="233">
        <f t="shared" si="371"/>
        <v>495</v>
      </c>
      <c r="FC41" s="233">
        <f t="shared" si="372"/>
        <v>675</v>
      </c>
      <c r="FD41" s="233">
        <f t="shared" si="373"/>
        <v>585</v>
      </c>
      <c r="FE41" s="233">
        <f t="shared" si="374"/>
        <v>495</v>
      </c>
      <c r="FF41" s="233">
        <f t="shared" si="375"/>
        <v>405</v>
      </c>
      <c r="FG41" s="233">
        <f t="shared" si="376"/>
        <v>450</v>
      </c>
      <c r="FH41" s="233">
        <f t="shared" si="377"/>
        <v>585</v>
      </c>
      <c r="FI41" s="233">
        <f t="shared" si="378"/>
        <v>680</v>
      </c>
      <c r="FJ41" s="233">
        <f t="shared" si="379"/>
        <v>722.5</v>
      </c>
      <c r="FK41" s="233">
        <f t="shared" si="380"/>
        <v>840</v>
      </c>
      <c r="FL41" s="233">
        <f t="shared" si="381"/>
        <v>960</v>
      </c>
      <c r="FM41" s="233">
        <f t="shared" si="382"/>
        <v>1120</v>
      </c>
      <c r="FN41" s="233">
        <f t="shared" si="122"/>
        <v>8012.5</v>
      </c>
      <c r="FO41" s="4"/>
      <c r="FP41" s="233">
        <f t="shared" si="383"/>
        <v>54.999999999999986</v>
      </c>
      <c r="FQ41" s="233">
        <f t="shared" si="384"/>
        <v>74.999999999999986</v>
      </c>
      <c r="FR41" s="233">
        <f t="shared" si="385"/>
        <v>64.999999999999986</v>
      </c>
      <c r="FS41" s="233">
        <f t="shared" si="386"/>
        <v>54.999999999999986</v>
      </c>
      <c r="FT41" s="233">
        <f t="shared" si="387"/>
        <v>44.999999999999993</v>
      </c>
      <c r="FU41" s="233">
        <f t="shared" si="388"/>
        <v>49.999999999999986</v>
      </c>
      <c r="FV41" s="233">
        <f t="shared" si="389"/>
        <v>64.999999999999986</v>
      </c>
      <c r="FW41" s="233">
        <f t="shared" si="390"/>
        <v>120.00000000000001</v>
      </c>
      <c r="FX41" s="233">
        <f t="shared" si="391"/>
        <v>127.50000000000001</v>
      </c>
      <c r="FY41" s="233">
        <f t="shared" si="392"/>
        <v>209.99999999999994</v>
      </c>
      <c r="FZ41" s="233">
        <f t="shared" si="393"/>
        <v>239.99999999999994</v>
      </c>
      <c r="GA41" s="233">
        <f t="shared" si="394"/>
        <v>279.99999999999994</v>
      </c>
      <c r="GB41" s="233">
        <f t="shared" si="123"/>
        <v>1387.5</v>
      </c>
      <c r="GC41" s="233"/>
      <c r="GD41" s="112"/>
      <c r="GE41" s="112"/>
      <c r="GF41" s="112"/>
      <c r="GG41" s="112"/>
      <c r="GH41" s="112"/>
      <c r="GI41" s="112"/>
      <c r="GJ41" s="112"/>
      <c r="GK41" s="112"/>
      <c r="GL41" s="112"/>
      <c r="GM41" s="112"/>
      <c r="GN41" s="112"/>
      <c r="GO41" s="112"/>
      <c r="GP41" s="233"/>
      <c r="GQ41" s="233"/>
      <c r="GR41" s="233"/>
      <c r="GS41" s="233"/>
      <c r="GT41" s="233"/>
      <c r="GU41" s="233"/>
      <c r="GV41" s="233"/>
      <c r="GW41" s="233"/>
      <c r="GX41" s="233"/>
      <c r="GY41" s="233"/>
      <c r="GZ41" s="233"/>
      <c r="HA41" s="233"/>
      <c r="HB41" s="233"/>
      <c r="HC41" s="14">
        <f t="shared" si="256"/>
        <v>0</v>
      </c>
      <c r="HE41" s="233">
        <f>[2]Sheet2!$AO32</f>
        <v>21.295067340067334</v>
      </c>
      <c r="HF41" s="4">
        <v>20</v>
      </c>
      <c r="HG41" s="233">
        <f t="shared" si="125"/>
        <v>56</v>
      </c>
      <c r="HH41" s="233">
        <f t="shared" si="126"/>
        <v>86</v>
      </c>
      <c r="HJ41" s="15">
        <f t="shared" si="127"/>
        <v>0</v>
      </c>
      <c r="HK41" s="15">
        <f t="shared" si="128"/>
        <v>0</v>
      </c>
      <c r="HT41" s="1">
        <f>_xlfn.XLOOKUP($C41,'Prices_state-wise'!$B:$B,'Prices_state-wise'!P:P,"",0)</f>
        <v>53450</v>
      </c>
      <c r="HU41" s="1">
        <f>_xlfn.XLOOKUP($C41,'Prices_state-wise'!$B:$B,'Prices_state-wise'!Q:Q,"",0)</f>
        <v>52450</v>
      </c>
      <c r="HV41" s="1">
        <f>_xlfn.XLOOKUP($C41,'Prices_state-wise'!$B:$B,'Prices_state-wise'!R:R,"",0)</f>
        <v>49950</v>
      </c>
      <c r="HW41" s="1">
        <f>_xlfn.XLOOKUP($C41,'Prices_state-wise'!$B:$B,'Prices_state-wise'!S:S,"",0)</f>
        <v>47450</v>
      </c>
      <c r="HX41" s="1">
        <f>_xlfn.XLOOKUP($C41,'Prices_state-wise'!$B:$B,'Prices_state-wise'!T:T,"",0)</f>
        <v>46450</v>
      </c>
      <c r="HY41" s="1">
        <f>_xlfn.XLOOKUP($C41,'Prices_state-wise'!$B:$B,'Prices_state-wise'!U:U,"",0)</f>
        <v>44950</v>
      </c>
      <c r="HZ41" s="1">
        <f>_xlfn.XLOOKUP($C41,'Prices_state-wise'!$B:$B,'Prices_state-wise'!V:V,"",0)</f>
        <v>44950</v>
      </c>
      <c r="IA41" s="1">
        <f>_xlfn.XLOOKUP($C41,'Prices_state-wise'!$B:$B,'Prices_state-wise'!W:W,"",0)</f>
        <v>45950</v>
      </c>
      <c r="IB41" s="1">
        <f>_xlfn.XLOOKUP($C41,'Prices_state-wise'!$B:$B,'Prices_state-wise'!X:X,"",0)</f>
        <v>47450</v>
      </c>
      <c r="IC41" s="1">
        <f>_xlfn.XLOOKUP($C41,'Prices_state-wise'!$B:$B,'Prices_state-wise'!Y:Y,"",0)</f>
        <v>49950</v>
      </c>
      <c r="ID41" s="1">
        <f>_xlfn.XLOOKUP($C41,'Prices_state-wise'!$B:$B,'Prices_state-wise'!Z:Z,"",0)</f>
        <v>49950</v>
      </c>
      <c r="IE41" s="1">
        <f>_xlfn.XLOOKUP($C41,'Prices_state-wise'!$B:$B,'Prices_state-wise'!AA:AA,"",0)</f>
        <v>51450</v>
      </c>
      <c r="IG41" s="346">
        <f t="shared" si="207"/>
        <v>1.1758999999999999</v>
      </c>
      <c r="IH41" s="346">
        <f t="shared" si="208"/>
        <v>1.5734999999999999</v>
      </c>
      <c r="II41" s="346">
        <f t="shared" si="209"/>
        <v>1.2987</v>
      </c>
      <c r="IJ41" s="346">
        <f t="shared" si="210"/>
        <v>1.0439000000000001</v>
      </c>
      <c r="IK41" s="346">
        <f t="shared" si="211"/>
        <v>0.83609999999999995</v>
      </c>
      <c r="IL41" s="346">
        <f t="shared" si="212"/>
        <v>0.89900000000000002</v>
      </c>
      <c r="IM41" s="346">
        <f t="shared" si="213"/>
        <v>1.1687000000000001</v>
      </c>
      <c r="IN41" s="346">
        <f t="shared" si="214"/>
        <v>1.4703999999999999</v>
      </c>
      <c r="IO41" s="346">
        <f t="shared" si="215"/>
        <v>1.6133</v>
      </c>
      <c r="IP41" s="346">
        <f t="shared" si="216"/>
        <v>2.0979000000000001</v>
      </c>
      <c r="IQ41" s="346">
        <f t="shared" si="217"/>
        <v>2.3976000000000002</v>
      </c>
      <c r="IR41" s="346">
        <f t="shared" si="218"/>
        <v>2.8812000000000002</v>
      </c>
      <c r="IS41" s="346">
        <f t="shared" si="130"/>
        <v>18.456200000000003</v>
      </c>
      <c r="IU41" s="1">
        <v>53500</v>
      </c>
      <c r="IV41" s="1">
        <v>52500</v>
      </c>
      <c r="IW41" s="1">
        <v>50000</v>
      </c>
      <c r="IX41" s="1">
        <v>47500</v>
      </c>
      <c r="IY41" s="1">
        <v>46500</v>
      </c>
      <c r="IZ41" s="1">
        <v>45000</v>
      </c>
      <c r="JA41" s="1">
        <v>45000</v>
      </c>
      <c r="JB41" s="1">
        <v>46000</v>
      </c>
      <c r="JC41" s="1">
        <v>47500</v>
      </c>
      <c r="JD41" s="1">
        <v>50000</v>
      </c>
      <c r="JE41" s="1">
        <v>50000</v>
      </c>
      <c r="JF41" s="1">
        <v>51500</v>
      </c>
      <c r="JH41" s="346">
        <f t="shared" si="131"/>
        <v>1.7655000000000001</v>
      </c>
      <c r="JI41" s="346">
        <f t="shared" si="132"/>
        <v>1.89</v>
      </c>
      <c r="JJ41" s="346">
        <f t="shared" si="133"/>
        <v>1.56</v>
      </c>
      <c r="JK41" s="346">
        <f t="shared" si="134"/>
        <v>0.9405</v>
      </c>
      <c r="JL41" s="346">
        <f t="shared" si="135"/>
        <v>0.75329999999999997</v>
      </c>
      <c r="JM41" s="346">
        <f t="shared" si="136"/>
        <v>0.81</v>
      </c>
      <c r="JN41" s="346">
        <f t="shared" si="137"/>
        <v>0.70199999999999996</v>
      </c>
      <c r="JO41" s="346">
        <f t="shared" si="138"/>
        <v>0.2208</v>
      </c>
      <c r="JP41" s="346">
        <f t="shared" si="139"/>
        <v>0</v>
      </c>
      <c r="JQ41" s="346">
        <f t="shared" si="140"/>
        <v>0</v>
      </c>
      <c r="JR41" s="346">
        <f t="shared" si="141"/>
        <v>0</v>
      </c>
      <c r="JS41" s="346">
        <f t="shared" si="142"/>
        <v>0</v>
      </c>
      <c r="JT41" s="346">
        <f t="shared" si="143"/>
        <v>8.642100000000001</v>
      </c>
      <c r="JV41" s="1">
        <f>IFERROR(_xlfn.XLOOKUP($C41,'Prices_state-wise'!$B:$B,'Prices_state-wise'!AP:AP,"",0),"")</f>
        <v>51450</v>
      </c>
      <c r="JW41" s="1">
        <f>IFERROR(_xlfn.XLOOKUP($C41,'Prices_state-wise'!$B:$B,'Prices_state-wise'!AQ:AQ,"",0),"")</f>
        <v>50450</v>
      </c>
      <c r="JX41" s="1">
        <f>IFERROR(_xlfn.XLOOKUP($C41,'Prices_state-wise'!$B:$B,'Prices_state-wise'!AR:AR,"",0),"")</f>
        <v>47950</v>
      </c>
      <c r="JY41" s="1">
        <f>IFERROR(_xlfn.XLOOKUP($C41,'Prices_state-wise'!$B:$B,'Prices_state-wise'!AS:AS,"",0),"")</f>
        <v>45450</v>
      </c>
      <c r="JZ41" s="1">
        <f>IFERROR(_xlfn.XLOOKUP($C41,'Prices_state-wise'!$B:$B,'Prices_state-wise'!AT:AT,"",0),"")</f>
        <v>44450</v>
      </c>
      <c r="KA41" s="1">
        <f>IFERROR(_xlfn.XLOOKUP($C41,'Prices_state-wise'!$B:$B,'Prices_state-wise'!AU:AU,"",0),"")</f>
        <v>42950</v>
      </c>
      <c r="KB41" s="1">
        <f>IFERROR(_xlfn.XLOOKUP($C41,'Prices_state-wise'!$B:$B,'Prices_state-wise'!AV:AV,"",0),"")</f>
        <v>42950</v>
      </c>
      <c r="KC41" s="1">
        <f>IFERROR(_xlfn.XLOOKUP($C41,'Prices_state-wise'!$B:$B,'Prices_state-wise'!AW:AW,"",0),"")</f>
        <v>43950</v>
      </c>
      <c r="KD41" s="1">
        <f>IFERROR(_xlfn.XLOOKUP($C41,'Prices_state-wise'!$B:$B,'Prices_state-wise'!AX:AX,"",0),"")</f>
        <v>45450</v>
      </c>
      <c r="KE41" s="1">
        <f>IFERROR(_xlfn.XLOOKUP($C41,'Prices_state-wise'!$B:$B,'Prices_state-wise'!AY:AY,"",0),"")</f>
        <v>47950</v>
      </c>
      <c r="KF41" s="1">
        <f>IFERROR(_xlfn.XLOOKUP($C41,'Prices_state-wise'!$B:$B,'Prices_state-wise'!AZ:AZ,"",0),"")</f>
        <v>47950</v>
      </c>
      <c r="KG41" s="1">
        <f>IFERROR(_xlfn.XLOOKUP($C41,'Prices_state-wise'!$B:$B,'Prices_state-wise'!BA:BA,"",0),"")</f>
        <v>49450</v>
      </c>
      <c r="KI41" s="346">
        <f t="shared" si="144"/>
        <v>0</v>
      </c>
      <c r="KJ41" s="346">
        <f t="shared" si="145"/>
        <v>0.4540499999999999</v>
      </c>
      <c r="KK41" s="346">
        <f t="shared" si="146"/>
        <v>0.37400999999999995</v>
      </c>
      <c r="KL41" s="346">
        <f t="shared" si="147"/>
        <v>0.59994000000000003</v>
      </c>
      <c r="KM41" s="346">
        <f t="shared" si="148"/>
        <v>0.48005999999999999</v>
      </c>
      <c r="KN41" s="346">
        <f t="shared" si="149"/>
        <v>0.51539999999999997</v>
      </c>
      <c r="KO41" s="346">
        <f t="shared" si="150"/>
        <v>1.0050300000000001</v>
      </c>
      <c r="KP41" s="346">
        <f t="shared" si="151"/>
        <v>1.8986400000000001</v>
      </c>
      <c r="KQ41" s="346">
        <f t="shared" si="152"/>
        <v>2.3179500000000002</v>
      </c>
      <c r="KR41" s="346">
        <f t="shared" si="153"/>
        <v>3.0208499999999998</v>
      </c>
      <c r="KS41" s="346">
        <f t="shared" si="154"/>
        <v>3.4523999999999999</v>
      </c>
      <c r="KT41" s="346">
        <f t="shared" si="155"/>
        <v>4.1538000000000004</v>
      </c>
      <c r="KU41" s="346">
        <f t="shared" si="156"/>
        <v>18.272130000000001</v>
      </c>
      <c r="KW41" s="346">
        <f t="shared" si="157"/>
        <v>2.9413999999999998</v>
      </c>
      <c r="KX41" s="346">
        <f t="shared" si="158"/>
        <v>3.9175499999999994</v>
      </c>
      <c r="KY41" s="346">
        <f t="shared" si="159"/>
        <v>3.23271</v>
      </c>
      <c r="KZ41" s="346">
        <f t="shared" si="160"/>
        <v>2.5843400000000001</v>
      </c>
      <c r="LA41" s="346">
        <f t="shared" si="161"/>
        <v>2.0694599999999999</v>
      </c>
      <c r="LB41" s="346">
        <f t="shared" si="162"/>
        <v>2.2244000000000002</v>
      </c>
      <c r="LC41" s="346">
        <f t="shared" si="163"/>
        <v>2.8757299999999999</v>
      </c>
      <c r="LD41" s="346">
        <f t="shared" si="164"/>
        <v>3.5898400000000001</v>
      </c>
      <c r="LE41" s="346">
        <f t="shared" si="165"/>
        <v>3.9312500000000004</v>
      </c>
      <c r="LF41" s="346">
        <f t="shared" si="166"/>
        <v>5.1187500000000004</v>
      </c>
      <c r="LG41" s="346">
        <f t="shared" si="167"/>
        <v>5.85</v>
      </c>
      <c r="LH41" s="346">
        <f t="shared" si="168"/>
        <v>7.0350000000000001</v>
      </c>
      <c r="LI41" s="346">
        <f t="shared" si="169"/>
        <v>45.370429999999999</v>
      </c>
      <c r="LL41" s="4"/>
      <c r="LM41" s="4"/>
      <c r="LN41" s="4"/>
      <c r="LO41" s="4"/>
      <c r="LP41" s="4"/>
      <c r="LQ41" s="4"/>
      <c r="LR41" s="4"/>
      <c r="LS41" s="4"/>
      <c r="LT41" s="4"/>
      <c r="LU41" s="4"/>
      <c r="LV41" s="4"/>
      <c r="LW41" s="4"/>
      <c r="LY41" s="14">
        <f t="shared" si="170"/>
        <v>0</v>
      </c>
      <c r="LZ41" s="14">
        <f t="shared" si="171"/>
        <v>0</v>
      </c>
      <c r="MA41" s="14">
        <f t="shared" si="172"/>
        <v>0</v>
      </c>
      <c r="MB41" s="14">
        <f t="shared" si="173"/>
        <v>0</v>
      </c>
      <c r="MC41" s="14">
        <f t="shared" si="174"/>
        <v>0</v>
      </c>
      <c r="MD41" s="14">
        <f t="shared" si="175"/>
        <v>0</v>
      </c>
      <c r="ME41" s="14">
        <f t="shared" si="176"/>
        <v>0</v>
      </c>
      <c r="MF41" s="14">
        <f t="shared" si="177"/>
        <v>0</v>
      </c>
      <c r="MG41" s="14">
        <f t="shared" si="178"/>
        <v>0</v>
      </c>
      <c r="MH41" s="14">
        <f t="shared" si="179"/>
        <v>0</v>
      </c>
      <c r="MI41" s="14">
        <f t="shared" si="180"/>
        <v>0</v>
      </c>
      <c r="MJ41" s="14">
        <f t="shared" si="181"/>
        <v>0</v>
      </c>
      <c r="ML41" s="14">
        <f t="shared" si="182"/>
        <v>0</v>
      </c>
      <c r="MM41" s="14">
        <f t="shared" si="183"/>
        <v>0</v>
      </c>
      <c r="MN41" s="14">
        <f t="shared" si="184"/>
        <v>0</v>
      </c>
      <c r="MO41" s="14">
        <f t="shared" si="185"/>
        <v>0</v>
      </c>
      <c r="MP41" s="14">
        <f t="shared" si="186"/>
        <v>0</v>
      </c>
      <c r="MQ41" s="14">
        <f t="shared" si="187"/>
        <v>0</v>
      </c>
      <c r="MR41" s="14">
        <f t="shared" si="188"/>
        <v>0</v>
      </c>
      <c r="MS41" s="14">
        <f t="shared" si="189"/>
        <v>0</v>
      </c>
      <c r="MT41" s="14">
        <f t="shared" si="190"/>
        <v>0</v>
      </c>
      <c r="MU41" s="14">
        <f t="shared" si="191"/>
        <v>0</v>
      </c>
      <c r="MV41" s="14">
        <f t="shared" si="192"/>
        <v>0</v>
      </c>
      <c r="MW41" s="14">
        <f t="shared" si="193"/>
        <v>0</v>
      </c>
    </row>
    <row r="42" spans="1:361">
      <c r="A42" s="4">
        <f t="shared" si="194"/>
        <v>30</v>
      </c>
      <c r="B42" s="1" t="s">
        <v>445</v>
      </c>
      <c r="C42" s="1" t="s">
        <v>348</v>
      </c>
      <c r="D42" s="4" t="s">
        <v>328</v>
      </c>
      <c r="E42" s="14">
        <f>SUMIFS('MoU proposal'!U:U,'MoU proposal'!$B:$B,'Retail_distributor-wise'!$B42,'MoU proposal'!$D:$D,'Retail_distributor-wise'!$C42)</f>
        <v>4045.73</v>
      </c>
      <c r="F42" s="14">
        <f t="shared" si="90"/>
        <v>9400</v>
      </c>
      <c r="G42" s="8" t="s">
        <v>167</v>
      </c>
      <c r="H42" s="1" t="s">
        <v>443</v>
      </c>
      <c r="I42" s="118">
        <f>E42/'Retail_state-wise(rough)'!$D$36</f>
        <v>0.4461341921383174</v>
      </c>
      <c r="J42" s="14">
        <f>FLOOR($I42*'Retail_state-wise(rough)'!F$36,50)</f>
        <v>550</v>
      </c>
      <c r="K42" s="14">
        <f>FLOOR($I42*'Retail_state-wise(rough)'!G$36,50)</f>
        <v>750</v>
      </c>
      <c r="L42" s="14">
        <f>FLOOR($I42*'Retail_state-wise(rough)'!H$36,50)</f>
        <v>650</v>
      </c>
      <c r="M42" s="14">
        <f>FLOOR($I42*'Retail_state-wise(rough)'!I$36,50)</f>
        <v>550</v>
      </c>
      <c r="N42" s="14">
        <f>FLOOR($I42*'Retail_state-wise(rough)'!J$36,50)</f>
        <v>450</v>
      </c>
      <c r="O42" s="14">
        <f>FLOOR($I42*'Retail_state-wise(rough)'!K$36,50)</f>
        <v>500</v>
      </c>
      <c r="P42" s="14">
        <f>FLOOR($I42*'Retail_state-wise(rough)'!L$36,50)</f>
        <v>650</v>
      </c>
      <c r="Q42" s="14">
        <f>FLOOR($I42*'Retail_state-wise(rough)'!M$36,50)</f>
        <v>800</v>
      </c>
      <c r="R42" s="14">
        <f>FLOOR($I42*'Retail_state-wise(rough)'!N$36,50)</f>
        <v>850</v>
      </c>
      <c r="S42" s="14">
        <f>FLOOR($I42*'Retail_state-wise(rough)'!O$36,50)</f>
        <v>1050</v>
      </c>
      <c r="T42" s="14">
        <f>FLOOR($I42*'Retail_state-wise(rough)'!P$36,50)</f>
        <v>1200</v>
      </c>
      <c r="U42" s="14">
        <f>FLOOR($I42*'Retail_state-wise(rough)'!Q$36,50)</f>
        <v>1400</v>
      </c>
      <c r="W42" s="671"/>
      <c r="X42" s="16">
        <v>0.6</v>
      </c>
      <c r="Y42" s="16">
        <v>0.6</v>
      </c>
      <c r="Z42" s="16">
        <v>0.6</v>
      </c>
      <c r="AA42" s="16">
        <v>0.6</v>
      </c>
      <c r="AB42" s="16">
        <v>0.6</v>
      </c>
      <c r="AC42" s="16">
        <v>0.6</v>
      </c>
      <c r="AD42" s="16">
        <v>0.6</v>
      </c>
      <c r="AE42" s="16">
        <v>0.6</v>
      </c>
      <c r="AF42" s="16">
        <v>0.6</v>
      </c>
      <c r="AG42" s="16">
        <v>0.6</v>
      </c>
      <c r="AH42" s="16">
        <v>0.6</v>
      </c>
      <c r="AI42" s="16">
        <v>0.6</v>
      </c>
      <c r="AK42" s="16">
        <f t="shared" si="407"/>
        <v>0.4</v>
      </c>
      <c r="AL42" s="16">
        <f t="shared" si="407"/>
        <v>0.4</v>
      </c>
      <c r="AM42" s="16">
        <f t="shared" si="407"/>
        <v>0.4</v>
      </c>
      <c r="AN42" s="16">
        <f t="shared" si="407"/>
        <v>0.4</v>
      </c>
      <c r="AO42" s="16">
        <f t="shared" si="407"/>
        <v>0.4</v>
      </c>
      <c r="AP42" s="16">
        <f t="shared" si="407"/>
        <v>0.4</v>
      </c>
      <c r="AQ42" s="16">
        <f t="shared" si="407"/>
        <v>0.4</v>
      </c>
      <c r="AR42" s="16">
        <f t="shared" si="407"/>
        <v>0.4</v>
      </c>
      <c r="AS42" s="16">
        <f t="shared" si="407"/>
        <v>0.4</v>
      </c>
      <c r="AT42" s="16">
        <f t="shared" si="407"/>
        <v>0.4</v>
      </c>
      <c r="AU42" s="16">
        <f t="shared" si="407"/>
        <v>0.4</v>
      </c>
      <c r="AV42" s="16">
        <f t="shared" si="407"/>
        <v>0.4</v>
      </c>
      <c r="AX42" s="15">
        <f t="shared" si="345"/>
        <v>330</v>
      </c>
      <c r="AY42" s="15">
        <f t="shared" si="346"/>
        <v>450</v>
      </c>
      <c r="AZ42" s="15">
        <f t="shared" si="347"/>
        <v>390</v>
      </c>
      <c r="BA42" s="15">
        <f t="shared" si="348"/>
        <v>330</v>
      </c>
      <c r="BB42" s="15">
        <f t="shared" si="349"/>
        <v>270</v>
      </c>
      <c r="BC42" s="15">
        <f t="shared" si="350"/>
        <v>300</v>
      </c>
      <c r="BD42" s="15">
        <f t="shared" si="351"/>
        <v>390</v>
      </c>
      <c r="BE42" s="15">
        <f t="shared" si="352"/>
        <v>480</v>
      </c>
      <c r="BF42" s="15">
        <f t="shared" si="353"/>
        <v>510</v>
      </c>
      <c r="BG42" s="15">
        <f t="shared" si="354"/>
        <v>630</v>
      </c>
      <c r="BH42" s="15">
        <f t="shared" si="355"/>
        <v>720</v>
      </c>
      <c r="BI42" s="15">
        <f t="shared" si="356"/>
        <v>840</v>
      </c>
      <c r="BJ42" s="15">
        <f t="shared" si="357"/>
        <v>5640</v>
      </c>
      <c r="BL42" s="15">
        <f t="shared" si="358"/>
        <v>220</v>
      </c>
      <c r="BM42" s="15">
        <f t="shared" si="359"/>
        <v>300</v>
      </c>
      <c r="BN42" s="15">
        <f t="shared" si="360"/>
        <v>260</v>
      </c>
      <c r="BO42" s="15">
        <f t="shared" si="361"/>
        <v>220</v>
      </c>
      <c r="BP42" s="15">
        <f t="shared" si="362"/>
        <v>180</v>
      </c>
      <c r="BQ42" s="15">
        <f t="shared" si="363"/>
        <v>200</v>
      </c>
      <c r="BR42" s="15">
        <f t="shared" si="364"/>
        <v>260</v>
      </c>
      <c r="BS42" s="15">
        <f t="shared" si="365"/>
        <v>320</v>
      </c>
      <c r="BT42" s="15">
        <f t="shared" si="366"/>
        <v>340</v>
      </c>
      <c r="BU42" s="15">
        <f t="shared" si="367"/>
        <v>420</v>
      </c>
      <c r="BV42" s="15">
        <f t="shared" si="368"/>
        <v>480</v>
      </c>
      <c r="BW42" s="15">
        <f t="shared" si="369"/>
        <v>560</v>
      </c>
      <c r="BX42" s="15">
        <f t="shared" si="370"/>
        <v>3760</v>
      </c>
      <c r="BY42" s="15"/>
      <c r="BZ42" s="16">
        <v>0</v>
      </c>
      <c r="CA42" s="16">
        <v>0</v>
      </c>
      <c r="CB42" s="16">
        <v>0</v>
      </c>
      <c r="CC42" s="16">
        <v>0</v>
      </c>
      <c r="CD42" s="16">
        <v>0</v>
      </c>
      <c r="CE42" s="16">
        <v>0</v>
      </c>
      <c r="CF42" s="16">
        <v>0</v>
      </c>
      <c r="CG42" s="16">
        <v>0</v>
      </c>
      <c r="CH42" s="16">
        <v>0</v>
      </c>
      <c r="CI42" s="16">
        <v>0</v>
      </c>
      <c r="CJ42" s="16">
        <v>0</v>
      </c>
      <c r="CK42" s="16">
        <v>0</v>
      </c>
      <c r="CL42" s="236"/>
      <c r="CM42" s="16">
        <f t="shared" si="308"/>
        <v>1</v>
      </c>
      <c r="CN42" s="16">
        <f t="shared" si="309"/>
        <v>1</v>
      </c>
      <c r="CO42" s="16">
        <f t="shared" si="310"/>
        <v>1</v>
      </c>
      <c r="CP42" s="16">
        <f t="shared" si="311"/>
        <v>1</v>
      </c>
      <c r="CQ42" s="16">
        <f t="shared" si="312"/>
        <v>1</v>
      </c>
      <c r="CR42" s="16">
        <f t="shared" si="313"/>
        <v>1</v>
      </c>
      <c r="CS42" s="16">
        <f t="shared" si="314"/>
        <v>1</v>
      </c>
      <c r="CT42" s="16">
        <f t="shared" si="315"/>
        <v>1</v>
      </c>
      <c r="CU42" s="16">
        <f t="shared" si="316"/>
        <v>1</v>
      </c>
      <c r="CV42" s="16">
        <f t="shared" si="317"/>
        <v>1</v>
      </c>
      <c r="CW42" s="16">
        <f t="shared" si="318"/>
        <v>1</v>
      </c>
      <c r="CX42" s="16">
        <f t="shared" si="319"/>
        <v>1</v>
      </c>
      <c r="CY42" s="15"/>
      <c r="CZ42" s="15">
        <f t="shared" si="104"/>
        <v>0</v>
      </c>
      <c r="DA42" s="15">
        <f t="shared" si="105"/>
        <v>0</v>
      </c>
      <c r="DB42" s="15">
        <f t="shared" si="106"/>
        <v>0</v>
      </c>
      <c r="DC42" s="15">
        <f t="shared" si="107"/>
        <v>0</v>
      </c>
      <c r="DD42" s="15">
        <f t="shared" si="108"/>
        <v>0</v>
      </c>
      <c r="DE42" s="15">
        <f t="shared" si="109"/>
        <v>0</v>
      </c>
      <c r="DF42" s="15">
        <f t="shared" si="110"/>
        <v>0</v>
      </c>
      <c r="DG42" s="15">
        <f t="shared" si="111"/>
        <v>0</v>
      </c>
      <c r="DH42" s="15">
        <f t="shared" si="112"/>
        <v>0</v>
      </c>
      <c r="DI42" s="15">
        <f t="shared" si="113"/>
        <v>0</v>
      </c>
      <c r="DJ42" s="15">
        <f t="shared" si="114"/>
        <v>0</v>
      </c>
      <c r="DK42" s="15">
        <f t="shared" si="115"/>
        <v>0</v>
      </c>
      <c r="DL42" s="15">
        <f t="shared" si="116"/>
        <v>0</v>
      </c>
      <c r="DM42" s="15"/>
      <c r="DN42" s="15">
        <f t="shared" si="244"/>
        <v>330</v>
      </c>
      <c r="DO42" s="15">
        <f t="shared" si="245"/>
        <v>450</v>
      </c>
      <c r="DP42" s="15">
        <f t="shared" si="246"/>
        <v>390</v>
      </c>
      <c r="DQ42" s="15">
        <f t="shared" si="247"/>
        <v>330</v>
      </c>
      <c r="DR42" s="15">
        <f t="shared" si="248"/>
        <v>270</v>
      </c>
      <c r="DS42" s="15">
        <f t="shared" si="249"/>
        <v>300</v>
      </c>
      <c r="DT42" s="15">
        <f t="shared" si="250"/>
        <v>390</v>
      </c>
      <c r="DU42" s="15">
        <f t="shared" si="251"/>
        <v>480</v>
      </c>
      <c r="DV42" s="15">
        <f t="shared" si="252"/>
        <v>510</v>
      </c>
      <c r="DW42" s="15">
        <f t="shared" si="253"/>
        <v>630</v>
      </c>
      <c r="DX42" s="15">
        <f t="shared" si="254"/>
        <v>720</v>
      </c>
      <c r="DY42" s="15">
        <f t="shared" si="255"/>
        <v>840</v>
      </c>
      <c r="DZ42" s="15">
        <f t="shared" si="121"/>
        <v>5640</v>
      </c>
      <c r="EB42" s="16">
        <v>0.7</v>
      </c>
      <c r="EC42" s="16">
        <v>0.7</v>
      </c>
      <c r="ED42" s="16">
        <v>0.7</v>
      </c>
      <c r="EE42" s="16">
        <v>0.65</v>
      </c>
      <c r="EF42" s="16">
        <v>0.65</v>
      </c>
      <c r="EG42" s="16">
        <v>0.65</v>
      </c>
      <c r="EH42" s="16">
        <v>0.7</v>
      </c>
      <c r="EI42" s="16">
        <v>0.7</v>
      </c>
      <c r="EJ42" s="16">
        <v>0.75</v>
      </c>
      <c r="EK42" s="16">
        <v>0.75</v>
      </c>
      <c r="EL42" s="16">
        <v>0.75</v>
      </c>
      <c r="EM42" s="16">
        <v>0.75</v>
      </c>
      <c r="EO42" s="16">
        <f t="shared" si="195"/>
        <v>0.30000000000000004</v>
      </c>
      <c r="EP42" s="16">
        <f t="shared" si="196"/>
        <v>0.30000000000000004</v>
      </c>
      <c r="EQ42" s="16">
        <f t="shared" si="197"/>
        <v>0.30000000000000004</v>
      </c>
      <c r="ER42" s="16">
        <f t="shared" si="198"/>
        <v>0.35</v>
      </c>
      <c r="ES42" s="16">
        <f t="shared" si="199"/>
        <v>0.35</v>
      </c>
      <c r="ET42" s="16">
        <f t="shared" si="200"/>
        <v>0.35</v>
      </c>
      <c r="EU42" s="16">
        <f t="shared" si="201"/>
        <v>0.30000000000000004</v>
      </c>
      <c r="EV42" s="16">
        <f t="shared" si="202"/>
        <v>0.30000000000000004</v>
      </c>
      <c r="EW42" s="16">
        <f t="shared" si="203"/>
        <v>0.25</v>
      </c>
      <c r="EX42" s="16">
        <f t="shared" si="204"/>
        <v>0.25</v>
      </c>
      <c r="EY42" s="16">
        <f t="shared" si="205"/>
        <v>0.25</v>
      </c>
      <c r="EZ42" s="16">
        <f t="shared" si="206"/>
        <v>0.25</v>
      </c>
      <c r="FB42" s="233">
        <f t="shared" si="371"/>
        <v>385</v>
      </c>
      <c r="FC42" s="233">
        <f t="shared" si="372"/>
        <v>525</v>
      </c>
      <c r="FD42" s="233">
        <f t="shared" si="373"/>
        <v>454.99999999999994</v>
      </c>
      <c r="FE42" s="233">
        <f t="shared" si="374"/>
        <v>357.5</v>
      </c>
      <c r="FF42" s="233">
        <f t="shared" si="375"/>
        <v>292.5</v>
      </c>
      <c r="FG42" s="233">
        <f t="shared" si="376"/>
        <v>325</v>
      </c>
      <c r="FH42" s="233">
        <f t="shared" si="377"/>
        <v>454.99999999999994</v>
      </c>
      <c r="FI42" s="233">
        <f t="shared" si="378"/>
        <v>560</v>
      </c>
      <c r="FJ42" s="233">
        <f t="shared" si="379"/>
        <v>637.5</v>
      </c>
      <c r="FK42" s="233">
        <f t="shared" si="380"/>
        <v>787.5</v>
      </c>
      <c r="FL42" s="233">
        <f t="shared" si="381"/>
        <v>900</v>
      </c>
      <c r="FM42" s="233">
        <f t="shared" si="382"/>
        <v>1050</v>
      </c>
      <c r="FN42" s="233">
        <f t="shared" si="122"/>
        <v>6730</v>
      </c>
      <c r="FO42" s="4"/>
      <c r="FP42" s="233">
        <f t="shared" si="383"/>
        <v>165.00000000000003</v>
      </c>
      <c r="FQ42" s="233">
        <f t="shared" si="384"/>
        <v>225.00000000000003</v>
      </c>
      <c r="FR42" s="233">
        <f t="shared" si="385"/>
        <v>195.00000000000003</v>
      </c>
      <c r="FS42" s="233">
        <f t="shared" si="386"/>
        <v>192.5</v>
      </c>
      <c r="FT42" s="233">
        <f t="shared" si="387"/>
        <v>157.5</v>
      </c>
      <c r="FU42" s="233">
        <f t="shared" si="388"/>
        <v>175</v>
      </c>
      <c r="FV42" s="233">
        <f t="shared" si="389"/>
        <v>195.00000000000003</v>
      </c>
      <c r="FW42" s="233">
        <f t="shared" si="390"/>
        <v>240.00000000000003</v>
      </c>
      <c r="FX42" s="233">
        <f t="shared" si="391"/>
        <v>212.5</v>
      </c>
      <c r="FY42" s="233">
        <f t="shared" si="392"/>
        <v>262.5</v>
      </c>
      <c r="FZ42" s="233">
        <f t="shared" si="393"/>
        <v>300</v>
      </c>
      <c r="GA42" s="233">
        <f t="shared" si="394"/>
        <v>350</v>
      </c>
      <c r="GB42" s="233">
        <f t="shared" si="123"/>
        <v>2670</v>
      </c>
      <c r="GC42" s="233"/>
      <c r="GD42" s="112"/>
      <c r="GE42" s="112"/>
      <c r="GF42" s="112"/>
      <c r="GG42" s="112"/>
      <c r="GH42" s="112"/>
      <c r="GI42" s="112"/>
      <c r="GJ42" s="112"/>
      <c r="GK42" s="112"/>
      <c r="GL42" s="112"/>
      <c r="GM42" s="112"/>
      <c r="GN42" s="112"/>
      <c r="GO42" s="112"/>
      <c r="GP42" s="233"/>
      <c r="GQ42" s="233"/>
      <c r="GR42" s="233"/>
      <c r="GS42" s="233"/>
      <c r="GT42" s="233"/>
      <c r="GU42" s="233"/>
      <c r="GV42" s="233"/>
      <c r="GW42" s="233"/>
      <c r="GX42" s="233"/>
      <c r="GY42" s="233"/>
      <c r="GZ42" s="233"/>
      <c r="HA42" s="233"/>
      <c r="HB42" s="233"/>
      <c r="HC42" s="14">
        <f t="shared" si="256"/>
        <v>0</v>
      </c>
      <c r="HE42" s="233">
        <f>[2]Sheet2!$AO33</f>
        <v>19.08089417989418</v>
      </c>
      <c r="HF42" s="4">
        <v>25</v>
      </c>
      <c r="HG42" s="233">
        <f t="shared" si="125"/>
        <v>42</v>
      </c>
      <c r="HH42" s="233">
        <f t="shared" si="126"/>
        <v>65</v>
      </c>
      <c r="HJ42" s="15">
        <f t="shared" si="127"/>
        <v>0</v>
      </c>
      <c r="HK42" s="15">
        <f t="shared" si="128"/>
        <v>0</v>
      </c>
      <c r="HT42" s="1">
        <f>_xlfn.XLOOKUP($C42,'Prices_state-wise'!$B:$B,'Prices_state-wise'!P:P,"",0)</f>
        <v>53450</v>
      </c>
      <c r="HU42" s="1">
        <f>_xlfn.XLOOKUP($C42,'Prices_state-wise'!$B:$B,'Prices_state-wise'!Q:Q,"",0)</f>
        <v>52450</v>
      </c>
      <c r="HV42" s="1">
        <f>_xlfn.XLOOKUP($C42,'Prices_state-wise'!$B:$B,'Prices_state-wise'!R:R,"",0)</f>
        <v>49950</v>
      </c>
      <c r="HW42" s="1">
        <f>_xlfn.XLOOKUP($C42,'Prices_state-wise'!$B:$B,'Prices_state-wise'!S:S,"",0)</f>
        <v>47450</v>
      </c>
      <c r="HX42" s="1">
        <f>_xlfn.XLOOKUP($C42,'Prices_state-wise'!$B:$B,'Prices_state-wise'!T:T,"",0)</f>
        <v>46450</v>
      </c>
      <c r="HY42" s="1">
        <f>_xlfn.XLOOKUP($C42,'Prices_state-wise'!$B:$B,'Prices_state-wise'!U:U,"",0)</f>
        <v>44950</v>
      </c>
      <c r="HZ42" s="1">
        <f>_xlfn.XLOOKUP($C42,'Prices_state-wise'!$B:$B,'Prices_state-wise'!V:V,"",0)</f>
        <v>44950</v>
      </c>
      <c r="IA42" s="1">
        <f>_xlfn.XLOOKUP($C42,'Prices_state-wise'!$B:$B,'Prices_state-wise'!W:W,"",0)</f>
        <v>45950</v>
      </c>
      <c r="IB42" s="1">
        <f>_xlfn.XLOOKUP($C42,'Prices_state-wise'!$B:$B,'Prices_state-wise'!X:X,"",0)</f>
        <v>47450</v>
      </c>
      <c r="IC42" s="1">
        <f>_xlfn.XLOOKUP($C42,'Prices_state-wise'!$B:$B,'Prices_state-wise'!Y:Y,"",0)</f>
        <v>49950</v>
      </c>
      <c r="ID42" s="1">
        <f>_xlfn.XLOOKUP($C42,'Prices_state-wise'!$B:$B,'Prices_state-wise'!Z:Z,"",0)</f>
        <v>49950</v>
      </c>
      <c r="IE42" s="1">
        <f>_xlfn.XLOOKUP($C42,'Prices_state-wise'!$B:$B,'Prices_state-wise'!AA:AA,"",0)</f>
        <v>51450</v>
      </c>
      <c r="IG42" s="346">
        <f t="shared" si="207"/>
        <v>1.1758999999999999</v>
      </c>
      <c r="IH42" s="346">
        <f t="shared" si="208"/>
        <v>1.5734999999999999</v>
      </c>
      <c r="II42" s="346">
        <f t="shared" si="209"/>
        <v>1.2987</v>
      </c>
      <c r="IJ42" s="346">
        <f t="shared" si="210"/>
        <v>1.0439000000000001</v>
      </c>
      <c r="IK42" s="346">
        <f t="shared" si="211"/>
        <v>0.83609999999999995</v>
      </c>
      <c r="IL42" s="346">
        <f t="shared" si="212"/>
        <v>0.89900000000000002</v>
      </c>
      <c r="IM42" s="346">
        <f t="shared" si="213"/>
        <v>1.1687000000000001</v>
      </c>
      <c r="IN42" s="346">
        <f t="shared" si="214"/>
        <v>1.4703999999999999</v>
      </c>
      <c r="IO42" s="346">
        <f t="shared" si="215"/>
        <v>1.6133</v>
      </c>
      <c r="IP42" s="346">
        <f t="shared" si="216"/>
        <v>2.0979000000000001</v>
      </c>
      <c r="IQ42" s="346">
        <f t="shared" si="217"/>
        <v>2.3976000000000002</v>
      </c>
      <c r="IR42" s="346">
        <f t="shared" si="218"/>
        <v>2.8812000000000002</v>
      </c>
      <c r="IS42" s="346">
        <f t="shared" si="130"/>
        <v>18.456200000000003</v>
      </c>
      <c r="IU42" s="1">
        <v>53500</v>
      </c>
      <c r="IV42" s="1">
        <v>52500</v>
      </c>
      <c r="IW42" s="1">
        <v>50000</v>
      </c>
      <c r="IX42" s="1">
        <v>47500</v>
      </c>
      <c r="IY42" s="1">
        <v>46500</v>
      </c>
      <c r="IZ42" s="1">
        <v>45000</v>
      </c>
      <c r="JA42" s="1">
        <v>45000</v>
      </c>
      <c r="JB42" s="1">
        <v>46000</v>
      </c>
      <c r="JC42" s="1">
        <v>47500</v>
      </c>
      <c r="JD42" s="1">
        <v>50000</v>
      </c>
      <c r="JE42" s="1">
        <v>50000</v>
      </c>
      <c r="JF42" s="1">
        <v>51500</v>
      </c>
      <c r="JH42" s="346">
        <f t="shared" si="131"/>
        <v>0</v>
      </c>
      <c r="JI42" s="346">
        <f t="shared" si="132"/>
        <v>0</v>
      </c>
      <c r="JJ42" s="346">
        <f t="shared" si="133"/>
        <v>0</v>
      </c>
      <c r="JK42" s="346">
        <f t="shared" si="134"/>
        <v>0</v>
      </c>
      <c r="JL42" s="346">
        <f t="shared" si="135"/>
        <v>0</v>
      </c>
      <c r="JM42" s="346">
        <f t="shared" si="136"/>
        <v>0</v>
      </c>
      <c r="JN42" s="346">
        <f t="shared" si="137"/>
        <v>0</v>
      </c>
      <c r="JO42" s="346">
        <f t="shared" si="138"/>
        <v>0</v>
      </c>
      <c r="JP42" s="346">
        <f t="shared" si="139"/>
        <v>0</v>
      </c>
      <c r="JQ42" s="346">
        <f t="shared" si="140"/>
        <v>0</v>
      </c>
      <c r="JR42" s="346">
        <f t="shared" si="141"/>
        <v>0</v>
      </c>
      <c r="JS42" s="346">
        <f t="shared" si="142"/>
        <v>0</v>
      </c>
      <c r="JT42" s="346">
        <f t="shared" si="143"/>
        <v>0</v>
      </c>
      <c r="JV42" s="1">
        <f>IFERROR(_xlfn.XLOOKUP($C42,'Prices_state-wise'!$B:$B,'Prices_state-wise'!AP:AP,"",0),"")</f>
        <v>51450</v>
      </c>
      <c r="JW42" s="1">
        <f>IFERROR(_xlfn.XLOOKUP($C42,'Prices_state-wise'!$B:$B,'Prices_state-wise'!AQ:AQ,"",0),"")</f>
        <v>50450</v>
      </c>
      <c r="JX42" s="1">
        <f>IFERROR(_xlfn.XLOOKUP($C42,'Prices_state-wise'!$B:$B,'Prices_state-wise'!AR:AR,"",0),"")</f>
        <v>47950</v>
      </c>
      <c r="JY42" s="1">
        <f>IFERROR(_xlfn.XLOOKUP($C42,'Prices_state-wise'!$B:$B,'Prices_state-wise'!AS:AS,"",0),"")</f>
        <v>45450</v>
      </c>
      <c r="JZ42" s="1">
        <f>IFERROR(_xlfn.XLOOKUP($C42,'Prices_state-wise'!$B:$B,'Prices_state-wise'!AT:AT,"",0),"")</f>
        <v>44450</v>
      </c>
      <c r="KA42" s="1">
        <f>IFERROR(_xlfn.XLOOKUP($C42,'Prices_state-wise'!$B:$B,'Prices_state-wise'!AU:AU,"",0),"")</f>
        <v>42950</v>
      </c>
      <c r="KB42" s="1">
        <f>IFERROR(_xlfn.XLOOKUP($C42,'Prices_state-wise'!$B:$B,'Prices_state-wise'!AV:AV,"",0),"")</f>
        <v>42950</v>
      </c>
      <c r="KC42" s="1">
        <f>IFERROR(_xlfn.XLOOKUP($C42,'Prices_state-wise'!$B:$B,'Prices_state-wise'!AW:AW,"",0),"")</f>
        <v>43950</v>
      </c>
      <c r="KD42" s="1">
        <f>IFERROR(_xlfn.XLOOKUP($C42,'Prices_state-wise'!$B:$B,'Prices_state-wise'!AX:AX,"",0),"")</f>
        <v>45450</v>
      </c>
      <c r="KE42" s="1">
        <f>IFERROR(_xlfn.XLOOKUP($C42,'Prices_state-wise'!$B:$B,'Prices_state-wise'!AY:AY,"",0),"")</f>
        <v>47950</v>
      </c>
      <c r="KF42" s="1">
        <f>IFERROR(_xlfn.XLOOKUP($C42,'Prices_state-wise'!$B:$B,'Prices_state-wise'!AZ:AZ,"",0),"")</f>
        <v>47950</v>
      </c>
      <c r="KG42" s="1">
        <f>IFERROR(_xlfn.XLOOKUP($C42,'Prices_state-wise'!$B:$B,'Prices_state-wise'!BA:BA,"",0),"")</f>
        <v>49450</v>
      </c>
      <c r="KI42" s="346">
        <f t="shared" si="144"/>
        <v>1.6978500000000001</v>
      </c>
      <c r="KJ42" s="346">
        <f t="shared" si="145"/>
        <v>2.2702499999999999</v>
      </c>
      <c r="KK42" s="346">
        <f t="shared" si="146"/>
        <v>1.87005</v>
      </c>
      <c r="KL42" s="346">
        <f t="shared" si="147"/>
        <v>1.4998499999999999</v>
      </c>
      <c r="KM42" s="346">
        <f t="shared" si="148"/>
        <v>1.2001500000000001</v>
      </c>
      <c r="KN42" s="346">
        <f t="shared" si="149"/>
        <v>1.2885</v>
      </c>
      <c r="KO42" s="346">
        <f t="shared" si="150"/>
        <v>1.6750499999999999</v>
      </c>
      <c r="KP42" s="346">
        <f t="shared" si="151"/>
        <v>2.1095999999999999</v>
      </c>
      <c r="KQ42" s="346">
        <f t="shared" si="152"/>
        <v>2.3179500000000002</v>
      </c>
      <c r="KR42" s="346">
        <f t="shared" si="153"/>
        <v>3.0208499999999998</v>
      </c>
      <c r="KS42" s="346">
        <f t="shared" si="154"/>
        <v>3.4523999999999999</v>
      </c>
      <c r="KT42" s="346">
        <f t="shared" si="155"/>
        <v>4.1538000000000004</v>
      </c>
      <c r="KU42" s="346">
        <f t="shared" si="156"/>
        <v>26.556300000000004</v>
      </c>
      <c r="KW42" s="346">
        <f t="shared" si="157"/>
        <v>2.8737500000000002</v>
      </c>
      <c r="KX42" s="346">
        <f t="shared" si="158"/>
        <v>3.84375</v>
      </c>
      <c r="KY42" s="346">
        <f t="shared" si="159"/>
        <v>3.1687500000000002</v>
      </c>
      <c r="KZ42" s="346">
        <f t="shared" si="160"/>
        <v>2.5437500000000002</v>
      </c>
      <c r="LA42" s="346">
        <f t="shared" si="161"/>
        <v>2.0362499999999999</v>
      </c>
      <c r="LB42" s="346">
        <f t="shared" si="162"/>
        <v>2.1875</v>
      </c>
      <c r="LC42" s="346">
        <f t="shared" si="163"/>
        <v>2.84375</v>
      </c>
      <c r="LD42" s="346">
        <f t="shared" si="164"/>
        <v>3.58</v>
      </c>
      <c r="LE42" s="346">
        <f t="shared" si="165"/>
        <v>3.9312500000000004</v>
      </c>
      <c r="LF42" s="346">
        <f t="shared" si="166"/>
        <v>5.1187500000000004</v>
      </c>
      <c r="LG42" s="346">
        <f t="shared" si="167"/>
        <v>5.85</v>
      </c>
      <c r="LH42" s="346">
        <f t="shared" si="168"/>
        <v>7.0350000000000001</v>
      </c>
      <c r="LI42" s="346">
        <f t="shared" si="169"/>
        <v>45.012500000000003</v>
      </c>
      <c r="LL42" s="16">
        <v>0.9</v>
      </c>
      <c r="LM42" s="16">
        <v>0.9</v>
      </c>
      <c r="LN42" s="16">
        <v>0.8</v>
      </c>
      <c r="LO42" s="16">
        <v>0.9</v>
      </c>
      <c r="LP42" s="16">
        <v>0.9</v>
      </c>
      <c r="LQ42" s="16">
        <v>0.9</v>
      </c>
      <c r="LR42" s="16">
        <v>0.9</v>
      </c>
      <c r="LS42" s="16">
        <v>0.9</v>
      </c>
      <c r="LT42" s="16">
        <v>0.9</v>
      </c>
      <c r="LU42" s="16">
        <v>0.9</v>
      </c>
      <c r="LV42" s="16">
        <v>0.9</v>
      </c>
      <c r="LW42" s="16">
        <v>0.9</v>
      </c>
      <c r="LY42" s="14">
        <f t="shared" si="170"/>
        <v>198</v>
      </c>
      <c r="LZ42" s="14">
        <f t="shared" si="171"/>
        <v>270</v>
      </c>
      <c r="MA42" s="14">
        <f t="shared" si="172"/>
        <v>208</v>
      </c>
      <c r="MB42" s="14">
        <f t="shared" si="173"/>
        <v>198</v>
      </c>
      <c r="MC42" s="14">
        <f t="shared" si="174"/>
        <v>162</v>
      </c>
      <c r="MD42" s="14">
        <f t="shared" si="175"/>
        <v>180</v>
      </c>
      <c r="ME42" s="14">
        <f t="shared" si="176"/>
        <v>234</v>
      </c>
      <c r="MF42" s="14">
        <f t="shared" si="177"/>
        <v>288</v>
      </c>
      <c r="MG42" s="14">
        <f t="shared" si="178"/>
        <v>306</v>
      </c>
      <c r="MH42" s="14">
        <f t="shared" si="179"/>
        <v>378</v>
      </c>
      <c r="MI42" s="14">
        <f t="shared" si="180"/>
        <v>432</v>
      </c>
      <c r="MJ42" s="14">
        <f t="shared" si="181"/>
        <v>504</v>
      </c>
      <c r="ML42" s="14">
        <f t="shared" si="182"/>
        <v>297</v>
      </c>
      <c r="MM42" s="14">
        <f t="shared" si="183"/>
        <v>405</v>
      </c>
      <c r="MN42" s="14">
        <f t="shared" si="184"/>
        <v>312</v>
      </c>
      <c r="MO42" s="14">
        <f t="shared" si="185"/>
        <v>297</v>
      </c>
      <c r="MP42" s="14">
        <f t="shared" si="186"/>
        <v>243</v>
      </c>
      <c r="MQ42" s="14">
        <f t="shared" si="187"/>
        <v>270</v>
      </c>
      <c r="MR42" s="14">
        <f t="shared" si="188"/>
        <v>351</v>
      </c>
      <c r="MS42" s="14">
        <f t="shared" si="189"/>
        <v>432</v>
      </c>
      <c r="MT42" s="14">
        <f t="shared" si="190"/>
        <v>459</v>
      </c>
      <c r="MU42" s="14">
        <f t="shared" si="191"/>
        <v>567</v>
      </c>
      <c r="MV42" s="14">
        <f t="shared" si="192"/>
        <v>648</v>
      </c>
      <c r="MW42" s="14">
        <f t="shared" si="193"/>
        <v>756</v>
      </c>
    </row>
    <row r="43" spans="1:361" ht="30.75">
      <c r="A43" s="4">
        <f t="shared" si="194"/>
        <v>31</v>
      </c>
      <c r="B43" s="1" t="s">
        <v>446</v>
      </c>
      <c r="C43" s="1" t="s">
        <v>348</v>
      </c>
      <c r="D43" s="4" t="s">
        <v>328</v>
      </c>
      <c r="E43" s="14">
        <f>SUMIFS('MoU proposal'!U:U,'MoU proposal'!$B:$B,'Retail_distributor-wise'!$B43,'MoU proposal'!$D:$D,'Retail_distributor-wise'!$C43)</f>
        <v>990.66500000000008</v>
      </c>
      <c r="F43" s="14">
        <f t="shared" si="90"/>
        <v>2100</v>
      </c>
      <c r="G43" s="8" t="s">
        <v>165</v>
      </c>
      <c r="H43" s="1" t="s">
        <v>443</v>
      </c>
      <c r="I43" s="118">
        <f>E43/'Retail_state-wise(rough)'!$D$36</f>
        <v>0.10924345654670634</v>
      </c>
      <c r="J43" s="14">
        <f>FLOOR($I43*'Retail_state-wise(rough)'!F$36,50)</f>
        <v>100</v>
      </c>
      <c r="K43" s="14">
        <f>FLOOR($I43*'Retail_state-wise(rough)'!G$36,50)</f>
        <v>150</v>
      </c>
      <c r="L43" s="14">
        <f>FLOOR($I43*'Retail_state-wise(rough)'!H$36,50)</f>
        <v>150</v>
      </c>
      <c r="M43" s="14">
        <f>FLOOR($I43*'Retail_state-wise(rough)'!I$36,50)</f>
        <v>100</v>
      </c>
      <c r="N43" s="14">
        <f>FLOOR($I43*'Retail_state-wise(rough)'!J$36,50)</f>
        <v>100</v>
      </c>
      <c r="O43" s="14">
        <f>FLOOR($I43*'Retail_state-wise(rough)'!K$36,50)</f>
        <v>100</v>
      </c>
      <c r="P43" s="14">
        <f>FLOOR($I43*'Retail_state-wise(rough)'!L$36,50)</f>
        <v>150</v>
      </c>
      <c r="Q43" s="14">
        <f>FLOOR($I43*'Retail_state-wise(rough)'!M$36,50)</f>
        <v>200</v>
      </c>
      <c r="R43" s="14">
        <f>FLOOR($I43*'Retail_state-wise(rough)'!N$36,50)</f>
        <v>200</v>
      </c>
      <c r="S43" s="14">
        <f>FLOOR($I43*'Retail_state-wise(rough)'!O$36,50)</f>
        <v>250</v>
      </c>
      <c r="T43" s="14">
        <f>FLOOR($I43*'Retail_state-wise(rough)'!P$36,50)</f>
        <v>300</v>
      </c>
      <c r="U43" s="14">
        <f>FLOOR($I43*'Retail_state-wise(rough)'!Q$36,50)</f>
        <v>300</v>
      </c>
      <c r="V43" s="12" t="s">
        <v>447</v>
      </c>
      <c r="W43" s="671"/>
      <c r="X43" s="16">
        <v>0.6</v>
      </c>
      <c r="Y43" s="16">
        <v>0.6</v>
      </c>
      <c r="Z43" s="16">
        <v>0.6</v>
      </c>
      <c r="AA43" s="16">
        <v>0.6</v>
      </c>
      <c r="AB43" s="16">
        <v>0.6</v>
      </c>
      <c r="AC43" s="16">
        <v>0.6</v>
      </c>
      <c r="AD43" s="16">
        <v>0.6</v>
      </c>
      <c r="AE43" s="16">
        <v>0.6</v>
      </c>
      <c r="AF43" s="16">
        <v>0.6</v>
      </c>
      <c r="AG43" s="16">
        <v>0.6</v>
      </c>
      <c r="AH43" s="16">
        <v>0.6</v>
      </c>
      <c r="AI43" s="16">
        <v>0.6</v>
      </c>
      <c r="AK43" s="16">
        <f t="shared" si="407"/>
        <v>0.4</v>
      </c>
      <c r="AL43" s="16">
        <f t="shared" si="407"/>
        <v>0.4</v>
      </c>
      <c r="AM43" s="16">
        <f t="shared" si="407"/>
        <v>0.4</v>
      </c>
      <c r="AN43" s="16">
        <f t="shared" si="407"/>
        <v>0.4</v>
      </c>
      <c r="AO43" s="16">
        <f t="shared" si="407"/>
        <v>0.4</v>
      </c>
      <c r="AP43" s="16">
        <f t="shared" si="407"/>
        <v>0.4</v>
      </c>
      <c r="AQ43" s="16">
        <f t="shared" si="407"/>
        <v>0.4</v>
      </c>
      <c r="AR43" s="16">
        <f t="shared" si="407"/>
        <v>0.4</v>
      </c>
      <c r="AS43" s="16">
        <f t="shared" si="407"/>
        <v>0.4</v>
      </c>
      <c r="AT43" s="16">
        <f t="shared" si="407"/>
        <v>0.4</v>
      </c>
      <c r="AU43" s="16">
        <f t="shared" si="407"/>
        <v>0.4</v>
      </c>
      <c r="AV43" s="16">
        <f t="shared" si="407"/>
        <v>0.4</v>
      </c>
      <c r="AX43" s="15">
        <f t="shared" si="345"/>
        <v>60</v>
      </c>
      <c r="AY43" s="15">
        <f t="shared" si="346"/>
        <v>90</v>
      </c>
      <c r="AZ43" s="15">
        <f t="shared" si="347"/>
        <v>90</v>
      </c>
      <c r="BA43" s="15">
        <f t="shared" si="348"/>
        <v>60</v>
      </c>
      <c r="BB43" s="15">
        <f t="shared" si="349"/>
        <v>60</v>
      </c>
      <c r="BC43" s="15">
        <f t="shared" si="350"/>
        <v>60</v>
      </c>
      <c r="BD43" s="15">
        <f t="shared" si="351"/>
        <v>90</v>
      </c>
      <c r="BE43" s="15">
        <f t="shared" si="352"/>
        <v>120</v>
      </c>
      <c r="BF43" s="15">
        <f t="shared" si="353"/>
        <v>120</v>
      </c>
      <c r="BG43" s="15">
        <f t="shared" si="354"/>
        <v>150</v>
      </c>
      <c r="BH43" s="15">
        <f t="shared" si="355"/>
        <v>180</v>
      </c>
      <c r="BI43" s="15">
        <f t="shared" si="356"/>
        <v>180</v>
      </c>
      <c r="BJ43" s="15">
        <f t="shared" si="357"/>
        <v>1260</v>
      </c>
      <c r="BL43" s="15">
        <f t="shared" si="358"/>
        <v>40</v>
      </c>
      <c r="BM43" s="15">
        <f t="shared" si="359"/>
        <v>60</v>
      </c>
      <c r="BN43" s="15">
        <f t="shared" si="360"/>
        <v>60</v>
      </c>
      <c r="BO43" s="15">
        <f t="shared" si="361"/>
        <v>40</v>
      </c>
      <c r="BP43" s="15">
        <f t="shared" si="362"/>
        <v>40</v>
      </c>
      <c r="BQ43" s="15">
        <f t="shared" si="363"/>
        <v>40</v>
      </c>
      <c r="BR43" s="15">
        <f t="shared" si="364"/>
        <v>60</v>
      </c>
      <c r="BS43" s="15">
        <f t="shared" si="365"/>
        <v>80</v>
      </c>
      <c r="BT43" s="15">
        <f t="shared" si="366"/>
        <v>80</v>
      </c>
      <c r="BU43" s="15">
        <f t="shared" si="367"/>
        <v>100</v>
      </c>
      <c r="BV43" s="15">
        <f t="shared" si="368"/>
        <v>120</v>
      </c>
      <c r="BW43" s="15">
        <f t="shared" si="369"/>
        <v>120</v>
      </c>
      <c r="BX43" s="15">
        <f t="shared" si="370"/>
        <v>840</v>
      </c>
      <c r="BY43" s="15"/>
      <c r="BZ43" s="16">
        <v>0</v>
      </c>
      <c r="CA43" s="16">
        <v>0</v>
      </c>
      <c r="CB43" s="16">
        <v>0</v>
      </c>
      <c r="CC43" s="16">
        <v>0</v>
      </c>
      <c r="CD43" s="16">
        <v>0</v>
      </c>
      <c r="CE43" s="16">
        <v>0</v>
      </c>
      <c r="CF43" s="16">
        <v>0</v>
      </c>
      <c r="CG43" s="16">
        <v>0</v>
      </c>
      <c r="CH43" s="16">
        <v>0</v>
      </c>
      <c r="CI43" s="16">
        <v>0</v>
      </c>
      <c r="CJ43" s="16">
        <v>0</v>
      </c>
      <c r="CK43" s="16">
        <v>0</v>
      </c>
      <c r="CL43" s="236"/>
      <c r="CM43" s="16">
        <f t="shared" ref="CM43" si="408">(1-BZ43)</f>
        <v>1</v>
      </c>
      <c r="CN43" s="16">
        <f t="shared" ref="CN43" si="409">(1-CA43)</f>
        <v>1</v>
      </c>
      <c r="CO43" s="16">
        <f t="shared" ref="CO43" si="410">(1-CB43)</f>
        <v>1</v>
      </c>
      <c r="CP43" s="16">
        <f t="shared" ref="CP43" si="411">(1-CC43)</f>
        <v>1</v>
      </c>
      <c r="CQ43" s="16">
        <f t="shared" ref="CQ43" si="412">(1-CD43)</f>
        <v>1</v>
      </c>
      <c r="CR43" s="16">
        <f t="shared" ref="CR43" si="413">(1-CE43)</f>
        <v>1</v>
      </c>
      <c r="CS43" s="16">
        <f t="shared" ref="CS43" si="414">(1-CF43)</f>
        <v>1</v>
      </c>
      <c r="CT43" s="16">
        <f t="shared" ref="CT43" si="415">(1-CG43)</f>
        <v>1</v>
      </c>
      <c r="CU43" s="16">
        <f t="shared" ref="CU43" si="416">(1-CH43)</f>
        <v>1</v>
      </c>
      <c r="CV43" s="16">
        <f t="shared" ref="CV43" si="417">(1-CI43)</f>
        <v>1</v>
      </c>
      <c r="CW43" s="16">
        <f t="shared" ref="CW43" si="418">(1-CJ43)</f>
        <v>1</v>
      </c>
      <c r="CX43" s="16">
        <f t="shared" ref="CX43" si="419">(1-CK43)</f>
        <v>1</v>
      </c>
      <c r="CY43" s="15"/>
      <c r="CZ43" s="15">
        <f t="shared" si="104"/>
        <v>0</v>
      </c>
      <c r="DA43" s="15">
        <f t="shared" si="105"/>
        <v>0</v>
      </c>
      <c r="DB43" s="15">
        <f t="shared" si="106"/>
        <v>0</v>
      </c>
      <c r="DC43" s="15">
        <f t="shared" si="107"/>
        <v>0</v>
      </c>
      <c r="DD43" s="15">
        <f t="shared" si="108"/>
        <v>0</v>
      </c>
      <c r="DE43" s="15">
        <f t="shared" si="109"/>
        <v>0</v>
      </c>
      <c r="DF43" s="15">
        <f t="shared" si="110"/>
        <v>0</v>
      </c>
      <c r="DG43" s="15">
        <f t="shared" si="111"/>
        <v>0</v>
      </c>
      <c r="DH43" s="15">
        <f t="shared" si="112"/>
        <v>0</v>
      </c>
      <c r="DI43" s="15">
        <f t="shared" si="113"/>
        <v>0</v>
      </c>
      <c r="DJ43" s="15">
        <f t="shared" si="114"/>
        <v>0</v>
      </c>
      <c r="DK43" s="15">
        <f t="shared" si="115"/>
        <v>0</v>
      </c>
      <c r="DL43" s="15">
        <f t="shared" si="116"/>
        <v>0</v>
      </c>
      <c r="DM43" s="15"/>
      <c r="DN43" s="15">
        <f t="shared" si="244"/>
        <v>60</v>
      </c>
      <c r="DO43" s="15">
        <f t="shared" si="245"/>
        <v>90</v>
      </c>
      <c r="DP43" s="15">
        <f t="shared" si="246"/>
        <v>90</v>
      </c>
      <c r="DQ43" s="15">
        <f t="shared" si="247"/>
        <v>60</v>
      </c>
      <c r="DR43" s="15">
        <f t="shared" si="248"/>
        <v>60</v>
      </c>
      <c r="DS43" s="15">
        <f t="shared" si="249"/>
        <v>60</v>
      </c>
      <c r="DT43" s="15">
        <f t="shared" si="250"/>
        <v>90</v>
      </c>
      <c r="DU43" s="15">
        <f t="shared" si="251"/>
        <v>120</v>
      </c>
      <c r="DV43" s="15">
        <f t="shared" si="252"/>
        <v>120</v>
      </c>
      <c r="DW43" s="15">
        <f t="shared" si="253"/>
        <v>150</v>
      </c>
      <c r="DX43" s="15">
        <f t="shared" si="254"/>
        <v>180</v>
      </c>
      <c r="DY43" s="15">
        <f t="shared" si="255"/>
        <v>180</v>
      </c>
      <c r="DZ43" s="15">
        <f t="shared" si="121"/>
        <v>1260</v>
      </c>
      <c r="EB43" s="16">
        <v>0.1</v>
      </c>
      <c r="EC43" s="16">
        <v>0.15</v>
      </c>
      <c r="ED43" s="16">
        <v>0.2</v>
      </c>
      <c r="EE43" s="16">
        <v>0.2</v>
      </c>
      <c r="EF43" s="16">
        <v>0.2</v>
      </c>
      <c r="EG43" s="16">
        <v>0.25</v>
      </c>
      <c r="EH43" s="16">
        <v>0.3</v>
      </c>
      <c r="EI43" s="16">
        <v>0.35</v>
      </c>
      <c r="EJ43" s="16">
        <v>0.4</v>
      </c>
      <c r="EK43" s="16">
        <v>0.45</v>
      </c>
      <c r="EL43" s="16">
        <v>0.5</v>
      </c>
      <c r="EM43" s="16">
        <v>0.55000000000000004</v>
      </c>
      <c r="EO43" s="16">
        <f t="shared" si="195"/>
        <v>0.9</v>
      </c>
      <c r="EP43" s="16">
        <f t="shared" si="196"/>
        <v>0.85</v>
      </c>
      <c r="EQ43" s="16">
        <f t="shared" si="197"/>
        <v>0.8</v>
      </c>
      <c r="ER43" s="16">
        <f t="shared" si="198"/>
        <v>0.8</v>
      </c>
      <c r="ES43" s="16">
        <f t="shared" si="199"/>
        <v>0.8</v>
      </c>
      <c r="ET43" s="16">
        <f t="shared" si="200"/>
        <v>0.75</v>
      </c>
      <c r="EU43" s="16">
        <f t="shared" si="201"/>
        <v>0.7</v>
      </c>
      <c r="EV43" s="16">
        <f t="shared" si="202"/>
        <v>0.65</v>
      </c>
      <c r="EW43" s="16">
        <f t="shared" si="203"/>
        <v>0.6</v>
      </c>
      <c r="EX43" s="16">
        <f t="shared" si="204"/>
        <v>0.55000000000000004</v>
      </c>
      <c r="EY43" s="16">
        <f t="shared" si="205"/>
        <v>0.5</v>
      </c>
      <c r="EZ43" s="16">
        <f t="shared" si="206"/>
        <v>0.44999999999999996</v>
      </c>
      <c r="FB43" s="233">
        <f t="shared" si="371"/>
        <v>10</v>
      </c>
      <c r="FC43" s="233">
        <f t="shared" si="372"/>
        <v>22.5</v>
      </c>
      <c r="FD43" s="233">
        <f t="shared" si="373"/>
        <v>30</v>
      </c>
      <c r="FE43" s="233">
        <f t="shared" si="374"/>
        <v>20</v>
      </c>
      <c r="FF43" s="233">
        <f t="shared" si="375"/>
        <v>20</v>
      </c>
      <c r="FG43" s="233">
        <f t="shared" si="376"/>
        <v>25</v>
      </c>
      <c r="FH43" s="233">
        <f t="shared" si="377"/>
        <v>45</v>
      </c>
      <c r="FI43" s="233">
        <f t="shared" si="378"/>
        <v>70</v>
      </c>
      <c r="FJ43" s="233">
        <f t="shared" si="379"/>
        <v>80</v>
      </c>
      <c r="FK43" s="233">
        <f t="shared" si="380"/>
        <v>112.5</v>
      </c>
      <c r="FL43" s="233">
        <f t="shared" si="381"/>
        <v>150</v>
      </c>
      <c r="FM43" s="233">
        <f t="shared" si="382"/>
        <v>165</v>
      </c>
      <c r="FN43" s="233">
        <f t="shared" si="122"/>
        <v>750</v>
      </c>
      <c r="FO43" s="4"/>
      <c r="FP43" s="233">
        <f t="shared" si="383"/>
        <v>90</v>
      </c>
      <c r="FQ43" s="233">
        <f t="shared" si="384"/>
        <v>127.5</v>
      </c>
      <c r="FR43" s="233">
        <f t="shared" si="385"/>
        <v>120</v>
      </c>
      <c r="FS43" s="233">
        <f t="shared" si="386"/>
        <v>80</v>
      </c>
      <c r="FT43" s="233">
        <f t="shared" si="387"/>
        <v>80</v>
      </c>
      <c r="FU43" s="233">
        <f t="shared" si="388"/>
        <v>75</v>
      </c>
      <c r="FV43" s="233">
        <f t="shared" si="389"/>
        <v>105</v>
      </c>
      <c r="FW43" s="233">
        <f t="shared" si="390"/>
        <v>130</v>
      </c>
      <c r="FX43" s="233">
        <f t="shared" si="391"/>
        <v>120</v>
      </c>
      <c r="FY43" s="233">
        <f t="shared" si="392"/>
        <v>137.5</v>
      </c>
      <c r="FZ43" s="233">
        <f t="shared" si="393"/>
        <v>150</v>
      </c>
      <c r="GA43" s="233">
        <f t="shared" si="394"/>
        <v>135</v>
      </c>
      <c r="GB43" s="233">
        <f t="shared" si="123"/>
        <v>1350</v>
      </c>
      <c r="GC43" s="233"/>
      <c r="GD43" s="16">
        <v>0</v>
      </c>
      <c r="GE43" s="16">
        <v>0</v>
      </c>
      <c r="GF43" s="16">
        <v>0</v>
      </c>
      <c r="GG43" s="16">
        <v>0</v>
      </c>
      <c r="GH43" s="16">
        <v>0</v>
      </c>
      <c r="GI43" s="16">
        <v>0</v>
      </c>
      <c r="GJ43" s="16">
        <v>0</v>
      </c>
      <c r="GK43" s="16">
        <v>0</v>
      </c>
      <c r="GL43" s="16">
        <v>0</v>
      </c>
      <c r="GM43" s="16">
        <v>0</v>
      </c>
      <c r="GN43" s="16">
        <v>0</v>
      </c>
      <c r="GO43" s="16">
        <v>0</v>
      </c>
      <c r="GP43" s="233"/>
      <c r="GQ43" s="233"/>
      <c r="GR43" s="233"/>
      <c r="GS43" s="233"/>
      <c r="GT43" s="233"/>
      <c r="GU43" s="233"/>
      <c r="GV43" s="233"/>
      <c r="GW43" s="233"/>
      <c r="GX43" s="233"/>
      <c r="GY43" s="233"/>
      <c r="GZ43" s="233"/>
      <c r="HA43" s="233"/>
      <c r="HB43" s="233"/>
      <c r="HC43" s="14">
        <f t="shared" si="256"/>
        <v>0</v>
      </c>
      <c r="HE43" s="233">
        <f>[2]Sheet2!$AO34</f>
        <v>99.257499999999993</v>
      </c>
      <c r="HF43" s="4">
        <v>30</v>
      </c>
      <c r="HG43" s="233">
        <f t="shared" si="125"/>
        <v>5.5</v>
      </c>
      <c r="HH43" s="233">
        <f t="shared" si="126"/>
        <v>8</v>
      </c>
      <c r="HJ43" s="15">
        <f t="shared" si="127"/>
        <v>0</v>
      </c>
      <c r="HK43" s="15">
        <f t="shared" si="128"/>
        <v>0</v>
      </c>
      <c r="HT43" s="1">
        <f>_xlfn.XLOOKUP($C43,'Prices_state-wise'!$B:$B,'Prices_state-wise'!P:P,"",0)</f>
        <v>53450</v>
      </c>
      <c r="HU43" s="1">
        <f>_xlfn.XLOOKUP($C43,'Prices_state-wise'!$B:$B,'Prices_state-wise'!Q:Q,"",0)</f>
        <v>52450</v>
      </c>
      <c r="HV43" s="1">
        <f>_xlfn.XLOOKUP($C43,'Prices_state-wise'!$B:$B,'Prices_state-wise'!R:R,"",0)</f>
        <v>49950</v>
      </c>
      <c r="HW43" s="1">
        <f>_xlfn.XLOOKUP($C43,'Prices_state-wise'!$B:$B,'Prices_state-wise'!S:S,"",0)</f>
        <v>47450</v>
      </c>
      <c r="HX43" s="1">
        <f>_xlfn.XLOOKUP($C43,'Prices_state-wise'!$B:$B,'Prices_state-wise'!T:T,"",0)</f>
        <v>46450</v>
      </c>
      <c r="HY43" s="1">
        <f>_xlfn.XLOOKUP($C43,'Prices_state-wise'!$B:$B,'Prices_state-wise'!U:U,"",0)</f>
        <v>44950</v>
      </c>
      <c r="HZ43" s="1">
        <f>_xlfn.XLOOKUP($C43,'Prices_state-wise'!$B:$B,'Prices_state-wise'!V:V,"",0)</f>
        <v>44950</v>
      </c>
      <c r="IA43" s="1">
        <f>_xlfn.XLOOKUP($C43,'Prices_state-wise'!$B:$B,'Prices_state-wise'!W:W,"",0)</f>
        <v>45950</v>
      </c>
      <c r="IB43" s="1">
        <f>_xlfn.XLOOKUP($C43,'Prices_state-wise'!$B:$B,'Prices_state-wise'!X:X,"",0)</f>
        <v>47450</v>
      </c>
      <c r="IC43" s="1">
        <f>_xlfn.XLOOKUP($C43,'Prices_state-wise'!$B:$B,'Prices_state-wise'!Y:Y,"",0)</f>
        <v>49950</v>
      </c>
      <c r="ID43" s="1">
        <f>_xlfn.XLOOKUP($C43,'Prices_state-wise'!$B:$B,'Prices_state-wise'!Z:Z,"",0)</f>
        <v>49950</v>
      </c>
      <c r="IE43" s="1">
        <f>_xlfn.XLOOKUP($C43,'Prices_state-wise'!$B:$B,'Prices_state-wise'!AA:AA,"",0)</f>
        <v>51450</v>
      </c>
      <c r="IG43" s="346">
        <f t="shared" si="207"/>
        <v>0.21379999999999999</v>
      </c>
      <c r="IH43" s="346">
        <f t="shared" si="208"/>
        <v>0.31469999999999998</v>
      </c>
      <c r="II43" s="346">
        <f t="shared" si="209"/>
        <v>0.29970000000000002</v>
      </c>
      <c r="IJ43" s="346">
        <f t="shared" si="210"/>
        <v>0.1898</v>
      </c>
      <c r="IK43" s="346">
        <f t="shared" si="211"/>
        <v>0.18579999999999999</v>
      </c>
      <c r="IL43" s="346">
        <f t="shared" si="212"/>
        <v>0.17979999999999999</v>
      </c>
      <c r="IM43" s="346">
        <f t="shared" si="213"/>
        <v>0.2697</v>
      </c>
      <c r="IN43" s="346">
        <f t="shared" si="214"/>
        <v>0.36759999999999998</v>
      </c>
      <c r="IO43" s="346">
        <f t="shared" si="215"/>
        <v>0.37959999999999999</v>
      </c>
      <c r="IP43" s="346">
        <f t="shared" si="216"/>
        <v>0.4995</v>
      </c>
      <c r="IQ43" s="346">
        <f t="shared" si="217"/>
        <v>0.59940000000000004</v>
      </c>
      <c r="IR43" s="346">
        <f t="shared" si="218"/>
        <v>0.61739999999999995</v>
      </c>
      <c r="IS43" s="346">
        <f t="shared" si="130"/>
        <v>4.1167999999999996</v>
      </c>
      <c r="IU43" s="1">
        <v>53500</v>
      </c>
      <c r="IV43" s="1">
        <v>52500</v>
      </c>
      <c r="IW43" s="1">
        <v>50000</v>
      </c>
      <c r="IX43" s="1">
        <v>47500</v>
      </c>
      <c r="IY43" s="1">
        <v>46500</v>
      </c>
      <c r="IZ43" s="1">
        <v>45000</v>
      </c>
      <c r="JA43" s="1">
        <v>45000</v>
      </c>
      <c r="JB43" s="1">
        <v>46000</v>
      </c>
      <c r="JC43" s="1">
        <v>47500</v>
      </c>
      <c r="JD43" s="1">
        <v>50000</v>
      </c>
      <c r="JE43" s="1">
        <v>50000</v>
      </c>
      <c r="JF43" s="1">
        <v>51500</v>
      </c>
      <c r="JH43" s="346">
        <f t="shared" si="131"/>
        <v>0</v>
      </c>
      <c r="JI43" s="346">
        <f t="shared" si="132"/>
        <v>0</v>
      </c>
      <c r="JJ43" s="346">
        <f t="shared" si="133"/>
        <v>0</v>
      </c>
      <c r="JK43" s="346">
        <f t="shared" si="134"/>
        <v>0</v>
      </c>
      <c r="JL43" s="346">
        <f t="shared" si="135"/>
        <v>0</v>
      </c>
      <c r="JM43" s="346">
        <f t="shared" si="136"/>
        <v>0</v>
      </c>
      <c r="JN43" s="346">
        <f t="shared" si="137"/>
        <v>0</v>
      </c>
      <c r="JO43" s="346">
        <f t="shared" si="138"/>
        <v>0</v>
      </c>
      <c r="JP43" s="346">
        <f t="shared" si="139"/>
        <v>0</v>
      </c>
      <c r="JQ43" s="346">
        <f t="shared" si="140"/>
        <v>0</v>
      </c>
      <c r="JR43" s="346">
        <f t="shared" si="141"/>
        <v>0</v>
      </c>
      <c r="JS43" s="346">
        <f t="shared" si="142"/>
        <v>0</v>
      </c>
      <c r="JT43" s="346">
        <f t="shared" si="143"/>
        <v>0</v>
      </c>
      <c r="JV43" s="1">
        <f>IFERROR(_xlfn.XLOOKUP($C43,'Prices_state-wise'!$B:$B,'Prices_state-wise'!AP:AP,"",0),"")</f>
        <v>51450</v>
      </c>
      <c r="JW43" s="1">
        <f>IFERROR(_xlfn.XLOOKUP($C43,'Prices_state-wise'!$B:$B,'Prices_state-wise'!AQ:AQ,"",0),"")</f>
        <v>50450</v>
      </c>
      <c r="JX43" s="1">
        <f>IFERROR(_xlfn.XLOOKUP($C43,'Prices_state-wise'!$B:$B,'Prices_state-wise'!AR:AR,"",0),"")</f>
        <v>47950</v>
      </c>
      <c r="JY43" s="1">
        <f>IFERROR(_xlfn.XLOOKUP($C43,'Prices_state-wise'!$B:$B,'Prices_state-wise'!AS:AS,"",0),"")</f>
        <v>45450</v>
      </c>
      <c r="JZ43" s="1">
        <f>IFERROR(_xlfn.XLOOKUP($C43,'Prices_state-wise'!$B:$B,'Prices_state-wise'!AT:AT,"",0),"")</f>
        <v>44450</v>
      </c>
      <c r="KA43" s="1">
        <f>IFERROR(_xlfn.XLOOKUP($C43,'Prices_state-wise'!$B:$B,'Prices_state-wise'!AU:AU,"",0),"")</f>
        <v>42950</v>
      </c>
      <c r="KB43" s="1">
        <f>IFERROR(_xlfn.XLOOKUP($C43,'Prices_state-wise'!$B:$B,'Prices_state-wise'!AV:AV,"",0),"")</f>
        <v>42950</v>
      </c>
      <c r="KC43" s="1">
        <f>IFERROR(_xlfn.XLOOKUP($C43,'Prices_state-wise'!$B:$B,'Prices_state-wise'!AW:AW,"",0),"")</f>
        <v>43950</v>
      </c>
      <c r="KD43" s="1">
        <f>IFERROR(_xlfn.XLOOKUP($C43,'Prices_state-wise'!$B:$B,'Prices_state-wise'!AX:AX,"",0),"")</f>
        <v>45450</v>
      </c>
      <c r="KE43" s="1">
        <f>IFERROR(_xlfn.XLOOKUP($C43,'Prices_state-wise'!$B:$B,'Prices_state-wise'!AY:AY,"",0),"")</f>
        <v>47950</v>
      </c>
      <c r="KF43" s="1">
        <f>IFERROR(_xlfn.XLOOKUP($C43,'Prices_state-wise'!$B:$B,'Prices_state-wise'!AZ:AZ,"",0),"")</f>
        <v>47950</v>
      </c>
      <c r="KG43" s="1">
        <f>IFERROR(_xlfn.XLOOKUP($C43,'Prices_state-wise'!$B:$B,'Prices_state-wise'!BA:BA,"",0),"")</f>
        <v>49450</v>
      </c>
      <c r="KI43" s="346">
        <f t="shared" si="144"/>
        <v>0.30869999999999997</v>
      </c>
      <c r="KJ43" s="346">
        <f t="shared" si="145"/>
        <v>0.45405000000000001</v>
      </c>
      <c r="KK43" s="346">
        <f t="shared" si="146"/>
        <v>0.43154999999999999</v>
      </c>
      <c r="KL43" s="346">
        <f t="shared" si="147"/>
        <v>0.2727</v>
      </c>
      <c r="KM43" s="346">
        <f t="shared" si="148"/>
        <v>0.26669999999999999</v>
      </c>
      <c r="KN43" s="346">
        <f t="shared" si="149"/>
        <v>0.25769999999999998</v>
      </c>
      <c r="KO43" s="346">
        <f t="shared" si="150"/>
        <v>0.38655</v>
      </c>
      <c r="KP43" s="346">
        <f t="shared" si="151"/>
        <v>0.52739999999999998</v>
      </c>
      <c r="KQ43" s="346">
        <f t="shared" si="152"/>
        <v>0.5454</v>
      </c>
      <c r="KR43" s="346">
        <f t="shared" si="153"/>
        <v>0.71924999999999994</v>
      </c>
      <c r="KS43" s="346">
        <f t="shared" si="154"/>
        <v>0.86309999999999998</v>
      </c>
      <c r="KT43" s="346">
        <f t="shared" si="155"/>
        <v>0.8901</v>
      </c>
      <c r="KU43" s="346">
        <f t="shared" si="156"/>
        <v>5.9232000000000005</v>
      </c>
      <c r="KW43" s="346">
        <f t="shared" si="157"/>
        <v>0.52249999999999996</v>
      </c>
      <c r="KX43" s="346">
        <f t="shared" si="158"/>
        <v>0.76875000000000004</v>
      </c>
      <c r="KY43" s="346">
        <f t="shared" si="159"/>
        <v>0.73124999999999996</v>
      </c>
      <c r="KZ43" s="346">
        <f t="shared" si="160"/>
        <v>0.46250000000000002</v>
      </c>
      <c r="LA43" s="346">
        <f t="shared" si="161"/>
        <v>0.45250000000000001</v>
      </c>
      <c r="LB43" s="346">
        <f t="shared" si="162"/>
        <v>0.4375</v>
      </c>
      <c r="LC43" s="346">
        <f t="shared" si="163"/>
        <v>0.65625</v>
      </c>
      <c r="LD43" s="346">
        <f t="shared" si="164"/>
        <v>0.89500000000000002</v>
      </c>
      <c r="LE43" s="346">
        <f t="shared" si="165"/>
        <v>0.92500000000000004</v>
      </c>
      <c r="LF43" s="346">
        <f t="shared" si="166"/>
        <v>1.21875</v>
      </c>
      <c r="LG43" s="346">
        <f t="shared" si="167"/>
        <v>1.4624999999999999</v>
      </c>
      <c r="LH43" s="346">
        <f t="shared" si="168"/>
        <v>1.5074999999999998</v>
      </c>
      <c r="LI43" s="346">
        <f t="shared" si="169"/>
        <v>10.039999999999999</v>
      </c>
      <c r="LL43" s="16">
        <v>0.9</v>
      </c>
      <c r="LM43" s="16">
        <v>0.9</v>
      </c>
      <c r="LN43" s="16">
        <v>0.8</v>
      </c>
      <c r="LO43" s="16">
        <v>0.9</v>
      </c>
      <c r="LP43" s="16">
        <v>0.9</v>
      </c>
      <c r="LQ43" s="16">
        <v>0.9</v>
      </c>
      <c r="LR43" s="16">
        <v>0.9</v>
      </c>
      <c r="LS43" s="16">
        <v>0.9</v>
      </c>
      <c r="LT43" s="16">
        <v>0.9</v>
      </c>
      <c r="LU43" s="16">
        <v>0.9</v>
      </c>
      <c r="LV43" s="16">
        <v>0.9</v>
      </c>
      <c r="LW43" s="16">
        <v>0.9</v>
      </c>
      <c r="LY43" s="14">
        <f t="shared" si="170"/>
        <v>36</v>
      </c>
      <c r="LZ43" s="14">
        <f t="shared" si="171"/>
        <v>54</v>
      </c>
      <c r="MA43" s="14">
        <f t="shared" si="172"/>
        <v>48</v>
      </c>
      <c r="MB43" s="14">
        <f t="shared" si="173"/>
        <v>36</v>
      </c>
      <c r="MC43" s="14">
        <f t="shared" si="174"/>
        <v>36</v>
      </c>
      <c r="MD43" s="14">
        <f t="shared" si="175"/>
        <v>36</v>
      </c>
      <c r="ME43" s="14">
        <f t="shared" si="176"/>
        <v>54</v>
      </c>
      <c r="MF43" s="14">
        <f t="shared" si="177"/>
        <v>72</v>
      </c>
      <c r="MG43" s="14">
        <f t="shared" si="178"/>
        <v>72</v>
      </c>
      <c r="MH43" s="14">
        <f t="shared" si="179"/>
        <v>90</v>
      </c>
      <c r="MI43" s="14">
        <f t="shared" si="180"/>
        <v>108</v>
      </c>
      <c r="MJ43" s="14">
        <f t="shared" si="181"/>
        <v>108</v>
      </c>
      <c r="ML43" s="14">
        <f t="shared" si="182"/>
        <v>54</v>
      </c>
      <c r="MM43" s="14">
        <f t="shared" si="183"/>
        <v>81</v>
      </c>
      <c r="MN43" s="14">
        <f t="shared" si="184"/>
        <v>72</v>
      </c>
      <c r="MO43" s="14">
        <f t="shared" si="185"/>
        <v>54</v>
      </c>
      <c r="MP43" s="14">
        <f t="shared" si="186"/>
        <v>54</v>
      </c>
      <c r="MQ43" s="14">
        <f t="shared" si="187"/>
        <v>54</v>
      </c>
      <c r="MR43" s="14">
        <f t="shared" si="188"/>
        <v>81</v>
      </c>
      <c r="MS43" s="14">
        <f t="shared" si="189"/>
        <v>108</v>
      </c>
      <c r="MT43" s="14">
        <f t="shared" si="190"/>
        <v>108</v>
      </c>
      <c r="MU43" s="14">
        <f t="shared" si="191"/>
        <v>135</v>
      </c>
      <c r="MV43" s="14">
        <f t="shared" si="192"/>
        <v>162</v>
      </c>
      <c r="MW43" s="14">
        <f t="shared" si="193"/>
        <v>162</v>
      </c>
    </row>
    <row r="44" spans="1:361" s="116" customFormat="1">
      <c r="A44" s="115"/>
      <c r="D44" s="115"/>
      <c r="E44" s="117"/>
      <c r="F44" s="117"/>
      <c r="G44" s="191">
        <v>0</v>
      </c>
      <c r="H44" s="116">
        <v>0</v>
      </c>
      <c r="I44" s="119">
        <f>SUM(I41:I43)</f>
        <v>0.99999999999999989</v>
      </c>
      <c r="J44" s="117"/>
      <c r="K44" s="117"/>
      <c r="L44" s="117"/>
      <c r="M44" s="117"/>
      <c r="N44" s="117"/>
      <c r="O44" s="117"/>
      <c r="P44" s="117"/>
      <c r="Q44" s="117"/>
      <c r="R44" s="117"/>
      <c r="S44" s="117"/>
      <c r="T44" s="117"/>
      <c r="U44" s="117"/>
      <c r="V44" s="229"/>
      <c r="W44" s="229"/>
      <c r="X44" s="230"/>
      <c r="Y44" s="230"/>
      <c r="Z44" s="230"/>
      <c r="AA44" s="230"/>
      <c r="AB44" s="230"/>
      <c r="AC44" s="230"/>
      <c r="AD44" s="230"/>
      <c r="AE44" s="230"/>
      <c r="AF44" s="230"/>
      <c r="AG44" s="230"/>
      <c r="AH44" s="230"/>
      <c r="AI44" s="230"/>
      <c r="AK44" s="230"/>
      <c r="AL44" s="230"/>
      <c r="AM44" s="230"/>
      <c r="AN44" s="230"/>
      <c r="AO44" s="230"/>
      <c r="AP44" s="230"/>
      <c r="AQ44" s="230"/>
      <c r="AR44" s="230"/>
      <c r="AS44" s="230"/>
      <c r="AT44" s="230"/>
      <c r="AU44" s="230"/>
      <c r="AV44" s="230"/>
      <c r="AX44" s="231">
        <f t="shared" si="345"/>
        <v>0</v>
      </c>
      <c r="AY44" s="231">
        <f t="shared" si="346"/>
        <v>0</v>
      </c>
      <c r="AZ44" s="231">
        <f t="shared" si="347"/>
        <v>0</v>
      </c>
      <c r="BA44" s="231">
        <f t="shared" si="348"/>
        <v>0</v>
      </c>
      <c r="BB44" s="231">
        <f t="shared" si="349"/>
        <v>0</v>
      </c>
      <c r="BC44" s="231">
        <f t="shared" si="350"/>
        <v>0</v>
      </c>
      <c r="BD44" s="231">
        <f t="shared" si="351"/>
        <v>0</v>
      </c>
      <c r="BE44" s="231">
        <f t="shared" si="352"/>
        <v>0</v>
      </c>
      <c r="BF44" s="231">
        <f t="shared" si="353"/>
        <v>0</v>
      </c>
      <c r="BG44" s="231">
        <f t="shared" si="354"/>
        <v>0</v>
      </c>
      <c r="BH44" s="231">
        <f t="shared" si="355"/>
        <v>0</v>
      </c>
      <c r="BI44" s="231">
        <f t="shared" si="356"/>
        <v>0</v>
      </c>
      <c r="BJ44" s="231">
        <f t="shared" si="357"/>
        <v>0</v>
      </c>
      <c r="BL44" s="231">
        <f t="shared" si="358"/>
        <v>0</v>
      </c>
      <c r="BM44" s="231">
        <f t="shared" si="359"/>
        <v>0</v>
      </c>
      <c r="BN44" s="231">
        <f t="shared" si="360"/>
        <v>0</v>
      </c>
      <c r="BO44" s="231">
        <f t="shared" si="361"/>
        <v>0</v>
      </c>
      <c r="BP44" s="231">
        <f t="shared" si="362"/>
        <v>0</v>
      </c>
      <c r="BQ44" s="231">
        <f t="shared" si="363"/>
        <v>0</v>
      </c>
      <c r="BR44" s="231">
        <f t="shared" si="364"/>
        <v>0</v>
      </c>
      <c r="BS44" s="231">
        <f t="shared" si="365"/>
        <v>0</v>
      </c>
      <c r="BT44" s="231">
        <f t="shared" si="366"/>
        <v>0</v>
      </c>
      <c r="BU44" s="231">
        <f t="shared" si="367"/>
        <v>0</v>
      </c>
      <c r="BV44" s="231">
        <f t="shared" si="368"/>
        <v>0</v>
      </c>
      <c r="BW44" s="231">
        <f t="shared" si="369"/>
        <v>0</v>
      </c>
      <c r="BX44" s="231">
        <f t="shared" si="370"/>
        <v>0</v>
      </c>
      <c r="BY44" s="231"/>
      <c r="BZ44" s="230"/>
      <c r="CA44" s="230"/>
      <c r="CB44" s="230"/>
      <c r="CC44" s="230"/>
      <c r="CD44" s="230"/>
      <c r="CE44" s="230"/>
      <c r="CF44" s="230"/>
      <c r="CG44" s="230"/>
      <c r="CH44" s="230"/>
      <c r="CI44" s="230"/>
      <c r="CJ44" s="230"/>
      <c r="CK44" s="230"/>
      <c r="CL44" s="237"/>
      <c r="CM44" s="230"/>
      <c r="CN44" s="230"/>
      <c r="CO44" s="230"/>
      <c r="CP44" s="230"/>
      <c r="CQ44" s="230"/>
      <c r="CR44" s="230"/>
      <c r="CS44" s="230"/>
      <c r="CT44" s="230"/>
      <c r="CU44" s="230"/>
      <c r="CV44" s="230"/>
      <c r="CW44" s="230"/>
      <c r="CX44" s="230"/>
      <c r="CY44" s="231"/>
      <c r="CZ44" s="231">
        <f t="shared" si="104"/>
        <v>0</v>
      </c>
      <c r="DA44" s="231">
        <f t="shared" si="105"/>
        <v>0</v>
      </c>
      <c r="DB44" s="231">
        <f t="shared" si="106"/>
        <v>0</v>
      </c>
      <c r="DC44" s="231">
        <f t="shared" si="107"/>
        <v>0</v>
      </c>
      <c r="DD44" s="231">
        <f t="shared" si="108"/>
        <v>0</v>
      </c>
      <c r="DE44" s="231">
        <f t="shared" si="109"/>
        <v>0</v>
      </c>
      <c r="DF44" s="231">
        <f t="shared" si="110"/>
        <v>0</v>
      </c>
      <c r="DG44" s="231">
        <f t="shared" si="111"/>
        <v>0</v>
      </c>
      <c r="DH44" s="231">
        <f t="shared" si="112"/>
        <v>0</v>
      </c>
      <c r="DI44" s="231">
        <f t="shared" si="113"/>
        <v>0</v>
      </c>
      <c r="DJ44" s="231">
        <f t="shared" si="114"/>
        <v>0</v>
      </c>
      <c r="DK44" s="231">
        <f t="shared" si="115"/>
        <v>0</v>
      </c>
      <c r="DL44" s="231">
        <f t="shared" si="116"/>
        <v>0</v>
      </c>
      <c r="DM44" s="231"/>
      <c r="DN44" s="231">
        <f t="shared" si="244"/>
        <v>0</v>
      </c>
      <c r="DO44" s="231">
        <f t="shared" si="245"/>
        <v>0</v>
      </c>
      <c r="DP44" s="231">
        <f t="shared" si="246"/>
        <v>0</v>
      </c>
      <c r="DQ44" s="231">
        <f t="shared" si="247"/>
        <v>0</v>
      </c>
      <c r="DR44" s="231">
        <f t="shared" si="248"/>
        <v>0</v>
      </c>
      <c r="DS44" s="231">
        <f t="shared" si="249"/>
        <v>0</v>
      </c>
      <c r="DT44" s="231">
        <f t="shared" si="250"/>
        <v>0</v>
      </c>
      <c r="DU44" s="231">
        <f t="shared" si="251"/>
        <v>0</v>
      </c>
      <c r="DV44" s="231">
        <f t="shared" si="252"/>
        <v>0</v>
      </c>
      <c r="DW44" s="231">
        <f t="shared" si="253"/>
        <v>0</v>
      </c>
      <c r="DX44" s="231">
        <f t="shared" si="254"/>
        <v>0</v>
      </c>
      <c r="DY44" s="231">
        <f t="shared" si="255"/>
        <v>0</v>
      </c>
      <c r="DZ44" s="231">
        <f t="shared" si="121"/>
        <v>0</v>
      </c>
      <c r="EA44" s="191"/>
      <c r="EB44" s="115"/>
      <c r="EC44" s="115"/>
      <c r="ED44" s="115"/>
      <c r="EE44" s="115"/>
      <c r="EF44" s="115"/>
      <c r="EG44" s="115"/>
      <c r="EH44" s="115"/>
      <c r="EI44" s="115"/>
      <c r="EJ44" s="115"/>
      <c r="EK44" s="115"/>
      <c r="EL44" s="115"/>
      <c r="EM44" s="115"/>
      <c r="EN44" s="115"/>
      <c r="EO44" s="230"/>
      <c r="EP44" s="230"/>
      <c r="EQ44" s="230"/>
      <c r="ER44" s="230"/>
      <c r="ES44" s="230"/>
      <c r="ET44" s="230"/>
      <c r="EU44" s="230"/>
      <c r="EV44" s="230"/>
      <c r="EW44" s="230"/>
      <c r="EX44" s="230"/>
      <c r="EY44" s="230"/>
      <c r="EZ44" s="230"/>
      <c r="FB44" s="234">
        <f t="shared" si="371"/>
        <v>0</v>
      </c>
      <c r="FC44" s="234">
        <f t="shared" si="372"/>
        <v>0</v>
      </c>
      <c r="FD44" s="234">
        <f t="shared" si="373"/>
        <v>0</v>
      </c>
      <c r="FE44" s="234">
        <f t="shared" si="374"/>
        <v>0</v>
      </c>
      <c r="FF44" s="234">
        <f t="shared" si="375"/>
        <v>0</v>
      </c>
      <c r="FG44" s="234">
        <f t="shared" si="376"/>
        <v>0</v>
      </c>
      <c r="FH44" s="234">
        <f t="shared" si="377"/>
        <v>0</v>
      </c>
      <c r="FI44" s="234">
        <f t="shared" si="378"/>
        <v>0</v>
      </c>
      <c r="FJ44" s="234">
        <f t="shared" si="379"/>
        <v>0</v>
      </c>
      <c r="FK44" s="234">
        <f t="shared" si="380"/>
        <v>0</v>
      </c>
      <c r="FL44" s="234">
        <f t="shared" si="381"/>
        <v>0</v>
      </c>
      <c r="FM44" s="234">
        <f t="shared" si="382"/>
        <v>0</v>
      </c>
      <c r="FN44" s="234">
        <f t="shared" si="122"/>
        <v>0</v>
      </c>
      <c r="FO44" s="115"/>
      <c r="FP44" s="234">
        <f t="shared" si="383"/>
        <v>0</v>
      </c>
      <c r="FQ44" s="234">
        <f t="shared" si="384"/>
        <v>0</v>
      </c>
      <c r="FR44" s="234">
        <f t="shared" si="385"/>
        <v>0</v>
      </c>
      <c r="FS44" s="234">
        <f t="shared" si="386"/>
        <v>0</v>
      </c>
      <c r="FT44" s="234">
        <f t="shared" si="387"/>
        <v>0</v>
      </c>
      <c r="FU44" s="234">
        <f t="shared" si="388"/>
        <v>0</v>
      </c>
      <c r="FV44" s="234">
        <f t="shared" si="389"/>
        <v>0</v>
      </c>
      <c r="FW44" s="234">
        <f t="shared" si="390"/>
        <v>0</v>
      </c>
      <c r="FX44" s="234">
        <f t="shared" si="391"/>
        <v>0</v>
      </c>
      <c r="FY44" s="234">
        <f t="shared" si="392"/>
        <v>0</v>
      </c>
      <c r="FZ44" s="234">
        <f t="shared" si="393"/>
        <v>0</v>
      </c>
      <c r="GA44" s="234">
        <f t="shared" si="394"/>
        <v>0</v>
      </c>
      <c r="GB44" s="234">
        <f t="shared" si="123"/>
        <v>0</v>
      </c>
      <c r="GC44" s="234"/>
      <c r="GD44" s="339"/>
      <c r="GE44" s="339"/>
      <c r="GF44" s="339"/>
      <c r="GG44" s="339"/>
      <c r="GH44" s="339"/>
      <c r="GI44" s="339"/>
      <c r="GJ44" s="339"/>
      <c r="GK44" s="339"/>
      <c r="GL44" s="339"/>
      <c r="GM44" s="339"/>
      <c r="GN44" s="339"/>
      <c r="GO44" s="339"/>
      <c r="GP44" s="234"/>
      <c r="GQ44" s="234"/>
      <c r="GR44" s="234"/>
      <c r="GS44" s="234"/>
      <c r="GT44" s="234"/>
      <c r="GU44" s="234"/>
      <c r="GV44" s="234"/>
      <c r="GW44" s="234"/>
      <c r="GX44" s="234"/>
      <c r="GY44" s="234"/>
      <c r="GZ44" s="234"/>
      <c r="HA44" s="234"/>
      <c r="HB44" s="234"/>
      <c r="HC44" s="117">
        <f t="shared" si="256"/>
        <v>0</v>
      </c>
      <c r="HE44" s="115"/>
      <c r="HF44" s="115"/>
      <c r="HG44" s="115"/>
      <c r="HH44" s="115"/>
      <c r="HJ44" s="231" t="str">
        <f t="shared" si="127"/>
        <v/>
      </c>
      <c r="HK44" s="231" t="str">
        <f t="shared" si="128"/>
        <v/>
      </c>
      <c r="IG44" s="557">
        <f t="shared" si="207"/>
        <v>0</v>
      </c>
      <c r="IH44" s="557">
        <f t="shared" si="208"/>
        <v>0</v>
      </c>
      <c r="II44" s="557">
        <f t="shared" si="209"/>
        <v>0</v>
      </c>
      <c r="IJ44" s="557">
        <f t="shared" si="210"/>
        <v>0</v>
      </c>
      <c r="IK44" s="557">
        <f t="shared" si="211"/>
        <v>0</v>
      </c>
      <c r="IL44" s="557">
        <f t="shared" si="212"/>
        <v>0</v>
      </c>
      <c r="IM44" s="557">
        <f t="shared" si="213"/>
        <v>0</v>
      </c>
      <c r="IN44" s="557">
        <f t="shared" si="214"/>
        <v>0</v>
      </c>
      <c r="IO44" s="557">
        <f t="shared" si="215"/>
        <v>0</v>
      </c>
      <c r="IP44" s="557">
        <f t="shared" si="216"/>
        <v>0</v>
      </c>
      <c r="IQ44" s="557">
        <f t="shared" si="217"/>
        <v>0</v>
      </c>
      <c r="IR44" s="557">
        <f t="shared" si="218"/>
        <v>0</v>
      </c>
      <c r="IS44" s="557">
        <f t="shared" si="130"/>
        <v>0</v>
      </c>
      <c r="JH44" s="557">
        <f t="shared" si="131"/>
        <v>0</v>
      </c>
      <c r="JI44" s="557">
        <f t="shared" si="132"/>
        <v>0</v>
      </c>
      <c r="JJ44" s="557">
        <f t="shared" si="133"/>
        <v>0</v>
      </c>
      <c r="JK44" s="557">
        <f t="shared" si="134"/>
        <v>0</v>
      </c>
      <c r="JL44" s="557">
        <f t="shared" si="135"/>
        <v>0</v>
      </c>
      <c r="JM44" s="557">
        <f t="shared" si="136"/>
        <v>0</v>
      </c>
      <c r="JN44" s="557">
        <f t="shared" si="137"/>
        <v>0</v>
      </c>
      <c r="JO44" s="557">
        <f t="shared" si="138"/>
        <v>0</v>
      </c>
      <c r="JP44" s="557">
        <f t="shared" si="139"/>
        <v>0</v>
      </c>
      <c r="JQ44" s="557">
        <f t="shared" si="140"/>
        <v>0</v>
      </c>
      <c r="JR44" s="557">
        <f t="shared" si="141"/>
        <v>0</v>
      </c>
      <c r="JS44" s="557">
        <f t="shared" si="142"/>
        <v>0</v>
      </c>
      <c r="JT44" s="557">
        <f t="shared" si="143"/>
        <v>0</v>
      </c>
      <c r="KI44" s="557">
        <f t="shared" si="144"/>
        <v>0</v>
      </c>
      <c r="KJ44" s="557">
        <f t="shared" si="145"/>
        <v>0</v>
      </c>
      <c r="KK44" s="557">
        <f t="shared" si="146"/>
        <v>0</v>
      </c>
      <c r="KL44" s="557">
        <f t="shared" si="147"/>
        <v>0</v>
      </c>
      <c r="KM44" s="557">
        <f t="shared" si="148"/>
        <v>0</v>
      </c>
      <c r="KN44" s="557">
        <f t="shared" si="149"/>
        <v>0</v>
      </c>
      <c r="KO44" s="557">
        <f t="shared" si="150"/>
        <v>0</v>
      </c>
      <c r="KP44" s="557">
        <f t="shared" si="151"/>
        <v>0</v>
      </c>
      <c r="KQ44" s="557">
        <f t="shared" si="152"/>
        <v>0</v>
      </c>
      <c r="KR44" s="557">
        <f t="shared" si="153"/>
        <v>0</v>
      </c>
      <c r="KS44" s="557">
        <f t="shared" si="154"/>
        <v>0</v>
      </c>
      <c r="KT44" s="557">
        <f t="shared" si="155"/>
        <v>0</v>
      </c>
      <c r="KU44" s="557">
        <f t="shared" si="156"/>
        <v>0</v>
      </c>
      <c r="KW44" s="557">
        <f t="shared" si="157"/>
        <v>0</v>
      </c>
      <c r="KX44" s="557">
        <f t="shared" si="158"/>
        <v>0</v>
      </c>
      <c r="KY44" s="557">
        <f t="shared" si="159"/>
        <v>0</v>
      </c>
      <c r="KZ44" s="557">
        <f t="shared" si="160"/>
        <v>0</v>
      </c>
      <c r="LA44" s="557">
        <f t="shared" si="161"/>
        <v>0</v>
      </c>
      <c r="LB44" s="557">
        <f t="shared" si="162"/>
        <v>0</v>
      </c>
      <c r="LC44" s="557">
        <f t="shared" si="163"/>
        <v>0</v>
      </c>
      <c r="LD44" s="557">
        <f t="shared" si="164"/>
        <v>0</v>
      </c>
      <c r="LE44" s="557">
        <f t="shared" si="165"/>
        <v>0</v>
      </c>
      <c r="LF44" s="557">
        <f t="shared" si="166"/>
        <v>0</v>
      </c>
      <c r="LG44" s="557">
        <f t="shared" si="167"/>
        <v>0</v>
      </c>
      <c r="LH44" s="557">
        <f t="shared" si="168"/>
        <v>0</v>
      </c>
      <c r="LI44" s="557">
        <f t="shared" si="169"/>
        <v>0</v>
      </c>
      <c r="LL44" s="230"/>
      <c r="LM44" s="230"/>
      <c r="LN44" s="230"/>
      <c r="LO44" s="230"/>
      <c r="LP44" s="230"/>
      <c r="LQ44" s="230"/>
      <c r="LR44" s="230"/>
      <c r="LS44" s="230"/>
      <c r="LT44" s="230"/>
      <c r="LU44" s="230"/>
      <c r="LV44" s="230"/>
      <c r="LW44" s="230"/>
      <c r="LY44" s="117">
        <f t="shared" si="170"/>
        <v>0</v>
      </c>
      <c r="LZ44" s="117">
        <f t="shared" si="171"/>
        <v>0</v>
      </c>
      <c r="MA44" s="117">
        <f t="shared" si="172"/>
        <v>0</v>
      </c>
      <c r="MB44" s="117">
        <f t="shared" si="173"/>
        <v>0</v>
      </c>
      <c r="MC44" s="117">
        <f t="shared" si="174"/>
        <v>0</v>
      </c>
      <c r="MD44" s="117">
        <f t="shared" si="175"/>
        <v>0</v>
      </c>
      <c r="ME44" s="117">
        <f t="shared" si="176"/>
        <v>0</v>
      </c>
      <c r="MF44" s="117">
        <f t="shared" si="177"/>
        <v>0</v>
      </c>
      <c r="MG44" s="117">
        <f t="shared" si="178"/>
        <v>0</v>
      </c>
      <c r="MH44" s="117">
        <f t="shared" si="179"/>
        <v>0</v>
      </c>
      <c r="MI44" s="117">
        <f t="shared" si="180"/>
        <v>0</v>
      </c>
      <c r="MJ44" s="117">
        <f t="shared" si="181"/>
        <v>0</v>
      </c>
      <c r="ML44" s="117">
        <f t="shared" si="182"/>
        <v>0</v>
      </c>
      <c r="MM44" s="117">
        <f t="shared" si="183"/>
        <v>0</v>
      </c>
      <c r="MN44" s="117">
        <f t="shared" si="184"/>
        <v>0</v>
      </c>
      <c r="MO44" s="117">
        <f t="shared" si="185"/>
        <v>0</v>
      </c>
      <c r="MP44" s="117">
        <f t="shared" si="186"/>
        <v>0</v>
      </c>
      <c r="MQ44" s="117">
        <f t="shared" si="187"/>
        <v>0</v>
      </c>
      <c r="MR44" s="117">
        <f t="shared" si="188"/>
        <v>0</v>
      </c>
      <c r="MS44" s="117">
        <f t="shared" si="189"/>
        <v>0</v>
      </c>
      <c r="MT44" s="117">
        <f t="shared" si="190"/>
        <v>0</v>
      </c>
      <c r="MU44" s="117">
        <f t="shared" si="191"/>
        <v>0</v>
      </c>
      <c r="MV44" s="117">
        <f t="shared" si="192"/>
        <v>0</v>
      </c>
      <c r="MW44" s="117">
        <f t="shared" si="193"/>
        <v>0</v>
      </c>
    </row>
    <row r="45" spans="1:361">
      <c r="A45" s="4">
        <f>A43+1</f>
        <v>32</v>
      </c>
      <c r="B45" s="1" t="s">
        <v>448</v>
      </c>
      <c r="C45" s="1" t="s">
        <v>349</v>
      </c>
      <c r="D45" s="4" t="s">
        <v>328</v>
      </c>
      <c r="E45" s="14">
        <f>SUMIFS('MoU proposal'!U:U,'MoU proposal'!$B:$B,'Retail_distributor-wise'!$B45,'MoU proposal'!$D:$D,'Retail_distributor-wise'!$C45)</f>
        <v>4981.4949999999999</v>
      </c>
      <c r="F45" s="14">
        <f t="shared" si="90"/>
        <v>8500</v>
      </c>
      <c r="G45" s="8" t="s">
        <v>165</v>
      </c>
      <c r="H45" s="1" t="s">
        <v>118</v>
      </c>
      <c r="I45" s="670">
        <v>0.4</v>
      </c>
      <c r="J45" s="14">
        <f>FLOOR($I45*'Retail_state-wise(rough)'!F$37,50)</f>
        <v>500</v>
      </c>
      <c r="K45" s="14">
        <f>FLOOR($I45*'Retail_state-wise(rough)'!G$37,50)</f>
        <v>700</v>
      </c>
      <c r="L45" s="14">
        <f>FLOOR($I45*'Retail_state-wise(rough)'!H$37,50)</f>
        <v>600</v>
      </c>
      <c r="M45" s="14">
        <f>FLOOR($I45*'Retail_state-wise(rough)'!I$37,50)</f>
        <v>500</v>
      </c>
      <c r="N45" s="14">
        <f>FLOOR($I45*'Retail_state-wise(rough)'!J$37,50)</f>
        <v>400</v>
      </c>
      <c r="O45" s="14">
        <f>FLOOR($I45*'Retail_state-wise(rough)'!K$37,50)</f>
        <v>450</v>
      </c>
      <c r="P45" s="14">
        <f>FLOOR($I45*'Retail_state-wise(rough)'!L$37,50)</f>
        <v>600</v>
      </c>
      <c r="Q45" s="14">
        <f>FLOOR($I45*'Retail_state-wise(rough)'!M$37,50)</f>
        <v>700</v>
      </c>
      <c r="R45" s="14">
        <f>FLOOR($I45*'Retail_state-wise(rough)'!N$37,50)</f>
        <v>750</v>
      </c>
      <c r="S45" s="14">
        <f>FLOOR($I45*'Retail_state-wise(rough)'!O$37,50)</f>
        <v>950</v>
      </c>
      <c r="T45" s="14">
        <f>FLOOR($I45*'Retail_state-wise(rough)'!P$37,50)</f>
        <v>1100</v>
      </c>
      <c r="U45" s="14">
        <f>FLOOR($I45*'Retail_state-wise(rough)'!Q$37,50)</f>
        <v>1250</v>
      </c>
      <c r="W45" s="671"/>
      <c r="X45" s="16">
        <v>0.8</v>
      </c>
      <c r="Y45" s="16">
        <v>0.8</v>
      </c>
      <c r="Z45" s="16">
        <v>0.8</v>
      </c>
      <c r="AA45" s="16">
        <v>0.8</v>
      </c>
      <c r="AB45" s="16">
        <v>0.8</v>
      </c>
      <c r="AC45" s="16">
        <v>0.8</v>
      </c>
      <c r="AD45" s="16">
        <v>0.8</v>
      </c>
      <c r="AE45" s="16">
        <v>0.8</v>
      </c>
      <c r="AF45" s="16">
        <v>0.8</v>
      </c>
      <c r="AG45" s="16">
        <v>0.8</v>
      </c>
      <c r="AH45" s="16">
        <v>0.8</v>
      </c>
      <c r="AI45" s="16">
        <v>0.8</v>
      </c>
      <c r="AK45" s="16">
        <f t="shared" ref="AK45:AV47" si="420">100%-X45</f>
        <v>0.19999999999999996</v>
      </c>
      <c r="AL45" s="16">
        <f t="shared" si="420"/>
        <v>0.19999999999999996</v>
      </c>
      <c r="AM45" s="16">
        <f t="shared" si="420"/>
        <v>0.19999999999999996</v>
      </c>
      <c r="AN45" s="16">
        <f t="shared" si="420"/>
        <v>0.19999999999999996</v>
      </c>
      <c r="AO45" s="16">
        <f t="shared" si="420"/>
        <v>0.19999999999999996</v>
      </c>
      <c r="AP45" s="16">
        <f t="shared" si="420"/>
        <v>0.19999999999999996</v>
      </c>
      <c r="AQ45" s="16">
        <f t="shared" si="420"/>
        <v>0.19999999999999996</v>
      </c>
      <c r="AR45" s="16">
        <f t="shared" si="420"/>
        <v>0.19999999999999996</v>
      </c>
      <c r="AS45" s="16">
        <f t="shared" si="420"/>
        <v>0.19999999999999996</v>
      </c>
      <c r="AT45" s="16">
        <f t="shared" si="420"/>
        <v>0.19999999999999996</v>
      </c>
      <c r="AU45" s="16">
        <f t="shared" si="420"/>
        <v>0.19999999999999996</v>
      </c>
      <c r="AV45" s="16">
        <f t="shared" si="420"/>
        <v>0.19999999999999996</v>
      </c>
      <c r="AX45" s="15">
        <f t="shared" si="345"/>
        <v>400</v>
      </c>
      <c r="AY45" s="15">
        <f t="shared" si="346"/>
        <v>560</v>
      </c>
      <c r="AZ45" s="15">
        <f t="shared" si="347"/>
        <v>480</v>
      </c>
      <c r="BA45" s="15">
        <f t="shared" si="348"/>
        <v>400</v>
      </c>
      <c r="BB45" s="15">
        <f t="shared" si="349"/>
        <v>320</v>
      </c>
      <c r="BC45" s="15">
        <f t="shared" si="350"/>
        <v>360</v>
      </c>
      <c r="BD45" s="15">
        <f t="shared" si="351"/>
        <v>480</v>
      </c>
      <c r="BE45" s="15">
        <f t="shared" si="352"/>
        <v>560</v>
      </c>
      <c r="BF45" s="15">
        <f t="shared" si="353"/>
        <v>600</v>
      </c>
      <c r="BG45" s="15">
        <f t="shared" si="354"/>
        <v>760</v>
      </c>
      <c r="BH45" s="15">
        <f t="shared" si="355"/>
        <v>880</v>
      </c>
      <c r="BI45" s="15">
        <f t="shared" si="356"/>
        <v>1000</v>
      </c>
      <c r="BJ45" s="15">
        <f t="shared" si="357"/>
        <v>6800</v>
      </c>
      <c r="BL45" s="15">
        <f t="shared" si="358"/>
        <v>99.999999999999972</v>
      </c>
      <c r="BM45" s="15">
        <f t="shared" si="359"/>
        <v>139.99999999999997</v>
      </c>
      <c r="BN45" s="15">
        <f t="shared" si="360"/>
        <v>119.99999999999997</v>
      </c>
      <c r="BO45" s="15">
        <f t="shared" si="361"/>
        <v>99.999999999999972</v>
      </c>
      <c r="BP45" s="15">
        <f t="shared" si="362"/>
        <v>79.999999999999986</v>
      </c>
      <c r="BQ45" s="15">
        <f t="shared" si="363"/>
        <v>89.999999999999986</v>
      </c>
      <c r="BR45" s="15">
        <f t="shared" si="364"/>
        <v>119.99999999999997</v>
      </c>
      <c r="BS45" s="15">
        <f t="shared" si="365"/>
        <v>139.99999999999997</v>
      </c>
      <c r="BT45" s="15">
        <f t="shared" si="366"/>
        <v>149.99999999999997</v>
      </c>
      <c r="BU45" s="15">
        <f t="shared" si="367"/>
        <v>189.99999999999997</v>
      </c>
      <c r="BV45" s="15">
        <f t="shared" si="368"/>
        <v>219.99999999999994</v>
      </c>
      <c r="BW45" s="15">
        <f t="shared" si="369"/>
        <v>249.99999999999994</v>
      </c>
      <c r="BX45" s="15">
        <f t="shared" si="370"/>
        <v>1699.9999999999998</v>
      </c>
      <c r="BY45" s="15"/>
      <c r="BZ45" s="16">
        <v>0.5</v>
      </c>
      <c r="CA45" s="16">
        <v>0.4</v>
      </c>
      <c r="CB45" s="16">
        <v>0.3</v>
      </c>
      <c r="CC45" s="16">
        <v>0.3</v>
      </c>
      <c r="CD45" s="16">
        <v>0.2</v>
      </c>
      <c r="CE45" s="16">
        <v>0.2</v>
      </c>
      <c r="CF45" s="16">
        <v>0.1</v>
      </c>
      <c r="CG45" s="16">
        <v>0</v>
      </c>
      <c r="CH45" s="16">
        <v>0</v>
      </c>
      <c r="CI45" s="16">
        <v>0</v>
      </c>
      <c r="CJ45" s="16">
        <v>0</v>
      </c>
      <c r="CK45" s="16">
        <v>0</v>
      </c>
      <c r="CL45" s="236"/>
      <c r="CM45" s="241">
        <f t="shared" si="308"/>
        <v>0.5</v>
      </c>
      <c r="CN45" s="241">
        <f t="shared" si="309"/>
        <v>0.6</v>
      </c>
      <c r="CO45" s="241">
        <f t="shared" si="310"/>
        <v>0.7</v>
      </c>
      <c r="CP45" s="241">
        <f t="shared" si="311"/>
        <v>0.7</v>
      </c>
      <c r="CQ45" s="241">
        <f t="shared" si="312"/>
        <v>0.8</v>
      </c>
      <c r="CR45" s="241">
        <f t="shared" si="313"/>
        <v>0.8</v>
      </c>
      <c r="CS45" s="241">
        <f t="shared" si="314"/>
        <v>0.9</v>
      </c>
      <c r="CT45" s="241">
        <f t="shared" si="315"/>
        <v>1</v>
      </c>
      <c r="CU45" s="241">
        <f t="shared" si="316"/>
        <v>1</v>
      </c>
      <c r="CV45" s="241">
        <f t="shared" si="317"/>
        <v>1</v>
      </c>
      <c r="CW45" s="241">
        <f t="shared" si="318"/>
        <v>1</v>
      </c>
      <c r="CX45" s="241">
        <f t="shared" si="319"/>
        <v>1</v>
      </c>
      <c r="CY45" s="15"/>
      <c r="CZ45" s="15">
        <f t="shared" si="104"/>
        <v>200</v>
      </c>
      <c r="DA45" s="15">
        <f t="shared" si="105"/>
        <v>224</v>
      </c>
      <c r="DB45" s="15">
        <f t="shared" si="106"/>
        <v>144</v>
      </c>
      <c r="DC45" s="15">
        <f t="shared" si="107"/>
        <v>120</v>
      </c>
      <c r="DD45" s="15">
        <f t="shared" si="108"/>
        <v>64</v>
      </c>
      <c r="DE45" s="15">
        <f t="shared" si="109"/>
        <v>72</v>
      </c>
      <c r="DF45" s="15">
        <f t="shared" si="110"/>
        <v>48</v>
      </c>
      <c r="DG45" s="15">
        <f t="shared" si="111"/>
        <v>0</v>
      </c>
      <c r="DH45" s="15">
        <f t="shared" si="112"/>
        <v>0</v>
      </c>
      <c r="DI45" s="15">
        <f t="shared" si="113"/>
        <v>0</v>
      </c>
      <c r="DJ45" s="15">
        <f t="shared" si="114"/>
        <v>0</v>
      </c>
      <c r="DK45" s="15">
        <f t="shared" si="115"/>
        <v>0</v>
      </c>
      <c r="DL45" s="15">
        <f t="shared" si="116"/>
        <v>872</v>
      </c>
      <c r="DM45" s="15"/>
      <c r="DN45" s="15">
        <f t="shared" si="244"/>
        <v>200</v>
      </c>
      <c r="DO45" s="15">
        <f t="shared" si="245"/>
        <v>336</v>
      </c>
      <c r="DP45" s="15">
        <f t="shared" si="246"/>
        <v>336</v>
      </c>
      <c r="DQ45" s="15">
        <f t="shared" si="247"/>
        <v>280</v>
      </c>
      <c r="DR45" s="15">
        <f t="shared" si="248"/>
        <v>256</v>
      </c>
      <c r="DS45" s="15">
        <f t="shared" si="249"/>
        <v>288</v>
      </c>
      <c r="DT45" s="15">
        <f t="shared" si="250"/>
        <v>432</v>
      </c>
      <c r="DU45" s="15">
        <f t="shared" si="251"/>
        <v>560</v>
      </c>
      <c r="DV45" s="15">
        <f t="shared" si="252"/>
        <v>600</v>
      </c>
      <c r="DW45" s="15">
        <f t="shared" si="253"/>
        <v>760</v>
      </c>
      <c r="DX45" s="15">
        <f t="shared" si="254"/>
        <v>880</v>
      </c>
      <c r="DY45" s="15">
        <f t="shared" si="255"/>
        <v>1000</v>
      </c>
      <c r="DZ45" s="15">
        <f t="shared" si="121"/>
        <v>5928</v>
      </c>
      <c r="EB45" s="16">
        <v>0.7</v>
      </c>
      <c r="EC45" s="16">
        <v>0.7</v>
      </c>
      <c r="ED45" s="16">
        <v>0.7</v>
      </c>
      <c r="EE45" s="16">
        <v>0.7</v>
      </c>
      <c r="EF45" s="16">
        <v>0.65</v>
      </c>
      <c r="EG45" s="16">
        <v>0.65</v>
      </c>
      <c r="EH45" s="16">
        <v>0.65</v>
      </c>
      <c r="EI45" s="16">
        <v>0.65</v>
      </c>
      <c r="EJ45" s="16">
        <v>0.6</v>
      </c>
      <c r="EK45" s="16">
        <v>0.6</v>
      </c>
      <c r="EL45" s="16">
        <v>0.6</v>
      </c>
      <c r="EM45" s="16">
        <v>0.6</v>
      </c>
      <c r="EO45" s="16">
        <f t="shared" si="195"/>
        <v>0.30000000000000004</v>
      </c>
      <c r="EP45" s="16">
        <f t="shared" si="196"/>
        <v>0.30000000000000004</v>
      </c>
      <c r="EQ45" s="16">
        <f t="shared" si="197"/>
        <v>0.30000000000000004</v>
      </c>
      <c r="ER45" s="16">
        <f t="shared" si="198"/>
        <v>0.30000000000000004</v>
      </c>
      <c r="ES45" s="16">
        <f t="shared" si="199"/>
        <v>0.35</v>
      </c>
      <c r="ET45" s="16">
        <f t="shared" si="200"/>
        <v>0.35</v>
      </c>
      <c r="EU45" s="16">
        <f t="shared" si="201"/>
        <v>0.35</v>
      </c>
      <c r="EV45" s="16">
        <f t="shared" si="202"/>
        <v>0.35</v>
      </c>
      <c r="EW45" s="16">
        <f t="shared" si="203"/>
        <v>0.4</v>
      </c>
      <c r="EX45" s="16">
        <f t="shared" si="204"/>
        <v>0.4</v>
      </c>
      <c r="EY45" s="16">
        <f t="shared" si="205"/>
        <v>0.4</v>
      </c>
      <c r="EZ45" s="16">
        <f t="shared" si="206"/>
        <v>0.4</v>
      </c>
      <c r="FB45" s="233">
        <f t="shared" si="371"/>
        <v>350</v>
      </c>
      <c r="FC45" s="233">
        <f t="shared" si="372"/>
        <v>489.99999999999994</v>
      </c>
      <c r="FD45" s="233">
        <f t="shared" si="373"/>
        <v>420</v>
      </c>
      <c r="FE45" s="233">
        <f t="shared" si="374"/>
        <v>350</v>
      </c>
      <c r="FF45" s="233">
        <f t="shared" si="375"/>
        <v>260</v>
      </c>
      <c r="FG45" s="233">
        <f t="shared" si="376"/>
        <v>292.5</v>
      </c>
      <c r="FH45" s="233">
        <f t="shared" si="377"/>
        <v>390</v>
      </c>
      <c r="FI45" s="233">
        <f t="shared" si="378"/>
        <v>455</v>
      </c>
      <c r="FJ45" s="233">
        <f t="shared" si="379"/>
        <v>450</v>
      </c>
      <c r="FK45" s="233">
        <f t="shared" si="380"/>
        <v>570</v>
      </c>
      <c r="FL45" s="233">
        <f t="shared" si="381"/>
        <v>660</v>
      </c>
      <c r="FM45" s="233">
        <f t="shared" si="382"/>
        <v>750</v>
      </c>
      <c r="FN45" s="233">
        <f t="shared" si="122"/>
        <v>5437.5</v>
      </c>
      <c r="FO45" s="4"/>
      <c r="FP45" s="233">
        <f t="shared" si="383"/>
        <v>150.00000000000003</v>
      </c>
      <c r="FQ45" s="233">
        <f t="shared" si="384"/>
        <v>210.00000000000003</v>
      </c>
      <c r="FR45" s="233">
        <f t="shared" si="385"/>
        <v>180.00000000000003</v>
      </c>
      <c r="FS45" s="233">
        <f t="shared" si="386"/>
        <v>150.00000000000003</v>
      </c>
      <c r="FT45" s="233">
        <f t="shared" si="387"/>
        <v>140</v>
      </c>
      <c r="FU45" s="233">
        <f t="shared" si="388"/>
        <v>157.5</v>
      </c>
      <c r="FV45" s="233">
        <f t="shared" si="389"/>
        <v>210</v>
      </c>
      <c r="FW45" s="233">
        <f t="shared" si="390"/>
        <v>244.99999999999997</v>
      </c>
      <c r="FX45" s="233">
        <f t="shared" si="391"/>
        <v>300</v>
      </c>
      <c r="FY45" s="233">
        <f t="shared" si="392"/>
        <v>380</v>
      </c>
      <c r="FZ45" s="233">
        <f t="shared" si="393"/>
        <v>440</v>
      </c>
      <c r="GA45" s="233">
        <f t="shared" si="394"/>
        <v>500</v>
      </c>
      <c r="GB45" s="233">
        <f t="shared" si="123"/>
        <v>3062.5</v>
      </c>
      <c r="GC45" s="233"/>
      <c r="GD45" s="16">
        <v>0.6</v>
      </c>
      <c r="GE45" s="16">
        <v>0.6</v>
      </c>
      <c r="GF45" s="16">
        <v>0.7</v>
      </c>
      <c r="GG45" s="16">
        <v>0.6</v>
      </c>
      <c r="GH45" s="16">
        <v>0.6</v>
      </c>
      <c r="GI45" s="16">
        <v>0.7</v>
      </c>
      <c r="GJ45" s="16">
        <v>0.8</v>
      </c>
      <c r="GK45" s="16">
        <v>0.8</v>
      </c>
      <c r="GL45" s="16">
        <v>1</v>
      </c>
      <c r="GM45" s="16">
        <v>1</v>
      </c>
      <c r="GN45" s="16">
        <v>1</v>
      </c>
      <c r="GO45" s="16">
        <v>1</v>
      </c>
      <c r="GP45" s="233"/>
      <c r="GQ45" s="233">
        <f>GD45*FB45</f>
        <v>210</v>
      </c>
      <c r="GR45" s="233">
        <f t="shared" ref="GR45" si="421">GE45*FC45</f>
        <v>293.99999999999994</v>
      </c>
      <c r="GS45" s="233">
        <f t="shared" ref="GS45" si="422">GF45*FD45</f>
        <v>294</v>
      </c>
      <c r="GT45" s="233">
        <f t="shared" ref="GT45" si="423">GG45*FE45</f>
        <v>210</v>
      </c>
      <c r="GU45" s="233">
        <f t="shared" ref="GU45" si="424">GH45*FF45</f>
        <v>156</v>
      </c>
      <c r="GV45" s="233">
        <f t="shared" ref="GV45" si="425">GI45*FG45</f>
        <v>204.75</v>
      </c>
      <c r="GW45" s="233">
        <f t="shared" ref="GW45" si="426">GJ45*FH45</f>
        <v>312</v>
      </c>
      <c r="GX45" s="233">
        <f t="shared" ref="GX45" si="427">GK45*FI45</f>
        <v>364</v>
      </c>
      <c r="GY45" s="233">
        <f t="shared" ref="GY45" si="428">GL45*FJ45</f>
        <v>450</v>
      </c>
      <c r="GZ45" s="233">
        <f t="shared" ref="GZ45" si="429">GM45*FK45</f>
        <v>570</v>
      </c>
      <c r="HA45" s="233">
        <f t="shared" ref="HA45" si="430">GN45*FL45</f>
        <v>660</v>
      </c>
      <c r="HB45" s="233">
        <f t="shared" ref="HB45" si="431">GO45*FM45</f>
        <v>750</v>
      </c>
      <c r="HC45" s="14">
        <f t="shared" si="256"/>
        <v>4474.75</v>
      </c>
      <c r="HE45" s="233">
        <f>[2]Sheet2!$AO35</f>
        <v>31.426700734679837</v>
      </c>
      <c r="HF45" s="4">
        <v>45</v>
      </c>
      <c r="HG45" s="233">
        <f t="shared" si="125"/>
        <v>16.666666666666668</v>
      </c>
      <c r="HH45" s="233">
        <f t="shared" si="126"/>
        <v>26</v>
      </c>
      <c r="HJ45" s="15">
        <f t="shared" si="127"/>
        <v>16.666666666666668</v>
      </c>
      <c r="HK45" s="15">
        <f t="shared" si="128"/>
        <v>25.641025641025642</v>
      </c>
      <c r="HT45" s="1">
        <f>_xlfn.XLOOKUP($C45,'Prices_state-wise'!$B:$B,'Prices_state-wise'!P:P,"",0)</f>
        <v>53750</v>
      </c>
      <c r="HU45" s="1">
        <f>_xlfn.XLOOKUP($C45,'Prices_state-wise'!$B:$B,'Prices_state-wise'!Q:Q,"",0)</f>
        <v>52750</v>
      </c>
      <c r="HV45" s="1">
        <f>_xlfn.XLOOKUP($C45,'Prices_state-wise'!$B:$B,'Prices_state-wise'!R:R,"",0)</f>
        <v>50250</v>
      </c>
      <c r="HW45" s="1">
        <f>_xlfn.XLOOKUP($C45,'Prices_state-wise'!$B:$B,'Prices_state-wise'!S:S,"",0)</f>
        <v>47750</v>
      </c>
      <c r="HX45" s="1">
        <f>_xlfn.XLOOKUP($C45,'Prices_state-wise'!$B:$B,'Prices_state-wise'!T:T,"",0)</f>
        <v>46750</v>
      </c>
      <c r="HY45" s="1">
        <f>_xlfn.XLOOKUP($C45,'Prices_state-wise'!$B:$B,'Prices_state-wise'!U:U,"",0)</f>
        <v>45250</v>
      </c>
      <c r="HZ45" s="1">
        <f>_xlfn.XLOOKUP($C45,'Prices_state-wise'!$B:$B,'Prices_state-wise'!V:V,"",0)</f>
        <v>45250</v>
      </c>
      <c r="IA45" s="1">
        <f>_xlfn.XLOOKUP($C45,'Prices_state-wise'!$B:$B,'Prices_state-wise'!W:W,"",0)</f>
        <v>46250</v>
      </c>
      <c r="IB45" s="1">
        <f>_xlfn.XLOOKUP($C45,'Prices_state-wise'!$B:$B,'Prices_state-wise'!X:X,"",0)</f>
        <v>47750</v>
      </c>
      <c r="IC45" s="1">
        <f>_xlfn.XLOOKUP($C45,'Prices_state-wise'!$B:$B,'Prices_state-wise'!Y:Y,"",0)</f>
        <v>50250</v>
      </c>
      <c r="ID45" s="1">
        <f>_xlfn.XLOOKUP($C45,'Prices_state-wise'!$B:$B,'Prices_state-wise'!Z:Z,"",0)</f>
        <v>50250</v>
      </c>
      <c r="IE45" s="1">
        <f>_xlfn.XLOOKUP($C45,'Prices_state-wise'!$B:$B,'Prices_state-wise'!AA:AA,"",0)</f>
        <v>51750</v>
      </c>
      <c r="IG45" s="346">
        <f t="shared" si="207"/>
        <v>0.53749999999999987</v>
      </c>
      <c r="IH45" s="346">
        <f t="shared" si="208"/>
        <v>0.73849999999999982</v>
      </c>
      <c r="II45" s="346">
        <f t="shared" si="209"/>
        <v>0.60299999999999976</v>
      </c>
      <c r="IJ45" s="346">
        <f t="shared" si="210"/>
        <v>0.47749999999999992</v>
      </c>
      <c r="IK45" s="346">
        <f t="shared" si="211"/>
        <v>0.37399999999999994</v>
      </c>
      <c r="IL45" s="346">
        <f t="shared" si="212"/>
        <v>0.40724999999999995</v>
      </c>
      <c r="IM45" s="346">
        <f t="shared" si="213"/>
        <v>0.54299999999999993</v>
      </c>
      <c r="IN45" s="346">
        <f t="shared" si="214"/>
        <v>0.64749999999999985</v>
      </c>
      <c r="IO45" s="346">
        <f t="shared" si="215"/>
        <v>0.71624999999999994</v>
      </c>
      <c r="IP45" s="346">
        <f t="shared" si="216"/>
        <v>0.95474999999999977</v>
      </c>
      <c r="IQ45" s="346">
        <f t="shared" si="217"/>
        <v>1.1054999999999997</v>
      </c>
      <c r="IR45" s="346">
        <f t="shared" si="218"/>
        <v>1.2937499999999997</v>
      </c>
      <c r="IS45" s="346">
        <f t="shared" si="130"/>
        <v>8.3984999999999985</v>
      </c>
      <c r="IU45" s="1">
        <v>53500</v>
      </c>
      <c r="IV45" s="1">
        <v>52500</v>
      </c>
      <c r="IW45" s="1">
        <v>50000</v>
      </c>
      <c r="IX45" s="1">
        <v>47500</v>
      </c>
      <c r="IY45" s="1">
        <v>46500</v>
      </c>
      <c r="IZ45" s="1">
        <v>45000</v>
      </c>
      <c r="JA45" s="1">
        <v>45000</v>
      </c>
      <c r="JB45" s="1">
        <v>46000</v>
      </c>
      <c r="JC45" s="1">
        <v>47500</v>
      </c>
      <c r="JD45" s="1">
        <v>50000</v>
      </c>
      <c r="JE45" s="1">
        <v>50000</v>
      </c>
      <c r="JF45" s="1">
        <v>51500</v>
      </c>
      <c r="JH45" s="346">
        <f t="shared" si="131"/>
        <v>1.07</v>
      </c>
      <c r="JI45" s="346">
        <f t="shared" si="132"/>
        <v>1.1759999999999999</v>
      </c>
      <c r="JJ45" s="346">
        <f t="shared" si="133"/>
        <v>0.72</v>
      </c>
      <c r="JK45" s="346">
        <f t="shared" si="134"/>
        <v>0.56999999999999995</v>
      </c>
      <c r="JL45" s="346">
        <f t="shared" si="135"/>
        <v>0.29759999999999998</v>
      </c>
      <c r="JM45" s="346">
        <f t="shared" si="136"/>
        <v>0.32400000000000001</v>
      </c>
      <c r="JN45" s="346">
        <f t="shared" si="137"/>
        <v>0.216</v>
      </c>
      <c r="JO45" s="346">
        <f t="shared" si="138"/>
        <v>0</v>
      </c>
      <c r="JP45" s="346">
        <f t="shared" si="139"/>
        <v>0</v>
      </c>
      <c r="JQ45" s="346">
        <f t="shared" si="140"/>
        <v>0</v>
      </c>
      <c r="JR45" s="346">
        <f t="shared" si="141"/>
        <v>0</v>
      </c>
      <c r="JS45" s="346">
        <f t="shared" si="142"/>
        <v>0</v>
      </c>
      <c r="JT45" s="346">
        <f t="shared" si="143"/>
        <v>4.3736000000000006</v>
      </c>
      <c r="JV45" s="1">
        <f>IFERROR(_xlfn.XLOOKUP($C45,'Prices_state-wise'!$B:$B,'Prices_state-wise'!AP:AP,"",0),"")</f>
        <v>51750</v>
      </c>
      <c r="JW45" s="1">
        <f>IFERROR(_xlfn.XLOOKUP($C45,'Prices_state-wise'!$B:$B,'Prices_state-wise'!AQ:AQ,"",0),"")</f>
        <v>50750</v>
      </c>
      <c r="JX45" s="1">
        <f>IFERROR(_xlfn.XLOOKUP($C45,'Prices_state-wise'!$B:$B,'Prices_state-wise'!AR:AR,"",0),"")</f>
        <v>48250</v>
      </c>
      <c r="JY45" s="1">
        <f>IFERROR(_xlfn.XLOOKUP($C45,'Prices_state-wise'!$B:$B,'Prices_state-wise'!AS:AS,"",0),"")</f>
        <v>45750</v>
      </c>
      <c r="JZ45" s="1">
        <f>IFERROR(_xlfn.XLOOKUP($C45,'Prices_state-wise'!$B:$B,'Prices_state-wise'!AT:AT,"",0),"")</f>
        <v>44750</v>
      </c>
      <c r="KA45" s="1">
        <f>IFERROR(_xlfn.XLOOKUP($C45,'Prices_state-wise'!$B:$B,'Prices_state-wise'!AU:AU,"",0),"")</f>
        <v>43250</v>
      </c>
      <c r="KB45" s="1">
        <f>IFERROR(_xlfn.XLOOKUP($C45,'Prices_state-wise'!$B:$B,'Prices_state-wise'!AV:AV,"",0),"")</f>
        <v>43250</v>
      </c>
      <c r="KC45" s="1">
        <f>IFERROR(_xlfn.XLOOKUP($C45,'Prices_state-wise'!$B:$B,'Prices_state-wise'!AW:AW,"",0),"")</f>
        <v>44250</v>
      </c>
      <c r="KD45" s="1">
        <f>IFERROR(_xlfn.XLOOKUP($C45,'Prices_state-wise'!$B:$B,'Prices_state-wise'!AX:AX,"",0),"")</f>
        <v>45750</v>
      </c>
      <c r="KE45" s="1">
        <f>IFERROR(_xlfn.XLOOKUP($C45,'Prices_state-wise'!$B:$B,'Prices_state-wise'!AY:AY,"",0),"")</f>
        <v>48250</v>
      </c>
      <c r="KF45" s="1">
        <f>IFERROR(_xlfn.XLOOKUP($C45,'Prices_state-wise'!$B:$B,'Prices_state-wise'!AZ:AZ,"",0),"")</f>
        <v>48250</v>
      </c>
      <c r="KG45" s="1">
        <f>IFERROR(_xlfn.XLOOKUP($C45,'Prices_state-wise'!$B:$B,'Prices_state-wise'!BA:BA,"",0),"")</f>
        <v>49750</v>
      </c>
      <c r="KI45" s="346">
        <f t="shared" si="144"/>
        <v>1.0349999999999999</v>
      </c>
      <c r="KJ45" s="346">
        <f t="shared" si="145"/>
        <v>1.7052</v>
      </c>
      <c r="KK45" s="346">
        <f t="shared" si="146"/>
        <v>1.6212</v>
      </c>
      <c r="KL45" s="346">
        <f t="shared" si="147"/>
        <v>1.2809999999999999</v>
      </c>
      <c r="KM45" s="346">
        <f t="shared" si="148"/>
        <v>1.1456</v>
      </c>
      <c r="KN45" s="346">
        <f t="shared" si="149"/>
        <v>1.2456</v>
      </c>
      <c r="KO45" s="346">
        <f t="shared" si="150"/>
        <v>1.8684000000000001</v>
      </c>
      <c r="KP45" s="346">
        <f t="shared" si="151"/>
        <v>2.4780000000000002</v>
      </c>
      <c r="KQ45" s="346">
        <f t="shared" si="152"/>
        <v>2.7450000000000001</v>
      </c>
      <c r="KR45" s="346">
        <f t="shared" si="153"/>
        <v>3.6669999999999998</v>
      </c>
      <c r="KS45" s="346">
        <f t="shared" si="154"/>
        <v>4.2460000000000004</v>
      </c>
      <c r="KT45" s="346">
        <f t="shared" si="155"/>
        <v>4.9749999999999996</v>
      </c>
      <c r="KU45" s="346">
        <f t="shared" si="156"/>
        <v>28.013000000000005</v>
      </c>
      <c r="KW45" s="346">
        <f t="shared" si="157"/>
        <v>2.6425000000000001</v>
      </c>
      <c r="KX45" s="346">
        <f t="shared" si="158"/>
        <v>3.6196999999999999</v>
      </c>
      <c r="KY45" s="346">
        <f t="shared" si="159"/>
        <v>2.9441999999999995</v>
      </c>
      <c r="KZ45" s="346">
        <f t="shared" si="160"/>
        <v>2.3284999999999996</v>
      </c>
      <c r="LA45" s="346">
        <f t="shared" si="161"/>
        <v>1.8171999999999997</v>
      </c>
      <c r="LB45" s="346">
        <f t="shared" si="162"/>
        <v>1.97685</v>
      </c>
      <c r="LC45" s="346">
        <f t="shared" si="163"/>
        <v>2.6274000000000002</v>
      </c>
      <c r="LD45" s="346">
        <f t="shared" si="164"/>
        <v>3.1255000000000002</v>
      </c>
      <c r="LE45" s="346">
        <f t="shared" si="165"/>
        <v>3.4612500000000002</v>
      </c>
      <c r="LF45" s="346">
        <f t="shared" si="166"/>
        <v>4.6217499999999996</v>
      </c>
      <c r="LG45" s="346">
        <f t="shared" si="167"/>
        <v>5.3514999999999997</v>
      </c>
      <c r="LH45" s="346">
        <f t="shared" si="168"/>
        <v>6.2687499999999989</v>
      </c>
      <c r="LI45" s="346">
        <f t="shared" si="169"/>
        <v>40.785099999999993</v>
      </c>
      <c r="LL45" s="16">
        <v>0.9</v>
      </c>
      <c r="LM45" s="16">
        <v>0.9</v>
      </c>
      <c r="LN45" s="16">
        <v>0.8</v>
      </c>
      <c r="LO45" s="16">
        <v>0.9</v>
      </c>
      <c r="LP45" s="16">
        <v>0.9</v>
      </c>
      <c r="LQ45" s="16">
        <v>0.9</v>
      </c>
      <c r="LR45" s="16">
        <v>0.9</v>
      </c>
      <c r="LS45" s="16">
        <v>0.9</v>
      </c>
      <c r="LT45" s="16">
        <v>0.9</v>
      </c>
      <c r="LU45" s="16">
        <v>0.9</v>
      </c>
      <c r="LV45" s="16">
        <v>0.9</v>
      </c>
      <c r="LW45" s="16">
        <v>0.9</v>
      </c>
      <c r="LY45" s="14">
        <f t="shared" si="170"/>
        <v>270</v>
      </c>
      <c r="LZ45" s="14">
        <f t="shared" si="171"/>
        <v>327.60000000000002</v>
      </c>
      <c r="MA45" s="14">
        <f t="shared" si="172"/>
        <v>211.20000000000002</v>
      </c>
      <c r="MB45" s="14">
        <f t="shared" si="173"/>
        <v>197.99999999999997</v>
      </c>
      <c r="MC45" s="14">
        <f t="shared" si="174"/>
        <v>129.6</v>
      </c>
      <c r="MD45" s="14">
        <f t="shared" si="175"/>
        <v>145.80000000000001</v>
      </c>
      <c r="ME45" s="14">
        <f t="shared" si="176"/>
        <v>151.19999999999999</v>
      </c>
      <c r="MF45" s="14">
        <f t="shared" si="177"/>
        <v>125.99999999999997</v>
      </c>
      <c r="MG45" s="14">
        <f t="shared" si="178"/>
        <v>134.99999999999997</v>
      </c>
      <c r="MH45" s="14">
        <f t="shared" si="179"/>
        <v>170.99999999999997</v>
      </c>
      <c r="MI45" s="14">
        <f t="shared" si="180"/>
        <v>197.99999999999994</v>
      </c>
      <c r="MJ45" s="14">
        <f t="shared" si="181"/>
        <v>224.99999999999994</v>
      </c>
      <c r="ML45" s="14">
        <f t="shared" si="182"/>
        <v>180</v>
      </c>
      <c r="MM45" s="14">
        <f t="shared" si="183"/>
        <v>302.40000000000003</v>
      </c>
      <c r="MN45" s="14">
        <f t="shared" si="184"/>
        <v>268.8</v>
      </c>
      <c r="MO45" s="14">
        <f t="shared" si="185"/>
        <v>252</v>
      </c>
      <c r="MP45" s="14">
        <f t="shared" si="186"/>
        <v>230.4</v>
      </c>
      <c r="MQ45" s="14">
        <f t="shared" si="187"/>
        <v>259.2</v>
      </c>
      <c r="MR45" s="14">
        <f t="shared" si="188"/>
        <v>388.8</v>
      </c>
      <c r="MS45" s="14">
        <f t="shared" si="189"/>
        <v>504</v>
      </c>
      <c r="MT45" s="14">
        <f t="shared" si="190"/>
        <v>540</v>
      </c>
      <c r="MU45" s="14">
        <f t="shared" si="191"/>
        <v>684</v>
      </c>
      <c r="MV45" s="14">
        <f t="shared" si="192"/>
        <v>792</v>
      </c>
      <c r="MW45" s="14">
        <f t="shared" si="193"/>
        <v>900</v>
      </c>
    </row>
    <row r="46" spans="1:361">
      <c r="A46" s="4">
        <f t="shared" si="194"/>
        <v>33</v>
      </c>
      <c r="B46" s="1" t="s">
        <v>449</v>
      </c>
      <c r="C46" s="1" t="s">
        <v>349</v>
      </c>
      <c r="D46" s="4" t="s">
        <v>328</v>
      </c>
      <c r="E46" s="14">
        <f>SUMIFS('MoU proposal'!U:U,'MoU proposal'!$B:$B,'Retail_distributor-wise'!$B46,'MoU proposal'!$D:$D,'Retail_distributor-wise'!$C46)</f>
        <v>6012.1100000000006</v>
      </c>
      <c r="F46" s="14">
        <f t="shared" si="90"/>
        <v>10000</v>
      </c>
      <c r="G46" s="8" t="s">
        <v>165</v>
      </c>
      <c r="H46" s="1" t="s">
        <v>118</v>
      </c>
      <c r="I46" s="670">
        <v>0.4698</v>
      </c>
      <c r="J46" s="14">
        <f>FLOOR($I46*'Retail_state-wise(rough)'!F$37,50)</f>
        <v>600</v>
      </c>
      <c r="K46" s="14">
        <f>FLOOR($I46*'Retail_state-wise(rough)'!G$37,50)</f>
        <v>800</v>
      </c>
      <c r="L46" s="14">
        <f>FLOOR($I46*'Retail_state-wise(rough)'!H$37,50)</f>
        <v>700</v>
      </c>
      <c r="M46" s="14">
        <f>FLOOR($I46*'Retail_state-wise(rough)'!I$37,50)</f>
        <v>600</v>
      </c>
      <c r="N46" s="14">
        <f>FLOOR($I46*'Retail_state-wise(rough)'!J$37,50)</f>
        <v>500</v>
      </c>
      <c r="O46" s="14">
        <f>FLOOR($I46*'Retail_state-wise(rough)'!K$37,50)</f>
        <v>550</v>
      </c>
      <c r="P46" s="14">
        <f>FLOOR($I46*'Retail_state-wise(rough)'!L$37,50)</f>
        <v>700</v>
      </c>
      <c r="Q46" s="14">
        <f>FLOOR($I46*'Retail_state-wise(rough)'!M$37,50)</f>
        <v>850</v>
      </c>
      <c r="R46" s="14">
        <f>FLOOR($I46*'Retail_state-wise(rough)'!N$37,50)</f>
        <v>900</v>
      </c>
      <c r="S46" s="14">
        <f>FLOOR($I46*'Retail_state-wise(rough)'!O$37,50)</f>
        <v>1100</v>
      </c>
      <c r="T46" s="14">
        <f>FLOOR($I46*'Retail_state-wise(rough)'!P$37,50)</f>
        <v>1250</v>
      </c>
      <c r="U46" s="14">
        <f>FLOOR($I46*'Retail_state-wise(rough)'!Q$37,50)</f>
        <v>1450</v>
      </c>
      <c r="W46" s="671"/>
      <c r="X46" s="16">
        <v>0.8</v>
      </c>
      <c r="Y46" s="16">
        <v>0.8</v>
      </c>
      <c r="Z46" s="16">
        <v>0.8</v>
      </c>
      <c r="AA46" s="16">
        <v>0.8</v>
      </c>
      <c r="AB46" s="16">
        <v>0.8</v>
      </c>
      <c r="AC46" s="16">
        <v>0.8</v>
      </c>
      <c r="AD46" s="16">
        <v>0.8</v>
      </c>
      <c r="AE46" s="16">
        <v>0.8</v>
      </c>
      <c r="AF46" s="16">
        <v>0.8</v>
      </c>
      <c r="AG46" s="16">
        <v>0.8</v>
      </c>
      <c r="AH46" s="16">
        <v>0.8</v>
      </c>
      <c r="AI46" s="16">
        <v>0.8</v>
      </c>
      <c r="AK46" s="16">
        <f t="shared" si="420"/>
        <v>0.19999999999999996</v>
      </c>
      <c r="AL46" s="16">
        <f t="shared" si="420"/>
        <v>0.19999999999999996</v>
      </c>
      <c r="AM46" s="16">
        <f t="shared" si="420"/>
        <v>0.19999999999999996</v>
      </c>
      <c r="AN46" s="16">
        <f t="shared" si="420"/>
        <v>0.19999999999999996</v>
      </c>
      <c r="AO46" s="16">
        <f t="shared" si="420"/>
        <v>0.19999999999999996</v>
      </c>
      <c r="AP46" s="16">
        <f t="shared" si="420"/>
        <v>0.19999999999999996</v>
      </c>
      <c r="AQ46" s="16">
        <f t="shared" si="420"/>
        <v>0.19999999999999996</v>
      </c>
      <c r="AR46" s="16">
        <f t="shared" si="420"/>
        <v>0.19999999999999996</v>
      </c>
      <c r="AS46" s="16">
        <f t="shared" si="420"/>
        <v>0.19999999999999996</v>
      </c>
      <c r="AT46" s="16">
        <f t="shared" si="420"/>
        <v>0.19999999999999996</v>
      </c>
      <c r="AU46" s="16">
        <f t="shared" si="420"/>
        <v>0.19999999999999996</v>
      </c>
      <c r="AV46" s="16">
        <f t="shared" si="420"/>
        <v>0.19999999999999996</v>
      </c>
      <c r="AX46" s="15">
        <f t="shared" si="345"/>
        <v>480</v>
      </c>
      <c r="AY46" s="15">
        <f t="shared" si="346"/>
        <v>640</v>
      </c>
      <c r="AZ46" s="15">
        <f t="shared" si="347"/>
        <v>560</v>
      </c>
      <c r="BA46" s="15">
        <f t="shared" si="348"/>
        <v>480</v>
      </c>
      <c r="BB46" s="15">
        <f t="shared" si="349"/>
        <v>400</v>
      </c>
      <c r="BC46" s="15">
        <f t="shared" si="350"/>
        <v>440</v>
      </c>
      <c r="BD46" s="15">
        <f t="shared" si="351"/>
        <v>560</v>
      </c>
      <c r="BE46" s="15">
        <f t="shared" si="352"/>
        <v>680</v>
      </c>
      <c r="BF46" s="15">
        <f t="shared" si="353"/>
        <v>720</v>
      </c>
      <c r="BG46" s="15">
        <f t="shared" si="354"/>
        <v>880</v>
      </c>
      <c r="BH46" s="15">
        <f t="shared" si="355"/>
        <v>1000</v>
      </c>
      <c r="BI46" s="15">
        <f t="shared" si="356"/>
        <v>1160</v>
      </c>
      <c r="BJ46" s="15">
        <f t="shared" si="357"/>
        <v>8000</v>
      </c>
      <c r="BL46" s="15">
        <f t="shared" si="358"/>
        <v>119.99999999999997</v>
      </c>
      <c r="BM46" s="15">
        <f t="shared" si="359"/>
        <v>159.99999999999997</v>
      </c>
      <c r="BN46" s="15">
        <f t="shared" si="360"/>
        <v>139.99999999999997</v>
      </c>
      <c r="BO46" s="15">
        <f t="shared" si="361"/>
        <v>119.99999999999997</v>
      </c>
      <c r="BP46" s="15">
        <f t="shared" si="362"/>
        <v>99.999999999999972</v>
      </c>
      <c r="BQ46" s="15">
        <f t="shared" si="363"/>
        <v>109.99999999999997</v>
      </c>
      <c r="BR46" s="15">
        <f t="shared" si="364"/>
        <v>139.99999999999997</v>
      </c>
      <c r="BS46" s="15">
        <f t="shared" si="365"/>
        <v>169.99999999999997</v>
      </c>
      <c r="BT46" s="15">
        <f t="shared" si="366"/>
        <v>179.99999999999997</v>
      </c>
      <c r="BU46" s="15">
        <f t="shared" si="367"/>
        <v>219.99999999999994</v>
      </c>
      <c r="BV46" s="15">
        <f t="shared" si="368"/>
        <v>249.99999999999994</v>
      </c>
      <c r="BW46" s="15">
        <f t="shared" si="369"/>
        <v>289.99999999999994</v>
      </c>
      <c r="BX46" s="15">
        <f t="shared" si="370"/>
        <v>1999.9999999999998</v>
      </c>
      <c r="BY46" s="15"/>
      <c r="BZ46" s="16">
        <v>0.8</v>
      </c>
      <c r="CA46" s="16">
        <v>0.8</v>
      </c>
      <c r="CB46" s="16">
        <v>0.7</v>
      </c>
      <c r="CC46" s="16">
        <v>0.7</v>
      </c>
      <c r="CD46" s="16">
        <v>0.6</v>
      </c>
      <c r="CE46" s="16">
        <v>0.6</v>
      </c>
      <c r="CF46" s="16">
        <v>0.5</v>
      </c>
      <c r="CG46" s="16">
        <v>0.4</v>
      </c>
      <c r="CH46" s="16">
        <v>0.3</v>
      </c>
      <c r="CI46" s="16">
        <v>0.2</v>
      </c>
      <c r="CJ46" s="16">
        <v>0</v>
      </c>
      <c r="CK46" s="16">
        <v>0</v>
      </c>
      <c r="CL46" s="236"/>
      <c r="CM46" s="241">
        <f t="shared" si="308"/>
        <v>0.19999999999999996</v>
      </c>
      <c r="CN46" s="241">
        <f t="shared" si="309"/>
        <v>0.19999999999999996</v>
      </c>
      <c r="CO46" s="241">
        <f t="shared" si="310"/>
        <v>0.30000000000000004</v>
      </c>
      <c r="CP46" s="241">
        <f t="shared" si="311"/>
        <v>0.30000000000000004</v>
      </c>
      <c r="CQ46" s="241">
        <f t="shared" si="312"/>
        <v>0.4</v>
      </c>
      <c r="CR46" s="241">
        <f t="shared" si="313"/>
        <v>0.4</v>
      </c>
      <c r="CS46" s="241">
        <f t="shared" si="314"/>
        <v>0.5</v>
      </c>
      <c r="CT46" s="241">
        <f t="shared" si="315"/>
        <v>0.6</v>
      </c>
      <c r="CU46" s="241">
        <f t="shared" si="316"/>
        <v>0.7</v>
      </c>
      <c r="CV46" s="241">
        <f t="shared" si="317"/>
        <v>0.8</v>
      </c>
      <c r="CW46" s="241">
        <f t="shared" si="318"/>
        <v>1</v>
      </c>
      <c r="CX46" s="241">
        <f t="shared" si="319"/>
        <v>1</v>
      </c>
      <c r="CY46" s="15"/>
      <c r="CZ46" s="15">
        <f t="shared" si="104"/>
        <v>384</v>
      </c>
      <c r="DA46" s="15">
        <f t="shared" si="105"/>
        <v>512</v>
      </c>
      <c r="DB46" s="15">
        <f t="shared" si="106"/>
        <v>392</v>
      </c>
      <c r="DC46" s="15">
        <f t="shared" si="107"/>
        <v>336</v>
      </c>
      <c r="DD46" s="15">
        <f t="shared" si="108"/>
        <v>240</v>
      </c>
      <c r="DE46" s="15">
        <f t="shared" si="109"/>
        <v>264</v>
      </c>
      <c r="DF46" s="15">
        <f t="shared" si="110"/>
        <v>280</v>
      </c>
      <c r="DG46" s="15">
        <f t="shared" si="111"/>
        <v>272</v>
      </c>
      <c r="DH46" s="15">
        <f t="shared" si="112"/>
        <v>216</v>
      </c>
      <c r="DI46" s="15">
        <f t="shared" si="113"/>
        <v>176</v>
      </c>
      <c r="DJ46" s="15">
        <f t="shared" si="114"/>
        <v>0</v>
      </c>
      <c r="DK46" s="15">
        <f t="shared" si="115"/>
        <v>0</v>
      </c>
      <c r="DL46" s="15">
        <f t="shared" si="116"/>
        <v>3072</v>
      </c>
      <c r="DM46" s="15"/>
      <c r="DN46" s="15">
        <f t="shared" si="244"/>
        <v>95.999999999999972</v>
      </c>
      <c r="DO46" s="15">
        <f t="shared" si="245"/>
        <v>127.99999999999997</v>
      </c>
      <c r="DP46" s="15">
        <f t="shared" si="246"/>
        <v>168.00000000000003</v>
      </c>
      <c r="DQ46" s="15">
        <f t="shared" si="247"/>
        <v>144.00000000000003</v>
      </c>
      <c r="DR46" s="15">
        <f t="shared" si="248"/>
        <v>160</v>
      </c>
      <c r="DS46" s="15">
        <f t="shared" si="249"/>
        <v>176</v>
      </c>
      <c r="DT46" s="15">
        <f t="shared" si="250"/>
        <v>280</v>
      </c>
      <c r="DU46" s="15">
        <f t="shared" si="251"/>
        <v>408</v>
      </c>
      <c r="DV46" s="15">
        <f t="shared" si="252"/>
        <v>503.99999999999994</v>
      </c>
      <c r="DW46" s="15">
        <f t="shared" si="253"/>
        <v>704</v>
      </c>
      <c r="DX46" s="15">
        <f t="shared" si="254"/>
        <v>1000</v>
      </c>
      <c r="DY46" s="15">
        <f t="shared" si="255"/>
        <v>1160</v>
      </c>
      <c r="DZ46" s="15">
        <f t="shared" si="121"/>
        <v>4928</v>
      </c>
      <c r="EB46" s="16">
        <v>0.7</v>
      </c>
      <c r="EC46" s="16">
        <v>0.7</v>
      </c>
      <c r="ED46" s="16">
        <v>0.7</v>
      </c>
      <c r="EE46" s="16">
        <v>0.7</v>
      </c>
      <c r="EF46" s="16">
        <v>0.65</v>
      </c>
      <c r="EG46" s="16">
        <v>0.65</v>
      </c>
      <c r="EH46" s="16">
        <v>0.65</v>
      </c>
      <c r="EI46" s="16">
        <v>0.65</v>
      </c>
      <c r="EJ46" s="16">
        <v>0.6</v>
      </c>
      <c r="EK46" s="16">
        <v>0.6</v>
      </c>
      <c r="EL46" s="16">
        <v>0.6</v>
      </c>
      <c r="EM46" s="16">
        <v>0.6</v>
      </c>
      <c r="EO46" s="16">
        <f t="shared" si="195"/>
        <v>0.30000000000000004</v>
      </c>
      <c r="EP46" s="16">
        <f t="shared" si="196"/>
        <v>0.30000000000000004</v>
      </c>
      <c r="EQ46" s="16">
        <f t="shared" si="197"/>
        <v>0.30000000000000004</v>
      </c>
      <c r="ER46" s="16">
        <f t="shared" si="198"/>
        <v>0.30000000000000004</v>
      </c>
      <c r="ES46" s="16">
        <f t="shared" si="199"/>
        <v>0.35</v>
      </c>
      <c r="ET46" s="16">
        <f t="shared" si="200"/>
        <v>0.35</v>
      </c>
      <c r="EU46" s="16">
        <f t="shared" si="201"/>
        <v>0.35</v>
      </c>
      <c r="EV46" s="16">
        <f t="shared" si="202"/>
        <v>0.35</v>
      </c>
      <c r="EW46" s="16">
        <f t="shared" si="203"/>
        <v>0.4</v>
      </c>
      <c r="EX46" s="16">
        <f t="shared" si="204"/>
        <v>0.4</v>
      </c>
      <c r="EY46" s="16">
        <f t="shared" si="205"/>
        <v>0.4</v>
      </c>
      <c r="EZ46" s="16">
        <f t="shared" si="206"/>
        <v>0.4</v>
      </c>
      <c r="FB46" s="233">
        <f t="shared" si="371"/>
        <v>420</v>
      </c>
      <c r="FC46" s="233">
        <f t="shared" si="372"/>
        <v>560</v>
      </c>
      <c r="FD46" s="233">
        <f t="shared" si="373"/>
        <v>489.99999999999994</v>
      </c>
      <c r="FE46" s="233">
        <f t="shared" si="374"/>
        <v>420</v>
      </c>
      <c r="FF46" s="233">
        <f t="shared" si="375"/>
        <v>325</v>
      </c>
      <c r="FG46" s="233">
        <f t="shared" si="376"/>
        <v>357.5</v>
      </c>
      <c r="FH46" s="233">
        <f t="shared" si="377"/>
        <v>455</v>
      </c>
      <c r="FI46" s="233">
        <f t="shared" si="378"/>
        <v>552.5</v>
      </c>
      <c r="FJ46" s="233">
        <f t="shared" si="379"/>
        <v>540</v>
      </c>
      <c r="FK46" s="233">
        <f t="shared" si="380"/>
        <v>660</v>
      </c>
      <c r="FL46" s="233">
        <f t="shared" si="381"/>
        <v>750</v>
      </c>
      <c r="FM46" s="233">
        <f t="shared" si="382"/>
        <v>870</v>
      </c>
      <c r="FN46" s="233">
        <f t="shared" si="122"/>
        <v>6400</v>
      </c>
      <c r="FO46" s="4"/>
      <c r="FP46" s="233">
        <f t="shared" si="383"/>
        <v>180.00000000000003</v>
      </c>
      <c r="FQ46" s="233">
        <f t="shared" si="384"/>
        <v>240.00000000000003</v>
      </c>
      <c r="FR46" s="233">
        <f t="shared" si="385"/>
        <v>210.00000000000003</v>
      </c>
      <c r="FS46" s="233">
        <f t="shared" si="386"/>
        <v>180.00000000000003</v>
      </c>
      <c r="FT46" s="233">
        <f t="shared" si="387"/>
        <v>175</v>
      </c>
      <c r="FU46" s="233">
        <f t="shared" si="388"/>
        <v>192.5</v>
      </c>
      <c r="FV46" s="233">
        <f t="shared" si="389"/>
        <v>244.99999999999997</v>
      </c>
      <c r="FW46" s="233">
        <f t="shared" si="390"/>
        <v>297.5</v>
      </c>
      <c r="FX46" s="233">
        <f t="shared" si="391"/>
        <v>360</v>
      </c>
      <c r="FY46" s="233">
        <f t="shared" si="392"/>
        <v>440</v>
      </c>
      <c r="FZ46" s="233">
        <f t="shared" si="393"/>
        <v>500</v>
      </c>
      <c r="GA46" s="233">
        <f t="shared" si="394"/>
        <v>580</v>
      </c>
      <c r="GB46" s="233">
        <f t="shared" si="123"/>
        <v>3600</v>
      </c>
      <c r="GC46" s="233"/>
      <c r="GD46" s="16">
        <v>0.2</v>
      </c>
      <c r="GE46" s="16">
        <v>0.2</v>
      </c>
      <c r="GF46" s="16">
        <v>0.3</v>
      </c>
      <c r="GG46" s="16">
        <v>0.3</v>
      </c>
      <c r="GH46" s="16">
        <v>0.3</v>
      </c>
      <c r="GI46" s="16">
        <v>0.4</v>
      </c>
      <c r="GJ46" s="16">
        <v>0.6</v>
      </c>
      <c r="GK46" s="16">
        <v>0.7</v>
      </c>
      <c r="GL46" s="16">
        <v>0.8</v>
      </c>
      <c r="GM46" s="16">
        <v>0.9</v>
      </c>
      <c r="GN46" s="16">
        <v>1</v>
      </c>
      <c r="GO46" s="16">
        <v>1</v>
      </c>
      <c r="GP46" s="233"/>
      <c r="GQ46" s="233">
        <f>GD46*FB46</f>
        <v>84</v>
      </c>
      <c r="GR46" s="233">
        <f t="shared" ref="GR46" si="432">GE46*FC46</f>
        <v>112</v>
      </c>
      <c r="GS46" s="233">
        <f t="shared" ref="GS46" si="433">GF46*FD46</f>
        <v>146.99999999999997</v>
      </c>
      <c r="GT46" s="233">
        <f t="shared" ref="GT46" si="434">GG46*FE46</f>
        <v>126</v>
      </c>
      <c r="GU46" s="233">
        <f t="shared" ref="GU46" si="435">GH46*FF46</f>
        <v>97.5</v>
      </c>
      <c r="GV46" s="233">
        <f t="shared" ref="GV46" si="436">GI46*FG46</f>
        <v>143</v>
      </c>
      <c r="GW46" s="233">
        <f t="shared" ref="GW46" si="437">GJ46*FH46</f>
        <v>273</v>
      </c>
      <c r="GX46" s="233">
        <f t="shared" ref="GX46" si="438">GK46*FI46</f>
        <v>386.75</v>
      </c>
      <c r="GY46" s="233">
        <f t="shared" ref="GY46" si="439">GL46*FJ46</f>
        <v>432</v>
      </c>
      <c r="GZ46" s="233">
        <f t="shared" ref="GZ46" si="440">GM46*FK46</f>
        <v>594</v>
      </c>
      <c r="HA46" s="233">
        <f t="shared" ref="HA46" si="441">GN46*FL46</f>
        <v>750</v>
      </c>
      <c r="HB46" s="233">
        <f t="shared" ref="HB46" si="442">GO46*FM46</f>
        <v>870</v>
      </c>
      <c r="HC46" s="14">
        <f t="shared" si="256"/>
        <v>4015.25</v>
      </c>
      <c r="HE46" s="233">
        <f>[2]Sheet2!$AO36</f>
        <v>18.134197167955502</v>
      </c>
      <c r="HF46" s="4">
        <v>30</v>
      </c>
      <c r="HG46" s="233">
        <f t="shared" si="125"/>
        <v>29</v>
      </c>
      <c r="HH46" s="233">
        <f t="shared" si="126"/>
        <v>45</v>
      </c>
      <c r="HJ46" s="15">
        <f t="shared" si="127"/>
        <v>29</v>
      </c>
      <c r="HK46" s="15">
        <f t="shared" si="128"/>
        <v>44.615384615384613</v>
      </c>
      <c r="HT46" s="1">
        <f>_xlfn.XLOOKUP($C46,'Prices_state-wise'!$B:$B,'Prices_state-wise'!P:P,"",0)</f>
        <v>53750</v>
      </c>
      <c r="HU46" s="1">
        <f>_xlfn.XLOOKUP($C46,'Prices_state-wise'!$B:$B,'Prices_state-wise'!Q:Q,"",0)</f>
        <v>52750</v>
      </c>
      <c r="HV46" s="1">
        <f>_xlfn.XLOOKUP($C46,'Prices_state-wise'!$B:$B,'Prices_state-wise'!R:R,"",0)</f>
        <v>50250</v>
      </c>
      <c r="HW46" s="1">
        <f>_xlfn.XLOOKUP($C46,'Prices_state-wise'!$B:$B,'Prices_state-wise'!S:S,"",0)</f>
        <v>47750</v>
      </c>
      <c r="HX46" s="1">
        <f>_xlfn.XLOOKUP($C46,'Prices_state-wise'!$B:$B,'Prices_state-wise'!T:T,"",0)</f>
        <v>46750</v>
      </c>
      <c r="HY46" s="1">
        <f>_xlfn.XLOOKUP($C46,'Prices_state-wise'!$B:$B,'Prices_state-wise'!U:U,"",0)</f>
        <v>45250</v>
      </c>
      <c r="HZ46" s="1">
        <f>_xlfn.XLOOKUP($C46,'Prices_state-wise'!$B:$B,'Prices_state-wise'!V:V,"",0)</f>
        <v>45250</v>
      </c>
      <c r="IA46" s="1">
        <f>_xlfn.XLOOKUP($C46,'Prices_state-wise'!$B:$B,'Prices_state-wise'!W:W,"",0)</f>
        <v>46250</v>
      </c>
      <c r="IB46" s="1">
        <f>_xlfn.XLOOKUP($C46,'Prices_state-wise'!$B:$B,'Prices_state-wise'!X:X,"",0)</f>
        <v>47750</v>
      </c>
      <c r="IC46" s="1">
        <f>_xlfn.XLOOKUP($C46,'Prices_state-wise'!$B:$B,'Prices_state-wise'!Y:Y,"",0)</f>
        <v>50250</v>
      </c>
      <c r="ID46" s="1">
        <f>_xlfn.XLOOKUP($C46,'Prices_state-wise'!$B:$B,'Prices_state-wise'!Z:Z,"",0)</f>
        <v>50250</v>
      </c>
      <c r="IE46" s="1">
        <f>_xlfn.XLOOKUP($C46,'Prices_state-wise'!$B:$B,'Prices_state-wise'!AA:AA,"",0)</f>
        <v>51750</v>
      </c>
      <c r="IG46" s="346">
        <f t="shared" si="207"/>
        <v>0.6449999999999998</v>
      </c>
      <c r="IH46" s="346">
        <f t="shared" si="208"/>
        <v>0.84399999999999986</v>
      </c>
      <c r="II46" s="346">
        <f t="shared" si="209"/>
        <v>0.70349999999999979</v>
      </c>
      <c r="IJ46" s="346">
        <f t="shared" si="210"/>
        <v>0.57299999999999995</v>
      </c>
      <c r="IK46" s="346">
        <f t="shared" si="211"/>
        <v>0.46749999999999992</v>
      </c>
      <c r="IL46" s="346">
        <f t="shared" si="212"/>
        <v>0.49774999999999991</v>
      </c>
      <c r="IM46" s="346">
        <f t="shared" si="213"/>
        <v>0.63349999999999995</v>
      </c>
      <c r="IN46" s="346">
        <f t="shared" si="214"/>
        <v>0.78624999999999989</v>
      </c>
      <c r="IO46" s="346">
        <f t="shared" si="215"/>
        <v>0.85949999999999982</v>
      </c>
      <c r="IP46" s="346">
        <f t="shared" si="216"/>
        <v>1.1054999999999997</v>
      </c>
      <c r="IQ46" s="346">
        <f t="shared" si="217"/>
        <v>1.2562499999999996</v>
      </c>
      <c r="IR46" s="346">
        <f t="shared" si="218"/>
        <v>1.5007499999999996</v>
      </c>
      <c r="IS46" s="346">
        <f t="shared" si="130"/>
        <v>9.8724999999999987</v>
      </c>
      <c r="IU46" s="1">
        <v>53500</v>
      </c>
      <c r="IV46" s="1">
        <v>52500</v>
      </c>
      <c r="IW46" s="1">
        <v>50000</v>
      </c>
      <c r="IX46" s="1">
        <v>47500</v>
      </c>
      <c r="IY46" s="1">
        <v>46500</v>
      </c>
      <c r="IZ46" s="1">
        <v>45000</v>
      </c>
      <c r="JA46" s="1">
        <v>45000</v>
      </c>
      <c r="JB46" s="1">
        <v>46000</v>
      </c>
      <c r="JC46" s="1">
        <v>47500</v>
      </c>
      <c r="JD46" s="1">
        <v>50000</v>
      </c>
      <c r="JE46" s="1">
        <v>50000</v>
      </c>
      <c r="JF46" s="1">
        <v>51500</v>
      </c>
      <c r="JH46" s="346">
        <f t="shared" si="131"/>
        <v>2.0543999999999998</v>
      </c>
      <c r="JI46" s="346">
        <f t="shared" si="132"/>
        <v>2.6880000000000002</v>
      </c>
      <c r="JJ46" s="346">
        <f t="shared" si="133"/>
        <v>1.96</v>
      </c>
      <c r="JK46" s="346">
        <f t="shared" si="134"/>
        <v>1.5960000000000001</v>
      </c>
      <c r="JL46" s="346">
        <f t="shared" si="135"/>
        <v>1.1160000000000001</v>
      </c>
      <c r="JM46" s="346">
        <f t="shared" si="136"/>
        <v>1.1879999999999999</v>
      </c>
      <c r="JN46" s="346">
        <f t="shared" si="137"/>
        <v>1.26</v>
      </c>
      <c r="JO46" s="346">
        <f t="shared" si="138"/>
        <v>1.2512000000000001</v>
      </c>
      <c r="JP46" s="346">
        <f t="shared" si="139"/>
        <v>1.026</v>
      </c>
      <c r="JQ46" s="346">
        <f t="shared" si="140"/>
        <v>0.88</v>
      </c>
      <c r="JR46" s="346">
        <f t="shared" si="141"/>
        <v>0</v>
      </c>
      <c r="JS46" s="346">
        <f t="shared" si="142"/>
        <v>0</v>
      </c>
      <c r="JT46" s="346">
        <f t="shared" si="143"/>
        <v>15.019600000000002</v>
      </c>
      <c r="JV46" s="1">
        <f>IFERROR(_xlfn.XLOOKUP($C46,'Prices_state-wise'!$B:$B,'Prices_state-wise'!AP:AP,"",0),"")</f>
        <v>51750</v>
      </c>
      <c r="JW46" s="1">
        <f>IFERROR(_xlfn.XLOOKUP($C46,'Prices_state-wise'!$B:$B,'Prices_state-wise'!AQ:AQ,"",0),"")</f>
        <v>50750</v>
      </c>
      <c r="JX46" s="1">
        <f>IFERROR(_xlfn.XLOOKUP($C46,'Prices_state-wise'!$B:$B,'Prices_state-wise'!AR:AR,"",0),"")</f>
        <v>48250</v>
      </c>
      <c r="JY46" s="1">
        <f>IFERROR(_xlfn.XLOOKUP($C46,'Prices_state-wise'!$B:$B,'Prices_state-wise'!AS:AS,"",0),"")</f>
        <v>45750</v>
      </c>
      <c r="JZ46" s="1">
        <f>IFERROR(_xlfn.XLOOKUP($C46,'Prices_state-wise'!$B:$B,'Prices_state-wise'!AT:AT,"",0),"")</f>
        <v>44750</v>
      </c>
      <c r="KA46" s="1">
        <f>IFERROR(_xlfn.XLOOKUP($C46,'Prices_state-wise'!$B:$B,'Prices_state-wise'!AU:AU,"",0),"")</f>
        <v>43250</v>
      </c>
      <c r="KB46" s="1">
        <f>IFERROR(_xlfn.XLOOKUP($C46,'Prices_state-wise'!$B:$B,'Prices_state-wise'!AV:AV,"",0),"")</f>
        <v>43250</v>
      </c>
      <c r="KC46" s="1">
        <f>IFERROR(_xlfn.XLOOKUP($C46,'Prices_state-wise'!$B:$B,'Prices_state-wise'!AW:AW,"",0),"")</f>
        <v>44250</v>
      </c>
      <c r="KD46" s="1">
        <f>IFERROR(_xlfn.XLOOKUP($C46,'Prices_state-wise'!$B:$B,'Prices_state-wise'!AX:AX,"",0),"")</f>
        <v>45750</v>
      </c>
      <c r="KE46" s="1">
        <f>IFERROR(_xlfn.XLOOKUP($C46,'Prices_state-wise'!$B:$B,'Prices_state-wise'!AY:AY,"",0),"")</f>
        <v>48250</v>
      </c>
      <c r="KF46" s="1">
        <f>IFERROR(_xlfn.XLOOKUP($C46,'Prices_state-wise'!$B:$B,'Prices_state-wise'!AZ:AZ,"",0),"")</f>
        <v>48250</v>
      </c>
      <c r="KG46" s="1">
        <f>IFERROR(_xlfn.XLOOKUP($C46,'Prices_state-wise'!$B:$B,'Prices_state-wise'!BA:BA,"",0),"")</f>
        <v>49750</v>
      </c>
      <c r="KI46" s="346">
        <f t="shared" si="144"/>
        <v>0.4967999999999998</v>
      </c>
      <c r="KJ46" s="346">
        <f t="shared" si="145"/>
        <v>0.64959999999999984</v>
      </c>
      <c r="KK46" s="346">
        <f t="shared" si="146"/>
        <v>0.8106000000000001</v>
      </c>
      <c r="KL46" s="346">
        <f t="shared" si="147"/>
        <v>0.65880000000000005</v>
      </c>
      <c r="KM46" s="346">
        <f t="shared" si="148"/>
        <v>0.71599999999999997</v>
      </c>
      <c r="KN46" s="346">
        <f t="shared" si="149"/>
        <v>0.76119999999999999</v>
      </c>
      <c r="KO46" s="346">
        <f t="shared" si="150"/>
        <v>1.2110000000000001</v>
      </c>
      <c r="KP46" s="346">
        <f t="shared" si="151"/>
        <v>1.8053999999999999</v>
      </c>
      <c r="KQ46" s="346">
        <f t="shared" si="152"/>
        <v>2.3057999999999996</v>
      </c>
      <c r="KR46" s="346">
        <f t="shared" si="153"/>
        <v>3.3967999999999998</v>
      </c>
      <c r="KS46" s="346">
        <f t="shared" si="154"/>
        <v>4.8250000000000002</v>
      </c>
      <c r="KT46" s="346">
        <f t="shared" si="155"/>
        <v>5.7709999999999999</v>
      </c>
      <c r="KU46" s="346">
        <f t="shared" si="156"/>
        <v>23.407999999999998</v>
      </c>
      <c r="KW46" s="346">
        <f t="shared" si="157"/>
        <v>3.1961999999999993</v>
      </c>
      <c r="KX46" s="346">
        <f t="shared" si="158"/>
        <v>4.1815999999999995</v>
      </c>
      <c r="KY46" s="346">
        <f t="shared" si="159"/>
        <v>3.4741</v>
      </c>
      <c r="KZ46" s="346">
        <f t="shared" si="160"/>
        <v>2.8277999999999999</v>
      </c>
      <c r="LA46" s="346">
        <f t="shared" si="161"/>
        <v>2.2995000000000001</v>
      </c>
      <c r="LB46" s="346">
        <f t="shared" si="162"/>
        <v>2.4469500000000002</v>
      </c>
      <c r="LC46" s="346">
        <f t="shared" si="163"/>
        <v>3.1044999999999998</v>
      </c>
      <c r="LD46" s="346">
        <f t="shared" si="164"/>
        <v>3.8428499999999994</v>
      </c>
      <c r="LE46" s="346">
        <f t="shared" si="165"/>
        <v>4.1912999999999991</v>
      </c>
      <c r="LF46" s="346">
        <f t="shared" si="166"/>
        <v>5.3822999999999999</v>
      </c>
      <c r="LG46" s="346">
        <f t="shared" si="167"/>
        <v>6.0812499999999998</v>
      </c>
      <c r="LH46" s="346">
        <f t="shared" si="168"/>
        <v>7.271749999999999</v>
      </c>
      <c r="LI46" s="346">
        <f t="shared" si="169"/>
        <v>48.300099999999993</v>
      </c>
      <c r="LL46" s="16">
        <v>0.9</v>
      </c>
      <c r="LM46" s="16">
        <v>0.9</v>
      </c>
      <c r="LN46" s="16">
        <v>0.8</v>
      </c>
      <c r="LO46" s="16">
        <v>0.9</v>
      </c>
      <c r="LP46" s="16">
        <v>0.9</v>
      </c>
      <c r="LQ46" s="16">
        <v>0.9</v>
      </c>
      <c r="LR46" s="16">
        <v>0.9</v>
      </c>
      <c r="LS46" s="16">
        <v>0.9</v>
      </c>
      <c r="LT46" s="16">
        <v>0.9</v>
      </c>
      <c r="LU46" s="16">
        <v>0.9</v>
      </c>
      <c r="LV46" s="16">
        <v>0.9</v>
      </c>
      <c r="LW46" s="16">
        <v>0.9</v>
      </c>
      <c r="LY46" s="14">
        <f t="shared" si="170"/>
        <v>453.6</v>
      </c>
      <c r="LZ46" s="14">
        <f t="shared" si="171"/>
        <v>604.80000000000007</v>
      </c>
      <c r="MA46" s="14">
        <f t="shared" si="172"/>
        <v>425.6</v>
      </c>
      <c r="MB46" s="14">
        <f t="shared" si="173"/>
        <v>410.40000000000003</v>
      </c>
      <c r="MC46" s="14">
        <f t="shared" si="174"/>
        <v>306</v>
      </c>
      <c r="MD46" s="14">
        <f t="shared" si="175"/>
        <v>336.6</v>
      </c>
      <c r="ME46" s="14">
        <f t="shared" si="176"/>
        <v>378</v>
      </c>
      <c r="MF46" s="14">
        <f t="shared" si="177"/>
        <v>397.8</v>
      </c>
      <c r="MG46" s="14">
        <f t="shared" si="178"/>
        <v>356.40000000000003</v>
      </c>
      <c r="MH46" s="14">
        <f t="shared" si="179"/>
        <v>356.4</v>
      </c>
      <c r="MI46" s="14">
        <f t="shared" si="180"/>
        <v>224.99999999999994</v>
      </c>
      <c r="MJ46" s="14">
        <f t="shared" si="181"/>
        <v>260.99999999999994</v>
      </c>
      <c r="ML46" s="14">
        <f t="shared" si="182"/>
        <v>86.399999999999977</v>
      </c>
      <c r="MM46" s="14">
        <f t="shared" si="183"/>
        <v>115.19999999999997</v>
      </c>
      <c r="MN46" s="14">
        <f t="shared" si="184"/>
        <v>134.40000000000003</v>
      </c>
      <c r="MO46" s="14">
        <f t="shared" si="185"/>
        <v>129.60000000000002</v>
      </c>
      <c r="MP46" s="14">
        <f t="shared" si="186"/>
        <v>144</v>
      </c>
      <c r="MQ46" s="14">
        <f t="shared" si="187"/>
        <v>158.4</v>
      </c>
      <c r="MR46" s="14">
        <f t="shared" si="188"/>
        <v>252</v>
      </c>
      <c r="MS46" s="14">
        <f t="shared" si="189"/>
        <v>367.2</v>
      </c>
      <c r="MT46" s="14">
        <f t="shared" si="190"/>
        <v>453.59999999999997</v>
      </c>
      <c r="MU46" s="14">
        <f t="shared" si="191"/>
        <v>633.6</v>
      </c>
      <c r="MV46" s="14">
        <f t="shared" si="192"/>
        <v>900</v>
      </c>
      <c r="MW46" s="14">
        <f t="shared" si="193"/>
        <v>1044</v>
      </c>
    </row>
    <row r="47" spans="1:361">
      <c r="A47" s="4">
        <f t="shared" si="194"/>
        <v>34</v>
      </c>
      <c r="B47" s="1" t="s">
        <v>450</v>
      </c>
      <c r="C47" s="1" t="s">
        <v>349</v>
      </c>
      <c r="D47" s="4" t="s">
        <v>326</v>
      </c>
      <c r="E47" s="14">
        <f>SUMIFS('MoU proposal'!U:U,'MoU proposal'!$B:$B,'Retail_distributor-wise'!$B47,'MoU proposal'!$D:$D,'Retail_distributor-wise'!$C47)</f>
        <v>1431.33</v>
      </c>
      <c r="F47" s="14">
        <f>SUM(J47:U47)</f>
        <v>2650</v>
      </c>
      <c r="G47" s="8" t="s">
        <v>165</v>
      </c>
      <c r="H47" s="1" t="s">
        <v>118</v>
      </c>
      <c r="I47" s="118">
        <f>E47/'Retail_state-wise(rough)'!$D$37</f>
        <v>0.13019660066011104</v>
      </c>
      <c r="J47" s="14">
        <f>FLOOR($I47*'Retail_state-wise(rough)'!F$37,50)</f>
        <v>150</v>
      </c>
      <c r="K47" s="14">
        <f>FLOOR($I47*'Retail_state-wise(rough)'!G$37,50)</f>
        <v>200</v>
      </c>
      <c r="L47" s="14">
        <f>FLOOR($I47*'Retail_state-wise(rough)'!H$37,50)</f>
        <v>200</v>
      </c>
      <c r="M47" s="14">
        <f>FLOOR($I47*'Retail_state-wise(rough)'!I$37,50)</f>
        <v>150</v>
      </c>
      <c r="N47" s="14">
        <f>FLOOR($I47*'Retail_state-wise(rough)'!J$37,50)</f>
        <v>100</v>
      </c>
      <c r="O47" s="14">
        <f>FLOOR($I47*'Retail_state-wise(rough)'!K$37,50)</f>
        <v>150</v>
      </c>
      <c r="P47" s="14">
        <f>FLOOR($I47*'Retail_state-wise(rough)'!L$37,50)</f>
        <v>200</v>
      </c>
      <c r="Q47" s="14">
        <f>FLOOR($I47*'Retail_state-wise(rough)'!M$37,50)</f>
        <v>200</v>
      </c>
      <c r="R47" s="14">
        <f>FLOOR($I47*'Retail_state-wise(rough)'!N$37,50)</f>
        <v>250</v>
      </c>
      <c r="S47" s="14">
        <f>FLOOR($I47*'Retail_state-wise(rough)'!O$37,50)</f>
        <v>300</v>
      </c>
      <c r="T47" s="14">
        <f>FLOOR($I47*'Retail_state-wise(rough)'!P$37,50)</f>
        <v>350</v>
      </c>
      <c r="U47" s="14">
        <f>FLOOR($I47*'Retail_state-wise(rough)'!Q$37,50)</f>
        <v>400</v>
      </c>
      <c r="W47" s="671"/>
      <c r="X47" s="16">
        <v>0.2</v>
      </c>
      <c r="Y47" s="16">
        <v>0.2</v>
      </c>
      <c r="Z47" s="16">
        <v>0.2</v>
      </c>
      <c r="AA47" s="16">
        <v>0.2</v>
      </c>
      <c r="AB47" s="16">
        <v>0.2</v>
      </c>
      <c r="AC47" s="16">
        <v>0.2</v>
      </c>
      <c r="AD47" s="16">
        <v>0.2</v>
      </c>
      <c r="AE47" s="16">
        <v>0.2</v>
      </c>
      <c r="AF47" s="16">
        <v>0.2</v>
      </c>
      <c r="AG47" s="16">
        <v>0.2</v>
      </c>
      <c r="AH47" s="16">
        <v>0.2</v>
      </c>
      <c r="AI47" s="16">
        <v>0.2</v>
      </c>
      <c r="AK47" s="16">
        <f t="shared" si="420"/>
        <v>0.8</v>
      </c>
      <c r="AL47" s="16">
        <f t="shared" si="420"/>
        <v>0.8</v>
      </c>
      <c r="AM47" s="16">
        <f t="shared" si="420"/>
        <v>0.8</v>
      </c>
      <c r="AN47" s="16">
        <f t="shared" si="420"/>
        <v>0.8</v>
      </c>
      <c r="AO47" s="16">
        <f t="shared" si="420"/>
        <v>0.8</v>
      </c>
      <c r="AP47" s="16">
        <f t="shared" si="420"/>
        <v>0.8</v>
      </c>
      <c r="AQ47" s="16">
        <f t="shared" si="420"/>
        <v>0.8</v>
      </c>
      <c r="AR47" s="16">
        <f t="shared" si="420"/>
        <v>0.8</v>
      </c>
      <c r="AS47" s="16">
        <f t="shared" si="420"/>
        <v>0.8</v>
      </c>
      <c r="AT47" s="16">
        <f t="shared" si="420"/>
        <v>0.8</v>
      </c>
      <c r="AU47" s="16">
        <f t="shared" si="420"/>
        <v>0.8</v>
      </c>
      <c r="AV47" s="16">
        <f t="shared" si="420"/>
        <v>0.8</v>
      </c>
      <c r="AX47" s="15">
        <f t="shared" si="345"/>
        <v>30</v>
      </c>
      <c r="AY47" s="15">
        <f t="shared" si="346"/>
        <v>40</v>
      </c>
      <c r="AZ47" s="15">
        <f t="shared" si="347"/>
        <v>40</v>
      </c>
      <c r="BA47" s="15">
        <f t="shared" si="348"/>
        <v>30</v>
      </c>
      <c r="BB47" s="15">
        <f t="shared" si="349"/>
        <v>20</v>
      </c>
      <c r="BC47" s="15">
        <f t="shared" si="350"/>
        <v>30</v>
      </c>
      <c r="BD47" s="15">
        <f t="shared" si="351"/>
        <v>40</v>
      </c>
      <c r="BE47" s="15">
        <f t="shared" si="352"/>
        <v>40</v>
      </c>
      <c r="BF47" s="15">
        <f t="shared" si="353"/>
        <v>50</v>
      </c>
      <c r="BG47" s="15">
        <f t="shared" si="354"/>
        <v>60</v>
      </c>
      <c r="BH47" s="15">
        <f t="shared" si="355"/>
        <v>70</v>
      </c>
      <c r="BI47" s="15">
        <f t="shared" si="356"/>
        <v>80</v>
      </c>
      <c r="BJ47" s="15">
        <f t="shared" si="357"/>
        <v>530</v>
      </c>
      <c r="BL47" s="15">
        <f t="shared" si="358"/>
        <v>120</v>
      </c>
      <c r="BM47" s="15">
        <f t="shared" si="359"/>
        <v>160</v>
      </c>
      <c r="BN47" s="15">
        <f t="shared" si="360"/>
        <v>160</v>
      </c>
      <c r="BO47" s="15">
        <f t="shared" si="361"/>
        <v>120</v>
      </c>
      <c r="BP47" s="15">
        <f t="shared" si="362"/>
        <v>80</v>
      </c>
      <c r="BQ47" s="15">
        <f t="shared" si="363"/>
        <v>120</v>
      </c>
      <c r="BR47" s="15">
        <f t="shared" si="364"/>
        <v>160</v>
      </c>
      <c r="BS47" s="15">
        <f t="shared" si="365"/>
        <v>160</v>
      </c>
      <c r="BT47" s="15">
        <f t="shared" si="366"/>
        <v>200</v>
      </c>
      <c r="BU47" s="15">
        <f t="shared" si="367"/>
        <v>240</v>
      </c>
      <c r="BV47" s="15">
        <f t="shared" si="368"/>
        <v>280</v>
      </c>
      <c r="BW47" s="15">
        <f t="shared" si="369"/>
        <v>320</v>
      </c>
      <c r="BX47" s="15">
        <f t="shared" si="370"/>
        <v>2120</v>
      </c>
      <c r="BY47" s="15"/>
      <c r="BZ47" s="16">
        <v>0</v>
      </c>
      <c r="CA47" s="16">
        <v>0</v>
      </c>
      <c r="CB47" s="16">
        <v>0</v>
      </c>
      <c r="CC47" s="16">
        <v>0</v>
      </c>
      <c r="CD47" s="16">
        <v>0</v>
      </c>
      <c r="CE47" s="16">
        <v>0</v>
      </c>
      <c r="CF47" s="16">
        <v>0</v>
      </c>
      <c r="CG47" s="16">
        <v>0</v>
      </c>
      <c r="CH47" s="16">
        <v>0</v>
      </c>
      <c r="CI47" s="16">
        <v>0</v>
      </c>
      <c r="CJ47" s="16">
        <v>0</v>
      </c>
      <c r="CK47" s="16">
        <v>0</v>
      </c>
      <c r="CL47" s="236"/>
      <c r="CM47" s="241">
        <f t="shared" si="308"/>
        <v>1</v>
      </c>
      <c r="CN47" s="241">
        <f t="shared" si="309"/>
        <v>1</v>
      </c>
      <c r="CO47" s="241">
        <f t="shared" si="310"/>
        <v>1</v>
      </c>
      <c r="CP47" s="241">
        <f t="shared" si="311"/>
        <v>1</v>
      </c>
      <c r="CQ47" s="241">
        <f t="shared" si="312"/>
        <v>1</v>
      </c>
      <c r="CR47" s="241">
        <f t="shared" si="313"/>
        <v>1</v>
      </c>
      <c r="CS47" s="241">
        <f t="shared" si="314"/>
        <v>1</v>
      </c>
      <c r="CT47" s="241">
        <f t="shared" si="315"/>
        <v>1</v>
      </c>
      <c r="CU47" s="241">
        <f t="shared" si="316"/>
        <v>1</v>
      </c>
      <c r="CV47" s="241">
        <f t="shared" si="317"/>
        <v>1</v>
      </c>
      <c r="CW47" s="241">
        <f t="shared" si="318"/>
        <v>1</v>
      </c>
      <c r="CX47" s="241">
        <f t="shared" si="319"/>
        <v>1</v>
      </c>
      <c r="CY47" s="15"/>
      <c r="CZ47" s="15">
        <f t="shared" si="104"/>
        <v>0</v>
      </c>
      <c r="DA47" s="15">
        <f t="shared" si="105"/>
        <v>0</v>
      </c>
      <c r="DB47" s="15">
        <f t="shared" si="106"/>
        <v>0</v>
      </c>
      <c r="DC47" s="15">
        <f t="shared" si="107"/>
        <v>0</v>
      </c>
      <c r="DD47" s="15">
        <f t="shared" si="108"/>
        <v>0</v>
      </c>
      <c r="DE47" s="15">
        <f t="shared" si="109"/>
        <v>0</v>
      </c>
      <c r="DF47" s="15">
        <f t="shared" si="110"/>
        <v>0</v>
      </c>
      <c r="DG47" s="15">
        <f t="shared" si="111"/>
        <v>0</v>
      </c>
      <c r="DH47" s="15">
        <f t="shared" si="112"/>
        <v>0</v>
      </c>
      <c r="DI47" s="15">
        <f t="shared" si="113"/>
        <v>0</v>
      </c>
      <c r="DJ47" s="15">
        <f t="shared" si="114"/>
        <v>0</v>
      </c>
      <c r="DK47" s="15">
        <f t="shared" si="115"/>
        <v>0</v>
      </c>
      <c r="DL47" s="15">
        <f t="shared" si="116"/>
        <v>0</v>
      </c>
      <c r="DM47" s="15"/>
      <c r="DN47" s="15">
        <f t="shared" si="244"/>
        <v>30</v>
      </c>
      <c r="DO47" s="15">
        <f t="shared" si="245"/>
        <v>40</v>
      </c>
      <c r="DP47" s="15">
        <f t="shared" si="246"/>
        <v>40</v>
      </c>
      <c r="DQ47" s="15">
        <f t="shared" si="247"/>
        <v>30</v>
      </c>
      <c r="DR47" s="15">
        <f t="shared" si="248"/>
        <v>20</v>
      </c>
      <c r="DS47" s="15">
        <f t="shared" si="249"/>
        <v>30</v>
      </c>
      <c r="DT47" s="15">
        <f t="shared" si="250"/>
        <v>40</v>
      </c>
      <c r="DU47" s="15">
        <f t="shared" si="251"/>
        <v>40</v>
      </c>
      <c r="DV47" s="15">
        <f t="shared" si="252"/>
        <v>50</v>
      </c>
      <c r="DW47" s="15">
        <f t="shared" si="253"/>
        <v>60</v>
      </c>
      <c r="DX47" s="15">
        <f t="shared" si="254"/>
        <v>70</v>
      </c>
      <c r="DY47" s="15">
        <f t="shared" si="255"/>
        <v>80</v>
      </c>
      <c r="DZ47" s="15">
        <f t="shared" si="121"/>
        <v>530</v>
      </c>
      <c r="EB47" s="16">
        <v>0.9</v>
      </c>
      <c r="EC47" s="16">
        <v>0.9</v>
      </c>
      <c r="ED47" s="16">
        <v>0.9</v>
      </c>
      <c r="EE47" s="16">
        <v>0.9</v>
      </c>
      <c r="EF47" s="16">
        <v>0.85</v>
      </c>
      <c r="EG47" s="16">
        <v>0.85</v>
      </c>
      <c r="EH47" s="16">
        <v>0.8</v>
      </c>
      <c r="EI47" s="16">
        <v>0.8</v>
      </c>
      <c r="EJ47" s="16">
        <v>0.75</v>
      </c>
      <c r="EK47" s="16">
        <v>0.75</v>
      </c>
      <c r="EL47" s="16">
        <v>0.75</v>
      </c>
      <c r="EM47" s="16">
        <v>0.7</v>
      </c>
      <c r="EO47" s="16">
        <f t="shared" si="195"/>
        <v>9.9999999999999978E-2</v>
      </c>
      <c r="EP47" s="16">
        <f t="shared" si="196"/>
        <v>9.9999999999999978E-2</v>
      </c>
      <c r="EQ47" s="16">
        <f t="shared" si="197"/>
        <v>9.9999999999999978E-2</v>
      </c>
      <c r="ER47" s="16">
        <f t="shared" si="198"/>
        <v>9.9999999999999978E-2</v>
      </c>
      <c r="ES47" s="16">
        <f t="shared" si="199"/>
        <v>0.15000000000000002</v>
      </c>
      <c r="ET47" s="16">
        <f t="shared" si="200"/>
        <v>0.15000000000000002</v>
      </c>
      <c r="EU47" s="16">
        <f t="shared" si="201"/>
        <v>0.19999999999999996</v>
      </c>
      <c r="EV47" s="16">
        <f t="shared" si="202"/>
        <v>0.19999999999999996</v>
      </c>
      <c r="EW47" s="16">
        <f t="shared" si="203"/>
        <v>0.25</v>
      </c>
      <c r="EX47" s="16">
        <f t="shared" si="204"/>
        <v>0.25</v>
      </c>
      <c r="EY47" s="16">
        <f t="shared" si="205"/>
        <v>0.25</v>
      </c>
      <c r="EZ47" s="16">
        <f t="shared" si="206"/>
        <v>0.30000000000000004</v>
      </c>
      <c r="FB47" s="233">
        <f t="shared" si="371"/>
        <v>135</v>
      </c>
      <c r="FC47" s="233">
        <f t="shared" si="372"/>
        <v>180</v>
      </c>
      <c r="FD47" s="233">
        <f t="shared" si="373"/>
        <v>180</v>
      </c>
      <c r="FE47" s="233">
        <f t="shared" si="374"/>
        <v>135</v>
      </c>
      <c r="FF47" s="233">
        <f t="shared" si="375"/>
        <v>85</v>
      </c>
      <c r="FG47" s="233">
        <f t="shared" si="376"/>
        <v>127.5</v>
      </c>
      <c r="FH47" s="233">
        <f t="shared" si="377"/>
        <v>160</v>
      </c>
      <c r="FI47" s="233">
        <f t="shared" si="378"/>
        <v>160</v>
      </c>
      <c r="FJ47" s="233">
        <f t="shared" si="379"/>
        <v>187.5</v>
      </c>
      <c r="FK47" s="233">
        <f t="shared" si="380"/>
        <v>225</v>
      </c>
      <c r="FL47" s="233">
        <f t="shared" si="381"/>
        <v>262.5</v>
      </c>
      <c r="FM47" s="233">
        <f t="shared" si="382"/>
        <v>280</v>
      </c>
      <c r="FN47" s="233">
        <f t="shared" si="122"/>
        <v>2117.5</v>
      </c>
      <c r="FO47" s="4"/>
      <c r="FP47" s="233">
        <f t="shared" si="383"/>
        <v>14.999999999999996</v>
      </c>
      <c r="FQ47" s="233">
        <f t="shared" si="384"/>
        <v>19.999999999999996</v>
      </c>
      <c r="FR47" s="233">
        <f t="shared" si="385"/>
        <v>19.999999999999996</v>
      </c>
      <c r="FS47" s="233">
        <f t="shared" si="386"/>
        <v>14.999999999999996</v>
      </c>
      <c r="FT47" s="233">
        <f t="shared" si="387"/>
        <v>15.000000000000002</v>
      </c>
      <c r="FU47" s="233">
        <f t="shared" si="388"/>
        <v>22.500000000000004</v>
      </c>
      <c r="FV47" s="233">
        <f t="shared" si="389"/>
        <v>39.999999999999993</v>
      </c>
      <c r="FW47" s="233">
        <f t="shared" si="390"/>
        <v>39.999999999999993</v>
      </c>
      <c r="FX47" s="233">
        <f t="shared" si="391"/>
        <v>62.5</v>
      </c>
      <c r="FY47" s="233">
        <f t="shared" si="392"/>
        <v>75</v>
      </c>
      <c r="FZ47" s="233">
        <f t="shared" si="393"/>
        <v>87.5</v>
      </c>
      <c r="GA47" s="233">
        <f t="shared" si="394"/>
        <v>120.00000000000001</v>
      </c>
      <c r="GB47" s="233">
        <f t="shared" si="123"/>
        <v>532.5</v>
      </c>
      <c r="GC47" s="233"/>
      <c r="GD47" s="16">
        <v>1</v>
      </c>
      <c r="GE47" s="16">
        <v>1</v>
      </c>
      <c r="GF47" s="16">
        <v>1</v>
      </c>
      <c r="GG47" s="16">
        <v>1</v>
      </c>
      <c r="GH47" s="16">
        <v>1</v>
      </c>
      <c r="GI47" s="16">
        <v>1</v>
      </c>
      <c r="GJ47" s="16">
        <v>1</v>
      </c>
      <c r="GK47" s="16">
        <v>1</v>
      </c>
      <c r="GL47" s="16">
        <v>1</v>
      </c>
      <c r="GM47" s="16">
        <v>1</v>
      </c>
      <c r="GN47" s="16">
        <v>1</v>
      </c>
      <c r="GO47" s="16">
        <v>1</v>
      </c>
      <c r="GP47" s="233"/>
      <c r="GQ47" s="233">
        <f>GD47*FB47</f>
        <v>135</v>
      </c>
      <c r="GR47" s="233">
        <f t="shared" ref="GR47" si="443">GE47*FC47</f>
        <v>180</v>
      </c>
      <c r="GS47" s="233">
        <f t="shared" ref="GS47" si="444">GF47*FD47</f>
        <v>180</v>
      </c>
      <c r="GT47" s="233">
        <f t="shared" ref="GT47" si="445">GG47*FE47</f>
        <v>135</v>
      </c>
      <c r="GU47" s="233">
        <f t="shared" ref="GU47" si="446">GH47*FF47</f>
        <v>85</v>
      </c>
      <c r="GV47" s="233">
        <f t="shared" ref="GV47" si="447">GI47*FG47</f>
        <v>127.5</v>
      </c>
      <c r="GW47" s="233">
        <f t="shared" ref="GW47" si="448">GJ47*FH47</f>
        <v>160</v>
      </c>
      <c r="GX47" s="233">
        <f t="shared" ref="GX47" si="449">GK47*FI47</f>
        <v>160</v>
      </c>
      <c r="GY47" s="233">
        <f t="shared" ref="GY47" si="450">GL47*FJ47</f>
        <v>187.5</v>
      </c>
      <c r="GZ47" s="233">
        <f t="shared" ref="GZ47" si="451">GM47*FK47</f>
        <v>225</v>
      </c>
      <c r="HA47" s="233">
        <f t="shared" ref="HA47" si="452">GN47*FL47</f>
        <v>262.5</v>
      </c>
      <c r="HB47" s="233">
        <f t="shared" ref="HB47" si="453">GO47*FM47</f>
        <v>280</v>
      </c>
      <c r="HC47" s="14">
        <f t="shared" si="256"/>
        <v>2117.5</v>
      </c>
      <c r="HE47" s="233">
        <f>[2]Sheet2!$AO37</f>
        <v>26.771749999999997</v>
      </c>
      <c r="HF47" s="4">
        <v>25</v>
      </c>
      <c r="HG47" s="233">
        <f t="shared" si="125"/>
        <v>11.2</v>
      </c>
      <c r="HH47" s="233">
        <f t="shared" si="126"/>
        <v>17</v>
      </c>
      <c r="HJ47" s="15">
        <f t="shared" si="127"/>
        <v>11.2</v>
      </c>
      <c r="HK47" s="15">
        <f t="shared" si="128"/>
        <v>17.23076923076923</v>
      </c>
      <c r="HT47" s="1">
        <f>_xlfn.XLOOKUP($C47,'Prices_state-wise'!$B:$B,'Prices_state-wise'!P:P,"",0)</f>
        <v>53750</v>
      </c>
      <c r="HU47" s="1">
        <f>_xlfn.XLOOKUP($C47,'Prices_state-wise'!$B:$B,'Prices_state-wise'!Q:Q,"",0)</f>
        <v>52750</v>
      </c>
      <c r="HV47" s="1">
        <f>_xlfn.XLOOKUP($C47,'Prices_state-wise'!$B:$B,'Prices_state-wise'!R:R,"",0)</f>
        <v>50250</v>
      </c>
      <c r="HW47" s="1">
        <f>_xlfn.XLOOKUP($C47,'Prices_state-wise'!$B:$B,'Prices_state-wise'!S:S,"",0)</f>
        <v>47750</v>
      </c>
      <c r="HX47" s="1">
        <f>_xlfn.XLOOKUP($C47,'Prices_state-wise'!$B:$B,'Prices_state-wise'!T:T,"",0)</f>
        <v>46750</v>
      </c>
      <c r="HY47" s="1">
        <f>_xlfn.XLOOKUP($C47,'Prices_state-wise'!$B:$B,'Prices_state-wise'!U:U,"",0)</f>
        <v>45250</v>
      </c>
      <c r="HZ47" s="1">
        <f>_xlfn.XLOOKUP($C47,'Prices_state-wise'!$B:$B,'Prices_state-wise'!V:V,"",0)</f>
        <v>45250</v>
      </c>
      <c r="IA47" s="1">
        <f>_xlfn.XLOOKUP($C47,'Prices_state-wise'!$B:$B,'Prices_state-wise'!W:W,"",0)</f>
        <v>46250</v>
      </c>
      <c r="IB47" s="1">
        <f>_xlfn.XLOOKUP($C47,'Prices_state-wise'!$B:$B,'Prices_state-wise'!X:X,"",0)</f>
        <v>47750</v>
      </c>
      <c r="IC47" s="1">
        <f>_xlfn.XLOOKUP($C47,'Prices_state-wise'!$B:$B,'Prices_state-wise'!Y:Y,"",0)</f>
        <v>50250</v>
      </c>
      <c r="ID47" s="1">
        <f>_xlfn.XLOOKUP($C47,'Prices_state-wise'!$B:$B,'Prices_state-wise'!Z:Z,"",0)</f>
        <v>50250</v>
      </c>
      <c r="IE47" s="1">
        <f>_xlfn.XLOOKUP($C47,'Prices_state-wise'!$B:$B,'Prices_state-wise'!AA:AA,"",0)</f>
        <v>51750</v>
      </c>
      <c r="IG47" s="346">
        <f t="shared" si="207"/>
        <v>0.64500000000000002</v>
      </c>
      <c r="IH47" s="346">
        <f t="shared" si="208"/>
        <v>0.84399999999999997</v>
      </c>
      <c r="II47" s="346">
        <f t="shared" si="209"/>
        <v>0.80400000000000005</v>
      </c>
      <c r="IJ47" s="346">
        <f t="shared" si="210"/>
        <v>0.57299999999999995</v>
      </c>
      <c r="IK47" s="346">
        <f t="shared" si="211"/>
        <v>0.374</v>
      </c>
      <c r="IL47" s="346">
        <f t="shared" si="212"/>
        <v>0.54300000000000004</v>
      </c>
      <c r="IM47" s="346">
        <f t="shared" si="213"/>
        <v>0.72399999999999998</v>
      </c>
      <c r="IN47" s="346">
        <f t="shared" si="214"/>
        <v>0.74</v>
      </c>
      <c r="IO47" s="346">
        <f t="shared" si="215"/>
        <v>0.95499999999999996</v>
      </c>
      <c r="IP47" s="346">
        <f t="shared" si="216"/>
        <v>1.206</v>
      </c>
      <c r="IQ47" s="346">
        <f t="shared" si="217"/>
        <v>1.407</v>
      </c>
      <c r="IR47" s="346">
        <f t="shared" si="218"/>
        <v>1.6559999999999999</v>
      </c>
      <c r="IS47" s="346">
        <f t="shared" si="130"/>
        <v>10.471000000000002</v>
      </c>
      <c r="IU47" s="1">
        <v>53500</v>
      </c>
      <c r="IV47" s="1">
        <v>52500</v>
      </c>
      <c r="IW47" s="1">
        <v>50000</v>
      </c>
      <c r="IX47" s="1">
        <v>47500</v>
      </c>
      <c r="IY47" s="1">
        <v>46500</v>
      </c>
      <c r="IZ47" s="1">
        <v>45000</v>
      </c>
      <c r="JA47" s="1">
        <v>45000</v>
      </c>
      <c r="JB47" s="1">
        <v>46000</v>
      </c>
      <c r="JC47" s="1">
        <v>47500</v>
      </c>
      <c r="JD47" s="1">
        <v>50000</v>
      </c>
      <c r="JE47" s="1">
        <v>50000</v>
      </c>
      <c r="JF47" s="1">
        <v>51500</v>
      </c>
      <c r="JH47" s="346">
        <f t="shared" si="131"/>
        <v>0</v>
      </c>
      <c r="JI47" s="346">
        <f t="shared" si="132"/>
        <v>0</v>
      </c>
      <c r="JJ47" s="346">
        <f t="shared" si="133"/>
        <v>0</v>
      </c>
      <c r="JK47" s="346">
        <f t="shared" si="134"/>
        <v>0</v>
      </c>
      <c r="JL47" s="346">
        <f t="shared" si="135"/>
        <v>0</v>
      </c>
      <c r="JM47" s="346">
        <f t="shared" si="136"/>
        <v>0</v>
      </c>
      <c r="JN47" s="346">
        <f t="shared" si="137"/>
        <v>0</v>
      </c>
      <c r="JO47" s="346">
        <f t="shared" si="138"/>
        <v>0</v>
      </c>
      <c r="JP47" s="346">
        <f t="shared" si="139"/>
        <v>0</v>
      </c>
      <c r="JQ47" s="346">
        <f t="shared" si="140"/>
        <v>0</v>
      </c>
      <c r="JR47" s="346">
        <f t="shared" si="141"/>
        <v>0</v>
      </c>
      <c r="JS47" s="346">
        <f t="shared" si="142"/>
        <v>0</v>
      </c>
      <c r="JT47" s="346">
        <f t="shared" si="143"/>
        <v>0</v>
      </c>
      <c r="JV47" s="1">
        <f>IFERROR(_xlfn.XLOOKUP($C47,'Prices_state-wise'!$B:$B,'Prices_state-wise'!AP:AP,"",0),"")</f>
        <v>51750</v>
      </c>
      <c r="JW47" s="1">
        <f>IFERROR(_xlfn.XLOOKUP($C47,'Prices_state-wise'!$B:$B,'Prices_state-wise'!AQ:AQ,"",0),"")</f>
        <v>50750</v>
      </c>
      <c r="JX47" s="1">
        <f>IFERROR(_xlfn.XLOOKUP($C47,'Prices_state-wise'!$B:$B,'Prices_state-wise'!AR:AR,"",0),"")</f>
        <v>48250</v>
      </c>
      <c r="JY47" s="1">
        <f>IFERROR(_xlfn.XLOOKUP($C47,'Prices_state-wise'!$B:$B,'Prices_state-wise'!AS:AS,"",0),"")</f>
        <v>45750</v>
      </c>
      <c r="JZ47" s="1">
        <f>IFERROR(_xlfn.XLOOKUP($C47,'Prices_state-wise'!$B:$B,'Prices_state-wise'!AT:AT,"",0),"")</f>
        <v>44750</v>
      </c>
      <c r="KA47" s="1">
        <f>IFERROR(_xlfn.XLOOKUP($C47,'Prices_state-wise'!$B:$B,'Prices_state-wise'!AU:AU,"",0),"")</f>
        <v>43250</v>
      </c>
      <c r="KB47" s="1">
        <f>IFERROR(_xlfn.XLOOKUP($C47,'Prices_state-wise'!$B:$B,'Prices_state-wise'!AV:AV,"",0),"")</f>
        <v>43250</v>
      </c>
      <c r="KC47" s="1">
        <f>IFERROR(_xlfn.XLOOKUP($C47,'Prices_state-wise'!$B:$B,'Prices_state-wise'!AW:AW,"",0),"")</f>
        <v>44250</v>
      </c>
      <c r="KD47" s="1">
        <f>IFERROR(_xlfn.XLOOKUP($C47,'Prices_state-wise'!$B:$B,'Prices_state-wise'!AX:AX,"",0),"")</f>
        <v>45750</v>
      </c>
      <c r="KE47" s="1">
        <f>IFERROR(_xlfn.XLOOKUP($C47,'Prices_state-wise'!$B:$B,'Prices_state-wise'!AY:AY,"",0),"")</f>
        <v>48250</v>
      </c>
      <c r="KF47" s="1">
        <f>IFERROR(_xlfn.XLOOKUP($C47,'Prices_state-wise'!$B:$B,'Prices_state-wise'!AZ:AZ,"",0),"")</f>
        <v>48250</v>
      </c>
      <c r="KG47" s="1">
        <f>IFERROR(_xlfn.XLOOKUP($C47,'Prices_state-wise'!$B:$B,'Prices_state-wise'!BA:BA,"",0),"")</f>
        <v>49750</v>
      </c>
      <c r="KI47" s="346">
        <f t="shared" si="144"/>
        <v>0.15525</v>
      </c>
      <c r="KJ47" s="346">
        <f t="shared" si="145"/>
        <v>0.20300000000000001</v>
      </c>
      <c r="KK47" s="346">
        <f t="shared" si="146"/>
        <v>0.193</v>
      </c>
      <c r="KL47" s="346">
        <f t="shared" si="147"/>
        <v>0.13725000000000001</v>
      </c>
      <c r="KM47" s="346">
        <f t="shared" si="148"/>
        <v>8.9499999999999996E-2</v>
      </c>
      <c r="KN47" s="346">
        <f t="shared" si="149"/>
        <v>0.12975</v>
      </c>
      <c r="KO47" s="346">
        <f t="shared" si="150"/>
        <v>0.17299999999999999</v>
      </c>
      <c r="KP47" s="346">
        <f t="shared" si="151"/>
        <v>0.17699999999999999</v>
      </c>
      <c r="KQ47" s="346">
        <f t="shared" si="152"/>
        <v>0.22875000000000001</v>
      </c>
      <c r="KR47" s="346">
        <f t="shared" si="153"/>
        <v>0.28949999999999998</v>
      </c>
      <c r="KS47" s="346">
        <f t="shared" si="154"/>
        <v>0.33774999999999999</v>
      </c>
      <c r="KT47" s="346">
        <f t="shared" si="155"/>
        <v>0.39800000000000002</v>
      </c>
      <c r="KU47" s="346">
        <f t="shared" si="156"/>
        <v>2.5117500000000006</v>
      </c>
      <c r="KW47" s="346">
        <f t="shared" si="157"/>
        <v>0.80025000000000002</v>
      </c>
      <c r="KX47" s="346">
        <f t="shared" si="158"/>
        <v>1.0469999999999999</v>
      </c>
      <c r="KY47" s="346">
        <f t="shared" si="159"/>
        <v>0.99700000000000011</v>
      </c>
      <c r="KZ47" s="346">
        <f t="shared" si="160"/>
        <v>0.71024999999999994</v>
      </c>
      <c r="LA47" s="346">
        <f t="shared" si="161"/>
        <v>0.46350000000000002</v>
      </c>
      <c r="LB47" s="346">
        <f t="shared" si="162"/>
        <v>0.67275000000000007</v>
      </c>
      <c r="LC47" s="346">
        <f t="shared" si="163"/>
        <v>0.89700000000000002</v>
      </c>
      <c r="LD47" s="346">
        <f t="shared" si="164"/>
        <v>0.91700000000000004</v>
      </c>
      <c r="LE47" s="346">
        <f t="shared" si="165"/>
        <v>1.1837499999999999</v>
      </c>
      <c r="LF47" s="346">
        <f t="shared" si="166"/>
        <v>1.4954999999999998</v>
      </c>
      <c r="LG47" s="346">
        <f t="shared" si="167"/>
        <v>1.74475</v>
      </c>
      <c r="LH47" s="346">
        <f t="shared" si="168"/>
        <v>2.0539999999999998</v>
      </c>
      <c r="LI47" s="346">
        <f t="shared" si="169"/>
        <v>12.982749999999999</v>
      </c>
      <c r="LL47" s="130"/>
      <c r="LM47" s="130"/>
      <c r="LN47" s="130"/>
      <c r="LO47" s="130"/>
      <c r="LP47" s="566">
        <v>0.9</v>
      </c>
      <c r="LQ47" s="566">
        <v>0.9</v>
      </c>
      <c r="LR47" s="566">
        <v>0.9</v>
      </c>
      <c r="LS47" s="566">
        <v>0.9</v>
      </c>
      <c r="LT47" s="566">
        <v>0.9</v>
      </c>
      <c r="LU47" s="566">
        <v>0.9</v>
      </c>
      <c r="LV47" s="566">
        <v>0.9</v>
      </c>
      <c r="LW47" s="566">
        <v>0.9</v>
      </c>
      <c r="LY47" s="14">
        <f t="shared" si="170"/>
        <v>0</v>
      </c>
      <c r="LZ47" s="14">
        <f t="shared" si="171"/>
        <v>0</v>
      </c>
      <c r="MA47" s="14">
        <f t="shared" si="172"/>
        <v>0</v>
      </c>
      <c r="MB47" s="14">
        <f t="shared" si="173"/>
        <v>0</v>
      </c>
      <c r="MC47" s="14">
        <f t="shared" si="174"/>
        <v>72</v>
      </c>
      <c r="MD47" s="14">
        <f t="shared" si="175"/>
        <v>108</v>
      </c>
      <c r="ME47" s="14">
        <f t="shared" si="176"/>
        <v>144</v>
      </c>
      <c r="MF47" s="14">
        <f t="shared" si="177"/>
        <v>144</v>
      </c>
      <c r="MG47" s="14">
        <f t="shared" si="178"/>
        <v>180</v>
      </c>
      <c r="MH47" s="14">
        <f t="shared" si="179"/>
        <v>216</v>
      </c>
      <c r="MI47" s="14">
        <f t="shared" si="180"/>
        <v>252</v>
      </c>
      <c r="MJ47" s="14">
        <f t="shared" si="181"/>
        <v>288</v>
      </c>
      <c r="ML47" s="14">
        <f t="shared" si="182"/>
        <v>0</v>
      </c>
      <c r="MM47" s="14">
        <f t="shared" si="183"/>
        <v>0</v>
      </c>
      <c r="MN47" s="14">
        <f t="shared" si="184"/>
        <v>0</v>
      </c>
      <c r="MO47" s="14">
        <f t="shared" si="185"/>
        <v>0</v>
      </c>
      <c r="MP47" s="14">
        <f t="shared" si="186"/>
        <v>18</v>
      </c>
      <c r="MQ47" s="14">
        <f t="shared" si="187"/>
        <v>27</v>
      </c>
      <c r="MR47" s="14">
        <f t="shared" si="188"/>
        <v>36</v>
      </c>
      <c r="MS47" s="14">
        <f t="shared" si="189"/>
        <v>36</v>
      </c>
      <c r="MT47" s="14">
        <f t="shared" si="190"/>
        <v>45</v>
      </c>
      <c r="MU47" s="14">
        <f t="shared" si="191"/>
        <v>54</v>
      </c>
      <c r="MV47" s="14">
        <f t="shared" si="192"/>
        <v>63</v>
      </c>
      <c r="MW47" s="14">
        <f t="shared" si="193"/>
        <v>72</v>
      </c>
    </row>
    <row r="48" spans="1:361" s="116" customFormat="1">
      <c r="A48" s="115"/>
      <c r="D48" s="115"/>
      <c r="E48" s="117"/>
      <c r="F48" s="117"/>
      <c r="G48" s="191">
        <v>0</v>
      </c>
      <c r="H48" s="116">
        <v>0</v>
      </c>
      <c r="I48" s="119">
        <f>SUM(I45:I47)</f>
        <v>0.99999660066011109</v>
      </c>
      <c r="J48" s="117"/>
      <c r="K48" s="117"/>
      <c r="L48" s="117"/>
      <c r="M48" s="117"/>
      <c r="N48" s="117"/>
      <c r="O48" s="117"/>
      <c r="P48" s="117"/>
      <c r="Q48" s="117"/>
      <c r="R48" s="117"/>
      <c r="S48" s="117"/>
      <c r="T48" s="117"/>
      <c r="U48" s="117"/>
      <c r="V48" s="229"/>
      <c r="W48" s="229"/>
      <c r="X48" s="230"/>
      <c r="Y48" s="230"/>
      <c r="Z48" s="230"/>
      <c r="AA48" s="230"/>
      <c r="AB48" s="230"/>
      <c r="AC48" s="230"/>
      <c r="AD48" s="230"/>
      <c r="AE48" s="230"/>
      <c r="AF48" s="230"/>
      <c r="AG48" s="230"/>
      <c r="AH48" s="230"/>
      <c r="AI48" s="230"/>
      <c r="AK48" s="230"/>
      <c r="AL48" s="230"/>
      <c r="AM48" s="230"/>
      <c r="AN48" s="230"/>
      <c r="AO48" s="230"/>
      <c r="AP48" s="230"/>
      <c r="AQ48" s="230"/>
      <c r="AR48" s="230"/>
      <c r="AS48" s="230"/>
      <c r="AT48" s="230"/>
      <c r="AU48" s="230"/>
      <c r="AV48" s="230"/>
      <c r="AX48" s="231">
        <f t="shared" si="345"/>
        <v>0</v>
      </c>
      <c r="AY48" s="231">
        <f t="shared" si="346"/>
        <v>0</v>
      </c>
      <c r="AZ48" s="231">
        <f t="shared" si="347"/>
        <v>0</v>
      </c>
      <c r="BA48" s="231">
        <f t="shared" si="348"/>
        <v>0</v>
      </c>
      <c r="BB48" s="231">
        <f t="shared" si="349"/>
        <v>0</v>
      </c>
      <c r="BC48" s="231">
        <f t="shared" si="350"/>
        <v>0</v>
      </c>
      <c r="BD48" s="231">
        <f t="shared" si="351"/>
        <v>0</v>
      </c>
      <c r="BE48" s="231">
        <f t="shared" si="352"/>
        <v>0</v>
      </c>
      <c r="BF48" s="231">
        <f t="shared" si="353"/>
        <v>0</v>
      </c>
      <c r="BG48" s="231">
        <f t="shared" si="354"/>
        <v>0</v>
      </c>
      <c r="BH48" s="231">
        <f t="shared" si="355"/>
        <v>0</v>
      </c>
      <c r="BI48" s="231">
        <f t="shared" si="356"/>
        <v>0</v>
      </c>
      <c r="BJ48" s="231">
        <f t="shared" si="357"/>
        <v>0</v>
      </c>
      <c r="BL48" s="231">
        <f t="shared" si="358"/>
        <v>0</v>
      </c>
      <c r="BM48" s="231">
        <f t="shared" si="359"/>
        <v>0</v>
      </c>
      <c r="BN48" s="231">
        <f t="shared" si="360"/>
        <v>0</v>
      </c>
      <c r="BO48" s="231">
        <f t="shared" si="361"/>
        <v>0</v>
      </c>
      <c r="BP48" s="231">
        <f t="shared" si="362"/>
        <v>0</v>
      </c>
      <c r="BQ48" s="231">
        <f t="shared" si="363"/>
        <v>0</v>
      </c>
      <c r="BR48" s="231">
        <f t="shared" si="364"/>
        <v>0</v>
      </c>
      <c r="BS48" s="231">
        <f t="shared" si="365"/>
        <v>0</v>
      </c>
      <c r="BT48" s="231">
        <f t="shared" si="366"/>
        <v>0</v>
      </c>
      <c r="BU48" s="231">
        <f t="shared" si="367"/>
        <v>0</v>
      </c>
      <c r="BV48" s="231">
        <f t="shared" si="368"/>
        <v>0</v>
      </c>
      <c r="BW48" s="231">
        <f t="shared" si="369"/>
        <v>0</v>
      </c>
      <c r="BX48" s="231">
        <f t="shared" si="370"/>
        <v>0</v>
      </c>
      <c r="BY48" s="231"/>
      <c r="BZ48" s="230"/>
      <c r="CA48" s="230"/>
      <c r="CB48" s="230"/>
      <c r="CC48" s="230"/>
      <c r="CD48" s="230"/>
      <c r="CE48" s="230"/>
      <c r="CF48" s="230"/>
      <c r="CG48" s="230"/>
      <c r="CH48" s="230"/>
      <c r="CI48" s="230"/>
      <c r="CJ48" s="230"/>
      <c r="CK48" s="230"/>
      <c r="CL48" s="237"/>
      <c r="CM48" s="230"/>
      <c r="CN48" s="230"/>
      <c r="CO48" s="230"/>
      <c r="CP48" s="230"/>
      <c r="CQ48" s="230"/>
      <c r="CR48" s="230"/>
      <c r="CS48" s="230"/>
      <c r="CT48" s="230"/>
      <c r="CU48" s="230"/>
      <c r="CV48" s="230"/>
      <c r="CW48" s="230"/>
      <c r="CX48" s="230"/>
      <c r="CY48" s="231"/>
      <c r="CZ48" s="231">
        <f t="shared" si="104"/>
        <v>0</v>
      </c>
      <c r="DA48" s="231">
        <f t="shared" si="105"/>
        <v>0</v>
      </c>
      <c r="DB48" s="231">
        <f t="shared" si="106"/>
        <v>0</v>
      </c>
      <c r="DC48" s="231">
        <f t="shared" si="107"/>
        <v>0</v>
      </c>
      <c r="DD48" s="231">
        <f t="shared" si="108"/>
        <v>0</v>
      </c>
      <c r="DE48" s="231">
        <f t="shared" si="109"/>
        <v>0</v>
      </c>
      <c r="DF48" s="231">
        <f t="shared" si="110"/>
        <v>0</v>
      </c>
      <c r="DG48" s="231">
        <f t="shared" si="111"/>
        <v>0</v>
      </c>
      <c r="DH48" s="231">
        <f t="shared" si="112"/>
        <v>0</v>
      </c>
      <c r="DI48" s="231">
        <f t="shared" si="113"/>
        <v>0</v>
      </c>
      <c r="DJ48" s="231">
        <f t="shared" si="114"/>
        <v>0</v>
      </c>
      <c r="DK48" s="231">
        <f t="shared" si="115"/>
        <v>0</v>
      </c>
      <c r="DL48" s="231">
        <f t="shared" si="116"/>
        <v>0</v>
      </c>
      <c r="DM48" s="231"/>
      <c r="DN48" s="231">
        <f t="shared" si="244"/>
        <v>0</v>
      </c>
      <c r="DO48" s="231">
        <f t="shared" si="245"/>
        <v>0</v>
      </c>
      <c r="DP48" s="231">
        <f t="shared" si="246"/>
        <v>0</v>
      </c>
      <c r="DQ48" s="231">
        <f t="shared" si="247"/>
        <v>0</v>
      </c>
      <c r="DR48" s="231">
        <f t="shared" si="248"/>
        <v>0</v>
      </c>
      <c r="DS48" s="231">
        <f t="shared" si="249"/>
        <v>0</v>
      </c>
      <c r="DT48" s="231">
        <f t="shared" si="250"/>
        <v>0</v>
      </c>
      <c r="DU48" s="231">
        <f t="shared" si="251"/>
        <v>0</v>
      </c>
      <c r="DV48" s="231">
        <f t="shared" si="252"/>
        <v>0</v>
      </c>
      <c r="DW48" s="231">
        <f t="shared" si="253"/>
        <v>0</v>
      </c>
      <c r="DX48" s="231">
        <f t="shared" si="254"/>
        <v>0</v>
      </c>
      <c r="DY48" s="231">
        <f t="shared" si="255"/>
        <v>0</v>
      </c>
      <c r="DZ48" s="231">
        <f t="shared" si="121"/>
        <v>0</v>
      </c>
      <c r="EA48" s="191"/>
      <c r="EB48" s="115"/>
      <c r="EC48" s="115"/>
      <c r="ED48" s="115"/>
      <c r="EE48" s="115"/>
      <c r="EF48" s="115"/>
      <c r="EG48" s="115"/>
      <c r="EH48" s="115"/>
      <c r="EI48" s="115"/>
      <c r="EJ48" s="115"/>
      <c r="EK48" s="115"/>
      <c r="EL48" s="115"/>
      <c r="EM48" s="115"/>
      <c r="EN48" s="115"/>
      <c r="EO48" s="230"/>
      <c r="EP48" s="230"/>
      <c r="EQ48" s="230"/>
      <c r="ER48" s="230"/>
      <c r="ES48" s="230"/>
      <c r="ET48" s="230"/>
      <c r="EU48" s="230"/>
      <c r="EV48" s="230"/>
      <c r="EW48" s="230"/>
      <c r="EX48" s="230"/>
      <c r="EY48" s="230"/>
      <c r="EZ48" s="230"/>
      <c r="FB48" s="234">
        <f t="shared" si="371"/>
        <v>0</v>
      </c>
      <c r="FC48" s="234">
        <f t="shared" si="372"/>
        <v>0</v>
      </c>
      <c r="FD48" s="234">
        <f t="shared" si="373"/>
        <v>0</v>
      </c>
      <c r="FE48" s="234">
        <f t="shared" si="374"/>
        <v>0</v>
      </c>
      <c r="FF48" s="234">
        <f t="shared" si="375"/>
        <v>0</v>
      </c>
      <c r="FG48" s="234">
        <f t="shared" si="376"/>
        <v>0</v>
      </c>
      <c r="FH48" s="234">
        <f t="shared" si="377"/>
        <v>0</v>
      </c>
      <c r="FI48" s="234">
        <f t="shared" si="378"/>
        <v>0</v>
      </c>
      <c r="FJ48" s="234">
        <f t="shared" si="379"/>
        <v>0</v>
      </c>
      <c r="FK48" s="234">
        <f t="shared" si="380"/>
        <v>0</v>
      </c>
      <c r="FL48" s="234">
        <f t="shared" si="381"/>
        <v>0</v>
      </c>
      <c r="FM48" s="234">
        <f t="shared" si="382"/>
        <v>0</v>
      </c>
      <c r="FN48" s="234">
        <f t="shared" si="122"/>
        <v>0</v>
      </c>
      <c r="FO48" s="115"/>
      <c r="FP48" s="234">
        <f t="shared" si="383"/>
        <v>0</v>
      </c>
      <c r="FQ48" s="234">
        <f t="shared" si="384"/>
        <v>0</v>
      </c>
      <c r="FR48" s="234">
        <f t="shared" si="385"/>
        <v>0</v>
      </c>
      <c r="FS48" s="234">
        <f t="shared" si="386"/>
        <v>0</v>
      </c>
      <c r="FT48" s="234">
        <f t="shared" si="387"/>
        <v>0</v>
      </c>
      <c r="FU48" s="234">
        <f t="shared" si="388"/>
        <v>0</v>
      </c>
      <c r="FV48" s="234">
        <f t="shared" si="389"/>
        <v>0</v>
      </c>
      <c r="FW48" s="234">
        <f t="shared" si="390"/>
        <v>0</v>
      </c>
      <c r="FX48" s="234">
        <f t="shared" si="391"/>
        <v>0</v>
      </c>
      <c r="FY48" s="234">
        <f t="shared" si="392"/>
        <v>0</v>
      </c>
      <c r="FZ48" s="234">
        <f t="shared" si="393"/>
        <v>0</v>
      </c>
      <c r="GA48" s="234">
        <f t="shared" si="394"/>
        <v>0</v>
      </c>
      <c r="GB48" s="234">
        <f t="shared" si="123"/>
        <v>0</v>
      </c>
      <c r="GC48" s="234"/>
      <c r="GD48" s="339"/>
      <c r="GE48" s="339"/>
      <c r="GF48" s="339"/>
      <c r="GG48" s="339"/>
      <c r="GH48" s="339"/>
      <c r="GI48" s="339"/>
      <c r="GJ48" s="339"/>
      <c r="GK48" s="339"/>
      <c r="GL48" s="339"/>
      <c r="GM48" s="339"/>
      <c r="GN48" s="339"/>
      <c r="GO48" s="339"/>
      <c r="GP48" s="234"/>
      <c r="GQ48" s="234"/>
      <c r="GR48" s="234"/>
      <c r="GS48" s="234"/>
      <c r="GT48" s="234"/>
      <c r="GU48" s="234"/>
      <c r="GV48" s="234"/>
      <c r="GW48" s="234"/>
      <c r="GX48" s="234"/>
      <c r="GY48" s="234"/>
      <c r="GZ48" s="234"/>
      <c r="HA48" s="234"/>
      <c r="HB48" s="234"/>
      <c r="HC48" s="117">
        <f t="shared" si="256"/>
        <v>0</v>
      </c>
      <c r="HE48" s="115"/>
      <c r="HF48" s="115"/>
      <c r="HG48" s="115"/>
      <c r="HH48" s="115"/>
      <c r="HJ48" s="231" t="str">
        <f t="shared" si="127"/>
        <v/>
      </c>
      <c r="HK48" s="231" t="str">
        <f t="shared" si="128"/>
        <v/>
      </c>
      <c r="IG48" s="557">
        <f t="shared" si="207"/>
        <v>0</v>
      </c>
      <c r="IH48" s="557">
        <f t="shared" si="208"/>
        <v>0</v>
      </c>
      <c r="II48" s="557">
        <f t="shared" si="209"/>
        <v>0</v>
      </c>
      <c r="IJ48" s="557">
        <f t="shared" si="210"/>
        <v>0</v>
      </c>
      <c r="IK48" s="557">
        <f t="shared" si="211"/>
        <v>0</v>
      </c>
      <c r="IL48" s="557">
        <f t="shared" si="212"/>
        <v>0</v>
      </c>
      <c r="IM48" s="557">
        <f t="shared" si="213"/>
        <v>0</v>
      </c>
      <c r="IN48" s="557">
        <f t="shared" si="214"/>
        <v>0</v>
      </c>
      <c r="IO48" s="557">
        <f t="shared" si="215"/>
        <v>0</v>
      </c>
      <c r="IP48" s="557">
        <f t="shared" si="216"/>
        <v>0</v>
      </c>
      <c r="IQ48" s="557">
        <f t="shared" si="217"/>
        <v>0</v>
      </c>
      <c r="IR48" s="557">
        <f t="shared" si="218"/>
        <v>0</v>
      </c>
      <c r="IS48" s="557">
        <f t="shared" si="130"/>
        <v>0</v>
      </c>
      <c r="JH48" s="557">
        <f t="shared" si="131"/>
        <v>0</v>
      </c>
      <c r="JI48" s="557">
        <f t="shared" si="132"/>
        <v>0</v>
      </c>
      <c r="JJ48" s="557">
        <f t="shared" si="133"/>
        <v>0</v>
      </c>
      <c r="JK48" s="557">
        <f t="shared" si="134"/>
        <v>0</v>
      </c>
      <c r="JL48" s="557">
        <f t="shared" si="135"/>
        <v>0</v>
      </c>
      <c r="JM48" s="557">
        <f t="shared" si="136"/>
        <v>0</v>
      </c>
      <c r="JN48" s="557">
        <f t="shared" si="137"/>
        <v>0</v>
      </c>
      <c r="JO48" s="557">
        <f t="shared" si="138"/>
        <v>0</v>
      </c>
      <c r="JP48" s="557">
        <f t="shared" si="139"/>
        <v>0</v>
      </c>
      <c r="JQ48" s="557">
        <f t="shared" si="140"/>
        <v>0</v>
      </c>
      <c r="JR48" s="557">
        <f t="shared" si="141"/>
        <v>0</v>
      </c>
      <c r="JS48" s="557">
        <f t="shared" si="142"/>
        <v>0</v>
      </c>
      <c r="JT48" s="557">
        <f t="shared" si="143"/>
        <v>0</v>
      </c>
      <c r="KI48" s="557">
        <f t="shared" si="144"/>
        <v>0</v>
      </c>
      <c r="KJ48" s="557">
        <f t="shared" si="145"/>
        <v>0</v>
      </c>
      <c r="KK48" s="557">
        <f t="shared" si="146"/>
        <v>0</v>
      </c>
      <c r="KL48" s="557">
        <f t="shared" si="147"/>
        <v>0</v>
      </c>
      <c r="KM48" s="557">
        <f t="shared" si="148"/>
        <v>0</v>
      </c>
      <c r="KN48" s="557">
        <f t="shared" si="149"/>
        <v>0</v>
      </c>
      <c r="KO48" s="557">
        <f t="shared" si="150"/>
        <v>0</v>
      </c>
      <c r="KP48" s="557">
        <f t="shared" si="151"/>
        <v>0</v>
      </c>
      <c r="KQ48" s="557">
        <f t="shared" si="152"/>
        <v>0</v>
      </c>
      <c r="KR48" s="557">
        <f t="shared" si="153"/>
        <v>0</v>
      </c>
      <c r="KS48" s="557">
        <f t="shared" si="154"/>
        <v>0</v>
      </c>
      <c r="KT48" s="557">
        <f t="shared" si="155"/>
        <v>0</v>
      </c>
      <c r="KU48" s="557">
        <f t="shared" si="156"/>
        <v>0</v>
      </c>
      <c r="KW48" s="557">
        <f t="shared" si="157"/>
        <v>0</v>
      </c>
      <c r="KX48" s="557">
        <f t="shared" si="158"/>
        <v>0</v>
      </c>
      <c r="KY48" s="557">
        <f t="shared" si="159"/>
        <v>0</v>
      </c>
      <c r="KZ48" s="557">
        <f t="shared" si="160"/>
        <v>0</v>
      </c>
      <c r="LA48" s="557">
        <f t="shared" si="161"/>
        <v>0</v>
      </c>
      <c r="LB48" s="557">
        <f t="shared" si="162"/>
        <v>0</v>
      </c>
      <c r="LC48" s="557">
        <f t="shared" si="163"/>
        <v>0</v>
      </c>
      <c r="LD48" s="557">
        <f t="shared" si="164"/>
        <v>0</v>
      </c>
      <c r="LE48" s="557">
        <f t="shared" si="165"/>
        <v>0</v>
      </c>
      <c r="LF48" s="557">
        <f t="shared" si="166"/>
        <v>0</v>
      </c>
      <c r="LG48" s="557">
        <f t="shared" si="167"/>
        <v>0</v>
      </c>
      <c r="LH48" s="557">
        <f t="shared" si="168"/>
        <v>0</v>
      </c>
      <c r="LI48" s="557">
        <f t="shared" si="169"/>
        <v>0</v>
      </c>
      <c r="LL48" s="115"/>
      <c r="LM48" s="115"/>
      <c r="LN48" s="115"/>
      <c r="LO48" s="115"/>
      <c r="LP48" s="115"/>
      <c r="LQ48" s="115"/>
      <c r="LR48" s="115"/>
      <c r="LS48" s="115"/>
      <c r="LT48" s="115"/>
      <c r="LU48" s="115"/>
      <c r="LV48" s="115"/>
      <c r="LW48" s="115"/>
      <c r="LY48" s="117">
        <f t="shared" si="170"/>
        <v>0</v>
      </c>
      <c r="LZ48" s="117">
        <f t="shared" si="171"/>
        <v>0</v>
      </c>
      <c r="MA48" s="117">
        <f t="shared" si="172"/>
        <v>0</v>
      </c>
      <c r="MB48" s="117">
        <f t="shared" si="173"/>
        <v>0</v>
      </c>
      <c r="MC48" s="117">
        <f t="shared" si="174"/>
        <v>0</v>
      </c>
      <c r="MD48" s="117">
        <f t="shared" si="175"/>
        <v>0</v>
      </c>
      <c r="ME48" s="117">
        <f t="shared" si="176"/>
        <v>0</v>
      </c>
      <c r="MF48" s="117">
        <f t="shared" si="177"/>
        <v>0</v>
      </c>
      <c r="MG48" s="117">
        <f t="shared" si="178"/>
        <v>0</v>
      </c>
      <c r="MH48" s="117">
        <f t="shared" si="179"/>
        <v>0</v>
      </c>
      <c r="MI48" s="117">
        <f t="shared" si="180"/>
        <v>0</v>
      </c>
      <c r="MJ48" s="117">
        <f t="shared" si="181"/>
        <v>0</v>
      </c>
      <c r="ML48" s="117">
        <f t="shared" si="182"/>
        <v>0</v>
      </c>
      <c r="MM48" s="117">
        <f t="shared" si="183"/>
        <v>0</v>
      </c>
      <c r="MN48" s="117">
        <f t="shared" si="184"/>
        <v>0</v>
      </c>
      <c r="MO48" s="117">
        <f t="shared" si="185"/>
        <v>0</v>
      </c>
      <c r="MP48" s="117">
        <f t="shared" si="186"/>
        <v>0</v>
      </c>
      <c r="MQ48" s="117">
        <f t="shared" si="187"/>
        <v>0</v>
      </c>
      <c r="MR48" s="117">
        <f t="shared" si="188"/>
        <v>0</v>
      </c>
      <c r="MS48" s="117">
        <f t="shared" si="189"/>
        <v>0</v>
      </c>
      <c r="MT48" s="117">
        <f t="shared" si="190"/>
        <v>0</v>
      </c>
      <c r="MU48" s="117">
        <f t="shared" si="191"/>
        <v>0</v>
      </c>
      <c r="MV48" s="117">
        <f t="shared" si="192"/>
        <v>0</v>
      </c>
      <c r="MW48" s="117">
        <f t="shared" si="193"/>
        <v>0</v>
      </c>
    </row>
    <row r="49" spans="1:361">
      <c r="A49" s="4">
        <f>A47+1</f>
        <v>35</v>
      </c>
      <c r="B49" s="1" t="s">
        <v>451</v>
      </c>
      <c r="C49" s="1" t="s">
        <v>350</v>
      </c>
      <c r="D49" s="4" t="s">
        <v>328</v>
      </c>
      <c r="E49" s="14">
        <f>SUMIFS('MoU proposal'!U:U,'MoU proposal'!$B:$B,'Retail_distributor-wise'!$B49,'MoU proposal'!$D:$D,'Retail_distributor-wise'!$C49)</f>
        <v>2207.4250000000002</v>
      </c>
      <c r="F49" s="14">
        <f t="shared" si="90"/>
        <v>6700</v>
      </c>
      <c r="G49" s="8" t="s">
        <v>165</v>
      </c>
      <c r="H49" s="1" t="s">
        <v>443</v>
      </c>
      <c r="I49" s="118">
        <f>E49/'Retail_state-wise(rough)'!$D$38</f>
        <v>1</v>
      </c>
      <c r="J49" s="14">
        <f>FLOOR($I49*'Retail_state-wise(rough)'!F$38,50)</f>
        <v>400</v>
      </c>
      <c r="K49" s="14">
        <f>FLOOR($I49*'Retail_state-wise(rough)'!G$38,50)</f>
        <v>550</v>
      </c>
      <c r="L49" s="14">
        <f>FLOOR($I49*'Retail_state-wise(rough)'!H$38,50)</f>
        <v>450</v>
      </c>
      <c r="M49" s="14">
        <f>FLOOR($I49*'Retail_state-wise(rough)'!I$38,50)</f>
        <v>400</v>
      </c>
      <c r="N49" s="14">
        <f>FLOOR($I49*'Retail_state-wise(rough)'!J$38,50)</f>
        <v>350</v>
      </c>
      <c r="O49" s="14">
        <f>FLOOR($I49*'Retail_state-wise(rough)'!K$38,50)</f>
        <v>350</v>
      </c>
      <c r="P49" s="14">
        <f>FLOOR($I49*'Retail_state-wise(rough)'!L$38,50)</f>
        <v>450</v>
      </c>
      <c r="Q49" s="14">
        <f>FLOOR($I49*'Retail_state-wise(rough)'!M$38,50)</f>
        <v>550</v>
      </c>
      <c r="R49" s="14">
        <f>FLOOR($I49*'Retail_state-wise(rough)'!N$38,50)</f>
        <v>600</v>
      </c>
      <c r="S49" s="14">
        <f>FLOOR($I49*'Retail_state-wise(rough)'!O$38,50)</f>
        <v>750</v>
      </c>
      <c r="T49" s="14">
        <f>FLOOR($I49*'Retail_state-wise(rough)'!P$38,50)</f>
        <v>850</v>
      </c>
      <c r="U49" s="14">
        <f>FLOOR($I49*'Retail_state-wise(rough)'!Q$38,50)</f>
        <v>1000</v>
      </c>
      <c r="W49" s="671"/>
      <c r="X49" s="16">
        <v>1</v>
      </c>
      <c r="Y49" s="16">
        <v>1</v>
      </c>
      <c r="Z49" s="16">
        <v>1</v>
      </c>
      <c r="AA49" s="16">
        <v>1</v>
      </c>
      <c r="AB49" s="16">
        <v>1</v>
      </c>
      <c r="AC49" s="16">
        <v>1</v>
      </c>
      <c r="AD49" s="16">
        <v>1</v>
      </c>
      <c r="AE49" s="16">
        <v>1</v>
      </c>
      <c r="AF49" s="16">
        <v>1</v>
      </c>
      <c r="AG49" s="16">
        <v>1</v>
      </c>
      <c r="AH49" s="16">
        <v>1</v>
      </c>
      <c r="AI49" s="16">
        <v>1</v>
      </c>
      <c r="AK49" s="16">
        <v>0</v>
      </c>
      <c r="AL49" s="16">
        <v>0</v>
      </c>
      <c r="AM49" s="16">
        <v>0</v>
      </c>
      <c r="AN49" s="16">
        <v>0</v>
      </c>
      <c r="AO49" s="16">
        <v>0</v>
      </c>
      <c r="AP49" s="16">
        <v>0</v>
      </c>
      <c r="AQ49" s="16">
        <v>0</v>
      </c>
      <c r="AR49" s="16">
        <v>0</v>
      </c>
      <c r="AS49" s="16">
        <v>0</v>
      </c>
      <c r="AT49" s="16">
        <v>0</v>
      </c>
      <c r="AU49" s="16">
        <v>0</v>
      </c>
      <c r="AV49" s="16">
        <v>0</v>
      </c>
      <c r="AX49" s="15">
        <f t="shared" si="345"/>
        <v>400</v>
      </c>
      <c r="AY49" s="15">
        <f t="shared" si="346"/>
        <v>550</v>
      </c>
      <c r="AZ49" s="15">
        <f t="shared" si="347"/>
        <v>450</v>
      </c>
      <c r="BA49" s="15">
        <f t="shared" si="348"/>
        <v>400</v>
      </c>
      <c r="BB49" s="15">
        <f t="shared" si="349"/>
        <v>350</v>
      </c>
      <c r="BC49" s="15">
        <f t="shared" si="350"/>
        <v>350</v>
      </c>
      <c r="BD49" s="15">
        <f t="shared" si="351"/>
        <v>450</v>
      </c>
      <c r="BE49" s="15">
        <f t="shared" si="352"/>
        <v>550</v>
      </c>
      <c r="BF49" s="15">
        <f t="shared" si="353"/>
        <v>600</v>
      </c>
      <c r="BG49" s="15">
        <f t="shared" si="354"/>
        <v>750</v>
      </c>
      <c r="BH49" s="15">
        <f t="shared" si="355"/>
        <v>850</v>
      </c>
      <c r="BI49" s="15">
        <f t="shared" si="356"/>
        <v>1000</v>
      </c>
      <c r="BJ49" s="15">
        <f t="shared" si="357"/>
        <v>6700</v>
      </c>
      <c r="BL49" s="15">
        <f t="shared" si="358"/>
        <v>0</v>
      </c>
      <c r="BM49" s="15">
        <f t="shared" si="359"/>
        <v>0</v>
      </c>
      <c r="BN49" s="15">
        <f t="shared" si="360"/>
        <v>0</v>
      </c>
      <c r="BO49" s="15">
        <f t="shared" si="361"/>
        <v>0</v>
      </c>
      <c r="BP49" s="15">
        <f t="shared" si="362"/>
        <v>0</v>
      </c>
      <c r="BQ49" s="15">
        <f t="shared" si="363"/>
        <v>0</v>
      </c>
      <c r="BR49" s="15">
        <f t="shared" si="364"/>
        <v>0</v>
      </c>
      <c r="BS49" s="15">
        <f t="shared" si="365"/>
        <v>0</v>
      </c>
      <c r="BT49" s="15">
        <f t="shared" si="366"/>
        <v>0</v>
      </c>
      <c r="BU49" s="15">
        <f t="shared" si="367"/>
        <v>0</v>
      </c>
      <c r="BV49" s="15">
        <f t="shared" si="368"/>
        <v>0</v>
      </c>
      <c r="BW49" s="15">
        <f t="shared" si="369"/>
        <v>0</v>
      </c>
      <c r="BX49" s="15">
        <f t="shared" si="370"/>
        <v>0</v>
      </c>
      <c r="BY49" s="15"/>
      <c r="BZ49" s="16">
        <v>0</v>
      </c>
      <c r="CA49" s="16">
        <v>0</v>
      </c>
      <c r="CB49" s="16">
        <v>0</v>
      </c>
      <c r="CC49" s="16">
        <v>0</v>
      </c>
      <c r="CD49" s="16">
        <v>0</v>
      </c>
      <c r="CE49" s="16">
        <v>0</v>
      </c>
      <c r="CF49" s="16">
        <v>0</v>
      </c>
      <c r="CG49" s="16">
        <v>0</v>
      </c>
      <c r="CH49" s="16">
        <v>0</v>
      </c>
      <c r="CI49" s="16">
        <v>0</v>
      </c>
      <c r="CJ49" s="16">
        <v>0</v>
      </c>
      <c r="CK49" s="16">
        <v>0</v>
      </c>
      <c r="CL49" s="236"/>
      <c r="CM49" s="245">
        <f t="shared" si="308"/>
        <v>1</v>
      </c>
      <c r="CN49" s="245">
        <f t="shared" si="309"/>
        <v>1</v>
      </c>
      <c r="CO49" s="245">
        <f t="shared" si="310"/>
        <v>1</v>
      </c>
      <c r="CP49" s="245">
        <f t="shared" si="311"/>
        <v>1</v>
      </c>
      <c r="CQ49" s="245">
        <f t="shared" si="312"/>
        <v>1</v>
      </c>
      <c r="CR49" s="245">
        <f t="shared" si="313"/>
        <v>1</v>
      </c>
      <c r="CS49" s="245">
        <f t="shared" si="314"/>
        <v>1</v>
      </c>
      <c r="CT49" s="245">
        <f t="shared" si="315"/>
        <v>1</v>
      </c>
      <c r="CU49" s="245">
        <f t="shared" si="316"/>
        <v>1</v>
      </c>
      <c r="CV49" s="245">
        <f t="shared" si="317"/>
        <v>1</v>
      </c>
      <c r="CW49" s="245">
        <f t="shared" si="318"/>
        <v>1</v>
      </c>
      <c r="CX49" s="245">
        <f t="shared" si="319"/>
        <v>1</v>
      </c>
      <c r="CY49" s="15"/>
      <c r="CZ49" s="15">
        <f t="shared" si="104"/>
        <v>0</v>
      </c>
      <c r="DA49" s="15">
        <f t="shared" si="105"/>
        <v>0</v>
      </c>
      <c r="DB49" s="15">
        <f t="shared" si="106"/>
        <v>0</v>
      </c>
      <c r="DC49" s="15">
        <f t="shared" si="107"/>
        <v>0</v>
      </c>
      <c r="DD49" s="15">
        <f t="shared" si="108"/>
        <v>0</v>
      </c>
      <c r="DE49" s="15">
        <f t="shared" si="109"/>
        <v>0</v>
      </c>
      <c r="DF49" s="15">
        <f t="shared" si="110"/>
        <v>0</v>
      </c>
      <c r="DG49" s="15">
        <f t="shared" si="111"/>
        <v>0</v>
      </c>
      <c r="DH49" s="15">
        <f t="shared" si="112"/>
        <v>0</v>
      </c>
      <c r="DI49" s="15">
        <f t="shared" si="113"/>
        <v>0</v>
      </c>
      <c r="DJ49" s="15">
        <f t="shared" si="114"/>
        <v>0</v>
      </c>
      <c r="DK49" s="15">
        <f t="shared" si="115"/>
        <v>0</v>
      </c>
      <c r="DL49" s="15">
        <f t="shared" si="116"/>
        <v>0</v>
      </c>
      <c r="DM49" s="15"/>
      <c r="DN49" s="244">
        <f t="shared" si="244"/>
        <v>400</v>
      </c>
      <c r="DO49" s="244">
        <f t="shared" si="245"/>
        <v>550</v>
      </c>
      <c r="DP49" s="244">
        <f t="shared" si="246"/>
        <v>450</v>
      </c>
      <c r="DQ49" s="244">
        <f t="shared" si="247"/>
        <v>400</v>
      </c>
      <c r="DR49" s="244">
        <f t="shared" si="248"/>
        <v>350</v>
      </c>
      <c r="DS49" s="244">
        <f t="shared" si="249"/>
        <v>350</v>
      </c>
      <c r="DT49" s="244">
        <f t="shared" si="250"/>
        <v>450</v>
      </c>
      <c r="DU49" s="244">
        <f t="shared" si="251"/>
        <v>550</v>
      </c>
      <c r="DV49" s="244">
        <f t="shared" si="252"/>
        <v>600</v>
      </c>
      <c r="DW49" s="244">
        <f t="shared" si="253"/>
        <v>750</v>
      </c>
      <c r="DX49" s="244">
        <f t="shared" si="254"/>
        <v>850</v>
      </c>
      <c r="DY49" s="244">
        <f t="shared" si="255"/>
        <v>1000</v>
      </c>
      <c r="DZ49" s="244">
        <f t="shared" si="121"/>
        <v>6700</v>
      </c>
      <c r="EB49" s="16">
        <v>0.4</v>
      </c>
      <c r="EC49" s="16">
        <v>0.4</v>
      </c>
      <c r="ED49" s="16">
        <v>0.4</v>
      </c>
      <c r="EE49" s="16">
        <v>0.45</v>
      </c>
      <c r="EF49" s="16">
        <v>0.45</v>
      </c>
      <c r="EG49" s="16">
        <v>0.45</v>
      </c>
      <c r="EH49" s="16">
        <v>0.5</v>
      </c>
      <c r="EI49" s="16">
        <v>0.5</v>
      </c>
      <c r="EJ49" s="16">
        <v>0.55000000000000004</v>
      </c>
      <c r="EK49" s="16">
        <v>0.55000000000000004</v>
      </c>
      <c r="EL49" s="16">
        <v>0.55000000000000004</v>
      </c>
      <c r="EM49" s="16">
        <v>0.6</v>
      </c>
      <c r="EO49" s="16">
        <f t="shared" si="195"/>
        <v>0.6</v>
      </c>
      <c r="EP49" s="16">
        <f t="shared" si="196"/>
        <v>0.6</v>
      </c>
      <c r="EQ49" s="16">
        <f t="shared" si="197"/>
        <v>0.6</v>
      </c>
      <c r="ER49" s="16">
        <f t="shared" si="198"/>
        <v>0.55000000000000004</v>
      </c>
      <c r="ES49" s="16">
        <f t="shared" si="199"/>
        <v>0.55000000000000004</v>
      </c>
      <c r="ET49" s="16">
        <f t="shared" si="200"/>
        <v>0.55000000000000004</v>
      </c>
      <c r="EU49" s="16">
        <f t="shared" si="201"/>
        <v>0.5</v>
      </c>
      <c r="EV49" s="16">
        <f t="shared" si="202"/>
        <v>0.5</v>
      </c>
      <c r="EW49" s="16">
        <f t="shared" si="203"/>
        <v>0.44999999999999996</v>
      </c>
      <c r="EX49" s="16">
        <f t="shared" si="204"/>
        <v>0.44999999999999996</v>
      </c>
      <c r="EY49" s="16">
        <f t="shared" si="205"/>
        <v>0.44999999999999996</v>
      </c>
      <c r="EZ49" s="16">
        <f t="shared" si="206"/>
        <v>0.4</v>
      </c>
      <c r="FB49" s="233">
        <f t="shared" si="371"/>
        <v>160</v>
      </c>
      <c r="FC49" s="233">
        <f t="shared" si="372"/>
        <v>220</v>
      </c>
      <c r="FD49" s="233">
        <f t="shared" si="373"/>
        <v>180</v>
      </c>
      <c r="FE49" s="233">
        <f t="shared" si="374"/>
        <v>180</v>
      </c>
      <c r="FF49" s="233">
        <f t="shared" si="375"/>
        <v>157.5</v>
      </c>
      <c r="FG49" s="233">
        <f t="shared" si="376"/>
        <v>157.5</v>
      </c>
      <c r="FH49" s="233">
        <f t="shared" si="377"/>
        <v>225</v>
      </c>
      <c r="FI49" s="233">
        <f t="shared" si="378"/>
        <v>275</v>
      </c>
      <c r="FJ49" s="233">
        <f t="shared" si="379"/>
        <v>330</v>
      </c>
      <c r="FK49" s="233">
        <f t="shared" si="380"/>
        <v>412.50000000000006</v>
      </c>
      <c r="FL49" s="233">
        <f t="shared" si="381"/>
        <v>467.50000000000006</v>
      </c>
      <c r="FM49" s="233">
        <f t="shared" si="382"/>
        <v>600</v>
      </c>
      <c r="FN49" s="233">
        <f t="shared" si="122"/>
        <v>3365</v>
      </c>
      <c r="FO49" s="4"/>
      <c r="FP49" s="233">
        <f t="shared" si="383"/>
        <v>240</v>
      </c>
      <c r="FQ49" s="233">
        <f t="shared" si="384"/>
        <v>330</v>
      </c>
      <c r="FR49" s="233">
        <f t="shared" si="385"/>
        <v>270</v>
      </c>
      <c r="FS49" s="233">
        <f t="shared" si="386"/>
        <v>220.00000000000003</v>
      </c>
      <c r="FT49" s="233">
        <f t="shared" si="387"/>
        <v>192.50000000000003</v>
      </c>
      <c r="FU49" s="233">
        <f t="shared" si="388"/>
        <v>192.50000000000003</v>
      </c>
      <c r="FV49" s="233">
        <f t="shared" si="389"/>
        <v>225</v>
      </c>
      <c r="FW49" s="233">
        <f t="shared" si="390"/>
        <v>275</v>
      </c>
      <c r="FX49" s="233">
        <f t="shared" si="391"/>
        <v>270</v>
      </c>
      <c r="FY49" s="233">
        <f t="shared" si="392"/>
        <v>337.49999999999994</v>
      </c>
      <c r="FZ49" s="233">
        <f t="shared" si="393"/>
        <v>382.49999999999994</v>
      </c>
      <c r="GA49" s="233">
        <f t="shared" si="394"/>
        <v>400</v>
      </c>
      <c r="GB49" s="233">
        <f t="shared" si="123"/>
        <v>3335</v>
      </c>
      <c r="GC49" s="233"/>
      <c r="GD49" s="112"/>
      <c r="GE49" s="112"/>
      <c r="GF49" s="112"/>
      <c r="GG49" s="112"/>
      <c r="GH49" s="112"/>
      <c r="GI49" s="112"/>
      <c r="GJ49" s="112"/>
      <c r="GK49" s="112"/>
      <c r="GL49" s="112"/>
      <c r="GM49" s="112"/>
      <c r="GN49" s="112"/>
      <c r="GO49" s="112"/>
      <c r="GP49" s="233"/>
      <c r="GQ49" s="233"/>
      <c r="GR49" s="233"/>
      <c r="GS49" s="233"/>
      <c r="GT49" s="233"/>
      <c r="GU49" s="233"/>
      <c r="GV49" s="233"/>
      <c r="GW49" s="233"/>
      <c r="GX49" s="233"/>
      <c r="GY49" s="233"/>
      <c r="GZ49" s="233"/>
      <c r="HA49" s="233"/>
      <c r="HB49" s="233"/>
      <c r="HC49" s="14">
        <f t="shared" si="256"/>
        <v>0</v>
      </c>
      <c r="HE49" s="233">
        <f>[2]Sheet2!$AO38</f>
        <v>51.254722222222227</v>
      </c>
      <c r="HF49" s="4">
        <v>60</v>
      </c>
      <c r="HG49" s="233">
        <f t="shared" si="125"/>
        <v>10</v>
      </c>
      <c r="HH49" s="233">
        <f t="shared" si="126"/>
        <v>15</v>
      </c>
      <c r="HJ49" s="15">
        <f t="shared" si="127"/>
        <v>0</v>
      </c>
      <c r="HK49" s="15">
        <f t="shared" si="128"/>
        <v>0</v>
      </c>
      <c r="HT49" s="1">
        <f>_xlfn.XLOOKUP($C49,'Prices_state-wise'!$B:$B,'Prices_state-wise'!P:P,"",0)</f>
        <v>53250</v>
      </c>
      <c r="HU49" s="1">
        <f>_xlfn.XLOOKUP($C49,'Prices_state-wise'!$B:$B,'Prices_state-wise'!Q:Q,"",0)</f>
        <v>52250</v>
      </c>
      <c r="HV49" s="1">
        <f>_xlfn.XLOOKUP($C49,'Prices_state-wise'!$B:$B,'Prices_state-wise'!R:R,"",0)</f>
        <v>49750</v>
      </c>
      <c r="HW49" s="1">
        <f>_xlfn.XLOOKUP($C49,'Prices_state-wise'!$B:$B,'Prices_state-wise'!S:S,"",0)</f>
        <v>47250</v>
      </c>
      <c r="HX49" s="1">
        <f>_xlfn.XLOOKUP($C49,'Prices_state-wise'!$B:$B,'Prices_state-wise'!T:T,"",0)</f>
        <v>46250</v>
      </c>
      <c r="HY49" s="1">
        <f>_xlfn.XLOOKUP($C49,'Prices_state-wise'!$B:$B,'Prices_state-wise'!U:U,"",0)</f>
        <v>44750</v>
      </c>
      <c r="HZ49" s="1">
        <f>_xlfn.XLOOKUP($C49,'Prices_state-wise'!$B:$B,'Prices_state-wise'!V:V,"",0)</f>
        <v>44750</v>
      </c>
      <c r="IA49" s="1">
        <f>_xlfn.XLOOKUP($C49,'Prices_state-wise'!$B:$B,'Prices_state-wise'!W:W,"",0)</f>
        <v>45750</v>
      </c>
      <c r="IB49" s="1">
        <f>_xlfn.XLOOKUP($C49,'Prices_state-wise'!$B:$B,'Prices_state-wise'!X:X,"",0)</f>
        <v>47250</v>
      </c>
      <c r="IC49" s="1">
        <f>_xlfn.XLOOKUP($C49,'Prices_state-wise'!$B:$B,'Prices_state-wise'!Y:Y,"",0)</f>
        <v>49750</v>
      </c>
      <c r="ID49" s="1">
        <f>_xlfn.XLOOKUP($C49,'Prices_state-wise'!$B:$B,'Prices_state-wise'!Z:Z,"",0)</f>
        <v>49750</v>
      </c>
      <c r="IE49" s="1">
        <f>_xlfn.XLOOKUP($C49,'Prices_state-wise'!$B:$B,'Prices_state-wise'!AA:AA,"",0)</f>
        <v>51250</v>
      </c>
      <c r="IG49" s="346">
        <f t="shared" si="207"/>
        <v>0</v>
      </c>
      <c r="IH49" s="346">
        <f t="shared" si="208"/>
        <v>0</v>
      </c>
      <c r="II49" s="346">
        <f t="shared" si="209"/>
        <v>0</v>
      </c>
      <c r="IJ49" s="346">
        <f t="shared" si="210"/>
        <v>0</v>
      </c>
      <c r="IK49" s="346">
        <f t="shared" si="211"/>
        <v>0</v>
      </c>
      <c r="IL49" s="346">
        <f t="shared" si="212"/>
        <v>0</v>
      </c>
      <c r="IM49" s="346">
        <f t="shared" si="213"/>
        <v>0</v>
      </c>
      <c r="IN49" s="346">
        <f t="shared" si="214"/>
        <v>0</v>
      </c>
      <c r="IO49" s="346">
        <f t="shared" si="215"/>
        <v>0</v>
      </c>
      <c r="IP49" s="346">
        <f t="shared" si="216"/>
        <v>0</v>
      </c>
      <c r="IQ49" s="346">
        <f t="shared" si="217"/>
        <v>0</v>
      </c>
      <c r="IR49" s="346">
        <f t="shared" si="218"/>
        <v>0</v>
      </c>
      <c r="IS49" s="346">
        <f t="shared" si="130"/>
        <v>0</v>
      </c>
      <c r="IU49" s="1">
        <v>53500</v>
      </c>
      <c r="IV49" s="1">
        <v>52500</v>
      </c>
      <c r="IW49" s="1">
        <v>50000</v>
      </c>
      <c r="IX49" s="1">
        <v>47500</v>
      </c>
      <c r="IY49" s="1">
        <v>46500</v>
      </c>
      <c r="IZ49" s="1">
        <v>45000</v>
      </c>
      <c r="JA49" s="1">
        <v>45000</v>
      </c>
      <c r="JB49" s="1">
        <v>46000</v>
      </c>
      <c r="JC49" s="1">
        <v>47500</v>
      </c>
      <c r="JD49" s="1">
        <v>50000</v>
      </c>
      <c r="JE49" s="1">
        <v>50000</v>
      </c>
      <c r="JF49" s="1">
        <v>51500</v>
      </c>
      <c r="JH49" s="346">
        <f t="shared" si="131"/>
        <v>0</v>
      </c>
      <c r="JI49" s="346">
        <f t="shared" si="132"/>
        <v>0</v>
      </c>
      <c r="JJ49" s="346">
        <f t="shared" si="133"/>
        <v>0</v>
      </c>
      <c r="JK49" s="346">
        <f t="shared" si="134"/>
        <v>0</v>
      </c>
      <c r="JL49" s="346">
        <f t="shared" si="135"/>
        <v>0</v>
      </c>
      <c r="JM49" s="346">
        <f t="shared" si="136"/>
        <v>0</v>
      </c>
      <c r="JN49" s="346">
        <f t="shared" si="137"/>
        <v>0</v>
      </c>
      <c r="JO49" s="346">
        <f t="shared" si="138"/>
        <v>0</v>
      </c>
      <c r="JP49" s="346">
        <f t="shared" si="139"/>
        <v>0</v>
      </c>
      <c r="JQ49" s="346">
        <f t="shared" si="140"/>
        <v>0</v>
      </c>
      <c r="JR49" s="346">
        <f t="shared" si="141"/>
        <v>0</v>
      </c>
      <c r="JS49" s="346">
        <f t="shared" si="142"/>
        <v>0</v>
      </c>
      <c r="JT49" s="346">
        <f t="shared" si="143"/>
        <v>0</v>
      </c>
      <c r="JV49" s="1">
        <f>IFERROR(_xlfn.XLOOKUP($C49,'Prices_state-wise'!$B:$B,'Prices_state-wise'!AP:AP,"",0),"")</f>
        <v>51250</v>
      </c>
      <c r="JW49" s="1">
        <f>IFERROR(_xlfn.XLOOKUP($C49,'Prices_state-wise'!$B:$B,'Prices_state-wise'!AQ:AQ,"",0),"")</f>
        <v>50250</v>
      </c>
      <c r="JX49" s="1">
        <f>IFERROR(_xlfn.XLOOKUP($C49,'Prices_state-wise'!$B:$B,'Prices_state-wise'!AR:AR,"",0),"")</f>
        <v>47750</v>
      </c>
      <c r="JY49" s="1">
        <f>IFERROR(_xlfn.XLOOKUP($C49,'Prices_state-wise'!$B:$B,'Prices_state-wise'!AS:AS,"",0),"")</f>
        <v>45250</v>
      </c>
      <c r="JZ49" s="1">
        <f>IFERROR(_xlfn.XLOOKUP($C49,'Prices_state-wise'!$B:$B,'Prices_state-wise'!AT:AT,"",0),"")</f>
        <v>44250</v>
      </c>
      <c r="KA49" s="1">
        <f>IFERROR(_xlfn.XLOOKUP($C49,'Prices_state-wise'!$B:$B,'Prices_state-wise'!AU:AU,"",0),"")</f>
        <v>42750</v>
      </c>
      <c r="KB49" s="1">
        <f>IFERROR(_xlfn.XLOOKUP($C49,'Prices_state-wise'!$B:$B,'Prices_state-wise'!AV:AV,"",0),"")</f>
        <v>42750</v>
      </c>
      <c r="KC49" s="1">
        <f>IFERROR(_xlfn.XLOOKUP($C49,'Prices_state-wise'!$B:$B,'Prices_state-wise'!AW:AW,"",0),"")</f>
        <v>43750</v>
      </c>
      <c r="KD49" s="1">
        <f>IFERROR(_xlfn.XLOOKUP($C49,'Prices_state-wise'!$B:$B,'Prices_state-wise'!AX:AX,"",0),"")</f>
        <v>45250</v>
      </c>
      <c r="KE49" s="1">
        <f>IFERROR(_xlfn.XLOOKUP($C49,'Prices_state-wise'!$B:$B,'Prices_state-wise'!AY:AY,"",0),"")</f>
        <v>47750</v>
      </c>
      <c r="KF49" s="1">
        <f>IFERROR(_xlfn.XLOOKUP($C49,'Prices_state-wise'!$B:$B,'Prices_state-wise'!AZ:AZ,"",0),"")</f>
        <v>47750</v>
      </c>
      <c r="KG49" s="1">
        <f>IFERROR(_xlfn.XLOOKUP($C49,'Prices_state-wise'!$B:$B,'Prices_state-wise'!BA:BA,"",0),"")</f>
        <v>49250</v>
      </c>
      <c r="KI49" s="346">
        <f t="shared" si="144"/>
        <v>2.0499999999999998</v>
      </c>
      <c r="KJ49" s="346">
        <f t="shared" si="145"/>
        <v>2.7637499999999999</v>
      </c>
      <c r="KK49" s="346">
        <f t="shared" si="146"/>
        <v>2.1487500000000002</v>
      </c>
      <c r="KL49" s="346">
        <f t="shared" si="147"/>
        <v>1.81</v>
      </c>
      <c r="KM49" s="346">
        <f t="shared" si="148"/>
        <v>1.5487500000000001</v>
      </c>
      <c r="KN49" s="346">
        <f t="shared" si="149"/>
        <v>1.4962500000000001</v>
      </c>
      <c r="KO49" s="346">
        <f t="shared" si="150"/>
        <v>1.9237500000000001</v>
      </c>
      <c r="KP49" s="346">
        <f t="shared" si="151"/>
        <v>2.40625</v>
      </c>
      <c r="KQ49" s="346">
        <f t="shared" si="152"/>
        <v>2.7149999999999999</v>
      </c>
      <c r="KR49" s="346">
        <f t="shared" si="153"/>
        <v>3.5812499999999998</v>
      </c>
      <c r="KS49" s="346">
        <f t="shared" si="154"/>
        <v>4.0587499999999999</v>
      </c>
      <c r="KT49" s="346">
        <f t="shared" si="155"/>
        <v>4.9249999999999998</v>
      </c>
      <c r="KU49" s="346">
        <f t="shared" si="156"/>
        <v>31.427500000000002</v>
      </c>
      <c r="KW49" s="346">
        <f t="shared" si="157"/>
        <v>2.0499999999999998</v>
      </c>
      <c r="KX49" s="346">
        <f t="shared" si="158"/>
        <v>2.7637499999999999</v>
      </c>
      <c r="KY49" s="346">
        <f t="shared" si="159"/>
        <v>2.1487500000000002</v>
      </c>
      <c r="KZ49" s="346">
        <f t="shared" si="160"/>
        <v>1.81</v>
      </c>
      <c r="LA49" s="346">
        <f t="shared" si="161"/>
        <v>1.5487500000000001</v>
      </c>
      <c r="LB49" s="346">
        <f t="shared" si="162"/>
        <v>1.4962500000000001</v>
      </c>
      <c r="LC49" s="346">
        <f t="shared" si="163"/>
        <v>1.9237500000000001</v>
      </c>
      <c r="LD49" s="346">
        <f t="shared" si="164"/>
        <v>2.40625</v>
      </c>
      <c r="LE49" s="346">
        <f t="shared" si="165"/>
        <v>2.7149999999999999</v>
      </c>
      <c r="LF49" s="346">
        <f t="shared" si="166"/>
        <v>3.5812499999999998</v>
      </c>
      <c r="LG49" s="346">
        <f t="shared" si="167"/>
        <v>4.0587499999999999</v>
      </c>
      <c r="LH49" s="346">
        <f t="shared" si="168"/>
        <v>4.9249999999999998</v>
      </c>
      <c r="LI49" s="346">
        <f t="shared" si="169"/>
        <v>31.427500000000002</v>
      </c>
      <c r="LL49" s="16">
        <v>0.9</v>
      </c>
      <c r="LM49" s="16">
        <v>0.9</v>
      </c>
      <c r="LN49" s="16">
        <v>0.8</v>
      </c>
      <c r="LO49" s="16">
        <v>0.9</v>
      </c>
      <c r="LP49" s="16">
        <v>0.9</v>
      </c>
      <c r="LQ49" s="16">
        <v>0.9</v>
      </c>
      <c r="LR49" s="16">
        <v>0.9</v>
      </c>
      <c r="LS49" s="16">
        <v>0.9</v>
      </c>
      <c r="LT49" s="16">
        <v>0.9</v>
      </c>
      <c r="LU49" s="16">
        <v>0.9</v>
      </c>
      <c r="LV49" s="16">
        <v>0.9</v>
      </c>
      <c r="LW49" s="16">
        <v>0.9</v>
      </c>
      <c r="LY49" s="14">
        <f t="shared" si="170"/>
        <v>0</v>
      </c>
      <c r="LZ49" s="14">
        <f t="shared" si="171"/>
        <v>0</v>
      </c>
      <c r="MA49" s="14">
        <f t="shared" si="172"/>
        <v>0</v>
      </c>
      <c r="MB49" s="14">
        <f t="shared" si="173"/>
        <v>0</v>
      </c>
      <c r="MC49" s="14">
        <f t="shared" si="174"/>
        <v>0</v>
      </c>
      <c r="MD49" s="14">
        <f t="shared" si="175"/>
        <v>0</v>
      </c>
      <c r="ME49" s="14">
        <f t="shared" si="176"/>
        <v>0</v>
      </c>
      <c r="MF49" s="14">
        <f t="shared" si="177"/>
        <v>0</v>
      </c>
      <c r="MG49" s="14">
        <f t="shared" si="178"/>
        <v>0</v>
      </c>
      <c r="MH49" s="14">
        <f t="shared" si="179"/>
        <v>0</v>
      </c>
      <c r="MI49" s="14">
        <f t="shared" si="180"/>
        <v>0</v>
      </c>
      <c r="MJ49" s="14">
        <f t="shared" si="181"/>
        <v>0</v>
      </c>
      <c r="ML49" s="14">
        <f t="shared" si="182"/>
        <v>360</v>
      </c>
      <c r="MM49" s="14">
        <f t="shared" si="183"/>
        <v>495</v>
      </c>
      <c r="MN49" s="14">
        <f t="shared" si="184"/>
        <v>360</v>
      </c>
      <c r="MO49" s="14">
        <f t="shared" si="185"/>
        <v>360</v>
      </c>
      <c r="MP49" s="14">
        <f t="shared" si="186"/>
        <v>315</v>
      </c>
      <c r="MQ49" s="14">
        <f t="shared" si="187"/>
        <v>315</v>
      </c>
      <c r="MR49" s="14">
        <f t="shared" si="188"/>
        <v>405</v>
      </c>
      <c r="MS49" s="14">
        <f t="shared" si="189"/>
        <v>495</v>
      </c>
      <c r="MT49" s="14">
        <f t="shared" si="190"/>
        <v>540</v>
      </c>
      <c r="MU49" s="14">
        <f t="shared" si="191"/>
        <v>675</v>
      </c>
      <c r="MV49" s="14">
        <f t="shared" si="192"/>
        <v>765</v>
      </c>
      <c r="MW49" s="14">
        <f t="shared" si="193"/>
        <v>900</v>
      </c>
    </row>
    <row r="50" spans="1:361" s="116" customFormat="1">
      <c r="A50" s="115"/>
      <c r="D50" s="115"/>
      <c r="E50" s="117"/>
      <c r="F50" s="117"/>
      <c r="G50" s="191">
        <v>0</v>
      </c>
      <c r="H50" s="116">
        <v>0</v>
      </c>
      <c r="I50" s="119">
        <f>I49</f>
        <v>1</v>
      </c>
      <c r="J50" s="117"/>
      <c r="K50" s="117"/>
      <c r="L50" s="117"/>
      <c r="M50" s="117"/>
      <c r="N50" s="117"/>
      <c r="O50" s="117"/>
      <c r="P50" s="117"/>
      <c r="Q50" s="117"/>
      <c r="R50" s="117"/>
      <c r="S50" s="117"/>
      <c r="T50" s="117"/>
      <c r="U50" s="117"/>
      <c r="V50" s="229"/>
      <c r="W50" s="229"/>
      <c r="X50" s="230"/>
      <c r="Y50" s="230"/>
      <c r="Z50" s="230"/>
      <c r="AA50" s="230"/>
      <c r="AB50" s="230"/>
      <c r="AC50" s="230"/>
      <c r="AD50" s="230"/>
      <c r="AE50" s="230"/>
      <c r="AF50" s="230"/>
      <c r="AG50" s="230"/>
      <c r="AH50" s="230"/>
      <c r="AI50" s="230"/>
      <c r="AK50" s="230"/>
      <c r="AL50" s="230"/>
      <c r="AM50" s="230"/>
      <c r="AN50" s="230"/>
      <c r="AO50" s="230"/>
      <c r="AP50" s="230"/>
      <c r="AQ50" s="230"/>
      <c r="AR50" s="230"/>
      <c r="AS50" s="230"/>
      <c r="AT50" s="230"/>
      <c r="AU50" s="230"/>
      <c r="AV50" s="230"/>
      <c r="AX50" s="231">
        <f t="shared" si="345"/>
        <v>0</v>
      </c>
      <c r="AY50" s="231">
        <f t="shared" si="346"/>
        <v>0</v>
      </c>
      <c r="AZ50" s="231">
        <f t="shared" si="347"/>
        <v>0</v>
      </c>
      <c r="BA50" s="231">
        <f t="shared" si="348"/>
        <v>0</v>
      </c>
      <c r="BB50" s="231">
        <f t="shared" si="349"/>
        <v>0</v>
      </c>
      <c r="BC50" s="231">
        <f t="shared" si="350"/>
        <v>0</v>
      </c>
      <c r="BD50" s="231">
        <f t="shared" si="351"/>
        <v>0</v>
      </c>
      <c r="BE50" s="231">
        <f t="shared" si="352"/>
        <v>0</v>
      </c>
      <c r="BF50" s="231">
        <f t="shared" si="353"/>
        <v>0</v>
      </c>
      <c r="BG50" s="231">
        <f t="shared" si="354"/>
        <v>0</v>
      </c>
      <c r="BH50" s="231">
        <f t="shared" si="355"/>
        <v>0</v>
      </c>
      <c r="BI50" s="231">
        <f t="shared" si="356"/>
        <v>0</v>
      </c>
      <c r="BJ50" s="231">
        <f t="shared" si="357"/>
        <v>0</v>
      </c>
      <c r="BL50" s="231">
        <f t="shared" si="358"/>
        <v>0</v>
      </c>
      <c r="BM50" s="231">
        <f t="shared" si="359"/>
        <v>0</v>
      </c>
      <c r="BN50" s="231">
        <f t="shared" si="360"/>
        <v>0</v>
      </c>
      <c r="BO50" s="231">
        <f t="shared" si="361"/>
        <v>0</v>
      </c>
      <c r="BP50" s="231">
        <f t="shared" si="362"/>
        <v>0</v>
      </c>
      <c r="BQ50" s="231">
        <f t="shared" si="363"/>
        <v>0</v>
      </c>
      <c r="BR50" s="231">
        <f t="shared" si="364"/>
        <v>0</v>
      </c>
      <c r="BS50" s="231">
        <f t="shared" si="365"/>
        <v>0</v>
      </c>
      <c r="BT50" s="231">
        <f t="shared" si="366"/>
        <v>0</v>
      </c>
      <c r="BU50" s="231">
        <f t="shared" si="367"/>
        <v>0</v>
      </c>
      <c r="BV50" s="231">
        <f t="shared" si="368"/>
        <v>0</v>
      </c>
      <c r="BW50" s="231">
        <f t="shared" si="369"/>
        <v>0</v>
      </c>
      <c r="BX50" s="231">
        <f t="shared" si="370"/>
        <v>0</v>
      </c>
      <c r="BY50" s="231"/>
      <c r="BZ50" s="230"/>
      <c r="CA50" s="230"/>
      <c r="CB50" s="230"/>
      <c r="CC50" s="230"/>
      <c r="CD50" s="230"/>
      <c r="CE50" s="230"/>
      <c r="CF50" s="230"/>
      <c r="CG50" s="230"/>
      <c r="CH50" s="230"/>
      <c r="CI50" s="230"/>
      <c r="CJ50" s="230"/>
      <c r="CK50" s="230"/>
      <c r="CL50" s="237"/>
      <c r="CM50" s="230"/>
      <c r="CN50" s="230"/>
      <c r="CO50" s="230"/>
      <c r="CP50" s="230"/>
      <c r="CQ50" s="230"/>
      <c r="CR50" s="230"/>
      <c r="CS50" s="230"/>
      <c r="CT50" s="230"/>
      <c r="CU50" s="230"/>
      <c r="CV50" s="230"/>
      <c r="CW50" s="230"/>
      <c r="CX50" s="230"/>
      <c r="CY50" s="231"/>
      <c r="CZ50" s="231">
        <f t="shared" si="104"/>
        <v>0</v>
      </c>
      <c r="DA50" s="231">
        <f t="shared" si="105"/>
        <v>0</v>
      </c>
      <c r="DB50" s="231">
        <f t="shared" si="106"/>
        <v>0</v>
      </c>
      <c r="DC50" s="231">
        <f t="shared" si="107"/>
        <v>0</v>
      </c>
      <c r="DD50" s="231">
        <f t="shared" si="108"/>
        <v>0</v>
      </c>
      <c r="DE50" s="231">
        <f t="shared" si="109"/>
        <v>0</v>
      </c>
      <c r="DF50" s="231">
        <f t="shared" si="110"/>
        <v>0</v>
      </c>
      <c r="DG50" s="231">
        <f t="shared" si="111"/>
        <v>0</v>
      </c>
      <c r="DH50" s="231">
        <f t="shared" si="112"/>
        <v>0</v>
      </c>
      <c r="DI50" s="231">
        <f t="shared" si="113"/>
        <v>0</v>
      </c>
      <c r="DJ50" s="231">
        <f t="shared" si="114"/>
        <v>0</v>
      </c>
      <c r="DK50" s="231">
        <f t="shared" si="115"/>
        <v>0</v>
      </c>
      <c r="DL50" s="231">
        <f t="shared" si="116"/>
        <v>0</v>
      </c>
      <c r="DM50" s="231"/>
      <c r="DN50" s="231">
        <f t="shared" si="244"/>
        <v>0</v>
      </c>
      <c r="DO50" s="231">
        <f t="shared" si="245"/>
        <v>0</v>
      </c>
      <c r="DP50" s="231">
        <f t="shared" si="246"/>
        <v>0</v>
      </c>
      <c r="DQ50" s="231">
        <f t="shared" si="247"/>
        <v>0</v>
      </c>
      <c r="DR50" s="231">
        <f t="shared" si="248"/>
        <v>0</v>
      </c>
      <c r="DS50" s="231">
        <f t="shared" si="249"/>
        <v>0</v>
      </c>
      <c r="DT50" s="231">
        <f t="shared" si="250"/>
        <v>0</v>
      </c>
      <c r="DU50" s="231">
        <f t="shared" si="251"/>
        <v>0</v>
      </c>
      <c r="DV50" s="231">
        <f t="shared" si="252"/>
        <v>0</v>
      </c>
      <c r="DW50" s="231">
        <f t="shared" si="253"/>
        <v>0</v>
      </c>
      <c r="DX50" s="231">
        <f t="shared" si="254"/>
        <v>0</v>
      </c>
      <c r="DY50" s="231">
        <f t="shared" si="255"/>
        <v>0</v>
      </c>
      <c r="DZ50" s="231">
        <f t="shared" si="121"/>
        <v>0</v>
      </c>
      <c r="EA50" s="191"/>
      <c r="EB50" s="115"/>
      <c r="EC50" s="115"/>
      <c r="ED50" s="115"/>
      <c r="EE50" s="115"/>
      <c r="EF50" s="115"/>
      <c r="EG50" s="115"/>
      <c r="EH50" s="115"/>
      <c r="EI50" s="115"/>
      <c r="EJ50" s="115"/>
      <c r="EK50" s="115"/>
      <c r="EL50" s="115"/>
      <c r="EM50" s="115"/>
      <c r="EN50" s="115"/>
      <c r="EO50" s="230"/>
      <c r="EP50" s="230"/>
      <c r="EQ50" s="230"/>
      <c r="ER50" s="230"/>
      <c r="ES50" s="230"/>
      <c r="ET50" s="230"/>
      <c r="EU50" s="230"/>
      <c r="EV50" s="230"/>
      <c r="EW50" s="230"/>
      <c r="EX50" s="230"/>
      <c r="EY50" s="230"/>
      <c r="EZ50" s="230"/>
      <c r="FB50" s="234">
        <f t="shared" si="371"/>
        <v>0</v>
      </c>
      <c r="FC50" s="234">
        <f t="shared" si="372"/>
        <v>0</v>
      </c>
      <c r="FD50" s="234">
        <f t="shared" si="373"/>
        <v>0</v>
      </c>
      <c r="FE50" s="234">
        <f t="shared" si="374"/>
        <v>0</v>
      </c>
      <c r="FF50" s="234">
        <f t="shared" si="375"/>
        <v>0</v>
      </c>
      <c r="FG50" s="234">
        <f t="shared" si="376"/>
        <v>0</v>
      </c>
      <c r="FH50" s="234">
        <f t="shared" si="377"/>
        <v>0</v>
      </c>
      <c r="FI50" s="234">
        <f t="shared" si="378"/>
        <v>0</v>
      </c>
      <c r="FJ50" s="234">
        <f t="shared" si="379"/>
        <v>0</v>
      </c>
      <c r="FK50" s="234">
        <f t="shared" si="380"/>
        <v>0</v>
      </c>
      <c r="FL50" s="234">
        <f t="shared" si="381"/>
        <v>0</v>
      </c>
      <c r="FM50" s="234">
        <f t="shared" si="382"/>
        <v>0</v>
      </c>
      <c r="FN50" s="234">
        <f t="shared" si="122"/>
        <v>0</v>
      </c>
      <c r="FO50" s="115"/>
      <c r="FP50" s="234">
        <f t="shared" si="383"/>
        <v>0</v>
      </c>
      <c r="FQ50" s="234">
        <f t="shared" si="384"/>
        <v>0</v>
      </c>
      <c r="FR50" s="234">
        <f t="shared" si="385"/>
        <v>0</v>
      </c>
      <c r="FS50" s="234">
        <f t="shared" si="386"/>
        <v>0</v>
      </c>
      <c r="FT50" s="234">
        <f t="shared" si="387"/>
        <v>0</v>
      </c>
      <c r="FU50" s="234">
        <f t="shared" si="388"/>
        <v>0</v>
      </c>
      <c r="FV50" s="234">
        <f t="shared" si="389"/>
        <v>0</v>
      </c>
      <c r="FW50" s="234">
        <f t="shared" si="390"/>
        <v>0</v>
      </c>
      <c r="FX50" s="234">
        <f t="shared" si="391"/>
        <v>0</v>
      </c>
      <c r="FY50" s="234">
        <f t="shared" si="392"/>
        <v>0</v>
      </c>
      <c r="FZ50" s="234">
        <f t="shared" si="393"/>
        <v>0</v>
      </c>
      <c r="GA50" s="234">
        <f t="shared" si="394"/>
        <v>0</v>
      </c>
      <c r="GB50" s="234">
        <f t="shared" si="123"/>
        <v>0</v>
      </c>
      <c r="GC50" s="234"/>
      <c r="GD50" s="339"/>
      <c r="GE50" s="339"/>
      <c r="GF50" s="339"/>
      <c r="GG50" s="339"/>
      <c r="GH50" s="339"/>
      <c r="GI50" s="339"/>
      <c r="GJ50" s="339"/>
      <c r="GK50" s="339"/>
      <c r="GL50" s="339"/>
      <c r="GM50" s="339"/>
      <c r="GN50" s="339"/>
      <c r="GO50" s="339"/>
      <c r="GP50" s="234"/>
      <c r="GQ50" s="234"/>
      <c r="GR50" s="234"/>
      <c r="GS50" s="234"/>
      <c r="GT50" s="234"/>
      <c r="GU50" s="234"/>
      <c r="GV50" s="234"/>
      <c r="GW50" s="234"/>
      <c r="GX50" s="234"/>
      <c r="GY50" s="234"/>
      <c r="GZ50" s="234"/>
      <c r="HA50" s="234"/>
      <c r="HB50" s="234"/>
      <c r="HC50" s="117">
        <f t="shared" si="256"/>
        <v>0</v>
      </c>
      <c r="HE50" s="115"/>
      <c r="HF50" s="115"/>
      <c r="HG50" s="115"/>
      <c r="HH50" s="115"/>
      <c r="HJ50" s="231" t="str">
        <f t="shared" si="127"/>
        <v/>
      </c>
      <c r="HK50" s="231" t="str">
        <f t="shared" si="128"/>
        <v/>
      </c>
      <c r="IG50" s="557">
        <f t="shared" si="207"/>
        <v>0</v>
      </c>
      <c r="IH50" s="557">
        <f t="shared" si="208"/>
        <v>0</v>
      </c>
      <c r="II50" s="557">
        <f t="shared" si="209"/>
        <v>0</v>
      </c>
      <c r="IJ50" s="557">
        <f t="shared" si="210"/>
        <v>0</v>
      </c>
      <c r="IK50" s="557">
        <f t="shared" si="211"/>
        <v>0</v>
      </c>
      <c r="IL50" s="557">
        <f t="shared" si="212"/>
        <v>0</v>
      </c>
      <c r="IM50" s="557">
        <f t="shared" si="213"/>
        <v>0</v>
      </c>
      <c r="IN50" s="557">
        <f t="shared" si="214"/>
        <v>0</v>
      </c>
      <c r="IO50" s="557">
        <f t="shared" si="215"/>
        <v>0</v>
      </c>
      <c r="IP50" s="557">
        <f t="shared" si="216"/>
        <v>0</v>
      </c>
      <c r="IQ50" s="557">
        <f t="shared" si="217"/>
        <v>0</v>
      </c>
      <c r="IR50" s="557">
        <f t="shared" si="218"/>
        <v>0</v>
      </c>
      <c r="IS50" s="557">
        <f t="shared" si="130"/>
        <v>0</v>
      </c>
      <c r="JH50" s="557">
        <f t="shared" si="131"/>
        <v>0</v>
      </c>
      <c r="JI50" s="557">
        <f t="shared" si="132"/>
        <v>0</v>
      </c>
      <c r="JJ50" s="557">
        <f t="shared" si="133"/>
        <v>0</v>
      </c>
      <c r="JK50" s="557">
        <f t="shared" si="134"/>
        <v>0</v>
      </c>
      <c r="JL50" s="557">
        <f t="shared" si="135"/>
        <v>0</v>
      </c>
      <c r="JM50" s="557">
        <f t="shared" si="136"/>
        <v>0</v>
      </c>
      <c r="JN50" s="557">
        <f t="shared" si="137"/>
        <v>0</v>
      </c>
      <c r="JO50" s="557">
        <f t="shared" si="138"/>
        <v>0</v>
      </c>
      <c r="JP50" s="557">
        <f t="shared" si="139"/>
        <v>0</v>
      </c>
      <c r="JQ50" s="557">
        <f t="shared" si="140"/>
        <v>0</v>
      </c>
      <c r="JR50" s="557">
        <f t="shared" si="141"/>
        <v>0</v>
      </c>
      <c r="JS50" s="557">
        <f t="shared" si="142"/>
        <v>0</v>
      </c>
      <c r="JT50" s="557">
        <f t="shared" si="143"/>
        <v>0</v>
      </c>
      <c r="KI50" s="557">
        <f t="shared" si="144"/>
        <v>0</v>
      </c>
      <c r="KJ50" s="557">
        <f t="shared" si="145"/>
        <v>0</v>
      </c>
      <c r="KK50" s="557">
        <f t="shared" si="146"/>
        <v>0</v>
      </c>
      <c r="KL50" s="557">
        <f t="shared" si="147"/>
        <v>0</v>
      </c>
      <c r="KM50" s="557">
        <f t="shared" si="148"/>
        <v>0</v>
      </c>
      <c r="KN50" s="557">
        <f t="shared" si="149"/>
        <v>0</v>
      </c>
      <c r="KO50" s="557">
        <f t="shared" si="150"/>
        <v>0</v>
      </c>
      <c r="KP50" s="557">
        <f t="shared" si="151"/>
        <v>0</v>
      </c>
      <c r="KQ50" s="557">
        <f t="shared" si="152"/>
        <v>0</v>
      </c>
      <c r="KR50" s="557">
        <f t="shared" si="153"/>
        <v>0</v>
      </c>
      <c r="KS50" s="557">
        <f t="shared" si="154"/>
        <v>0</v>
      </c>
      <c r="KT50" s="557">
        <f t="shared" si="155"/>
        <v>0</v>
      </c>
      <c r="KU50" s="557">
        <f t="shared" si="156"/>
        <v>0</v>
      </c>
      <c r="KW50" s="557">
        <f t="shared" si="157"/>
        <v>0</v>
      </c>
      <c r="KX50" s="557">
        <f t="shared" si="158"/>
        <v>0</v>
      </c>
      <c r="KY50" s="557">
        <f t="shared" si="159"/>
        <v>0</v>
      </c>
      <c r="KZ50" s="557">
        <f t="shared" si="160"/>
        <v>0</v>
      </c>
      <c r="LA50" s="557">
        <f t="shared" si="161"/>
        <v>0</v>
      </c>
      <c r="LB50" s="557">
        <f t="shared" si="162"/>
        <v>0</v>
      </c>
      <c r="LC50" s="557">
        <f t="shared" si="163"/>
        <v>0</v>
      </c>
      <c r="LD50" s="557">
        <f t="shared" si="164"/>
        <v>0</v>
      </c>
      <c r="LE50" s="557">
        <f t="shared" si="165"/>
        <v>0</v>
      </c>
      <c r="LF50" s="557">
        <f t="shared" si="166"/>
        <v>0</v>
      </c>
      <c r="LG50" s="557">
        <f t="shared" si="167"/>
        <v>0</v>
      </c>
      <c r="LH50" s="557">
        <f t="shared" si="168"/>
        <v>0</v>
      </c>
      <c r="LI50" s="557">
        <f t="shared" si="169"/>
        <v>0</v>
      </c>
      <c r="LL50" s="230"/>
      <c r="LM50" s="230"/>
      <c r="LN50" s="230"/>
      <c r="LO50" s="230"/>
      <c r="LP50" s="230"/>
      <c r="LQ50" s="230"/>
      <c r="LR50" s="230"/>
      <c r="LS50" s="230"/>
      <c r="LT50" s="230"/>
      <c r="LU50" s="230"/>
      <c r="LV50" s="230"/>
      <c r="LW50" s="230"/>
      <c r="LY50" s="117">
        <f t="shared" si="170"/>
        <v>0</v>
      </c>
      <c r="LZ50" s="117">
        <f t="shared" si="171"/>
        <v>0</v>
      </c>
      <c r="MA50" s="117">
        <f t="shared" si="172"/>
        <v>0</v>
      </c>
      <c r="MB50" s="117">
        <f t="shared" si="173"/>
        <v>0</v>
      </c>
      <c r="MC50" s="117">
        <f t="shared" si="174"/>
        <v>0</v>
      </c>
      <c r="MD50" s="117">
        <f t="shared" si="175"/>
        <v>0</v>
      </c>
      <c r="ME50" s="117">
        <f t="shared" si="176"/>
        <v>0</v>
      </c>
      <c r="MF50" s="117">
        <f t="shared" si="177"/>
        <v>0</v>
      </c>
      <c r="MG50" s="117">
        <f t="shared" si="178"/>
        <v>0</v>
      </c>
      <c r="MH50" s="117">
        <f t="shared" si="179"/>
        <v>0</v>
      </c>
      <c r="MI50" s="117">
        <f t="shared" si="180"/>
        <v>0</v>
      </c>
      <c r="MJ50" s="117">
        <f t="shared" si="181"/>
        <v>0</v>
      </c>
      <c r="ML50" s="117">
        <f t="shared" si="182"/>
        <v>0</v>
      </c>
      <c r="MM50" s="117">
        <f t="shared" si="183"/>
        <v>0</v>
      </c>
      <c r="MN50" s="117">
        <f t="shared" si="184"/>
        <v>0</v>
      </c>
      <c r="MO50" s="117">
        <f t="shared" si="185"/>
        <v>0</v>
      </c>
      <c r="MP50" s="117">
        <f t="shared" si="186"/>
        <v>0</v>
      </c>
      <c r="MQ50" s="117">
        <f t="shared" si="187"/>
        <v>0</v>
      </c>
      <c r="MR50" s="117">
        <f t="shared" si="188"/>
        <v>0</v>
      </c>
      <c r="MS50" s="117">
        <f t="shared" si="189"/>
        <v>0</v>
      </c>
      <c r="MT50" s="117">
        <f t="shared" si="190"/>
        <v>0</v>
      </c>
      <c r="MU50" s="117">
        <f t="shared" si="191"/>
        <v>0</v>
      </c>
      <c r="MV50" s="117">
        <f t="shared" si="192"/>
        <v>0</v>
      </c>
      <c r="MW50" s="117">
        <f t="shared" si="193"/>
        <v>0</v>
      </c>
    </row>
    <row r="51" spans="1:361">
      <c r="A51" s="4">
        <f>A49+1</f>
        <v>36</v>
      </c>
      <c r="B51" s="1" t="s">
        <v>452</v>
      </c>
      <c r="C51" s="1" t="s">
        <v>352</v>
      </c>
      <c r="D51" s="4" t="s">
        <v>327</v>
      </c>
      <c r="E51" s="14">
        <f>SUMIFS('MoU proposal'!U:U,'MoU proposal'!$B:$B,'Retail_distributor-wise'!$B51,'MoU proposal'!$D:$D,'Retail_distributor-wise'!$C51)</f>
        <v>200.94</v>
      </c>
      <c r="F51" s="14">
        <f t="shared" si="90"/>
        <v>1750</v>
      </c>
      <c r="G51" s="8" t="s">
        <v>161</v>
      </c>
      <c r="H51" s="1" t="s">
        <v>443</v>
      </c>
      <c r="I51" s="118">
        <f>E51/'Retail_state-wise(rough)'!$D$39</f>
        <v>0.1055492959965962</v>
      </c>
      <c r="J51" s="14">
        <f>FLOOR($I51*'Retail_state-wise(rough)'!F$39,50)</f>
        <v>100</v>
      </c>
      <c r="K51" s="14">
        <f>FLOOR($I51*'Retail_state-wise(rough)'!G$39,50)</f>
        <v>150</v>
      </c>
      <c r="L51" s="14">
        <f>FLOOR($I51*'Retail_state-wise(rough)'!H$39,50)</f>
        <v>100</v>
      </c>
      <c r="M51" s="14">
        <f>FLOOR($I51*'Retail_state-wise(rough)'!I$39,50)</f>
        <v>100</v>
      </c>
      <c r="N51" s="14">
        <f>FLOOR($I51*'Retail_state-wise(rough)'!J$39,50)</f>
        <v>100</v>
      </c>
      <c r="O51" s="14">
        <f>FLOOR($I51*'Retail_state-wise(rough)'!K$39,50)</f>
        <v>100</v>
      </c>
      <c r="P51" s="14">
        <f>FLOOR($I51*'Retail_state-wise(rough)'!L$39,50)</f>
        <v>100</v>
      </c>
      <c r="Q51" s="14">
        <f>FLOOR($I51*'Retail_state-wise(rough)'!M$39,50)</f>
        <v>150</v>
      </c>
      <c r="R51" s="14">
        <f>FLOOR($I51*'Retail_state-wise(rough)'!N$39,50)</f>
        <v>150</v>
      </c>
      <c r="S51" s="14">
        <f>FLOOR($I51*'Retail_state-wise(rough)'!O$39,50)</f>
        <v>200</v>
      </c>
      <c r="T51" s="14">
        <f>FLOOR($I51*'Retail_state-wise(rough)'!P$39,50)</f>
        <v>250</v>
      </c>
      <c r="U51" s="14">
        <f>FLOOR($I51*'Retail_state-wise(rough)'!Q$39,50)</f>
        <v>250</v>
      </c>
      <c r="W51" s="671"/>
      <c r="X51" s="16">
        <v>0</v>
      </c>
      <c r="Y51" s="16">
        <v>0</v>
      </c>
      <c r="Z51" s="16">
        <v>0</v>
      </c>
      <c r="AA51" s="16">
        <v>0</v>
      </c>
      <c r="AB51" s="16">
        <v>0</v>
      </c>
      <c r="AC51" s="16">
        <v>0</v>
      </c>
      <c r="AD51" s="16">
        <v>0</v>
      </c>
      <c r="AE51" s="16">
        <v>0</v>
      </c>
      <c r="AF51" s="16">
        <v>0</v>
      </c>
      <c r="AG51" s="16">
        <v>0</v>
      </c>
      <c r="AH51" s="16">
        <v>0</v>
      </c>
      <c r="AI51" s="16">
        <v>0</v>
      </c>
      <c r="AK51" s="16">
        <f t="shared" ref="AK51:AV54" si="454">100%-X51</f>
        <v>1</v>
      </c>
      <c r="AL51" s="16">
        <f t="shared" si="454"/>
        <v>1</v>
      </c>
      <c r="AM51" s="16">
        <f t="shared" si="454"/>
        <v>1</v>
      </c>
      <c r="AN51" s="16">
        <f t="shared" si="454"/>
        <v>1</v>
      </c>
      <c r="AO51" s="16">
        <f t="shared" si="454"/>
        <v>1</v>
      </c>
      <c r="AP51" s="16">
        <f t="shared" si="454"/>
        <v>1</v>
      </c>
      <c r="AQ51" s="16">
        <f t="shared" si="454"/>
        <v>1</v>
      </c>
      <c r="AR51" s="16">
        <f t="shared" si="454"/>
        <v>1</v>
      </c>
      <c r="AS51" s="16">
        <f t="shared" si="454"/>
        <v>1</v>
      </c>
      <c r="AT51" s="16">
        <f t="shared" si="454"/>
        <v>1</v>
      </c>
      <c r="AU51" s="16">
        <f t="shared" si="454"/>
        <v>1</v>
      </c>
      <c r="AV51" s="16">
        <f t="shared" si="454"/>
        <v>1</v>
      </c>
      <c r="AX51" s="15">
        <f t="shared" si="345"/>
        <v>0</v>
      </c>
      <c r="AY51" s="15">
        <f t="shared" si="346"/>
        <v>0</v>
      </c>
      <c r="AZ51" s="15">
        <f t="shared" si="347"/>
        <v>0</v>
      </c>
      <c r="BA51" s="15">
        <f t="shared" si="348"/>
        <v>0</v>
      </c>
      <c r="BB51" s="15">
        <f t="shared" si="349"/>
        <v>0</v>
      </c>
      <c r="BC51" s="15">
        <f t="shared" si="350"/>
        <v>0</v>
      </c>
      <c r="BD51" s="15">
        <f t="shared" si="351"/>
        <v>0</v>
      </c>
      <c r="BE51" s="15">
        <f t="shared" si="352"/>
        <v>0</v>
      </c>
      <c r="BF51" s="15">
        <f t="shared" si="353"/>
        <v>0</v>
      </c>
      <c r="BG51" s="15">
        <f t="shared" si="354"/>
        <v>0</v>
      </c>
      <c r="BH51" s="15">
        <f t="shared" si="355"/>
        <v>0</v>
      </c>
      <c r="BI51" s="15">
        <f t="shared" si="356"/>
        <v>0</v>
      </c>
      <c r="BJ51" s="15">
        <f t="shared" si="357"/>
        <v>0</v>
      </c>
      <c r="BL51" s="15">
        <f t="shared" si="358"/>
        <v>100</v>
      </c>
      <c r="BM51" s="15">
        <f t="shared" si="359"/>
        <v>150</v>
      </c>
      <c r="BN51" s="15">
        <f t="shared" si="360"/>
        <v>100</v>
      </c>
      <c r="BO51" s="15">
        <f t="shared" si="361"/>
        <v>100</v>
      </c>
      <c r="BP51" s="15">
        <f t="shared" si="362"/>
        <v>100</v>
      </c>
      <c r="BQ51" s="15">
        <f t="shared" si="363"/>
        <v>100</v>
      </c>
      <c r="BR51" s="15">
        <f t="shared" si="364"/>
        <v>100</v>
      </c>
      <c r="BS51" s="15">
        <f t="shared" si="365"/>
        <v>150</v>
      </c>
      <c r="BT51" s="15">
        <f t="shared" si="366"/>
        <v>150</v>
      </c>
      <c r="BU51" s="15">
        <f t="shared" si="367"/>
        <v>200</v>
      </c>
      <c r="BV51" s="15">
        <f t="shared" si="368"/>
        <v>250</v>
      </c>
      <c r="BW51" s="15">
        <f t="shared" si="369"/>
        <v>250</v>
      </c>
      <c r="BX51" s="15">
        <f t="shared" si="370"/>
        <v>1750</v>
      </c>
      <c r="BY51" s="15"/>
      <c r="BZ51" s="16">
        <v>0</v>
      </c>
      <c r="CA51" s="16">
        <v>0</v>
      </c>
      <c r="CB51" s="16">
        <v>0</v>
      </c>
      <c r="CC51" s="16">
        <v>0</v>
      </c>
      <c r="CD51" s="16">
        <v>0</v>
      </c>
      <c r="CE51" s="16">
        <v>0</v>
      </c>
      <c r="CF51" s="16">
        <v>0</v>
      </c>
      <c r="CG51" s="16">
        <v>0</v>
      </c>
      <c r="CH51" s="16">
        <v>0</v>
      </c>
      <c r="CI51" s="16">
        <v>0</v>
      </c>
      <c r="CJ51" s="16">
        <v>0</v>
      </c>
      <c r="CK51" s="16">
        <v>0</v>
      </c>
      <c r="CL51" s="236"/>
      <c r="CM51" s="16">
        <f t="shared" ref="CM51" si="455">(1-BZ51)</f>
        <v>1</v>
      </c>
      <c r="CN51" s="16">
        <f t="shared" ref="CN51" si="456">(1-CA51)</f>
        <v>1</v>
      </c>
      <c r="CO51" s="16">
        <f t="shared" ref="CO51" si="457">(1-CB51)</f>
        <v>1</v>
      </c>
      <c r="CP51" s="16">
        <f t="shared" ref="CP51" si="458">(1-CC51)</f>
        <v>1</v>
      </c>
      <c r="CQ51" s="16">
        <f t="shared" ref="CQ51" si="459">(1-CD51)</f>
        <v>1</v>
      </c>
      <c r="CR51" s="16">
        <f t="shared" ref="CR51" si="460">(1-CE51)</f>
        <v>1</v>
      </c>
      <c r="CS51" s="16">
        <f t="shared" ref="CS51" si="461">(1-CF51)</f>
        <v>1</v>
      </c>
      <c r="CT51" s="16">
        <f t="shared" ref="CT51" si="462">(1-CG51)</f>
        <v>1</v>
      </c>
      <c r="CU51" s="16">
        <f t="shared" ref="CU51" si="463">(1-CH51)</f>
        <v>1</v>
      </c>
      <c r="CV51" s="16">
        <f t="shared" ref="CV51" si="464">(1-CI51)</f>
        <v>1</v>
      </c>
      <c r="CW51" s="16">
        <f t="shared" ref="CW51" si="465">(1-CJ51)</f>
        <v>1</v>
      </c>
      <c r="CX51" s="16">
        <f t="shared" ref="CX51" si="466">(1-CK51)</f>
        <v>1</v>
      </c>
      <c r="CY51" s="15"/>
      <c r="CZ51" s="15">
        <f t="shared" si="104"/>
        <v>0</v>
      </c>
      <c r="DA51" s="15">
        <f t="shared" si="105"/>
        <v>0</v>
      </c>
      <c r="DB51" s="15">
        <f t="shared" si="106"/>
        <v>0</v>
      </c>
      <c r="DC51" s="15">
        <f t="shared" si="107"/>
        <v>0</v>
      </c>
      <c r="DD51" s="15">
        <f t="shared" si="108"/>
        <v>0</v>
      </c>
      <c r="DE51" s="15">
        <f t="shared" si="109"/>
        <v>0</v>
      </c>
      <c r="DF51" s="15">
        <f t="shared" si="110"/>
        <v>0</v>
      </c>
      <c r="DG51" s="15">
        <f t="shared" si="111"/>
        <v>0</v>
      </c>
      <c r="DH51" s="15">
        <f t="shared" si="112"/>
        <v>0</v>
      </c>
      <c r="DI51" s="15">
        <f t="shared" si="113"/>
        <v>0</v>
      </c>
      <c r="DJ51" s="15">
        <f t="shared" si="114"/>
        <v>0</v>
      </c>
      <c r="DK51" s="15">
        <f t="shared" si="115"/>
        <v>0</v>
      </c>
      <c r="DL51" s="15">
        <f t="shared" si="116"/>
        <v>0</v>
      </c>
      <c r="DM51" s="15"/>
      <c r="DN51" s="15">
        <f t="shared" si="244"/>
        <v>0</v>
      </c>
      <c r="DO51" s="15">
        <f t="shared" si="245"/>
        <v>0</v>
      </c>
      <c r="DP51" s="15">
        <f t="shared" si="246"/>
        <v>0</v>
      </c>
      <c r="DQ51" s="15">
        <f t="shared" si="247"/>
        <v>0</v>
      </c>
      <c r="DR51" s="15">
        <f t="shared" si="248"/>
        <v>0</v>
      </c>
      <c r="DS51" s="15">
        <f t="shared" si="249"/>
        <v>0</v>
      </c>
      <c r="DT51" s="15">
        <f t="shared" si="250"/>
        <v>0</v>
      </c>
      <c r="DU51" s="15">
        <f t="shared" si="251"/>
        <v>0</v>
      </c>
      <c r="DV51" s="15">
        <f t="shared" si="252"/>
        <v>0</v>
      </c>
      <c r="DW51" s="15">
        <f t="shared" si="253"/>
        <v>0</v>
      </c>
      <c r="DX51" s="15">
        <f t="shared" si="254"/>
        <v>0</v>
      </c>
      <c r="DY51" s="15">
        <f t="shared" si="255"/>
        <v>0</v>
      </c>
      <c r="DZ51" s="15">
        <f t="shared" si="121"/>
        <v>0</v>
      </c>
      <c r="EB51" s="16">
        <v>0.9</v>
      </c>
      <c r="EC51" s="16">
        <v>0.9</v>
      </c>
      <c r="ED51" s="16">
        <v>0.9</v>
      </c>
      <c r="EE51" s="16">
        <v>0.9</v>
      </c>
      <c r="EF51" s="16">
        <v>0.9</v>
      </c>
      <c r="EG51" s="16">
        <v>0.85</v>
      </c>
      <c r="EH51" s="16">
        <v>0.85</v>
      </c>
      <c r="EI51" s="16">
        <v>0.85</v>
      </c>
      <c r="EJ51" s="16">
        <v>0.8</v>
      </c>
      <c r="EK51" s="16">
        <v>0.8</v>
      </c>
      <c r="EL51" s="16">
        <v>0.75</v>
      </c>
      <c r="EM51" s="16">
        <v>0.75</v>
      </c>
      <c r="EO51" s="16">
        <f t="shared" si="195"/>
        <v>9.9999999999999978E-2</v>
      </c>
      <c r="EP51" s="16">
        <f t="shared" si="196"/>
        <v>9.9999999999999978E-2</v>
      </c>
      <c r="EQ51" s="16">
        <f t="shared" si="197"/>
        <v>9.9999999999999978E-2</v>
      </c>
      <c r="ER51" s="16">
        <f t="shared" si="198"/>
        <v>9.9999999999999978E-2</v>
      </c>
      <c r="ES51" s="16">
        <f t="shared" si="199"/>
        <v>9.9999999999999978E-2</v>
      </c>
      <c r="ET51" s="16">
        <f t="shared" si="200"/>
        <v>0.15000000000000002</v>
      </c>
      <c r="EU51" s="16">
        <f t="shared" si="201"/>
        <v>0.15000000000000002</v>
      </c>
      <c r="EV51" s="16">
        <f t="shared" si="202"/>
        <v>0.15000000000000002</v>
      </c>
      <c r="EW51" s="16">
        <f t="shared" si="203"/>
        <v>0.19999999999999996</v>
      </c>
      <c r="EX51" s="16">
        <f t="shared" si="204"/>
        <v>0.19999999999999996</v>
      </c>
      <c r="EY51" s="16">
        <f t="shared" si="205"/>
        <v>0.25</v>
      </c>
      <c r="EZ51" s="16">
        <f t="shared" si="206"/>
        <v>0.25</v>
      </c>
      <c r="FB51" s="233">
        <f t="shared" si="371"/>
        <v>90</v>
      </c>
      <c r="FC51" s="233">
        <f t="shared" si="372"/>
        <v>135</v>
      </c>
      <c r="FD51" s="233">
        <f t="shared" si="373"/>
        <v>90</v>
      </c>
      <c r="FE51" s="233">
        <f t="shared" si="374"/>
        <v>90</v>
      </c>
      <c r="FF51" s="233">
        <f t="shared" si="375"/>
        <v>90</v>
      </c>
      <c r="FG51" s="233">
        <f t="shared" si="376"/>
        <v>85</v>
      </c>
      <c r="FH51" s="233">
        <f t="shared" si="377"/>
        <v>85</v>
      </c>
      <c r="FI51" s="233">
        <f t="shared" si="378"/>
        <v>127.5</v>
      </c>
      <c r="FJ51" s="233">
        <f t="shared" si="379"/>
        <v>120</v>
      </c>
      <c r="FK51" s="233">
        <f t="shared" si="380"/>
        <v>160</v>
      </c>
      <c r="FL51" s="233">
        <f t="shared" si="381"/>
        <v>187.5</v>
      </c>
      <c r="FM51" s="233">
        <f t="shared" si="382"/>
        <v>187.5</v>
      </c>
      <c r="FN51" s="233">
        <f t="shared" si="122"/>
        <v>1447.5</v>
      </c>
      <c r="FO51" s="4"/>
      <c r="FP51" s="233">
        <f t="shared" si="383"/>
        <v>9.9999999999999982</v>
      </c>
      <c r="FQ51" s="233">
        <f t="shared" si="384"/>
        <v>14.999999999999996</v>
      </c>
      <c r="FR51" s="233">
        <f t="shared" si="385"/>
        <v>9.9999999999999982</v>
      </c>
      <c r="FS51" s="233">
        <f t="shared" si="386"/>
        <v>9.9999999999999982</v>
      </c>
      <c r="FT51" s="233">
        <f t="shared" si="387"/>
        <v>9.9999999999999982</v>
      </c>
      <c r="FU51" s="233">
        <f t="shared" si="388"/>
        <v>15.000000000000002</v>
      </c>
      <c r="FV51" s="233">
        <f t="shared" si="389"/>
        <v>15.000000000000002</v>
      </c>
      <c r="FW51" s="233">
        <f t="shared" si="390"/>
        <v>22.500000000000004</v>
      </c>
      <c r="FX51" s="233">
        <f t="shared" si="391"/>
        <v>29.999999999999993</v>
      </c>
      <c r="FY51" s="233">
        <f t="shared" si="392"/>
        <v>39.999999999999993</v>
      </c>
      <c r="FZ51" s="233">
        <f t="shared" si="393"/>
        <v>62.5</v>
      </c>
      <c r="GA51" s="233">
        <f t="shared" si="394"/>
        <v>62.5</v>
      </c>
      <c r="GB51" s="233">
        <f t="shared" si="123"/>
        <v>302.5</v>
      </c>
      <c r="GC51" s="233"/>
      <c r="GD51" s="112"/>
      <c r="GE51" s="112"/>
      <c r="GF51" s="112"/>
      <c r="GG51" s="112"/>
      <c r="GH51" s="112"/>
      <c r="GI51" s="112"/>
      <c r="GJ51" s="112"/>
      <c r="GK51" s="112"/>
      <c r="GL51" s="112"/>
      <c r="GM51" s="112"/>
      <c r="GN51" s="112"/>
      <c r="GO51" s="112"/>
      <c r="GP51" s="233"/>
      <c r="GQ51" s="233"/>
      <c r="GR51" s="233"/>
      <c r="GS51" s="233"/>
      <c r="GT51" s="233"/>
      <c r="GU51" s="233"/>
      <c r="GV51" s="233"/>
      <c r="GW51" s="233"/>
      <c r="GX51" s="233"/>
      <c r="GY51" s="233"/>
      <c r="GZ51" s="233"/>
      <c r="HA51" s="233"/>
      <c r="HB51" s="233"/>
      <c r="HC51" s="14">
        <f t="shared" si="256"/>
        <v>0</v>
      </c>
      <c r="HE51" s="233">
        <f>[2]Sheet2!$AO39</f>
        <v>22.977499999999999</v>
      </c>
      <c r="HF51" s="4">
        <v>20</v>
      </c>
      <c r="HG51" s="233">
        <f t="shared" si="125"/>
        <v>9.375</v>
      </c>
      <c r="HH51" s="233">
        <f t="shared" si="126"/>
        <v>14</v>
      </c>
      <c r="HJ51" s="15">
        <f t="shared" si="127"/>
        <v>0</v>
      </c>
      <c r="HK51" s="15">
        <f t="shared" si="128"/>
        <v>0</v>
      </c>
      <c r="HT51" s="1">
        <f>_xlfn.XLOOKUP($C51,'Prices_state-wise'!$B:$B,'Prices_state-wise'!P:P,"",0)</f>
        <v>53750</v>
      </c>
      <c r="HU51" s="1">
        <f>_xlfn.XLOOKUP($C51,'Prices_state-wise'!$B:$B,'Prices_state-wise'!Q:Q,"",0)</f>
        <v>52750</v>
      </c>
      <c r="HV51" s="1">
        <f>_xlfn.XLOOKUP($C51,'Prices_state-wise'!$B:$B,'Prices_state-wise'!R:R,"",0)</f>
        <v>50250</v>
      </c>
      <c r="HW51" s="1">
        <f>_xlfn.XLOOKUP($C51,'Prices_state-wise'!$B:$B,'Prices_state-wise'!S:S,"",0)</f>
        <v>47750</v>
      </c>
      <c r="HX51" s="1">
        <f>_xlfn.XLOOKUP($C51,'Prices_state-wise'!$B:$B,'Prices_state-wise'!T:T,"",0)</f>
        <v>46750</v>
      </c>
      <c r="HY51" s="1">
        <f>_xlfn.XLOOKUP($C51,'Prices_state-wise'!$B:$B,'Prices_state-wise'!U:U,"",0)</f>
        <v>45250</v>
      </c>
      <c r="HZ51" s="1">
        <f>_xlfn.XLOOKUP($C51,'Prices_state-wise'!$B:$B,'Prices_state-wise'!V:V,"",0)</f>
        <v>45250</v>
      </c>
      <c r="IA51" s="1">
        <f>_xlfn.XLOOKUP($C51,'Prices_state-wise'!$B:$B,'Prices_state-wise'!W:W,"",0)</f>
        <v>46250</v>
      </c>
      <c r="IB51" s="1">
        <f>_xlfn.XLOOKUP($C51,'Prices_state-wise'!$B:$B,'Prices_state-wise'!X:X,"",0)</f>
        <v>47750</v>
      </c>
      <c r="IC51" s="1">
        <f>_xlfn.XLOOKUP($C51,'Prices_state-wise'!$B:$B,'Prices_state-wise'!Y:Y,"",0)</f>
        <v>50250</v>
      </c>
      <c r="ID51" s="1">
        <f>_xlfn.XLOOKUP($C51,'Prices_state-wise'!$B:$B,'Prices_state-wise'!Z:Z,"",0)</f>
        <v>50250</v>
      </c>
      <c r="IE51" s="1">
        <f>_xlfn.XLOOKUP($C51,'Prices_state-wise'!$B:$B,'Prices_state-wise'!AA:AA,"",0)</f>
        <v>51750</v>
      </c>
      <c r="IG51" s="346">
        <f t="shared" si="207"/>
        <v>0.53749999999999998</v>
      </c>
      <c r="IH51" s="346">
        <f t="shared" si="208"/>
        <v>0.79125000000000001</v>
      </c>
      <c r="II51" s="346">
        <f t="shared" si="209"/>
        <v>0.50249999999999995</v>
      </c>
      <c r="IJ51" s="346">
        <f t="shared" si="210"/>
        <v>0.47749999999999998</v>
      </c>
      <c r="IK51" s="346">
        <f t="shared" si="211"/>
        <v>0.46750000000000003</v>
      </c>
      <c r="IL51" s="346">
        <f t="shared" si="212"/>
        <v>0.45250000000000001</v>
      </c>
      <c r="IM51" s="346">
        <f t="shared" si="213"/>
        <v>0.45250000000000001</v>
      </c>
      <c r="IN51" s="346">
        <f t="shared" si="214"/>
        <v>0.69374999999999998</v>
      </c>
      <c r="IO51" s="346">
        <f t="shared" si="215"/>
        <v>0.71625000000000005</v>
      </c>
      <c r="IP51" s="346">
        <f t="shared" si="216"/>
        <v>1.0049999999999999</v>
      </c>
      <c r="IQ51" s="346">
        <f t="shared" si="217"/>
        <v>1.2562500000000001</v>
      </c>
      <c r="IR51" s="346">
        <f t="shared" si="218"/>
        <v>1.29375</v>
      </c>
      <c r="IS51" s="346">
        <f t="shared" si="130"/>
        <v>8.6462500000000002</v>
      </c>
      <c r="IU51" s="1">
        <v>53500</v>
      </c>
      <c r="IV51" s="1">
        <v>52500</v>
      </c>
      <c r="IW51" s="1">
        <v>50000</v>
      </c>
      <c r="IX51" s="1">
        <v>47500</v>
      </c>
      <c r="IY51" s="1">
        <v>46500</v>
      </c>
      <c r="IZ51" s="1">
        <v>45000</v>
      </c>
      <c r="JA51" s="1">
        <v>45000</v>
      </c>
      <c r="JB51" s="1">
        <v>46000</v>
      </c>
      <c r="JC51" s="1">
        <v>47500</v>
      </c>
      <c r="JD51" s="1">
        <v>50000</v>
      </c>
      <c r="JE51" s="1">
        <v>50000</v>
      </c>
      <c r="JF51" s="1">
        <v>51500</v>
      </c>
      <c r="JH51" s="346">
        <f t="shared" si="131"/>
        <v>0</v>
      </c>
      <c r="JI51" s="346">
        <f t="shared" si="132"/>
        <v>0</v>
      </c>
      <c r="JJ51" s="346">
        <f t="shared" si="133"/>
        <v>0</v>
      </c>
      <c r="JK51" s="346">
        <f t="shared" si="134"/>
        <v>0</v>
      </c>
      <c r="JL51" s="346">
        <f t="shared" si="135"/>
        <v>0</v>
      </c>
      <c r="JM51" s="346">
        <f t="shared" si="136"/>
        <v>0</v>
      </c>
      <c r="JN51" s="346">
        <f t="shared" si="137"/>
        <v>0</v>
      </c>
      <c r="JO51" s="346">
        <f t="shared" si="138"/>
        <v>0</v>
      </c>
      <c r="JP51" s="346">
        <f t="shared" si="139"/>
        <v>0</v>
      </c>
      <c r="JQ51" s="346">
        <f t="shared" si="140"/>
        <v>0</v>
      </c>
      <c r="JR51" s="346">
        <f t="shared" si="141"/>
        <v>0</v>
      </c>
      <c r="JS51" s="346">
        <f t="shared" si="142"/>
        <v>0</v>
      </c>
      <c r="JT51" s="346">
        <f t="shared" si="143"/>
        <v>0</v>
      </c>
      <c r="JV51" s="1">
        <f>IFERROR(_xlfn.XLOOKUP($C51,'Prices_state-wise'!$B:$B,'Prices_state-wise'!AP:AP,"",0),"")</f>
        <v>51750</v>
      </c>
      <c r="JW51" s="1">
        <f>IFERROR(_xlfn.XLOOKUP($C51,'Prices_state-wise'!$B:$B,'Prices_state-wise'!AQ:AQ,"",0),"")</f>
        <v>50750</v>
      </c>
      <c r="JX51" s="1">
        <f>IFERROR(_xlfn.XLOOKUP($C51,'Prices_state-wise'!$B:$B,'Prices_state-wise'!AR:AR,"",0),"")</f>
        <v>48250</v>
      </c>
      <c r="JY51" s="1">
        <f>IFERROR(_xlfn.XLOOKUP($C51,'Prices_state-wise'!$B:$B,'Prices_state-wise'!AS:AS,"",0),"")</f>
        <v>45750</v>
      </c>
      <c r="JZ51" s="1">
        <f>IFERROR(_xlfn.XLOOKUP($C51,'Prices_state-wise'!$B:$B,'Prices_state-wise'!AT:AT,"",0),"")</f>
        <v>44750</v>
      </c>
      <c r="KA51" s="1">
        <f>IFERROR(_xlfn.XLOOKUP($C51,'Prices_state-wise'!$B:$B,'Prices_state-wise'!AU:AU,"",0),"")</f>
        <v>43250</v>
      </c>
      <c r="KB51" s="1">
        <f>IFERROR(_xlfn.XLOOKUP($C51,'Prices_state-wise'!$B:$B,'Prices_state-wise'!AV:AV,"",0),"")</f>
        <v>43250</v>
      </c>
      <c r="KC51" s="1">
        <f>IFERROR(_xlfn.XLOOKUP($C51,'Prices_state-wise'!$B:$B,'Prices_state-wise'!AW:AW,"",0),"")</f>
        <v>44250</v>
      </c>
      <c r="KD51" s="1">
        <f>IFERROR(_xlfn.XLOOKUP($C51,'Prices_state-wise'!$B:$B,'Prices_state-wise'!AX:AX,"",0),"")</f>
        <v>45750</v>
      </c>
      <c r="KE51" s="1">
        <f>IFERROR(_xlfn.XLOOKUP($C51,'Prices_state-wise'!$B:$B,'Prices_state-wise'!AY:AY,"",0),"")</f>
        <v>48250</v>
      </c>
      <c r="KF51" s="1">
        <f>IFERROR(_xlfn.XLOOKUP($C51,'Prices_state-wise'!$B:$B,'Prices_state-wise'!AZ:AZ,"",0),"")</f>
        <v>48250</v>
      </c>
      <c r="KG51" s="1">
        <f>IFERROR(_xlfn.XLOOKUP($C51,'Prices_state-wise'!$B:$B,'Prices_state-wise'!BA:BA,"",0),"")</f>
        <v>49750</v>
      </c>
      <c r="KI51" s="346">
        <f t="shared" si="144"/>
        <v>0</v>
      </c>
      <c r="KJ51" s="346">
        <f t="shared" si="145"/>
        <v>0</v>
      </c>
      <c r="KK51" s="346">
        <f t="shared" si="146"/>
        <v>0</v>
      </c>
      <c r="KL51" s="346">
        <f t="shared" si="147"/>
        <v>0</v>
      </c>
      <c r="KM51" s="346">
        <f t="shared" si="148"/>
        <v>0</v>
      </c>
      <c r="KN51" s="346">
        <f t="shared" si="149"/>
        <v>0</v>
      </c>
      <c r="KO51" s="346">
        <f t="shared" si="150"/>
        <v>0</v>
      </c>
      <c r="KP51" s="346">
        <f t="shared" si="151"/>
        <v>0</v>
      </c>
      <c r="KQ51" s="346">
        <f t="shared" si="152"/>
        <v>0</v>
      </c>
      <c r="KR51" s="346">
        <f t="shared" si="153"/>
        <v>0</v>
      </c>
      <c r="KS51" s="346">
        <f t="shared" si="154"/>
        <v>0</v>
      </c>
      <c r="KT51" s="346">
        <f t="shared" si="155"/>
        <v>0</v>
      </c>
      <c r="KU51" s="346">
        <f t="shared" si="156"/>
        <v>0</v>
      </c>
      <c r="KW51" s="346">
        <f t="shared" si="157"/>
        <v>0.53749999999999998</v>
      </c>
      <c r="KX51" s="346">
        <f t="shared" si="158"/>
        <v>0.79125000000000001</v>
      </c>
      <c r="KY51" s="346">
        <f t="shared" si="159"/>
        <v>0.50249999999999995</v>
      </c>
      <c r="KZ51" s="346">
        <f t="shared" si="160"/>
        <v>0.47749999999999998</v>
      </c>
      <c r="LA51" s="346">
        <f t="shared" si="161"/>
        <v>0.46750000000000003</v>
      </c>
      <c r="LB51" s="346">
        <f t="shared" si="162"/>
        <v>0.45250000000000001</v>
      </c>
      <c r="LC51" s="346">
        <f t="shared" si="163"/>
        <v>0.45250000000000001</v>
      </c>
      <c r="LD51" s="346">
        <f t="shared" si="164"/>
        <v>0.69374999999999998</v>
      </c>
      <c r="LE51" s="346">
        <f t="shared" si="165"/>
        <v>0.71625000000000005</v>
      </c>
      <c r="LF51" s="346">
        <f t="shared" si="166"/>
        <v>1.0049999999999999</v>
      </c>
      <c r="LG51" s="346">
        <f t="shared" si="167"/>
        <v>1.2562500000000001</v>
      </c>
      <c r="LH51" s="346">
        <f t="shared" si="168"/>
        <v>1.29375</v>
      </c>
      <c r="LI51" s="346">
        <f t="shared" si="169"/>
        <v>8.6462500000000002</v>
      </c>
      <c r="LL51" s="4"/>
      <c r="LM51" s="4"/>
      <c r="LN51" s="4"/>
      <c r="LO51" s="4"/>
      <c r="LP51" s="4"/>
      <c r="LQ51" s="4"/>
      <c r="LR51" s="4"/>
      <c r="LS51" s="4"/>
      <c r="LT51" s="4"/>
      <c r="LU51" s="4"/>
      <c r="LV51" s="4"/>
      <c r="LW51" s="4"/>
      <c r="LY51" s="14">
        <f t="shared" si="170"/>
        <v>0</v>
      </c>
      <c r="LZ51" s="14">
        <f t="shared" si="171"/>
        <v>0</v>
      </c>
      <c r="MA51" s="14">
        <f t="shared" si="172"/>
        <v>0</v>
      </c>
      <c r="MB51" s="14">
        <f t="shared" si="173"/>
        <v>0</v>
      </c>
      <c r="MC51" s="14">
        <f t="shared" si="174"/>
        <v>0</v>
      </c>
      <c r="MD51" s="14">
        <f t="shared" si="175"/>
        <v>0</v>
      </c>
      <c r="ME51" s="14">
        <f t="shared" si="176"/>
        <v>0</v>
      </c>
      <c r="MF51" s="14">
        <f t="shared" si="177"/>
        <v>0</v>
      </c>
      <c r="MG51" s="14">
        <f t="shared" si="178"/>
        <v>0</v>
      </c>
      <c r="MH51" s="14">
        <f t="shared" si="179"/>
        <v>0</v>
      </c>
      <c r="MI51" s="14">
        <f t="shared" si="180"/>
        <v>0</v>
      </c>
      <c r="MJ51" s="14">
        <f t="shared" si="181"/>
        <v>0</v>
      </c>
      <c r="ML51" s="14">
        <f t="shared" si="182"/>
        <v>0</v>
      </c>
      <c r="MM51" s="14">
        <f t="shared" si="183"/>
        <v>0</v>
      </c>
      <c r="MN51" s="14">
        <f t="shared" si="184"/>
        <v>0</v>
      </c>
      <c r="MO51" s="14">
        <f t="shared" si="185"/>
        <v>0</v>
      </c>
      <c r="MP51" s="14">
        <f t="shared" si="186"/>
        <v>0</v>
      </c>
      <c r="MQ51" s="14">
        <f t="shared" si="187"/>
        <v>0</v>
      </c>
      <c r="MR51" s="14">
        <f t="shared" si="188"/>
        <v>0</v>
      </c>
      <c r="MS51" s="14">
        <f t="shared" si="189"/>
        <v>0</v>
      </c>
      <c r="MT51" s="14">
        <f t="shared" si="190"/>
        <v>0</v>
      </c>
      <c r="MU51" s="14">
        <f t="shared" si="191"/>
        <v>0</v>
      </c>
      <c r="MV51" s="14">
        <f t="shared" si="192"/>
        <v>0</v>
      </c>
      <c r="MW51" s="14">
        <f t="shared" si="193"/>
        <v>0</v>
      </c>
    </row>
    <row r="52" spans="1:361">
      <c r="A52" s="4">
        <f t="shared" si="194"/>
        <v>37</v>
      </c>
      <c r="B52" s="1" t="s">
        <v>453</v>
      </c>
      <c r="C52" s="1" t="s">
        <v>352</v>
      </c>
      <c r="D52" s="4" t="s">
        <v>327</v>
      </c>
      <c r="E52" s="14">
        <f>SUMIFS('MoU proposal'!U:U,'MoU proposal'!$B:$B,'Retail_distributor-wise'!$B52,'MoU proposal'!$D:$D,'Retail_distributor-wise'!$C52)</f>
        <v>1053.125</v>
      </c>
      <c r="F52" s="14">
        <f t="shared" si="90"/>
        <v>10150</v>
      </c>
      <c r="G52" s="8" t="s">
        <v>161</v>
      </c>
      <c r="H52" s="1" t="s">
        <v>443</v>
      </c>
      <c r="I52" s="118">
        <f>E52/'Retail_state-wise(rough)'!$D$39</f>
        <v>0.55318305139054125</v>
      </c>
      <c r="J52" s="14">
        <f>FLOOR($I52*'Retail_state-wise(rough)'!F$39,50)</f>
        <v>600</v>
      </c>
      <c r="K52" s="14">
        <f>FLOOR($I52*'Retail_state-wise(rough)'!G$39,50)</f>
        <v>800</v>
      </c>
      <c r="L52" s="14">
        <f>FLOOR($I52*'Retail_state-wise(rough)'!H$39,50)</f>
        <v>700</v>
      </c>
      <c r="M52" s="14">
        <f>FLOOR($I52*'Retail_state-wise(rough)'!I$39,50)</f>
        <v>600</v>
      </c>
      <c r="N52" s="14">
        <f>FLOOR($I52*'Retail_state-wise(rough)'!J$39,50)</f>
        <v>500</v>
      </c>
      <c r="O52" s="14">
        <f>FLOOR($I52*'Retail_state-wise(rough)'!K$39,50)</f>
        <v>550</v>
      </c>
      <c r="P52" s="14">
        <f>FLOOR($I52*'Retail_state-wise(rough)'!L$39,50)</f>
        <v>700</v>
      </c>
      <c r="Q52" s="14">
        <f>FLOOR($I52*'Retail_state-wise(rough)'!M$39,50)</f>
        <v>850</v>
      </c>
      <c r="R52" s="14">
        <f>FLOOR($I52*'Retail_state-wise(rough)'!N$39,50)</f>
        <v>900</v>
      </c>
      <c r="S52" s="14">
        <f>FLOOR($I52*'Retail_state-wise(rough)'!O$39,50)</f>
        <v>1150</v>
      </c>
      <c r="T52" s="14">
        <f>FLOOR($I52*'Retail_state-wise(rough)'!P$39,50)</f>
        <v>1300</v>
      </c>
      <c r="U52" s="14">
        <f>FLOOR($I52*'Retail_state-wise(rough)'!Q$39,50)</f>
        <v>1500</v>
      </c>
      <c r="W52" s="671"/>
      <c r="X52" s="16">
        <v>0</v>
      </c>
      <c r="Y52" s="16">
        <v>0</v>
      </c>
      <c r="Z52" s="16">
        <v>0</v>
      </c>
      <c r="AA52" s="16">
        <v>0</v>
      </c>
      <c r="AB52" s="16">
        <v>0</v>
      </c>
      <c r="AC52" s="16">
        <v>0</v>
      </c>
      <c r="AD52" s="16">
        <v>0</v>
      </c>
      <c r="AE52" s="16">
        <v>0</v>
      </c>
      <c r="AF52" s="16">
        <v>0</v>
      </c>
      <c r="AG52" s="16">
        <v>0</v>
      </c>
      <c r="AH52" s="16">
        <v>0</v>
      </c>
      <c r="AI52" s="16">
        <v>0</v>
      </c>
      <c r="AK52" s="16">
        <f t="shared" si="454"/>
        <v>1</v>
      </c>
      <c r="AL52" s="16">
        <f t="shared" si="454"/>
        <v>1</v>
      </c>
      <c r="AM52" s="16">
        <f t="shared" si="454"/>
        <v>1</v>
      </c>
      <c r="AN52" s="16">
        <f t="shared" si="454"/>
        <v>1</v>
      </c>
      <c r="AO52" s="16">
        <f t="shared" si="454"/>
        <v>1</v>
      </c>
      <c r="AP52" s="16">
        <f t="shared" si="454"/>
        <v>1</v>
      </c>
      <c r="AQ52" s="16">
        <f t="shared" si="454"/>
        <v>1</v>
      </c>
      <c r="AR52" s="16">
        <f t="shared" si="454"/>
        <v>1</v>
      </c>
      <c r="AS52" s="16">
        <f t="shared" si="454"/>
        <v>1</v>
      </c>
      <c r="AT52" s="16">
        <f t="shared" si="454"/>
        <v>1</v>
      </c>
      <c r="AU52" s="16">
        <f t="shared" si="454"/>
        <v>1</v>
      </c>
      <c r="AV52" s="16">
        <f t="shared" si="454"/>
        <v>1</v>
      </c>
      <c r="AX52" s="15">
        <f t="shared" si="345"/>
        <v>0</v>
      </c>
      <c r="AY52" s="15">
        <f t="shared" si="346"/>
        <v>0</v>
      </c>
      <c r="AZ52" s="15">
        <f t="shared" si="347"/>
        <v>0</v>
      </c>
      <c r="BA52" s="15">
        <f t="shared" si="348"/>
        <v>0</v>
      </c>
      <c r="BB52" s="15">
        <f t="shared" si="349"/>
        <v>0</v>
      </c>
      <c r="BC52" s="15">
        <f t="shared" si="350"/>
        <v>0</v>
      </c>
      <c r="BD52" s="15">
        <f t="shared" si="351"/>
        <v>0</v>
      </c>
      <c r="BE52" s="15">
        <f t="shared" si="352"/>
        <v>0</v>
      </c>
      <c r="BF52" s="15">
        <f t="shared" si="353"/>
        <v>0</v>
      </c>
      <c r="BG52" s="15">
        <f t="shared" si="354"/>
        <v>0</v>
      </c>
      <c r="BH52" s="15">
        <f t="shared" si="355"/>
        <v>0</v>
      </c>
      <c r="BI52" s="15">
        <f t="shared" si="356"/>
        <v>0</v>
      </c>
      <c r="BJ52" s="15">
        <f t="shared" si="357"/>
        <v>0</v>
      </c>
      <c r="BL52" s="15">
        <f t="shared" si="358"/>
        <v>600</v>
      </c>
      <c r="BM52" s="15">
        <f t="shared" si="359"/>
        <v>800</v>
      </c>
      <c r="BN52" s="15">
        <f t="shared" si="360"/>
        <v>700</v>
      </c>
      <c r="BO52" s="15">
        <f t="shared" si="361"/>
        <v>600</v>
      </c>
      <c r="BP52" s="15">
        <f t="shared" si="362"/>
        <v>500</v>
      </c>
      <c r="BQ52" s="15">
        <f t="shared" si="363"/>
        <v>550</v>
      </c>
      <c r="BR52" s="15">
        <f t="shared" si="364"/>
        <v>700</v>
      </c>
      <c r="BS52" s="15">
        <f t="shared" si="365"/>
        <v>850</v>
      </c>
      <c r="BT52" s="15">
        <f t="shared" si="366"/>
        <v>900</v>
      </c>
      <c r="BU52" s="15">
        <f t="shared" si="367"/>
        <v>1150</v>
      </c>
      <c r="BV52" s="15">
        <f t="shared" si="368"/>
        <v>1300</v>
      </c>
      <c r="BW52" s="15">
        <f t="shared" si="369"/>
        <v>1500</v>
      </c>
      <c r="BX52" s="15">
        <f t="shared" si="370"/>
        <v>10150</v>
      </c>
      <c r="BY52" s="15"/>
      <c r="BZ52" s="16">
        <v>0</v>
      </c>
      <c r="CA52" s="16">
        <v>0</v>
      </c>
      <c r="CB52" s="16">
        <v>0</v>
      </c>
      <c r="CC52" s="16">
        <v>0</v>
      </c>
      <c r="CD52" s="16">
        <v>0</v>
      </c>
      <c r="CE52" s="16">
        <v>0</v>
      </c>
      <c r="CF52" s="16">
        <v>0</v>
      </c>
      <c r="CG52" s="16">
        <v>0</v>
      </c>
      <c r="CH52" s="16">
        <v>0</v>
      </c>
      <c r="CI52" s="16">
        <v>0</v>
      </c>
      <c r="CJ52" s="16">
        <v>0</v>
      </c>
      <c r="CK52" s="16">
        <v>0</v>
      </c>
      <c r="CL52" s="236"/>
      <c r="CM52" s="16">
        <f t="shared" ref="CM52:CM54" si="467">(1-BZ52)</f>
        <v>1</v>
      </c>
      <c r="CN52" s="16">
        <f t="shared" ref="CN52:CN54" si="468">(1-CA52)</f>
        <v>1</v>
      </c>
      <c r="CO52" s="16">
        <f t="shared" ref="CO52:CO54" si="469">(1-CB52)</f>
        <v>1</v>
      </c>
      <c r="CP52" s="16">
        <f t="shared" ref="CP52:CP54" si="470">(1-CC52)</f>
        <v>1</v>
      </c>
      <c r="CQ52" s="16">
        <f t="shared" ref="CQ52:CQ54" si="471">(1-CD52)</f>
        <v>1</v>
      </c>
      <c r="CR52" s="16">
        <f t="shared" ref="CR52:CR54" si="472">(1-CE52)</f>
        <v>1</v>
      </c>
      <c r="CS52" s="16">
        <f t="shared" ref="CS52:CS54" si="473">(1-CF52)</f>
        <v>1</v>
      </c>
      <c r="CT52" s="16">
        <f t="shared" ref="CT52:CT54" si="474">(1-CG52)</f>
        <v>1</v>
      </c>
      <c r="CU52" s="16">
        <f t="shared" ref="CU52:CU54" si="475">(1-CH52)</f>
        <v>1</v>
      </c>
      <c r="CV52" s="16">
        <f t="shared" ref="CV52:CV54" si="476">(1-CI52)</f>
        <v>1</v>
      </c>
      <c r="CW52" s="16">
        <f t="shared" ref="CW52:CW54" si="477">(1-CJ52)</f>
        <v>1</v>
      </c>
      <c r="CX52" s="16">
        <f t="shared" ref="CX52:CX54" si="478">(1-CK52)</f>
        <v>1</v>
      </c>
      <c r="CY52" s="15"/>
      <c r="CZ52" s="15">
        <f t="shared" si="104"/>
        <v>0</v>
      </c>
      <c r="DA52" s="15">
        <f t="shared" si="105"/>
        <v>0</v>
      </c>
      <c r="DB52" s="15">
        <f t="shared" si="106"/>
        <v>0</v>
      </c>
      <c r="DC52" s="15">
        <f t="shared" si="107"/>
        <v>0</v>
      </c>
      <c r="DD52" s="15">
        <f t="shared" si="108"/>
        <v>0</v>
      </c>
      <c r="DE52" s="15">
        <f t="shared" si="109"/>
        <v>0</v>
      </c>
      <c r="DF52" s="15">
        <f t="shared" si="110"/>
        <v>0</v>
      </c>
      <c r="DG52" s="15">
        <f t="shared" si="111"/>
        <v>0</v>
      </c>
      <c r="DH52" s="15">
        <f t="shared" si="112"/>
        <v>0</v>
      </c>
      <c r="DI52" s="15">
        <f t="shared" si="113"/>
        <v>0</v>
      </c>
      <c r="DJ52" s="15">
        <f t="shared" si="114"/>
        <v>0</v>
      </c>
      <c r="DK52" s="15">
        <f t="shared" si="115"/>
        <v>0</v>
      </c>
      <c r="DL52" s="15">
        <f t="shared" si="116"/>
        <v>0</v>
      </c>
      <c r="DM52" s="15"/>
      <c r="DN52" s="15">
        <f t="shared" si="244"/>
        <v>0</v>
      </c>
      <c r="DO52" s="15">
        <f t="shared" si="245"/>
        <v>0</v>
      </c>
      <c r="DP52" s="15">
        <f t="shared" si="246"/>
        <v>0</v>
      </c>
      <c r="DQ52" s="15">
        <f t="shared" si="247"/>
        <v>0</v>
      </c>
      <c r="DR52" s="15">
        <f t="shared" si="248"/>
        <v>0</v>
      </c>
      <c r="DS52" s="15">
        <f t="shared" si="249"/>
        <v>0</v>
      </c>
      <c r="DT52" s="15">
        <f t="shared" si="250"/>
        <v>0</v>
      </c>
      <c r="DU52" s="15">
        <f t="shared" si="251"/>
        <v>0</v>
      </c>
      <c r="DV52" s="15">
        <f t="shared" si="252"/>
        <v>0</v>
      </c>
      <c r="DW52" s="15">
        <f t="shared" si="253"/>
        <v>0</v>
      </c>
      <c r="DX52" s="15">
        <f t="shared" si="254"/>
        <v>0</v>
      </c>
      <c r="DY52" s="15">
        <f t="shared" si="255"/>
        <v>0</v>
      </c>
      <c r="DZ52" s="15">
        <f t="shared" si="121"/>
        <v>0</v>
      </c>
      <c r="EB52" s="16">
        <v>0.6</v>
      </c>
      <c r="EC52" s="16">
        <v>0.6</v>
      </c>
      <c r="ED52" s="16">
        <v>0.6</v>
      </c>
      <c r="EE52" s="16">
        <v>0.6</v>
      </c>
      <c r="EF52" s="16">
        <v>0.65</v>
      </c>
      <c r="EG52" s="16">
        <v>0.65</v>
      </c>
      <c r="EH52" s="16">
        <v>0.65</v>
      </c>
      <c r="EI52" s="16">
        <v>0.7</v>
      </c>
      <c r="EJ52" s="16">
        <v>0.7</v>
      </c>
      <c r="EK52" s="16">
        <v>0.75</v>
      </c>
      <c r="EL52" s="16">
        <v>0.75</v>
      </c>
      <c r="EM52" s="16">
        <v>0.75</v>
      </c>
      <c r="EO52" s="16">
        <f t="shared" si="195"/>
        <v>0.4</v>
      </c>
      <c r="EP52" s="16">
        <f t="shared" si="196"/>
        <v>0.4</v>
      </c>
      <c r="EQ52" s="16">
        <f t="shared" si="197"/>
        <v>0.4</v>
      </c>
      <c r="ER52" s="16">
        <f t="shared" si="198"/>
        <v>0.4</v>
      </c>
      <c r="ES52" s="16">
        <f t="shared" si="199"/>
        <v>0.35</v>
      </c>
      <c r="ET52" s="16">
        <f t="shared" si="200"/>
        <v>0.35</v>
      </c>
      <c r="EU52" s="16">
        <f t="shared" si="201"/>
        <v>0.35</v>
      </c>
      <c r="EV52" s="16">
        <f t="shared" si="202"/>
        <v>0.30000000000000004</v>
      </c>
      <c r="EW52" s="16">
        <f t="shared" si="203"/>
        <v>0.30000000000000004</v>
      </c>
      <c r="EX52" s="16">
        <f t="shared" si="204"/>
        <v>0.25</v>
      </c>
      <c r="EY52" s="16">
        <f t="shared" si="205"/>
        <v>0.25</v>
      </c>
      <c r="EZ52" s="16">
        <f t="shared" si="206"/>
        <v>0.25</v>
      </c>
      <c r="FB52" s="233">
        <f t="shared" si="371"/>
        <v>360</v>
      </c>
      <c r="FC52" s="233">
        <f t="shared" si="372"/>
        <v>480</v>
      </c>
      <c r="FD52" s="233">
        <f t="shared" si="373"/>
        <v>420</v>
      </c>
      <c r="FE52" s="233">
        <f t="shared" si="374"/>
        <v>360</v>
      </c>
      <c r="FF52" s="233">
        <f t="shared" si="375"/>
        <v>325</v>
      </c>
      <c r="FG52" s="233">
        <f t="shared" si="376"/>
        <v>357.5</v>
      </c>
      <c r="FH52" s="233">
        <f t="shared" si="377"/>
        <v>455</v>
      </c>
      <c r="FI52" s="233">
        <f t="shared" si="378"/>
        <v>595</v>
      </c>
      <c r="FJ52" s="233">
        <f t="shared" si="379"/>
        <v>630</v>
      </c>
      <c r="FK52" s="233">
        <f t="shared" si="380"/>
        <v>862.5</v>
      </c>
      <c r="FL52" s="233">
        <f t="shared" si="381"/>
        <v>975</v>
      </c>
      <c r="FM52" s="233">
        <f t="shared" si="382"/>
        <v>1125</v>
      </c>
      <c r="FN52" s="233">
        <f t="shared" si="122"/>
        <v>6945</v>
      </c>
      <c r="FO52" s="4"/>
      <c r="FP52" s="233">
        <f t="shared" si="383"/>
        <v>240</v>
      </c>
      <c r="FQ52" s="233">
        <f t="shared" si="384"/>
        <v>320</v>
      </c>
      <c r="FR52" s="233">
        <f t="shared" si="385"/>
        <v>280</v>
      </c>
      <c r="FS52" s="233">
        <f t="shared" si="386"/>
        <v>240</v>
      </c>
      <c r="FT52" s="233">
        <f t="shared" si="387"/>
        <v>175</v>
      </c>
      <c r="FU52" s="233">
        <f t="shared" si="388"/>
        <v>192.5</v>
      </c>
      <c r="FV52" s="233">
        <f t="shared" si="389"/>
        <v>244.99999999999997</v>
      </c>
      <c r="FW52" s="233">
        <f t="shared" si="390"/>
        <v>255.00000000000003</v>
      </c>
      <c r="FX52" s="233">
        <f t="shared" si="391"/>
        <v>270.00000000000006</v>
      </c>
      <c r="FY52" s="233">
        <f t="shared" si="392"/>
        <v>287.5</v>
      </c>
      <c r="FZ52" s="233">
        <f t="shared" si="393"/>
        <v>325</v>
      </c>
      <c r="GA52" s="233">
        <f t="shared" si="394"/>
        <v>375</v>
      </c>
      <c r="GB52" s="233">
        <f t="shared" si="123"/>
        <v>3205</v>
      </c>
      <c r="GC52" s="233"/>
      <c r="GD52" s="112"/>
      <c r="GE52" s="112"/>
      <c r="GF52" s="112"/>
      <c r="GG52" s="112"/>
      <c r="GH52" s="112"/>
      <c r="GI52" s="112"/>
      <c r="GJ52" s="112"/>
      <c r="GK52" s="112"/>
      <c r="GL52" s="112"/>
      <c r="GM52" s="112"/>
      <c r="GN52" s="112"/>
      <c r="GO52" s="112"/>
      <c r="GP52" s="233"/>
      <c r="GQ52" s="233"/>
      <c r="GR52" s="233"/>
      <c r="GS52" s="233"/>
      <c r="GT52" s="233"/>
      <c r="GU52" s="233"/>
      <c r="GV52" s="233"/>
      <c r="GW52" s="233"/>
      <c r="GX52" s="233"/>
      <c r="GY52" s="233"/>
      <c r="GZ52" s="233"/>
      <c r="HA52" s="233"/>
      <c r="HB52" s="233"/>
      <c r="HC52" s="14">
        <f t="shared" si="256"/>
        <v>0</v>
      </c>
      <c r="HE52" s="233">
        <f>[2]Sheet2!$AO40</f>
        <v>17.362721275252525</v>
      </c>
      <c r="HF52" s="4">
        <v>25</v>
      </c>
      <c r="HG52" s="233">
        <f t="shared" si="125"/>
        <v>45</v>
      </c>
      <c r="HH52" s="233">
        <f t="shared" si="126"/>
        <v>69</v>
      </c>
      <c r="HJ52" s="15">
        <f t="shared" si="127"/>
        <v>0</v>
      </c>
      <c r="HK52" s="15">
        <f t="shared" si="128"/>
        <v>0</v>
      </c>
      <c r="HT52" s="1">
        <f>_xlfn.XLOOKUP($C52,'Prices_state-wise'!$B:$B,'Prices_state-wise'!P:P,"",0)</f>
        <v>53750</v>
      </c>
      <c r="HU52" s="1">
        <f>_xlfn.XLOOKUP($C52,'Prices_state-wise'!$B:$B,'Prices_state-wise'!Q:Q,"",0)</f>
        <v>52750</v>
      </c>
      <c r="HV52" s="1">
        <f>_xlfn.XLOOKUP($C52,'Prices_state-wise'!$B:$B,'Prices_state-wise'!R:R,"",0)</f>
        <v>50250</v>
      </c>
      <c r="HW52" s="1">
        <f>_xlfn.XLOOKUP($C52,'Prices_state-wise'!$B:$B,'Prices_state-wise'!S:S,"",0)</f>
        <v>47750</v>
      </c>
      <c r="HX52" s="1">
        <f>_xlfn.XLOOKUP($C52,'Prices_state-wise'!$B:$B,'Prices_state-wise'!T:T,"",0)</f>
        <v>46750</v>
      </c>
      <c r="HY52" s="1">
        <f>_xlfn.XLOOKUP($C52,'Prices_state-wise'!$B:$B,'Prices_state-wise'!U:U,"",0)</f>
        <v>45250</v>
      </c>
      <c r="HZ52" s="1">
        <f>_xlfn.XLOOKUP($C52,'Prices_state-wise'!$B:$B,'Prices_state-wise'!V:V,"",0)</f>
        <v>45250</v>
      </c>
      <c r="IA52" s="1">
        <f>_xlfn.XLOOKUP($C52,'Prices_state-wise'!$B:$B,'Prices_state-wise'!W:W,"",0)</f>
        <v>46250</v>
      </c>
      <c r="IB52" s="1">
        <f>_xlfn.XLOOKUP($C52,'Prices_state-wise'!$B:$B,'Prices_state-wise'!X:X,"",0)</f>
        <v>47750</v>
      </c>
      <c r="IC52" s="1">
        <f>_xlfn.XLOOKUP($C52,'Prices_state-wise'!$B:$B,'Prices_state-wise'!Y:Y,"",0)</f>
        <v>50250</v>
      </c>
      <c r="ID52" s="1">
        <f>_xlfn.XLOOKUP($C52,'Prices_state-wise'!$B:$B,'Prices_state-wise'!Z:Z,"",0)</f>
        <v>50250</v>
      </c>
      <c r="IE52" s="1">
        <f>_xlfn.XLOOKUP($C52,'Prices_state-wise'!$B:$B,'Prices_state-wise'!AA:AA,"",0)</f>
        <v>51750</v>
      </c>
      <c r="IG52" s="346">
        <f t="shared" si="207"/>
        <v>3.2250000000000001</v>
      </c>
      <c r="IH52" s="346">
        <f t="shared" si="208"/>
        <v>4.22</v>
      </c>
      <c r="II52" s="346">
        <f t="shared" si="209"/>
        <v>3.5175000000000001</v>
      </c>
      <c r="IJ52" s="346">
        <f t="shared" si="210"/>
        <v>2.8650000000000002</v>
      </c>
      <c r="IK52" s="346">
        <f t="shared" si="211"/>
        <v>2.3374999999999999</v>
      </c>
      <c r="IL52" s="346">
        <f t="shared" si="212"/>
        <v>2.48875</v>
      </c>
      <c r="IM52" s="346">
        <f t="shared" si="213"/>
        <v>3.1675</v>
      </c>
      <c r="IN52" s="346">
        <f t="shared" si="214"/>
        <v>3.9312499999999999</v>
      </c>
      <c r="IO52" s="346">
        <f t="shared" si="215"/>
        <v>4.2975000000000003</v>
      </c>
      <c r="IP52" s="346">
        <f t="shared" si="216"/>
        <v>5.7787499999999996</v>
      </c>
      <c r="IQ52" s="346">
        <f t="shared" si="217"/>
        <v>6.5324999999999998</v>
      </c>
      <c r="IR52" s="346">
        <f t="shared" si="218"/>
        <v>7.7625000000000002</v>
      </c>
      <c r="IS52" s="346">
        <f t="shared" si="130"/>
        <v>50.123750000000001</v>
      </c>
      <c r="IU52" s="1">
        <v>53500</v>
      </c>
      <c r="IV52" s="1">
        <v>52500</v>
      </c>
      <c r="IW52" s="1">
        <v>50000</v>
      </c>
      <c r="IX52" s="1">
        <v>47500</v>
      </c>
      <c r="IY52" s="1">
        <v>46500</v>
      </c>
      <c r="IZ52" s="1">
        <v>45000</v>
      </c>
      <c r="JA52" s="1">
        <v>45000</v>
      </c>
      <c r="JB52" s="1">
        <v>46000</v>
      </c>
      <c r="JC52" s="1">
        <v>47500</v>
      </c>
      <c r="JD52" s="1">
        <v>50000</v>
      </c>
      <c r="JE52" s="1">
        <v>50000</v>
      </c>
      <c r="JF52" s="1">
        <v>51500</v>
      </c>
      <c r="JH52" s="346">
        <f t="shared" si="131"/>
        <v>0</v>
      </c>
      <c r="JI52" s="346">
        <f t="shared" si="132"/>
        <v>0</v>
      </c>
      <c r="JJ52" s="346">
        <f t="shared" si="133"/>
        <v>0</v>
      </c>
      <c r="JK52" s="346">
        <f t="shared" si="134"/>
        <v>0</v>
      </c>
      <c r="JL52" s="346">
        <f t="shared" si="135"/>
        <v>0</v>
      </c>
      <c r="JM52" s="346">
        <f t="shared" si="136"/>
        <v>0</v>
      </c>
      <c r="JN52" s="346">
        <f t="shared" si="137"/>
        <v>0</v>
      </c>
      <c r="JO52" s="346">
        <f t="shared" si="138"/>
        <v>0</v>
      </c>
      <c r="JP52" s="346">
        <f t="shared" si="139"/>
        <v>0</v>
      </c>
      <c r="JQ52" s="346">
        <f t="shared" si="140"/>
        <v>0</v>
      </c>
      <c r="JR52" s="346">
        <f t="shared" si="141"/>
        <v>0</v>
      </c>
      <c r="JS52" s="346">
        <f t="shared" si="142"/>
        <v>0</v>
      </c>
      <c r="JT52" s="346">
        <f t="shared" si="143"/>
        <v>0</v>
      </c>
      <c r="JV52" s="1">
        <f>IFERROR(_xlfn.XLOOKUP($C52,'Prices_state-wise'!$B:$B,'Prices_state-wise'!AP:AP,"",0),"")</f>
        <v>51750</v>
      </c>
      <c r="JW52" s="1">
        <f>IFERROR(_xlfn.XLOOKUP($C52,'Prices_state-wise'!$B:$B,'Prices_state-wise'!AQ:AQ,"",0),"")</f>
        <v>50750</v>
      </c>
      <c r="JX52" s="1">
        <f>IFERROR(_xlfn.XLOOKUP($C52,'Prices_state-wise'!$B:$B,'Prices_state-wise'!AR:AR,"",0),"")</f>
        <v>48250</v>
      </c>
      <c r="JY52" s="1">
        <f>IFERROR(_xlfn.XLOOKUP($C52,'Prices_state-wise'!$B:$B,'Prices_state-wise'!AS:AS,"",0),"")</f>
        <v>45750</v>
      </c>
      <c r="JZ52" s="1">
        <f>IFERROR(_xlfn.XLOOKUP($C52,'Prices_state-wise'!$B:$B,'Prices_state-wise'!AT:AT,"",0),"")</f>
        <v>44750</v>
      </c>
      <c r="KA52" s="1">
        <f>IFERROR(_xlfn.XLOOKUP($C52,'Prices_state-wise'!$B:$B,'Prices_state-wise'!AU:AU,"",0),"")</f>
        <v>43250</v>
      </c>
      <c r="KB52" s="1">
        <f>IFERROR(_xlfn.XLOOKUP($C52,'Prices_state-wise'!$B:$B,'Prices_state-wise'!AV:AV,"",0),"")</f>
        <v>43250</v>
      </c>
      <c r="KC52" s="1">
        <f>IFERROR(_xlfn.XLOOKUP($C52,'Prices_state-wise'!$B:$B,'Prices_state-wise'!AW:AW,"",0),"")</f>
        <v>44250</v>
      </c>
      <c r="KD52" s="1">
        <f>IFERROR(_xlfn.XLOOKUP($C52,'Prices_state-wise'!$B:$B,'Prices_state-wise'!AX:AX,"",0),"")</f>
        <v>45750</v>
      </c>
      <c r="KE52" s="1">
        <f>IFERROR(_xlfn.XLOOKUP($C52,'Prices_state-wise'!$B:$B,'Prices_state-wise'!AY:AY,"",0),"")</f>
        <v>48250</v>
      </c>
      <c r="KF52" s="1">
        <f>IFERROR(_xlfn.XLOOKUP($C52,'Prices_state-wise'!$B:$B,'Prices_state-wise'!AZ:AZ,"",0),"")</f>
        <v>48250</v>
      </c>
      <c r="KG52" s="1">
        <f>IFERROR(_xlfn.XLOOKUP($C52,'Prices_state-wise'!$B:$B,'Prices_state-wise'!BA:BA,"",0),"")</f>
        <v>49750</v>
      </c>
      <c r="KI52" s="346">
        <f t="shared" si="144"/>
        <v>0</v>
      </c>
      <c r="KJ52" s="346">
        <f t="shared" si="145"/>
        <v>0</v>
      </c>
      <c r="KK52" s="346">
        <f t="shared" si="146"/>
        <v>0</v>
      </c>
      <c r="KL52" s="346">
        <f t="shared" si="147"/>
        <v>0</v>
      </c>
      <c r="KM52" s="346">
        <f t="shared" si="148"/>
        <v>0</v>
      </c>
      <c r="KN52" s="346">
        <f t="shared" si="149"/>
        <v>0</v>
      </c>
      <c r="KO52" s="346">
        <f t="shared" si="150"/>
        <v>0</v>
      </c>
      <c r="KP52" s="346">
        <f t="shared" si="151"/>
        <v>0</v>
      </c>
      <c r="KQ52" s="346">
        <f t="shared" si="152"/>
        <v>0</v>
      </c>
      <c r="KR52" s="346">
        <f t="shared" si="153"/>
        <v>0</v>
      </c>
      <c r="KS52" s="346">
        <f t="shared" si="154"/>
        <v>0</v>
      </c>
      <c r="KT52" s="346">
        <f t="shared" si="155"/>
        <v>0</v>
      </c>
      <c r="KU52" s="346">
        <f t="shared" si="156"/>
        <v>0</v>
      </c>
      <c r="KW52" s="346">
        <f t="shared" si="157"/>
        <v>3.2250000000000001</v>
      </c>
      <c r="KX52" s="346">
        <f t="shared" si="158"/>
        <v>4.22</v>
      </c>
      <c r="KY52" s="346">
        <f t="shared" si="159"/>
        <v>3.5175000000000001</v>
      </c>
      <c r="KZ52" s="346">
        <f t="shared" si="160"/>
        <v>2.8650000000000002</v>
      </c>
      <c r="LA52" s="346">
        <f t="shared" si="161"/>
        <v>2.3374999999999999</v>
      </c>
      <c r="LB52" s="346">
        <f t="shared" si="162"/>
        <v>2.48875</v>
      </c>
      <c r="LC52" s="346">
        <f t="shared" si="163"/>
        <v>3.1675</v>
      </c>
      <c r="LD52" s="346">
        <f t="shared" si="164"/>
        <v>3.9312499999999999</v>
      </c>
      <c r="LE52" s="346">
        <f t="shared" si="165"/>
        <v>4.2975000000000003</v>
      </c>
      <c r="LF52" s="346">
        <f t="shared" si="166"/>
        <v>5.7787499999999996</v>
      </c>
      <c r="LG52" s="346">
        <f t="shared" si="167"/>
        <v>6.5324999999999998</v>
      </c>
      <c r="LH52" s="346">
        <f t="shared" si="168"/>
        <v>7.7625000000000002</v>
      </c>
      <c r="LI52" s="346">
        <f t="shared" si="169"/>
        <v>50.123750000000001</v>
      </c>
      <c r="LL52" s="4"/>
      <c r="LM52" s="4"/>
      <c r="LN52" s="4"/>
      <c r="LO52" s="4"/>
      <c r="LP52" s="4"/>
      <c r="LQ52" s="4"/>
      <c r="LR52" s="4"/>
      <c r="LS52" s="4"/>
      <c r="LT52" s="4"/>
      <c r="LU52" s="4"/>
      <c r="LV52" s="4"/>
      <c r="LW52" s="4"/>
      <c r="LY52" s="14">
        <f t="shared" si="170"/>
        <v>0</v>
      </c>
      <c r="LZ52" s="14">
        <f t="shared" si="171"/>
        <v>0</v>
      </c>
      <c r="MA52" s="14">
        <f t="shared" si="172"/>
        <v>0</v>
      </c>
      <c r="MB52" s="14">
        <f t="shared" si="173"/>
        <v>0</v>
      </c>
      <c r="MC52" s="14">
        <f t="shared" si="174"/>
        <v>0</v>
      </c>
      <c r="MD52" s="14">
        <f t="shared" si="175"/>
        <v>0</v>
      </c>
      <c r="ME52" s="14">
        <f t="shared" si="176"/>
        <v>0</v>
      </c>
      <c r="MF52" s="14">
        <f t="shared" si="177"/>
        <v>0</v>
      </c>
      <c r="MG52" s="14">
        <f t="shared" si="178"/>
        <v>0</v>
      </c>
      <c r="MH52" s="14">
        <f t="shared" si="179"/>
        <v>0</v>
      </c>
      <c r="MI52" s="14">
        <f t="shared" si="180"/>
        <v>0</v>
      </c>
      <c r="MJ52" s="14">
        <f t="shared" si="181"/>
        <v>0</v>
      </c>
      <c r="ML52" s="14">
        <f t="shared" si="182"/>
        <v>0</v>
      </c>
      <c r="MM52" s="14">
        <f t="shared" si="183"/>
        <v>0</v>
      </c>
      <c r="MN52" s="14">
        <f t="shared" si="184"/>
        <v>0</v>
      </c>
      <c r="MO52" s="14">
        <f t="shared" si="185"/>
        <v>0</v>
      </c>
      <c r="MP52" s="14">
        <f t="shared" si="186"/>
        <v>0</v>
      </c>
      <c r="MQ52" s="14">
        <f t="shared" si="187"/>
        <v>0</v>
      </c>
      <c r="MR52" s="14">
        <f t="shared" si="188"/>
        <v>0</v>
      </c>
      <c r="MS52" s="14">
        <f t="shared" si="189"/>
        <v>0</v>
      </c>
      <c r="MT52" s="14">
        <f t="shared" si="190"/>
        <v>0</v>
      </c>
      <c r="MU52" s="14">
        <f t="shared" si="191"/>
        <v>0</v>
      </c>
      <c r="MV52" s="14">
        <f t="shared" si="192"/>
        <v>0</v>
      </c>
      <c r="MW52" s="14">
        <f t="shared" si="193"/>
        <v>0</v>
      </c>
    </row>
    <row r="53" spans="1:361">
      <c r="A53" s="4">
        <f t="shared" si="194"/>
        <v>38</v>
      </c>
      <c r="B53" s="1" t="s">
        <v>454</v>
      </c>
      <c r="C53" s="1" t="s">
        <v>352</v>
      </c>
      <c r="D53" s="4" t="s">
        <v>327</v>
      </c>
      <c r="E53" s="14">
        <f>SUMIFS('MoU proposal'!U:U,'MoU proposal'!$B:$B,'Retail_distributor-wise'!$B53,'MoU proposal'!$D:$D,'Retail_distributor-wise'!$C53)</f>
        <v>292.84000000000003</v>
      </c>
      <c r="F53" s="14">
        <f t="shared" si="90"/>
        <v>3550</v>
      </c>
      <c r="G53" s="8" t="s">
        <v>161</v>
      </c>
      <c r="H53" s="1" t="s">
        <v>443</v>
      </c>
      <c r="I53" s="118">
        <v>0.2</v>
      </c>
      <c r="J53" s="14">
        <f>FLOOR($I53*'Retail_state-wise(rough)'!F$39,50)</f>
        <v>200</v>
      </c>
      <c r="K53" s="14">
        <f>FLOOR($I53*'Retail_state-wise(rough)'!G$39,50)</f>
        <v>300</v>
      </c>
      <c r="L53" s="14">
        <f>FLOOR($I53*'Retail_state-wise(rough)'!H$39,50)</f>
        <v>250</v>
      </c>
      <c r="M53" s="14">
        <f>FLOOR($I53*'Retail_state-wise(rough)'!I$39,50)</f>
        <v>200</v>
      </c>
      <c r="N53" s="14">
        <f>FLOOR($I53*'Retail_state-wise(rough)'!J$39,50)</f>
        <v>150</v>
      </c>
      <c r="O53" s="14">
        <f>FLOOR($I53*'Retail_state-wise(rough)'!K$39,50)</f>
        <v>200</v>
      </c>
      <c r="P53" s="14">
        <f>FLOOR($I53*'Retail_state-wise(rough)'!L$39,50)</f>
        <v>250</v>
      </c>
      <c r="Q53" s="14">
        <f>FLOOR($I53*'Retail_state-wise(rough)'!M$39,50)</f>
        <v>300</v>
      </c>
      <c r="R53" s="14">
        <f>FLOOR($I53*'Retail_state-wise(rough)'!N$39,50)</f>
        <v>300</v>
      </c>
      <c r="S53" s="14">
        <f>FLOOR($I53*'Retail_state-wise(rough)'!O$39,50)</f>
        <v>400</v>
      </c>
      <c r="T53" s="14">
        <f>FLOOR($I53*'Retail_state-wise(rough)'!P$39,50)</f>
        <v>450</v>
      </c>
      <c r="U53" s="14">
        <f>FLOOR($I53*'Retail_state-wise(rough)'!Q$39,50)</f>
        <v>550</v>
      </c>
      <c r="W53" s="671"/>
      <c r="X53" s="16">
        <v>0</v>
      </c>
      <c r="Y53" s="16">
        <v>0</v>
      </c>
      <c r="Z53" s="16">
        <v>0</v>
      </c>
      <c r="AA53" s="16">
        <v>0</v>
      </c>
      <c r="AB53" s="16">
        <v>0</v>
      </c>
      <c r="AC53" s="16">
        <v>0</v>
      </c>
      <c r="AD53" s="16">
        <v>0</v>
      </c>
      <c r="AE53" s="16">
        <v>0</v>
      </c>
      <c r="AF53" s="16">
        <v>0</v>
      </c>
      <c r="AG53" s="16">
        <v>0</v>
      </c>
      <c r="AH53" s="16">
        <v>0</v>
      </c>
      <c r="AI53" s="16">
        <v>0</v>
      </c>
      <c r="AK53" s="16">
        <f t="shared" si="454"/>
        <v>1</v>
      </c>
      <c r="AL53" s="16">
        <f t="shared" si="454"/>
        <v>1</v>
      </c>
      <c r="AM53" s="16">
        <f t="shared" si="454"/>
        <v>1</v>
      </c>
      <c r="AN53" s="16">
        <f t="shared" si="454"/>
        <v>1</v>
      </c>
      <c r="AO53" s="16">
        <f t="shared" si="454"/>
        <v>1</v>
      </c>
      <c r="AP53" s="16">
        <f t="shared" si="454"/>
        <v>1</v>
      </c>
      <c r="AQ53" s="16">
        <f t="shared" si="454"/>
        <v>1</v>
      </c>
      <c r="AR53" s="16">
        <f t="shared" si="454"/>
        <v>1</v>
      </c>
      <c r="AS53" s="16">
        <f t="shared" si="454"/>
        <v>1</v>
      </c>
      <c r="AT53" s="16">
        <f t="shared" si="454"/>
        <v>1</v>
      </c>
      <c r="AU53" s="16">
        <f t="shared" si="454"/>
        <v>1</v>
      </c>
      <c r="AV53" s="16">
        <f t="shared" si="454"/>
        <v>1</v>
      </c>
      <c r="AX53" s="15">
        <f t="shared" si="345"/>
        <v>0</v>
      </c>
      <c r="AY53" s="15">
        <f t="shared" si="346"/>
        <v>0</v>
      </c>
      <c r="AZ53" s="15">
        <f t="shared" si="347"/>
        <v>0</v>
      </c>
      <c r="BA53" s="15">
        <f t="shared" si="348"/>
        <v>0</v>
      </c>
      <c r="BB53" s="15">
        <f t="shared" si="349"/>
        <v>0</v>
      </c>
      <c r="BC53" s="15">
        <f t="shared" si="350"/>
        <v>0</v>
      </c>
      <c r="BD53" s="15">
        <f t="shared" si="351"/>
        <v>0</v>
      </c>
      <c r="BE53" s="15">
        <f t="shared" si="352"/>
        <v>0</v>
      </c>
      <c r="BF53" s="15">
        <f t="shared" si="353"/>
        <v>0</v>
      </c>
      <c r="BG53" s="15">
        <f t="shared" si="354"/>
        <v>0</v>
      </c>
      <c r="BH53" s="15">
        <f t="shared" si="355"/>
        <v>0</v>
      </c>
      <c r="BI53" s="15">
        <f t="shared" si="356"/>
        <v>0</v>
      </c>
      <c r="BJ53" s="15">
        <f t="shared" si="357"/>
        <v>0</v>
      </c>
      <c r="BL53" s="15">
        <f t="shared" si="358"/>
        <v>200</v>
      </c>
      <c r="BM53" s="15">
        <f t="shared" si="359"/>
        <v>300</v>
      </c>
      <c r="BN53" s="15">
        <f t="shared" si="360"/>
        <v>250</v>
      </c>
      <c r="BO53" s="15">
        <f t="shared" si="361"/>
        <v>200</v>
      </c>
      <c r="BP53" s="15">
        <f t="shared" si="362"/>
        <v>150</v>
      </c>
      <c r="BQ53" s="15">
        <f t="shared" si="363"/>
        <v>200</v>
      </c>
      <c r="BR53" s="15">
        <f t="shared" si="364"/>
        <v>250</v>
      </c>
      <c r="BS53" s="15">
        <f t="shared" si="365"/>
        <v>300</v>
      </c>
      <c r="BT53" s="15">
        <f t="shared" si="366"/>
        <v>300</v>
      </c>
      <c r="BU53" s="15">
        <f t="shared" si="367"/>
        <v>400</v>
      </c>
      <c r="BV53" s="15">
        <f t="shared" si="368"/>
        <v>450</v>
      </c>
      <c r="BW53" s="15">
        <f t="shared" si="369"/>
        <v>550</v>
      </c>
      <c r="BX53" s="15">
        <f t="shared" si="370"/>
        <v>3550</v>
      </c>
      <c r="BY53" s="15"/>
      <c r="BZ53" s="16">
        <v>0</v>
      </c>
      <c r="CA53" s="16">
        <v>0</v>
      </c>
      <c r="CB53" s="16">
        <v>0</v>
      </c>
      <c r="CC53" s="16">
        <v>0</v>
      </c>
      <c r="CD53" s="16">
        <v>0</v>
      </c>
      <c r="CE53" s="16">
        <v>0</v>
      </c>
      <c r="CF53" s="16">
        <v>0</v>
      </c>
      <c r="CG53" s="16">
        <v>0</v>
      </c>
      <c r="CH53" s="16">
        <v>0</v>
      </c>
      <c r="CI53" s="16">
        <v>0</v>
      </c>
      <c r="CJ53" s="16">
        <v>0</v>
      </c>
      <c r="CK53" s="16">
        <v>0</v>
      </c>
      <c r="CL53" s="236"/>
      <c r="CM53" s="16">
        <f t="shared" si="467"/>
        <v>1</v>
      </c>
      <c r="CN53" s="16">
        <f t="shared" si="468"/>
        <v>1</v>
      </c>
      <c r="CO53" s="16">
        <f t="shared" si="469"/>
        <v>1</v>
      </c>
      <c r="CP53" s="16">
        <f t="shared" si="470"/>
        <v>1</v>
      </c>
      <c r="CQ53" s="16">
        <f t="shared" si="471"/>
        <v>1</v>
      </c>
      <c r="CR53" s="16">
        <f t="shared" si="472"/>
        <v>1</v>
      </c>
      <c r="CS53" s="16">
        <f t="shared" si="473"/>
        <v>1</v>
      </c>
      <c r="CT53" s="16">
        <f t="shared" si="474"/>
        <v>1</v>
      </c>
      <c r="CU53" s="16">
        <f t="shared" si="475"/>
        <v>1</v>
      </c>
      <c r="CV53" s="16">
        <f t="shared" si="476"/>
        <v>1</v>
      </c>
      <c r="CW53" s="16">
        <f t="shared" si="477"/>
        <v>1</v>
      </c>
      <c r="CX53" s="16">
        <f t="shared" si="478"/>
        <v>1</v>
      </c>
      <c r="CY53" s="15"/>
      <c r="CZ53" s="15">
        <f t="shared" si="104"/>
        <v>0</v>
      </c>
      <c r="DA53" s="15">
        <f t="shared" si="105"/>
        <v>0</v>
      </c>
      <c r="DB53" s="15">
        <f t="shared" si="106"/>
        <v>0</v>
      </c>
      <c r="DC53" s="15">
        <f t="shared" si="107"/>
        <v>0</v>
      </c>
      <c r="DD53" s="15">
        <f t="shared" si="108"/>
        <v>0</v>
      </c>
      <c r="DE53" s="15">
        <f t="shared" si="109"/>
        <v>0</v>
      </c>
      <c r="DF53" s="15">
        <f t="shared" si="110"/>
        <v>0</v>
      </c>
      <c r="DG53" s="15">
        <f t="shared" si="111"/>
        <v>0</v>
      </c>
      <c r="DH53" s="15">
        <f t="shared" si="112"/>
        <v>0</v>
      </c>
      <c r="DI53" s="15">
        <f t="shared" si="113"/>
        <v>0</v>
      </c>
      <c r="DJ53" s="15">
        <f t="shared" si="114"/>
        <v>0</v>
      </c>
      <c r="DK53" s="15">
        <f t="shared" si="115"/>
        <v>0</v>
      </c>
      <c r="DL53" s="15">
        <f t="shared" si="116"/>
        <v>0</v>
      </c>
      <c r="DM53" s="15"/>
      <c r="DN53" s="15">
        <f t="shared" si="244"/>
        <v>0</v>
      </c>
      <c r="DO53" s="15">
        <f t="shared" si="245"/>
        <v>0</v>
      </c>
      <c r="DP53" s="15">
        <f t="shared" si="246"/>
        <v>0</v>
      </c>
      <c r="DQ53" s="15">
        <f t="shared" si="247"/>
        <v>0</v>
      </c>
      <c r="DR53" s="15">
        <f t="shared" si="248"/>
        <v>0</v>
      </c>
      <c r="DS53" s="15">
        <f t="shared" si="249"/>
        <v>0</v>
      </c>
      <c r="DT53" s="15">
        <f t="shared" si="250"/>
        <v>0</v>
      </c>
      <c r="DU53" s="15">
        <f t="shared" si="251"/>
        <v>0</v>
      </c>
      <c r="DV53" s="15">
        <f t="shared" si="252"/>
        <v>0</v>
      </c>
      <c r="DW53" s="15">
        <f t="shared" si="253"/>
        <v>0</v>
      </c>
      <c r="DX53" s="15">
        <f t="shared" si="254"/>
        <v>0</v>
      </c>
      <c r="DY53" s="15">
        <f t="shared" si="255"/>
        <v>0</v>
      </c>
      <c r="DZ53" s="15">
        <f t="shared" si="121"/>
        <v>0</v>
      </c>
      <c r="EB53" s="16">
        <v>0.9</v>
      </c>
      <c r="EC53" s="16">
        <v>0.9</v>
      </c>
      <c r="ED53" s="16">
        <v>0.9</v>
      </c>
      <c r="EE53" s="16">
        <v>0.9</v>
      </c>
      <c r="EF53" s="16">
        <v>0.9</v>
      </c>
      <c r="EG53" s="16">
        <v>0.85</v>
      </c>
      <c r="EH53" s="16">
        <v>0.85</v>
      </c>
      <c r="EI53" s="16">
        <v>0.85</v>
      </c>
      <c r="EJ53" s="16">
        <v>0.8</v>
      </c>
      <c r="EK53" s="16">
        <v>0.8</v>
      </c>
      <c r="EL53" s="16">
        <v>0.75</v>
      </c>
      <c r="EM53" s="16">
        <v>0.75</v>
      </c>
      <c r="EO53" s="16">
        <f t="shared" si="195"/>
        <v>9.9999999999999978E-2</v>
      </c>
      <c r="EP53" s="16">
        <f t="shared" si="196"/>
        <v>9.9999999999999978E-2</v>
      </c>
      <c r="EQ53" s="16">
        <f t="shared" si="197"/>
        <v>9.9999999999999978E-2</v>
      </c>
      <c r="ER53" s="16">
        <f t="shared" si="198"/>
        <v>9.9999999999999978E-2</v>
      </c>
      <c r="ES53" s="16">
        <f t="shared" si="199"/>
        <v>9.9999999999999978E-2</v>
      </c>
      <c r="ET53" s="16">
        <f t="shared" si="200"/>
        <v>0.15000000000000002</v>
      </c>
      <c r="EU53" s="16">
        <f t="shared" si="201"/>
        <v>0.15000000000000002</v>
      </c>
      <c r="EV53" s="16">
        <f t="shared" si="202"/>
        <v>0.15000000000000002</v>
      </c>
      <c r="EW53" s="16">
        <f t="shared" si="203"/>
        <v>0.19999999999999996</v>
      </c>
      <c r="EX53" s="16">
        <f t="shared" si="204"/>
        <v>0.19999999999999996</v>
      </c>
      <c r="EY53" s="16">
        <f t="shared" si="205"/>
        <v>0.25</v>
      </c>
      <c r="EZ53" s="16">
        <f t="shared" si="206"/>
        <v>0.25</v>
      </c>
      <c r="FB53" s="233">
        <f t="shared" si="371"/>
        <v>180</v>
      </c>
      <c r="FC53" s="233">
        <f t="shared" si="372"/>
        <v>270</v>
      </c>
      <c r="FD53" s="233">
        <f t="shared" si="373"/>
        <v>225</v>
      </c>
      <c r="FE53" s="233">
        <f t="shared" si="374"/>
        <v>180</v>
      </c>
      <c r="FF53" s="233">
        <f t="shared" si="375"/>
        <v>135</v>
      </c>
      <c r="FG53" s="233">
        <f t="shared" si="376"/>
        <v>170</v>
      </c>
      <c r="FH53" s="233">
        <f t="shared" si="377"/>
        <v>212.5</v>
      </c>
      <c r="FI53" s="233">
        <f t="shared" si="378"/>
        <v>255</v>
      </c>
      <c r="FJ53" s="233">
        <f t="shared" si="379"/>
        <v>240</v>
      </c>
      <c r="FK53" s="233">
        <f t="shared" si="380"/>
        <v>320</v>
      </c>
      <c r="FL53" s="233">
        <f t="shared" si="381"/>
        <v>337.5</v>
      </c>
      <c r="FM53" s="233">
        <f t="shared" si="382"/>
        <v>412.5</v>
      </c>
      <c r="FN53" s="233">
        <f t="shared" si="122"/>
        <v>2937.5</v>
      </c>
      <c r="FO53" s="4"/>
      <c r="FP53" s="233">
        <f t="shared" si="383"/>
        <v>19.999999999999996</v>
      </c>
      <c r="FQ53" s="233">
        <f t="shared" si="384"/>
        <v>29.999999999999993</v>
      </c>
      <c r="FR53" s="233">
        <f t="shared" si="385"/>
        <v>24.999999999999993</v>
      </c>
      <c r="FS53" s="233">
        <f t="shared" si="386"/>
        <v>19.999999999999996</v>
      </c>
      <c r="FT53" s="233">
        <f t="shared" si="387"/>
        <v>14.999999999999996</v>
      </c>
      <c r="FU53" s="233">
        <f t="shared" si="388"/>
        <v>30.000000000000004</v>
      </c>
      <c r="FV53" s="233">
        <f t="shared" si="389"/>
        <v>37.500000000000007</v>
      </c>
      <c r="FW53" s="233">
        <f t="shared" si="390"/>
        <v>45.000000000000007</v>
      </c>
      <c r="FX53" s="233">
        <f t="shared" si="391"/>
        <v>59.999999999999986</v>
      </c>
      <c r="FY53" s="233">
        <f t="shared" si="392"/>
        <v>79.999999999999986</v>
      </c>
      <c r="FZ53" s="233">
        <f t="shared" si="393"/>
        <v>112.5</v>
      </c>
      <c r="GA53" s="233">
        <f t="shared" si="394"/>
        <v>137.5</v>
      </c>
      <c r="GB53" s="233">
        <f t="shared" si="123"/>
        <v>612.5</v>
      </c>
      <c r="GC53" s="233"/>
      <c r="GD53" s="112"/>
      <c r="GE53" s="112"/>
      <c r="GF53" s="112"/>
      <c r="GG53" s="112"/>
      <c r="GH53" s="112"/>
      <c r="GI53" s="112"/>
      <c r="GJ53" s="112"/>
      <c r="GK53" s="112"/>
      <c r="GL53" s="112"/>
      <c r="GM53" s="112"/>
      <c r="GN53" s="112"/>
      <c r="GO53" s="112"/>
      <c r="GP53" s="233"/>
      <c r="GQ53" s="233"/>
      <c r="GR53" s="233"/>
      <c r="GS53" s="233"/>
      <c r="GT53" s="233"/>
      <c r="GU53" s="233"/>
      <c r="GV53" s="233"/>
      <c r="GW53" s="233"/>
      <c r="GX53" s="233"/>
      <c r="GY53" s="233"/>
      <c r="GZ53" s="233"/>
      <c r="HA53" s="233"/>
      <c r="HB53" s="233"/>
      <c r="HC53" s="14">
        <f t="shared" si="256"/>
        <v>0</v>
      </c>
      <c r="HE53" s="233" t="str">
        <f>[2]Sheet2!$AO41</f>
        <v/>
      </c>
      <c r="HF53" s="4">
        <v>25</v>
      </c>
      <c r="HG53" s="233">
        <f t="shared" si="125"/>
        <v>16.5</v>
      </c>
      <c r="HH53" s="233">
        <f t="shared" si="126"/>
        <v>25</v>
      </c>
      <c r="HJ53" s="15">
        <f t="shared" si="127"/>
        <v>0</v>
      </c>
      <c r="HK53" s="15">
        <f t="shared" si="128"/>
        <v>0</v>
      </c>
      <c r="HT53" s="1">
        <f>_xlfn.XLOOKUP($C53,'Prices_state-wise'!$B:$B,'Prices_state-wise'!P:P,"",0)</f>
        <v>53750</v>
      </c>
      <c r="HU53" s="1">
        <f>_xlfn.XLOOKUP($C53,'Prices_state-wise'!$B:$B,'Prices_state-wise'!Q:Q,"",0)</f>
        <v>52750</v>
      </c>
      <c r="HV53" s="1">
        <f>_xlfn.XLOOKUP($C53,'Prices_state-wise'!$B:$B,'Prices_state-wise'!R:R,"",0)</f>
        <v>50250</v>
      </c>
      <c r="HW53" s="1">
        <f>_xlfn.XLOOKUP($C53,'Prices_state-wise'!$B:$B,'Prices_state-wise'!S:S,"",0)</f>
        <v>47750</v>
      </c>
      <c r="HX53" s="1">
        <f>_xlfn.XLOOKUP($C53,'Prices_state-wise'!$B:$B,'Prices_state-wise'!T:T,"",0)</f>
        <v>46750</v>
      </c>
      <c r="HY53" s="1">
        <f>_xlfn.XLOOKUP($C53,'Prices_state-wise'!$B:$B,'Prices_state-wise'!U:U,"",0)</f>
        <v>45250</v>
      </c>
      <c r="HZ53" s="1">
        <f>_xlfn.XLOOKUP($C53,'Prices_state-wise'!$B:$B,'Prices_state-wise'!V:V,"",0)</f>
        <v>45250</v>
      </c>
      <c r="IA53" s="1">
        <f>_xlfn.XLOOKUP($C53,'Prices_state-wise'!$B:$B,'Prices_state-wise'!W:W,"",0)</f>
        <v>46250</v>
      </c>
      <c r="IB53" s="1">
        <f>_xlfn.XLOOKUP($C53,'Prices_state-wise'!$B:$B,'Prices_state-wise'!X:X,"",0)</f>
        <v>47750</v>
      </c>
      <c r="IC53" s="1">
        <f>_xlfn.XLOOKUP($C53,'Prices_state-wise'!$B:$B,'Prices_state-wise'!Y:Y,"",0)</f>
        <v>50250</v>
      </c>
      <c r="ID53" s="1">
        <f>_xlfn.XLOOKUP($C53,'Prices_state-wise'!$B:$B,'Prices_state-wise'!Z:Z,"",0)</f>
        <v>50250</v>
      </c>
      <c r="IE53" s="1">
        <f>_xlfn.XLOOKUP($C53,'Prices_state-wise'!$B:$B,'Prices_state-wise'!AA:AA,"",0)</f>
        <v>51750</v>
      </c>
      <c r="IG53" s="346">
        <f t="shared" si="207"/>
        <v>1.075</v>
      </c>
      <c r="IH53" s="346">
        <f t="shared" si="208"/>
        <v>1.5825</v>
      </c>
      <c r="II53" s="346">
        <f t="shared" si="209"/>
        <v>1.2562500000000001</v>
      </c>
      <c r="IJ53" s="346">
        <f t="shared" si="210"/>
        <v>0.95499999999999996</v>
      </c>
      <c r="IK53" s="346">
        <f t="shared" si="211"/>
        <v>0.70125000000000004</v>
      </c>
      <c r="IL53" s="346">
        <f t="shared" si="212"/>
        <v>0.90500000000000003</v>
      </c>
      <c r="IM53" s="346">
        <f t="shared" si="213"/>
        <v>1.1312500000000001</v>
      </c>
      <c r="IN53" s="346">
        <f t="shared" si="214"/>
        <v>1.3875</v>
      </c>
      <c r="IO53" s="346">
        <f t="shared" si="215"/>
        <v>1.4325000000000001</v>
      </c>
      <c r="IP53" s="346">
        <f t="shared" si="216"/>
        <v>2.0099999999999998</v>
      </c>
      <c r="IQ53" s="346">
        <f t="shared" si="217"/>
        <v>2.26125</v>
      </c>
      <c r="IR53" s="346">
        <f t="shared" si="218"/>
        <v>2.8462499999999999</v>
      </c>
      <c r="IS53" s="346">
        <f t="shared" si="130"/>
        <v>17.543749999999999</v>
      </c>
      <c r="IU53" s="1">
        <v>53500</v>
      </c>
      <c r="IV53" s="1">
        <v>52500</v>
      </c>
      <c r="IW53" s="1">
        <v>50000</v>
      </c>
      <c r="IX53" s="1">
        <v>47500</v>
      </c>
      <c r="IY53" s="1">
        <v>46500</v>
      </c>
      <c r="IZ53" s="1">
        <v>45000</v>
      </c>
      <c r="JA53" s="1">
        <v>45000</v>
      </c>
      <c r="JB53" s="1">
        <v>46000</v>
      </c>
      <c r="JC53" s="1">
        <v>47500</v>
      </c>
      <c r="JD53" s="1">
        <v>50000</v>
      </c>
      <c r="JE53" s="1">
        <v>50000</v>
      </c>
      <c r="JF53" s="1">
        <v>51500</v>
      </c>
      <c r="JH53" s="346">
        <f t="shared" si="131"/>
        <v>0</v>
      </c>
      <c r="JI53" s="346">
        <f t="shared" si="132"/>
        <v>0</v>
      </c>
      <c r="JJ53" s="346">
        <f t="shared" si="133"/>
        <v>0</v>
      </c>
      <c r="JK53" s="346">
        <f t="shared" si="134"/>
        <v>0</v>
      </c>
      <c r="JL53" s="346">
        <f t="shared" si="135"/>
        <v>0</v>
      </c>
      <c r="JM53" s="346">
        <f t="shared" si="136"/>
        <v>0</v>
      </c>
      <c r="JN53" s="346">
        <f t="shared" si="137"/>
        <v>0</v>
      </c>
      <c r="JO53" s="346">
        <f t="shared" si="138"/>
        <v>0</v>
      </c>
      <c r="JP53" s="346">
        <f t="shared" si="139"/>
        <v>0</v>
      </c>
      <c r="JQ53" s="346">
        <f t="shared" si="140"/>
        <v>0</v>
      </c>
      <c r="JR53" s="346">
        <f t="shared" si="141"/>
        <v>0</v>
      </c>
      <c r="JS53" s="346">
        <f t="shared" si="142"/>
        <v>0</v>
      </c>
      <c r="JT53" s="346">
        <f t="shared" si="143"/>
        <v>0</v>
      </c>
      <c r="JV53" s="1">
        <f>IFERROR(_xlfn.XLOOKUP($C53,'Prices_state-wise'!$B:$B,'Prices_state-wise'!AP:AP,"",0),"")</f>
        <v>51750</v>
      </c>
      <c r="JW53" s="1">
        <f>IFERROR(_xlfn.XLOOKUP($C53,'Prices_state-wise'!$B:$B,'Prices_state-wise'!AQ:AQ,"",0),"")</f>
        <v>50750</v>
      </c>
      <c r="JX53" s="1">
        <f>IFERROR(_xlfn.XLOOKUP($C53,'Prices_state-wise'!$B:$B,'Prices_state-wise'!AR:AR,"",0),"")</f>
        <v>48250</v>
      </c>
      <c r="JY53" s="1">
        <f>IFERROR(_xlfn.XLOOKUP($C53,'Prices_state-wise'!$B:$B,'Prices_state-wise'!AS:AS,"",0),"")</f>
        <v>45750</v>
      </c>
      <c r="JZ53" s="1">
        <f>IFERROR(_xlfn.XLOOKUP($C53,'Prices_state-wise'!$B:$B,'Prices_state-wise'!AT:AT,"",0),"")</f>
        <v>44750</v>
      </c>
      <c r="KA53" s="1">
        <f>IFERROR(_xlfn.XLOOKUP($C53,'Prices_state-wise'!$B:$B,'Prices_state-wise'!AU:AU,"",0),"")</f>
        <v>43250</v>
      </c>
      <c r="KB53" s="1">
        <f>IFERROR(_xlfn.XLOOKUP($C53,'Prices_state-wise'!$B:$B,'Prices_state-wise'!AV:AV,"",0),"")</f>
        <v>43250</v>
      </c>
      <c r="KC53" s="1">
        <f>IFERROR(_xlfn.XLOOKUP($C53,'Prices_state-wise'!$B:$B,'Prices_state-wise'!AW:AW,"",0),"")</f>
        <v>44250</v>
      </c>
      <c r="KD53" s="1">
        <f>IFERROR(_xlfn.XLOOKUP($C53,'Prices_state-wise'!$B:$B,'Prices_state-wise'!AX:AX,"",0),"")</f>
        <v>45750</v>
      </c>
      <c r="KE53" s="1">
        <f>IFERROR(_xlfn.XLOOKUP($C53,'Prices_state-wise'!$B:$B,'Prices_state-wise'!AY:AY,"",0),"")</f>
        <v>48250</v>
      </c>
      <c r="KF53" s="1">
        <f>IFERROR(_xlfn.XLOOKUP($C53,'Prices_state-wise'!$B:$B,'Prices_state-wise'!AZ:AZ,"",0),"")</f>
        <v>48250</v>
      </c>
      <c r="KG53" s="1">
        <f>IFERROR(_xlfn.XLOOKUP($C53,'Prices_state-wise'!$B:$B,'Prices_state-wise'!BA:BA,"",0),"")</f>
        <v>49750</v>
      </c>
      <c r="KI53" s="346">
        <f t="shared" si="144"/>
        <v>0</v>
      </c>
      <c r="KJ53" s="346">
        <f t="shared" si="145"/>
        <v>0</v>
      </c>
      <c r="KK53" s="346">
        <f t="shared" si="146"/>
        <v>0</v>
      </c>
      <c r="KL53" s="346">
        <f t="shared" si="147"/>
        <v>0</v>
      </c>
      <c r="KM53" s="346">
        <f t="shared" si="148"/>
        <v>0</v>
      </c>
      <c r="KN53" s="346">
        <f t="shared" si="149"/>
        <v>0</v>
      </c>
      <c r="KO53" s="346">
        <f t="shared" si="150"/>
        <v>0</v>
      </c>
      <c r="KP53" s="346">
        <f t="shared" si="151"/>
        <v>0</v>
      </c>
      <c r="KQ53" s="346">
        <f t="shared" si="152"/>
        <v>0</v>
      </c>
      <c r="KR53" s="346">
        <f t="shared" si="153"/>
        <v>0</v>
      </c>
      <c r="KS53" s="346">
        <f t="shared" si="154"/>
        <v>0</v>
      </c>
      <c r="KT53" s="346">
        <f t="shared" si="155"/>
        <v>0</v>
      </c>
      <c r="KU53" s="346">
        <f t="shared" si="156"/>
        <v>0</v>
      </c>
      <c r="KW53" s="346">
        <f t="shared" si="157"/>
        <v>1.075</v>
      </c>
      <c r="KX53" s="346">
        <f t="shared" si="158"/>
        <v>1.5825</v>
      </c>
      <c r="KY53" s="346">
        <f t="shared" si="159"/>
        <v>1.2562500000000001</v>
      </c>
      <c r="KZ53" s="346">
        <f t="shared" si="160"/>
        <v>0.95499999999999996</v>
      </c>
      <c r="LA53" s="346">
        <f t="shared" si="161"/>
        <v>0.70125000000000004</v>
      </c>
      <c r="LB53" s="346">
        <f t="shared" si="162"/>
        <v>0.90500000000000003</v>
      </c>
      <c r="LC53" s="346">
        <f t="shared" si="163"/>
        <v>1.1312500000000001</v>
      </c>
      <c r="LD53" s="346">
        <f t="shared" si="164"/>
        <v>1.3875</v>
      </c>
      <c r="LE53" s="346">
        <f t="shared" si="165"/>
        <v>1.4325000000000001</v>
      </c>
      <c r="LF53" s="346">
        <f t="shared" si="166"/>
        <v>2.0099999999999998</v>
      </c>
      <c r="LG53" s="346">
        <f t="shared" si="167"/>
        <v>2.26125</v>
      </c>
      <c r="LH53" s="346">
        <f t="shared" si="168"/>
        <v>2.8462499999999999</v>
      </c>
      <c r="LI53" s="346">
        <f t="shared" si="169"/>
        <v>17.543749999999999</v>
      </c>
      <c r="LL53" s="4"/>
      <c r="LM53" s="4"/>
      <c r="LN53" s="4"/>
      <c r="LO53" s="4"/>
      <c r="LP53" s="4"/>
      <c r="LQ53" s="4"/>
      <c r="LR53" s="4"/>
      <c r="LS53" s="4"/>
      <c r="LT53" s="4"/>
      <c r="LU53" s="4"/>
      <c r="LV53" s="4"/>
      <c r="LW53" s="4"/>
      <c r="LY53" s="14">
        <f t="shared" si="170"/>
        <v>0</v>
      </c>
      <c r="LZ53" s="14">
        <f t="shared" si="171"/>
        <v>0</v>
      </c>
      <c r="MA53" s="14">
        <f t="shared" si="172"/>
        <v>0</v>
      </c>
      <c r="MB53" s="14">
        <f t="shared" si="173"/>
        <v>0</v>
      </c>
      <c r="MC53" s="14">
        <f t="shared" si="174"/>
        <v>0</v>
      </c>
      <c r="MD53" s="14">
        <f t="shared" si="175"/>
        <v>0</v>
      </c>
      <c r="ME53" s="14">
        <f t="shared" si="176"/>
        <v>0</v>
      </c>
      <c r="MF53" s="14">
        <f t="shared" si="177"/>
        <v>0</v>
      </c>
      <c r="MG53" s="14">
        <f t="shared" si="178"/>
        <v>0</v>
      </c>
      <c r="MH53" s="14">
        <f t="shared" si="179"/>
        <v>0</v>
      </c>
      <c r="MI53" s="14">
        <f t="shared" si="180"/>
        <v>0</v>
      </c>
      <c r="MJ53" s="14">
        <f t="shared" si="181"/>
        <v>0</v>
      </c>
      <c r="ML53" s="14">
        <f t="shared" si="182"/>
        <v>0</v>
      </c>
      <c r="MM53" s="14">
        <f t="shared" si="183"/>
        <v>0</v>
      </c>
      <c r="MN53" s="14">
        <f t="shared" si="184"/>
        <v>0</v>
      </c>
      <c r="MO53" s="14">
        <f t="shared" si="185"/>
        <v>0</v>
      </c>
      <c r="MP53" s="14">
        <f t="shared" si="186"/>
        <v>0</v>
      </c>
      <c r="MQ53" s="14">
        <f t="shared" si="187"/>
        <v>0</v>
      </c>
      <c r="MR53" s="14">
        <f t="shared" si="188"/>
        <v>0</v>
      </c>
      <c r="MS53" s="14">
        <f t="shared" si="189"/>
        <v>0</v>
      </c>
      <c r="MT53" s="14">
        <f t="shared" si="190"/>
        <v>0</v>
      </c>
      <c r="MU53" s="14">
        <f t="shared" si="191"/>
        <v>0</v>
      </c>
      <c r="MV53" s="14">
        <f t="shared" si="192"/>
        <v>0</v>
      </c>
      <c r="MW53" s="14">
        <f t="shared" si="193"/>
        <v>0</v>
      </c>
    </row>
    <row r="54" spans="1:361">
      <c r="A54" s="4">
        <f t="shared" si="194"/>
        <v>39</v>
      </c>
      <c r="B54" s="1" t="s">
        <v>455</v>
      </c>
      <c r="C54" s="1" t="s">
        <v>352</v>
      </c>
      <c r="D54" s="4" t="s">
        <v>327</v>
      </c>
      <c r="E54" s="14">
        <f>SUMIFS('MoU proposal'!U:U,'MoU proposal'!$B:$B,'Retail_distributor-wise'!$B54,'MoU proposal'!$D:$D,'Retail_distributor-wise'!$C54)</f>
        <v>356.85</v>
      </c>
      <c r="F54" s="14">
        <f t="shared" si="90"/>
        <v>3550</v>
      </c>
      <c r="G54" s="8" t="s">
        <v>161</v>
      </c>
      <c r="H54" s="1" t="s">
        <v>443</v>
      </c>
      <c r="I54" s="118">
        <v>0.2</v>
      </c>
      <c r="J54" s="14">
        <f>FLOOR($I54*'Retail_state-wise(rough)'!F$39,50)</f>
        <v>200</v>
      </c>
      <c r="K54" s="14">
        <f>FLOOR($I54*'Retail_state-wise(rough)'!G$39,50)</f>
        <v>300</v>
      </c>
      <c r="L54" s="14">
        <f>FLOOR($I54*'Retail_state-wise(rough)'!H$39,50)</f>
        <v>250</v>
      </c>
      <c r="M54" s="14">
        <f>FLOOR($I54*'Retail_state-wise(rough)'!I$39,50)</f>
        <v>200</v>
      </c>
      <c r="N54" s="14">
        <f>FLOOR($I54*'Retail_state-wise(rough)'!J$39,50)</f>
        <v>150</v>
      </c>
      <c r="O54" s="14">
        <f>FLOOR($I54*'Retail_state-wise(rough)'!K$39,50)</f>
        <v>200</v>
      </c>
      <c r="P54" s="14">
        <f>FLOOR($I54*'Retail_state-wise(rough)'!L$39,50)</f>
        <v>250</v>
      </c>
      <c r="Q54" s="14">
        <f>FLOOR($I54*'Retail_state-wise(rough)'!M$39,50)</f>
        <v>300</v>
      </c>
      <c r="R54" s="14">
        <f>FLOOR($I54*'Retail_state-wise(rough)'!N$39,50)</f>
        <v>300</v>
      </c>
      <c r="S54" s="14">
        <f>FLOOR($I54*'Retail_state-wise(rough)'!O$39,50)</f>
        <v>400</v>
      </c>
      <c r="T54" s="14">
        <f>FLOOR($I54*'Retail_state-wise(rough)'!P$39,50)</f>
        <v>450</v>
      </c>
      <c r="U54" s="14">
        <f>FLOOR($I54*'Retail_state-wise(rough)'!Q$39,50)</f>
        <v>550</v>
      </c>
      <c r="W54" s="671"/>
      <c r="X54" s="16">
        <v>0</v>
      </c>
      <c r="Y54" s="16">
        <v>0</v>
      </c>
      <c r="Z54" s="16">
        <v>0</v>
      </c>
      <c r="AA54" s="16">
        <v>0</v>
      </c>
      <c r="AB54" s="16">
        <v>0</v>
      </c>
      <c r="AC54" s="16">
        <v>0</v>
      </c>
      <c r="AD54" s="16">
        <v>0</v>
      </c>
      <c r="AE54" s="16">
        <v>0</v>
      </c>
      <c r="AF54" s="16">
        <v>0</v>
      </c>
      <c r="AG54" s="16">
        <v>0</v>
      </c>
      <c r="AH54" s="16">
        <v>0</v>
      </c>
      <c r="AI54" s="16">
        <v>0</v>
      </c>
      <c r="AK54" s="16">
        <f t="shared" si="454"/>
        <v>1</v>
      </c>
      <c r="AL54" s="16">
        <f t="shared" si="454"/>
        <v>1</v>
      </c>
      <c r="AM54" s="16">
        <f t="shared" si="454"/>
        <v>1</v>
      </c>
      <c r="AN54" s="16">
        <f t="shared" si="454"/>
        <v>1</v>
      </c>
      <c r="AO54" s="16">
        <f t="shared" si="454"/>
        <v>1</v>
      </c>
      <c r="AP54" s="16">
        <f t="shared" si="454"/>
        <v>1</v>
      </c>
      <c r="AQ54" s="16">
        <f t="shared" si="454"/>
        <v>1</v>
      </c>
      <c r="AR54" s="16">
        <f t="shared" si="454"/>
        <v>1</v>
      </c>
      <c r="AS54" s="16">
        <f t="shared" si="454"/>
        <v>1</v>
      </c>
      <c r="AT54" s="16">
        <f t="shared" si="454"/>
        <v>1</v>
      </c>
      <c r="AU54" s="16">
        <f t="shared" si="454"/>
        <v>1</v>
      </c>
      <c r="AV54" s="16">
        <f t="shared" si="454"/>
        <v>1</v>
      </c>
      <c r="AX54" s="15">
        <f t="shared" si="345"/>
        <v>0</v>
      </c>
      <c r="AY54" s="15">
        <f t="shared" si="346"/>
        <v>0</v>
      </c>
      <c r="AZ54" s="15">
        <f t="shared" si="347"/>
        <v>0</v>
      </c>
      <c r="BA54" s="15">
        <f t="shared" si="348"/>
        <v>0</v>
      </c>
      <c r="BB54" s="15">
        <f t="shared" si="349"/>
        <v>0</v>
      </c>
      <c r="BC54" s="15">
        <f t="shared" si="350"/>
        <v>0</v>
      </c>
      <c r="BD54" s="15">
        <f t="shared" si="351"/>
        <v>0</v>
      </c>
      <c r="BE54" s="15">
        <f t="shared" si="352"/>
        <v>0</v>
      </c>
      <c r="BF54" s="15">
        <f t="shared" si="353"/>
        <v>0</v>
      </c>
      <c r="BG54" s="15">
        <f t="shared" si="354"/>
        <v>0</v>
      </c>
      <c r="BH54" s="15">
        <f t="shared" si="355"/>
        <v>0</v>
      </c>
      <c r="BI54" s="15">
        <f t="shared" si="356"/>
        <v>0</v>
      </c>
      <c r="BJ54" s="15">
        <f t="shared" si="357"/>
        <v>0</v>
      </c>
      <c r="BL54" s="15">
        <f t="shared" si="358"/>
        <v>200</v>
      </c>
      <c r="BM54" s="15">
        <f t="shared" si="359"/>
        <v>300</v>
      </c>
      <c r="BN54" s="15">
        <f t="shared" si="360"/>
        <v>250</v>
      </c>
      <c r="BO54" s="15">
        <f t="shared" si="361"/>
        <v>200</v>
      </c>
      <c r="BP54" s="15">
        <f t="shared" si="362"/>
        <v>150</v>
      </c>
      <c r="BQ54" s="15">
        <f t="shared" si="363"/>
        <v>200</v>
      </c>
      <c r="BR54" s="15">
        <f t="shared" si="364"/>
        <v>250</v>
      </c>
      <c r="BS54" s="15">
        <f t="shared" si="365"/>
        <v>300</v>
      </c>
      <c r="BT54" s="15">
        <f t="shared" si="366"/>
        <v>300</v>
      </c>
      <c r="BU54" s="15">
        <f t="shared" si="367"/>
        <v>400</v>
      </c>
      <c r="BV54" s="15">
        <f t="shared" si="368"/>
        <v>450</v>
      </c>
      <c r="BW54" s="15">
        <f t="shared" si="369"/>
        <v>550</v>
      </c>
      <c r="BX54" s="15">
        <f t="shared" si="370"/>
        <v>3550</v>
      </c>
      <c r="BY54" s="15"/>
      <c r="BZ54" s="16">
        <v>0</v>
      </c>
      <c r="CA54" s="16">
        <v>0</v>
      </c>
      <c r="CB54" s="16">
        <v>0</v>
      </c>
      <c r="CC54" s="16">
        <v>0</v>
      </c>
      <c r="CD54" s="16">
        <v>0</v>
      </c>
      <c r="CE54" s="16">
        <v>0</v>
      </c>
      <c r="CF54" s="16">
        <v>0</v>
      </c>
      <c r="CG54" s="16">
        <v>0</v>
      </c>
      <c r="CH54" s="16">
        <v>0</v>
      </c>
      <c r="CI54" s="16">
        <v>0</v>
      </c>
      <c r="CJ54" s="16">
        <v>0</v>
      </c>
      <c r="CK54" s="16">
        <v>0</v>
      </c>
      <c r="CL54" s="236"/>
      <c r="CM54" s="16">
        <f t="shared" si="467"/>
        <v>1</v>
      </c>
      <c r="CN54" s="16">
        <f t="shared" si="468"/>
        <v>1</v>
      </c>
      <c r="CO54" s="16">
        <f t="shared" si="469"/>
        <v>1</v>
      </c>
      <c r="CP54" s="16">
        <f t="shared" si="470"/>
        <v>1</v>
      </c>
      <c r="CQ54" s="16">
        <f t="shared" si="471"/>
        <v>1</v>
      </c>
      <c r="CR54" s="16">
        <f t="shared" si="472"/>
        <v>1</v>
      </c>
      <c r="CS54" s="16">
        <f t="shared" si="473"/>
        <v>1</v>
      </c>
      <c r="CT54" s="16">
        <f t="shared" si="474"/>
        <v>1</v>
      </c>
      <c r="CU54" s="16">
        <f t="shared" si="475"/>
        <v>1</v>
      </c>
      <c r="CV54" s="16">
        <f t="shared" si="476"/>
        <v>1</v>
      </c>
      <c r="CW54" s="16">
        <f t="shared" si="477"/>
        <v>1</v>
      </c>
      <c r="CX54" s="16">
        <f t="shared" si="478"/>
        <v>1</v>
      </c>
      <c r="CY54" s="15"/>
      <c r="CZ54" s="15">
        <f t="shared" si="104"/>
        <v>0</v>
      </c>
      <c r="DA54" s="15">
        <f t="shared" si="105"/>
        <v>0</v>
      </c>
      <c r="DB54" s="15">
        <f t="shared" si="106"/>
        <v>0</v>
      </c>
      <c r="DC54" s="15">
        <f t="shared" si="107"/>
        <v>0</v>
      </c>
      <c r="DD54" s="15">
        <f t="shared" si="108"/>
        <v>0</v>
      </c>
      <c r="DE54" s="15">
        <f t="shared" si="109"/>
        <v>0</v>
      </c>
      <c r="DF54" s="15">
        <f t="shared" si="110"/>
        <v>0</v>
      </c>
      <c r="DG54" s="15">
        <f t="shared" si="111"/>
        <v>0</v>
      </c>
      <c r="DH54" s="15">
        <f t="shared" si="112"/>
        <v>0</v>
      </c>
      <c r="DI54" s="15">
        <f t="shared" si="113"/>
        <v>0</v>
      </c>
      <c r="DJ54" s="15">
        <f t="shared" si="114"/>
        <v>0</v>
      </c>
      <c r="DK54" s="15">
        <f t="shared" si="115"/>
        <v>0</v>
      </c>
      <c r="DL54" s="15">
        <f t="shared" si="116"/>
        <v>0</v>
      </c>
      <c r="DM54" s="15"/>
      <c r="DN54" s="15">
        <f t="shared" si="244"/>
        <v>0</v>
      </c>
      <c r="DO54" s="15">
        <f t="shared" si="245"/>
        <v>0</v>
      </c>
      <c r="DP54" s="15">
        <f t="shared" si="246"/>
        <v>0</v>
      </c>
      <c r="DQ54" s="15">
        <f t="shared" si="247"/>
        <v>0</v>
      </c>
      <c r="DR54" s="15">
        <f t="shared" si="248"/>
        <v>0</v>
      </c>
      <c r="DS54" s="15">
        <f t="shared" si="249"/>
        <v>0</v>
      </c>
      <c r="DT54" s="15">
        <f t="shared" si="250"/>
        <v>0</v>
      </c>
      <c r="DU54" s="15">
        <f t="shared" si="251"/>
        <v>0</v>
      </c>
      <c r="DV54" s="15">
        <f t="shared" si="252"/>
        <v>0</v>
      </c>
      <c r="DW54" s="15">
        <f t="shared" si="253"/>
        <v>0</v>
      </c>
      <c r="DX54" s="15">
        <f t="shared" si="254"/>
        <v>0</v>
      </c>
      <c r="DY54" s="15">
        <f t="shared" si="255"/>
        <v>0</v>
      </c>
      <c r="DZ54" s="15">
        <f t="shared" si="121"/>
        <v>0</v>
      </c>
      <c r="EB54" s="16">
        <v>0.9</v>
      </c>
      <c r="EC54" s="16">
        <v>0.9</v>
      </c>
      <c r="ED54" s="16">
        <v>0.9</v>
      </c>
      <c r="EE54" s="16">
        <v>0.9</v>
      </c>
      <c r="EF54" s="16">
        <v>0.9</v>
      </c>
      <c r="EG54" s="16">
        <v>0.85</v>
      </c>
      <c r="EH54" s="16">
        <v>0.85</v>
      </c>
      <c r="EI54" s="16">
        <v>0.85</v>
      </c>
      <c r="EJ54" s="16">
        <v>0.8</v>
      </c>
      <c r="EK54" s="16">
        <v>0.8</v>
      </c>
      <c r="EL54" s="16">
        <v>0.75</v>
      </c>
      <c r="EM54" s="16">
        <v>0.75</v>
      </c>
      <c r="EO54" s="16">
        <f t="shared" si="195"/>
        <v>9.9999999999999978E-2</v>
      </c>
      <c r="EP54" s="16">
        <f t="shared" si="196"/>
        <v>9.9999999999999978E-2</v>
      </c>
      <c r="EQ54" s="16">
        <f t="shared" si="197"/>
        <v>9.9999999999999978E-2</v>
      </c>
      <c r="ER54" s="16">
        <f t="shared" si="198"/>
        <v>9.9999999999999978E-2</v>
      </c>
      <c r="ES54" s="16">
        <f t="shared" si="199"/>
        <v>9.9999999999999978E-2</v>
      </c>
      <c r="ET54" s="16">
        <f t="shared" si="200"/>
        <v>0.15000000000000002</v>
      </c>
      <c r="EU54" s="16">
        <f t="shared" si="201"/>
        <v>0.15000000000000002</v>
      </c>
      <c r="EV54" s="16">
        <f t="shared" si="202"/>
        <v>0.15000000000000002</v>
      </c>
      <c r="EW54" s="16">
        <f t="shared" si="203"/>
        <v>0.19999999999999996</v>
      </c>
      <c r="EX54" s="16">
        <f t="shared" si="204"/>
        <v>0.19999999999999996</v>
      </c>
      <c r="EY54" s="16">
        <f t="shared" si="205"/>
        <v>0.25</v>
      </c>
      <c r="EZ54" s="16">
        <f t="shared" si="206"/>
        <v>0.25</v>
      </c>
      <c r="FB54" s="233">
        <f t="shared" si="371"/>
        <v>180</v>
      </c>
      <c r="FC54" s="233">
        <f t="shared" si="372"/>
        <v>270</v>
      </c>
      <c r="FD54" s="233">
        <f t="shared" si="373"/>
        <v>225</v>
      </c>
      <c r="FE54" s="233">
        <f t="shared" si="374"/>
        <v>180</v>
      </c>
      <c r="FF54" s="233">
        <f t="shared" si="375"/>
        <v>135</v>
      </c>
      <c r="FG54" s="233">
        <f t="shared" si="376"/>
        <v>170</v>
      </c>
      <c r="FH54" s="233">
        <f t="shared" si="377"/>
        <v>212.5</v>
      </c>
      <c r="FI54" s="233">
        <f t="shared" si="378"/>
        <v>255</v>
      </c>
      <c r="FJ54" s="233">
        <f t="shared" si="379"/>
        <v>240</v>
      </c>
      <c r="FK54" s="233">
        <f t="shared" si="380"/>
        <v>320</v>
      </c>
      <c r="FL54" s="233">
        <f t="shared" si="381"/>
        <v>337.5</v>
      </c>
      <c r="FM54" s="233">
        <f t="shared" si="382"/>
        <v>412.5</v>
      </c>
      <c r="FN54" s="233">
        <f t="shared" si="122"/>
        <v>2937.5</v>
      </c>
      <c r="FO54" s="4"/>
      <c r="FP54" s="233">
        <f t="shared" si="383"/>
        <v>19.999999999999996</v>
      </c>
      <c r="FQ54" s="233">
        <f t="shared" si="384"/>
        <v>29.999999999999993</v>
      </c>
      <c r="FR54" s="233">
        <f t="shared" si="385"/>
        <v>24.999999999999993</v>
      </c>
      <c r="FS54" s="233">
        <f t="shared" si="386"/>
        <v>19.999999999999996</v>
      </c>
      <c r="FT54" s="233">
        <f t="shared" si="387"/>
        <v>14.999999999999996</v>
      </c>
      <c r="FU54" s="233">
        <f t="shared" si="388"/>
        <v>30.000000000000004</v>
      </c>
      <c r="FV54" s="233">
        <f t="shared" si="389"/>
        <v>37.500000000000007</v>
      </c>
      <c r="FW54" s="233">
        <f t="shared" si="390"/>
        <v>45.000000000000007</v>
      </c>
      <c r="FX54" s="233">
        <f t="shared" si="391"/>
        <v>59.999999999999986</v>
      </c>
      <c r="FY54" s="233">
        <f t="shared" si="392"/>
        <v>79.999999999999986</v>
      </c>
      <c r="FZ54" s="233">
        <f t="shared" si="393"/>
        <v>112.5</v>
      </c>
      <c r="GA54" s="233">
        <f t="shared" si="394"/>
        <v>137.5</v>
      </c>
      <c r="GB54" s="233">
        <f t="shared" si="123"/>
        <v>612.5</v>
      </c>
      <c r="GC54" s="233"/>
      <c r="GD54" s="112"/>
      <c r="GE54" s="112"/>
      <c r="GF54" s="112"/>
      <c r="GG54" s="112"/>
      <c r="GH54" s="112"/>
      <c r="GI54" s="112"/>
      <c r="GJ54" s="112"/>
      <c r="GK54" s="112"/>
      <c r="GL54" s="112"/>
      <c r="GM54" s="112"/>
      <c r="GN54" s="112"/>
      <c r="GO54" s="112"/>
      <c r="GP54" s="233"/>
      <c r="GQ54" s="233"/>
      <c r="GR54" s="233"/>
      <c r="GS54" s="233"/>
      <c r="GT54" s="233"/>
      <c r="GU54" s="233"/>
      <c r="GV54" s="233"/>
      <c r="GW54" s="233"/>
      <c r="GX54" s="233"/>
      <c r="GY54" s="233"/>
      <c r="GZ54" s="233"/>
      <c r="HA54" s="233"/>
      <c r="HB54" s="233"/>
      <c r="HC54" s="14">
        <f t="shared" si="256"/>
        <v>0</v>
      </c>
      <c r="HE54" s="233">
        <f>[2]Sheet2!$AO42</f>
        <v>16.797999999999998</v>
      </c>
      <c r="HF54" s="4">
        <v>25</v>
      </c>
      <c r="HG54" s="233">
        <f t="shared" si="125"/>
        <v>16.5</v>
      </c>
      <c r="HH54" s="233">
        <f t="shared" si="126"/>
        <v>25</v>
      </c>
      <c r="HJ54" s="15">
        <f t="shared" si="127"/>
        <v>0</v>
      </c>
      <c r="HK54" s="15">
        <f t="shared" si="128"/>
        <v>0</v>
      </c>
      <c r="HT54" s="1">
        <f>_xlfn.XLOOKUP($C54,'Prices_state-wise'!$B:$B,'Prices_state-wise'!P:P,"",0)</f>
        <v>53750</v>
      </c>
      <c r="HU54" s="1">
        <f>_xlfn.XLOOKUP($C54,'Prices_state-wise'!$B:$B,'Prices_state-wise'!Q:Q,"",0)</f>
        <v>52750</v>
      </c>
      <c r="HV54" s="1">
        <f>_xlfn.XLOOKUP($C54,'Prices_state-wise'!$B:$B,'Prices_state-wise'!R:R,"",0)</f>
        <v>50250</v>
      </c>
      <c r="HW54" s="1">
        <f>_xlfn.XLOOKUP($C54,'Prices_state-wise'!$B:$B,'Prices_state-wise'!S:S,"",0)</f>
        <v>47750</v>
      </c>
      <c r="HX54" s="1">
        <f>_xlfn.XLOOKUP($C54,'Prices_state-wise'!$B:$B,'Prices_state-wise'!T:T,"",0)</f>
        <v>46750</v>
      </c>
      <c r="HY54" s="1">
        <f>_xlfn.XLOOKUP($C54,'Prices_state-wise'!$B:$B,'Prices_state-wise'!U:U,"",0)</f>
        <v>45250</v>
      </c>
      <c r="HZ54" s="1">
        <f>_xlfn.XLOOKUP($C54,'Prices_state-wise'!$B:$B,'Prices_state-wise'!V:V,"",0)</f>
        <v>45250</v>
      </c>
      <c r="IA54" s="1">
        <f>_xlfn.XLOOKUP($C54,'Prices_state-wise'!$B:$B,'Prices_state-wise'!W:W,"",0)</f>
        <v>46250</v>
      </c>
      <c r="IB54" s="1">
        <f>_xlfn.XLOOKUP($C54,'Prices_state-wise'!$B:$B,'Prices_state-wise'!X:X,"",0)</f>
        <v>47750</v>
      </c>
      <c r="IC54" s="1">
        <f>_xlfn.XLOOKUP($C54,'Prices_state-wise'!$B:$B,'Prices_state-wise'!Y:Y,"",0)</f>
        <v>50250</v>
      </c>
      <c r="ID54" s="1">
        <f>_xlfn.XLOOKUP($C54,'Prices_state-wise'!$B:$B,'Prices_state-wise'!Z:Z,"",0)</f>
        <v>50250</v>
      </c>
      <c r="IE54" s="1">
        <f>_xlfn.XLOOKUP($C54,'Prices_state-wise'!$B:$B,'Prices_state-wise'!AA:AA,"",0)</f>
        <v>51750</v>
      </c>
      <c r="IG54" s="346">
        <f t="shared" si="207"/>
        <v>1.075</v>
      </c>
      <c r="IH54" s="346">
        <f t="shared" si="208"/>
        <v>1.5825</v>
      </c>
      <c r="II54" s="346">
        <f t="shared" si="209"/>
        <v>1.2562500000000001</v>
      </c>
      <c r="IJ54" s="346">
        <f t="shared" si="210"/>
        <v>0.95499999999999996</v>
      </c>
      <c r="IK54" s="346">
        <f t="shared" si="211"/>
        <v>0.70125000000000004</v>
      </c>
      <c r="IL54" s="346">
        <f t="shared" si="212"/>
        <v>0.90500000000000003</v>
      </c>
      <c r="IM54" s="346">
        <f t="shared" si="213"/>
        <v>1.1312500000000001</v>
      </c>
      <c r="IN54" s="346">
        <f t="shared" si="214"/>
        <v>1.3875</v>
      </c>
      <c r="IO54" s="346">
        <f t="shared" si="215"/>
        <v>1.4325000000000001</v>
      </c>
      <c r="IP54" s="346">
        <f t="shared" si="216"/>
        <v>2.0099999999999998</v>
      </c>
      <c r="IQ54" s="346">
        <f t="shared" si="217"/>
        <v>2.26125</v>
      </c>
      <c r="IR54" s="346">
        <f t="shared" si="218"/>
        <v>2.8462499999999999</v>
      </c>
      <c r="IS54" s="346">
        <f t="shared" si="130"/>
        <v>17.543749999999999</v>
      </c>
      <c r="IU54" s="1">
        <v>53500</v>
      </c>
      <c r="IV54" s="1">
        <v>52500</v>
      </c>
      <c r="IW54" s="1">
        <v>50000</v>
      </c>
      <c r="IX54" s="1">
        <v>47500</v>
      </c>
      <c r="IY54" s="1">
        <v>46500</v>
      </c>
      <c r="IZ54" s="1">
        <v>45000</v>
      </c>
      <c r="JA54" s="1">
        <v>45000</v>
      </c>
      <c r="JB54" s="1">
        <v>46000</v>
      </c>
      <c r="JC54" s="1">
        <v>47500</v>
      </c>
      <c r="JD54" s="1">
        <v>50000</v>
      </c>
      <c r="JE54" s="1">
        <v>50000</v>
      </c>
      <c r="JF54" s="1">
        <v>51500</v>
      </c>
      <c r="JH54" s="346">
        <f t="shared" si="131"/>
        <v>0</v>
      </c>
      <c r="JI54" s="346">
        <f t="shared" si="132"/>
        <v>0</v>
      </c>
      <c r="JJ54" s="346">
        <f t="shared" si="133"/>
        <v>0</v>
      </c>
      <c r="JK54" s="346">
        <f t="shared" si="134"/>
        <v>0</v>
      </c>
      <c r="JL54" s="346">
        <f t="shared" si="135"/>
        <v>0</v>
      </c>
      <c r="JM54" s="346">
        <f t="shared" si="136"/>
        <v>0</v>
      </c>
      <c r="JN54" s="346">
        <f t="shared" si="137"/>
        <v>0</v>
      </c>
      <c r="JO54" s="346">
        <f t="shared" si="138"/>
        <v>0</v>
      </c>
      <c r="JP54" s="346">
        <f t="shared" si="139"/>
        <v>0</v>
      </c>
      <c r="JQ54" s="346">
        <f t="shared" si="140"/>
        <v>0</v>
      </c>
      <c r="JR54" s="346">
        <f t="shared" si="141"/>
        <v>0</v>
      </c>
      <c r="JS54" s="346">
        <f t="shared" si="142"/>
        <v>0</v>
      </c>
      <c r="JT54" s="346">
        <f t="shared" si="143"/>
        <v>0</v>
      </c>
      <c r="JV54" s="1">
        <f>IFERROR(_xlfn.XLOOKUP($C54,'Prices_state-wise'!$B:$B,'Prices_state-wise'!AP:AP,"",0),"")</f>
        <v>51750</v>
      </c>
      <c r="JW54" s="1">
        <f>IFERROR(_xlfn.XLOOKUP($C54,'Prices_state-wise'!$B:$B,'Prices_state-wise'!AQ:AQ,"",0),"")</f>
        <v>50750</v>
      </c>
      <c r="JX54" s="1">
        <f>IFERROR(_xlfn.XLOOKUP($C54,'Prices_state-wise'!$B:$B,'Prices_state-wise'!AR:AR,"",0),"")</f>
        <v>48250</v>
      </c>
      <c r="JY54" s="1">
        <f>IFERROR(_xlfn.XLOOKUP($C54,'Prices_state-wise'!$B:$B,'Prices_state-wise'!AS:AS,"",0),"")</f>
        <v>45750</v>
      </c>
      <c r="JZ54" s="1">
        <f>IFERROR(_xlfn.XLOOKUP($C54,'Prices_state-wise'!$B:$B,'Prices_state-wise'!AT:AT,"",0),"")</f>
        <v>44750</v>
      </c>
      <c r="KA54" s="1">
        <f>IFERROR(_xlfn.XLOOKUP($C54,'Prices_state-wise'!$B:$B,'Prices_state-wise'!AU:AU,"",0),"")</f>
        <v>43250</v>
      </c>
      <c r="KB54" s="1">
        <f>IFERROR(_xlfn.XLOOKUP($C54,'Prices_state-wise'!$B:$B,'Prices_state-wise'!AV:AV,"",0),"")</f>
        <v>43250</v>
      </c>
      <c r="KC54" s="1">
        <f>IFERROR(_xlfn.XLOOKUP($C54,'Prices_state-wise'!$B:$B,'Prices_state-wise'!AW:AW,"",0),"")</f>
        <v>44250</v>
      </c>
      <c r="KD54" s="1">
        <f>IFERROR(_xlfn.XLOOKUP($C54,'Prices_state-wise'!$B:$B,'Prices_state-wise'!AX:AX,"",0),"")</f>
        <v>45750</v>
      </c>
      <c r="KE54" s="1">
        <f>IFERROR(_xlfn.XLOOKUP($C54,'Prices_state-wise'!$B:$B,'Prices_state-wise'!AY:AY,"",0),"")</f>
        <v>48250</v>
      </c>
      <c r="KF54" s="1">
        <f>IFERROR(_xlfn.XLOOKUP($C54,'Prices_state-wise'!$B:$B,'Prices_state-wise'!AZ:AZ,"",0),"")</f>
        <v>48250</v>
      </c>
      <c r="KG54" s="1">
        <f>IFERROR(_xlfn.XLOOKUP($C54,'Prices_state-wise'!$B:$B,'Prices_state-wise'!BA:BA,"",0),"")</f>
        <v>49750</v>
      </c>
      <c r="KI54" s="346">
        <f t="shared" si="144"/>
        <v>0</v>
      </c>
      <c r="KJ54" s="346">
        <f t="shared" si="145"/>
        <v>0</v>
      </c>
      <c r="KK54" s="346">
        <f t="shared" si="146"/>
        <v>0</v>
      </c>
      <c r="KL54" s="346">
        <f t="shared" si="147"/>
        <v>0</v>
      </c>
      <c r="KM54" s="346">
        <f t="shared" si="148"/>
        <v>0</v>
      </c>
      <c r="KN54" s="346">
        <f t="shared" si="149"/>
        <v>0</v>
      </c>
      <c r="KO54" s="346">
        <f t="shared" si="150"/>
        <v>0</v>
      </c>
      <c r="KP54" s="346">
        <f t="shared" si="151"/>
        <v>0</v>
      </c>
      <c r="KQ54" s="346">
        <f t="shared" si="152"/>
        <v>0</v>
      </c>
      <c r="KR54" s="346">
        <f t="shared" si="153"/>
        <v>0</v>
      </c>
      <c r="KS54" s="346">
        <f t="shared" si="154"/>
        <v>0</v>
      </c>
      <c r="KT54" s="346">
        <f t="shared" si="155"/>
        <v>0</v>
      </c>
      <c r="KU54" s="346">
        <f t="shared" si="156"/>
        <v>0</v>
      </c>
      <c r="KW54" s="346">
        <f t="shared" si="157"/>
        <v>1.075</v>
      </c>
      <c r="KX54" s="346">
        <f t="shared" si="158"/>
        <v>1.5825</v>
      </c>
      <c r="KY54" s="346">
        <f t="shared" si="159"/>
        <v>1.2562500000000001</v>
      </c>
      <c r="KZ54" s="346">
        <f t="shared" si="160"/>
        <v>0.95499999999999996</v>
      </c>
      <c r="LA54" s="346">
        <f t="shared" si="161"/>
        <v>0.70125000000000004</v>
      </c>
      <c r="LB54" s="346">
        <f t="shared" si="162"/>
        <v>0.90500000000000003</v>
      </c>
      <c r="LC54" s="346">
        <f t="shared" si="163"/>
        <v>1.1312500000000001</v>
      </c>
      <c r="LD54" s="346">
        <f t="shared" si="164"/>
        <v>1.3875</v>
      </c>
      <c r="LE54" s="346">
        <f t="shared" si="165"/>
        <v>1.4325000000000001</v>
      </c>
      <c r="LF54" s="346">
        <f t="shared" si="166"/>
        <v>2.0099999999999998</v>
      </c>
      <c r="LG54" s="346">
        <f t="shared" si="167"/>
        <v>2.26125</v>
      </c>
      <c r="LH54" s="346">
        <f t="shared" si="168"/>
        <v>2.8462499999999999</v>
      </c>
      <c r="LI54" s="346">
        <f t="shared" si="169"/>
        <v>17.543749999999999</v>
      </c>
      <c r="LL54" s="4"/>
      <c r="LM54" s="4"/>
      <c r="LN54" s="4"/>
      <c r="LO54" s="4"/>
      <c r="LP54" s="4"/>
      <c r="LQ54" s="4"/>
      <c r="LR54" s="4"/>
      <c r="LS54" s="4"/>
      <c r="LT54" s="4"/>
      <c r="LU54" s="4"/>
      <c r="LV54" s="4"/>
      <c r="LW54" s="4"/>
      <c r="LY54" s="14">
        <f t="shared" si="170"/>
        <v>0</v>
      </c>
      <c r="LZ54" s="14">
        <f t="shared" si="171"/>
        <v>0</v>
      </c>
      <c r="MA54" s="14">
        <f t="shared" si="172"/>
        <v>0</v>
      </c>
      <c r="MB54" s="14">
        <f t="shared" si="173"/>
        <v>0</v>
      </c>
      <c r="MC54" s="14">
        <f t="shared" si="174"/>
        <v>0</v>
      </c>
      <c r="MD54" s="14">
        <f t="shared" si="175"/>
        <v>0</v>
      </c>
      <c r="ME54" s="14">
        <f t="shared" si="176"/>
        <v>0</v>
      </c>
      <c r="MF54" s="14">
        <f t="shared" si="177"/>
        <v>0</v>
      </c>
      <c r="MG54" s="14">
        <f t="shared" si="178"/>
        <v>0</v>
      </c>
      <c r="MH54" s="14">
        <f t="shared" si="179"/>
        <v>0</v>
      </c>
      <c r="MI54" s="14">
        <f t="shared" si="180"/>
        <v>0</v>
      </c>
      <c r="MJ54" s="14">
        <f t="shared" si="181"/>
        <v>0</v>
      </c>
      <c r="ML54" s="14">
        <f t="shared" si="182"/>
        <v>0</v>
      </c>
      <c r="MM54" s="14">
        <f t="shared" si="183"/>
        <v>0</v>
      </c>
      <c r="MN54" s="14">
        <f t="shared" si="184"/>
        <v>0</v>
      </c>
      <c r="MO54" s="14">
        <f t="shared" si="185"/>
        <v>0</v>
      </c>
      <c r="MP54" s="14">
        <f t="shared" si="186"/>
        <v>0</v>
      </c>
      <c r="MQ54" s="14">
        <f t="shared" si="187"/>
        <v>0</v>
      </c>
      <c r="MR54" s="14">
        <f t="shared" si="188"/>
        <v>0</v>
      </c>
      <c r="MS54" s="14">
        <f t="shared" si="189"/>
        <v>0</v>
      </c>
      <c r="MT54" s="14">
        <f t="shared" si="190"/>
        <v>0</v>
      </c>
      <c r="MU54" s="14">
        <f t="shared" si="191"/>
        <v>0</v>
      </c>
      <c r="MV54" s="14">
        <f t="shared" si="192"/>
        <v>0</v>
      </c>
      <c r="MW54" s="14">
        <f t="shared" si="193"/>
        <v>0</v>
      </c>
    </row>
    <row r="55" spans="1:361" s="116" customFormat="1">
      <c r="A55" s="115"/>
      <c r="D55" s="115"/>
      <c r="E55" s="117"/>
      <c r="F55" s="117"/>
      <c r="G55" s="191">
        <v>0</v>
      </c>
      <c r="H55" s="116">
        <v>0</v>
      </c>
      <c r="I55" s="119">
        <f>SUM(I51:I54)</f>
        <v>1.0587323473871375</v>
      </c>
      <c r="J55" s="117"/>
      <c r="K55" s="117"/>
      <c r="L55" s="117"/>
      <c r="M55" s="117"/>
      <c r="N55" s="117"/>
      <c r="O55" s="117"/>
      <c r="P55" s="117"/>
      <c r="Q55" s="117"/>
      <c r="R55" s="117"/>
      <c r="S55" s="117"/>
      <c r="T55" s="117"/>
      <c r="U55" s="117"/>
      <c r="V55" s="229"/>
      <c r="W55" s="229"/>
      <c r="X55" s="230"/>
      <c r="Y55" s="230"/>
      <c r="Z55" s="230"/>
      <c r="AA55" s="230"/>
      <c r="AB55" s="230"/>
      <c r="AC55" s="230"/>
      <c r="AD55" s="230"/>
      <c r="AE55" s="230"/>
      <c r="AF55" s="230"/>
      <c r="AG55" s="230"/>
      <c r="AH55" s="230"/>
      <c r="AI55" s="230"/>
      <c r="AK55" s="230"/>
      <c r="AL55" s="230"/>
      <c r="AM55" s="230"/>
      <c r="AN55" s="230"/>
      <c r="AO55" s="230"/>
      <c r="AP55" s="230"/>
      <c r="AQ55" s="230"/>
      <c r="AR55" s="230"/>
      <c r="AS55" s="230"/>
      <c r="AT55" s="230"/>
      <c r="AU55" s="230"/>
      <c r="AV55" s="230"/>
      <c r="AX55" s="231">
        <f t="shared" si="345"/>
        <v>0</v>
      </c>
      <c r="AY55" s="231">
        <f t="shared" si="346"/>
        <v>0</v>
      </c>
      <c r="AZ55" s="231">
        <f t="shared" si="347"/>
        <v>0</v>
      </c>
      <c r="BA55" s="231">
        <f t="shared" si="348"/>
        <v>0</v>
      </c>
      <c r="BB55" s="231">
        <f t="shared" si="349"/>
        <v>0</v>
      </c>
      <c r="BC55" s="231">
        <f t="shared" si="350"/>
        <v>0</v>
      </c>
      <c r="BD55" s="231">
        <f t="shared" si="351"/>
        <v>0</v>
      </c>
      <c r="BE55" s="231">
        <f t="shared" si="352"/>
        <v>0</v>
      </c>
      <c r="BF55" s="231">
        <f t="shared" si="353"/>
        <v>0</v>
      </c>
      <c r="BG55" s="231">
        <f t="shared" si="354"/>
        <v>0</v>
      </c>
      <c r="BH55" s="231">
        <f t="shared" si="355"/>
        <v>0</v>
      </c>
      <c r="BI55" s="231">
        <f t="shared" si="356"/>
        <v>0</v>
      </c>
      <c r="BJ55" s="231">
        <f t="shared" si="357"/>
        <v>0</v>
      </c>
      <c r="BL55" s="231">
        <f t="shared" si="358"/>
        <v>0</v>
      </c>
      <c r="BM55" s="231">
        <f t="shared" si="359"/>
        <v>0</v>
      </c>
      <c r="BN55" s="231">
        <f t="shared" si="360"/>
        <v>0</v>
      </c>
      <c r="BO55" s="231">
        <f t="shared" si="361"/>
        <v>0</v>
      </c>
      <c r="BP55" s="231">
        <f t="shared" si="362"/>
        <v>0</v>
      </c>
      <c r="BQ55" s="231">
        <f t="shared" si="363"/>
        <v>0</v>
      </c>
      <c r="BR55" s="231">
        <f t="shared" si="364"/>
        <v>0</v>
      </c>
      <c r="BS55" s="231">
        <f t="shared" si="365"/>
        <v>0</v>
      </c>
      <c r="BT55" s="231">
        <f t="shared" si="366"/>
        <v>0</v>
      </c>
      <c r="BU55" s="231">
        <f t="shared" si="367"/>
        <v>0</v>
      </c>
      <c r="BV55" s="231">
        <f t="shared" si="368"/>
        <v>0</v>
      </c>
      <c r="BW55" s="231">
        <f t="shared" si="369"/>
        <v>0</v>
      </c>
      <c r="BX55" s="231">
        <f t="shared" si="370"/>
        <v>0</v>
      </c>
      <c r="BY55" s="231"/>
      <c r="BZ55" s="230"/>
      <c r="CA55" s="230"/>
      <c r="CB55" s="230"/>
      <c r="CC55" s="230"/>
      <c r="CD55" s="230"/>
      <c r="CE55" s="230"/>
      <c r="CF55" s="230"/>
      <c r="CG55" s="230"/>
      <c r="CH55" s="230"/>
      <c r="CI55" s="230"/>
      <c r="CJ55" s="230"/>
      <c r="CK55" s="230"/>
      <c r="CL55" s="237"/>
      <c r="CM55" s="230"/>
      <c r="CN55" s="230"/>
      <c r="CO55" s="230"/>
      <c r="CP55" s="230"/>
      <c r="CQ55" s="230"/>
      <c r="CR55" s="230"/>
      <c r="CS55" s="230"/>
      <c r="CT55" s="230"/>
      <c r="CU55" s="230"/>
      <c r="CV55" s="230"/>
      <c r="CW55" s="230"/>
      <c r="CX55" s="230"/>
      <c r="CY55" s="231"/>
      <c r="CZ55" s="231">
        <f t="shared" si="104"/>
        <v>0</v>
      </c>
      <c r="DA55" s="231">
        <f t="shared" si="105"/>
        <v>0</v>
      </c>
      <c r="DB55" s="231">
        <f t="shared" si="106"/>
        <v>0</v>
      </c>
      <c r="DC55" s="231">
        <f t="shared" si="107"/>
        <v>0</v>
      </c>
      <c r="DD55" s="231">
        <f t="shared" si="108"/>
        <v>0</v>
      </c>
      <c r="DE55" s="231">
        <f t="shared" si="109"/>
        <v>0</v>
      </c>
      <c r="DF55" s="231">
        <f t="shared" si="110"/>
        <v>0</v>
      </c>
      <c r="DG55" s="231">
        <f t="shared" si="111"/>
        <v>0</v>
      </c>
      <c r="DH55" s="231">
        <f t="shared" si="112"/>
        <v>0</v>
      </c>
      <c r="DI55" s="231">
        <f t="shared" si="113"/>
        <v>0</v>
      </c>
      <c r="DJ55" s="231">
        <f t="shared" si="114"/>
        <v>0</v>
      </c>
      <c r="DK55" s="231">
        <f t="shared" si="115"/>
        <v>0</v>
      </c>
      <c r="DL55" s="231">
        <f t="shared" si="116"/>
        <v>0</v>
      </c>
      <c r="DM55" s="231"/>
      <c r="DN55" s="231">
        <f t="shared" si="244"/>
        <v>0</v>
      </c>
      <c r="DO55" s="231">
        <f t="shared" si="245"/>
        <v>0</v>
      </c>
      <c r="DP55" s="231">
        <f t="shared" si="246"/>
        <v>0</v>
      </c>
      <c r="DQ55" s="231">
        <f t="shared" si="247"/>
        <v>0</v>
      </c>
      <c r="DR55" s="231">
        <f t="shared" si="248"/>
        <v>0</v>
      </c>
      <c r="DS55" s="231">
        <f t="shared" si="249"/>
        <v>0</v>
      </c>
      <c r="DT55" s="231">
        <f t="shared" si="250"/>
        <v>0</v>
      </c>
      <c r="DU55" s="231">
        <f t="shared" si="251"/>
        <v>0</v>
      </c>
      <c r="DV55" s="231">
        <f t="shared" si="252"/>
        <v>0</v>
      </c>
      <c r="DW55" s="231">
        <f t="shared" si="253"/>
        <v>0</v>
      </c>
      <c r="DX55" s="231">
        <f t="shared" si="254"/>
        <v>0</v>
      </c>
      <c r="DY55" s="231">
        <f t="shared" si="255"/>
        <v>0</v>
      </c>
      <c r="DZ55" s="231">
        <f t="shared" si="121"/>
        <v>0</v>
      </c>
      <c r="EA55" s="191"/>
      <c r="EB55" s="115"/>
      <c r="EC55" s="115"/>
      <c r="ED55" s="115"/>
      <c r="EE55" s="115"/>
      <c r="EF55" s="115"/>
      <c r="EG55" s="115"/>
      <c r="EH55" s="115"/>
      <c r="EI55" s="115"/>
      <c r="EJ55" s="115"/>
      <c r="EK55" s="115"/>
      <c r="EL55" s="115"/>
      <c r="EM55" s="115"/>
      <c r="EN55" s="115"/>
      <c r="EO55" s="230"/>
      <c r="EP55" s="230"/>
      <c r="EQ55" s="230"/>
      <c r="ER55" s="230"/>
      <c r="ES55" s="230"/>
      <c r="ET55" s="230"/>
      <c r="EU55" s="230"/>
      <c r="EV55" s="230"/>
      <c r="EW55" s="230"/>
      <c r="EX55" s="230"/>
      <c r="EY55" s="230"/>
      <c r="EZ55" s="230"/>
      <c r="FB55" s="234">
        <f t="shared" si="371"/>
        <v>0</v>
      </c>
      <c r="FC55" s="234">
        <f t="shared" si="372"/>
        <v>0</v>
      </c>
      <c r="FD55" s="234">
        <f t="shared" si="373"/>
        <v>0</v>
      </c>
      <c r="FE55" s="234">
        <f t="shared" si="374"/>
        <v>0</v>
      </c>
      <c r="FF55" s="234">
        <f t="shared" si="375"/>
        <v>0</v>
      </c>
      <c r="FG55" s="234">
        <f t="shared" si="376"/>
        <v>0</v>
      </c>
      <c r="FH55" s="234">
        <f t="shared" si="377"/>
        <v>0</v>
      </c>
      <c r="FI55" s="234">
        <f t="shared" si="378"/>
        <v>0</v>
      </c>
      <c r="FJ55" s="234">
        <f t="shared" si="379"/>
        <v>0</v>
      </c>
      <c r="FK55" s="234">
        <f t="shared" si="380"/>
        <v>0</v>
      </c>
      <c r="FL55" s="234">
        <f t="shared" si="381"/>
        <v>0</v>
      </c>
      <c r="FM55" s="234">
        <f t="shared" si="382"/>
        <v>0</v>
      </c>
      <c r="FN55" s="234">
        <f t="shared" si="122"/>
        <v>0</v>
      </c>
      <c r="FO55" s="115"/>
      <c r="FP55" s="234">
        <f t="shared" si="383"/>
        <v>0</v>
      </c>
      <c r="FQ55" s="234">
        <f t="shared" si="384"/>
        <v>0</v>
      </c>
      <c r="FR55" s="234">
        <f t="shared" si="385"/>
        <v>0</v>
      </c>
      <c r="FS55" s="234">
        <f t="shared" si="386"/>
        <v>0</v>
      </c>
      <c r="FT55" s="234">
        <f t="shared" si="387"/>
        <v>0</v>
      </c>
      <c r="FU55" s="234">
        <f t="shared" si="388"/>
        <v>0</v>
      </c>
      <c r="FV55" s="234">
        <f t="shared" si="389"/>
        <v>0</v>
      </c>
      <c r="FW55" s="234">
        <f t="shared" si="390"/>
        <v>0</v>
      </c>
      <c r="FX55" s="234">
        <f t="shared" si="391"/>
        <v>0</v>
      </c>
      <c r="FY55" s="234">
        <f t="shared" si="392"/>
        <v>0</v>
      </c>
      <c r="FZ55" s="234">
        <f t="shared" si="393"/>
        <v>0</v>
      </c>
      <c r="GA55" s="234">
        <f t="shared" si="394"/>
        <v>0</v>
      </c>
      <c r="GB55" s="234">
        <f t="shared" si="123"/>
        <v>0</v>
      </c>
      <c r="GC55" s="234"/>
      <c r="GD55" s="339"/>
      <c r="GE55" s="339"/>
      <c r="GF55" s="339"/>
      <c r="GG55" s="339"/>
      <c r="GH55" s="339"/>
      <c r="GI55" s="339"/>
      <c r="GJ55" s="339"/>
      <c r="GK55" s="339"/>
      <c r="GL55" s="339"/>
      <c r="GM55" s="339"/>
      <c r="GN55" s="339"/>
      <c r="GO55" s="339"/>
      <c r="GP55" s="234"/>
      <c r="GQ55" s="234"/>
      <c r="GR55" s="234"/>
      <c r="GS55" s="234"/>
      <c r="GT55" s="234"/>
      <c r="GU55" s="234"/>
      <c r="GV55" s="234"/>
      <c r="GW55" s="234"/>
      <c r="GX55" s="234"/>
      <c r="GY55" s="234"/>
      <c r="GZ55" s="234"/>
      <c r="HA55" s="234"/>
      <c r="HB55" s="234"/>
      <c r="HC55" s="117">
        <f t="shared" si="256"/>
        <v>0</v>
      </c>
      <c r="HE55" s="115"/>
      <c r="HF55" s="115"/>
      <c r="HG55" s="115"/>
      <c r="HH55" s="115"/>
      <c r="HJ55" s="231" t="str">
        <f t="shared" si="127"/>
        <v/>
      </c>
      <c r="HK55" s="231" t="str">
        <f t="shared" si="128"/>
        <v/>
      </c>
      <c r="IG55" s="557">
        <f t="shared" si="207"/>
        <v>0</v>
      </c>
      <c r="IH55" s="557">
        <f t="shared" si="208"/>
        <v>0</v>
      </c>
      <c r="II55" s="557">
        <f t="shared" si="209"/>
        <v>0</v>
      </c>
      <c r="IJ55" s="557">
        <f t="shared" si="210"/>
        <v>0</v>
      </c>
      <c r="IK55" s="557">
        <f t="shared" si="211"/>
        <v>0</v>
      </c>
      <c r="IL55" s="557">
        <f t="shared" si="212"/>
        <v>0</v>
      </c>
      <c r="IM55" s="557">
        <f t="shared" si="213"/>
        <v>0</v>
      </c>
      <c r="IN55" s="557">
        <f t="shared" si="214"/>
        <v>0</v>
      </c>
      <c r="IO55" s="557">
        <f t="shared" si="215"/>
        <v>0</v>
      </c>
      <c r="IP55" s="557">
        <f t="shared" si="216"/>
        <v>0</v>
      </c>
      <c r="IQ55" s="557">
        <f t="shared" si="217"/>
        <v>0</v>
      </c>
      <c r="IR55" s="557">
        <f t="shared" si="218"/>
        <v>0</v>
      </c>
      <c r="IS55" s="557">
        <f t="shared" si="130"/>
        <v>0</v>
      </c>
      <c r="JH55" s="557">
        <f t="shared" si="131"/>
        <v>0</v>
      </c>
      <c r="JI55" s="557">
        <f t="shared" si="132"/>
        <v>0</v>
      </c>
      <c r="JJ55" s="557">
        <f t="shared" si="133"/>
        <v>0</v>
      </c>
      <c r="JK55" s="557">
        <f t="shared" si="134"/>
        <v>0</v>
      </c>
      <c r="JL55" s="557">
        <f t="shared" si="135"/>
        <v>0</v>
      </c>
      <c r="JM55" s="557">
        <f t="shared" si="136"/>
        <v>0</v>
      </c>
      <c r="JN55" s="557">
        <f t="shared" si="137"/>
        <v>0</v>
      </c>
      <c r="JO55" s="557">
        <f t="shared" si="138"/>
        <v>0</v>
      </c>
      <c r="JP55" s="557">
        <f t="shared" si="139"/>
        <v>0</v>
      </c>
      <c r="JQ55" s="557">
        <f t="shared" si="140"/>
        <v>0</v>
      </c>
      <c r="JR55" s="557">
        <f t="shared" si="141"/>
        <v>0</v>
      </c>
      <c r="JS55" s="557">
        <f t="shared" si="142"/>
        <v>0</v>
      </c>
      <c r="JT55" s="557">
        <f t="shared" si="143"/>
        <v>0</v>
      </c>
      <c r="KI55" s="557">
        <f t="shared" si="144"/>
        <v>0</v>
      </c>
      <c r="KJ55" s="557">
        <f t="shared" si="145"/>
        <v>0</v>
      </c>
      <c r="KK55" s="557">
        <f t="shared" si="146"/>
        <v>0</v>
      </c>
      <c r="KL55" s="557">
        <f t="shared" si="147"/>
        <v>0</v>
      </c>
      <c r="KM55" s="557">
        <f t="shared" si="148"/>
        <v>0</v>
      </c>
      <c r="KN55" s="557">
        <f t="shared" si="149"/>
        <v>0</v>
      </c>
      <c r="KO55" s="557">
        <f t="shared" si="150"/>
        <v>0</v>
      </c>
      <c r="KP55" s="557">
        <f t="shared" si="151"/>
        <v>0</v>
      </c>
      <c r="KQ55" s="557">
        <f t="shared" si="152"/>
        <v>0</v>
      </c>
      <c r="KR55" s="557">
        <f t="shared" si="153"/>
        <v>0</v>
      </c>
      <c r="KS55" s="557">
        <f t="shared" si="154"/>
        <v>0</v>
      </c>
      <c r="KT55" s="557">
        <f t="shared" si="155"/>
        <v>0</v>
      </c>
      <c r="KU55" s="557">
        <f t="shared" si="156"/>
        <v>0</v>
      </c>
      <c r="KW55" s="557">
        <f t="shared" si="157"/>
        <v>0</v>
      </c>
      <c r="KX55" s="557">
        <f t="shared" si="158"/>
        <v>0</v>
      </c>
      <c r="KY55" s="557">
        <f t="shared" si="159"/>
        <v>0</v>
      </c>
      <c r="KZ55" s="557">
        <f t="shared" si="160"/>
        <v>0</v>
      </c>
      <c r="LA55" s="557">
        <f t="shared" si="161"/>
        <v>0</v>
      </c>
      <c r="LB55" s="557">
        <f t="shared" si="162"/>
        <v>0</v>
      </c>
      <c r="LC55" s="557">
        <f t="shared" si="163"/>
        <v>0</v>
      </c>
      <c r="LD55" s="557">
        <f t="shared" si="164"/>
        <v>0</v>
      </c>
      <c r="LE55" s="557">
        <f t="shared" si="165"/>
        <v>0</v>
      </c>
      <c r="LF55" s="557">
        <f t="shared" si="166"/>
        <v>0</v>
      </c>
      <c r="LG55" s="557">
        <f t="shared" si="167"/>
        <v>0</v>
      </c>
      <c r="LH55" s="557">
        <f t="shared" si="168"/>
        <v>0</v>
      </c>
      <c r="LI55" s="557">
        <f t="shared" si="169"/>
        <v>0</v>
      </c>
      <c r="LL55" s="115"/>
      <c r="LM55" s="115"/>
      <c r="LN55" s="115"/>
      <c r="LO55" s="115"/>
      <c r="LP55" s="115"/>
      <c r="LQ55" s="115"/>
      <c r="LR55" s="115"/>
      <c r="LS55" s="115"/>
      <c r="LT55" s="115"/>
      <c r="LU55" s="115"/>
      <c r="LV55" s="115"/>
      <c r="LW55" s="115"/>
      <c r="LY55" s="117">
        <f t="shared" si="170"/>
        <v>0</v>
      </c>
      <c r="LZ55" s="117">
        <f t="shared" si="171"/>
        <v>0</v>
      </c>
      <c r="MA55" s="117">
        <f t="shared" si="172"/>
        <v>0</v>
      </c>
      <c r="MB55" s="117">
        <f t="shared" si="173"/>
        <v>0</v>
      </c>
      <c r="MC55" s="117">
        <f t="shared" si="174"/>
        <v>0</v>
      </c>
      <c r="MD55" s="117">
        <f t="shared" si="175"/>
        <v>0</v>
      </c>
      <c r="ME55" s="117">
        <f t="shared" si="176"/>
        <v>0</v>
      </c>
      <c r="MF55" s="117">
        <f t="shared" si="177"/>
        <v>0</v>
      </c>
      <c r="MG55" s="117">
        <f t="shared" si="178"/>
        <v>0</v>
      </c>
      <c r="MH55" s="117">
        <f t="shared" si="179"/>
        <v>0</v>
      </c>
      <c r="MI55" s="117">
        <f t="shared" si="180"/>
        <v>0</v>
      </c>
      <c r="MJ55" s="117">
        <f t="shared" si="181"/>
        <v>0</v>
      </c>
      <c r="ML55" s="117">
        <f t="shared" si="182"/>
        <v>0</v>
      </c>
      <c r="MM55" s="117">
        <f t="shared" si="183"/>
        <v>0</v>
      </c>
      <c r="MN55" s="117">
        <f t="shared" si="184"/>
        <v>0</v>
      </c>
      <c r="MO55" s="117">
        <f t="shared" si="185"/>
        <v>0</v>
      </c>
      <c r="MP55" s="117">
        <f t="shared" si="186"/>
        <v>0</v>
      </c>
      <c r="MQ55" s="117">
        <f t="shared" si="187"/>
        <v>0</v>
      </c>
      <c r="MR55" s="117">
        <f t="shared" si="188"/>
        <v>0</v>
      </c>
      <c r="MS55" s="117">
        <f t="shared" si="189"/>
        <v>0</v>
      </c>
      <c r="MT55" s="117">
        <f t="shared" si="190"/>
        <v>0</v>
      </c>
      <c r="MU55" s="117">
        <f t="shared" si="191"/>
        <v>0</v>
      </c>
      <c r="MV55" s="117">
        <f t="shared" si="192"/>
        <v>0</v>
      </c>
      <c r="MW55" s="117">
        <f t="shared" si="193"/>
        <v>0</v>
      </c>
    </row>
    <row r="56" spans="1:361" ht="30.75">
      <c r="A56" s="4">
        <f>A54+1</f>
        <v>40</v>
      </c>
      <c r="B56" s="1" t="s">
        <v>456</v>
      </c>
      <c r="C56" s="1" t="s">
        <v>353</v>
      </c>
      <c r="D56" s="4" t="s">
        <v>327</v>
      </c>
      <c r="E56" s="14">
        <f>SUMIFS('MoU proposal'!U:U,'MoU proposal'!$B:$B,'Retail_distributor-wise'!$B56,'MoU proposal'!$D:$D,'Retail_distributor-wise'!$C56)</f>
        <v>914.54</v>
      </c>
      <c r="F56" s="14">
        <f t="shared" si="90"/>
        <v>6850</v>
      </c>
      <c r="G56" s="8" t="s">
        <v>161</v>
      </c>
      <c r="H56" s="1" t="s">
        <v>443</v>
      </c>
      <c r="I56" s="118">
        <f>E56/'Retail_state-wise(rough)'!$D$40</f>
        <v>0.21117626616513055</v>
      </c>
      <c r="J56" s="14">
        <f>FLOOR($I56*'Retail_state-wise(rough)'!F$40,50)</f>
        <v>400</v>
      </c>
      <c r="K56" s="14">
        <f>FLOOR($I56*'Retail_state-wise(rough)'!G$40,50)</f>
        <v>550</v>
      </c>
      <c r="L56" s="14">
        <f>FLOOR($I56*'Retail_state-wise(rough)'!H$40,50)</f>
        <v>500</v>
      </c>
      <c r="M56" s="14">
        <f>FLOOR($I56*'Retail_state-wise(rough)'!I$40,50)</f>
        <v>400</v>
      </c>
      <c r="N56" s="14">
        <f>FLOOR($I56*'Retail_state-wise(rough)'!J$40,50)</f>
        <v>350</v>
      </c>
      <c r="O56" s="14">
        <f>FLOOR($I56*'Retail_state-wise(rough)'!K$40,50)</f>
        <v>350</v>
      </c>
      <c r="P56" s="14">
        <f>FLOOR($I56*'Retail_state-wise(rough)'!L$40,50)</f>
        <v>500</v>
      </c>
      <c r="Q56" s="14">
        <f>FLOOR($I56*'Retail_state-wise(rough)'!M$40,50)</f>
        <v>600</v>
      </c>
      <c r="R56" s="14">
        <f>FLOOR($I56*'Retail_state-wise(rough)'!N$40,50)</f>
        <v>600</v>
      </c>
      <c r="S56" s="14">
        <f>FLOOR($I56*'Retail_state-wise(rough)'!O$40,50)</f>
        <v>750</v>
      </c>
      <c r="T56" s="14">
        <f>FLOOR($I56*'Retail_state-wise(rough)'!P$40,50)</f>
        <v>850</v>
      </c>
      <c r="U56" s="14">
        <f>FLOOR($I56*'Retail_state-wise(rough)'!Q$40,50)</f>
        <v>1000</v>
      </c>
      <c r="V56" s="12" t="s">
        <v>457</v>
      </c>
      <c r="X56" s="16">
        <v>0</v>
      </c>
      <c r="Y56" s="16">
        <v>0</v>
      </c>
      <c r="Z56" s="16">
        <v>0</v>
      </c>
      <c r="AA56" s="16">
        <v>0</v>
      </c>
      <c r="AB56" s="16">
        <v>0</v>
      </c>
      <c r="AC56" s="16">
        <v>0</v>
      </c>
      <c r="AD56" s="16">
        <v>0</v>
      </c>
      <c r="AE56" s="16">
        <v>0</v>
      </c>
      <c r="AF56" s="16">
        <v>0</v>
      </c>
      <c r="AG56" s="16">
        <v>0</v>
      </c>
      <c r="AH56" s="16">
        <v>0</v>
      </c>
      <c r="AI56" s="16">
        <v>0</v>
      </c>
      <c r="AK56" s="16">
        <f t="shared" ref="AK56:AV61" si="479">100%-X56</f>
        <v>1</v>
      </c>
      <c r="AL56" s="16">
        <f t="shared" si="479"/>
        <v>1</v>
      </c>
      <c r="AM56" s="16">
        <f t="shared" si="479"/>
        <v>1</v>
      </c>
      <c r="AN56" s="16">
        <f t="shared" si="479"/>
        <v>1</v>
      </c>
      <c r="AO56" s="16">
        <f t="shared" si="479"/>
        <v>1</v>
      </c>
      <c r="AP56" s="16">
        <f t="shared" si="479"/>
        <v>1</v>
      </c>
      <c r="AQ56" s="16">
        <f t="shared" si="479"/>
        <v>1</v>
      </c>
      <c r="AR56" s="16">
        <f t="shared" si="479"/>
        <v>1</v>
      </c>
      <c r="AS56" s="16">
        <f t="shared" si="479"/>
        <v>1</v>
      </c>
      <c r="AT56" s="16">
        <f t="shared" si="479"/>
        <v>1</v>
      </c>
      <c r="AU56" s="16">
        <f t="shared" si="479"/>
        <v>1</v>
      </c>
      <c r="AV56" s="16">
        <f t="shared" si="479"/>
        <v>1</v>
      </c>
      <c r="AX56" s="15">
        <f t="shared" si="345"/>
        <v>0</v>
      </c>
      <c r="AY56" s="15">
        <f t="shared" si="346"/>
        <v>0</v>
      </c>
      <c r="AZ56" s="15">
        <f t="shared" si="347"/>
        <v>0</v>
      </c>
      <c r="BA56" s="15">
        <f t="shared" si="348"/>
        <v>0</v>
      </c>
      <c r="BB56" s="15">
        <f t="shared" si="349"/>
        <v>0</v>
      </c>
      <c r="BC56" s="15">
        <f t="shared" si="350"/>
        <v>0</v>
      </c>
      <c r="BD56" s="15">
        <f t="shared" si="351"/>
        <v>0</v>
      </c>
      <c r="BE56" s="15">
        <f t="shared" si="352"/>
        <v>0</v>
      </c>
      <c r="BF56" s="15">
        <f t="shared" si="353"/>
        <v>0</v>
      </c>
      <c r="BG56" s="15">
        <f t="shared" si="354"/>
        <v>0</v>
      </c>
      <c r="BH56" s="15">
        <f t="shared" si="355"/>
        <v>0</v>
      </c>
      <c r="BI56" s="15">
        <f t="shared" si="356"/>
        <v>0</v>
      </c>
      <c r="BJ56" s="15">
        <f t="shared" si="357"/>
        <v>0</v>
      </c>
      <c r="BL56" s="15">
        <f t="shared" si="358"/>
        <v>400</v>
      </c>
      <c r="BM56" s="15">
        <f t="shared" si="359"/>
        <v>550</v>
      </c>
      <c r="BN56" s="15">
        <f t="shared" si="360"/>
        <v>500</v>
      </c>
      <c r="BO56" s="15">
        <f t="shared" si="361"/>
        <v>400</v>
      </c>
      <c r="BP56" s="15">
        <f t="shared" si="362"/>
        <v>350</v>
      </c>
      <c r="BQ56" s="15">
        <f t="shared" si="363"/>
        <v>350</v>
      </c>
      <c r="BR56" s="15">
        <f t="shared" si="364"/>
        <v>500</v>
      </c>
      <c r="BS56" s="15">
        <f t="shared" si="365"/>
        <v>600</v>
      </c>
      <c r="BT56" s="15">
        <f t="shared" si="366"/>
        <v>600</v>
      </c>
      <c r="BU56" s="15">
        <f t="shared" si="367"/>
        <v>750</v>
      </c>
      <c r="BV56" s="15">
        <f t="shared" si="368"/>
        <v>850</v>
      </c>
      <c r="BW56" s="15">
        <f t="shared" si="369"/>
        <v>1000</v>
      </c>
      <c r="BX56" s="15">
        <f t="shared" si="370"/>
        <v>6850</v>
      </c>
      <c r="BY56" s="15"/>
      <c r="BZ56" s="16">
        <v>0</v>
      </c>
      <c r="CA56" s="16">
        <v>0</v>
      </c>
      <c r="CB56" s="16">
        <v>0</v>
      </c>
      <c r="CC56" s="16">
        <v>0</v>
      </c>
      <c r="CD56" s="16">
        <v>0</v>
      </c>
      <c r="CE56" s="16">
        <v>0</v>
      </c>
      <c r="CF56" s="16">
        <v>0</v>
      </c>
      <c r="CG56" s="16">
        <v>0</v>
      </c>
      <c r="CH56" s="16">
        <v>0</v>
      </c>
      <c r="CI56" s="16">
        <v>0</v>
      </c>
      <c r="CJ56" s="16">
        <v>0</v>
      </c>
      <c r="CK56" s="16">
        <v>0</v>
      </c>
      <c r="CL56" s="236"/>
      <c r="CM56" s="16">
        <f t="shared" si="308"/>
        <v>1</v>
      </c>
      <c r="CN56" s="16">
        <f t="shared" si="309"/>
        <v>1</v>
      </c>
      <c r="CO56" s="16">
        <f t="shared" si="310"/>
        <v>1</v>
      </c>
      <c r="CP56" s="16">
        <f t="shared" si="311"/>
        <v>1</v>
      </c>
      <c r="CQ56" s="16">
        <f t="shared" si="312"/>
        <v>1</v>
      </c>
      <c r="CR56" s="16">
        <f t="shared" si="313"/>
        <v>1</v>
      </c>
      <c r="CS56" s="16">
        <f t="shared" si="314"/>
        <v>1</v>
      </c>
      <c r="CT56" s="16">
        <f t="shared" si="315"/>
        <v>1</v>
      </c>
      <c r="CU56" s="16">
        <f t="shared" si="316"/>
        <v>1</v>
      </c>
      <c r="CV56" s="16">
        <f t="shared" si="317"/>
        <v>1</v>
      </c>
      <c r="CW56" s="16">
        <f t="shared" si="318"/>
        <v>1</v>
      </c>
      <c r="CX56" s="16">
        <f t="shared" si="319"/>
        <v>1</v>
      </c>
      <c r="CY56" s="15"/>
      <c r="CZ56" s="15">
        <f t="shared" si="104"/>
        <v>0</v>
      </c>
      <c r="DA56" s="15">
        <f t="shared" si="105"/>
        <v>0</v>
      </c>
      <c r="DB56" s="15">
        <f t="shared" si="106"/>
        <v>0</v>
      </c>
      <c r="DC56" s="15">
        <f t="shared" si="107"/>
        <v>0</v>
      </c>
      <c r="DD56" s="15">
        <f t="shared" si="108"/>
        <v>0</v>
      </c>
      <c r="DE56" s="15">
        <f t="shared" si="109"/>
        <v>0</v>
      </c>
      <c r="DF56" s="15">
        <f t="shared" si="110"/>
        <v>0</v>
      </c>
      <c r="DG56" s="15">
        <f t="shared" si="111"/>
        <v>0</v>
      </c>
      <c r="DH56" s="15">
        <f t="shared" si="112"/>
        <v>0</v>
      </c>
      <c r="DI56" s="15">
        <f t="shared" si="113"/>
        <v>0</v>
      </c>
      <c r="DJ56" s="15">
        <f t="shared" si="114"/>
        <v>0</v>
      </c>
      <c r="DK56" s="15">
        <f t="shared" si="115"/>
        <v>0</v>
      </c>
      <c r="DL56" s="15">
        <f t="shared" si="116"/>
        <v>0</v>
      </c>
      <c r="DM56" s="15"/>
      <c r="DN56" s="15">
        <f t="shared" si="244"/>
        <v>0</v>
      </c>
      <c r="DO56" s="15">
        <f t="shared" si="245"/>
        <v>0</v>
      </c>
      <c r="DP56" s="15">
        <f t="shared" si="246"/>
        <v>0</v>
      </c>
      <c r="DQ56" s="15">
        <f t="shared" si="247"/>
        <v>0</v>
      </c>
      <c r="DR56" s="15">
        <f t="shared" si="248"/>
        <v>0</v>
      </c>
      <c r="DS56" s="15">
        <f t="shared" si="249"/>
        <v>0</v>
      </c>
      <c r="DT56" s="15">
        <f t="shared" si="250"/>
        <v>0</v>
      </c>
      <c r="DU56" s="15">
        <f t="shared" si="251"/>
        <v>0</v>
      </c>
      <c r="DV56" s="15">
        <f t="shared" si="252"/>
        <v>0</v>
      </c>
      <c r="DW56" s="15">
        <f t="shared" si="253"/>
        <v>0</v>
      </c>
      <c r="DX56" s="15">
        <f t="shared" si="254"/>
        <v>0</v>
      </c>
      <c r="DY56" s="15">
        <f t="shared" si="255"/>
        <v>0</v>
      </c>
      <c r="DZ56" s="15">
        <f t="shared" si="121"/>
        <v>0</v>
      </c>
      <c r="EB56" s="16">
        <v>0.9</v>
      </c>
      <c r="EC56" s="16">
        <v>0.9</v>
      </c>
      <c r="ED56" s="16">
        <v>0.9</v>
      </c>
      <c r="EE56" s="16">
        <v>0.9</v>
      </c>
      <c r="EF56" s="16">
        <v>0.9</v>
      </c>
      <c r="EG56" s="16">
        <v>0.9</v>
      </c>
      <c r="EH56" s="16">
        <v>0.85</v>
      </c>
      <c r="EI56" s="16">
        <v>0.85</v>
      </c>
      <c r="EJ56" s="16">
        <v>0.8</v>
      </c>
      <c r="EK56" s="16">
        <v>0.8</v>
      </c>
      <c r="EL56" s="16">
        <v>0.8</v>
      </c>
      <c r="EM56" s="16">
        <v>0.8</v>
      </c>
      <c r="EO56" s="16">
        <f t="shared" si="195"/>
        <v>9.9999999999999978E-2</v>
      </c>
      <c r="EP56" s="16">
        <f t="shared" si="196"/>
        <v>9.9999999999999978E-2</v>
      </c>
      <c r="EQ56" s="16">
        <f t="shared" si="197"/>
        <v>9.9999999999999978E-2</v>
      </c>
      <c r="ER56" s="16">
        <f t="shared" si="198"/>
        <v>9.9999999999999978E-2</v>
      </c>
      <c r="ES56" s="16">
        <f t="shared" si="199"/>
        <v>9.9999999999999978E-2</v>
      </c>
      <c r="ET56" s="16">
        <f t="shared" si="200"/>
        <v>9.9999999999999978E-2</v>
      </c>
      <c r="EU56" s="16">
        <f t="shared" si="201"/>
        <v>0.15000000000000002</v>
      </c>
      <c r="EV56" s="16">
        <f t="shared" si="202"/>
        <v>0.15000000000000002</v>
      </c>
      <c r="EW56" s="16">
        <f t="shared" si="203"/>
        <v>0.19999999999999996</v>
      </c>
      <c r="EX56" s="16">
        <f t="shared" si="204"/>
        <v>0.19999999999999996</v>
      </c>
      <c r="EY56" s="16">
        <f t="shared" si="205"/>
        <v>0.19999999999999996</v>
      </c>
      <c r="EZ56" s="16">
        <f t="shared" si="206"/>
        <v>0.19999999999999996</v>
      </c>
      <c r="FB56" s="233">
        <f t="shared" si="371"/>
        <v>360</v>
      </c>
      <c r="FC56" s="233">
        <f t="shared" si="372"/>
        <v>495</v>
      </c>
      <c r="FD56" s="233">
        <f t="shared" si="373"/>
        <v>450</v>
      </c>
      <c r="FE56" s="233">
        <f t="shared" si="374"/>
        <v>360</v>
      </c>
      <c r="FF56" s="233">
        <f t="shared" si="375"/>
        <v>315</v>
      </c>
      <c r="FG56" s="233">
        <f t="shared" si="376"/>
        <v>315</v>
      </c>
      <c r="FH56" s="233">
        <f t="shared" si="377"/>
        <v>425</v>
      </c>
      <c r="FI56" s="233">
        <f t="shared" si="378"/>
        <v>510</v>
      </c>
      <c r="FJ56" s="233">
        <f t="shared" si="379"/>
        <v>480</v>
      </c>
      <c r="FK56" s="233">
        <f t="shared" si="380"/>
        <v>600</v>
      </c>
      <c r="FL56" s="233">
        <f t="shared" si="381"/>
        <v>680</v>
      </c>
      <c r="FM56" s="233">
        <f t="shared" si="382"/>
        <v>800</v>
      </c>
      <c r="FN56" s="233">
        <f t="shared" si="122"/>
        <v>5790</v>
      </c>
      <c r="FO56" s="4"/>
      <c r="FP56" s="233">
        <f t="shared" si="383"/>
        <v>39.999999999999993</v>
      </c>
      <c r="FQ56" s="233">
        <f t="shared" si="384"/>
        <v>54.999999999999986</v>
      </c>
      <c r="FR56" s="233">
        <f t="shared" si="385"/>
        <v>49.999999999999986</v>
      </c>
      <c r="FS56" s="233">
        <f t="shared" si="386"/>
        <v>39.999999999999993</v>
      </c>
      <c r="FT56" s="233">
        <f t="shared" si="387"/>
        <v>34.999999999999993</v>
      </c>
      <c r="FU56" s="233">
        <f t="shared" si="388"/>
        <v>34.999999999999993</v>
      </c>
      <c r="FV56" s="233">
        <f t="shared" si="389"/>
        <v>75.000000000000014</v>
      </c>
      <c r="FW56" s="233">
        <f t="shared" si="390"/>
        <v>90.000000000000014</v>
      </c>
      <c r="FX56" s="233">
        <f t="shared" si="391"/>
        <v>119.99999999999997</v>
      </c>
      <c r="FY56" s="233">
        <f t="shared" si="392"/>
        <v>149.99999999999997</v>
      </c>
      <c r="FZ56" s="233">
        <f t="shared" si="393"/>
        <v>169.99999999999997</v>
      </c>
      <c r="GA56" s="233">
        <f t="shared" si="394"/>
        <v>199.99999999999994</v>
      </c>
      <c r="GB56" s="233">
        <f t="shared" si="123"/>
        <v>1059.9999999999998</v>
      </c>
      <c r="GC56" s="233"/>
      <c r="GD56" s="112"/>
      <c r="GE56" s="112"/>
      <c r="GF56" s="112"/>
      <c r="GG56" s="112"/>
      <c r="GH56" s="112"/>
      <c r="GI56" s="112"/>
      <c r="GJ56" s="112"/>
      <c r="GK56" s="112"/>
      <c r="GL56" s="112"/>
      <c r="GM56" s="112"/>
      <c r="GN56" s="112"/>
      <c r="GO56" s="112"/>
      <c r="GP56" s="233"/>
      <c r="GQ56" s="233"/>
      <c r="GR56" s="233"/>
      <c r="GS56" s="233"/>
      <c r="GT56" s="233"/>
      <c r="GU56" s="233"/>
      <c r="GV56" s="233"/>
      <c r="GW56" s="233"/>
      <c r="GX56" s="233"/>
      <c r="GY56" s="233"/>
      <c r="GZ56" s="233"/>
      <c r="HA56" s="233"/>
      <c r="HB56" s="233"/>
      <c r="HC56" s="14">
        <f t="shared" si="256"/>
        <v>0</v>
      </c>
      <c r="HE56" s="233">
        <f>[2]Sheet2!$AO43</f>
        <v>9.9811444805194807</v>
      </c>
      <c r="HF56" s="4">
        <v>20</v>
      </c>
      <c r="HG56" s="233">
        <f t="shared" si="125"/>
        <v>40</v>
      </c>
      <c r="HH56" s="233">
        <f t="shared" si="126"/>
        <v>62</v>
      </c>
      <c r="HJ56" s="15">
        <f t="shared" si="127"/>
        <v>0</v>
      </c>
      <c r="HK56" s="15">
        <f t="shared" si="128"/>
        <v>0</v>
      </c>
      <c r="HT56" s="1">
        <f>_xlfn.XLOOKUP($C56,'Prices_state-wise'!$B:$B,'Prices_state-wise'!P:P,"",0)</f>
        <v>53750</v>
      </c>
      <c r="HU56" s="1">
        <f>_xlfn.XLOOKUP($C56,'Prices_state-wise'!$B:$B,'Prices_state-wise'!Q:Q,"",0)</f>
        <v>52750</v>
      </c>
      <c r="HV56" s="1">
        <f>_xlfn.XLOOKUP($C56,'Prices_state-wise'!$B:$B,'Prices_state-wise'!R:R,"",0)</f>
        <v>50250</v>
      </c>
      <c r="HW56" s="1">
        <f>_xlfn.XLOOKUP($C56,'Prices_state-wise'!$B:$B,'Prices_state-wise'!S:S,"",0)</f>
        <v>47750</v>
      </c>
      <c r="HX56" s="1">
        <f>_xlfn.XLOOKUP($C56,'Prices_state-wise'!$B:$B,'Prices_state-wise'!T:T,"",0)</f>
        <v>46750</v>
      </c>
      <c r="HY56" s="1">
        <f>_xlfn.XLOOKUP($C56,'Prices_state-wise'!$B:$B,'Prices_state-wise'!U:U,"",0)</f>
        <v>45250</v>
      </c>
      <c r="HZ56" s="1">
        <f>_xlfn.XLOOKUP($C56,'Prices_state-wise'!$B:$B,'Prices_state-wise'!V:V,"",0)</f>
        <v>45250</v>
      </c>
      <c r="IA56" s="1">
        <f>_xlfn.XLOOKUP($C56,'Prices_state-wise'!$B:$B,'Prices_state-wise'!W:W,"",0)</f>
        <v>46250</v>
      </c>
      <c r="IB56" s="1">
        <f>_xlfn.XLOOKUP($C56,'Prices_state-wise'!$B:$B,'Prices_state-wise'!X:X,"",0)</f>
        <v>47750</v>
      </c>
      <c r="IC56" s="1">
        <f>_xlfn.XLOOKUP($C56,'Prices_state-wise'!$B:$B,'Prices_state-wise'!Y:Y,"",0)</f>
        <v>50250</v>
      </c>
      <c r="ID56" s="1">
        <f>_xlfn.XLOOKUP($C56,'Prices_state-wise'!$B:$B,'Prices_state-wise'!Z:Z,"",0)</f>
        <v>50250</v>
      </c>
      <c r="IE56" s="1">
        <f>_xlfn.XLOOKUP($C56,'Prices_state-wise'!$B:$B,'Prices_state-wise'!AA:AA,"",0)</f>
        <v>51750</v>
      </c>
      <c r="IG56" s="346">
        <f t="shared" si="207"/>
        <v>2.15</v>
      </c>
      <c r="IH56" s="346">
        <f t="shared" si="208"/>
        <v>2.9012500000000001</v>
      </c>
      <c r="II56" s="346">
        <f t="shared" si="209"/>
        <v>2.5125000000000002</v>
      </c>
      <c r="IJ56" s="346">
        <f t="shared" si="210"/>
        <v>1.91</v>
      </c>
      <c r="IK56" s="346">
        <f t="shared" si="211"/>
        <v>1.63625</v>
      </c>
      <c r="IL56" s="346">
        <f t="shared" si="212"/>
        <v>1.58375</v>
      </c>
      <c r="IM56" s="346">
        <f t="shared" si="213"/>
        <v>2.2625000000000002</v>
      </c>
      <c r="IN56" s="346">
        <f t="shared" si="214"/>
        <v>2.7749999999999999</v>
      </c>
      <c r="IO56" s="346">
        <f t="shared" si="215"/>
        <v>2.8650000000000002</v>
      </c>
      <c r="IP56" s="346">
        <f t="shared" si="216"/>
        <v>3.7687499999999998</v>
      </c>
      <c r="IQ56" s="346">
        <f t="shared" si="217"/>
        <v>4.2712500000000002</v>
      </c>
      <c r="IR56" s="346">
        <f t="shared" si="218"/>
        <v>5.1749999999999998</v>
      </c>
      <c r="IS56" s="346">
        <f t="shared" si="130"/>
        <v>33.811249999999994</v>
      </c>
      <c r="IU56" s="1">
        <v>53500</v>
      </c>
      <c r="IV56" s="1">
        <v>52500</v>
      </c>
      <c r="IW56" s="1">
        <v>50000</v>
      </c>
      <c r="IX56" s="1">
        <v>47500</v>
      </c>
      <c r="IY56" s="1">
        <v>46500</v>
      </c>
      <c r="IZ56" s="1">
        <v>45000</v>
      </c>
      <c r="JA56" s="1">
        <v>45000</v>
      </c>
      <c r="JB56" s="1">
        <v>46000</v>
      </c>
      <c r="JC56" s="1">
        <v>47500</v>
      </c>
      <c r="JD56" s="1">
        <v>50000</v>
      </c>
      <c r="JE56" s="1">
        <v>50000</v>
      </c>
      <c r="JF56" s="1">
        <v>51500</v>
      </c>
      <c r="JH56" s="346">
        <f t="shared" si="131"/>
        <v>0</v>
      </c>
      <c r="JI56" s="346">
        <f t="shared" si="132"/>
        <v>0</v>
      </c>
      <c r="JJ56" s="346">
        <f t="shared" si="133"/>
        <v>0</v>
      </c>
      <c r="JK56" s="346">
        <f t="shared" si="134"/>
        <v>0</v>
      </c>
      <c r="JL56" s="346">
        <f t="shared" si="135"/>
        <v>0</v>
      </c>
      <c r="JM56" s="346">
        <f t="shared" si="136"/>
        <v>0</v>
      </c>
      <c r="JN56" s="346">
        <f t="shared" si="137"/>
        <v>0</v>
      </c>
      <c r="JO56" s="346">
        <f t="shared" si="138"/>
        <v>0</v>
      </c>
      <c r="JP56" s="346">
        <f t="shared" si="139"/>
        <v>0</v>
      </c>
      <c r="JQ56" s="346">
        <f t="shared" si="140"/>
        <v>0</v>
      </c>
      <c r="JR56" s="346">
        <f t="shared" si="141"/>
        <v>0</v>
      </c>
      <c r="JS56" s="346">
        <f t="shared" si="142"/>
        <v>0</v>
      </c>
      <c r="JT56" s="346">
        <f t="shared" si="143"/>
        <v>0</v>
      </c>
      <c r="JV56" s="1">
        <f>IFERROR(_xlfn.XLOOKUP($C56,'Prices_state-wise'!$B:$B,'Prices_state-wise'!AP:AP,"",0),"")</f>
        <v>51750</v>
      </c>
      <c r="JW56" s="1">
        <f>IFERROR(_xlfn.XLOOKUP($C56,'Prices_state-wise'!$B:$B,'Prices_state-wise'!AQ:AQ,"",0),"")</f>
        <v>50750</v>
      </c>
      <c r="JX56" s="1">
        <f>IFERROR(_xlfn.XLOOKUP($C56,'Prices_state-wise'!$B:$B,'Prices_state-wise'!AR:AR,"",0),"")</f>
        <v>48250</v>
      </c>
      <c r="JY56" s="1">
        <f>IFERROR(_xlfn.XLOOKUP($C56,'Prices_state-wise'!$B:$B,'Prices_state-wise'!AS:AS,"",0),"")</f>
        <v>45750</v>
      </c>
      <c r="JZ56" s="1">
        <f>IFERROR(_xlfn.XLOOKUP($C56,'Prices_state-wise'!$B:$B,'Prices_state-wise'!AT:AT,"",0),"")</f>
        <v>44750</v>
      </c>
      <c r="KA56" s="1">
        <f>IFERROR(_xlfn.XLOOKUP($C56,'Prices_state-wise'!$B:$B,'Prices_state-wise'!AU:AU,"",0),"")</f>
        <v>43250</v>
      </c>
      <c r="KB56" s="1">
        <f>IFERROR(_xlfn.XLOOKUP($C56,'Prices_state-wise'!$B:$B,'Prices_state-wise'!AV:AV,"",0),"")</f>
        <v>43250</v>
      </c>
      <c r="KC56" s="1">
        <f>IFERROR(_xlfn.XLOOKUP($C56,'Prices_state-wise'!$B:$B,'Prices_state-wise'!AW:AW,"",0),"")</f>
        <v>44250</v>
      </c>
      <c r="KD56" s="1">
        <f>IFERROR(_xlfn.XLOOKUP($C56,'Prices_state-wise'!$B:$B,'Prices_state-wise'!AX:AX,"",0),"")</f>
        <v>45750</v>
      </c>
      <c r="KE56" s="1">
        <f>IFERROR(_xlfn.XLOOKUP($C56,'Prices_state-wise'!$B:$B,'Prices_state-wise'!AY:AY,"",0),"")</f>
        <v>48250</v>
      </c>
      <c r="KF56" s="1">
        <f>IFERROR(_xlfn.XLOOKUP($C56,'Prices_state-wise'!$B:$B,'Prices_state-wise'!AZ:AZ,"",0),"")</f>
        <v>48250</v>
      </c>
      <c r="KG56" s="1">
        <f>IFERROR(_xlfn.XLOOKUP($C56,'Prices_state-wise'!$B:$B,'Prices_state-wise'!BA:BA,"",0),"")</f>
        <v>49750</v>
      </c>
      <c r="KI56" s="346">
        <f t="shared" si="144"/>
        <v>0</v>
      </c>
      <c r="KJ56" s="346">
        <f t="shared" si="145"/>
        <v>0</v>
      </c>
      <c r="KK56" s="346">
        <f t="shared" si="146"/>
        <v>0</v>
      </c>
      <c r="KL56" s="346">
        <f t="shared" si="147"/>
        <v>0</v>
      </c>
      <c r="KM56" s="346">
        <f t="shared" si="148"/>
        <v>0</v>
      </c>
      <c r="KN56" s="346">
        <f t="shared" si="149"/>
        <v>0</v>
      </c>
      <c r="KO56" s="346">
        <f t="shared" si="150"/>
        <v>0</v>
      </c>
      <c r="KP56" s="346">
        <f t="shared" si="151"/>
        <v>0</v>
      </c>
      <c r="KQ56" s="346">
        <f t="shared" si="152"/>
        <v>0</v>
      </c>
      <c r="KR56" s="346">
        <f t="shared" si="153"/>
        <v>0</v>
      </c>
      <c r="KS56" s="346">
        <f t="shared" si="154"/>
        <v>0</v>
      </c>
      <c r="KT56" s="346">
        <f t="shared" si="155"/>
        <v>0</v>
      </c>
      <c r="KU56" s="346">
        <f t="shared" si="156"/>
        <v>0</v>
      </c>
      <c r="KW56" s="346">
        <f t="shared" si="157"/>
        <v>2.15</v>
      </c>
      <c r="KX56" s="346">
        <f t="shared" si="158"/>
        <v>2.9012500000000001</v>
      </c>
      <c r="KY56" s="346">
        <f t="shared" si="159"/>
        <v>2.5125000000000002</v>
      </c>
      <c r="KZ56" s="346">
        <f t="shared" si="160"/>
        <v>1.91</v>
      </c>
      <c r="LA56" s="346">
        <f t="shared" si="161"/>
        <v>1.63625</v>
      </c>
      <c r="LB56" s="346">
        <f t="shared" si="162"/>
        <v>1.58375</v>
      </c>
      <c r="LC56" s="346">
        <f t="shared" si="163"/>
        <v>2.2625000000000002</v>
      </c>
      <c r="LD56" s="346">
        <f t="shared" si="164"/>
        <v>2.7749999999999999</v>
      </c>
      <c r="LE56" s="346">
        <f t="shared" si="165"/>
        <v>2.8650000000000002</v>
      </c>
      <c r="LF56" s="346">
        <f t="shared" si="166"/>
        <v>3.7687499999999998</v>
      </c>
      <c r="LG56" s="346">
        <f t="shared" si="167"/>
        <v>4.2712500000000002</v>
      </c>
      <c r="LH56" s="346">
        <f t="shared" si="168"/>
        <v>5.1749999999999998</v>
      </c>
      <c r="LI56" s="346">
        <f t="shared" si="169"/>
        <v>33.811249999999994</v>
      </c>
      <c r="LL56" s="4"/>
      <c r="LM56" s="4"/>
      <c r="LN56" s="4"/>
      <c r="LO56" s="4"/>
      <c r="LP56" s="4"/>
      <c r="LQ56" s="4"/>
      <c r="LR56" s="4"/>
      <c r="LS56" s="4"/>
      <c r="LT56" s="4"/>
      <c r="LU56" s="4"/>
      <c r="LV56" s="4"/>
      <c r="LW56" s="4"/>
      <c r="LY56" s="14">
        <f t="shared" si="170"/>
        <v>0</v>
      </c>
      <c r="LZ56" s="14">
        <f t="shared" si="171"/>
        <v>0</v>
      </c>
      <c r="MA56" s="14">
        <f t="shared" si="172"/>
        <v>0</v>
      </c>
      <c r="MB56" s="14">
        <f t="shared" si="173"/>
        <v>0</v>
      </c>
      <c r="MC56" s="14">
        <f t="shared" si="174"/>
        <v>0</v>
      </c>
      <c r="MD56" s="14">
        <f t="shared" si="175"/>
        <v>0</v>
      </c>
      <c r="ME56" s="14">
        <f t="shared" si="176"/>
        <v>0</v>
      </c>
      <c r="MF56" s="14">
        <f t="shared" si="177"/>
        <v>0</v>
      </c>
      <c r="MG56" s="14">
        <f t="shared" si="178"/>
        <v>0</v>
      </c>
      <c r="MH56" s="14">
        <f t="shared" si="179"/>
        <v>0</v>
      </c>
      <c r="MI56" s="14">
        <f t="shared" si="180"/>
        <v>0</v>
      </c>
      <c r="MJ56" s="14">
        <f t="shared" si="181"/>
        <v>0</v>
      </c>
      <c r="ML56" s="14">
        <f t="shared" si="182"/>
        <v>0</v>
      </c>
      <c r="MM56" s="14">
        <f t="shared" si="183"/>
        <v>0</v>
      </c>
      <c r="MN56" s="14">
        <f t="shared" si="184"/>
        <v>0</v>
      </c>
      <c r="MO56" s="14">
        <f t="shared" si="185"/>
        <v>0</v>
      </c>
      <c r="MP56" s="14">
        <f t="shared" si="186"/>
        <v>0</v>
      </c>
      <c r="MQ56" s="14">
        <f t="shared" si="187"/>
        <v>0</v>
      </c>
      <c r="MR56" s="14">
        <f t="shared" si="188"/>
        <v>0</v>
      </c>
      <c r="MS56" s="14">
        <f t="shared" si="189"/>
        <v>0</v>
      </c>
      <c r="MT56" s="14">
        <f t="shared" si="190"/>
        <v>0</v>
      </c>
      <c r="MU56" s="14">
        <f t="shared" si="191"/>
        <v>0</v>
      </c>
      <c r="MV56" s="14">
        <f t="shared" si="192"/>
        <v>0</v>
      </c>
      <c r="MW56" s="14">
        <f t="shared" si="193"/>
        <v>0</v>
      </c>
    </row>
    <row r="57" spans="1:361">
      <c r="A57" s="4">
        <f t="shared" si="194"/>
        <v>41</v>
      </c>
      <c r="B57" s="1" t="s">
        <v>458</v>
      </c>
      <c r="C57" s="1" t="s">
        <v>353</v>
      </c>
      <c r="D57" s="4" t="s">
        <v>327</v>
      </c>
      <c r="E57" s="14">
        <f>SUMIFS('MoU proposal'!U:U,'MoU proposal'!$B:$B,'Retail_distributor-wise'!$B57,'MoU proposal'!$D:$D,'Retail_distributor-wise'!$C57)</f>
        <v>1046.3699999999999</v>
      </c>
      <c r="F57" s="14">
        <f t="shared" si="90"/>
        <v>10000</v>
      </c>
      <c r="G57" s="8" t="s">
        <v>161</v>
      </c>
      <c r="H57" s="1" t="s">
        <v>443</v>
      </c>
      <c r="I57" s="118">
        <v>0.3</v>
      </c>
      <c r="J57" s="14">
        <f>FLOOR($I57*'Retail_state-wise(rough)'!F$40,50)</f>
        <v>600</v>
      </c>
      <c r="K57" s="14">
        <f>FLOOR($I57*'Retail_state-wise(rough)'!G$40,50)</f>
        <v>800</v>
      </c>
      <c r="L57" s="14">
        <f>FLOOR($I57*'Retail_state-wise(rough)'!H$40,50)</f>
        <v>700</v>
      </c>
      <c r="M57" s="14">
        <f>FLOOR($I57*'Retail_state-wise(rough)'!I$40,50)</f>
        <v>600</v>
      </c>
      <c r="N57" s="14">
        <f>FLOOR($I57*'Retail_state-wise(rough)'!J$40,50)</f>
        <v>500</v>
      </c>
      <c r="O57" s="14">
        <f>FLOOR($I57*'Retail_state-wise(rough)'!K$40,50)</f>
        <v>550</v>
      </c>
      <c r="P57" s="14">
        <f>FLOOR($I57*'Retail_state-wise(rough)'!L$40,50)</f>
        <v>700</v>
      </c>
      <c r="Q57" s="14">
        <f>FLOOR($I57*'Retail_state-wise(rough)'!M$40,50)</f>
        <v>850</v>
      </c>
      <c r="R57" s="14">
        <f>FLOOR($I57*'Retail_state-wise(rough)'!N$40,50)</f>
        <v>900</v>
      </c>
      <c r="S57" s="14">
        <f>FLOOR($I57*'Retail_state-wise(rough)'!O$40,50)</f>
        <v>1100</v>
      </c>
      <c r="T57" s="14">
        <f>FLOOR($I57*'Retail_state-wise(rough)'!P$40,50)</f>
        <v>1250</v>
      </c>
      <c r="U57" s="14">
        <f>FLOOR($I57*'Retail_state-wise(rough)'!Q$40,50)</f>
        <v>1450</v>
      </c>
      <c r="X57" s="16">
        <v>0</v>
      </c>
      <c r="Y57" s="16">
        <v>0</v>
      </c>
      <c r="Z57" s="16">
        <v>0</v>
      </c>
      <c r="AA57" s="16">
        <v>0</v>
      </c>
      <c r="AB57" s="16">
        <v>0</v>
      </c>
      <c r="AC57" s="16">
        <v>0</v>
      </c>
      <c r="AD57" s="16">
        <v>0</v>
      </c>
      <c r="AE57" s="16">
        <v>0</v>
      </c>
      <c r="AF57" s="16">
        <v>0</v>
      </c>
      <c r="AG57" s="16">
        <v>0</v>
      </c>
      <c r="AH57" s="16">
        <v>0</v>
      </c>
      <c r="AI57" s="16">
        <v>0</v>
      </c>
      <c r="AK57" s="16">
        <f t="shared" si="479"/>
        <v>1</v>
      </c>
      <c r="AL57" s="16">
        <f t="shared" si="479"/>
        <v>1</v>
      </c>
      <c r="AM57" s="16">
        <f t="shared" si="479"/>
        <v>1</v>
      </c>
      <c r="AN57" s="16">
        <f t="shared" si="479"/>
        <v>1</v>
      </c>
      <c r="AO57" s="16">
        <f t="shared" si="479"/>
        <v>1</v>
      </c>
      <c r="AP57" s="16">
        <f t="shared" si="479"/>
        <v>1</v>
      </c>
      <c r="AQ57" s="16">
        <f t="shared" si="479"/>
        <v>1</v>
      </c>
      <c r="AR57" s="16">
        <f t="shared" si="479"/>
        <v>1</v>
      </c>
      <c r="AS57" s="16">
        <f t="shared" si="479"/>
        <v>1</v>
      </c>
      <c r="AT57" s="16">
        <f t="shared" si="479"/>
        <v>1</v>
      </c>
      <c r="AU57" s="16">
        <f t="shared" si="479"/>
        <v>1</v>
      </c>
      <c r="AV57" s="16">
        <f t="shared" si="479"/>
        <v>1</v>
      </c>
      <c r="AX57" s="15">
        <f t="shared" si="345"/>
        <v>0</v>
      </c>
      <c r="AY57" s="15">
        <f t="shared" si="346"/>
        <v>0</v>
      </c>
      <c r="AZ57" s="15">
        <f t="shared" si="347"/>
        <v>0</v>
      </c>
      <c r="BA57" s="15">
        <f t="shared" si="348"/>
        <v>0</v>
      </c>
      <c r="BB57" s="15">
        <f t="shared" si="349"/>
        <v>0</v>
      </c>
      <c r="BC57" s="15">
        <f t="shared" si="350"/>
        <v>0</v>
      </c>
      <c r="BD57" s="15">
        <f t="shared" si="351"/>
        <v>0</v>
      </c>
      <c r="BE57" s="15">
        <f t="shared" si="352"/>
        <v>0</v>
      </c>
      <c r="BF57" s="15">
        <f t="shared" si="353"/>
        <v>0</v>
      </c>
      <c r="BG57" s="15">
        <f t="shared" si="354"/>
        <v>0</v>
      </c>
      <c r="BH57" s="15">
        <f t="shared" si="355"/>
        <v>0</v>
      </c>
      <c r="BI57" s="15">
        <f t="shared" si="356"/>
        <v>0</v>
      </c>
      <c r="BJ57" s="15">
        <f t="shared" si="357"/>
        <v>0</v>
      </c>
      <c r="BL57" s="15">
        <f t="shared" si="358"/>
        <v>600</v>
      </c>
      <c r="BM57" s="15">
        <f t="shared" si="359"/>
        <v>800</v>
      </c>
      <c r="BN57" s="15">
        <f t="shared" si="360"/>
        <v>700</v>
      </c>
      <c r="BO57" s="15">
        <f t="shared" si="361"/>
        <v>600</v>
      </c>
      <c r="BP57" s="15">
        <f t="shared" si="362"/>
        <v>500</v>
      </c>
      <c r="BQ57" s="15">
        <f t="shared" si="363"/>
        <v>550</v>
      </c>
      <c r="BR57" s="15">
        <f t="shared" si="364"/>
        <v>700</v>
      </c>
      <c r="BS57" s="15">
        <f t="shared" si="365"/>
        <v>850</v>
      </c>
      <c r="BT57" s="15">
        <f t="shared" si="366"/>
        <v>900</v>
      </c>
      <c r="BU57" s="15">
        <f t="shared" si="367"/>
        <v>1100</v>
      </c>
      <c r="BV57" s="15">
        <f t="shared" si="368"/>
        <v>1250</v>
      </c>
      <c r="BW57" s="15">
        <f t="shared" si="369"/>
        <v>1450</v>
      </c>
      <c r="BX57" s="15">
        <f t="shared" si="370"/>
        <v>10000</v>
      </c>
      <c r="BY57" s="15"/>
      <c r="BZ57" s="16">
        <v>0</v>
      </c>
      <c r="CA57" s="16">
        <v>0</v>
      </c>
      <c r="CB57" s="16">
        <v>0</v>
      </c>
      <c r="CC57" s="16">
        <v>0</v>
      </c>
      <c r="CD57" s="16">
        <v>0</v>
      </c>
      <c r="CE57" s="16">
        <v>0</v>
      </c>
      <c r="CF57" s="16">
        <v>0</v>
      </c>
      <c r="CG57" s="16">
        <v>0</v>
      </c>
      <c r="CH57" s="16">
        <v>0</v>
      </c>
      <c r="CI57" s="16">
        <v>0</v>
      </c>
      <c r="CJ57" s="16">
        <v>0</v>
      </c>
      <c r="CK57" s="16">
        <v>0</v>
      </c>
      <c r="CL57" s="236"/>
      <c r="CM57" s="16">
        <f t="shared" si="308"/>
        <v>1</v>
      </c>
      <c r="CN57" s="16">
        <f t="shared" si="309"/>
        <v>1</v>
      </c>
      <c r="CO57" s="16">
        <f t="shared" si="310"/>
        <v>1</v>
      </c>
      <c r="CP57" s="16">
        <f t="shared" si="311"/>
        <v>1</v>
      </c>
      <c r="CQ57" s="16">
        <f t="shared" si="312"/>
        <v>1</v>
      </c>
      <c r="CR57" s="16">
        <f t="shared" si="313"/>
        <v>1</v>
      </c>
      <c r="CS57" s="16">
        <f t="shared" si="314"/>
        <v>1</v>
      </c>
      <c r="CT57" s="16">
        <f t="shared" si="315"/>
        <v>1</v>
      </c>
      <c r="CU57" s="16">
        <f t="shared" si="316"/>
        <v>1</v>
      </c>
      <c r="CV57" s="16">
        <f t="shared" si="317"/>
        <v>1</v>
      </c>
      <c r="CW57" s="16">
        <f t="shared" si="318"/>
        <v>1</v>
      </c>
      <c r="CX57" s="16">
        <f t="shared" si="319"/>
        <v>1</v>
      </c>
      <c r="CY57" s="15"/>
      <c r="CZ57" s="15">
        <f t="shared" si="104"/>
        <v>0</v>
      </c>
      <c r="DA57" s="15">
        <f t="shared" si="105"/>
        <v>0</v>
      </c>
      <c r="DB57" s="15">
        <f t="shared" si="106"/>
        <v>0</v>
      </c>
      <c r="DC57" s="15">
        <f t="shared" si="107"/>
        <v>0</v>
      </c>
      <c r="DD57" s="15">
        <f t="shared" si="108"/>
        <v>0</v>
      </c>
      <c r="DE57" s="15">
        <f t="shared" si="109"/>
        <v>0</v>
      </c>
      <c r="DF57" s="15">
        <f t="shared" si="110"/>
        <v>0</v>
      </c>
      <c r="DG57" s="15">
        <f t="shared" si="111"/>
        <v>0</v>
      </c>
      <c r="DH57" s="15">
        <f t="shared" si="112"/>
        <v>0</v>
      </c>
      <c r="DI57" s="15">
        <f t="shared" si="113"/>
        <v>0</v>
      </c>
      <c r="DJ57" s="15">
        <f t="shared" si="114"/>
        <v>0</v>
      </c>
      <c r="DK57" s="15">
        <f t="shared" si="115"/>
        <v>0</v>
      </c>
      <c r="DL57" s="15">
        <f t="shared" si="116"/>
        <v>0</v>
      </c>
      <c r="DM57" s="15"/>
      <c r="DN57" s="15">
        <f t="shared" si="244"/>
        <v>0</v>
      </c>
      <c r="DO57" s="15">
        <f t="shared" si="245"/>
        <v>0</v>
      </c>
      <c r="DP57" s="15">
        <f t="shared" si="246"/>
        <v>0</v>
      </c>
      <c r="DQ57" s="15">
        <f t="shared" si="247"/>
        <v>0</v>
      </c>
      <c r="DR57" s="15">
        <f t="shared" si="248"/>
        <v>0</v>
      </c>
      <c r="DS57" s="15">
        <f t="shared" si="249"/>
        <v>0</v>
      </c>
      <c r="DT57" s="15">
        <f t="shared" si="250"/>
        <v>0</v>
      </c>
      <c r="DU57" s="15">
        <f t="shared" si="251"/>
        <v>0</v>
      </c>
      <c r="DV57" s="15">
        <f t="shared" si="252"/>
        <v>0</v>
      </c>
      <c r="DW57" s="15">
        <f t="shared" si="253"/>
        <v>0</v>
      </c>
      <c r="DX57" s="15">
        <f t="shared" si="254"/>
        <v>0</v>
      </c>
      <c r="DY57" s="15">
        <f t="shared" si="255"/>
        <v>0</v>
      </c>
      <c r="DZ57" s="15">
        <f t="shared" si="121"/>
        <v>0</v>
      </c>
      <c r="EB57" s="16">
        <v>0.5</v>
      </c>
      <c r="EC57" s="16">
        <v>0.5</v>
      </c>
      <c r="ED57" s="16">
        <v>0.5</v>
      </c>
      <c r="EE57" s="16">
        <v>0.5</v>
      </c>
      <c r="EF57" s="16">
        <v>0.5</v>
      </c>
      <c r="EG57" s="16">
        <v>0.55000000000000004</v>
      </c>
      <c r="EH57" s="16">
        <v>0.55000000000000004</v>
      </c>
      <c r="EI57" s="16">
        <v>0.6</v>
      </c>
      <c r="EJ57" s="16">
        <v>0.6</v>
      </c>
      <c r="EK57" s="16">
        <v>0.65</v>
      </c>
      <c r="EL57" s="16">
        <v>0.65</v>
      </c>
      <c r="EM57" s="16">
        <v>0.65</v>
      </c>
      <c r="EO57" s="16">
        <f t="shared" si="195"/>
        <v>0.5</v>
      </c>
      <c r="EP57" s="16">
        <f t="shared" si="196"/>
        <v>0.5</v>
      </c>
      <c r="EQ57" s="16">
        <f t="shared" si="197"/>
        <v>0.5</v>
      </c>
      <c r="ER57" s="16">
        <f t="shared" si="198"/>
        <v>0.5</v>
      </c>
      <c r="ES57" s="16">
        <f t="shared" si="199"/>
        <v>0.5</v>
      </c>
      <c r="ET57" s="16">
        <f t="shared" si="200"/>
        <v>0.44999999999999996</v>
      </c>
      <c r="EU57" s="16">
        <f t="shared" si="201"/>
        <v>0.44999999999999996</v>
      </c>
      <c r="EV57" s="16">
        <f t="shared" si="202"/>
        <v>0.4</v>
      </c>
      <c r="EW57" s="16">
        <f t="shared" si="203"/>
        <v>0.4</v>
      </c>
      <c r="EX57" s="16">
        <f t="shared" si="204"/>
        <v>0.35</v>
      </c>
      <c r="EY57" s="16">
        <f t="shared" si="205"/>
        <v>0.35</v>
      </c>
      <c r="EZ57" s="16">
        <f t="shared" si="206"/>
        <v>0.35</v>
      </c>
      <c r="FB57" s="233">
        <f t="shared" si="371"/>
        <v>300</v>
      </c>
      <c r="FC57" s="233">
        <f t="shared" si="372"/>
        <v>400</v>
      </c>
      <c r="FD57" s="233">
        <f t="shared" si="373"/>
        <v>350</v>
      </c>
      <c r="FE57" s="233">
        <f t="shared" si="374"/>
        <v>300</v>
      </c>
      <c r="FF57" s="233">
        <f t="shared" si="375"/>
        <v>250</v>
      </c>
      <c r="FG57" s="233">
        <f t="shared" si="376"/>
        <v>302.5</v>
      </c>
      <c r="FH57" s="233">
        <f t="shared" si="377"/>
        <v>385.00000000000006</v>
      </c>
      <c r="FI57" s="233">
        <f t="shared" si="378"/>
        <v>510</v>
      </c>
      <c r="FJ57" s="233">
        <f t="shared" si="379"/>
        <v>540</v>
      </c>
      <c r="FK57" s="233">
        <f t="shared" si="380"/>
        <v>715</v>
      </c>
      <c r="FL57" s="233">
        <f t="shared" si="381"/>
        <v>812.5</v>
      </c>
      <c r="FM57" s="233">
        <f t="shared" si="382"/>
        <v>942.5</v>
      </c>
      <c r="FN57" s="233">
        <f t="shared" si="122"/>
        <v>5807.5</v>
      </c>
      <c r="FO57" s="4"/>
      <c r="FP57" s="233">
        <f t="shared" si="383"/>
        <v>300</v>
      </c>
      <c r="FQ57" s="233">
        <f t="shared" si="384"/>
        <v>400</v>
      </c>
      <c r="FR57" s="233">
        <f t="shared" si="385"/>
        <v>350</v>
      </c>
      <c r="FS57" s="233">
        <f t="shared" si="386"/>
        <v>300</v>
      </c>
      <c r="FT57" s="233">
        <f t="shared" si="387"/>
        <v>250</v>
      </c>
      <c r="FU57" s="233">
        <f t="shared" si="388"/>
        <v>247.49999999999997</v>
      </c>
      <c r="FV57" s="233">
        <f t="shared" si="389"/>
        <v>314.99999999999994</v>
      </c>
      <c r="FW57" s="233">
        <f t="shared" si="390"/>
        <v>340</v>
      </c>
      <c r="FX57" s="233">
        <f t="shared" si="391"/>
        <v>360</v>
      </c>
      <c r="FY57" s="233">
        <f t="shared" si="392"/>
        <v>385</v>
      </c>
      <c r="FZ57" s="233">
        <f t="shared" si="393"/>
        <v>437.5</v>
      </c>
      <c r="GA57" s="233">
        <f t="shared" si="394"/>
        <v>507.49999999999994</v>
      </c>
      <c r="GB57" s="233">
        <f t="shared" si="123"/>
        <v>4192.5</v>
      </c>
      <c r="GC57" s="233"/>
      <c r="GD57" s="112"/>
      <c r="GE57" s="112"/>
      <c r="GF57" s="112"/>
      <c r="GG57" s="112"/>
      <c r="GH57" s="112"/>
      <c r="GI57" s="112"/>
      <c r="GJ57" s="112"/>
      <c r="GK57" s="112"/>
      <c r="GL57" s="112"/>
      <c r="GM57" s="112"/>
      <c r="GN57" s="112"/>
      <c r="GO57" s="112"/>
      <c r="GP57" s="233"/>
      <c r="GQ57" s="233"/>
      <c r="GR57" s="233"/>
      <c r="GS57" s="233"/>
      <c r="GT57" s="233"/>
      <c r="GU57" s="233"/>
      <c r="GV57" s="233"/>
      <c r="GW57" s="233"/>
      <c r="GX57" s="233"/>
      <c r="GY57" s="233"/>
      <c r="GZ57" s="233"/>
      <c r="HA57" s="233"/>
      <c r="HB57" s="233"/>
      <c r="HC57" s="14">
        <f t="shared" si="256"/>
        <v>0</v>
      </c>
      <c r="HE57" s="233">
        <f>[2]Sheet2!$AO44</f>
        <v>17.712588383838384</v>
      </c>
      <c r="HF57" s="4">
        <v>25</v>
      </c>
      <c r="HG57" s="233">
        <f t="shared" si="125"/>
        <v>37.700000000000003</v>
      </c>
      <c r="HH57" s="233">
        <f t="shared" si="126"/>
        <v>58</v>
      </c>
      <c r="HJ57" s="15">
        <f t="shared" si="127"/>
        <v>0</v>
      </c>
      <c r="HK57" s="15">
        <f t="shared" si="128"/>
        <v>0</v>
      </c>
      <c r="HT57" s="1">
        <f>_xlfn.XLOOKUP($C57,'Prices_state-wise'!$B:$B,'Prices_state-wise'!P:P,"",0)</f>
        <v>53750</v>
      </c>
      <c r="HU57" s="1">
        <f>_xlfn.XLOOKUP($C57,'Prices_state-wise'!$B:$B,'Prices_state-wise'!Q:Q,"",0)</f>
        <v>52750</v>
      </c>
      <c r="HV57" s="1">
        <f>_xlfn.XLOOKUP($C57,'Prices_state-wise'!$B:$B,'Prices_state-wise'!R:R,"",0)</f>
        <v>50250</v>
      </c>
      <c r="HW57" s="1">
        <f>_xlfn.XLOOKUP($C57,'Prices_state-wise'!$B:$B,'Prices_state-wise'!S:S,"",0)</f>
        <v>47750</v>
      </c>
      <c r="HX57" s="1">
        <f>_xlfn.XLOOKUP($C57,'Prices_state-wise'!$B:$B,'Prices_state-wise'!T:T,"",0)</f>
        <v>46750</v>
      </c>
      <c r="HY57" s="1">
        <f>_xlfn.XLOOKUP($C57,'Prices_state-wise'!$B:$B,'Prices_state-wise'!U:U,"",0)</f>
        <v>45250</v>
      </c>
      <c r="HZ57" s="1">
        <f>_xlfn.XLOOKUP($C57,'Prices_state-wise'!$B:$B,'Prices_state-wise'!V:V,"",0)</f>
        <v>45250</v>
      </c>
      <c r="IA57" s="1">
        <f>_xlfn.XLOOKUP($C57,'Prices_state-wise'!$B:$B,'Prices_state-wise'!W:W,"",0)</f>
        <v>46250</v>
      </c>
      <c r="IB57" s="1">
        <f>_xlfn.XLOOKUP($C57,'Prices_state-wise'!$B:$B,'Prices_state-wise'!X:X,"",0)</f>
        <v>47750</v>
      </c>
      <c r="IC57" s="1">
        <f>_xlfn.XLOOKUP($C57,'Prices_state-wise'!$B:$B,'Prices_state-wise'!Y:Y,"",0)</f>
        <v>50250</v>
      </c>
      <c r="ID57" s="1">
        <f>_xlfn.XLOOKUP($C57,'Prices_state-wise'!$B:$B,'Prices_state-wise'!Z:Z,"",0)</f>
        <v>50250</v>
      </c>
      <c r="IE57" s="1">
        <f>_xlfn.XLOOKUP($C57,'Prices_state-wise'!$B:$B,'Prices_state-wise'!AA:AA,"",0)</f>
        <v>51750</v>
      </c>
      <c r="IG57" s="346">
        <f t="shared" si="207"/>
        <v>3.2250000000000001</v>
      </c>
      <c r="IH57" s="346">
        <f t="shared" si="208"/>
        <v>4.22</v>
      </c>
      <c r="II57" s="346">
        <f t="shared" si="209"/>
        <v>3.5175000000000001</v>
      </c>
      <c r="IJ57" s="346">
        <f t="shared" si="210"/>
        <v>2.8650000000000002</v>
      </c>
      <c r="IK57" s="346">
        <f t="shared" si="211"/>
        <v>2.3374999999999999</v>
      </c>
      <c r="IL57" s="346">
        <f t="shared" si="212"/>
        <v>2.48875</v>
      </c>
      <c r="IM57" s="346">
        <f t="shared" si="213"/>
        <v>3.1675</v>
      </c>
      <c r="IN57" s="346">
        <f t="shared" si="214"/>
        <v>3.9312499999999999</v>
      </c>
      <c r="IO57" s="346">
        <f t="shared" si="215"/>
        <v>4.2975000000000003</v>
      </c>
      <c r="IP57" s="346">
        <f t="shared" si="216"/>
        <v>5.5274999999999999</v>
      </c>
      <c r="IQ57" s="346">
        <f t="shared" si="217"/>
        <v>6.28125</v>
      </c>
      <c r="IR57" s="346">
        <f t="shared" si="218"/>
        <v>7.5037500000000001</v>
      </c>
      <c r="IS57" s="346">
        <f t="shared" si="130"/>
        <v>49.362499999999997</v>
      </c>
      <c r="IU57" s="1">
        <v>53500</v>
      </c>
      <c r="IV57" s="1">
        <v>52500</v>
      </c>
      <c r="IW57" s="1">
        <v>50000</v>
      </c>
      <c r="IX57" s="1">
        <v>47500</v>
      </c>
      <c r="IY57" s="1">
        <v>46500</v>
      </c>
      <c r="IZ57" s="1">
        <v>45000</v>
      </c>
      <c r="JA57" s="1">
        <v>45000</v>
      </c>
      <c r="JB57" s="1">
        <v>46000</v>
      </c>
      <c r="JC57" s="1">
        <v>47500</v>
      </c>
      <c r="JD57" s="1">
        <v>50000</v>
      </c>
      <c r="JE57" s="1">
        <v>50000</v>
      </c>
      <c r="JF57" s="1">
        <v>51500</v>
      </c>
      <c r="JH57" s="346">
        <f t="shared" si="131"/>
        <v>0</v>
      </c>
      <c r="JI57" s="346">
        <f t="shared" si="132"/>
        <v>0</v>
      </c>
      <c r="JJ57" s="346">
        <f t="shared" si="133"/>
        <v>0</v>
      </c>
      <c r="JK57" s="346">
        <f t="shared" si="134"/>
        <v>0</v>
      </c>
      <c r="JL57" s="346">
        <f t="shared" si="135"/>
        <v>0</v>
      </c>
      <c r="JM57" s="346">
        <f t="shared" si="136"/>
        <v>0</v>
      </c>
      <c r="JN57" s="346">
        <f t="shared" si="137"/>
        <v>0</v>
      </c>
      <c r="JO57" s="346">
        <f t="shared" si="138"/>
        <v>0</v>
      </c>
      <c r="JP57" s="346">
        <f t="shared" si="139"/>
        <v>0</v>
      </c>
      <c r="JQ57" s="346">
        <f t="shared" si="140"/>
        <v>0</v>
      </c>
      <c r="JR57" s="346">
        <f t="shared" si="141"/>
        <v>0</v>
      </c>
      <c r="JS57" s="346">
        <f t="shared" si="142"/>
        <v>0</v>
      </c>
      <c r="JT57" s="346">
        <f t="shared" si="143"/>
        <v>0</v>
      </c>
      <c r="JV57" s="1">
        <f>IFERROR(_xlfn.XLOOKUP($C57,'Prices_state-wise'!$B:$B,'Prices_state-wise'!AP:AP,"",0),"")</f>
        <v>51750</v>
      </c>
      <c r="JW57" s="1">
        <f>IFERROR(_xlfn.XLOOKUP($C57,'Prices_state-wise'!$B:$B,'Prices_state-wise'!AQ:AQ,"",0),"")</f>
        <v>50750</v>
      </c>
      <c r="JX57" s="1">
        <f>IFERROR(_xlfn.XLOOKUP($C57,'Prices_state-wise'!$B:$B,'Prices_state-wise'!AR:AR,"",0),"")</f>
        <v>48250</v>
      </c>
      <c r="JY57" s="1">
        <f>IFERROR(_xlfn.XLOOKUP($C57,'Prices_state-wise'!$B:$B,'Prices_state-wise'!AS:AS,"",0),"")</f>
        <v>45750</v>
      </c>
      <c r="JZ57" s="1">
        <f>IFERROR(_xlfn.XLOOKUP($C57,'Prices_state-wise'!$B:$B,'Prices_state-wise'!AT:AT,"",0),"")</f>
        <v>44750</v>
      </c>
      <c r="KA57" s="1">
        <f>IFERROR(_xlfn.XLOOKUP($C57,'Prices_state-wise'!$B:$B,'Prices_state-wise'!AU:AU,"",0),"")</f>
        <v>43250</v>
      </c>
      <c r="KB57" s="1">
        <f>IFERROR(_xlfn.XLOOKUP($C57,'Prices_state-wise'!$B:$B,'Prices_state-wise'!AV:AV,"",0),"")</f>
        <v>43250</v>
      </c>
      <c r="KC57" s="1">
        <f>IFERROR(_xlfn.XLOOKUP($C57,'Prices_state-wise'!$B:$B,'Prices_state-wise'!AW:AW,"",0),"")</f>
        <v>44250</v>
      </c>
      <c r="KD57" s="1">
        <f>IFERROR(_xlfn.XLOOKUP($C57,'Prices_state-wise'!$B:$B,'Prices_state-wise'!AX:AX,"",0),"")</f>
        <v>45750</v>
      </c>
      <c r="KE57" s="1">
        <f>IFERROR(_xlfn.XLOOKUP($C57,'Prices_state-wise'!$B:$B,'Prices_state-wise'!AY:AY,"",0),"")</f>
        <v>48250</v>
      </c>
      <c r="KF57" s="1">
        <f>IFERROR(_xlfn.XLOOKUP($C57,'Prices_state-wise'!$B:$B,'Prices_state-wise'!AZ:AZ,"",0),"")</f>
        <v>48250</v>
      </c>
      <c r="KG57" s="1">
        <f>IFERROR(_xlfn.XLOOKUP($C57,'Prices_state-wise'!$B:$B,'Prices_state-wise'!BA:BA,"",0),"")</f>
        <v>49750</v>
      </c>
      <c r="KI57" s="346">
        <f t="shared" si="144"/>
        <v>0</v>
      </c>
      <c r="KJ57" s="346">
        <f t="shared" si="145"/>
        <v>0</v>
      </c>
      <c r="KK57" s="346">
        <f t="shared" si="146"/>
        <v>0</v>
      </c>
      <c r="KL57" s="346">
        <f t="shared" si="147"/>
        <v>0</v>
      </c>
      <c r="KM57" s="346">
        <f t="shared" si="148"/>
        <v>0</v>
      </c>
      <c r="KN57" s="346">
        <f t="shared" si="149"/>
        <v>0</v>
      </c>
      <c r="KO57" s="346">
        <f t="shared" si="150"/>
        <v>0</v>
      </c>
      <c r="KP57" s="346">
        <f t="shared" si="151"/>
        <v>0</v>
      </c>
      <c r="KQ57" s="346">
        <f t="shared" si="152"/>
        <v>0</v>
      </c>
      <c r="KR57" s="346">
        <f t="shared" si="153"/>
        <v>0</v>
      </c>
      <c r="KS57" s="346">
        <f t="shared" si="154"/>
        <v>0</v>
      </c>
      <c r="KT57" s="346">
        <f t="shared" si="155"/>
        <v>0</v>
      </c>
      <c r="KU57" s="346">
        <f t="shared" si="156"/>
        <v>0</v>
      </c>
      <c r="KW57" s="346">
        <f t="shared" si="157"/>
        <v>3.2250000000000001</v>
      </c>
      <c r="KX57" s="346">
        <f t="shared" si="158"/>
        <v>4.22</v>
      </c>
      <c r="KY57" s="346">
        <f t="shared" si="159"/>
        <v>3.5175000000000001</v>
      </c>
      <c r="KZ57" s="346">
        <f t="shared" si="160"/>
        <v>2.8650000000000002</v>
      </c>
      <c r="LA57" s="346">
        <f t="shared" si="161"/>
        <v>2.3374999999999999</v>
      </c>
      <c r="LB57" s="346">
        <f t="shared" si="162"/>
        <v>2.48875</v>
      </c>
      <c r="LC57" s="346">
        <f t="shared" si="163"/>
        <v>3.1675</v>
      </c>
      <c r="LD57" s="346">
        <f t="shared" si="164"/>
        <v>3.9312499999999999</v>
      </c>
      <c r="LE57" s="346">
        <f t="shared" si="165"/>
        <v>4.2975000000000003</v>
      </c>
      <c r="LF57" s="346">
        <f t="shared" si="166"/>
        <v>5.5274999999999999</v>
      </c>
      <c r="LG57" s="346">
        <f t="shared" si="167"/>
        <v>6.28125</v>
      </c>
      <c r="LH57" s="346">
        <f t="shared" si="168"/>
        <v>7.5037500000000001</v>
      </c>
      <c r="LI57" s="346">
        <f t="shared" si="169"/>
        <v>49.362499999999997</v>
      </c>
      <c r="LL57" s="4"/>
      <c r="LM57" s="4"/>
      <c r="LN57" s="4"/>
      <c r="LO57" s="4"/>
      <c r="LP57" s="4"/>
      <c r="LQ57" s="4"/>
      <c r="LR57" s="4"/>
      <c r="LS57" s="4"/>
      <c r="LT57" s="4"/>
      <c r="LU57" s="4"/>
      <c r="LV57" s="4"/>
      <c r="LW57" s="4"/>
      <c r="LY57" s="14">
        <f t="shared" si="170"/>
        <v>0</v>
      </c>
      <c r="LZ57" s="14">
        <f t="shared" si="171"/>
        <v>0</v>
      </c>
      <c r="MA57" s="14">
        <f t="shared" si="172"/>
        <v>0</v>
      </c>
      <c r="MB57" s="14">
        <f t="shared" si="173"/>
        <v>0</v>
      </c>
      <c r="MC57" s="14">
        <f t="shared" si="174"/>
        <v>0</v>
      </c>
      <c r="MD57" s="14">
        <f t="shared" si="175"/>
        <v>0</v>
      </c>
      <c r="ME57" s="14">
        <f t="shared" si="176"/>
        <v>0</v>
      </c>
      <c r="MF57" s="14">
        <f t="shared" si="177"/>
        <v>0</v>
      </c>
      <c r="MG57" s="14">
        <f t="shared" si="178"/>
        <v>0</v>
      </c>
      <c r="MH57" s="14">
        <f t="shared" si="179"/>
        <v>0</v>
      </c>
      <c r="MI57" s="14">
        <f t="shared" si="180"/>
        <v>0</v>
      </c>
      <c r="MJ57" s="14">
        <f t="shared" si="181"/>
        <v>0</v>
      </c>
      <c r="ML57" s="14">
        <f t="shared" si="182"/>
        <v>0</v>
      </c>
      <c r="MM57" s="14">
        <f t="shared" si="183"/>
        <v>0</v>
      </c>
      <c r="MN57" s="14">
        <f t="shared" si="184"/>
        <v>0</v>
      </c>
      <c r="MO57" s="14">
        <f t="shared" si="185"/>
        <v>0</v>
      </c>
      <c r="MP57" s="14">
        <f t="shared" si="186"/>
        <v>0</v>
      </c>
      <c r="MQ57" s="14">
        <f t="shared" si="187"/>
        <v>0</v>
      </c>
      <c r="MR57" s="14">
        <f t="shared" si="188"/>
        <v>0</v>
      </c>
      <c r="MS57" s="14">
        <f t="shared" si="189"/>
        <v>0</v>
      </c>
      <c r="MT57" s="14">
        <f t="shared" si="190"/>
        <v>0</v>
      </c>
      <c r="MU57" s="14">
        <f t="shared" si="191"/>
        <v>0</v>
      </c>
      <c r="MV57" s="14">
        <f t="shared" si="192"/>
        <v>0</v>
      </c>
      <c r="MW57" s="14">
        <f t="shared" si="193"/>
        <v>0</v>
      </c>
    </row>
    <row r="58" spans="1:361">
      <c r="A58" s="4">
        <f t="shared" si="194"/>
        <v>42</v>
      </c>
      <c r="B58" s="1" t="s">
        <v>459</v>
      </c>
      <c r="C58" s="1" t="s">
        <v>353</v>
      </c>
      <c r="D58" s="4" t="s">
        <v>327</v>
      </c>
      <c r="E58" s="14">
        <f>SUMIFS('MoU proposal'!U:U,'MoU proposal'!$B:$B,"Maheshwari Sales Agency",'MoU proposal'!$D:$D,'Retail_distributor-wise'!$C58)</f>
        <v>604.62</v>
      </c>
      <c r="F58" s="14">
        <f t="shared" si="90"/>
        <v>4400</v>
      </c>
      <c r="G58" s="8" t="s">
        <v>161</v>
      </c>
      <c r="H58" s="1" t="s">
        <v>443</v>
      </c>
      <c r="I58" s="118">
        <f>E58/'Retail_state-wise(rough)'!$D$40</f>
        <v>0.13961269496004683</v>
      </c>
      <c r="J58" s="14">
        <f>FLOOR($I58*'Retail_state-wise(rough)'!F$40,50)</f>
        <v>250</v>
      </c>
      <c r="K58" s="14">
        <f>FLOOR($I58*'Retail_state-wise(rough)'!G$40,50)</f>
        <v>350</v>
      </c>
      <c r="L58" s="14">
        <f>FLOOR($I58*'Retail_state-wise(rough)'!H$40,50)</f>
        <v>300</v>
      </c>
      <c r="M58" s="14">
        <f>FLOOR($I58*'Retail_state-wise(rough)'!I$40,50)</f>
        <v>250</v>
      </c>
      <c r="N58" s="14">
        <f>FLOOR($I58*'Retail_state-wise(rough)'!J$40,50)</f>
        <v>200</v>
      </c>
      <c r="O58" s="14">
        <f>FLOOR($I58*'Retail_state-wise(rough)'!K$40,50)</f>
        <v>250</v>
      </c>
      <c r="P58" s="14">
        <f>FLOOR($I58*'Retail_state-wise(rough)'!L$40,50)</f>
        <v>300</v>
      </c>
      <c r="Q58" s="14">
        <f>FLOOR($I58*'Retail_state-wise(rough)'!M$40,50)</f>
        <v>400</v>
      </c>
      <c r="R58" s="14">
        <f>FLOOR($I58*'Retail_state-wise(rough)'!N$40,50)</f>
        <v>400</v>
      </c>
      <c r="S58" s="14">
        <f>FLOOR($I58*'Retail_state-wise(rough)'!O$40,50)</f>
        <v>500</v>
      </c>
      <c r="T58" s="14">
        <f>FLOOR($I58*'Retail_state-wise(rough)'!P$40,50)</f>
        <v>550</v>
      </c>
      <c r="U58" s="14">
        <f>FLOOR($I58*'Retail_state-wise(rough)'!Q$40,50)</f>
        <v>650</v>
      </c>
      <c r="X58" s="16">
        <v>0</v>
      </c>
      <c r="Y58" s="16">
        <v>0</v>
      </c>
      <c r="Z58" s="16">
        <v>0</v>
      </c>
      <c r="AA58" s="16">
        <v>0</v>
      </c>
      <c r="AB58" s="16">
        <v>0</v>
      </c>
      <c r="AC58" s="16">
        <v>0</v>
      </c>
      <c r="AD58" s="16">
        <v>0</v>
      </c>
      <c r="AE58" s="16">
        <v>0</v>
      </c>
      <c r="AF58" s="16">
        <v>0</v>
      </c>
      <c r="AG58" s="16">
        <v>0</v>
      </c>
      <c r="AH58" s="16">
        <v>0</v>
      </c>
      <c r="AI58" s="16">
        <v>0</v>
      </c>
      <c r="AK58" s="16">
        <f t="shared" si="479"/>
        <v>1</v>
      </c>
      <c r="AL58" s="16">
        <f t="shared" si="479"/>
        <v>1</v>
      </c>
      <c r="AM58" s="16">
        <f t="shared" si="479"/>
        <v>1</v>
      </c>
      <c r="AN58" s="16">
        <f t="shared" si="479"/>
        <v>1</v>
      </c>
      <c r="AO58" s="16">
        <f t="shared" si="479"/>
        <v>1</v>
      </c>
      <c r="AP58" s="16">
        <f t="shared" si="479"/>
        <v>1</v>
      </c>
      <c r="AQ58" s="16">
        <f t="shared" si="479"/>
        <v>1</v>
      </c>
      <c r="AR58" s="16">
        <f t="shared" si="479"/>
        <v>1</v>
      </c>
      <c r="AS58" s="16">
        <f t="shared" si="479"/>
        <v>1</v>
      </c>
      <c r="AT58" s="16">
        <f t="shared" si="479"/>
        <v>1</v>
      </c>
      <c r="AU58" s="16">
        <f t="shared" si="479"/>
        <v>1</v>
      </c>
      <c r="AV58" s="16">
        <f t="shared" si="479"/>
        <v>1</v>
      </c>
      <c r="AX58" s="15">
        <f t="shared" si="345"/>
        <v>0</v>
      </c>
      <c r="AY58" s="15">
        <f t="shared" si="346"/>
        <v>0</v>
      </c>
      <c r="AZ58" s="15">
        <f t="shared" si="347"/>
        <v>0</v>
      </c>
      <c r="BA58" s="15">
        <f t="shared" si="348"/>
        <v>0</v>
      </c>
      <c r="BB58" s="15">
        <f t="shared" si="349"/>
        <v>0</v>
      </c>
      <c r="BC58" s="15">
        <f t="shared" si="350"/>
        <v>0</v>
      </c>
      <c r="BD58" s="15">
        <f t="shared" si="351"/>
        <v>0</v>
      </c>
      <c r="BE58" s="15">
        <f t="shared" si="352"/>
        <v>0</v>
      </c>
      <c r="BF58" s="15">
        <f t="shared" si="353"/>
        <v>0</v>
      </c>
      <c r="BG58" s="15">
        <f t="shared" si="354"/>
        <v>0</v>
      </c>
      <c r="BH58" s="15">
        <f t="shared" si="355"/>
        <v>0</v>
      </c>
      <c r="BI58" s="15">
        <f t="shared" si="356"/>
        <v>0</v>
      </c>
      <c r="BJ58" s="15">
        <f t="shared" si="357"/>
        <v>0</v>
      </c>
      <c r="BL58" s="15">
        <f t="shared" si="358"/>
        <v>250</v>
      </c>
      <c r="BM58" s="15">
        <f t="shared" si="359"/>
        <v>350</v>
      </c>
      <c r="BN58" s="15">
        <f t="shared" si="360"/>
        <v>300</v>
      </c>
      <c r="BO58" s="15">
        <f t="shared" si="361"/>
        <v>250</v>
      </c>
      <c r="BP58" s="15">
        <f t="shared" si="362"/>
        <v>200</v>
      </c>
      <c r="BQ58" s="15">
        <f t="shared" si="363"/>
        <v>250</v>
      </c>
      <c r="BR58" s="15">
        <f t="shared" si="364"/>
        <v>300</v>
      </c>
      <c r="BS58" s="15">
        <f t="shared" si="365"/>
        <v>400</v>
      </c>
      <c r="BT58" s="15">
        <f t="shared" si="366"/>
        <v>400</v>
      </c>
      <c r="BU58" s="15">
        <f t="shared" si="367"/>
        <v>500</v>
      </c>
      <c r="BV58" s="15">
        <f t="shared" si="368"/>
        <v>550</v>
      </c>
      <c r="BW58" s="15">
        <f t="shared" si="369"/>
        <v>650</v>
      </c>
      <c r="BX58" s="15">
        <f t="shared" si="370"/>
        <v>4400</v>
      </c>
      <c r="BY58" s="15"/>
      <c r="BZ58" s="16">
        <v>0</v>
      </c>
      <c r="CA58" s="16">
        <v>0</v>
      </c>
      <c r="CB58" s="16">
        <v>0</v>
      </c>
      <c r="CC58" s="16">
        <v>0</v>
      </c>
      <c r="CD58" s="16">
        <v>0</v>
      </c>
      <c r="CE58" s="16">
        <v>0</v>
      </c>
      <c r="CF58" s="16">
        <v>0</v>
      </c>
      <c r="CG58" s="16">
        <v>0</v>
      </c>
      <c r="CH58" s="16">
        <v>0</v>
      </c>
      <c r="CI58" s="16">
        <v>0</v>
      </c>
      <c r="CJ58" s="16">
        <v>0</v>
      </c>
      <c r="CK58" s="16">
        <v>0</v>
      </c>
      <c r="CL58" s="236"/>
      <c r="CM58" s="16">
        <f t="shared" si="308"/>
        <v>1</v>
      </c>
      <c r="CN58" s="16">
        <f t="shared" si="309"/>
        <v>1</v>
      </c>
      <c r="CO58" s="16">
        <f t="shared" si="310"/>
        <v>1</v>
      </c>
      <c r="CP58" s="16">
        <f t="shared" si="311"/>
        <v>1</v>
      </c>
      <c r="CQ58" s="16">
        <f t="shared" si="312"/>
        <v>1</v>
      </c>
      <c r="CR58" s="16">
        <f t="shared" si="313"/>
        <v>1</v>
      </c>
      <c r="CS58" s="16">
        <f t="shared" si="314"/>
        <v>1</v>
      </c>
      <c r="CT58" s="16">
        <f t="shared" si="315"/>
        <v>1</v>
      </c>
      <c r="CU58" s="16">
        <f t="shared" si="316"/>
        <v>1</v>
      </c>
      <c r="CV58" s="16">
        <f t="shared" si="317"/>
        <v>1</v>
      </c>
      <c r="CW58" s="16">
        <f t="shared" si="318"/>
        <v>1</v>
      </c>
      <c r="CX58" s="16">
        <f t="shared" si="319"/>
        <v>1</v>
      </c>
      <c r="CY58" s="15"/>
      <c r="CZ58" s="15">
        <f t="shared" si="104"/>
        <v>0</v>
      </c>
      <c r="DA58" s="15">
        <f t="shared" si="105"/>
        <v>0</v>
      </c>
      <c r="DB58" s="15">
        <f t="shared" si="106"/>
        <v>0</v>
      </c>
      <c r="DC58" s="15">
        <f t="shared" si="107"/>
        <v>0</v>
      </c>
      <c r="DD58" s="15">
        <f t="shared" si="108"/>
        <v>0</v>
      </c>
      <c r="DE58" s="15">
        <f t="shared" si="109"/>
        <v>0</v>
      </c>
      <c r="DF58" s="15">
        <f t="shared" si="110"/>
        <v>0</v>
      </c>
      <c r="DG58" s="15">
        <f t="shared" si="111"/>
        <v>0</v>
      </c>
      <c r="DH58" s="15">
        <f t="shared" si="112"/>
        <v>0</v>
      </c>
      <c r="DI58" s="15">
        <f t="shared" si="113"/>
        <v>0</v>
      </c>
      <c r="DJ58" s="15">
        <f t="shared" si="114"/>
        <v>0</v>
      </c>
      <c r="DK58" s="15">
        <f t="shared" si="115"/>
        <v>0</v>
      </c>
      <c r="DL58" s="15">
        <f t="shared" si="116"/>
        <v>0</v>
      </c>
      <c r="DM58" s="15"/>
      <c r="DN58" s="15">
        <f t="shared" si="244"/>
        <v>0</v>
      </c>
      <c r="DO58" s="15">
        <f t="shared" si="245"/>
        <v>0</v>
      </c>
      <c r="DP58" s="15">
        <f t="shared" si="246"/>
        <v>0</v>
      </c>
      <c r="DQ58" s="15">
        <f t="shared" si="247"/>
        <v>0</v>
      </c>
      <c r="DR58" s="15">
        <f t="shared" si="248"/>
        <v>0</v>
      </c>
      <c r="DS58" s="15">
        <f t="shared" si="249"/>
        <v>0</v>
      </c>
      <c r="DT58" s="15">
        <f t="shared" si="250"/>
        <v>0</v>
      </c>
      <c r="DU58" s="15">
        <f t="shared" si="251"/>
        <v>0</v>
      </c>
      <c r="DV58" s="15">
        <f t="shared" si="252"/>
        <v>0</v>
      </c>
      <c r="DW58" s="15">
        <f t="shared" si="253"/>
        <v>0</v>
      </c>
      <c r="DX58" s="15">
        <f t="shared" si="254"/>
        <v>0</v>
      </c>
      <c r="DY58" s="15">
        <f t="shared" si="255"/>
        <v>0</v>
      </c>
      <c r="DZ58" s="15">
        <f t="shared" si="121"/>
        <v>0</v>
      </c>
      <c r="EB58" s="16">
        <v>0.9</v>
      </c>
      <c r="EC58" s="16">
        <v>0.9</v>
      </c>
      <c r="ED58" s="16">
        <v>0.9</v>
      </c>
      <c r="EE58" s="16">
        <v>0.9</v>
      </c>
      <c r="EF58" s="16">
        <v>0.9</v>
      </c>
      <c r="EG58" s="16">
        <v>0.9</v>
      </c>
      <c r="EH58" s="16">
        <v>0.85</v>
      </c>
      <c r="EI58" s="16">
        <v>0.85</v>
      </c>
      <c r="EJ58" s="16">
        <v>0.8</v>
      </c>
      <c r="EK58" s="16">
        <v>0.8</v>
      </c>
      <c r="EL58" s="16">
        <v>0.8</v>
      </c>
      <c r="EM58" s="16">
        <v>0.8</v>
      </c>
      <c r="EO58" s="16">
        <f t="shared" si="195"/>
        <v>9.9999999999999978E-2</v>
      </c>
      <c r="EP58" s="16">
        <f t="shared" si="196"/>
        <v>9.9999999999999978E-2</v>
      </c>
      <c r="EQ58" s="16">
        <f t="shared" si="197"/>
        <v>9.9999999999999978E-2</v>
      </c>
      <c r="ER58" s="16">
        <f t="shared" si="198"/>
        <v>9.9999999999999978E-2</v>
      </c>
      <c r="ES58" s="16">
        <f t="shared" si="199"/>
        <v>9.9999999999999978E-2</v>
      </c>
      <c r="ET58" s="16">
        <f t="shared" si="200"/>
        <v>9.9999999999999978E-2</v>
      </c>
      <c r="EU58" s="16">
        <f t="shared" si="201"/>
        <v>0.15000000000000002</v>
      </c>
      <c r="EV58" s="16">
        <f t="shared" si="202"/>
        <v>0.15000000000000002</v>
      </c>
      <c r="EW58" s="16">
        <f t="shared" si="203"/>
        <v>0.19999999999999996</v>
      </c>
      <c r="EX58" s="16">
        <f t="shared" si="204"/>
        <v>0.19999999999999996</v>
      </c>
      <c r="EY58" s="16">
        <f t="shared" si="205"/>
        <v>0.19999999999999996</v>
      </c>
      <c r="EZ58" s="16">
        <f t="shared" si="206"/>
        <v>0.19999999999999996</v>
      </c>
      <c r="FB58" s="233">
        <f t="shared" si="371"/>
        <v>225</v>
      </c>
      <c r="FC58" s="233">
        <f t="shared" si="372"/>
        <v>315</v>
      </c>
      <c r="FD58" s="233">
        <f t="shared" si="373"/>
        <v>270</v>
      </c>
      <c r="FE58" s="233">
        <f t="shared" si="374"/>
        <v>225</v>
      </c>
      <c r="FF58" s="233">
        <f t="shared" si="375"/>
        <v>180</v>
      </c>
      <c r="FG58" s="233">
        <f t="shared" si="376"/>
        <v>225</v>
      </c>
      <c r="FH58" s="233">
        <f t="shared" si="377"/>
        <v>255</v>
      </c>
      <c r="FI58" s="233">
        <f t="shared" si="378"/>
        <v>340</v>
      </c>
      <c r="FJ58" s="233">
        <f t="shared" si="379"/>
        <v>320</v>
      </c>
      <c r="FK58" s="233">
        <f t="shared" si="380"/>
        <v>400</v>
      </c>
      <c r="FL58" s="233">
        <f t="shared" si="381"/>
        <v>440</v>
      </c>
      <c r="FM58" s="233">
        <f t="shared" si="382"/>
        <v>520</v>
      </c>
      <c r="FN58" s="233">
        <f t="shared" si="122"/>
        <v>3715</v>
      </c>
      <c r="FO58" s="4"/>
      <c r="FP58" s="233">
        <f t="shared" si="383"/>
        <v>24.999999999999993</v>
      </c>
      <c r="FQ58" s="233">
        <f t="shared" si="384"/>
        <v>34.999999999999993</v>
      </c>
      <c r="FR58" s="233">
        <f t="shared" si="385"/>
        <v>29.999999999999993</v>
      </c>
      <c r="FS58" s="233">
        <f t="shared" si="386"/>
        <v>24.999999999999993</v>
      </c>
      <c r="FT58" s="233">
        <f t="shared" si="387"/>
        <v>19.999999999999996</v>
      </c>
      <c r="FU58" s="233">
        <f t="shared" si="388"/>
        <v>24.999999999999993</v>
      </c>
      <c r="FV58" s="233">
        <f t="shared" si="389"/>
        <v>45.000000000000007</v>
      </c>
      <c r="FW58" s="233">
        <f t="shared" si="390"/>
        <v>60.000000000000007</v>
      </c>
      <c r="FX58" s="233">
        <f t="shared" si="391"/>
        <v>79.999999999999986</v>
      </c>
      <c r="FY58" s="233">
        <f t="shared" si="392"/>
        <v>99.999999999999972</v>
      </c>
      <c r="FZ58" s="233">
        <f t="shared" si="393"/>
        <v>109.99999999999997</v>
      </c>
      <c r="GA58" s="233">
        <f t="shared" si="394"/>
        <v>129.99999999999997</v>
      </c>
      <c r="GB58" s="233">
        <f t="shared" si="123"/>
        <v>685</v>
      </c>
      <c r="GC58" s="233"/>
      <c r="GD58" s="112"/>
      <c r="GE58" s="112"/>
      <c r="GF58" s="112"/>
      <c r="GG58" s="112"/>
      <c r="GH58" s="112"/>
      <c r="GI58" s="112"/>
      <c r="GJ58" s="112"/>
      <c r="GK58" s="112"/>
      <c r="GL58" s="112"/>
      <c r="GM58" s="112"/>
      <c r="GN58" s="112"/>
      <c r="GO58" s="112"/>
      <c r="GP58" s="233"/>
      <c r="GQ58" s="233"/>
      <c r="GR58" s="233"/>
      <c r="GS58" s="233"/>
      <c r="GT58" s="233"/>
      <c r="GU58" s="233"/>
      <c r="GV58" s="233"/>
      <c r="GW58" s="233"/>
      <c r="GX58" s="233"/>
      <c r="GY58" s="233"/>
      <c r="GZ58" s="233"/>
      <c r="HA58" s="233"/>
      <c r="HB58" s="233"/>
      <c r="HC58" s="14">
        <f t="shared" si="256"/>
        <v>0</v>
      </c>
      <c r="HE58" s="233">
        <f>[2]Sheet2!$AO45</f>
        <v>14.134544155844157</v>
      </c>
      <c r="HF58" s="4">
        <v>20</v>
      </c>
      <c r="HG58" s="233">
        <f t="shared" si="125"/>
        <v>26</v>
      </c>
      <c r="HH58" s="233">
        <f t="shared" si="126"/>
        <v>40</v>
      </c>
      <c r="HJ58" s="15">
        <f t="shared" si="127"/>
        <v>0</v>
      </c>
      <c r="HK58" s="15">
        <f t="shared" si="128"/>
        <v>0</v>
      </c>
      <c r="HT58" s="1">
        <f>_xlfn.XLOOKUP($C58,'Prices_state-wise'!$B:$B,'Prices_state-wise'!P:P,"",0)</f>
        <v>53750</v>
      </c>
      <c r="HU58" s="1">
        <f>_xlfn.XLOOKUP($C58,'Prices_state-wise'!$B:$B,'Prices_state-wise'!Q:Q,"",0)</f>
        <v>52750</v>
      </c>
      <c r="HV58" s="1">
        <f>_xlfn.XLOOKUP($C58,'Prices_state-wise'!$B:$B,'Prices_state-wise'!R:R,"",0)</f>
        <v>50250</v>
      </c>
      <c r="HW58" s="1">
        <f>_xlfn.XLOOKUP($C58,'Prices_state-wise'!$B:$B,'Prices_state-wise'!S:S,"",0)</f>
        <v>47750</v>
      </c>
      <c r="HX58" s="1">
        <f>_xlfn.XLOOKUP($C58,'Prices_state-wise'!$B:$B,'Prices_state-wise'!T:T,"",0)</f>
        <v>46750</v>
      </c>
      <c r="HY58" s="1">
        <f>_xlfn.XLOOKUP($C58,'Prices_state-wise'!$B:$B,'Prices_state-wise'!U:U,"",0)</f>
        <v>45250</v>
      </c>
      <c r="HZ58" s="1">
        <f>_xlfn.XLOOKUP($C58,'Prices_state-wise'!$B:$B,'Prices_state-wise'!V:V,"",0)</f>
        <v>45250</v>
      </c>
      <c r="IA58" s="1">
        <f>_xlfn.XLOOKUP($C58,'Prices_state-wise'!$B:$B,'Prices_state-wise'!W:W,"",0)</f>
        <v>46250</v>
      </c>
      <c r="IB58" s="1">
        <f>_xlfn.XLOOKUP($C58,'Prices_state-wise'!$B:$B,'Prices_state-wise'!X:X,"",0)</f>
        <v>47750</v>
      </c>
      <c r="IC58" s="1">
        <f>_xlfn.XLOOKUP($C58,'Prices_state-wise'!$B:$B,'Prices_state-wise'!Y:Y,"",0)</f>
        <v>50250</v>
      </c>
      <c r="ID58" s="1">
        <f>_xlfn.XLOOKUP($C58,'Prices_state-wise'!$B:$B,'Prices_state-wise'!Z:Z,"",0)</f>
        <v>50250</v>
      </c>
      <c r="IE58" s="1">
        <f>_xlfn.XLOOKUP($C58,'Prices_state-wise'!$B:$B,'Prices_state-wise'!AA:AA,"",0)</f>
        <v>51750</v>
      </c>
      <c r="IG58" s="346">
        <f t="shared" si="207"/>
        <v>1.34375</v>
      </c>
      <c r="IH58" s="346">
        <f t="shared" si="208"/>
        <v>1.8462499999999999</v>
      </c>
      <c r="II58" s="346">
        <f t="shared" si="209"/>
        <v>1.5075000000000001</v>
      </c>
      <c r="IJ58" s="346">
        <f t="shared" si="210"/>
        <v>1.1937500000000001</v>
      </c>
      <c r="IK58" s="346">
        <f t="shared" si="211"/>
        <v>0.93500000000000005</v>
      </c>
      <c r="IL58" s="346">
        <f t="shared" si="212"/>
        <v>1.1312500000000001</v>
      </c>
      <c r="IM58" s="346">
        <f t="shared" si="213"/>
        <v>1.3574999999999999</v>
      </c>
      <c r="IN58" s="346">
        <f t="shared" si="214"/>
        <v>1.85</v>
      </c>
      <c r="IO58" s="346">
        <f t="shared" si="215"/>
        <v>1.91</v>
      </c>
      <c r="IP58" s="346">
        <f t="shared" si="216"/>
        <v>2.5125000000000002</v>
      </c>
      <c r="IQ58" s="346">
        <f t="shared" si="217"/>
        <v>2.7637499999999999</v>
      </c>
      <c r="IR58" s="346">
        <f t="shared" si="218"/>
        <v>3.36375</v>
      </c>
      <c r="IS58" s="346">
        <f t="shared" si="130"/>
        <v>21.715</v>
      </c>
      <c r="IU58" s="1">
        <v>53500</v>
      </c>
      <c r="IV58" s="1">
        <v>52500</v>
      </c>
      <c r="IW58" s="1">
        <v>50000</v>
      </c>
      <c r="IX58" s="1">
        <v>47500</v>
      </c>
      <c r="IY58" s="1">
        <v>46500</v>
      </c>
      <c r="IZ58" s="1">
        <v>45000</v>
      </c>
      <c r="JA58" s="1">
        <v>45000</v>
      </c>
      <c r="JB58" s="1">
        <v>46000</v>
      </c>
      <c r="JC58" s="1">
        <v>47500</v>
      </c>
      <c r="JD58" s="1">
        <v>50000</v>
      </c>
      <c r="JE58" s="1">
        <v>50000</v>
      </c>
      <c r="JF58" s="1">
        <v>51500</v>
      </c>
      <c r="JH58" s="346">
        <f t="shared" si="131"/>
        <v>0</v>
      </c>
      <c r="JI58" s="346">
        <f t="shared" si="132"/>
        <v>0</v>
      </c>
      <c r="JJ58" s="346">
        <f t="shared" si="133"/>
        <v>0</v>
      </c>
      <c r="JK58" s="346">
        <f t="shared" si="134"/>
        <v>0</v>
      </c>
      <c r="JL58" s="346">
        <f t="shared" si="135"/>
        <v>0</v>
      </c>
      <c r="JM58" s="346">
        <f t="shared" si="136"/>
        <v>0</v>
      </c>
      <c r="JN58" s="346">
        <f t="shared" si="137"/>
        <v>0</v>
      </c>
      <c r="JO58" s="346">
        <f t="shared" si="138"/>
        <v>0</v>
      </c>
      <c r="JP58" s="346">
        <f t="shared" si="139"/>
        <v>0</v>
      </c>
      <c r="JQ58" s="346">
        <f t="shared" si="140"/>
        <v>0</v>
      </c>
      <c r="JR58" s="346">
        <f t="shared" si="141"/>
        <v>0</v>
      </c>
      <c r="JS58" s="346">
        <f t="shared" si="142"/>
        <v>0</v>
      </c>
      <c r="JT58" s="346">
        <f t="shared" si="143"/>
        <v>0</v>
      </c>
      <c r="JV58" s="1">
        <f>IFERROR(_xlfn.XLOOKUP($C58,'Prices_state-wise'!$B:$B,'Prices_state-wise'!AP:AP,"",0),"")</f>
        <v>51750</v>
      </c>
      <c r="JW58" s="1">
        <f>IFERROR(_xlfn.XLOOKUP($C58,'Prices_state-wise'!$B:$B,'Prices_state-wise'!AQ:AQ,"",0),"")</f>
        <v>50750</v>
      </c>
      <c r="JX58" s="1">
        <f>IFERROR(_xlfn.XLOOKUP($C58,'Prices_state-wise'!$B:$B,'Prices_state-wise'!AR:AR,"",0),"")</f>
        <v>48250</v>
      </c>
      <c r="JY58" s="1">
        <f>IFERROR(_xlfn.XLOOKUP($C58,'Prices_state-wise'!$B:$B,'Prices_state-wise'!AS:AS,"",0),"")</f>
        <v>45750</v>
      </c>
      <c r="JZ58" s="1">
        <f>IFERROR(_xlfn.XLOOKUP($C58,'Prices_state-wise'!$B:$B,'Prices_state-wise'!AT:AT,"",0),"")</f>
        <v>44750</v>
      </c>
      <c r="KA58" s="1">
        <f>IFERROR(_xlfn.XLOOKUP($C58,'Prices_state-wise'!$B:$B,'Prices_state-wise'!AU:AU,"",0),"")</f>
        <v>43250</v>
      </c>
      <c r="KB58" s="1">
        <f>IFERROR(_xlfn.XLOOKUP($C58,'Prices_state-wise'!$B:$B,'Prices_state-wise'!AV:AV,"",0),"")</f>
        <v>43250</v>
      </c>
      <c r="KC58" s="1">
        <f>IFERROR(_xlfn.XLOOKUP($C58,'Prices_state-wise'!$B:$B,'Prices_state-wise'!AW:AW,"",0),"")</f>
        <v>44250</v>
      </c>
      <c r="KD58" s="1">
        <f>IFERROR(_xlfn.XLOOKUP($C58,'Prices_state-wise'!$B:$B,'Prices_state-wise'!AX:AX,"",0),"")</f>
        <v>45750</v>
      </c>
      <c r="KE58" s="1">
        <f>IFERROR(_xlfn.XLOOKUP($C58,'Prices_state-wise'!$B:$B,'Prices_state-wise'!AY:AY,"",0),"")</f>
        <v>48250</v>
      </c>
      <c r="KF58" s="1">
        <f>IFERROR(_xlfn.XLOOKUP($C58,'Prices_state-wise'!$B:$B,'Prices_state-wise'!AZ:AZ,"",0),"")</f>
        <v>48250</v>
      </c>
      <c r="KG58" s="1">
        <f>IFERROR(_xlfn.XLOOKUP($C58,'Prices_state-wise'!$B:$B,'Prices_state-wise'!BA:BA,"",0),"")</f>
        <v>49750</v>
      </c>
      <c r="KI58" s="346">
        <f t="shared" si="144"/>
        <v>0</v>
      </c>
      <c r="KJ58" s="346">
        <f t="shared" si="145"/>
        <v>0</v>
      </c>
      <c r="KK58" s="346">
        <f t="shared" si="146"/>
        <v>0</v>
      </c>
      <c r="KL58" s="346">
        <f t="shared" si="147"/>
        <v>0</v>
      </c>
      <c r="KM58" s="346">
        <f t="shared" si="148"/>
        <v>0</v>
      </c>
      <c r="KN58" s="346">
        <f t="shared" si="149"/>
        <v>0</v>
      </c>
      <c r="KO58" s="346">
        <f t="shared" si="150"/>
        <v>0</v>
      </c>
      <c r="KP58" s="346">
        <f t="shared" si="151"/>
        <v>0</v>
      </c>
      <c r="KQ58" s="346">
        <f t="shared" si="152"/>
        <v>0</v>
      </c>
      <c r="KR58" s="346">
        <f t="shared" si="153"/>
        <v>0</v>
      </c>
      <c r="KS58" s="346">
        <f t="shared" si="154"/>
        <v>0</v>
      </c>
      <c r="KT58" s="346">
        <f t="shared" si="155"/>
        <v>0</v>
      </c>
      <c r="KU58" s="346">
        <f t="shared" si="156"/>
        <v>0</v>
      </c>
      <c r="KW58" s="346">
        <f t="shared" si="157"/>
        <v>1.34375</v>
      </c>
      <c r="KX58" s="346">
        <f t="shared" si="158"/>
        <v>1.8462499999999999</v>
      </c>
      <c r="KY58" s="346">
        <f t="shared" si="159"/>
        <v>1.5075000000000001</v>
      </c>
      <c r="KZ58" s="346">
        <f t="shared" si="160"/>
        <v>1.1937500000000001</v>
      </c>
      <c r="LA58" s="346">
        <f t="shared" si="161"/>
        <v>0.93500000000000005</v>
      </c>
      <c r="LB58" s="346">
        <f t="shared" si="162"/>
        <v>1.1312500000000001</v>
      </c>
      <c r="LC58" s="346">
        <f t="shared" si="163"/>
        <v>1.3574999999999999</v>
      </c>
      <c r="LD58" s="346">
        <f t="shared" si="164"/>
        <v>1.85</v>
      </c>
      <c r="LE58" s="346">
        <f t="shared" si="165"/>
        <v>1.91</v>
      </c>
      <c r="LF58" s="346">
        <f t="shared" si="166"/>
        <v>2.5125000000000002</v>
      </c>
      <c r="LG58" s="346">
        <f t="shared" si="167"/>
        <v>2.7637499999999999</v>
      </c>
      <c r="LH58" s="346">
        <f t="shared" si="168"/>
        <v>3.36375</v>
      </c>
      <c r="LI58" s="346">
        <f t="shared" si="169"/>
        <v>21.715</v>
      </c>
      <c r="LL58" s="4"/>
      <c r="LM58" s="4"/>
      <c r="LN58" s="4"/>
      <c r="LO58" s="4"/>
      <c r="LP58" s="4"/>
      <c r="LQ58" s="4"/>
      <c r="LR58" s="4"/>
      <c r="LS58" s="4"/>
      <c r="LT58" s="4"/>
      <c r="LU58" s="4"/>
      <c r="LV58" s="4"/>
      <c r="LW58" s="4"/>
      <c r="LY58" s="14">
        <f t="shared" si="170"/>
        <v>0</v>
      </c>
      <c r="LZ58" s="14">
        <f t="shared" si="171"/>
        <v>0</v>
      </c>
      <c r="MA58" s="14">
        <f t="shared" si="172"/>
        <v>0</v>
      </c>
      <c r="MB58" s="14">
        <f t="shared" si="173"/>
        <v>0</v>
      </c>
      <c r="MC58" s="14">
        <f t="shared" si="174"/>
        <v>0</v>
      </c>
      <c r="MD58" s="14">
        <f t="shared" si="175"/>
        <v>0</v>
      </c>
      <c r="ME58" s="14">
        <f t="shared" si="176"/>
        <v>0</v>
      </c>
      <c r="MF58" s="14">
        <f t="shared" si="177"/>
        <v>0</v>
      </c>
      <c r="MG58" s="14">
        <f t="shared" si="178"/>
        <v>0</v>
      </c>
      <c r="MH58" s="14">
        <f t="shared" si="179"/>
        <v>0</v>
      </c>
      <c r="MI58" s="14">
        <f t="shared" si="180"/>
        <v>0</v>
      </c>
      <c r="MJ58" s="14">
        <f t="shared" si="181"/>
        <v>0</v>
      </c>
      <c r="ML58" s="14">
        <f t="shared" si="182"/>
        <v>0</v>
      </c>
      <c r="MM58" s="14">
        <f t="shared" si="183"/>
        <v>0</v>
      </c>
      <c r="MN58" s="14">
        <f t="shared" si="184"/>
        <v>0</v>
      </c>
      <c r="MO58" s="14">
        <f t="shared" si="185"/>
        <v>0</v>
      </c>
      <c r="MP58" s="14">
        <f t="shared" si="186"/>
        <v>0</v>
      </c>
      <c r="MQ58" s="14">
        <f t="shared" si="187"/>
        <v>0</v>
      </c>
      <c r="MR58" s="14">
        <f t="shared" si="188"/>
        <v>0</v>
      </c>
      <c r="MS58" s="14">
        <f t="shared" si="189"/>
        <v>0</v>
      </c>
      <c r="MT58" s="14">
        <f t="shared" si="190"/>
        <v>0</v>
      </c>
      <c r="MU58" s="14">
        <f t="shared" si="191"/>
        <v>0</v>
      </c>
      <c r="MV58" s="14">
        <f t="shared" si="192"/>
        <v>0</v>
      </c>
      <c r="MW58" s="14">
        <f t="shared" si="193"/>
        <v>0</v>
      </c>
    </row>
    <row r="59" spans="1:361">
      <c r="A59" s="4">
        <f t="shared" si="194"/>
        <v>43</v>
      </c>
      <c r="B59" s="1" t="s">
        <v>460</v>
      </c>
      <c r="C59" s="1" t="s">
        <v>353</v>
      </c>
      <c r="D59" s="4" t="s">
        <v>327</v>
      </c>
      <c r="E59" s="14">
        <f>SUMIFS('MoU proposal'!U:U,'MoU proposal'!$B:$B,'Retail_distributor-wise'!$B59,'MoU proposal'!$D:$D,'Retail_distributor-wise'!$C59)</f>
        <v>598.77</v>
      </c>
      <c r="F59" s="14">
        <f t="shared" si="90"/>
        <v>4350</v>
      </c>
      <c r="G59" s="8" t="s">
        <v>161</v>
      </c>
      <c r="H59" s="1" t="s">
        <v>443</v>
      </c>
      <c r="I59" s="118">
        <f>E59/'Retail_state-wise(rough)'!$D$40</f>
        <v>0.13826187251699784</v>
      </c>
      <c r="J59" s="14">
        <f>FLOOR($I59*'Retail_state-wise(rough)'!F$40,50)</f>
        <v>250</v>
      </c>
      <c r="K59" s="14">
        <f>FLOOR($I59*'Retail_state-wise(rough)'!G$40,50)</f>
        <v>350</v>
      </c>
      <c r="L59" s="14">
        <f>FLOOR($I59*'Retail_state-wise(rough)'!H$40,50)</f>
        <v>300</v>
      </c>
      <c r="M59" s="14">
        <f>FLOOR($I59*'Retail_state-wise(rough)'!I$40,50)</f>
        <v>250</v>
      </c>
      <c r="N59" s="14">
        <f>FLOOR($I59*'Retail_state-wise(rough)'!J$40,50)</f>
        <v>200</v>
      </c>
      <c r="O59" s="14">
        <f>FLOOR($I59*'Retail_state-wise(rough)'!K$40,50)</f>
        <v>250</v>
      </c>
      <c r="P59" s="14">
        <f>FLOOR($I59*'Retail_state-wise(rough)'!L$40,50)</f>
        <v>300</v>
      </c>
      <c r="Q59" s="14">
        <f>FLOOR($I59*'Retail_state-wise(rough)'!M$40,50)</f>
        <v>350</v>
      </c>
      <c r="R59" s="14">
        <f>FLOOR($I59*'Retail_state-wise(rough)'!N$40,50)</f>
        <v>400</v>
      </c>
      <c r="S59" s="14">
        <f>FLOOR($I59*'Retail_state-wise(rough)'!O$40,50)</f>
        <v>500</v>
      </c>
      <c r="T59" s="14">
        <f>FLOOR($I59*'Retail_state-wise(rough)'!P$40,50)</f>
        <v>550</v>
      </c>
      <c r="U59" s="14">
        <f>FLOOR($I59*'Retail_state-wise(rough)'!Q$40,50)</f>
        <v>650</v>
      </c>
      <c r="X59" s="16">
        <v>0</v>
      </c>
      <c r="Y59" s="16">
        <v>0</v>
      </c>
      <c r="Z59" s="16">
        <v>0</v>
      </c>
      <c r="AA59" s="16">
        <v>0</v>
      </c>
      <c r="AB59" s="16">
        <v>0</v>
      </c>
      <c r="AC59" s="16">
        <v>0</v>
      </c>
      <c r="AD59" s="16">
        <v>0</v>
      </c>
      <c r="AE59" s="16">
        <v>0</v>
      </c>
      <c r="AF59" s="16">
        <v>0</v>
      </c>
      <c r="AG59" s="16">
        <v>0</v>
      </c>
      <c r="AH59" s="16">
        <v>0</v>
      </c>
      <c r="AI59" s="16">
        <v>0</v>
      </c>
      <c r="AK59" s="16">
        <f t="shared" si="479"/>
        <v>1</v>
      </c>
      <c r="AL59" s="16">
        <f t="shared" si="479"/>
        <v>1</v>
      </c>
      <c r="AM59" s="16">
        <f t="shared" si="479"/>
        <v>1</v>
      </c>
      <c r="AN59" s="16">
        <f t="shared" si="479"/>
        <v>1</v>
      </c>
      <c r="AO59" s="16">
        <f t="shared" si="479"/>
        <v>1</v>
      </c>
      <c r="AP59" s="16">
        <f t="shared" si="479"/>
        <v>1</v>
      </c>
      <c r="AQ59" s="16">
        <f t="shared" si="479"/>
        <v>1</v>
      </c>
      <c r="AR59" s="16">
        <f t="shared" si="479"/>
        <v>1</v>
      </c>
      <c r="AS59" s="16">
        <f t="shared" si="479"/>
        <v>1</v>
      </c>
      <c r="AT59" s="16">
        <f t="shared" si="479"/>
        <v>1</v>
      </c>
      <c r="AU59" s="16">
        <f t="shared" si="479"/>
        <v>1</v>
      </c>
      <c r="AV59" s="16">
        <f t="shared" si="479"/>
        <v>1</v>
      </c>
      <c r="AX59" s="15">
        <f t="shared" si="345"/>
        <v>0</v>
      </c>
      <c r="AY59" s="15">
        <f t="shared" si="346"/>
        <v>0</v>
      </c>
      <c r="AZ59" s="15">
        <f t="shared" si="347"/>
        <v>0</v>
      </c>
      <c r="BA59" s="15">
        <f t="shared" si="348"/>
        <v>0</v>
      </c>
      <c r="BB59" s="15">
        <f t="shared" si="349"/>
        <v>0</v>
      </c>
      <c r="BC59" s="15">
        <f t="shared" si="350"/>
        <v>0</v>
      </c>
      <c r="BD59" s="15">
        <f t="shared" si="351"/>
        <v>0</v>
      </c>
      <c r="BE59" s="15">
        <f t="shared" si="352"/>
        <v>0</v>
      </c>
      <c r="BF59" s="15">
        <f t="shared" si="353"/>
        <v>0</v>
      </c>
      <c r="BG59" s="15">
        <f t="shared" si="354"/>
        <v>0</v>
      </c>
      <c r="BH59" s="15">
        <f t="shared" si="355"/>
        <v>0</v>
      </c>
      <c r="BI59" s="15">
        <f t="shared" si="356"/>
        <v>0</v>
      </c>
      <c r="BJ59" s="15">
        <f t="shared" si="357"/>
        <v>0</v>
      </c>
      <c r="BL59" s="15">
        <f t="shared" si="358"/>
        <v>250</v>
      </c>
      <c r="BM59" s="15">
        <f t="shared" si="359"/>
        <v>350</v>
      </c>
      <c r="BN59" s="15">
        <f t="shared" si="360"/>
        <v>300</v>
      </c>
      <c r="BO59" s="15">
        <f t="shared" si="361"/>
        <v>250</v>
      </c>
      <c r="BP59" s="15">
        <f t="shared" si="362"/>
        <v>200</v>
      </c>
      <c r="BQ59" s="15">
        <f t="shared" si="363"/>
        <v>250</v>
      </c>
      <c r="BR59" s="15">
        <f t="shared" si="364"/>
        <v>300</v>
      </c>
      <c r="BS59" s="15">
        <f t="shared" si="365"/>
        <v>350</v>
      </c>
      <c r="BT59" s="15">
        <f t="shared" si="366"/>
        <v>400</v>
      </c>
      <c r="BU59" s="15">
        <f t="shared" si="367"/>
        <v>500</v>
      </c>
      <c r="BV59" s="15">
        <f t="shared" si="368"/>
        <v>550</v>
      </c>
      <c r="BW59" s="15">
        <f t="shared" si="369"/>
        <v>650</v>
      </c>
      <c r="BX59" s="15">
        <f t="shared" si="370"/>
        <v>4350</v>
      </c>
      <c r="BY59" s="15"/>
      <c r="BZ59" s="16">
        <v>0</v>
      </c>
      <c r="CA59" s="16">
        <v>0</v>
      </c>
      <c r="CB59" s="16">
        <v>0</v>
      </c>
      <c r="CC59" s="16">
        <v>0</v>
      </c>
      <c r="CD59" s="16">
        <v>0</v>
      </c>
      <c r="CE59" s="16">
        <v>0</v>
      </c>
      <c r="CF59" s="16">
        <v>0</v>
      </c>
      <c r="CG59" s="16">
        <v>0</v>
      </c>
      <c r="CH59" s="16">
        <v>0</v>
      </c>
      <c r="CI59" s="16">
        <v>0</v>
      </c>
      <c r="CJ59" s="16">
        <v>0</v>
      </c>
      <c r="CK59" s="16">
        <v>0</v>
      </c>
      <c r="CL59" s="236"/>
      <c r="CM59" s="16">
        <f t="shared" si="308"/>
        <v>1</v>
      </c>
      <c r="CN59" s="16">
        <f t="shared" si="309"/>
        <v>1</v>
      </c>
      <c r="CO59" s="16">
        <f t="shared" si="310"/>
        <v>1</v>
      </c>
      <c r="CP59" s="16">
        <f t="shared" si="311"/>
        <v>1</v>
      </c>
      <c r="CQ59" s="16">
        <f t="shared" si="312"/>
        <v>1</v>
      </c>
      <c r="CR59" s="16">
        <f t="shared" si="313"/>
        <v>1</v>
      </c>
      <c r="CS59" s="16">
        <f t="shared" si="314"/>
        <v>1</v>
      </c>
      <c r="CT59" s="16">
        <f t="shared" si="315"/>
        <v>1</v>
      </c>
      <c r="CU59" s="16">
        <f t="shared" si="316"/>
        <v>1</v>
      </c>
      <c r="CV59" s="16">
        <f t="shared" si="317"/>
        <v>1</v>
      </c>
      <c r="CW59" s="16">
        <f t="shared" si="318"/>
        <v>1</v>
      </c>
      <c r="CX59" s="16">
        <f t="shared" si="319"/>
        <v>1</v>
      </c>
      <c r="CY59" s="15"/>
      <c r="CZ59" s="15">
        <f t="shared" si="104"/>
        <v>0</v>
      </c>
      <c r="DA59" s="15">
        <f t="shared" si="105"/>
        <v>0</v>
      </c>
      <c r="DB59" s="15">
        <f t="shared" si="106"/>
        <v>0</v>
      </c>
      <c r="DC59" s="15">
        <f t="shared" si="107"/>
        <v>0</v>
      </c>
      <c r="DD59" s="15">
        <f t="shared" si="108"/>
        <v>0</v>
      </c>
      <c r="DE59" s="15">
        <f t="shared" si="109"/>
        <v>0</v>
      </c>
      <c r="DF59" s="15">
        <f t="shared" si="110"/>
        <v>0</v>
      </c>
      <c r="DG59" s="15">
        <f t="shared" si="111"/>
        <v>0</v>
      </c>
      <c r="DH59" s="15">
        <f t="shared" si="112"/>
        <v>0</v>
      </c>
      <c r="DI59" s="15">
        <f t="shared" si="113"/>
        <v>0</v>
      </c>
      <c r="DJ59" s="15">
        <f t="shared" si="114"/>
        <v>0</v>
      </c>
      <c r="DK59" s="15">
        <f t="shared" si="115"/>
        <v>0</v>
      </c>
      <c r="DL59" s="15">
        <f t="shared" si="116"/>
        <v>0</v>
      </c>
      <c r="DM59" s="15"/>
      <c r="DN59" s="15">
        <f t="shared" si="244"/>
        <v>0</v>
      </c>
      <c r="DO59" s="15">
        <f t="shared" si="245"/>
        <v>0</v>
      </c>
      <c r="DP59" s="15">
        <f t="shared" si="246"/>
        <v>0</v>
      </c>
      <c r="DQ59" s="15">
        <f t="shared" si="247"/>
        <v>0</v>
      </c>
      <c r="DR59" s="15">
        <f t="shared" si="248"/>
        <v>0</v>
      </c>
      <c r="DS59" s="15">
        <f t="shared" si="249"/>
        <v>0</v>
      </c>
      <c r="DT59" s="15">
        <f t="shared" si="250"/>
        <v>0</v>
      </c>
      <c r="DU59" s="15">
        <f t="shared" si="251"/>
        <v>0</v>
      </c>
      <c r="DV59" s="15">
        <f t="shared" si="252"/>
        <v>0</v>
      </c>
      <c r="DW59" s="15">
        <f t="shared" si="253"/>
        <v>0</v>
      </c>
      <c r="DX59" s="15">
        <f t="shared" si="254"/>
        <v>0</v>
      </c>
      <c r="DY59" s="15">
        <f t="shared" si="255"/>
        <v>0</v>
      </c>
      <c r="DZ59" s="15">
        <f t="shared" si="121"/>
        <v>0</v>
      </c>
      <c r="EB59" s="16">
        <v>0.9</v>
      </c>
      <c r="EC59" s="16">
        <v>0.9</v>
      </c>
      <c r="ED59" s="16">
        <v>0.9</v>
      </c>
      <c r="EE59" s="16">
        <v>0.9</v>
      </c>
      <c r="EF59" s="16">
        <v>0.9</v>
      </c>
      <c r="EG59" s="16">
        <v>0.9</v>
      </c>
      <c r="EH59" s="16">
        <v>0.85</v>
      </c>
      <c r="EI59" s="16">
        <v>0.85</v>
      </c>
      <c r="EJ59" s="16">
        <v>0.8</v>
      </c>
      <c r="EK59" s="16">
        <v>0.8</v>
      </c>
      <c r="EL59" s="16">
        <v>0.8</v>
      </c>
      <c r="EM59" s="16">
        <v>0.8</v>
      </c>
      <c r="EO59" s="16">
        <f t="shared" si="195"/>
        <v>9.9999999999999978E-2</v>
      </c>
      <c r="EP59" s="16">
        <f t="shared" si="196"/>
        <v>9.9999999999999978E-2</v>
      </c>
      <c r="EQ59" s="16">
        <f t="shared" si="197"/>
        <v>9.9999999999999978E-2</v>
      </c>
      <c r="ER59" s="16">
        <f t="shared" si="198"/>
        <v>9.9999999999999978E-2</v>
      </c>
      <c r="ES59" s="16">
        <f t="shared" si="199"/>
        <v>9.9999999999999978E-2</v>
      </c>
      <c r="ET59" s="16">
        <f t="shared" si="200"/>
        <v>9.9999999999999978E-2</v>
      </c>
      <c r="EU59" s="16">
        <f t="shared" si="201"/>
        <v>0.15000000000000002</v>
      </c>
      <c r="EV59" s="16">
        <f t="shared" si="202"/>
        <v>0.15000000000000002</v>
      </c>
      <c r="EW59" s="16">
        <f t="shared" si="203"/>
        <v>0.19999999999999996</v>
      </c>
      <c r="EX59" s="16">
        <f t="shared" si="204"/>
        <v>0.19999999999999996</v>
      </c>
      <c r="EY59" s="16">
        <f t="shared" si="205"/>
        <v>0.19999999999999996</v>
      </c>
      <c r="EZ59" s="16">
        <f t="shared" si="206"/>
        <v>0.19999999999999996</v>
      </c>
      <c r="FB59" s="233">
        <f t="shared" si="371"/>
        <v>225</v>
      </c>
      <c r="FC59" s="233">
        <f t="shared" si="372"/>
        <v>315</v>
      </c>
      <c r="FD59" s="233">
        <f t="shared" si="373"/>
        <v>270</v>
      </c>
      <c r="FE59" s="233">
        <f t="shared" si="374"/>
        <v>225</v>
      </c>
      <c r="FF59" s="233">
        <f t="shared" si="375"/>
        <v>180</v>
      </c>
      <c r="FG59" s="233">
        <f t="shared" si="376"/>
        <v>225</v>
      </c>
      <c r="FH59" s="233">
        <f t="shared" si="377"/>
        <v>255</v>
      </c>
      <c r="FI59" s="233">
        <f t="shared" si="378"/>
        <v>297.5</v>
      </c>
      <c r="FJ59" s="233">
        <f t="shared" si="379"/>
        <v>320</v>
      </c>
      <c r="FK59" s="233">
        <f t="shared" si="380"/>
        <v>400</v>
      </c>
      <c r="FL59" s="233">
        <f t="shared" si="381"/>
        <v>440</v>
      </c>
      <c r="FM59" s="233">
        <f t="shared" si="382"/>
        <v>520</v>
      </c>
      <c r="FN59" s="233">
        <f t="shared" si="122"/>
        <v>3672.5</v>
      </c>
      <c r="FO59" s="4"/>
      <c r="FP59" s="233">
        <f t="shared" si="383"/>
        <v>24.999999999999993</v>
      </c>
      <c r="FQ59" s="233">
        <f t="shared" si="384"/>
        <v>34.999999999999993</v>
      </c>
      <c r="FR59" s="233">
        <f t="shared" si="385"/>
        <v>29.999999999999993</v>
      </c>
      <c r="FS59" s="233">
        <f t="shared" si="386"/>
        <v>24.999999999999993</v>
      </c>
      <c r="FT59" s="233">
        <f t="shared" si="387"/>
        <v>19.999999999999996</v>
      </c>
      <c r="FU59" s="233">
        <f t="shared" si="388"/>
        <v>24.999999999999993</v>
      </c>
      <c r="FV59" s="233">
        <f t="shared" si="389"/>
        <v>45.000000000000007</v>
      </c>
      <c r="FW59" s="233">
        <f t="shared" si="390"/>
        <v>52.500000000000007</v>
      </c>
      <c r="FX59" s="233">
        <f t="shared" si="391"/>
        <v>79.999999999999986</v>
      </c>
      <c r="FY59" s="233">
        <f t="shared" si="392"/>
        <v>99.999999999999972</v>
      </c>
      <c r="FZ59" s="233">
        <f t="shared" si="393"/>
        <v>109.99999999999997</v>
      </c>
      <c r="GA59" s="233">
        <f t="shared" si="394"/>
        <v>129.99999999999997</v>
      </c>
      <c r="GB59" s="233">
        <f t="shared" si="123"/>
        <v>677.5</v>
      </c>
      <c r="GC59" s="233"/>
      <c r="GD59" s="112"/>
      <c r="GE59" s="112"/>
      <c r="GF59" s="112"/>
      <c r="GG59" s="112"/>
      <c r="GH59" s="112"/>
      <c r="GI59" s="112"/>
      <c r="GJ59" s="112"/>
      <c r="GK59" s="112"/>
      <c r="GL59" s="112"/>
      <c r="GM59" s="112"/>
      <c r="GN59" s="112"/>
      <c r="GO59" s="112"/>
      <c r="GP59" s="233"/>
      <c r="GQ59" s="233"/>
      <c r="GR59" s="233"/>
      <c r="GS59" s="233"/>
      <c r="GT59" s="233"/>
      <c r="GU59" s="233"/>
      <c r="GV59" s="233"/>
      <c r="GW59" s="233"/>
      <c r="GX59" s="233"/>
      <c r="GY59" s="233"/>
      <c r="GZ59" s="233"/>
      <c r="HA59" s="233"/>
      <c r="HB59" s="233"/>
      <c r="HC59" s="14">
        <f t="shared" si="256"/>
        <v>0</v>
      </c>
      <c r="HE59" s="233">
        <f>[2]Sheet2!$AO46</f>
        <v>8.7858095238095242</v>
      </c>
      <c r="HF59" s="4">
        <v>30</v>
      </c>
      <c r="HG59" s="233">
        <f t="shared" si="125"/>
        <v>17.333333333333332</v>
      </c>
      <c r="HH59" s="233">
        <f t="shared" si="126"/>
        <v>27</v>
      </c>
      <c r="HJ59" s="15">
        <f t="shared" si="127"/>
        <v>0</v>
      </c>
      <c r="HK59" s="15">
        <f t="shared" si="128"/>
        <v>0</v>
      </c>
      <c r="HT59" s="1">
        <f>_xlfn.XLOOKUP($C59,'Prices_state-wise'!$B:$B,'Prices_state-wise'!P:P,"",0)</f>
        <v>53750</v>
      </c>
      <c r="HU59" s="1">
        <f>_xlfn.XLOOKUP($C59,'Prices_state-wise'!$B:$B,'Prices_state-wise'!Q:Q,"",0)</f>
        <v>52750</v>
      </c>
      <c r="HV59" s="1">
        <f>_xlfn.XLOOKUP($C59,'Prices_state-wise'!$B:$B,'Prices_state-wise'!R:R,"",0)</f>
        <v>50250</v>
      </c>
      <c r="HW59" s="1">
        <f>_xlfn.XLOOKUP($C59,'Prices_state-wise'!$B:$B,'Prices_state-wise'!S:S,"",0)</f>
        <v>47750</v>
      </c>
      <c r="HX59" s="1">
        <f>_xlfn.XLOOKUP($C59,'Prices_state-wise'!$B:$B,'Prices_state-wise'!T:T,"",0)</f>
        <v>46750</v>
      </c>
      <c r="HY59" s="1">
        <f>_xlfn.XLOOKUP($C59,'Prices_state-wise'!$B:$B,'Prices_state-wise'!U:U,"",0)</f>
        <v>45250</v>
      </c>
      <c r="HZ59" s="1">
        <f>_xlfn.XLOOKUP($C59,'Prices_state-wise'!$B:$B,'Prices_state-wise'!V:V,"",0)</f>
        <v>45250</v>
      </c>
      <c r="IA59" s="1">
        <f>_xlfn.XLOOKUP($C59,'Prices_state-wise'!$B:$B,'Prices_state-wise'!W:W,"",0)</f>
        <v>46250</v>
      </c>
      <c r="IB59" s="1">
        <f>_xlfn.XLOOKUP($C59,'Prices_state-wise'!$B:$B,'Prices_state-wise'!X:X,"",0)</f>
        <v>47750</v>
      </c>
      <c r="IC59" s="1">
        <f>_xlfn.XLOOKUP($C59,'Prices_state-wise'!$B:$B,'Prices_state-wise'!Y:Y,"",0)</f>
        <v>50250</v>
      </c>
      <c r="ID59" s="1">
        <f>_xlfn.XLOOKUP($C59,'Prices_state-wise'!$B:$B,'Prices_state-wise'!Z:Z,"",0)</f>
        <v>50250</v>
      </c>
      <c r="IE59" s="1">
        <f>_xlfn.XLOOKUP($C59,'Prices_state-wise'!$B:$B,'Prices_state-wise'!AA:AA,"",0)</f>
        <v>51750</v>
      </c>
      <c r="IG59" s="346">
        <f t="shared" si="207"/>
        <v>1.34375</v>
      </c>
      <c r="IH59" s="346">
        <f t="shared" si="208"/>
        <v>1.8462499999999999</v>
      </c>
      <c r="II59" s="346">
        <f t="shared" si="209"/>
        <v>1.5075000000000001</v>
      </c>
      <c r="IJ59" s="346">
        <f t="shared" si="210"/>
        <v>1.1937500000000001</v>
      </c>
      <c r="IK59" s="346">
        <f t="shared" si="211"/>
        <v>0.93500000000000005</v>
      </c>
      <c r="IL59" s="346">
        <f t="shared" si="212"/>
        <v>1.1312500000000001</v>
      </c>
      <c r="IM59" s="346">
        <f t="shared" si="213"/>
        <v>1.3574999999999999</v>
      </c>
      <c r="IN59" s="346">
        <f t="shared" si="214"/>
        <v>1.6187499999999999</v>
      </c>
      <c r="IO59" s="346">
        <f t="shared" si="215"/>
        <v>1.91</v>
      </c>
      <c r="IP59" s="346">
        <f t="shared" si="216"/>
        <v>2.5125000000000002</v>
      </c>
      <c r="IQ59" s="346">
        <f t="shared" si="217"/>
        <v>2.7637499999999999</v>
      </c>
      <c r="IR59" s="346">
        <f t="shared" si="218"/>
        <v>3.36375</v>
      </c>
      <c r="IS59" s="346">
        <f t="shared" si="130"/>
        <v>21.483749999999997</v>
      </c>
      <c r="IU59" s="1">
        <v>53500</v>
      </c>
      <c r="IV59" s="1">
        <v>52500</v>
      </c>
      <c r="IW59" s="1">
        <v>50000</v>
      </c>
      <c r="IX59" s="1">
        <v>47500</v>
      </c>
      <c r="IY59" s="1">
        <v>46500</v>
      </c>
      <c r="IZ59" s="1">
        <v>45000</v>
      </c>
      <c r="JA59" s="1">
        <v>45000</v>
      </c>
      <c r="JB59" s="1">
        <v>46000</v>
      </c>
      <c r="JC59" s="1">
        <v>47500</v>
      </c>
      <c r="JD59" s="1">
        <v>50000</v>
      </c>
      <c r="JE59" s="1">
        <v>50000</v>
      </c>
      <c r="JF59" s="1">
        <v>51500</v>
      </c>
      <c r="JH59" s="346">
        <f t="shared" si="131"/>
        <v>0</v>
      </c>
      <c r="JI59" s="346">
        <f t="shared" si="132"/>
        <v>0</v>
      </c>
      <c r="JJ59" s="346">
        <f t="shared" si="133"/>
        <v>0</v>
      </c>
      <c r="JK59" s="346">
        <f t="shared" si="134"/>
        <v>0</v>
      </c>
      <c r="JL59" s="346">
        <f t="shared" si="135"/>
        <v>0</v>
      </c>
      <c r="JM59" s="346">
        <f t="shared" si="136"/>
        <v>0</v>
      </c>
      <c r="JN59" s="346">
        <f t="shared" si="137"/>
        <v>0</v>
      </c>
      <c r="JO59" s="346">
        <f t="shared" si="138"/>
        <v>0</v>
      </c>
      <c r="JP59" s="346">
        <f t="shared" si="139"/>
        <v>0</v>
      </c>
      <c r="JQ59" s="346">
        <f t="shared" si="140"/>
        <v>0</v>
      </c>
      <c r="JR59" s="346">
        <f t="shared" si="141"/>
        <v>0</v>
      </c>
      <c r="JS59" s="346">
        <f t="shared" si="142"/>
        <v>0</v>
      </c>
      <c r="JT59" s="346">
        <f t="shared" si="143"/>
        <v>0</v>
      </c>
      <c r="JV59" s="1">
        <f>IFERROR(_xlfn.XLOOKUP($C59,'Prices_state-wise'!$B:$B,'Prices_state-wise'!AP:AP,"",0),"")</f>
        <v>51750</v>
      </c>
      <c r="JW59" s="1">
        <f>IFERROR(_xlfn.XLOOKUP($C59,'Prices_state-wise'!$B:$B,'Prices_state-wise'!AQ:AQ,"",0),"")</f>
        <v>50750</v>
      </c>
      <c r="JX59" s="1">
        <f>IFERROR(_xlfn.XLOOKUP($C59,'Prices_state-wise'!$B:$B,'Prices_state-wise'!AR:AR,"",0),"")</f>
        <v>48250</v>
      </c>
      <c r="JY59" s="1">
        <f>IFERROR(_xlfn.XLOOKUP($C59,'Prices_state-wise'!$B:$B,'Prices_state-wise'!AS:AS,"",0),"")</f>
        <v>45750</v>
      </c>
      <c r="JZ59" s="1">
        <f>IFERROR(_xlfn.XLOOKUP($C59,'Prices_state-wise'!$B:$B,'Prices_state-wise'!AT:AT,"",0),"")</f>
        <v>44750</v>
      </c>
      <c r="KA59" s="1">
        <f>IFERROR(_xlfn.XLOOKUP($C59,'Prices_state-wise'!$B:$B,'Prices_state-wise'!AU:AU,"",0),"")</f>
        <v>43250</v>
      </c>
      <c r="KB59" s="1">
        <f>IFERROR(_xlfn.XLOOKUP($C59,'Prices_state-wise'!$B:$B,'Prices_state-wise'!AV:AV,"",0),"")</f>
        <v>43250</v>
      </c>
      <c r="KC59" s="1">
        <f>IFERROR(_xlfn.XLOOKUP($C59,'Prices_state-wise'!$B:$B,'Prices_state-wise'!AW:AW,"",0),"")</f>
        <v>44250</v>
      </c>
      <c r="KD59" s="1">
        <f>IFERROR(_xlfn.XLOOKUP($C59,'Prices_state-wise'!$B:$B,'Prices_state-wise'!AX:AX,"",0),"")</f>
        <v>45750</v>
      </c>
      <c r="KE59" s="1">
        <f>IFERROR(_xlfn.XLOOKUP($C59,'Prices_state-wise'!$B:$B,'Prices_state-wise'!AY:AY,"",0),"")</f>
        <v>48250</v>
      </c>
      <c r="KF59" s="1">
        <f>IFERROR(_xlfn.XLOOKUP($C59,'Prices_state-wise'!$B:$B,'Prices_state-wise'!AZ:AZ,"",0),"")</f>
        <v>48250</v>
      </c>
      <c r="KG59" s="1">
        <f>IFERROR(_xlfn.XLOOKUP($C59,'Prices_state-wise'!$B:$B,'Prices_state-wise'!BA:BA,"",0),"")</f>
        <v>49750</v>
      </c>
      <c r="KI59" s="346">
        <f t="shared" si="144"/>
        <v>0</v>
      </c>
      <c r="KJ59" s="346">
        <f t="shared" si="145"/>
        <v>0</v>
      </c>
      <c r="KK59" s="346">
        <f t="shared" si="146"/>
        <v>0</v>
      </c>
      <c r="KL59" s="346">
        <f t="shared" si="147"/>
        <v>0</v>
      </c>
      <c r="KM59" s="346">
        <f t="shared" si="148"/>
        <v>0</v>
      </c>
      <c r="KN59" s="346">
        <f t="shared" si="149"/>
        <v>0</v>
      </c>
      <c r="KO59" s="346">
        <f t="shared" si="150"/>
        <v>0</v>
      </c>
      <c r="KP59" s="346">
        <f t="shared" si="151"/>
        <v>0</v>
      </c>
      <c r="KQ59" s="346">
        <f t="shared" si="152"/>
        <v>0</v>
      </c>
      <c r="KR59" s="346">
        <f t="shared" si="153"/>
        <v>0</v>
      </c>
      <c r="KS59" s="346">
        <f t="shared" si="154"/>
        <v>0</v>
      </c>
      <c r="KT59" s="346">
        <f t="shared" si="155"/>
        <v>0</v>
      </c>
      <c r="KU59" s="346">
        <f t="shared" si="156"/>
        <v>0</v>
      </c>
      <c r="KW59" s="346">
        <f t="shared" si="157"/>
        <v>1.34375</v>
      </c>
      <c r="KX59" s="346">
        <f t="shared" si="158"/>
        <v>1.8462499999999999</v>
      </c>
      <c r="KY59" s="346">
        <f t="shared" si="159"/>
        <v>1.5075000000000001</v>
      </c>
      <c r="KZ59" s="346">
        <f t="shared" si="160"/>
        <v>1.1937500000000001</v>
      </c>
      <c r="LA59" s="346">
        <f t="shared" si="161"/>
        <v>0.93500000000000005</v>
      </c>
      <c r="LB59" s="346">
        <f t="shared" si="162"/>
        <v>1.1312500000000001</v>
      </c>
      <c r="LC59" s="346">
        <f t="shared" si="163"/>
        <v>1.3574999999999999</v>
      </c>
      <c r="LD59" s="346">
        <f t="shared" si="164"/>
        <v>1.6187499999999999</v>
      </c>
      <c r="LE59" s="346">
        <f t="shared" si="165"/>
        <v>1.91</v>
      </c>
      <c r="LF59" s="346">
        <f t="shared" si="166"/>
        <v>2.5125000000000002</v>
      </c>
      <c r="LG59" s="346">
        <f t="shared" si="167"/>
        <v>2.7637499999999999</v>
      </c>
      <c r="LH59" s="346">
        <f t="shared" si="168"/>
        <v>3.36375</v>
      </c>
      <c r="LI59" s="346">
        <f t="shared" si="169"/>
        <v>21.483749999999997</v>
      </c>
      <c r="LL59" s="4"/>
      <c r="LM59" s="4"/>
      <c r="LN59" s="4"/>
      <c r="LO59" s="4"/>
      <c r="LP59" s="4"/>
      <c r="LQ59" s="4"/>
      <c r="LR59" s="4"/>
      <c r="LS59" s="4"/>
      <c r="LT59" s="4"/>
      <c r="LU59" s="4"/>
      <c r="LV59" s="4"/>
      <c r="LW59" s="4"/>
      <c r="LY59" s="14">
        <f t="shared" si="170"/>
        <v>0</v>
      </c>
      <c r="LZ59" s="14">
        <f t="shared" si="171"/>
        <v>0</v>
      </c>
      <c r="MA59" s="14">
        <f t="shared" si="172"/>
        <v>0</v>
      </c>
      <c r="MB59" s="14">
        <f t="shared" si="173"/>
        <v>0</v>
      </c>
      <c r="MC59" s="14">
        <f t="shared" si="174"/>
        <v>0</v>
      </c>
      <c r="MD59" s="14">
        <f t="shared" si="175"/>
        <v>0</v>
      </c>
      <c r="ME59" s="14">
        <f t="shared" si="176"/>
        <v>0</v>
      </c>
      <c r="MF59" s="14">
        <f t="shared" si="177"/>
        <v>0</v>
      </c>
      <c r="MG59" s="14">
        <f t="shared" si="178"/>
        <v>0</v>
      </c>
      <c r="MH59" s="14">
        <f t="shared" si="179"/>
        <v>0</v>
      </c>
      <c r="MI59" s="14">
        <f t="shared" si="180"/>
        <v>0</v>
      </c>
      <c r="MJ59" s="14">
        <f t="shared" si="181"/>
        <v>0</v>
      </c>
      <c r="ML59" s="14">
        <f t="shared" si="182"/>
        <v>0</v>
      </c>
      <c r="MM59" s="14">
        <f t="shared" si="183"/>
        <v>0</v>
      </c>
      <c r="MN59" s="14">
        <f t="shared" si="184"/>
        <v>0</v>
      </c>
      <c r="MO59" s="14">
        <f t="shared" si="185"/>
        <v>0</v>
      </c>
      <c r="MP59" s="14">
        <f t="shared" si="186"/>
        <v>0</v>
      </c>
      <c r="MQ59" s="14">
        <f t="shared" si="187"/>
        <v>0</v>
      </c>
      <c r="MR59" s="14">
        <f t="shared" si="188"/>
        <v>0</v>
      </c>
      <c r="MS59" s="14">
        <f t="shared" si="189"/>
        <v>0</v>
      </c>
      <c r="MT59" s="14">
        <f t="shared" si="190"/>
        <v>0</v>
      </c>
      <c r="MU59" s="14">
        <f t="shared" si="191"/>
        <v>0</v>
      </c>
      <c r="MV59" s="14">
        <f t="shared" si="192"/>
        <v>0</v>
      </c>
      <c r="MW59" s="14">
        <f t="shared" si="193"/>
        <v>0</v>
      </c>
    </row>
    <row r="60" spans="1:361" ht="30.75">
      <c r="A60" s="4">
        <f t="shared" si="194"/>
        <v>44</v>
      </c>
      <c r="B60" s="1" t="s">
        <v>461</v>
      </c>
      <c r="C60" s="1" t="s">
        <v>353</v>
      </c>
      <c r="D60" s="4" t="s">
        <v>327</v>
      </c>
      <c r="E60" s="14">
        <f>SUMIFS('MoU proposal'!U:U,'MoU proposal'!$B:$B,'Retail_distributor-wise'!$B60,'MoU proposal'!$D:$D,'Retail_distributor-wise'!$C60)</f>
        <v>698.71</v>
      </c>
      <c r="F60" s="14">
        <f t="shared" si="90"/>
        <v>5150</v>
      </c>
      <c r="G60" s="8" t="s">
        <v>161</v>
      </c>
      <c r="H60" s="1" t="s">
        <v>443</v>
      </c>
      <c r="I60" s="118">
        <f>E60/'Retail_state-wise(rough)'!$D$40</f>
        <v>0.16133899986029959</v>
      </c>
      <c r="J60" s="14">
        <f>FLOOR($I60*'Retail_state-wise(rough)'!F$40,50)</f>
        <v>300</v>
      </c>
      <c r="K60" s="14">
        <f>FLOOR($I60*'Retail_state-wise(rough)'!G$40,50)</f>
        <v>400</v>
      </c>
      <c r="L60" s="14">
        <f>FLOOR($I60*'Retail_state-wise(rough)'!H$40,50)</f>
        <v>350</v>
      </c>
      <c r="M60" s="14">
        <f>FLOOR($I60*'Retail_state-wise(rough)'!I$40,50)</f>
        <v>300</v>
      </c>
      <c r="N60" s="14">
        <f>FLOOR($I60*'Retail_state-wise(rough)'!J$40,50)</f>
        <v>250</v>
      </c>
      <c r="O60" s="14">
        <f>FLOOR($I60*'Retail_state-wise(rough)'!K$40,50)</f>
        <v>300</v>
      </c>
      <c r="P60" s="14">
        <f>FLOOR($I60*'Retail_state-wise(rough)'!L$40,50)</f>
        <v>350</v>
      </c>
      <c r="Q60" s="14">
        <f>FLOOR($I60*'Retail_state-wise(rough)'!M$40,50)</f>
        <v>450</v>
      </c>
      <c r="R60" s="14">
        <f>FLOOR($I60*'Retail_state-wise(rough)'!N$40,50)</f>
        <v>450</v>
      </c>
      <c r="S60" s="14">
        <f>FLOOR($I60*'Retail_state-wise(rough)'!O$40,50)</f>
        <v>600</v>
      </c>
      <c r="T60" s="14">
        <f>FLOOR($I60*'Retail_state-wise(rough)'!P$40,50)</f>
        <v>650</v>
      </c>
      <c r="U60" s="14">
        <f>FLOOR($I60*'Retail_state-wise(rough)'!Q$40,50)</f>
        <v>750</v>
      </c>
      <c r="V60" s="12" t="s">
        <v>462</v>
      </c>
      <c r="X60" s="16">
        <v>0</v>
      </c>
      <c r="Y60" s="16">
        <v>0</v>
      </c>
      <c r="Z60" s="16">
        <v>0</v>
      </c>
      <c r="AA60" s="16">
        <v>0</v>
      </c>
      <c r="AB60" s="16">
        <v>0</v>
      </c>
      <c r="AC60" s="16">
        <v>0</v>
      </c>
      <c r="AD60" s="16">
        <v>0</v>
      </c>
      <c r="AE60" s="16">
        <v>0</v>
      </c>
      <c r="AF60" s="16">
        <v>0</v>
      </c>
      <c r="AG60" s="16">
        <v>0</v>
      </c>
      <c r="AH60" s="16">
        <v>0</v>
      </c>
      <c r="AI60" s="16">
        <v>0</v>
      </c>
      <c r="AK60" s="16">
        <f t="shared" si="479"/>
        <v>1</v>
      </c>
      <c r="AL60" s="16">
        <f t="shared" si="479"/>
        <v>1</v>
      </c>
      <c r="AM60" s="16">
        <f t="shared" si="479"/>
        <v>1</v>
      </c>
      <c r="AN60" s="16">
        <f t="shared" si="479"/>
        <v>1</v>
      </c>
      <c r="AO60" s="16">
        <f t="shared" si="479"/>
        <v>1</v>
      </c>
      <c r="AP60" s="16">
        <f t="shared" si="479"/>
        <v>1</v>
      </c>
      <c r="AQ60" s="16">
        <f t="shared" si="479"/>
        <v>1</v>
      </c>
      <c r="AR60" s="16">
        <f t="shared" si="479"/>
        <v>1</v>
      </c>
      <c r="AS60" s="16">
        <f t="shared" si="479"/>
        <v>1</v>
      </c>
      <c r="AT60" s="16">
        <f t="shared" si="479"/>
        <v>1</v>
      </c>
      <c r="AU60" s="16">
        <f t="shared" si="479"/>
        <v>1</v>
      </c>
      <c r="AV60" s="16">
        <f t="shared" si="479"/>
        <v>1</v>
      </c>
      <c r="AX60" s="15">
        <f t="shared" si="345"/>
        <v>0</v>
      </c>
      <c r="AY60" s="15">
        <f t="shared" si="346"/>
        <v>0</v>
      </c>
      <c r="AZ60" s="15">
        <f t="shared" si="347"/>
        <v>0</v>
      </c>
      <c r="BA60" s="15">
        <f t="shared" si="348"/>
        <v>0</v>
      </c>
      <c r="BB60" s="15">
        <f t="shared" si="349"/>
        <v>0</v>
      </c>
      <c r="BC60" s="15">
        <f t="shared" si="350"/>
        <v>0</v>
      </c>
      <c r="BD60" s="15">
        <f t="shared" si="351"/>
        <v>0</v>
      </c>
      <c r="BE60" s="15">
        <f t="shared" si="352"/>
        <v>0</v>
      </c>
      <c r="BF60" s="15">
        <f t="shared" si="353"/>
        <v>0</v>
      </c>
      <c r="BG60" s="15">
        <f t="shared" si="354"/>
        <v>0</v>
      </c>
      <c r="BH60" s="15">
        <f t="shared" si="355"/>
        <v>0</v>
      </c>
      <c r="BI60" s="15">
        <f t="shared" si="356"/>
        <v>0</v>
      </c>
      <c r="BJ60" s="15">
        <f t="shared" si="357"/>
        <v>0</v>
      </c>
      <c r="BL60" s="15">
        <f t="shared" si="358"/>
        <v>300</v>
      </c>
      <c r="BM60" s="15">
        <f t="shared" si="359"/>
        <v>400</v>
      </c>
      <c r="BN60" s="15">
        <f t="shared" si="360"/>
        <v>350</v>
      </c>
      <c r="BO60" s="15">
        <f t="shared" si="361"/>
        <v>300</v>
      </c>
      <c r="BP60" s="15">
        <f t="shared" si="362"/>
        <v>250</v>
      </c>
      <c r="BQ60" s="15">
        <f t="shared" si="363"/>
        <v>300</v>
      </c>
      <c r="BR60" s="15">
        <f t="shared" si="364"/>
        <v>350</v>
      </c>
      <c r="BS60" s="15">
        <f t="shared" si="365"/>
        <v>450</v>
      </c>
      <c r="BT60" s="15">
        <f t="shared" si="366"/>
        <v>450</v>
      </c>
      <c r="BU60" s="15">
        <f t="shared" si="367"/>
        <v>600</v>
      </c>
      <c r="BV60" s="15">
        <f t="shared" si="368"/>
        <v>650</v>
      </c>
      <c r="BW60" s="15">
        <f t="shared" si="369"/>
        <v>750</v>
      </c>
      <c r="BX60" s="15">
        <f t="shared" si="370"/>
        <v>5150</v>
      </c>
      <c r="BY60" s="15"/>
      <c r="BZ60" s="16">
        <v>0</v>
      </c>
      <c r="CA60" s="16">
        <v>0</v>
      </c>
      <c r="CB60" s="16">
        <v>0</v>
      </c>
      <c r="CC60" s="16">
        <v>0</v>
      </c>
      <c r="CD60" s="16">
        <v>0</v>
      </c>
      <c r="CE60" s="16">
        <v>0</v>
      </c>
      <c r="CF60" s="16">
        <v>0</v>
      </c>
      <c r="CG60" s="16">
        <v>0</v>
      </c>
      <c r="CH60" s="16">
        <v>0</v>
      </c>
      <c r="CI60" s="16">
        <v>0</v>
      </c>
      <c r="CJ60" s="16">
        <v>0</v>
      </c>
      <c r="CK60" s="16">
        <v>0</v>
      </c>
      <c r="CL60" s="236"/>
      <c r="CM60" s="16">
        <f t="shared" si="308"/>
        <v>1</v>
      </c>
      <c r="CN60" s="16">
        <f t="shared" si="309"/>
        <v>1</v>
      </c>
      <c r="CO60" s="16">
        <f t="shared" si="310"/>
        <v>1</v>
      </c>
      <c r="CP60" s="16">
        <f t="shared" si="311"/>
        <v>1</v>
      </c>
      <c r="CQ60" s="16">
        <f t="shared" si="312"/>
        <v>1</v>
      </c>
      <c r="CR60" s="16">
        <f t="shared" si="313"/>
        <v>1</v>
      </c>
      <c r="CS60" s="16">
        <f t="shared" si="314"/>
        <v>1</v>
      </c>
      <c r="CT60" s="16">
        <f t="shared" si="315"/>
        <v>1</v>
      </c>
      <c r="CU60" s="16">
        <f t="shared" si="316"/>
        <v>1</v>
      </c>
      <c r="CV60" s="16">
        <f t="shared" si="317"/>
        <v>1</v>
      </c>
      <c r="CW60" s="16">
        <f t="shared" si="318"/>
        <v>1</v>
      </c>
      <c r="CX60" s="16">
        <f t="shared" si="319"/>
        <v>1</v>
      </c>
      <c r="CY60" s="15"/>
      <c r="CZ60" s="15">
        <f t="shared" si="104"/>
        <v>0</v>
      </c>
      <c r="DA60" s="15">
        <f t="shared" si="105"/>
        <v>0</v>
      </c>
      <c r="DB60" s="15">
        <f t="shared" si="106"/>
        <v>0</v>
      </c>
      <c r="DC60" s="15">
        <f t="shared" si="107"/>
        <v>0</v>
      </c>
      <c r="DD60" s="15">
        <f t="shared" si="108"/>
        <v>0</v>
      </c>
      <c r="DE60" s="15">
        <f t="shared" si="109"/>
        <v>0</v>
      </c>
      <c r="DF60" s="15">
        <f t="shared" si="110"/>
        <v>0</v>
      </c>
      <c r="DG60" s="15">
        <f t="shared" si="111"/>
        <v>0</v>
      </c>
      <c r="DH60" s="15">
        <f t="shared" si="112"/>
        <v>0</v>
      </c>
      <c r="DI60" s="15">
        <f t="shared" si="113"/>
        <v>0</v>
      </c>
      <c r="DJ60" s="15">
        <f t="shared" si="114"/>
        <v>0</v>
      </c>
      <c r="DK60" s="15">
        <f t="shared" si="115"/>
        <v>0</v>
      </c>
      <c r="DL60" s="15">
        <f t="shared" si="116"/>
        <v>0</v>
      </c>
      <c r="DM60" s="15"/>
      <c r="DN60" s="15">
        <f t="shared" si="244"/>
        <v>0</v>
      </c>
      <c r="DO60" s="15">
        <f t="shared" si="245"/>
        <v>0</v>
      </c>
      <c r="DP60" s="15">
        <f t="shared" si="246"/>
        <v>0</v>
      </c>
      <c r="DQ60" s="15">
        <f t="shared" si="247"/>
        <v>0</v>
      </c>
      <c r="DR60" s="15">
        <f t="shared" si="248"/>
        <v>0</v>
      </c>
      <c r="DS60" s="15">
        <f t="shared" si="249"/>
        <v>0</v>
      </c>
      <c r="DT60" s="15">
        <f t="shared" si="250"/>
        <v>0</v>
      </c>
      <c r="DU60" s="15">
        <f t="shared" si="251"/>
        <v>0</v>
      </c>
      <c r="DV60" s="15">
        <f t="shared" si="252"/>
        <v>0</v>
      </c>
      <c r="DW60" s="15">
        <f t="shared" si="253"/>
        <v>0</v>
      </c>
      <c r="DX60" s="15">
        <f t="shared" si="254"/>
        <v>0</v>
      </c>
      <c r="DY60" s="15">
        <f t="shared" si="255"/>
        <v>0</v>
      </c>
      <c r="DZ60" s="15">
        <f t="shared" si="121"/>
        <v>0</v>
      </c>
      <c r="EB60" s="16">
        <v>0.9</v>
      </c>
      <c r="EC60" s="16">
        <v>0.9</v>
      </c>
      <c r="ED60" s="16">
        <v>0.9</v>
      </c>
      <c r="EE60" s="16">
        <v>0.9</v>
      </c>
      <c r="EF60" s="16">
        <v>0.9</v>
      </c>
      <c r="EG60" s="16">
        <v>0.9</v>
      </c>
      <c r="EH60" s="16">
        <v>0.85</v>
      </c>
      <c r="EI60" s="16">
        <v>0.85</v>
      </c>
      <c r="EJ60" s="16">
        <v>0.8</v>
      </c>
      <c r="EK60" s="16">
        <v>0.8</v>
      </c>
      <c r="EL60" s="16">
        <v>0.8</v>
      </c>
      <c r="EM60" s="16">
        <v>0.8</v>
      </c>
      <c r="EO60" s="16">
        <f t="shared" si="195"/>
        <v>9.9999999999999978E-2</v>
      </c>
      <c r="EP60" s="16">
        <f t="shared" si="196"/>
        <v>9.9999999999999978E-2</v>
      </c>
      <c r="EQ60" s="16">
        <f t="shared" si="197"/>
        <v>9.9999999999999978E-2</v>
      </c>
      <c r="ER60" s="16">
        <f t="shared" si="198"/>
        <v>9.9999999999999978E-2</v>
      </c>
      <c r="ES60" s="16">
        <f t="shared" si="199"/>
        <v>9.9999999999999978E-2</v>
      </c>
      <c r="ET60" s="16">
        <f t="shared" si="200"/>
        <v>9.9999999999999978E-2</v>
      </c>
      <c r="EU60" s="16">
        <f t="shared" si="201"/>
        <v>0.15000000000000002</v>
      </c>
      <c r="EV60" s="16">
        <f t="shared" si="202"/>
        <v>0.15000000000000002</v>
      </c>
      <c r="EW60" s="16">
        <f t="shared" si="203"/>
        <v>0.19999999999999996</v>
      </c>
      <c r="EX60" s="16">
        <f t="shared" si="204"/>
        <v>0.19999999999999996</v>
      </c>
      <c r="EY60" s="16">
        <f t="shared" si="205"/>
        <v>0.19999999999999996</v>
      </c>
      <c r="EZ60" s="16">
        <f t="shared" si="206"/>
        <v>0.19999999999999996</v>
      </c>
      <c r="FB60" s="233">
        <f t="shared" si="371"/>
        <v>270</v>
      </c>
      <c r="FC60" s="233">
        <f t="shared" si="372"/>
        <v>360</v>
      </c>
      <c r="FD60" s="233">
        <f t="shared" si="373"/>
        <v>315</v>
      </c>
      <c r="FE60" s="233">
        <f t="shared" si="374"/>
        <v>270</v>
      </c>
      <c r="FF60" s="233">
        <f t="shared" si="375"/>
        <v>225</v>
      </c>
      <c r="FG60" s="233">
        <f t="shared" si="376"/>
        <v>270</v>
      </c>
      <c r="FH60" s="233">
        <f t="shared" si="377"/>
        <v>297.5</v>
      </c>
      <c r="FI60" s="233">
        <f t="shared" si="378"/>
        <v>382.5</v>
      </c>
      <c r="FJ60" s="233">
        <f t="shared" si="379"/>
        <v>360</v>
      </c>
      <c r="FK60" s="233">
        <f t="shared" si="380"/>
        <v>480</v>
      </c>
      <c r="FL60" s="233">
        <f t="shared" si="381"/>
        <v>520</v>
      </c>
      <c r="FM60" s="233">
        <f t="shared" si="382"/>
        <v>600</v>
      </c>
      <c r="FN60" s="233">
        <f t="shared" si="122"/>
        <v>4350</v>
      </c>
      <c r="FO60" s="4"/>
      <c r="FP60" s="233">
        <f t="shared" si="383"/>
        <v>29.999999999999993</v>
      </c>
      <c r="FQ60" s="233">
        <f t="shared" si="384"/>
        <v>39.999999999999993</v>
      </c>
      <c r="FR60" s="233">
        <f t="shared" si="385"/>
        <v>34.999999999999993</v>
      </c>
      <c r="FS60" s="233">
        <f t="shared" si="386"/>
        <v>29.999999999999993</v>
      </c>
      <c r="FT60" s="233">
        <f t="shared" si="387"/>
        <v>24.999999999999993</v>
      </c>
      <c r="FU60" s="233">
        <f t="shared" si="388"/>
        <v>29.999999999999993</v>
      </c>
      <c r="FV60" s="233">
        <f t="shared" si="389"/>
        <v>52.500000000000007</v>
      </c>
      <c r="FW60" s="233">
        <f t="shared" si="390"/>
        <v>67.500000000000014</v>
      </c>
      <c r="FX60" s="233">
        <f t="shared" si="391"/>
        <v>89.999999999999986</v>
      </c>
      <c r="FY60" s="233">
        <f t="shared" si="392"/>
        <v>119.99999999999997</v>
      </c>
      <c r="FZ60" s="233">
        <f t="shared" si="393"/>
        <v>129.99999999999997</v>
      </c>
      <c r="GA60" s="233">
        <f t="shared" si="394"/>
        <v>149.99999999999997</v>
      </c>
      <c r="GB60" s="233">
        <f t="shared" si="123"/>
        <v>800</v>
      </c>
      <c r="GC60" s="233"/>
      <c r="GD60" s="112"/>
      <c r="GE60" s="112"/>
      <c r="GF60" s="112"/>
      <c r="GG60" s="112"/>
      <c r="GH60" s="112"/>
      <c r="GI60" s="112"/>
      <c r="GJ60" s="112"/>
      <c r="GK60" s="112"/>
      <c r="GL60" s="112"/>
      <c r="GM60" s="112"/>
      <c r="GN60" s="112"/>
      <c r="GO60" s="112"/>
      <c r="GP60" s="233"/>
      <c r="GQ60" s="233"/>
      <c r="GR60" s="233"/>
      <c r="GS60" s="233"/>
      <c r="GT60" s="233"/>
      <c r="GU60" s="233"/>
      <c r="GV60" s="233"/>
      <c r="GW60" s="233"/>
      <c r="GX60" s="233"/>
      <c r="GY60" s="233"/>
      <c r="GZ60" s="233"/>
      <c r="HA60" s="233"/>
      <c r="HB60" s="233"/>
      <c r="HC60" s="14">
        <f t="shared" si="256"/>
        <v>0</v>
      </c>
      <c r="HE60" s="233">
        <f>[2]Sheet2!$AO47</f>
        <v>11.977857142857143</v>
      </c>
      <c r="HF60" s="4">
        <v>25</v>
      </c>
      <c r="HG60" s="233">
        <f t="shared" si="125"/>
        <v>24</v>
      </c>
      <c r="HH60" s="233">
        <f t="shared" si="126"/>
        <v>37</v>
      </c>
      <c r="HJ60" s="15">
        <f t="shared" si="127"/>
        <v>0</v>
      </c>
      <c r="HK60" s="15">
        <f t="shared" si="128"/>
        <v>0</v>
      </c>
      <c r="HT60" s="1">
        <f>_xlfn.XLOOKUP($C60,'Prices_state-wise'!$B:$B,'Prices_state-wise'!P:P,"",0)</f>
        <v>53750</v>
      </c>
      <c r="HU60" s="1">
        <f>_xlfn.XLOOKUP($C60,'Prices_state-wise'!$B:$B,'Prices_state-wise'!Q:Q,"",0)</f>
        <v>52750</v>
      </c>
      <c r="HV60" s="1">
        <f>_xlfn.XLOOKUP($C60,'Prices_state-wise'!$B:$B,'Prices_state-wise'!R:R,"",0)</f>
        <v>50250</v>
      </c>
      <c r="HW60" s="1">
        <f>_xlfn.XLOOKUP($C60,'Prices_state-wise'!$B:$B,'Prices_state-wise'!S:S,"",0)</f>
        <v>47750</v>
      </c>
      <c r="HX60" s="1">
        <f>_xlfn.XLOOKUP($C60,'Prices_state-wise'!$B:$B,'Prices_state-wise'!T:T,"",0)</f>
        <v>46750</v>
      </c>
      <c r="HY60" s="1">
        <f>_xlfn.XLOOKUP($C60,'Prices_state-wise'!$B:$B,'Prices_state-wise'!U:U,"",0)</f>
        <v>45250</v>
      </c>
      <c r="HZ60" s="1">
        <f>_xlfn.XLOOKUP($C60,'Prices_state-wise'!$B:$B,'Prices_state-wise'!V:V,"",0)</f>
        <v>45250</v>
      </c>
      <c r="IA60" s="1">
        <f>_xlfn.XLOOKUP($C60,'Prices_state-wise'!$B:$B,'Prices_state-wise'!W:W,"",0)</f>
        <v>46250</v>
      </c>
      <c r="IB60" s="1">
        <f>_xlfn.XLOOKUP($C60,'Prices_state-wise'!$B:$B,'Prices_state-wise'!X:X,"",0)</f>
        <v>47750</v>
      </c>
      <c r="IC60" s="1">
        <f>_xlfn.XLOOKUP($C60,'Prices_state-wise'!$B:$B,'Prices_state-wise'!Y:Y,"",0)</f>
        <v>50250</v>
      </c>
      <c r="ID60" s="1">
        <f>_xlfn.XLOOKUP($C60,'Prices_state-wise'!$B:$B,'Prices_state-wise'!Z:Z,"",0)</f>
        <v>50250</v>
      </c>
      <c r="IE60" s="1">
        <f>_xlfn.XLOOKUP($C60,'Prices_state-wise'!$B:$B,'Prices_state-wise'!AA:AA,"",0)</f>
        <v>51750</v>
      </c>
      <c r="IG60" s="346">
        <f t="shared" si="207"/>
        <v>1.6125</v>
      </c>
      <c r="IH60" s="346">
        <f t="shared" si="208"/>
        <v>2.11</v>
      </c>
      <c r="II60" s="346">
        <f t="shared" si="209"/>
        <v>1.75875</v>
      </c>
      <c r="IJ60" s="346">
        <f t="shared" si="210"/>
        <v>1.4325000000000001</v>
      </c>
      <c r="IK60" s="346">
        <f t="shared" si="211"/>
        <v>1.16875</v>
      </c>
      <c r="IL60" s="346">
        <f t="shared" si="212"/>
        <v>1.3574999999999999</v>
      </c>
      <c r="IM60" s="346">
        <f t="shared" si="213"/>
        <v>1.58375</v>
      </c>
      <c r="IN60" s="346">
        <f t="shared" si="214"/>
        <v>2.0812499999999998</v>
      </c>
      <c r="IO60" s="346">
        <f t="shared" si="215"/>
        <v>2.1487500000000002</v>
      </c>
      <c r="IP60" s="346">
        <f t="shared" si="216"/>
        <v>3.0150000000000001</v>
      </c>
      <c r="IQ60" s="346">
        <f t="shared" si="217"/>
        <v>3.2662499999999999</v>
      </c>
      <c r="IR60" s="346">
        <f t="shared" si="218"/>
        <v>3.8812500000000001</v>
      </c>
      <c r="IS60" s="346">
        <f t="shared" si="130"/>
        <v>25.416250000000002</v>
      </c>
      <c r="IU60" s="1">
        <v>53500</v>
      </c>
      <c r="IV60" s="1">
        <v>52500</v>
      </c>
      <c r="IW60" s="1">
        <v>50000</v>
      </c>
      <c r="IX60" s="1">
        <v>47500</v>
      </c>
      <c r="IY60" s="1">
        <v>46500</v>
      </c>
      <c r="IZ60" s="1">
        <v>45000</v>
      </c>
      <c r="JA60" s="1">
        <v>45000</v>
      </c>
      <c r="JB60" s="1">
        <v>46000</v>
      </c>
      <c r="JC60" s="1">
        <v>47500</v>
      </c>
      <c r="JD60" s="1">
        <v>50000</v>
      </c>
      <c r="JE60" s="1">
        <v>50000</v>
      </c>
      <c r="JF60" s="1">
        <v>51500</v>
      </c>
      <c r="JH60" s="346">
        <f t="shared" si="131"/>
        <v>0</v>
      </c>
      <c r="JI60" s="346">
        <f t="shared" si="132"/>
        <v>0</v>
      </c>
      <c r="JJ60" s="346">
        <f t="shared" si="133"/>
        <v>0</v>
      </c>
      <c r="JK60" s="346">
        <f t="shared" si="134"/>
        <v>0</v>
      </c>
      <c r="JL60" s="346">
        <f t="shared" si="135"/>
        <v>0</v>
      </c>
      <c r="JM60" s="346">
        <f t="shared" si="136"/>
        <v>0</v>
      </c>
      <c r="JN60" s="346">
        <f t="shared" si="137"/>
        <v>0</v>
      </c>
      <c r="JO60" s="346">
        <f t="shared" si="138"/>
        <v>0</v>
      </c>
      <c r="JP60" s="346">
        <f t="shared" si="139"/>
        <v>0</v>
      </c>
      <c r="JQ60" s="346">
        <f t="shared" si="140"/>
        <v>0</v>
      </c>
      <c r="JR60" s="346">
        <f t="shared" si="141"/>
        <v>0</v>
      </c>
      <c r="JS60" s="346">
        <f t="shared" si="142"/>
        <v>0</v>
      </c>
      <c r="JT60" s="346">
        <f t="shared" si="143"/>
        <v>0</v>
      </c>
      <c r="JV60" s="1">
        <f>IFERROR(_xlfn.XLOOKUP($C60,'Prices_state-wise'!$B:$B,'Prices_state-wise'!AP:AP,"",0),"")</f>
        <v>51750</v>
      </c>
      <c r="JW60" s="1">
        <f>IFERROR(_xlfn.XLOOKUP($C60,'Prices_state-wise'!$B:$B,'Prices_state-wise'!AQ:AQ,"",0),"")</f>
        <v>50750</v>
      </c>
      <c r="JX60" s="1">
        <f>IFERROR(_xlfn.XLOOKUP($C60,'Prices_state-wise'!$B:$B,'Prices_state-wise'!AR:AR,"",0),"")</f>
        <v>48250</v>
      </c>
      <c r="JY60" s="1">
        <f>IFERROR(_xlfn.XLOOKUP($C60,'Prices_state-wise'!$B:$B,'Prices_state-wise'!AS:AS,"",0),"")</f>
        <v>45750</v>
      </c>
      <c r="JZ60" s="1">
        <f>IFERROR(_xlfn.XLOOKUP($C60,'Prices_state-wise'!$B:$B,'Prices_state-wise'!AT:AT,"",0),"")</f>
        <v>44750</v>
      </c>
      <c r="KA60" s="1">
        <f>IFERROR(_xlfn.XLOOKUP($C60,'Prices_state-wise'!$B:$B,'Prices_state-wise'!AU:AU,"",0),"")</f>
        <v>43250</v>
      </c>
      <c r="KB60" s="1">
        <f>IFERROR(_xlfn.XLOOKUP($C60,'Prices_state-wise'!$B:$B,'Prices_state-wise'!AV:AV,"",0),"")</f>
        <v>43250</v>
      </c>
      <c r="KC60" s="1">
        <f>IFERROR(_xlfn.XLOOKUP($C60,'Prices_state-wise'!$B:$B,'Prices_state-wise'!AW:AW,"",0),"")</f>
        <v>44250</v>
      </c>
      <c r="KD60" s="1">
        <f>IFERROR(_xlfn.XLOOKUP($C60,'Prices_state-wise'!$B:$B,'Prices_state-wise'!AX:AX,"",0),"")</f>
        <v>45750</v>
      </c>
      <c r="KE60" s="1">
        <f>IFERROR(_xlfn.XLOOKUP($C60,'Prices_state-wise'!$B:$B,'Prices_state-wise'!AY:AY,"",0),"")</f>
        <v>48250</v>
      </c>
      <c r="KF60" s="1">
        <f>IFERROR(_xlfn.XLOOKUP($C60,'Prices_state-wise'!$B:$B,'Prices_state-wise'!AZ:AZ,"",0),"")</f>
        <v>48250</v>
      </c>
      <c r="KG60" s="1">
        <f>IFERROR(_xlfn.XLOOKUP($C60,'Prices_state-wise'!$B:$B,'Prices_state-wise'!BA:BA,"",0),"")</f>
        <v>49750</v>
      </c>
      <c r="KI60" s="346">
        <f t="shared" si="144"/>
        <v>0</v>
      </c>
      <c r="KJ60" s="346">
        <f t="shared" si="145"/>
        <v>0</v>
      </c>
      <c r="KK60" s="346">
        <f t="shared" si="146"/>
        <v>0</v>
      </c>
      <c r="KL60" s="346">
        <f t="shared" si="147"/>
        <v>0</v>
      </c>
      <c r="KM60" s="346">
        <f t="shared" si="148"/>
        <v>0</v>
      </c>
      <c r="KN60" s="346">
        <f t="shared" si="149"/>
        <v>0</v>
      </c>
      <c r="KO60" s="346">
        <f t="shared" si="150"/>
        <v>0</v>
      </c>
      <c r="KP60" s="346">
        <f t="shared" si="151"/>
        <v>0</v>
      </c>
      <c r="KQ60" s="346">
        <f t="shared" si="152"/>
        <v>0</v>
      </c>
      <c r="KR60" s="346">
        <f t="shared" si="153"/>
        <v>0</v>
      </c>
      <c r="KS60" s="346">
        <f t="shared" si="154"/>
        <v>0</v>
      </c>
      <c r="KT60" s="346">
        <f t="shared" si="155"/>
        <v>0</v>
      </c>
      <c r="KU60" s="346">
        <f t="shared" si="156"/>
        <v>0</v>
      </c>
      <c r="KW60" s="346">
        <f t="shared" si="157"/>
        <v>1.6125</v>
      </c>
      <c r="KX60" s="346">
        <f t="shared" si="158"/>
        <v>2.11</v>
      </c>
      <c r="KY60" s="346">
        <f t="shared" si="159"/>
        <v>1.75875</v>
      </c>
      <c r="KZ60" s="346">
        <f t="shared" si="160"/>
        <v>1.4325000000000001</v>
      </c>
      <c r="LA60" s="346">
        <f t="shared" si="161"/>
        <v>1.16875</v>
      </c>
      <c r="LB60" s="346">
        <f t="shared" si="162"/>
        <v>1.3574999999999999</v>
      </c>
      <c r="LC60" s="346">
        <f t="shared" si="163"/>
        <v>1.58375</v>
      </c>
      <c r="LD60" s="346">
        <f t="shared" si="164"/>
        <v>2.0812499999999998</v>
      </c>
      <c r="LE60" s="346">
        <f t="shared" si="165"/>
        <v>2.1487500000000002</v>
      </c>
      <c r="LF60" s="346">
        <f t="shared" si="166"/>
        <v>3.0150000000000001</v>
      </c>
      <c r="LG60" s="346">
        <f t="shared" si="167"/>
        <v>3.2662499999999999</v>
      </c>
      <c r="LH60" s="346">
        <f t="shared" si="168"/>
        <v>3.8812500000000001</v>
      </c>
      <c r="LI60" s="346">
        <f t="shared" si="169"/>
        <v>25.416250000000002</v>
      </c>
      <c r="LL60" s="4"/>
      <c r="LM60" s="4"/>
      <c r="LN60" s="4"/>
      <c r="LO60" s="4"/>
      <c r="LP60" s="4"/>
      <c r="LQ60" s="4"/>
      <c r="LR60" s="4"/>
      <c r="LS60" s="4"/>
      <c r="LT60" s="4"/>
      <c r="LU60" s="4"/>
      <c r="LV60" s="4"/>
      <c r="LW60" s="4"/>
      <c r="LY60" s="14">
        <f t="shared" si="170"/>
        <v>0</v>
      </c>
      <c r="LZ60" s="14">
        <f t="shared" si="171"/>
        <v>0</v>
      </c>
      <c r="MA60" s="14">
        <f t="shared" si="172"/>
        <v>0</v>
      </c>
      <c r="MB60" s="14">
        <f t="shared" si="173"/>
        <v>0</v>
      </c>
      <c r="MC60" s="14">
        <f t="shared" si="174"/>
        <v>0</v>
      </c>
      <c r="MD60" s="14">
        <f t="shared" si="175"/>
        <v>0</v>
      </c>
      <c r="ME60" s="14">
        <f t="shared" si="176"/>
        <v>0</v>
      </c>
      <c r="MF60" s="14">
        <f t="shared" si="177"/>
        <v>0</v>
      </c>
      <c r="MG60" s="14">
        <f t="shared" si="178"/>
        <v>0</v>
      </c>
      <c r="MH60" s="14">
        <f t="shared" si="179"/>
        <v>0</v>
      </c>
      <c r="MI60" s="14">
        <f t="shared" si="180"/>
        <v>0</v>
      </c>
      <c r="MJ60" s="14">
        <f t="shared" si="181"/>
        <v>0</v>
      </c>
      <c r="ML60" s="14">
        <f t="shared" si="182"/>
        <v>0</v>
      </c>
      <c r="MM60" s="14">
        <f t="shared" si="183"/>
        <v>0</v>
      </c>
      <c r="MN60" s="14">
        <f t="shared" si="184"/>
        <v>0</v>
      </c>
      <c r="MO60" s="14">
        <f t="shared" si="185"/>
        <v>0</v>
      </c>
      <c r="MP60" s="14">
        <f t="shared" si="186"/>
        <v>0</v>
      </c>
      <c r="MQ60" s="14">
        <f t="shared" si="187"/>
        <v>0</v>
      </c>
      <c r="MR60" s="14">
        <f t="shared" si="188"/>
        <v>0</v>
      </c>
      <c r="MS60" s="14">
        <f t="shared" si="189"/>
        <v>0</v>
      </c>
      <c r="MT60" s="14">
        <f t="shared" si="190"/>
        <v>0</v>
      </c>
      <c r="MU60" s="14">
        <f t="shared" si="191"/>
        <v>0</v>
      </c>
      <c r="MV60" s="14">
        <f t="shared" si="192"/>
        <v>0</v>
      </c>
      <c r="MW60" s="14">
        <f t="shared" si="193"/>
        <v>0</v>
      </c>
    </row>
    <row r="61" spans="1:361">
      <c r="A61" s="4">
        <f t="shared" si="194"/>
        <v>45</v>
      </c>
      <c r="B61" s="1" t="s">
        <v>463</v>
      </c>
      <c r="C61" s="1" t="s">
        <v>353</v>
      </c>
      <c r="D61" s="4" t="s">
        <v>327</v>
      </c>
      <c r="E61" s="14">
        <f>SUMIFS('MoU proposal'!U:U,'MoU proposal'!$B:$B,'Retail_distributor-wise'!$B61,'MoU proposal'!$D:$D,'Retail_distributor-wise'!$C61)</f>
        <v>467.685</v>
      </c>
      <c r="F61" s="14">
        <f t="shared" si="90"/>
        <v>3450</v>
      </c>
      <c r="G61" s="8" t="s">
        <v>161</v>
      </c>
      <c r="H61" s="1" t="s">
        <v>443</v>
      </c>
      <c r="I61" s="118">
        <f>E61/'Retail_state-wise(rough)'!$D$40</f>
        <v>0.10799305885083112</v>
      </c>
      <c r="J61" s="14">
        <f>FLOOR($I61*'Retail_state-wise(rough)'!F$40,50)</f>
        <v>200</v>
      </c>
      <c r="K61" s="14">
        <f>FLOOR($I61*'Retail_state-wise(rough)'!G$40,50)</f>
        <v>250</v>
      </c>
      <c r="L61" s="14">
        <f>FLOOR($I61*'Retail_state-wise(rough)'!H$40,50)</f>
        <v>250</v>
      </c>
      <c r="M61" s="14">
        <f>FLOOR($I61*'Retail_state-wise(rough)'!I$40,50)</f>
        <v>200</v>
      </c>
      <c r="N61" s="14">
        <f>FLOOR($I61*'Retail_state-wise(rough)'!J$40,50)</f>
        <v>150</v>
      </c>
      <c r="O61" s="14">
        <f>FLOOR($I61*'Retail_state-wise(rough)'!K$40,50)</f>
        <v>200</v>
      </c>
      <c r="P61" s="14">
        <f>FLOOR($I61*'Retail_state-wise(rough)'!L$40,50)</f>
        <v>250</v>
      </c>
      <c r="Q61" s="14">
        <f>FLOOR($I61*'Retail_state-wise(rough)'!M$40,50)</f>
        <v>300</v>
      </c>
      <c r="R61" s="14">
        <f>FLOOR($I61*'Retail_state-wise(rough)'!N$40,50)</f>
        <v>300</v>
      </c>
      <c r="S61" s="14">
        <f>FLOOR($I61*'Retail_state-wise(rough)'!O$40,50)</f>
        <v>400</v>
      </c>
      <c r="T61" s="14">
        <f>FLOOR($I61*'Retail_state-wise(rough)'!P$40,50)</f>
        <v>450</v>
      </c>
      <c r="U61" s="14">
        <f>FLOOR($I61*'Retail_state-wise(rough)'!Q$40,50)</f>
        <v>500</v>
      </c>
      <c r="X61" s="16">
        <v>0</v>
      </c>
      <c r="Y61" s="16">
        <v>0</v>
      </c>
      <c r="Z61" s="16">
        <v>0</v>
      </c>
      <c r="AA61" s="16">
        <v>0</v>
      </c>
      <c r="AB61" s="16">
        <v>0</v>
      </c>
      <c r="AC61" s="16">
        <v>0</v>
      </c>
      <c r="AD61" s="16">
        <v>0</v>
      </c>
      <c r="AE61" s="16">
        <v>0</v>
      </c>
      <c r="AF61" s="16">
        <v>0</v>
      </c>
      <c r="AG61" s="16">
        <v>0</v>
      </c>
      <c r="AH61" s="16">
        <v>0</v>
      </c>
      <c r="AI61" s="16">
        <v>0</v>
      </c>
      <c r="AK61" s="16">
        <f t="shared" si="479"/>
        <v>1</v>
      </c>
      <c r="AL61" s="16">
        <f t="shared" si="479"/>
        <v>1</v>
      </c>
      <c r="AM61" s="16">
        <f t="shared" si="479"/>
        <v>1</v>
      </c>
      <c r="AN61" s="16">
        <f t="shared" si="479"/>
        <v>1</v>
      </c>
      <c r="AO61" s="16">
        <f t="shared" si="479"/>
        <v>1</v>
      </c>
      <c r="AP61" s="16">
        <f t="shared" si="479"/>
        <v>1</v>
      </c>
      <c r="AQ61" s="16">
        <f t="shared" si="479"/>
        <v>1</v>
      </c>
      <c r="AR61" s="16">
        <f t="shared" si="479"/>
        <v>1</v>
      </c>
      <c r="AS61" s="16">
        <f t="shared" si="479"/>
        <v>1</v>
      </c>
      <c r="AT61" s="16">
        <f t="shared" si="479"/>
        <v>1</v>
      </c>
      <c r="AU61" s="16">
        <f t="shared" si="479"/>
        <v>1</v>
      </c>
      <c r="AV61" s="16">
        <f t="shared" si="479"/>
        <v>1</v>
      </c>
      <c r="AX61" s="15">
        <f t="shared" si="345"/>
        <v>0</v>
      </c>
      <c r="AY61" s="15">
        <f t="shared" si="346"/>
        <v>0</v>
      </c>
      <c r="AZ61" s="15">
        <f t="shared" si="347"/>
        <v>0</v>
      </c>
      <c r="BA61" s="15">
        <f t="shared" si="348"/>
        <v>0</v>
      </c>
      <c r="BB61" s="15">
        <f t="shared" si="349"/>
        <v>0</v>
      </c>
      <c r="BC61" s="15">
        <f t="shared" si="350"/>
        <v>0</v>
      </c>
      <c r="BD61" s="15">
        <f t="shared" si="351"/>
        <v>0</v>
      </c>
      <c r="BE61" s="15">
        <f t="shared" si="352"/>
        <v>0</v>
      </c>
      <c r="BF61" s="15">
        <f t="shared" si="353"/>
        <v>0</v>
      </c>
      <c r="BG61" s="15">
        <f t="shared" si="354"/>
        <v>0</v>
      </c>
      <c r="BH61" s="15">
        <f t="shared" si="355"/>
        <v>0</v>
      </c>
      <c r="BI61" s="15">
        <f t="shared" si="356"/>
        <v>0</v>
      </c>
      <c r="BJ61" s="15">
        <f t="shared" si="357"/>
        <v>0</v>
      </c>
      <c r="BL61" s="15">
        <f t="shared" si="358"/>
        <v>200</v>
      </c>
      <c r="BM61" s="15">
        <f t="shared" si="359"/>
        <v>250</v>
      </c>
      <c r="BN61" s="15">
        <f t="shared" si="360"/>
        <v>250</v>
      </c>
      <c r="BO61" s="15">
        <f t="shared" si="361"/>
        <v>200</v>
      </c>
      <c r="BP61" s="15">
        <f t="shared" si="362"/>
        <v>150</v>
      </c>
      <c r="BQ61" s="15">
        <f t="shared" si="363"/>
        <v>200</v>
      </c>
      <c r="BR61" s="15">
        <f t="shared" si="364"/>
        <v>250</v>
      </c>
      <c r="BS61" s="15">
        <f t="shared" si="365"/>
        <v>300</v>
      </c>
      <c r="BT61" s="15">
        <f t="shared" si="366"/>
        <v>300</v>
      </c>
      <c r="BU61" s="15">
        <f t="shared" si="367"/>
        <v>400</v>
      </c>
      <c r="BV61" s="15">
        <f t="shared" si="368"/>
        <v>450</v>
      </c>
      <c r="BW61" s="15">
        <f t="shared" si="369"/>
        <v>500</v>
      </c>
      <c r="BX61" s="15">
        <f t="shared" si="370"/>
        <v>3450</v>
      </c>
      <c r="BY61" s="15"/>
      <c r="BZ61" s="16">
        <v>0</v>
      </c>
      <c r="CA61" s="16">
        <v>0</v>
      </c>
      <c r="CB61" s="16">
        <v>0</v>
      </c>
      <c r="CC61" s="16">
        <v>0</v>
      </c>
      <c r="CD61" s="16">
        <v>0</v>
      </c>
      <c r="CE61" s="16">
        <v>0</v>
      </c>
      <c r="CF61" s="16">
        <v>0</v>
      </c>
      <c r="CG61" s="16">
        <v>0</v>
      </c>
      <c r="CH61" s="16">
        <v>0</v>
      </c>
      <c r="CI61" s="16">
        <v>0</v>
      </c>
      <c r="CJ61" s="16">
        <v>0</v>
      </c>
      <c r="CK61" s="16">
        <v>0</v>
      </c>
      <c r="CL61" s="236"/>
      <c r="CM61" s="16">
        <f t="shared" si="308"/>
        <v>1</v>
      </c>
      <c r="CN61" s="16">
        <f t="shared" si="309"/>
        <v>1</v>
      </c>
      <c r="CO61" s="16">
        <f t="shared" si="310"/>
        <v>1</v>
      </c>
      <c r="CP61" s="16">
        <f t="shared" si="311"/>
        <v>1</v>
      </c>
      <c r="CQ61" s="16">
        <f t="shared" si="312"/>
        <v>1</v>
      </c>
      <c r="CR61" s="16">
        <f t="shared" si="313"/>
        <v>1</v>
      </c>
      <c r="CS61" s="16">
        <f t="shared" si="314"/>
        <v>1</v>
      </c>
      <c r="CT61" s="16">
        <f t="shared" si="315"/>
        <v>1</v>
      </c>
      <c r="CU61" s="16">
        <f t="shared" si="316"/>
        <v>1</v>
      </c>
      <c r="CV61" s="16">
        <f t="shared" si="317"/>
        <v>1</v>
      </c>
      <c r="CW61" s="16">
        <f t="shared" si="318"/>
        <v>1</v>
      </c>
      <c r="CX61" s="16">
        <f t="shared" si="319"/>
        <v>1</v>
      </c>
      <c r="CY61" s="15"/>
      <c r="CZ61" s="15">
        <f t="shared" si="104"/>
        <v>0</v>
      </c>
      <c r="DA61" s="15">
        <f t="shared" si="105"/>
        <v>0</v>
      </c>
      <c r="DB61" s="15">
        <f t="shared" si="106"/>
        <v>0</v>
      </c>
      <c r="DC61" s="15">
        <f t="shared" si="107"/>
        <v>0</v>
      </c>
      <c r="DD61" s="15">
        <f t="shared" si="108"/>
        <v>0</v>
      </c>
      <c r="DE61" s="15">
        <f t="shared" si="109"/>
        <v>0</v>
      </c>
      <c r="DF61" s="15">
        <f t="shared" si="110"/>
        <v>0</v>
      </c>
      <c r="DG61" s="15">
        <f t="shared" si="111"/>
        <v>0</v>
      </c>
      <c r="DH61" s="15">
        <f t="shared" si="112"/>
        <v>0</v>
      </c>
      <c r="DI61" s="15">
        <f t="shared" si="113"/>
        <v>0</v>
      </c>
      <c r="DJ61" s="15">
        <f t="shared" si="114"/>
        <v>0</v>
      </c>
      <c r="DK61" s="15">
        <f t="shared" si="115"/>
        <v>0</v>
      </c>
      <c r="DL61" s="15">
        <f t="shared" si="116"/>
        <v>0</v>
      </c>
      <c r="DM61" s="15"/>
      <c r="DN61" s="15">
        <f t="shared" si="244"/>
        <v>0</v>
      </c>
      <c r="DO61" s="15">
        <f t="shared" si="245"/>
        <v>0</v>
      </c>
      <c r="DP61" s="15">
        <f t="shared" si="246"/>
        <v>0</v>
      </c>
      <c r="DQ61" s="15">
        <f t="shared" si="247"/>
        <v>0</v>
      </c>
      <c r="DR61" s="15">
        <f t="shared" si="248"/>
        <v>0</v>
      </c>
      <c r="DS61" s="15">
        <f t="shared" si="249"/>
        <v>0</v>
      </c>
      <c r="DT61" s="15">
        <f t="shared" si="250"/>
        <v>0</v>
      </c>
      <c r="DU61" s="15">
        <f t="shared" si="251"/>
        <v>0</v>
      </c>
      <c r="DV61" s="15">
        <f t="shared" si="252"/>
        <v>0</v>
      </c>
      <c r="DW61" s="15">
        <f t="shared" si="253"/>
        <v>0</v>
      </c>
      <c r="DX61" s="15">
        <f t="shared" si="254"/>
        <v>0</v>
      </c>
      <c r="DY61" s="15">
        <f t="shared" si="255"/>
        <v>0</v>
      </c>
      <c r="DZ61" s="15">
        <f t="shared" si="121"/>
        <v>0</v>
      </c>
      <c r="EB61" s="16">
        <v>0.9</v>
      </c>
      <c r="EC61" s="16">
        <v>0.9</v>
      </c>
      <c r="ED61" s="16">
        <v>0.9</v>
      </c>
      <c r="EE61" s="16">
        <v>0.9</v>
      </c>
      <c r="EF61" s="16">
        <v>0.9</v>
      </c>
      <c r="EG61" s="16">
        <v>0.9</v>
      </c>
      <c r="EH61" s="16">
        <v>0.85</v>
      </c>
      <c r="EI61" s="16">
        <v>0.85</v>
      </c>
      <c r="EJ61" s="16">
        <v>0.8</v>
      </c>
      <c r="EK61" s="16">
        <v>0.8</v>
      </c>
      <c r="EL61" s="16">
        <v>0.75</v>
      </c>
      <c r="EM61" s="16">
        <v>0.7</v>
      </c>
      <c r="EO61" s="16">
        <f t="shared" si="195"/>
        <v>9.9999999999999978E-2</v>
      </c>
      <c r="EP61" s="16">
        <f t="shared" si="196"/>
        <v>9.9999999999999978E-2</v>
      </c>
      <c r="EQ61" s="16">
        <f t="shared" si="197"/>
        <v>9.9999999999999978E-2</v>
      </c>
      <c r="ER61" s="16">
        <f t="shared" si="198"/>
        <v>9.9999999999999978E-2</v>
      </c>
      <c r="ES61" s="16">
        <f t="shared" si="199"/>
        <v>9.9999999999999978E-2</v>
      </c>
      <c r="ET61" s="16">
        <f t="shared" si="200"/>
        <v>9.9999999999999978E-2</v>
      </c>
      <c r="EU61" s="16">
        <f t="shared" si="201"/>
        <v>0.15000000000000002</v>
      </c>
      <c r="EV61" s="16">
        <f t="shared" si="202"/>
        <v>0.15000000000000002</v>
      </c>
      <c r="EW61" s="16">
        <f t="shared" si="203"/>
        <v>0.19999999999999996</v>
      </c>
      <c r="EX61" s="16">
        <f t="shared" si="204"/>
        <v>0.19999999999999996</v>
      </c>
      <c r="EY61" s="16">
        <f t="shared" si="205"/>
        <v>0.25</v>
      </c>
      <c r="EZ61" s="16">
        <f t="shared" si="206"/>
        <v>0.30000000000000004</v>
      </c>
      <c r="FB61" s="233">
        <f t="shared" si="371"/>
        <v>180</v>
      </c>
      <c r="FC61" s="233">
        <f t="shared" si="372"/>
        <v>225</v>
      </c>
      <c r="FD61" s="233">
        <f t="shared" si="373"/>
        <v>225</v>
      </c>
      <c r="FE61" s="233">
        <f t="shared" si="374"/>
        <v>180</v>
      </c>
      <c r="FF61" s="233">
        <f t="shared" si="375"/>
        <v>135</v>
      </c>
      <c r="FG61" s="233">
        <f t="shared" si="376"/>
        <v>180</v>
      </c>
      <c r="FH61" s="233">
        <f t="shared" si="377"/>
        <v>212.5</v>
      </c>
      <c r="FI61" s="233">
        <f t="shared" si="378"/>
        <v>255</v>
      </c>
      <c r="FJ61" s="233">
        <f t="shared" si="379"/>
        <v>240</v>
      </c>
      <c r="FK61" s="233">
        <f t="shared" si="380"/>
        <v>320</v>
      </c>
      <c r="FL61" s="233">
        <f t="shared" si="381"/>
        <v>337.5</v>
      </c>
      <c r="FM61" s="233">
        <f t="shared" si="382"/>
        <v>350</v>
      </c>
      <c r="FN61" s="233">
        <f t="shared" si="122"/>
        <v>2840</v>
      </c>
      <c r="FO61" s="4"/>
      <c r="FP61" s="233">
        <f t="shared" si="383"/>
        <v>19.999999999999996</v>
      </c>
      <c r="FQ61" s="233">
        <f t="shared" si="384"/>
        <v>24.999999999999993</v>
      </c>
      <c r="FR61" s="233">
        <f t="shared" si="385"/>
        <v>24.999999999999993</v>
      </c>
      <c r="FS61" s="233">
        <f t="shared" si="386"/>
        <v>19.999999999999996</v>
      </c>
      <c r="FT61" s="233">
        <f t="shared" si="387"/>
        <v>14.999999999999996</v>
      </c>
      <c r="FU61" s="233">
        <f t="shared" si="388"/>
        <v>19.999999999999996</v>
      </c>
      <c r="FV61" s="233">
        <f t="shared" si="389"/>
        <v>37.500000000000007</v>
      </c>
      <c r="FW61" s="233">
        <f t="shared" si="390"/>
        <v>45.000000000000007</v>
      </c>
      <c r="FX61" s="233">
        <f t="shared" si="391"/>
        <v>59.999999999999986</v>
      </c>
      <c r="FY61" s="233">
        <f t="shared" si="392"/>
        <v>79.999999999999986</v>
      </c>
      <c r="FZ61" s="233">
        <f t="shared" si="393"/>
        <v>112.5</v>
      </c>
      <c r="GA61" s="233">
        <f t="shared" si="394"/>
        <v>150.00000000000003</v>
      </c>
      <c r="GB61" s="233">
        <f t="shared" si="123"/>
        <v>610</v>
      </c>
      <c r="GC61" s="233"/>
      <c r="GD61" s="112"/>
      <c r="GE61" s="112"/>
      <c r="GF61" s="112"/>
      <c r="GG61" s="112"/>
      <c r="GH61" s="112"/>
      <c r="GI61" s="112"/>
      <c r="GJ61" s="112"/>
      <c r="GK61" s="112"/>
      <c r="GL61" s="112"/>
      <c r="GM61" s="112"/>
      <c r="GN61" s="112"/>
      <c r="GO61" s="112"/>
      <c r="GP61" s="233"/>
      <c r="GQ61" s="233"/>
      <c r="GR61" s="233"/>
      <c r="GS61" s="233"/>
      <c r="GT61" s="233"/>
      <c r="GU61" s="233"/>
      <c r="GV61" s="233"/>
      <c r="GW61" s="233"/>
      <c r="GX61" s="233"/>
      <c r="GY61" s="233"/>
      <c r="GZ61" s="233"/>
      <c r="HA61" s="233"/>
      <c r="HB61" s="233"/>
      <c r="HC61" s="14">
        <f t="shared" si="256"/>
        <v>0</v>
      </c>
      <c r="HE61" s="233">
        <f>[2]Sheet2!$AO48</f>
        <v>19.46</v>
      </c>
      <c r="HF61" s="4">
        <v>25</v>
      </c>
      <c r="HG61" s="233">
        <f t="shared" si="125"/>
        <v>14</v>
      </c>
      <c r="HH61" s="233">
        <f t="shared" si="126"/>
        <v>22</v>
      </c>
      <c r="HJ61" s="15">
        <f t="shared" si="127"/>
        <v>0</v>
      </c>
      <c r="HK61" s="15">
        <f t="shared" si="128"/>
        <v>0</v>
      </c>
      <c r="HT61" s="1">
        <f>_xlfn.XLOOKUP($C61,'Prices_state-wise'!$B:$B,'Prices_state-wise'!P:P,"",0)</f>
        <v>53750</v>
      </c>
      <c r="HU61" s="1">
        <f>_xlfn.XLOOKUP($C61,'Prices_state-wise'!$B:$B,'Prices_state-wise'!Q:Q,"",0)</f>
        <v>52750</v>
      </c>
      <c r="HV61" s="1">
        <f>_xlfn.XLOOKUP($C61,'Prices_state-wise'!$B:$B,'Prices_state-wise'!R:R,"",0)</f>
        <v>50250</v>
      </c>
      <c r="HW61" s="1">
        <f>_xlfn.XLOOKUP($C61,'Prices_state-wise'!$B:$B,'Prices_state-wise'!S:S,"",0)</f>
        <v>47750</v>
      </c>
      <c r="HX61" s="1">
        <f>_xlfn.XLOOKUP($C61,'Prices_state-wise'!$B:$B,'Prices_state-wise'!T:T,"",0)</f>
        <v>46750</v>
      </c>
      <c r="HY61" s="1">
        <f>_xlfn.XLOOKUP($C61,'Prices_state-wise'!$B:$B,'Prices_state-wise'!U:U,"",0)</f>
        <v>45250</v>
      </c>
      <c r="HZ61" s="1">
        <f>_xlfn.XLOOKUP($C61,'Prices_state-wise'!$B:$B,'Prices_state-wise'!V:V,"",0)</f>
        <v>45250</v>
      </c>
      <c r="IA61" s="1">
        <f>_xlfn.XLOOKUP($C61,'Prices_state-wise'!$B:$B,'Prices_state-wise'!W:W,"",0)</f>
        <v>46250</v>
      </c>
      <c r="IB61" s="1">
        <f>_xlfn.XLOOKUP($C61,'Prices_state-wise'!$B:$B,'Prices_state-wise'!X:X,"",0)</f>
        <v>47750</v>
      </c>
      <c r="IC61" s="1">
        <f>_xlfn.XLOOKUP($C61,'Prices_state-wise'!$B:$B,'Prices_state-wise'!Y:Y,"",0)</f>
        <v>50250</v>
      </c>
      <c r="ID61" s="1">
        <f>_xlfn.XLOOKUP($C61,'Prices_state-wise'!$B:$B,'Prices_state-wise'!Z:Z,"",0)</f>
        <v>50250</v>
      </c>
      <c r="IE61" s="1">
        <f>_xlfn.XLOOKUP($C61,'Prices_state-wise'!$B:$B,'Prices_state-wise'!AA:AA,"",0)</f>
        <v>51750</v>
      </c>
      <c r="IG61" s="346">
        <f t="shared" si="207"/>
        <v>1.075</v>
      </c>
      <c r="IH61" s="346">
        <f t="shared" si="208"/>
        <v>1.3187500000000001</v>
      </c>
      <c r="II61" s="346">
        <f t="shared" si="209"/>
        <v>1.2562500000000001</v>
      </c>
      <c r="IJ61" s="346">
        <f t="shared" si="210"/>
        <v>0.95499999999999996</v>
      </c>
      <c r="IK61" s="346">
        <f t="shared" si="211"/>
        <v>0.70125000000000004</v>
      </c>
      <c r="IL61" s="346">
        <f t="shared" si="212"/>
        <v>0.90500000000000003</v>
      </c>
      <c r="IM61" s="346">
        <f t="shared" si="213"/>
        <v>1.1312500000000001</v>
      </c>
      <c r="IN61" s="346">
        <f t="shared" si="214"/>
        <v>1.3875</v>
      </c>
      <c r="IO61" s="346">
        <f t="shared" si="215"/>
        <v>1.4325000000000001</v>
      </c>
      <c r="IP61" s="346">
        <f t="shared" si="216"/>
        <v>2.0099999999999998</v>
      </c>
      <c r="IQ61" s="346">
        <f t="shared" si="217"/>
        <v>2.26125</v>
      </c>
      <c r="IR61" s="346">
        <f t="shared" si="218"/>
        <v>2.5874999999999999</v>
      </c>
      <c r="IS61" s="346">
        <f t="shared" si="130"/>
        <v>17.021249999999998</v>
      </c>
      <c r="IU61" s="1">
        <v>53500</v>
      </c>
      <c r="IV61" s="1">
        <v>52500</v>
      </c>
      <c r="IW61" s="1">
        <v>50000</v>
      </c>
      <c r="IX61" s="1">
        <v>47500</v>
      </c>
      <c r="IY61" s="1">
        <v>46500</v>
      </c>
      <c r="IZ61" s="1">
        <v>45000</v>
      </c>
      <c r="JA61" s="1">
        <v>45000</v>
      </c>
      <c r="JB61" s="1">
        <v>46000</v>
      </c>
      <c r="JC61" s="1">
        <v>47500</v>
      </c>
      <c r="JD61" s="1">
        <v>50000</v>
      </c>
      <c r="JE61" s="1">
        <v>50000</v>
      </c>
      <c r="JF61" s="1">
        <v>51500</v>
      </c>
      <c r="JH61" s="346">
        <f t="shared" si="131"/>
        <v>0</v>
      </c>
      <c r="JI61" s="346">
        <f t="shared" si="132"/>
        <v>0</v>
      </c>
      <c r="JJ61" s="346">
        <f t="shared" si="133"/>
        <v>0</v>
      </c>
      <c r="JK61" s="346">
        <f t="shared" si="134"/>
        <v>0</v>
      </c>
      <c r="JL61" s="346">
        <f t="shared" si="135"/>
        <v>0</v>
      </c>
      <c r="JM61" s="346">
        <f t="shared" si="136"/>
        <v>0</v>
      </c>
      <c r="JN61" s="346">
        <f t="shared" si="137"/>
        <v>0</v>
      </c>
      <c r="JO61" s="346">
        <f t="shared" si="138"/>
        <v>0</v>
      </c>
      <c r="JP61" s="346">
        <f t="shared" si="139"/>
        <v>0</v>
      </c>
      <c r="JQ61" s="346">
        <f t="shared" si="140"/>
        <v>0</v>
      </c>
      <c r="JR61" s="346">
        <f t="shared" si="141"/>
        <v>0</v>
      </c>
      <c r="JS61" s="346">
        <f t="shared" si="142"/>
        <v>0</v>
      </c>
      <c r="JT61" s="346">
        <f t="shared" si="143"/>
        <v>0</v>
      </c>
      <c r="JV61" s="1">
        <f>IFERROR(_xlfn.XLOOKUP($C61,'Prices_state-wise'!$B:$B,'Prices_state-wise'!AP:AP,"",0),"")</f>
        <v>51750</v>
      </c>
      <c r="JW61" s="1">
        <f>IFERROR(_xlfn.XLOOKUP($C61,'Prices_state-wise'!$B:$B,'Prices_state-wise'!AQ:AQ,"",0),"")</f>
        <v>50750</v>
      </c>
      <c r="JX61" s="1">
        <f>IFERROR(_xlfn.XLOOKUP($C61,'Prices_state-wise'!$B:$B,'Prices_state-wise'!AR:AR,"",0),"")</f>
        <v>48250</v>
      </c>
      <c r="JY61" s="1">
        <f>IFERROR(_xlfn.XLOOKUP($C61,'Prices_state-wise'!$B:$B,'Prices_state-wise'!AS:AS,"",0),"")</f>
        <v>45750</v>
      </c>
      <c r="JZ61" s="1">
        <f>IFERROR(_xlfn.XLOOKUP($C61,'Prices_state-wise'!$B:$B,'Prices_state-wise'!AT:AT,"",0),"")</f>
        <v>44750</v>
      </c>
      <c r="KA61" s="1">
        <f>IFERROR(_xlfn.XLOOKUP($C61,'Prices_state-wise'!$B:$B,'Prices_state-wise'!AU:AU,"",0),"")</f>
        <v>43250</v>
      </c>
      <c r="KB61" s="1">
        <f>IFERROR(_xlfn.XLOOKUP($C61,'Prices_state-wise'!$B:$B,'Prices_state-wise'!AV:AV,"",0),"")</f>
        <v>43250</v>
      </c>
      <c r="KC61" s="1">
        <f>IFERROR(_xlfn.XLOOKUP($C61,'Prices_state-wise'!$B:$B,'Prices_state-wise'!AW:AW,"",0),"")</f>
        <v>44250</v>
      </c>
      <c r="KD61" s="1">
        <f>IFERROR(_xlfn.XLOOKUP($C61,'Prices_state-wise'!$B:$B,'Prices_state-wise'!AX:AX,"",0),"")</f>
        <v>45750</v>
      </c>
      <c r="KE61" s="1">
        <f>IFERROR(_xlfn.XLOOKUP($C61,'Prices_state-wise'!$B:$B,'Prices_state-wise'!AY:AY,"",0),"")</f>
        <v>48250</v>
      </c>
      <c r="KF61" s="1">
        <f>IFERROR(_xlfn.XLOOKUP($C61,'Prices_state-wise'!$B:$B,'Prices_state-wise'!AZ:AZ,"",0),"")</f>
        <v>48250</v>
      </c>
      <c r="KG61" s="1">
        <f>IFERROR(_xlfn.XLOOKUP($C61,'Prices_state-wise'!$B:$B,'Prices_state-wise'!BA:BA,"",0),"")</f>
        <v>49750</v>
      </c>
      <c r="KI61" s="346">
        <f t="shared" si="144"/>
        <v>0</v>
      </c>
      <c r="KJ61" s="346">
        <f t="shared" si="145"/>
        <v>0</v>
      </c>
      <c r="KK61" s="346">
        <f t="shared" si="146"/>
        <v>0</v>
      </c>
      <c r="KL61" s="346">
        <f t="shared" si="147"/>
        <v>0</v>
      </c>
      <c r="KM61" s="346">
        <f t="shared" si="148"/>
        <v>0</v>
      </c>
      <c r="KN61" s="346">
        <f t="shared" si="149"/>
        <v>0</v>
      </c>
      <c r="KO61" s="346">
        <f t="shared" si="150"/>
        <v>0</v>
      </c>
      <c r="KP61" s="346">
        <f t="shared" si="151"/>
        <v>0</v>
      </c>
      <c r="KQ61" s="346">
        <f t="shared" si="152"/>
        <v>0</v>
      </c>
      <c r="KR61" s="346">
        <f t="shared" si="153"/>
        <v>0</v>
      </c>
      <c r="KS61" s="346">
        <f t="shared" si="154"/>
        <v>0</v>
      </c>
      <c r="KT61" s="346">
        <f t="shared" si="155"/>
        <v>0</v>
      </c>
      <c r="KU61" s="346">
        <f t="shared" si="156"/>
        <v>0</v>
      </c>
      <c r="KW61" s="346">
        <f t="shared" si="157"/>
        <v>1.075</v>
      </c>
      <c r="KX61" s="346">
        <f t="shared" si="158"/>
        <v>1.3187500000000001</v>
      </c>
      <c r="KY61" s="346">
        <f t="shared" si="159"/>
        <v>1.2562500000000001</v>
      </c>
      <c r="KZ61" s="346">
        <f t="shared" si="160"/>
        <v>0.95499999999999996</v>
      </c>
      <c r="LA61" s="346">
        <f t="shared" si="161"/>
        <v>0.70125000000000004</v>
      </c>
      <c r="LB61" s="346">
        <f t="shared" si="162"/>
        <v>0.90500000000000003</v>
      </c>
      <c r="LC61" s="346">
        <f t="shared" si="163"/>
        <v>1.1312500000000001</v>
      </c>
      <c r="LD61" s="346">
        <f t="shared" si="164"/>
        <v>1.3875</v>
      </c>
      <c r="LE61" s="346">
        <f t="shared" si="165"/>
        <v>1.4325000000000001</v>
      </c>
      <c r="LF61" s="346">
        <f t="shared" si="166"/>
        <v>2.0099999999999998</v>
      </c>
      <c r="LG61" s="346">
        <f t="shared" si="167"/>
        <v>2.26125</v>
      </c>
      <c r="LH61" s="346">
        <f t="shared" si="168"/>
        <v>2.5874999999999999</v>
      </c>
      <c r="LI61" s="346">
        <f t="shared" si="169"/>
        <v>17.021249999999998</v>
      </c>
      <c r="LL61" s="4"/>
      <c r="LM61" s="4"/>
      <c r="LN61" s="4"/>
      <c r="LO61" s="4"/>
      <c r="LP61" s="4"/>
      <c r="LQ61" s="4"/>
      <c r="LR61" s="4"/>
      <c r="LS61" s="4"/>
      <c r="LT61" s="4"/>
      <c r="LU61" s="4"/>
      <c r="LV61" s="4"/>
      <c r="LW61" s="4"/>
      <c r="LY61" s="14">
        <f t="shared" si="170"/>
        <v>0</v>
      </c>
      <c r="LZ61" s="14">
        <f t="shared" si="171"/>
        <v>0</v>
      </c>
      <c r="MA61" s="14">
        <f t="shared" si="172"/>
        <v>0</v>
      </c>
      <c r="MB61" s="14">
        <f t="shared" si="173"/>
        <v>0</v>
      </c>
      <c r="MC61" s="14">
        <f t="shared" si="174"/>
        <v>0</v>
      </c>
      <c r="MD61" s="14">
        <f t="shared" si="175"/>
        <v>0</v>
      </c>
      <c r="ME61" s="14">
        <f t="shared" si="176"/>
        <v>0</v>
      </c>
      <c r="MF61" s="14">
        <f t="shared" si="177"/>
        <v>0</v>
      </c>
      <c r="MG61" s="14">
        <f t="shared" si="178"/>
        <v>0</v>
      </c>
      <c r="MH61" s="14">
        <f t="shared" si="179"/>
        <v>0</v>
      </c>
      <c r="MI61" s="14">
        <f t="shared" si="180"/>
        <v>0</v>
      </c>
      <c r="MJ61" s="14">
        <f t="shared" si="181"/>
        <v>0</v>
      </c>
      <c r="ML61" s="14">
        <f t="shared" si="182"/>
        <v>0</v>
      </c>
      <c r="MM61" s="14">
        <f t="shared" si="183"/>
        <v>0</v>
      </c>
      <c r="MN61" s="14">
        <f t="shared" si="184"/>
        <v>0</v>
      </c>
      <c r="MO61" s="14">
        <f t="shared" si="185"/>
        <v>0</v>
      </c>
      <c r="MP61" s="14">
        <f t="shared" si="186"/>
        <v>0</v>
      </c>
      <c r="MQ61" s="14">
        <f t="shared" si="187"/>
        <v>0</v>
      </c>
      <c r="MR61" s="14">
        <f t="shared" si="188"/>
        <v>0</v>
      </c>
      <c r="MS61" s="14">
        <f t="shared" si="189"/>
        <v>0</v>
      </c>
      <c r="MT61" s="14">
        <f t="shared" si="190"/>
        <v>0</v>
      </c>
      <c r="MU61" s="14">
        <f t="shared" si="191"/>
        <v>0</v>
      </c>
      <c r="MV61" s="14">
        <f t="shared" si="192"/>
        <v>0</v>
      </c>
      <c r="MW61" s="14">
        <f t="shared" si="193"/>
        <v>0</v>
      </c>
    </row>
    <row r="62" spans="1:361" s="116" customFormat="1">
      <c r="A62" s="115"/>
      <c r="D62" s="115"/>
      <c r="E62" s="117"/>
      <c r="F62" s="117"/>
      <c r="G62" s="191">
        <v>0</v>
      </c>
      <c r="H62" s="116">
        <v>0</v>
      </c>
      <c r="I62" s="119">
        <f>SUM(I56:I61)</f>
        <v>1.0583828923533058</v>
      </c>
      <c r="J62" s="117"/>
      <c r="K62" s="117"/>
      <c r="L62" s="117"/>
      <c r="M62" s="117"/>
      <c r="N62" s="117"/>
      <c r="O62" s="117"/>
      <c r="P62" s="117"/>
      <c r="Q62" s="117"/>
      <c r="R62" s="117"/>
      <c r="S62" s="117"/>
      <c r="T62" s="117"/>
      <c r="U62" s="117"/>
      <c r="V62" s="229"/>
      <c r="W62" s="229"/>
      <c r="X62" s="230"/>
      <c r="Y62" s="230"/>
      <c r="Z62" s="230"/>
      <c r="AA62" s="230"/>
      <c r="AB62" s="230"/>
      <c r="AC62" s="230"/>
      <c r="AD62" s="230"/>
      <c r="AE62" s="230"/>
      <c r="AF62" s="230"/>
      <c r="AG62" s="230"/>
      <c r="AH62" s="230"/>
      <c r="AI62" s="230"/>
      <c r="AK62" s="230"/>
      <c r="AL62" s="230"/>
      <c r="AM62" s="230"/>
      <c r="AN62" s="230"/>
      <c r="AO62" s="230"/>
      <c r="AP62" s="230"/>
      <c r="AQ62" s="230"/>
      <c r="AR62" s="230"/>
      <c r="AS62" s="230"/>
      <c r="AT62" s="230"/>
      <c r="AU62" s="230"/>
      <c r="AV62" s="230"/>
      <c r="AX62" s="231">
        <f t="shared" si="345"/>
        <v>0</v>
      </c>
      <c r="AY62" s="231">
        <f t="shared" si="346"/>
        <v>0</v>
      </c>
      <c r="AZ62" s="231">
        <f t="shared" si="347"/>
        <v>0</v>
      </c>
      <c r="BA62" s="231">
        <f t="shared" si="348"/>
        <v>0</v>
      </c>
      <c r="BB62" s="231">
        <f t="shared" si="349"/>
        <v>0</v>
      </c>
      <c r="BC62" s="231">
        <f t="shared" si="350"/>
        <v>0</v>
      </c>
      <c r="BD62" s="231">
        <f t="shared" si="351"/>
        <v>0</v>
      </c>
      <c r="BE62" s="231">
        <f t="shared" si="352"/>
        <v>0</v>
      </c>
      <c r="BF62" s="231">
        <f t="shared" si="353"/>
        <v>0</v>
      </c>
      <c r="BG62" s="231">
        <f t="shared" si="354"/>
        <v>0</v>
      </c>
      <c r="BH62" s="231">
        <f t="shared" si="355"/>
        <v>0</v>
      </c>
      <c r="BI62" s="231">
        <f t="shared" si="356"/>
        <v>0</v>
      </c>
      <c r="BJ62" s="231">
        <f t="shared" si="357"/>
        <v>0</v>
      </c>
      <c r="BL62" s="231">
        <f t="shared" si="358"/>
        <v>0</v>
      </c>
      <c r="BM62" s="231">
        <f t="shared" si="359"/>
        <v>0</v>
      </c>
      <c r="BN62" s="231">
        <f t="shared" si="360"/>
        <v>0</v>
      </c>
      <c r="BO62" s="231">
        <f t="shared" si="361"/>
        <v>0</v>
      </c>
      <c r="BP62" s="231">
        <f t="shared" si="362"/>
        <v>0</v>
      </c>
      <c r="BQ62" s="231">
        <f t="shared" si="363"/>
        <v>0</v>
      </c>
      <c r="BR62" s="231">
        <f t="shared" si="364"/>
        <v>0</v>
      </c>
      <c r="BS62" s="231">
        <f t="shared" si="365"/>
        <v>0</v>
      </c>
      <c r="BT62" s="231">
        <f t="shared" si="366"/>
        <v>0</v>
      </c>
      <c r="BU62" s="231">
        <f t="shared" si="367"/>
        <v>0</v>
      </c>
      <c r="BV62" s="231">
        <f t="shared" si="368"/>
        <v>0</v>
      </c>
      <c r="BW62" s="231">
        <f t="shared" si="369"/>
        <v>0</v>
      </c>
      <c r="BX62" s="231">
        <f t="shared" si="370"/>
        <v>0</v>
      </c>
      <c r="BY62" s="231"/>
      <c r="BZ62" s="230"/>
      <c r="CA62" s="230"/>
      <c r="CB62" s="230"/>
      <c r="CC62" s="230"/>
      <c r="CD62" s="230"/>
      <c r="CE62" s="230"/>
      <c r="CF62" s="230"/>
      <c r="CG62" s="230"/>
      <c r="CH62" s="230"/>
      <c r="CI62" s="230"/>
      <c r="CJ62" s="230"/>
      <c r="CK62" s="230"/>
      <c r="CL62" s="237"/>
      <c r="CM62" s="230"/>
      <c r="CN62" s="230"/>
      <c r="CO62" s="230"/>
      <c r="CP62" s="230"/>
      <c r="CQ62" s="230"/>
      <c r="CR62" s="230"/>
      <c r="CS62" s="230"/>
      <c r="CT62" s="230"/>
      <c r="CU62" s="230"/>
      <c r="CV62" s="230"/>
      <c r="CW62" s="230"/>
      <c r="CX62" s="230"/>
      <c r="CY62" s="231"/>
      <c r="CZ62" s="231">
        <f t="shared" si="104"/>
        <v>0</v>
      </c>
      <c r="DA62" s="231">
        <f t="shared" si="105"/>
        <v>0</v>
      </c>
      <c r="DB62" s="231">
        <f t="shared" si="106"/>
        <v>0</v>
      </c>
      <c r="DC62" s="231">
        <f t="shared" si="107"/>
        <v>0</v>
      </c>
      <c r="DD62" s="231">
        <f t="shared" si="108"/>
        <v>0</v>
      </c>
      <c r="DE62" s="231">
        <f t="shared" si="109"/>
        <v>0</v>
      </c>
      <c r="DF62" s="231">
        <f t="shared" si="110"/>
        <v>0</v>
      </c>
      <c r="DG62" s="231">
        <f t="shared" si="111"/>
        <v>0</v>
      </c>
      <c r="DH62" s="231">
        <f t="shared" si="112"/>
        <v>0</v>
      </c>
      <c r="DI62" s="231">
        <f t="shared" si="113"/>
        <v>0</v>
      </c>
      <c r="DJ62" s="231">
        <f t="shared" si="114"/>
        <v>0</v>
      </c>
      <c r="DK62" s="231">
        <f t="shared" si="115"/>
        <v>0</v>
      </c>
      <c r="DL62" s="231">
        <f t="shared" si="116"/>
        <v>0</v>
      </c>
      <c r="DM62" s="231"/>
      <c r="DN62" s="231">
        <f t="shared" si="244"/>
        <v>0</v>
      </c>
      <c r="DO62" s="231">
        <f t="shared" si="245"/>
        <v>0</v>
      </c>
      <c r="DP62" s="231">
        <f t="shared" si="246"/>
        <v>0</v>
      </c>
      <c r="DQ62" s="231">
        <f t="shared" si="247"/>
        <v>0</v>
      </c>
      <c r="DR62" s="231">
        <f t="shared" si="248"/>
        <v>0</v>
      </c>
      <c r="DS62" s="231">
        <f t="shared" si="249"/>
        <v>0</v>
      </c>
      <c r="DT62" s="231">
        <f t="shared" si="250"/>
        <v>0</v>
      </c>
      <c r="DU62" s="231">
        <f t="shared" si="251"/>
        <v>0</v>
      </c>
      <c r="DV62" s="231">
        <f t="shared" si="252"/>
        <v>0</v>
      </c>
      <c r="DW62" s="231">
        <f t="shared" si="253"/>
        <v>0</v>
      </c>
      <c r="DX62" s="231">
        <f t="shared" si="254"/>
        <v>0</v>
      </c>
      <c r="DY62" s="231">
        <f t="shared" si="255"/>
        <v>0</v>
      </c>
      <c r="DZ62" s="231">
        <f t="shared" si="121"/>
        <v>0</v>
      </c>
      <c r="EA62" s="191"/>
      <c r="EB62" s="115"/>
      <c r="EC62" s="115"/>
      <c r="ED62" s="115"/>
      <c r="EE62" s="115"/>
      <c r="EF62" s="115"/>
      <c r="EG62" s="115"/>
      <c r="EH62" s="115"/>
      <c r="EI62" s="115"/>
      <c r="EJ62" s="115"/>
      <c r="EK62" s="115"/>
      <c r="EL62" s="115"/>
      <c r="EM62" s="115"/>
      <c r="EN62" s="115"/>
      <c r="EO62" s="230"/>
      <c r="EP62" s="230"/>
      <c r="EQ62" s="230"/>
      <c r="ER62" s="230"/>
      <c r="ES62" s="230"/>
      <c r="ET62" s="230"/>
      <c r="EU62" s="230"/>
      <c r="EV62" s="230"/>
      <c r="EW62" s="230"/>
      <c r="EX62" s="230"/>
      <c r="EY62" s="230"/>
      <c r="EZ62" s="230"/>
      <c r="FB62" s="234">
        <f t="shared" si="371"/>
        <v>0</v>
      </c>
      <c r="FC62" s="234">
        <f t="shared" si="372"/>
        <v>0</v>
      </c>
      <c r="FD62" s="234">
        <f t="shared" si="373"/>
        <v>0</v>
      </c>
      <c r="FE62" s="234">
        <f t="shared" si="374"/>
        <v>0</v>
      </c>
      <c r="FF62" s="234">
        <f t="shared" si="375"/>
        <v>0</v>
      </c>
      <c r="FG62" s="234">
        <f t="shared" si="376"/>
        <v>0</v>
      </c>
      <c r="FH62" s="234">
        <f t="shared" si="377"/>
        <v>0</v>
      </c>
      <c r="FI62" s="234">
        <f t="shared" si="378"/>
        <v>0</v>
      </c>
      <c r="FJ62" s="234">
        <f t="shared" si="379"/>
        <v>0</v>
      </c>
      <c r="FK62" s="234">
        <f t="shared" si="380"/>
        <v>0</v>
      </c>
      <c r="FL62" s="234">
        <f t="shared" si="381"/>
        <v>0</v>
      </c>
      <c r="FM62" s="234">
        <f t="shared" si="382"/>
        <v>0</v>
      </c>
      <c r="FN62" s="234">
        <f t="shared" si="122"/>
        <v>0</v>
      </c>
      <c r="FO62" s="115"/>
      <c r="FP62" s="234">
        <f t="shared" si="383"/>
        <v>0</v>
      </c>
      <c r="FQ62" s="234">
        <f t="shared" si="384"/>
        <v>0</v>
      </c>
      <c r="FR62" s="234">
        <f t="shared" si="385"/>
        <v>0</v>
      </c>
      <c r="FS62" s="234">
        <f t="shared" si="386"/>
        <v>0</v>
      </c>
      <c r="FT62" s="234">
        <f t="shared" si="387"/>
        <v>0</v>
      </c>
      <c r="FU62" s="234">
        <f t="shared" si="388"/>
        <v>0</v>
      </c>
      <c r="FV62" s="234">
        <f t="shared" si="389"/>
        <v>0</v>
      </c>
      <c r="FW62" s="234">
        <f t="shared" si="390"/>
        <v>0</v>
      </c>
      <c r="FX62" s="234">
        <f t="shared" si="391"/>
        <v>0</v>
      </c>
      <c r="FY62" s="234">
        <f t="shared" si="392"/>
        <v>0</v>
      </c>
      <c r="FZ62" s="234">
        <f t="shared" si="393"/>
        <v>0</v>
      </c>
      <c r="GA62" s="234">
        <f t="shared" si="394"/>
        <v>0</v>
      </c>
      <c r="GB62" s="234">
        <f t="shared" si="123"/>
        <v>0</v>
      </c>
      <c r="GC62" s="234"/>
      <c r="GD62" s="339"/>
      <c r="GE62" s="339"/>
      <c r="GF62" s="339"/>
      <c r="GG62" s="339"/>
      <c r="GH62" s="339"/>
      <c r="GI62" s="339"/>
      <c r="GJ62" s="339"/>
      <c r="GK62" s="339"/>
      <c r="GL62" s="339"/>
      <c r="GM62" s="339"/>
      <c r="GN62" s="339"/>
      <c r="GO62" s="339"/>
      <c r="GP62" s="234"/>
      <c r="GQ62" s="234"/>
      <c r="GR62" s="234"/>
      <c r="GS62" s="234"/>
      <c r="GT62" s="234"/>
      <c r="GU62" s="234"/>
      <c r="GV62" s="234"/>
      <c r="GW62" s="234"/>
      <c r="GX62" s="234"/>
      <c r="GY62" s="234"/>
      <c r="GZ62" s="234"/>
      <c r="HA62" s="234"/>
      <c r="HB62" s="234"/>
      <c r="HC62" s="117">
        <f t="shared" si="256"/>
        <v>0</v>
      </c>
      <c r="HE62" s="115"/>
      <c r="HF62" s="115"/>
      <c r="HG62" s="115"/>
      <c r="HH62" s="115"/>
      <c r="HJ62" s="231" t="str">
        <f t="shared" si="127"/>
        <v/>
      </c>
      <c r="HK62" s="231" t="str">
        <f t="shared" si="128"/>
        <v/>
      </c>
      <c r="IG62" s="557">
        <f t="shared" si="207"/>
        <v>0</v>
      </c>
      <c r="IH62" s="557">
        <f t="shared" si="208"/>
        <v>0</v>
      </c>
      <c r="II62" s="557">
        <f t="shared" si="209"/>
        <v>0</v>
      </c>
      <c r="IJ62" s="557">
        <f t="shared" si="210"/>
        <v>0</v>
      </c>
      <c r="IK62" s="557">
        <f t="shared" si="211"/>
        <v>0</v>
      </c>
      <c r="IL62" s="557">
        <f t="shared" si="212"/>
        <v>0</v>
      </c>
      <c r="IM62" s="557">
        <f t="shared" si="213"/>
        <v>0</v>
      </c>
      <c r="IN62" s="557">
        <f t="shared" si="214"/>
        <v>0</v>
      </c>
      <c r="IO62" s="557">
        <f t="shared" si="215"/>
        <v>0</v>
      </c>
      <c r="IP62" s="557">
        <f t="shared" si="216"/>
        <v>0</v>
      </c>
      <c r="IQ62" s="557">
        <f t="shared" si="217"/>
        <v>0</v>
      </c>
      <c r="IR62" s="557">
        <f t="shared" si="218"/>
        <v>0</v>
      </c>
      <c r="IS62" s="557">
        <f t="shared" si="130"/>
        <v>0</v>
      </c>
      <c r="JH62" s="557">
        <f t="shared" si="131"/>
        <v>0</v>
      </c>
      <c r="JI62" s="557">
        <f t="shared" si="132"/>
        <v>0</v>
      </c>
      <c r="JJ62" s="557">
        <f t="shared" si="133"/>
        <v>0</v>
      </c>
      <c r="JK62" s="557">
        <f t="shared" si="134"/>
        <v>0</v>
      </c>
      <c r="JL62" s="557">
        <f t="shared" si="135"/>
        <v>0</v>
      </c>
      <c r="JM62" s="557">
        <f t="shared" si="136"/>
        <v>0</v>
      </c>
      <c r="JN62" s="557">
        <f t="shared" si="137"/>
        <v>0</v>
      </c>
      <c r="JO62" s="557">
        <f t="shared" si="138"/>
        <v>0</v>
      </c>
      <c r="JP62" s="557">
        <f t="shared" si="139"/>
        <v>0</v>
      </c>
      <c r="JQ62" s="557">
        <f t="shared" si="140"/>
        <v>0</v>
      </c>
      <c r="JR62" s="557">
        <f t="shared" si="141"/>
        <v>0</v>
      </c>
      <c r="JS62" s="557">
        <f t="shared" si="142"/>
        <v>0</v>
      </c>
      <c r="JT62" s="557">
        <f t="shared" si="143"/>
        <v>0</v>
      </c>
      <c r="KI62" s="557">
        <f t="shared" si="144"/>
        <v>0</v>
      </c>
      <c r="KJ62" s="557">
        <f t="shared" si="145"/>
        <v>0</v>
      </c>
      <c r="KK62" s="557">
        <f t="shared" si="146"/>
        <v>0</v>
      </c>
      <c r="KL62" s="557">
        <f t="shared" si="147"/>
        <v>0</v>
      </c>
      <c r="KM62" s="557">
        <f t="shared" si="148"/>
        <v>0</v>
      </c>
      <c r="KN62" s="557">
        <f t="shared" si="149"/>
        <v>0</v>
      </c>
      <c r="KO62" s="557">
        <f t="shared" si="150"/>
        <v>0</v>
      </c>
      <c r="KP62" s="557">
        <f t="shared" si="151"/>
        <v>0</v>
      </c>
      <c r="KQ62" s="557">
        <f t="shared" si="152"/>
        <v>0</v>
      </c>
      <c r="KR62" s="557">
        <f t="shared" si="153"/>
        <v>0</v>
      </c>
      <c r="KS62" s="557">
        <f t="shared" si="154"/>
        <v>0</v>
      </c>
      <c r="KT62" s="557">
        <f t="shared" si="155"/>
        <v>0</v>
      </c>
      <c r="KU62" s="557">
        <f t="shared" si="156"/>
        <v>0</v>
      </c>
      <c r="KW62" s="557">
        <f t="shared" si="157"/>
        <v>0</v>
      </c>
      <c r="KX62" s="557">
        <f t="shared" si="158"/>
        <v>0</v>
      </c>
      <c r="KY62" s="557">
        <f t="shared" si="159"/>
        <v>0</v>
      </c>
      <c r="KZ62" s="557">
        <f t="shared" si="160"/>
        <v>0</v>
      </c>
      <c r="LA62" s="557">
        <f t="shared" si="161"/>
        <v>0</v>
      </c>
      <c r="LB62" s="557">
        <f t="shared" si="162"/>
        <v>0</v>
      </c>
      <c r="LC62" s="557">
        <f t="shared" si="163"/>
        <v>0</v>
      </c>
      <c r="LD62" s="557">
        <f t="shared" si="164"/>
        <v>0</v>
      </c>
      <c r="LE62" s="557">
        <f t="shared" si="165"/>
        <v>0</v>
      </c>
      <c r="LF62" s="557">
        <f t="shared" si="166"/>
        <v>0</v>
      </c>
      <c r="LG62" s="557">
        <f t="shared" si="167"/>
        <v>0</v>
      </c>
      <c r="LH62" s="557">
        <f t="shared" si="168"/>
        <v>0</v>
      </c>
      <c r="LI62" s="557">
        <f t="shared" si="169"/>
        <v>0</v>
      </c>
      <c r="LL62" s="115"/>
      <c r="LM62" s="115"/>
      <c r="LN62" s="115"/>
      <c r="LO62" s="115"/>
      <c r="LP62" s="115"/>
      <c r="LQ62" s="115"/>
      <c r="LR62" s="115"/>
      <c r="LS62" s="115"/>
      <c r="LT62" s="115"/>
      <c r="LU62" s="115"/>
      <c r="LV62" s="115"/>
      <c r="LW62" s="115"/>
      <c r="LY62" s="117">
        <f t="shared" si="170"/>
        <v>0</v>
      </c>
      <c r="LZ62" s="117">
        <f t="shared" si="171"/>
        <v>0</v>
      </c>
      <c r="MA62" s="117">
        <f t="shared" si="172"/>
        <v>0</v>
      </c>
      <c r="MB62" s="117">
        <f t="shared" si="173"/>
        <v>0</v>
      </c>
      <c r="MC62" s="117">
        <f t="shared" si="174"/>
        <v>0</v>
      </c>
      <c r="MD62" s="117">
        <f t="shared" si="175"/>
        <v>0</v>
      </c>
      <c r="ME62" s="117">
        <f t="shared" si="176"/>
        <v>0</v>
      </c>
      <c r="MF62" s="117">
        <f t="shared" si="177"/>
        <v>0</v>
      </c>
      <c r="MG62" s="117">
        <f t="shared" si="178"/>
        <v>0</v>
      </c>
      <c r="MH62" s="117">
        <f t="shared" si="179"/>
        <v>0</v>
      </c>
      <c r="MI62" s="117">
        <f t="shared" si="180"/>
        <v>0</v>
      </c>
      <c r="MJ62" s="117">
        <f t="shared" si="181"/>
        <v>0</v>
      </c>
      <c r="ML62" s="117">
        <f t="shared" si="182"/>
        <v>0</v>
      </c>
      <c r="MM62" s="117">
        <f t="shared" si="183"/>
        <v>0</v>
      </c>
      <c r="MN62" s="117">
        <f t="shared" si="184"/>
        <v>0</v>
      </c>
      <c r="MO62" s="117">
        <f t="shared" si="185"/>
        <v>0</v>
      </c>
      <c r="MP62" s="117">
        <f t="shared" si="186"/>
        <v>0</v>
      </c>
      <c r="MQ62" s="117">
        <f t="shared" si="187"/>
        <v>0</v>
      </c>
      <c r="MR62" s="117">
        <f t="shared" si="188"/>
        <v>0</v>
      </c>
      <c r="MS62" s="117">
        <f t="shared" si="189"/>
        <v>0</v>
      </c>
      <c r="MT62" s="117">
        <f t="shared" si="190"/>
        <v>0</v>
      </c>
      <c r="MU62" s="117">
        <f t="shared" si="191"/>
        <v>0</v>
      </c>
      <c r="MV62" s="117">
        <f t="shared" si="192"/>
        <v>0</v>
      </c>
      <c r="MW62" s="117">
        <f t="shared" si="193"/>
        <v>0</v>
      </c>
    </row>
    <row r="63" spans="1:361">
      <c r="A63" s="4">
        <f>A61+1</f>
        <v>46</v>
      </c>
      <c r="B63" s="1" t="s">
        <v>464</v>
      </c>
      <c r="C63" s="1" t="s">
        <v>355</v>
      </c>
      <c r="D63" s="4" t="s">
        <v>327</v>
      </c>
      <c r="E63" s="14">
        <f>SUMIFS('MoU proposal'!U:U,'MoU proposal'!$B:$B,'Retail_distributor-wise'!$B63,'MoU proposal'!$D:$D,'Retail_distributor-wise'!$C63)</f>
        <v>410.935</v>
      </c>
      <c r="F63" s="14">
        <f t="shared" si="90"/>
        <v>2950</v>
      </c>
      <c r="G63" s="8" t="s">
        <v>161</v>
      </c>
      <c r="H63" s="1" t="s">
        <v>443</v>
      </c>
      <c r="I63" s="118">
        <f>E63/'Retail_state-wise(rough)'!$D$41</f>
        <v>0.15686308191189466</v>
      </c>
      <c r="J63" s="14">
        <f>FLOOR($I63*'Retail_state-wise(rough)'!F$41,50)</f>
        <v>150</v>
      </c>
      <c r="K63" s="14">
        <f>FLOOR($I63*'Retail_state-wise(rough)'!G$41,50)</f>
        <v>250</v>
      </c>
      <c r="L63" s="14">
        <f>FLOOR($I63*'Retail_state-wise(rough)'!H$41,50)</f>
        <v>200</v>
      </c>
      <c r="M63" s="14">
        <f>FLOOR($I63*'Retail_state-wise(rough)'!I$41,50)</f>
        <v>150</v>
      </c>
      <c r="N63" s="14">
        <f>FLOOR($I63*'Retail_state-wise(rough)'!J$41,50)</f>
        <v>150</v>
      </c>
      <c r="O63" s="14">
        <f>FLOOR($I63*'Retail_state-wise(rough)'!K$41,50)</f>
        <v>150</v>
      </c>
      <c r="P63" s="14">
        <f>FLOOR($I63*'Retail_state-wise(rough)'!L$41,50)</f>
        <v>200</v>
      </c>
      <c r="Q63" s="14">
        <f>FLOOR($I63*'Retail_state-wise(rough)'!M$41,50)</f>
        <v>250</v>
      </c>
      <c r="R63" s="14">
        <f>FLOOR($I63*'Retail_state-wise(rough)'!N$41,50)</f>
        <v>250</v>
      </c>
      <c r="S63" s="14">
        <f>FLOOR($I63*'Retail_state-wise(rough)'!O$41,50)</f>
        <v>350</v>
      </c>
      <c r="T63" s="14">
        <f>FLOOR($I63*'Retail_state-wise(rough)'!P$41,50)</f>
        <v>400</v>
      </c>
      <c r="U63" s="14">
        <f>FLOOR($I63*'Retail_state-wise(rough)'!Q$41,50)</f>
        <v>450</v>
      </c>
      <c r="X63" s="16">
        <v>0</v>
      </c>
      <c r="Y63" s="16">
        <v>0</v>
      </c>
      <c r="Z63" s="16">
        <v>0</v>
      </c>
      <c r="AA63" s="16">
        <v>0</v>
      </c>
      <c r="AB63" s="16">
        <v>0</v>
      </c>
      <c r="AC63" s="16">
        <v>0</v>
      </c>
      <c r="AD63" s="16">
        <v>0</v>
      </c>
      <c r="AE63" s="16">
        <v>0</v>
      </c>
      <c r="AF63" s="16">
        <v>0</v>
      </c>
      <c r="AG63" s="16">
        <v>0</v>
      </c>
      <c r="AH63" s="16">
        <v>0</v>
      </c>
      <c r="AI63" s="16">
        <v>0</v>
      </c>
      <c r="AK63" s="16">
        <f t="shared" ref="AK63:AV65" si="480">100%-X63</f>
        <v>1</v>
      </c>
      <c r="AL63" s="16">
        <f t="shared" si="480"/>
        <v>1</v>
      </c>
      <c r="AM63" s="16">
        <f t="shared" si="480"/>
        <v>1</v>
      </c>
      <c r="AN63" s="16">
        <f t="shared" si="480"/>
        <v>1</v>
      </c>
      <c r="AO63" s="16">
        <f t="shared" si="480"/>
        <v>1</v>
      </c>
      <c r="AP63" s="16">
        <f t="shared" si="480"/>
        <v>1</v>
      </c>
      <c r="AQ63" s="16">
        <f t="shared" si="480"/>
        <v>1</v>
      </c>
      <c r="AR63" s="16">
        <f t="shared" si="480"/>
        <v>1</v>
      </c>
      <c r="AS63" s="16">
        <f t="shared" si="480"/>
        <v>1</v>
      </c>
      <c r="AT63" s="16">
        <f t="shared" si="480"/>
        <v>1</v>
      </c>
      <c r="AU63" s="16">
        <f t="shared" si="480"/>
        <v>1</v>
      </c>
      <c r="AV63" s="16">
        <f t="shared" si="480"/>
        <v>1</v>
      </c>
      <c r="AX63" s="15">
        <f t="shared" si="345"/>
        <v>0</v>
      </c>
      <c r="AY63" s="15">
        <f t="shared" si="346"/>
        <v>0</v>
      </c>
      <c r="AZ63" s="15">
        <f t="shared" si="347"/>
        <v>0</v>
      </c>
      <c r="BA63" s="15">
        <f t="shared" si="348"/>
        <v>0</v>
      </c>
      <c r="BB63" s="15">
        <f t="shared" si="349"/>
        <v>0</v>
      </c>
      <c r="BC63" s="15">
        <f t="shared" si="350"/>
        <v>0</v>
      </c>
      <c r="BD63" s="15">
        <f t="shared" si="351"/>
        <v>0</v>
      </c>
      <c r="BE63" s="15">
        <f t="shared" si="352"/>
        <v>0</v>
      </c>
      <c r="BF63" s="15">
        <f t="shared" si="353"/>
        <v>0</v>
      </c>
      <c r="BG63" s="15">
        <f t="shared" si="354"/>
        <v>0</v>
      </c>
      <c r="BH63" s="15">
        <f t="shared" si="355"/>
        <v>0</v>
      </c>
      <c r="BI63" s="15">
        <f t="shared" si="356"/>
        <v>0</v>
      </c>
      <c r="BJ63" s="15">
        <f t="shared" si="357"/>
        <v>0</v>
      </c>
      <c r="BL63" s="15">
        <f t="shared" si="358"/>
        <v>150</v>
      </c>
      <c r="BM63" s="15">
        <f t="shared" si="359"/>
        <v>250</v>
      </c>
      <c r="BN63" s="15">
        <f t="shared" si="360"/>
        <v>200</v>
      </c>
      <c r="BO63" s="15">
        <f t="shared" si="361"/>
        <v>150</v>
      </c>
      <c r="BP63" s="15">
        <f t="shared" si="362"/>
        <v>150</v>
      </c>
      <c r="BQ63" s="15">
        <f t="shared" si="363"/>
        <v>150</v>
      </c>
      <c r="BR63" s="15">
        <f t="shared" si="364"/>
        <v>200</v>
      </c>
      <c r="BS63" s="15">
        <f t="shared" si="365"/>
        <v>250</v>
      </c>
      <c r="BT63" s="15">
        <f t="shared" si="366"/>
        <v>250</v>
      </c>
      <c r="BU63" s="15">
        <f t="shared" si="367"/>
        <v>350</v>
      </c>
      <c r="BV63" s="15">
        <f t="shared" si="368"/>
        <v>400</v>
      </c>
      <c r="BW63" s="15">
        <f t="shared" si="369"/>
        <v>450</v>
      </c>
      <c r="BX63" s="15">
        <f t="shared" si="370"/>
        <v>2950</v>
      </c>
      <c r="BY63" s="15"/>
      <c r="BZ63" s="16">
        <v>0</v>
      </c>
      <c r="CA63" s="16">
        <v>0</v>
      </c>
      <c r="CB63" s="16">
        <v>0</v>
      </c>
      <c r="CC63" s="16">
        <v>0</v>
      </c>
      <c r="CD63" s="16">
        <v>0</v>
      </c>
      <c r="CE63" s="16">
        <v>0</v>
      </c>
      <c r="CF63" s="16">
        <v>0</v>
      </c>
      <c r="CG63" s="16">
        <v>0</v>
      </c>
      <c r="CH63" s="16">
        <v>0</v>
      </c>
      <c r="CI63" s="16">
        <v>0</v>
      </c>
      <c r="CJ63" s="16">
        <v>0</v>
      </c>
      <c r="CK63" s="16">
        <v>0</v>
      </c>
      <c r="CL63" s="236"/>
      <c r="CM63" s="16">
        <f t="shared" si="308"/>
        <v>1</v>
      </c>
      <c r="CN63" s="16">
        <f t="shared" si="309"/>
        <v>1</v>
      </c>
      <c r="CO63" s="16">
        <f t="shared" si="310"/>
        <v>1</v>
      </c>
      <c r="CP63" s="16">
        <f t="shared" si="311"/>
        <v>1</v>
      </c>
      <c r="CQ63" s="16">
        <f t="shared" si="312"/>
        <v>1</v>
      </c>
      <c r="CR63" s="16">
        <f t="shared" si="313"/>
        <v>1</v>
      </c>
      <c r="CS63" s="16">
        <f t="shared" si="314"/>
        <v>1</v>
      </c>
      <c r="CT63" s="16">
        <f t="shared" si="315"/>
        <v>1</v>
      </c>
      <c r="CU63" s="16">
        <f t="shared" si="316"/>
        <v>1</v>
      </c>
      <c r="CV63" s="16">
        <f t="shared" si="317"/>
        <v>1</v>
      </c>
      <c r="CW63" s="16">
        <f t="shared" si="318"/>
        <v>1</v>
      </c>
      <c r="CX63" s="16">
        <f t="shared" si="319"/>
        <v>1</v>
      </c>
      <c r="CY63" s="15"/>
      <c r="CZ63" s="15">
        <f t="shared" si="104"/>
        <v>0</v>
      </c>
      <c r="DA63" s="15">
        <f t="shared" si="105"/>
        <v>0</v>
      </c>
      <c r="DB63" s="15">
        <f t="shared" si="106"/>
        <v>0</v>
      </c>
      <c r="DC63" s="15">
        <f t="shared" si="107"/>
        <v>0</v>
      </c>
      <c r="DD63" s="15">
        <f t="shared" si="108"/>
        <v>0</v>
      </c>
      <c r="DE63" s="15">
        <f t="shared" si="109"/>
        <v>0</v>
      </c>
      <c r="DF63" s="15">
        <f t="shared" si="110"/>
        <v>0</v>
      </c>
      <c r="DG63" s="15">
        <f t="shared" si="111"/>
        <v>0</v>
      </c>
      <c r="DH63" s="15">
        <f t="shared" si="112"/>
        <v>0</v>
      </c>
      <c r="DI63" s="15">
        <f t="shared" si="113"/>
        <v>0</v>
      </c>
      <c r="DJ63" s="15">
        <f t="shared" si="114"/>
        <v>0</v>
      </c>
      <c r="DK63" s="15">
        <f t="shared" si="115"/>
        <v>0</v>
      </c>
      <c r="DL63" s="15">
        <f t="shared" si="116"/>
        <v>0</v>
      </c>
      <c r="DM63" s="15"/>
      <c r="DN63" s="15">
        <f t="shared" si="244"/>
        <v>0</v>
      </c>
      <c r="DO63" s="15">
        <f t="shared" si="245"/>
        <v>0</v>
      </c>
      <c r="DP63" s="15">
        <f t="shared" si="246"/>
        <v>0</v>
      </c>
      <c r="DQ63" s="15">
        <f t="shared" si="247"/>
        <v>0</v>
      </c>
      <c r="DR63" s="15">
        <f t="shared" si="248"/>
        <v>0</v>
      </c>
      <c r="DS63" s="15">
        <f t="shared" si="249"/>
        <v>0</v>
      </c>
      <c r="DT63" s="15">
        <f t="shared" si="250"/>
        <v>0</v>
      </c>
      <c r="DU63" s="15">
        <f t="shared" si="251"/>
        <v>0</v>
      </c>
      <c r="DV63" s="15">
        <f t="shared" si="252"/>
        <v>0</v>
      </c>
      <c r="DW63" s="15">
        <f t="shared" si="253"/>
        <v>0</v>
      </c>
      <c r="DX63" s="15">
        <f t="shared" si="254"/>
        <v>0</v>
      </c>
      <c r="DY63" s="15">
        <f t="shared" si="255"/>
        <v>0</v>
      </c>
      <c r="DZ63" s="15">
        <f t="shared" si="121"/>
        <v>0</v>
      </c>
      <c r="EB63" s="16">
        <v>0.9</v>
      </c>
      <c r="EC63" s="16">
        <v>0.9</v>
      </c>
      <c r="ED63" s="16">
        <v>0.9</v>
      </c>
      <c r="EE63" s="16">
        <v>0.9</v>
      </c>
      <c r="EF63" s="16">
        <v>0.9</v>
      </c>
      <c r="EG63" s="16">
        <v>0.9</v>
      </c>
      <c r="EH63" s="16">
        <v>0.85</v>
      </c>
      <c r="EI63" s="16">
        <v>0.85</v>
      </c>
      <c r="EJ63" s="16">
        <v>0.8</v>
      </c>
      <c r="EK63" s="16">
        <v>0.8</v>
      </c>
      <c r="EL63" s="16">
        <v>0.75</v>
      </c>
      <c r="EM63" s="16">
        <v>0.7</v>
      </c>
      <c r="EO63" s="16">
        <f t="shared" si="195"/>
        <v>9.9999999999999978E-2</v>
      </c>
      <c r="EP63" s="16">
        <f t="shared" si="196"/>
        <v>9.9999999999999978E-2</v>
      </c>
      <c r="EQ63" s="16">
        <f t="shared" si="197"/>
        <v>9.9999999999999978E-2</v>
      </c>
      <c r="ER63" s="16">
        <f t="shared" si="198"/>
        <v>9.9999999999999978E-2</v>
      </c>
      <c r="ES63" s="16">
        <f t="shared" si="199"/>
        <v>9.9999999999999978E-2</v>
      </c>
      <c r="ET63" s="16">
        <f t="shared" si="200"/>
        <v>9.9999999999999978E-2</v>
      </c>
      <c r="EU63" s="16">
        <f t="shared" si="201"/>
        <v>0.15000000000000002</v>
      </c>
      <c r="EV63" s="16">
        <f t="shared" si="202"/>
        <v>0.15000000000000002</v>
      </c>
      <c r="EW63" s="16">
        <f t="shared" si="203"/>
        <v>0.19999999999999996</v>
      </c>
      <c r="EX63" s="16">
        <f t="shared" si="204"/>
        <v>0.19999999999999996</v>
      </c>
      <c r="EY63" s="16">
        <f t="shared" si="205"/>
        <v>0.25</v>
      </c>
      <c r="EZ63" s="16">
        <f t="shared" si="206"/>
        <v>0.30000000000000004</v>
      </c>
      <c r="FB63" s="233">
        <f t="shared" si="371"/>
        <v>135</v>
      </c>
      <c r="FC63" s="233">
        <f t="shared" si="372"/>
        <v>225</v>
      </c>
      <c r="FD63" s="233">
        <f t="shared" si="373"/>
        <v>180</v>
      </c>
      <c r="FE63" s="233">
        <f t="shared" si="374"/>
        <v>135</v>
      </c>
      <c r="FF63" s="233">
        <f t="shared" si="375"/>
        <v>135</v>
      </c>
      <c r="FG63" s="233">
        <f t="shared" si="376"/>
        <v>135</v>
      </c>
      <c r="FH63" s="233">
        <f t="shared" si="377"/>
        <v>170</v>
      </c>
      <c r="FI63" s="233">
        <f t="shared" si="378"/>
        <v>212.5</v>
      </c>
      <c r="FJ63" s="233">
        <f t="shared" si="379"/>
        <v>200</v>
      </c>
      <c r="FK63" s="233">
        <f t="shared" si="380"/>
        <v>280</v>
      </c>
      <c r="FL63" s="233">
        <f t="shared" si="381"/>
        <v>300</v>
      </c>
      <c r="FM63" s="233">
        <f t="shared" si="382"/>
        <v>315</v>
      </c>
      <c r="FN63" s="233">
        <f t="shared" si="122"/>
        <v>2422.5</v>
      </c>
      <c r="FO63" s="4"/>
      <c r="FP63" s="233">
        <f t="shared" si="383"/>
        <v>14.999999999999996</v>
      </c>
      <c r="FQ63" s="233">
        <f t="shared" si="384"/>
        <v>24.999999999999993</v>
      </c>
      <c r="FR63" s="233">
        <f t="shared" si="385"/>
        <v>19.999999999999996</v>
      </c>
      <c r="FS63" s="233">
        <f t="shared" si="386"/>
        <v>14.999999999999996</v>
      </c>
      <c r="FT63" s="233">
        <f t="shared" si="387"/>
        <v>14.999999999999996</v>
      </c>
      <c r="FU63" s="233">
        <f t="shared" si="388"/>
        <v>14.999999999999996</v>
      </c>
      <c r="FV63" s="233">
        <f t="shared" si="389"/>
        <v>30.000000000000004</v>
      </c>
      <c r="FW63" s="233">
        <f t="shared" si="390"/>
        <v>37.500000000000007</v>
      </c>
      <c r="FX63" s="233">
        <f t="shared" si="391"/>
        <v>49.999999999999986</v>
      </c>
      <c r="FY63" s="233">
        <f t="shared" si="392"/>
        <v>69.999999999999986</v>
      </c>
      <c r="FZ63" s="233">
        <f t="shared" si="393"/>
        <v>100</v>
      </c>
      <c r="GA63" s="233">
        <f t="shared" si="394"/>
        <v>135.00000000000003</v>
      </c>
      <c r="GB63" s="233">
        <f t="shared" si="123"/>
        <v>527.5</v>
      </c>
      <c r="GC63" s="233"/>
      <c r="GD63" s="112"/>
      <c r="GE63" s="112"/>
      <c r="GF63" s="112"/>
      <c r="GG63" s="112"/>
      <c r="GH63" s="112"/>
      <c r="GI63" s="112"/>
      <c r="GJ63" s="112"/>
      <c r="GK63" s="112"/>
      <c r="GL63" s="112"/>
      <c r="GM63" s="112"/>
      <c r="GN63" s="112"/>
      <c r="GO63" s="112"/>
      <c r="GP63" s="233"/>
      <c r="GQ63" s="233"/>
      <c r="GR63" s="233"/>
      <c r="GS63" s="233"/>
      <c r="GT63" s="233"/>
      <c r="GU63" s="233"/>
      <c r="GV63" s="233"/>
      <c r="GW63" s="233"/>
      <c r="GX63" s="233"/>
      <c r="GY63" s="233"/>
      <c r="GZ63" s="233"/>
      <c r="HA63" s="233"/>
      <c r="HB63" s="233"/>
      <c r="HC63" s="14">
        <f t="shared" si="256"/>
        <v>0</v>
      </c>
      <c r="HE63" s="233">
        <f>[2]Sheet2!$AO49</f>
        <v>13.920535714285714</v>
      </c>
      <c r="HF63" s="4">
        <v>30</v>
      </c>
      <c r="HG63" s="233">
        <f t="shared" si="125"/>
        <v>10.5</v>
      </c>
      <c r="HH63" s="233">
        <f t="shared" si="126"/>
        <v>16</v>
      </c>
      <c r="HJ63" s="15">
        <f t="shared" si="127"/>
        <v>0</v>
      </c>
      <c r="HK63" s="15">
        <f t="shared" si="128"/>
        <v>0</v>
      </c>
      <c r="HT63" s="1">
        <f>_xlfn.XLOOKUP($C63,'Prices_state-wise'!$B:$B,'Prices_state-wise'!P:P,"",0)</f>
        <v>53750</v>
      </c>
      <c r="HU63" s="1">
        <f>_xlfn.XLOOKUP($C63,'Prices_state-wise'!$B:$B,'Prices_state-wise'!Q:Q,"",0)</f>
        <v>52750</v>
      </c>
      <c r="HV63" s="1">
        <f>_xlfn.XLOOKUP($C63,'Prices_state-wise'!$B:$B,'Prices_state-wise'!R:R,"",0)</f>
        <v>50250</v>
      </c>
      <c r="HW63" s="1">
        <f>_xlfn.XLOOKUP($C63,'Prices_state-wise'!$B:$B,'Prices_state-wise'!S:S,"",0)</f>
        <v>47750</v>
      </c>
      <c r="HX63" s="1">
        <f>_xlfn.XLOOKUP($C63,'Prices_state-wise'!$B:$B,'Prices_state-wise'!T:T,"",0)</f>
        <v>46750</v>
      </c>
      <c r="HY63" s="1">
        <f>_xlfn.XLOOKUP($C63,'Prices_state-wise'!$B:$B,'Prices_state-wise'!U:U,"",0)</f>
        <v>45250</v>
      </c>
      <c r="HZ63" s="1">
        <f>_xlfn.XLOOKUP($C63,'Prices_state-wise'!$B:$B,'Prices_state-wise'!V:V,"",0)</f>
        <v>45250</v>
      </c>
      <c r="IA63" s="1">
        <f>_xlfn.XLOOKUP($C63,'Prices_state-wise'!$B:$B,'Prices_state-wise'!W:W,"",0)</f>
        <v>46250</v>
      </c>
      <c r="IB63" s="1">
        <f>_xlfn.XLOOKUP($C63,'Prices_state-wise'!$B:$B,'Prices_state-wise'!X:X,"",0)</f>
        <v>47750</v>
      </c>
      <c r="IC63" s="1">
        <f>_xlfn.XLOOKUP($C63,'Prices_state-wise'!$B:$B,'Prices_state-wise'!Y:Y,"",0)</f>
        <v>50250</v>
      </c>
      <c r="ID63" s="1">
        <f>_xlfn.XLOOKUP($C63,'Prices_state-wise'!$B:$B,'Prices_state-wise'!Z:Z,"",0)</f>
        <v>50250</v>
      </c>
      <c r="IE63" s="1">
        <f>_xlfn.XLOOKUP($C63,'Prices_state-wise'!$B:$B,'Prices_state-wise'!AA:AA,"",0)</f>
        <v>51750</v>
      </c>
      <c r="IG63" s="346">
        <f t="shared" si="207"/>
        <v>0.80625000000000002</v>
      </c>
      <c r="IH63" s="346">
        <f t="shared" si="208"/>
        <v>1.3187500000000001</v>
      </c>
      <c r="II63" s="346">
        <f t="shared" si="209"/>
        <v>1.0049999999999999</v>
      </c>
      <c r="IJ63" s="346">
        <f t="shared" si="210"/>
        <v>0.71625000000000005</v>
      </c>
      <c r="IK63" s="346">
        <f t="shared" si="211"/>
        <v>0.70125000000000004</v>
      </c>
      <c r="IL63" s="346">
        <f t="shared" si="212"/>
        <v>0.67874999999999996</v>
      </c>
      <c r="IM63" s="346">
        <f t="shared" si="213"/>
        <v>0.90500000000000003</v>
      </c>
      <c r="IN63" s="346">
        <f t="shared" si="214"/>
        <v>1.15625</v>
      </c>
      <c r="IO63" s="346">
        <f t="shared" si="215"/>
        <v>1.1937500000000001</v>
      </c>
      <c r="IP63" s="346">
        <f t="shared" si="216"/>
        <v>1.75875</v>
      </c>
      <c r="IQ63" s="346">
        <f t="shared" si="217"/>
        <v>2.0099999999999998</v>
      </c>
      <c r="IR63" s="346">
        <f t="shared" si="218"/>
        <v>2.3287499999999999</v>
      </c>
      <c r="IS63" s="346">
        <f t="shared" si="130"/>
        <v>14.578750000000001</v>
      </c>
      <c r="IU63" s="1">
        <v>53500</v>
      </c>
      <c r="IV63" s="1">
        <v>52500</v>
      </c>
      <c r="IW63" s="1">
        <v>50000</v>
      </c>
      <c r="IX63" s="1">
        <v>47500</v>
      </c>
      <c r="IY63" s="1">
        <v>46500</v>
      </c>
      <c r="IZ63" s="1">
        <v>45000</v>
      </c>
      <c r="JA63" s="1">
        <v>45000</v>
      </c>
      <c r="JB63" s="1">
        <v>46000</v>
      </c>
      <c r="JC63" s="1">
        <v>47500</v>
      </c>
      <c r="JD63" s="1">
        <v>50000</v>
      </c>
      <c r="JE63" s="1">
        <v>50000</v>
      </c>
      <c r="JF63" s="1">
        <v>51500</v>
      </c>
      <c r="JH63" s="346">
        <f t="shared" si="131"/>
        <v>0</v>
      </c>
      <c r="JI63" s="346">
        <f t="shared" si="132"/>
        <v>0</v>
      </c>
      <c r="JJ63" s="346">
        <f t="shared" si="133"/>
        <v>0</v>
      </c>
      <c r="JK63" s="346">
        <f t="shared" si="134"/>
        <v>0</v>
      </c>
      <c r="JL63" s="346">
        <f t="shared" si="135"/>
        <v>0</v>
      </c>
      <c r="JM63" s="346">
        <f t="shared" si="136"/>
        <v>0</v>
      </c>
      <c r="JN63" s="346">
        <f t="shared" si="137"/>
        <v>0</v>
      </c>
      <c r="JO63" s="346">
        <f t="shared" si="138"/>
        <v>0</v>
      </c>
      <c r="JP63" s="346">
        <f t="shared" si="139"/>
        <v>0</v>
      </c>
      <c r="JQ63" s="346">
        <f t="shared" si="140"/>
        <v>0</v>
      </c>
      <c r="JR63" s="346">
        <f t="shared" si="141"/>
        <v>0</v>
      </c>
      <c r="JS63" s="346">
        <f t="shared" si="142"/>
        <v>0</v>
      </c>
      <c r="JT63" s="346">
        <f t="shared" si="143"/>
        <v>0</v>
      </c>
      <c r="JV63" s="1">
        <f>IFERROR(_xlfn.XLOOKUP($C63,'Prices_state-wise'!$B:$B,'Prices_state-wise'!AP:AP,"",0),"")</f>
        <v>51750</v>
      </c>
      <c r="JW63" s="1">
        <f>IFERROR(_xlfn.XLOOKUP($C63,'Prices_state-wise'!$B:$B,'Prices_state-wise'!AQ:AQ,"",0),"")</f>
        <v>50750</v>
      </c>
      <c r="JX63" s="1">
        <f>IFERROR(_xlfn.XLOOKUP($C63,'Prices_state-wise'!$B:$B,'Prices_state-wise'!AR:AR,"",0),"")</f>
        <v>48250</v>
      </c>
      <c r="JY63" s="1">
        <f>IFERROR(_xlfn.XLOOKUP($C63,'Prices_state-wise'!$B:$B,'Prices_state-wise'!AS:AS,"",0),"")</f>
        <v>45750</v>
      </c>
      <c r="JZ63" s="1">
        <f>IFERROR(_xlfn.XLOOKUP($C63,'Prices_state-wise'!$B:$B,'Prices_state-wise'!AT:AT,"",0),"")</f>
        <v>44750</v>
      </c>
      <c r="KA63" s="1">
        <f>IFERROR(_xlfn.XLOOKUP($C63,'Prices_state-wise'!$B:$B,'Prices_state-wise'!AU:AU,"",0),"")</f>
        <v>43250</v>
      </c>
      <c r="KB63" s="1">
        <f>IFERROR(_xlfn.XLOOKUP($C63,'Prices_state-wise'!$B:$B,'Prices_state-wise'!AV:AV,"",0),"")</f>
        <v>43250</v>
      </c>
      <c r="KC63" s="1">
        <f>IFERROR(_xlfn.XLOOKUP($C63,'Prices_state-wise'!$B:$B,'Prices_state-wise'!AW:AW,"",0),"")</f>
        <v>44250</v>
      </c>
      <c r="KD63" s="1">
        <f>IFERROR(_xlfn.XLOOKUP($C63,'Prices_state-wise'!$B:$B,'Prices_state-wise'!AX:AX,"",0),"")</f>
        <v>45750</v>
      </c>
      <c r="KE63" s="1">
        <f>IFERROR(_xlfn.XLOOKUP($C63,'Prices_state-wise'!$B:$B,'Prices_state-wise'!AY:AY,"",0),"")</f>
        <v>48250</v>
      </c>
      <c r="KF63" s="1">
        <f>IFERROR(_xlfn.XLOOKUP($C63,'Prices_state-wise'!$B:$B,'Prices_state-wise'!AZ:AZ,"",0),"")</f>
        <v>48250</v>
      </c>
      <c r="KG63" s="1">
        <f>IFERROR(_xlfn.XLOOKUP($C63,'Prices_state-wise'!$B:$B,'Prices_state-wise'!BA:BA,"",0),"")</f>
        <v>49750</v>
      </c>
      <c r="KI63" s="346">
        <f t="shared" si="144"/>
        <v>0</v>
      </c>
      <c r="KJ63" s="346">
        <f t="shared" si="145"/>
        <v>0</v>
      </c>
      <c r="KK63" s="346">
        <f t="shared" si="146"/>
        <v>0</v>
      </c>
      <c r="KL63" s="346">
        <f t="shared" si="147"/>
        <v>0</v>
      </c>
      <c r="KM63" s="346">
        <f t="shared" si="148"/>
        <v>0</v>
      </c>
      <c r="KN63" s="346">
        <f t="shared" si="149"/>
        <v>0</v>
      </c>
      <c r="KO63" s="346">
        <f t="shared" si="150"/>
        <v>0</v>
      </c>
      <c r="KP63" s="346">
        <f t="shared" si="151"/>
        <v>0</v>
      </c>
      <c r="KQ63" s="346">
        <f t="shared" si="152"/>
        <v>0</v>
      </c>
      <c r="KR63" s="346">
        <f t="shared" si="153"/>
        <v>0</v>
      </c>
      <c r="KS63" s="346">
        <f t="shared" si="154"/>
        <v>0</v>
      </c>
      <c r="KT63" s="346">
        <f t="shared" si="155"/>
        <v>0</v>
      </c>
      <c r="KU63" s="346">
        <f t="shared" si="156"/>
        <v>0</v>
      </c>
      <c r="KW63" s="346">
        <f t="shared" si="157"/>
        <v>0.80625000000000002</v>
      </c>
      <c r="KX63" s="346">
        <f t="shared" si="158"/>
        <v>1.3187500000000001</v>
      </c>
      <c r="KY63" s="346">
        <f t="shared" si="159"/>
        <v>1.0049999999999999</v>
      </c>
      <c r="KZ63" s="346">
        <f t="shared" si="160"/>
        <v>0.71625000000000005</v>
      </c>
      <c r="LA63" s="346">
        <f t="shared" si="161"/>
        <v>0.70125000000000004</v>
      </c>
      <c r="LB63" s="346">
        <f t="shared" si="162"/>
        <v>0.67874999999999996</v>
      </c>
      <c r="LC63" s="346">
        <f t="shared" si="163"/>
        <v>0.90500000000000003</v>
      </c>
      <c r="LD63" s="346">
        <f t="shared" si="164"/>
        <v>1.15625</v>
      </c>
      <c r="LE63" s="346">
        <f t="shared" si="165"/>
        <v>1.1937500000000001</v>
      </c>
      <c r="LF63" s="346">
        <f t="shared" si="166"/>
        <v>1.75875</v>
      </c>
      <c r="LG63" s="346">
        <f t="shared" si="167"/>
        <v>2.0099999999999998</v>
      </c>
      <c r="LH63" s="346">
        <f t="shared" si="168"/>
        <v>2.3287499999999999</v>
      </c>
      <c r="LI63" s="346">
        <f t="shared" si="169"/>
        <v>14.578750000000001</v>
      </c>
      <c r="LL63" s="4"/>
      <c r="LM63" s="4"/>
      <c r="LN63" s="4"/>
      <c r="LO63" s="4"/>
      <c r="LP63" s="4"/>
      <c r="LQ63" s="4"/>
      <c r="LR63" s="4"/>
      <c r="LS63" s="4"/>
      <c r="LT63" s="4"/>
      <c r="LU63" s="4"/>
      <c r="LV63" s="4"/>
      <c r="LW63" s="4"/>
      <c r="LY63" s="14">
        <f t="shared" si="170"/>
        <v>0</v>
      </c>
      <c r="LZ63" s="14">
        <f t="shared" si="171"/>
        <v>0</v>
      </c>
      <c r="MA63" s="14">
        <f t="shared" si="172"/>
        <v>0</v>
      </c>
      <c r="MB63" s="14">
        <f t="shared" si="173"/>
        <v>0</v>
      </c>
      <c r="MC63" s="14">
        <f t="shared" si="174"/>
        <v>0</v>
      </c>
      <c r="MD63" s="14">
        <f t="shared" si="175"/>
        <v>0</v>
      </c>
      <c r="ME63" s="14">
        <f t="shared" si="176"/>
        <v>0</v>
      </c>
      <c r="MF63" s="14">
        <f t="shared" si="177"/>
        <v>0</v>
      </c>
      <c r="MG63" s="14">
        <f t="shared" si="178"/>
        <v>0</v>
      </c>
      <c r="MH63" s="14">
        <f t="shared" si="179"/>
        <v>0</v>
      </c>
      <c r="MI63" s="14">
        <f t="shared" si="180"/>
        <v>0</v>
      </c>
      <c r="MJ63" s="14">
        <f t="shared" si="181"/>
        <v>0</v>
      </c>
      <c r="ML63" s="14">
        <f t="shared" si="182"/>
        <v>0</v>
      </c>
      <c r="MM63" s="14">
        <f t="shared" si="183"/>
        <v>0</v>
      </c>
      <c r="MN63" s="14">
        <f t="shared" si="184"/>
        <v>0</v>
      </c>
      <c r="MO63" s="14">
        <f t="shared" si="185"/>
        <v>0</v>
      </c>
      <c r="MP63" s="14">
        <f t="shared" si="186"/>
        <v>0</v>
      </c>
      <c r="MQ63" s="14">
        <f t="shared" si="187"/>
        <v>0</v>
      </c>
      <c r="MR63" s="14">
        <f t="shared" si="188"/>
        <v>0</v>
      </c>
      <c r="MS63" s="14">
        <f t="shared" si="189"/>
        <v>0</v>
      </c>
      <c r="MT63" s="14">
        <f t="shared" si="190"/>
        <v>0</v>
      </c>
      <c r="MU63" s="14">
        <f t="shared" si="191"/>
        <v>0</v>
      </c>
      <c r="MV63" s="14">
        <f t="shared" si="192"/>
        <v>0</v>
      </c>
      <c r="MW63" s="14">
        <f t="shared" si="193"/>
        <v>0</v>
      </c>
    </row>
    <row r="64" spans="1:361">
      <c r="A64" s="4">
        <f t="shared" si="194"/>
        <v>47</v>
      </c>
      <c r="B64" s="1" t="s">
        <v>465</v>
      </c>
      <c r="C64" s="1" t="s">
        <v>355</v>
      </c>
      <c r="D64" s="4" t="s">
        <v>327</v>
      </c>
      <c r="E64" s="14">
        <f>SUMIFS('MoU proposal'!U:U,'MoU proposal'!$B:$B,'Retail_distributor-wise'!$B64,'MoU proposal'!$D:$D,'Retail_distributor-wise'!$C64)</f>
        <v>1722.6599999999999</v>
      </c>
      <c r="F64" s="14">
        <f t="shared" si="90"/>
        <v>13550</v>
      </c>
      <c r="G64" s="8" t="s">
        <v>161</v>
      </c>
      <c r="H64" s="1" t="s">
        <v>443</v>
      </c>
      <c r="I64" s="118">
        <f>E64/'Retail_state-wise(rough)'!$D$41</f>
        <v>0.65757785704878979</v>
      </c>
      <c r="J64" s="14">
        <f>FLOOR($I64*'Retail_state-wise(rough)'!F$41,50)</f>
        <v>800</v>
      </c>
      <c r="K64" s="14">
        <f>FLOOR($I64*'Retail_state-wise(rough)'!G$41,50)</f>
        <v>1100</v>
      </c>
      <c r="L64" s="14">
        <f>FLOOR($I64*'Retail_state-wise(rough)'!H$41,50)</f>
        <v>950</v>
      </c>
      <c r="M64" s="14">
        <f>FLOOR($I64*'Retail_state-wise(rough)'!I$41,50)</f>
        <v>800</v>
      </c>
      <c r="N64" s="14">
        <f>FLOOR($I64*'Retail_state-wise(rough)'!J$41,50)</f>
        <v>650</v>
      </c>
      <c r="O64" s="14">
        <f>FLOOR($I64*'Retail_state-wise(rough)'!K$41,50)</f>
        <v>750</v>
      </c>
      <c r="P64" s="14">
        <f>FLOOR($I64*'Retail_state-wise(rough)'!L$41,50)</f>
        <v>950</v>
      </c>
      <c r="Q64" s="14">
        <f>FLOOR($I64*'Retail_state-wise(rough)'!M$41,50)</f>
        <v>1150</v>
      </c>
      <c r="R64" s="14">
        <f>FLOOR($I64*'Retail_state-wise(rough)'!N$41,50)</f>
        <v>1200</v>
      </c>
      <c r="S64" s="14">
        <f>FLOOR($I64*'Retail_state-wise(rough)'!O$41,50)</f>
        <v>1500</v>
      </c>
      <c r="T64" s="14">
        <f>FLOOR($I64*'Retail_state-wise(rough)'!P$41,50)</f>
        <v>1700</v>
      </c>
      <c r="U64" s="14">
        <f>FLOOR($I64*'Retail_state-wise(rough)'!Q$41,50)</f>
        <v>2000</v>
      </c>
      <c r="X64" s="16">
        <v>0</v>
      </c>
      <c r="Y64" s="16">
        <v>0</v>
      </c>
      <c r="Z64" s="16">
        <v>0</v>
      </c>
      <c r="AA64" s="16">
        <v>0</v>
      </c>
      <c r="AB64" s="16">
        <v>0</v>
      </c>
      <c r="AC64" s="16">
        <v>0</v>
      </c>
      <c r="AD64" s="16">
        <v>0</v>
      </c>
      <c r="AE64" s="16">
        <v>0</v>
      </c>
      <c r="AF64" s="16">
        <v>0</v>
      </c>
      <c r="AG64" s="16">
        <v>0</v>
      </c>
      <c r="AH64" s="16">
        <v>0</v>
      </c>
      <c r="AI64" s="16">
        <v>0</v>
      </c>
      <c r="AK64" s="16">
        <f t="shared" si="480"/>
        <v>1</v>
      </c>
      <c r="AL64" s="16">
        <f t="shared" si="480"/>
        <v>1</v>
      </c>
      <c r="AM64" s="16">
        <f t="shared" si="480"/>
        <v>1</v>
      </c>
      <c r="AN64" s="16">
        <f t="shared" si="480"/>
        <v>1</v>
      </c>
      <c r="AO64" s="16">
        <f t="shared" si="480"/>
        <v>1</v>
      </c>
      <c r="AP64" s="16">
        <f t="shared" si="480"/>
        <v>1</v>
      </c>
      <c r="AQ64" s="16">
        <f t="shared" si="480"/>
        <v>1</v>
      </c>
      <c r="AR64" s="16">
        <f t="shared" si="480"/>
        <v>1</v>
      </c>
      <c r="AS64" s="16">
        <f t="shared" si="480"/>
        <v>1</v>
      </c>
      <c r="AT64" s="16">
        <f t="shared" si="480"/>
        <v>1</v>
      </c>
      <c r="AU64" s="16">
        <f t="shared" si="480"/>
        <v>1</v>
      </c>
      <c r="AV64" s="16">
        <f t="shared" si="480"/>
        <v>1</v>
      </c>
      <c r="AX64" s="15">
        <f t="shared" si="345"/>
        <v>0</v>
      </c>
      <c r="AY64" s="15">
        <f t="shared" si="346"/>
        <v>0</v>
      </c>
      <c r="AZ64" s="15">
        <f t="shared" si="347"/>
        <v>0</v>
      </c>
      <c r="BA64" s="15">
        <f t="shared" si="348"/>
        <v>0</v>
      </c>
      <c r="BB64" s="15">
        <f t="shared" si="349"/>
        <v>0</v>
      </c>
      <c r="BC64" s="15">
        <f t="shared" si="350"/>
        <v>0</v>
      </c>
      <c r="BD64" s="15">
        <f t="shared" si="351"/>
        <v>0</v>
      </c>
      <c r="BE64" s="15">
        <f t="shared" si="352"/>
        <v>0</v>
      </c>
      <c r="BF64" s="15">
        <f t="shared" si="353"/>
        <v>0</v>
      </c>
      <c r="BG64" s="15">
        <f t="shared" si="354"/>
        <v>0</v>
      </c>
      <c r="BH64" s="15">
        <f t="shared" si="355"/>
        <v>0</v>
      </c>
      <c r="BI64" s="15">
        <f t="shared" si="356"/>
        <v>0</v>
      </c>
      <c r="BJ64" s="15">
        <f t="shared" si="357"/>
        <v>0</v>
      </c>
      <c r="BL64" s="15">
        <f t="shared" si="358"/>
        <v>800</v>
      </c>
      <c r="BM64" s="15">
        <f t="shared" si="359"/>
        <v>1100</v>
      </c>
      <c r="BN64" s="15">
        <f t="shared" si="360"/>
        <v>950</v>
      </c>
      <c r="BO64" s="15">
        <f t="shared" si="361"/>
        <v>800</v>
      </c>
      <c r="BP64" s="15">
        <f t="shared" si="362"/>
        <v>650</v>
      </c>
      <c r="BQ64" s="15">
        <f t="shared" si="363"/>
        <v>750</v>
      </c>
      <c r="BR64" s="15">
        <f t="shared" si="364"/>
        <v>950</v>
      </c>
      <c r="BS64" s="15">
        <f t="shared" si="365"/>
        <v>1150</v>
      </c>
      <c r="BT64" s="15">
        <f t="shared" si="366"/>
        <v>1200</v>
      </c>
      <c r="BU64" s="15">
        <f t="shared" si="367"/>
        <v>1500</v>
      </c>
      <c r="BV64" s="15">
        <f t="shared" si="368"/>
        <v>1700</v>
      </c>
      <c r="BW64" s="15">
        <f t="shared" si="369"/>
        <v>2000</v>
      </c>
      <c r="BX64" s="15">
        <f t="shared" si="370"/>
        <v>13550</v>
      </c>
      <c r="BY64" s="15"/>
      <c r="BZ64" s="16">
        <v>0</v>
      </c>
      <c r="CA64" s="16">
        <v>0</v>
      </c>
      <c r="CB64" s="16">
        <v>0</v>
      </c>
      <c r="CC64" s="16">
        <v>0</v>
      </c>
      <c r="CD64" s="16">
        <v>0</v>
      </c>
      <c r="CE64" s="16">
        <v>0</v>
      </c>
      <c r="CF64" s="16">
        <v>0</v>
      </c>
      <c r="CG64" s="16">
        <v>0</v>
      </c>
      <c r="CH64" s="16">
        <v>0</v>
      </c>
      <c r="CI64" s="16">
        <v>0</v>
      </c>
      <c r="CJ64" s="16">
        <v>0</v>
      </c>
      <c r="CK64" s="16">
        <v>0</v>
      </c>
      <c r="CL64" s="236"/>
      <c r="CM64" s="16">
        <f t="shared" si="308"/>
        <v>1</v>
      </c>
      <c r="CN64" s="16">
        <f t="shared" si="309"/>
        <v>1</v>
      </c>
      <c r="CO64" s="16">
        <f t="shared" si="310"/>
        <v>1</v>
      </c>
      <c r="CP64" s="16">
        <f t="shared" si="311"/>
        <v>1</v>
      </c>
      <c r="CQ64" s="16">
        <f t="shared" si="312"/>
        <v>1</v>
      </c>
      <c r="CR64" s="16">
        <f t="shared" si="313"/>
        <v>1</v>
      </c>
      <c r="CS64" s="16">
        <f t="shared" si="314"/>
        <v>1</v>
      </c>
      <c r="CT64" s="16">
        <f t="shared" si="315"/>
        <v>1</v>
      </c>
      <c r="CU64" s="16">
        <f t="shared" si="316"/>
        <v>1</v>
      </c>
      <c r="CV64" s="16">
        <f t="shared" si="317"/>
        <v>1</v>
      </c>
      <c r="CW64" s="16">
        <f t="shared" si="318"/>
        <v>1</v>
      </c>
      <c r="CX64" s="16">
        <f t="shared" si="319"/>
        <v>1</v>
      </c>
      <c r="CY64" s="15"/>
      <c r="CZ64" s="15">
        <f t="shared" si="104"/>
        <v>0</v>
      </c>
      <c r="DA64" s="15">
        <f t="shared" si="105"/>
        <v>0</v>
      </c>
      <c r="DB64" s="15">
        <f t="shared" si="106"/>
        <v>0</v>
      </c>
      <c r="DC64" s="15">
        <f t="shared" si="107"/>
        <v>0</v>
      </c>
      <c r="DD64" s="15">
        <f t="shared" si="108"/>
        <v>0</v>
      </c>
      <c r="DE64" s="15">
        <f t="shared" si="109"/>
        <v>0</v>
      </c>
      <c r="DF64" s="15">
        <f t="shared" si="110"/>
        <v>0</v>
      </c>
      <c r="DG64" s="15">
        <f t="shared" si="111"/>
        <v>0</v>
      </c>
      <c r="DH64" s="15">
        <f t="shared" si="112"/>
        <v>0</v>
      </c>
      <c r="DI64" s="15">
        <f t="shared" si="113"/>
        <v>0</v>
      </c>
      <c r="DJ64" s="15">
        <f t="shared" si="114"/>
        <v>0</v>
      </c>
      <c r="DK64" s="15">
        <f t="shared" si="115"/>
        <v>0</v>
      </c>
      <c r="DL64" s="15">
        <f t="shared" si="116"/>
        <v>0</v>
      </c>
      <c r="DM64" s="15"/>
      <c r="DN64" s="15">
        <f t="shared" si="244"/>
        <v>0</v>
      </c>
      <c r="DO64" s="15">
        <f t="shared" si="245"/>
        <v>0</v>
      </c>
      <c r="DP64" s="15">
        <f t="shared" si="246"/>
        <v>0</v>
      </c>
      <c r="DQ64" s="15">
        <f t="shared" si="247"/>
        <v>0</v>
      </c>
      <c r="DR64" s="15">
        <f t="shared" si="248"/>
        <v>0</v>
      </c>
      <c r="DS64" s="15">
        <f t="shared" si="249"/>
        <v>0</v>
      </c>
      <c r="DT64" s="15">
        <f t="shared" si="250"/>
        <v>0</v>
      </c>
      <c r="DU64" s="15">
        <f t="shared" si="251"/>
        <v>0</v>
      </c>
      <c r="DV64" s="15">
        <f t="shared" si="252"/>
        <v>0</v>
      </c>
      <c r="DW64" s="15">
        <f t="shared" si="253"/>
        <v>0</v>
      </c>
      <c r="DX64" s="15">
        <f t="shared" si="254"/>
        <v>0</v>
      </c>
      <c r="DY64" s="15">
        <f t="shared" si="255"/>
        <v>0</v>
      </c>
      <c r="DZ64" s="15">
        <f t="shared" si="121"/>
        <v>0</v>
      </c>
      <c r="EB64" s="16">
        <v>0.9</v>
      </c>
      <c r="EC64" s="16">
        <v>0.9</v>
      </c>
      <c r="ED64" s="16">
        <v>0.9</v>
      </c>
      <c r="EE64" s="16">
        <v>0.9</v>
      </c>
      <c r="EF64" s="16">
        <v>0.9</v>
      </c>
      <c r="EG64" s="16">
        <v>0.9</v>
      </c>
      <c r="EH64" s="16">
        <v>0.85</v>
      </c>
      <c r="EI64" s="16">
        <v>0.85</v>
      </c>
      <c r="EJ64" s="16">
        <v>0.8</v>
      </c>
      <c r="EK64" s="16">
        <v>0.8</v>
      </c>
      <c r="EL64" s="16">
        <v>0.75</v>
      </c>
      <c r="EM64" s="16">
        <v>0.7</v>
      </c>
      <c r="EO64" s="16">
        <f t="shared" si="195"/>
        <v>9.9999999999999978E-2</v>
      </c>
      <c r="EP64" s="16">
        <f t="shared" si="196"/>
        <v>9.9999999999999978E-2</v>
      </c>
      <c r="EQ64" s="16">
        <f t="shared" si="197"/>
        <v>9.9999999999999978E-2</v>
      </c>
      <c r="ER64" s="16">
        <f t="shared" si="198"/>
        <v>9.9999999999999978E-2</v>
      </c>
      <c r="ES64" s="16">
        <f t="shared" si="199"/>
        <v>9.9999999999999978E-2</v>
      </c>
      <c r="ET64" s="16">
        <f t="shared" si="200"/>
        <v>9.9999999999999978E-2</v>
      </c>
      <c r="EU64" s="16">
        <f t="shared" si="201"/>
        <v>0.15000000000000002</v>
      </c>
      <c r="EV64" s="16">
        <f t="shared" si="202"/>
        <v>0.15000000000000002</v>
      </c>
      <c r="EW64" s="16">
        <f t="shared" si="203"/>
        <v>0.19999999999999996</v>
      </c>
      <c r="EX64" s="16">
        <f t="shared" si="204"/>
        <v>0.19999999999999996</v>
      </c>
      <c r="EY64" s="16">
        <f t="shared" si="205"/>
        <v>0.25</v>
      </c>
      <c r="EZ64" s="16">
        <f t="shared" si="206"/>
        <v>0.30000000000000004</v>
      </c>
      <c r="FB64" s="233">
        <f t="shared" si="371"/>
        <v>720</v>
      </c>
      <c r="FC64" s="233">
        <f t="shared" si="372"/>
        <v>990</v>
      </c>
      <c r="FD64" s="233">
        <f t="shared" si="373"/>
        <v>855</v>
      </c>
      <c r="FE64" s="233">
        <f t="shared" si="374"/>
        <v>720</v>
      </c>
      <c r="FF64" s="233">
        <f t="shared" si="375"/>
        <v>585</v>
      </c>
      <c r="FG64" s="233">
        <f t="shared" si="376"/>
        <v>675</v>
      </c>
      <c r="FH64" s="233">
        <f t="shared" si="377"/>
        <v>807.5</v>
      </c>
      <c r="FI64" s="233">
        <f t="shared" si="378"/>
        <v>977.5</v>
      </c>
      <c r="FJ64" s="233">
        <f t="shared" si="379"/>
        <v>960</v>
      </c>
      <c r="FK64" s="233">
        <f t="shared" si="380"/>
        <v>1200</v>
      </c>
      <c r="FL64" s="233">
        <f t="shared" si="381"/>
        <v>1275</v>
      </c>
      <c r="FM64" s="233">
        <f t="shared" si="382"/>
        <v>1400</v>
      </c>
      <c r="FN64" s="233">
        <f t="shared" si="122"/>
        <v>11165</v>
      </c>
      <c r="FO64" s="4"/>
      <c r="FP64" s="233">
        <f t="shared" si="383"/>
        <v>79.999999999999986</v>
      </c>
      <c r="FQ64" s="233">
        <f t="shared" si="384"/>
        <v>109.99999999999997</v>
      </c>
      <c r="FR64" s="233">
        <f t="shared" si="385"/>
        <v>94.999999999999986</v>
      </c>
      <c r="FS64" s="233">
        <f t="shared" si="386"/>
        <v>79.999999999999986</v>
      </c>
      <c r="FT64" s="233">
        <f t="shared" si="387"/>
        <v>64.999999999999986</v>
      </c>
      <c r="FU64" s="233">
        <f t="shared" si="388"/>
        <v>74.999999999999986</v>
      </c>
      <c r="FV64" s="233">
        <f t="shared" si="389"/>
        <v>142.50000000000003</v>
      </c>
      <c r="FW64" s="233">
        <f t="shared" si="390"/>
        <v>172.50000000000003</v>
      </c>
      <c r="FX64" s="233">
        <f t="shared" si="391"/>
        <v>239.99999999999994</v>
      </c>
      <c r="FY64" s="233">
        <f t="shared" si="392"/>
        <v>299.99999999999994</v>
      </c>
      <c r="FZ64" s="233">
        <f t="shared" si="393"/>
        <v>425</v>
      </c>
      <c r="GA64" s="233">
        <f t="shared" si="394"/>
        <v>600.00000000000011</v>
      </c>
      <c r="GB64" s="233">
        <f t="shared" si="123"/>
        <v>2385</v>
      </c>
      <c r="GC64" s="233"/>
      <c r="GD64" s="112"/>
      <c r="GE64" s="112"/>
      <c r="GF64" s="112"/>
      <c r="GG64" s="112"/>
      <c r="GH64" s="112"/>
      <c r="GI64" s="112"/>
      <c r="GJ64" s="112"/>
      <c r="GK64" s="112"/>
      <c r="GL64" s="112"/>
      <c r="GM64" s="112"/>
      <c r="GN64" s="112"/>
      <c r="GO64" s="112"/>
      <c r="GP64" s="233"/>
      <c r="GQ64" s="233"/>
      <c r="GR64" s="233"/>
      <c r="GS64" s="233"/>
      <c r="GT64" s="233"/>
      <c r="GU64" s="233"/>
      <c r="GV64" s="233"/>
      <c r="GW64" s="233"/>
      <c r="GX64" s="233"/>
      <c r="GY64" s="233"/>
      <c r="GZ64" s="233"/>
      <c r="HA64" s="233"/>
      <c r="HB64" s="233"/>
      <c r="HC64" s="14">
        <f t="shared" si="256"/>
        <v>0</v>
      </c>
      <c r="HE64" s="233">
        <f>[2]Sheet2!$AO50</f>
        <v>16.045074074074073</v>
      </c>
      <c r="HF64" s="4">
        <v>30</v>
      </c>
      <c r="HG64" s="233">
        <f t="shared" si="125"/>
        <v>46.666666666666664</v>
      </c>
      <c r="HH64" s="233">
        <f t="shared" si="126"/>
        <v>72</v>
      </c>
      <c r="HJ64" s="15">
        <f t="shared" si="127"/>
        <v>0</v>
      </c>
      <c r="HK64" s="15">
        <f t="shared" si="128"/>
        <v>0</v>
      </c>
      <c r="HT64" s="1">
        <f>_xlfn.XLOOKUP($C64,'Prices_state-wise'!$B:$B,'Prices_state-wise'!P:P,"",0)</f>
        <v>53750</v>
      </c>
      <c r="HU64" s="1">
        <f>_xlfn.XLOOKUP($C64,'Prices_state-wise'!$B:$B,'Prices_state-wise'!Q:Q,"",0)</f>
        <v>52750</v>
      </c>
      <c r="HV64" s="1">
        <f>_xlfn.XLOOKUP($C64,'Prices_state-wise'!$B:$B,'Prices_state-wise'!R:R,"",0)</f>
        <v>50250</v>
      </c>
      <c r="HW64" s="1">
        <f>_xlfn.XLOOKUP($C64,'Prices_state-wise'!$B:$B,'Prices_state-wise'!S:S,"",0)</f>
        <v>47750</v>
      </c>
      <c r="HX64" s="1">
        <f>_xlfn.XLOOKUP($C64,'Prices_state-wise'!$B:$B,'Prices_state-wise'!T:T,"",0)</f>
        <v>46750</v>
      </c>
      <c r="HY64" s="1">
        <f>_xlfn.XLOOKUP($C64,'Prices_state-wise'!$B:$B,'Prices_state-wise'!U:U,"",0)</f>
        <v>45250</v>
      </c>
      <c r="HZ64" s="1">
        <f>_xlfn.XLOOKUP($C64,'Prices_state-wise'!$B:$B,'Prices_state-wise'!V:V,"",0)</f>
        <v>45250</v>
      </c>
      <c r="IA64" s="1">
        <f>_xlfn.XLOOKUP($C64,'Prices_state-wise'!$B:$B,'Prices_state-wise'!W:W,"",0)</f>
        <v>46250</v>
      </c>
      <c r="IB64" s="1">
        <f>_xlfn.XLOOKUP($C64,'Prices_state-wise'!$B:$B,'Prices_state-wise'!X:X,"",0)</f>
        <v>47750</v>
      </c>
      <c r="IC64" s="1">
        <f>_xlfn.XLOOKUP($C64,'Prices_state-wise'!$B:$B,'Prices_state-wise'!Y:Y,"",0)</f>
        <v>50250</v>
      </c>
      <c r="ID64" s="1">
        <f>_xlfn.XLOOKUP($C64,'Prices_state-wise'!$B:$B,'Prices_state-wise'!Z:Z,"",0)</f>
        <v>50250</v>
      </c>
      <c r="IE64" s="1">
        <f>_xlfn.XLOOKUP($C64,'Prices_state-wise'!$B:$B,'Prices_state-wise'!AA:AA,"",0)</f>
        <v>51750</v>
      </c>
      <c r="IG64" s="346">
        <f t="shared" si="207"/>
        <v>4.3</v>
      </c>
      <c r="IH64" s="346">
        <f t="shared" si="208"/>
        <v>5.8025000000000002</v>
      </c>
      <c r="II64" s="346">
        <f t="shared" si="209"/>
        <v>4.7737499999999997</v>
      </c>
      <c r="IJ64" s="346">
        <f t="shared" si="210"/>
        <v>3.82</v>
      </c>
      <c r="IK64" s="346">
        <f t="shared" si="211"/>
        <v>3.0387499999999998</v>
      </c>
      <c r="IL64" s="346">
        <f t="shared" si="212"/>
        <v>3.3937499999999998</v>
      </c>
      <c r="IM64" s="346">
        <f t="shared" si="213"/>
        <v>4.2987500000000001</v>
      </c>
      <c r="IN64" s="346">
        <f t="shared" si="214"/>
        <v>5.3187499999999996</v>
      </c>
      <c r="IO64" s="346">
        <f t="shared" si="215"/>
        <v>5.73</v>
      </c>
      <c r="IP64" s="346">
        <f t="shared" si="216"/>
        <v>7.5374999999999996</v>
      </c>
      <c r="IQ64" s="346">
        <f t="shared" si="217"/>
        <v>8.5425000000000004</v>
      </c>
      <c r="IR64" s="346">
        <f t="shared" si="218"/>
        <v>10.35</v>
      </c>
      <c r="IS64" s="346">
        <f t="shared" si="130"/>
        <v>66.90625</v>
      </c>
      <c r="IU64" s="1">
        <v>53500</v>
      </c>
      <c r="IV64" s="1">
        <v>52500</v>
      </c>
      <c r="IW64" s="1">
        <v>50000</v>
      </c>
      <c r="IX64" s="1">
        <v>47500</v>
      </c>
      <c r="IY64" s="1">
        <v>46500</v>
      </c>
      <c r="IZ64" s="1">
        <v>45000</v>
      </c>
      <c r="JA64" s="1">
        <v>45000</v>
      </c>
      <c r="JB64" s="1">
        <v>46000</v>
      </c>
      <c r="JC64" s="1">
        <v>47500</v>
      </c>
      <c r="JD64" s="1">
        <v>50000</v>
      </c>
      <c r="JE64" s="1">
        <v>50000</v>
      </c>
      <c r="JF64" s="1">
        <v>51500</v>
      </c>
      <c r="JH64" s="346">
        <f t="shared" si="131"/>
        <v>0</v>
      </c>
      <c r="JI64" s="346">
        <f t="shared" si="132"/>
        <v>0</v>
      </c>
      <c r="JJ64" s="346">
        <f t="shared" si="133"/>
        <v>0</v>
      </c>
      <c r="JK64" s="346">
        <f t="shared" si="134"/>
        <v>0</v>
      </c>
      <c r="JL64" s="346">
        <f t="shared" si="135"/>
        <v>0</v>
      </c>
      <c r="JM64" s="346">
        <f t="shared" si="136"/>
        <v>0</v>
      </c>
      <c r="JN64" s="346">
        <f t="shared" si="137"/>
        <v>0</v>
      </c>
      <c r="JO64" s="346">
        <f t="shared" si="138"/>
        <v>0</v>
      </c>
      <c r="JP64" s="346">
        <f t="shared" si="139"/>
        <v>0</v>
      </c>
      <c r="JQ64" s="346">
        <f t="shared" si="140"/>
        <v>0</v>
      </c>
      <c r="JR64" s="346">
        <f t="shared" si="141"/>
        <v>0</v>
      </c>
      <c r="JS64" s="346">
        <f t="shared" si="142"/>
        <v>0</v>
      </c>
      <c r="JT64" s="346">
        <f t="shared" si="143"/>
        <v>0</v>
      </c>
      <c r="JV64" s="1">
        <f>IFERROR(_xlfn.XLOOKUP($C64,'Prices_state-wise'!$B:$B,'Prices_state-wise'!AP:AP,"",0),"")</f>
        <v>51750</v>
      </c>
      <c r="JW64" s="1">
        <f>IFERROR(_xlfn.XLOOKUP($C64,'Prices_state-wise'!$B:$B,'Prices_state-wise'!AQ:AQ,"",0),"")</f>
        <v>50750</v>
      </c>
      <c r="JX64" s="1">
        <f>IFERROR(_xlfn.XLOOKUP($C64,'Prices_state-wise'!$B:$B,'Prices_state-wise'!AR:AR,"",0),"")</f>
        <v>48250</v>
      </c>
      <c r="JY64" s="1">
        <f>IFERROR(_xlfn.XLOOKUP($C64,'Prices_state-wise'!$B:$B,'Prices_state-wise'!AS:AS,"",0),"")</f>
        <v>45750</v>
      </c>
      <c r="JZ64" s="1">
        <f>IFERROR(_xlfn.XLOOKUP($C64,'Prices_state-wise'!$B:$B,'Prices_state-wise'!AT:AT,"",0),"")</f>
        <v>44750</v>
      </c>
      <c r="KA64" s="1">
        <f>IFERROR(_xlfn.XLOOKUP($C64,'Prices_state-wise'!$B:$B,'Prices_state-wise'!AU:AU,"",0),"")</f>
        <v>43250</v>
      </c>
      <c r="KB64" s="1">
        <f>IFERROR(_xlfn.XLOOKUP($C64,'Prices_state-wise'!$B:$B,'Prices_state-wise'!AV:AV,"",0),"")</f>
        <v>43250</v>
      </c>
      <c r="KC64" s="1">
        <f>IFERROR(_xlfn.XLOOKUP($C64,'Prices_state-wise'!$B:$B,'Prices_state-wise'!AW:AW,"",0),"")</f>
        <v>44250</v>
      </c>
      <c r="KD64" s="1">
        <f>IFERROR(_xlfn.XLOOKUP($C64,'Prices_state-wise'!$B:$B,'Prices_state-wise'!AX:AX,"",0),"")</f>
        <v>45750</v>
      </c>
      <c r="KE64" s="1">
        <f>IFERROR(_xlfn.XLOOKUP($C64,'Prices_state-wise'!$B:$B,'Prices_state-wise'!AY:AY,"",0),"")</f>
        <v>48250</v>
      </c>
      <c r="KF64" s="1">
        <f>IFERROR(_xlfn.XLOOKUP($C64,'Prices_state-wise'!$B:$B,'Prices_state-wise'!AZ:AZ,"",0),"")</f>
        <v>48250</v>
      </c>
      <c r="KG64" s="1">
        <f>IFERROR(_xlfn.XLOOKUP($C64,'Prices_state-wise'!$B:$B,'Prices_state-wise'!BA:BA,"",0),"")</f>
        <v>49750</v>
      </c>
      <c r="KI64" s="346">
        <f t="shared" si="144"/>
        <v>0</v>
      </c>
      <c r="KJ64" s="346">
        <f t="shared" si="145"/>
        <v>0</v>
      </c>
      <c r="KK64" s="346">
        <f t="shared" si="146"/>
        <v>0</v>
      </c>
      <c r="KL64" s="346">
        <f t="shared" si="147"/>
        <v>0</v>
      </c>
      <c r="KM64" s="346">
        <f t="shared" si="148"/>
        <v>0</v>
      </c>
      <c r="KN64" s="346">
        <f t="shared" si="149"/>
        <v>0</v>
      </c>
      <c r="KO64" s="346">
        <f t="shared" si="150"/>
        <v>0</v>
      </c>
      <c r="KP64" s="346">
        <f t="shared" si="151"/>
        <v>0</v>
      </c>
      <c r="KQ64" s="346">
        <f t="shared" si="152"/>
        <v>0</v>
      </c>
      <c r="KR64" s="346">
        <f t="shared" si="153"/>
        <v>0</v>
      </c>
      <c r="KS64" s="346">
        <f t="shared" si="154"/>
        <v>0</v>
      </c>
      <c r="KT64" s="346">
        <f t="shared" si="155"/>
        <v>0</v>
      </c>
      <c r="KU64" s="346">
        <f t="shared" si="156"/>
        <v>0</v>
      </c>
      <c r="KW64" s="346">
        <f t="shared" si="157"/>
        <v>4.3</v>
      </c>
      <c r="KX64" s="346">
        <f t="shared" si="158"/>
        <v>5.8025000000000002</v>
      </c>
      <c r="KY64" s="346">
        <f t="shared" si="159"/>
        <v>4.7737499999999997</v>
      </c>
      <c r="KZ64" s="346">
        <f t="shared" si="160"/>
        <v>3.82</v>
      </c>
      <c r="LA64" s="346">
        <f t="shared" si="161"/>
        <v>3.0387499999999998</v>
      </c>
      <c r="LB64" s="346">
        <f t="shared" si="162"/>
        <v>3.3937499999999998</v>
      </c>
      <c r="LC64" s="346">
        <f t="shared" si="163"/>
        <v>4.2987500000000001</v>
      </c>
      <c r="LD64" s="346">
        <f t="shared" si="164"/>
        <v>5.3187499999999996</v>
      </c>
      <c r="LE64" s="346">
        <f t="shared" si="165"/>
        <v>5.73</v>
      </c>
      <c r="LF64" s="346">
        <f t="shared" si="166"/>
        <v>7.5374999999999996</v>
      </c>
      <c r="LG64" s="346">
        <f t="shared" si="167"/>
        <v>8.5425000000000004</v>
      </c>
      <c r="LH64" s="346">
        <f t="shared" si="168"/>
        <v>10.35</v>
      </c>
      <c r="LI64" s="346">
        <f t="shared" si="169"/>
        <v>66.90625</v>
      </c>
      <c r="LL64" s="16">
        <v>0.9</v>
      </c>
      <c r="LM64" s="16">
        <v>0.9</v>
      </c>
      <c r="LN64" s="16">
        <v>0.8</v>
      </c>
      <c r="LO64" s="16">
        <v>0.9</v>
      </c>
      <c r="LP64" s="16">
        <v>0.9</v>
      </c>
      <c r="LQ64" s="16">
        <v>0.9</v>
      </c>
      <c r="LR64" s="16">
        <v>0.9</v>
      </c>
      <c r="LS64" s="16">
        <v>0.9</v>
      </c>
      <c r="LT64" s="16">
        <v>0.9</v>
      </c>
      <c r="LU64" s="16">
        <v>0.9</v>
      </c>
      <c r="LV64" s="16">
        <v>0.9</v>
      </c>
      <c r="LW64" s="16">
        <v>0.9</v>
      </c>
      <c r="LY64" s="14">
        <f t="shared" si="170"/>
        <v>720</v>
      </c>
      <c r="LZ64" s="14">
        <f t="shared" si="171"/>
        <v>990</v>
      </c>
      <c r="MA64" s="14">
        <f t="shared" si="172"/>
        <v>760</v>
      </c>
      <c r="MB64" s="14">
        <f t="shared" si="173"/>
        <v>720</v>
      </c>
      <c r="MC64" s="14">
        <f t="shared" si="174"/>
        <v>585</v>
      </c>
      <c r="MD64" s="14">
        <f t="shared" si="175"/>
        <v>675</v>
      </c>
      <c r="ME64" s="14">
        <f t="shared" si="176"/>
        <v>855</v>
      </c>
      <c r="MF64" s="14">
        <f t="shared" si="177"/>
        <v>1035</v>
      </c>
      <c r="MG64" s="14">
        <f t="shared" si="178"/>
        <v>1080</v>
      </c>
      <c r="MH64" s="14">
        <f t="shared" si="179"/>
        <v>1350</v>
      </c>
      <c r="MI64" s="14">
        <f t="shared" si="180"/>
        <v>1530</v>
      </c>
      <c r="MJ64" s="14">
        <f t="shared" si="181"/>
        <v>1800</v>
      </c>
      <c r="ML64" s="14">
        <f t="shared" si="182"/>
        <v>0</v>
      </c>
      <c r="MM64" s="14">
        <f t="shared" si="183"/>
        <v>0</v>
      </c>
      <c r="MN64" s="14">
        <f t="shared" si="184"/>
        <v>0</v>
      </c>
      <c r="MO64" s="14">
        <f t="shared" si="185"/>
        <v>0</v>
      </c>
      <c r="MP64" s="14">
        <f t="shared" si="186"/>
        <v>0</v>
      </c>
      <c r="MQ64" s="14">
        <f t="shared" si="187"/>
        <v>0</v>
      </c>
      <c r="MR64" s="14">
        <f t="shared" si="188"/>
        <v>0</v>
      </c>
      <c r="MS64" s="14">
        <f t="shared" si="189"/>
        <v>0</v>
      </c>
      <c r="MT64" s="14">
        <f t="shared" si="190"/>
        <v>0</v>
      </c>
      <c r="MU64" s="14">
        <f t="shared" si="191"/>
        <v>0</v>
      </c>
      <c r="MV64" s="14">
        <f t="shared" si="192"/>
        <v>0</v>
      </c>
      <c r="MW64" s="14">
        <f t="shared" si="193"/>
        <v>0</v>
      </c>
    </row>
    <row r="65" spans="1:361" ht="30.75">
      <c r="A65" s="4">
        <f t="shared" si="194"/>
        <v>48</v>
      </c>
      <c r="B65" s="1" t="s">
        <v>466</v>
      </c>
      <c r="C65" s="1" t="s">
        <v>355</v>
      </c>
      <c r="D65" s="4" t="s">
        <v>327</v>
      </c>
      <c r="E65" s="14">
        <f>SUMIFS('MoU proposal'!U:U,'MoU proposal'!$B:$B,'Retail_distributor-wise'!$B65,'MoU proposal'!$D:$D,'Retail_distributor-wise'!$C65)</f>
        <v>486.11</v>
      </c>
      <c r="F65" s="14">
        <f t="shared" si="90"/>
        <v>3600</v>
      </c>
      <c r="G65" s="8" t="s">
        <v>161</v>
      </c>
      <c r="H65" s="1" t="s">
        <v>443</v>
      </c>
      <c r="I65" s="118">
        <f>E65/'Retail_state-wise(rough)'!$D$41</f>
        <v>0.18555906103931549</v>
      </c>
      <c r="J65" s="14">
        <f>FLOOR($I65*'Retail_state-wise(rough)'!F$41,50)</f>
        <v>200</v>
      </c>
      <c r="K65" s="14">
        <f>FLOOR($I65*'Retail_state-wise(rough)'!G$41,50)</f>
        <v>300</v>
      </c>
      <c r="L65" s="14">
        <f>FLOOR($I65*'Retail_state-wise(rough)'!H$41,50)</f>
        <v>250</v>
      </c>
      <c r="M65" s="14">
        <f>FLOOR($I65*'Retail_state-wise(rough)'!I$41,50)</f>
        <v>200</v>
      </c>
      <c r="N65" s="14">
        <f>FLOOR($I65*'Retail_state-wise(rough)'!J$41,50)</f>
        <v>150</v>
      </c>
      <c r="O65" s="14">
        <f>FLOOR($I65*'Retail_state-wise(rough)'!K$41,50)</f>
        <v>200</v>
      </c>
      <c r="P65" s="14">
        <f>FLOOR($I65*'Retail_state-wise(rough)'!L$41,50)</f>
        <v>250</v>
      </c>
      <c r="Q65" s="14">
        <f>FLOOR($I65*'Retail_state-wise(rough)'!M$41,50)</f>
        <v>300</v>
      </c>
      <c r="R65" s="14">
        <f>FLOOR($I65*'Retail_state-wise(rough)'!N$41,50)</f>
        <v>350</v>
      </c>
      <c r="S65" s="14">
        <f>FLOOR($I65*'Retail_state-wise(rough)'!O$41,50)</f>
        <v>400</v>
      </c>
      <c r="T65" s="14">
        <f>FLOOR($I65*'Retail_state-wise(rough)'!P$41,50)</f>
        <v>450</v>
      </c>
      <c r="U65" s="14">
        <f>FLOOR($I65*'Retail_state-wise(rough)'!Q$41,50)</f>
        <v>550</v>
      </c>
      <c r="V65" s="12" t="s">
        <v>467</v>
      </c>
      <c r="X65" s="16">
        <v>0</v>
      </c>
      <c r="Y65" s="16">
        <v>0</v>
      </c>
      <c r="Z65" s="16">
        <v>0</v>
      </c>
      <c r="AA65" s="16">
        <v>0</v>
      </c>
      <c r="AB65" s="16">
        <v>0</v>
      </c>
      <c r="AC65" s="16">
        <v>0</v>
      </c>
      <c r="AD65" s="16">
        <v>0</v>
      </c>
      <c r="AE65" s="16">
        <v>0</v>
      </c>
      <c r="AF65" s="16">
        <v>0</v>
      </c>
      <c r="AG65" s="16">
        <v>0</v>
      </c>
      <c r="AH65" s="16">
        <v>0</v>
      </c>
      <c r="AI65" s="16">
        <v>0</v>
      </c>
      <c r="AK65" s="16">
        <f t="shared" si="480"/>
        <v>1</v>
      </c>
      <c r="AL65" s="16">
        <f t="shared" si="480"/>
        <v>1</v>
      </c>
      <c r="AM65" s="16">
        <f t="shared" si="480"/>
        <v>1</v>
      </c>
      <c r="AN65" s="16">
        <f t="shared" si="480"/>
        <v>1</v>
      </c>
      <c r="AO65" s="16">
        <f t="shared" si="480"/>
        <v>1</v>
      </c>
      <c r="AP65" s="16">
        <f t="shared" si="480"/>
        <v>1</v>
      </c>
      <c r="AQ65" s="16">
        <f t="shared" si="480"/>
        <v>1</v>
      </c>
      <c r="AR65" s="16">
        <f t="shared" si="480"/>
        <v>1</v>
      </c>
      <c r="AS65" s="16">
        <f t="shared" si="480"/>
        <v>1</v>
      </c>
      <c r="AT65" s="16">
        <f t="shared" si="480"/>
        <v>1</v>
      </c>
      <c r="AU65" s="16">
        <f t="shared" si="480"/>
        <v>1</v>
      </c>
      <c r="AV65" s="16">
        <f t="shared" si="480"/>
        <v>1</v>
      </c>
      <c r="AX65" s="15">
        <f t="shared" si="345"/>
        <v>0</v>
      </c>
      <c r="AY65" s="15">
        <f t="shared" si="346"/>
        <v>0</v>
      </c>
      <c r="AZ65" s="15">
        <f t="shared" si="347"/>
        <v>0</v>
      </c>
      <c r="BA65" s="15">
        <f t="shared" si="348"/>
        <v>0</v>
      </c>
      <c r="BB65" s="15">
        <f t="shared" si="349"/>
        <v>0</v>
      </c>
      <c r="BC65" s="15">
        <f t="shared" si="350"/>
        <v>0</v>
      </c>
      <c r="BD65" s="15">
        <f t="shared" si="351"/>
        <v>0</v>
      </c>
      <c r="BE65" s="15">
        <f t="shared" si="352"/>
        <v>0</v>
      </c>
      <c r="BF65" s="15">
        <f t="shared" si="353"/>
        <v>0</v>
      </c>
      <c r="BG65" s="15">
        <f t="shared" si="354"/>
        <v>0</v>
      </c>
      <c r="BH65" s="15">
        <f t="shared" si="355"/>
        <v>0</v>
      </c>
      <c r="BI65" s="15">
        <f t="shared" si="356"/>
        <v>0</v>
      </c>
      <c r="BJ65" s="15">
        <f t="shared" si="357"/>
        <v>0</v>
      </c>
      <c r="BL65" s="15">
        <f t="shared" si="358"/>
        <v>200</v>
      </c>
      <c r="BM65" s="15">
        <f t="shared" si="359"/>
        <v>300</v>
      </c>
      <c r="BN65" s="15">
        <f t="shared" si="360"/>
        <v>250</v>
      </c>
      <c r="BO65" s="15">
        <f t="shared" si="361"/>
        <v>200</v>
      </c>
      <c r="BP65" s="15">
        <f t="shared" si="362"/>
        <v>150</v>
      </c>
      <c r="BQ65" s="15">
        <f t="shared" si="363"/>
        <v>200</v>
      </c>
      <c r="BR65" s="15">
        <f t="shared" si="364"/>
        <v>250</v>
      </c>
      <c r="BS65" s="15">
        <f t="shared" si="365"/>
        <v>300</v>
      </c>
      <c r="BT65" s="15">
        <f t="shared" si="366"/>
        <v>350</v>
      </c>
      <c r="BU65" s="15">
        <f t="shared" si="367"/>
        <v>400</v>
      </c>
      <c r="BV65" s="15">
        <f t="shared" si="368"/>
        <v>450</v>
      </c>
      <c r="BW65" s="15">
        <f t="shared" si="369"/>
        <v>550</v>
      </c>
      <c r="BX65" s="15">
        <f t="shared" si="370"/>
        <v>3600</v>
      </c>
      <c r="BY65" s="15"/>
      <c r="BZ65" s="16">
        <v>0</v>
      </c>
      <c r="CA65" s="16">
        <v>0</v>
      </c>
      <c r="CB65" s="16">
        <v>0</v>
      </c>
      <c r="CC65" s="16">
        <v>0</v>
      </c>
      <c r="CD65" s="16">
        <v>0</v>
      </c>
      <c r="CE65" s="16">
        <v>0</v>
      </c>
      <c r="CF65" s="16">
        <v>0</v>
      </c>
      <c r="CG65" s="16">
        <v>0</v>
      </c>
      <c r="CH65" s="16">
        <v>0</v>
      </c>
      <c r="CI65" s="16">
        <v>0</v>
      </c>
      <c r="CJ65" s="16">
        <v>0</v>
      </c>
      <c r="CK65" s="16">
        <v>0</v>
      </c>
      <c r="CL65" s="236"/>
      <c r="CM65" s="16">
        <f t="shared" si="308"/>
        <v>1</v>
      </c>
      <c r="CN65" s="16">
        <f t="shared" si="309"/>
        <v>1</v>
      </c>
      <c r="CO65" s="16">
        <f t="shared" si="310"/>
        <v>1</v>
      </c>
      <c r="CP65" s="16">
        <f t="shared" si="311"/>
        <v>1</v>
      </c>
      <c r="CQ65" s="16">
        <f t="shared" si="312"/>
        <v>1</v>
      </c>
      <c r="CR65" s="16">
        <f t="shared" si="313"/>
        <v>1</v>
      </c>
      <c r="CS65" s="16">
        <f t="shared" si="314"/>
        <v>1</v>
      </c>
      <c r="CT65" s="16">
        <f t="shared" si="315"/>
        <v>1</v>
      </c>
      <c r="CU65" s="16">
        <f t="shared" si="316"/>
        <v>1</v>
      </c>
      <c r="CV65" s="16">
        <f t="shared" si="317"/>
        <v>1</v>
      </c>
      <c r="CW65" s="16">
        <f t="shared" si="318"/>
        <v>1</v>
      </c>
      <c r="CX65" s="16">
        <f t="shared" si="319"/>
        <v>1</v>
      </c>
      <c r="CY65" s="15"/>
      <c r="CZ65" s="15">
        <f t="shared" si="104"/>
        <v>0</v>
      </c>
      <c r="DA65" s="15">
        <f t="shared" si="105"/>
        <v>0</v>
      </c>
      <c r="DB65" s="15">
        <f t="shared" si="106"/>
        <v>0</v>
      </c>
      <c r="DC65" s="15">
        <f t="shared" si="107"/>
        <v>0</v>
      </c>
      <c r="DD65" s="15">
        <f t="shared" si="108"/>
        <v>0</v>
      </c>
      <c r="DE65" s="15">
        <f t="shared" si="109"/>
        <v>0</v>
      </c>
      <c r="DF65" s="15">
        <f t="shared" si="110"/>
        <v>0</v>
      </c>
      <c r="DG65" s="15">
        <f t="shared" si="111"/>
        <v>0</v>
      </c>
      <c r="DH65" s="15">
        <f t="shared" si="112"/>
        <v>0</v>
      </c>
      <c r="DI65" s="15">
        <f t="shared" si="113"/>
        <v>0</v>
      </c>
      <c r="DJ65" s="15">
        <f t="shared" si="114"/>
        <v>0</v>
      </c>
      <c r="DK65" s="15">
        <f t="shared" si="115"/>
        <v>0</v>
      </c>
      <c r="DL65" s="15">
        <f t="shared" si="116"/>
        <v>0</v>
      </c>
      <c r="DM65" s="15"/>
      <c r="DN65" s="15">
        <f t="shared" si="244"/>
        <v>0</v>
      </c>
      <c r="DO65" s="15">
        <f t="shared" si="245"/>
        <v>0</v>
      </c>
      <c r="DP65" s="15">
        <f t="shared" si="246"/>
        <v>0</v>
      </c>
      <c r="DQ65" s="15">
        <f t="shared" si="247"/>
        <v>0</v>
      </c>
      <c r="DR65" s="15">
        <f t="shared" si="248"/>
        <v>0</v>
      </c>
      <c r="DS65" s="15">
        <f t="shared" si="249"/>
        <v>0</v>
      </c>
      <c r="DT65" s="15">
        <f t="shared" si="250"/>
        <v>0</v>
      </c>
      <c r="DU65" s="15">
        <f t="shared" si="251"/>
        <v>0</v>
      </c>
      <c r="DV65" s="15">
        <f t="shared" si="252"/>
        <v>0</v>
      </c>
      <c r="DW65" s="15">
        <f t="shared" si="253"/>
        <v>0</v>
      </c>
      <c r="DX65" s="15">
        <f t="shared" si="254"/>
        <v>0</v>
      </c>
      <c r="DY65" s="15">
        <f t="shared" si="255"/>
        <v>0</v>
      </c>
      <c r="DZ65" s="15">
        <f t="shared" si="121"/>
        <v>0</v>
      </c>
      <c r="EB65" s="16">
        <v>0.9</v>
      </c>
      <c r="EC65" s="16">
        <v>0.9</v>
      </c>
      <c r="ED65" s="16">
        <v>0.9</v>
      </c>
      <c r="EE65" s="16">
        <v>0.9</v>
      </c>
      <c r="EF65" s="16">
        <v>0.9</v>
      </c>
      <c r="EG65" s="16">
        <v>0.9</v>
      </c>
      <c r="EH65" s="16">
        <v>0.85</v>
      </c>
      <c r="EI65" s="16">
        <v>0.85</v>
      </c>
      <c r="EJ65" s="16">
        <v>0.8</v>
      </c>
      <c r="EK65" s="16">
        <v>0.8</v>
      </c>
      <c r="EL65" s="16">
        <v>0.75</v>
      </c>
      <c r="EM65" s="16">
        <v>0.7</v>
      </c>
      <c r="EO65" s="16">
        <f t="shared" si="195"/>
        <v>9.9999999999999978E-2</v>
      </c>
      <c r="EP65" s="16">
        <f t="shared" si="196"/>
        <v>9.9999999999999978E-2</v>
      </c>
      <c r="EQ65" s="16">
        <f t="shared" si="197"/>
        <v>9.9999999999999978E-2</v>
      </c>
      <c r="ER65" s="16">
        <f t="shared" si="198"/>
        <v>9.9999999999999978E-2</v>
      </c>
      <c r="ES65" s="16">
        <f t="shared" si="199"/>
        <v>9.9999999999999978E-2</v>
      </c>
      <c r="ET65" s="16">
        <f t="shared" si="200"/>
        <v>9.9999999999999978E-2</v>
      </c>
      <c r="EU65" s="16">
        <f t="shared" si="201"/>
        <v>0.15000000000000002</v>
      </c>
      <c r="EV65" s="16">
        <f t="shared" si="202"/>
        <v>0.15000000000000002</v>
      </c>
      <c r="EW65" s="16">
        <f t="shared" si="203"/>
        <v>0.19999999999999996</v>
      </c>
      <c r="EX65" s="16">
        <f t="shared" si="204"/>
        <v>0.19999999999999996</v>
      </c>
      <c r="EY65" s="16">
        <f t="shared" si="205"/>
        <v>0.25</v>
      </c>
      <c r="EZ65" s="16">
        <f t="shared" si="206"/>
        <v>0.30000000000000004</v>
      </c>
      <c r="FB65" s="233">
        <f t="shared" si="371"/>
        <v>180</v>
      </c>
      <c r="FC65" s="233">
        <f t="shared" si="372"/>
        <v>270</v>
      </c>
      <c r="FD65" s="233">
        <f t="shared" si="373"/>
        <v>225</v>
      </c>
      <c r="FE65" s="233">
        <f t="shared" si="374"/>
        <v>180</v>
      </c>
      <c r="FF65" s="233">
        <f t="shared" si="375"/>
        <v>135</v>
      </c>
      <c r="FG65" s="233">
        <f t="shared" si="376"/>
        <v>180</v>
      </c>
      <c r="FH65" s="233">
        <f t="shared" si="377"/>
        <v>212.5</v>
      </c>
      <c r="FI65" s="233">
        <f t="shared" si="378"/>
        <v>255</v>
      </c>
      <c r="FJ65" s="233">
        <f t="shared" si="379"/>
        <v>280</v>
      </c>
      <c r="FK65" s="233">
        <f t="shared" si="380"/>
        <v>320</v>
      </c>
      <c r="FL65" s="233">
        <f t="shared" si="381"/>
        <v>337.5</v>
      </c>
      <c r="FM65" s="233">
        <f t="shared" si="382"/>
        <v>385</v>
      </c>
      <c r="FN65" s="233">
        <f t="shared" si="122"/>
        <v>2960</v>
      </c>
      <c r="FO65" s="4"/>
      <c r="FP65" s="233">
        <f t="shared" si="383"/>
        <v>19.999999999999996</v>
      </c>
      <c r="FQ65" s="233">
        <f t="shared" si="384"/>
        <v>29.999999999999993</v>
      </c>
      <c r="FR65" s="233">
        <f t="shared" si="385"/>
        <v>24.999999999999993</v>
      </c>
      <c r="FS65" s="233">
        <f t="shared" si="386"/>
        <v>19.999999999999996</v>
      </c>
      <c r="FT65" s="233">
        <f t="shared" si="387"/>
        <v>14.999999999999996</v>
      </c>
      <c r="FU65" s="233">
        <f t="shared" si="388"/>
        <v>19.999999999999996</v>
      </c>
      <c r="FV65" s="233">
        <f t="shared" si="389"/>
        <v>37.500000000000007</v>
      </c>
      <c r="FW65" s="233">
        <f t="shared" si="390"/>
        <v>45.000000000000007</v>
      </c>
      <c r="FX65" s="233">
        <f t="shared" si="391"/>
        <v>69.999999999999986</v>
      </c>
      <c r="FY65" s="233">
        <f t="shared" si="392"/>
        <v>79.999999999999986</v>
      </c>
      <c r="FZ65" s="233">
        <f t="shared" si="393"/>
        <v>112.5</v>
      </c>
      <c r="GA65" s="233">
        <f t="shared" si="394"/>
        <v>165.00000000000003</v>
      </c>
      <c r="GB65" s="233">
        <f t="shared" si="123"/>
        <v>640</v>
      </c>
      <c r="GC65" s="233"/>
      <c r="GD65" s="112"/>
      <c r="GE65" s="112"/>
      <c r="GF65" s="112"/>
      <c r="GG65" s="112"/>
      <c r="GH65" s="112"/>
      <c r="GI65" s="112"/>
      <c r="GJ65" s="112"/>
      <c r="GK65" s="112"/>
      <c r="GL65" s="112"/>
      <c r="GM65" s="112"/>
      <c r="GN65" s="112"/>
      <c r="GO65" s="112"/>
      <c r="GP65" s="233"/>
      <c r="GQ65" s="233"/>
      <c r="GR65" s="233"/>
      <c r="GS65" s="233"/>
      <c r="GT65" s="233"/>
      <c r="GU65" s="233"/>
      <c r="GV65" s="233"/>
      <c r="GW65" s="233"/>
      <c r="GX65" s="233"/>
      <c r="GY65" s="233"/>
      <c r="GZ65" s="233"/>
      <c r="HA65" s="233"/>
      <c r="HB65" s="233"/>
      <c r="HC65" s="14">
        <f t="shared" si="256"/>
        <v>0</v>
      </c>
      <c r="HE65" s="233">
        <f>[2]Sheet2!$AO51</f>
        <v>16.452666666666666</v>
      </c>
      <c r="HF65" s="4">
        <v>25</v>
      </c>
      <c r="HG65" s="233">
        <f t="shared" si="125"/>
        <v>15.4</v>
      </c>
      <c r="HH65" s="233">
        <f t="shared" si="126"/>
        <v>24</v>
      </c>
      <c r="HJ65" s="15">
        <f t="shared" si="127"/>
        <v>0</v>
      </c>
      <c r="HK65" s="15">
        <f t="shared" si="128"/>
        <v>0</v>
      </c>
      <c r="HT65" s="1">
        <f>_xlfn.XLOOKUP($C65,'Prices_state-wise'!$B:$B,'Prices_state-wise'!P:P,"",0)</f>
        <v>53750</v>
      </c>
      <c r="HU65" s="1">
        <f>_xlfn.XLOOKUP($C65,'Prices_state-wise'!$B:$B,'Prices_state-wise'!Q:Q,"",0)</f>
        <v>52750</v>
      </c>
      <c r="HV65" s="1">
        <f>_xlfn.XLOOKUP($C65,'Prices_state-wise'!$B:$B,'Prices_state-wise'!R:R,"",0)</f>
        <v>50250</v>
      </c>
      <c r="HW65" s="1">
        <f>_xlfn.XLOOKUP($C65,'Prices_state-wise'!$B:$B,'Prices_state-wise'!S:S,"",0)</f>
        <v>47750</v>
      </c>
      <c r="HX65" s="1">
        <f>_xlfn.XLOOKUP($C65,'Prices_state-wise'!$B:$B,'Prices_state-wise'!T:T,"",0)</f>
        <v>46750</v>
      </c>
      <c r="HY65" s="1">
        <f>_xlfn.XLOOKUP($C65,'Prices_state-wise'!$B:$B,'Prices_state-wise'!U:U,"",0)</f>
        <v>45250</v>
      </c>
      <c r="HZ65" s="1">
        <f>_xlfn.XLOOKUP($C65,'Prices_state-wise'!$B:$B,'Prices_state-wise'!V:V,"",0)</f>
        <v>45250</v>
      </c>
      <c r="IA65" s="1">
        <f>_xlfn.XLOOKUP($C65,'Prices_state-wise'!$B:$B,'Prices_state-wise'!W:W,"",0)</f>
        <v>46250</v>
      </c>
      <c r="IB65" s="1">
        <f>_xlfn.XLOOKUP($C65,'Prices_state-wise'!$B:$B,'Prices_state-wise'!X:X,"",0)</f>
        <v>47750</v>
      </c>
      <c r="IC65" s="1">
        <f>_xlfn.XLOOKUP($C65,'Prices_state-wise'!$B:$B,'Prices_state-wise'!Y:Y,"",0)</f>
        <v>50250</v>
      </c>
      <c r="ID65" s="1">
        <f>_xlfn.XLOOKUP($C65,'Prices_state-wise'!$B:$B,'Prices_state-wise'!Z:Z,"",0)</f>
        <v>50250</v>
      </c>
      <c r="IE65" s="1">
        <f>_xlfn.XLOOKUP($C65,'Prices_state-wise'!$B:$B,'Prices_state-wise'!AA:AA,"",0)</f>
        <v>51750</v>
      </c>
      <c r="IG65" s="346">
        <f t="shared" si="207"/>
        <v>1.075</v>
      </c>
      <c r="IH65" s="346">
        <f t="shared" si="208"/>
        <v>1.5825</v>
      </c>
      <c r="II65" s="346">
        <f t="shared" si="209"/>
        <v>1.2562500000000001</v>
      </c>
      <c r="IJ65" s="346">
        <f t="shared" si="210"/>
        <v>0.95499999999999996</v>
      </c>
      <c r="IK65" s="346">
        <f t="shared" si="211"/>
        <v>0.70125000000000004</v>
      </c>
      <c r="IL65" s="346">
        <f t="shared" si="212"/>
        <v>0.90500000000000003</v>
      </c>
      <c r="IM65" s="346">
        <f t="shared" si="213"/>
        <v>1.1312500000000001</v>
      </c>
      <c r="IN65" s="346">
        <f t="shared" si="214"/>
        <v>1.3875</v>
      </c>
      <c r="IO65" s="346">
        <f t="shared" si="215"/>
        <v>1.6712499999999999</v>
      </c>
      <c r="IP65" s="346">
        <f t="shared" si="216"/>
        <v>2.0099999999999998</v>
      </c>
      <c r="IQ65" s="346">
        <f t="shared" si="217"/>
        <v>2.26125</v>
      </c>
      <c r="IR65" s="346">
        <f t="shared" si="218"/>
        <v>2.8462499999999999</v>
      </c>
      <c r="IS65" s="346">
        <f t="shared" si="130"/>
        <v>17.782499999999999</v>
      </c>
      <c r="IU65" s="1">
        <v>53500</v>
      </c>
      <c r="IV65" s="1">
        <v>52500</v>
      </c>
      <c r="IW65" s="1">
        <v>50000</v>
      </c>
      <c r="IX65" s="1">
        <v>47500</v>
      </c>
      <c r="IY65" s="1">
        <v>46500</v>
      </c>
      <c r="IZ65" s="1">
        <v>45000</v>
      </c>
      <c r="JA65" s="1">
        <v>45000</v>
      </c>
      <c r="JB65" s="1">
        <v>46000</v>
      </c>
      <c r="JC65" s="1">
        <v>47500</v>
      </c>
      <c r="JD65" s="1">
        <v>50000</v>
      </c>
      <c r="JE65" s="1">
        <v>50000</v>
      </c>
      <c r="JF65" s="1">
        <v>51500</v>
      </c>
      <c r="JH65" s="346">
        <f t="shared" si="131"/>
        <v>0</v>
      </c>
      <c r="JI65" s="346">
        <f t="shared" si="132"/>
        <v>0</v>
      </c>
      <c r="JJ65" s="346">
        <f t="shared" si="133"/>
        <v>0</v>
      </c>
      <c r="JK65" s="346">
        <f t="shared" si="134"/>
        <v>0</v>
      </c>
      <c r="JL65" s="346">
        <f t="shared" si="135"/>
        <v>0</v>
      </c>
      <c r="JM65" s="346">
        <f t="shared" si="136"/>
        <v>0</v>
      </c>
      <c r="JN65" s="346">
        <f t="shared" si="137"/>
        <v>0</v>
      </c>
      <c r="JO65" s="346">
        <f t="shared" si="138"/>
        <v>0</v>
      </c>
      <c r="JP65" s="346">
        <f t="shared" si="139"/>
        <v>0</v>
      </c>
      <c r="JQ65" s="346">
        <f t="shared" si="140"/>
        <v>0</v>
      </c>
      <c r="JR65" s="346">
        <f t="shared" si="141"/>
        <v>0</v>
      </c>
      <c r="JS65" s="346">
        <f t="shared" si="142"/>
        <v>0</v>
      </c>
      <c r="JT65" s="346">
        <f t="shared" si="143"/>
        <v>0</v>
      </c>
      <c r="JV65" s="1">
        <f>IFERROR(_xlfn.XLOOKUP($C65,'Prices_state-wise'!$B:$B,'Prices_state-wise'!AP:AP,"",0),"")</f>
        <v>51750</v>
      </c>
      <c r="JW65" s="1">
        <f>IFERROR(_xlfn.XLOOKUP($C65,'Prices_state-wise'!$B:$B,'Prices_state-wise'!AQ:AQ,"",0),"")</f>
        <v>50750</v>
      </c>
      <c r="JX65" s="1">
        <f>IFERROR(_xlfn.XLOOKUP($C65,'Prices_state-wise'!$B:$B,'Prices_state-wise'!AR:AR,"",0),"")</f>
        <v>48250</v>
      </c>
      <c r="JY65" s="1">
        <f>IFERROR(_xlfn.XLOOKUP($C65,'Prices_state-wise'!$B:$B,'Prices_state-wise'!AS:AS,"",0),"")</f>
        <v>45750</v>
      </c>
      <c r="JZ65" s="1">
        <f>IFERROR(_xlfn.XLOOKUP($C65,'Prices_state-wise'!$B:$B,'Prices_state-wise'!AT:AT,"",0),"")</f>
        <v>44750</v>
      </c>
      <c r="KA65" s="1">
        <f>IFERROR(_xlfn.XLOOKUP($C65,'Prices_state-wise'!$B:$B,'Prices_state-wise'!AU:AU,"",0),"")</f>
        <v>43250</v>
      </c>
      <c r="KB65" s="1">
        <f>IFERROR(_xlfn.XLOOKUP($C65,'Prices_state-wise'!$B:$B,'Prices_state-wise'!AV:AV,"",0),"")</f>
        <v>43250</v>
      </c>
      <c r="KC65" s="1">
        <f>IFERROR(_xlfn.XLOOKUP($C65,'Prices_state-wise'!$B:$B,'Prices_state-wise'!AW:AW,"",0),"")</f>
        <v>44250</v>
      </c>
      <c r="KD65" s="1">
        <f>IFERROR(_xlfn.XLOOKUP($C65,'Prices_state-wise'!$B:$B,'Prices_state-wise'!AX:AX,"",0),"")</f>
        <v>45750</v>
      </c>
      <c r="KE65" s="1">
        <f>IFERROR(_xlfn.XLOOKUP($C65,'Prices_state-wise'!$B:$B,'Prices_state-wise'!AY:AY,"",0),"")</f>
        <v>48250</v>
      </c>
      <c r="KF65" s="1">
        <f>IFERROR(_xlfn.XLOOKUP($C65,'Prices_state-wise'!$B:$B,'Prices_state-wise'!AZ:AZ,"",0),"")</f>
        <v>48250</v>
      </c>
      <c r="KG65" s="1">
        <f>IFERROR(_xlfn.XLOOKUP($C65,'Prices_state-wise'!$B:$B,'Prices_state-wise'!BA:BA,"",0),"")</f>
        <v>49750</v>
      </c>
      <c r="KI65" s="346">
        <f t="shared" si="144"/>
        <v>0</v>
      </c>
      <c r="KJ65" s="346">
        <f t="shared" si="145"/>
        <v>0</v>
      </c>
      <c r="KK65" s="346">
        <f t="shared" si="146"/>
        <v>0</v>
      </c>
      <c r="KL65" s="346">
        <f t="shared" si="147"/>
        <v>0</v>
      </c>
      <c r="KM65" s="346">
        <f t="shared" si="148"/>
        <v>0</v>
      </c>
      <c r="KN65" s="346">
        <f t="shared" si="149"/>
        <v>0</v>
      </c>
      <c r="KO65" s="346">
        <f t="shared" si="150"/>
        <v>0</v>
      </c>
      <c r="KP65" s="346">
        <f t="shared" si="151"/>
        <v>0</v>
      </c>
      <c r="KQ65" s="346">
        <f t="shared" si="152"/>
        <v>0</v>
      </c>
      <c r="KR65" s="346">
        <f t="shared" si="153"/>
        <v>0</v>
      </c>
      <c r="KS65" s="346">
        <f t="shared" si="154"/>
        <v>0</v>
      </c>
      <c r="KT65" s="346">
        <f t="shared" si="155"/>
        <v>0</v>
      </c>
      <c r="KU65" s="346">
        <f t="shared" si="156"/>
        <v>0</v>
      </c>
      <c r="KW65" s="346">
        <f t="shared" si="157"/>
        <v>1.075</v>
      </c>
      <c r="KX65" s="346">
        <f t="shared" si="158"/>
        <v>1.5825</v>
      </c>
      <c r="KY65" s="346">
        <f t="shared" si="159"/>
        <v>1.2562500000000001</v>
      </c>
      <c r="KZ65" s="346">
        <f t="shared" si="160"/>
        <v>0.95499999999999996</v>
      </c>
      <c r="LA65" s="346">
        <f t="shared" si="161"/>
        <v>0.70125000000000004</v>
      </c>
      <c r="LB65" s="346">
        <f t="shared" si="162"/>
        <v>0.90500000000000003</v>
      </c>
      <c r="LC65" s="346">
        <f t="shared" si="163"/>
        <v>1.1312500000000001</v>
      </c>
      <c r="LD65" s="346">
        <f t="shared" si="164"/>
        <v>1.3875</v>
      </c>
      <c r="LE65" s="346">
        <f t="shared" si="165"/>
        <v>1.6712499999999999</v>
      </c>
      <c r="LF65" s="346">
        <f t="shared" si="166"/>
        <v>2.0099999999999998</v>
      </c>
      <c r="LG65" s="346">
        <f t="shared" si="167"/>
        <v>2.26125</v>
      </c>
      <c r="LH65" s="346">
        <f t="shared" si="168"/>
        <v>2.8462499999999999</v>
      </c>
      <c r="LI65" s="346">
        <f t="shared" si="169"/>
        <v>17.782499999999999</v>
      </c>
      <c r="LY65" s="14">
        <f t="shared" si="170"/>
        <v>0</v>
      </c>
      <c r="LZ65" s="14">
        <f t="shared" si="171"/>
        <v>0</v>
      </c>
      <c r="MA65" s="14">
        <f t="shared" si="172"/>
        <v>0</v>
      </c>
      <c r="MB65" s="14">
        <f t="shared" si="173"/>
        <v>0</v>
      </c>
      <c r="MC65" s="14">
        <f t="shared" si="174"/>
        <v>0</v>
      </c>
      <c r="MD65" s="14">
        <f t="shared" si="175"/>
        <v>0</v>
      </c>
      <c r="ME65" s="14">
        <f t="shared" si="176"/>
        <v>0</v>
      </c>
      <c r="MF65" s="14">
        <f t="shared" si="177"/>
        <v>0</v>
      </c>
      <c r="MG65" s="14">
        <f t="shared" si="178"/>
        <v>0</v>
      </c>
      <c r="MH65" s="14">
        <f t="shared" si="179"/>
        <v>0</v>
      </c>
      <c r="MI65" s="14">
        <f t="shared" si="180"/>
        <v>0</v>
      </c>
      <c r="MJ65" s="14">
        <f t="shared" si="181"/>
        <v>0</v>
      </c>
      <c r="ML65" s="14">
        <f t="shared" si="182"/>
        <v>0</v>
      </c>
      <c r="MM65" s="14">
        <f t="shared" si="183"/>
        <v>0</v>
      </c>
      <c r="MN65" s="14">
        <f t="shared" si="184"/>
        <v>0</v>
      </c>
      <c r="MO65" s="14">
        <f t="shared" si="185"/>
        <v>0</v>
      </c>
      <c r="MP65" s="14">
        <f t="shared" si="186"/>
        <v>0</v>
      </c>
      <c r="MQ65" s="14">
        <f t="shared" si="187"/>
        <v>0</v>
      </c>
      <c r="MR65" s="14">
        <f t="shared" si="188"/>
        <v>0</v>
      </c>
      <c r="MS65" s="14">
        <f t="shared" si="189"/>
        <v>0</v>
      </c>
      <c r="MT65" s="14">
        <f t="shared" si="190"/>
        <v>0</v>
      </c>
      <c r="MU65" s="14">
        <f t="shared" si="191"/>
        <v>0</v>
      </c>
      <c r="MV65" s="14">
        <f t="shared" si="192"/>
        <v>0</v>
      </c>
      <c r="MW65" s="14">
        <f t="shared" si="193"/>
        <v>0</v>
      </c>
    </row>
    <row r="66" spans="1:361" s="116" customFormat="1">
      <c r="A66" s="115"/>
      <c r="D66" s="115"/>
      <c r="E66" s="117"/>
      <c r="F66" s="117"/>
      <c r="G66" s="191">
        <v>0</v>
      </c>
      <c r="H66" s="116">
        <v>0</v>
      </c>
      <c r="I66" s="119">
        <f>SUM(I63:I65)</f>
        <v>1</v>
      </c>
      <c r="J66" s="117"/>
      <c r="K66" s="117"/>
      <c r="L66" s="117"/>
      <c r="M66" s="117"/>
      <c r="N66" s="117"/>
      <c r="O66" s="117"/>
      <c r="P66" s="117"/>
      <c r="Q66" s="117"/>
      <c r="R66" s="117"/>
      <c r="S66" s="117"/>
      <c r="T66" s="117"/>
      <c r="U66" s="117"/>
      <c r="V66" s="229"/>
      <c r="W66" s="229"/>
      <c r="X66" s="230"/>
      <c r="Y66" s="230"/>
      <c r="Z66" s="230"/>
      <c r="AA66" s="230"/>
      <c r="AB66" s="230"/>
      <c r="AC66" s="230"/>
      <c r="AD66" s="230"/>
      <c r="AE66" s="230"/>
      <c r="AF66" s="230"/>
      <c r="AG66" s="230"/>
      <c r="AH66" s="230"/>
      <c r="AI66" s="230"/>
      <c r="AK66" s="230"/>
      <c r="AL66" s="230"/>
      <c r="AM66" s="230"/>
      <c r="AN66" s="230"/>
      <c r="AO66" s="230"/>
      <c r="AP66" s="230"/>
      <c r="AQ66" s="230"/>
      <c r="AR66" s="230"/>
      <c r="AS66" s="230"/>
      <c r="AT66" s="230"/>
      <c r="AU66" s="230"/>
      <c r="AV66" s="230"/>
      <c r="AX66" s="231">
        <f t="shared" si="345"/>
        <v>0</v>
      </c>
      <c r="AY66" s="231">
        <f t="shared" si="346"/>
        <v>0</v>
      </c>
      <c r="AZ66" s="231">
        <f t="shared" si="347"/>
        <v>0</v>
      </c>
      <c r="BA66" s="231">
        <f t="shared" si="348"/>
        <v>0</v>
      </c>
      <c r="BB66" s="231">
        <f t="shared" si="349"/>
        <v>0</v>
      </c>
      <c r="BC66" s="231">
        <f t="shared" si="350"/>
        <v>0</v>
      </c>
      <c r="BD66" s="231">
        <f t="shared" si="351"/>
        <v>0</v>
      </c>
      <c r="BE66" s="231">
        <f t="shared" si="352"/>
        <v>0</v>
      </c>
      <c r="BF66" s="231">
        <f t="shared" si="353"/>
        <v>0</v>
      </c>
      <c r="BG66" s="231">
        <f t="shared" si="354"/>
        <v>0</v>
      </c>
      <c r="BH66" s="231">
        <f t="shared" si="355"/>
        <v>0</v>
      </c>
      <c r="BI66" s="231">
        <f t="shared" si="356"/>
        <v>0</v>
      </c>
      <c r="BJ66" s="231">
        <f t="shared" si="357"/>
        <v>0</v>
      </c>
      <c r="BL66" s="231">
        <f t="shared" si="358"/>
        <v>0</v>
      </c>
      <c r="BM66" s="231">
        <f t="shared" si="359"/>
        <v>0</v>
      </c>
      <c r="BN66" s="231">
        <f t="shared" si="360"/>
        <v>0</v>
      </c>
      <c r="BO66" s="231">
        <f t="shared" si="361"/>
        <v>0</v>
      </c>
      <c r="BP66" s="231">
        <f t="shared" si="362"/>
        <v>0</v>
      </c>
      <c r="BQ66" s="231">
        <f t="shared" si="363"/>
        <v>0</v>
      </c>
      <c r="BR66" s="231">
        <f t="shared" si="364"/>
        <v>0</v>
      </c>
      <c r="BS66" s="231">
        <f t="shared" si="365"/>
        <v>0</v>
      </c>
      <c r="BT66" s="231">
        <f t="shared" si="366"/>
        <v>0</v>
      </c>
      <c r="BU66" s="231">
        <f t="shared" si="367"/>
        <v>0</v>
      </c>
      <c r="BV66" s="231">
        <f t="shared" si="368"/>
        <v>0</v>
      </c>
      <c r="BW66" s="231">
        <f t="shared" si="369"/>
        <v>0</v>
      </c>
      <c r="BX66" s="231">
        <f t="shared" si="370"/>
        <v>0</v>
      </c>
      <c r="BY66" s="231"/>
      <c r="BZ66" s="230"/>
      <c r="CA66" s="230"/>
      <c r="CB66" s="230"/>
      <c r="CC66" s="230"/>
      <c r="CD66" s="230"/>
      <c r="CE66" s="230"/>
      <c r="CF66" s="230"/>
      <c r="CG66" s="230"/>
      <c r="CH66" s="230"/>
      <c r="CI66" s="230"/>
      <c r="CJ66" s="230"/>
      <c r="CK66" s="230"/>
      <c r="CL66" s="237"/>
      <c r="CM66" s="230"/>
      <c r="CN66" s="230"/>
      <c r="CO66" s="230"/>
      <c r="CP66" s="230"/>
      <c r="CQ66" s="230"/>
      <c r="CR66" s="230"/>
      <c r="CS66" s="230"/>
      <c r="CT66" s="230"/>
      <c r="CU66" s="230"/>
      <c r="CV66" s="230"/>
      <c r="CW66" s="230"/>
      <c r="CX66" s="230"/>
      <c r="CY66" s="231"/>
      <c r="CZ66" s="231">
        <f t="shared" si="104"/>
        <v>0</v>
      </c>
      <c r="DA66" s="231">
        <f t="shared" si="105"/>
        <v>0</v>
      </c>
      <c r="DB66" s="231">
        <f t="shared" si="106"/>
        <v>0</v>
      </c>
      <c r="DC66" s="231">
        <f t="shared" si="107"/>
        <v>0</v>
      </c>
      <c r="DD66" s="231">
        <f t="shared" si="108"/>
        <v>0</v>
      </c>
      <c r="DE66" s="231">
        <f t="shared" si="109"/>
        <v>0</v>
      </c>
      <c r="DF66" s="231">
        <f t="shared" si="110"/>
        <v>0</v>
      </c>
      <c r="DG66" s="231">
        <f t="shared" si="111"/>
        <v>0</v>
      </c>
      <c r="DH66" s="231">
        <f t="shared" si="112"/>
        <v>0</v>
      </c>
      <c r="DI66" s="231">
        <f t="shared" si="113"/>
        <v>0</v>
      </c>
      <c r="DJ66" s="231">
        <f t="shared" si="114"/>
        <v>0</v>
      </c>
      <c r="DK66" s="231">
        <f t="shared" si="115"/>
        <v>0</v>
      </c>
      <c r="DL66" s="231">
        <f t="shared" si="116"/>
        <v>0</v>
      </c>
      <c r="DM66" s="231"/>
      <c r="DN66" s="231">
        <f t="shared" si="244"/>
        <v>0</v>
      </c>
      <c r="DO66" s="231">
        <f t="shared" si="245"/>
        <v>0</v>
      </c>
      <c r="DP66" s="231">
        <f t="shared" si="246"/>
        <v>0</v>
      </c>
      <c r="DQ66" s="231">
        <f t="shared" si="247"/>
        <v>0</v>
      </c>
      <c r="DR66" s="231">
        <f t="shared" si="248"/>
        <v>0</v>
      </c>
      <c r="DS66" s="231">
        <f t="shared" si="249"/>
        <v>0</v>
      </c>
      <c r="DT66" s="231">
        <f t="shared" si="250"/>
        <v>0</v>
      </c>
      <c r="DU66" s="231">
        <f t="shared" si="251"/>
        <v>0</v>
      </c>
      <c r="DV66" s="231">
        <f t="shared" si="252"/>
        <v>0</v>
      </c>
      <c r="DW66" s="231">
        <f t="shared" si="253"/>
        <v>0</v>
      </c>
      <c r="DX66" s="231">
        <f t="shared" si="254"/>
        <v>0</v>
      </c>
      <c r="DY66" s="231">
        <f t="shared" si="255"/>
        <v>0</v>
      </c>
      <c r="DZ66" s="231">
        <f t="shared" si="121"/>
        <v>0</v>
      </c>
      <c r="EA66" s="191"/>
      <c r="EB66" s="115"/>
      <c r="EC66" s="115"/>
      <c r="ED66" s="115"/>
      <c r="EE66" s="115"/>
      <c r="EF66" s="115"/>
      <c r="EG66" s="115"/>
      <c r="EH66" s="115"/>
      <c r="EI66" s="115"/>
      <c r="EJ66" s="115"/>
      <c r="EK66" s="115"/>
      <c r="EL66" s="115"/>
      <c r="EM66" s="115"/>
      <c r="EN66" s="115"/>
      <c r="EO66" s="230"/>
      <c r="EP66" s="230"/>
      <c r="EQ66" s="230"/>
      <c r="ER66" s="230"/>
      <c r="ES66" s="230"/>
      <c r="ET66" s="230"/>
      <c r="EU66" s="230"/>
      <c r="EV66" s="230"/>
      <c r="EW66" s="230"/>
      <c r="EX66" s="230"/>
      <c r="EY66" s="230"/>
      <c r="EZ66" s="230"/>
      <c r="FB66" s="234">
        <f t="shared" si="371"/>
        <v>0</v>
      </c>
      <c r="FC66" s="234">
        <f t="shared" si="372"/>
        <v>0</v>
      </c>
      <c r="FD66" s="234">
        <f t="shared" si="373"/>
        <v>0</v>
      </c>
      <c r="FE66" s="234">
        <f t="shared" si="374"/>
        <v>0</v>
      </c>
      <c r="FF66" s="234">
        <f t="shared" si="375"/>
        <v>0</v>
      </c>
      <c r="FG66" s="234">
        <f t="shared" si="376"/>
        <v>0</v>
      </c>
      <c r="FH66" s="234">
        <f t="shared" si="377"/>
        <v>0</v>
      </c>
      <c r="FI66" s="234">
        <f t="shared" si="378"/>
        <v>0</v>
      </c>
      <c r="FJ66" s="234">
        <f t="shared" si="379"/>
        <v>0</v>
      </c>
      <c r="FK66" s="234">
        <f t="shared" si="380"/>
        <v>0</v>
      </c>
      <c r="FL66" s="234">
        <f t="shared" si="381"/>
        <v>0</v>
      </c>
      <c r="FM66" s="234">
        <f t="shared" si="382"/>
        <v>0</v>
      </c>
      <c r="FN66" s="234">
        <f t="shared" si="122"/>
        <v>0</v>
      </c>
      <c r="FO66" s="115"/>
      <c r="FP66" s="234">
        <f t="shared" si="383"/>
        <v>0</v>
      </c>
      <c r="FQ66" s="234">
        <f t="shared" si="384"/>
        <v>0</v>
      </c>
      <c r="FR66" s="234">
        <f t="shared" si="385"/>
        <v>0</v>
      </c>
      <c r="FS66" s="234">
        <f t="shared" si="386"/>
        <v>0</v>
      </c>
      <c r="FT66" s="234">
        <f t="shared" si="387"/>
        <v>0</v>
      </c>
      <c r="FU66" s="234">
        <f t="shared" si="388"/>
        <v>0</v>
      </c>
      <c r="FV66" s="234">
        <f t="shared" si="389"/>
        <v>0</v>
      </c>
      <c r="FW66" s="234">
        <f t="shared" si="390"/>
        <v>0</v>
      </c>
      <c r="FX66" s="234">
        <f t="shared" si="391"/>
        <v>0</v>
      </c>
      <c r="FY66" s="234">
        <f t="shared" si="392"/>
        <v>0</v>
      </c>
      <c r="FZ66" s="234">
        <f t="shared" si="393"/>
        <v>0</v>
      </c>
      <c r="GA66" s="234">
        <f t="shared" si="394"/>
        <v>0</v>
      </c>
      <c r="GB66" s="234">
        <f t="shared" si="123"/>
        <v>0</v>
      </c>
      <c r="GC66" s="234"/>
      <c r="GD66" s="339"/>
      <c r="GE66" s="339"/>
      <c r="GF66" s="339"/>
      <c r="GG66" s="339"/>
      <c r="GH66" s="339"/>
      <c r="GI66" s="339"/>
      <c r="GJ66" s="339"/>
      <c r="GK66" s="339"/>
      <c r="GL66" s="339"/>
      <c r="GM66" s="339"/>
      <c r="GN66" s="339"/>
      <c r="GO66" s="339"/>
      <c r="GP66" s="234"/>
      <c r="GQ66" s="234"/>
      <c r="GR66" s="234"/>
      <c r="GS66" s="234"/>
      <c r="GT66" s="234"/>
      <c r="GU66" s="234"/>
      <c r="GV66" s="234"/>
      <c r="GW66" s="234"/>
      <c r="GX66" s="234"/>
      <c r="GY66" s="234"/>
      <c r="GZ66" s="234"/>
      <c r="HA66" s="234"/>
      <c r="HB66" s="234"/>
      <c r="HC66" s="117">
        <f t="shared" si="256"/>
        <v>0</v>
      </c>
      <c r="HE66" s="115"/>
      <c r="HF66" s="115"/>
      <c r="HG66" s="115"/>
      <c r="HH66" s="115"/>
      <c r="HJ66" s="231" t="str">
        <f t="shared" si="127"/>
        <v/>
      </c>
      <c r="HK66" s="231" t="str">
        <f t="shared" si="128"/>
        <v/>
      </c>
      <c r="IG66" s="557">
        <f t="shared" si="207"/>
        <v>0</v>
      </c>
      <c r="IH66" s="557">
        <f t="shared" si="208"/>
        <v>0</v>
      </c>
      <c r="II66" s="557">
        <f t="shared" si="209"/>
        <v>0</v>
      </c>
      <c r="IJ66" s="557">
        <f t="shared" si="210"/>
        <v>0</v>
      </c>
      <c r="IK66" s="557">
        <f t="shared" si="211"/>
        <v>0</v>
      </c>
      <c r="IL66" s="557">
        <f t="shared" si="212"/>
        <v>0</v>
      </c>
      <c r="IM66" s="557">
        <f t="shared" si="213"/>
        <v>0</v>
      </c>
      <c r="IN66" s="557">
        <f t="shared" si="214"/>
        <v>0</v>
      </c>
      <c r="IO66" s="557">
        <f t="shared" si="215"/>
        <v>0</v>
      </c>
      <c r="IP66" s="557">
        <f t="shared" si="216"/>
        <v>0</v>
      </c>
      <c r="IQ66" s="557">
        <f t="shared" si="217"/>
        <v>0</v>
      </c>
      <c r="IR66" s="557">
        <f t="shared" si="218"/>
        <v>0</v>
      </c>
      <c r="IS66" s="557">
        <f t="shared" si="130"/>
        <v>0</v>
      </c>
      <c r="JH66" s="557">
        <f t="shared" si="131"/>
        <v>0</v>
      </c>
      <c r="JI66" s="557">
        <f t="shared" si="132"/>
        <v>0</v>
      </c>
      <c r="JJ66" s="557">
        <f t="shared" si="133"/>
        <v>0</v>
      </c>
      <c r="JK66" s="557">
        <f t="shared" si="134"/>
        <v>0</v>
      </c>
      <c r="JL66" s="557">
        <f t="shared" si="135"/>
        <v>0</v>
      </c>
      <c r="JM66" s="557">
        <f t="shared" si="136"/>
        <v>0</v>
      </c>
      <c r="JN66" s="557">
        <f t="shared" si="137"/>
        <v>0</v>
      </c>
      <c r="JO66" s="557">
        <f t="shared" si="138"/>
        <v>0</v>
      </c>
      <c r="JP66" s="557">
        <f t="shared" si="139"/>
        <v>0</v>
      </c>
      <c r="JQ66" s="557">
        <f t="shared" si="140"/>
        <v>0</v>
      </c>
      <c r="JR66" s="557">
        <f t="shared" si="141"/>
        <v>0</v>
      </c>
      <c r="JS66" s="557">
        <f t="shared" si="142"/>
        <v>0</v>
      </c>
      <c r="JT66" s="557">
        <f t="shared" si="143"/>
        <v>0</v>
      </c>
      <c r="KI66" s="557">
        <f t="shared" si="144"/>
        <v>0</v>
      </c>
      <c r="KJ66" s="557">
        <f t="shared" si="145"/>
        <v>0</v>
      </c>
      <c r="KK66" s="557">
        <f t="shared" si="146"/>
        <v>0</v>
      </c>
      <c r="KL66" s="557">
        <f t="shared" si="147"/>
        <v>0</v>
      </c>
      <c r="KM66" s="557">
        <f t="shared" si="148"/>
        <v>0</v>
      </c>
      <c r="KN66" s="557">
        <f t="shared" si="149"/>
        <v>0</v>
      </c>
      <c r="KO66" s="557">
        <f t="shared" si="150"/>
        <v>0</v>
      </c>
      <c r="KP66" s="557">
        <f t="shared" si="151"/>
        <v>0</v>
      </c>
      <c r="KQ66" s="557">
        <f t="shared" si="152"/>
        <v>0</v>
      </c>
      <c r="KR66" s="557">
        <f t="shared" si="153"/>
        <v>0</v>
      </c>
      <c r="KS66" s="557">
        <f t="shared" si="154"/>
        <v>0</v>
      </c>
      <c r="KT66" s="557">
        <f t="shared" si="155"/>
        <v>0</v>
      </c>
      <c r="KU66" s="557">
        <f t="shared" si="156"/>
        <v>0</v>
      </c>
      <c r="KW66" s="557">
        <f t="shared" si="157"/>
        <v>0</v>
      </c>
      <c r="KX66" s="557">
        <f t="shared" si="158"/>
        <v>0</v>
      </c>
      <c r="KY66" s="557">
        <f t="shared" si="159"/>
        <v>0</v>
      </c>
      <c r="KZ66" s="557">
        <f t="shared" si="160"/>
        <v>0</v>
      </c>
      <c r="LA66" s="557">
        <f t="shared" si="161"/>
        <v>0</v>
      </c>
      <c r="LB66" s="557">
        <f t="shared" si="162"/>
        <v>0</v>
      </c>
      <c r="LC66" s="557">
        <f t="shared" si="163"/>
        <v>0</v>
      </c>
      <c r="LD66" s="557">
        <f t="shared" si="164"/>
        <v>0</v>
      </c>
      <c r="LE66" s="557">
        <f t="shared" si="165"/>
        <v>0</v>
      </c>
      <c r="LF66" s="557">
        <f t="shared" si="166"/>
        <v>0</v>
      </c>
      <c r="LG66" s="557">
        <f t="shared" si="167"/>
        <v>0</v>
      </c>
      <c r="LH66" s="557">
        <f t="shared" si="168"/>
        <v>0</v>
      </c>
      <c r="LI66" s="557">
        <f t="shared" si="169"/>
        <v>0</v>
      </c>
      <c r="LY66" s="117">
        <f t="shared" si="170"/>
        <v>0</v>
      </c>
      <c r="LZ66" s="117">
        <f t="shared" si="171"/>
        <v>0</v>
      </c>
      <c r="MA66" s="117">
        <f t="shared" si="172"/>
        <v>0</v>
      </c>
      <c r="MB66" s="117">
        <f t="shared" si="173"/>
        <v>0</v>
      </c>
      <c r="MC66" s="117">
        <f t="shared" si="174"/>
        <v>0</v>
      </c>
      <c r="MD66" s="117">
        <f t="shared" si="175"/>
        <v>0</v>
      </c>
      <c r="ME66" s="117">
        <f t="shared" si="176"/>
        <v>0</v>
      </c>
      <c r="MF66" s="117">
        <f t="shared" si="177"/>
        <v>0</v>
      </c>
      <c r="MG66" s="117">
        <f t="shared" si="178"/>
        <v>0</v>
      </c>
      <c r="MH66" s="117">
        <f t="shared" si="179"/>
        <v>0</v>
      </c>
      <c r="MI66" s="117">
        <f t="shared" si="180"/>
        <v>0</v>
      </c>
      <c r="MJ66" s="117">
        <f t="shared" si="181"/>
        <v>0</v>
      </c>
      <c r="ML66" s="117">
        <f t="shared" si="182"/>
        <v>0</v>
      </c>
      <c r="MM66" s="117">
        <f t="shared" si="183"/>
        <v>0</v>
      </c>
      <c r="MN66" s="117">
        <f t="shared" si="184"/>
        <v>0</v>
      </c>
      <c r="MO66" s="117">
        <f t="shared" si="185"/>
        <v>0</v>
      </c>
      <c r="MP66" s="117">
        <f t="shared" si="186"/>
        <v>0</v>
      </c>
      <c r="MQ66" s="117">
        <f t="shared" si="187"/>
        <v>0</v>
      </c>
      <c r="MR66" s="117">
        <f t="shared" si="188"/>
        <v>0</v>
      </c>
      <c r="MS66" s="117">
        <f t="shared" si="189"/>
        <v>0</v>
      </c>
      <c r="MT66" s="117">
        <f t="shared" si="190"/>
        <v>0</v>
      </c>
      <c r="MU66" s="117">
        <f t="shared" si="191"/>
        <v>0</v>
      </c>
      <c r="MV66" s="117">
        <f t="shared" si="192"/>
        <v>0</v>
      </c>
      <c r="MW66" s="117">
        <f t="shared" si="193"/>
        <v>0</v>
      </c>
    </row>
    <row r="67" spans="1:361">
      <c r="A67" s="4">
        <v>49</v>
      </c>
      <c r="B67" s="1" t="s">
        <v>468</v>
      </c>
      <c r="C67" s="1" t="s">
        <v>357</v>
      </c>
      <c r="D67" s="4" t="s">
        <v>329</v>
      </c>
      <c r="E67" s="14">
        <f>SUMIFS('MoU proposal'!U:U,'MoU proposal'!$B:$B,'Retail_distributor-wise'!$B67,'MoU proposal'!$D:$D,'Retail_distributor-wise'!$C67)</f>
        <v>0</v>
      </c>
      <c r="F67" s="14">
        <f t="shared" si="90"/>
        <v>10000</v>
      </c>
      <c r="G67" s="8" t="s">
        <v>117</v>
      </c>
      <c r="H67" s="1" t="s">
        <v>166</v>
      </c>
      <c r="I67" s="118">
        <v>0.5</v>
      </c>
      <c r="J67" s="14">
        <f>FLOOR('Retail_state-wise(rough)'!F$42*'Retail_distributor-wise'!$I67,50)</f>
        <v>600</v>
      </c>
      <c r="K67" s="14">
        <f>FLOOR('Retail_state-wise(rough)'!G$42*'Retail_distributor-wise'!$I67,50)</f>
        <v>800</v>
      </c>
      <c r="L67" s="14">
        <f>FLOOR('Retail_state-wise(rough)'!H$42*'Retail_distributor-wise'!$I67,50)</f>
        <v>700</v>
      </c>
      <c r="M67" s="14">
        <f>FLOOR('Retail_state-wise(rough)'!I$42*'Retail_distributor-wise'!$I67,50)</f>
        <v>600</v>
      </c>
      <c r="N67" s="14">
        <f>FLOOR('Retail_state-wise(rough)'!J$42*'Retail_distributor-wise'!$I67,50)</f>
        <v>500</v>
      </c>
      <c r="O67" s="14">
        <f>FLOOR('Retail_state-wise(rough)'!K$42*'Retail_distributor-wise'!$I67,50)</f>
        <v>550</v>
      </c>
      <c r="P67" s="14">
        <f>FLOOR('Retail_state-wise(rough)'!L$42*'Retail_distributor-wise'!$I67,50)</f>
        <v>700</v>
      </c>
      <c r="Q67" s="14">
        <f>FLOOR('Retail_state-wise(rough)'!M$42*'Retail_distributor-wise'!$I67,50)</f>
        <v>850</v>
      </c>
      <c r="R67" s="14">
        <f>FLOOR('Retail_state-wise(rough)'!N$42*'Retail_distributor-wise'!$I67,50)</f>
        <v>900</v>
      </c>
      <c r="S67" s="14">
        <f>FLOOR('Retail_state-wise(rough)'!O$42*'Retail_distributor-wise'!$I67,50)</f>
        <v>1100</v>
      </c>
      <c r="T67" s="14">
        <f>FLOOR('Retail_state-wise(rough)'!P$42*'Retail_distributor-wise'!$I67,50)</f>
        <v>1250</v>
      </c>
      <c r="U67" s="14">
        <f>FLOOR('Retail_state-wise(rough)'!Q$42*'Retail_distributor-wise'!$I67,50)</f>
        <v>1450</v>
      </c>
      <c r="X67" s="16">
        <v>1</v>
      </c>
      <c r="Y67" s="16">
        <v>1</v>
      </c>
      <c r="Z67" s="16">
        <v>1</v>
      </c>
      <c r="AA67" s="16">
        <v>1</v>
      </c>
      <c r="AB67" s="16">
        <v>1</v>
      </c>
      <c r="AC67" s="16">
        <v>1</v>
      </c>
      <c r="AD67" s="16">
        <v>1</v>
      </c>
      <c r="AE67" s="16">
        <v>1</v>
      </c>
      <c r="AF67" s="16">
        <v>1</v>
      </c>
      <c r="AG67" s="16">
        <v>1</v>
      </c>
      <c r="AH67" s="16">
        <v>1</v>
      </c>
      <c r="AI67" s="16">
        <v>1</v>
      </c>
      <c r="AK67" s="16">
        <f t="shared" ref="AK67:AV68" si="481">100%-X67</f>
        <v>0</v>
      </c>
      <c r="AL67" s="16">
        <f t="shared" si="481"/>
        <v>0</v>
      </c>
      <c r="AM67" s="16">
        <f t="shared" si="481"/>
        <v>0</v>
      </c>
      <c r="AN67" s="16">
        <f t="shared" si="481"/>
        <v>0</v>
      </c>
      <c r="AO67" s="16">
        <f t="shared" si="481"/>
        <v>0</v>
      </c>
      <c r="AP67" s="16">
        <f t="shared" si="481"/>
        <v>0</v>
      </c>
      <c r="AQ67" s="16">
        <f t="shared" si="481"/>
        <v>0</v>
      </c>
      <c r="AR67" s="16">
        <f t="shared" si="481"/>
        <v>0</v>
      </c>
      <c r="AS67" s="16">
        <f t="shared" si="481"/>
        <v>0</v>
      </c>
      <c r="AT67" s="16">
        <f t="shared" si="481"/>
        <v>0</v>
      </c>
      <c r="AU67" s="16">
        <f t="shared" si="481"/>
        <v>0</v>
      </c>
      <c r="AV67" s="16">
        <f t="shared" si="481"/>
        <v>0</v>
      </c>
      <c r="AX67" s="15">
        <f t="shared" si="345"/>
        <v>600</v>
      </c>
      <c r="AY67" s="15">
        <f t="shared" si="346"/>
        <v>800</v>
      </c>
      <c r="AZ67" s="15">
        <f t="shared" si="347"/>
        <v>700</v>
      </c>
      <c r="BA67" s="15">
        <f t="shared" si="348"/>
        <v>600</v>
      </c>
      <c r="BB67" s="15">
        <f t="shared" si="349"/>
        <v>500</v>
      </c>
      <c r="BC67" s="15">
        <f t="shared" si="350"/>
        <v>550</v>
      </c>
      <c r="BD67" s="15">
        <f t="shared" si="351"/>
        <v>700</v>
      </c>
      <c r="BE67" s="15">
        <f t="shared" si="352"/>
        <v>850</v>
      </c>
      <c r="BF67" s="15">
        <f t="shared" si="353"/>
        <v>900</v>
      </c>
      <c r="BG67" s="15">
        <f t="shared" si="354"/>
        <v>1100</v>
      </c>
      <c r="BH67" s="15">
        <f t="shared" si="355"/>
        <v>1250</v>
      </c>
      <c r="BI67" s="15">
        <f t="shared" si="356"/>
        <v>1450</v>
      </c>
      <c r="BJ67" s="15">
        <f t="shared" si="357"/>
        <v>10000</v>
      </c>
      <c r="BL67" s="15">
        <f t="shared" si="358"/>
        <v>0</v>
      </c>
      <c r="BM67" s="15">
        <f t="shared" si="359"/>
        <v>0</v>
      </c>
      <c r="BN67" s="15">
        <f t="shared" si="360"/>
        <v>0</v>
      </c>
      <c r="BO67" s="15">
        <f t="shared" si="361"/>
        <v>0</v>
      </c>
      <c r="BP67" s="15">
        <f t="shared" si="362"/>
        <v>0</v>
      </c>
      <c r="BQ67" s="15">
        <f t="shared" si="363"/>
        <v>0</v>
      </c>
      <c r="BR67" s="15">
        <f t="shared" si="364"/>
        <v>0</v>
      </c>
      <c r="BS67" s="15">
        <f t="shared" si="365"/>
        <v>0</v>
      </c>
      <c r="BT67" s="15">
        <f t="shared" si="366"/>
        <v>0</v>
      </c>
      <c r="BU67" s="15">
        <f t="shared" si="367"/>
        <v>0</v>
      </c>
      <c r="BV67" s="15">
        <f t="shared" si="368"/>
        <v>0</v>
      </c>
      <c r="BW67" s="15">
        <f t="shared" si="369"/>
        <v>0</v>
      </c>
      <c r="BX67" s="15">
        <f t="shared" si="370"/>
        <v>0</v>
      </c>
      <c r="BY67" s="15"/>
      <c r="BZ67" s="16">
        <v>0</v>
      </c>
      <c r="CA67" s="16">
        <v>0</v>
      </c>
      <c r="CB67" s="16">
        <v>0</v>
      </c>
      <c r="CC67" s="16">
        <v>0</v>
      </c>
      <c r="CD67" s="16">
        <v>0</v>
      </c>
      <c r="CE67" s="16">
        <v>0</v>
      </c>
      <c r="CF67" s="16">
        <v>0</v>
      </c>
      <c r="CG67" s="16">
        <v>0</v>
      </c>
      <c r="CH67" s="16">
        <v>0</v>
      </c>
      <c r="CI67" s="16">
        <v>0</v>
      </c>
      <c r="CJ67" s="16">
        <v>0</v>
      </c>
      <c r="CK67" s="16">
        <v>0</v>
      </c>
      <c r="CL67" s="236"/>
      <c r="CM67" s="239">
        <f t="shared" si="308"/>
        <v>1</v>
      </c>
      <c r="CN67" s="239">
        <f t="shared" si="309"/>
        <v>1</v>
      </c>
      <c r="CO67" s="239">
        <f t="shared" si="310"/>
        <v>1</v>
      </c>
      <c r="CP67" s="239">
        <f t="shared" si="311"/>
        <v>1</v>
      </c>
      <c r="CQ67" s="239">
        <f t="shared" si="312"/>
        <v>1</v>
      </c>
      <c r="CR67" s="239">
        <f t="shared" si="313"/>
        <v>1</v>
      </c>
      <c r="CS67" s="239">
        <f t="shared" si="314"/>
        <v>1</v>
      </c>
      <c r="CT67" s="239">
        <f t="shared" si="315"/>
        <v>1</v>
      </c>
      <c r="CU67" s="239">
        <f t="shared" si="316"/>
        <v>1</v>
      </c>
      <c r="CV67" s="239">
        <f t="shared" si="317"/>
        <v>1</v>
      </c>
      <c r="CW67" s="239">
        <f t="shared" si="318"/>
        <v>1</v>
      </c>
      <c r="CX67" s="239">
        <f t="shared" si="319"/>
        <v>1</v>
      </c>
      <c r="CY67" s="15"/>
      <c r="CZ67" s="15">
        <f t="shared" si="104"/>
        <v>0</v>
      </c>
      <c r="DA67" s="15">
        <f t="shared" si="105"/>
        <v>0</v>
      </c>
      <c r="DB67" s="15">
        <f t="shared" si="106"/>
        <v>0</v>
      </c>
      <c r="DC67" s="15">
        <f t="shared" si="107"/>
        <v>0</v>
      </c>
      <c r="DD67" s="15">
        <f t="shared" si="108"/>
        <v>0</v>
      </c>
      <c r="DE67" s="15">
        <f t="shared" si="109"/>
        <v>0</v>
      </c>
      <c r="DF67" s="15">
        <f t="shared" si="110"/>
        <v>0</v>
      </c>
      <c r="DG67" s="15">
        <f t="shared" si="111"/>
        <v>0</v>
      </c>
      <c r="DH67" s="15">
        <f t="shared" si="112"/>
        <v>0</v>
      </c>
      <c r="DI67" s="15">
        <f t="shared" si="113"/>
        <v>0</v>
      </c>
      <c r="DJ67" s="15">
        <f t="shared" si="114"/>
        <v>0</v>
      </c>
      <c r="DK67" s="15">
        <f t="shared" si="115"/>
        <v>0</v>
      </c>
      <c r="DL67" s="15">
        <f t="shared" si="116"/>
        <v>0</v>
      </c>
      <c r="DM67" s="15"/>
      <c r="DN67" s="238">
        <f t="shared" si="244"/>
        <v>600</v>
      </c>
      <c r="DO67" s="238">
        <f t="shared" si="245"/>
        <v>800</v>
      </c>
      <c r="DP67" s="238">
        <f t="shared" si="246"/>
        <v>700</v>
      </c>
      <c r="DQ67" s="238">
        <f t="shared" si="247"/>
        <v>600</v>
      </c>
      <c r="DR67" s="238">
        <f t="shared" si="248"/>
        <v>500</v>
      </c>
      <c r="DS67" s="238">
        <f t="shared" si="249"/>
        <v>550</v>
      </c>
      <c r="DT67" s="238">
        <f t="shared" si="250"/>
        <v>700</v>
      </c>
      <c r="DU67" s="238">
        <f t="shared" si="251"/>
        <v>850</v>
      </c>
      <c r="DV67" s="238">
        <f t="shared" si="252"/>
        <v>900</v>
      </c>
      <c r="DW67" s="238">
        <f t="shared" si="253"/>
        <v>1100</v>
      </c>
      <c r="DX67" s="238">
        <f t="shared" si="254"/>
        <v>1250</v>
      </c>
      <c r="DY67" s="238">
        <f t="shared" si="255"/>
        <v>1450</v>
      </c>
      <c r="DZ67" s="238">
        <f t="shared" si="121"/>
        <v>10000</v>
      </c>
      <c r="EB67" s="16">
        <v>0.5</v>
      </c>
      <c r="EC67" s="16">
        <v>0.5</v>
      </c>
      <c r="ED67" s="16">
        <v>0.55000000000000004</v>
      </c>
      <c r="EE67" s="16">
        <v>0.55000000000000004</v>
      </c>
      <c r="EF67" s="16">
        <v>0.6</v>
      </c>
      <c r="EG67" s="16">
        <v>0.6</v>
      </c>
      <c r="EH67" s="16">
        <v>0.6</v>
      </c>
      <c r="EI67" s="16">
        <v>0.65</v>
      </c>
      <c r="EJ67" s="16">
        <v>0.65</v>
      </c>
      <c r="EK67" s="16">
        <v>0.65</v>
      </c>
      <c r="EL67" s="16">
        <v>0.65</v>
      </c>
      <c r="EM67" s="16">
        <v>0.65</v>
      </c>
      <c r="EO67" s="16">
        <f t="shared" si="195"/>
        <v>0.5</v>
      </c>
      <c r="EP67" s="16">
        <f t="shared" si="196"/>
        <v>0.5</v>
      </c>
      <c r="EQ67" s="16">
        <f t="shared" si="197"/>
        <v>0.44999999999999996</v>
      </c>
      <c r="ER67" s="16">
        <f t="shared" si="198"/>
        <v>0.44999999999999996</v>
      </c>
      <c r="ES67" s="16">
        <f t="shared" si="199"/>
        <v>0.4</v>
      </c>
      <c r="ET67" s="16">
        <f t="shared" si="200"/>
        <v>0.4</v>
      </c>
      <c r="EU67" s="16">
        <f t="shared" si="201"/>
        <v>0.4</v>
      </c>
      <c r="EV67" s="16">
        <f t="shared" si="202"/>
        <v>0.35</v>
      </c>
      <c r="EW67" s="16">
        <f t="shared" si="203"/>
        <v>0.35</v>
      </c>
      <c r="EX67" s="16">
        <f t="shared" si="204"/>
        <v>0.35</v>
      </c>
      <c r="EY67" s="16">
        <f t="shared" si="205"/>
        <v>0.35</v>
      </c>
      <c r="EZ67" s="16">
        <f t="shared" si="206"/>
        <v>0.35</v>
      </c>
      <c r="FB67" s="233">
        <f t="shared" si="371"/>
        <v>300</v>
      </c>
      <c r="FC67" s="233">
        <f t="shared" si="372"/>
        <v>400</v>
      </c>
      <c r="FD67" s="233">
        <f t="shared" si="373"/>
        <v>385.00000000000006</v>
      </c>
      <c r="FE67" s="233">
        <f t="shared" si="374"/>
        <v>330</v>
      </c>
      <c r="FF67" s="233">
        <f t="shared" si="375"/>
        <v>300</v>
      </c>
      <c r="FG67" s="233">
        <f t="shared" si="376"/>
        <v>330</v>
      </c>
      <c r="FH67" s="233">
        <f t="shared" si="377"/>
        <v>420</v>
      </c>
      <c r="FI67" s="233">
        <f t="shared" si="378"/>
        <v>552.5</v>
      </c>
      <c r="FJ67" s="233">
        <f t="shared" si="379"/>
        <v>585</v>
      </c>
      <c r="FK67" s="233">
        <f t="shared" si="380"/>
        <v>715</v>
      </c>
      <c r="FL67" s="233">
        <f t="shared" si="381"/>
        <v>812.5</v>
      </c>
      <c r="FM67" s="233">
        <f t="shared" si="382"/>
        <v>942.5</v>
      </c>
      <c r="FN67" s="233">
        <f t="shared" si="122"/>
        <v>6072.5</v>
      </c>
      <c r="FO67" s="4"/>
      <c r="FP67" s="233">
        <f t="shared" si="383"/>
        <v>300</v>
      </c>
      <c r="FQ67" s="233">
        <f t="shared" si="384"/>
        <v>400</v>
      </c>
      <c r="FR67" s="233">
        <f t="shared" si="385"/>
        <v>314.99999999999994</v>
      </c>
      <c r="FS67" s="233">
        <f t="shared" si="386"/>
        <v>270</v>
      </c>
      <c r="FT67" s="233">
        <f t="shared" si="387"/>
        <v>200</v>
      </c>
      <c r="FU67" s="233">
        <f t="shared" si="388"/>
        <v>220</v>
      </c>
      <c r="FV67" s="233">
        <f t="shared" si="389"/>
        <v>280</v>
      </c>
      <c r="FW67" s="233">
        <f t="shared" si="390"/>
        <v>297.5</v>
      </c>
      <c r="FX67" s="233">
        <f t="shared" si="391"/>
        <v>315</v>
      </c>
      <c r="FY67" s="233">
        <f t="shared" si="392"/>
        <v>385</v>
      </c>
      <c r="FZ67" s="233">
        <f t="shared" si="393"/>
        <v>437.5</v>
      </c>
      <c r="GA67" s="233">
        <f t="shared" si="394"/>
        <v>507.49999999999994</v>
      </c>
      <c r="GB67" s="233">
        <f t="shared" si="123"/>
        <v>3927.5</v>
      </c>
      <c r="GC67" s="233"/>
      <c r="GD67" s="112"/>
      <c r="GE67" s="112"/>
      <c r="GF67" s="112"/>
      <c r="GG67" s="112"/>
      <c r="GH67" s="112"/>
      <c r="GI67" s="112"/>
      <c r="GJ67" s="112"/>
      <c r="GK67" s="112"/>
      <c r="GL67" s="112"/>
      <c r="GM67" s="112"/>
      <c r="GN67" s="112"/>
      <c r="GO67" s="112"/>
      <c r="GP67" s="233"/>
      <c r="GQ67" s="233"/>
      <c r="GR67" s="233"/>
      <c r="GS67" s="233"/>
      <c r="GT67" s="233"/>
      <c r="GU67" s="233"/>
      <c r="GV67" s="233"/>
      <c r="GW67" s="233"/>
      <c r="GX67" s="233"/>
      <c r="GY67" s="233"/>
      <c r="GZ67" s="233"/>
      <c r="HA67" s="233"/>
      <c r="HB67" s="233"/>
      <c r="HC67" s="14">
        <f t="shared" si="256"/>
        <v>0</v>
      </c>
      <c r="HF67" s="4">
        <v>30</v>
      </c>
      <c r="HG67" s="233">
        <f t="shared" si="125"/>
        <v>31.416666666666668</v>
      </c>
      <c r="HH67" s="233">
        <f t="shared" si="126"/>
        <v>48</v>
      </c>
      <c r="HJ67" s="15">
        <f t="shared" si="127"/>
        <v>0</v>
      </c>
      <c r="HK67" s="15">
        <f t="shared" si="128"/>
        <v>0</v>
      </c>
      <c r="HT67" s="1">
        <f>_xlfn.XLOOKUP($C67,'Prices_state-wise'!$B:$B,'Prices_state-wise'!P:P,"",0)</f>
        <v>53750</v>
      </c>
      <c r="HU67" s="1">
        <f>_xlfn.XLOOKUP($C67,'Prices_state-wise'!$B:$B,'Prices_state-wise'!Q:Q,"",0)</f>
        <v>52750</v>
      </c>
      <c r="HV67" s="1">
        <f>_xlfn.XLOOKUP($C67,'Prices_state-wise'!$B:$B,'Prices_state-wise'!R:R,"",0)</f>
        <v>50250</v>
      </c>
      <c r="HW67" s="1">
        <f>_xlfn.XLOOKUP($C67,'Prices_state-wise'!$B:$B,'Prices_state-wise'!S:S,"",0)</f>
        <v>47750</v>
      </c>
      <c r="HX67" s="1">
        <f>_xlfn.XLOOKUP($C67,'Prices_state-wise'!$B:$B,'Prices_state-wise'!T:T,"",0)</f>
        <v>46750</v>
      </c>
      <c r="HY67" s="1">
        <f>_xlfn.XLOOKUP($C67,'Prices_state-wise'!$B:$B,'Prices_state-wise'!U:U,"",0)</f>
        <v>45250</v>
      </c>
      <c r="HZ67" s="1">
        <f>_xlfn.XLOOKUP($C67,'Prices_state-wise'!$B:$B,'Prices_state-wise'!V:V,"",0)</f>
        <v>45250</v>
      </c>
      <c r="IA67" s="1">
        <f>_xlfn.XLOOKUP($C67,'Prices_state-wise'!$B:$B,'Prices_state-wise'!W:W,"",0)</f>
        <v>46250</v>
      </c>
      <c r="IB67" s="1">
        <f>_xlfn.XLOOKUP($C67,'Prices_state-wise'!$B:$B,'Prices_state-wise'!X:X,"",0)</f>
        <v>47750</v>
      </c>
      <c r="IC67" s="1">
        <f>_xlfn.XLOOKUP($C67,'Prices_state-wise'!$B:$B,'Prices_state-wise'!Y:Y,"",0)</f>
        <v>50250</v>
      </c>
      <c r="ID67" s="1">
        <f>_xlfn.XLOOKUP($C67,'Prices_state-wise'!$B:$B,'Prices_state-wise'!Z:Z,"",0)</f>
        <v>50250</v>
      </c>
      <c r="IE67" s="1">
        <f>_xlfn.XLOOKUP($C67,'Prices_state-wise'!$B:$B,'Prices_state-wise'!AA:AA,"",0)</f>
        <v>51750</v>
      </c>
      <c r="IG67" s="346">
        <f t="shared" si="207"/>
        <v>0</v>
      </c>
      <c r="IH67" s="346">
        <f t="shared" si="208"/>
        <v>0</v>
      </c>
      <c r="II67" s="346">
        <f t="shared" si="209"/>
        <v>0</v>
      </c>
      <c r="IJ67" s="346">
        <f t="shared" si="210"/>
        <v>0</v>
      </c>
      <c r="IK67" s="346">
        <f t="shared" si="211"/>
        <v>0</v>
      </c>
      <c r="IL67" s="346">
        <f t="shared" si="212"/>
        <v>0</v>
      </c>
      <c r="IM67" s="346">
        <f t="shared" si="213"/>
        <v>0</v>
      </c>
      <c r="IN67" s="346">
        <f t="shared" si="214"/>
        <v>0</v>
      </c>
      <c r="IO67" s="346">
        <f t="shared" si="215"/>
        <v>0</v>
      </c>
      <c r="IP67" s="346">
        <f t="shared" si="216"/>
        <v>0</v>
      </c>
      <c r="IQ67" s="346">
        <f t="shared" si="217"/>
        <v>0</v>
      </c>
      <c r="IR67" s="346">
        <f t="shared" si="218"/>
        <v>0</v>
      </c>
      <c r="IS67" s="346">
        <f t="shared" si="130"/>
        <v>0</v>
      </c>
      <c r="IU67" s="1">
        <v>53500</v>
      </c>
      <c r="IV67" s="1">
        <v>52500</v>
      </c>
      <c r="IW67" s="1">
        <v>50000</v>
      </c>
      <c r="IX67" s="1">
        <v>47500</v>
      </c>
      <c r="IY67" s="1">
        <v>46500</v>
      </c>
      <c r="IZ67" s="1">
        <v>45000</v>
      </c>
      <c r="JA67" s="1">
        <v>45000</v>
      </c>
      <c r="JB67" s="1">
        <v>46000</v>
      </c>
      <c r="JC67" s="1">
        <v>47500</v>
      </c>
      <c r="JD67" s="1">
        <v>50000</v>
      </c>
      <c r="JE67" s="1">
        <v>50000</v>
      </c>
      <c r="JF67" s="1">
        <v>51500</v>
      </c>
      <c r="JH67" s="346">
        <f t="shared" si="131"/>
        <v>0</v>
      </c>
      <c r="JI67" s="346">
        <f t="shared" si="132"/>
        <v>0</v>
      </c>
      <c r="JJ67" s="346">
        <f t="shared" si="133"/>
        <v>0</v>
      </c>
      <c r="JK67" s="346">
        <f t="shared" si="134"/>
        <v>0</v>
      </c>
      <c r="JL67" s="346">
        <f t="shared" si="135"/>
        <v>0</v>
      </c>
      <c r="JM67" s="346">
        <f t="shared" si="136"/>
        <v>0</v>
      </c>
      <c r="JN67" s="346">
        <f t="shared" si="137"/>
        <v>0</v>
      </c>
      <c r="JO67" s="346">
        <f t="shared" si="138"/>
        <v>0</v>
      </c>
      <c r="JP67" s="346">
        <f t="shared" si="139"/>
        <v>0</v>
      </c>
      <c r="JQ67" s="346">
        <f t="shared" si="140"/>
        <v>0</v>
      </c>
      <c r="JR67" s="346">
        <f t="shared" si="141"/>
        <v>0</v>
      </c>
      <c r="JS67" s="346">
        <f t="shared" si="142"/>
        <v>0</v>
      </c>
      <c r="JT67" s="346">
        <f t="shared" si="143"/>
        <v>0</v>
      </c>
      <c r="JV67" s="1">
        <f>IFERROR(_xlfn.XLOOKUP($C67,'Prices_state-wise'!$B:$B,'Prices_state-wise'!AP:AP,"",0),"")</f>
        <v>51750</v>
      </c>
      <c r="JW67" s="1">
        <f>IFERROR(_xlfn.XLOOKUP($C67,'Prices_state-wise'!$B:$B,'Prices_state-wise'!AQ:AQ,"",0),"")</f>
        <v>50750</v>
      </c>
      <c r="JX67" s="1">
        <f>IFERROR(_xlfn.XLOOKUP($C67,'Prices_state-wise'!$B:$B,'Prices_state-wise'!AR:AR,"",0),"")</f>
        <v>48250</v>
      </c>
      <c r="JY67" s="1">
        <f>IFERROR(_xlfn.XLOOKUP($C67,'Prices_state-wise'!$B:$B,'Prices_state-wise'!AS:AS,"",0),"")</f>
        <v>45750</v>
      </c>
      <c r="JZ67" s="1">
        <f>IFERROR(_xlfn.XLOOKUP($C67,'Prices_state-wise'!$B:$B,'Prices_state-wise'!AT:AT,"",0),"")</f>
        <v>44750</v>
      </c>
      <c r="KA67" s="1">
        <f>IFERROR(_xlfn.XLOOKUP($C67,'Prices_state-wise'!$B:$B,'Prices_state-wise'!AU:AU,"",0),"")</f>
        <v>43250</v>
      </c>
      <c r="KB67" s="1">
        <f>IFERROR(_xlfn.XLOOKUP($C67,'Prices_state-wise'!$B:$B,'Prices_state-wise'!AV:AV,"",0),"")</f>
        <v>43250</v>
      </c>
      <c r="KC67" s="1">
        <f>IFERROR(_xlfn.XLOOKUP($C67,'Prices_state-wise'!$B:$B,'Prices_state-wise'!AW:AW,"",0),"")</f>
        <v>44250</v>
      </c>
      <c r="KD67" s="1">
        <f>IFERROR(_xlfn.XLOOKUP($C67,'Prices_state-wise'!$B:$B,'Prices_state-wise'!AX:AX,"",0),"")</f>
        <v>45750</v>
      </c>
      <c r="KE67" s="1">
        <f>IFERROR(_xlfn.XLOOKUP($C67,'Prices_state-wise'!$B:$B,'Prices_state-wise'!AY:AY,"",0),"")</f>
        <v>48250</v>
      </c>
      <c r="KF67" s="1">
        <f>IFERROR(_xlfn.XLOOKUP($C67,'Prices_state-wise'!$B:$B,'Prices_state-wise'!AZ:AZ,"",0),"")</f>
        <v>48250</v>
      </c>
      <c r="KG67" s="1">
        <f>IFERROR(_xlfn.XLOOKUP($C67,'Prices_state-wise'!$B:$B,'Prices_state-wise'!BA:BA,"",0),"")</f>
        <v>49750</v>
      </c>
      <c r="KI67" s="346">
        <f t="shared" si="144"/>
        <v>3.105</v>
      </c>
      <c r="KJ67" s="346">
        <f t="shared" si="145"/>
        <v>4.0599999999999996</v>
      </c>
      <c r="KK67" s="346">
        <f t="shared" si="146"/>
        <v>3.3774999999999999</v>
      </c>
      <c r="KL67" s="346">
        <f t="shared" si="147"/>
        <v>2.7450000000000001</v>
      </c>
      <c r="KM67" s="346">
        <f t="shared" si="148"/>
        <v>2.2374999999999998</v>
      </c>
      <c r="KN67" s="346">
        <f t="shared" si="149"/>
        <v>2.3787500000000001</v>
      </c>
      <c r="KO67" s="346">
        <f t="shared" si="150"/>
        <v>3.0274999999999999</v>
      </c>
      <c r="KP67" s="346">
        <f t="shared" si="151"/>
        <v>3.76125</v>
      </c>
      <c r="KQ67" s="346">
        <f t="shared" si="152"/>
        <v>4.1174999999999997</v>
      </c>
      <c r="KR67" s="346">
        <f t="shared" si="153"/>
        <v>5.3075000000000001</v>
      </c>
      <c r="KS67" s="346">
        <f t="shared" si="154"/>
        <v>6.03125</v>
      </c>
      <c r="KT67" s="346">
        <f t="shared" si="155"/>
        <v>7.2137500000000001</v>
      </c>
      <c r="KU67" s="346">
        <f t="shared" si="156"/>
        <v>47.362499999999997</v>
      </c>
      <c r="KW67" s="346">
        <f t="shared" si="157"/>
        <v>3.105</v>
      </c>
      <c r="KX67" s="346">
        <f t="shared" si="158"/>
        <v>4.0599999999999996</v>
      </c>
      <c r="KY67" s="346">
        <f t="shared" si="159"/>
        <v>3.3774999999999999</v>
      </c>
      <c r="KZ67" s="346">
        <f t="shared" si="160"/>
        <v>2.7450000000000001</v>
      </c>
      <c r="LA67" s="346">
        <f t="shared" si="161"/>
        <v>2.2374999999999998</v>
      </c>
      <c r="LB67" s="346">
        <f t="shared" si="162"/>
        <v>2.3787500000000001</v>
      </c>
      <c r="LC67" s="346">
        <f t="shared" si="163"/>
        <v>3.0274999999999999</v>
      </c>
      <c r="LD67" s="346">
        <f t="shared" si="164"/>
        <v>3.76125</v>
      </c>
      <c r="LE67" s="346">
        <f t="shared" si="165"/>
        <v>4.1174999999999997</v>
      </c>
      <c r="LF67" s="346">
        <f t="shared" si="166"/>
        <v>5.3075000000000001</v>
      </c>
      <c r="LG67" s="346">
        <f t="shared" si="167"/>
        <v>6.03125</v>
      </c>
      <c r="LH67" s="346">
        <f t="shared" si="168"/>
        <v>7.2137500000000001</v>
      </c>
      <c r="LI67" s="346">
        <f t="shared" si="169"/>
        <v>47.362499999999997</v>
      </c>
      <c r="LY67" s="14">
        <f t="shared" si="170"/>
        <v>0</v>
      </c>
      <c r="LZ67" s="14">
        <f t="shared" si="171"/>
        <v>0</v>
      </c>
      <c r="MA67" s="14">
        <f t="shared" si="172"/>
        <v>0</v>
      </c>
      <c r="MB67" s="14">
        <f t="shared" si="173"/>
        <v>0</v>
      </c>
      <c r="MC67" s="14">
        <f t="shared" si="174"/>
        <v>0</v>
      </c>
      <c r="MD67" s="14">
        <f t="shared" si="175"/>
        <v>0</v>
      </c>
      <c r="ME67" s="14">
        <f t="shared" si="176"/>
        <v>0</v>
      </c>
      <c r="MF67" s="14">
        <f t="shared" si="177"/>
        <v>0</v>
      </c>
      <c r="MG67" s="14">
        <f t="shared" si="178"/>
        <v>0</v>
      </c>
      <c r="MH67" s="14">
        <f t="shared" si="179"/>
        <v>0</v>
      </c>
      <c r="MI67" s="14">
        <f t="shared" si="180"/>
        <v>0</v>
      </c>
      <c r="MJ67" s="14">
        <f t="shared" si="181"/>
        <v>0</v>
      </c>
      <c r="ML67" s="14">
        <f t="shared" si="182"/>
        <v>0</v>
      </c>
      <c r="MM67" s="14">
        <f t="shared" si="183"/>
        <v>0</v>
      </c>
      <c r="MN67" s="14">
        <f t="shared" si="184"/>
        <v>0</v>
      </c>
      <c r="MO67" s="14">
        <f t="shared" si="185"/>
        <v>0</v>
      </c>
      <c r="MP67" s="14">
        <f t="shared" si="186"/>
        <v>0</v>
      </c>
      <c r="MQ67" s="14">
        <f t="shared" si="187"/>
        <v>0</v>
      </c>
      <c r="MR67" s="14">
        <f t="shared" si="188"/>
        <v>0</v>
      </c>
      <c r="MS67" s="14">
        <f t="shared" si="189"/>
        <v>0</v>
      </c>
      <c r="MT67" s="14">
        <f t="shared" si="190"/>
        <v>0</v>
      </c>
      <c r="MU67" s="14">
        <f t="shared" si="191"/>
        <v>0</v>
      </c>
      <c r="MV67" s="14">
        <f t="shared" si="192"/>
        <v>0</v>
      </c>
      <c r="MW67" s="14">
        <f t="shared" si="193"/>
        <v>0</v>
      </c>
    </row>
    <row r="68" spans="1:361">
      <c r="A68" s="4">
        <v>50</v>
      </c>
      <c r="B68" s="1" t="s">
        <v>469</v>
      </c>
      <c r="C68" s="1" t="s">
        <v>357</v>
      </c>
      <c r="D68" s="4" t="s">
        <v>329</v>
      </c>
      <c r="E68" s="14">
        <f>SUMIFS('MoU proposal'!U:U,'MoU proposal'!$B:$B,'Retail_distributor-wise'!$B68,'MoU proposal'!$D:$D,'Retail_distributor-wise'!$C68)</f>
        <v>0</v>
      </c>
      <c r="F68" s="14">
        <f>SUM(J68:U68)</f>
        <v>10000</v>
      </c>
      <c r="G68" s="8" t="s">
        <v>117</v>
      </c>
      <c r="H68" s="1" t="s">
        <v>166</v>
      </c>
      <c r="I68" s="118">
        <v>0.5</v>
      </c>
      <c r="J68" s="14">
        <f>FLOOR('Retail_state-wise(rough)'!F$42*'Retail_distributor-wise'!$I68,50)</f>
        <v>600</v>
      </c>
      <c r="K68" s="14">
        <f>FLOOR('Retail_state-wise(rough)'!G$42*'Retail_distributor-wise'!$I68,50)</f>
        <v>800</v>
      </c>
      <c r="L68" s="14">
        <f>FLOOR('Retail_state-wise(rough)'!H$42*'Retail_distributor-wise'!$I68,50)</f>
        <v>700</v>
      </c>
      <c r="M68" s="14">
        <f>FLOOR('Retail_state-wise(rough)'!I$42*'Retail_distributor-wise'!$I68,50)</f>
        <v>600</v>
      </c>
      <c r="N68" s="14">
        <f>FLOOR('Retail_state-wise(rough)'!J$42*'Retail_distributor-wise'!$I68,50)</f>
        <v>500</v>
      </c>
      <c r="O68" s="14">
        <f>FLOOR('Retail_state-wise(rough)'!K$42*'Retail_distributor-wise'!$I68,50)</f>
        <v>550</v>
      </c>
      <c r="P68" s="14">
        <f>FLOOR('Retail_state-wise(rough)'!L$42*'Retail_distributor-wise'!$I68,50)</f>
        <v>700</v>
      </c>
      <c r="Q68" s="14">
        <f>FLOOR('Retail_state-wise(rough)'!M$42*'Retail_distributor-wise'!$I68,50)</f>
        <v>850</v>
      </c>
      <c r="R68" s="14">
        <f>FLOOR('Retail_state-wise(rough)'!N$42*'Retail_distributor-wise'!$I68,50)</f>
        <v>900</v>
      </c>
      <c r="S68" s="14">
        <f>FLOOR('Retail_state-wise(rough)'!O$42*'Retail_distributor-wise'!$I68,50)</f>
        <v>1100</v>
      </c>
      <c r="T68" s="14">
        <f>FLOOR('Retail_state-wise(rough)'!P$42*'Retail_distributor-wise'!$I68,50)</f>
        <v>1250</v>
      </c>
      <c r="U68" s="14">
        <f>FLOOR('Retail_state-wise(rough)'!Q$42*'Retail_distributor-wise'!$I68,50)</f>
        <v>1450</v>
      </c>
      <c r="X68" s="16">
        <v>1</v>
      </c>
      <c r="Y68" s="16">
        <v>1</v>
      </c>
      <c r="Z68" s="16">
        <v>1</v>
      </c>
      <c r="AA68" s="16">
        <v>1</v>
      </c>
      <c r="AB68" s="16">
        <v>1</v>
      </c>
      <c r="AC68" s="16">
        <v>1</v>
      </c>
      <c r="AD68" s="16">
        <v>1</v>
      </c>
      <c r="AE68" s="16">
        <v>1</v>
      </c>
      <c r="AF68" s="16">
        <v>1</v>
      </c>
      <c r="AG68" s="16">
        <v>1</v>
      </c>
      <c r="AH68" s="16">
        <v>1</v>
      </c>
      <c r="AI68" s="16">
        <v>1</v>
      </c>
      <c r="AK68" s="16">
        <f t="shared" si="481"/>
        <v>0</v>
      </c>
      <c r="AL68" s="16">
        <f t="shared" si="481"/>
        <v>0</v>
      </c>
      <c r="AM68" s="16">
        <f t="shared" si="481"/>
        <v>0</v>
      </c>
      <c r="AN68" s="16">
        <f t="shared" si="481"/>
        <v>0</v>
      </c>
      <c r="AO68" s="16">
        <f t="shared" si="481"/>
        <v>0</v>
      </c>
      <c r="AP68" s="16">
        <f t="shared" si="481"/>
        <v>0</v>
      </c>
      <c r="AQ68" s="16">
        <f t="shared" si="481"/>
        <v>0</v>
      </c>
      <c r="AR68" s="16">
        <f t="shared" si="481"/>
        <v>0</v>
      </c>
      <c r="AS68" s="16">
        <f t="shared" si="481"/>
        <v>0</v>
      </c>
      <c r="AT68" s="16">
        <f t="shared" si="481"/>
        <v>0</v>
      </c>
      <c r="AU68" s="16">
        <f t="shared" si="481"/>
        <v>0</v>
      </c>
      <c r="AV68" s="16">
        <f t="shared" si="481"/>
        <v>0</v>
      </c>
      <c r="AX68" s="15">
        <f t="shared" si="345"/>
        <v>600</v>
      </c>
      <c r="AY68" s="15">
        <f t="shared" si="346"/>
        <v>800</v>
      </c>
      <c r="AZ68" s="15">
        <f t="shared" si="347"/>
        <v>700</v>
      </c>
      <c r="BA68" s="15">
        <f t="shared" si="348"/>
        <v>600</v>
      </c>
      <c r="BB68" s="15">
        <f t="shared" si="349"/>
        <v>500</v>
      </c>
      <c r="BC68" s="15">
        <f t="shared" si="350"/>
        <v>550</v>
      </c>
      <c r="BD68" s="15">
        <f t="shared" si="351"/>
        <v>700</v>
      </c>
      <c r="BE68" s="15">
        <f t="shared" si="352"/>
        <v>850</v>
      </c>
      <c r="BF68" s="15">
        <f t="shared" si="353"/>
        <v>900</v>
      </c>
      <c r="BG68" s="15">
        <f t="shared" si="354"/>
        <v>1100</v>
      </c>
      <c r="BH68" s="15">
        <f t="shared" si="355"/>
        <v>1250</v>
      </c>
      <c r="BI68" s="15">
        <f t="shared" si="356"/>
        <v>1450</v>
      </c>
      <c r="BJ68" s="15">
        <f t="shared" si="357"/>
        <v>10000</v>
      </c>
      <c r="BL68" s="15">
        <f t="shared" si="358"/>
        <v>0</v>
      </c>
      <c r="BM68" s="15">
        <f t="shared" si="359"/>
        <v>0</v>
      </c>
      <c r="BN68" s="15">
        <f t="shared" si="360"/>
        <v>0</v>
      </c>
      <c r="BO68" s="15">
        <f t="shared" si="361"/>
        <v>0</v>
      </c>
      <c r="BP68" s="15">
        <f t="shared" si="362"/>
        <v>0</v>
      </c>
      <c r="BQ68" s="15">
        <f t="shared" si="363"/>
        <v>0</v>
      </c>
      <c r="BR68" s="15">
        <f t="shared" si="364"/>
        <v>0</v>
      </c>
      <c r="BS68" s="15">
        <f t="shared" si="365"/>
        <v>0</v>
      </c>
      <c r="BT68" s="15">
        <f t="shared" si="366"/>
        <v>0</v>
      </c>
      <c r="BU68" s="15">
        <f t="shared" si="367"/>
        <v>0</v>
      </c>
      <c r="BV68" s="15">
        <f t="shared" si="368"/>
        <v>0</v>
      </c>
      <c r="BW68" s="15">
        <f t="shared" si="369"/>
        <v>0</v>
      </c>
      <c r="BX68" s="15">
        <f t="shared" si="370"/>
        <v>0</v>
      </c>
      <c r="BY68" s="15"/>
      <c r="BZ68" s="16">
        <v>0</v>
      </c>
      <c r="CA68" s="16">
        <v>0</v>
      </c>
      <c r="CB68" s="16">
        <v>0</v>
      </c>
      <c r="CC68" s="16">
        <v>0</v>
      </c>
      <c r="CD68" s="16">
        <v>0</v>
      </c>
      <c r="CE68" s="16">
        <v>0</v>
      </c>
      <c r="CF68" s="16">
        <v>0</v>
      </c>
      <c r="CG68" s="16">
        <v>0</v>
      </c>
      <c r="CH68" s="16">
        <v>0</v>
      </c>
      <c r="CI68" s="16">
        <v>0</v>
      </c>
      <c r="CJ68" s="16">
        <v>0</v>
      </c>
      <c r="CK68" s="16">
        <v>0</v>
      </c>
      <c r="CL68" s="236"/>
      <c r="CM68" s="239">
        <f t="shared" si="308"/>
        <v>1</v>
      </c>
      <c r="CN68" s="239">
        <f t="shared" si="309"/>
        <v>1</v>
      </c>
      <c r="CO68" s="239">
        <f t="shared" si="310"/>
        <v>1</v>
      </c>
      <c r="CP68" s="239">
        <f t="shared" si="311"/>
        <v>1</v>
      </c>
      <c r="CQ68" s="239">
        <f t="shared" si="312"/>
        <v>1</v>
      </c>
      <c r="CR68" s="239">
        <f t="shared" si="313"/>
        <v>1</v>
      </c>
      <c r="CS68" s="239">
        <f t="shared" si="314"/>
        <v>1</v>
      </c>
      <c r="CT68" s="239">
        <f t="shared" si="315"/>
        <v>1</v>
      </c>
      <c r="CU68" s="239">
        <f t="shared" si="316"/>
        <v>1</v>
      </c>
      <c r="CV68" s="239">
        <f t="shared" si="317"/>
        <v>1</v>
      </c>
      <c r="CW68" s="239">
        <f t="shared" si="318"/>
        <v>1</v>
      </c>
      <c r="CX68" s="239">
        <f t="shared" si="319"/>
        <v>1</v>
      </c>
      <c r="CY68" s="15"/>
      <c r="CZ68" s="15">
        <f t="shared" si="104"/>
        <v>0</v>
      </c>
      <c r="DA68" s="15">
        <f t="shared" si="105"/>
        <v>0</v>
      </c>
      <c r="DB68" s="15">
        <f t="shared" si="106"/>
        <v>0</v>
      </c>
      <c r="DC68" s="15">
        <f t="shared" si="107"/>
        <v>0</v>
      </c>
      <c r="DD68" s="15">
        <f t="shared" si="108"/>
        <v>0</v>
      </c>
      <c r="DE68" s="15">
        <f t="shared" si="109"/>
        <v>0</v>
      </c>
      <c r="DF68" s="15">
        <f t="shared" si="110"/>
        <v>0</v>
      </c>
      <c r="DG68" s="15">
        <f t="shared" si="111"/>
        <v>0</v>
      </c>
      <c r="DH68" s="15">
        <f t="shared" si="112"/>
        <v>0</v>
      </c>
      <c r="DI68" s="15">
        <f t="shared" si="113"/>
        <v>0</v>
      </c>
      <c r="DJ68" s="15">
        <f t="shared" si="114"/>
        <v>0</v>
      </c>
      <c r="DK68" s="15">
        <f t="shared" si="115"/>
        <v>0</v>
      </c>
      <c r="DL68" s="15">
        <f t="shared" si="116"/>
        <v>0</v>
      </c>
      <c r="DM68" s="15"/>
      <c r="DN68" s="238">
        <f t="shared" si="244"/>
        <v>600</v>
      </c>
      <c r="DO68" s="238">
        <f t="shared" si="245"/>
        <v>800</v>
      </c>
      <c r="DP68" s="238">
        <f t="shared" si="246"/>
        <v>700</v>
      </c>
      <c r="DQ68" s="238">
        <f t="shared" si="247"/>
        <v>600</v>
      </c>
      <c r="DR68" s="238">
        <f t="shared" si="248"/>
        <v>500</v>
      </c>
      <c r="DS68" s="238">
        <f t="shared" si="249"/>
        <v>550</v>
      </c>
      <c r="DT68" s="238">
        <f t="shared" si="250"/>
        <v>700</v>
      </c>
      <c r="DU68" s="238">
        <f t="shared" si="251"/>
        <v>850</v>
      </c>
      <c r="DV68" s="238">
        <f t="shared" si="252"/>
        <v>900</v>
      </c>
      <c r="DW68" s="238">
        <f t="shared" si="253"/>
        <v>1100</v>
      </c>
      <c r="DX68" s="238">
        <f t="shared" si="254"/>
        <v>1250</v>
      </c>
      <c r="DY68" s="238">
        <f t="shared" si="255"/>
        <v>1450</v>
      </c>
      <c r="DZ68" s="238">
        <f t="shared" si="121"/>
        <v>10000</v>
      </c>
      <c r="EB68" s="16">
        <v>0.5</v>
      </c>
      <c r="EC68" s="16">
        <v>0.5</v>
      </c>
      <c r="ED68" s="16">
        <v>0.55000000000000004</v>
      </c>
      <c r="EE68" s="16">
        <v>0.55000000000000004</v>
      </c>
      <c r="EF68" s="16">
        <v>0.6</v>
      </c>
      <c r="EG68" s="16">
        <v>0.6</v>
      </c>
      <c r="EH68" s="16">
        <v>0.6</v>
      </c>
      <c r="EI68" s="16">
        <v>0.65</v>
      </c>
      <c r="EJ68" s="16">
        <v>0.65</v>
      </c>
      <c r="EK68" s="16">
        <v>0.65</v>
      </c>
      <c r="EL68" s="16">
        <v>0.65</v>
      </c>
      <c r="EM68" s="16">
        <v>0.65</v>
      </c>
      <c r="EO68" s="16">
        <f t="shared" si="195"/>
        <v>0.5</v>
      </c>
      <c r="EP68" s="16">
        <f t="shared" si="196"/>
        <v>0.5</v>
      </c>
      <c r="EQ68" s="16">
        <f t="shared" si="197"/>
        <v>0.44999999999999996</v>
      </c>
      <c r="ER68" s="16">
        <f t="shared" si="198"/>
        <v>0.44999999999999996</v>
      </c>
      <c r="ES68" s="16">
        <f t="shared" si="199"/>
        <v>0.4</v>
      </c>
      <c r="ET68" s="16">
        <f t="shared" si="200"/>
        <v>0.4</v>
      </c>
      <c r="EU68" s="16">
        <f t="shared" si="201"/>
        <v>0.4</v>
      </c>
      <c r="EV68" s="16">
        <f t="shared" si="202"/>
        <v>0.35</v>
      </c>
      <c r="EW68" s="16">
        <f t="shared" si="203"/>
        <v>0.35</v>
      </c>
      <c r="EX68" s="16">
        <f t="shared" si="204"/>
        <v>0.35</v>
      </c>
      <c r="EY68" s="16">
        <f t="shared" si="205"/>
        <v>0.35</v>
      </c>
      <c r="EZ68" s="16">
        <f t="shared" si="206"/>
        <v>0.35</v>
      </c>
      <c r="FB68" s="233">
        <f t="shared" si="371"/>
        <v>300</v>
      </c>
      <c r="FC68" s="233">
        <f t="shared" si="372"/>
        <v>400</v>
      </c>
      <c r="FD68" s="233">
        <f t="shared" si="373"/>
        <v>385.00000000000006</v>
      </c>
      <c r="FE68" s="233">
        <f t="shared" si="374"/>
        <v>330</v>
      </c>
      <c r="FF68" s="233">
        <f t="shared" si="375"/>
        <v>300</v>
      </c>
      <c r="FG68" s="233">
        <f t="shared" si="376"/>
        <v>330</v>
      </c>
      <c r="FH68" s="233">
        <f t="shared" si="377"/>
        <v>420</v>
      </c>
      <c r="FI68" s="233">
        <f t="shared" si="378"/>
        <v>552.5</v>
      </c>
      <c r="FJ68" s="233">
        <f t="shared" si="379"/>
        <v>585</v>
      </c>
      <c r="FK68" s="233">
        <f t="shared" si="380"/>
        <v>715</v>
      </c>
      <c r="FL68" s="233">
        <f t="shared" si="381"/>
        <v>812.5</v>
      </c>
      <c r="FM68" s="233">
        <f t="shared" si="382"/>
        <v>942.5</v>
      </c>
      <c r="FN68" s="233">
        <f t="shared" si="122"/>
        <v>6072.5</v>
      </c>
      <c r="FO68" s="4"/>
      <c r="FP68" s="233">
        <f t="shared" si="383"/>
        <v>300</v>
      </c>
      <c r="FQ68" s="233">
        <f t="shared" si="384"/>
        <v>400</v>
      </c>
      <c r="FR68" s="233">
        <f t="shared" si="385"/>
        <v>314.99999999999994</v>
      </c>
      <c r="FS68" s="233">
        <f t="shared" si="386"/>
        <v>270</v>
      </c>
      <c r="FT68" s="233">
        <f t="shared" si="387"/>
        <v>200</v>
      </c>
      <c r="FU68" s="233">
        <f t="shared" si="388"/>
        <v>220</v>
      </c>
      <c r="FV68" s="233">
        <f t="shared" si="389"/>
        <v>280</v>
      </c>
      <c r="FW68" s="233">
        <f t="shared" si="390"/>
        <v>297.5</v>
      </c>
      <c r="FX68" s="233">
        <f t="shared" si="391"/>
        <v>315</v>
      </c>
      <c r="FY68" s="233">
        <f t="shared" si="392"/>
        <v>385</v>
      </c>
      <c r="FZ68" s="233">
        <f t="shared" si="393"/>
        <v>437.5</v>
      </c>
      <c r="GA68" s="233">
        <f t="shared" si="394"/>
        <v>507.49999999999994</v>
      </c>
      <c r="GB68" s="233">
        <f t="shared" si="123"/>
        <v>3927.5</v>
      </c>
      <c r="GC68" s="233"/>
      <c r="GD68" s="112"/>
      <c r="GE68" s="112"/>
      <c r="GF68" s="112"/>
      <c r="GG68" s="112"/>
      <c r="GH68" s="112"/>
      <c r="GI68" s="112"/>
      <c r="GJ68" s="112"/>
      <c r="GK68" s="112"/>
      <c r="GL68" s="112"/>
      <c r="GM68" s="112"/>
      <c r="GN68" s="112"/>
      <c r="GO68" s="112"/>
      <c r="GP68" s="233"/>
      <c r="GQ68" s="233"/>
      <c r="GR68" s="233"/>
      <c r="GS68" s="233"/>
      <c r="GT68" s="233"/>
      <c r="GU68" s="233"/>
      <c r="GV68" s="233"/>
      <c r="GW68" s="233"/>
      <c r="GX68" s="233"/>
      <c r="GY68" s="233"/>
      <c r="GZ68" s="233"/>
      <c r="HA68" s="233"/>
      <c r="HB68" s="233"/>
      <c r="HC68" s="14">
        <f t="shared" si="256"/>
        <v>0</v>
      </c>
      <c r="HF68" s="4">
        <v>30</v>
      </c>
      <c r="HG68" s="233">
        <f t="shared" si="125"/>
        <v>31.416666666666668</v>
      </c>
      <c r="HH68" s="233">
        <f t="shared" si="126"/>
        <v>48</v>
      </c>
      <c r="HJ68" s="15">
        <f t="shared" si="127"/>
        <v>0</v>
      </c>
      <c r="HK68" s="15">
        <f t="shared" si="128"/>
        <v>0</v>
      </c>
      <c r="HT68" s="1">
        <f>_xlfn.XLOOKUP($C68,'Prices_state-wise'!$B:$B,'Prices_state-wise'!P:P,"",0)</f>
        <v>53750</v>
      </c>
      <c r="HU68" s="1">
        <f>_xlfn.XLOOKUP($C68,'Prices_state-wise'!$B:$B,'Prices_state-wise'!Q:Q,"",0)</f>
        <v>52750</v>
      </c>
      <c r="HV68" s="1">
        <f>_xlfn.XLOOKUP($C68,'Prices_state-wise'!$B:$B,'Prices_state-wise'!R:R,"",0)</f>
        <v>50250</v>
      </c>
      <c r="HW68" s="1">
        <f>_xlfn.XLOOKUP($C68,'Prices_state-wise'!$B:$B,'Prices_state-wise'!S:S,"",0)</f>
        <v>47750</v>
      </c>
      <c r="HX68" s="1">
        <f>_xlfn.XLOOKUP($C68,'Prices_state-wise'!$B:$B,'Prices_state-wise'!T:T,"",0)</f>
        <v>46750</v>
      </c>
      <c r="HY68" s="1">
        <f>_xlfn.XLOOKUP($C68,'Prices_state-wise'!$B:$B,'Prices_state-wise'!U:U,"",0)</f>
        <v>45250</v>
      </c>
      <c r="HZ68" s="1">
        <f>_xlfn.XLOOKUP($C68,'Prices_state-wise'!$B:$B,'Prices_state-wise'!V:V,"",0)</f>
        <v>45250</v>
      </c>
      <c r="IA68" s="1">
        <f>_xlfn.XLOOKUP($C68,'Prices_state-wise'!$B:$B,'Prices_state-wise'!W:W,"",0)</f>
        <v>46250</v>
      </c>
      <c r="IB68" s="1">
        <f>_xlfn.XLOOKUP($C68,'Prices_state-wise'!$B:$B,'Prices_state-wise'!X:X,"",0)</f>
        <v>47750</v>
      </c>
      <c r="IC68" s="1">
        <f>_xlfn.XLOOKUP($C68,'Prices_state-wise'!$B:$B,'Prices_state-wise'!Y:Y,"",0)</f>
        <v>50250</v>
      </c>
      <c r="ID68" s="1">
        <f>_xlfn.XLOOKUP($C68,'Prices_state-wise'!$B:$B,'Prices_state-wise'!Z:Z,"",0)</f>
        <v>50250</v>
      </c>
      <c r="IE68" s="1">
        <f>_xlfn.XLOOKUP($C68,'Prices_state-wise'!$B:$B,'Prices_state-wise'!AA:AA,"",0)</f>
        <v>51750</v>
      </c>
      <c r="IG68" s="346">
        <f t="shared" si="207"/>
        <v>0</v>
      </c>
      <c r="IH68" s="346">
        <f t="shared" si="208"/>
        <v>0</v>
      </c>
      <c r="II68" s="346">
        <f t="shared" si="209"/>
        <v>0</v>
      </c>
      <c r="IJ68" s="346">
        <f t="shared" si="210"/>
        <v>0</v>
      </c>
      <c r="IK68" s="346">
        <f t="shared" si="211"/>
        <v>0</v>
      </c>
      <c r="IL68" s="346">
        <f t="shared" si="212"/>
        <v>0</v>
      </c>
      <c r="IM68" s="346">
        <f t="shared" si="213"/>
        <v>0</v>
      </c>
      <c r="IN68" s="346">
        <f t="shared" si="214"/>
        <v>0</v>
      </c>
      <c r="IO68" s="346">
        <f t="shared" si="215"/>
        <v>0</v>
      </c>
      <c r="IP68" s="346">
        <f t="shared" si="216"/>
        <v>0</v>
      </c>
      <c r="IQ68" s="346">
        <f t="shared" si="217"/>
        <v>0</v>
      </c>
      <c r="IR68" s="346">
        <f t="shared" si="218"/>
        <v>0</v>
      </c>
      <c r="IS68" s="346">
        <f t="shared" si="130"/>
        <v>0</v>
      </c>
      <c r="IU68" s="1">
        <v>53500</v>
      </c>
      <c r="IV68" s="1">
        <v>52500</v>
      </c>
      <c r="IW68" s="1">
        <v>50000</v>
      </c>
      <c r="IX68" s="1">
        <v>47500</v>
      </c>
      <c r="IY68" s="1">
        <v>46500</v>
      </c>
      <c r="IZ68" s="1">
        <v>45000</v>
      </c>
      <c r="JA68" s="1">
        <v>45000</v>
      </c>
      <c r="JB68" s="1">
        <v>46000</v>
      </c>
      <c r="JC68" s="1">
        <v>47500</v>
      </c>
      <c r="JD68" s="1">
        <v>50000</v>
      </c>
      <c r="JE68" s="1">
        <v>50000</v>
      </c>
      <c r="JF68" s="1">
        <v>51500</v>
      </c>
      <c r="JH68" s="346">
        <f t="shared" si="131"/>
        <v>0</v>
      </c>
      <c r="JI68" s="346">
        <f t="shared" si="132"/>
        <v>0</v>
      </c>
      <c r="JJ68" s="346">
        <f t="shared" si="133"/>
        <v>0</v>
      </c>
      <c r="JK68" s="346">
        <f t="shared" si="134"/>
        <v>0</v>
      </c>
      <c r="JL68" s="346">
        <f t="shared" si="135"/>
        <v>0</v>
      </c>
      <c r="JM68" s="346">
        <f t="shared" si="136"/>
        <v>0</v>
      </c>
      <c r="JN68" s="346">
        <f t="shared" si="137"/>
        <v>0</v>
      </c>
      <c r="JO68" s="346">
        <f t="shared" si="138"/>
        <v>0</v>
      </c>
      <c r="JP68" s="346">
        <f t="shared" si="139"/>
        <v>0</v>
      </c>
      <c r="JQ68" s="346">
        <f t="shared" si="140"/>
        <v>0</v>
      </c>
      <c r="JR68" s="346">
        <f t="shared" si="141"/>
        <v>0</v>
      </c>
      <c r="JS68" s="346">
        <f t="shared" si="142"/>
        <v>0</v>
      </c>
      <c r="JT68" s="346">
        <f t="shared" si="143"/>
        <v>0</v>
      </c>
      <c r="JV68" s="1">
        <f>IFERROR(_xlfn.XLOOKUP($C68,'Prices_state-wise'!$B:$B,'Prices_state-wise'!AP:AP,"",0),"")</f>
        <v>51750</v>
      </c>
      <c r="JW68" s="1">
        <f>IFERROR(_xlfn.XLOOKUP($C68,'Prices_state-wise'!$B:$B,'Prices_state-wise'!AQ:AQ,"",0),"")</f>
        <v>50750</v>
      </c>
      <c r="JX68" s="1">
        <f>IFERROR(_xlfn.XLOOKUP($C68,'Prices_state-wise'!$B:$B,'Prices_state-wise'!AR:AR,"",0),"")</f>
        <v>48250</v>
      </c>
      <c r="JY68" s="1">
        <f>IFERROR(_xlfn.XLOOKUP($C68,'Prices_state-wise'!$B:$B,'Prices_state-wise'!AS:AS,"",0),"")</f>
        <v>45750</v>
      </c>
      <c r="JZ68" s="1">
        <f>IFERROR(_xlfn.XLOOKUP($C68,'Prices_state-wise'!$B:$B,'Prices_state-wise'!AT:AT,"",0),"")</f>
        <v>44750</v>
      </c>
      <c r="KA68" s="1">
        <f>IFERROR(_xlfn.XLOOKUP($C68,'Prices_state-wise'!$B:$B,'Prices_state-wise'!AU:AU,"",0),"")</f>
        <v>43250</v>
      </c>
      <c r="KB68" s="1">
        <f>IFERROR(_xlfn.XLOOKUP($C68,'Prices_state-wise'!$B:$B,'Prices_state-wise'!AV:AV,"",0),"")</f>
        <v>43250</v>
      </c>
      <c r="KC68" s="1">
        <f>IFERROR(_xlfn.XLOOKUP($C68,'Prices_state-wise'!$B:$B,'Prices_state-wise'!AW:AW,"",0),"")</f>
        <v>44250</v>
      </c>
      <c r="KD68" s="1">
        <f>IFERROR(_xlfn.XLOOKUP($C68,'Prices_state-wise'!$B:$B,'Prices_state-wise'!AX:AX,"",0),"")</f>
        <v>45750</v>
      </c>
      <c r="KE68" s="1">
        <f>IFERROR(_xlfn.XLOOKUP($C68,'Prices_state-wise'!$B:$B,'Prices_state-wise'!AY:AY,"",0),"")</f>
        <v>48250</v>
      </c>
      <c r="KF68" s="1">
        <f>IFERROR(_xlfn.XLOOKUP($C68,'Prices_state-wise'!$B:$B,'Prices_state-wise'!AZ:AZ,"",0),"")</f>
        <v>48250</v>
      </c>
      <c r="KG68" s="1">
        <f>IFERROR(_xlfn.XLOOKUP($C68,'Prices_state-wise'!$B:$B,'Prices_state-wise'!BA:BA,"",0),"")</f>
        <v>49750</v>
      </c>
      <c r="KI68" s="346">
        <f t="shared" si="144"/>
        <v>3.105</v>
      </c>
      <c r="KJ68" s="346">
        <f t="shared" si="145"/>
        <v>4.0599999999999996</v>
      </c>
      <c r="KK68" s="346">
        <f t="shared" si="146"/>
        <v>3.3774999999999999</v>
      </c>
      <c r="KL68" s="346">
        <f t="shared" si="147"/>
        <v>2.7450000000000001</v>
      </c>
      <c r="KM68" s="346">
        <f t="shared" si="148"/>
        <v>2.2374999999999998</v>
      </c>
      <c r="KN68" s="346">
        <f t="shared" si="149"/>
        <v>2.3787500000000001</v>
      </c>
      <c r="KO68" s="346">
        <f t="shared" si="150"/>
        <v>3.0274999999999999</v>
      </c>
      <c r="KP68" s="346">
        <f t="shared" si="151"/>
        <v>3.76125</v>
      </c>
      <c r="KQ68" s="346">
        <f t="shared" si="152"/>
        <v>4.1174999999999997</v>
      </c>
      <c r="KR68" s="346">
        <f t="shared" si="153"/>
        <v>5.3075000000000001</v>
      </c>
      <c r="KS68" s="346">
        <f t="shared" si="154"/>
        <v>6.03125</v>
      </c>
      <c r="KT68" s="346">
        <f t="shared" si="155"/>
        <v>7.2137500000000001</v>
      </c>
      <c r="KU68" s="346">
        <f t="shared" si="156"/>
        <v>47.362499999999997</v>
      </c>
      <c r="KW68" s="346">
        <f t="shared" si="157"/>
        <v>3.105</v>
      </c>
      <c r="KX68" s="346">
        <f t="shared" si="158"/>
        <v>4.0599999999999996</v>
      </c>
      <c r="KY68" s="346">
        <f t="shared" si="159"/>
        <v>3.3774999999999999</v>
      </c>
      <c r="KZ68" s="346">
        <f t="shared" si="160"/>
        <v>2.7450000000000001</v>
      </c>
      <c r="LA68" s="346">
        <f t="shared" si="161"/>
        <v>2.2374999999999998</v>
      </c>
      <c r="LB68" s="346">
        <f t="shared" si="162"/>
        <v>2.3787500000000001</v>
      </c>
      <c r="LC68" s="346">
        <f t="shared" si="163"/>
        <v>3.0274999999999999</v>
      </c>
      <c r="LD68" s="346">
        <f t="shared" si="164"/>
        <v>3.76125</v>
      </c>
      <c r="LE68" s="346">
        <f t="shared" si="165"/>
        <v>4.1174999999999997</v>
      </c>
      <c r="LF68" s="346">
        <f t="shared" si="166"/>
        <v>5.3075000000000001</v>
      </c>
      <c r="LG68" s="346">
        <f t="shared" si="167"/>
        <v>6.03125</v>
      </c>
      <c r="LH68" s="346">
        <f t="shared" si="168"/>
        <v>7.2137500000000001</v>
      </c>
      <c r="LI68" s="346">
        <f t="shared" si="169"/>
        <v>47.362499999999997</v>
      </c>
      <c r="LY68" s="14">
        <f t="shared" si="170"/>
        <v>0</v>
      </c>
      <c r="LZ68" s="14">
        <f t="shared" si="171"/>
        <v>0</v>
      </c>
      <c r="MA68" s="14">
        <f t="shared" si="172"/>
        <v>0</v>
      </c>
      <c r="MB68" s="14">
        <f t="shared" si="173"/>
        <v>0</v>
      </c>
      <c r="MC68" s="14">
        <f t="shared" si="174"/>
        <v>0</v>
      </c>
      <c r="MD68" s="14">
        <f t="shared" si="175"/>
        <v>0</v>
      </c>
      <c r="ME68" s="14">
        <f t="shared" si="176"/>
        <v>0</v>
      </c>
      <c r="MF68" s="14">
        <f t="shared" si="177"/>
        <v>0</v>
      </c>
      <c r="MG68" s="14">
        <f t="shared" si="178"/>
        <v>0</v>
      </c>
      <c r="MH68" s="14">
        <f t="shared" si="179"/>
        <v>0</v>
      </c>
      <c r="MI68" s="14">
        <f t="shared" si="180"/>
        <v>0</v>
      </c>
      <c r="MJ68" s="14">
        <f t="shared" si="181"/>
        <v>0</v>
      </c>
      <c r="ML68" s="14">
        <f t="shared" si="182"/>
        <v>0</v>
      </c>
      <c r="MM68" s="14">
        <f t="shared" si="183"/>
        <v>0</v>
      </c>
      <c r="MN68" s="14">
        <f t="shared" si="184"/>
        <v>0</v>
      </c>
      <c r="MO68" s="14">
        <f t="shared" si="185"/>
        <v>0</v>
      </c>
      <c r="MP68" s="14">
        <f t="shared" si="186"/>
        <v>0</v>
      </c>
      <c r="MQ68" s="14">
        <f t="shared" si="187"/>
        <v>0</v>
      </c>
      <c r="MR68" s="14">
        <f t="shared" si="188"/>
        <v>0</v>
      </c>
      <c r="MS68" s="14">
        <f t="shared" si="189"/>
        <v>0</v>
      </c>
      <c r="MT68" s="14">
        <f t="shared" si="190"/>
        <v>0</v>
      </c>
      <c r="MU68" s="14">
        <f t="shared" si="191"/>
        <v>0</v>
      </c>
      <c r="MV68" s="14">
        <f t="shared" si="192"/>
        <v>0</v>
      </c>
      <c r="MW68" s="14">
        <f t="shared" si="193"/>
        <v>0</v>
      </c>
    </row>
    <row r="69" spans="1:361" s="116" customFormat="1">
      <c r="A69" s="115"/>
      <c r="D69" s="115"/>
      <c r="E69" s="117"/>
      <c r="F69" s="117"/>
      <c r="G69" s="191">
        <v>0</v>
      </c>
      <c r="H69" s="116">
        <v>0</v>
      </c>
      <c r="I69" s="119">
        <f>SUM(I67:I68)</f>
        <v>1</v>
      </c>
      <c r="J69" s="117"/>
      <c r="K69" s="117"/>
      <c r="L69" s="117"/>
      <c r="M69" s="117"/>
      <c r="N69" s="117"/>
      <c r="O69" s="117"/>
      <c r="P69" s="117"/>
      <c r="Q69" s="117"/>
      <c r="R69" s="117"/>
      <c r="S69" s="117"/>
      <c r="T69" s="117"/>
      <c r="U69" s="117"/>
      <c r="V69" s="229"/>
      <c r="W69" s="229"/>
      <c r="X69" s="230"/>
      <c r="Y69" s="230"/>
      <c r="Z69" s="230"/>
      <c r="AA69" s="230"/>
      <c r="AB69" s="230"/>
      <c r="AC69" s="230"/>
      <c r="AD69" s="230"/>
      <c r="AE69" s="230"/>
      <c r="AF69" s="230"/>
      <c r="AG69" s="230"/>
      <c r="AH69" s="230"/>
      <c r="AI69" s="230"/>
      <c r="AK69" s="230"/>
      <c r="AL69" s="230"/>
      <c r="AM69" s="230"/>
      <c r="AN69" s="230"/>
      <c r="AO69" s="230"/>
      <c r="AP69" s="230"/>
      <c r="AQ69" s="230"/>
      <c r="AR69" s="230"/>
      <c r="AS69" s="230"/>
      <c r="AT69" s="230"/>
      <c r="AU69" s="230"/>
      <c r="AV69" s="230"/>
      <c r="AX69" s="231">
        <f t="shared" ref="AX69:AX79" si="482">J69*X69</f>
        <v>0</v>
      </c>
      <c r="AY69" s="231">
        <f t="shared" ref="AY69:AY79" si="483">K69*Y69</f>
        <v>0</v>
      </c>
      <c r="AZ69" s="231">
        <f t="shared" ref="AZ69:AZ79" si="484">L69*Z69</f>
        <v>0</v>
      </c>
      <c r="BA69" s="231">
        <f t="shared" ref="BA69:BA79" si="485">M69*AA69</f>
        <v>0</v>
      </c>
      <c r="BB69" s="231">
        <f t="shared" ref="BB69:BB79" si="486">N69*AB69</f>
        <v>0</v>
      </c>
      <c r="BC69" s="231">
        <f t="shared" ref="BC69:BC79" si="487">O69*AC69</f>
        <v>0</v>
      </c>
      <c r="BD69" s="231">
        <f t="shared" ref="BD69:BD79" si="488">P69*AD69</f>
        <v>0</v>
      </c>
      <c r="BE69" s="231">
        <f t="shared" ref="BE69:BE79" si="489">Q69*AE69</f>
        <v>0</v>
      </c>
      <c r="BF69" s="231">
        <f t="shared" ref="BF69:BF79" si="490">R69*AF69</f>
        <v>0</v>
      </c>
      <c r="BG69" s="231">
        <f t="shared" ref="BG69:BG79" si="491">S69*AG69</f>
        <v>0</v>
      </c>
      <c r="BH69" s="231">
        <f t="shared" ref="BH69:BH79" si="492">T69*AH69</f>
        <v>0</v>
      </c>
      <c r="BI69" s="231">
        <f t="shared" ref="BI69:BI79" si="493">U69*AI69</f>
        <v>0</v>
      </c>
      <c r="BJ69" s="231">
        <f t="shared" ref="BJ69:BJ79" si="494">SUM(AX69:BI69)</f>
        <v>0</v>
      </c>
      <c r="BL69" s="231">
        <f t="shared" ref="BL69:BL79" si="495">J69*AK69</f>
        <v>0</v>
      </c>
      <c r="BM69" s="231">
        <f t="shared" ref="BM69:BM79" si="496">K69*AL69</f>
        <v>0</v>
      </c>
      <c r="BN69" s="231">
        <f t="shared" ref="BN69:BN79" si="497">L69*AM69</f>
        <v>0</v>
      </c>
      <c r="BO69" s="231">
        <f t="shared" ref="BO69:BO79" si="498">M69*AN69</f>
        <v>0</v>
      </c>
      <c r="BP69" s="231">
        <f t="shared" ref="BP69:BP79" si="499">N69*AO69</f>
        <v>0</v>
      </c>
      <c r="BQ69" s="231">
        <f t="shared" ref="BQ69:BQ79" si="500">O69*AP69</f>
        <v>0</v>
      </c>
      <c r="BR69" s="231">
        <f t="shared" ref="BR69:BR79" si="501">P69*AQ69</f>
        <v>0</v>
      </c>
      <c r="BS69" s="231">
        <f t="shared" ref="BS69:BS79" si="502">Q69*AR69</f>
        <v>0</v>
      </c>
      <c r="BT69" s="231">
        <f t="shared" ref="BT69:BT79" si="503">R69*AS69</f>
        <v>0</v>
      </c>
      <c r="BU69" s="231">
        <f t="shared" ref="BU69:BU79" si="504">S69*AT69</f>
        <v>0</v>
      </c>
      <c r="BV69" s="231">
        <f t="shared" ref="BV69:BV79" si="505">T69*AU69</f>
        <v>0</v>
      </c>
      <c r="BW69" s="231">
        <f t="shared" ref="BW69:BW79" si="506">U69*AV69</f>
        <v>0</v>
      </c>
      <c r="BX69" s="231">
        <f t="shared" ref="BX69:BX79" si="507">SUM(BL69:BW69)</f>
        <v>0</v>
      </c>
      <c r="BY69" s="231"/>
      <c r="BZ69" s="230"/>
      <c r="CA69" s="230"/>
      <c r="CB69" s="230"/>
      <c r="CC69" s="230"/>
      <c r="CD69" s="230"/>
      <c r="CE69" s="230"/>
      <c r="CF69" s="230"/>
      <c r="CG69" s="230"/>
      <c r="CH69" s="230"/>
      <c r="CI69" s="230"/>
      <c r="CJ69" s="230"/>
      <c r="CK69" s="230"/>
      <c r="CL69" s="237"/>
      <c r="CM69" s="230"/>
      <c r="CN69" s="230"/>
      <c r="CO69" s="230"/>
      <c r="CP69" s="230"/>
      <c r="CQ69" s="230"/>
      <c r="CR69" s="230"/>
      <c r="CS69" s="230"/>
      <c r="CT69" s="230"/>
      <c r="CU69" s="230"/>
      <c r="CV69" s="230"/>
      <c r="CW69" s="230"/>
      <c r="CX69" s="230"/>
      <c r="CY69" s="231"/>
      <c r="CZ69" s="231">
        <f t="shared" si="104"/>
        <v>0</v>
      </c>
      <c r="DA69" s="231">
        <f t="shared" si="105"/>
        <v>0</v>
      </c>
      <c r="DB69" s="231">
        <f t="shared" si="106"/>
        <v>0</v>
      </c>
      <c r="DC69" s="231">
        <f t="shared" si="107"/>
        <v>0</v>
      </c>
      <c r="DD69" s="231">
        <f t="shared" si="108"/>
        <v>0</v>
      </c>
      <c r="DE69" s="231">
        <f t="shared" si="109"/>
        <v>0</v>
      </c>
      <c r="DF69" s="231">
        <f t="shared" si="110"/>
        <v>0</v>
      </c>
      <c r="DG69" s="231">
        <f t="shared" si="111"/>
        <v>0</v>
      </c>
      <c r="DH69" s="231">
        <f t="shared" si="112"/>
        <v>0</v>
      </c>
      <c r="DI69" s="231">
        <f t="shared" si="113"/>
        <v>0</v>
      </c>
      <c r="DJ69" s="231">
        <f t="shared" si="114"/>
        <v>0</v>
      </c>
      <c r="DK69" s="231">
        <f t="shared" si="115"/>
        <v>0</v>
      </c>
      <c r="DL69" s="231">
        <f t="shared" si="116"/>
        <v>0</v>
      </c>
      <c r="DM69" s="231"/>
      <c r="DN69" s="231">
        <f t="shared" si="244"/>
        <v>0</v>
      </c>
      <c r="DO69" s="231">
        <f t="shared" si="245"/>
        <v>0</v>
      </c>
      <c r="DP69" s="231">
        <f t="shared" si="246"/>
        <v>0</v>
      </c>
      <c r="DQ69" s="231">
        <f t="shared" si="247"/>
        <v>0</v>
      </c>
      <c r="DR69" s="231">
        <f t="shared" si="248"/>
        <v>0</v>
      </c>
      <c r="DS69" s="231">
        <f t="shared" si="249"/>
        <v>0</v>
      </c>
      <c r="DT69" s="231">
        <f t="shared" si="250"/>
        <v>0</v>
      </c>
      <c r="DU69" s="231">
        <f t="shared" si="251"/>
        <v>0</v>
      </c>
      <c r="DV69" s="231">
        <f t="shared" si="252"/>
        <v>0</v>
      </c>
      <c r="DW69" s="231">
        <f t="shared" si="253"/>
        <v>0</v>
      </c>
      <c r="DX69" s="231">
        <f t="shared" si="254"/>
        <v>0</v>
      </c>
      <c r="DY69" s="231">
        <f t="shared" si="255"/>
        <v>0</v>
      </c>
      <c r="DZ69" s="231">
        <f t="shared" si="121"/>
        <v>0</v>
      </c>
      <c r="EA69" s="191"/>
      <c r="EB69" s="115"/>
      <c r="EC69" s="115"/>
      <c r="ED69" s="115"/>
      <c r="EE69" s="115"/>
      <c r="EF69" s="115"/>
      <c r="EG69" s="115"/>
      <c r="EH69" s="115"/>
      <c r="EI69" s="115"/>
      <c r="EJ69" s="115"/>
      <c r="EK69" s="115"/>
      <c r="EL69" s="115"/>
      <c r="EM69" s="115"/>
      <c r="EN69" s="115"/>
      <c r="EO69" s="230"/>
      <c r="EP69" s="230"/>
      <c r="EQ69" s="230"/>
      <c r="ER69" s="230"/>
      <c r="ES69" s="230"/>
      <c r="ET69" s="230"/>
      <c r="EU69" s="230"/>
      <c r="EV69" s="230"/>
      <c r="EW69" s="230"/>
      <c r="EX69" s="230"/>
      <c r="EY69" s="230"/>
      <c r="EZ69" s="230"/>
      <c r="FB69" s="234">
        <f t="shared" ref="FB69:FB78" si="508">J69*EB69</f>
        <v>0</v>
      </c>
      <c r="FC69" s="234">
        <f t="shared" ref="FC69:FC78" si="509">K69*EC69</f>
        <v>0</v>
      </c>
      <c r="FD69" s="234">
        <f t="shared" ref="FD69:FD78" si="510">L69*ED69</f>
        <v>0</v>
      </c>
      <c r="FE69" s="234">
        <f t="shared" ref="FE69:FE78" si="511">M69*EE69</f>
        <v>0</v>
      </c>
      <c r="FF69" s="234">
        <f t="shared" ref="FF69:FF78" si="512">N69*EF69</f>
        <v>0</v>
      </c>
      <c r="FG69" s="234">
        <f t="shared" ref="FG69:FG78" si="513">O69*EG69</f>
        <v>0</v>
      </c>
      <c r="FH69" s="234">
        <f t="shared" ref="FH69:FH78" si="514">P69*EH69</f>
        <v>0</v>
      </c>
      <c r="FI69" s="234">
        <f t="shared" ref="FI69:FI78" si="515">Q69*EI69</f>
        <v>0</v>
      </c>
      <c r="FJ69" s="234">
        <f t="shared" ref="FJ69:FJ78" si="516">R69*EJ69</f>
        <v>0</v>
      </c>
      <c r="FK69" s="234">
        <f t="shared" ref="FK69:FK78" si="517">S69*EK69</f>
        <v>0</v>
      </c>
      <c r="FL69" s="234">
        <f t="shared" ref="FL69:FL78" si="518">T69*EL69</f>
        <v>0</v>
      </c>
      <c r="FM69" s="234">
        <f t="shared" ref="FM69:FM78" si="519">U69*EM69</f>
        <v>0</v>
      </c>
      <c r="FN69" s="234">
        <f t="shared" si="122"/>
        <v>0</v>
      </c>
      <c r="FO69" s="115"/>
      <c r="FP69" s="234">
        <f t="shared" ref="FP69:FP78" si="520">J69*EO69</f>
        <v>0</v>
      </c>
      <c r="FQ69" s="234">
        <f t="shared" ref="FQ69:FQ78" si="521">K69*EP69</f>
        <v>0</v>
      </c>
      <c r="FR69" s="234">
        <f t="shared" ref="FR69:FR78" si="522">L69*EQ69</f>
        <v>0</v>
      </c>
      <c r="FS69" s="234">
        <f t="shared" ref="FS69:FS78" si="523">M69*ER69</f>
        <v>0</v>
      </c>
      <c r="FT69" s="234">
        <f t="shared" ref="FT69:FT78" si="524">N69*ES69</f>
        <v>0</v>
      </c>
      <c r="FU69" s="234">
        <f t="shared" ref="FU69:FU78" si="525">O69*ET69</f>
        <v>0</v>
      </c>
      <c r="FV69" s="234">
        <f t="shared" ref="FV69:FV78" si="526">P69*EU69</f>
        <v>0</v>
      </c>
      <c r="FW69" s="234">
        <f t="shared" ref="FW69:FW78" si="527">Q69*EV69</f>
        <v>0</v>
      </c>
      <c r="FX69" s="234">
        <f t="shared" ref="FX69:FX78" si="528">R69*EW69</f>
        <v>0</v>
      </c>
      <c r="FY69" s="234">
        <f t="shared" ref="FY69:FY78" si="529">S69*EX69</f>
        <v>0</v>
      </c>
      <c r="FZ69" s="234">
        <f t="shared" ref="FZ69:FZ78" si="530">T69*EY69</f>
        <v>0</v>
      </c>
      <c r="GA69" s="234">
        <f t="shared" ref="GA69:GA78" si="531">U69*EZ69</f>
        <v>0</v>
      </c>
      <c r="GB69" s="234">
        <f t="shared" si="123"/>
        <v>0</v>
      </c>
      <c r="GC69" s="234"/>
      <c r="GD69" s="339"/>
      <c r="GE69" s="339"/>
      <c r="GF69" s="339"/>
      <c r="GG69" s="339"/>
      <c r="GH69" s="339"/>
      <c r="GI69" s="339"/>
      <c r="GJ69" s="339"/>
      <c r="GK69" s="339"/>
      <c r="GL69" s="339"/>
      <c r="GM69" s="339"/>
      <c r="GN69" s="339"/>
      <c r="GO69" s="339"/>
      <c r="GP69" s="234"/>
      <c r="GQ69" s="234"/>
      <c r="GR69" s="234"/>
      <c r="GS69" s="234"/>
      <c r="GT69" s="234"/>
      <c r="GU69" s="234"/>
      <c r="GV69" s="234"/>
      <c r="GW69" s="234"/>
      <c r="GX69" s="234"/>
      <c r="GY69" s="234"/>
      <c r="GZ69" s="234"/>
      <c r="HA69" s="234"/>
      <c r="HB69" s="234"/>
      <c r="HC69" s="117">
        <f t="shared" si="256"/>
        <v>0</v>
      </c>
      <c r="HE69" s="115"/>
      <c r="HF69" s="115"/>
      <c r="HG69" s="115"/>
      <c r="HH69" s="115"/>
      <c r="HJ69" s="231" t="str">
        <f t="shared" si="127"/>
        <v/>
      </c>
      <c r="HK69" s="231" t="str">
        <f t="shared" si="128"/>
        <v/>
      </c>
      <c r="IG69" s="557">
        <f t="shared" si="207"/>
        <v>0</v>
      </c>
      <c r="IH69" s="557">
        <f t="shared" si="208"/>
        <v>0</v>
      </c>
      <c r="II69" s="557">
        <f t="shared" si="209"/>
        <v>0</v>
      </c>
      <c r="IJ69" s="557">
        <f t="shared" si="210"/>
        <v>0</v>
      </c>
      <c r="IK69" s="557">
        <f t="shared" si="211"/>
        <v>0</v>
      </c>
      <c r="IL69" s="557">
        <f t="shared" si="212"/>
        <v>0</v>
      </c>
      <c r="IM69" s="557">
        <f t="shared" si="213"/>
        <v>0</v>
      </c>
      <c r="IN69" s="557">
        <f t="shared" si="214"/>
        <v>0</v>
      </c>
      <c r="IO69" s="557">
        <f t="shared" si="215"/>
        <v>0</v>
      </c>
      <c r="IP69" s="557">
        <f t="shared" si="216"/>
        <v>0</v>
      </c>
      <c r="IQ69" s="557">
        <f t="shared" si="217"/>
        <v>0</v>
      </c>
      <c r="IR69" s="557">
        <f t="shared" si="218"/>
        <v>0</v>
      </c>
      <c r="IS69" s="557">
        <f t="shared" si="130"/>
        <v>0</v>
      </c>
      <c r="JH69" s="557">
        <f t="shared" si="131"/>
        <v>0</v>
      </c>
      <c r="JI69" s="557">
        <f t="shared" si="132"/>
        <v>0</v>
      </c>
      <c r="JJ69" s="557">
        <f t="shared" si="133"/>
        <v>0</v>
      </c>
      <c r="JK69" s="557">
        <f t="shared" si="134"/>
        <v>0</v>
      </c>
      <c r="JL69" s="557">
        <f t="shared" si="135"/>
        <v>0</v>
      </c>
      <c r="JM69" s="557">
        <f t="shared" si="136"/>
        <v>0</v>
      </c>
      <c r="JN69" s="557">
        <f t="shared" si="137"/>
        <v>0</v>
      </c>
      <c r="JO69" s="557">
        <f t="shared" si="138"/>
        <v>0</v>
      </c>
      <c r="JP69" s="557">
        <f t="shared" si="139"/>
        <v>0</v>
      </c>
      <c r="JQ69" s="557">
        <f t="shared" si="140"/>
        <v>0</v>
      </c>
      <c r="JR69" s="557">
        <f t="shared" si="141"/>
        <v>0</v>
      </c>
      <c r="JS69" s="557">
        <f t="shared" si="142"/>
        <v>0</v>
      </c>
      <c r="JT69" s="557">
        <f t="shared" si="143"/>
        <v>0</v>
      </c>
      <c r="KI69" s="557">
        <f t="shared" si="144"/>
        <v>0</v>
      </c>
      <c r="KJ69" s="557">
        <f t="shared" si="145"/>
        <v>0</v>
      </c>
      <c r="KK69" s="557">
        <f t="shared" si="146"/>
        <v>0</v>
      </c>
      <c r="KL69" s="557">
        <f t="shared" si="147"/>
        <v>0</v>
      </c>
      <c r="KM69" s="557">
        <f t="shared" si="148"/>
        <v>0</v>
      </c>
      <c r="KN69" s="557">
        <f t="shared" si="149"/>
        <v>0</v>
      </c>
      <c r="KO69" s="557">
        <f t="shared" si="150"/>
        <v>0</v>
      </c>
      <c r="KP69" s="557">
        <f t="shared" si="151"/>
        <v>0</v>
      </c>
      <c r="KQ69" s="557">
        <f t="shared" si="152"/>
        <v>0</v>
      </c>
      <c r="KR69" s="557">
        <f t="shared" si="153"/>
        <v>0</v>
      </c>
      <c r="KS69" s="557">
        <f t="shared" si="154"/>
        <v>0</v>
      </c>
      <c r="KT69" s="557">
        <f t="shared" si="155"/>
        <v>0</v>
      </c>
      <c r="KU69" s="557">
        <f t="shared" si="156"/>
        <v>0</v>
      </c>
      <c r="KW69" s="557">
        <f t="shared" si="157"/>
        <v>0</v>
      </c>
      <c r="KX69" s="557">
        <f t="shared" si="158"/>
        <v>0</v>
      </c>
      <c r="KY69" s="557">
        <f t="shared" si="159"/>
        <v>0</v>
      </c>
      <c r="KZ69" s="557">
        <f t="shared" si="160"/>
        <v>0</v>
      </c>
      <c r="LA69" s="557">
        <f t="shared" si="161"/>
        <v>0</v>
      </c>
      <c r="LB69" s="557">
        <f t="shared" si="162"/>
        <v>0</v>
      </c>
      <c r="LC69" s="557">
        <f t="shared" si="163"/>
        <v>0</v>
      </c>
      <c r="LD69" s="557">
        <f t="shared" si="164"/>
        <v>0</v>
      </c>
      <c r="LE69" s="557">
        <f t="shared" si="165"/>
        <v>0</v>
      </c>
      <c r="LF69" s="557">
        <f t="shared" si="166"/>
        <v>0</v>
      </c>
      <c r="LG69" s="557">
        <f t="shared" si="167"/>
        <v>0</v>
      </c>
      <c r="LH69" s="557">
        <f t="shared" si="168"/>
        <v>0</v>
      </c>
      <c r="LI69" s="557">
        <f t="shared" si="169"/>
        <v>0</v>
      </c>
      <c r="LY69" s="117">
        <f t="shared" si="170"/>
        <v>0</v>
      </c>
      <c r="LZ69" s="117">
        <f t="shared" si="171"/>
        <v>0</v>
      </c>
      <c r="MA69" s="117">
        <f t="shared" si="172"/>
        <v>0</v>
      </c>
      <c r="MB69" s="117">
        <f t="shared" si="173"/>
        <v>0</v>
      </c>
      <c r="MC69" s="117">
        <f t="shared" si="174"/>
        <v>0</v>
      </c>
      <c r="MD69" s="117">
        <f t="shared" si="175"/>
        <v>0</v>
      </c>
      <c r="ME69" s="117">
        <f t="shared" si="176"/>
        <v>0</v>
      </c>
      <c r="MF69" s="117">
        <f t="shared" si="177"/>
        <v>0</v>
      </c>
      <c r="MG69" s="117">
        <f t="shared" si="178"/>
        <v>0</v>
      </c>
      <c r="MH69" s="117">
        <f t="shared" si="179"/>
        <v>0</v>
      </c>
      <c r="MI69" s="117">
        <f t="shared" si="180"/>
        <v>0</v>
      </c>
      <c r="MJ69" s="117">
        <f t="shared" si="181"/>
        <v>0</v>
      </c>
      <c r="ML69" s="117">
        <f t="shared" si="182"/>
        <v>0</v>
      </c>
      <c r="MM69" s="117">
        <f t="shared" si="183"/>
        <v>0</v>
      </c>
      <c r="MN69" s="117">
        <f t="shared" si="184"/>
        <v>0</v>
      </c>
      <c r="MO69" s="117">
        <f t="shared" si="185"/>
        <v>0</v>
      </c>
      <c r="MP69" s="117">
        <f t="shared" si="186"/>
        <v>0</v>
      </c>
      <c r="MQ69" s="117">
        <f t="shared" si="187"/>
        <v>0</v>
      </c>
      <c r="MR69" s="117">
        <f t="shared" si="188"/>
        <v>0</v>
      </c>
      <c r="MS69" s="117">
        <f t="shared" si="189"/>
        <v>0</v>
      </c>
      <c r="MT69" s="117">
        <f t="shared" si="190"/>
        <v>0</v>
      </c>
      <c r="MU69" s="117">
        <f t="shared" si="191"/>
        <v>0</v>
      </c>
      <c r="MV69" s="117">
        <f t="shared" si="192"/>
        <v>0</v>
      </c>
      <c r="MW69" s="117">
        <f t="shared" si="193"/>
        <v>0</v>
      </c>
    </row>
    <row r="70" spans="1:361">
      <c r="A70" s="4">
        <v>51</v>
      </c>
      <c r="B70" s="1" t="s">
        <v>470</v>
      </c>
      <c r="C70" s="1" t="s">
        <v>359</v>
      </c>
      <c r="D70" s="4" t="s">
        <v>330</v>
      </c>
      <c r="E70" s="14">
        <f>SUMIFS('MoU proposal'!U:U,'MoU proposal'!$B:$B,'Retail_distributor-wise'!$B70,'MoU proposal'!$D:$D,'Retail_distributor-wise'!$C70)</f>
        <v>0</v>
      </c>
      <c r="F70" s="14">
        <f t="shared" ref="F70:F73" si="532">SUM(J70:U70)</f>
        <v>5800</v>
      </c>
      <c r="G70" s="8" t="s">
        <v>471</v>
      </c>
      <c r="H70" s="1" t="s">
        <v>443</v>
      </c>
      <c r="I70" s="118">
        <v>0.6</v>
      </c>
      <c r="J70" s="14">
        <f>FLOOR('Retail_state-wise(rough)'!F$43*'Retail_distributor-wise'!$I70,50)</f>
        <v>350</v>
      </c>
      <c r="K70" s="14">
        <f>FLOOR('Retail_state-wise(rough)'!G$43*'Retail_distributor-wise'!$I70,50)</f>
        <v>450</v>
      </c>
      <c r="L70" s="14">
        <f>FLOOR('Retail_state-wise(rough)'!H$43*'Retail_distributor-wise'!$I70,50)</f>
        <v>400</v>
      </c>
      <c r="M70" s="14">
        <f>FLOOR('Retail_state-wise(rough)'!I$43*'Retail_distributor-wise'!$I70,50)</f>
        <v>350</v>
      </c>
      <c r="N70" s="14">
        <f>FLOOR('Retail_state-wise(rough)'!J$43*'Retail_distributor-wise'!$I70,50)</f>
        <v>300</v>
      </c>
      <c r="O70" s="14">
        <f>FLOOR('Retail_state-wise(rough)'!K$43*'Retail_distributor-wise'!$I70,50)</f>
        <v>300</v>
      </c>
      <c r="P70" s="14">
        <f>FLOOR('Retail_state-wise(rough)'!L$43*'Retail_distributor-wise'!$I70,50)</f>
        <v>400</v>
      </c>
      <c r="Q70" s="14">
        <f>FLOOR('Retail_state-wise(rough)'!M$43*'Retail_distributor-wise'!$I70,50)</f>
        <v>500</v>
      </c>
      <c r="R70" s="14">
        <f>FLOOR('Retail_state-wise(rough)'!N$43*'Retail_distributor-wise'!$I70,50)</f>
        <v>500</v>
      </c>
      <c r="S70" s="14">
        <f>FLOOR('Retail_state-wise(rough)'!O$43*'Retail_distributor-wise'!$I70,50)</f>
        <v>650</v>
      </c>
      <c r="T70" s="14">
        <f>FLOOR('Retail_state-wise(rough)'!P$43*'Retail_distributor-wise'!$I70,50)</f>
        <v>750</v>
      </c>
      <c r="U70" s="14">
        <f>FLOOR('Retail_state-wise(rough)'!Q$43*'Retail_distributor-wise'!$I70,50)</f>
        <v>850</v>
      </c>
      <c r="X70" s="16">
        <v>0.5</v>
      </c>
      <c r="Y70" s="16">
        <v>0.5</v>
      </c>
      <c r="Z70" s="16">
        <v>0.5</v>
      </c>
      <c r="AA70" s="16">
        <v>0.5</v>
      </c>
      <c r="AB70" s="16">
        <v>0.5</v>
      </c>
      <c r="AC70" s="16">
        <v>0.5</v>
      </c>
      <c r="AD70" s="16">
        <v>0.5</v>
      </c>
      <c r="AE70" s="16">
        <v>0.5</v>
      </c>
      <c r="AF70" s="16">
        <v>0.5</v>
      </c>
      <c r="AG70" s="16">
        <v>0.5</v>
      </c>
      <c r="AH70" s="16">
        <v>0.5</v>
      </c>
      <c r="AI70" s="16">
        <v>0.5</v>
      </c>
      <c r="AK70" s="16">
        <f t="shared" ref="AK70:AV71" si="533">100%-X70</f>
        <v>0.5</v>
      </c>
      <c r="AL70" s="16">
        <f t="shared" si="533"/>
        <v>0.5</v>
      </c>
      <c r="AM70" s="16">
        <f t="shared" si="533"/>
        <v>0.5</v>
      </c>
      <c r="AN70" s="16">
        <f t="shared" si="533"/>
        <v>0.5</v>
      </c>
      <c r="AO70" s="16">
        <f t="shared" si="533"/>
        <v>0.5</v>
      </c>
      <c r="AP70" s="16">
        <f t="shared" si="533"/>
        <v>0.5</v>
      </c>
      <c r="AQ70" s="16">
        <f t="shared" si="533"/>
        <v>0.5</v>
      </c>
      <c r="AR70" s="16">
        <f t="shared" si="533"/>
        <v>0.5</v>
      </c>
      <c r="AS70" s="16">
        <f t="shared" si="533"/>
        <v>0.5</v>
      </c>
      <c r="AT70" s="16">
        <f t="shared" si="533"/>
        <v>0.5</v>
      </c>
      <c r="AU70" s="16">
        <f t="shared" si="533"/>
        <v>0.5</v>
      </c>
      <c r="AV70" s="16">
        <f t="shared" si="533"/>
        <v>0.5</v>
      </c>
      <c r="AX70" s="15">
        <f t="shared" si="482"/>
        <v>175</v>
      </c>
      <c r="AY70" s="15">
        <f t="shared" si="483"/>
        <v>225</v>
      </c>
      <c r="AZ70" s="15">
        <f t="shared" si="484"/>
        <v>200</v>
      </c>
      <c r="BA70" s="15">
        <f t="shared" si="485"/>
        <v>175</v>
      </c>
      <c r="BB70" s="15">
        <f t="shared" si="486"/>
        <v>150</v>
      </c>
      <c r="BC70" s="15">
        <f t="shared" si="487"/>
        <v>150</v>
      </c>
      <c r="BD70" s="15">
        <f t="shared" si="488"/>
        <v>200</v>
      </c>
      <c r="BE70" s="15">
        <f t="shared" si="489"/>
        <v>250</v>
      </c>
      <c r="BF70" s="15">
        <f t="shared" si="490"/>
        <v>250</v>
      </c>
      <c r="BG70" s="15">
        <f t="shared" si="491"/>
        <v>325</v>
      </c>
      <c r="BH70" s="15">
        <f t="shared" si="492"/>
        <v>375</v>
      </c>
      <c r="BI70" s="15">
        <f t="shared" si="493"/>
        <v>425</v>
      </c>
      <c r="BJ70" s="15">
        <f t="shared" si="494"/>
        <v>2900</v>
      </c>
      <c r="BL70" s="15">
        <f t="shared" si="495"/>
        <v>175</v>
      </c>
      <c r="BM70" s="15">
        <f t="shared" si="496"/>
        <v>225</v>
      </c>
      <c r="BN70" s="15">
        <f t="shared" si="497"/>
        <v>200</v>
      </c>
      <c r="BO70" s="15">
        <f t="shared" si="498"/>
        <v>175</v>
      </c>
      <c r="BP70" s="15">
        <f t="shared" si="499"/>
        <v>150</v>
      </c>
      <c r="BQ70" s="15">
        <f t="shared" si="500"/>
        <v>150</v>
      </c>
      <c r="BR70" s="15">
        <f t="shared" si="501"/>
        <v>200</v>
      </c>
      <c r="BS70" s="15">
        <f t="shared" si="502"/>
        <v>250</v>
      </c>
      <c r="BT70" s="15">
        <f t="shared" si="503"/>
        <v>250</v>
      </c>
      <c r="BU70" s="15">
        <f t="shared" si="504"/>
        <v>325</v>
      </c>
      <c r="BV70" s="15">
        <f t="shared" si="505"/>
        <v>375</v>
      </c>
      <c r="BW70" s="15">
        <f t="shared" si="506"/>
        <v>425</v>
      </c>
      <c r="BX70" s="15">
        <f t="shared" si="507"/>
        <v>2900</v>
      </c>
      <c r="BY70" s="15"/>
      <c r="BZ70" s="16">
        <v>0</v>
      </c>
      <c r="CA70" s="16">
        <v>0</v>
      </c>
      <c r="CB70" s="16">
        <v>0</v>
      </c>
      <c r="CC70" s="16">
        <v>0</v>
      </c>
      <c r="CD70" s="16">
        <v>0</v>
      </c>
      <c r="CE70" s="16">
        <v>0</v>
      </c>
      <c r="CF70" s="16">
        <v>0</v>
      </c>
      <c r="CG70" s="16">
        <v>0</v>
      </c>
      <c r="CH70" s="16">
        <v>0</v>
      </c>
      <c r="CI70" s="16">
        <v>0</v>
      </c>
      <c r="CJ70" s="16">
        <v>0</v>
      </c>
      <c r="CK70" s="16">
        <v>0</v>
      </c>
      <c r="CL70" s="236"/>
      <c r="CM70" s="245">
        <f t="shared" ref="CM70:CM78" si="534">(1-BZ70)</f>
        <v>1</v>
      </c>
      <c r="CN70" s="245">
        <f t="shared" ref="CN70:CN78" si="535">(1-CA70)</f>
        <v>1</v>
      </c>
      <c r="CO70" s="245">
        <f t="shared" ref="CO70:CO78" si="536">(1-CB70)</f>
        <v>1</v>
      </c>
      <c r="CP70" s="245">
        <f t="shared" ref="CP70:CP78" si="537">(1-CC70)</f>
        <v>1</v>
      </c>
      <c r="CQ70" s="245">
        <f t="shared" ref="CQ70:CQ78" si="538">(1-CD70)</f>
        <v>1</v>
      </c>
      <c r="CR70" s="245">
        <f t="shared" ref="CR70:CR78" si="539">(1-CE70)</f>
        <v>1</v>
      </c>
      <c r="CS70" s="245">
        <f t="shared" ref="CS70:CS78" si="540">(1-CF70)</f>
        <v>1</v>
      </c>
      <c r="CT70" s="245">
        <f t="shared" ref="CT70:CT78" si="541">(1-CG70)</f>
        <v>1</v>
      </c>
      <c r="CU70" s="245">
        <f t="shared" ref="CU70:CU78" si="542">(1-CH70)</f>
        <v>1</v>
      </c>
      <c r="CV70" s="245">
        <f t="shared" ref="CV70:CV78" si="543">(1-CI70)</f>
        <v>1</v>
      </c>
      <c r="CW70" s="245">
        <f t="shared" ref="CW70:CW78" si="544">(1-CJ70)</f>
        <v>1</v>
      </c>
      <c r="CX70" s="245">
        <f t="shared" ref="CX70:CX78" si="545">(1-CK70)</f>
        <v>1</v>
      </c>
      <c r="CY70" s="15"/>
      <c r="CZ70" s="15">
        <f t="shared" ref="CZ70:CZ78" si="546">BZ70*AX70</f>
        <v>0</v>
      </c>
      <c r="DA70" s="15">
        <f t="shared" ref="DA70:DA78" si="547">CA70*AY70</f>
        <v>0</v>
      </c>
      <c r="DB70" s="15">
        <f t="shared" ref="DB70:DB78" si="548">CB70*AZ70</f>
        <v>0</v>
      </c>
      <c r="DC70" s="15">
        <f t="shared" ref="DC70:DC78" si="549">CC70*BA70</f>
        <v>0</v>
      </c>
      <c r="DD70" s="15">
        <f t="shared" ref="DD70:DD78" si="550">CD70*BB70</f>
        <v>0</v>
      </c>
      <c r="DE70" s="15">
        <f t="shared" ref="DE70:DE78" si="551">CE70*BC70</f>
        <v>0</v>
      </c>
      <c r="DF70" s="15">
        <f t="shared" ref="DF70:DF78" si="552">CF70*BD70</f>
        <v>0</v>
      </c>
      <c r="DG70" s="15">
        <f t="shared" ref="DG70:DG78" si="553">CG70*BE70</f>
        <v>0</v>
      </c>
      <c r="DH70" s="15">
        <f t="shared" ref="DH70:DH78" si="554">CH70*BF70</f>
        <v>0</v>
      </c>
      <c r="DI70" s="15">
        <f t="shared" ref="DI70:DI78" si="555">CI70*BG70</f>
        <v>0</v>
      </c>
      <c r="DJ70" s="15">
        <f t="shared" ref="DJ70:DJ78" si="556">CJ70*BH70</f>
        <v>0</v>
      </c>
      <c r="DK70" s="15">
        <f t="shared" ref="DK70:DK78" si="557">CK70*BI70</f>
        <v>0</v>
      </c>
      <c r="DL70" s="15">
        <f t="shared" ref="DL70:DL78" si="558">SUM(CZ70:DK70)</f>
        <v>0</v>
      </c>
      <c r="DM70" s="15"/>
      <c r="DN70" s="244">
        <f t="shared" si="244"/>
        <v>175</v>
      </c>
      <c r="DO70" s="244">
        <f t="shared" si="245"/>
        <v>225</v>
      </c>
      <c r="DP70" s="244">
        <f t="shared" si="246"/>
        <v>200</v>
      </c>
      <c r="DQ70" s="244">
        <f t="shared" si="247"/>
        <v>175</v>
      </c>
      <c r="DR70" s="244">
        <f t="shared" si="248"/>
        <v>150</v>
      </c>
      <c r="DS70" s="244">
        <f t="shared" si="249"/>
        <v>150</v>
      </c>
      <c r="DT70" s="244">
        <f t="shared" si="250"/>
        <v>200</v>
      </c>
      <c r="DU70" s="244">
        <f t="shared" si="251"/>
        <v>250</v>
      </c>
      <c r="DV70" s="244">
        <f t="shared" si="252"/>
        <v>250</v>
      </c>
      <c r="DW70" s="244">
        <f t="shared" si="253"/>
        <v>325</v>
      </c>
      <c r="DX70" s="244">
        <f t="shared" si="254"/>
        <v>375</v>
      </c>
      <c r="DY70" s="244">
        <f t="shared" si="255"/>
        <v>425</v>
      </c>
      <c r="DZ70" s="244">
        <f t="shared" ref="DZ70:DZ78" si="559">SUM(DN70:DY70)</f>
        <v>2900</v>
      </c>
      <c r="EB70" s="16">
        <v>0.8</v>
      </c>
      <c r="EC70" s="16">
        <v>0.8</v>
      </c>
      <c r="ED70" s="16">
        <v>0.8</v>
      </c>
      <c r="EE70" s="16">
        <v>0.75</v>
      </c>
      <c r="EF70" s="16">
        <v>0.75</v>
      </c>
      <c r="EG70" s="16">
        <v>0.7</v>
      </c>
      <c r="EH70" s="16">
        <v>0.7</v>
      </c>
      <c r="EI70" s="16">
        <v>0.7</v>
      </c>
      <c r="EJ70" s="16">
        <v>0.7</v>
      </c>
      <c r="EK70" s="16">
        <v>0.7</v>
      </c>
      <c r="EL70" s="16">
        <v>0.7</v>
      </c>
      <c r="EM70" s="16">
        <v>0.7</v>
      </c>
      <c r="EO70" s="16">
        <f t="shared" si="195"/>
        <v>0.19999999999999996</v>
      </c>
      <c r="EP70" s="16">
        <f t="shared" si="196"/>
        <v>0.19999999999999996</v>
      </c>
      <c r="EQ70" s="16">
        <f t="shared" si="197"/>
        <v>0.19999999999999996</v>
      </c>
      <c r="ER70" s="16">
        <f t="shared" si="198"/>
        <v>0.25</v>
      </c>
      <c r="ES70" s="16">
        <f t="shared" si="199"/>
        <v>0.25</v>
      </c>
      <c r="ET70" s="16">
        <f t="shared" si="200"/>
        <v>0.30000000000000004</v>
      </c>
      <c r="EU70" s="16">
        <f t="shared" si="201"/>
        <v>0.30000000000000004</v>
      </c>
      <c r="EV70" s="16">
        <f t="shared" si="202"/>
        <v>0.30000000000000004</v>
      </c>
      <c r="EW70" s="16">
        <f t="shared" si="203"/>
        <v>0.30000000000000004</v>
      </c>
      <c r="EX70" s="16">
        <f t="shared" si="204"/>
        <v>0.30000000000000004</v>
      </c>
      <c r="EY70" s="16">
        <f t="shared" si="205"/>
        <v>0.30000000000000004</v>
      </c>
      <c r="EZ70" s="16">
        <f t="shared" si="206"/>
        <v>0.30000000000000004</v>
      </c>
      <c r="FB70" s="233">
        <f t="shared" si="508"/>
        <v>280</v>
      </c>
      <c r="FC70" s="233">
        <f t="shared" si="509"/>
        <v>360</v>
      </c>
      <c r="FD70" s="233">
        <f t="shared" si="510"/>
        <v>320</v>
      </c>
      <c r="FE70" s="233">
        <f t="shared" si="511"/>
        <v>262.5</v>
      </c>
      <c r="FF70" s="233">
        <f t="shared" si="512"/>
        <v>225</v>
      </c>
      <c r="FG70" s="233">
        <f t="shared" si="513"/>
        <v>210</v>
      </c>
      <c r="FH70" s="233">
        <f t="shared" si="514"/>
        <v>280</v>
      </c>
      <c r="FI70" s="233">
        <f t="shared" si="515"/>
        <v>350</v>
      </c>
      <c r="FJ70" s="233">
        <f t="shared" si="516"/>
        <v>350</v>
      </c>
      <c r="FK70" s="233">
        <f t="shared" si="517"/>
        <v>454.99999999999994</v>
      </c>
      <c r="FL70" s="233">
        <f t="shared" si="518"/>
        <v>525</v>
      </c>
      <c r="FM70" s="233">
        <f t="shared" si="519"/>
        <v>595</v>
      </c>
      <c r="FN70" s="233">
        <f t="shared" ref="FN70:FN79" si="560">SUM(FB70:FM70)</f>
        <v>4212.5</v>
      </c>
      <c r="FO70" s="4"/>
      <c r="FP70" s="233">
        <f t="shared" si="520"/>
        <v>69.999999999999986</v>
      </c>
      <c r="FQ70" s="233">
        <f t="shared" si="521"/>
        <v>89.999999999999986</v>
      </c>
      <c r="FR70" s="233">
        <f t="shared" si="522"/>
        <v>79.999999999999986</v>
      </c>
      <c r="FS70" s="233">
        <f t="shared" si="523"/>
        <v>87.5</v>
      </c>
      <c r="FT70" s="233">
        <f t="shared" si="524"/>
        <v>75</v>
      </c>
      <c r="FU70" s="233">
        <f t="shared" si="525"/>
        <v>90.000000000000014</v>
      </c>
      <c r="FV70" s="233">
        <f t="shared" si="526"/>
        <v>120.00000000000001</v>
      </c>
      <c r="FW70" s="233">
        <f t="shared" si="527"/>
        <v>150.00000000000003</v>
      </c>
      <c r="FX70" s="233">
        <f t="shared" si="528"/>
        <v>150.00000000000003</v>
      </c>
      <c r="FY70" s="233">
        <f t="shared" si="529"/>
        <v>195.00000000000003</v>
      </c>
      <c r="FZ70" s="233">
        <f t="shared" si="530"/>
        <v>225.00000000000003</v>
      </c>
      <c r="GA70" s="233">
        <f t="shared" si="531"/>
        <v>255.00000000000003</v>
      </c>
      <c r="GB70" s="233">
        <f t="shared" ref="GB70:GB78" si="561">SUM(FP70:GA70)</f>
        <v>1587.5</v>
      </c>
      <c r="GC70" s="233"/>
      <c r="GD70" s="112"/>
      <c r="GE70" s="112"/>
      <c r="GF70" s="112"/>
      <c r="GG70" s="112"/>
      <c r="GH70" s="112"/>
      <c r="GI70" s="112"/>
      <c r="GJ70" s="112"/>
      <c r="GK70" s="112"/>
      <c r="GL70" s="112"/>
      <c r="GM70" s="112"/>
      <c r="GN70" s="112"/>
      <c r="GO70" s="112"/>
      <c r="GP70" s="233"/>
      <c r="GQ70" s="233"/>
      <c r="GR70" s="233"/>
      <c r="GS70" s="233"/>
      <c r="GT70" s="233"/>
      <c r="GU70" s="233"/>
      <c r="GV70" s="233"/>
      <c r="GW70" s="233"/>
      <c r="GX70" s="233"/>
      <c r="GY70" s="233"/>
      <c r="GZ70" s="233"/>
      <c r="HA70" s="233"/>
      <c r="HB70" s="233"/>
      <c r="HC70" s="14">
        <f t="shared" si="256"/>
        <v>0</v>
      </c>
      <c r="HF70" s="4">
        <v>30</v>
      </c>
      <c r="HG70" s="233">
        <f t="shared" si="125"/>
        <v>19.833333333333332</v>
      </c>
      <c r="HH70" s="233">
        <f t="shared" si="126"/>
        <v>31</v>
      </c>
      <c r="HJ70" s="15">
        <f t="shared" ref="HJ70:HJ78" si="562">IFERROR(HB70/HF70,"")</f>
        <v>0</v>
      </c>
      <c r="HK70" s="15">
        <f t="shared" ref="HK70:HK78" si="563">IFERROR(HJ70/0.65,"")</f>
        <v>0</v>
      </c>
      <c r="HT70" s="1">
        <f>_xlfn.XLOOKUP($C70,'Prices_state-wise'!$B:$B,'Prices_state-wise'!P:P,"",0)</f>
        <v>53750</v>
      </c>
      <c r="HU70" s="1">
        <f>_xlfn.XLOOKUP($C70,'Prices_state-wise'!$B:$B,'Prices_state-wise'!Q:Q,"",0)</f>
        <v>52750</v>
      </c>
      <c r="HV70" s="1">
        <f>_xlfn.XLOOKUP($C70,'Prices_state-wise'!$B:$B,'Prices_state-wise'!R:R,"",0)</f>
        <v>50250</v>
      </c>
      <c r="HW70" s="1">
        <f>_xlfn.XLOOKUP($C70,'Prices_state-wise'!$B:$B,'Prices_state-wise'!S:S,"",0)</f>
        <v>47750</v>
      </c>
      <c r="HX70" s="1">
        <f>_xlfn.XLOOKUP($C70,'Prices_state-wise'!$B:$B,'Prices_state-wise'!T:T,"",0)</f>
        <v>46750</v>
      </c>
      <c r="HY70" s="1">
        <f>_xlfn.XLOOKUP($C70,'Prices_state-wise'!$B:$B,'Prices_state-wise'!U:U,"",0)</f>
        <v>45250</v>
      </c>
      <c r="HZ70" s="1">
        <f>_xlfn.XLOOKUP($C70,'Prices_state-wise'!$B:$B,'Prices_state-wise'!V:V,"",0)</f>
        <v>45250</v>
      </c>
      <c r="IA70" s="1">
        <f>_xlfn.XLOOKUP($C70,'Prices_state-wise'!$B:$B,'Prices_state-wise'!W:W,"",0)</f>
        <v>46250</v>
      </c>
      <c r="IB70" s="1">
        <f>_xlfn.XLOOKUP($C70,'Prices_state-wise'!$B:$B,'Prices_state-wise'!X:X,"",0)</f>
        <v>47750</v>
      </c>
      <c r="IC70" s="1">
        <f>_xlfn.XLOOKUP($C70,'Prices_state-wise'!$B:$B,'Prices_state-wise'!Y:Y,"",0)</f>
        <v>50250</v>
      </c>
      <c r="ID70" s="1">
        <f>_xlfn.XLOOKUP($C70,'Prices_state-wise'!$B:$B,'Prices_state-wise'!Z:Z,"",0)</f>
        <v>50250</v>
      </c>
      <c r="IE70" s="1">
        <f>_xlfn.XLOOKUP($C70,'Prices_state-wise'!$B:$B,'Prices_state-wise'!AA:AA,"",0)</f>
        <v>51750</v>
      </c>
      <c r="IG70" s="346">
        <f t="shared" si="207"/>
        <v>0.94062500000000004</v>
      </c>
      <c r="IH70" s="346">
        <f t="shared" si="208"/>
        <v>1.1868749999999999</v>
      </c>
      <c r="II70" s="346">
        <f t="shared" si="209"/>
        <v>1.0049999999999999</v>
      </c>
      <c r="IJ70" s="346">
        <f t="shared" si="210"/>
        <v>0.83562499999999995</v>
      </c>
      <c r="IK70" s="346">
        <f t="shared" si="211"/>
        <v>0.70125000000000004</v>
      </c>
      <c r="IL70" s="346">
        <f t="shared" si="212"/>
        <v>0.67874999999999996</v>
      </c>
      <c r="IM70" s="346">
        <f t="shared" si="213"/>
        <v>0.90500000000000003</v>
      </c>
      <c r="IN70" s="346">
        <f t="shared" si="214"/>
        <v>1.15625</v>
      </c>
      <c r="IO70" s="346">
        <f t="shared" si="215"/>
        <v>1.1937500000000001</v>
      </c>
      <c r="IP70" s="346">
        <f t="shared" si="216"/>
        <v>1.6331249999999999</v>
      </c>
      <c r="IQ70" s="346">
        <f t="shared" si="217"/>
        <v>1.8843749999999999</v>
      </c>
      <c r="IR70" s="346">
        <f t="shared" si="218"/>
        <v>2.1993749999999999</v>
      </c>
      <c r="IS70" s="346">
        <f t="shared" ref="IS70:IS78" si="564">SUM(IG70:IR70)</f>
        <v>14.32</v>
      </c>
      <c r="IU70" s="1">
        <v>53500</v>
      </c>
      <c r="IV70" s="1">
        <v>52500</v>
      </c>
      <c r="IW70" s="1">
        <v>50000</v>
      </c>
      <c r="IX70" s="1">
        <v>47500</v>
      </c>
      <c r="IY70" s="1">
        <v>46500</v>
      </c>
      <c r="IZ70" s="1">
        <v>45000</v>
      </c>
      <c r="JA70" s="1">
        <v>45000</v>
      </c>
      <c r="JB70" s="1">
        <v>46000</v>
      </c>
      <c r="JC70" s="1">
        <v>47500</v>
      </c>
      <c r="JD70" s="1">
        <v>50000</v>
      </c>
      <c r="JE70" s="1">
        <v>50000</v>
      </c>
      <c r="JF70" s="1">
        <v>51500</v>
      </c>
      <c r="JH70" s="346">
        <f t="shared" ref="JH70:JH78" si="565">IFERROR((IU70*CZ70)/$IG$1,"")</f>
        <v>0</v>
      </c>
      <c r="JI70" s="346">
        <f t="shared" ref="JI70:JI78" si="566">IFERROR((IV70*DA70)/$IG$1,"")</f>
        <v>0</v>
      </c>
      <c r="JJ70" s="346">
        <f t="shared" ref="JJ70:JJ78" si="567">IFERROR((IW70*DB70)/$IG$1,"")</f>
        <v>0</v>
      </c>
      <c r="JK70" s="346">
        <f t="shared" ref="JK70:JK78" si="568">IFERROR((IX70*DC70)/$IG$1,"")</f>
        <v>0</v>
      </c>
      <c r="JL70" s="346">
        <f t="shared" ref="JL70:JL78" si="569">IFERROR((IY70*DD70)/$IG$1,"")</f>
        <v>0</v>
      </c>
      <c r="JM70" s="346">
        <f t="shared" ref="JM70:JM78" si="570">IFERROR((IZ70*DE70)/$IG$1,"")</f>
        <v>0</v>
      </c>
      <c r="JN70" s="346">
        <f t="shared" ref="JN70:JN78" si="571">IFERROR((JA70*DF70)/$IG$1,"")</f>
        <v>0</v>
      </c>
      <c r="JO70" s="346">
        <f t="shared" ref="JO70:JO78" si="572">IFERROR((JB70*DG70)/$IG$1,"")</f>
        <v>0</v>
      </c>
      <c r="JP70" s="346">
        <f t="shared" ref="JP70:JP78" si="573">IFERROR((JC70*DH70)/$IG$1,"")</f>
        <v>0</v>
      </c>
      <c r="JQ70" s="346">
        <f t="shared" ref="JQ70:JQ78" si="574">IFERROR((JD70*DI70)/$IG$1,"")</f>
        <v>0</v>
      </c>
      <c r="JR70" s="346">
        <f t="shared" ref="JR70:JR78" si="575">IFERROR((JE70*DJ70)/$IG$1,"")</f>
        <v>0</v>
      </c>
      <c r="JS70" s="346">
        <f t="shared" ref="JS70:JS78" si="576">IFERROR((JF70*DK70)/$IG$1,"")</f>
        <v>0</v>
      </c>
      <c r="JT70" s="346">
        <f t="shared" ref="JT70:JT78" si="577">SUM(JH70:JS70)</f>
        <v>0</v>
      </c>
      <c r="JV70" s="1">
        <f>IFERROR(_xlfn.XLOOKUP($C70,'Prices_state-wise'!$B:$B,'Prices_state-wise'!AP:AP,"",0),"")</f>
        <v>51750</v>
      </c>
      <c r="JW70" s="1">
        <f>IFERROR(_xlfn.XLOOKUP($C70,'Prices_state-wise'!$B:$B,'Prices_state-wise'!AQ:AQ,"",0),"")</f>
        <v>50750</v>
      </c>
      <c r="JX70" s="1">
        <f>IFERROR(_xlfn.XLOOKUP($C70,'Prices_state-wise'!$B:$B,'Prices_state-wise'!AR:AR,"",0),"")</f>
        <v>48250</v>
      </c>
      <c r="JY70" s="1">
        <f>IFERROR(_xlfn.XLOOKUP($C70,'Prices_state-wise'!$B:$B,'Prices_state-wise'!AS:AS,"",0),"")</f>
        <v>45750</v>
      </c>
      <c r="JZ70" s="1">
        <f>IFERROR(_xlfn.XLOOKUP($C70,'Prices_state-wise'!$B:$B,'Prices_state-wise'!AT:AT,"",0),"")</f>
        <v>44750</v>
      </c>
      <c r="KA70" s="1">
        <f>IFERROR(_xlfn.XLOOKUP($C70,'Prices_state-wise'!$B:$B,'Prices_state-wise'!AU:AU,"",0),"")</f>
        <v>43250</v>
      </c>
      <c r="KB70" s="1">
        <f>IFERROR(_xlfn.XLOOKUP($C70,'Prices_state-wise'!$B:$B,'Prices_state-wise'!AV:AV,"",0),"")</f>
        <v>43250</v>
      </c>
      <c r="KC70" s="1">
        <f>IFERROR(_xlfn.XLOOKUP($C70,'Prices_state-wise'!$B:$B,'Prices_state-wise'!AW:AW,"",0),"")</f>
        <v>44250</v>
      </c>
      <c r="KD70" s="1">
        <f>IFERROR(_xlfn.XLOOKUP($C70,'Prices_state-wise'!$B:$B,'Prices_state-wise'!AX:AX,"",0),"")</f>
        <v>45750</v>
      </c>
      <c r="KE70" s="1">
        <f>IFERROR(_xlfn.XLOOKUP($C70,'Prices_state-wise'!$B:$B,'Prices_state-wise'!AY:AY,"",0),"")</f>
        <v>48250</v>
      </c>
      <c r="KF70" s="1">
        <f>IFERROR(_xlfn.XLOOKUP($C70,'Prices_state-wise'!$B:$B,'Prices_state-wise'!AZ:AZ,"",0),"")</f>
        <v>48250</v>
      </c>
      <c r="KG70" s="1">
        <f>IFERROR(_xlfn.XLOOKUP($C70,'Prices_state-wise'!$B:$B,'Prices_state-wise'!BA:BA,"",0),"")</f>
        <v>49750</v>
      </c>
      <c r="KI70" s="346">
        <f t="shared" ref="KI70:KI78" si="578">IFERROR((JV70*DN70)/$IG$1,"")</f>
        <v>0.90562500000000001</v>
      </c>
      <c r="KJ70" s="346">
        <f t="shared" ref="KJ70:KJ78" si="579">IFERROR((JW70*DO70)/$IG$1,"")</f>
        <v>1.141875</v>
      </c>
      <c r="KK70" s="346">
        <f t="shared" ref="KK70:KK78" si="580">IFERROR((JX70*DP70)/$IG$1,"")</f>
        <v>0.96499999999999997</v>
      </c>
      <c r="KL70" s="346">
        <f t="shared" ref="KL70:KL78" si="581">IFERROR((JY70*DQ70)/$IG$1,"")</f>
        <v>0.80062500000000003</v>
      </c>
      <c r="KM70" s="346">
        <f t="shared" ref="KM70:KM78" si="582">IFERROR((JZ70*DR70)/$IG$1,"")</f>
        <v>0.67125000000000001</v>
      </c>
      <c r="KN70" s="346">
        <f t="shared" ref="KN70:KN78" si="583">IFERROR((KA70*DS70)/$IG$1,"")</f>
        <v>0.64875000000000005</v>
      </c>
      <c r="KO70" s="346">
        <f t="shared" ref="KO70:KO78" si="584">IFERROR((KB70*DT70)/$IG$1,"")</f>
        <v>0.86499999999999999</v>
      </c>
      <c r="KP70" s="346">
        <f t="shared" ref="KP70:KP78" si="585">IFERROR((KC70*DU70)/$IG$1,"")</f>
        <v>1.10625</v>
      </c>
      <c r="KQ70" s="346">
        <f t="shared" ref="KQ70:KQ78" si="586">IFERROR((KD70*DV70)/$IG$1,"")</f>
        <v>1.14375</v>
      </c>
      <c r="KR70" s="346">
        <f t="shared" ref="KR70:KR78" si="587">IFERROR((KE70*DW70)/$IG$1,"")</f>
        <v>1.568125</v>
      </c>
      <c r="KS70" s="346">
        <f t="shared" ref="KS70:KS78" si="588">IFERROR((KF70*DX70)/$IG$1,"")</f>
        <v>1.809375</v>
      </c>
      <c r="KT70" s="346">
        <f t="shared" ref="KT70:KT78" si="589">IFERROR((KG70*DY70)/$IG$1,"")</f>
        <v>2.1143749999999999</v>
      </c>
      <c r="KU70" s="346">
        <f t="shared" ref="KU70:KU78" si="590">SUM(KI70:KT70)</f>
        <v>13.739999999999998</v>
      </c>
      <c r="KW70" s="346">
        <f t="shared" ref="KW70:KW78" si="591">KI70+IG70+JH70</f>
        <v>1.8462499999999999</v>
      </c>
      <c r="KX70" s="346">
        <f t="shared" ref="KX70:KX78" si="592">KJ70+IH70+JI70</f>
        <v>2.3287499999999999</v>
      </c>
      <c r="KY70" s="346">
        <f t="shared" ref="KY70:KY78" si="593">KK70+II70+JJ70</f>
        <v>1.9699999999999998</v>
      </c>
      <c r="KZ70" s="346">
        <f t="shared" ref="KZ70:KZ78" si="594">KL70+IJ70+JK70</f>
        <v>1.63625</v>
      </c>
      <c r="LA70" s="346">
        <f t="shared" ref="LA70:LA78" si="595">KM70+IK70+JL70</f>
        <v>1.3725000000000001</v>
      </c>
      <c r="LB70" s="346">
        <f t="shared" ref="LB70:LB78" si="596">KN70+IL70+JM70</f>
        <v>1.3275000000000001</v>
      </c>
      <c r="LC70" s="346">
        <f t="shared" ref="LC70:LC78" si="597">KO70+IM70+JN70</f>
        <v>1.77</v>
      </c>
      <c r="LD70" s="346">
        <f t="shared" ref="LD70:LD78" si="598">KP70+IN70+JO70</f>
        <v>2.2625000000000002</v>
      </c>
      <c r="LE70" s="346">
        <f t="shared" ref="LE70:LE78" si="599">KQ70+IO70+JP70</f>
        <v>2.3375000000000004</v>
      </c>
      <c r="LF70" s="346">
        <f t="shared" ref="LF70:LF78" si="600">KR70+IP70+JQ70</f>
        <v>3.2012499999999999</v>
      </c>
      <c r="LG70" s="346">
        <f t="shared" ref="LG70:LG78" si="601">KS70+IQ70+JR70</f>
        <v>3.6937499999999996</v>
      </c>
      <c r="LH70" s="346">
        <f t="shared" ref="LH70:LH78" si="602">KT70+IR70+JS70</f>
        <v>4.3137499999999998</v>
      </c>
      <c r="LI70" s="346">
        <f t="shared" ref="LI70:LI78" si="603">SUM(KW70:LH70)</f>
        <v>28.060000000000002</v>
      </c>
      <c r="LY70" s="14">
        <f t="shared" ref="LY70:LY78" si="604">IFERROR((BL70+CZ70)*LL70,"")</f>
        <v>0</v>
      </c>
      <c r="LZ70" s="14">
        <f t="shared" ref="LZ70:LZ78" si="605">IFERROR((BM70+DA70)*LM70,"")</f>
        <v>0</v>
      </c>
      <c r="MA70" s="14">
        <f t="shared" ref="MA70:MA78" si="606">IFERROR((BN70+DB70)*LN70,"")</f>
        <v>0</v>
      </c>
      <c r="MB70" s="14">
        <f t="shared" ref="MB70:MB78" si="607">IFERROR((BO70+DC70)*LO70,"")</f>
        <v>0</v>
      </c>
      <c r="MC70" s="14">
        <f t="shared" ref="MC70:MC78" si="608">IFERROR((BP70+DD70)*LP70,"")</f>
        <v>0</v>
      </c>
      <c r="MD70" s="14">
        <f t="shared" ref="MD70:MD78" si="609">IFERROR((BQ70+DE70)*LQ70,"")</f>
        <v>0</v>
      </c>
      <c r="ME70" s="14">
        <f t="shared" ref="ME70:ME78" si="610">IFERROR((BR70+DF70)*LR70,"")</f>
        <v>0</v>
      </c>
      <c r="MF70" s="14">
        <f t="shared" ref="MF70:MF78" si="611">IFERROR((BS70+DG70)*LS70,"")</f>
        <v>0</v>
      </c>
      <c r="MG70" s="14">
        <f t="shared" ref="MG70:MG78" si="612">IFERROR((BT70+DH70)*LT70,"")</f>
        <v>0</v>
      </c>
      <c r="MH70" s="14">
        <f t="shared" ref="MH70:MH78" si="613">IFERROR((BU70+DI70)*LU70,"")</f>
        <v>0</v>
      </c>
      <c r="MI70" s="14">
        <f t="shared" ref="MI70:MI78" si="614">IFERROR((BV70+DJ70)*LV70,"")</f>
        <v>0</v>
      </c>
      <c r="MJ70" s="14">
        <f t="shared" ref="MJ70:MJ78" si="615">IFERROR((BW70+DK70)*LW70,"")</f>
        <v>0</v>
      </c>
      <c r="ML70" s="14">
        <f t="shared" ref="ML70:ML78" si="616">IFERROR((DN70)*LL70,"")</f>
        <v>0</v>
      </c>
      <c r="MM70" s="14">
        <f t="shared" ref="MM70:MM78" si="617">IFERROR((DO70)*LM70,"")</f>
        <v>0</v>
      </c>
      <c r="MN70" s="14">
        <f t="shared" ref="MN70:MN78" si="618">IFERROR((DP70)*LN70,"")</f>
        <v>0</v>
      </c>
      <c r="MO70" s="14">
        <f t="shared" ref="MO70:MO78" si="619">IFERROR((DQ70)*LO70,"")</f>
        <v>0</v>
      </c>
      <c r="MP70" s="14">
        <f t="shared" ref="MP70:MP78" si="620">IFERROR((DR70)*LP70,"")</f>
        <v>0</v>
      </c>
      <c r="MQ70" s="14">
        <f t="shared" ref="MQ70:MQ78" si="621">IFERROR((DS70)*LQ70,"")</f>
        <v>0</v>
      </c>
      <c r="MR70" s="14">
        <f t="shared" ref="MR70:MR78" si="622">IFERROR((DT70)*LR70,"")</f>
        <v>0</v>
      </c>
      <c r="MS70" s="14">
        <f t="shared" ref="MS70:MS78" si="623">IFERROR((DU70)*LS70,"")</f>
        <v>0</v>
      </c>
      <c r="MT70" s="14">
        <f t="shared" ref="MT70:MT78" si="624">IFERROR((DV70)*LT70,"")</f>
        <v>0</v>
      </c>
      <c r="MU70" s="14">
        <f t="shared" ref="MU70:MU78" si="625">IFERROR((DW70)*LU70,"")</f>
        <v>0</v>
      </c>
      <c r="MV70" s="14">
        <f t="shared" ref="MV70:MV78" si="626">IFERROR((DX70)*LV70,"")</f>
        <v>0</v>
      </c>
      <c r="MW70" s="14">
        <f t="shared" ref="MW70:MW78" si="627">IFERROR((DY70)*LW70,"")</f>
        <v>0</v>
      </c>
    </row>
    <row r="71" spans="1:361">
      <c r="A71" s="4">
        <v>52</v>
      </c>
      <c r="B71" s="1" t="s">
        <v>472</v>
      </c>
      <c r="C71" s="1" t="s">
        <v>359</v>
      </c>
      <c r="D71" s="4" t="s">
        <v>330</v>
      </c>
      <c r="E71" s="14">
        <f>SUMIFS('MoU proposal'!U:U,'MoU proposal'!$B:$B,'Retail_distributor-wise'!$B71,'MoU proposal'!$D:$D,'Retail_distributor-wise'!$C71)</f>
        <v>0</v>
      </c>
      <c r="F71" s="14">
        <f t="shared" si="532"/>
        <v>3700</v>
      </c>
      <c r="G71" s="8" t="str">
        <f>G70</f>
        <v>Telangana-New Plant</v>
      </c>
      <c r="H71" s="1" t="s">
        <v>443</v>
      </c>
      <c r="I71" s="118">
        <v>0.4</v>
      </c>
      <c r="J71" s="14">
        <f>FLOOR('Retail_state-wise(rough)'!F$43*'Retail_distributor-wise'!$I71,50)</f>
        <v>200</v>
      </c>
      <c r="K71" s="14">
        <f>FLOOR('Retail_state-wise(rough)'!G$43*'Retail_distributor-wise'!$I71,50)</f>
        <v>300</v>
      </c>
      <c r="L71" s="14">
        <f>FLOOR('Retail_state-wise(rough)'!H$43*'Retail_distributor-wise'!$I71,50)</f>
        <v>250</v>
      </c>
      <c r="M71" s="14">
        <f>FLOOR('Retail_state-wise(rough)'!I$43*'Retail_distributor-wise'!$I71,50)</f>
        <v>200</v>
      </c>
      <c r="N71" s="14">
        <f>FLOOR('Retail_state-wise(rough)'!J$43*'Retail_distributor-wise'!$I71,50)</f>
        <v>200</v>
      </c>
      <c r="O71" s="14">
        <f>FLOOR('Retail_state-wise(rough)'!K$43*'Retail_distributor-wise'!$I71,50)</f>
        <v>200</v>
      </c>
      <c r="P71" s="14">
        <f>FLOOR('Retail_state-wise(rough)'!L$43*'Retail_distributor-wise'!$I71,50)</f>
        <v>250</v>
      </c>
      <c r="Q71" s="14">
        <f>FLOOR('Retail_state-wise(rough)'!M$43*'Retail_distributor-wise'!$I71,50)</f>
        <v>300</v>
      </c>
      <c r="R71" s="14">
        <f>FLOOR('Retail_state-wise(rough)'!N$43*'Retail_distributor-wise'!$I71,50)</f>
        <v>350</v>
      </c>
      <c r="S71" s="14">
        <f>FLOOR('Retail_state-wise(rough)'!O$43*'Retail_distributor-wise'!$I71,50)</f>
        <v>400</v>
      </c>
      <c r="T71" s="14">
        <f>FLOOR('Retail_state-wise(rough)'!P$43*'Retail_distributor-wise'!$I71,50)</f>
        <v>500</v>
      </c>
      <c r="U71" s="14">
        <f>FLOOR('Retail_state-wise(rough)'!Q$43*'Retail_distributor-wise'!$I71,50)</f>
        <v>550</v>
      </c>
      <c r="X71" s="16">
        <v>0.5</v>
      </c>
      <c r="Y71" s="16">
        <v>0.5</v>
      </c>
      <c r="Z71" s="16">
        <v>0.5</v>
      </c>
      <c r="AA71" s="16">
        <v>0.5</v>
      </c>
      <c r="AB71" s="16">
        <v>0.5</v>
      </c>
      <c r="AC71" s="16">
        <v>0.5</v>
      </c>
      <c r="AD71" s="16">
        <v>0.5</v>
      </c>
      <c r="AE71" s="16">
        <v>0.5</v>
      </c>
      <c r="AF71" s="16">
        <v>0.5</v>
      </c>
      <c r="AG71" s="16">
        <v>0.5</v>
      </c>
      <c r="AH71" s="16">
        <v>0.5</v>
      </c>
      <c r="AI71" s="16">
        <v>0.5</v>
      </c>
      <c r="AK71" s="16">
        <f t="shared" si="533"/>
        <v>0.5</v>
      </c>
      <c r="AL71" s="16">
        <f t="shared" si="533"/>
        <v>0.5</v>
      </c>
      <c r="AM71" s="16">
        <f t="shared" si="533"/>
        <v>0.5</v>
      </c>
      <c r="AN71" s="16">
        <f t="shared" si="533"/>
        <v>0.5</v>
      </c>
      <c r="AO71" s="16">
        <f t="shared" si="533"/>
        <v>0.5</v>
      </c>
      <c r="AP71" s="16">
        <f t="shared" si="533"/>
        <v>0.5</v>
      </c>
      <c r="AQ71" s="16">
        <f t="shared" si="533"/>
        <v>0.5</v>
      </c>
      <c r="AR71" s="16">
        <f t="shared" si="533"/>
        <v>0.5</v>
      </c>
      <c r="AS71" s="16">
        <f t="shared" si="533"/>
        <v>0.5</v>
      </c>
      <c r="AT71" s="16">
        <f t="shared" si="533"/>
        <v>0.5</v>
      </c>
      <c r="AU71" s="16">
        <f t="shared" si="533"/>
        <v>0.5</v>
      </c>
      <c r="AV71" s="16">
        <f t="shared" si="533"/>
        <v>0.5</v>
      </c>
      <c r="AX71" s="15">
        <f t="shared" si="482"/>
        <v>100</v>
      </c>
      <c r="AY71" s="15">
        <f t="shared" si="483"/>
        <v>150</v>
      </c>
      <c r="AZ71" s="15">
        <f t="shared" si="484"/>
        <v>125</v>
      </c>
      <c r="BA71" s="15">
        <f t="shared" si="485"/>
        <v>100</v>
      </c>
      <c r="BB71" s="15">
        <f t="shared" si="486"/>
        <v>100</v>
      </c>
      <c r="BC71" s="15">
        <f t="shared" si="487"/>
        <v>100</v>
      </c>
      <c r="BD71" s="15">
        <f t="shared" si="488"/>
        <v>125</v>
      </c>
      <c r="BE71" s="15">
        <f t="shared" si="489"/>
        <v>150</v>
      </c>
      <c r="BF71" s="15">
        <f t="shared" si="490"/>
        <v>175</v>
      </c>
      <c r="BG71" s="15">
        <f t="shared" si="491"/>
        <v>200</v>
      </c>
      <c r="BH71" s="15">
        <f t="shared" si="492"/>
        <v>250</v>
      </c>
      <c r="BI71" s="15">
        <f t="shared" si="493"/>
        <v>275</v>
      </c>
      <c r="BJ71" s="15">
        <f t="shared" si="494"/>
        <v>1850</v>
      </c>
      <c r="BL71" s="15">
        <f t="shared" si="495"/>
        <v>100</v>
      </c>
      <c r="BM71" s="15">
        <f t="shared" si="496"/>
        <v>150</v>
      </c>
      <c r="BN71" s="15">
        <f t="shared" si="497"/>
        <v>125</v>
      </c>
      <c r="BO71" s="15">
        <f t="shared" si="498"/>
        <v>100</v>
      </c>
      <c r="BP71" s="15">
        <f t="shared" si="499"/>
        <v>100</v>
      </c>
      <c r="BQ71" s="15">
        <f t="shared" si="500"/>
        <v>100</v>
      </c>
      <c r="BR71" s="15">
        <f t="shared" si="501"/>
        <v>125</v>
      </c>
      <c r="BS71" s="15">
        <f t="shared" si="502"/>
        <v>150</v>
      </c>
      <c r="BT71" s="15">
        <f t="shared" si="503"/>
        <v>175</v>
      </c>
      <c r="BU71" s="15">
        <f t="shared" si="504"/>
        <v>200</v>
      </c>
      <c r="BV71" s="15">
        <f t="shared" si="505"/>
        <v>250</v>
      </c>
      <c r="BW71" s="15">
        <f t="shared" si="506"/>
        <v>275</v>
      </c>
      <c r="BX71" s="15">
        <f t="shared" si="507"/>
        <v>1850</v>
      </c>
      <c r="BY71" s="15"/>
      <c r="BZ71" s="16">
        <v>0</v>
      </c>
      <c r="CA71" s="16">
        <v>0</v>
      </c>
      <c r="CB71" s="16">
        <v>0</v>
      </c>
      <c r="CC71" s="16">
        <v>0</v>
      </c>
      <c r="CD71" s="16">
        <v>0</v>
      </c>
      <c r="CE71" s="16">
        <v>0</v>
      </c>
      <c r="CF71" s="16">
        <v>0</v>
      </c>
      <c r="CG71" s="16">
        <v>0</v>
      </c>
      <c r="CH71" s="16">
        <v>0</v>
      </c>
      <c r="CI71" s="16">
        <v>0</v>
      </c>
      <c r="CJ71" s="16">
        <v>0</v>
      </c>
      <c r="CK71" s="16">
        <v>0</v>
      </c>
      <c r="CL71" s="236"/>
      <c r="CM71" s="245">
        <f t="shared" si="534"/>
        <v>1</v>
      </c>
      <c r="CN71" s="245">
        <f t="shared" si="535"/>
        <v>1</v>
      </c>
      <c r="CO71" s="245">
        <f t="shared" si="536"/>
        <v>1</v>
      </c>
      <c r="CP71" s="245">
        <f t="shared" si="537"/>
        <v>1</v>
      </c>
      <c r="CQ71" s="245">
        <f t="shared" si="538"/>
        <v>1</v>
      </c>
      <c r="CR71" s="245">
        <f t="shared" si="539"/>
        <v>1</v>
      </c>
      <c r="CS71" s="245">
        <f t="shared" si="540"/>
        <v>1</v>
      </c>
      <c r="CT71" s="245">
        <f t="shared" si="541"/>
        <v>1</v>
      </c>
      <c r="CU71" s="245">
        <f t="shared" si="542"/>
        <v>1</v>
      </c>
      <c r="CV71" s="245">
        <f t="shared" si="543"/>
        <v>1</v>
      </c>
      <c r="CW71" s="245">
        <f t="shared" si="544"/>
        <v>1</v>
      </c>
      <c r="CX71" s="245">
        <f t="shared" si="545"/>
        <v>1</v>
      </c>
      <c r="CY71" s="15"/>
      <c r="CZ71" s="15">
        <f t="shared" si="546"/>
        <v>0</v>
      </c>
      <c r="DA71" s="15">
        <f t="shared" si="547"/>
        <v>0</v>
      </c>
      <c r="DB71" s="15">
        <f t="shared" si="548"/>
        <v>0</v>
      </c>
      <c r="DC71" s="15">
        <f t="shared" si="549"/>
        <v>0</v>
      </c>
      <c r="DD71" s="15">
        <f t="shared" si="550"/>
        <v>0</v>
      </c>
      <c r="DE71" s="15">
        <f t="shared" si="551"/>
        <v>0</v>
      </c>
      <c r="DF71" s="15">
        <f t="shared" si="552"/>
        <v>0</v>
      </c>
      <c r="DG71" s="15">
        <f t="shared" si="553"/>
        <v>0</v>
      </c>
      <c r="DH71" s="15">
        <f t="shared" si="554"/>
        <v>0</v>
      </c>
      <c r="DI71" s="15">
        <f t="shared" si="555"/>
        <v>0</v>
      </c>
      <c r="DJ71" s="15">
        <f t="shared" si="556"/>
        <v>0</v>
      </c>
      <c r="DK71" s="15">
        <f t="shared" si="557"/>
        <v>0</v>
      </c>
      <c r="DL71" s="15">
        <f t="shared" si="558"/>
        <v>0</v>
      </c>
      <c r="DM71" s="15"/>
      <c r="DN71" s="244">
        <f t="shared" si="244"/>
        <v>100</v>
      </c>
      <c r="DO71" s="244">
        <f t="shared" si="245"/>
        <v>150</v>
      </c>
      <c r="DP71" s="244">
        <f t="shared" si="246"/>
        <v>125</v>
      </c>
      <c r="DQ71" s="244">
        <f t="shared" si="247"/>
        <v>100</v>
      </c>
      <c r="DR71" s="244">
        <f t="shared" si="248"/>
        <v>100</v>
      </c>
      <c r="DS71" s="244">
        <f t="shared" si="249"/>
        <v>100</v>
      </c>
      <c r="DT71" s="244">
        <f t="shared" si="250"/>
        <v>125</v>
      </c>
      <c r="DU71" s="244">
        <f t="shared" si="251"/>
        <v>150</v>
      </c>
      <c r="DV71" s="244">
        <f t="shared" si="252"/>
        <v>175</v>
      </c>
      <c r="DW71" s="244">
        <f t="shared" si="253"/>
        <v>200</v>
      </c>
      <c r="DX71" s="244">
        <f t="shared" si="254"/>
        <v>250</v>
      </c>
      <c r="DY71" s="244">
        <f t="shared" si="255"/>
        <v>275</v>
      </c>
      <c r="DZ71" s="244">
        <f t="shared" si="559"/>
        <v>1850</v>
      </c>
      <c r="EB71" s="16">
        <v>0.8</v>
      </c>
      <c r="EC71" s="16">
        <v>0.8</v>
      </c>
      <c r="ED71" s="16">
        <v>0.8</v>
      </c>
      <c r="EE71" s="16">
        <v>0.75</v>
      </c>
      <c r="EF71" s="16">
        <v>0.75</v>
      </c>
      <c r="EG71" s="16">
        <v>0.7</v>
      </c>
      <c r="EH71" s="16">
        <v>0.7</v>
      </c>
      <c r="EI71" s="16">
        <v>0.7</v>
      </c>
      <c r="EJ71" s="16">
        <v>0.7</v>
      </c>
      <c r="EK71" s="16">
        <v>0.7</v>
      </c>
      <c r="EL71" s="16">
        <v>0.7</v>
      </c>
      <c r="EM71" s="16">
        <v>0.7</v>
      </c>
      <c r="EO71" s="16">
        <f t="shared" ref="EO71:EO78" si="628">(1-EB71)</f>
        <v>0.19999999999999996</v>
      </c>
      <c r="EP71" s="16">
        <f t="shared" ref="EP71:EP78" si="629">(1-EC71)</f>
        <v>0.19999999999999996</v>
      </c>
      <c r="EQ71" s="16">
        <f t="shared" ref="EQ71:EQ78" si="630">(1-ED71)</f>
        <v>0.19999999999999996</v>
      </c>
      <c r="ER71" s="16">
        <f t="shared" ref="ER71:ER78" si="631">(1-EE71)</f>
        <v>0.25</v>
      </c>
      <c r="ES71" s="16">
        <f t="shared" ref="ES71:ES78" si="632">(1-EF71)</f>
        <v>0.25</v>
      </c>
      <c r="ET71" s="16">
        <f t="shared" ref="ET71:ET78" si="633">(1-EG71)</f>
        <v>0.30000000000000004</v>
      </c>
      <c r="EU71" s="16">
        <f t="shared" ref="EU71:EU78" si="634">(1-EH71)</f>
        <v>0.30000000000000004</v>
      </c>
      <c r="EV71" s="16">
        <f t="shared" ref="EV71:EV78" si="635">(1-EI71)</f>
        <v>0.30000000000000004</v>
      </c>
      <c r="EW71" s="16">
        <f t="shared" ref="EW71:EW78" si="636">(1-EJ71)</f>
        <v>0.30000000000000004</v>
      </c>
      <c r="EX71" s="16">
        <f t="shared" ref="EX71:EX78" si="637">(1-EK71)</f>
        <v>0.30000000000000004</v>
      </c>
      <c r="EY71" s="16">
        <f t="shared" ref="EY71:EY78" si="638">(1-EL71)</f>
        <v>0.30000000000000004</v>
      </c>
      <c r="EZ71" s="16">
        <f t="shared" ref="EZ71:EZ78" si="639">(1-EM71)</f>
        <v>0.30000000000000004</v>
      </c>
      <c r="FB71" s="233">
        <f t="shared" si="508"/>
        <v>160</v>
      </c>
      <c r="FC71" s="233">
        <f t="shared" si="509"/>
        <v>240</v>
      </c>
      <c r="FD71" s="233">
        <f t="shared" si="510"/>
        <v>200</v>
      </c>
      <c r="FE71" s="233">
        <f t="shared" si="511"/>
        <v>150</v>
      </c>
      <c r="FF71" s="233">
        <f t="shared" si="512"/>
        <v>150</v>
      </c>
      <c r="FG71" s="233">
        <f t="shared" si="513"/>
        <v>140</v>
      </c>
      <c r="FH71" s="233">
        <f t="shared" si="514"/>
        <v>175</v>
      </c>
      <c r="FI71" s="233">
        <f t="shared" si="515"/>
        <v>210</v>
      </c>
      <c r="FJ71" s="233">
        <f t="shared" si="516"/>
        <v>244.99999999999997</v>
      </c>
      <c r="FK71" s="233">
        <f t="shared" si="517"/>
        <v>280</v>
      </c>
      <c r="FL71" s="233">
        <f t="shared" si="518"/>
        <v>350</v>
      </c>
      <c r="FM71" s="233">
        <f t="shared" si="519"/>
        <v>385</v>
      </c>
      <c r="FN71" s="233">
        <f t="shared" si="560"/>
        <v>2685</v>
      </c>
      <c r="FO71" s="4"/>
      <c r="FP71" s="233">
        <f t="shared" si="520"/>
        <v>39.999999999999993</v>
      </c>
      <c r="FQ71" s="233">
        <f t="shared" si="521"/>
        <v>59.999999999999986</v>
      </c>
      <c r="FR71" s="233">
        <f t="shared" si="522"/>
        <v>49.999999999999986</v>
      </c>
      <c r="FS71" s="233">
        <f t="shared" si="523"/>
        <v>50</v>
      </c>
      <c r="FT71" s="233">
        <f t="shared" si="524"/>
        <v>50</v>
      </c>
      <c r="FU71" s="233">
        <f t="shared" si="525"/>
        <v>60.000000000000007</v>
      </c>
      <c r="FV71" s="233">
        <f t="shared" si="526"/>
        <v>75.000000000000014</v>
      </c>
      <c r="FW71" s="233">
        <f t="shared" si="527"/>
        <v>90.000000000000014</v>
      </c>
      <c r="FX71" s="233">
        <f t="shared" si="528"/>
        <v>105.00000000000001</v>
      </c>
      <c r="FY71" s="233">
        <f t="shared" si="529"/>
        <v>120.00000000000001</v>
      </c>
      <c r="FZ71" s="233">
        <f t="shared" si="530"/>
        <v>150.00000000000003</v>
      </c>
      <c r="GA71" s="233">
        <f t="shared" si="531"/>
        <v>165.00000000000003</v>
      </c>
      <c r="GB71" s="233">
        <f t="shared" si="561"/>
        <v>1015</v>
      </c>
      <c r="GC71" s="233"/>
      <c r="GD71" s="112"/>
      <c r="GE71" s="112"/>
      <c r="GF71" s="112"/>
      <c r="GG71" s="112"/>
      <c r="GH71" s="112"/>
      <c r="GI71" s="112"/>
      <c r="GJ71" s="112"/>
      <c r="GK71" s="112"/>
      <c r="GL71" s="112"/>
      <c r="GM71" s="112"/>
      <c r="GN71" s="112"/>
      <c r="GO71" s="112"/>
      <c r="GP71" s="233"/>
      <c r="GQ71" s="233"/>
      <c r="GR71" s="233"/>
      <c r="GS71" s="233"/>
      <c r="GT71" s="233"/>
      <c r="GU71" s="233"/>
      <c r="GV71" s="233"/>
      <c r="GW71" s="233"/>
      <c r="GX71" s="233"/>
      <c r="GY71" s="233"/>
      <c r="GZ71" s="233"/>
      <c r="HA71" s="233"/>
      <c r="HB71" s="233"/>
      <c r="HC71" s="14">
        <f t="shared" si="256"/>
        <v>0</v>
      </c>
      <c r="HF71" s="4">
        <v>30</v>
      </c>
      <c r="HG71" s="233">
        <f t="shared" ref="HG71" si="640">IFERROR(FM71/HF71,"")</f>
        <v>12.833333333333334</v>
      </c>
      <c r="HH71" s="233">
        <f t="shared" ref="HH71" si="641">IFERROR(ROUND(HG71/0.65,0),"")</f>
        <v>20</v>
      </c>
      <c r="HJ71" s="15">
        <f t="shared" si="562"/>
        <v>0</v>
      </c>
      <c r="HK71" s="15">
        <f t="shared" si="563"/>
        <v>0</v>
      </c>
      <c r="HT71" s="1">
        <f>_xlfn.XLOOKUP($C71,'Prices_state-wise'!$B:$B,'Prices_state-wise'!P:P,"",0)</f>
        <v>53750</v>
      </c>
      <c r="HU71" s="1">
        <f>_xlfn.XLOOKUP($C71,'Prices_state-wise'!$B:$B,'Prices_state-wise'!Q:Q,"",0)</f>
        <v>52750</v>
      </c>
      <c r="HV71" s="1">
        <f>_xlfn.XLOOKUP($C71,'Prices_state-wise'!$B:$B,'Prices_state-wise'!R:R,"",0)</f>
        <v>50250</v>
      </c>
      <c r="HW71" s="1">
        <f>_xlfn.XLOOKUP($C71,'Prices_state-wise'!$B:$B,'Prices_state-wise'!S:S,"",0)</f>
        <v>47750</v>
      </c>
      <c r="HX71" s="1">
        <f>_xlfn.XLOOKUP($C71,'Prices_state-wise'!$B:$B,'Prices_state-wise'!T:T,"",0)</f>
        <v>46750</v>
      </c>
      <c r="HY71" s="1">
        <f>_xlfn.XLOOKUP($C71,'Prices_state-wise'!$B:$B,'Prices_state-wise'!U:U,"",0)</f>
        <v>45250</v>
      </c>
      <c r="HZ71" s="1">
        <f>_xlfn.XLOOKUP($C71,'Prices_state-wise'!$B:$B,'Prices_state-wise'!V:V,"",0)</f>
        <v>45250</v>
      </c>
      <c r="IA71" s="1">
        <f>_xlfn.XLOOKUP($C71,'Prices_state-wise'!$B:$B,'Prices_state-wise'!W:W,"",0)</f>
        <v>46250</v>
      </c>
      <c r="IB71" s="1">
        <f>_xlfn.XLOOKUP($C71,'Prices_state-wise'!$B:$B,'Prices_state-wise'!X:X,"",0)</f>
        <v>47750</v>
      </c>
      <c r="IC71" s="1">
        <f>_xlfn.XLOOKUP($C71,'Prices_state-wise'!$B:$B,'Prices_state-wise'!Y:Y,"",0)</f>
        <v>50250</v>
      </c>
      <c r="ID71" s="1">
        <f>_xlfn.XLOOKUP($C71,'Prices_state-wise'!$B:$B,'Prices_state-wise'!Z:Z,"",0)</f>
        <v>50250</v>
      </c>
      <c r="IE71" s="1">
        <f>_xlfn.XLOOKUP($C71,'Prices_state-wise'!$B:$B,'Prices_state-wise'!AA:AA,"",0)</f>
        <v>51750</v>
      </c>
      <c r="IG71" s="346">
        <f t="shared" ref="IG71:IG78" si="642">IFERROR((HT71*BL71)/$IG$1,"")</f>
        <v>0.53749999999999998</v>
      </c>
      <c r="IH71" s="346">
        <f t="shared" si="208"/>
        <v>0.79125000000000001</v>
      </c>
      <c r="II71" s="346">
        <f t="shared" si="209"/>
        <v>0.62812500000000004</v>
      </c>
      <c r="IJ71" s="346">
        <f t="shared" si="210"/>
        <v>0.47749999999999998</v>
      </c>
      <c r="IK71" s="346">
        <f t="shared" si="211"/>
        <v>0.46750000000000003</v>
      </c>
      <c r="IL71" s="346">
        <f t="shared" si="212"/>
        <v>0.45250000000000001</v>
      </c>
      <c r="IM71" s="346">
        <f t="shared" si="213"/>
        <v>0.56562500000000004</v>
      </c>
      <c r="IN71" s="346">
        <f t="shared" si="214"/>
        <v>0.69374999999999998</v>
      </c>
      <c r="IO71" s="346">
        <f t="shared" si="215"/>
        <v>0.83562499999999995</v>
      </c>
      <c r="IP71" s="346">
        <f t="shared" si="216"/>
        <v>1.0049999999999999</v>
      </c>
      <c r="IQ71" s="346">
        <f t="shared" si="217"/>
        <v>1.2562500000000001</v>
      </c>
      <c r="IR71" s="346">
        <f t="shared" si="218"/>
        <v>1.423125</v>
      </c>
      <c r="IS71" s="346">
        <f t="shared" si="564"/>
        <v>9.1337500000000009</v>
      </c>
      <c r="IU71" s="1">
        <v>53500</v>
      </c>
      <c r="IV71" s="1">
        <v>52500</v>
      </c>
      <c r="IW71" s="1">
        <v>50000</v>
      </c>
      <c r="IX71" s="1">
        <v>47500</v>
      </c>
      <c r="IY71" s="1">
        <v>46500</v>
      </c>
      <c r="IZ71" s="1">
        <v>45000</v>
      </c>
      <c r="JA71" s="1">
        <v>45000</v>
      </c>
      <c r="JB71" s="1">
        <v>46000</v>
      </c>
      <c r="JC71" s="1">
        <v>47500</v>
      </c>
      <c r="JD71" s="1">
        <v>50000</v>
      </c>
      <c r="JE71" s="1">
        <v>50000</v>
      </c>
      <c r="JF71" s="1">
        <v>51500</v>
      </c>
      <c r="JH71" s="346">
        <f t="shared" si="565"/>
        <v>0</v>
      </c>
      <c r="JI71" s="346">
        <f t="shared" si="566"/>
        <v>0</v>
      </c>
      <c r="JJ71" s="346">
        <f t="shared" si="567"/>
        <v>0</v>
      </c>
      <c r="JK71" s="346">
        <f t="shared" si="568"/>
        <v>0</v>
      </c>
      <c r="JL71" s="346">
        <f t="shared" si="569"/>
        <v>0</v>
      </c>
      <c r="JM71" s="346">
        <f t="shared" si="570"/>
        <v>0</v>
      </c>
      <c r="JN71" s="346">
        <f t="shared" si="571"/>
        <v>0</v>
      </c>
      <c r="JO71" s="346">
        <f t="shared" si="572"/>
        <v>0</v>
      </c>
      <c r="JP71" s="346">
        <f t="shared" si="573"/>
        <v>0</v>
      </c>
      <c r="JQ71" s="346">
        <f t="shared" si="574"/>
        <v>0</v>
      </c>
      <c r="JR71" s="346">
        <f t="shared" si="575"/>
        <v>0</v>
      </c>
      <c r="JS71" s="346">
        <f t="shared" si="576"/>
        <v>0</v>
      </c>
      <c r="JT71" s="346">
        <f t="shared" si="577"/>
        <v>0</v>
      </c>
      <c r="JV71" s="1">
        <f>IFERROR(_xlfn.XLOOKUP($C71,'Prices_state-wise'!$B:$B,'Prices_state-wise'!AP:AP,"",0),"")</f>
        <v>51750</v>
      </c>
      <c r="JW71" s="1">
        <f>IFERROR(_xlfn.XLOOKUP($C71,'Prices_state-wise'!$B:$B,'Prices_state-wise'!AQ:AQ,"",0),"")</f>
        <v>50750</v>
      </c>
      <c r="JX71" s="1">
        <f>IFERROR(_xlfn.XLOOKUP($C71,'Prices_state-wise'!$B:$B,'Prices_state-wise'!AR:AR,"",0),"")</f>
        <v>48250</v>
      </c>
      <c r="JY71" s="1">
        <f>IFERROR(_xlfn.XLOOKUP($C71,'Prices_state-wise'!$B:$B,'Prices_state-wise'!AS:AS,"",0),"")</f>
        <v>45750</v>
      </c>
      <c r="JZ71" s="1">
        <f>IFERROR(_xlfn.XLOOKUP($C71,'Prices_state-wise'!$B:$B,'Prices_state-wise'!AT:AT,"",0),"")</f>
        <v>44750</v>
      </c>
      <c r="KA71" s="1">
        <f>IFERROR(_xlfn.XLOOKUP($C71,'Prices_state-wise'!$B:$B,'Prices_state-wise'!AU:AU,"",0),"")</f>
        <v>43250</v>
      </c>
      <c r="KB71" s="1">
        <f>IFERROR(_xlfn.XLOOKUP($C71,'Prices_state-wise'!$B:$B,'Prices_state-wise'!AV:AV,"",0),"")</f>
        <v>43250</v>
      </c>
      <c r="KC71" s="1">
        <f>IFERROR(_xlfn.XLOOKUP($C71,'Prices_state-wise'!$B:$B,'Prices_state-wise'!AW:AW,"",0),"")</f>
        <v>44250</v>
      </c>
      <c r="KD71" s="1">
        <f>IFERROR(_xlfn.XLOOKUP($C71,'Prices_state-wise'!$B:$B,'Prices_state-wise'!AX:AX,"",0),"")</f>
        <v>45750</v>
      </c>
      <c r="KE71" s="1">
        <f>IFERROR(_xlfn.XLOOKUP($C71,'Prices_state-wise'!$B:$B,'Prices_state-wise'!AY:AY,"",0),"")</f>
        <v>48250</v>
      </c>
      <c r="KF71" s="1">
        <f>IFERROR(_xlfn.XLOOKUP($C71,'Prices_state-wise'!$B:$B,'Prices_state-wise'!AZ:AZ,"",0),"")</f>
        <v>48250</v>
      </c>
      <c r="KG71" s="1">
        <f>IFERROR(_xlfn.XLOOKUP($C71,'Prices_state-wise'!$B:$B,'Prices_state-wise'!BA:BA,"",0),"")</f>
        <v>49750</v>
      </c>
      <c r="KI71" s="346">
        <f t="shared" si="578"/>
        <v>0.51749999999999996</v>
      </c>
      <c r="KJ71" s="346">
        <f t="shared" si="579"/>
        <v>0.76124999999999998</v>
      </c>
      <c r="KK71" s="346">
        <f t="shared" si="580"/>
        <v>0.60312500000000002</v>
      </c>
      <c r="KL71" s="346">
        <f t="shared" si="581"/>
        <v>0.45750000000000002</v>
      </c>
      <c r="KM71" s="346">
        <f t="shared" si="582"/>
        <v>0.44750000000000001</v>
      </c>
      <c r="KN71" s="346">
        <f t="shared" si="583"/>
        <v>0.4325</v>
      </c>
      <c r="KO71" s="346">
        <f t="shared" si="584"/>
        <v>0.54062500000000002</v>
      </c>
      <c r="KP71" s="346">
        <f t="shared" si="585"/>
        <v>0.66374999999999995</v>
      </c>
      <c r="KQ71" s="346">
        <f t="shared" si="586"/>
        <v>0.80062500000000003</v>
      </c>
      <c r="KR71" s="346">
        <f t="shared" si="587"/>
        <v>0.96499999999999997</v>
      </c>
      <c r="KS71" s="346">
        <f t="shared" si="588"/>
        <v>1.20625</v>
      </c>
      <c r="KT71" s="346">
        <f t="shared" si="589"/>
        <v>1.368125</v>
      </c>
      <c r="KU71" s="346">
        <f t="shared" si="590"/>
        <v>8.7637499999999999</v>
      </c>
      <c r="KW71" s="346">
        <f t="shared" si="591"/>
        <v>1.0549999999999999</v>
      </c>
      <c r="KX71" s="346">
        <f t="shared" si="592"/>
        <v>1.5525</v>
      </c>
      <c r="KY71" s="346">
        <f t="shared" si="593"/>
        <v>1.2312500000000002</v>
      </c>
      <c r="KZ71" s="346">
        <f t="shared" si="594"/>
        <v>0.93500000000000005</v>
      </c>
      <c r="LA71" s="346">
        <f t="shared" si="595"/>
        <v>0.91500000000000004</v>
      </c>
      <c r="LB71" s="346">
        <f t="shared" si="596"/>
        <v>0.88500000000000001</v>
      </c>
      <c r="LC71" s="346">
        <f t="shared" si="597"/>
        <v>1.1062500000000002</v>
      </c>
      <c r="LD71" s="346">
        <f t="shared" si="598"/>
        <v>1.3574999999999999</v>
      </c>
      <c r="LE71" s="346">
        <f t="shared" si="599"/>
        <v>1.63625</v>
      </c>
      <c r="LF71" s="346">
        <f t="shared" si="600"/>
        <v>1.9699999999999998</v>
      </c>
      <c r="LG71" s="346">
        <f t="shared" si="601"/>
        <v>2.4625000000000004</v>
      </c>
      <c r="LH71" s="346">
        <f t="shared" si="602"/>
        <v>2.7912499999999998</v>
      </c>
      <c r="LI71" s="346">
        <f t="shared" si="603"/>
        <v>17.897500000000001</v>
      </c>
      <c r="LY71" s="14">
        <f t="shared" si="604"/>
        <v>0</v>
      </c>
      <c r="LZ71" s="14">
        <f t="shared" si="605"/>
        <v>0</v>
      </c>
      <c r="MA71" s="14">
        <f t="shared" si="606"/>
        <v>0</v>
      </c>
      <c r="MB71" s="14">
        <f t="shared" si="607"/>
        <v>0</v>
      </c>
      <c r="MC71" s="14">
        <f t="shared" si="608"/>
        <v>0</v>
      </c>
      <c r="MD71" s="14">
        <f t="shared" si="609"/>
        <v>0</v>
      </c>
      <c r="ME71" s="14">
        <f t="shared" si="610"/>
        <v>0</v>
      </c>
      <c r="MF71" s="14">
        <f t="shared" si="611"/>
        <v>0</v>
      </c>
      <c r="MG71" s="14">
        <f t="shared" si="612"/>
        <v>0</v>
      </c>
      <c r="MH71" s="14">
        <f t="shared" si="613"/>
        <v>0</v>
      </c>
      <c r="MI71" s="14">
        <f t="shared" si="614"/>
        <v>0</v>
      </c>
      <c r="MJ71" s="14">
        <f t="shared" si="615"/>
        <v>0</v>
      </c>
      <c r="ML71" s="14">
        <f t="shared" si="616"/>
        <v>0</v>
      </c>
      <c r="MM71" s="14">
        <f t="shared" si="617"/>
        <v>0</v>
      </c>
      <c r="MN71" s="14">
        <f t="shared" si="618"/>
        <v>0</v>
      </c>
      <c r="MO71" s="14">
        <f t="shared" si="619"/>
        <v>0</v>
      </c>
      <c r="MP71" s="14">
        <f t="shared" si="620"/>
        <v>0</v>
      </c>
      <c r="MQ71" s="14">
        <f t="shared" si="621"/>
        <v>0</v>
      </c>
      <c r="MR71" s="14">
        <f t="shared" si="622"/>
        <v>0</v>
      </c>
      <c r="MS71" s="14">
        <f t="shared" si="623"/>
        <v>0</v>
      </c>
      <c r="MT71" s="14">
        <f t="shared" si="624"/>
        <v>0</v>
      </c>
      <c r="MU71" s="14">
        <f t="shared" si="625"/>
        <v>0</v>
      </c>
      <c r="MV71" s="14">
        <f t="shared" si="626"/>
        <v>0</v>
      </c>
      <c r="MW71" s="14">
        <f t="shared" si="627"/>
        <v>0</v>
      </c>
    </row>
    <row r="72" spans="1:361" s="116" customFormat="1">
      <c r="A72" s="115"/>
      <c r="D72" s="115"/>
      <c r="E72" s="117"/>
      <c r="F72" s="117"/>
      <c r="G72" s="191" t="e">
        <v>#N/A</v>
      </c>
      <c r="H72" s="116" t="e">
        <v>#N/A</v>
      </c>
      <c r="I72" s="119">
        <f>SUM(I70:I71)</f>
        <v>1</v>
      </c>
      <c r="J72" s="117"/>
      <c r="K72" s="117"/>
      <c r="L72" s="117"/>
      <c r="M72" s="117"/>
      <c r="N72" s="117"/>
      <c r="O72" s="117"/>
      <c r="P72" s="117"/>
      <c r="Q72" s="117"/>
      <c r="R72" s="117"/>
      <c r="S72" s="117"/>
      <c r="T72" s="117"/>
      <c r="U72" s="117"/>
      <c r="V72" s="229"/>
      <c r="W72" s="229"/>
      <c r="X72" s="230"/>
      <c r="Y72" s="230"/>
      <c r="Z72" s="230"/>
      <c r="AA72" s="230"/>
      <c r="AB72" s="230"/>
      <c r="AC72" s="230"/>
      <c r="AD72" s="230"/>
      <c r="AE72" s="230"/>
      <c r="AF72" s="230"/>
      <c r="AG72" s="230"/>
      <c r="AH72" s="230"/>
      <c r="AI72" s="230"/>
      <c r="AK72" s="230"/>
      <c r="AL72" s="230"/>
      <c r="AM72" s="230"/>
      <c r="AN72" s="230"/>
      <c r="AO72" s="230"/>
      <c r="AP72" s="230"/>
      <c r="AQ72" s="230"/>
      <c r="AR72" s="230"/>
      <c r="AS72" s="230"/>
      <c r="AT72" s="230"/>
      <c r="AU72" s="230"/>
      <c r="AV72" s="230"/>
      <c r="AX72" s="231">
        <f t="shared" si="482"/>
        <v>0</v>
      </c>
      <c r="AY72" s="231">
        <f t="shared" si="483"/>
        <v>0</v>
      </c>
      <c r="AZ72" s="231">
        <f t="shared" si="484"/>
        <v>0</v>
      </c>
      <c r="BA72" s="231">
        <f t="shared" si="485"/>
        <v>0</v>
      </c>
      <c r="BB72" s="231">
        <f t="shared" si="486"/>
        <v>0</v>
      </c>
      <c r="BC72" s="231">
        <f t="shared" si="487"/>
        <v>0</v>
      </c>
      <c r="BD72" s="231">
        <f t="shared" si="488"/>
        <v>0</v>
      </c>
      <c r="BE72" s="231">
        <f t="shared" si="489"/>
        <v>0</v>
      </c>
      <c r="BF72" s="231">
        <f t="shared" si="490"/>
        <v>0</v>
      </c>
      <c r="BG72" s="231">
        <f t="shared" si="491"/>
        <v>0</v>
      </c>
      <c r="BH72" s="231">
        <f t="shared" si="492"/>
        <v>0</v>
      </c>
      <c r="BI72" s="231">
        <f t="shared" si="493"/>
        <v>0</v>
      </c>
      <c r="BJ72" s="231">
        <f t="shared" si="494"/>
        <v>0</v>
      </c>
      <c r="BL72" s="231">
        <f t="shared" si="495"/>
        <v>0</v>
      </c>
      <c r="BM72" s="231">
        <f t="shared" si="496"/>
        <v>0</v>
      </c>
      <c r="BN72" s="231">
        <f t="shared" si="497"/>
        <v>0</v>
      </c>
      <c r="BO72" s="231">
        <f t="shared" si="498"/>
        <v>0</v>
      </c>
      <c r="BP72" s="231">
        <f t="shared" si="499"/>
        <v>0</v>
      </c>
      <c r="BQ72" s="231">
        <f t="shared" si="500"/>
        <v>0</v>
      </c>
      <c r="BR72" s="231">
        <f t="shared" si="501"/>
        <v>0</v>
      </c>
      <c r="BS72" s="231">
        <f t="shared" si="502"/>
        <v>0</v>
      </c>
      <c r="BT72" s="231">
        <f t="shared" si="503"/>
        <v>0</v>
      </c>
      <c r="BU72" s="231">
        <f t="shared" si="504"/>
        <v>0</v>
      </c>
      <c r="BV72" s="231">
        <f t="shared" si="505"/>
        <v>0</v>
      </c>
      <c r="BW72" s="231">
        <f t="shared" si="506"/>
        <v>0</v>
      </c>
      <c r="BX72" s="231">
        <f t="shared" si="507"/>
        <v>0</v>
      </c>
      <c r="BY72" s="231"/>
      <c r="BZ72" s="230"/>
      <c r="CA72" s="230"/>
      <c r="CB72" s="230"/>
      <c r="CC72" s="230"/>
      <c r="CD72" s="230"/>
      <c r="CE72" s="230"/>
      <c r="CF72" s="230"/>
      <c r="CG72" s="230"/>
      <c r="CH72" s="230"/>
      <c r="CI72" s="230"/>
      <c r="CJ72" s="230"/>
      <c r="CK72" s="230"/>
      <c r="CL72" s="237"/>
      <c r="CM72" s="230"/>
      <c r="CN72" s="230"/>
      <c r="CO72" s="230"/>
      <c r="CP72" s="230"/>
      <c r="CQ72" s="230"/>
      <c r="CR72" s="230"/>
      <c r="CS72" s="230"/>
      <c r="CT72" s="230"/>
      <c r="CU72" s="230"/>
      <c r="CV72" s="230"/>
      <c r="CW72" s="230"/>
      <c r="CX72" s="230"/>
      <c r="CY72" s="231"/>
      <c r="CZ72" s="231">
        <f t="shared" si="546"/>
        <v>0</v>
      </c>
      <c r="DA72" s="231">
        <f t="shared" si="547"/>
        <v>0</v>
      </c>
      <c r="DB72" s="231">
        <f t="shared" si="548"/>
        <v>0</v>
      </c>
      <c r="DC72" s="231">
        <f t="shared" si="549"/>
        <v>0</v>
      </c>
      <c r="DD72" s="231">
        <f t="shared" si="550"/>
        <v>0</v>
      </c>
      <c r="DE72" s="231">
        <f t="shared" si="551"/>
        <v>0</v>
      </c>
      <c r="DF72" s="231">
        <f t="shared" si="552"/>
        <v>0</v>
      </c>
      <c r="DG72" s="231">
        <f t="shared" si="553"/>
        <v>0</v>
      </c>
      <c r="DH72" s="231">
        <f t="shared" si="554"/>
        <v>0</v>
      </c>
      <c r="DI72" s="231">
        <f t="shared" si="555"/>
        <v>0</v>
      </c>
      <c r="DJ72" s="231">
        <f t="shared" si="556"/>
        <v>0</v>
      </c>
      <c r="DK72" s="231">
        <f t="shared" si="557"/>
        <v>0</v>
      </c>
      <c r="DL72" s="231">
        <f t="shared" si="558"/>
        <v>0</v>
      </c>
      <c r="DM72" s="231"/>
      <c r="DN72" s="231">
        <f t="shared" si="244"/>
        <v>0</v>
      </c>
      <c r="DO72" s="231">
        <f t="shared" si="245"/>
        <v>0</v>
      </c>
      <c r="DP72" s="231">
        <f t="shared" si="246"/>
        <v>0</v>
      </c>
      <c r="DQ72" s="231">
        <f t="shared" si="247"/>
        <v>0</v>
      </c>
      <c r="DR72" s="231">
        <f t="shared" si="248"/>
        <v>0</v>
      </c>
      <c r="DS72" s="231">
        <f t="shared" si="249"/>
        <v>0</v>
      </c>
      <c r="DT72" s="231">
        <f t="shared" si="250"/>
        <v>0</v>
      </c>
      <c r="DU72" s="231">
        <f t="shared" si="251"/>
        <v>0</v>
      </c>
      <c r="DV72" s="231">
        <f t="shared" si="252"/>
        <v>0</v>
      </c>
      <c r="DW72" s="231">
        <f t="shared" si="253"/>
        <v>0</v>
      </c>
      <c r="DX72" s="231">
        <f t="shared" si="254"/>
        <v>0</v>
      </c>
      <c r="DY72" s="231">
        <f t="shared" si="255"/>
        <v>0</v>
      </c>
      <c r="DZ72" s="231">
        <f t="shared" si="559"/>
        <v>0</v>
      </c>
      <c r="EA72" s="191"/>
      <c r="EB72" s="115"/>
      <c r="EC72" s="115"/>
      <c r="ED72" s="115"/>
      <c r="EE72" s="115"/>
      <c r="EF72" s="115"/>
      <c r="EG72" s="115"/>
      <c r="EH72" s="115"/>
      <c r="EI72" s="115"/>
      <c r="EJ72" s="115"/>
      <c r="EK72" s="115"/>
      <c r="EL72" s="115"/>
      <c r="EM72" s="115"/>
      <c r="EN72" s="115"/>
      <c r="EO72" s="230"/>
      <c r="EP72" s="230"/>
      <c r="EQ72" s="230"/>
      <c r="ER72" s="230"/>
      <c r="ES72" s="230"/>
      <c r="ET72" s="230"/>
      <c r="EU72" s="230"/>
      <c r="EV72" s="230"/>
      <c r="EW72" s="230"/>
      <c r="EX72" s="230"/>
      <c r="EY72" s="230"/>
      <c r="EZ72" s="230"/>
      <c r="FB72" s="234">
        <f t="shared" si="508"/>
        <v>0</v>
      </c>
      <c r="FC72" s="234">
        <f t="shared" si="509"/>
        <v>0</v>
      </c>
      <c r="FD72" s="234">
        <f t="shared" si="510"/>
        <v>0</v>
      </c>
      <c r="FE72" s="234">
        <f t="shared" si="511"/>
        <v>0</v>
      </c>
      <c r="FF72" s="234">
        <f t="shared" si="512"/>
        <v>0</v>
      </c>
      <c r="FG72" s="234">
        <f t="shared" si="513"/>
        <v>0</v>
      </c>
      <c r="FH72" s="234">
        <f t="shared" si="514"/>
        <v>0</v>
      </c>
      <c r="FI72" s="234">
        <f t="shared" si="515"/>
        <v>0</v>
      </c>
      <c r="FJ72" s="234">
        <f t="shared" si="516"/>
        <v>0</v>
      </c>
      <c r="FK72" s="234">
        <f t="shared" si="517"/>
        <v>0</v>
      </c>
      <c r="FL72" s="234">
        <f t="shared" si="518"/>
        <v>0</v>
      </c>
      <c r="FM72" s="234">
        <f t="shared" si="519"/>
        <v>0</v>
      </c>
      <c r="FN72" s="234">
        <f t="shared" si="560"/>
        <v>0</v>
      </c>
      <c r="FO72" s="115"/>
      <c r="FP72" s="234">
        <f t="shared" si="520"/>
        <v>0</v>
      </c>
      <c r="FQ72" s="234">
        <f t="shared" si="521"/>
        <v>0</v>
      </c>
      <c r="FR72" s="234">
        <f t="shared" si="522"/>
        <v>0</v>
      </c>
      <c r="FS72" s="234">
        <f t="shared" si="523"/>
        <v>0</v>
      </c>
      <c r="FT72" s="234">
        <f t="shared" si="524"/>
        <v>0</v>
      </c>
      <c r="FU72" s="234">
        <f t="shared" si="525"/>
        <v>0</v>
      </c>
      <c r="FV72" s="234">
        <f t="shared" si="526"/>
        <v>0</v>
      </c>
      <c r="FW72" s="234">
        <f t="shared" si="527"/>
        <v>0</v>
      </c>
      <c r="FX72" s="234">
        <f t="shared" si="528"/>
        <v>0</v>
      </c>
      <c r="FY72" s="234">
        <f t="shared" si="529"/>
        <v>0</v>
      </c>
      <c r="FZ72" s="234">
        <f t="shared" si="530"/>
        <v>0</v>
      </c>
      <c r="GA72" s="234">
        <f t="shared" si="531"/>
        <v>0</v>
      </c>
      <c r="GB72" s="234">
        <f t="shared" si="561"/>
        <v>0</v>
      </c>
      <c r="GC72" s="234"/>
      <c r="GD72" s="339"/>
      <c r="GE72" s="339"/>
      <c r="GF72" s="339"/>
      <c r="GG72" s="339"/>
      <c r="GH72" s="339"/>
      <c r="GI72" s="339"/>
      <c r="GJ72" s="339"/>
      <c r="GK72" s="339"/>
      <c r="GL72" s="339"/>
      <c r="GM72" s="339"/>
      <c r="GN72" s="339"/>
      <c r="GO72" s="339"/>
      <c r="GP72" s="234"/>
      <c r="GQ72" s="234"/>
      <c r="GR72" s="234"/>
      <c r="GS72" s="234"/>
      <c r="GT72" s="234"/>
      <c r="GU72" s="234"/>
      <c r="GV72" s="234"/>
      <c r="GW72" s="234"/>
      <c r="GX72" s="234"/>
      <c r="GY72" s="234"/>
      <c r="GZ72" s="234"/>
      <c r="HA72" s="234"/>
      <c r="HB72" s="234"/>
      <c r="HC72" s="117">
        <f t="shared" si="256"/>
        <v>0</v>
      </c>
      <c r="HE72" s="115"/>
      <c r="HF72" s="115"/>
      <c r="HG72" s="115"/>
      <c r="HH72" s="115"/>
      <c r="HJ72" s="231" t="str">
        <f t="shared" si="562"/>
        <v/>
      </c>
      <c r="HK72" s="231" t="str">
        <f t="shared" si="563"/>
        <v/>
      </c>
      <c r="IG72" s="557">
        <f t="shared" si="642"/>
        <v>0</v>
      </c>
      <c r="IH72" s="557">
        <f t="shared" ref="IH72:IH78" si="643">IFERROR((HU72*BM72)/$IG$1,"")</f>
        <v>0</v>
      </c>
      <c r="II72" s="557">
        <f t="shared" ref="II72:II78" si="644">IFERROR((HV72*BN72)/$IG$1,"")</f>
        <v>0</v>
      </c>
      <c r="IJ72" s="557">
        <f t="shared" ref="IJ72:IJ78" si="645">IFERROR((HW72*BO72)/$IG$1,"")</f>
        <v>0</v>
      </c>
      <c r="IK72" s="557">
        <f t="shared" ref="IK72:IK78" si="646">IFERROR((HX72*BP72)/$IG$1,"")</f>
        <v>0</v>
      </c>
      <c r="IL72" s="557">
        <f t="shared" ref="IL72:IL78" si="647">IFERROR((HY72*BQ72)/$IG$1,"")</f>
        <v>0</v>
      </c>
      <c r="IM72" s="557">
        <f t="shared" ref="IM72:IM78" si="648">IFERROR((HZ72*BR72)/$IG$1,"")</f>
        <v>0</v>
      </c>
      <c r="IN72" s="557">
        <f t="shared" ref="IN72:IN78" si="649">IFERROR((IA72*BS72)/$IG$1,"")</f>
        <v>0</v>
      </c>
      <c r="IO72" s="557">
        <f t="shared" ref="IO72:IO78" si="650">IFERROR((IB72*BT72)/$IG$1,"")</f>
        <v>0</v>
      </c>
      <c r="IP72" s="557">
        <f t="shared" ref="IP72:IP78" si="651">IFERROR((IC72*BU72)/$IG$1,"")</f>
        <v>0</v>
      </c>
      <c r="IQ72" s="557">
        <f t="shared" ref="IQ72:IQ78" si="652">IFERROR((ID72*BV72)/$IG$1,"")</f>
        <v>0</v>
      </c>
      <c r="IR72" s="557">
        <f t="shared" ref="IR72:IR78" si="653">IFERROR((IE72*BW72)/$IG$1,"")</f>
        <v>0</v>
      </c>
      <c r="IS72" s="557">
        <f t="shared" si="564"/>
        <v>0</v>
      </c>
      <c r="JH72" s="557">
        <f t="shared" si="565"/>
        <v>0</v>
      </c>
      <c r="JI72" s="557">
        <f t="shared" si="566"/>
        <v>0</v>
      </c>
      <c r="JJ72" s="557">
        <f t="shared" si="567"/>
        <v>0</v>
      </c>
      <c r="JK72" s="557">
        <f t="shared" si="568"/>
        <v>0</v>
      </c>
      <c r="JL72" s="557">
        <f t="shared" si="569"/>
        <v>0</v>
      </c>
      <c r="JM72" s="557">
        <f t="shared" si="570"/>
        <v>0</v>
      </c>
      <c r="JN72" s="557">
        <f t="shared" si="571"/>
        <v>0</v>
      </c>
      <c r="JO72" s="557">
        <f t="shared" si="572"/>
        <v>0</v>
      </c>
      <c r="JP72" s="557">
        <f t="shared" si="573"/>
        <v>0</v>
      </c>
      <c r="JQ72" s="557">
        <f t="shared" si="574"/>
        <v>0</v>
      </c>
      <c r="JR72" s="557">
        <f t="shared" si="575"/>
        <v>0</v>
      </c>
      <c r="JS72" s="557">
        <f t="shared" si="576"/>
        <v>0</v>
      </c>
      <c r="JT72" s="557">
        <f t="shared" si="577"/>
        <v>0</v>
      </c>
      <c r="KI72" s="557">
        <f t="shared" si="578"/>
        <v>0</v>
      </c>
      <c r="KJ72" s="557">
        <f t="shared" si="579"/>
        <v>0</v>
      </c>
      <c r="KK72" s="557">
        <f t="shared" si="580"/>
        <v>0</v>
      </c>
      <c r="KL72" s="557">
        <f t="shared" si="581"/>
        <v>0</v>
      </c>
      <c r="KM72" s="557">
        <f t="shared" si="582"/>
        <v>0</v>
      </c>
      <c r="KN72" s="557">
        <f t="shared" si="583"/>
        <v>0</v>
      </c>
      <c r="KO72" s="557">
        <f t="shared" si="584"/>
        <v>0</v>
      </c>
      <c r="KP72" s="557">
        <f t="shared" si="585"/>
        <v>0</v>
      </c>
      <c r="KQ72" s="557">
        <f t="shared" si="586"/>
        <v>0</v>
      </c>
      <c r="KR72" s="557">
        <f t="shared" si="587"/>
        <v>0</v>
      </c>
      <c r="KS72" s="557">
        <f t="shared" si="588"/>
        <v>0</v>
      </c>
      <c r="KT72" s="557">
        <f t="shared" si="589"/>
        <v>0</v>
      </c>
      <c r="KU72" s="557">
        <f t="shared" si="590"/>
        <v>0</v>
      </c>
      <c r="KW72" s="557">
        <f t="shared" si="591"/>
        <v>0</v>
      </c>
      <c r="KX72" s="557">
        <f t="shared" si="592"/>
        <v>0</v>
      </c>
      <c r="KY72" s="557">
        <f t="shared" si="593"/>
        <v>0</v>
      </c>
      <c r="KZ72" s="557">
        <f t="shared" si="594"/>
        <v>0</v>
      </c>
      <c r="LA72" s="557">
        <f t="shared" si="595"/>
        <v>0</v>
      </c>
      <c r="LB72" s="557">
        <f t="shared" si="596"/>
        <v>0</v>
      </c>
      <c r="LC72" s="557">
        <f t="shared" si="597"/>
        <v>0</v>
      </c>
      <c r="LD72" s="557">
        <f t="shared" si="598"/>
        <v>0</v>
      </c>
      <c r="LE72" s="557">
        <f t="shared" si="599"/>
        <v>0</v>
      </c>
      <c r="LF72" s="557">
        <f t="shared" si="600"/>
        <v>0</v>
      </c>
      <c r="LG72" s="557">
        <f t="shared" si="601"/>
        <v>0</v>
      </c>
      <c r="LH72" s="557">
        <f t="shared" si="602"/>
        <v>0</v>
      </c>
      <c r="LI72" s="557">
        <f t="shared" si="603"/>
        <v>0</v>
      </c>
      <c r="LY72" s="117">
        <f t="shared" si="604"/>
        <v>0</v>
      </c>
      <c r="LZ72" s="117">
        <f t="shared" si="605"/>
        <v>0</v>
      </c>
      <c r="MA72" s="117">
        <f t="shared" si="606"/>
        <v>0</v>
      </c>
      <c r="MB72" s="117">
        <f t="shared" si="607"/>
        <v>0</v>
      </c>
      <c r="MC72" s="117">
        <f t="shared" si="608"/>
        <v>0</v>
      </c>
      <c r="MD72" s="117">
        <f t="shared" si="609"/>
        <v>0</v>
      </c>
      <c r="ME72" s="117">
        <f t="shared" si="610"/>
        <v>0</v>
      </c>
      <c r="MF72" s="117">
        <f t="shared" si="611"/>
        <v>0</v>
      </c>
      <c r="MG72" s="117">
        <f t="shared" si="612"/>
        <v>0</v>
      </c>
      <c r="MH72" s="117">
        <f t="shared" si="613"/>
        <v>0</v>
      </c>
      <c r="MI72" s="117">
        <f t="shared" si="614"/>
        <v>0</v>
      </c>
      <c r="MJ72" s="117">
        <f t="shared" si="615"/>
        <v>0</v>
      </c>
      <c r="ML72" s="117">
        <f t="shared" si="616"/>
        <v>0</v>
      </c>
      <c r="MM72" s="117">
        <f t="shared" si="617"/>
        <v>0</v>
      </c>
      <c r="MN72" s="117">
        <f t="shared" si="618"/>
        <v>0</v>
      </c>
      <c r="MO72" s="117">
        <f t="shared" si="619"/>
        <v>0</v>
      </c>
      <c r="MP72" s="117">
        <f t="shared" si="620"/>
        <v>0</v>
      </c>
      <c r="MQ72" s="117">
        <f t="shared" si="621"/>
        <v>0</v>
      </c>
      <c r="MR72" s="117">
        <f t="shared" si="622"/>
        <v>0</v>
      </c>
      <c r="MS72" s="117">
        <f t="shared" si="623"/>
        <v>0</v>
      </c>
      <c r="MT72" s="117">
        <f t="shared" si="624"/>
        <v>0</v>
      </c>
      <c r="MU72" s="117">
        <f t="shared" si="625"/>
        <v>0</v>
      </c>
      <c r="MV72" s="117">
        <f t="shared" si="626"/>
        <v>0</v>
      </c>
      <c r="MW72" s="117">
        <f t="shared" si="627"/>
        <v>0</v>
      </c>
    </row>
    <row r="73" spans="1:361">
      <c r="A73" s="4">
        <v>53</v>
      </c>
      <c r="B73" s="1" t="s">
        <v>473</v>
      </c>
      <c r="C73" s="1" t="s">
        <v>360</v>
      </c>
      <c r="D73" s="4" t="s">
        <v>330</v>
      </c>
      <c r="E73" s="14">
        <f>SUMIFS('MoU proposal'!U:U,'MoU proposal'!$B:$B,'Retail_distributor-wise'!$B73,'MoU proposal'!$D:$D,'Retail_distributor-wise'!$C73)</f>
        <v>0</v>
      </c>
      <c r="F73" s="14">
        <f t="shared" si="532"/>
        <v>4900</v>
      </c>
      <c r="G73" s="8" t="str">
        <f>G71</f>
        <v>Telangana-New Plant</v>
      </c>
      <c r="I73" s="118">
        <v>1</v>
      </c>
      <c r="J73" s="14">
        <f>FLOOR('Retail_state-wise(rough)'!F44,50)</f>
        <v>300</v>
      </c>
      <c r="K73" s="14">
        <f>FLOOR('Retail_state-wise(rough)'!G44,50)</f>
        <v>400</v>
      </c>
      <c r="L73" s="14">
        <f>FLOOR('Retail_state-wise(rough)'!H44,50)</f>
        <v>350</v>
      </c>
      <c r="M73" s="14">
        <f>FLOOR('Retail_state-wise(rough)'!I44,50)</f>
        <v>300</v>
      </c>
      <c r="N73" s="14">
        <f>FLOOR('Retail_state-wise(rough)'!J44,50)</f>
        <v>250</v>
      </c>
      <c r="O73" s="14">
        <f>FLOOR('Retail_state-wise(rough)'!K44,50)</f>
        <v>250</v>
      </c>
      <c r="P73" s="14">
        <f>FLOOR('Retail_state-wise(rough)'!L44,50)</f>
        <v>350</v>
      </c>
      <c r="Q73" s="14">
        <f>FLOOR('Retail_state-wise(rough)'!M44,50)</f>
        <v>400</v>
      </c>
      <c r="R73" s="14">
        <f>FLOOR('Retail_state-wise(rough)'!N44,50)</f>
        <v>450</v>
      </c>
      <c r="S73" s="14">
        <f>FLOOR('Retail_state-wise(rough)'!O44,50)</f>
        <v>550</v>
      </c>
      <c r="T73" s="14">
        <f>FLOOR('Retail_state-wise(rough)'!P44,50)</f>
        <v>600</v>
      </c>
      <c r="U73" s="14">
        <f>FLOOR('Retail_state-wise(rough)'!Q44,50)</f>
        <v>700</v>
      </c>
      <c r="X73" s="16">
        <v>0.5</v>
      </c>
      <c r="Y73" s="16">
        <v>0.5</v>
      </c>
      <c r="Z73" s="16">
        <v>0.5</v>
      </c>
      <c r="AA73" s="16">
        <v>0.5</v>
      </c>
      <c r="AB73" s="16">
        <v>0.5</v>
      </c>
      <c r="AC73" s="16">
        <v>0.5</v>
      </c>
      <c r="AD73" s="16">
        <v>0.5</v>
      </c>
      <c r="AE73" s="16">
        <v>0.5</v>
      </c>
      <c r="AF73" s="16">
        <v>0.5</v>
      </c>
      <c r="AG73" s="16">
        <v>0.5</v>
      </c>
      <c r="AH73" s="16">
        <v>0.5</v>
      </c>
      <c r="AI73" s="16">
        <v>0.5</v>
      </c>
      <c r="AK73" s="16">
        <f t="shared" ref="AK73:AV73" si="654">100%-X73</f>
        <v>0.5</v>
      </c>
      <c r="AL73" s="16">
        <f t="shared" si="654"/>
        <v>0.5</v>
      </c>
      <c r="AM73" s="16">
        <f t="shared" si="654"/>
        <v>0.5</v>
      </c>
      <c r="AN73" s="16">
        <f t="shared" si="654"/>
        <v>0.5</v>
      </c>
      <c r="AO73" s="16">
        <f t="shared" si="654"/>
        <v>0.5</v>
      </c>
      <c r="AP73" s="16">
        <f t="shared" si="654"/>
        <v>0.5</v>
      </c>
      <c r="AQ73" s="16">
        <f t="shared" si="654"/>
        <v>0.5</v>
      </c>
      <c r="AR73" s="16">
        <f t="shared" si="654"/>
        <v>0.5</v>
      </c>
      <c r="AS73" s="16">
        <f t="shared" si="654"/>
        <v>0.5</v>
      </c>
      <c r="AT73" s="16">
        <f t="shared" si="654"/>
        <v>0.5</v>
      </c>
      <c r="AU73" s="16">
        <f t="shared" si="654"/>
        <v>0.5</v>
      </c>
      <c r="AV73" s="16">
        <f t="shared" si="654"/>
        <v>0.5</v>
      </c>
      <c r="AX73" s="15">
        <f t="shared" si="482"/>
        <v>150</v>
      </c>
      <c r="AY73" s="15">
        <f t="shared" si="483"/>
        <v>200</v>
      </c>
      <c r="AZ73" s="15">
        <f t="shared" si="484"/>
        <v>175</v>
      </c>
      <c r="BA73" s="15">
        <f t="shared" si="485"/>
        <v>150</v>
      </c>
      <c r="BB73" s="15">
        <f t="shared" si="486"/>
        <v>125</v>
      </c>
      <c r="BC73" s="15">
        <f t="shared" si="487"/>
        <v>125</v>
      </c>
      <c r="BD73" s="15">
        <f t="shared" si="488"/>
        <v>175</v>
      </c>
      <c r="BE73" s="15">
        <f t="shared" si="489"/>
        <v>200</v>
      </c>
      <c r="BF73" s="15">
        <f t="shared" si="490"/>
        <v>225</v>
      </c>
      <c r="BG73" s="15">
        <f t="shared" si="491"/>
        <v>275</v>
      </c>
      <c r="BH73" s="15">
        <f t="shared" si="492"/>
        <v>300</v>
      </c>
      <c r="BI73" s="15">
        <f t="shared" si="493"/>
        <v>350</v>
      </c>
      <c r="BJ73" s="15">
        <f t="shared" si="494"/>
        <v>2450</v>
      </c>
      <c r="BL73" s="15">
        <f t="shared" si="495"/>
        <v>150</v>
      </c>
      <c r="BM73" s="15">
        <f t="shared" si="496"/>
        <v>200</v>
      </c>
      <c r="BN73" s="15">
        <f t="shared" si="497"/>
        <v>175</v>
      </c>
      <c r="BO73" s="15">
        <f t="shared" si="498"/>
        <v>150</v>
      </c>
      <c r="BP73" s="15">
        <f t="shared" si="499"/>
        <v>125</v>
      </c>
      <c r="BQ73" s="15">
        <f t="shared" si="500"/>
        <v>125</v>
      </c>
      <c r="BR73" s="15">
        <f t="shared" si="501"/>
        <v>175</v>
      </c>
      <c r="BS73" s="15">
        <f t="shared" si="502"/>
        <v>200</v>
      </c>
      <c r="BT73" s="15">
        <f t="shared" si="503"/>
        <v>225</v>
      </c>
      <c r="BU73" s="15">
        <f t="shared" si="504"/>
        <v>275</v>
      </c>
      <c r="BV73" s="15">
        <f t="shared" si="505"/>
        <v>300</v>
      </c>
      <c r="BW73" s="15">
        <f t="shared" si="506"/>
        <v>350</v>
      </c>
      <c r="BX73" s="15">
        <f t="shared" si="507"/>
        <v>2450</v>
      </c>
      <c r="BY73" s="15"/>
      <c r="BZ73" s="16">
        <v>0</v>
      </c>
      <c r="CA73" s="16">
        <v>0</v>
      </c>
      <c r="CB73" s="16">
        <v>0</v>
      </c>
      <c r="CC73" s="16">
        <v>0</v>
      </c>
      <c r="CD73" s="16">
        <v>0</v>
      </c>
      <c r="CE73" s="16">
        <v>0</v>
      </c>
      <c r="CF73" s="16">
        <v>0</v>
      </c>
      <c r="CG73" s="16">
        <v>0</v>
      </c>
      <c r="CH73" s="16">
        <v>0</v>
      </c>
      <c r="CI73" s="16">
        <v>0</v>
      </c>
      <c r="CJ73" s="16">
        <v>0</v>
      </c>
      <c r="CK73" s="16">
        <v>0</v>
      </c>
      <c r="CL73" s="236"/>
      <c r="CM73" s="245">
        <f t="shared" si="534"/>
        <v>1</v>
      </c>
      <c r="CN73" s="245">
        <f t="shared" si="535"/>
        <v>1</v>
      </c>
      <c r="CO73" s="245">
        <f t="shared" si="536"/>
        <v>1</v>
      </c>
      <c r="CP73" s="245">
        <f t="shared" si="537"/>
        <v>1</v>
      </c>
      <c r="CQ73" s="245">
        <f t="shared" si="538"/>
        <v>1</v>
      </c>
      <c r="CR73" s="245">
        <f t="shared" si="539"/>
        <v>1</v>
      </c>
      <c r="CS73" s="245">
        <f t="shared" si="540"/>
        <v>1</v>
      </c>
      <c r="CT73" s="245">
        <f t="shared" si="541"/>
        <v>1</v>
      </c>
      <c r="CU73" s="245">
        <f t="shared" si="542"/>
        <v>1</v>
      </c>
      <c r="CV73" s="245">
        <f t="shared" si="543"/>
        <v>1</v>
      </c>
      <c r="CW73" s="245">
        <f t="shared" si="544"/>
        <v>1</v>
      </c>
      <c r="CX73" s="245">
        <f t="shared" si="545"/>
        <v>1</v>
      </c>
      <c r="CY73" s="15"/>
      <c r="CZ73" s="15">
        <f t="shared" si="546"/>
        <v>0</v>
      </c>
      <c r="DA73" s="15">
        <f t="shared" si="547"/>
        <v>0</v>
      </c>
      <c r="DB73" s="15">
        <f t="shared" si="548"/>
        <v>0</v>
      </c>
      <c r="DC73" s="15">
        <f t="shared" si="549"/>
        <v>0</v>
      </c>
      <c r="DD73" s="15">
        <f t="shared" si="550"/>
        <v>0</v>
      </c>
      <c r="DE73" s="15">
        <f t="shared" si="551"/>
        <v>0</v>
      </c>
      <c r="DF73" s="15">
        <f t="shared" si="552"/>
        <v>0</v>
      </c>
      <c r="DG73" s="15">
        <f t="shared" si="553"/>
        <v>0</v>
      </c>
      <c r="DH73" s="15">
        <f t="shared" si="554"/>
        <v>0</v>
      </c>
      <c r="DI73" s="15">
        <f t="shared" si="555"/>
        <v>0</v>
      </c>
      <c r="DJ73" s="15">
        <f t="shared" si="556"/>
        <v>0</v>
      </c>
      <c r="DK73" s="15">
        <f t="shared" si="557"/>
        <v>0</v>
      </c>
      <c r="DL73" s="15">
        <f t="shared" si="558"/>
        <v>0</v>
      </c>
      <c r="DM73" s="15"/>
      <c r="DN73" s="244">
        <f t="shared" si="244"/>
        <v>150</v>
      </c>
      <c r="DO73" s="244">
        <f t="shared" si="245"/>
        <v>200</v>
      </c>
      <c r="DP73" s="244">
        <f t="shared" si="246"/>
        <v>175</v>
      </c>
      <c r="DQ73" s="244">
        <f t="shared" si="247"/>
        <v>150</v>
      </c>
      <c r="DR73" s="244">
        <f t="shared" si="248"/>
        <v>125</v>
      </c>
      <c r="DS73" s="244">
        <f t="shared" si="249"/>
        <v>125</v>
      </c>
      <c r="DT73" s="244">
        <f t="shared" si="250"/>
        <v>175</v>
      </c>
      <c r="DU73" s="244">
        <f t="shared" si="251"/>
        <v>200</v>
      </c>
      <c r="DV73" s="244">
        <f t="shared" si="252"/>
        <v>225</v>
      </c>
      <c r="DW73" s="244">
        <f t="shared" si="253"/>
        <v>275</v>
      </c>
      <c r="DX73" s="244">
        <f t="shared" si="254"/>
        <v>300</v>
      </c>
      <c r="DY73" s="244">
        <f t="shared" si="255"/>
        <v>350</v>
      </c>
      <c r="DZ73" s="244">
        <f t="shared" si="559"/>
        <v>2450</v>
      </c>
      <c r="EB73" s="16">
        <v>0.8</v>
      </c>
      <c r="EC73" s="16">
        <v>0.8</v>
      </c>
      <c r="ED73" s="16">
        <v>0.8</v>
      </c>
      <c r="EE73" s="16">
        <v>0.75</v>
      </c>
      <c r="EF73" s="16">
        <v>0.75</v>
      </c>
      <c r="EG73" s="16">
        <v>0.7</v>
      </c>
      <c r="EH73" s="16">
        <v>0.7</v>
      </c>
      <c r="EI73" s="16">
        <v>0.7</v>
      </c>
      <c r="EJ73" s="16">
        <v>0.7</v>
      </c>
      <c r="EK73" s="16">
        <v>0.7</v>
      </c>
      <c r="EL73" s="16">
        <v>0.7</v>
      </c>
      <c r="EM73" s="16">
        <v>0.7</v>
      </c>
      <c r="EO73" s="16">
        <f t="shared" si="628"/>
        <v>0.19999999999999996</v>
      </c>
      <c r="EP73" s="16">
        <f t="shared" si="629"/>
        <v>0.19999999999999996</v>
      </c>
      <c r="EQ73" s="16">
        <f t="shared" si="630"/>
        <v>0.19999999999999996</v>
      </c>
      <c r="ER73" s="16">
        <f t="shared" si="631"/>
        <v>0.25</v>
      </c>
      <c r="ES73" s="16">
        <f t="shared" si="632"/>
        <v>0.25</v>
      </c>
      <c r="ET73" s="16">
        <f t="shared" si="633"/>
        <v>0.30000000000000004</v>
      </c>
      <c r="EU73" s="16">
        <f t="shared" si="634"/>
        <v>0.30000000000000004</v>
      </c>
      <c r="EV73" s="16">
        <f t="shared" si="635"/>
        <v>0.30000000000000004</v>
      </c>
      <c r="EW73" s="16">
        <f t="shared" si="636"/>
        <v>0.30000000000000004</v>
      </c>
      <c r="EX73" s="16">
        <f t="shared" si="637"/>
        <v>0.30000000000000004</v>
      </c>
      <c r="EY73" s="16">
        <f t="shared" si="638"/>
        <v>0.30000000000000004</v>
      </c>
      <c r="EZ73" s="16">
        <f t="shared" si="639"/>
        <v>0.30000000000000004</v>
      </c>
      <c r="FB73" s="233">
        <f t="shared" si="508"/>
        <v>240</v>
      </c>
      <c r="FC73" s="233">
        <f t="shared" si="509"/>
        <v>320</v>
      </c>
      <c r="FD73" s="233">
        <f t="shared" si="510"/>
        <v>280</v>
      </c>
      <c r="FE73" s="233">
        <f t="shared" si="511"/>
        <v>225</v>
      </c>
      <c r="FF73" s="233">
        <f t="shared" si="512"/>
        <v>187.5</v>
      </c>
      <c r="FG73" s="233">
        <f t="shared" si="513"/>
        <v>175</v>
      </c>
      <c r="FH73" s="233">
        <f t="shared" si="514"/>
        <v>244.99999999999997</v>
      </c>
      <c r="FI73" s="233">
        <f t="shared" si="515"/>
        <v>280</v>
      </c>
      <c r="FJ73" s="233">
        <f t="shared" si="516"/>
        <v>315</v>
      </c>
      <c r="FK73" s="233">
        <f t="shared" si="517"/>
        <v>385</v>
      </c>
      <c r="FL73" s="233">
        <f t="shared" si="518"/>
        <v>420</v>
      </c>
      <c r="FM73" s="233">
        <f t="shared" si="519"/>
        <v>489.99999999999994</v>
      </c>
      <c r="FN73" s="233">
        <f t="shared" si="560"/>
        <v>3562.5</v>
      </c>
      <c r="FO73" s="4"/>
      <c r="FP73" s="233">
        <f t="shared" si="520"/>
        <v>59.999999999999986</v>
      </c>
      <c r="FQ73" s="233">
        <f t="shared" si="521"/>
        <v>79.999999999999986</v>
      </c>
      <c r="FR73" s="233">
        <f t="shared" si="522"/>
        <v>69.999999999999986</v>
      </c>
      <c r="FS73" s="233">
        <f t="shared" si="523"/>
        <v>75</v>
      </c>
      <c r="FT73" s="233">
        <f t="shared" si="524"/>
        <v>62.5</v>
      </c>
      <c r="FU73" s="233">
        <f t="shared" si="525"/>
        <v>75.000000000000014</v>
      </c>
      <c r="FV73" s="233">
        <f t="shared" si="526"/>
        <v>105.00000000000001</v>
      </c>
      <c r="FW73" s="233">
        <f t="shared" si="527"/>
        <v>120.00000000000001</v>
      </c>
      <c r="FX73" s="233">
        <f t="shared" si="528"/>
        <v>135.00000000000003</v>
      </c>
      <c r="FY73" s="233">
        <f t="shared" si="529"/>
        <v>165.00000000000003</v>
      </c>
      <c r="FZ73" s="233">
        <f t="shared" si="530"/>
        <v>180.00000000000003</v>
      </c>
      <c r="GA73" s="233">
        <f t="shared" si="531"/>
        <v>210.00000000000003</v>
      </c>
      <c r="GB73" s="233">
        <f t="shared" si="561"/>
        <v>1337.5</v>
      </c>
      <c r="GC73" s="233"/>
      <c r="GD73" s="112"/>
      <c r="GE73" s="112"/>
      <c r="GF73" s="112"/>
      <c r="GG73" s="112"/>
      <c r="GH73" s="112"/>
      <c r="GI73" s="112"/>
      <c r="GJ73" s="112"/>
      <c r="GK73" s="112"/>
      <c r="GL73" s="112"/>
      <c r="GM73" s="112"/>
      <c r="GN73" s="112"/>
      <c r="GO73" s="112"/>
      <c r="GP73" s="233"/>
      <c r="GQ73" s="233"/>
      <c r="GR73" s="233"/>
      <c r="GS73" s="233"/>
      <c r="GT73" s="233"/>
      <c r="GU73" s="233"/>
      <c r="GV73" s="233"/>
      <c r="GW73" s="233"/>
      <c r="GX73" s="233"/>
      <c r="GY73" s="233"/>
      <c r="GZ73" s="233"/>
      <c r="HA73" s="233"/>
      <c r="HB73" s="233"/>
      <c r="HC73" s="14">
        <f t="shared" si="256"/>
        <v>0</v>
      </c>
      <c r="HF73" s="4">
        <v>30</v>
      </c>
      <c r="HG73" s="233">
        <f t="shared" ref="HG73" si="655">IFERROR(FM73/HF73,"")</f>
        <v>16.333333333333332</v>
      </c>
      <c r="HH73" s="233">
        <f t="shared" ref="HH73" si="656">IFERROR(ROUND(HG73/0.65,0),"")</f>
        <v>25</v>
      </c>
      <c r="HJ73" s="15">
        <f t="shared" si="562"/>
        <v>0</v>
      </c>
      <c r="HK73" s="15">
        <f t="shared" si="563"/>
        <v>0</v>
      </c>
      <c r="HT73" s="1">
        <f>_xlfn.XLOOKUP($C73,'Prices_state-wise'!$B:$B,'Prices_state-wise'!P:P,"",0)</f>
        <v>53750</v>
      </c>
      <c r="HU73" s="1">
        <f>_xlfn.XLOOKUP($C73,'Prices_state-wise'!$B:$B,'Prices_state-wise'!Q:Q,"",0)</f>
        <v>52750</v>
      </c>
      <c r="HV73" s="1">
        <f>_xlfn.XLOOKUP($C73,'Prices_state-wise'!$B:$B,'Prices_state-wise'!R:R,"",0)</f>
        <v>50250</v>
      </c>
      <c r="HW73" s="1">
        <f>_xlfn.XLOOKUP($C73,'Prices_state-wise'!$B:$B,'Prices_state-wise'!S:S,"",0)</f>
        <v>47750</v>
      </c>
      <c r="HX73" s="1">
        <f>_xlfn.XLOOKUP($C73,'Prices_state-wise'!$B:$B,'Prices_state-wise'!T:T,"",0)</f>
        <v>46750</v>
      </c>
      <c r="HY73" s="1">
        <f>_xlfn.XLOOKUP($C73,'Prices_state-wise'!$B:$B,'Prices_state-wise'!U:U,"",0)</f>
        <v>45250</v>
      </c>
      <c r="HZ73" s="1">
        <f>_xlfn.XLOOKUP($C73,'Prices_state-wise'!$B:$B,'Prices_state-wise'!V:V,"",0)</f>
        <v>45250</v>
      </c>
      <c r="IA73" s="1">
        <f>_xlfn.XLOOKUP($C73,'Prices_state-wise'!$B:$B,'Prices_state-wise'!W:W,"",0)</f>
        <v>46250</v>
      </c>
      <c r="IB73" s="1">
        <f>_xlfn.XLOOKUP($C73,'Prices_state-wise'!$B:$B,'Prices_state-wise'!X:X,"",0)</f>
        <v>47750</v>
      </c>
      <c r="IC73" s="1">
        <f>_xlfn.XLOOKUP($C73,'Prices_state-wise'!$B:$B,'Prices_state-wise'!Y:Y,"",0)</f>
        <v>50250</v>
      </c>
      <c r="ID73" s="1">
        <f>_xlfn.XLOOKUP($C73,'Prices_state-wise'!$B:$B,'Prices_state-wise'!Z:Z,"",0)</f>
        <v>50250</v>
      </c>
      <c r="IE73" s="1">
        <f>_xlfn.XLOOKUP($C73,'Prices_state-wise'!$B:$B,'Prices_state-wise'!AA:AA,"",0)</f>
        <v>51750</v>
      </c>
      <c r="IG73" s="346">
        <f t="shared" si="642"/>
        <v>0.80625000000000002</v>
      </c>
      <c r="IH73" s="346">
        <f t="shared" si="643"/>
        <v>1.0549999999999999</v>
      </c>
      <c r="II73" s="346">
        <f t="shared" si="644"/>
        <v>0.87937500000000002</v>
      </c>
      <c r="IJ73" s="346">
        <f t="shared" si="645"/>
        <v>0.71625000000000005</v>
      </c>
      <c r="IK73" s="346">
        <f t="shared" si="646"/>
        <v>0.58437499999999998</v>
      </c>
      <c r="IL73" s="346">
        <f t="shared" si="647"/>
        <v>0.56562500000000004</v>
      </c>
      <c r="IM73" s="346">
        <f t="shared" si="648"/>
        <v>0.791875</v>
      </c>
      <c r="IN73" s="346">
        <f t="shared" si="649"/>
        <v>0.92500000000000004</v>
      </c>
      <c r="IO73" s="346">
        <f t="shared" si="650"/>
        <v>1.0743750000000001</v>
      </c>
      <c r="IP73" s="346">
        <f t="shared" si="651"/>
        <v>1.381875</v>
      </c>
      <c r="IQ73" s="346">
        <f t="shared" si="652"/>
        <v>1.5075000000000001</v>
      </c>
      <c r="IR73" s="346">
        <f t="shared" si="653"/>
        <v>1.81125</v>
      </c>
      <c r="IS73" s="346">
        <f t="shared" si="564"/>
        <v>12.098749999999999</v>
      </c>
      <c r="IU73" s="1">
        <v>53500</v>
      </c>
      <c r="IV73" s="1">
        <v>52500</v>
      </c>
      <c r="IW73" s="1">
        <v>50000</v>
      </c>
      <c r="IX73" s="1">
        <v>47500</v>
      </c>
      <c r="IY73" s="1">
        <v>46500</v>
      </c>
      <c r="IZ73" s="1">
        <v>45000</v>
      </c>
      <c r="JA73" s="1">
        <v>45000</v>
      </c>
      <c r="JB73" s="1">
        <v>46000</v>
      </c>
      <c r="JC73" s="1">
        <v>47500</v>
      </c>
      <c r="JD73" s="1">
        <v>50000</v>
      </c>
      <c r="JE73" s="1">
        <v>50000</v>
      </c>
      <c r="JF73" s="1">
        <v>51500</v>
      </c>
      <c r="JH73" s="346">
        <f t="shared" si="565"/>
        <v>0</v>
      </c>
      <c r="JI73" s="346">
        <f t="shared" si="566"/>
        <v>0</v>
      </c>
      <c r="JJ73" s="346">
        <f t="shared" si="567"/>
        <v>0</v>
      </c>
      <c r="JK73" s="346">
        <f t="shared" si="568"/>
        <v>0</v>
      </c>
      <c r="JL73" s="346">
        <f t="shared" si="569"/>
        <v>0</v>
      </c>
      <c r="JM73" s="346">
        <f t="shared" si="570"/>
        <v>0</v>
      </c>
      <c r="JN73" s="346">
        <f t="shared" si="571"/>
        <v>0</v>
      </c>
      <c r="JO73" s="346">
        <f t="shared" si="572"/>
        <v>0</v>
      </c>
      <c r="JP73" s="346">
        <f t="shared" si="573"/>
        <v>0</v>
      </c>
      <c r="JQ73" s="346">
        <f t="shared" si="574"/>
        <v>0</v>
      </c>
      <c r="JR73" s="346">
        <f t="shared" si="575"/>
        <v>0</v>
      </c>
      <c r="JS73" s="346">
        <f t="shared" si="576"/>
        <v>0</v>
      </c>
      <c r="JT73" s="346">
        <f t="shared" si="577"/>
        <v>0</v>
      </c>
      <c r="JV73" s="1">
        <f>IFERROR(_xlfn.XLOOKUP($C73,'Prices_state-wise'!$B:$B,'Prices_state-wise'!AP:AP,"",0),"")</f>
        <v>51750</v>
      </c>
      <c r="JW73" s="1">
        <f>IFERROR(_xlfn.XLOOKUP($C73,'Prices_state-wise'!$B:$B,'Prices_state-wise'!AQ:AQ,"",0),"")</f>
        <v>50750</v>
      </c>
      <c r="JX73" s="1">
        <f>IFERROR(_xlfn.XLOOKUP($C73,'Prices_state-wise'!$B:$B,'Prices_state-wise'!AR:AR,"",0),"")</f>
        <v>48250</v>
      </c>
      <c r="JY73" s="1">
        <f>IFERROR(_xlfn.XLOOKUP($C73,'Prices_state-wise'!$B:$B,'Prices_state-wise'!AS:AS,"",0),"")</f>
        <v>45750</v>
      </c>
      <c r="JZ73" s="1">
        <f>IFERROR(_xlfn.XLOOKUP($C73,'Prices_state-wise'!$B:$B,'Prices_state-wise'!AT:AT,"",0),"")</f>
        <v>44750</v>
      </c>
      <c r="KA73" s="1">
        <f>IFERROR(_xlfn.XLOOKUP($C73,'Prices_state-wise'!$B:$B,'Prices_state-wise'!AU:AU,"",0),"")</f>
        <v>43250</v>
      </c>
      <c r="KB73" s="1">
        <f>IFERROR(_xlfn.XLOOKUP($C73,'Prices_state-wise'!$B:$B,'Prices_state-wise'!AV:AV,"",0),"")</f>
        <v>43250</v>
      </c>
      <c r="KC73" s="1">
        <f>IFERROR(_xlfn.XLOOKUP($C73,'Prices_state-wise'!$B:$B,'Prices_state-wise'!AW:AW,"",0),"")</f>
        <v>44250</v>
      </c>
      <c r="KD73" s="1">
        <f>IFERROR(_xlfn.XLOOKUP($C73,'Prices_state-wise'!$B:$B,'Prices_state-wise'!AX:AX,"",0),"")</f>
        <v>45750</v>
      </c>
      <c r="KE73" s="1">
        <f>IFERROR(_xlfn.XLOOKUP($C73,'Prices_state-wise'!$B:$B,'Prices_state-wise'!AY:AY,"",0),"")</f>
        <v>48250</v>
      </c>
      <c r="KF73" s="1">
        <f>IFERROR(_xlfn.XLOOKUP($C73,'Prices_state-wise'!$B:$B,'Prices_state-wise'!AZ:AZ,"",0),"")</f>
        <v>48250</v>
      </c>
      <c r="KG73" s="1">
        <f>IFERROR(_xlfn.XLOOKUP($C73,'Prices_state-wise'!$B:$B,'Prices_state-wise'!BA:BA,"",0),"")</f>
        <v>49750</v>
      </c>
      <c r="KI73" s="346">
        <f t="shared" si="578"/>
        <v>0.77625</v>
      </c>
      <c r="KJ73" s="346">
        <f t="shared" si="579"/>
        <v>1.0149999999999999</v>
      </c>
      <c r="KK73" s="346">
        <f t="shared" si="580"/>
        <v>0.84437499999999999</v>
      </c>
      <c r="KL73" s="346">
        <f t="shared" si="581"/>
        <v>0.68625000000000003</v>
      </c>
      <c r="KM73" s="346">
        <f t="shared" si="582"/>
        <v>0.55937499999999996</v>
      </c>
      <c r="KN73" s="346">
        <f t="shared" si="583"/>
        <v>0.54062500000000002</v>
      </c>
      <c r="KO73" s="346">
        <f t="shared" si="584"/>
        <v>0.75687499999999996</v>
      </c>
      <c r="KP73" s="346">
        <f t="shared" si="585"/>
        <v>0.88500000000000001</v>
      </c>
      <c r="KQ73" s="346">
        <f t="shared" si="586"/>
        <v>1.0293749999999999</v>
      </c>
      <c r="KR73" s="346">
        <f t="shared" si="587"/>
        <v>1.326875</v>
      </c>
      <c r="KS73" s="346">
        <f t="shared" si="588"/>
        <v>1.4475</v>
      </c>
      <c r="KT73" s="346">
        <f t="shared" si="589"/>
        <v>1.74125</v>
      </c>
      <c r="KU73" s="346">
        <f t="shared" si="590"/>
        <v>11.608750000000001</v>
      </c>
      <c r="KW73" s="346">
        <f t="shared" si="591"/>
        <v>1.5825</v>
      </c>
      <c r="KX73" s="346">
        <f t="shared" si="592"/>
        <v>2.0699999999999998</v>
      </c>
      <c r="KY73" s="346">
        <f t="shared" si="593"/>
        <v>1.7237499999999999</v>
      </c>
      <c r="KZ73" s="346">
        <f t="shared" si="594"/>
        <v>1.4025000000000001</v>
      </c>
      <c r="LA73" s="346">
        <f t="shared" si="595"/>
        <v>1.1437499999999998</v>
      </c>
      <c r="LB73" s="346">
        <f t="shared" si="596"/>
        <v>1.1062500000000002</v>
      </c>
      <c r="LC73" s="346">
        <f t="shared" si="597"/>
        <v>1.5487500000000001</v>
      </c>
      <c r="LD73" s="346">
        <f t="shared" si="598"/>
        <v>1.81</v>
      </c>
      <c r="LE73" s="346">
        <f t="shared" si="599"/>
        <v>2.1037499999999998</v>
      </c>
      <c r="LF73" s="346">
        <f t="shared" si="600"/>
        <v>2.7087500000000002</v>
      </c>
      <c r="LG73" s="346">
        <f t="shared" si="601"/>
        <v>2.9550000000000001</v>
      </c>
      <c r="LH73" s="346">
        <f t="shared" si="602"/>
        <v>3.5525000000000002</v>
      </c>
      <c r="LI73" s="346">
        <f t="shared" si="603"/>
        <v>23.707500000000003</v>
      </c>
      <c r="LY73" s="14">
        <f t="shared" si="604"/>
        <v>0</v>
      </c>
      <c r="LZ73" s="14">
        <f t="shared" si="605"/>
        <v>0</v>
      </c>
      <c r="MA73" s="14">
        <f t="shared" si="606"/>
        <v>0</v>
      </c>
      <c r="MB73" s="14">
        <f t="shared" si="607"/>
        <v>0</v>
      </c>
      <c r="MC73" s="14">
        <f t="shared" si="608"/>
        <v>0</v>
      </c>
      <c r="MD73" s="14">
        <f t="shared" si="609"/>
        <v>0</v>
      </c>
      <c r="ME73" s="14">
        <f t="shared" si="610"/>
        <v>0</v>
      </c>
      <c r="MF73" s="14">
        <f t="shared" si="611"/>
        <v>0</v>
      </c>
      <c r="MG73" s="14">
        <f t="shared" si="612"/>
        <v>0</v>
      </c>
      <c r="MH73" s="14">
        <f t="shared" si="613"/>
        <v>0</v>
      </c>
      <c r="MI73" s="14">
        <f t="shared" si="614"/>
        <v>0</v>
      </c>
      <c r="MJ73" s="14">
        <f t="shared" si="615"/>
        <v>0</v>
      </c>
      <c r="ML73" s="14">
        <f t="shared" si="616"/>
        <v>0</v>
      </c>
      <c r="MM73" s="14">
        <f t="shared" si="617"/>
        <v>0</v>
      </c>
      <c r="MN73" s="14">
        <f t="shared" si="618"/>
        <v>0</v>
      </c>
      <c r="MO73" s="14">
        <f t="shared" si="619"/>
        <v>0</v>
      </c>
      <c r="MP73" s="14">
        <f t="shared" si="620"/>
        <v>0</v>
      </c>
      <c r="MQ73" s="14">
        <f t="shared" si="621"/>
        <v>0</v>
      </c>
      <c r="MR73" s="14">
        <f t="shared" si="622"/>
        <v>0</v>
      </c>
      <c r="MS73" s="14">
        <f t="shared" si="623"/>
        <v>0</v>
      </c>
      <c r="MT73" s="14">
        <f t="shared" si="624"/>
        <v>0</v>
      </c>
      <c r="MU73" s="14">
        <f t="shared" si="625"/>
        <v>0</v>
      </c>
      <c r="MV73" s="14">
        <f t="shared" si="626"/>
        <v>0</v>
      </c>
      <c r="MW73" s="14">
        <f t="shared" si="627"/>
        <v>0</v>
      </c>
    </row>
    <row r="74" spans="1:361" s="116" customFormat="1">
      <c r="A74" s="115"/>
      <c r="D74" s="115"/>
      <c r="E74" s="117"/>
      <c r="F74" s="117"/>
      <c r="G74" s="191" t="e">
        <v>#N/A</v>
      </c>
      <c r="H74" s="116" t="e">
        <v>#N/A</v>
      </c>
      <c r="I74" s="119">
        <f>I73</f>
        <v>1</v>
      </c>
      <c r="J74" s="117"/>
      <c r="K74" s="117"/>
      <c r="L74" s="117"/>
      <c r="M74" s="117"/>
      <c r="N74" s="117"/>
      <c r="O74" s="117"/>
      <c r="P74" s="117"/>
      <c r="Q74" s="117"/>
      <c r="R74" s="117"/>
      <c r="S74" s="117"/>
      <c r="T74" s="117"/>
      <c r="U74" s="117"/>
      <c r="V74" s="229"/>
      <c r="W74" s="229"/>
      <c r="X74" s="230"/>
      <c r="Y74" s="230"/>
      <c r="Z74" s="230"/>
      <c r="AA74" s="230"/>
      <c r="AB74" s="230"/>
      <c r="AC74" s="230"/>
      <c r="AD74" s="230"/>
      <c r="AE74" s="230"/>
      <c r="AF74" s="230"/>
      <c r="AG74" s="230"/>
      <c r="AH74" s="230"/>
      <c r="AI74" s="230"/>
      <c r="AK74" s="230"/>
      <c r="AL74" s="230"/>
      <c r="AM74" s="230"/>
      <c r="AN74" s="230"/>
      <c r="AO74" s="230"/>
      <c r="AP74" s="230"/>
      <c r="AQ74" s="230"/>
      <c r="AR74" s="230"/>
      <c r="AS74" s="230"/>
      <c r="AT74" s="230"/>
      <c r="AU74" s="230"/>
      <c r="AV74" s="230"/>
      <c r="AX74" s="231">
        <f t="shared" si="482"/>
        <v>0</v>
      </c>
      <c r="AY74" s="231">
        <f t="shared" si="483"/>
        <v>0</v>
      </c>
      <c r="AZ74" s="231">
        <f t="shared" si="484"/>
        <v>0</v>
      </c>
      <c r="BA74" s="231">
        <f t="shared" si="485"/>
        <v>0</v>
      </c>
      <c r="BB74" s="231">
        <f t="shared" si="486"/>
        <v>0</v>
      </c>
      <c r="BC74" s="231">
        <f t="shared" si="487"/>
        <v>0</v>
      </c>
      <c r="BD74" s="231">
        <f t="shared" si="488"/>
        <v>0</v>
      </c>
      <c r="BE74" s="231">
        <f t="shared" si="489"/>
        <v>0</v>
      </c>
      <c r="BF74" s="231">
        <f t="shared" si="490"/>
        <v>0</v>
      </c>
      <c r="BG74" s="231">
        <f t="shared" si="491"/>
        <v>0</v>
      </c>
      <c r="BH74" s="231">
        <f t="shared" si="492"/>
        <v>0</v>
      </c>
      <c r="BI74" s="231">
        <f t="shared" si="493"/>
        <v>0</v>
      </c>
      <c r="BJ74" s="231">
        <f t="shared" si="494"/>
        <v>0</v>
      </c>
      <c r="BL74" s="231">
        <f t="shared" si="495"/>
        <v>0</v>
      </c>
      <c r="BM74" s="231">
        <f t="shared" si="496"/>
        <v>0</v>
      </c>
      <c r="BN74" s="231">
        <f t="shared" si="497"/>
        <v>0</v>
      </c>
      <c r="BO74" s="231">
        <f t="shared" si="498"/>
        <v>0</v>
      </c>
      <c r="BP74" s="231">
        <f t="shared" si="499"/>
        <v>0</v>
      </c>
      <c r="BQ74" s="231">
        <f t="shared" si="500"/>
        <v>0</v>
      </c>
      <c r="BR74" s="231">
        <f t="shared" si="501"/>
        <v>0</v>
      </c>
      <c r="BS74" s="231">
        <f t="shared" si="502"/>
        <v>0</v>
      </c>
      <c r="BT74" s="231">
        <f t="shared" si="503"/>
        <v>0</v>
      </c>
      <c r="BU74" s="231">
        <f t="shared" si="504"/>
        <v>0</v>
      </c>
      <c r="BV74" s="231">
        <f t="shared" si="505"/>
        <v>0</v>
      </c>
      <c r="BW74" s="231">
        <f t="shared" si="506"/>
        <v>0</v>
      </c>
      <c r="BX74" s="231">
        <f t="shared" si="507"/>
        <v>0</v>
      </c>
      <c r="BY74" s="231"/>
      <c r="BZ74" s="230"/>
      <c r="CA74" s="230"/>
      <c r="CB74" s="230"/>
      <c r="CC74" s="230"/>
      <c r="CD74" s="230"/>
      <c r="CE74" s="230"/>
      <c r="CF74" s="230"/>
      <c r="CG74" s="230"/>
      <c r="CH74" s="230"/>
      <c r="CI74" s="230"/>
      <c r="CJ74" s="230"/>
      <c r="CK74" s="230"/>
      <c r="CL74" s="237"/>
      <c r="CM74" s="230"/>
      <c r="CN74" s="230"/>
      <c r="CO74" s="230"/>
      <c r="CP74" s="230"/>
      <c r="CQ74" s="230"/>
      <c r="CR74" s="230"/>
      <c r="CS74" s="230"/>
      <c r="CT74" s="230"/>
      <c r="CU74" s="230"/>
      <c r="CV74" s="230"/>
      <c r="CW74" s="230"/>
      <c r="CX74" s="230"/>
      <c r="CY74" s="231"/>
      <c r="CZ74" s="231">
        <f t="shared" si="546"/>
        <v>0</v>
      </c>
      <c r="DA74" s="231">
        <f t="shared" si="547"/>
        <v>0</v>
      </c>
      <c r="DB74" s="231">
        <f t="shared" si="548"/>
        <v>0</v>
      </c>
      <c r="DC74" s="231">
        <f t="shared" si="549"/>
        <v>0</v>
      </c>
      <c r="DD74" s="231">
        <f t="shared" si="550"/>
        <v>0</v>
      </c>
      <c r="DE74" s="231">
        <f t="shared" si="551"/>
        <v>0</v>
      </c>
      <c r="DF74" s="231">
        <f t="shared" si="552"/>
        <v>0</v>
      </c>
      <c r="DG74" s="231">
        <f t="shared" si="553"/>
        <v>0</v>
      </c>
      <c r="DH74" s="231">
        <f t="shared" si="554"/>
        <v>0</v>
      </c>
      <c r="DI74" s="231">
        <f t="shared" si="555"/>
        <v>0</v>
      </c>
      <c r="DJ74" s="231">
        <f t="shared" si="556"/>
        <v>0</v>
      </c>
      <c r="DK74" s="231">
        <f t="shared" si="557"/>
        <v>0</v>
      </c>
      <c r="DL74" s="231">
        <f t="shared" si="558"/>
        <v>0</v>
      </c>
      <c r="DM74" s="231"/>
      <c r="DN74" s="231">
        <f t="shared" si="244"/>
        <v>0</v>
      </c>
      <c r="DO74" s="231">
        <f t="shared" si="245"/>
        <v>0</v>
      </c>
      <c r="DP74" s="231">
        <f t="shared" si="246"/>
        <v>0</v>
      </c>
      <c r="DQ74" s="231">
        <f t="shared" si="247"/>
        <v>0</v>
      </c>
      <c r="DR74" s="231">
        <f t="shared" si="248"/>
        <v>0</v>
      </c>
      <c r="DS74" s="231">
        <f t="shared" si="249"/>
        <v>0</v>
      </c>
      <c r="DT74" s="231">
        <f t="shared" si="250"/>
        <v>0</v>
      </c>
      <c r="DU74" s="231">
        <f t="shared" si="251"/>
        <v>0</v>
      </c>
      <c r="DV74" s="231">
        <f t="shared" si="252"/>
        <v>0</v>
      </c>
      <c r="DW74" s="231">
        <f t="shared" si="253"/>
        <v>0</v>
      </c>
      <c r="DX74" s="231">
        <f t="shared" si="254"/>
        <v>0</v>
      </c>
      <c r="DY74" s="231">
        <f t="shared" si="255"/>
        <v>0</v>
      </c>
      <c r="DZ74" s="231">
        <f t="shared" si="559"/>
        <v>0</v>
      </c>
      <c r="EA74" s="191"/>
      <c r="EB74" s="115"/>
      <c r="EC74" s="115"/>
      <c r="ED74" s="115"/>
      <c r="EE74" s="115"/>
      <c r="EF74" s="115"/>
      <c r="EG74" s="115"/>
      <c r="EH74" s="115"/>
      <c r="EI74" s="115"/>
      <c r="EJ74" s="115"/>
      <c r="EK74" s="115"/>
      <c r="EL74" s="115"/>
      <c r="EM74" s="115"/>
      <c r="EN74" s="115"/>
      <c r="EO74" s="230"/>
      <c r="EP74" s="230"/>
      <c r="EQ74" s="230"/>
      <c r="ER74" s="230"/>
      <c r="ES74" s="230"/>
      <c r="ET74" s="230"/>
      <c r="EU74" s="230"/>
      <c r="EV74" s="230"/>
      <c r="EW74" s="230"/>
      <c r="EX74" s="230"/>
      <c r="EY74" s="230"/>
      <c r="EZ74" s="230"/>
      <c r="FB74" s="234">
        <f t="shared" si="508"/>
        <v>0</v>
      </c>
      <c r="FC74" s="234">
        <f t="shared" si="509"/>
        <v>0</v>
      </c>
      <c r="FD74" s="234">
        <f t="shared" si="510"/>
        <v>0</v>
      </c>
      <c r="FE74" s="234">
        <f t="shared" si="511"/>
        <v>0</v>
      </c>
      <c r="FF74" s="234">
        <f t="shared" si="512"/>
        <v>0</v>
      </c>
      <c r="FG74" s="234">
        <f t="shared" si="513"/>
        <v>0</v>
      </c>
      <c r="FH74" s="234">
        <f t="shared" si="514"/>
        <v>0</v>
      </c>
      <c r="FI74" s="234">
        <f t="shared" si="515"/>
        <v>0</v>
      </c>
      <c r="FJ74" s="234">
        <f t="shared" si="516"/>
        <v>0</v>
      </c>
      <c r="FK74" s="234">
        <f t="shared" si="517"/>
        <v>0</v>
      </c>
      <c r="FL74" s="234">
        <f t="shared" si="518"/>
        <v>0</v>
      </c>
      <c r="FM74" s="234">
        <f t="shared" si="519"/>
        <v>0</v>
      </c>
      <c r="FN74" s="234">
        <f t="shared" si="560"/>
        <v>0</v>
      </c>
      <c r="FO74" s="115"/>
      <c r="FP74" s="234">
        <f t="shared" si="520"/>
        <v>0</v>
      </c>
      <c r="FQ74" s="234">
        <f t="shared" si="521"/>
        <v>0</v>
      </c>
      <c r="FR74" s="234">
        <f t="shared" si="522"/>
        <v>0</v>
      </c>
      <c r="FS74" s="234">
        <f t="shared" si="523"/>
        <v>0</v>
      </c>
      <c r="FT74" s="234">
        <f t="shared" si="524"/>
        <v>0</v>
      </c>
      <c r="FU74" s="234">
        <f t="shared" si="525"/>
        <v>0</v>
      </c>
      <c r="FV74" s="234">
        <f t="shared" si="526"/>
        <v>0</v>
      </c>
      <c r="FW74" s="234">
        <f t="shared" si="527"/>
        <v>0</v>
      </c>
      <c r="FX74" s="234">
        <f t="shared" si="528"/>
        <v>0</v>
      </c>
      <c r="FY74" s="234">
        <f t="shared" si="529"/>
        <v>0</v>
      </c>
      <c r="FZ74" s="234">
        <f t="shared" si="530"/>
        <v>0</v>
      </c>
      <c r="GA74" s="234">
        <f t="shared" si="531"/>
        <v>0</v>
      </c>
      <c r="GB74" s="234">
        <f t="shared" si="561"/>
        <v>0</v>
      </c>
      <c r="GC74" s="234"/>
      <c r="GD74" s="339"/>
      <c r="GE74" s="339"/>
      <c r="GF74" s="339"/>
      <c r="GG74" s="339"/>
      <c r="GH74" s="339"/>
      <c r="GI74" s="339"/>
      <c r="GJ74" s="339"/>
      <c r="GK74" s="339"/>
      <c r="GL74" s="339"/>
      <c r="GM74" s="339"/>
      <c r="GN74" s="339"/>
      <c r="GO74" s="339"/>
      <c r="GP74" s="234"/>
      <c r="GQ74" s="234"/>
      <c r="GR74" s="234"/>
      <c r="GS74" s="234"/>
      <c r="GT74" s="234"/>
      <c r="GU74" s="234"/>
      <c r="GV74" s="234"/>
      <c r="GW74" s="234"/>
      <c r="GX74" s="234"/>
      <c r="GY74" s="234"/>
      <c r="GZ74" s="234"/>
      <c r="HA74" s="234"/>
      <c r="HB74" s="234"/>
      <c r="HC74" s="117">
        <f t="shared" si="256"/>
        <v>0</v>
      </c>
      <c r="HE74" s="115"/>
      <c r="HF74" s="115"/>
      <c r="HG74" s="115"/>
      <c r="HH74" s="115"/>
      <c r="HJ74" s="231" t="str">
        <f t="shared" si="562"/>
        <v/>
      </c>
      <c r="HK74" s="231" t="str">
        <f t="shared" si="563"/>
        <v/>
      </c>
      <c r="IG74" s="557">
        <f t="shared" si="642"/>
        <v>0</v>
      </c>
      <c r="IH74" s="557">
        <f t="shared" si="643"/>
        <v>0</v>
      </c>
      <c r="II74" s="557">
        <f t="shared" si="644"/>
        <v>0</v>
      </c>
      <c r="IJ74" s="557">
        <f t="shared" si="645"/>
        <v>0</v>
      </c>
      <c r="IK74" s="557">
        <f t="shared" si="646"/>
        <v>0</v>
      </c>
      <c r="IL74" s="557">
        <f t="shared" si="647"/>
        <v>0</v>
      </c>
      <c r="IM74" s="557">
        <f t="shared" si="648"/>
        <v>0</v>
      </c>
      <c r="IN74" s="557">
        <f t="shared" si="649"/>
        <v>0</v>
      </c>
      <c r="IO74" s="557">
        <f t="shared" si="650"/>
        <v>0</v>
      </c>
      <c r="IP74" s="557">
        <f t="shared" si="651"/>
        <v>0</v>
      </c>
      <c r="IQ74" s="557">
        <f t="shared" si="652"/>
        <v>0</v>
      </c>
      <c r="IR74" s="557">
        <f t="shared" si="653"/>
        <v>0</v>
      </c>
      <c r="IS74" s="557">
        <f t="shared" si="564"/>
        <v>0</v>
      </c>
      <c r="JH74" s="557">
        <f t="shared" si="565"/>
        <v>0</v>
      </c>
      <c r="JI74" s="557">
        <f t="shared" si="566"/>
        <v>0</v>
      </c>
      <c r="JJ74" s="557">
        <f t="shared" si="567"/>
        <v>0</v>
      </c>
      <c r="JK74" s="557">
        <f t="shared" si="568"/>
        <v>0</v>
      </c>
      <c r="JL74" s="557">
        <f t="shared" si="569"/>
        <v>0</v>
      </c>
      <c r="JM74" s="557">
        <f t="shared" si="570"/>
        <v>0</v>
      </c>
      <c r="JN74" s="557">
        <f t="shared" si="571"/>
        <v>0</v>
      </c>
      <c r="JO74" s="557">
        <f t="shared" si="572"/>
        <v>0</v>
      </c>
      <c r="JP74" s="557">
        <f t="shared" si="573"/>
        <v>0</v>
      </c>
      <c r="JQ74" s="557">
        <f t="shared" si="574"/>
        <v>0</v>
      </c>
      <c r="JR74" s="557">
        <f t="shared" si="575"/>
        <v>0</v>
      </c>
      <c r="JS74" s="557">
        <f t="shared" si="576"/>
        <v>0</v>
      </c>
      <c r="JT74" s="557">
        <f t="shared" si="577"/>
        <v>0</v>
      </c>
      <c r="KI74" s="557">
        <f t="shared" si="578"/>
        <v>0</v>
      </c>
      <c r="KJ74" s="557">
        <f t="shared" si="579"/>
        <v>0</v>
      </c>
      <c r="KK74" s="557">
        <f t="shared" si="580"/>
        <v>0</v>
      </c>
      <c r="KL74" s="557">
        <f t="shared" si="581"/>
        <v>0</v>
      </c>
      <c r="KM74" s="557">
        <f t="shared" si="582"/>
        <v>0</v>
      </c>
      <c r="KN74" s="557">
        <f t="shared" si="583"/>
        <v>0</v>
      </c>
      <c r="KO74" s="557">
        <f t="shared" si="584"/>
        <v>0</v>
      </c>
      <c r="KP74" s="557">
        <f t="shared" si="585"/>
        <v>0</v>
      </c>
      <c r="KQ74" s="557">
        <f t="shared" si="586"/>
        <v>0</v>
      </c>
      <c r="KR74" s="557">
        <f t="shared" si="587"/>
        <v>0</v>
      </c>
      <c r="KS74" s="557">
        <f t="shared" si="588"/>
        <v>0</v>
      </c>
      <c r="KT74" s="557">
        <f t="shared" si="589"/>
        <v>0</v>
      </c>
      <c r="KU74" s="557">
        <f t="shared" si="590"/>
        <v>0</v>
      </c>
      <c r="KW74" s="557">
        <f t="shared" si="591"/>
        <v>0</v>
      </c>
      <c r="KX74" s="557">
        <f t="shared" si="592"/>
        <v>0</v>
      </c>
      <c r="KY74" s="557">
        <f t="shared" si="593"/>
        <v>0</v>
      </c>
      <c r="KZ74" s="557">
        <f t="shared" si="594"/>
        <v>0</v>
      </c>
      <c r="LA74" s="557">
        <f t="shared" si="595"/>
        <v>0</v>
      </c>
      <c r="LB74" s="557">
        <f t="shared" si="596"/>
        <v>0</v>
      </c>
      <c r="LC74" s="557">
        <f t="shared" si="597"/>
        <v>0</v>
      </c>
      <c r="LD74" s="557">
        <f t="shared" si="598"/>
        <v>0</v>
      </c>
      <c r="LE74" s="557">
        <f t="shared" si="599"/>
        <v>0</v>
      </c>
      <c r="LF74" s="557">
        <f t="shared" si="600"/>
        <v>0</v>
      </c>
      <c r="LG74" s="557">
        <f t="shared" si="601"/>
        <v>0</v>
      </c>
      <c r="LH74" s="557">
        <f t="shared" si="602"/>
        <v>0</v>
      </c>
      <c r="LI74" s="557">
        <f t="shared" si="603"/>
        <v>0</v>
      </c>
      <c r="LY74" s="117">
        <f t="shared" si="604"/>
        <v>0</v>
      </c>
      <c r="LZ74" s="117">
        <f t="shared" si="605"/>
        <v>0</v>
      </c>
      <c r="MA74" s="117">
        <f t="shared" si="606"/>
        <v>0</v>
      </c>
      <c r="MB74" s="117">
        <f t="shared" si="607"/>
        <v>0</v>
      </c>
      <c r="MC74" s="117">
        <f t="shared" si="608"/>
        <v>0</v>
      </c>
      <c r="MD74" s="117">
        <f t="shared" si="609"/>
        <v>0</v>
      </c>
      <c r="ME74" s="117">
        <f t="shared" si="610"/>
        <v>0</v>
      </c>
      <c r="MF74" s="117">
        <f t="shared" si="611"/>
        <v>0</v>
      </c>
      <c r="MG74" s="117">
        <f t="shared" si="612"/>
        <v>0</v>
      </c>
      <c r="MH74" s="117">
        <f t="shared" si="613"/>
        <v>0</v>
      </c>
      <c r="MI74" s="117">
        <f t="shared" si="614"/>
        <v>0</v>
      </c>
      <c r="MJ74" s="117">
        <f t="shared" si="615"/>
        <v>0</v>
      </c>
      <c r="ML74" s="117">
        <f t="shared" si="616"/>
        <v>0</v>
      </c>
      <c r="MM74" s="117">
        <f t="shared" si="617"/>
        <v>0</v>
      </c>
      <c r="MN74" s="117">
        <f t="shared" si="618"/>
        <v>0</v>
      </c>
      <c r="MO74" s="117">
        <f t="shared" si="619"/>
        <v>0</v>
      </c>
      <c r="MP74" s="117">
        <f t="shared" si="620"/>
        <v>0</v>
      </c>
      <c r="MQ74" s="117">
        <f t="shared" si="621"/>
        <v>0</v>
      </c>
      <c r="MR74" s="117">
        <f t="shared" si="622"/>
        <v>0</v>
      </c>
      <c r="MS74" s="117">
        <f t="shared" si="623"/>
        <v>0</v>
      </c>
      <c r="MT74" s="117">
        <f t="shared" si="624"/>
        <v>0</v>
      </c>
      <c r="MU74" s="117">
        <f t="shared" si="625"/>
        <v>0</v>
      </c>
      <c r="MV74" s="117">
        <f t="shared" si="626"/>
        <v>0</v>
      </c>
      <c r="MW74" s="117">
        <f t="shared" si="627"/>
        <v>0</v>
      </c>
    </row>
    <row r="75" spans="1:361">
      <c r="A75" s="4">
        <v>54</v>
      </c>
      <c r="B75" s="1" t="s">
        <v>474</v>
      </c>
      <c r="C75" s="1" t="s">
        <v>361</v>
      </c>
      <c r="D75" s="4" t="s">
        <v>327</v>
      </c>
      <c r="E75" s="14">
        <f>SUMIFS('MoU proposal'!U:U,'MoU proposal'!$B:$B,'Retail_distributor-wise'!$B75,'MoU proposal'!$D:$D,'Retail_distributor-wise'!$C75)</f>
        <v>0</v>
      </c>
      <c r="F75" s="14">
        <f>SUM(J75:U75)</f>
        <v>3700</v>
      </c>
      <c r="G75" s="8" t="s">
        <v>161</v>
      </c>
      <c r="H75" s="1" t="s">
        <v>443</v>
      </c>
      <c r="I75" s="118">
        <v>1</v>
      </c>
      <c r="J75" s="14">
        <f>FLOOR('Retail_state-wise(rough)'!F45,50)</f>
        <v>200</v>
      </c>
      <c r="K75" s="14">
        <f>FLOOR('Retail_state-wise(rough)'!G45,50)</f>
        <v>300</v>
      </c>
      <c r="L75" s="14">
        <f>FLOOR('Retail_state-wise(rough)'!H45,50)</f>
        <v>250</v>
      </c>
      <c r="M75" s="14">
        <f>FLOOR('Retail_state-wise(rough)'!I45,50)</f>
        <v>200</v>
      </c>
      <c r="N75" s="14">
        <f>FLOOR('Retail_state-wise(rough)'!J45,50)</f>
        <v>200</v>
      </c>
      <c r="O75" s="14">
        <f>FLOOR('Retail_state-wise(rough)'!K45,50)</f>
        <v>200</v>
      </c>
      <c r="P75" s="14">
        <f>FLOOR('Retail_state-wise(rough)'!L45,50)</f>
        <v>250</v>
      </c>
      <c r="Q75" s="14">
        <f>FLOOR('Retail_state-wise(rough)'!M45,50)</f>
        <v>300</v>
      </c>
      <c r="R75" s="14">
        <f>FLOOR('Retail_state-wise(rough)'!N45,50)</f>
        <v>350</v>
      </c>
      <c r="S75" s="14">
        <f>FLOOR('Retail_state-wise(rough)'!O45,50)</f>
        <v>400</v>
      </c>
      <c r="T75" s="14">
        <f>FLOOR('Retail_state-wise(rough)'!P45,50)</f>
        <v>500</v>
      </c>
      <c r="U75" s="14">
        <f>FLOOR('Retail_state-wise(rough)'!Q45,50)</f>
        <v>550</v>
      </c>
      <c r="X75" s="16">
        <v>0</v>
      </c>
      <c r="Y75" s="16">
        <v>0</v>
      </c>
      <c r="Z75" s="16">
        <v>0</v>
      </c>
      <c r="AA75" s="16">
        <v>0</v>
      </c>
      <c r="AB75" s="16">
        <v>0</v>
      </c>
      <c r="AC75" s="16">
        <v>0</v>
      </c>
      <c r="AD75" s="16">
        <v>0</v>
      </c>
      <c r="AE75" s="16">
        <v>0</v>
      </c>
      <c r="AF75" s="16">
        <v>0</v>
      </c>
      <c r="AG75" s="16">
        <v>0</v>
      </c>
      <c r="AH75" s="16">
        <v>0</v>
      </c>
      <c r="AI75" s="16">
        <v>0</v>
      </c>
      <c r="AK75" s="16">
        <f t="shared" ref="AK75:AV75" si="657">100%-X75</f>
        <v>1</v>
      </c>
      <c r="AL75" s="16">
        <f t="shared" si="657"/>
        <v>1</v>
      </c>
      <c r="AM75" s="16">
        <f t="shared" si="657"/>
        <v>1</v>
      </c>
      <c r="AN75" s="16">
        <f t="shared" si="657"/>
        <v>1</v>
      </c>
      <c r="AO75" s="16">
        <f t="shared" si="657"/>
        <v>1</v>
      </c>
      <c r="AP75" s="16">
        <f t="shared" si="657"/>
        <v>1</v>
      </c>
      <c r="AQ75" s="16">
        <f t="shared" si="657"/>
        <v>1</v>
      </c>
      <c r="AR75" s="16">
        <f t="shared" si="657"/>
        <v>1</v>
      </c>
      <c r="AS75" s="16">
        <f t="shared" si="657"/>
        <v>1</v>
      </c>
      <c r="AT75" s="16">
        <f t="shared" si="657"/>
        <v>1</v>
      </c>
      <c r="AU75" s="16">
        <f t="shared" si="657"/>
        <v>1</v>
      </c>
      <c r="AV75" s="16">
        <f t="shared" si="657"/>
        <v>1</v>
      </c>
      <c r="AX75" s="15">
        <f t="shared" si="482"/>
        <v>0</v>
      </c>
      <c r="AY75" s="15">
        <f t="shared" si="483"/>
        <v>0</v>
      </c>
      <c r="AZ75" s="15">
        <f t="shared" si="484"/>
        <v>0</v>
      </c>
      <c r="BA75" s="15">
        <f t="shared" si="485"/>
        <v>0</v>
      </c>
      <c r="BB75" s="15">
        <f t="shared" si="486"/>
        <v>0</v>
      </c>
      <c r="BC75" s="15">
        <f t="shared" si="487"/>
        <v>0</v>
      </c>
      <c r="BD75" s="15">
        <f t="shared" si="488"/>
        <v>0</v>
      </c>
      <c r="BE75" s="15">
        <f t="shared" si="489"/>
        <v>0</v>
      </c>
      <c r="BF75" s="15">
        <f t="shared" si="490"/>
        <v>0</v>
      </c>
      <c r="BG75" s="15">
        <f t="shared" si="491"/>
        <v>0</v>
      </c>
      <c r="BH75" s="15">
        <f t="shared" si="492"/>
        <v>0</v>
      </c>
      <c r="BI75" s="15">
        <f t="shared" si="493"/>
        <v>0</v>
      </c>
      <c r="BJ75" s="15">
        <f t="shared" si="494"/>
        <v>0</v>
      </c>
      <c r="BL75" s="15">
        <f t="shared" si="495"/>
        <v>200</v>
      </c>
      <c r="BM75" s="15">
        <f t="shared" si="496"/>
        <v>300</v>
      </c>
      <c r="BN75" s="15">
        <f t="shared" si="497"/>
        <v>250</v>
      </c>
      <c r="BO75" s="15">
        <f t="shared" si="498"/>
        <v>200</v>
      </c>
      <c r="BP75" s="15">
        <f t="shared" si="499"/>
        <v>200</v>
      </c>
      <c r="BQ75" s="15">
        <f t="shared" si="500"/>
        <v>200</v>
      </c>
      <c r="BR75" s="15">
        <f t="shared" si="501"/>
        <v>250</v>
      </c>
      <c r="BS75" s="15">
        <f t="shared" si="502"/>
        <v>300</v>
      </c>
      <c r="BT75" s="15">
        <f t="shared" si="503"/>
        <v>350</v>
      </c>
      <c r="BU75" s="15">
        <f t="shared" si="504"/>
        <v>400</v>
      </c>
      <c r="BV75" s="15">
        <f t="shared" si="505"/>
        <v>500</v>
      </c>
      <c r="BW75" s="15">
        <f t="shared" si="506"/>
        <v>550</v>
      </c>
      <c r="BX75" s="15">
        <f t="shared" si="507"/>
        <v>3700</v>
      </c>
      <c r="BY75" s="15"/>
      <c r="BZ75" s="16">
        <v>0</v>
      </c>
      <c r="CA75" s="16">
        <v>0</v>
      </c>
      <c r="CB75" s="16">
        <v>0</v>
      </c>
      <c r="CC75" s="16">
        <v>0</v>
      </c>
      <c r="CD75" s="16">
        <v>0</v>
      </c>
      <c r="CE75" s="16">
        <v>0</v>
      </c>
      <c r="CF75" s="16">
        <v>0</v>
      </c>
      <c r="CG75" s="16">
        <v>0</v>
      </c>
      <c r="CH75" s="16">
        <v>0</v>
      </c>
      <c r="CI75" s="16">
        <v>0</v>
      </c>
      <c r="CJ75" s="16">
        <v>0</v>
      </c>
      <c r="CK75" s="16">
        <v>0</v>
      </c>
      <c r="CL75" s="236"/>
      <c r="CM75" s="16">
        <f t="shared" si="534"/>
        <v>1</v>
      </c>
      <c r="CN75" s="16">
        <f t="shared" si="535"/>
        <v>1</v>
      </c>
      <c r="CO75" s="16">
        <f t="shared" si="536"/>
        <v>1</v>
      </c>
      <c r="CP75" s="16">
        <f t="shared" si="537"/>
        <v>1</v>
      </c>
      <c r="CQ75" s="16">
        <f t="shared" si="538"/>
        <v>1</v>
      </c>
      <c r="CR75" s="16">
        <f t="shared" si="539"/>
        <v>1</v>
      </c>
      <c r="CS75" s="16">
        <f t="shared" si="540"/>
        <v>1</v>
      </c>
      <c r="CT75" s="16">
        <f t="shared" si="541"/>
        <v>1</v>
      </c>
      <c r="CU75" s="16">
        <f t="shared" si="542"/>
        <v>1</v>
      </c>
      <c r="CV75" s="16">
        <f t="shared" si="543"/>
        <v>1</v>
      </c>
      <c r="CW75" s="16">
        <f t="shared" si="544"/>
        <v>1</v>
      </c>
      <c r="CX75" s="16">
        <f t="shared" si="545"/>
        <v>1</v>
      </c>
      <c r="CY75" s="15"/>
      <c r="CZ75" s="15">
        <f t="shared" si="546"/>
        <v>0</v>
      </c>
      <c r="DA75" s="15">
        <f t="shared" si="547"/>
        <v>0</v>
      </c>
      <c r="DB75" s="15">
        <f t="shared" si="548"/>
        <v>0</v>
      </c>
      <c r="DC75" s="15">
        <f t="shared" si="549"/>
        <v>0</v>
      </c>
      <c r="DD75" s="15">
        <f t="shared" si="550"/>
        <v>0</v>
      </c>
      <c r="DE75" s="15">
        <f t="shared" si="551"/>
        <v>0</v>
      </c>
      <c r="DF75" s="15">
        <f t="shared" si="552"/>
        <v>0</v>
      </c>
      <c r="DG75" s="15">
        <f t="shared" si="553"/>
        <v>0</v>
      </c>
      <c r="DH75" s="15">
        <f t="shared" si="554"/>
        <v>0</v>
      </c>
      <c r="DI75" s="15">
        <f t="shared" si="555"/>
        <v>0</v>
      </c>
      <c r="DJ75" s="15">
        <f t="shared" si="556"/>
        <v>0</v>
      </c>
      <c r="DK75" s="15">
        <f t="shared" si="557"/>
        <v>0</v>
      </c>
      <c r="DL75" s="15">
        <f t="shared" si="558"/>
        <v>0</v>
      </c>
      <c r="DM75" s="15"/>
      <c r="DN75" s="15">
        <f t="shared" si="244"/>
        <v>0</v>
      </c>
      <c r="DO75" s="15">
        <f t="shared" si="245"/>
        <v>0</v>
      </c>
      <c r="DP75" s="15">
        <f t="shared" si="246"/>
        <v>0</v>
      </c>
      <c r="DQ75" s="15">
        <f t="shared" si="247"/>
        <v>0</v>
      </c>
      <c r="DR75" s="15">
        <f t="shared" si="248"/>
        <v>0</v>
      </c>
      <c r="DS75" s="15">
        <f t="shared" si="249"/>
        <v>0</v>
      </c>
      <c r="DT75" s="15">
        <f t="shared" si="250"/>
        <v>0</v>
      </c>
      <c r="DU75" s="15">
        <f t="shared" si="251"/>
        <v>0</v>
      </c>
      <c r="DV75" s="15">
        <f t="shared" si="252"/>
        <v>0</v>
      </c>
      <c r="DW75" s="15">
        <f t="shared" si="253"/>
        <v>0</v>
      </c>
      <c r="DX75" s="15">
        <f t="shared" si="254"/>
        <v>0</v>
      </c>
      <c r="DY75" s="15">
        <f t="shared" si="255"/>
        <v>0</v>
      </c>
      <c r="DZ75" s="15">
        <f t="shared" si="559"/>
        <v>0</v>
      </c>
      <c r="EB75" s="16">
        <v>0.8</v>
      </c>
      <c r="EC75" s="16">
        <v>0.8</v>
      </c>
      <c r="ED75" s="16">
        <v>0.8</v>
      </c>
      <c r="EE75" s="16">
        <v>0.75</v>
      </c>
      <c r="EF75" s="16">
        <v>0.75</v>
      </c>
      <c r="EG75" s="16">
        <v>0.7</v>
      </c>
      <c r="EH75" s="16">
        <v>0.7</v>
      </c>
      <c r="EI75" s="16">
        <v>0.7</v>
      </c>
      <c r="EJ75" s="16">
        <v>0.65</v>
      </c>
      <c r="EK75" s="16">
        <v>0.65</v>
      </c>
      <c r="EL75" s="16">
        <v>0.65</v>
      </c>
      <c r="EM75" s="16">
        <v>0.65</v>
      </c>
      <c r="EO75" s="16">
        <f t="shared" si="628"/>
        <v>0.19999999999999996</v>
      </c>
      <c r="EP75" s="16">
        <f t="shared" si="629"/>
        <v>0.19999999999999996</v>
      </c>
      <c r="EQ75" s="16">
        <f t="shared" si="630"/>
        <v>0.19999999999999996</v>
      </c>
      <c r="ER75" s="16">
        <f t="shared" si="631"/>
        <v>0.25</v>
      </c>
      <c r="ES75" s="16">
        <f t="shared" si="632"/>
        <v>0.25</v>
      </c>
      <c r="ET75" s="16">
        <f t="shared" si="633"/>
        <v>0.30000000000000004</v>
      </c>
      <c r="EU75" s="16">
        <f t="shared" si="634"/>
        <v>0.30000000000000004</v>
      </c>
      <c r="EV75" s="16">
        <f t="shared" si="635"/>
        <v>0.30000000000000004</v>
      </c>
      <c r="EW75" s="16">
        <f t="shared" si="636"/>
        <v>0.35</v>
      </c>
      <c r="EX75" s="16">
        <f t="shared" si="637"/>
        <v>0.35</v>
      </c>
      <c r="EY75" s="16">
        <f t="shared" si="638"/>
        <v>0.35</v>
      </c>
      <c r="EZ75" s="16">
        <f t="shared" si="639"/>
        <v>0.35</v>
      </c>
      <c r="FB75" s="233">
        <f t="shared" si="508"/>
        <v>160</v>
      </c>
      <c r="FC75" s="233">
        <f t="shared" si="509"/>
        <v>240</v>
      </c>
      <c r="FD75" s="233">
        <f t="shared" si="510"/>
        <v>200</v>
      </c>
      <c r="FE75" s="233">
        <f t="shared" si="511"/>
        <v>150</v>
      </c>
      <c r="FF75" s="233">
        <f t="shared" si="512"/>
        <v>150</v>
      </c>
      <c r="FG75" s="233">
        <f t="shared" si="513"/>
        <v>140</v>
      </c>
      <c r="FH75" s="233">
        <f t="shared" si="514"/>
        <v>175</v>
      </c>
      <c r="FI75" s="233">
        <f t="shared" si="515"/>
        <v>210</v>
      </c>
      <c r="FJ75" s="233">
        <f t="shared" si="516"/>
        <v>227.5</v>
      </c>
      <c r="FK75" s="233">
        <f t="shared" si="517"/>
        <v>260</v>
      </c>
      <c r="FL75" s="233">
        <f t="shared" si="518"/>
        <v>325</v>
      </c>
      <c r="FM75" s="233">
        <f t="shared" si="519"/>
        <v>357.5</v>
      </c>
      <c r="FN75" s="233">
        <f t="shared" si="560"/>
        <v>2595</v>
      </c>
      <c r="FO75" s="4"/>
      <c r="FP75" s="233">
        <f t="shared" si="520"/>
        <v>39.999999999999993</v>
      </c>
      <c r="FQ75" s="233">
        <f t="shared" si="521"/>
        <v>59.999999999999986</v>
      </c>
      <c r="FR75" s="233">
        <f t="shared" si="522"/>
        <v>49.999999999999986</v>
      </c>
      <c r="FS75" s="233">
        <f t="shared" si="523"/>
        <v>50</v>
      </c>
      <c r="FT75" s="233">
        <f t="shared" si="524"/>
        <v>50</v>
      </c>
      <c r="FU75" s="233">
        <f t="shared" si="525"/>
        <v>60.000000000000007</v>
      </c>
      <c r="FV75" s="233">
        <f t="shared" si="526"/>
        <v>75.000000000000014</v>
      </c>
      <c r="FW75" s="233">
        <f t="shared" si="527"/>
        <v>90.000000000000014</v>
      </c>
      <c r="FX75" s="233">
        <f t="shared" si="528"/>
        <v>122.49999999999999</v>
      </c>
      <c r="FY75" s="233">
        <f t="shared" si="529"/>
        <v>140</v>
      </c>
      <c r="FZ75" s="233">
        <f t="shared" si="530"/>
        <v>175</v>
      </c>
      <c r="GA75" s="233">
        <f t="shared" si="531"/>
        <v>192.5</v>
      </c>
      <c r="GB75" s="233">
        <f t="shared" si="561"/>
        <v>1105</v>
      </c>
      <c r="GC75" s="233"/>
      <c r="GD75" s="112"/>
      <c r="GE75" s="112"/>
      <c r="GF75" s="112"/>
      <c r="GG75" s="112"/>
      <c r="GH75" s="112"/>
      <c r="GI75" s="112"/>
      <c r="GJ75" s="112"/>
      <c r="GK75" s="112"/>
      <c r="GL75" s="112"/>
      <c r="GM75" s="112"/>
      <c r="GN75" s="112"/>
      <c r="GO75" s="112"/>
      <c r="GP75" s="233"/>
      <c r="GQ75" s="233"/>
      <c r="GR75" s="233"/>
      <c r="GS75" s="233"/>
      <c r="GT75" s="233"/>
      <c r="GU75" s="233"/>
      <c r="GV75" s="233"/>
      <c r="GW75" s="233"/>
      <c r="GX75" s="233"/>
      <c r="GY75" s="233"/>
      <c r="GZ75" s="233"/>
      <c r="HA75" s="233"/>
      <c r="HB75" s="233"/>
      <c r="HC75" s="14">
        <f t="shared" si="256"/>
        <v>0</v>
      </c>
      <c r="HF75" s="4">
        <v>30</v>
      </c>
      <c r="HG75" s="233">
        <f t="shared" ref="HG75" si="658">IFERROR(FM75/HF75,"")</f>
        <v>11.916666666666666</v>
      </c>
      <c r="HH75" s="233">
        <f t="shared" ref="HH75" si="659">IFERROR(ROUND(HG75/0.65,0),"")</f>
        <v>18</v>
      </c>
      <c r="HJ75" s="15">
        <f t="shared" si="562"/>
        <v>0</v>
      </c>
      <c r="HK75" s="15">
        <f t="shared" si="563"/>
        <v>0</v>
      </c>
      <c r="HT75" s="1">
        <f>_xlfn.XLOOKUP($C75,'Prices_state-wise'!$B:$B,'Prices_state-wise'!P:P,"",0)</f>
        <v>54250</v>
      </c>
      <c r="HU75" s="1">
        <f>_xlfn.XLOOKUP($C75,'Prices_state-wise'!$B:$B,'Prices_state-wise'!Q:Q,"",0)</f>
        <v>53250</v>
      </c>
      <c r="HV75" s="1">
        <f>_xlfn.XLOOKUP($C75,'Prices_state-wise'!$B:$B,'Prices_state-wise'!R:R,"",0)</f>
        <v>50750</v>
      </c>
      <c r="HW75" s="1">
        <f>_xlfn.XLOOKUP($C75,'Prices_state-wise'!$B:$B,'Prices_state-wise'!S:S,"",0)</f>
        <v>48250</v>
      </c>
      <c r="HX75" s="1">
        <f>_xlfn.XLOOKUP($C75,'Prices_state-wise'!$B:$B,'Prices_state-wise'!T:T,"",0)</f>
        <v>47250</v>
      </c>
      <c r="HY75" s="1">
        <f>_xlfn.XLOOKUP($C75,'Prices_state-wise'!$B:$B,'Prices_state-wise'!U:U,"",0)</f>
        <v>45750</v>
      </c>
      <c r="HZ75" s="1">
        <f>_xlfn.XLOOKUP($C75,'Prices_state-wise'!$B:$B,'Prices_state-wise'!V:V,"",0)</f>
        <v>45750</v>
      </c>
      <c r="IA75" s="1">
        <f>_xlfn.XLOOKUP($C75,'Prices_state-wise'!$B:$B,'Prices_state-wise'!W:W,"",0)</f>
        <v>46750</v>
      </c>
      <c r="IB75" s="1">
        <f>_xlfn.XLOOKUP($C75,'Prices_state-wise'!$B:$B,'Prices_state-wise'!X:X,"",0)</f>
        <v>48250</v>
      </c>
      <c r="IC75" s="1">
        <f>_xlfn.XLOOKUP($C75,'Prices_state-wise'!$B:$B,'Prices_state-wise'!Y:Y,"",0)</f>
        <v>50750</v>
      </c>
      <c r="ID75" s="1">
        <f>_xlfn.XLOOKUP($C75,'Prices_state-wise'!$B:$B,'Prices_state-wise'!Z:Z,"",0)</f>
        <v>50750</v>
      </c>
      <c r="IE75" s="1">
        <f>_xlfn.XLOOKUP($C75,'Prices_state-wise'!$B:$B,'Prices_state-wise'!AA:AA,"",0)</f>
        <v>52250</v>
      </c>
      <c r="IG75" s="346">
        <f t="shared" si="642"/>
        <v>1.085</v>
      </c>
      <c r="IH75" s="346">
        <f t="shared" si="643"/>
        <v>1.5974999999999999</v>
      </c>
      <c r="II75" s="346">
        <f t="shared" si="644"/>
        <v>1.26875</v>
      </c>
      <c r="IJ75" s="346">
        <f t="shared" si="645"/>
        <v>0.96499999999999997</v>
      </c>
      <c r="IK75" s="346">
        <f t="shared" si="646"/>
        <v>0.94499999999999995</v>
      </c>
      <c r="IL75" s="346">
        <f t="shared" si="647"/>
        <v>0.91500000000000004</v>
      </c>
      <c r="IM75" s="346">
        <f t="shared" si="648"/>
        <v>1.14375</v>
      </c>
      <c r="IN75" s="346">
        <f t="shared" si="649"/>
        <v>1.4025000000000001</v>
      </c>
      <c r="IO75" s="346">
        <f t="shared" si="650"/>
        <v>1.68875</v>
      </c>
      <c r="IP75" s="346">
        <f t="shared" si="651"/>
        <v>2.0299999999999998</v>
      </c>
      <c r="IQ75" s="346">
        <f t="shared" si="652"/>
        <v>2.5375000000000001</v>
      </c>
      <c r="IR75" s="346">
        <f t="shared" si="653"/>
        <v>2.8737499999999998</v>
      </c>
      <c r="IS75" s="346">
        <f t="shared" si="564"/>
        <v>18.452500000000001</v>
      </c>
      <c r="IU75" s="1">
        <v>53500</v>
      </c>
      <c r="IV75" s="1">
        <v>52500</v>
      </c>
      <c r="IW75" s="1">
        <v>50000</v>
      </c>
      <c r="IX75" s="1">
        <v>47500</v>
      </c>
      <c r="IY75" s="1">
        <v>46500</v>
      </c>
      <c r="IZ75" s="1">
        <v>45000</v>
      </c>
      <c r="JA75" s="1">
        <v>45000</v>
      </c>
      <c r="JB75" s="1">
        <v>46000</v>
      </c>
      <c r="JC75" s="1">
        <v>47500</v>
      </c>
      <c r="JD75" s="1">
        <v>50000</v>
      </c>
      <c r="JE75" s="1">
        <v>50000</v>
      </c>
      <c r="JF75" s="1">
        <v>51500</v>
      </c>
      <c r="JH75" s="346">
        <f t="shared" si="565"/>
        <v>0</v>
      </c>
      <c r="JI75" s="346">
        <f t="shared" si="566"/>
        <v>0</v>
      </c>
      <c r="JJ75" s="346">
        <f t="shared" si="567"/>
        <v>0</v>
      </c>
      <c r="JK75" s="346">
        <f t="shared" si="568"/>
        <v>0</v>
      </c>
      <c r="JL75" s="346">
        <f t="shared" si="569"/>
        <v>0</v>
      </c>
      <c r="JM75" s="346">
        <f t="shared" si="570"/>
        <v>0</v>
      </c>
      <c r="JN75" s="346">
        <f t="shared" si="571"/>
        <v>0</v>
      </c>
      <c r="JO75" s="346">
        <f t="shared" si="572"/>
        <v>0</v>
      </c>
      <c r="JP75" s="346">
        <f t="shared" si="573"/>
        <v>0</v>
      </c>
      <c r="JQ75" s="346">
        <f t="shared" si="574"/>
        <v>0</v>
      </c>
      <c r="JR75" s="346">
        <f t="shared" si="575"/>
        <v>0</v>
      </c>
      <c r="JS75" s="346">
        <f t="shared" si="576"/>
        <v>0</v>
      </c>
      <c r="JT75" s="346">
        <f t="shared" si="577"/>
        <v>0</v>
      </c>
      <c r="JV75" s="1">
        <f>IFERROR(_xlfn.XLOOKUP($C75,'Prices_state-wise'!$B:$B,'Prices_state-wise'!AP:AP,"",0),"")</f>
        <v>52250</v>
      </c>
      <c r="JW75" s="1">
        <f>IFERROR(_xlfn.XLOOKUP($C75,'Prices_state-wise'!$B:$B,'Prices_state-wise'!AQ:AQ,"",0),"")</f>
        <v>51250</v>
      </c>
      <c r="JX75" s="1">
        <f>IFERROR(_xlfn.XLOOKUP($C75,'Prices_state-wise'!$B:$B,'Prices_state-wise'!AR:AR,"",0),"")</f>
        <v>48750</v>
      </c>
      <c r="JY75" s="1">
        <f>IFERROR(_xlfn.XLOOKUP($C75,'Prices_state-wise'!$B:$B,'Prices_state-wise'!AS:AS,"",0),"")</f>
        <v>46250</v>
      </c>
      <c r="JZ75" s="1">
        <f>IFERROR(_xlfn.XLOOKUP($C75,'Prices_state-wise'!$B:$B,'Prices_state-wise'!AT:AT,"",0),"")</f>
        <v>45250</v>
      </c>
      <c r="KA75" s="1">
        <f>IFERROR(_xlfn.XLOOKUP($C75,'Prices_state-wise'!$B:$B,'Prices_state-wise'!AU:AU,"",0),"")</f>
        <v>43750</v>
      </c>
      <c r="KB75" s="1">
        <f>IFERROR(_xlfn.XLOOKUP($C75,'Prices_state-wise'!$B:$B,'Prices_state-wise'!AV:AV,"",0),"")</f>
        <v>43750</v>
      </c>
      <c r="KC75" s="1">
        <f>IFERROR(_xlfn.XLOOKUP($C75,'Prices_state-wise'!$B:$B,'Prices_state-wise'!AW:AW,"",0),"")</f>
        <v>44750</v>
      </c>
      <c r="KD75" s="1">
        <f>IFERROR(_xlfn.XLOOKUP($C75,'Prices_state-wise'!$B:$B,'Prices_state-wise'!AX:AX,"",0),"")</f>
        <v>46250</v>
      </c>
      <c r="KE75" s="1">
        <f>IFERROR(_xlfn.XLOOKUP($C75,'Prices_state-wise'!$B:$B,'Prices_state-wise'!AY:AY,"",0),"")</f>
        <v>48750</v>
      </c>
      <c r="KF75" s="1">
        <f>IFERROR(_xlfn.XLOOKUP($C75,'Prices_state-wise'!$B:$B,'Prices_state-wise'!AZ:AZ,"",0),"")</f>
        <v>48750</v>
      </c>
      <c r="KG75" s="1">
        <f>IFERROR(_xlfn.XLOOKUP($C75,'Prices_state-wise'!$B:$B,'Prices_state-wise'!BA:BA,"",0),"")</f>
        <v>50250</v>
      </c>
      <c r="KI75" s="346">
        <f t="shared" si="578"/>
        <v>0</v>
      </c>
      <c r="KJ75" s="346">
        <f t="shared" si="579"/>
        <v>0</v>
      </c>
      <c r="KK75" s="346">
        <f t="shared" si="580"/>
        <v>0</v>
      </c>
      <c r="KL75" s="346">
        <f t="shared" si="581"/>
        <v>0</v>
      </c>
      <c r="KM75" s="346">
        <f t="shared" si="582"/>
        <v>0</v>
      </c>
      <c r="KN75" s="346">
        <f t="shared" si="583"/>
        <v>0</v>
      </c>
      <c r="KO75" s="346">
        <f t="shared" si="584"/>
        <v>0</v>
      </c>
      <c r="KP75" s="346">
        <f t="shared" si="585"/>
        <v>0</v>
      </c>
      <c r="KQ75" s="346">
        <f t="shared" si="586"/>
        <v>0</v>
      </c>
      <c r="KR75" s="346">
        <f t="shared" si="587"/>
        <v>0</v>
      </c>
      <c r="KS75" s="346">
        <f t="shared" si="588"/>
        <v>0</v>
      </c>
      <c r="KT75" s="346">
        <f t="shared" si="589"/>
        <v>0</v>
      </c>
      <c r="KU75" s="346">
        <f t="shared" si="590"/>
        <v>0</v>
      </c>
      <c r="KW75" s="346">
        <f t="shared" si="591"/>
        <v>1.085</v>
      </c>
      <c r="KX75" s="346">
        <f t="shared" si="592"/>
        <v>1.5974999999999999</v>
      </c>
      <c r="KY75" s="346">
        <f t="shared" si="593"/>
        <v>1.26875</v>
      </c>
      <c r="KZ75" s="346">
        <f t="shared" si="594"/>
        <v>0.96499999999999997</v>
      </c>
      <c r="LA75" s="346">
        <f t="shared" si="595"/>
        <v>0.94499999999999995</v>
      </c>
      <c r="LB75" s="346">
        <f t="shared" si="596"/>
        <v>0.91500000000000004</v>
      </c>
      <c r="LC75" s="346">
        <f t="shared" si="597"/>
        <v>1.14375</v>
      </c>
      <c r="LD75" s="346">
        <f t="shared" si="598"/>
        <v>1.4025000000000001</v>
      </c>
      <c r="LE75" s="346">
        <f t="shared" si="599"/>
        <v>1.68875</v>
      </c>
      <c r="LF75" s="346">
        <f t="shared" si="600"/>
        <v>2.0299999999999998</v>
      </c>
      <c r="LG75" s="346">
        <f t="shared" si="601"/>
        <v>2.5375000000000001</v>
      </c>
      <c r="LH75" s="346">
        <f t="shared" si="602"/>
        <v>2.8737499999999998</v>
      </c>
      <c r="LI75" s="346">
        <f t="shared" si="603"/>
        <v>18.452500000000001</v>
      </c>
      <c r="LY75" s="14">
        <f t="shared" si="604"/>
        <v>0</v>
      </c>
      <c r="LZ75" s="14">
        <f t="shared" si="605"/>
        <v>0</v>
      </c>
      <c r="MA75" s="14">
        <f t="shared" si="606"/>
        <v>0</v>
      </c>
      <c r="MB75" s="14">
        <f t="shared" si="607"/>
        <v>0</v>
      </c>
      <c r="MC75" s="14">
        <f t="shared" si="608"/>
        <v>0</v>
      </c>
      <c r="MD75" s="14">
        <f t="shared" si="609"/>
        <v>0</v>
      </c>
      <c r="ME75" s="14">
        <f t="shared" si="610"/>
        <v>0</v>
      </c>
      <c r="MF75" s="14">
        <f t="shared" si="611"/>
        <v>0</v>
      </c>
      <c r="MG75" s="14">
        <f t="shared" si="612"/>
        <v>0</v>
      </c>
      <c r="MH75" s="14">
        <f t="shared" si="613"/>
        <v>0</v>
      </c>
      <c r="MI75" s="14">
        <f t="shared" si="614"/>
        <v>0</v>
      </c>
      <c r="MJ75" s="14">
        <f t="shared" si="615"/>
        <v>0</v>
      </c>
      <c r="ML75" s="14">
        <f t="shared" si="616"/>
        <v>0</v>
      </c>
      <c r="MM75" s="14">
        <f t="shared" si="617"/>
        <v>0</v>
      </c>
      <c r="MN75" s="14">
        <f t="shared" si="618"/>
        <v>0</v>
      </c>
      <c r="MO75" s="14">
        <f t="shared" si="619"/>
        <v>0</v>
      </c>
      <c r="MP75" s="14">
        <f t="shared" si="620"/>
        <v>0</v>
      </c>
      <c r="MQ75" s="14">
        <f t="shared" si="621"/>
        <v>0</v>
      </c>
      <c r="MR75" s="14">
        <f t="shared" si="622"/>
        <v>0</v>
      </c>
      <c r="MS75" s="14">
        <f t="shared" si="623"/>
        <v>0</v>
      </c>
      <c r="MT75" s="14">
        <f t="shared" si="624"/>
        <v>0</v>
      </c>
      <c r="MU75" s="14">
        <f t="shared" si="625"/>
        <v>0</v>
      </c>
      <c r="MV75" s="14">
        <f t="shared" si="626"/>
        <v>0</v>
      </c>
      <c r="MW75" s="14">
        <f t="shared" si="627"/>
        <v>0</v>
      </c>
    </row>
    <row r="76" spans="1:361" s="116" customFormat="1">
      <c r="A76" s="115"/>
      <c r="D76" s="115"/>
      <c r="E76" s="117"/>
      <c r="F76" s="117"/>
      <c r="G76" s="191" t="e">
        <v>#N/A</v>
      </c>
      <c r="H76" s="116" t="e">
        <v>#N/A</v>
      </c>
      <c r="I76" s="119">
        <f>I75</f>
        <v>1</v>
      </c>
      <c r="J76" s="117"/>
      <c r="K76" s="117"/>
      <c r="L76" s="117"/>
      <c r="M76" s="117"/>
      <c r="N76" s="117"/>
      <c r="O76" s="117"/>
      <c r="P76" s="117"/>
      <c r="Q76" s="117"/>
      <c r="R76" s="117"/>
      <c r="S76" s="117"/>
      <c r="T76" s="117"/>
      <c r="U76" s="117"/>
      <c r="V76" s="229"/>
      <c r="W76" s="229"/>
      <c r="X76" s="230"/>
      <c r="Y76" s="230"/>
      <c r="Z76" s="230"/>
      <c r="AA76" s="230"/>
      <c r="AB76" s="230"/>
      <c r="AC76" s="230"/>
      <c r="AD76" s="230"/>
      <c r="AE76" s="230"/>
      <c r="AF76" s="230"/>
      <c r="AG76" s="230"/>
      <c r="AH76" s="230"/>
      <c r="AI76" s="230"/>
      <c r="AK76" s="230"/>
      <c r="AL76" s="230"/>
      <c r="AM76" s="230"/>
      <c r="AN76" s="230"/>
      <c r="AO76" s="230"/>
      <c r="AP76" s="230"/>
      <c r="AQ76" s="230"/>
      <c r="AR76" s="230"/>
      <c r="AS76" s="230"/>
      <c r="AT76" s="230"/>
      <c r="AU76" s="230"/>
      <c r="AV76" s="230"/>
      <c r="AX76" s="231">
        <f t="shared" si="482"/>
        <v>0</v>
      </c>
      <c r="AY76" s="231">
        <f t="shared" si="483"/>
        <v>0</v>
      </c>
      <c r="AZ76" s="231">
        <f t="shared" si="484"/>
        <v>0</v>
      </c>
      <c r="BA76" s="231">
        <f t="shared" si="485"/>
        <v>0</v>
      </c>
      <c r="BB76" s="231">
        <f t="shared" si="486"/>
        <v>0</v>
      </c>
      <c r="BC76" s="231">
        <f t="shared" si="487"/>
        <v>0</v>
      </c>
      <c r="BD76" s="231">
        <f t="shared" si="488"/>
        <v>0</v>
      </c>
      <c r="BE76" s="231">
        <f t="shared" si="489"/>
        <v>0</v>
      </c>
      <c r="BF76" s="231">
        <f t="shared" si="490"/>
        <v>0</v>
      </c>
      <c r="BG76" s="231">
        <f t="shared" si="491"/>
        <v>0</v>
      </c>
      <c r="BH76" s="231">
        <f t="shared" si="492"/>
        <v>0</v>
      </c>
      <c r="BI76" s="231">
        <f t="shared" si="493"/>
        <v>0</v>
      </c>
      <c r="BJ76" s="231">
        <f t="shared" si="494"/>
        <v>0</v>
      </c>
      <c r="BL76" s="231">
        <f t="shared" si="495"/>
        <v>0</v>
      </c>
      <c r="BM76" s="231">
        <f t="shared" si="496"/>
        <v>0</v>
      </c>
      <c r="BN76" s="231">
        <f t="shared" si="497"/>
        <v>0</v>
      </c>
      <c r="BO76" s="231">
        <f t="shared" si="498"/>
        <v>0</v>
      </c>
      <c r="BP76" s="231">
        <f t="shared" si="499"/>
        <v>0</v>
      </c>
      <c r="BQ76" s="231">
        <f t="shared" si="500"/>
        <v>0</v>
      </c>
      <c r="BR76" s="231">
        <f t="shared" si="501"/>
        <v>0</v>
      </c>
      <c r="BS76" s="231">
        <f t="shared" si="502"/>
        <v>0</v>
      </c>
      <c r="BT76" s="231">
        <f t="shared" si="503"/>
        <v>0</v>
      </c>
      <c r="BU76" s="231">
        <f t="shared" si="504"/>
        <v>0</v>
      </c>
      <c r="BV76" s="231">
        <f t="shared" si="505"/>
        <v>0</v>
      </c>
      <c r="BW76" s="231">
        <f t="shared" si="506"/>
        <v>0</v>
      </c>
      <c r="BX76" s="231">
        <f t="shared" si="507"/>
        <v>0</v>
      </c>
      <c r="BY76" s="231"/>
      <c r="BZ76" s="230"/>
      <c r="CA76" s="230"/>
      <c r="CB76" s="230"/>
      <c r="CC76" s="230"/>
      <c r="CD76" s="230"/>
      <c r="CE76" s="230"/>
      <c r="CF76" s="230"/>
      <c r="CG76" s="230"/>
      <c r="CH76" s="230"/>
      <c r="CI76" s="230"/>
      <c r="CJ76" s="230"/>
      <c r="CK76" s="230"/>
      <c r="CL76" s="237"/>
      <c r="CM76" s="230"/>
      <c r="CN76" s="230"/>
      <c r="CO76" s="230"/>
      <c r="CP76" s="230"/>
      <c r="CQ76" s="230"/>
      <c r="CR76" s="230"/>
      <c r="CS76" s="230"/>
      <c r="CT76" s="230"/>
      <c r="CU76" s="230"/>
      <c r="CV76" s="230"/>
      <c r="CW76" s="230"/>
      <c r="CX76" s="230"/>
      <c r="CY76" s="231"/>
      <c r="CZ76" s="231">
        <f t="shared" si="546"/>
        <v>0</v>
      </c>
      <c r="DA76" s="231">
        <f t="shared" si="547"/>
        <v>0</v>
      </c>
      <c r="DB76" s="231">
        <f t="shared" si="548"/>
        <v>0</v>
      </c>
      <c r="DC76" s="231">
        <f t="shared" si="549"/>
        <v>0</v>
      </c>
      <c r="DD76" s="231">
        <f t="shared" si="550"/>
        <v>0</v>
      </c>
      <c r="DE76" s="231">
        <f t="shared" si="551"/>
        <v>0</v>
      </c>
      <c r="DF76" s="231">
        <f t="shared" si="552"/>
        <v>0</v>
      </c>
      <c r="DG76" s="231">
        <f t="shared" si="553"/>
        <v>0</v>
      </c>
      <c r="DH76" s="231">
        <f t="shared" si="554"/>
        <v>0</v>
      </c>
      <c r="DI76" s="231">
        <f t="shared" si="555"/>
        <v>0</v>
      </c>
      <c r="DJ76" s="231">
        <f t="shared" si="556"/>
        <v>0</v>
      </c>
      <c r="DK76" s="231">
        <f t="shared" si="557"/>
        <v>0</v>
      </c>
      <c r="DL76" s="231">
        <f t="shared" si="558"/>
        <v>0</v>
      </c>
      <c r="DM76" s="231"/>
      <c r="DN76" s="231">
        <f t="shared" si="244"/>
        <v>0</v>
      </c>
      <c r="DO76" s="231">
        <f t="shared" si="245"/>
        <v>0</v>
      </c>
      <c r="DP76" s="231">
        <f t="shared" si="246"/>
        <v>0</v>
      </c>
      <c r="DQ76" s="231">
        <f t="shared" si="247"/>
        <v>0</v>
      </c>
      <c r="DR76" s="231">
        <f t="shared" si="248"/>
        <v>0</v>
      </c>
      <c r="DS76" s="231">
        <f t="shared" si="249"/>
        <v>0</v>
      </c>
      <c r="DT76" s="231">
        <f t="shared" si="250"/>
        <v>0</v>
      </c>
      <c r="DU76" s="231">
        <f t="shared" si="251"/>
        <v>0</v>
      </c>
      <c r="DV76" s="231">
        <f t="shared" si="252"/>
        <v>0</v>
      </c>
      <c r="DW76" s="231">
        <f t="shared" si="253"/>
        <v>0</v>
      </c>
      <c r="DX76" s="231">
        <f t="shared" si="254"/>
        <v>0</v>
      </c>
      <c r="DY76" s="231">
        <f t="shared" si="255"/>
        <v>0</v>
      </c>
      <c r="DZ76" s="231">
        <f t="shared" si="559"/>
        <v>0</v>
      </c>
      <c r="EA76" s="191"/>
      <c r="EB76" s="115"/>
      <c r="EC76" s="115"/>
      <c r="ED76" s="115"/>
      <c r="EE76" s="115"/>
      <c r="EF76" s="115"/>
      <c r="EG76" s="115"/>
      <c r="EH76" s="115"/>
      <c r="EI76" s="115"/>
      <c r="EJ76" s="115"/>
      <c r="EK76" s="115"/>
      <c r="EL76" s="115"/>
      <c r="EM76" s="115"/>
      <c r="EN76" s="115"/>
      <c r="EO76" s="230"/>
      <c r="EP76" s="230"/>
      <c r="EQ76" s="230"/>
      <c r="ER76" s="230"/>
      <c r="ES76" s="230"/>
      <c r="ET76" s="230"/>
      <c r="EU76" s="230"/>
      <c r="EV76" s="230"/>
      <c r="EW76" s="230"/>
      <c r="EX76" s="230"/>
      <c r="EY76" s="230"/>
      <c r="EZ76" s="230"/>
      <c r="FB76" s="234">
        <f t="shared" si="508"/>
        <v>0</v>
      </c>
      <c r="FC76" s="234">
        <f t="shared" si="509"/>
        <v>0</v>
      </c>
      <c r="FD76" s="234">
        <f t="shared" si="510"/>
        <v>0</v>
      </c>
      <c r="FE76" s="234">
        <f t="shared" si="511"/>
        <v>0</v>
      </c>
      <c r="FF76" s="234">
        <f t="shared" si="512"/>
        <v>0</v>
      </c>
      <c r="FG76" s="234">
        <f t="shared" si="513"/>
        <v>0</v>
      </c>
      <c r="FH76" s="234">
        <f t="shared" si="514"/>
        <v>0</v>
      </c>
      <c r="FI76" s="234">
        <f t="shared" si="515"/>
        <v>0</v>
      </c>
      <c r="FJ76" s="234">
        <f t="shared" si="516"/>
        <v>0</v>
      </c>
      <c r="FK76" s="234">
        <f t="shared" si="517"/>
        <v>0</v>
      </c>
      <c r="FL76" s="234">
        <f t="shared" si="518"/>
        <v>0</v>
      </c>
      <c r="FM76" s="234">
        <f t="shared" si="519"/>
        <v>0</v>
      </c>
      <c r="FN76" s="234">
        <f t="shared" si="560"/>
        <v>0</v>
      </c>
      <c r="FO76" s="115"/>
      <c r="FP76" s="234">
        <f t="shared" si="520"/>
        <v>0</v>
      </c>
      <c r="FQ76" s="234">
        <f t="shared" si="521"/>
        <v>0</v>
      </c>
      <c r="FR76" s="234">
        <f t="shared" si="522"/>
        <v>0</v>
      </c>
      <c r="FS76" s="234">
        <f t="shared" si="523"/>
        <v>0</v>
      </c>
      <c r="FT76" s="234">
        <f t="shared" si="524"/>
        <v>0</v>
      </c>
      <c r="FU76" s="234">
        <f t="shared" si="525"/>
        <v>0</v>
      </c>
      <c r="FV76" s="234">
        <f t="shared" si="526"/>
        <v>0</v>
      </c>
      <c r="FW76" s="234">
        <f t="shared" si="527"/>
        <v>0</v>
      </c>
      <c r="FX76" s="234">
        <f t="shared" si="528"/>
        <v>0</v>
      </c>
      <c r="FY76" s="234">
        <f t="shared" si="529"/>
        <v>0</v>
      </c>
      <c r="FZ76" s="234">
        <f t="shared" si="530"/>
        <v>0</v>
      </c>
      <c r="GA76" s="234">
        <f t="shared" si="531"/>
        <v>0</v>
      </c>
      <c r="GB76" s="234">
        <f t="shared" si="561"/>
        <v>0</v>
      </c>
      <c r="GC76" s="234"/>
      <c r="GD76" s="339"/>
      <c r="GE76" s="339"/>
      <c r="GF76" s="339"/>
      <c r="GG76" s="339"/>
      <c r="GH76" s="339"/>
      <c r="GI76" s="339"/>
      <c r="GJ76" s="339"/>
      <c r="GK76" s="339"/>
      <c r="GL76" s="339"/>
      <c r="GM76" s="339"/>
      <c r="GN76" s="339"/>
      <c r="GO76" s="339"/>
      <c r="GP76" s="234"/>
      <c r="GQ76" s="234"/>
      <c r="GR76" s="234"/>
      <c r="GS76" s="234"/>
      <c r="GT76" s="234"/>
      <c r="GU76" s="234"/>
      <c r="GV76" s="234"/>
      <c r="GW76" s="234"/>
      <c r="GX76" s="234"/>
      <c r="GY76" s="234"/>
      <c r="GZ76" s="234"/>
      <c r="HA76" s="234"/>
      <c r="HB76" s="234"/>
      <c r="HC76" s="117">
        <f t="shared" si="256"/>
        <v>0</v>
      </c>
      <c r="HE76" s="115"/>
      <c r="HF76" s="115"/>
      <c r="HG76" s="115"/>
      <c r="HH76" s="115"/>
      <c r="HJ76" s="231" t="str">
        <f t="shared" si="562"/>
        <v/>
      </c>
      <c r="HK76" s="231" t="str">
        <f t="shared" si="563"/>
        <v/>
      </c>
      <c r="IG76" s="557">
        <f t="shared" si="642"/>
        <v>0</v>
      </c>
      <c r="IH76" s="557">
        <f t="shared" si="643"/>
        <v>0</v>
      </c>
      <c r="II76" s="557">
        <f t="shared" si="644"/>
        <v>0</v>
      </c>
      <c r="IJ76" s="557">
        <f t="shared" si="645"/>
        <v>0</v>
      </c>
      <c r="IK76" s="557">
        <f t="shared" si="646"/>
        <v>0</v>
      </c>
      <c r="IL76" s="557">
        <f t="shared" si="647"/>
        <v>0</v>
      </c>
      <c r="IM76" s="557">
        <f t="shared" si="648"/>
        <v>0</v>
      </c>
      <c r="IN76" s="557">
        <f t="shared" si="649"/>
        <v>0</v>
      </c>
      <c r="IO76" s="557">
        <f t="shared" si="650"/>
        <v>0</v>
      </c>
      <c r="IP76" s="557">
        <f t="shared" si="651"/>
        <v>0</v>
      </c>
      <c r="IQ76" s="557">
        <f t="shared" si="652"/>
        <v>0</v>
      </c>
      <c r="IR76" s="557">
        <f t="shared" si="653"/>
        <v>0</v>
      </c>
      <c r="IS76" s="557">
        <f t="shared" si="564"/>
        <v>0</v>
      </c>
      <c r="JH76" s="557">
        <f t="shared" si="565"/>
        <v>0</v>
      </c>
      <c r="JI76" s="557">
        <f t="shared" si="566"/>
        <v>0</v>
      </c>
      <c r="JJ76" s="557">
        <f t="shared" si="567"/>
        <v>0</v>
      </c>
      <c r="JK76" s="557">
        <f t="shared" si="568"/>
        <v>0</v>
      </c>
      <c r="JL76" s="557">
        <f t="shared" si="569"/>
        <v>0</v>
      </c>
      <c r="JM76" s="557">
        <f t="shared" si="570"/>
        <v>0</v>
      </c>
      <c r="JN76" s="557">
        <f t="shared" si="571"/>
        <v>0</v>
      </c>
      <c r="JO76" s="557">
        <f t="shared" si="572"/>
        <v>0</v>
      </c>
      <c r="JP76" s="557">
        <f t="shared" si="573"/>
        <v>0</v>
      </c>
      <c r="JQ76" s="557">
        <f t="shared" si="574"/>
        <v>0</v>
      </c>
      <c r="JR76" s="557">
        <f t="shared" si="575"/>
        <v>0</v>
      </c>
      <c r="JS76" s="557">
        <f t="shared" si="576"/>
        <v>0</v>
      </c>
      <c r="JT76" s="557">
        <f t="shared" si="577"/>
        <v>0</v>
      </c>
      <c r="KI76" s="557">
        <f t="shared" si="578"/>
        <v>0</v>
      </c>
      <c r="KJ76" s="557">
        <f t="shared" si="579"/>
        <v>0</v>
      </c>
      <c r="KK76" s="557">
        <f t="shared" si="580"/>
        <v>0</v>
      </c>
      <c r="KL76" s="557">
        <f t="shared" si="581"/>
        <v>0</v>
      </c>
      <c r="KM76" s="557">
        <f t="shared" si="582"/>
        <v>0</v>
      </c>
      <c r="KN76" s="557">
        <f t="shared" si="583"/>
        <v>0</v>
      </c>
      <c r="KO76" s="557">
        <f t="shared" si="584"/>
        <v>0</v>
      </c>
      <c r="KP76" s="557">
        <f t="shared" si="585"/>
        <v>0</v>
      </c>
      <c r="KQ76" s="557">
        <f t="shared" si="586"/>
        <v>0</v>
      </c>
      <c r="KR76" s="557">
        <f t="shared" si="587"/>
        <v>0</v>
      </c>
      <c r="KS76" s="557">
        <f t="shared" si="588"/>
        <v>0</v>
      </c>
      <c r="KT76" s="557">
        <f t="shared" si="589"/>
        <v>0</v>
      </c>
      <c r="KU76" s="557">
        <f t="shared" si="590"/>
        <v>0</v>
      </c>
      <c r="KW76" s="557">
        <f t="shared" si="591"/>
        <v>0</v>
      </c>
      <c r="KX76" s="557">
        <f t="shared" si="592"/>
        <v>0</v>
      </c>
      <c r="KY76" s="557">
        <f t="shared" si="593"/>
        <v>0</v>
      </c>
      <c r="KZ76" s="557">
        <f t="shared" si="594"/>
        <v>0</v>
      </c>
      <c r="LA76" s="557">
        <f t="shared" si="595"/>
        <v>0</v>
      </c>
      <c r="LB76" s="557">
        <f t="shared" si="596"/>
        <v>0</v>
      </c>
      <c r="LC76" s="557">
        <f t="shared" si="597"/>
        <v>0</v>
      </c>
      <c r="LD76" s="557">
        <f t="shared" si="598"/>
        <v>0</v>
      </c>
      <c r="LE76" s="557">
        <f t="shared" si="599"/>
        <v>0</v>
      </c>
      <c r="LF76" s="557">
        <f t="shared" si="600"/>
        <v>0</v>
      </c>
      <c r="LG76" s="557">
        <f t="shared" si="601"/>
        <v>0</v>
      </c>
      <c r="LH76" s="557">
        <f t="shared" si="602"/>
        <v>0</v>
      </c>
      <c r="LI76" s="557">
        <f t="shared" si="603"/>
        <v>0</v>
      </c>
      <c r="LY76" s="117">
        <f t="shared" si="604"/>
        <v>0</v>
      </c>
      <c r="LZ76" s="117">
        <f t="shared" si="605"/>
        <v>0</v>
      </c>
      <c r="MA76" s="117">
        <f t="shared" si="606"/>
        <v>0</v>
      </c>
      <c r="MB76" s="117">
        <f t="shared" si="607"/>
        <v>0</v>
      </c>
      <c r="MC76" s="117">
        <f t="shared" si="608"/>
        <v>0</v>
      </c>
      <c r="MD76" s="117">
        <f t="shared" si="609"/>
        <v>0</v>
      </c>
      <c r="ME76" s="117">
        <f t="shared" si="610"/>
        <v>0</v>
      </c>
      <c r="MF76" s="117">
        <f t="shared" si="611"/>
        <v>0</v>
      </c>
      <c r="MG76" s="117">
        <f t="shared" si="612"/>
        <v>0</v>
      </c>
      <c r="MH76" s="117">
        <f t="shared" si="613"/>
        <v>0</v>
      </c>
      <c r="MI76" s="117">
        <f t="shared" si="614"/>
        <v>0</v>
      </c>
      <c r="MJ76" s="117">
        <f t="shared" si="615"/>
        <v>0</v>
      </c>
      <c r="ML76" s="117">
        <f t="shared" si="616"/>
        <v>0</v>
      </c>
      <c r="MM76" s="117">
        <f t="shared" si="617"/>
        <v>0</v>
      </c>
      <c r="MN76" s="117">
        <f t="shared" si="618"/>
        <v>0</v>
      </c>
      <c r="MO76" s="117">
        <f t="shared" si="619"/>
        <v>0</v>
      </c>
      <c r="MP76" s="117">
        <f t="shared" si="620"/>
        <v>0</v>
      </c>
      <c r="MQ76" s="117">
        <f t="shared" si="621"/>
        <v>0</v>
      </c>
      <c r="MR76" s="117">
        <f t="shared" si="622"/>
        <v>0</v>
      </c>
      <c r="MS76" s="117">
        <f t="shared" si="623"/>
        <v>0</v>
      </c>
      <c r="MT76" s="117">
        <f t="shared" si="624"/>
        <v>0</v>
      </c>
      <c r="MU76" s="117">
        <f t="shared" si="625"/>
        <v>0</v>
      </c>
      <c r="MV76" s="117">
        <f t="shared" si="626"/>
        <v>0</v>
      </c>
      <c r="MW76" s="117">
        <f t="shared" si="627"/>
        <v>0</v>
      </c>
    </row>
    <row r="77" spans="1:361">
      <c r="A77" s="4">
        <v>55</v>
      </c>
      <c r="B77" s="1" t="s">
        <v>475</v>
      </c>
      <c r="C77" s="1" t="s">
        <v>346</v>
      </c>
      <c r="D77" s="4" t="s">
        <v>328</v>
      </c>
      <c r="E77" s="14">
        <f>SUMIFS('MoU proposal'!U:U,'MoU proposal'!$B:$B,'Retail_distributor-wise'!$B77,'MoU proposal'!$D:$D,'Retail_distributor-wise'!$C77)</f>
        <v>0</v>
      </c>
      <c r="F77" s="14">
        <f>SUM(J77:U77)</f>
        <v>3350</v>
      </c>
      <c r="G77" s="8" t="str">
        <f>G41</f>
        <v>SKA Ispat Private Limited</v>
      </c>
      <c r="H77" s="1" t="s">
        <v>118</v>
      </c>
      <c r="I77" s="118">
        <v>0.6</v>
      </c>
      <c r="J77" s="14">
        <f>FLOOR('Retail_state-wise(rough)'!F$35*'Retail_distributor-wise'!$I77,50)</f>
        <v>200</v>
      </c>
      <c r="K77" s="14">
        <f>FLOOR('Retail_state-wise(rough)'!G$35*'Retail_distributor-wise'!$I77,50)</f>
        <v>250</v>
      </c>
      <c r="L77" s="14">
        <f>FLOOR('Retail_state-wise(rough)'!H$35*'Retail_distributor-wise'!$I77,50)</f>
        <v>250</v>
      </c>
      <c r="M77" s="14">
        <f>FLOOR('Retail_state-wise(rough)'!I$35*'Retail_distributor-wise'!$I77,50)</f>
        <v>200</v>
      </c>
      <c r="N77" s="14">
        <f>FLOOR('Retail_state-wise(rough)'!J$35*'Retail_distributor-wise'!$I77,50)</f>
        <v>150</v>
      </c>
      <c r="O77" s="14">
        <f>FLOOR('Retail_state-wise(rough)'!K$35*'Retail_distributor-wise'!$I77,50)</f>
        <v>150</v>
      </c>
      <c r="P77" s="14">
        <f>FLOOR('Retail_state-wise(rough)'!L$35*'Retail_distributor-wise'!$I77,50)</f>
        <v>250</v>
      </c>
      <c r="Q77" s="14">
        <f>FLOOR('Retail_state-wise(rough)'!M$35*'Retail_distributor-wise'!$I77,50)</f>
        <v>300</v>
      </c>
      <c r="R77" s="14">
        <f>FLOOR('Retail_state-wise(rough)'!N$35*'Retail_distributor-wise'!$I77,50)</f>
        <v>300</v>
      </c>
      <c r="S77" s="14">
        <f>FLOOR('Retail_state-wise(rough)'!O$35*'Retail_distributor-wise'!$I77,50)</f>
        <v>350</v>
      </c>
      <c r="T77" s="14">
        <f>FLOOR('Retail_state-wise(rough)'!P$35*'Retail_distributor-wise'!$I77,50)</f>
        <v>450</v>
      </c>
      <c r="U77" s="14">
        <f>FLOOR('Retail_state-wise(rough)'!Q$35*'Retail_distributor-wise'!$I77,50)</f>
        <v>500</v>
      </c>
      <c r="X77" s="16">
        <v>1</v>
      </c>
      <c r="Y77" s="16">
        <v>1</v>
      </c>
      <c r="Z77" s="16">
        <v>1</v>
      </c>
      <c r="AA77" s="16">
        <v>1</v>
      </c>
      <c r="AB77" s="16">
        <v>1</v>
      </c>
      <c r="AC77" s="16">
        <v>1</v>
      </c>
      <c r="AD77" s="16">
        <v>1</v>
      </c>
      <c r="AE77" s="16">
        <v>1</v>
      </c>
      <c r="AF77" s="16">
        <v>1</v>
      </c>
      <c r="AG77" s="16">
        <v>1</v>
      </c>
      <c r="AH77" s="16">
        <v>1</v>
      </c>
      <c r="AI77" s="16">
        <v>1</v>
      </c>
      <c r="AK77" s="16">
        <f t="shared" ref="AK77:AV78" si="660">100%-X77</f>
        <v>0</v>
      </c>
      <c r="AL77" s="16">
        <f t="shared" si="660"/>
        <v>0</v>
      </c>
      <c r="AM77" s="16">
        <f t="shared" si="660"/>
        <v>0</v>
      </c>
      <c r="AN77" s="16">
        <f t="shared" si="660"/>
        <v>0</v>
      </c>
      <c r="AO77" s="16">
        <f t="shared" si="660"/>
        <v>0</v>
      </c>
      <c r="AP77" s="16">
        <f t="shared" si="660"/>
        <v>0</v>
      </c>
      <c r="AQ77" s="16">
        <f t="shared" si="660"/>
        <v>0</v>
      </c>
      <c r="AR77" s="16">
        <f t="shared" si="660"/>
        <v>0</v>
      </c>
      <c r="AS77" s="16">
        <f t="shared" si="660"/>
        <v>0</v>
      </c>
      <c r="AT77" s="16">
        <f t="shared" si="660"/>
        <v>0</v>
      </c>
      <c r="AU77" s="16">
        <f t="shared" si="660"/>
        <v>0</v>
      </c>
      <c r="AV77" s="16">
        <f t="shared" si="660"/>
        <v>0</v>
      </c>
      <c r="AX77" s="15">
        <f t="shared" si="482"/>
        <v>200</v>
      </c>
      <c r="AY77" s="15">
        <f t="shared" si="483"/>
        <v>250</v>
      </c>
      <c r="AZ77" s="15">
        <f t="shared" si="484"/>
        <v>250</v>
      </c>
      <c r="BA77" s="15">
        <f t="shared" si="485"/>
        <v>200</v>
      </c>
      <c r="BB77" s="15">
        <f t="shared" si="486"/>
        <v>150</v>
      </c>
      <c r="BC77" s="15">
        <f t="shared" si="487"/>
        <v>150</v>
      </c>
      <c r="BD77" s="15">
        <f t="shared" si="488"/>
        <v>250</v>
      </c>
      <c r="BE77" s="15">
        <f t="shared" si="489"/>
        <v>300</v>
      </c>
      <c r="BF77" s="15">
        <f t="shared" si="490"/>
        <v>300</v>
      </c>
      <c r="BG77" s="15">
        <f t="shared" si="491"/>
        <v>350</v>
      </c>
      <c r="BH77" s="15">
        <f t="shared" si="492"/>
        <v>450</v>
      </c>
      <c r="BI77" s="15">
        <f t="shared" si="493"/>
        <v>500</v>
      </c>
      <c r="BJ77" s="15">
        <f t="shared" si="494"/>
        <v>3350</v>
      </c>
      <c r="BL77" s="15">
        <f t="shared" si="495"/>
        <v>0</v>
      </c>
      <c r="BM77" s="15">
        <f t="shared" si="496"/>
        <v>0</v>
      </c>
      <c r="BN77" s="15">
        <f t="shared" si="497"/>
        <v>0</v>
      </c>
      <c r="BO77" s="15">
        <f t="shared" si="498"/>
        <v>0</v>
      </c>
      <c r="BP77" s="15">
        <f t="shared" si="499"/>
        <v>0</v>
      </c>
      <c r="BQ77" s="15">
        <f t="shared" si="500"/>
        <v>0</v>
      </c>
      <c r="BR77" s="15">
        <f t="shared" si="501"/>
        <v>0</v>
      </c>
      <c r="BS77" s="15">
        <f t="shared" si="502"/>
        <v>0</v>
      </c>
      <c r="BT77" s="15">
        <f t="shared" si="503"/>
        <v>0</v>
      </c>
      <c r="BU77" s="15">
        <f t="shared" si="504"/>
        <v>0</v>
      </c>
      <c r="BV77" s="15">
        <f t="shared" si="505"/>
        <v>0</v>
      </c>
      <c r="BW77" s="15">
        <f t="shared" si="506"/>
        <v>0</v>
      </c>
      <c r="BX77" s="15">
        <f t="shared" si="507"/>
        <v>0</v>
      </c>
      <c r="BY77" s="15"/>
      <c r="BZ77" s="16">
        <v>0</v>
      </c>
      <c r="CA77" s="16">
        <v>0</v>
      </c>
      <c r="CB77" s="16">
        <v>0</v>
      </c>
      <c r="CC77" s="16">
        <v>0</v>
      </c>
      <c r="CD77" s="16">
        <v>0</v>
      </c>
      <c r="CE77" s="16">
        <v>0</v>
      </c>
      <c r="CF77" s="16">
        <v>0</v>
      </c>
      <c r="CG77" s="16">
        <v>0</v>
      </c>
      <c r="CH77" s="16">
        <v>0</v>
      </c>
      <c r="CI77" s="16">
        <v>0</v>
      </c>
      <c r="CJ77" s="16">
        <v>0</v>
      </c>
      <c r="CK77" s="16">
        <v>0</v>
      </c>
      <c r="CL77" s="236"/>
      <c r="CM77" s="239">
        <f t="shared" si="534"/>
        <v>1</v>
      </c>
      <c r="CN77" s="239">
        <f t="shared" si="535"/>
        <v>1</v>
      </c>
      <c r="CO77" s="239">
        <f t="shared" si="536"/>
        <v>1</v>
      </c>
      <c r="CP77" s="239">
        <f t="shared" si="537"/>
        <v>1</v>
      </c>
      <c r="CQ77" s="239">
        <f t="shared" si="538"/>
        <v>1</v>
      </c>
      <c r="CR77" s="239">
        <f t="shared" si="539"/>
        <v>1</v>
      </c>
      <c r="CS77" s="239">
        <f t="shared" si="540"/>
        <v>1</v>
      </c>
      <c r="CT77" s="239">
        <f t="shared" si="541"/>
        <v>1</v>
      </c>
      <c r="CU77" s="239">
        <f t="shared" si="542"/>
        <v>1</v>
      </c>
      <c r="CV77" s="239">
        <f t="shared" si="543"/>
        <v>1</v>
      </c>
      <c r="CW77" s="239">
        <f t="shared" si="544"/>
        <v>1</v>
      </c>
      <c r="CX77" s="239">
        <f t="shared" si="545"/>
        <v>1</v>
      </c>
      <c r="CY77" s="15"/>
      <c r="CZ77" s="15">
        <f t="shared" si="546"/>
        <v>0</v>
      </c>
      <c r="DA77" s="15">
        <f t="shared" si="547"/>
        <v>0</v>
      </c>
      <c r="DB77" s="15">
        <f t="shared" si="548"/>
        <v>0</v>
      </c>
      <c r="DC77" s="15">
        <f t="shared" si="549"/>
        <v>0</v>
      </c>
      <c r="DD77" s="15">
        <f t="shared" si="550"/>
        <v>0</v>
      </c>
      <c r="DE77" s="15">
        <f t="shared" si="551"/>
        <v>0</v>
      </c>
      <c r="DF77" s="15">
        <f t="shared" si="552"/>
        <v>0</v>
      </c>
      <c r="DG77" s="15">
        <f t="shared" si="553"/>
        <v>0</v>
      </c>
      <c r="DH77" s="15">
        <f t="shared" si="554"/>
        <v>0</v>
      </c>
      <c r="DI77" s="15">
        <f t="shared" si="555"/>
        <v>0</v>
      </c>
      <c r="DJ77" s="15">
        <f t="shared" si="556"/>
        <v>0</v>
      </c>
      <c r="DK77" s="15">
        <f t="shared" si="557"/>
        <v>0</v>
      </c>
      <c r="DL77" s="15">
        <f t="shared" si="558"/>
        <v>0</v>
      </c>
      <c r="DM77" s="15"/>
      <c r="DN77" s="238">
        <f t="shared" si="244"/>
        <v>200</v>
      </c>
      <c r="DO77" s="238">
        <f t="shared" si="245"/>
        <v>250</v>
      </c>
      <c r="DP77" s="238">
        <f t="shared" si="246"/>
        <v>250</v>
      </c>
      <c r="DQ77" s="238">
        <f t="shared" si="247"/>
        <v>200</v>
      </c>
      <c r="DR77" s="238">
        <f t="shared" si="248"/>
        <v>150</v>
      </c>
      <c r="DS77" s="238">
        <f t="shared" si="249"/>
        <v>150</v>
      </c>
      <c r="DT77" s="238">
        <f t="shared" si="250"/>
        <v>250</v>
      </c>
      <c r="DU77" s="238">
        <f t="shared" si="251"/>
        <v>300</v>
      </c>
      <c r="DV77" s="238">
        <f t="shared" si="252"/>
        <v>300</v>
      </c>
      <c r="DW77" s="238">
        <f t="shared" si="253"/>
        <v>350</v>
      </c>
      <c r="DX77" s="238">
        <f t="shared" si="254"/>
        <v>450</v>
      </c>
      <c r="DY77" s="238">
        <f t="shared" si="255"/>
        <v>500</v>
      </c>
      <c r="DZ77" s="238">
        <f t="shared" si="559"/>
        <v>3350</v>
      </c>
      <c r="EB77" s="16">
        <v>0.6</v>
      </c>
      <c r="EC77" s="16">
        <v>0.6</v>
      </c>
      <c r="ED77" s="16">
        <v>0.6</v>
      </c>
      <c r="EE77" s="16">
        <v>0.6</v>
      </c>
      <c r="EF77" s="16">
        <v>0.6</v>
      </c>
      <c r="EG77" s="16">
        <v>0.65</v>
      </c>
      <c r="EH77" s="16">
        <v>0.65</v>
      </c>
      <c r="EI77" s="16">
        <v>0.65</v>
      </c>
      <c r="EJ77" s="16">
        <v>0.65</v>
      </c>
      <c r="EK77" s="16">
        <v>0.7</v>
      </c>
      <c r="EL77" s="16">
        <v>0.7</v>
      </c>
      <c r="EM77" s="16">
        <v>0.7</v>
      </c>
      <c r="EO77" s="16">
        <f t="shared" si="628"/>
        <v>0.4</v>
      </c>
      <c r="EP77" s="16">
        <f t="shared" si="629"/>
        <v>0.4</v>
      </c>
      <c r="EQ77" s="16">
        <f t="shared" si="630"/>
        <v>0.4</v>
      </c>
      <c r="ER77" s="16">
        <f t="shared" si="631"/>
        <v>0.4</v>
      </c>
      <c r="ES77" s="16">
        <f t="shared" si="632"/>
        <v>0.4</v>
      </c>
      <c r="ET77" s="16">
        <f t="shared" si="633"/>
        <v>0.35</v>
      </c>
      <c r="EU77" s="16">
        <f t="shared" si="634"/>
        <v>0.35</v>
      </c>
      <c r="EV77" s="16">
        <f t="shared" si="635"/>
        <v>0.35</v>
      </c>
      <c r="EW77" s="16">
        <f t="shared" si="636"/>
        <v>0.35</v>
      </c>
      <c r="EX77" s="16">
        <f t="shared" si="637"/>
        <v>0.30000000000000004</v>
      </c>
      <c r="EY77" s="16">
        <f t="shared" si="638"/>
        <v>0.30000000000000004</v>
      </c>
      <c r="EZ77" s="16">
        <f t="shared" si="639"/>
        <v>0.30000000000000004</v>
      </c>
      <c r="FB77" s="233">
        <f t="shared" si="508"/>
        <v>120</v>
      </c>
      <c r="FC77" s="233">
        <f t="shared" si="509"/>
        <v>150</v>
      </c>
      <c r="FD77" s="233">
        <f t="shared" si="510"/>
        <v>150</v>
      </c>
      <c r="FE77" s="233">
        <f t="shared" si="511"/>
        <v>120</v>
      </c>
      <c r="FF77" s="233">
        <f t="shared" si="512"/>
        <v>90</v>
      </c>
      <c r="FG77" s="233">
        <f t="shared" si="513"/>
        <v>97.5</v>
      </c>
      <c r="FH77" s="233">
        <f t="shared" si="514"/>
        <v>162.5</v>
      </c>
      <c r="FI77" s="233">
        <f t="shared" si="515"/>
        <v>195</v>
      </c>
      <c r="FJ77" s="233">
        <f t="shared" si="516"/>
        <v>195</v>
      </c>
      <c r="FK77" s="233">
        <f t="shared" si="517"/>
        <v>244.99999999999997</v>
      </c>
      <c r="FL77" s="233">
        <f t="shared" si="518"/>
        <v>315</v>
      </c>
      <c r="FM77" s="233">
        <f t="shared" si="519"/>
        <v>350</v>
      </c>
      <c r="FN77" s="233">
        <f t="shared" si="560"/>
        <v>2190</v>
      </c>
      <c r="FO77" s="4"/>
      <c r="FP77" s="233">
        <f t="shared" si="520"/>
        <v>80</v>
      </c>
      <c r="FQ77" s="233">
        <f t="shared" si="521"/>
        <v>100</v>
      </c>
      <c r="FR77" s="233">
        <f t="shared" si="522"/>
        <v>100</v>
      </c>
      <c r="FS77" s="233">
        <f t="shared" si="523"/>
        <v>80</v>
      </c>
      <c r="FT77" s="233">
        <f t="shared" si="524"/>
        <v>60</v>
      </c>
      <c r="FU77" s="233">
        <f t="shared" si="525"/>
        <v>52.5</v>
      </c>
      <c r="FV77" s="233">
        <f t="shared" si="526"/>
        <v>87.5</v>
      </c>
      <c r="FW77" s="233">
        <f t="shared" si="527"/>
        <v>105</v>
      </c>
      <c r="FX77" s="233">
        <f t="shared" si="528"/>
        <v>105</v>
      </c>
      <c r="FY77" s="233">
        <f t="shared" si="529"/>
        <v>105.00000000000001</v>
      </c>
      <c r="FZ77" s="233">
        <f t="shared" si="530"/>
        <v>135.00000000000003</v>
      </c>
      <c r="GA77" s="233">
        <f t="shared" si="531"/>
        <v>150.00000000000003</v>
      </c>
      <c r="GB77" s="233">
        <f t="shared" si="561"/>
        <v>1160</v>
      </c>
      <c r="GC77" s="233"/>
      <c r="GD77" s="16">
        <v>1</v>
      </c>
      <c r="GE77" s="16">
        <v>1</v>
      </c>
      <c r="GF77" s="16">
        <v>1</v>
      </c>
      <c r="GG77" s="16">
        <v>1</v>
      </c>
      <c r="GH77" s="16">
        <v>1</v>
      </c>
      <c r="GI77" s="16">
        <v>1</v>
      </c>
      <c r="GJ77" s="16">
        <v>1</v>
      </c>
      <c r="GK77" s="16">
        <v>1</v>
      </c>
      <c r="GL77" s="16">
        <v>1</v>
      </c>
      <c r="GM77" s="16">
        <v>1</v>
      </c>
      <c r="GN77" s="16">
        <v>1</v>
      </c>
      <c r="GO77" s="16">
        <v>1</v>
      </c>
      <c r="GP77" s="233"/>
      <c r="GQ77" s="233">
        <f>GD77*FB77</f>
        <v>120</v>
      </c>
      <c r="GR77" s="233">
        <f t="shared" ref="GR77:GR78" si="661">GE77*FC77</f>
        <v>150</v>
      </c>
      <c r="GS77" s="233">
        <f t="shared" ref="GS77:GS78" si="662">GF77*FD77</f>
        <v>150</v>
      </c>
      <c r="GT77" s="233">
        <f t="shared" ref="GT77:GT78" si="663">GG77*FE77</f>
        <v>120</v>
      </c>
      <c r="GU77" s="233">
        <f t="shared" ref="GU77:GU78" si="664">GH77*FF77</f>
        <v>90</v>
      </c>
      <c r="GV77" s="233">
        <f t="shared" ref="GV77:GV78" si="665">GI77*FG77</f>
        <v>97.5</v>
      </c>
      <c r="GW77" s="233">
        <f t="shared" ref="GW77:GW78" si="666">GJ77*FH77</f>
        <v>162.5</v>
      </c>
      <c r="GX77" s="233">
        <f t="shared" ref="GX77:GX78" si="667">GK77*FI77</f>
        <v>195</v>
      </c>
      <c r="GY77" s="233">
        <f t="shared" ref="GY77:GY78" si="668">GL77*FJ77</f>
        <v>195</v>
      </c>
      <c r="GZ77" s="233">
        <f t="shared" ref="GZ77:GZ78" si="669">GM77*FK77</f>
        <v>244.99999999999997</v>
      </c>
      <c r="HA77" s="233">
        <f t="shared" ref="HA77:HA78" si="670">GN77*FL77</f>
        <v>315</v>
      </c>
      <c r="HB77" s="233">
        <f t="shared" ref="HB77:HB78" si="671">GO77*FM77</f>
        <v>350</v>
      </c>
      <c r="HC77" s="14">
        <f t="shared" si="256"/>
        <v>2190</v>
      </c>
      <c r="HF77" s="4">
        <v>15</v>
      </c>
      <c r="HG77" s="233">
        <f t="shared" ref="HG77:HG78" si="672">IFERROR(FM77/HF77,"")</f>
        <v>23.333333333333332</v>
      </c>
      <c r="HH77" s="233">
        <f t="shared" ref="HH77:HH78" si="673">IFERROR(ROUND(HG77/0.65,0),"")</f>
        <v>36</v>
      </c>
      <c r="HJ77" s="15">
        <f t="shared" si="562"/>
        <v>23.333333333333332</v>
      </c>
      <c r="HK77" s="15">
        <f t="shared" si="563"/>
        <v>35.897435897435898</v>
      </c>
      <c r="HT77" s="1">
        <f>_xlfn.XLOOKUP($C77,'Prices_state-wise'!$B:$B,'Prices_state-wise'!P:P,"",0)</f>
        <v>53750</v>
      </c>
      <c r="HU77" s="1">
        <f>_xlfn.XLOOKUP($C77,'Prices_state-wise'!$B:$B,'Prices_state-wise'!Q:Q,"",0)</f>
        <v>52750</v>
      </c>
      <c r="HV77" s="1">
        <f>_xlfn.XLOOKUP($C77,'Prices_state-wise'!$B:$B,'Prices_state-wise'!R:R,"",0)</f>
        <v>50250</v>
      </c>
      <c r="HW77" s="1">
        <f>_xlfn.XLOOKUP($C77,'Prices_state-wise'!$B:$B,'Prices_state-wise'!S:S,"",0)</f>
        <v>47750</v>
      </c>
      <c r="HX77" s="1">
        <f>_xlfn.XLOOKUP($C77,'Prices_state-wise'!$B:$B,'Prices_state-wise'!T:T,"",0)</f>
        <v>46750</v>
      </c>
      <c r="HY77" s="1">
        <f>_xlfn.XLOOKUP($C77,'Prices_state-wise'!$B:$B,'Prices_state-wise'!U:U,"",0)</f>
        <v>45250</v>
      </c>
      <c r="HZ77" s="1">
        <f>_xlfn.XLOOKUP($C77,'Prices_state-wise'!$B:$B,'Prices_state-wise'!V:V,"",0)</f>
        <v>45250</v>
      </c>
      <c r="IA77" s="1">
        <f>_xlfn.XLOOKUP($C77,'Prices_state-wise'!$B:$B,'Prices_state-wise'!W:W,"",0)</f>
        <v>46250</v>
      </c>
      <c r="IB77" s="1">
        <f>_xlfn.XLOOKUP($C77,'Prices_state-wise'!$B:$B,'Prices_state-wise'!X:X,"",0)</f>
        <v>47750</v>
      </c>
      <c r="IC77" s="1">
        <f>_xlfn.XLOOKUP($C77,'Prices_state-wise'!$B:$B,'Prices_state-wise'!Y:Y,"",0)</f>
        <v>50250</v>
      </c>
      <c r="ID77" s="1">
        <f>_xlfn.XLOOKUP($C77,'Prices_state-wise'!$B:$B,'Prices_state-wise'!Z:Z,"",0)</f>
        <v>50250</v>
      </c>
      <c r="IE77" s="1">
        <f>_xlfn.XLOOKUP($C77,'Prices_state-wise'!$B:$B,'Prices_state-wise'!AA:AA,"",0)</f>
        <v>51750</v>
      </c>
      <c r="IG77" s="346">
        <f t="shared" si="642"/>
        <v>0</v>
      </c>
      <c r="IH77" s="346">
        <f t="shared" si="643"/>
        <v>0</v>
      </c>
      <c r="II77" s="346">
        <f t="shared" si="644"/>
        <v>0</v>
      </c>
      <c r="IJ77" s="346">
        <f t="shared" si="645"/>
        <v>0</v>
      </c>
      <c r="IK77" s="346">
        <f t="shared" si="646"/>
        <v>0</v>
      </c>
      <c r="IL77" s="346">
        <f t="shared" si="647"/>
        <v>0</v>
      </c>
      <c r="IM77" s="346">
        <f t="shared" si="648"/>
        <v>0</v>
      </c>
      <c r="IN77" s="346">
        <f t="shared" si="649"/>
        <v>0</v>
      </c>
      <c r="IO77" s="346">
        <f t="shared" si="650"/>
        <v>0</v>
      </c>
      <c r="IP77" s="346">
        <f t="shared" si="651"/>
        <v>0</v>
      </c>
      <c r="IQ77" s="346">
        <f t="shared" si="652"/>
        <v>0</v>
      </c>
      <c r="IR77" s="346">
        <f t="shared" si="653"/>
        <v>0</v>
      </c>
      <c r="IS77" s="346">
        <f t="shared" si="564"/>
        <v>0</v>
      </c>
      <c r="IU77" s="1">
        <v>53500</v>
      </c>
      <c r="IV77" s="1">
        <v>52500</v>
      </c>
      <c r="IW77" s="1">
        <v>50000</v>
      </c>
      <c r="IX77" s="1">
        <v>47500</v>
      </c>
      <c r="IY77" s="1">
        <v>46500</v>
      </c>
      <c r="IZ77" s="1">
        <v>45000</v>
      </c>
      <c r="JA77" s="1">
        <v>45000</v>
      </c>
      <c r="JB77" s="1">
        <v>46000</v>
      </c>
      <c r="JC77" s="1">
        <v>47500</v>
      </c>
      <c r="JD77" s="1">
        <v>50000</v>
      </c>
      <c r="JE77" s="1">
        <v>50000</v>
      </c>
      <c r="JF77" s="1">
        <v>51500</v>
      </c>
      <c r="JH77" s="346">
        <f t="shared" si="565"/>
        <v>0</v>
      </c>
      <c r="JI77" s="346">
        <f t="shared" si="566"/>
        <v>0</v>
      </c>
      <c r="JJ77" s="346">
        <f t="shared" si="567"/>
        <v>0</v>
      </c>
      <c r="JK77" s="346">
        <f t="shared" si="568"/>
        <v>0</v>
      </c>
      <c r="JL77" s="346">
        <f t="shared" si="569"/>
        <v>0</v>
      </c>
      <c r="JM77" s="346">
        <f t="shared" si="570"/>
        <v>0</v>
      </c>
      <c r="JN77" s="346">
        <f t="shared" si="571"/>
        <v>0</v>
      </c>
      <c r="JO77" s="346">
        <f t="shared" si="572"/>
        <v>0</v>
      </c>
      <c r="JP77" s="346">
        <f t="shared" si="573"/>
        <v>0</v>
      </c>
      <c r="JQ77" s="346">
        <f t="shared" si="574"/>
        <v>0</v>
      </c>
      <c r="JR77" s="346">
        <f t="shared" si="575"/>
        <v>0</v>
      </c>
      <c r="JS77" s="346">
        <f t="shared" si="576"/>
        <v>0</v>
      </c>
      <c r="JT77" s="346">
        <f t="shared" si="577"/>
        <v>0</v>
      </c>
      <c r="JV77" s="1">
        <f>IFERROR(_xlfn.XLOOKUP($C77,'Prices_state-wise'!$B:$B,'Prices_state-wise'!AP:AP,"",0),"")</f>
        <v>51750</v>
      </c>
      <c r="JW77" s="1">
        <f>IFERROR(_xlfn.XLOOKUP($C77,'Prices_state-wise'!$B:$B,'Prices_state-wise'!AQ:AQ,"",0),"")</f>
        <v>50750</v>
      </c>
      <c r="JX77" s="1">
        <f>IFERROR(_xlfn.XLOOKUP($C77,'Prices_state-wise'!$B:$B,'Prices_state-wise'!AR:AR,"",0),"")</f>
        <v>48250</v>
      </c>
      <c r="JY77" s="1">
        <f>IFERROR(_xlfn.XLOOKUP($C77,'Prices_state-wise'!$B:$B,'Prices_state-wise'!AS:AS,"",0),"")</f>
        <v>45750</v>
      </c>
      <c r="JZ77" s="1">
        <f>IFERROR(_xlfn.XLOOKUP($C77,'Prices_state-wise'!$B:$B,'Prices_state-wise'!AT:AT,"",0),"")</f>
        <v>44750</v>
      </c>
      <c r="KA77" s="1">
        <f>IFERROR(_xlfn.XLOOKUP($C77,'Prices_state-wise'!$B:$B,'Prices_state-wise'!AU:AU,"",0),"")</f>
        <v>43250</v>
      </c>
      <c r="KB77" s="1">
        <f>IFERROR(_xlfn.XLOOKUP($C77,'Prices_state-wise'!$B:$B,'Prices_state-wise'!AV:AV,"",0),"")</f>
        <v>43250</v>
      </c>
      <c r="KC77" s="1">
        <f>IFERROR(_xlfn.XLOOKUP($C77,'Prices_state-wise'!$B:$B,'Prices_state-wise'!AW:AW,"",0),"")</f>
        <v>44250</v>
      </c>
      <c r="KD77" s="1">
        <f>IFERROR(_xlfn.XLOOKUP($C77,'Prices_state-wise'!$B:$B,'Prices_state-wise'!AX:AX,"",0),"")</f>
        <v>45750</v>
      </c>
      <c r="KE77" s="1">
        <f>IFERROR(_xlfn.XLOOKUP($C77,'Prices_state-wise'!$B:$B,'Prices_state-wise'!AY:AY,"",0),"")</f>
        <v>48250</v>
      </c>
      <c r="KF77" s="1">
        <f>IFERROR(_xlfn.XLOOKUP($C77,'Prices_state-wise'!$B:$B,'Prices_state-wise'!AZ:AZ,"",0),"")</f>
        <v>48250</v>
      </c>
      <c r="KG77" s="1">
        <f>IFERROR(_xlfn.XLOOKUP($C77,'Prices_state-wise'!$B:$B,'Prices_state-wise'!BA:BA,"",0),"")</f>
        <v>49750</v>
      </c>
      <c r="KI77" s="346">
        <f t="shared" si="578"/>
        <v>1.0349999999999999</v>
      </c>
      <c r="KJ77" s="346">
        <f t="shared" si="579"/>
        <v>1.26875</v>
      </c>
      <c r="KK77" s="346">
        <f t="shared" si="580"/>
        <v>1.20625</v>
      </c>
      <c r="KL77" s="346">
        <f t="shared" si="581"/>
        <v>0.91500000000000004</v>
      </c>
      <c r="KM77" s="346">
        <f t="shared" si="582"/>
        <v>0.67125000000000001</v>
      </c>
      <c r="KN77" s="346">
        <f t="shared" si="583"/>
        <v>0.64875000000000005</v>
      </c>
      <c r="KO77" s="346">
        <f t="shared" si="584"/>
        <v>1.08125</v>
      </c>
      <c r="KP77" s="346">
        <f t="shared" si="585"/>
        <v>1.3274999999999999</v>
      </c>
      <c r="KQ77" s="346">
        <f t="shared" si="586"/>
        <v>1.3725000000000001</v>
      </c>
      <c r="KR77" s="346">
        <f t="shared" si="587"/>
        <v>1.68875</v>
      </c>
      <c r="KS77" s="346">
        <f t="shared" si="588"/>
        <v>2.1712500000000001</v>
      </c>
      <c r="KT77" s="346">
        <f t="shared" si="589"/>
        <v>2.4874999999999998</v>
      </c>
      <c r="KU77" s="346">
        <f t="shared" si="590"/>
        <v>15.873750000000001</v>
      </c>
      <c r="KW77" s="346">
        <f t="shared" si="591"/>
        <v>1.0349999999999999</v>
      </c>
      <c r="KX77" s="346">
        <f t="shared" si="592"/>
        <v>1.26875</v>
      </c>
      <c r="KY77" s="346">
        <f t="shared" si="593"/>
        <v>1.20625</v>
      </c>
      <c r="KZ77" s="346">
        <f t="shared" si="594"/>
        <v>0.91500000000000004</v>
      </c>
      <c r="LA77" s="346">
        <f t="shared" si="595"/>
        <v>0.67125000000000001</v>
      </c>
      <c r="LB77" s="346">
        <f t="shared" si="596"/>
        <v>0.64875000000000005</v>
      </c>
      <c r="LC77" s="346">
        <f t="shared" si="597"/>
        <v>1.08125</v>
      </c>
      <c r="LD77" s="346">
        <f t="shared" si="598"/>
        <v>1.3274999999999999</v>
      </c>
      <c r="LE77" s="346">
        <f t="shared" si="599"/>
        <v>1.3725000000000001</v>
      </c>
      <c r="LF77" s="346">
        <f t="shared" si="600"/>
        <v>1.68875</v>
      </c>
      <c r="LG77" s="346">
        <f t="shared" si="601"/>
        <v>2.1712500000000001</v>
      </c>
      <c r="LH77" s="346">
        <f t="shared" si="602"/>
        <v>2.4874999999999998</v>
      </c>
      <c r="LI77" s="346">
        <f t="shared" si="603"/>
        <v>15.873750000000001</v>
      </c>
      <c r="LY77" s="14">
        <f t="shared" si="604"/>
        <v>0</v>
      </c>
      <c r="LZ77" s="14">
        <f t="shared" si="605"/>
        <v>0</v>
      </c>
      <c r="MA77" s="14">
        <f t="shared" si="606"/>
        <v>0</v>
      </c>
      <c r="MB77" s="14">
        <f t="shared" si="607"/>
        <v>0</v>
      </c>
      <c r="MC77" s="14">
        <f t="shared" si="608"/>
        <v>0</v>
      </c>
      <c r="MD77" s="14">
        <f t="shared" si="609"/>
        <v>0</v>
      </c>
      <c r="ME77" s="14">
        <f t="shared" si="610"/>
        <v>0</v>
      </c>
      <c r="MF77" s="14">
        <f t="shared" si="611"/>
        <v>0</v>
      </c>
      <c r="MG77" s="14">
        <f t="shared" si="612"/>
        <v>0</v>
      </c>
      <c r="MH77" s="14">
        <f t="shared" si="613"/>
        <v>0</v>
      </c>
      <c r="MI77" s="14">
        <f t="shared" si="614"/>
        <v>0</v>
      </c>
      <c r="MJ77" s="14">
        <f t="shared" si="615"/>
        <v>0</v>
      </c>
      <c r="ML77" s="14">
        <f t="shared" si="616"/>
        <v>0</v>
      </c>
      <c r="MM77" s="14">
        <f t="shared" si="617"/>
        <v>0</v>
      </c>
      <c r="MN77" s="14">
        <f t="shared" si="618"/>
        <v>0</v>
      </c>
      <c r="MO77" s="14">
        <f t="shared" si="619"/>
        <v>0</v>
      </c>
      <c r="MP77" s="14">
        <f t="shared" si="620"/>
        <v>0</v>
      </c>
      <c r="MQ77" s="14">
        <f t="shared" si="621"/>
        <v>0</v>
      </c>
      <c r="MR77" s="14">
        <f t="shared" si="622"/>
        <v>0</v>
      </c>
      <c r="MS77" s="14">
        <f t="shared" si="623"/>
        <v>0</v>
      </c>
      <c r="MT77" s="14">
        <f t="shared" si="624"/>
        <v>0</v>
      </c>
      <c r="MU77" s="14">
        <f t="shared" si="625"/>
        <v>0</v>
      </c>
      <c r="MV77" s="14">
        <f t="shared" si="626"/>
        <v>0</v>
      </c>
      <c r="MW77" s="14">
        <f t="shared" si="627"/>
        <v>0</v>
      </c>
    </row>
    <row r="78" spans="1:361">
      <c r="A78" s="4">
        <v>56</v>
      </c>
      <c r="B78" s="1" t="s">
        <v>476</v>
      </c>
      <c r="C78" s="1" t="s">
        <v>346</v>
      </c>
      <c r="D78" s="4" t="s">
        <v>328</v>
      </c>
      <c r="E78" s="14">
        <f>SUMIFS('MoU proposal'!U:U,'MoU proposal'!$B:$B,'Retail_distributor-wise'!$B78,'MoU proposal'!$D:$D,'Retail_distributor-wise'!$C78)</f>
        <v>0</v>
      </c>
      <c r="F78" s="14">
        <f>SUM(J78:U78)</f>
        <v>2100</v>
      </c>
      <c r="G78" s="8" t="str">
        <f>G42</f>
        <v>SKA Ispat Private Limited</v>
      </c>
      <c r="H78" s="1" t="s">
        <v>118</v>
      </c>
      <c r="I78" s="118">
        <v>0.4</v>
      </c>
      <c r="J78" s="14">
        <f>FLOOR('Retail_state-wise(rough)'!F$35*'Retail_distributor-wise'!$I78,50)</f>
        <v>100</v>
      </c>
      <c r="K78" s="14">
        <f>FLOOR('Retail_state-wise(rough)'!G$35*'Retail_distributor-wise'!$I78,50)</f>
        <v>150</v>
      </c>
      <c r="L78" s="14">
        <f>FLOOR('Retail_state-wise(rough)'!H$35*'Retail_distributor-wise'!$I78,50)</f>
        <v>150</v>
      </c>
      <c r="M78" s="14">
        <f>FLOOR('Retail_state-wise(rough)'!I$35*'Retail_distributor-wise'!$I78,50)</f>
        <v>100</v>
      </c>
      <c r="N78" s="14">
        <f>FLOOR('Retail_state-wise(rough)'!J$35*'Retail_distributor-wise'!$I78,50)</f>
        <v>100</v>
      </c>
      <c r="O78" s="14">
        <f>FLOOR('Retail_state-wise(rough)'!K$35*'Retail_distributor-wise'!$I78,50)</f>
        <v>100</v>
      </c>
      <c r="P78" s="14">
        <f>FLOOR('Retail_state-wise(rough)'!L$35*'Retail_distributor-wise'!$I78,50)</f>
        <v>150</v>
      </c>
      <c r="Q78" s="14">
        <f>FLOOR('Retail_state-wise(rough)'!M$35*'Retail_distributor-wise'!$I78,50)</f>
        <v>200</v>
      </c>
      <c r="R78" s="14">
        <f>FLOOR('Retail_state-wise(rough)'!N$35*'Retail_distributor-wise'!$I78,50)</f>
        <v>200</v>
      </c>
      <c r="S78" s="14">
        <f>FLOOR('Retail_state-wise(rough)'!O$35*'Retail_distributor-wise'!$I78,50)</f>
        <v>250</v>
      </c>
      <c r="T78" s="14">
        <f>FLOOR('Retail_state-wise(rough)'!P$35*'Retail_distributor-wise'!$I78,50)</f>
        <v>300</v>
      </c>
      <c r="U78" s="14">
        <f>FLOOR('Retail_state-wise(rough)'!Q$35*'Retail_distributor-wise'!$I78,50)</f>
        <v>300</v>
      </c>
      <c r="X78" s="16">
        <v>1</v>
      </c>
      <c r="Y78" s="16">
        <v>1</v>
      </c>
      <c r="Z78" s="16">
        <v>1</v>
      </c>
      <c r="AA78" s="16">
        <v>1</v>
      </c>
      <c r="AB78" s="16">
        <v>1</v>
      </c>
      <c r="AC78" s="16">
        <v>1</v>
      </c>
      <c r="AD78" s="16">
        <v>1</v>
      </c>
      <c r="AE78" s="16">
        <v>1</v>
      </c>
      <c r="AF78" s="16">
        <v>1</v>
      </c>
      <c r="AG78" s="16">
        <v>1</v>
      </c>
      <c r="AH78" s="16">
        <v>1</v>
      </c>
      <c r="AI78" s="16">
        <v>1</v>
      </c>
      <c r="AK78" s="16">
        <f t="shared" si="660"/>
        <v>0</v>
      </c>
      <c r="AL78" s="16">
        <f t="shared" si="660"/>
        <v>0</v>
      </c>
      <c r="AM78" s="16">
        <f t="shared" si="660"/>
        <v>0</v>
      </c>
      <c r="AN78" s="16">
        <f t="shared" si="660"/>
        <v>0</v>
      </c>
      <c r="AO78" s="16">
        <f t="shared" si="660"/>
        <v>0</v>
      </c>
      <c r="AP78" s="16">
        <f t="shared" si="660"/>
        <v>0</v>
      </c>
      <c r="AQ78" s="16">
        <f t="shared" si="660"/>
        <v>0</v>
      </c>
      <c r="AR78" s="16">
        <f t="shared" si="660"/>
        <v>0</v>
      </c>
      <c r="AS78" s="16">
        <f t="shared" si="660"/>
        <v>0</v>
      </c>
      <c r="AT78" s="16">
        <f t="shared" si="660"/>
        <v>0</v>
      </c>
      <c r="AU78" s="16">
        <f t="shared" si="660"/>
        <v>0</v>
      </c>
      <c r="AV78" s="16">
        <f t="shared" si="660"/>
        <v>0</v>
      </c>
      <c r="AX78" s="15">
        <f t="shared" si="482"/>
        <v>100</v>
      </c>
      <c r="AY78" s="15">
        <f t="shared" si="483"/>
        <v>150</v>
      </c>
      <c r="AZ78" s="15">
        <f t="shared" si="484"/>
        <v>150</v>
      </c>
      <c r="BA78" s="15">
        <f t="shared" si="485"/>
        <v>100</v>
      </c>
      <c r="BB78" s="15">
        <f t="shared" si="486"/>
        <v>100</v>
      </c>
      <c r="BC78" s="15">
        <f t="shared" si="487"/>
        <v>100</v>
      </c>
      <c r="BD78" s="15">
        <f t="shared" si="488"/>
        <v>150</v>
      </c>
      <c r="BE78" s="15">
        <f t="shared" si="489"/>
        <v>200</v>
      </c>
      <c r="BF78" s="15">
        <f t="shared" si="490"/>
        <v>200</v>
      </c>
      <c r="BG78" s="15">
        <f t="shared" si="491"/>
        <v>250</v>
      </c>
      <c r="BH78" s="15">
        <f t="shared" si="492"/>
        <v>300</v>
      </c>
      <c r="BI78" s="15">
        <f t="shared" si="493"/>
        <v>300</v>
      </c>
      <c r="BJ78" s="15">
        <f t="shared" si="494"/>
        <v>2100</v>
      </c>
      <c r="BL78" s="15">
        <f t="shared" si="495"/>
        <v>0</v>
      </c>
      <c r="BM78" s="15">
        <f t="shared" si="496"/>
        <v>0</v>
      </c>
      <c r="BN78" s="15">
        <f t="shared" si="497"/>
        <v>0</v>
      </c>
      <c r="BO78" s="15">
        <f t="shared" si="498"/>
        <v>0</v>
      </c>
      <c r="BP78" s="15">
        <f t="shared" si="499"/>
        <v>0</v>
      </c>
      <c r="BQ78" s="15">
        <f t="shared" si="500"/>
        <v>0</v>
      </c>
      <c r="BR78" s="15">
        <f t="shared" si="501"/>
        <v>0</v>
      </c>
      <c r="BS78" s="15">
        <f t="shared" si="502"/>
        <v>0</v>
      </c>
      <c r="BT78" s="15">
        <f t="shared" si="503"/>
        <v>0</v>
      </c>
      <c r="BU78" s="15">
        <f t="shared" si="504"/>
        <v>0</v>
      </c>
      <c r="BV78" s="15">
        <f t="shared" si="505"/>
        <v>0</v>
      </c>
      <c r="BW78" s="15">
        <f t="shared" si="506"/>
        <v>0</v>
      </c>
      <c r="BX78" s="15">
        <f t="shared" si="507"/>
        <v>0</v>
      </c>
      <c r="BY78" s="15"/>
      <c r="BZ78" s="16">
        <v>0</v>
      </c>
      <c r="CA78" s="16">
        <v>0</v>
      </c>
      <c r="CB78" s="16">
        <v>0</v>
      </c>
      <c r="CC78" s="16">
        <v>0</v>
      </c>
      <c r="CD78" s="16">
        <v>0</v>
      </c>
      <c r="CE78" s="16">
        <v>0</v>
      </c>
      <c r="CF78" s="16">
        <v>0</v>
      </c>
      <c r="CG78" s="16">
        <v>0</v>
      </c>
      <c r="CH78" s="16">
        <v>0</v>
      </c>
      <c r="CI78" s="16">
        <v>0</v>
      </c>
      <c r="CJ78" s="16">
        <v>0</v>
      </c>
      <c r="CK78" s="16">
        <v>0</v>
      </c>
      <c r="CL78" s="236"/>
      <c r="CM78" s="239">
        <f t="shared" si="534"/>
        <v>1</v>
      </c>
      <c r="CN78" s="239">
        <f t="shared" si="535"/>
        <v>1</v>
      </c>
      <c r="CO78" s="239">
        <f t="shared" si="536"/>
        <v>1</v>
      </c>
      <c r="CP78" s="239">
        <f t="shared" si="537"/>
        <v>1</v>
      </c>
      <c r="CQ78" s="239">
        <f t="shared" si="538"/>
        <v>1</v>
      </c>
      <c r="CR78" s="239">
        <f t="shared" si="539"/>
        <v>1</v>
      </c>
      <c r="CS78" s="239">
        <f t="shared" si="540"/>
        <v>1</v>
      </c>
      <c r="CT78" s="239">
        <f t="shared" si="541"/>
        <v>1</v>
      </c>
      <c r="CU78" s="239">
        <f t="shared" si="542"/>
        <v>1</v>
      </c>
      <c r="CV78" s="239">
        <f t="shared" si="543"/>
        <v>1</v>
      </c>
      <c r="CW78" s="239">
        <f t="shared" si="544"/>
        <v>1</v>
      </c>
      <c r="CX78" s="239">
        <f t="shared" si="545"/>
        <v>1</v>
      </c>
      <c r="CY78" s="15"/>
      <c r="CZ78" s="15">
        <f t="shared" si="546"/>
        <v>0</v>
      </c>
      <c r="DA78" s="15">
        <f t="shared" si="547"/>
        <v>0</v>
      </c>
      <c r="DB78" s="15">
        <f t="shared" si="548"/>
        <v>0</v>
      </c>
      <c r="DC78" s="15">
        <f t="shared" si="549"/>
        <v>0</v>
      </c>
      <c r="DD78" s="15">
        <f t="shared" si="550"/>
        <v>0</v>
      </c>
      <c r="DE78" s="15">
        <f t="shared" si="551"/>
        <v>0</v>
      </c>
      <c r="DF78" s="15">
        <f t="shared" si="552"/>
        <v>0</v>
      </c>
      <c r="DG78" s="15">
        <f t="shared" si="553"/>
        <v>0</v>
      </c>
      <c r="DH78" s="15">
        <f t="shared" si="554"/>
        <v>0</v>
      </c>
      <c r="DI78" s="15">
        <f t="shared" si="555"/>
        <v>0</v>
      </c>
      <c r="DJ78" s="15">
        <f t="shared" si="556"/>
        <v>0</v>
      </c>
      <c r="DK78" s="15">
        <f t="shared" si="557"/>
        <v>0</v>
      </c>
      <c r="DL78" s="15">
        <f t="shared" si="558"/>
        <v>0</v>
      </c>
      <c r="DM78" s="15"/>
      <c r="DN78" s="238">
        <f t="shared" si="244"/>
        <v>100</v>
      </c>
      <c r="DO78" s="238">
        <f t="shared" si="245"/>
        <v>150</v>
      </c>
      <c r="DP78" s="238">
        <f t="shared" si="246"/>
        <v>150</v>
      </c>
      <c r="DQ78" s="238">
        <f t="shared" si="247"/>
        <v>100</v>
      </c>
      <c r="DR78" s="238">
        <f t="shared" si="248"/>
        <v>100</v>
      </c>
      <c r="DS78" s="238">
        <f t="shared" si="249"/>
        <v>100</v>
      </c>
      <c r="DT78" s="238">
        <f t="shared" si="250"/>
        <v>150</v>
      </c>
      <c r="DU78" s="238">
        <f t="shared" si="251"/>
        <v>200</v>
      </c>
      <c r="DV78" s="238">
        <f t="shared" si="252"/>
        <v>200</v>
      </c>
      <c r="DW78" s="238">
        <f t="shared" si="253"/>
        <v>250</v>
      </c>
      <c r="DX78" s="238">
        <f t="shared" si="254"/>
        <v>300</v>
      </c>
      <c r="DY78" s="238">
        <f t="shared" si="255"/>
        <v>300</v>
      </c>
      <c r="DZ78" s="238">
        <f t="shared" si="559"/>
        <v>2100</v>
      </c>
      <c r="EB78" s="16">
        <v>0.6</v>
      </c>
      <c r="EC78" s="16">
        <v>0.6</v>
      </c>
      <c r="ED78" s="16">
        <v>0.6</v>
      </c>
      <c r="EE78" s="16">
        <v>0.6</v>
      </c>
      <c r="EF78" s="16">
        <v>0.6</v>
      </c>
      <c r="EG78" s="16">
        <v>0.65</v>
      </c>
      <c r="EH78" s="16">
        <v>0.65</v>
      </c>
      <c r="EI78" s="16">
        <v>0.65</v>
      </c>
      <c r="EJ78" s="16">
        <v>0.65</v>
      </c>
      <c r="EK78" s="16">
        <v>0.7</v>
      </c>
      <c r="EL78" s="16">
        <v>0.7</v>
      </c>
      <c r="EM78" s="16">
        <v>0.7</v>
      </c>
      <c r="EO78" s="16">
        <f t="shared" si="628"/>
        <v>0.4</v>
      </c>
      <c r="EP78" s="16">
        <f t="shared" si="629"/>
        <v>0.4</v>
      </c>
      <c r="EQ78" s="16">
        <f t="shared" si="630"/>
        <v>0.4</v>
      </c>
      <c r="ER78" s="16">
        <f t="shared" si="631"/>
        <v>0.4</v>
      </c>
      <c r="ES78" s="16">
        <f t="shared" si="632"/>
        <v>0.4</v>
      </c>
      <c r="ET78" s="16">
        <f t="shared" si="633"/>
        <v>0.35</v>
      </c>
      <c r="EU78" s="16">
        <f t="shared" si="634"/>
        <v>0.35</v>
      </c>
      <c r="EV78" s="16">
        <f t="shared" si="635"/>
        <v>0.35</v>
      </c>
      <c r="EW78" s="16">
        <f t="shared" si="636"/>
        <v>0.35</v>
      </c>
      <c r="EX78" s="16">
        <f t="shared" si="637"/>
        <v>0.30000000000000004</v>
      </c>
      <c r="EY78" s="16">
        <f t="shared" si="638"/>
        <v>0.30000000000000004</v>
      </c>
      <c r="EZ78" s="16">
        <f t="shared" si="639"/>
        <v>0.30000000000000004</v>
      </c>
      <c r="FB78" s="233">
        <f t="shared" si="508"/>
        <v>60</v>
      </c>
      <c r="FC78" s="233">
        <f t="shared" si="509"/>
        <v>90</v>
      </c>
      <c r="FD78" s="233">
        <f t="shared" si="510"/>
        <v>90</v>
      </c>
      <c r="FE78" s="233">
        <f t="shared" si="511"/>
        <v>60</v>
      </c>
      <c r="FF78" s="233">
        <f t="shared" si="512"/>
        <v>60</v>
      </c>
      <c r="FG78" s="233">
        <f t="shared" si="513"/>
        <v>65</v>
      </c>
      <c r="FH78" s="233">
        <f t="shared" si="514"/>
        <v>97.5</v>
      </c>
      <c r="FI78" s="233">
        <f t="shared" si="515"/>
        <v>130</v>
      </c>
      <c r="FJ78" s="233">
        <f t="shared" si="516"/>
        <v>130</v>
      </c>
      <c r="FK78" s="233">
        <f t="shared" si="517"/>
        <v>175</v>
      </c>
      <c r="FL78" s="233">
        <f t="shared" si="518"/>
        <v>210</v>
      </c>
      <c r="FM78" s="233">
        <f t="shared" si="519"/>
        <v>210</v>
      </c>
      <c r="FN78" s="233">
        <f t="shared" si="560"/>
        <v>1377.5</v>
      </c>
      <c r="FO78" s="4"/>
      <c r="FP78" s="233">
        <f t="shared" si="520"/>
        <v>40</v>
      </c>
      <c r="FQ78" s="233">
        <f t="shared" si="521"/>
        <v>60</v>
      </c>
      <c r="FR78" s="233">
        <f t="shared" si="522"/>
        <v>60</v>
      </c>
      <c r="FS78" s="233">
        <f t="shared" si="523"/>
        <v>40</v>
      </c>
      <c r="FT78" s="233">
        <f t="shared" si="524"/>
        <v>40</v>
      </c>
      <c r="FU78" s="233">
        <f t="shared" si="525"/>
        <v>35</v>
      </c>
      <c r="FV78" s="233">
        <f t="shared" si="526"/>
        <v>52.5</v>
      </c>
      <c r="FW78" s="233">
        <f t="shared" si="527"/>
        <v>70</v>
      </c>
      <c r="FX78" s="233">
        <f t="shared" si="528"/>
        <v>70</v>
      </c>
      <c r="FY78" s="233">
        <f t="shared" si="529"/>
        <v>75.000000000000014</v>
      </c>
      <c r="FZ78" s="233">
        <f t="shared" si="530"/>
        <v>90.000000000000014</v>
      </c>
      <c r="GA78" s="233">
        <f t="shared" si="531"/>
        <v>90.000000000000014</v>
      </c>
      <c r="GB78" s="233">
        <f t="shared" si="561"/>
        <v>722.5</v>
      </c>
      <c r="GC78" s="233"/>
      <c r="GD78" s="16">
        <v>1</v>
      </c>
      <c r="GE78" s="16">
        <v>1</v>
      </c>
      <c r="GF78" s="16">
        <v>1</v>
      </c>
      <c r="GG78" s="16">
        <v>1</v>
      </c>
      <c r="GH78" s="16">
        <v>1</v>
      </c>
      <c r="GI78" s="16">
        <v>1</v>
      </c>
      <c r="GJ78" s="16">
        <v>1</v>
      </c>
      <c r="GK78" s="16">
        <v>1</v>
      </c>
      <c r="GL78" s="16">
        <v>1</v>
      </c>
      <c r="GM78" s="16">
        <v>1</v>
      </c>
      <c r="GN78" s="16">
        <v>1</v>
      </c>
      <c r="GO78" s="16">
        <v>1</v>
      </c>
      <c r="GP78" s="233"/>
      <c r="GQ78" s="233">
        <f>GD78*FB78</f>
        <v>60</v>
      </c>
      <c r="GR78" s="233">
        <f t="shared" si="661"/>
        <v>90</v>
      </c>
      <c r="GS78" s="233">
        <f t="shared" si="662"/>
        <v>90</v>
      </c>
      <c r="GT78" s="233">
        <f t="shared" si="663"/>
        <v>60</v>
      </c>
      <c r="GU78" s="233">
        <f t="shared" si="664"/>
        <v>60</v>
      </c>
      <c r="GV78" s="233">
        <f t="shared" si="665"/>
        <v>65</v>
      </c>
      <c r="GW78" s="233">
        <f t="shared" si="666"/>
        <v>97.5</v>
      </c>
      <c r="GX78" s="233">
        <f t="shared" si="667"/>
        <v>130</v>
      </c>
      <c r="GY78" s="233">
        <f t="shared" si="668"/>
        <v>130</v>
      </c>
      <c r="GZ78" s="233">
        <f t="shared" si="669"/>
        <v>175</v>
      </c>
      <c r="HA78" s="233">
        <f t="shared" si="670"/>
        <v>210</v>
      </c>
      <c r="HB78" s="233">
        <f t="shared" si="671"/>
        <v>210</v>
      </c>
      <c r="HC78" s="14">
        <f t="shared" si="256"/>
        <v>1377.5</v>
      </c>
      <c r="HF78" s="4">
        <v>15</v>
      </c>
      <c r="HG78" s="233">
        <f t="shared" si="672"/>
        <v>14</v>
      </c>
      <c r="HH78" s="233">
        <f t="shared" si="673"/>
        <v>22</v>
      </c>
      <c r="HJ78" s="15">
        <f t="shared" si="562"/>
        <v>14</v>
      </c>
      <c r="HK78" s="15">
        <f t="shared" si="563"/>
        <v>21.538461538461537</v>
      </c>
      <c r="HT78" s="1">
        <f>_xlfn.XLOOKUP($C78,'Prices_state-wise'!$B:$B,'Prices_state-wise'!P:P,"",0)</f>
        <v>53750</v>
      </c>
      <c r="HU78" s="1">
        <f>_xlfn.XLOOKUP($C78,'Prices_state-wise'!$B:$B,'Prices_state-wise'!Q:Q,"",0)</f>
        <v>52750</v>
      </c>
      <c r="HV78" s="1">
        <f>_xlfn.XLOOKUP($C78,'Prices_state-wise'!$B:$B,'Prices_state-wise'!R:R,"",0)</f>
        <v>50250</v>
      </c>
      <c r="HW78" s="1">
        <f>_xlfn.XLOOKUP($C78,'Prices_state-wise'!$B:$B,'Prices_state-wise'!S:S,"",0)</f>
        <v>47750</v>
      </c>
      <c r="HX78" s="1">
        <f>_xlfn.XLOOKUP($C78,'Prices_state-wise'!$B:$B,'Prices_state-wise'!T:T,"",0)</f>
        <v>46750</v>
      </c>
      <c r="HY78" s="1">
        <f>_xlfn.XLOOKUP($C78,'Prices_state-wise'!$B:$B,'Prices_state-wise'!U:U,"",0)</f>
        <v>45250</v>
      </c>
      <c r="HZ78" s="1">
        <f>_xlfn.XLOOKUP($C78,'Prices_state-wise'!$B:$B,'Prices_state-wise'!V:V,"",0)</f>
        <v>45250</v>
      </c>
      <c r="IA78" s="1">
        <f>_xlfn.XLOOKUP($C78,'Prices_state-wise'!$B:$B,'Prices_state-wise'!W:W,"",0)</f>
        <v>46250</v>
      </c>
      <c r="IB78" s="1">
        <f>_xlfn.XLOOKUP($C78,'Prices_state-wise'!$B:$B,'Prices_state-wise'!X:X,"",0)</f>
        <v>47750</v>
      </c>
      <c r="IC78" s="1">
        <f>_xlfn.XLOOKUP($C78,'Prices_state-wise'!$B:$B,'Prices_state-wise'!Y:Y,"",0)</f>
        <v>50250</v>
      </c>
      <c r="ID78" s="1">
        <f>_xlfn.XLOOKUP($C78,'Prices_state-wise'!$B:$B,'Prices_state-wise'!Z:Z,"",0)</f>
        <v>50250</v>
      </c>
      <c r="IE78" s="1">
        <f>_xlfn.XLOOKUP($C78,'Prices_state-wise'!$B:$B,'Prices_state-wise'!AA:AA,"",0)</f>
        <v>51750</v>
      </c>
      <c r="IG78" s="346">
        <f t="shared" si="642"/>
        <v>0</v>
      </c>
      <c r="IH78" s="346">
        <f t="shared" si="643"/>
        <v>0</v>
      </c>
      <c r="II78" s="346">
        <f t="shared" si="644"/>
        <v>0</v>
      </c>
      <c r="IJ78" s="346">
        <f t="shared" si="645"/>
        <v>0</v>
      </c>
      <c r="IK78" s="346">
        <f t="shared" si="646"/>
        <v>0</v>
      </c>
      <c r="IL78" s="346">
        <f t="shared" si="647"/>
        <v>0</v>
      </c>
      <c r="IM78" s="346">
        <f t="shared" si="648"/>
        <v>0</v>
      </c>
      <c r="IN78" s="346">
        <f t="shared" si="649"/>
        <v>0</v>
      </c>
      <c r="IO78" s="346">
        <f t="shared" si="650"/>
        <v>0</v>
      </c>
      <c r="IP78" s="346">
        <f t="shared" si="651"/>
        <v>0</v>
      </c>
      <c r="IQ78" s="346">
        <f t="shared" si="652"/>
        <v>0</v>
      </c>
      <c r="IR78" s="346">
        <f t="shared" si="653"/>
        <v>0</v>
      </c>
      <c r="IS78" s="346">
        <f t="shared" si="564"/>
        <v>0</v>
      </c>
      <c r="IU78" s="1">
        <v>53500</v>
      </c>
      <c r="IV78" s="1">
        <v>52500</v>
      </c>
      <c r="IW78" s="1">
        <v>50000</v>
      </c>
      <c r="IX78" s="1">
        <v>47500</v>
      </c>
      <c r="IY78" s="1">
        <v>46500</v>
      </c>
      <c r="IZ78" s="1">
        <v>45000</v>
      </c>
      <c r="JA78" s="1">
        <v>45000</v>
      </c>
      <c r="JB78" s="1">
        <v>46000</v>
      </c>
      <c r="JC78" s="1">
        <v>47500</v>
      </c>
      <c r="JD78" s="1">
        <v>50000</v>
      </c>
      <c r="JE78" s="1">
        <v>50000</v>
      </c>
      <c r="JF78" s="1">
        <v>51500</v>
      </c>
      <c r="JH78" s="346">
        <f t="shared" si="565"/>
        <v>0</v>
      </c>
      <c r="JI78" s="346">
        <f t="shared" si="566"/>
        <v>0</v>
      </c>
      <c r="JJ78" s="346">
        <f t="shared" si="567"/>
        <v>0</v>
      </c>
      <c r="JK78" s="346">
        <f t="shared" si="568"/>
        <v>0</v>
      </c>
      <c r="JL78" s="346">
        <f t="shared" si="569"/>
        <v>0</v>
      </c>
      <c r="JM78" s="346">
        <f t="shared" si="570"/>
        <v>0</v>
      </c>
      <c r="JN78" s="346">
        <f t="shared" si="571"/>
        <v>0</v>
      </c>
      <c r="JO78" s="346">
        <f t="shared" si="572"/>
        <v>0</v>
      </c>
      <c r="JP78" s="346">
        <f t="shared" si="573"/>
        <v>0</v>
      </c>
      <c r="JQ78" s="346">
        <f t="shared" si="574"/>
        <v>0</v>
      </c>
      <c r="JR78" s="346">
        <f t="shared" si="575"/>
        <v>0</v>
      </c>
      <c r="JS78" s="346">
        <f t="shared" si="576"/>
        <v>0</v>
      </c>
      <c r="JT78" s="346">
        <f t="shared" si="577"/>
        <v>0</v>
      </c>
      <c r="JV78" s="1">
        <f>IFERROR(_xlfn.XLOOKUP($C78,'Prices_state-wise'!$B:$B,'Prices_state-wise'!AP:AP,"",0),"")</f>
        <v>51750</v>
      </c>
      <c r="JW78" s="1">
        <f>IFERROR(_xlfn.XLOOKUP($C78,'Prices_state-wise'!$B:$B,'Prices_state-wise'!AQ:AQ,"",0),"")</f>
        <v>50750</v>
      </c>
      <c r="JX78" s="1">
        <f>IFERROR(_xlfn.XLOOKUP($C78,'Prices_state-wise'!$B:$B,'Prices_state-wise'!AR:AR,"",0),"")</f>
        <v>48250</v>
      </c>
      <c r="JY78" s="1">
        <f>IFERROR(_xlfn.XLOOKUP($C78,'Prices_state-wise'!$B:$B,'Prices_state-wise'!AS:AS,"",0),"")</f>
        <v>45750</v>
      </c>
      <c r="JZ78" s="1">
        <f>IFERROR(_xlfn.XLOOKUP($C78,'Prices_state-wise'!$B:$B,'Prices_state-wise'!AT:AT,"",0),"")</f>
        <v>44750</v>
      </c>
      <c r="KA78" s="1">
        <f>IFERROR(_xlfn.XLOOKUP($C78,'Prices_state-wise'!$B:$B,'Prices_state-wise'!AU:AU,"",0),"")</f>
        <v>43250</v>
      </c>
      <c r="KB78" s="1">
        <f>IFERROR(_xlfn.XLOOKUP($C78,'Prices_state-wise'!$B:$B,'Prices_state-wise'!AV:AV,"",0),"")</f>
        <v>43250</v>
      </c>
      <c r="KC78" s="1">
        <f>IFERROR(_xlfn.XLOOKUP($C78,'Prices_state-wise'!$B:$B,'Prices_state-wise'!AW:AW,"",0),"")</f>
        <v>44250</v>
      </c>
      <c r="KD78" s="1">
        <f>IFERROR(_xlfn.XLOOKUP($C78,'Prices_state-wise'!$B:$B,'Prices_state-wise'!AX:AX,"",0),"")</f>
        <v>45750</v>
      </c>
      <c r="KE78" s="1">
        <f>IFERROR(_xlfn.XLOOKUP($C78,'Prices_state-wise'!$B:$B,'Prices_state-wise'!AY:AY,"",0),"")</f>
        <v>48250</v>
      </c>
      <c r="KF78" s="1">
        <f>IFERROR(_xlfn.XLOOKUP($C78,'Prices_state-wise'!$B:$B,'Prices_state-wise'!AZ:AZ,"",0),"")</f>
        <v>48250</v>
      </c>
      <c r="KG78" s="1">
        <f>IFERROR(_xlfn.XLOOKUP($C78,'Prices_state-wise'!$B:$B,'Prices_state-wise'!BA:BA,"",0),"")</f>
        <v>49750</v>
      </c>
      <c r="KI78" s="346">
        <f t="shared" si="578"/>
        <v>0.51749999999999996</v>
      </c>
      <c r="KJ78" s="346">
        <f t="shared" si="579"/>
        <v>0.76124999999999998</v>
      </c>
      <c r="KK78" s="346">
        <f t="shared" si="580"/>
        <v>0.72375</v>
      </c>
      <c r="KL78" s="346">
        <f t="shared" si="581"/>
        <v>0.45750000000000002</v>
      </c>
      <c r="KM78" s="346">
        <f t="shared" si="582"/>
        <v>0.44750000000000001</v>
      </c>
      <c r="KN78" s="346">
        <f t="shared" si="583"/>
        <v>0.4325</v>
      </c>
      <c r="KO78" s="346">
        <f t="shared" si="584"/>
        <v>0.64875000000000005</v>
      </c>
      <c r="KP78" s="346">
        <f t="shared" si="585"/>
        <v>0.88500000000000001</v>
      </c>
      <c r="KQ78" s="346">
        <f t="shared" si="586"/>
        <v>0.91500000000000004</v>
      </c>
      <c r="KR78" s="346">
        <f t="shared" si="587"/>
        <v>1.20625</v>
      </c>
      <c r="KS78" s="346">
        <f t="shared" si="588"/>
        <v>1.4475</v>
      </c>
      <c r="KT78" s="346">
        <f t="shared" si="589"/>
        <v>1.4924999999999999</v>
      </c>
      <c r="KU78" s="346">
        <f t="shared" si="590"/>
        <v>9.9350000000000005</v>
      </c>
      <c r="KW78" s="346">
        <f t="shared" si="591"/>
        <v>0.51749999999999996</v>
      </c>
      <c r="KX78" s="346">
        <f t="shared" si="592"/>
        <v>0.76124999999999998</v>
      </c>
      <c r="KY78" s="346">
        <f t="shared" si="593"/>
        <v>0.72375</v>
      </c>
      <c r="KZ78" s="346">
        <f t="shared" si="594"/>
        <v>0.45750000000000002</v>
      </c>
      <c r="LA78" s="346">
        <f t="shared" si="595"/>
        <v>0.44750000000000001</v>
      </c>
      <c r="LB78" s="346">
        <f t="shared" si="596"/>
        <v>0.4325</v>
      </c>
      <c r="LC78" s="346">
        <f t="shared" si="597"/>
        <v>0.64875000000000005</v>
      </c>
      <c r="LD78" s="346">
        <f t="shared" si="598"/>
        <v>0.88500000000000001</v>
      </c>
      <c r="LE78" s="346">
        <f t="shared" si="599"/>
        <v>0.91500000000000004</v>
      </c>
      <c r="LF78" s="346">
        <f t="shared" si="600"/>
        <v>1.20625</v>
      </c>
      <c r="LG78" s="346">
        <f t="shared" si="601"/>
        <v>1.4475</v>
      </c>
      <c r="LH78" s="346">
        <f t="shared" si="602"/>
        <v>1.4924999999999999</v>
      </c>
      <c r="LI78" s="346">
        <f t="shared" si="603"/>
        <v>9.9350000000000005</v>
      </c>
      <c r="LY78" s="14">
        <f t="shared" si="604"/>
        <v>0</v>
      </c>
      <c r="LZ78" s="14">
        <f t="shared" si="605"/>
        <v>0</v>
      </c>
      <c r="MA78" s="14">
        <f t="shared" si="606"/>
        <v>0</v>
      </c>
      <c r="MB78" s="14">
        <f t="shared" si="607"/>
        <v>0</v>
      </c>
      <c r="MC78" s="14">
        <f t="shared" si="608"/>
        <v>0</v>
      </c>
      <c r="MD78" s="14">
        <f t="shared" si="609"/>
        <v>0</v>
      </c>
      <c r="ME78" s="14">
        <f t="shared" si="610"/>
        <v>0</v>
      </c>
      <c r="MF78" s="14">
        <f t="shared" si="611"/>
        <v>0</v>
      </c>
      <c r="MG78" s="14">
        <f t="shared" si="612"/>
        <v>0</v>
      </c>
      <c r="MH78" s="14">
        <f t="shared" si="613"/>
        <v>0</v>
      </c>
      <c r="MI78" s="14">
        <f t="shared" si="614"/>
        <v>0</v>
      </c>
      <c r="MJ78" s="14">
        <f t="shared" si="615"/>
        <v>0</v>
      </c>
      <c r="ML78" s="14">
        <f t="shared" si="616"/>
        <v>0</v>
      </c>
      <c r="MM78" s="14">
        <f t="shared" si="617"/>
        <v>0</v>
      </c>
      <c r="MN78" s="14">
        <f t="shared" si="618"/>
        <v>0</v>
      </c>
      <c r="MO78" s="14">
        <f t="shared" si="619"/>
        <v>0</v>
      </c>
      <c r="MP78" s="14">
        <f t="shared" si="620"/>
        <v>0</v>
      </c>
      <c r="MQ78" s="14">
        <f t="shared" si="621"/>
        <v>0</v>
      </c>
      <c r="MR78" s="14">
        <f t="shared" si="622"/>
        <v>0</v>
      </c>
      <c r="MS78" s="14">
        <f t="shared" si="623"/>
        <v>0</v>
      </c>
      <c r="MT78" s="14">
        <f t="shared" si="624"/>
        <v>0</v>
      </c>
      <c r="MU78" s="14">
        <f t="shared" si="625"/>
        <v>0</v>
      </c>
      <c r="MV78" s="14">
        <f t="shared" si="626"/>
        <v>0</v>
      </c>
      <c r="MW78" s="14">
        <f t="shared" si="627"/>
        <v>0</v>
      </c>
    </row>
    <row r="79" spans="1:361" s="116" customFormat="1">
      <c r="A79" s="115"/>
      <c r="D79" s="115"/>
      <c r="E79" s="117"/>
      <c r="F79" s="117"/>
      <c r="G79" s="191"/>
      <c r="I79" s="119">
        <f>SUM(I77:I78)</f>
        <v>1</v>
      </c>
      <c r="J79" s="117"/>
      <c r="K79" s="117"/>
      <c r="L79" s="117"/>
      <c r="M79" s="117"/>
      <c r="N79" s="117"/>
      <c r="O79" s="117"/>
      <c r="P79" s="117"/>
      <c r="Q79" s="117"/>
      <c r="R79" s="117"/>
      <c r="S79" s="117"/>
      <c r="T79" s="117"/>
      <c r="U79" s="117"/>
      <c r="V79" s="229"/>
      <c r="W79" s="229"/>
      <c r="X79" s="232"/>
      <c r="Y79" s="232"/>
      <c r="Z79" s="232"/>
      <c r="AA79" s="232"/>
      <c r="AB79" s="232"/>
      <c r="AC79" s="232"/>
      <c r="AD79" s="232"/>
      <c r="AE79" s="232"/>
      <c r="AF79" s="232"/>
      <c r="AG79" s="232"/>
      <c r="AH79" s="232"/>
      <c r="AI79" s="232"/>
      <c r="AK79" s="230"/>
      <c r="AL79" s="230"/>
      <c r="AM79" s="230"/>
      <c r="AN79" s="230"/>
      <c r="AO79" s="230"/>
      <c r="AP79" s="230"/>
      <c r="AQ79" s="230"/>
      <c r="AR79" s="230"/>
      <c r="AS79" s="230"/>
      <c r="AT79" s="230"/>
      <c r="AU79" s="230"/>
      <c r="AV79" s="230"/>
      <c r="AX79" s="117">
        <f t="shared" si="482"/>
        <v>0</v>
      </c>
      <c r="AY79" s="117">
        <f t="shared" si="483"/>
        <v>0</v>
      </c>
      <c r="AZ79" s="117">
        <f t="shared" si="484"/>
        <v>0</v>
      </c>
      <c r="BA79" s="117">
        <f t="shared" si="485"/>
        <v>0</v>
      </c>
      <c r="BB79" s="117">
        <f t="shared" si="486"/>
        <v>0</v>
      </c>
      <c r="BC79" s="117">
        <f t="shared" si="487"/>
        <v>0</v>
      </c>
      <c r="BD79" s="117">
        <f t="shared" si="488"/>
        <v>0</v>
      </c>
      <c r="BE79" s="117">
        <f t="shared" si="489"/>
        <v>0</v>
      </c>
      <c r="BF79" s="117">
        <f t="shared" si="490"/>
        <v>0</v>
      </c>
      <c r="BG79" s="117">
        <f t="shared" si="491"/>
        <v>0</v>
      </c>
      <c r="BH79" s="117">
        <f t="shared" si="492"/>
        <v>0</v>
      </c>
      <c r="BI79" s="117">
        <f t="shared" si="493"/>
        <v>0</v>
      </c>
      <c r="BJ79" s="117">
        <f t="shared" si="494"/>
        <v>0</v>
      </c>
      <c r="BL79" s="117">
        <f t="shared" si="495"/>
        <v>0</v>
      </c>
      <c r="BM79" s="117">
        <f t="shared" si="496"/>
        <v>0</v>
      </c>
      <c r="BN79" s="117">
        <f t="shared" si="497"/>
        <v>0</v>
      </c>
      <c r="BO79" s="117">
        <f t="shared" si="498"/>
        <v>0</v>
      </c>
      <c r="BP79" s="117">
        <f t="shared" si="499"/>
        <v>0</v>
      </c>
      <c r="BQ79" s="117">
        <f t="shared" si="500"/>
        <v>0</v>
      </c>
      <c r="BR79" s="117">
        <f t="shared" si="501"/>
        <v>0</v>
      </c>
      <c r="BS79" s="117">
        <f t="shared" si="502"/>
        <v>0</v>
      </c>
      <c r="BT79" s="117">
        <f t="shared" si="503"/>
        <v>0</v>
      </c>
      <c r="BU79" s="117">
        <f t="shared" si="504"/>
        <v>0</v>
      </c>
      <c r="BV79" s="117">
        <f t="shared" si="505"/>
        <v>0</v>
      </c>
      <c r="BW79" s="117">
        <f t="shared" si="506"/>
        <v>0</v>
      </c>
      <c r="BX79" s="117">
        <f t="shared" si="507"/>
        <v>0</v>
      </c>
      <c r="BY79" s="117"/>
      <c r="BZ79" s="117"/>
      <c r="CA79" s="117"/>
      <c r="CB79" s="117"/>
      <c r="CC79" s="117"/>
      <c r="CD79" s="117"/>
      <c r="CE79" s="117"/>
      <c r="CF79" s="117"/>
      <c r="CG79" s="117"/>
      <c r="CH79" s="117"/>
      <c r="CI79" s="117"/>
      <c r="CJ79" s="117"/>
      <c r="CK79" s="117"/>
      <c r="CL79" s="117"/>
      <c r="CM79" s="117"/>
      <c r="CN79" s="117"/>
      <c r="CO79" s="117"/>
      <c r="CP79" s="117"/>
      <c r="CQ79" s="117"/>
      <c r="CR79" s="117"/>
      <c r="CS79" s="117"/>
      <c r="CT79" s="117"/>
      <c r="CU79" s="117"/>
      <c r="CV79" s="117"/>
      <c r="CW79" s="117"/>
      <c r="CX79" s="117"/>
      <c r="CY79" s="117"/>
      <c r="CZ79" s="117"/>
      <c r="DA79" s="117"/>
      <c r="DB79" s="117"/>
      <c r="DC79" s="117"/>
      <c r="DD79" s="117"/>
      <c r="DE79" s="117"/>
      <c r="DF79" s="117"/>
      <c r="DG79" s="117"/>
      <c r="DH79" s="117"/>
      <c r="DI79" s="117"/>
      <c r="DJ79" s="117"/>
      <c r="DK79" s="117"/>
      <c r="DL79" s="117"/>
      <c r="DM79" s="117"/>
      <c r="DN79" s="117"/>
      <c r="DO79" s="117"/>
      <c r="DP79" s="117"/>
      <c r="DQ79" s="117"/>
      <c r="DR79" s="117"/>
      <c r="DS79" s="117"/>
      <c r="DT79" s="117"/>
      <c r="DU79" s="117"/>
      <c r="DV79" s="117"/>
      <c r="DW79" s="117"/>
      <c r="DX79" s="117"/>
      <c r="DY79" s="117"/>
      <c r="DZ79" s="117"/>
      <c r="EA79" s="191"/>
      <c r="EB79" s="115"/>
      <c r="EC79" s="115"/>
      <c r="ED79" s="115"/>
      <c r="EE79" s="115"/>
      <c r="EF79" s="115"/>
      <c r="EG79" s="115"/>
      <c r="EH79" s="115"/>
      <c r="EI79" s="115"/>
      <c r="EJ79" s="115"/>
      <c r="EK79" s="115"/>
      <c r="EL79" s="115"/>
      <c r="EM79" s="115"/>
      <c r="EN79" s="115"/>
      <c r="EO79" s="115"/>
      <c r="EP79" s="115"/>
      <c r="EQ79" s="115"/>
      <c r="ER79" s="115"/>
      <c r="ES79" s="115"/>
      <c r="ET79" s="115"/>
      <c r="EU79" s="115"/>
      <c r="EV79" s="115"/>
      <c r="EW79" s="115"/>
      <c r="EX79" s="115"/>
      <c r="EY79" s="115"/>
      <c r="EZ79" s="115"/>
      <c r="FB79" s="115"/>
      <c r="FC79" s="115"/>
      <c r="FD79" s="115"/>
      <c r="FE79" s="115"/>
      <c r="FF79" s="115"/>
      <c r="FG79" s="115"/>
      <c r="FH79" s="115"/>
      <c r="FI79" s="115"/>
      <c r="FJ79" s="115"/>
      <c r="FK79" s="115"/>
      <c r="FL79" s="115"/>
      <c r="FM79" s="115"/>
      <c r="FN79" s="234">
        <f t="shared" si="560"/>
        <v>0</v>
      </c>
      <c r="FO79" s="115"/>
      <c r="FP79" s="115"/>
      <c r="FQ79" s="115"/>
      <c r="FR79" s="115"/>
      <c r="FS79" s="115"/>
      <c r="FT79" s="115"/>
      <c r="FU79" s="115"/>
      <c r="FV79" s="115"/>
      <c r="FW79" s="115"/>
      <c r="FX79" s="115"/>
      <c r="FY79" s="115"/>
      <c r="FZ79" s="115"/>
      <c r="GA79" s="115"/>
      <c r="HE79" s="115"/>
      <c r="HF79" s="115"/>
      <c r="HG79" s="115"/>
      <c r="HH79" s="115"/>
      <c r="HJ79" s="342"/>
      <c r="HK79" s="342"/>
    </row>
    <row r="85" spans="1:6">
      <c r="A85" s="4" t="s">
        <v>0</v>
      </c>
      <c r="B85" s="1" t="s">
        <v>332</v>
      </c>
      <c r="C85" s="1" t="s">
        <v>323</v>
      </c>
      <c r="D85" s="4" t="s">
        <v>477</v>
      </c>
      <c r="E85" s="4" t="s">
        <v>478</v>
      </c>
      <c r="F85" s="4" t="s">
        <v>65</v>
      </c>
    </row>
    <row r="86" spans="1:6">
      <c r="A86" s="4">
        <v>1</v>
      </c>
      <c r="B86" s="1" t="s">
        <v>290</v>
      </c>
      <c r="C86" s="1" t="s">
        <v>326</v>
      </c>
      <c r="E86" s="4"/>
      <c r="F86" s="16">
        <f t="shared" ref="F86:F105" si="674">SUM(D86:E86)</f>
        <v>0</v>
      </c>
    </row>
    <row r="87" spans="1:6">
      <c r="A87" s="4">
        <f t="shared" ref="A87:A105" si="675">A86+1</f>
        <v>2</v>
      </c>
      <c r="B87" s="1" t="s">
        <v>289</v>
      </c>
      <c r="C87" s="1" t="s">
        <v>326</v>
      </c>
      <c r="E87" s="4"/>
      <c r="F87" s="16">
        <f t="shared" si="674"/>
        <v>0</v>
      </c>
    </row>
    <row r="88" spans="1:6">
      <c r="A88" s="4">
        <f t="shared" si="675"/>
        <v>3</v>
      </c>
      <c r="B88" s="1" t="s">
        <v>286</v>
      </c>
      <c r="C88" s="1" t="s">
        <v>326</v>
      </c>
      <c r="E88" s="4"/>
      <c r="F88" s="16">
        <f t="shared" si="674"/>
        <v>0</v>
      </c>
    </row>
    <row r="89" spans="1:6">
      <c r="A89" s="4">
        <f t="shared" si="675"/>
        <v>4</v>
      </c>
      <c r="B89" s="1" t="s">
        <v>287</v>
      </c>
      <c r="C89" s="1" t="s">
        <v>326</v>
      </c>
      <c r="E89" s="4"/>
      <c r="F89" s="16">
        <f t="shared" si="674"/>
        <v>0</v>
      </c>
    </row>
    <row r="90" spans="1:6">
      <c r="A90" s="4">
        <f t="shared" si="675"/>
        <v>5</v>
      </c>
      <c r="B90" s="1" t="s">
        <v>284</v>
      </c>
      <c r="C90" s="1" t="s">
        <v>326</v>
      </c>
      <c r="D90" s="16">
        <v>0.8</v>
      </c>
      <c r="E90" s="16">
        <v>0.2</v>
      </c>
      <c r="F90" s="16">
        <f t="shared" si="674"/>
        <v>1</v>
      </c>
    </row>
    <row r="91" spans="1:6">
      <c r="A91" s="4">
        <f t="shared" si="675"/>
        <v>6</v>
      </c>
      <c r="B91" s="1" t="s">
        <v>282</v>
      </c>
      <c r="C91" s="1" t="s">
        <v>326</v>
      </c>
      <c r="D91" s="16">
        <v>0.7</v>
      </c>
      <c r="E91" s="16">
        <v>0.3</v>
      </c>
      <c r="F91" s="16">
        <f t="shared" si="674"/>
        <v>1</v>
      </c>
    </row>
    <row r="92" spans="1:6">
      <c r="A92" s="4">
        <f t="shared" si="675"/>
        <v>7</v>
      </c>
      <c r="B92" s="1" t="s">
        <v>280</v>
      </c>
      <c r="C92" s="1" t="s">
        <v>326</v>
      </c>
      <c r="D92" s="16">
        <v>0.7</v>
      </c>
      <c r="E92" s="16">
        <v>0.3</v>
      </c>
      <c r="F92" s="16">
        <f t="shared" si="674"/>
        <v>1</v>
      </c>
    </row>
    <row r="93" spans="1:6">
      <c r="A93" s="4">
        <f t="shared" si="675"/>
        <v>8</v>
      </c>
      <c r="B93" s="1" t="s">
        <v>276</v>
      </c>
      <c r="C93" s="1" t="s">
        <v>326</v>
      </c>
      <c r="D93" s="16">
        <v>0.8</v>
      </c>
      <c r="E93" s="16">
        <v>0.2</v>
      </c>
      <c r="F93" s="16">
        <f t="shared" si="674"/>
        <v>1</v>
      </c>
    </row>
    <row r="94" spans="1:6">
      <c r="A94" s="4">
        <f t="shared" si="675"/>
        <v>9</v>
      </c>
      <c r="B94" s="1" t="s">
        <v>293</v>
      </c>
      <c r="C94" s="1" t="s">
        <v>326</v>
      </c>
      <c r="D94" s="16">
        <v>0.2</v>
      </c>
      <c r="E94" s="16">
        <v>0.8</v>
      </c>
      <c r="F94" s="16">
        <f t="shared" si="674"/>
        <v>1</v>
      </c>
    </row>
    <row r="95" spans="1:6">
      <c r="A95" s="4">
        <f t="shared" si="675"/>
        <v>10</v>
      </c>
      <c r="B95" s="1" t="s">
        <v>293</v>
      </c>
      <c r="C95" s="1" t="s">
        <v>328</v>
      </c>
      <c r="D95" s="16">
        <v>0.8</v>
      </c>
      <c r="E95" s="16">
        <v>0.2</v>
      </c>
      <c r="F95" s="16">
        <f t="shared" si="674"/>
        <v>1</v>
      </c>
    </row>
    <row r="96" spans="1:6">
      <c r="A96" s="4">
        <f t="shared" si="675"/>
        <v>11</v>
      </c>
      <c r="B96" s="1" t="s">
        <v>295</v>
      </c>
      <c r="C96" s="1" t="s">
        <v>328</v>
      </c>
      <c r="D96" s="16">
        <v>0.6</v>
      </c>
      <c r="E96" s="16">
        <v>0.4</v>
      </c>
      <c r="F96" s="16">
        <f t="shared" si="674"/>
        <v>1</v>
      </c>
    </row>
    <row r="97" spans="1:6">
      <c r="A97" s="4">
        <f t="shared" si="675"/>
        <v>12</v>
      </c>
      <c r="B97" s="1" t="s">
        <v>292</v>
      </c>
      <c r="C97" s="1" t="s">
        <v>328</v>
      </c>
      <c r="D97" s="16">
        <v>0.8</v>
      </c>
      <c r="E97" s="16">
        <v>0.2</v>
      </c>
      <c r="F97" s="16">
        <f t="shared" si="674"/>
        <v>1</v>
      </c>
    </row>
    <row r="98" spans="1:6">
      <c r="A98" s="4">
        <f t="shared" si="675"/>
        <v>13</v>
      </c>
      <c r="B98" s="1" t="s">
        <v>301</v>
      </c>
      <c r="C98" s="1" t="s">
        <v>328</v>
      </c>
      <c r="D98" s="16">
        <v>0.6</v>
      </c>
      <c r="E98" s="16">
        <v>0.4</v>
      </c>
      <c r="F98" s="16">
        <f t="shared" si="674"/>
        <v>1</v>
      </c>
    </row>
    <row r="99" spans="1:6">
      <c r="A99" s="4">
        <f t="shared" si="675"/>
        <v>14</v>
      </c>
      <c r="B99" s="1" t="s">
        <v>300</v>
      </c>
      <c r="C99" s="1" t="s">
        <v>329</v>
      </c>
      <c r="D99" s="16">
        <v>0.2</v>
      </c>
      <c r="E99" s="16">
        <v>0.8</v>
      </c>
      <c r="F99" s="16">
        <f t="shared" si="674"/>
        <v>1</v>
      </c>
    </row>
    <row r="100" spans="1:6">
      <c r="A100" s="4">
        <f t="shared" si="675"/>
        <v>15</v>
      </c>
      <c r="B100" s="1" t="s">
        <v>299</v>
      </c>
      <c r="C100" s="1" t="s">
        <v>327</v>
      </c>
      <c r="D100" s="16">
        <v>0.2</v>
      </c>
      <c r="E100" s="16">
        <v>0.8</v>
      </c>
      <c r="F100" s="16">
        <f t="shared" si="674"/>
        <v>1</v>
      </c>
    </row>
    <row r="101" spans="1:6">
      <c r="A101" s="4">
        <f t="shared" si="675"/>
        <v>16</v>
      </c>
      <c r="B101" s="1" t="s">
        <v>298</v>
      </c>
      <c r="C101" s="1" t="s">
        <v>327</v>
      </c>
      <c r="D101" s="16">
        <v>0.2</v>
      </c>
      <c r="E101" s="16">
        <v>0.8</v>
      </c>
      <c r="F101" s="16">
        <f t="shared" si="674"/>
        <v>1</v>
      </c>
    </row>
    <row r="102" spans="1:6">
      <c r="A102" s="4">
        <f t="shared" si="675"/>
        <v>17</v>
      </c>
      <c r="B102" s="1" t="s">
        <v>296</v>
      </c>
      <c r="C102" s="1" t="s">
        <v>327</v>
      </c>
      <c r="D102" s="16">
        <v>0.2</v>
      </c>
      <c r="E102" s="16">
        <v>0.8</v>
      </c>
      <c r="F102" s="16">
        <f t="shared" si="674"/>
        <v>1</v>
      </c>
    </row>
    <row r="103" spans="1:6">
      <c r="A103" s="4">
        <f t="shared" si="675"/>
        <v>18</v>
      </c>
      <c r="B103" s="1" t="s">
        <v>479</v>
      </c>
      <c r="C103" s="1" t="s">
        <v>327</v>
      </c>
      <c r="D103" s="16">
        <v>0.2</v>
      </c>
      <c r="E103" s="16">
        <v>0.8</v>
      </c>
      <c r="F103" s="16">
        <f t="shared" si="674"/>
        <v>1</v>
      </c>
    </row>
    <row r="104" spans="1:6">
      <c r="A104" s="4">
        <f t="shared" si="675"/>
        <v>19</v>
      </c>
      <c r="B104" s="1" t="s">
        <v>480</v>
      </c>
      <c r="C104" s="1" t="s">
        <v>330</v>
      </c>
      <c r="D104" s="16">
        <v>0.5</v>
      </c>
      <c r="E104" s="16">
        <v>0.5</v>
      </c>
      <c r="F104" s="16">
        <f t="shared" si="674"/>
        <v>1</v>
      </c>
    </row>
    <row r="105" spans="1:6">
      <c r="A105" s="4">
        <f t="shared" si="675"/>
        <v>20</v>
      </c>
      <c r="B105" s="1" t="s">
        <v>481</v>
      </c>
      <c r="C105" s="1" t="s">
        <v>330</v>
      </c>
      <c r="D105" s="16">
        <v>0.5</v>
      </c>
      <c r="E105" s="16">
        <v>0.5</v>
      </c>
      <c r="F105" s="16">
        <f t="shared" si="674"/>
        <v>1</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03106-21F2-41F3-A7BB-0A53B1354278}">
  <dimension ref="A1:O21"/>
  <sheetViews>
    <sheetView tabSelected="1" topLeftCell="F1" workbookViewId="0">
      <selection activeCell="M6" sqref="M6"/>
    </sheetView>
  </sheetViews>
  <sheetFormatPr defaultRowHeight="15"/>
  <cols>
    <col min="1" max="1" width="9.140625" style="4"/>
    <col min="2" max="2" width="21.7109375" style="1" bestFit="1" customWidth="1"/>
    <col min="3" max="3" width="7.42578125" style="1" bestFit="1" customWidth="1"/>
    <col min="4" max="7" width="9.140625" style="4"/>
    <col min="8" max="8" width="10.28515625" style="1" customWidth="1"/>
    <col min="9" max="12" width="9.140625" style="1"/>
    <col min="13" max="13" width="36.7109375" style="1" bestFit="1" customWidth="1"/>
    <col min="14" max="14" width="7.5703125" style="1" customWidth="1"/>
    <col min="15" max="15" width="7.7109375" style="1" customWidth="1"/>
    <col min="16" max="16384" width="9.140625" style="1"/>
  </cols>
  <sheetData>
    <row r="1" spans="1:15">
      <c r="D1" s="713" t="s">
        <v>482</v>
      </c>
      <c r="E1" s="713"/>
      <c r="F1" s="713"/>
      <c r="G1" s="713"/>
    </row>
    <row r="2" spans="1:15" ht="32.25" customHeight="1">
      <c r="A2" s="4" t="s">
        <v>0</v>
      </c>
      <c r="B2" s="1" t="s">
        <v>332</v>
      </c>
      <c r="C2" s="1" t="s">
        <v>323</v>
      </c>
      <c r="D2" s="4" t="s">
        <v>483</v>
      </c>
      <c r="E2" s="4" t="s">
        <v>484</v>
      </c>
      <c r="F2" s="4" t="s">
        <v>485</v>
      </c>
      <c r="G2" s="4" t="s">
        <v>486</v>
      </c>
      <c r="H2" s="11" t="s">
        <v>487</v>
      </c>
      <c r="M2" s="1">
        <v>1000</v>
      </c>
    </row>
    <row r="3" spans="1:15">
      <c r="A3" s="4">
        <v>1</v>
      </c>
      <c r="B3" s="1" t="s">
        <v>307</v>
      </c>
      <c r="C3" s="1" t="s">
        <v>326</v>
      </c>
      <c r="E3" s="4" t="s">
        <v>488</v>
      </c>
      <c r="F3" s="4" t="s">
        <v>488</v>
      </c>
      <c r="G3" s="4" t="s">
        <v>488</v>
      </c>
      <c r="H3" s="16">
        <f>SUMIFS('Retail_distributor-wise'!DZ:DZ,'Retail_distributor-wise'!$C:$C,Sheet8!$B3)/SUMIFS('Retail_distributor-wise'!F:F,'Retail_distributor-wise'!$C:$C,Sheet8!$B3)</f>
        <v>0.28119652820830748</v>
      </c>
      <c r="M3" s="591" t="s">
        <v>72</v>
      </c>
    </row>
    <row r="4" spans="1:15">
      <c r="A4" s="4">
        <f>A3+1</f>
        <v>2</v>
      </c>
      <c r="B4" s="1" t="s">
        <v>334</v>
      </c>
      <c r="C4" s="1" t="s">
        <v>326</v>
      </c>
      <c r="F4" s="4" t="s">
        <v>488</v>
      </c>
      <c r="G4" s="4" t="s">
        <v>488</v>
      </c>
      <c r="H4" s="16">
        <f>SUMIFS('Retail_distributor-wise'!DZ:DZ,'Retail_distributor-wise'!$C:$C,Sheet8!$B4)/SUMIFS('Retail_distributor-wise'!F:F,'Retail_distributor-wise'!$C:$C,Sheet8!$B4)</f>
        <v>0.21290414878397712</v>
      </c>
      <c r="N4" s="4" t="s">
        <v>489</v>
      </c>
      <c r="O4" s="4" t="s">
        <v>331</v>
      </c>
    </row>
    <row r="5" spans="1:15">
      <c r="A5" s="4">
        <f t="shared" ref="A5:A21" si="0">A4+1</f>
        <v>3</v>
      </c>
      <c r="B5" s="1" t="s">
        <v>336</v>
      </c>
      <c r="C5" s="1" t="s">
        <v>326</v>
      </c>
      <c r="F5" s="4" t="s">
        <v>488</v>
      </c>
      <c r="G5" s="4" t="s">
        <v>488</v>
      </c>
      <c r="H5" s="16">
        <f>SUMIFS('Retail_distributor-wise'!DZ:DZ,'Retail_distributor-wise'!$C:$C,Sheet8!$B5)/SUMIFS('Retail_distributor-wise'!F:F,'Retail_distributor-wise'!$C:$C,Sheet8!$B5)</f>
        <v>0.28320000000000001</v>
      </c>
      <c r="M5" s="1" t="s">
        <v>490</v>
      </c>
      <c r="N5" s="233">
        <v>19.399999999999999</v>
      </c>
      <c r="O5" s="697">
        <f>'Retail_distributor-wise'!BX3/Sheet8!M2</f>
        <v>163.98</v>
      </c>
    </row>
    <row r="6" spans="1:15">
      <c r="A6" s="4">
        <f t="shared" si="0"/>
        <v>4</v>
      </c>
      <c r="B6" s="1" t="s">
        <v>338</v>
      </c>
      <c r="C6" s="1" t="s">
        <v>326</v>
      </c>
      <c r="F6" s="4" t="s">
        <v>488</v>
      </c>
      <c r="G6" s="4" t="s">
        <v>488</v>
      </c>
      <c r="H6" s="16">
        <f>SUMIFS('Retail_distributor-wise'!DZ:DZ,'Retail_distributor-wise'!$C:$C,Sheet8!$B6)/SUMIFS('Retail_distributor-wise'!F:F,'Retail_distributor-wise'!$C:$C,Sheet8!$B6)</f>
        <v>0.27038162544169614</v>
      </c>
      <c r="M6" s="1" t="s">
        <v>491</v>
      </c>
      <c r="N6" s="233">
        <f>128+25</f>
        <v>153</v>
      </c>
      <c r="O6" s="233">
        <f>'Retail_distributor-wise'!DL3/Sheet8!$M$2</f>
        <v>92.546999999999997</v>
      </c>
    </row>
    <row r="7" spans="1:15">
      <c r="A7" s="4">
        <f t="shared" si="0"/>
        <v>5</v>
      </c>
      <c r="B7" s="1" t="s">
        <v>340</v>
      </c>
      <c r="C7" s="1" t="s">
        <v>326</v>
      </c>
      <c r="D7" s="4" t="s">
        <v>488</v>
      </c>
      <c r="E7" s="4" t="s">
        <v>488</v>
      </c>
      <c r="F7" s="4" t="s">
        <v>488</v>
      </c>
      <c r="G7" s="4" t="s">
        <v>488</v>
      </c>
      <c r="H7" s="16">
        <f>SUMIFS('Retail_distributor-wise'!DZ:DZ,'Retail_distributor-wise'!$C:$C,Sheet8!$B7)/SUMIFS('Retail_distributor-wise'!F:F,'Retail_distributor-wise'!$C:$C,Sheet8!$B7)</f>
        <v>0.8</v>
      </c>
      <c r="M7" s="1" t="s">
        <v>82</v>
      </c>
      <c r="N7" s="233">
        <v>0</v>
      </c>
      <c r="O7" s="233">
        <f>'Retail_distributor-wise'!DZ3/Sheet8!$M$2</f>
        <v>133.32300000000001</v>
      </c>
    </row>
    <row r="8" spans="1:15">
      <c r="A8" s="4">
        <f t="shared" si="0"/>
        <v>6</v>
      </c>
      <c r="B8" s="1" t="s">
        <v>341</v>
      </c>
      <c r="C8" s="1" t="s">
        <v>326</v>
      </c>
      <c r="E8" s="4" t="s">
        <v>488</v>
      </c>
      <c r="F8" s="4" t="s">
        <v>488</v>
      </c>
      <c r="G8" s="4" t="s">
        <v>488</v>
      </c>
      <c r="H8" s="16">
        <f>SUMIFS('Retail_distributor-wise'!DZ:DZ,'Retail_distributor-wise'!$C:$C,Sheet8!$B8)/SUMIFS('Retail_distributor-wise'!F:F,'Retail_distributor-wise'!$C:$C,Sheet8!$B8)</f>
        <v>0.44739130434782609</v>
      </c>
    </row>
    <row r="9" spans="1:15">
      <c r="A9" s="4">
        <f t="shared" si="0"/>
        <v>7</v>
      </c>
      <c r="B9" s="1" t="s">
        <v>342</v>
      </c>
      <c r="C9" s="1" t="s">
        <v>326</v>
      </c>
      <c r="D9" s="4" t="s">
        <v>488</v>
      </c>
      <c r="E9" s="4" t="s">
        <v>488</v>
      </c>
      <c r="F9" s="4" t="s">
        <v>488</v>
      </c>
      <c r="G9" s="4" t="s">
        <v>488</v>
      </c>
      <c r="H9" s="16">
        <f>SUMIFS('Retail_distributor-wise'!DZ:DZ,'Retail_distributor-wise'!$C:$C,Sheet8!$B9)/SUMIFS('Retail_distributor-wise'!F:F,'Retail_distributor-wise'!$C:$C,Sheet8!$B9)</f>
        <v>0.8</v>
      </c>
    </row>
    <row r="10" spans="1:15">
      <c r="A10" s="4">
        <f t="shared" si="0"/>
        <v>8</v>
      </c>
      <c r="B10" s="1" t="s">
        <v>344</v>
      </c>
      <c r="C10" s="1" t="s">
        <v>326</v>
      </c>
      <c r="D10" s="4" t="s">
        <v>488</v>
      </c>
      <c r="E10" s="4" t="s">
        <v>488</v>
      </c>
      <c r="F10" s="4" t="s">
        <v>488</v>
      </c>
      <c r="G10" s="4" t="s">
        <v>488</v>
      </c>
      <c r="H10" s="16">
        <f>SUMIFS('Retail_distributor-wise'!DZ:DZ,'Retail_distributor-wise'!$C:$C,Sheet8!$B10)/SUMIFS('Retail_distributor-wise'!F:F,'Retail_distributor-wise'!$C:$C,Sheet8!$B10)</f>
        <v>0.7</v>
      </c>
      <c r="M10" s="591" t="s">
        <v>85</v>
      </c>
    </row>
    <row r="11" spans="1:15">
      <c r="A11" s="4">
        <f t="shared" si="0"/>
        <v>9</v>
      </c>
      <c r="B11" s="1" t="s">
        <v>346</v>
      </c>
      <c r="C11" s="1" t="s">
        <v>328</v>
      </c>
      <c r="D11" s="4" t="s">
        <v>488</v>
      </c>
      <c r="E11" s="4" t="s">
        <v>488</v>
      </c>
      <c r="F11" s="4" t="s">
        <v>488</v>
      </c>
      <c r="G11" s="4" t="s">
        <v>488</v>
      </c>
      <c r="H11" s="16">
        <f>SUMIFS('Retail_distributor-wise'!DZ:DZ,'Retail_distributor-wise'!$C:$C,Sheet8!$B11)/SUMIFS('Retail_distributor-wise'!F:F,'Retail_distributor-wise'!$C:$C,Sheet8!$B11)</f>
        <v>1</v>
      </c>
      <c r="N11" s="4" t="s">
        <v>489</v>
      </c>
      <c r="O11" s="4" t="s">
        <v>331</v>
      </c>
    </row>
    <row r="12" spans="1:15">
      <c r="A12" s="4">
        <f t="shared" si="0"/>
        <v>10</v>
      </c>
      <c r="B12" s="1" t="s">
        <v>348</v>
      </c>
      <c r="C12" s="1" t="s">
        <v>328</v>
      </c>
      <c r="D12" s="4" t="s">
        <v>488</v>
      </c>
      <c r="E12" s="4" t="s">
        <v>488</v>
      </c>
      <c r="F12" s="4" t="s">
        <v>488</v>
      </c>
      <c r="G12" s="4" t="s">
        <v>488</v>
      </c>
      <c r="H12" s="16">
        <f>SUMIFS('Retail_distributor-wise'!DZ:DZ,'Retail_distributor-wise'!$C:$C,Sheet8!$B12)/SUMIFS('Retail_distributor-wise'!F:F,'Retail_distributor-wise'!$C:$C,Sheet8!$B12)</f>
        <v>0.51645933014354062</v>
      </c>
      <c r="M12" s="1" t="s">
        <v>492</v>
      </c>
      <c r="N12" s="233">
        <f>38.3</f>
        <v>38.299999999999997</v>
      </c>
      <c r="O12" s="233">
        <f>(Distributor_projects!BV3+'Projects_state-wise'!BV3)/Sheet8!$M$2</f>
        <v>171.38499999999999</v>
      </c>
    </row>
    <row r="13" spans="1:15">
      <c r="A13" s="4">
        <f t="shared" si="0"/>
        <v>11</v>
      </c>
      <c r="B13" s="1" t="s">
        <v>349</v>
      </c>
      <c r="C13" s="1" t="s">
        <v>328</v>
      </c>
      <c r="D13" s="4" t="s">
        <v>488</v>
      </c>
      <c r="E13" s="4" t="s">
        <v>488</v>
      </c>
      <c r="F13" s="4" t="s">
        <v>488</v>
      </c>
      <c r="G13" s="4" t="s">
        <v>488</v>
      </c>
      <c r="H13" s="16">
        <f>SUMIFS('Retail_distributor-wise'!DZ:DZ,'Retail_distributor-wise'!$C:$C,Sheet8!$B13)/SUMIFS('Retail_distributor-wise'!F:F,'Retail_distributor-wise'!$C:$C,Sheet8!$B13)</f>
        <v>0.53834515366430258</v>
      </c>
      <c r="M13" s="1" t="s">
        <v>491</v>
      </c>
      <c r="N13" s="233">
        <f>27.4+4</f>
        <v>31.4</v>
      </c>
      <c r="O13" s="233">
        <f>(Distributor_projects!BH3+'Projects_state-wise'!BH3)/Sheet8!$M$2</f>
        <v>89.79</v>
      </c>
    </row>
    <row r="14" spans="1:15">
      <c r="A14" s="4">
        <f t="shared" si="0"/>
        <v>12</v>
      </c>
      <c r="B14" s="1" t="s">
        <v>350</v>
      </c>
      <c r="C14" s="1" t="s">
        <v>328</v>
      </c>
      <c r="D14" s="4" t="s">
        <v>488</v>
      </c>
      <c r="E14" s="4" t="s">
        <v>488</v>
      </c>
      <c r="F14" s="4" t="s">
        <v>488</v>
      </c>
      <c r="G14" s="4" t="s">
        <v>488</v>
      </c>
      <c r="H14" s="16">
        <f>SUMIFS('Retail_distributor-wise'!DZ:DZ,'Retail_distributor-wise'!$C:$C,Sheet8!$B14)/SUMIFS('Retail_distributor-wise'!F:F,'Retail_distributor-wise'!$C:$C,Sheet8!$B14)</f>
        <v>1</v>
      </c>
      <c r="M14" s="1" t="s">
        <v>82</v>
      </c>
      <c r="N14" s="233">
        <v>0</v>
      </c>
      <c r="O14" s="233">
        <v>0</v>
      </c>
    </row>
    <row r="15" spans="1:15">
      <c r="A15" s="4">
        <f t="shared" si="0"/>
        <v>13</v>
      </c>
      <c r="B15" s="1" t="s">
        <v>352</v>
      </c>
      <c r="C15" s="1" t="s">
        <v>327</v>
      </c>
      <c r="H15" s="16">
        <f>SUMIFS('Retail_distributor-wise'!DZ:DZ,'Retail_distributor-wise'!$C:$C,Sheet8!$B15)/SUMIFS('Retail_distributor-wise'!F:F,'Retail_distributor-wise'!$C:$C,Sheet8!$B15)</f>
        <v>0</v>
      </c>
    </row>
    <row r="16" spans="1:15">
      <c r="A16" s="4">
        <f t="shared" si="0"/>
        <v>14</v>
      </c>
      <c r="B16" s="1" t="s">
        <v>353</v>
      </c>
      <c r="C16" s="1" t="s">
        <v>327</v>
      </c>
      <c r="H16" s="16">
        <f>SUMIFS('Retail_distributor-wise'!DZ:DZ,'Retail_distributor-wise'!$C:$C,Sheet8!$B16)/SUMIFS('Retail_distributor-wise'!F:F,'Retail_distributor-wise'!$C:$C,Sheet8!$B16)</f>
        <v>0</v>
      </c>
      <c r="N16" s="14">
        <f>N13+N12+N14+N7+N6+N5</f>
        <v>242.1</v>
      </c>
      <c r="O16" s="14">
        <f>O13+O12+O14+O7+O6+O5</f>
        <v>651.02500000000009</v>
      </c>
    </row>
    <row r="17" spans="1:8">
      <c r="A17" s="4">
        <f t="shared" si="0"/>
        <v>15</v>
      </c>
      <c r="B17" s="1" t="s">
        <v>355</v>
      </c>
      <c r="C17" s="1" t="s">
        <v>327</v>
      </c>
      <c r="H17" s="16">
        <f>SUMIFS('Retail_distributor-wise'!DZ:DZ,'Retail_distributor-wise'!$C:$C,Sheet8!$B17)/SUMIFS('Retail_distributor-wise'!F:F,'Retail_distributor-wise'!$C:$C,Sheet8!$B17)</f>
        <v>0</v>
      </c>
    </row>
    <row r="18" spans="1:8">
      <c r="A18" s="4">
        <f t="shared" si="0"/>
        <v>16</v>
      </c>
      <c r="B18" s="1" t="s">
        <v>357</v>
      </c>
      <c r="C18" s="1" t="s">
        <v>329</v>
      </c>
      <c r="D18" s="4" t="s">
        <v>488</v>
      </c>
      <c r="E18" s="4" t="s">
        <v>488</v>
      </c>
      <c r="F18" s="4" t="s">
        <v>488</v>
      </c>
      <c r="G18" s="4" t="s">
        <v>488</v>
      </c>
      <c r="H18" s="16">
        <f>SUMIFS('Retail_distributor-wise'!DZ:DZ,'Retail_distributor-wise'!$C:$C,Sheet8!$B18)/SUMIFS('Retail_distributor-wise'!F:F,'Retail_distributor-wise'!$C:$C,Sheet8!$B18)</f>
        <v>1</v>
      </c>
    </row>
    <row r="19" spans="1:8">
      <c r="A19" s="4">
        <f t="shared" si="0"/>
        <v>17</v>
      </c>
      <c r="B19" s="1" t="s">
        <v>359</v>
      </c>
      <c r="C19" s="1" t="s">
        <v>330</v>
      </c>
      <c r="D19" s="4" t="s">
        <v>488</v>
      </c>
      <c r="E19" s="4" t="s">
        <v>488</v>
      </c>
      <c r="F19" s="4" t="s">
        <v>488</v>
      </c>
      <c r="G19" s="4" t="s">
        <v>488</v>
      </c>
      <c r="H19" s="16">
        <f>SUMIFS('Retail_distributor-wise'!DZ:DZ,'Retail_distributor-wise'!$C:$C,Sheet8!$B19)/SUMIFS('Retail_distributor-wise'!F:F,'Retail_distributor-wise'!$C:$C,Sheet8!$B19)</f>
        <v>0.5</v>
      </c>
    </row>
    <row r="20" spans="1:8">
      <c r="A20" s="4">
        <f t="shared" si="0"/>
        <v>18</v>
      </c>
      <c r="B20" s="1" t="s">
        <v>360</v>
      </c>
      <c r="C20" s="1" t="s">
        <v>330</v>
      </c>
      <c r="D20" s="4" t="s">
        <v>488</v>
      </c>
      <c r="E20" s="4" t="s">
        <v>488</v>
      </c>
      <c r="F20" s="4" t="s">
        <v>488</v>
      </c>
      <c r="G20" s="4" t="s">
        <v>488</v>
      </c>
      <c r="H20" s="16">
        <f>SUMIFS('Retail_distributor-wise'!DZ:DZ,'Retail_distributor-wise'!$C:$C,Sheet8!$B20)/SUMIFS('Retail_distributor-wise'!F:F,'Retail_distributor-wise'!$C:$C,Sheet8!$B20)</f>
        <v>0.5</v>
      </c>
    </row>
    <row r="21" spans="1:8">
      <c r="A21" s="4">
        <f t="shared" si="0"/>
        <v>19</v>
      </c>
      <c r="B21" s="1" t="s">
        <v>361</v>
      </c>
      <c r="C21" s="1" t="s">
        <v>327</v>
      </c>
      <c r="H21" s="16">
        <f>SUMIFS('Retail_distributor-wise'!DZ:DZ,'Retail_distributor-wise'!$C:$C,Sheet8!$B21)/SUMIFS('Retail_distributor-wise'!F:F,'Retail_distributor-wise'!$C:$C,Sheet8!$B21)</f>
        <v>0</v>
      </c>
    </row>
  </sheetData>
  <mergeCells count="1">
    <mergeCell ref="D1:G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85D8-99C9-4316-AED5-BA6D466B78E2}">
  <sheetPr>
    <tabColor theme="4" tint="0.39997558519241921"/>
  </sheetPr>
  <dimension ref="A1:ND105"/>
  <sheetViews>
    <sheetView workbookViewId="0">
      <pane xSplit="4" ySplit="4" topLeftCell="Y5" activePane="bottomRight" state="frozen"/>
      <selection pane="bottomRight" activeCell="AG5" sqref="AG5"/>
      <selection pane="bottomLeft" activeCell="A5" sqref="A5"/>
      <selection pane="topRight" activeCell="H1" sqref="H1"/>
    </sheetView>
  </sheetViews>
  <sheetFormatPr defaultColWidth="9.140625" defaultRowHeight="15" customHeight="1"/>
  <cols>
    <col min="1" max="1" width="7" style="4" bestFit="1" customWidth="1"/>
    <col min="2" max="2" width="41.28515625" style="1" bestFit="1" customWidth="1"/>
    <col min="3" max="3" width="19.85546875" style="1" bestFit="1" customWidth="1"/>
    <col min="4" max="4" width="8.140625" style="4" customWidth="1"/>
    <col min="5" max="5" width="20.5703125" style="1" customWidth="1"/>
    <col min="6" max="6" width="22.140625" style="1" customWidth="1"/>
    <col min="7" max="7" width="11.28515625" style="1" bestFit="1" customWidth="1"/>
    <col min="8" max="8" width="12.85546875" style="1" bestFit="1" customWidth="1"/>
    <col min="9" max="12" width="9.7109375" style="4" bestFit="1" customWidth="1"/>
    <col min="13" max="13" width="10.7109375" style="1" customWidth="1"/>
    <col min="14" max="16" width="9.7109375" style="1" bestFit="1" customWidth="1"/>
    <col min="17" max="24" width="9.7109375" style="1" customWidth="1"/>
    <col min="25" max="28" width="10.85546875" style="1" customWidth="1"/>
    <col min="29" max="29" width="9.42578125" style="12" bestFit="1" customWidth="1"/>
    <col min="30" max="30" width="9.140625" style="12" customWidth="1"/>
    <col min="31" max="32" width="9.140625" style="1" bestFit="1" customWidth="1"/>
    <col min="33" max="33" width="18.140625" style="1" bestFit="1" customWidth="1"/>
    <col min="34" max="70" width="9.140625" style="1" bestFit="1" customWidth="1"/>
    <col min="71" max="71" width="11.42578125" style="1" bestFit="1" customWidth="1"/>
    <col min="72" max="85" width="9.140625" style="1" bestFit="1" customWidth="1"/>
    <col min="86" max="86" width="7.85546875" style="1" bestFit="1" customWidth="1"/>
    <col min="87" max="87" width="7" style="1" bestFit="1" customWidth="1"/>
    <col min="88" max="88" width="6.28515625" style="1" bestFit="1" customWidth="1"/>
    <col min="89" max="89" width="7.42578125" style="1" bestFit="1" customWidth="1"/>
    <col min="90" max="90" width="7.140625" style="1" bestFit="1" customWidth="1"/>
    <col min="91" max="91" width="7" style="1" bestFit="1" customWidth="1"/>
    <col min="92" max="92" width="7.5703125" style="1" bestFit="1" customWidth="1"/>
    <col min="93" max="93" width="7.28515625" style="1" bestFit="1" customWidth="1"/>
    <col min="94" max="94" width="6.85546875" style="1" bestFit="1" customWidth="1"/>
    <col min="95" max="95" width="7.140625" style="1" bestFit="1" customWidth="1"/>
    <col min="96" max="96" width="7.7109375" style="1" bestFit="1" customWidth="1"/>
    <col min="97" max="97" width="7.140625" style="1" customWidth="1"/>
    <col min="98" max="98" width="9.140625" style="1" bestFit="1" customWidth="1"/>
    <col min="99" max="99" width="7.85546875" style="1" bestFit="1" customWidth="1"/>
    <col min="100" max="100" width="7" style="1" bestFit="1" customWidth="1"/>
    <col min="101" max="101" width="6.28515625" style="1" bestFit="1" customWidth="1"/>
    <col min="102" max="102" width="7.42578125" style="1" bestFit="1" customWidth="1"/>
    <col min="103" max="103" width="7.140625" style="1" bestFit="1" customWidth="1"/>
    <col min="104" max="104" width="7" style="1" bestFit="1" customWidth="1"/>
    <col min="105" max="105" width="7.5703125" style="1" bestFit="1" customWidth="1"/>
    <col min="106" max="106" width="7.28515625" style="1" bestFit="1" customWidth="1"/>
    <col min="107" max="107" width="6.85546875" style="1" bestFit="1" customWidth="1"/>
    <col min="108" max="108" width="7.140625" style="1" bestFit="1" customWidth="1"/>
    <col min="109" max="109" width="7.7109375" style="1" bestFit="1" customWidth="1"/>
    <col min="110" max="122" width="9.140625" style="1" bestFit="1" customWidth="1"/>
    <col min="123" max="123" width="8.140625" style="1" bestFit="1" customWidth="1"/>
    <col min="124" max="137" width="9.140625" style="1" bestFit="1" customWidth="1"/>
    <col min="138" max="138" width="9.140625" style="8" bestFit="1" customWidth="1"/>
    <col min="139" max="139" width="11.7109375" style="4" customWidth="1"/>
    <col min="140" max="149" width="9.140625" style="4" customWidth="1"/>
    <col min="150" max="163" width="9.140625" style="4" bestFit="1" customWidth="1"/>
    <col min="164" max="164" width="9.140625" style="1" bestFit="1" customWidth="1"/>
    <col min="165" max="165" width="12.5703125" style="1" bestFit="1" customWidth="1"/>
    <col min="166" max="176" width="8.140625" style="1" bestFit="1" customWidth="1"/>
    <col min="177" max="179" width="9.140625" style="1" bestFit="1" customWidth="1"/>
    <col min="180" max="182" width="8.140625" style="1" bestFit="1" customWidth="1"/>
    <col min="183" max="183" width="7.42578125" style="1" bestFit="1" customWidth="1"/>
    <col min="184" max="190" width="8.140625" style="1" bestFit="1" customWidth="1"/>
    <col min="191" max="191" width="9.140625" style="1" bestFit="1" customWidth="1"/>
    <col min="192" max="192" width="9.140625" style="1" customWidth="1"/>
    <col min="193" max="217" width="9.140625" style="1" hidden="1" customWidth="1"/>
    <col min="218" max="218" width="9.7109375" style="1" hidden="1" customWidth="1"/>
    <col min="219" max="219" width="9.140625" style="1" bestFit="1" customWidth="1"/>
    <col min="220" max="220" width="20.5703125" style="4" customWidth="1"/>
    <col min="221" max="221" width="18.5703125" style="4" customWidth="1"/>
    <col min="222" max="222" width="15.28515625" style="4" customWidth="1"/>
    <col min="223" max="223" width="11.140625" style="4" customWidth="1"/>
    <col min="224" max="224" width="9.85546875" style="1" customWidth="1"/>
    <col min="225" max="225" width="19.5703125" style="129" hidden="1" customWidth="1"/>
    <col min="226" max="226" width="17.28515625" style="129" hidden="1" customWidth="1"/>
    <col min="227" max="227" width="19.5703125" style="1" hidden="1" customWidth="1"/>
    <col min="228" max="228" width="15.140625" style="1" hidden="1" customWidth="1"/>
    <col min="229" max="229" width="9.85546875" style="1" hidden="1" customWidth="1"/>
    <col min="230" max="232" width="0" style="1" hidden="1" customWidth="1"/>
    <col min="233" max="233" width="37.7109375" style="1" hidden="1" customWidth="1"/>
    <col min="234" max="234" width="9.140625" style="1" bestFit="1" customWidth="1"/>
    <col min="235" max="247" width="0" style="1" hidden="1" customWidth="1"/>
    <col min="248" max="248" width="22.5703125" style="1" bestFit="1" customWidth="1"/>
    <col min="249" max="249" width="7.85546875" style="1" bestFit="1" customWidth="1"/>
    <col min="250" max="250" width="7" style="1" bestFit="1" customWidth="1"/>
    <col min="251" max="251" width="6.28515625" style="1" bestFit="1" customWidth="1"/>
    <col min="252" max="252" width="7.42578125" style="1" bestFit="1" customWidth="1"/>
    <col min="253" max="253" width="7.140625" style="1" bestFit="1" customWidth="1"/>
    <col min="254" max="254" width="7" style="1" bestFit="1" customWidth="1"/>
    <col min="255" max="255" width="7.5703125" style="1" bestFit="1" customWidth="1"/>
    <col min="256" max="256" width="7.28515625" style="1" bestFit="1" customWidth="1"/>
    <col min="257" max="257" width="6.85546875" style="1" bestFit="1" customWidth="1"/>
    <col min="258" max="258" width="7.140625" style="1" bestFit="1" customWidth="1"/>
    <col min="259" max="259" width="7.7109375" style="1" bestFit="1" customWidth="1"/>
    <col min="260" max="260" width="7.7109375" style="1" customWidth="1"/>
    <col min="261" max="261" width="9.140625" style="1" bestFit="1" customWidth="1"/>
    <col min="262" max="274" width="0" style="1" hidden="1" customWidth="1"/>
    <col min="275" max="288" width="9.140625" style="1" bestFit="1" customWidth="1"/>
    <col min="289" max="301" width="0" style="1" hidden="1" customWidth="1"/>
    <col min="302" max="344" width="9.140625" style="1" bestFit="1" customWidth="1"/>
    <col min="345" max="345" width="9.7109375" style="1" bestFit="1" customWidth="1"/>
    <col min="346" max="349" width="9.140625" style="1" bestFit="1" customWidth="1"/>
    <col min="350" max="355" width="9.7109375" style="1" bestFit="1" customWidth="1"/>
    <col min="356" max="365" width="9.140625" style="1" bestFit="1" customWidth="1"/>
    <col min="366" max="368" width="9.7109375" style="1" bestFit="1" customWidth="1"/>
    <col min="369" max="16384" width="9.140625" style="1"/>
  </cols>
  <sheetData>
    <row r="1" spans="1:368" ht="19.5" customHeight="1">
      <c r="A1" s="4" t="s">
        <v>367</v>
      </c>
      <c r="B1" s="3"/>
      <c r="C1" s="1" t="s">
        <v>368</v>
      </c>
      <c r="F1" s="14"/>
      <c r="G1" s="1" t="s">
        <v>493</v>
      </c>
      <c r="I1" s="4" t="s">
        <v>494</v>
      </c>
      <c r="M1" s="4" t="s">
        <v>495</v>
      </c>
      <c r="Q1" s="1" t="s">
        <v>496</v>
      </c>
      <c r="U1" s="1" t="s">
        <v>497</v>
      </c>
      <c r="Y1" s="1" t="s">
        <v>498</v>
      </c>
      <c r="AC1" s="12" t="s">
        <v>499</v>
      </c>
      <c r="AD1" s="1"/>
      <c r="AG1" s="4" t="s">
        <v>500</v>
      </c>
      <c r="AR1" s="5"/>
      <c r="BE1" s="6"/>
      <c r="BS1" s="7"/>
      <c r="CG1" s="235"/>
      <c r="CT1" s="235"/>
      <c r="EI1" s="130"/>
      <c r="EV1" s="7"/>
      <c r="FI1" s="130"/>
      <c r="FW1" s="7"/>
    </row>
    <row r="2" spans="1:368">
      <c r="HN2" s="233"/>
    </row>
    <row r="3" spans="1:368" ht="20.25" customHeight="1">
      <c r="E3" s="14">
        <f>SUM(E5:E81)</f>
        <v>179025.26999999987</v>
      </c>
      <c r="F3" s="14">
        <f>SUBTOTAL(9,F5:F81)</f>
        <v>389850</v>
      </c>
      <c r="G3" s="14">
        <f>SUBTOTAL(9,G5:G81)</f>
        <v>18045</v>
      </c>
      <c r="H3" s="14">
        <f>SUBTOTAL(9,H5:H81)</f>
        <v>39205</v>
      </c>
      <c r="I3" s="14">
        <f>SUBTOTAL(9,I5:I81)</f>
        <v>20</v>
      </c>
      <c r="J3" s="14">
        <f>SUBTOTAL(9,J5:J81)</f>
        <v>53</v>
      </c>
      <c r="K3" s="14">
        <f>SUBTOTAL(9,K5:K81)</f>
        <v>187</v>
      </c>
      <c r="L3" s="14">
        <f>SUBTOTAL(9,L5:L81)</f>
        <v>113</v>
      </c>
      <c r="M3" s="14">
        <f>SUBTOTAL(9,M5:M81)</f>
        <v>270000</v>
      </c>
      <c r="N3" s="14">
        <f>SUBTOTAL(9,N5:N81)</f>
        <v>341300</v>
      </c>
      <c r="O3" s="14">
        <f>SUBTOTAL(9,O5:O81)</f>
        <v>560850</v>
      </c>
      <c r="P3" s="14">
        <f>SUBTOTAL(9,P5:P81)</f>
        <v>135400</v>
      </c>
      <c r="Q3" s="14">
        <f>SUBTOTAL(9,Q5:Q81)</f>
        <v>2639.3801000000003</v>
      </c>
      <c r="R3" s="14">
        <f>SUBTOTAL(9,R5:R81)</f>
        <v>2578.4790000000007</v>
      </c>
      <c r="S3" s="14">
        <f>SUBTOTAL(9,S5:S81)</f>
        <v>4428.0399999999991</v>
      </c>
      <c r="T3" s="14">
        <f>SUBTOTAL(9,T5:T81)</f>
        <v>1098.8068000000001</v>
      </c>
      <c r="U3" s="16">
        <f>IFERROR(Q3/SUM($Q3:$T3),"")</f>
        <v>0.24564470396532678</v>
      </c>
      <c r="V3" s="16">
        <f t="shared" ref="V3:X3" si="0">IFERROR(R3/SUM($Q3:$T3),"")</f>
        <v>0.23997669401076865</v>
      </c>
      <c r="W3" s="16">
        <f t="shared" si="0"/>
        <v>0.41211365310613096</v>
      </c>
      <c r="X3" s="16">
        <f t="shared" si="0"/>
        <v>0.10226494891777355</v>
      </c>
      <c r="Y3" s="14"/>
      <c r="Z3" s="14"/>
      <c r="AA3" s="14"/>
      <c r="AB3" s="14"/>
      <c r="AC3" s="14">
        <f>SUBTOTAL(9,AC5:AC81)</f>
        <v>1712.75</v>
      </c>
      <c r="AD3" s="14">
        <f>SUBTOTAL(9,AD5:AD81)</f>
        <v>2589.375</v>
      </c>
      <c r="AE3" s="14">
        <f>SUBTOTAL(9,AE5:AE81)</f>
        <v>2157.5</v>
      </c>
      <c r="AF3" s="14">
        <f>SUBTOTAL(9,AF5:AF81)</f>
        <v>786.17499999999995</v>
      </c>
      <c r="BE3" s="14"/>
      <c r="BF3" s="14"/>
      <c r="BG3" s="14"/>
      <c r="BH3" s="14"/>
      <c r="BI3" s="14"/>
      <c r="BJ3" s="14"/>
      <c r="BK3" s="14"/>
      <c r="BL3" s="14"/>
      <c r="BM3" s="14"/>
      <c r="BN3" s="14"/>
      <c r="BO3" s="14"/>
      <c r="BP3" s="14"/>
      <c r="BQ3" s="14"/>
      <c r="BS3" s="14"/>
      <c r="BT3" s="14"/>
      <c r="BU3" s="14"/>
      <c r="BV3" s="14"/>
      <c r="BW3" s="14"/>
      <c r="BX3" s="14"/>
      <c r="BY3" s="14"/>
      <c r="BZ3" s="14"/>
      <c r="CA3" s="14"/>
      <c r="CB3" s="14"/>
      <c r="CC3" s="14"/>
      <c r="CD3" s="14"/>
      <c r="CE3" s="15"/>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5"/>
      <c r="DT3" s="14"/>
      <c r="DU3" s="14"/>
      <c r="DV3" s="14"/>
      <c r="DW3" s="14"/>
      <c r="DX3" s="14"/>
      <c r="DY3" s="14"/>
      <c r="DZ3" s="14"/>
      <c r="EA3" s="14"/>
      <c r="EB3" s="14"/>
      <c r="EC3" s="14"/>
      <c r="ED3" s="14"/>
      <c r="EE3" s="14"/>
      <c r="EF3" s="14"/>
      <c r="EG3" s="15"/>
      <c r="FI3" s="15"/>
      <c r="FJ3" s="15"/>
      <c r="FK3" s="15"/>
      <c r="FL3" s="15"/>
      <c r="FM3" s="15"/>
      <c r="FN3" s="15"/>
      <c r="FO3" s="15"/>
      <c r="FP3" s="15"/>
      <c r="FQ3" s="15"/>
      <c r="FR3" s="15"/>
      <c r="FS3" s="15"/>
      <c r="FT3" s="15"/>
      <c r="FU3" s="15"/>
      <c r="FV3" s="14"/>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N3" s="233"/>
      <c r="HO3" s="233"/>
      <c r="HP3" s="4"/>
      <c r="HQ3" s="15"/>
      <c r="HR3" s="15"/>
      <c r="HS3" s="233"/>
      <c r="HT3" s="233"/>
      <c r="IN3" s="346"/>
      <c r="IO3" s="346"/>
      <c r="IP3" s="346"/>
      <c r="IQ3" s="346"/>
      <c r="IR3" s="346"/>
      <c r="IS3" s="346"/>
      <c r="IT3" s="346"/>
      <c r="IU3" s="346"/>
      <c r="IV3" s="346"/>
      <c r="IW3" s="346"/>
      <c r="IX3" s="346"/>
      <c r="IY3" s="346"/>
      <c r="IZ3" s="346"/>
      <c r="JO3" s="346"/>
      <c r="JP3" s="346"/>
      <c r="JQ3" s="346"/>
      <c r="JR3" s="346"/>
      <c r="JS3" s="346"/>
      <c r="JT3" s="346"/>
      <c r="JU3" s="346"/>
      <c r="JV3" s="346"/>
      <c r="JW3" s="346"/>
      <c r="JX3" s="346"/>
      <c r="JY3" s="346"/>
      <c r="JZ3" s="346"/>
      <c r="KA3" s="346"/>
      <c r="KP3" s="346"/>
      <c r="KQ3" s="346"/>
      <c r="KR3" s="346"/>
      <c r="KS3" s="346"/>
      <c r="KT3" s="346"/>
      <c r="KU3" s="346"/>
      <c r="KV3" s="346"/>
      <c r="KW3" s="346"/>
      <c r="KX3" s="346"/>
      <c r="KY3" s="346"/>
      <c r="KZ3" s="346"/>
      <c r="LA3" s="346"/>
      <c r="LB3" s="346"/>
      <c r="LD3" s="346"/>
      <c r="LE3" s="346"/>
      <c r="LF3" s="346"/>
      <c r="LG3" s="346"/>
      <c r="LH3" s="346"/>
      <c r="LI3" s="346"/>
      <c r="LJ3" s="346"/>
      <c r="LK3" s="346"/>
      <c r="LL3" s="346"/>
      <c r="LM3" s="346"/>
      <c r="LN3" s="346"/>
      <c r="LO3" s="346"/>
      <c r="LP3" s="346"/>
      <c r="MF3" s="14"/>
      <c r="MG3" s="14"/>
      <c r="MH3" s="14"/>
      <c r="MI3" s="14"/>
      <c r="MJ3" s="14"/>
      <c r="MK3" s="14"/>
      <c r="ML3" s="14"/>
      <c r="MM3" s="14"/>
      <c r="MN3" s="14"/>
      <c r="MO3" s="14"/>
      <c r="MP3" s="14"/>
      <c r="MQ3" s="14"/>
      <c r="MS3" s="14"/>
      <c r="MT3" s="14"/>
      <c r="MU3" s="14"/>
      <c r="MV3" s="14"/>
      <c r="MW3" s="14"/>
      <c r="MX3" s="14"/>
      <c r="MY3" s="14"/>
      <c r="MZ3" s="14"/>
      <c r="NA3" s="14"/>
      <c r="NB3" s="14"/>
      <c r="NC3" s="14"/>
      <c r="ND3" s="14"/>
    </row>
    <row r="4" spans="1:368" s="126" customFormat="1">
      <c r="A4" s="125" t="s">
        <v>0</v>
      </c>
      <c r="B4" s="126" t="s">
        <v>390</v>
      </c>
      <c r="C4" s="131" t="s">
        <v>332</v>
      </c>
      <c r="D4" s="125" t="s">
        <v>323</v>
      </c>
      <c r="E4" s="125" t="s">
        <v>391</v>
      </c>
      <c r="F4" s="125" t="s">
        <v>392</v>
      </c>
      <c r="G4" s="125" t="s">
        <v>501</v>
      </c>
      <c r="H4" s="125" t="s">
        <v>502</v>
      </c>
      <c r="I4" s="127" t="s">
        <v>503</v>
      </c>
      <c r="J4" s="127" t="s">
        <v>504</v>
      </c>
      <c r="K4" s="127" t="s">
        <v>505</v>
      </c>
      <c r="L4" s="127" t="s">
        <v>506</v>
      </c>
      <c r="M4" s="127" t="s">
        <v>503</v>
      </c>
      <c r="N4" s="127" t="s">
        <v>504</v>
      </c>
      <c r="O4" s="127" t="s">
        <v>505</v>
      </c>
      <c r="P4" s="127" t="s">
        <v>506</v>
      </c>
      <c r="Q4" s="127" t="s">
        <v>503</v>
      </c>
      <c r="R4" s="127" t="s">
        <v>504</v>
      </c>
      <c r="S4" s="127" t="s">
        <v>505</v>
      </c>
      <c r="T4" s="127" t="s">
        <v>506</v>
      </c>
      <c r="U4" s="127" t="s">
        <v>503</v>
      </c>
      <c r="V4" s="127" t="s">
        <v>504</v>
      </c>
      <c r="W4" s="127" t="s">
        <v>505</v>
      </c>
      <c r="X4" s="127" t="s">
        <v>506</v>
      </c>
      <c r="Y4" s="127" t="s">
        <v>503</v>
      </c>
      <c r="Z4" s="127" t="s">
        <v>504</v>
      </c>
      <c r="AA4" s="127" t="s">
        <v>505</v>
      </c>
      <c r="AB4" s="127" t="s">
        <v>506</v>
      </c>
      <c r="AC4" s="127" t="s">
        <v>503</v>
      </c>
      <c r="AD4" s="127" t="s">
        <v>504</v>
      </c>
      <c r="AE4" s="127" t="s">
        <v>505</v>
      </c>
      <c r="AF4" s="127" t="s">
        <v>506</v>
      </c>
      <c r="AG4" s="127" t="s">
        <v>503</v>
      </c>
      <c r="AH4" s="127" t="s">
        <v>504</v>
      </c>
      <c r="AI4" s="127" t="s">
        <v>505</v>
      </c>
      <c r="AJ4" s="127" t="s">
        <v>506</v>
      </c>
      <c r="AK4" s="127"/>
      <c r="AL4" s="127"/>
      <c r="AM4" s="127"/>
      <c r="AN4" s="127"/>
      <c r="AO4" s="127"/>
      <c r="AP4" s="127"/>
      <c r="AR4" s="127"/>
      <c r="AS4" s="127"/>
      <c r="AT4" s="127"/>
      <c r="AU4" s="127"/>
      <c r="AV4" s="127"/>
      <c r="AW4" s="127"/>
      <c r="AX4" s="127"/>
      <c r="AY4" s="127"/>
      <c r="AZ4" s="127"/>
      <c r="BA4" s="127"/>
      <c r="BB4" s="127"/>
      <c r="BC4" s="127"/>
      <c r="BE4" s="127"/>
      <c r="BF4" s="127"/>
      <c r="BG4" s="127"/>
      <c r="BH4" s="127"/>
      <c r="BI4" s="127"/>
      <c r="BJ4" s="127"/>
      <c r="BK4" s="127"/>
      <c r="BL4" s="127"/>
      <c r="BM4" s="127"/>
      <c r="BN4" s="127"/>
      <c r="BO4" s="127"/>
      <c r="BP4" s="127"/>
      <c r="BQ4" s="127"/>
      <c r="BS4" s="127"/>
      <c r="BT4" s="127"/>
      <c r="BU4" s="127"/>
      <c r="BV4" s="127"/>
      <c r="BW4" s="127"/>
      <c r="BX4" s="127"/>
      <c r="BY4" s="127"/>
      <c r="BZ4" s="127"/>
      <c r="CA4" s="127"/>
      <c r="CB4" s="127"/>
      <c r="CC4" s="127"/>
      <c r="CD4" s="127"/>
      <c r="CE4" s="125"/>
      <c r="CF4" s="125"/>
      <c r="CG4" s="127"/>
      <c r="CH4" s="127"/>
      <c r="CI4" s="127"/>
      <c r="CJ4" s="127"/>
      <c r="CK4" s="127"/>
      <c r="CL4" s="127"/>
      <c r="CM4" s="127"/>
      <c r="CN4" s="127"/>
      <c r="CO4" s="127"/>
      <c r="CP4" s="127"/>
      <c r="CQ4" s="127"/>
      <c r="CR4" s="127"/>
      <c r="CS4" s="125"/>
      <c r="CT4" s="127"/>
      <c r="CU4" s="127"/>
      <c r="CV4" s="127"/>
      <c r="CW4" s="127"/>
      <c r="CX4" s="127"/>
      <c r="CY4" s="127"/>
      <c r="CZ4" s="127"/>
      <c r="DA4" s="127"/>
      <c r="DB4" s="127"/>
      <c r="DC4" s="127"/>
      <c r="DD4" s="127"/>
      <c r="DE4" s="127"/>
      <c r="DF4" s="125"/>
      <c r="DG4" s="127"/>
      <c r="DH4" s="127"/>
      <c r="DI4" s="127"/>
      <c r="DJ4" s="127"/>
      <c r="DK4" s="127"/>
      <c r="DL4" s="127"/>
      <c r="DM4" s="127"/>
      <c r="DN4" s="127"/>
      <c r="DO4" s="127"/>
      <c r="DP4" s="127"/>
      <c r="DQ4" s="127"/>
      <c r="DR4" s="127"/>
      <c r="DS4" s="127"/>
      <c r="DT4" s="125"/>
      <c r="DU4" s="127"/>
      <c r="DV4" s="127"/>
      <c r="DW4" s="127"/>
      <c r="DX4" s="127"/>
      <c r="DY4" s="127"/>
      <c r="DZ4" s="127"/>
      <c r="EA4" s="127"/>
      <c r="EB4" s="127"/>
      <c r="EC4" s="127"/>
      <c r="ED4" s="127"/>
      <c r="EE4" s="127"/>
      <c r="EF4" s="127"/>
      <c r="EG4" s="125"/>
      <c r="EH4" s="131"/>
      <c r="EI4" s="127"/>
      <c r="EJ4" s="127"/>
      <c r="EK4" s="127"/>
      <c r="EL4" s="127"/>
      <c r="EM4" s="127"/>
      <c r="EN4" s="127"/>
      <c r="EO4" s="127"/>
      <c r="EP4" s="127"/>
      <c r="EQ4" s="127"/>
      <c r="ER4" s="127"/>
      <c r="ES4" s="127"/>
      <c r="ET4" s="127"/>
      <c r="EU4" s="125"/>
      <c r="EV4" s="127"/>
      <c r="EW4" s="127"/>
      <c r="EX4" s="127"/>
      <c r="EY4" s="127"/>
      <c r="EZ4" s="127"/>
      <c r="FA4" s="127"/>
      <c r="FB4" s="127"/>
      <c r="FC4" s="127"/>
      <c r="FD4" s="127"/>
      <c r="FE4" s="127"/>
      <c r="FF4" s="127"/>
      <c r="FG4" s="127"/>
      <c r="FH4" s="127"/>
      <c r="FI4" s="127"/>
      <c r="FJ4" s="127"/>
      <c r="FK4" s="127"/>
      <c r="FL4" s="127"/>
      <c r="FM4" s="127"/>
      <c r="FN4" s="127"/>
      <c r="FO4" s="127"/>
      <c r="FP4" s="127"/>
      <c r="FQ4" s="127"/>
      <c r="FR4" s="127"/>
      <c r="FS4" s="127"/>
      <c r="FT4" s="127"/>
      <c r="FU4" s="125"/>
      <c r="FW4" s="127"/>
      <c r="FX4" s="127"/>
      <c r="FY4" s="127"/>
      <c r="FZ4" s="127"/>
      <c r="GA4" s="127"/>
      <c r="GB4" s="127"/>
      <c r="GC4" s="127"/>
      <c r="GD4" s="127"/>
      <c r="GE4" s="127"/>
      <c r="GF4" s="127"/>
      <c r="GG4" s="127"/>
      <c r="GH4" s="127"/>
      <c r="GI4" s="125"/>
      <c r="GJ4" s="125"/>
      <c r="GK4" s="127"/>
      <c r="GL4" s="127"/>
      <c r="GM4" s="127"/>
      <c r="GN4" s="127"/>
      <c r="GO4" s="127"/>
      <c r="GP4" s="127"/>
      <c r="GQ4" s="127"/>
      <c r="GR4" s="127"/>
      <c r="GS4" s="127"/>
      <c r="GT4" s="127"/>
      <c r="GU4" s="127"/>
      <c r="GV4" s="127"/>
      <c r="GW4" s="125"/>
      <c r="GX4" s="127"/>
      <c r="GY4" s="127"/>
      <c r="GZ4" s="127"/>
      <c r="HA4" s="127"/>
      <c r="HB4" s="127"/>
      <c r="HC4" s="127"/>
      <c r="HD4" s="127"/>
      <c r="HE4" s="127"/>
      <c r="HF4" s="127"/>
      <c r="HG4" s="127"/>
      <c r="HH4" s="127"/>
      <c r="HI4" s="127"/>
      <c r="HJ4" s="127"/>
      <c r="HK4" s="127"/>
      <c r="HL4" s="11"/>
      <c r="HM4" s="11"/>
      <c r="HN4" s="11"/>
      <c r="HO4" s="11"/>
      <c r="HP4" s="1"/>
      <c r="HQ4" s="340"/>
      <c r="HR4" s="340"/>
      <c r="HS4" s="11"/>
      <c r="HT4" s="11"/>
      <c r="HU4" s="1"/>
      <c r="IA4" s="127"/>
      <c r="IB4" s="127"/>
      <c r="IC4" s="127"/>
      <c r="ID4" s="127"/>
      <c r="IE4" s="127"/>
      <c r="IF4" s="127"/>
      <c r="IG4" s="127"/>
      <c r="IH4" s="127"/>
      <c r="II4" s="127"/>
      <c r="IJ4" s="127"/>
      <c r="IK4" s="127"/>
      <c r="IL4" s="127"/>
      <c r="IN4" s="558"/>
      <c r="IO4" s="558"/>
      <c r="IP4" s="558"/>
      <c r="IQ4" s="558"/>
      <c r="IR4" s="558"/>
      <c r="IS4" s="558"/>
      <c r="IT4" s="558"/>
      <c r="IU4" s="558"/>
      <c r="IV4" s="558"/>
      <c r="IW4" s="558"/>
      <c r="IX4" s="558"/>
      <c r="IY4" s="558"/>
      <c r="IZ4" s="558"/>
      <c r="JB4" s="558"/>
      <c r="JC4" s="558"/>
      <c r="JD4" s="558"/>
      <c r="JE4" s="558"/>
      <c r="JF4" s="558"/>
      <c r="JG4" s="558"/>
      <c r="JH4" s="558"/>
      <c r="JI4" s="558"/>
      <c r="JJ4" s="558"/>
      <c r="JK4" s="558"/>
      <c r="JL4" s="558"/>
      <c r="JM4" s="558"/>
      <c r="JO4" s="558"/>
      <c r="JP4" s="558"/>
      <c r="JQ4" s="558"/>
      <c r="JR4" s="558"/>
      <c r="JS4" s="558"/>
      <c r="JT4" s="558"/>
      <c r="JU4" s="558"/>
      <c r="JV4" s="558"/>
      <c r="JW4" s="558"/>
      <c r="JX4" s="558"/>
      <c r="JY4" s="558"/>
      <c r="JZ4" s="558"/>
      <c r="KA4" s="125"/>
      <c r="KC4" s="558"/>
      <c r="KD4" s="558"/>
      <c r="KE4" s="558"/>
      <c r="KF4" s="558"/>
      <c r="KG4" s="558"/>
      <c r="KH4" s="558"/>
      <c r="KI4" s="558"/>
      <c r="KJ4" s="558"/>
      <c r="KK4" s="558"/>
      <c r="KL4" s="558"/>
      <c r="KM4" s="558"/>
      <c r="KN4" s="558"/>
      <c r="KO4" s="125"/>
      <c r="KP4" s="558"/>
      <c r="KQ4" s="558"/>
      <c r="KR4" s="558"/>
      <c r="KS4" s="558"/>
      <c r="KT4" s="558"/>
      <c r="KU4" s="558"/>
      <c r="KV4" s="558"/>
      <c r="KW4" s="558"/>
      <c r="KX4" s="558"/>
      <c r="KY4" s="558"/>
      <c r="KZ4" s="558"/>
      <c r="LA4" s="558"/>
      <c r="LB4" s="125"/>
      <c r="LD4" s="558"/>
      <c r="LE4" s="558"/>
      <c r="LF4" s="558"/>
      <c r="LG4" s="558"/>
      <c r="LH4" s="558"/>
      <c r="LI4" s="558"/>
      <c r="LJ4" s="558"/>
      <c r="LK4" s="558"/>
      <c r="LL4" s="558"/>
      <c r="LM4" s="558"/>
      <c r="LN4" s="558"/>
      <c r="LO4" s="558"/>
      <c r="LP4" s="125"/>
      <c r="LS4" s="127"/>
      <c r="LT4" s="127"/>
      <c r="LU4" s="127"/>
      <c r="LV4" s="127"/>
      <c r="LW4" s="127"/>
      <c r="LX4" s="127"/>
      <c r="LY4" s="127"/>
      <c r="LZ4" s="127"/>
      <c r="MA4" s="127"/>
      <c r="MB4" s="127"/>
      <c r="MC4" s="127"/>
      <c r="MD4" s="127"/>
      <c r="MF4" s="127"/>
      <c r="MG4" s="127"/>
      <c r="MH4" s="127"/>
      <c r="MI4" s="127"/>
      <c r="MJ4" s="127"/>
      <c r="MK4" s="127"/>
      <c r="ML4" s="127"/>
      <c r="MM4" s="127"/>
      <c r="MN4" s="127"/>
      <c r="MO4" s="127"/>
      <c r="MP4" s="127"/>
      <c r="MQ4" s="127"/>
      <c r="MS4" s="127"/>
      <c r="MT4" s="127"/>
      <c r="MU4" s="127"/>
      <c r="MV4" s="127"/>
      <c r="MW4" s="127"/>
      <c r="MX4" s="127"/>
      <c r="MY4" s="127"/>
      <c r="MZ4" s="127"/>
      <c r="NA4" s="127"/>
      <c r="NB4" s="127"/>
      <c r="NC4" s="127"/>
      <c r="ND4" s="127"/>
    </row>
    <row r="5" spans="1:368">
      <c r="A5" s="4">
        <v>1</v>
      </c>
      <c r="B5" s="1" t="s">
        <v>404</v>
      </c>
      <c r="C5" s="1" t="s">
        <v>307</v>
      </c>
      <c r="D5" s="4" t="s">
        <v>326</v>
      </c>
      <c r="E5" s="14">
        <f>SUMIFS('MoU proposal'!U:U,'MoU proposal'!$B:$B,'# new dealers'!$B5,'MoU proposal'!$D:$D,'# new dealers'!$C5)</f>
        <v>7542.2550000000001</v>
      </c>
      <c r="F5" s="14">
        <f>'Retail_distributor-wise'!F5</f>
        <v>11950</v>
      </c>
      <c r="G5" s="14">
        <f>'Retail_distributor-wise'!GA5</f>
        <v>612.5</v>
      </c>
      <c r="H5" s="14">
        <f>'Retail_distributor-wise'!FM5</f>
        <v>1137.5</v>
      </c>
      <c r="I5" s="233">
        <f>IFERROR(COUNTIFS('District Data_Live'!$E:$E,'# new dealers'!$B5,'District Data_Live'!$C:$C,'# new dealers'!$C5,'District Data_Live'!$D:$D,'# new dealers'!$D5,'District Data_Live'!$J:$J,'# new dealers'!I$4),"")</f>
        <v>0</v>
      </c>
      <c r="J5" s="233">
        <f>IFERROR(COUNTIFS('District Data_Live'!$E:$E,'# new dealers'!$B5,'District Data_Live'!$C:$C,'# new dealers'!$C5,'District Data_Live'!$D:$D,'# new dealers'!$D5,'District Data_Live'!$J:$J,'# new dealers'!J$4),"")</f>
        <v>1</v>
      </c>
      <c r="K5" s="233">
        <f>IFERROR(COUNTIFS('District Data_Live'!$E:$E,'# new dealers'!$B5,'District Data_Live'!$C:$C,'# new dealers'!$C5,'District Data_Live'!$D:$D,'# new dealers'!$D5,'District Data_Live'!$J:$J,'# new dealers'!K$4),"")</f>
        <v>2</v>
      </c>
      <c r="L5" s="233">
        <f>IFERROR(COUNTIFS('District Data_Live'!$E:$E,'# new dealers'!$B5,'District Data_Live'!$C:$C,'# new dealers'!$C5,'District Data_Live'!$D:$D,'# new dealers'!$D5,'District Data_Live'!$J:$J,'# new dealers'!L$4),"")</f>
        <v>5</v>
      </c>
      <c r="M5" s="233">
        <f>IFERROR(SUMIFS('District Data_Live'!$P:$P,'District Data_Live'!$E:$E,'# new dealers'!$B5,'District Data_Live'!$C:$C,'# new dealers'!$C5,'District Data_Live'!$D:$D,'# new dealers'!$D5,'District Data_Live'!$J:$J,'# new dealers'!M$4),"")</f>
        <v>0</v>
      </c>
      <c r="N5" s="233">
        <f>IFERROR(SUMIFS('District Data_Live'!$P:$P,'District Data_Live'!$E:$E,'# new dealers'!$B5,'District Data_Live'!$C:$C,'# new dealers'!$C5,'District Data_Live'!$D:$D,'# new dealers'!$D5,'District Data_Live'!$J:$J,'# new dealers'!N$4),"")</f>
        <v>7000</v>
      </c>
      <c r="O5" s="233">
        <f>IFERROR(SUMIFS('District Data_Live'!$P:$P,'District Data_Live'!$E:$E,'# new dealers'!$B5,'District Data_Live'!$C:$C,'# new dealers'!$C5,'District Data_Live'!$D:$D,'# new dealers'!$D5,'District Data_Live'!$J:$J,'# new dealers'!O$4),"")</f>
        <v>6000</v>
      </c>
      <c r="P5" s="233">
        <f>IFERROR(SUMIFS('District Data_Live'!$P:$P,'District Data_Live'!$E:$E,'# new dealers'!$B5,'District Data_Live'!$C:$C,'# new dealers'!$C5,'District Data_Live'!$D:$D,'# new dealers'!$D5,'District Data_Live'!$J:$J,'# new dealers'!P$4),"")</f>
        <v>5900</v>
      </c>
      <c r="Q5" s="233">
        <f>IFERROR(SUMIFS('District Data_Live'!$ID:$ID,'District Data_Live'!$E:$E,'# new dealers'!$B5,'District Data_Live'!$C:$C,'# new dealers'!$C5,'District Data_Live'!$D:$D,'# new dealers'!$D5,'District Data_Live'!$J:$J,'# new dealers'!Q$4),"")</f>
        <v>0</v>
      </c>
      <c r="R5" s="233">
        <f>IFERROR(SUMIFS('District Data_Live'!$ID:$ID,'District Data_Live'!$E:$E,'# new dealers'!$B5,'District Data_Live'!$C:$C,'# new dealers'!$C5,'District Data_Live'!$D:$D,'# new dealers'!$D5,'District Data_Live'!$J:$J,'# new dealers'!R$4),"")</f>
        <v>232.38899999999998</v>
      </c>
      <c r="S5" s="233">
        <f>IFERROR(SUMIFS('District Data_Live'!$ID:$ID,'District Data_Live'!$E:$E,'# new dealers'!$B5,'District Data_Live'!$C:$C,'# new dealers'!$C5,'District Data_Live'!$D:$D,'# new dealers'!$D5,'District Data_Live'!$J:$J,'# new dealers'!S$4),"")</f>
        <v>128.45499999999998</v>
      </c>
      <c r="T5" s="233">
        <f>IFERROR(SUMIFS('District Data_Live'!$ID:$ID,'District Data_Live'!$E:$E,'# new dealers'!$B5,'District Data_Live'!$C:$C,'# new dealers'!$C5,'District Data_Live'!$D:$D,'# new dealers'!$D5,'District Data_Live'!$J:$J,'# new dealers'!T$4),"")</f>
        <v>127.98700000000001</v>
      </c>
      <c r="U5" s="16">
        <f>IFERROR(Q5/SUM($Q5:$T5),"")</f>
        <v>0</v>
      </c>
      <c r="V5" s="16">
        <f t="shared" ref="V5:X5" si="1">IFERROR(R5/SUM($Q5:$T5),"")</f>
        <v>0.47539742774087568</v>
      </c>
      <c r="W5" s="16">
        <f t="shared" si="1"/>
        <v>0.26277997917480683</v>
      </c>
      <c r="X5" s="16">
        <f t="shared" si="1"/>
        <v>0.26182259308431755</v>
      </c>
      <c r="Y5" s="16">
        <v>0</v>
      </c>
      <c r="Z5" s="16">
        <v>0.55000000000000004</v>
      </c>
      <c r="AA5" s="16">
        <v>0.3</v>
      </c>
      <c r="AB5" s="16">
        <v>0.15</v>
      </c>
      <c r="AC5" s="671">
        <f>$H5*Y5</f>
        <v>0</v>
      </c>
      <c r="AD5" s="671">
        <f>$H5*Z5</f>
        <v>625.625</v>
      </c>
      <c r="AE5" s="671">
        <f>$H5*AA5</f>
        <v>341.25</v>
      </c>
      <c r="AF5" s="671">
        <f>$H5*AB5</f>
        <v>170.625</v>
      </c>
      <c r="AG5" s="233">
        <f>IFERROR(COUNTIFS('District Data_Live'!$E:$E,'# new dealers'!$B5,'District Data_Live'!$C:$C,'# new dealers'!$C5,'District Data_Live'!$D:$D,'# new dealers'!$D5,'District Data_Live'!$J:$J,'# new dealers'!AG$4),"")</f>
        <v>0</v>
      </c>
      <c r="AH5" s="16"/>
      <c r="AI5" s="16"/>
      <c r="AJ5" s="16"/>
      <c r="AK5" s="16"/>
      <c r="AL5" s="16"/>
      <c r="AM5" s="16"/>
      <c r="AN5" s="16"/>
      <c r="AO5" s="16"/>
      <c r="AP5" s="16"/>
      <c r="AR5" s="16"/>
      <c r="AS5" s="16"/>
      <c r="AT5" s="16"/>
      <c r="AU5" s="16"/>
      <c r="AV5" s="16"/>
      <c r="AW5" s="16"/>
      <c r="AX5" s="16"/>
      <c r="AY5" s="16"/>
      <c r="AZ5" s="16"/>
      <c r="BA5" s="16"/>
      <c r="BB5" s="16"/>
      <c r="BC5" s="16"/>
      <c r="BE5" s="15"/>
      <c r="BF5" s="15"/>
      <c r="BG5" s="15"/>
      <c r="BH5" s="15"/>
      <c r="BI5" s="15"/>
      <c r="BJ5" s="15"/>
      <c r="BK5" s="15"/>
      <c r="BL5" s="15"/>
      <c r="BM5" s="15"/>
      <c r="BN5" s="15"/>
      <c r="BO5" s="15"/>
      <c r="BP5" s="15"/>
      <c r="BQ5" s="15"/>
      <c r="BS5" s="15"/>
      <c r="BT5" s="15"/>
      <c r="BU5" s="15"/>
      <c r="BV5" s="15"/>
      <c r="BW5" s="15"/>
      <c r="BX5" s="15"/>
      <c r="BY5" s="15"/>
      <c r="BZ5" s="15"/>
      <c r="CA5" s="15"/>
      <c r="CB5" s="15"/>
      <c r="CC5" s="15"/>
      <c r="CD5" s="15"/>
      <c r="CE5" s="15"/>
      <c r="CF5" s="15"/>
      <c r="CG5" s="16"/>
      <c r="CH5" s="16"/>
      <c r="CI5" s="16"/>
      <c r="CJ5" s="16"/>
      <c r="CK5" s="16"/>
      <c r="CL5" s="16"/>
      <c r="CM5" s="16"/>
      <c r="CN5" s="16"/>
      <c r="CO5" s="16"/>
      <c r="CP5" s="16"/>
      <c r="CQ5" s="16"/>
      <c r="CR5" s="16"/>
      <c r="CS5" s="236"/>
      <c r="CT5" s="16"/>
      <c r="CU5" s="16"/>
      <c r="CV5" s="16"/>
      <c r="CW5" s="16"/>
      <c r="CX5" s="16"/>
      <c r="CY5" s="16"/>
      <c r="CZ5" s="16"/>
      <c r="DA5" s="16"/>
      <c r="DB5" s="16"/>
      <c r="DC5" s="16"/>
      <c r="DD5" s="16"/>
      <c r="DE5" s="16"/>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I5" s="16"/>
      <c r="EJ5" s="16"/>
      <c r="EK5" s="16"/>
      <c r="EL5" s="16"/>
      <c r="EM5" s="16"/>
      <c r="EN5" s="16"/>
      <c r="EO5" s="16"/>
      <c r="EP5" s="16"/>
      <c r="EQ5" s="16"/>
      <c r="ER5" s="16"/>
      <c r="ES5" s="16"/>
      <c r="ET5" s="16"/>
      <c r="EV5" s="16"/>
      <c r="EW5" s="16"/>
      <c r="EX5" s="16"/>
      <c r="EY5" s="16"/>
      <c r="EZ5" s="16"/>
      <c r="FA5" s="16"/>
      <c r="FB5" s="16"/>
      <c r="FC5" s="16"/>
      <c r="FD5" s="16"/>
      <c r="FE5" s="16"/>
      <c r="FF5" s="16"/>
      <c r="FG5" s="16"/>
      <c r="FI5" s="233"/>
      <c r="FJ5" s="233"/>
      <c r="FK5" s="233"/>
      <c r="FL5" s="233"/>
      <c r="FM5" s="233"/>
      <c r="FN5" s="233"/>
      <c r="FO5" s="233"/>
      <c r="FP5" s="233"/>
      <c r="FQ5" s="233"/>
      <c r="FR5" s="233"/>
      <c r="FS5" s="233"/>
      <c r="FT5" s="233"/>
      <c r="FU5" s="233"/>
      <c r="FV5" s="4"/>
      <c r="FW5" s="233"/>
      <c r="FX5" s="233"/>
      <c r="FY5" s="233"/>
      <c r="FZ5" s="233"/>
      <c r="GA5" s="233"/>
      <c r="GB5" s="233"/>
      <c r="GC5" s="233"/>
      <c r="GD5" s="233"/>
      <c r="GE5" s="233"/>
      <c r="GF5" s="233"/>
      <c r="GG5" s="233"/>
      <c r="GH5" s="233"/>
      <c r="GI5" s="233"/>
      <c r="GJ5" s="233"/>
      <c r="GK5" s="112"/>
      <c r="GL5" s="112"/>
      <c r="GM5" s="112"/>
      <c r="GN5" s="112"/>
      <c r="GO5" s="112"/>
      <c r="GP5" s="112"/>
      <c r="GQ5" s="112"/>
      <c r="GR5" s="112"/>
      <c r="GS5" s="112"/>
      <c r="GT5" s="112"/>
      <c r="GU5" s="112"/>
      <c r="GV5" s="112"/>
      <c r="GW5" s="233"/>
      <c r="GX5" s="233"/>
      <c r="GY5" s="233"/>
      <c r="GZ5" s="233"/>
      <c r="HA5" s="233"/>
      <c r="HB5" s="233"/>
      <c r="HC5" s="233"/>
      <c r="HD5" s="233"/>
      <c r="HE5" s="233"/>
      <c r="HF5" s="233"/>
      <c r="HG5" s="233"/>
      <c r="HH5" s="233"/>
      <c r="HI5" s="233"/>
      <c r="HJ5" s="14"/>
      <c r="HL5" s="233"/>
      <c r="HM5" s="130"/>
      <c r="HN5" s="233"/>
      <c r="HO5" s="233"/>
      <c r="HQ5" s="341"/>
      <c r="HR5" s="15"/>
      <c r="HW5" s="2"/>
      <c r="HY5" s="240"/>
      <c r="IN5" s="346"/>
      <c r="IO5" s="346"/>
      <c r="IP5" s="346"/>
      <c r="IQ5" s="346"/>
      <c r="IR5" s="346"/>
      <c r="IS5" s="346"/>
      <c r="IT5" s="346"/>
      <c r="IU5" s="346"/>
      <c r="IV5" s="346"/>
      <c r="IW5" s="346"/>
      <c r="IX5" s="346"/>
      <c r="IY5" s="346"/>
      <c r="IZ5" s="346"/>
      <c r="JO5" s="346"/>
      <c r="JP5" s="346"/>
      <c r="JQ5" s="346"/>
      <c r="JR5" s="346"/>
      <c r="JS5" s="346"/>
      <c r="JT5" s="346"/>
      <c r="JU5" s="346"/>
      <c r="JV5" s="346"/>
      <c r="JW5" s="346"/>
      <c r="JX5" s="346"/>
      <c r="JY5" s="346"/>
      <c r="JZ5" s="346"/>
      <c r="KA5" s="346"/>
      <c r="KP5" s="346"/>
      <c r="KQ5" s="346"/>
      <c r="KR5" s="346"/>
      <c r="KS5" s="346"/>
      <c r="KT5" s="346"/>
      <c r="KU5" s="346"/>
      <c r="KV5" s="346"/>
      <c r="KW5" s="346"/>
      <c r="KX5" s="346"/>
      <c r="KY5" s="346"/>
      <c r="KZ5" s="346"/>
      <c r="LA5" s="346"/>
      <c r="LB5" s="346"/>
      <c r="LD5" s="559"/>
      <c r="LE5" s="559"/>
      <c r="LF5" s="559"/>
      <c r="LG5" s="559"/>
      <c r="LH5" s="559"/>
      <c r="LI5" s="559"/>
      <c r="LJ5" s="559"/>
      <c r="LK5" s="559"/>
      <c r="LL5" s="559"/>
      <c r="LM5" s="559"/>
      <c r="LN5" s="559"/>
      <c r="LO5" s="559"/>
      <c r="LP5" s="559"/>
      <c r="LS5" s="16"/>
      <c r="LT5" s="16"/>
      <c r="LU5" s="16"/>
      <c r="LV5" s="16"/>
      <c r="LW5" s="16"/>
      <c r="LX5" s="16"/>
      <c r="LY5" s="16"/>
      <c r="LZ5" s="16"/>
      <c r="MA5" s="16"/>
      <c r="MB5" s="16"/>
      <c r="MC5" s="16"/>
      <c r="MD5" s="16"/>
      <c r="MF5" s="14"/>
      <c r="MG5" s="14"/>
      <c r="MH5" s="14"/>
      <c r="MI5" s="14"/>
      <c r="MJ5" s="14"/>
      <c r="MK5" s="14"/>
      <c r="ML5" s="14"/>
      <c r="MM5" s="14"/>
      <c r="MN5" s="14"/>
      <c r="MO5" s="14"/>
      <c r="MP5" s="14"/>
      <c r="MQ5" s="14"/>
      <c r="MS5" s="14"/>
      <c r="MT5" s="14"/>
      <c r="MU5" s="14"/>
      <c r="MV5" s="14"/>
      <c r="MW5" s="14"/>
      <c r="MX5" s="14"/>
      <c r="MY5" s="14"/>
      <c r="MZ5" s="14"/>
      <c r="NA5" s="14"/>
      <c r="NB5" s="14"/>
      <c r="NC5" s="14"/>
      <c r="ND5" s="14"/>
    </row>
    <row r="6" spans="1:368" s="591" customFormat="1">
      <c r="A6" s="688">
        <f>A5+1</f>
        <v>2</v>
      </c>
      <c r="B6" s="591" t="s">
        <v>507</v>
      </c>
      <c r="C6" s="591" t="s">
        <v>307</v>
      </c>
      <c r="D6" s="688" t="s">
        <v>326</v>
      </c>
      <c r="E6" s="689">
        <v>1500</v>
      </c>
      <c r="F6" s="689">
        <f>'Retail_distributor-wise'!F6</f>
        <v>2650</v>
      </c>
      <c r="G6" s="689">
        <f>'Retail_distributor-wise'!GA6</f>
        <v>100</v>
      </c>
      <c r="H6" s="689">
        <f>'Retail_distributor-wise'!FM6</f>
        <v>300</v>
      </c>
      <c r="I6" s="690">
        <f>IFERROR(COUNTIFS('District Data_Live'!$E:$E,'# new dealers'!$B6,'District Data_Live'!$C:$C,'# new dealers'!$C6,'District Data_Live'!$D:$D,'# new dealers'!$D6,'District Data_Live'!$J:$J,'# new dealers'!I$4),"")</f>
        <v>0</v>
      </c>
      <c r="J6" s="690">
        <f>IFERROR(COUNTIFS('District Data_Live'!$E:$E,'# new dealers'!$B6,'District Data_Live'!$C:$C,'# new dealers'!$C6,'District Data_Live'!$D:$D,'# new dealers'!$D6,'District Data_Live'!$J:$J,'# new dealers'!J$4),"")</f>
        <v>2</v>
      </c>
      <c r="K6" s="690">
        <f>IFERROR(COUNTIFS('District Data_Live'!$E:$E,'# new dealers'!$B6,'District Data_Live'!$C:$C,'# new dealers'!$C6,'District Data_Live'!$D:$D,'# new dealers'!$D6,'District Data_Live'!$J:$J,'# new dealers'!K$4),"")</f>
        <v>4</v>
      </c>
      <c r="L6" s="690">
        <f>IFERROR(COUNTIFS('District Data_Live'!$E:$E,'# new dealers'!$B6,'District Data_Live'!$C:$C,'# new dealers'!$C6,'District Data_Live'!$D:$D,'# new dealers'!$D6,'District Data_Live'!$J:$J,'# new dealers'!L$4),"")</f>
        <v>5</v>
      </c>
      <c r="M6" s="690">
        <f>IFERROR(SUMIFS('District Data_Live'!$P:$P,'District Data_Live'!$E:$E,'# new dealers'!$B6,'District Data_Live'!$C:$C,'# new dealers'!$C6,'District Data_Live'!$D:$D,'# new dealers'!$D6,'District Data_Live'!$J:$J,'# new dealers'!M$4),"")</f>
        <v>0</v>
      </c>
      <c r="N6" s="690">
        <f>IFERROR(SUMIFS('District Data_Live'!$P:$P,'District Data_Live'!$E:$E,'# new dealers'!$B6,'District Data_Live'!$C:$C,'# new dealers'!$C6,'District Data_Live'!$D:$D,'# new dealers'!$D6,'District Data_Live'!$J:$J,'# new dealers'!N$4),"")</f>
        <v>11000</v>
      </c>
      <c r="O6" s="690">
        <f>IFERROR(SUMIFS('District Data_Live'!$P:$P,'District Data_Live'!$E:$E,'# new dealers'!$B6,'District Data_Live'!$C:$C,'# new dealers'!$C6,'District Data_Live'!$D:$D,'# new dealers'!$D6,'District Data_Live'!$J:$J,'# new dealers'!O$4),"")</f>
        <v>8200</v>
      </c>
      <c r="P6" s="690">
        <f>IFERROR(SUMIFS('District Data_Live'!$P:$P,'District Data_Live'!$E:$E,'# new dealers'!$B6,'District Data_Live'!$C:$C,'# new dealers'!$C6,'District Data_Live'!$D:$D,'# new dealers'!$D6,'District Data_Live'!$J:$J,'# new dealers'!P$4),"")</f>
        <v>6000</v>
      </c>
      <c r="Q6" s="690">
        <f>IFERROR(SUMIFS('District Data_Live'!$ID:$ID,'District Data_Live'!$E:$E,'# new dealers'!$B6,'District Data_Live'!$C:$C,'# new dealers'!$C6,'District Data_Live'!$D:$D,'# new dealers'!$D6,'District Data_Live'!$J:$J,'# new dealers'!Q$4),"")</f>
        <v>0</v>
      </c>
      <c r="R6" s="690">
        <f>IFERROR(SUMIFS('District Data_Live'!$ID:$ID,'District Data_Live'!$E:$E,'# new dealers'!$B6,'District Data_Live'!$C:$C,'# new dealers'!$C6,'District Data_Live'!$D:$D,'# new dealers'!$D6,'District Data_Live'!$J:$J,'# new dealers'!R$4),"")</f>
        <v>142.97299999999998</v>
      </c>
      <c r="S6" s="690">
        <f>IFERROR(SUMIFS('District Data_Live'!$ID:$ID,'District Data_Live'!$E:$E,'# new dealers'!$B6,'District Data_Live'!$C:$C,'# new dealers'!$C6,'District Data_Live'!$D:$D,'# new dealers'!$D6,'District Data_Live'!$J:$J,'# new dealers'!S$4),"")</f>
        <v>22.073999999999998</v>
      </c>
      <c r="T6" s="690">
        <f>IFERROR(SUMIFS('District Data_Live'!$ID:$ID,'District Data_Live'!$E:$E,'# new dealers'!$B6,'District Data_Live'!$C:$C,'# new dealers'!$C6,'District Data_Live'!$D:$D,'# new dealers'!$D6,'District Data_Live'!$J:$J,'# new dealers'!T$4),"")</f>
        <v>8.8070000000000004</v>
      </c>
      <c r="U6" s="691">
        <f t="shared" ref="U6:U69" si="2">IFERROR(Q6/SUM($Q6:$T6),"")</f>
        <v>0</v>
      </c>
      <c r="V6" s="691">
        <f t="shared" ref="V6:V69" si="3">IFERROR(R6/SUM($Q6:$T6),"")</f>
        <v>0.82237394595465174</v>
      </c>
      <c r="W6" s="691">
        <f t="shared" ref="W6:W69" si="4">IFERROR(S6/SUM($Q6:$T6),"")</f>
        <v>0.12696860584168326</v>
      </c>
      <c r="X6" s="691">
        <f t="shared" ref="X6:X69" si="5">IFERROR(T6/SUM($Q6:$T6),"")</f>
        <v>5.0657448203665162E-2</v>
      </c>
      <c r="Y6" s="691">
        <v>0</v>
      </c>
      <c r="Z6" s="691">
        <v>0.7</v>
      </c>
      <c r="AA6" s="691">
        <v>0.25</v>
      </c>
      <c r="AB6" s="691">
        <v>0.05</v>
      </c>
      <c r="AC6" s="692">
        <f>$H6*Y6</f>
        <v>0</v>
      </c>
      <c r="AD6" s="692">
        <f>$H6*Z6</f>
        <v>210</v>
      </c>
      <c r="AE6" s="690">
        <f>$H6*AA6</f>
        <v>75</v>
      </c>
      <c r="AF6" s="690">
        <f>$H6*AB6</f>
        <v>15</v>
      </c>
      <c r="AG6" s="691"/>
      <c r="AH6" s="691"/>
      <c r="AI6" s="691"/>
      <c r="AJ6" s="691"/>
      <c r="AK6" s="691"/>
      <c r="AL6" s="691"/>
      <c r="AM6" s="691"/>
      <c r="AN6" s="691"/>
      <c r="AO6" s="691"/>
      <c r="AP6" s="691"/>
      <c r="AR6" s="691"/>
      <c r="AS6" s="691"/>
      <c r="AT6" s="691"/>
      <c r="AU6" s="691"/>
      <c r="AV6" s="691"/>
      <c r="AW6" s="691"/>
      <c r="AX6" s="691"/>
      <c r="AY6" s="691"/>
      <c r="AZ6" s="691"/>
      <c r="BA6" s="691"/>
      <c r="BB6" s="691"/>
      <c r="BC6" s="691"/>
      <c r="BE6" s="693"/>
      <c r="BF6" s="693"/>
      <c r="BG6" s="693"/>
      <c r="BH6" s="693"/>
      <c r="BI6" s="693"/>
      <c r="BJ6" s="693"/>
      <c r="BK6" s="693"/>
      <c r="BL6" s="693"/>
      <c r="BM6" s="693"/>
      <c r="BN6" s="693"/>
      <c r="BO6" s="693"/>
      <c r="BP6" s="693"/>
      <c r="BQ6" s="693"/>
      <c r="BS6" s="693"/>
      <c r="BT6" s="693"/>
      <c r="BU6" s="693"/>
      <c r="BV6" s="693"/>
      <c r="BW6" s="693"/>
      <c r="BX6" s="693"/>
      <c r="BY6" s="693"/>
      <c r="BZ6" s="693"/>
      <c r="CA6" s="693"/>
      <c r="CB6" s="693"/>
      <c r="CC6" s="693"/>
      <c r="CD6" s="693"/>
      <c r="CE6" s="693"/>
      <c r="CF6" s="693"/>
      <c r="CG6" s="691"/>
      <c r="CH6" s="691"/>
      <c r="CI6" s="691"/>
      <c r="CJ6" s="691"/>
      <c r="CK6" s="691"/>
      <c r="CL6" s="691"/>
      <c r="CM6" s="691"/>
      <c r="CN6" s="691"/>
      <c r="CO6" s="691"/>
      <c r="CP6" s="691"/>
      <c r="CQ6" s="691"/>
      <c r="CR6" s="691"/>
      <c r="CS6" s="694"/>
      <c r="CT6" s="691"/>
      <c r="CU6" s="691"/>
      <c r="CV6" s="691"/>
      <c r="CW6" s="691"/>
      <c r="CX6" s="691"/>
      <c r="CY6" s="691"/>
      <c r="CZ6" s="691"/>
      <c r="DA6" s="691"/>
      <c r="DB6" s="691"/>
      <c r="DC6" s="691"/>
      <c r="DD6" s="691"/>
      <c r="DE6" s="691"/>
      <c r="DF6" s="693"/>
      <c r="DG6" s="693"/>
      <c r="DH6" s="693"/>
      <c r="DI6" s="693"/>
      <c r="DJ6" s="693"/>
      <c r="DK6" s="693"/>
      <c r="DL6" s="693"/>
      <c r="DM6" s="693"/>
      <c r="DN6" s="693"/>
      <c r="DO6" s="693"/>
      <c r="DP6" s="693"/>
      <c r="DQ6" s="693"/>
      <c r="DR6" s="693"/>
      <c r="DS6" s="693"/>
      <c r="DT6" s="693"/>
      <c r="DU6" s="693"/>
      <c r="DV6" s="693"/>
      <c r="DW6" s="693"/>
      <c r="DX6" s="693"/>
      <c r="DY6" s="693"/>
      <c r="DZ6" s="693"/>
      <c r="EA6" s="693"/>
      <c r="EB6" s="693"/>
      <c r="EC6" s="693"/>
      <c r="ED6" s="693"/>
      <c r="EE6" s="693"/>
      <c r="EF6" s="693"/>
      <c r="EG6" s="693"/>
      <c r="EH6" s="695"/>
      <c r="EI6" s="691"/>
      <c r="EJ6" s="691"/>
      <c r="EK6" s="691"/>
      <c r="EL6" s="691"/>
      <c r="EM6" s="691"/>
      <c r="EN6" s="691"/>
      <c r="EO6" s="691"/>
      <c r="EP6" s="691"/>
      <c r="EQ6" s="691"/>
      <c r="ER6" s="691"/>
      <c r="ES6" s="691"/>
      <c r="ET6" s="691"/>
      <c r="EU6" s="688"/>
      <c r="EV6" s="691"/>
      <c r="EW6" s="691"/>
      <c r="EX6" s="691"/>
      <c r="EY6" s="691"/>
      <c r="EZ6" s="691"/>
      <c r="FA6" s="691"/>
      <c r="FB6" s="691"/>
      <c r="FC6" s="691"/>
      <c r="FD6" s="691"/>
      <c r="FE6" s="691"/>
      <c r="FF6" s="691"/>
      <c r="FG6" s="691"/>
      <c r="FI6" s="690"/>
      <c r="FJ6" s="690"/>
      <c r="FK6" s="690"/>
      <c r="FL6" s="690"/>
      <c r="FM6" s="690"/>
      <c r="FN6" s="690"/>
      <c r="FO6" s="690"/>
      <c r="FP6" s="690"/>
      <c r="FQ6" s="690"/>
      <c r="FR6" s="690"/>
      <c r="FS6" s="690"/>
      <c r="FT6" s="690"/>
      <c r="FU6" s="690"/>
      <c r="FV6" s="688"/>
      <c r="FW6" s="690"/>
      <c r="FX6" s="690"/>
      <c r="FY6" s="690"/>
      <c r="FZ6" s="690"/>
      <c r="GA6" s="690"/>
      <c r="GB6" s="690"/>
      <c r="GC6" s="690"/>
      <c r="GD6" s="690"/>
      <c r="GE6" s="690"/>
      <c r="GF6" s="690"/>
      <c r="GG6" s="690"/>
      <c r="GH6" s="690"/>
      <c r="GI6" s="690"/>
      <c r="GJ6" s="690"/>
      <c r="GK6" s="112"/>
      <c r="GL6" s="112"/>
      <c r="GM6" s="112"/>
      <c r="GN6" s="112"/>
      <c r="GO6" s="112"/>
      <c r="GP6" s="112"/>
      <c r="GQ6" s="112"/>
      <c r="GR6" s="112"/>
      <c r="GS6" s="112"/>
      <c r="GT6" s="112"/>
      <c r="GU6" s="112"/>
      <c r="GV6" s="112"/>
      <c r="GW6" s="233"/>
      <c r="GX6" s="233"/>
      <c r="GY6" s="233"/>
      <c r="GZ6" s="233"/>
      <c r="HA6" s="233"/>
      <c r="HB6" s="233"/>
      <c r="HC6" s="233"/>
      <c r="HD6" s="233"/>
      <c r="HE6" s="233"/>
      <c r="HF6" s="233"/>
      <c r="HG6" s="233"/>
      <c r="HH6" s="233"/>
      <c r="HI6" s="233"/>
      <c r="HJ6" s="14"/>
      <c r="HL6" s="690"/>
      <c r="HM6" s="688"/>
      <c r="HN6" s="690"/>
      <c r="HO6" s="690"/>
      <c r="HQ6" s="15"/>
      <c r="HR6" s="15"/>
      <c r="HS6" s="1"/>
      <c r="HT6" s="1"/>
      <c r="HU6" s="1"/>
      <c r="HV6" s="1"/>
      <c r="HW6" s="2"/>
      <c r="HX6" s="1"/>
      <c r="HY6" s="3"/>
      <c r="IA6" s="1"/>
      <c r="IB6" s="1"/>
      <c r="IC6" s="1"/>
      <c r="ID6" s="1"/>
      <c r="IE6" s="1"/>
      <c r="IF6" s="1"/>
      <c r="IG6" s="1"/>
      <c r="IH6" s="1"/>
      <c r="II6" s="1"/>
      <c r="IJ6" s="1"/>
      <c r="IK6" s="1"/>
      <c r="IL6" s="1"/>
      <c r="IM6" s="1"/>
      <c r="IN6" s="696"/>
      <c r="IO6" s="696"/>
      <c r="IP6" s="696"/>
      <c r="IQ6" s="696"/>
      <c r="IR6" s="696"/>
      <c r="IS6" s="696"/>
      <c r="IT6" s="696"/>
      <c r="IU6" s="696"/>
      <c r="IV6" s="696"/>
      <c r="IW6" s="696"/>
      <c r="IX6" s="696"/>
      <c r="IY6" s="696"/>
      <c r="IZ6" s="696"/>
      <c r="JB6" s="1"/>
      <c r="JC6" s="1"/>
      <c r="JD6" s="1"/>
      <c r="JE6" s="1"/>
      <c r="JF6" s="1"/>
      <c r="JG6" s="1"/>
      <c r="JH6" s="1"/>
      <c r="JI6" s="1"/>
      <c r="JJ6" s="1"/>
      <c r="JK6" s="1"/>
      <c r="JL6" s="1"/>
      <c r="JM6" s="1"/>
      <c r="JN6" s="1"/>
      <c r="JO6" s="696"/>
      <c r="JP6" s="696"/>
      <c r="JQ6" s="696"/>
      <c r="JR6" s="696"/>
      <c r="JS6" s="696"/>
      <c r="JT6" s="696"/>
      <c r="JU6" s="696"/>
      <c r="JV6" s="696"/>
      <c r="JW6" s="696"/>
      <c r="JX6" s="696"/>
      <c r="JY6" s="696"/>
      <c r="JZ6" s="696"/>
      <c r="KA6" s="696"/>
      <c r="KC6" s="1"/>
      <c r="KD6" s="1"/>
      <c r="KE6" s="1"/>
      <c r="KF6" s="1"/>
      <c r="KG6" s="1"/>
      <c r="KH6" s="1"/>
      <c r="KI6" s="1"/>
      <c r="KJ6" s="1"/>
      <c r="KK6" s="1"/>
      <c r="KL6" s="1"/>
      <c r="KM6" s="1"/>
      <c r="KN6" s="1"/>
      <c r="KO6" s="1"/>
      <c r="KP6" s="696"/>
      <c r="KQ6" s="696"/>
      <c r="KR6" s="696"/>
      <c r="KS6" s="696"/>
      <c r="KT6" s="696"/>
      <c r="KU6" s="696"/>
      <c r="KV6" s="696"/>
      <c r="KW6" s="696"/>
      <c r="KX6" s="696"/>
      <c r="KY6" s="696"/>
      <c r="KZ6" s="696"/>
      <c r="LA6" s="696"/>
      <c r="LB6" s="696"/>
      <c r="LD6" s="696"/>
      <c r="LE6" s="696"/>
      <c r="LF6" s="696"/>
      <c r="LG6" s="696"/>
      <c r="LH6" s="696"/>
      <c r="LI6" s="696"/>
      <c r="LJ6" s="696"/>
      <c r="LK6" s="696"/>
      <c r="LL6" s="696"/>
      <c r="LM6" s="696"/>
      <c r="LN6" s="696"/>
      <c r="LO6" s="696"/>
      <c r="LP6" s="696"/>
      <c r="LS6" s="688"/>
      <c r="LT6" s="688"/>
      <c r="LU6" s="688"/>
      <c r="LV6" s="688"/>
      <c r="LW6" s="688"/>
      <c r="LX6" s="688"/>
      <c r="LY6" s="688"/>
      <c r="LZ6" s="688"/>
      <c r="MA6" s="688"/>
      <c r="MB6" s="688"/>
      <c r="MC6" s="688"/>
      <c r="MD6" s="688"/>
      <c r="MF6" s="689"/>
      <c r="MG6" s="689"/>
      <c r="MH6" s="689"/>
      <c r="MI6" s="689"/>
      <c r="MJ6" s="689"/>
      <c r="MK6" s="689"/>
      <c r="ML6" s="689"/>
      <c r="MM6" s="689"/>
      <c r="MN6" s="689"/>
      <c r="MO6" s="689"/>
      <c r="MP6" s="689"/>
      <c r="MQ6" s="689"/>
      <c r="MS6" s="689"/>
      <c r="MT6" s="689"/>
      <c r="MU6" s="689"/>
      <c r="MV6" s="689"/>
      <c r="MW6" s="689"/>
      <c r="MX6" s="689"/>
      <c r="MY6" s="689"/>
      <c r="MZ6" s="689"/>
      <c r="NA6" s="689"/>
      <c r="NB6" s="689"/>
      <c r="NC6" s="689"/>
      <c r="ND6" s="689"/>
    </row>
    <row r="7" spans="1:368">
      <c r="A7" s="4">
        <f>A6+1</f>
        <v>3</v>
      </c>
      <c r="B7" s="1" t="s">
        <v>412</v>
      </c>
      <c r="C7" s="1" t="s">
        <v>307</v>
      </c>
      <c r="D7" s="4" t="s">
        <v>326</v>
      </c>
      <c r="E7" s="14">
        <f>SUMIFS('MoU proposal'!U:U,'MoU proposal'!$B:$B,'# new dealers'!$B7,'MoU proposal'!$D:$D,'# new dealers'!$C7)</f>
        <v>3601.63</v>
      </c>
      <c r="F7" s="14">
        <f>'Retail_distributor-wise'!F7</f>
        <v>5550</v>
      </c>
      <c r="G7" s="14">
        <f>'Retail_distributor-wise'!GA7</f>
        <v>159.99999999999997</v>
      </c>
      <c r="H7" s="14">
        <f>'Retail_distributor-wise'!FM7</f>
        <v>640</v>
      </c>
      <c r="I7" s="233">
        <f>IFERROR(COUNTIFS('District Data_Live'!$E:$E,'# new dealers'!$B7,'District Data_Live'!$C:$C,'# new dealers'!$C7,'District Data_Live'!$D:$D,'# new dealers'!$D7,'District Data_Live'!$J:$J,'# new dealers'!I$4),"")</f>
        <v>0</v>
      </c>
      <c r="J7" s="233">
        <f>IFERROR(COUNTIFS('District Data_Live'!$E:$E,'# new dealers'!$B7,'District Data_Live'!$C:$C,'# new dealers'!$C7,'District Data_Live'!$D:$D,'# new dealers'!$D7,'District Data_Live'!$J:$J,'# new dealers'!J$4),"")</f>
        <v>0</v>
      </c>
      <c r="K7" s="233">
        <f>IFERROR(COUNTIFS('District Data_Live'!$E:$E,'# new dealers'!$B7,'District Data_Live'!$C:$C,'# new dealers'!$C7,'District Data_Live'!$D:$D,'# new dealers'!$D7,'District Data_Live'!$J:$J,'# new dealers'!K$4),"")</f>
        <v>4</v>
      </c>
      <c r="L7" s="233">
        <f>IFERROR(COUNTIFS('District Data_Live'!$E:$E,'# new dealers'!$B7,'District Data_Live'!$C:$C,'# new dealers'!$C7,'District Data_Live'!$D:$D,'# new dealers'!$D7,'District Data_Live'!$J:$J,'# new dealers'!L$4),"")</f>
        <v>6</v>
      </c>
      <c r="M7" s="233">
        <f>IFERROR(SUMIFS('District Data_Live'!$P:$P,'District Data_Live'!$E:$E,'# new dealers'!$B7,'District Data_Live'!$C:$C,'# new dealers'!$C7,'District Data_Live'!$D:$D,'# new dealers'!$D7,'District Data_Live'!$J:$J,'# new dealers'!M$4),"")</f>
        <v>0</v>
      </c>
      <c r="N7" s="233">
        <f>IFERROR(SUMIFS('District Data_Live'!$P:$P,'District Data_Live'!$E:$E,'# new dealers'!$B7,'District Data_Live'!$C:$C,'# new dealers'!$C7,'District Data_Live'!$D:$D,'# new dealers'!$D7,'District Data_Live'!$J:$J,'# new dealers'!N$4),"")</f>
        <v>0</v>
      </c>
      <c r="O7" s="233">
        <f>IFERROR(SUMIFS('District Data_Live'!$P:$P,'District Data_Live'!$E:$E,'# new dealers'!$B7,'District Data_Live'!$C:$C,'# new dealers'!$C7,'District Data_Live'!$D:$D,'# new dealers'!$D7,'District Data_Live'!$J:$J,'# new dealers'!O$4),"")</f>
        <v>11000</v>
      </c>
      <c r="P7" s="233">
        <f>IFERROR(SUMIFS('District Data_Live'!$P:$P,'District Data_Live'!$E:$E,'# new dealers'!$B7,'District Data_Live'!$C:$C,'# new dealers'!$C7,'District Data_Live'!$D:$D,'# new dealers'!$D7,'District Data_Live'!$J:$J,'# new dealers'!P$4),"")</f>
        <v>7800</v>
      </c>
      <c r="Q7" s="233">
        <f>IFERROR(SUMIFS('District Data_Live'!$ID:$ID,'District Data_Live'!$E:$E,'# new dealers'!$B7,'District Data_Live'!$C:$C,'# new dealers'!$C7,'District Data_Live'!$D:$D,'# new dealers'!$D7,'District Data_Live'!$J:$J,'# new dealers'!Q$4),"")</f>
        <v>0</v>
      </c>
      <c r="R7" s="233">
        <f>IFERROR(SUMIFS('District Data_Live'!$ID:$ID,'District Data_Live'!$E:$E,'# new dealers'!$B7,'District Data_Live'!$C:$C,'# new dealers'!$C7,'District Data_Live'!$D:$D,'# new dealers'!$D7,'District Data_Live'!$J:$J,'# new dealers'!R$4),"")</f>
        <v>0</v>
      </c>
      <c r="S7" s="233">
        <f>IFERROR(SUMIFS('District Data_Live'!$ID:$ID,'District Data_Live'!$E:$E,'# new dealers'!$B7,'District Data_Live'!$C:$C,'# new dealers'!$C7,'District Data_Live'!$D:$D,'# new dealers'!$D7,'District Data_Live'!$J:$J,'# new dealers'!S$4),"")</f>
        <v>137.30100000000002</v>
      </c>
      <c r="T7" s="233">
        <f>IFERROR(SUMIFS('District Data_Live'!$ID:$ID,'District Data_Live'!$E:$E,'# new dealers'!$B7,'District Data_Live'!$C:$C,'# new dealers'!$C7,'District Data_Live'!$D:$D,'# new dealers'!$D7,'District Data_Live'!$J:$J,'# new dealers'!T$4),"")</f>
        <v>55.713999999999999</v>
      </c>
      <c r="U7" s="16">
        <f t="shared" si="2"/>
        <v>0</v>
      </c>
      <c r="V7" s="16">
        <f t="shared" si="3"/>
        <v>0</v>
      </c>
      <c r="W7" s="16">
        <f t="shared" si="4"/>
        <v>0.71134885889697697</v>
      </c>
      <c r="X7" s="16">
        <f t="shared" si="5"/>
        <v>0.28865114110302303</v>
      </c>
      <c r="Y7" s="16">
        <v>0</v>
      </c>
      <c r="Z7" s="16">
        <v>0</v>
      </c>
      <c r="AA7" s="16">
        <v>0.65</v>
      </c>
      <c r="AB7" s="16">
        <v>0.35</v>
      </c>
      <c r="AC7" s="671">
        <f>$H7*Y7</f>
        <v>0</v>
      </c>
      <c r="AD7" s="671">
        <f>$H7*Z7</f>
        <v>0</v>
      </c>
      <c r="AE7" s="671">
        <f>$H7*AA7</f>
        <v>416</v>
      </c>
      <c r="AF7" s="671">
        <f>$H7*AB7</f>
        <v>224</v>
      </c>
      <c r="AG7" s="16"/>
      <c r="AH7" s="16"/>
      <c r="AI7" s="16"/>
      <c r="AJ7" s="16"/>
      <c r="AK7" s="16"/>
      <c r="AL7" s="16"/>
      <c r="AM7" s="16"/>
      <c r="AN7" s="16"/>
      <c r="AO7" s="16"/>
      <c r="AP7" s="16"/>
      <c r="AR7" s="16"/>
      <c r="AS7" s="16"/>
      <c r="AT7" s="16"/>
      <c r="AU7" s="16"/>
      <c r="AV7" s="16"/>
      <c r="AW7" s="16"/>
      <c r="AX7" s="16"/>
      <c r="AY7" s="16"/>
      <c r="AZ7" s="16"/>
      <c r="BA7" s="16"/>
      <c r="BB7" s="16"/>
      <c r="BC7" s="16"/>
      <c r="BE7" s="15"/>
      <c r="BF7" s="15"/>
      <c r="BG7" s="15"/>
      <c r="BH7" s="15"/>
      <c r="BI7" s="15"/>
      <c r="BJ7" s="15"/>
      <c r="BK7" s="15"/>
      <c r="BL7" s="15"/>
      <c r="BM7" s="15"/>
      <c r="BN7" s="15"/>
      <c r="BO7" s="15"/>
      <c r="BP7" s="15"/>
      <c r="BQ7" s="15"/>
      <c r="BS7" s="15"/>
      <c r="BT7" s="15"/>
      <c r="BU7" s="15"/>
      <c r="BV7" s="15"/>
      <c r="BW7" s="15"/>
      <c r="BX7" s="15"/>
      <c r="BY7" s="15"/>
      <c r="BZ7" s="15"/>
      <c r="CA7" s="15"/>
      <c r="CB7" s="15"/>
      <c r="CC7" s="15"/>
      <c r="CD7" s="15"/>
      <c r="CE7" s="15"/>
      <c r="CF7" s="15"/>
      <c r="CG7" s="16"/>
      <c r="CH7" s="16"/>
      <c r="CI7" s="16"/>
      <c r="CJ7" s="16"/>
      <c r="CK7" s="16"/>
      <c r="CL7" s="16"/>
      <c r="CM7" s="16"/>
      <c r="CN7" s="16"/>
      <c r="CO7" s="16"/>
      <c r="CP7" s="16"/>
      <c r="CQ7" s="16"/>
      <c r="CR7" s="16"/>
      <c r="CS7" s="236"/>
      <c r="CT7" s="16"/>
      <c r="CU7" s="16"/>
      <c r="CV7" s="16"/>
      <c r="CW7" s="16"/>
      <c r="CX7" s="16"/>
      <c r="CY7" s="16"/>
      <c r="CZ7" s="16"/>
      <c r="DA7" s="16"/>
      <c r="DB7" s="16"/>
      <c r="DC7" s="16"/>
      <c r="DD7" s="16"/>
      <c r="DE7" s="16"/>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I7" s="16"/>
      <c r="EJ7" s="16"/>
      <c r="EK7" s="16"/>
      <c r="EL7" s="16"/>
      <c r="EM7" s="16"/>
      <c r="EN7" s="16"/>
      <c r="EO7" s="16"/>
      <c r="EP7" s="16"/>
      <c r="EQ7" s="16"/>
      <c r="ER7" s="16"/>
      <c r="ES7" s="16"/>
      <c r="ET7" s="16"/>
      <c r="EV7" s="16"/>
      <c r="EW7" s="16"/>
      <c r="EX7" s="16"/>
      <c r="EY7" s="16"/>
      <c r="EZ7" s="16"/>
      <c r="FA7" s="16"/>
      <c r="FB7" s="16"/>
      <c r="FC7" s="16"/>
      <c r="FD7" s="16"/>
      <c r="FE7" s="16"/>
      <c r="FF7" s="16"/>
      <c r="FG7" s="16"/>
      <c r="FI7" s="233"/>
      <c r="FJ7" s="233"/>
      <c r="FK7" s="233"/>
      <c r="FL7" s="233"/>
      <c r="FM7" s="233"/>
      <c r="FN7" s="233"/>
      <c r="FO7" s="233"/>
      <c r="FP7" s="233"/>
      <c r="FQ7" s="233"/>
      <c r="FR7" s="233"/>
      <c r="FS7" s="233"/>
      <c r="FT7" s="233"/>
      <c r="FU7" s="233"/>
      <c r="FV7" s="4"/>
      <c r="FW7" s="233"/>
      <c r="FX7" s="233"/>
      <c r="FY7" s="233"/>
      <c r="FZ7" s="233"/>
      <c r="GA7" s="233"/>
      <c r="GB7" s="233"/>
      <c r="GC7" s="233"/>
      <c r="GD7" s="233"/>
      <c r="GE7" s="233"/>
      <c r="GF7" s="233"/>
      <c r="GG7" s="233"/>
      <c r="GH7" s="233"/>
      <c r="GI7" s="233"/>
      <c r="GJ7" s="233"/>
      <c r="GK7" s="112"/>
      <c r="GL7" s="112"/>
      <c r="GM7" s="112"/>
      <c r="GN7" s="112"/>
      <c r="GO7" s="112"/>
      <c r="GP7" s="112"/>
      <c r="GQ7" s="112"/>
      <c r="GR7" s="112"/>
      <c r="GS7" s="112"/>
      <c r="GT7" s="112"/>
      <c r="GU7" s="112"/>
      <c r="GV7" s="112"/>
      <c r="GW7" s="233"/>
      <c r="GX7" s="233"/>
      <c r="GY7" s="233"/>
      <c r="GZ7" s="233"/>
      <c r="HA7" s="233"/>
      <c r="HB7" s="233"/>
      <c r="HC7" s="233"/>
      <c r="HD7" s="233"/>
      <c r="HE7" s="233"/>
      <c r="HF7" s="233"/>
      <c r="HG7" s="233"/>
      <c r="HH7" s="233"/>
      <c r="HI7" s="233"/>
      <c r="HJ7" s="14"/>
      <c r="HL7" s="233"/>
      <c r="HN7" s="233"/>
      <c r="HO7" s="233"/>
      <c r="HQ7" s="15"/>
      <c r="HR7" s="15"/>
      <c r="HW7" s="2"/>
      <c r="HY7" s="243"/>
      <c r="IN7" s="346"/>
      <c r="IO7" s="346"/>
      <c r="IP7" s="346"/>
      <c r="IQ7" s="346"/>
      <c r="IR7" s="346"/>
      <c r="IS7" s="346"/>
      <c r="IT7" s="346"/>
      <c r="IU7" s="346"/>
      <c r="IV7" s="346"/>
      <c r="IW7" s="346"/>
      <c r="IX7" s="346"/>
      <c r="IY7" s="346"/>
      <c r="IZ7" s="346"/>
      <c r="JO7" s="346"/>
      <c r="JP7" s="346"/>
      <c r="JQ7" s="346"/>
      <c r="JR7" s="346"/>
      <c r="JS7" s="346"/>
      <c r="JT7" s="346"/>
      <c r="JU7" s="346"/>
      <c r="JV7" s="346"/>
      <c r="JW7" s="346"/>
      <c r="JX7" s="346"/>
      <c r="JY7" s="346"/>
      <c r="JZ7" s="346"/>
      <c r="KA7" s="346"/>
      <c r="KP7" s="346"/>
      <c r="KQ7" s="346"/>
      <c r="KR7" s="346"/>
      <c r="KS7" s="346"/>
      <c r="KT7" s="346"/>
      <c r="KU7" s="346"/>
      <c r="KV7" s="346"/>
      <c r="KW7" s="346"/>
      <c r="KX7" s="346"/>
      <c r="KY7" s="346"/>
      <c r="KZ7" s="346"/>
      <c r="LA7" s="346"/>
      <c r="LB7" s="346"/>
      <c r="LD7" s="346"/>
      <c r="LE7" s="346"/>
      <c r="LF7" s="346"/>
      <c r="LG7" s="346"/>
      <c r="LH7" s="346"/>
      <c r="LI7" s="346"/>
      <c r="LJ7" s="346"/>
      <c r="LK7" s="346"/>
      <c r="LL7" s="346"/>
      <c r="LM7" s="346"/>
      <c r="LN7" s="346"/>
      <c r="LO7" s="346"/>
      <c r="LP7" s="346"/>
      <c r="LS7" s="4"/>
      <c r="LT7" s="4"/>
      <c r="LU7" s="4"/>
      <c r="LV7" s="4"/>
      <c r="LW7" s="4"/>
      <c r="LX7" s="4"/>
      <c r="LY7" s="4"/>
      <c r="LZ7" s="4"/>
      <c r="MA7" s="4"/>
      <c r="MB7" s="4"/>
      <c r="MC7" s="4"/>
      <c r="MD7" s="4"/>
      <c r="MF7" s="14"/>
      <c r="MG7" s="14"/>
      <c r="MH7" s="14"/>
      <c r="MI7" s="14"/>
      <c r="MJ7" s="14"/>
      <c r="MK7" s="14"/>
      <c r="ML7" s="14"/>
      <c r="MM7" s="14"/>
      <c r="MN7" s="14"/>
      <c r="MO7" s="14"/>
      <c r="MP7" s="14"/>
      <c r="MQ7" s="14"/>
      <c r="MS7" s="14"/>
      <c r="MT7" s="14"/>
      <c r="MU7" s="14"/>
      <c r="MV7" s="14"/>
      <c r="MW7" s="14"/>
      <c r="MX7" s="14"/>
      <c r="MY7" s="14"/>
      <c r="MZ7" s="14"/>
      <c r="NA7" s="14"/>
      <c r="NB7" s="14"/>
      <c r="NC7" s="14"/>
      <c r="ND7" s="14"/>
    </row>
    <row r="8" spans="1:368">
      <c r="A8" s="4">
        <f>A7+1</f>
        <v>4</v>
      </c>
      <c r="B8" s="1" t="s">
        <v>415</v>
      </c>
      <c r="C8" s="1" t="s">
        <v>307</v>
      </c>
      <c r="D8" s="4" t="s">
        <v>326</v>
      </c>
      <c r="E8" s="14">
        <f>SUMIFS('MoU proposal'!U:U,'MoU proposal'!$B:$B,'# new dealers'!$B8,'MoU proposal'!$D:$D,'# new dealers'!$C8)</f>
        <v>7211.5740000000005</v>
      </c>
      <c r="F8" s="14">
        <f>'Retail_distributor-wise'!F8</f>
        <v>11400</v>
      </c>
      <c r="G8" s="14">
        <f>'Retail_distributor-wise'!GA8</f>
        <v>742.49999999999989</v>
      </c>
      <c r="H8" s="14">
        <f>'Retail_distributor-wise'!FM8</f>
        <v>907.50000000000011</v>
      </c>
      <c r="I8" s="233">
        <f>IFERROR(COUNTIFS('District Data_Live'!$E:$E,'# new dealers'!$B8,'District Data_Live'!$C:$C,'# new dealers'!$C8,'District Data_Live'!$D:$D,'# new dealers'!$D8,'District Data_Live'!$J:$J,'# new dealers'!I$4),"")</f>
        <v>0</v>
      </c>
      <c r="J8" s="233">
        <f>IFERROR(COUNTIFS('District Data_Live'!$E:$E,'# new dealers'!$B8,'District Data_Live'!$C:$C,'# new dealers'!$C8,'District Data_Live'!$D:$D,'# new dealers'!$D8,'District Data_Live'!$J:$J,'# new dealers'!J$4),"")</f>
        <v>0</v>
      </c>
      <c r="K8" s="233">
        <f>IFERROR(COUNTIFS('District Data_Live'!$E:$E,'# new dealers'!$B8,'District Data_Live'!$C:$C,'# new dealers'!$C8,'District Data_Live'!$D:$D,'# new dealers'!$D8,'District Data_Live'!$J:$J,'# new dealers'!K$4),"")</f>
        <v>2</v>
      </c>
      <c r="L8" s="233">
        <f>IFERROR(COUNTIFS('District Data_Live'!$E:$E,'# new dealers'!$B8,'District Data_Live'!$C:$C,'# new dealers'!$C8,'District Data_Live'!$D:$D,'# new dealers'!$D8,'District Data_Live'!$J:$J,'# new dealers'!L$4),"")</f>
        <v>2</v>
      </c>
      <c r="M8" s="233">
        <f>IFERROR(SUMIFS('District Data_Live'!$P:$P,'District Data_Live'!$E:$E,'# new dealers'!$B8,'District Data_Live'!$C:$C,'# new dealers'!$C8,'District Data_Live'!$D:$D,'# new dealers'!$D8,'District Data_Live'!$J:$J,'# new dealers'!M$4),"")</f>
        <v>0</v>
      </c>
      <c r="N8" s="233">
        <f>IFERROR(SUMIFS('District Data_Live'!$P:$P,'District Data_Live'!$E:$E,'# new dealers'!$B8,'District Data_Live'!$C:$C,'# new dealers'!$C8,'District Data_Live'!$D:$D,'# new dealers'!$D8,'District Data_Live'!$J:$J,'# new dealers'!N$4),"")</f>
        <v>0</v>
      </c>
      <c r="O8" s="233">
        <f>IFERROR(SUMIFS('District Data_Live'!$P:$P,'District Data_Live'!$E:$E,'# new dealers'!$B8,'District Data_Live'!$C:$C,'# new dealers'!$C8,'District Data_Live'!$D:$D,'# new dealers'!$D8,'District Data_Live'!$J:$J,'# new dealers'!O$4),"")</f>
        <v>6900</v>
      </c>
      <c r="P8" s="233">
        <f>IFERROR(SUMIFS('District Data_Live'!$P:$P,'District Data_Live'!$E:$E,'# new dealers'!$B8,'District Data_Live'!$C:$C,'# new dealers'!$C8,'District Data_Live'!$D:$D,'# new dealers'!$D8,'District Data_Live'!$J:$J,'# new dealers'!P$4),"")</f>
        <v>3650</v>
      </c>
      <c r="Q8" s="233">
        <f>IFERROR(SUMIFS('District Data_Live'!$ID:$ID,'District Data_Live'!$E:$E,'# new dealers'!$B8,'District Data_Live'!$C:$C,'# new dealers'!$C8,'District Data_Live'!$D:$D,'# new dealers'!$D8,'District Data_Live'!$J:$J,'# new dealers'!Q$4),"")</f>
        <v>0</v>
      </c>
      <c r="R8" s="233">
        <f>IFERROR(SUMIFS('District Data_Live'!$ID:$ID,'District Data_Live'!$E:$E,'# new dealers'!$B8,'District Data_Live'!$C:$C,'# new dealers'!$C8,'District Data_Live'!$D:$D,'# new dealers'!$D8,'District Data_Live'!$J:$J,'# new dealers'!R$4),"")</f>
        <v>0</v>
      </c>
      <c r="S8" s="233">
        <f>IFERROR(SUMIFS('District Data_Live'!$ID:$ID,'District Data_Live'!$E:$E,'# new dealers'!$B8,'District Data_Live'!$C:$C,'# new dealers'!$C8,'District Data_Live'!$D:$D,'# new dealers'!$D8,'District Data_Live'!$J:$J,'# new dealers'!S$4),"")</f>
        <v>319.11200000000002</v>
      </c>
      <c r="T8" s="233">
        <f>IFERROR(SUMIFS('District Data_Live'!$ID:$ID,'District Data_Live'!$E:$E,'# new dealers'!$B8,'District Data_Live'!$C:$C,'# new dealers'!$C8,'District Data_Live'!$D:$D,'# new dealers'!$D8,'District Data_Live'!$J:$J,'# new dealers'!T$4),"")</f>
        <v>0.1</v>
      </c>
      <c r="U8" s="16">
        <f t="shared" si="2"/>
        <v>0</v>
      </c>
      <c r="V8" s="16">
        <f t="shared" si="3"/>
        <v>0</v>
      </c>
      <c r="W8" s="16">
        <f t="shared" si="4"/>
        <v>0.99968672856910135</v>
      </c>
      <c r="X8" s="16">
        <f t="shared" si="5"/>
        <v>3.1327143089858776E-4</v>
      </c>
      <c r="Y8" s="16">
        <v>0</v>
      </c>
      <c r="Z8" s="16">
        <v>0</v>
      </c>
      <c r="AA8" s="16">
        <v>0.8</v>
      </c>
      <c r="AB8" s="16">
        <v>0.2</v>
      </c>
      <c r="AC8" s="671">
        <f t="shared" ref="AC8:AC13" si="6">$H8*Y8</f>
        <v>0</v>
      </c>
      <c r="AD8" s="671">
        <f t="shared" ref="AD8:AD13" si="7">$H8*Z8</f>
        <v>0</v>
      </c>
      <c r="AE8" s="671">
        <f t="shared" ref="AE8:AE13" si="8">$H8*AA8</f>
        <v>726.00000000000011</v>
      </c>
      <c r="AF8" s="671">
        <f t="shared" ref="AF8:AF13" si="9">$H8*AB8</f>
        <v>181.50000000000003</v>
      </c>
      <c r="AG8" s="16"/>
      <c r="AH8" s="16"/>
      <c r="AI8" s="16"/>
      <c r="AJ8" s="16"/>
      <c r="AK8" s="16"/>
      <c r="AL8" s="16"/>
      <c r="AM8" s="16"/>
      <c r="AN8" s="16"/>
      <c r="AO8" s="16"/>
      <c r="AP8" s="16"/>
      <c r="AR8" s="16"/>
      <c r="AS8" s="16"/>
      <c r="AT8" s="16"/>
      <c r="AU8" s="16"/>
      <c r="AV8" s="16"/>
      <c r="AW8" s="16"/>
      <c r="AX8" s="16"/>
      <c r="AY8" s="16"/>
      <c r="AZ8" s="16"/>
      <c r="BA8" s="16"/>
      <c r="BB8" s="16"/>
      <c r="BC8" s="16"/>
      <c r="BE8" s="15"/>
      <c r="BF8" s="15"/>
      <c r="BG8" s="15"/>
      <c r="BH8" s="15"/>
      <c r="BI8" s="15"/>
      <c r="BJ8" s="15"/>
      <c r="BK8" s="15"/>
      <c r="BL8" s="15"/>
      <c r="BM8" s="15"/>
      <c r="BN8" s="15"/>
      <c r="BO8" s="15"/>
      <c r="BP8" s="15"/>
      <c r="BQ8" s="15"/>
      <c r="BS8" s="15"/>
      <c r="BT8" s="15"/>
      <c r="BU8" s="15"/>
      <c r="BV8" s="15"/>
      <c r="BW8" s="15"/>
      <c r="BX8" s="15"/>
      <c r="BY8" s="15"/>
      <c r="BZ8" s="15"/>
      <c r="CA8" s="15"/>
      <c r="CB8" s="15"/>
      <c r="CC8" s="15"/>
      <c r="CD8" s="15"/>
      <c r="CE8" s="15"/>
      <c r="CF8" s="15"/>
      <c r="CG8" s="16"/>
      <c r="CH8" s="16"/>
      <c r="CI8" s="16"/>
      <c r="CJ8" s="16"/>
      <c r="CK8" s="16"/>
      <c r="CL8" s="16"/>
      <c r="CM8" s="16"/>
      <c r="CN8" s="16"/>
      <c r="CO8" s="16"/>
      <c r="CP8" s="16"/>
      <c r="CQ8" s="16"/>
      <c r="CR8" s="16"/>
      <c r="CS8" s="236"/>
      <c r="CT8" s="16"/>
      <c r="CU8" s="16"/>
      <c r="CV8" s="16"/>
      <c r="CW8" s="16"/>
      <c r="CX8" s="16"/>
      <c r="CY8" s="16"/>
      <c r="CZ8" s="16"/>
      <c r="DA8" s="16"/>
      <c r="DB8" s="16"/>
      <c r="DC8" s="16"/>
      <c r="DD8" s="16"/>
      <c r="DE8" s="16"/>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I8" s="16"/>
      <c r="EJ8" s="16"/>
      <c r="EK8" s="16"/>
      <c r="EL8" s="16"/>
      <c r="EM8" s="16"/>
      <c r="EN8" s="16"/>
      <c r="EO8" s="16"/>
      <c r="EP8" s="16"/>
      <c r="EQ8" s="16"/>
      <c r="ER8" s="16"/>
      <c r="ES8" s="16"/>
      <c r="ET8" s="16"/>
      <c r="EV8" s="16"/>
      <c r="EW8" s="16"/>
      <c r="EX8" s="16"/>
      <c r="EY8" s="16"/>
      <c r="EZ8" s="16"/>
      <c r="FA8" s="16"/>
      <c r="FB8" s="16"/>
      <c r="FC8" s="16"/>
      <c r="FD8" s="16"/>
      <c r="FE8" s="16"/>
      <c r="FF8" s="16"/>
      <c r="FG8" s="16"/>
      <c r="FI8" s="233"/>
      <c r="FJ8" s="233"/>
      <c r="FK8" s="233"/>
      <c r="FL8" s="233"/>
      <c r="FM8" s="233"/>
      <c r="FN8" s="233"/>
      <c r="FO8" s="233"/>
      <c r="FP8" s="233"/>
      <c r="FQ8" s="233"/>
      <c r="FR8" s="233"/>
      <c r="FS8" s="233"/>
      <c r="FT8" s="233"/>
      <c r="FU8" s="233"/>
      <c r="FV8" s="4"/>
      <c r="FW8" s="233"/>
      <c r="FX8" s="233"/>
      <c r="FY8" s="233"/>
      <c r="FZ8" s="233"/>
      <c r="GA8" s="233"/>
      <c r="GB8" s="233"/>
      <c r="GC8" s="233"/>
      <c r="GD8" s="233"/>
      <c r="GE8" s="233"/>
      <c r="GF8" s="233"/>
      <c r="GG8" s="233"/>
      <c r="GH8" s="233"/>
      <c r="GI8" s="233"/>
      <c r="GJ8" s="233"/>
      <c r="GK8" s="112"/>
      <c r="GL8" s="112"/>
      <c r="GM8" s="112"/>
      <c r="GN8" s="112"/>
      <c r="GO8" s="112"/>
      <c r="GP8" s="112"/>
      <c r="GQ8" s="112"/>
      <c r="GR8" s="112"/>
      <c r="GS8" s="112"/>
      <c r="GT8" s="112"/>
      <c r="GU8" s="112"/>
      <c r="GV8" s="112"/>
      <c r="GW8" s="233"/>
      <c r="GX8" s="233"/>
      <c r="GY8" s="233"/>
      <c r="GZ8" s="233"/>
      <c r="HA8" s="233"/>
      <c r="HB8" s="233"/>
      <c r="HC8" s="233"/>
      <c r="HD8" s="233"/>
      <c r="HE8" s="233"/>
      <c r="HF8" s="233"/>
      <c r="HG8" s="233"/>
      <c r="HH8" s="233"/>
      <c r="HI8" s="233"/>
      <c r="HJ8" s="14"/>
      <c r="HL8" s="233"/>
      <c r="HN8" s="233"/>
      <c r="HO8" s="233"/>
      <c r="HQ8" s="15"/>
      <c r="HR8" s="15"/>
      <c r="IN8" s="346"/>
      <c r="IO8" s="346"/>
      <c r="IP8" s="346"/>
      <c r="IQ8" s="346"/>
      <c r="IR8" s="346"/>
      <c r="IS8" s="346"/>
      <c r="IT8" s="346"/>
      <c r="IU8" s="346"/>
      <c r="IV8" s="346"/>
      <c r="IW8" s="346"/>
      <c r="IX8" s="346"/>
      <c r="IY8" s="346"/>
      <c r="IZ8" s="346"/>
      <c r="JO8" s="346"/>
      <c r="JP8" s="346"/>
      <c r="JQ8" s="346"/>
      <c r="JR8" s="346"/>
      <c r="JS8" s="346"/>
      <c r="JT8" s="346"/>
      <c r="JU8" s="346"/>
      <c r="JV8" s="346"/>
      <c r="JW8" s="346"/>
      <c r="JX8" s="346"/>
      <c r="JY8" s="346"/>
      <c r="JZ8" s="346"/>
      <c r="KA8" s="346"/>
      <c r="KP8" s="346"/>
      <c r="KQ8" s="346"/>
      <c r="KR8" s="346"/>
      <c r="KS8" s="346"/>
      <c r="KT8" s="346"/>
      <c r="KU8" s="346"/>
      <c r="KV8" s="346"/>
      <c r="KW8" s="346"/>
      <c r="KX8" s="346"/>
      <c r="KY8" s="346"/>
      <c r="KZ8" s="346"/>
      <c r="LA8" s="346"/>
      <c r="LB8" s="346"/>
      <c r="LD8" s="346"/>
      <c r="LE8" s="346"/>
      <c r="LF8" s="346"/>
      <c r="LG8" s="346"/>
      <c r="LH8" s="346"/>
      <c r="LI8" s="346"/>
      <c r="LJ8" s="346"/>
      <c r="LK8" s="346"/>
      <c r="LL8" s="346"/>
      <c r="LM8" s="346"/>
      <c r="LN8" s="346"/>
      <c r="LO8" s="346"/>
      <c r="LP8" s="346"/>
      <c r="LS8" s="16"/>
      <c r="LT8" s="16"/>
      <c r="LU8" s="16"/>
      <c r="LV8" s="16"/>
      <c r="LW8" s="16"/>
      <c r="LX8" s="16"/>
      <c r="LY8" s="16"/>
      <c r="LZ8" s="16"/>
      <c r="MA8" s="16"/>
      <c r="MB8" s="16"/>
      <c r="MC8" s="16"/>
      <c r="MD8" s="16"/>
      <c r="MF8" s="14"/>
      <c r="MG8" s="14"/>
      <c r="MH8" s="14"/>
      <c r="MI8" s="14"/>
      <c r="MJ8" s="14"/>
      <c r="MK8" s="14"/>
      <c r="ML8" s="14"/>
      <c r="MM8" s="14"/>
      <c r="MN8" s="14"/>
      <c r="MO8" s="14"/>
      <c r="MP8" s="14"/>
      <c r="MQ8" s="14"/>
      <c r="MS8" s="14"/>
      <c r="MT8" s="14"/>
      <c r="MU8" s="14"/>
      <c r="MV8" s="14"/>
      <c r="MW8" s="14"/>
      <c r="MX8" s="14"/>
      <c r="MY8" s="14"/>
      <c r="MZ8" s="14"/>
      <c r="NA8" s="14"/>
      <c r="NB8" s="14"/>
      <c r="NC8" s="14"/>
      <c r="ND8" s="14"/>
    </row>
    <row r="9" spans="1:368">
      <c r="A9" s="4">
        <f>A8+1</f>
        <v>5</v>
      </c>
      <c r="B9" s="1" t="s">
        <v>416</v>
      </c>
      <c r="C9" s="1" t="s">
        <v>307</v>
      </c>
      <c r="D9" s="4" t="s">
        <v>326</v>
      </c>
      <c r="E9" s="14">
        <f>SUMIFS('MoU proposal'!U:U,'MoU proposal'!$B:$B,'# new dealers'!$B9,'MoU proposal'!$D:$D,'# new dealers'!$C9)</f>
        <v>10791.44</v>
      </c>
      <c r="F9" s="14">
        <f>'Retail_distributor-wise'!F9</f>
        <v>17250</v>
      </c>
      <c r="G9" s="14">
        <f>'Retail_distributor-wise'!GA9</f>
        <v>1125</v>
      </c>
      <c r="H9" s="14">
        <f>'Retail_distributor-wise'!FM9</f>
        <v>1375</v>
      </c>
      <c r="I9" s="233">
        <f>IFERROR(COUNTIFS('District Data_Live'!$E:$E,'# new dealers'!$B9,'District Data_Live'!$C:$C,'# new dealers'!$C9,'District Data_Live'!$D:$D,'# new dealers'!$D9,'District Data_Live'!$J:$J,'# new dealers'!I$4),"")</f>
        <v>1</v>
      </c>
      <c r="J9" s="233">
        <f>IFERROR(COUNTIFS('District Data_Live'!$E:$E,'# new dealers'!$B9,'District Data_Live'!$C:$C,'# new dealers'!$C9,'District Data_Live'!$D:$D,'# new dealers'!$D9,'District Data_Live'!$J:$J,'# new dealers'!J$4),"")</f>
        <v>1</v>
      </c>
      <c r="K9" s="233">
        <f>IFERROR(COUNTIFS('District Data_Live'!$E:$E,'# new dealers'!$B9,'District Data_Live'!$C:$C,'# new dealers'!$C9,'District Data_Live'!$D:$D,'# new dealers'!$D9,'District Data_Live'!$J:$J,'# new dealers'!K$4),"")</f>
        <v>2</v>
      </c>
      <c r="L9" s="233">
        <f>IFERROR(COUNTIFS('District Data_Live'!$E:$E,'# new dealers'!$B9,'District Data_Live'!$C:$C,'# new dealers'!$C9,'District Data_Live'!$D:$D,'# new dealers'!$D9,'District Data_Live'!$J:$J,'# new dealers'!L$4),"")</f>
        <v>0</v>
      </c>
      <c r="M9" s="233">
        <f>IFERROR(SUMIFS('District Data_Live'!$P:$P,'District Data_Live'!$E:$E,'# new dealers'!$B9,'District Data_Live'!$C:$C,'# new dealers'!$C9,'District Data_Live'!$D:$D,'# new dealers'!$D9,'District Data_Live'!$J:$J,'# new dealers'!M$4),"")</f>
        <v>12000</v>
      </c>
      <c r="N9" s="233">
        <f>IFERROR(SUMIFS('District Data_Live'!$P:$P,'District Data_Live'!$E:$E,'# new dealers'!$B9,'District Data_Live'!$C:$C,'# new dealers'!$C9,'District Data_Live'!$D:$D,'# new dealers'!$D9,'District Data_Live'!$J:$J,'# new dealers'!N$4),"")</f>
        <v>9000</v>
      </c>
      <c r="O9" s="233">
        <f>IFERROR(SUMIFS('District Data_Live'!$P:$P,'District Data_Live'!$E:$E,'# new dealers'!$B9,'District Data_Live'!$C:$C,'# new dealers'!$C9,'District Data_Live'!$D:$D,'# new dealers'!$D9,'District Data_Live'!$J:$J,'# new dealers'!O$4),"")</f>
        <v>5500</v>
      </c>
      <c r="P9" s="233">
        <f>IFERROR(SUMIFS('District Data_Live'!$P:$P,'District Data_Live'!$E:$E,'# new dealers'!$B9,'District Data_Live'!$C:$C,'# new dealers'!$C9,'District Data_Live'!$D:$D,'# new dealers'!$D9,'District Data_Live'!$J:$J,'# new dealers'!P$4),"")</f>
        <v>0</v>
      </c>
      <c r="Q9" s="233">
        <f>IFERROR(SUMIFS('District Data_Live'!$ID:$ID,'District Data_Live'!$E:$E,'# new dealers'!$B9,'District Data_Live'!$C:$C,'# new dealers'!$C9,'District Data_Live'!$D:$D,'# new dealers'!$D9,'District Data_Live'!$J:$J,'# new dealers'!Q$4),"")</f>
        <v>278.63</v>
      </c>
      <c r="R9" s="233">
        <f>IFERROR(SUMIFS('District Data_Live'!$ID:$ID,'District Data_Live'!$E:$E,'# new dealers'!$B9,'District Data_Live'!$C:$C,'# new dealers'!$C9,'District Data_Live'!$D:$D,'# new dealers'!$D9,'District Data_Live'!$J:$J,'# new dealers'!R$4),"")</f>
        <v>90.414999999999992</v>
      </c>
      <c r="S9" s="233">
        <f>IFERROR(SUMIFS('District Data_Live'!$ID:$ID,'District Data_Live'!$E:$E,'# new dealers'!$B9,'District Data_Live'!$C:$C,'# new dealers'!$C9,'District Data_Live'!$D:$D,'# new dealers'!$D9,'District Data_Live'!$J:$J,'# new dealers'!S$4),"")</f>
        <v>4.3010000000000002</v>
      </c>
      <c r="T9" s="233">
        <f>IFERROR(SUMIFS('District Data_Live'!$ID:$ID,'District Data_Live'!$E:$E,'# new dealers'!$B9,'District Data_Live'!$C:$C,'# new dealers'!$C9,'District Data_Live'!$D:$D,'# new dealers'!$D9,'District Data_Live'!$J:$J,'# new dealers'!T$4),"")</f>
        <v>0</v>
      </c>
      <c r="U9" s="16">
        <f t="shared" si="2"/>
        <v>0.74630503607913312</v>
      </c>
      <c r="V9" s="16">
        <f t="shared" si="3"/>
        <v>0.24217481906863875</v>
      </c>
      <c r="W9" s="16">
        <f t="shared" si="4"/>
        <v>1.152014485222823E-2</v>
      </c>
      <c r="X9" s="16">
        <f t="shared" si="5"/>
        <v>0</v>
      </c>
      <c r="Y9" s="16">
        <v>0.75</v>
      </c>
      <c r="Z9" s="16">
        <v>0.25</v>
      </c>
      <c r="AA9" s="16">
        <v>0</v>
      </c>
      <c r="AB9" s="16">
        <v>0</v>
      </c>
      <c r="AC9" s="671">
        <f t="shared" si="6"/>
        <v>1031.25</v>
      </c>
      <c r="AD9" s="671">
        <f t="shared" si="7"/>
        <v>343.75</v>
      </c>
      <c r="AE9" s="671">
        <f t="shared" si="8"/>
        <v>0</v>
      </c>
      <c r="AF9" s="671">
        <f t="shared" si="9"/>
        <v>0</v>
      </c>
      <c r="AG9" s="16"/>
      <c r="AH9" s="16"/>
      <c r="AI9" s="16"/>
      <c r="AJ9" s="16"/>
      <c r="AK9" s="16"/>
      <c r="AL9" s="16"/>
      <c r="AM9" s="16"/>
      <c r="AN9" s="16"/>
      <c r="AO9" s="16"/>
      <c r="AP9" s="16"/>
      <c r="AR9" s="16"/>
      <c r="AS9" s="16"/>
      <c r="AT9" s="16"/>
      <c r="AU9" s="16"/>
      <c r="AV9" s="16"/>
      <c r="AW9" s="16"/>
      <c r="AX9" s="16"/>
      <c r="AY9" s="16"/>
      <c r="AZ9" s="16"/>
      <c r="BA9" s="16"/>
      <c r="BB9" s="16"/>
      <c r="BC9" s="16"/>
      <c r="BE9" s="15"/>
      <c r="BF9" s="15"/>
      <c r="BG9" s="15"/>
      <c r="BH9" s="15"/>
      <c r="BI9" s="15"/>
      <c r="BJ9" s="15"/>
      <c r="BK9" s="15"/>
      <c r="BL9" s="15"/>
      <c r="BM9" s="15"/>
      <c r="BN9" s="15"/>
      <c r="BO9" s="15"/>
      <c r="BP9" s="15"/>
      <c r="BQ9" s="15"/>
      <c r="BS9" s="15"/>
      <c r="BT9" s="15"/>
      <c r="BU9" s="15"/>
      <c r="BV9" s="15"/>
      <c r="BW9" s="15"/>
      <c r="BX9" s="15"/>
      <c r="BY9" s="15"/>
      <c r="BZ9" s="15"/>
      <c r="CA9" s="15"/>
      <c r="CB9" s="15"/>
      <c r="CC9" s="15"/>
      <c r="CD9" s="15"/>
      <c r="CE9" s="15"/>
      <c r="CF9" s="15"/>
      <c r="CG9" s="16"/>
      <c r="CH9" s="16"/>
      <c r="CI9" s="16"/>
      <c r="CJ9" s="16"/>
      <c r="CK9" s="16"/>
      <c r="CL9" s="16"/>
      <c r="CM9" s="16"/>
      <c r="CN9" s="16"/>
      <c r="CO9" s="16"/>
      <c r="CP9" s="16"/>
      <c r="CQ9" s="16"/>
      <c r="CR9" s="16"/>
      <c r="CS9" s="236"/>
      <c r="CT9" s="16"/>
      <c r="CU9" s="16"/>
      <c r="CV9" s="16"/>
      <c r="CW9" s="16"/>
      <c r="CX9" s="16"/>
      <c r="CY9" s="16"/>
      <c r="CZ9" s="16"/>
      <c r="DA9" s="16"/>
      <c r="DB9" s="16"/>
      <c r="DC9" s="16"/>
      <c r="DD9" s="16"/>
      <c r="DE9" s="16"/>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I9" s="16"/>
      <c r="EJ9" s="16"/>
      <c r="EK9" s="16"/>
      <c r="EL9" s="16"/>
      <c r="EM9" s="16"/>
      <c r="EN9" s="16"/>
      <c r="EO9" s="16"/>
      <c r="EP9" s="16"/>
      <c r="EQ9" s="16"/>
      <c r="ER9" s="16"/>
      <c r="ES9" s="16"/>
      <c r="ET9" s="16"/>
      <c r="EV9" s="16"/>
      <c r="EW9" s="16"/>
      <c r="EX9" s="16"/>
      <c r="EY9" s="16"/>
      <c r="EZ9" s="16"/>
      <c r="FA9" s="16"/>
      <c r="FB9" s="16"/>
      <c r="FC9" s="16"/>
      <c r="FD9" s="16"/>
      <c r="FE9" s="16"/>
      <c r="FF9" s="16"/>
      <c r="FG9" s="16"/>
      <c r="FI9" s="233"/>
      <c r="FJ9" s="233"/>
      <c r="FK9" s="233"/>
      <c r="FL9" s="233"/>
      <c r="FM9" s="233"/>
      <c r="FN9" s="233"/>
      <c r="FO9" s="233"/>
      <c r="FP9" s="233"/>
      <c r="FQ9" s="233"/>
      <c r="FR9" s="233"/>
      <c r="FS9" s="233"/>
      <c r="FT9" s="233"/>
      <c r="FU9" s="233"/>
      <c r="FV9" s="4"/>
      <c r="FW9" s="233"/>
      <c r="FX9" s="233"/>
      <c r="FY9" s="233"/>
      <c r="FZ9" s="233"/>
      <c r="GA9" s="233"/>
      <c r="GB9" s="233"/>
      <c r="GC9" s="233"/>
      <c r="GD9" s="233"/>
      <c r="GE9" s="233"/>
      <c r="GF9" s="233"/>
      <c r="GG9" s="233"/>
      <c r="GH9" s="233"/>
      <c r="GI9" s="233"/>
      <c r="GJ9" s="233"/>
      <c r="GK9" s="112"/>
      <c r="GL9" s="112"/>
      <c r="GM9" s="112"/>
      <c r="GN9" s="112"/>
      <c r="GO9" s="112"/>
      <c r="GP9" s="112"/>
      <c r="GQ9" s="112"/>
      <c r="GR9" s="112"/>
      <c r="GS9" s="112"/>
      <c r="GT9" s="112"/>
      <c r="GU9" s="112"/>
      <c r="GV9" s="112"/>
      <c r="GW9" s="233"/>
      <c r="GX9" s="233"/>
      <c r="GY9" s="233"/>
      <c r="GZ9" s="233"/>
      <c r="HA9" s="233"/>
      <c r="HB9" s="233"/>
      <c r="HC9" s="233"/>
      <c r="HD9" s="233"/>
      <c r="HE9" s="233"/>
      <c r="HF9" s="233"/>
      <c r="HG9" s="233"/>
      <c r="HH9" s="233"/>
      <c r="HI9" s="233"/>
      <c r="HJ9" s="14"/>
      <c r="HL9" s="233"/>
      <c r="HN9" s="233"/>
      <c r="HO9" s="233"/>
      <c r="HQ9" s="15"/>
      <c r="HR9" s="15"/>
      <c r="IN9" s="346"/>
      <c r="IO9" s="346"/>
      <c r="IP9" s="346"/>
      <c r="IQ9" s="346"/>
      <c r="IR9" s="346"/>
      <c r="IS9" s="346"/>
      <c r="IT9" s="346"/>
      <c r="IU9" s="346"/>
      <c r="IV9" s="346"/>
      <c r="IW9" s="346"/>
      <c r="IX9" s="346"/>
      <c r="IY9" s="346"/>
      <c r="IZ9" s="346"/>
      <c r="JO9" s="346"/>
      <c r="JP9" s="346"/>
      <c r="JQ9" s="346"/>
      <c r="JR9" s="346"/>
      <c r="JS9" s="346"/>
      <c r="JT9" s="346"/>
      <c r="JU9" s="346"/>
      <c r="JV9" s="346"/>
      <c r="JW9" s="346"/>
      <c r="JX9" s="346"/>
      <c r="JY9" s="346"/>
      <c r="JZ9" s="346"/>
      <c r="KA9" s="346"/>
      <c r="KP9" s="346"/>
      <c r="KQ9" s="346"/>
      <c r="KR9" s="346"/>
      <c r="KS9" s="346"/>
      <c r="KT9" s="346"/>
      <c r="KU9" s="346"/>
      <c r="KV9" s="346"/>
      <c r="KW9" s="346"/>
      <c r="KX9" s="346"/>
      <c r="KY9" s="346"/>
      <c r="KZ9" s="346"/>
      <c r="LA9" s="346"/>
      <c r="LB9" s="346"/>
      <c r="LD9" s="346"/>
      <c r="LE9" s="346"/>
      <c r="LF9" s="346"/>
      <c r="LG9" s="346"/>
      <c r="LH9" s="346"/>
      <c r="LI9" s="346"/>
      <c r="LJ9" s="346"/>
      <c r="LK9" s="346"/>
      <c r="LL9" s="346"/>
      <c r="LM9" s="346"/>
      <c r="LN9" s="346"/>
      <c r="LO9" s="346"/>
      <c r="LP9" s="346"/>
      <c r="LS9" s="130"/>
      <c r="LT9" s="130"/>
      <c r="LU9" s="566"/>
      <c r="LV9" s="566"/>
      <c r="LW9" s="566"/>
      <c r="LX9" s="566"/>
      <c r="LY9" s="566"/>
      <c r="LZ9" s="566"/>
      <c r="MA9" s="566"/>
      <c r="MB9" s="566"/>
      <c r="MC9" s="566"/>
      <c r="MD9" s="566"/>
      <c r="MF9" s="14"/>
      <c r="MG9" s="14"/>
      <c r="MH9" s="14"/>
      <c r="MI9" s="14"/>
      <c r="MJ9" s="14"/>
      <c r="MK9" s="14"/>
      <c r="ML9" s="14"/>
      <c r="MM9" s="14"/>
      <c r="MN9" s="14"/>
      <c r="MO9" s="14"/>
      <c r="MP9" s="14"/>
      <c r="MQ9" s="14"/>
      <c r="MS9" s="14"/>
      <c r="MT9" s="14"/>
      <c r="MU9" s="14"/>
      <c r="MV9" s="14"/>
      <c r="MW9" s="14"/>
      <c r="MX9" s="14"/>
      <c r="MY9" s="14"/>
      <c r="MZ9" s="14"/>
      <c r="NA9" s="14"/>
      <c r="NB9" s="14"/>
      <c r="NC9" s="14"/>
      <c r="ND9" s="14"/>
    </row>
    <row r="10" spans="1:368">
      <c r="A10" s="4">
        <f>A9+1</f>
        <v>6</v>
      </c>
      <c r="B10" s="1" t="s">
        <v>417</v>
      </c>
      <c r="C10" s="1" t="s">
        <v>307</v>
      </c>
      <c r="D10" s="4" t="s">
        <v>326</v>
      </c>
      <c r="E10" s="14">
        <f>SUMIFS('MoU proposal'!U:U,'MoU proposal'!$B:$B,'# new dealers'!$B10,'MoU proposal'!$D:$D,'# new dealers'!$C10)</f>
        <v>10019.780000000001</v>
      </c>
      <c r="F10" s="14">
        <f>'Retail_distributor-wise'!F10</f>
        <v>15950</v>
      </c>
      <c r="G10" s="14">
        <f>'Retail_distributor-wise'!GA10</f>
        <v>705.00000000000011</v>
      </c>
      <c r="H10" s="14">
        <f>'Retail_distributor-wise'!FM10</f>
        <v>1645</v>
      </c>
      <c r="I10" s="233">
        <f>IFERROR(COUNTIFS('District Data_Live'!$E:$E,'# new dealers'!$B10,'District Data_Live'!$C:$C,'# new dealers'!$C10,'District Data_Live'!$D:$D,'# new dealers'!$D10,'District Data_Live'!$J:$J,'# new dealers'!I$4),"")</f>
        <v>1</v>
      </c>
      <c r="J10" s="233">
        <f>IFERROR(COUNTIFS('District Data_Live'!$E:$E,'# new dealers'!$B10,'District Data_Live'!$C:$C,'# new dealers'!$C10,'District Data_Live'!$D:$D,'# new dealers'!$D10,'District Data_Live'!$J:$J,'# new dealers'!J$4),"")</f>
        <v>1</v>
      </c>
      <c r="K10" s="233">
        <f>IFERROR(COUNTIFS('District Data_Live'!$E:$E,'# new dealers'!$B10,'District Data_Live'!$C:$C,'# new dealers'!$C10,'District Data_Live'!$D:$D,'# new dealers'!$D10,'District Data_Live'!$J:$J,'# new dealers'!K$4),"")</f>
        <v>6</v>
      </c>
      <c r="L10" s="233">
        <f>IFERROR(COUNTIFS('District Data_Live'!$E:$E,'# new dealers'!$B10,'District Data_Live'!$C:$C,'# new dealers'!$C10,'District Data_Live'!$D:$D,'# new dealers'!$D10,'District Data_Live'!$J:$J,'# new dealers'!L$4),"")</f>
        <v>4</v>
      </c>
      <c r="M10" s="233">
        <f>IFERROR(SUMIFS('District Data_Live'!$P:$P,'District Data_Live'!$E:$E,'# new dealers'!$B10,'District Data_Live'!$C:$C,'# new dealers'!$C10,'District Data_Live'!$D:$D,'# new dealers'!$D10,'District Data_Live'!$J:$J,'# new dealers'!M$4),"")</f>
        <v>12000</v>
      </c>
      <c r="N10" s="233">
        <f>IFERROR(SUMIFS('District Data_Live'!$P:$P,'District Data_Live'!$E:$E,'# new dealers'!$B10,'District Data_Live'!$C:$C,'# new dealers'!$C10,'District Data_Live'!$D:$D,'# new dealers'!$D10,'District Data_Live'!$J:$J,'# new dealers'!N$4),"")</f>
        <v>9000</v>
      </c>
      <c r="O10" s="233">
        <f>IFERROR(SUMIFS('District Data_Live'!$P:$P,'District Data_Live'!$E:$E,'# new dealers'!$B10,'District Data_Live'!$C:$C,'# new dealers'!$C10,'District Data_Live'!$D:$D,'# new dealers'!$D10,'District Data_Live'!$J:$J,'# new dealers'!O$4),"")</f>
        <v>19150</v>
      </c>
      <c r="P10" s="233">
        <f>IFERROR(SUMIFS('District Data_Live'!$P:$P,'District Data_Live'!$E:$E,'# new dealers'!$B10,'District Data_Live'!$C:$C,'# new dealers'!$C10,'District Data_Live'!$D:$D,'# new dealers'!$D10,'District Data_Live'!$J:$J,'# new dealers'!P$4),"")</f>
        <v>5850</v>
      </c>
      <c r="Q10" s="233">
        <f>IFERROR(SUMIFS('District Data_Live'!$ID:$ID,'District Data_Live'!$E:$E,'# new dealers'!$B10,'District Data_Live'!$C:$C,'# new dealers'!$C10,'District Data_Live'!$D:$D,'# new dealers'!$D10,'District Data_Live'!$J:$J,'# new dealers'!Q$4),"")</f>
        <v>235.36250000000001</v>
      </c>
      <c r="R10" s="233">
        <f>IFERROR(SUMIFS('District Data_Live'!$ID:$ID,'District Data_Live'!$E:$E,'# new dealers'!$B10,'District Data_Live'!$C:$C,'# new dealers'!$C10,'District Data_Live'!$D:$D,'# new dealers'!$D10,'District Data_Live'!$J:$J,'# new dealers'!R$4),"")</f>
        <v>302.26350000000002</v>
      </c>
      <c r="S10" s="233">
        <f>IFERROR(SUMIFS('District Data_Live'!$ID:$ID,'District Data_Live'!$E:$E,'# new dealers'!$B10,'District Data_Live'!$C:$C,'# new dealers'!$C10,'District Data_Live'!$D:$D,'# new dealers'!$D10,'District Data_Live'!$J:$J,'# new dealers'!S$4),"")</f>
        <v>80.185000000000002</v>
      </c>
      <c r="T10" s="233">
        <f>IFERROR(SUMIFS('District Data_Live'!$ID:$ID,'District Data_Live'!$E:$E,'# new dealers'!$B10,'District Data_Live'!$C:$C,'# new dealers'!$C10,'District Data_Live'!$D:$D,'# new dealers'!$D10,'District Data_Live'!$J:$J,'# new dealers'!T$4),"")</f>
        <v>51.934000000000005</v>
      </c>
      <c r="U10" s="16">
        <f t="shared" si="2"/>
        <v>0.35142106324048711</v>
      </c>
      <c r="V10" s="16">
        <f t="shared" si="3"/>
        <v>0.45131131997999246</v>
      </c>
      <c r="W10" s="16">
        <f t="shared" si="4"/>
        <v>0.11972467133013313</v>
      </c>
      <c r="X10" s="16">
        <f t="shared" si="5"/>
        <v>7.7542945449387474E-2</v>
      </c>
      <c r="Y10" s="16">
        <v>0.2</v>
      </c>
      <c r="Z10" s="16">
        <v>0.6</v>
      </c>
      <c r="AA10" s="16">
        <v>0.15</v>
      </c>
      <c r="AB10" s="16">
        <v>0.05</v>
      </c>
      <c r="AC10" s="671">
        <f t="shared" si="6"/>
        <v>329</v>
      </c>
      <c r="AD10" s="671">
        <f t="shared" si="7"/>
        <v>987</v>
      </c>
      <c r="AE10" s="671">
        <f t="shared" si="8"/>
        <v>246.75</v>
      </c>
      <c r="AF10" s="671">
        <f t="shared" si="9"/>
        <v>82.25</v>
      </c>
      <c r="AG10" s="16"/>
      <c r="AH10" s="16"/>
      <c r="AI10" s="16"/>
      <c r="AJ10" s="16"/>
      <c r="AK10" s="16"/>
      <c r="AL10" s="16"/>
      <c r="AM10" s="16"/>
      <c r="AN10" s="16"/>
      <c r="AO10" s="16"/>
      <c r="AP10" s="16"/>
      <c r="AR10" s="16"/>
      <c r="AS10" s="16"/>
      <c r="AT10" s="16"/>
      <c r="AU10" s="16"/>
      <c r="AV10" s="16"/>
      <c r="AW10" s="16"/>
      <c r="AX10" s="16"/>
      <c r="AY10" s="16"/>
      <c r="AZ10" s="16"/>
      <c r="BA10" s="16"/>
      <c r="BB10" s="16"/>
      <c r="BC10" s="16"/>
      <c r="BE10" s="15"/>
      <c r="BF10" s="15"/>
      <c r="BG10" s="15"/>
      <c r="BH10" s="15"/>
      <c r="BI10" s="15"/>
      <c r="BJ10" s="15"/>
      <c r="BK10" s="15"/>
      <c r="BL10" s="15"/>
      <c r="BM10" s="15"/>
      <c r="BN10" s="15"/>
      <c r="BO10" s="15"/>
      <c r="BP10" s="15"/>
      <c r="BQ10" s="15"/>
      <c r="BS10" s="15"/>
      <c r="BT10" s="15"/>
      <c r="BU10" s="15"/>
      <c r="BV10" s="15"/>
      <c r="BW10" s="15"/>
      <c r="BX10" s="15"/>
      <c r="BY10" s="15"/>
      <c r="BZ10" s="15"/>
      <c r="CA10" s="15"/>
      <c r="CB10" s="15"/>
      <c r="CC10" s="15"/>
      <c r="CD10" s="15"/>
      <c r="CE10" s="15"/>
      <c r="CF10" s="15"/>
      <c r="CG10" s="16"/>
      <c r="CH10" s="16"/>
      <c r="CI10" s="16"/>
      <c r="CJ10" s="16"/>
      <c r="CK10" s="16"/>
      <c r="CL10" s="16"/>
      <c r="CM10" s="16"/>
      <c r="CN10" s="16"/>
      <c r="CO10" s="16"/>
      <c r="CP10" s="16"/>
      <c r="CQ10" s="16"/>
      <c r="CR10" s="16"/>
      <c r="CS10" s="236"/>
      <c r="CT10" s="16"/>
      <c r="CU10" s="16"/>
      <c r="CV10" s="16"/>
      <c r="CW10" s="16"/>
      <c r="CX10" s="16"/>
      <c r="CY10" s="16"/>
      <c r="CZ10" s="16"/>
      <c r="DA10" s="16"/>
      <c r="DB10" s="16"/>
      <c r="DC10" s="16"/>
      <c r="DD10" s="16"/>
      <c r="DE10" s="16"/>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I10" s="16"/>
      <c r="EJ10" s="16"/>
      <c r="EK10" s="16"/>
      <c r="EL10" s="16"/>
      <c r="EM10" s="16"/>
      <c r="EN10" s="16"/>
      <c r="EO10" s="16"/>
      <c r="EP10" s="16"/>
      <c r="EQ10" s="16"/>
      <c r="ER10" s="16"/>
      <c r="ES10" s="16"/>
      <c r="ET10" s="16"/>
      <c r="EV10" s="16"/>
      <c r="EW10" s="16"/>
      <c r="EX10" s="16"/>
      <c r="EY10" s="16"/>
      <c r="EZ10" s="16"/>
      <c r="FA10" s="16"/>
      <c r="FB10" s="16"/>
      <c r="FC10" s="16"/>
      <c r="FD10" s="16"/>
      <c r="FE10" s="16"/>
      <c r="FF10" s="16"/>
      <c r="FG10" s="16"/>
      <c r="FI10" s="233"/>
      <c r="FJ10" s="233"/>
      <c r="FK10" s="233"/>
      <c r="FL10" s="233"/>
      <c r="FM10" s="233"/>
      <c r="FN10" s="233"/>
      <c r="FO10" s="233"/>
      <c r="FP10" s="233"/>
      <c r="FQ10" s="233"/>
      <c r="FR10" s="233"/>
      <c r="FS10" s="233"/>
      <c r="FT10" s="233"/>
      <c r="FU10" s="233"/>
      <c r="FV10" s="4"/>
      <c r="FW10" s="233"/>
      <c r="FX10" s="233"/>
      <c r="FY10" s="233"/>
      <c r="FZ10" s="233"/>
      <c r="GA10" s="233"/>
      <c r="GB10" s="233"/>
      <c r="GC10" s="233"/>
      <c r="GD10" s="233"/>
      <c r="GE10" s="233"/>
      <c r="GF10" s="233"/>
      <c r="GG10" s="233"/>
      <c r="GH10" s="233"/>
      <c r="GI10" s="233"/>
      <c r="GJ10" s="233"/>
      <c r="GK10" s="112"/>
      <c r="GL10" s="112"/>
      <c r="GM10" s="112"/>
      <c r="GN10" s="112"/>
      <c r="GO10" s="112"/>
      <c r="GP10" s="112"/>
      <c r="GQ10" s="112"/>
      <c r="GR10" s="112"/>
      <c r="GS10" s="112"/>
      <c r="GT10" s="112"/>
      <c r="GU10" s="112"/>
      <c r="GV10" s="112"/>
      <c r="GW10" s="233"/>
      <c r="GX10" s="233"/>
      <c r="GY10" s="233"/>
      <c r="GZ10" s="233"/>
      <c r="HA10" s="233"/>
      <c r="HB10" s="233"/>
      <c r="HC10" s="233"/>
      <c r="HD10" s="233"/>
      <c r="HE10" s="233"/>
      <c r="HF10" s="233"/>
      <c r="HG10" s="233"/>
      <c r="HH10" s="233"/>
      <c r="HI10" s="233"/>
      <c r="HJ10" s="14"/>
      <c r="HL10" s="233"/>
      <c r="HN10" s="233"/>
      <c r="HO10" s="233"/>
      <c r="HQ10" s="15"/>
      <c r="HR10" s="15"/>
      <c r="IN10" s="346"/>
      <c r="IO10" s="346"/>
      <c r="IP10" s="346"/>
      <c r="IQ10" s="346"/>
      <c r="IR10" s="346"/>
      <c r="IS10" s="346"/>
      <c r="IT10" s="346"/>
      <c r="IU10" s="346"/>
      <c r="IV10" s="346"/>
      <c r="IW10" s="346"/>
      <c r="IX10" s="346"/>
      <c r="IY10" s="346"/>
      <c r="IZ10" s="346"/>
      <c r="JO10" s="346"/>
      <c r="JP10" s="346"/>
      <c r="JQ10" s="346"/>
      <c r="JR10" s="346"/>
      <c r="JS10" s="346"/>
      <c r="JT10" s="346"/>
      <c r="JU10" s="346"/>
      <c r="JV10" s="346"/>
      <c r="JW10" s="346"/>
      <c r="JX10" s="346"/>
      <c r="JY10" s="346"/>
      <c r="JZ10" s="346"/>
      <c r="KA10" s="346"/>
      <c r="KP10" s="346"/>
      <c r="KQ10" s="346"/>
      <c r="KR10" s="346"/>
      <c r="KS10" s="346"/>
      <c r="KT10" s="346"/>
      <c r="KU10" s="346"/>
      <c r="KV10" s="346"/>
      <c r="KW10" s="346"/>
      <c r="KX10" s="346"/>
      <c r="KY10" s="346"/>
      <c r="KZ10" s="346"/>
      <c r="LA10" s="346"/>
      <c r="LB10" s="346"/>
      <c r="LD10" s="346"/>
      <c r="LE10" s="346"/>
      <c r="LF10" s="346"/>
      <c r="LG10" s="346"/>
      <c r="LH10" s="346"/>
      <c r="LI10" s="346"/>
      <c r="LJ10" s="346"/>
      <c r="LK10" s="346"/>
      <c r="LL10" s="346"/>
      <c r="LM10" s="346"/>
      <c r="LN10" s="346"/>
      <c r="LO10" s="346"/>
      <c r="LP10" s="346"/>
      <c r="LS10" s="16"/>
      <c r="LT10" s="16"/>
      <c r="LU10" s="16"/>
      <c r="LV10" s="16"/>
      <c r="LW10" s="16"/>
      <c r="LX10" s="16"/>
      <c r="LY10" s="16"/>
      <c r="LZ10" s="16"/>
      <c r="MA10" s="16"/>
      <c r="MB10" s="16"/>
      <c r="MC10" s="16"/>
      <c r="MD10" s="16"/>
      <c r="MF10" s="14"/>
      <c r="MG10" s="14"/>
      <c r="MH10" s="14"/>
      <c r="MI10" s="14"/>
      <c r="MJ10" s="14"/>
      <c r="MK10" s="14"/>
      <c r="ML10" s="14"/>
      <c r="MM10" s="14"/>
      <c r="MN10" s="14"/>
      <c r="MO10" s="14"/>
      <c r="MP10" s="14"/>
      <c r="MQ10" s="14"/>
      <c r="MS10" s="14"/>
      <c r="MT10" s="14"/>
      <c r="MU10" s="14"/>
      <c r="MV10" s="14"/>
      <c r="MW10" s="14"/>
      <c r="MX10" s="14"/>
      <c r="MY10" s="14"/>
      <c r="MZ10" s="14"/>
      <c r="NA10" s="14"/>
      <c r="NB10" s="14"/>
      <c r="NC10" s="14"/>
      <c r="ND10" s="14"/>
    </row>
    <row r="11" spans="1:368">
      <c r="A11" s="4">
        <f>A10+1</f>
        <v>7</v>
      </c>
      <c r="B11" s="1" t="s">
        <v>418</v>
      </c>
      <c r="C11" s="1" t="s">
        <v>307</v>
      </c>
      <c r="D11" s="4" t="s">
        <v>326</v>
      </c>
      <c r="E11" s="14">
        <f>SUMIFS('MoU proposal'!U:U,'MoU proposal'!$B:$B,'# new dealers'!$B11,'MoU proposal'!$D:$D,'# new dealers'!$C11)</f>
        <v>0</v>
      </c>
      <c r="F11" s="14">
        <f>'Retail_distributor-wise'!F11</f>
        <v>0</v>
      </c>
      <c r="G11" s="14">
        <f>'Retail_distributor-wise'!GA11</f>
        <v>0</v>
      </c>
      <c r="H11" s="14">
        <f>'Retail_distributor-wise'!FM11</f>
        <v>0</v>
      </c>
      <c r="I11" s="233">
        <f>IFERROR(COUNTIFS('District Data_Live'!$E:$E,'# new dealers'!$B11,'District Data_Live'!$C:$C,'# new dealers'!$C11,'District Data_Live'!$D:$D,'# new dealers'!$D11,'District Data_Live'!$J:$J,'# new dealers'!I$4),"")</f>
        <v>0</v>
      </c>
      <c r="J11" s="233">
        <f>IFERROR(COUNTIFS('District Data_Live'!$E:$E,'# new dealers'!$B11,'District Data_Live'!$C:$C,'# new dealers'!$C11,'District Data_Live'!$D:$D,'# new dealers'!$D11,'District Data_Live'!$J:$J,'# new dealers'!J$4),"")</f>
        <v>0</v>
      </c>
      <c r="K11" s="233">
        <f>IFERROR(COUNTIFS('District Data_Live'!$E:$E,'# new dealers'!$B11,'District Data_Live'!$C:$C,'# new dealers'!$C11,'District Data_Live'!$D:$D,'# new dealers'!$D11,'District Data_Live'!$J:$J,'# new dealers'!K$4),"")</f>
        <v>0</v>
      </c>
      <c r="L11" s="233">
        <f>IFERROR(COUNTIFS('District Data_Live'!$E:$E,'# new dealers'!$B11,'District Data_Live'!$C:$C,'# new dealers'!$C11,'District Data_Live'!$D:$D,'# new dealers'!$D11,'District Data_Live'!$J:$J,'# new dealers'!L$4),"")</f>
        <v>0</v>
      </c>
      <c r="M11" s="233">
        <f>IFERROR(SUMIFS('District Data_Live'!$P:$P,'District Data_Live'!$E:$E,'# new dealers'!$B11,'District Data_Live'!$C:$C,'# new dealers'!$C11,'District Data_Live'!$D:$D,'# new dealers'!$D11,'District Data_Live'!$J:$J,'# new dealers'!M$4),"")</f>
        <v>0</v>
      </c>
      <c r="N11" s="233">
        <f>IFERROR(SUMIFS('District Data_Live'!$P:$P,'District Data_Live'!$E:$E,'# new dealers'!$B11,'District Data_Live'!$C:$C,'# new dealers'!$C11,'District Data_Live'!$D:$D,'# new dealers'!$D11,'District Data_Live'!$J:$J,'# new dealers'!N$4),"")</f>
        <v>0</v>
      </c>
      <c r="O11" s="233">
        <f>IFERROR(SUMIFS('District Data_Live'!$P:$P,'District Data_Live'!$E:$E,'# new dealers'!$B11,'District Data_Live'!$C:$C,'# new dealers'!$C11,'District Data_Live'!$D:$D,'# new dealers'!$D11,'District Data_Live'!$J:$J,'# new dealers'!O$4),"")</f>
        <v>0</v>
      </c>
      <c r="P11" s="233">
        <f>IFERROR(SUMIFS('District Data_Live'!$P:$P,'District Data_Live'!$E:$E,'# new dealers'!$B11,'District Data_Live'!$C:$C,'# new dealers'!$C11,'District Data_Live'!$D:$D,'# new dealers'!$D11,'District Data_Live'!$J:$J,'# new dealers'!P$4),"")</f>
        <v>0</v>
      </c>
      <c r="Q11" s="233">
        <f>IFERROR(SUMIFS('District Data_Live'!$ID:$ID,'District Data_Live'!$E:$E,'# new dealers'!$B11,'District Data_Live'!$C:$C,'# new dealers'!$C11,'District Data_Live'!$D:$D,'# new dealers'!$D11,'District Data_Live'!$J:$J,'# new dealers'!Q$4),"")</f>
        <v>0</v>
      </c>
      <c r="R11" s="233">
        <f>IFERROR(SUMIFS('District Data_Live'!$ID:$ID,'District Data_Live'!$E:$E,'# new dealers'!$B11,'District Data_Live'!$C:$C,'# new dealers'!$C11,'District Data_Live'!$D:$D,'# new dealers'!$D11,'District Data_Live'!$J:$J,'# new dealers'!R$4),"")</f>
        <v>0</v>
      </c>
      <c r="S11" s="233">
        <f>IFERROR(SUMIFS('District Data_Live'!$ID:$ID,'District Data_Live'!$E:$E,'# new dealers'!$B11,'District Data_Live'!$C:$C,'# new dealers'!$C11,'District Data_Live'!$D:$D,'# new dealers'!$D11,'District Data_Live'!$J:$J,'# new dealers'!S$4),"")</f>
        <v>0</v>
      </c>
      <c r="T11" s="233">
        <f>IFERROR(SUMIFS('District Data_Live'!$ID:$ID,'District Data_Live'!$E:$E,'# new dealers'!$B11,'District Data_Live'!$C:$C,'# new dealers'!$C11,'District Data_Live'!$D:$D,'# new dealers'!$D11,'District Data_Live'!$J:$J,'# new dealers'!T$4),"")</f>
        <v>0</v>
      </c>
      <c r="U11" s="16" t="str">
        <f t="shared" si="2"/>
        <v/>
      </c>
      <c r="V11" s="16" t="str">
        <f t="shared" si="3"/>
        <v/>
      </c>
      <c r="W11" s="16" t="str">
        <f t="shared" si="4"/>
        <v/>
      </c>
      <c r="X11" s="16" t="str">
        <f t="shared" si="5"/>
        <v/>
      </c>
      <c r="Y11" s="16">
        <v>0</v>
      </c>
      <c r="Z11" s="16"/>
      <c r="AA11" s="16"/>
      <c r="AB11" s="16"/>
      <c r="AC11" s="671">
        <f t="shared" si="6"/>
        <v>0</v>
      </c>
      <c r="AD11" s="671">
        <f t="shared" si="7"/>
        <v>0</v>
      </c>
      <c r="AE11" s="671">
        <f t="shared" si="8"/>
        <v>0</v>
      </c>
      <c r="AF11" s="671">
        <f t="shared" si="9"/>
        <v>0</v>
      </c>
      <c r="AG11" s="16"/>
      <c r="AH11" s="16"/>
      <c r="AI11" s="16"/>
      <c r="AJ11" s="16"/>
      <c r="AK11" s="16"/>
      <c r="AL11" s="16"/>
      <c r="AM11" s="16"/>
      <c r="AN11" s="16"/>
      <c r="AO11" s="16"/>
      <c r="AP11" s="16"/>
      <c r="AR11" s="16"/>
      <c r="AS11" s="16"/>
      <c r="AT11" s="16"/>
      <c r="AU11" s="16"/>
      <c r="AV11" s="16"/>
      <c r="AW11" s="16"/>
      <c r="AX11" s="16"/>
      <c r="AY11" s="16"/>
      <c r="AZ11" s="16"/>
      <c r="BA11" s="16"/>
      <c r="BB11" s="16"/>
      <c r="BC11" s="16"/>
      <c r="BE11" s="15"/>
      <c r="BF11" s="15"/>
      <c r="BG11" s="15"/>
      <c r="BH11" s="15"/>
      <c r="BI11" s="15"/>
      <c r="BJ11" s="15"/>
      <c r="BK11" s="15"/>
      <c r="BL11" s="15"/>
      <c r="BM11" s="15"/>
      <c r="BN11" s="15"/>
      <c r="BO11" s="15"/>
      <c r="BP11" s="15"/>
      <c r="BQ11" s="15"/>
      <c r="BS11" s="15"/>
      <c r="BT11" s="15"/>
      <c r="BU11" s="15"/>
      <c r="BV11" s="15"/>
      <c r="BW11" s="15"/>
      <c r="BX11" s="15"/>
      <c r="BY11" s="15"/>
      <c r="BZ11" s="15"/>
      <c r="CA11" s="15"/>
      <c r="CB11" s="15"/>
      <c r="CC11" s="15"/>
      <c r="CD11" s="15"/>
      <c r="CE11" s="15"/>
      <c r="CF11" s="15"/>
      <c r="CG11" s="16"/>
      <c r="CH11" s="16"/>
      <c r="CI11" s="16"/>
      <c r="CJ11" s="16"/>
      <c r="CK11" s="16"/>
      <c r="CL11" s="16"/>
      <c r="CM11" s="16"/>
      <c r="CN11" s="16"/>
      <c r="CO11" s="16"/>
      <c r="CP11" s="16"/>
      <c r="CQ11" s="16"/>
      <c r="CR11" s="16"/>
      <c r="CS11" s="236"/>
      <c r="CT11" s="16"/>
      <c r="CU11" s="16"/>
      <c r="CV11" s="16"/>
      <c r="CW11" s="16"/>
      <c r="CX11" s="16"/>
      <c r="CY11" s="16"/>
      <c r="CZ11" s="16"/>
      <c r="DA11" s="16"/>
      <c r="DB11" s="16"/>
      <c r="DC11" s="16"/>
      <c r="DD11" s="16"/>
      <c r="DE11" s="16"/>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V11" s="16"/>
      <c r="EW11" s="16"/>
      <c r="EX11" s="16"/>
      <c r="EY11" s="16"/>
      <c r="EZ11" s="16"/>
      <c r="FA11" s="16"/>
      <c r="FB11" s="16"/>
      <c r="FC11" s="16"/>
      <c r="FD11" s="16"/>
      <c r="FE11" s="16"/>
      <c r="FF11" s="16"/>
      <c r="FG11" s="16"/>
      <c r="FI11" s="233"/>
      <c r="FJ11" s="233"/>
      <c r="FK11" s="233"/>
      <c r="FL11" s="233"/>
      <c r="FM11" s="233"/>
      <c r="FN11" s="233"/>
      <c r="FO11" s="233"/>
      <c r="FP11" s="233"/>
      <c r="FQ11" s="233"/>
      <c r="FR11" s="233"/>
      <c r="FS11" s="233"/>
      <c r="FT11" s="233"/>
      <c r="FU11" s="233"/>
      <c r="FV11" s="4"/>
      <c r="FW11" s="233"/>
      <c r="FX11" s="233"/>
      <c r="FY11" s="233"/>
      <c r="FZ11" s="233"/>
      <c r="GA11" s="233"/>
      <c r="GB11" s="233"/>
      <c r="GC11" s="233"/>
      <c r="GD11" s="233"/>
      <c r="GE11" s="233"/>
      <c r="GF11" s="233"/>
      <c r="GG11" s="233"/>
      <c r="GH11" s="233"/>
      <c r="GI11" s="233"/>
      <c r="GJ11" s="233"/>
      <c r="GK11" s="112"/>
      <c r="GL11" s="112"/>
      <c r="GM11" s="112"/>
      <c r="GN11" s="112"/>
      <c r="GO11" s="112"/>
      <c r="GP11" s="112"/>
      <c r="GQ11" s="112"/>
      <c r="GR11" s="112"/>
      <c r="GS11" s="112"/>
      <c r="GT11" s="112"/>
      <c r="GU11" s="112"/>
      <c r="GV11" s="112"/>
      <c r="GW11" s="233"/>
      <c r="GX11" s="233"/>
      <c r="GY11" s="233"/>
      <c r="GZ11" s="233"/>
      <c r="HA11" s="233"/>
      <c r="HB11" s="233"/>
      <c r="HC11" s="233"/>
      <c r="HD11" s="233"/>
      <c r="HE11" s="233"/>
      <c r="HF11" s="233"/>
      <c r="HG11" s="233"/>
      <c r="HH11" s="233"/>
      <c r="HI11" s="233"/>
      <c r="HJ11" s="14"/>
      <c r="HL11" s="233"/>
      <c r="HN11" s="233"/>
      <c r="HO11" s="233"/>
      <c r="HQ11" s="15"/>
      <c r="HR11" s="15"/>
      <c r="IN11" s="346"/>
      <c r="IO11" s="346"/>
      <c r="IP11" s="346"/>
      <c r="IQ11" s="346"/>
      <c r="IR11" s="346"/>
      <c r="IS11" s="346"/>
      <c r="IT11" s="346"/>
      <c r="IU11" s="346"/>
      <c r="IV11" s="346"/>
      <c r="IW11" s="346"/>
      <c r="IX11" s="346"/>
      <c r="IY11" s="346"/>
      <c r="IZ11" s="346"/>
      <c r="JO11" s="346"/>
      <c r="JP11" s="346"/>
      <c r="JQ11" s="346"/>
      <c r="JR11" s="346"/>
      <c r="JS11" s="346"/>
      <c r="JT11" s="346"/>
      <c r="JU11" s="346"/>
      <c r="JV11" s="346"/>
      <c r="JW11" s="346"/>
      <c r="JX11" s="346"/>
      <c r="JY11" s="346"/>
      <c r="JZ11" s="346"/>
      <c r="KA11" s="346"/>
      <c r="KP11" s="346"/>
      <c r="KQ11" s="346"/>
      <c r="KR11" s="346"/>
      <c r="KS11" s="346"/>
      <c r="KT11" s="346"/>
      <c r="KU11" s="346"/>
      <c r="KV11" s="346"/>
      <c r="KW11" s="346"/>
      <c r="KX11" s="346"/>
      <c r="KY11" s="346"/>
      <c r="KZ11" s="346"/>
      <c r="LA11" s="346"/>
      <c r="LB11" s="346"/>
      <c r="LD11" s="346"/>
      <c r="LE11" s="346"/>
      <c r="LF11" s="346"/>
      <c r="LG11" s="346"/>
      <c r="LH11" s="346"/>
      <c r="LI11" s="346"/>
      <c r="LJ11" s="346"/>
      <c r="LK11" s="346"/>
      <c r="LL11" s="346"/>
      <c r="LM11" s="346"/>
      <c r="LN11" s="346"/>
      <c r="LO11" s="346"/>
      <c r="LP11" s="346"/>
      <c r="LS11" s="4"/>
      <c r="LT11" s="4"/>
      <c r="LU11" s="4"/>
      <c r="LV11" s="4"/>
      <c r="LW11" s="4"/>
      <c r="LX11" s="4"/>
      <c r="LY11" s="4"/>
      <c r="LZ11" s="4"/>
      <c r="MA11" s="4"/>
      <c r="MB11" s="4"/>
      <c r="MC11" s="4"/>
      <c r="MD11" s="4"/>
      <c r="MF11" s="14"/>
      <c r="MG11" s="14"/>
      <c r="MH11" s="14"/>
      <c r="MI11" s="14"/>
      <c r="MJ11" s="14"/>
      <c r="MK11" s="14"/>
      <c r="ML11" s="14"/>
      <c r="MM11" s="14"/>
      <c r="MN11" s="14"/>
      <c r="MO11" s="14"/>
      <c r="MP11" s="14"/>
      <c r="MQ11" s="14"/>
      <c r="MS11" s="14"/>
      <c r="MT11" s="14"/>
      <c r="MU11" s="14"/>
      <c r="MV11" s="14"/>
      <c r="MW11" s="14"/>
      <c r="MX11" s="14"/>
      <c r="MY11" s="14"/>
      <c r="MZ11" s="14"/>
      <c r="NA11" s="14"/>
      <c r="NB11" s="14"/>
      <c r="NC11" s="14"/>
      <c r="ND11" s="14"/>
    </row>
    <row r="12" spans="1:368">
      <c r="A12" s="4">
        <f>A11+1</f>
        <v>8</v>
      </c>
      <c r="B12" s="1" t="s">
        <v>419</v>
      </c>
      <c r="C12" s="1" t="s">
        <v>307</v>
      </c>
      <c r="D12" s="4" t="s">
        <v>326</v>
      </c>
      <c r="E12" s="14">
        <f>SUMIFS('MoU proposal'!U:U,'MoU proposal'!$B:$B,'# new dealers'!$B12,'MoU proposal'!$D:$D,'# new dealers'!$C12)</f>
        <v>10000.92</v>
      </c>
      <c r="F12" s="14">
        <f>'Retail_distributor-wise'!F12</f>
        <v>15900</v>
      </c>
      <c r="G12" s="14">
        <f>'Retail_distributor-wise'!GA12</f>
        <v>940</v>
      </c>
      <c r="H12" s="14">
        <f>'Retail_distributor-wise'!FM12</f>
        <v>1410</v>
      </c>
      <c r="I12" s="233">
        <f>IFERROR(COUNTIFS('District Data_Live'!$E:$E,'# new dealers'!$B12,'District Data_Live'!$C:$C,'# new dealers'!$C12,'District Data_Live'!$D:$D,'# new dealers'!$D12,'District Data_Live'!$J:$J,'# new dealers'!I$4),"")</f>
        <v>1</v>
      </c>
      <c r="J12" s="233">
        <f>IFERROR(COUNTIFS('District Data_Live'!$E:$E,'# new dealers'!$B12,'District Data_Live'!$C:$C,'# new dealers'!$C12,'District Data_Live'!$D:$D,'# new dealers'!$D12,'District Data_Live'!$J:$J,'# new dealers'!J$4),"")</f>
        <v>2</v>
      </c>
      <c r="K12" s="233">
        <f>IFERROR(COUNTIFS('District Data_Live'!$E:$E,'# new dealers'!$B12,'District Data_Live'!$C:$C,'# new dealers'!$C12,'District Data_Live'!$D:$D,'# new dealers'!$D12,'District Data_Live'!$J:$J,'# new dealers'!K$4),"")</f>
        <v>10</v>
      </c>
      <c r="L12" s="233">
        <f>IFERROR(COUNTIFS('District Data_Live'!$E:$E,'# new dealers'!$B12,'District Data_Live'!$C:$C,'# new dealers'!$C12,'District Data_Live'!$D:$D,'# new dealers'!$D12,'District Data_Live'!$J:$J,'# new dealers'!L$4),"")</f>
        <v>15</v>
      </c>
      <c r="M12" s="233">
        <f>IFERROR(SUMIFS('District Data_Live'!$P:$P,'District Data_Live'!$E:$E,'# new dealers'!$B12,'District Data_Live'!$C:$C,'# new dealers'!$C12,'District Data_Live'!$D:$D,'# new dealers'!$D12,'District Data_Live'!$J:$J,'# new dealers'!M$4),"")</f>
        <v>15000</v>
      </c>
      <c r="N12" s="233">
        <f>IFERROR(SUMIFS('District Data_Live'!$P:$P,'District Data_Live'!$E:$E,'# new dealers'!$B12,'District Data_Live'!$C:$C,'# new dealers'!$C12,'District Data_Live'!$D:$D,'# new dealers'!$D12,'District Data_Live'!$J:$J,'# new dealers'!N$4),"")</f>
        <v>12000</v>
      </c>
      <c r="O12" s="233">
        <f>IFERROR(SUMIFS('District Data_Live'!$P:$P,'District Data_Live'!$E:$E,'# new dealers'!$B12,'District Data_Live'!$C:$C,'# new dealers'!$C12,'District Data_Live'!$D:$D,'# new dealers'!$D12,'District Data_Live'!$J:$J,'# new dealers'!O$4),"")</f>
        <v>27700</v>
      </c>
      <c r="P12" s="233">
        <f>IFERROR(SUMIFS('District Data_Live'!$P:$P,'District Data_Live'!$E:$E,'# new dealers'!$B12,'District Data_Live'!$C:$C,'# new dealers'!$C12,'District Data_Live'!$D:$D,'# new dealers'!$D12,'District Data_Live'!$J:$J,'# new dealers'!P$4),"")</f>
        <v>18000</v>
      </c>
      <c r="Q12" s="233">
        <f>IFERROR(SUMIFS('District Data_Live'!$ID:$ID,'District Data_Live'!$E:$E,'# new dealers'!$B12,'District Data_Live'!$C:$C,'# new dealers'!$C12,'District Data_Live'!$D:$D,'# new dealers'!$D12,'District Data_Live'!$J:$J,'# new dealers'!Q$4),"")</f>
        <v>122.84949999999999</v>
      </c>
      <c r="R12" s="233">
        <f>IFERROR(SUMIFS('District Data_Live'!$ID:$ID,'District Data_Live'!$E:$E,'# new dealers'!$B12,'District Data_Live'!$C:$C,'# new dealers'!$C12,'District Data_Live'!$D:$D,'# new dealers'!$D12,'District Data_Live'!$J:$J,'# new dealers'!R$4),"")</f>
        <v>281.12350000000004</v>
      </c>
      <c r="S12" s="233">
        <f>IFERROR(SUMIFS('District Data_Live'!$ID:$ID,'District Data_Live'!$E:$E,'# new dealers'!$B12,'District Data_Live'!$C:$C,'# new dealers'!$C12,'District Data_Live'!$D:$D,'# new dealers'!$D12,'District Data_Live'!$J:$J,'# new dealers'!S$4),"")</f>
        <v>66.276499999999999</v>
      </c>
      <c r="T12" s="233">
        <f>IFERROR(SUMIFS('District Data_Live'!$ID:$ID,'District Data_Live'!$E:$E,'# new dealers'!$B12,'District Data_Live'!$C:$C,'# new dealers'!$C12,'District Data_Live'!$D:$D,'# new dealers'!$D12,'District Data_Live'!$J:$J,'# new dealers'!T$4),"")</f>
        <v>42.091000000000008</v>
      </c>
      <c r="U12" s="16">
        <f t="shared" si="2"/>
        <v>0.23978096597868018</v>
      </c>
      <c r="V12" s="16">
        <f t="shared" si="3"/>
        <v>0.54870442606040326</v>
      </c>
      <c r="W12" s="16">
        <f t="shared" si="4"/>
        <v>0.12936025943683935</v>
      </c>
      <c r="X12" s="16">
        <f t="shared" si="5"/>
        <v>8.2154348524077256E-2</v>
      </c>
      <c r="Y12" s="16">
        <v>0.25</v>
      </c>
      <c r="Z12" s="16">
        <v>0.3</v>
      </c>
      <c r="AA12" s="16">
        <v>0.25</v>
      </c>
      <c r="AB12" s="16">
        <v>0.08</v>
      </c>
      <c r="AC12" s="671">
        <f t="shared" si="6"/>
        <v>352.5</v>
      </c>
      <c r="AD12" s="671">
        <f t="shared" si="7"/>
        <v>423</v>
      </c>
      <c r="AE12" s="671">
        <f t="shared" si="8"/>
        <v>352.5</v>
      </c>
      <c r="AF12" s="671">
        <f t="shared" si="9"/>
        <v>112.8</v>
      </c>
      <c r="AG12" s="16"/>
      <c r="AH12" s="16"/>
      <c r="AI12" s="16"/>
      <c r="AJ12" s="16"/>
      <c r="AK12" s="16"/>
      <c r="AL12" s="16"/>
      <c r="AM12" s="16"/>
      <c r="AN12" s="16"/>
      <c r="AO12" s="16"/>
      <c r="AP12" s="16"/>
      <c r="AR12" s="16"/>
      <c r="AS12" s="16"/>
      <c r="AT12" s="16"/>
      <c r="AU12" s="16"/>
      <c r="AV12" s="16"/>
      <c r="AW12" s="16"/>
      <c r="AX12" s="16"/>
      <c r="AY12" s="16"/>
      <c r="AZ12" s="16"/>
      <c r="BA12" s="16"/>
      <c r="BB12" s="16"/>
      <c r="BC12" s="16"/>
      <c r="BE12" s="15"/>
      <c r="BF12" s="15"/>
      <c r="BG12" s="15"/>
      <c r="BH12" s="15"/>
      <c r="BI12" s="15"/>
      <c r="BJ12" s="15"/>
      <c r="BK12" s="15"/>
      <c r="BL12" s="15"/>
      <c r="BM12" s="15"/>
      <c r="BN12" s="15"/>
      <c r="BO12" s="15"/>
      <c r="BP12" s="15"/>
      <c r="BQ12" s="15"/>
      <c r="BS12" s="15"/>
      <c r="BT12" s="15"/>
      <c r="BU12" s="15"/>
      <c r="BV12" s="15"/>
      <c r="BW12" s="15"/>
      <c r="BX12" s="15"/>
      <c r="BY12" s="15"/>
      <c r="BZ12" s="15"/>
      <c r="CA12" s="15"/>
      <c r="CB12" s="15"/>
      <c r="CC12" s="15"/>
      <c r="CD12" s="15"/>
      <c r="CE12" s="15"/>
      <c r="CF12" s="15"/>
      <c r="CG12" s="16"/>
      <c r="CH12" s="16"/>
      <c r="CI12" s="16"/>
      <c r="CJ12" s="16"/>
      <c r="CK12" s="16"/>
      <c r="CL12" s="16"/>
      <c r="CM12" s="16"/>
      <c r="CN12" s="16"/>
      <c r="CO12" s="16"/>
      <c r="CP12" s="16"/>
      <c r="CQ12" s="16"/>
      <c r="CR12" s="16"/>
      <c r="CS12" s="236"/>
      <c r="CT12" s="16"/>
      <c r="CU12" s="16"/>
      <c r="CV12" s="16"/>
      <c r="CW12" s="16"/>
      <c r="CX12" s="16"/>
      <c r="CY12" s="16"/>
      <c r="CZ12" s="16"/>
      <c r="DA12" s="16"/>
      <c r="DB12" s="16"/>
      <c r="DC12" s="16"/>
      <c r="DD12" s="16"/>
      <c r="DE12" s="16"/>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I12" s="16"/>
      <c r="EJ12" s="16"/>
      <c r="EK12" s="16"/>
      <c r="EL12" s="16"/>
      <c r="EM12" s="16"/>
      <c r="EN12" s="16"/>
      <c r="EO12" s="16"/>
      <c r="EP12" s="16"/>
      <c r="EQ12" s="16"/>
      <c r="ER12" s="16"/>
      <c r="ES12" s="16"/>
      <c r="ET12" s="16"/>
      <c r="EV12" s="16"/>
      <c r="EW12" s="16"/>
      <c r="EX12" s="16"/>
      <c r="EY12" s="16"/>
      <c r="EZ12" s="16"/>
      <c r="FA12" s="16"/>
      <c r="FB12" s="16"/>
      <c r="FC12" s="16"/>
      <c r="FD12" s="16"/>
      <c r="FE12" s="16"/>
      <c r="FF12" s="16"/>
      <c r="FG12" s="16"/>
      <c r="FI12" s="233"/>
      <c r="FJ12" s="233"/>
      <c r="FK12" s="233"/>
      <c r="FL12" s="233"/>
      <c r="FM12" s="233"/>
      <c r="FN12" s="233"/>
      <c r="FO12" s="233"/>
      <c r="FP12" s="233"/>
      <c r="FQ12" s="233"/>
      <c r="FR12" s="233"/>
      <c r="FS12" s="233"/>
      <c r="FT12" s="233"/>
      <c r="FU12" s="233"/>
      <c r="FV12" s="4"/>
      <c r="FW12" s="233"/>
      <c r="FX12" s="233"/>
      <c r="FY12" s="233"/>
      <c r="FZ12" s="233"/>
      <c r="GA12" s="233"/>
      <c r="GB12" s="233"/>
      <c r="GC12" s="233"/>
      <c r="GD12" s="233"/>
      <c r="GE12" s="233"/>
      <c r="GF12" s="233"/>
      <c r="GG12" s="233"/>
      <c r="GH12" s="233"/>
      <c r="GI12" s="233"/>
      <c r="GJ12" s="233"/>
      <c r="GK12" s="112"/>
      <c r="GL12" s="112"/>
      <c r="GM12" s="112"/>
      <c r="GN12" s="112"/>
      <c r="GO12" s="112"/>
      <c r="GP12" s="112"/>
      <c r="GQ12" s="112"/>
      <c r="GR12" s="112"/>
      <c r="GS12" s="112"/>
      <c r="GT12" s="112"/>
      <c r="GU12" s="112"/>
      <c r="GV12" s="112"/>
      <c r="GW12" s="233"/>
      <c r="GX12" s="233"/>
      <c r="GY12" s="233"/>
      <c r="GZ12" s="233"/>
      <c r="HA12" s="233"/>
      <c r="HB12" s="233"/>
      <c r="HC12" s="233"/>
      <c r="HD12" s="233"/>
      <c r="HE12" s="233"/>
      <c r="HF12" s="233"/>
      <c r="HG12" s="233"/>
      <c r="HH12" s="233"/>
      <c r="HI12" s="233"/>
      <c r="HJ12" s="14"/>
      <c r="HL12" s="233"/>
      <c r="HN12" s="233"/>
      <c r="HO12" s="233"/>
      <c r="HQ12" s="15"/>
      <c r="HR12" s="15"/>
      <c r="IN12" s="346"/>
      <c r="IO12" s="346"/>
      <c r="IP12" s="346"/>
      <c r="IQ12" s="346"/>
      <c r="IR12" s="346"/>
      <c r="IS12" s="346"/>
      <c r="IT12" s="346"/>
      <c r="IU12" s="346"/>
      <c r="IV12" s="346"/>
      <c r="IW12" s="346"/>
      <c r="IX12" s="346"/>
      <c r="IY12" s="346"/>
      <c r="IZ12" s="346"/>
      <c r="JO12" s="346"/>
      <c r="JP12" s="346"/>
      <c r="JQ12" s="346"/>
      <c r="JR12" s="346"/>
      <c r="JS12" s="346"/>
      <c r="JT12" s="346"/>
      <c r="JU12" s="346"/>
      <c r="JV12" s="346"/>
      <c r="JW12" s="346"/>
      <c r="JX12" s="346"/>
      <c r="JY12" s="346"/>
      <c r="JZ12" s="346"/>
      <c r="KA12" s="346"/>
      <c r="KP12" s="346"/>
      <c r="KQ12" s="346"/>
      <c r="KR12" s="346"/>
      <c r="KS12" s="346"/>
      <c r="KT12" s="346"/>
      <c r="KU12" s="346"/>
      <c r="KV12" s="346"/>
      <c r="KW12" s="346"/>
      <c r="KX12" s="346"/>
      <c r="KY12" s="346"/>
      <c r="KZ12" s="346"/>
      <c r="LA12" s="346"/>
      <c r="LB12" s="346"/>
      <c r="LD12" s="346"/>
      <c r="LE12" s="346"/>
      <c r="LF12" s="346"/>
      <c r="LG12" s="346"/>
      <c r="LH12" s="346"/>
      <c r="LI12" s="346"/>
      <c r="LJ12" s="346"/>
      <c r="LK12" s="346"/>
      <c r="LL12" s="346"/>
      <c r="LM12" s="346"/>
      <c r="LN12" s="346"/>
      <c r="LO12" s="346"/>
      <c r="LP12" s="346"/>
      <c r="LS12" s="130"/>
      <c r="LT12" s="130"/>
      <c r="LU12" s="130"/>
      <c r="LV12" s="566"/>
      <c r="LW12" s="566"/>
      <c r="LX12" s="566"/>
      <c r="LY12" s="566"/>
      <c r="LZ12" s="566"/>
      <c r="MA12" s="566"/>
      <c r="MB12" s="566"/>
      <c r="MC12" s="566"/>
      <c r="MD12" s="566"/>
      <c r="MF12" s="14"/>
      <c r="MG12" s="14"/>
      <c r="MH12" s="14"/>
      <c r="MI12" s="14"/>
      <c r="MJ12" s="14"/>
      <c r="MK12" s="14"/>
      <c r="ML12" s="14"/>
      <c r="MM12" s="14"/>
      <c r="MN12" s="14"/>
      <c r="MO12" s="14"/>
      <c r="MP12" s="14"/>
      <c r="MQ12" s="14"/>
      <c r="MS12" s="14"/>
      <c r="MT12" s="14"/>
      <c r="MU12" s="14"/>
      <c r="MV12" s="14"/>
      <c r="MW12" s="14"/>
      <c r="MX12" s="14"/>
      <c r="MY12" s="14"/>
      <c r="MZ12" s="14"/>
      <c r="NA12" s="14"/>
      <c r="NB12" s="14"/>
      <c r="NC12" s="14"/>
      <c r="ND12" s="14"/>
    </row>
    <row r="13" spans="1:368">
      <c r="A13" s="4">
        <f>A12+1</f>
        <v>9</v>
      </c>
      <c r="B13" s="1" t="s">
        <v>420</v>
      </c>
      <c r="C13" s="1" t="s">
        <v>307</v>
      </c>
      <c r="D13" s="4" t="s">
        <v>326</v>
      </c>
      <c r="E13" s="14">
        <f>SUMIFS('MoU proposal'!U:U,'MoU proposal'!$B:$B,'# new dealers'!$B13,'MoU proposal'!$D:$D,'# new dealers'!$C13)</f>
        <v>54.2</v>
      </c>
      <c r="F13" s="14">
        <f>'Retail_distributor-wise'!F13</f>
        <v>0</v>
      </c>
      <c r="G13" s="14">
        <f>'Retail_distributor-wise'!GA13</f>
        <v>0</v>
      </c>
      <c r="H13" s="14">
        <f>'Retail_distributor-wise'!FM13</f>
        <v>0</v>
      </c>
      <c r="I13" s="233">
        <f>IFERROR(COUNTIFS('District Data_Live'!$E:$E,'# new dealers'!$B13,'District Data_Live'!$C:$C,'# new dealers'!$C13,'District Data_Live'!$D:$D,'# new dealers'!$D13,'District Data_Live'!$J:$J,'# new dealers'!I$4),"")</f>
        <v>0</v>
      </c>
      <c r="J13" s="233">
        <f>IFERROR(COUNTIFS('District Data_Live'!$E:$E,'# new dealers'!$B13,'District Data_Live'!$C:$C,'# new dealers'!$C13,'District Data_Live'!$D:$D,'# new dealers'!$D13,'District Data_Live'!$J:$J,'# new dealers'!J$4),"")</f>
        <v>0</v>
      </c>
      <c r="K13" s="233">
        <f>IFERROR(COUNTIFS('District Data_Live'!$E:$E,'# new dealers'!$B13,'District Data_Live'!$C:$C,'# new dealers'!$C13,'District Data_Live'!$D:$D,'# new dealers'!$D13,'District Data_Live'!$J:$J,'# new dealers'!K$4),"")</f>
        <v>0</v>
      </c>
      <c r="L13" s="233">
        <f>IFERROR(COUNTIFS('District Data_Live'!$E:$E,'# new dealers'!$B13,'District Data_Live'!$C:$C,'# new dealers'!$C13,'District Data_Live'!$D:$D,'# new dealers'!$D13,'District Data_Live'!$J:$J,'# new dealers'!L$4),"")</f>
        <v>0</v>
      </c>
      <c r="M13" s="233">
        <f>IFERROR(SUMIFS('District Data_Live'!$P:$P,'District Data_Live'!$E:$E,'# new dealers'!$B13,'District Data_Live'!$C:$C,'# new dealers'!$C13,'District Data_Live'!$D:$D,'# new dealers'!$D13,'District Data_Live'!$J:$J,'# new dealers'!M$4),"")</f>
        <v>0</v>
      </c>
      <c r="N13" s="233">
        <f>IFERROR(SUMIFS('District Data_Live'!$P:$P,'District Data_Live'!$E:$E,'# new dealers'!$B13,'District Data_Live'!$C:$C,'# new dealers'!$C13,'District Data_Live'!$D:$D,'# new dealers'!$D13,'District Data_Live'!$J:$J,'# new dealers'!N$4),"")</f>
        <v>0</v>
      </c>
      <c r="O13" s="233">
        <f>IFERROR(SUMIFS('District Data_Live'!$P:$P,'District Data_Live'!$E:$E,'# new dealers'!$B13,'District Data_Live'!$C:$C,'# new dealers'!$C13,'District Data_Live'!$D:$D,'# new dealers'!$D13,'District Data_Live'!$J:$J,'# new dealers'!O$4),"")</f>
        <v>0</v>
      </c>
      <c r="P13" s="233">
        <f>IFERROR(SUMIFS('District Data_Live'!$P:$P,'District Data_Live'!$E:$E,'# new dealers'!$B13,'District Data_Live'!$C:$C,'# new dealers'!$C13,'District Data_Live'!$D:$D,'# new dealers'!$D13,'District Data_Live'!$J:$J,'# new dealers'!P$4),"")</f>
        <v>0</v>
      </c>
      <c r="Q13" s="233">
        <f>IFERROR(SUMIFS('District Data_Live'!$ID:$ID,'District Data_Live'!$E:$E,'# new dealers'!$B13,'District Data_Live'!$C:$C,'# new dealers'!$C13,'District Data_Live'!$D:$D,'# new dealers'!$D13,'District Data_Live'!$J:$J,'# new dealers'!Q$4),"")</f>
        <v>0</v>
      </c>
      <c r="R13" s="233">
        <f>IFERROR(SUMIFS('District Data_Live'!$ID:$ID,'District Data_Live'!$E:$E,'# new dealers'!$B13,'District Data_Live'!$C:$C,'# new dealers'!$C13,'District Data_Live'!$D:$D,'# new dealers'!$D13,'District Data_Live'!$J:$J,'# new dealers'!R$4),"")</f>
        <v>0</v>
      </c>
      <c r="S13" s="233">
        <f>IFERROR(SUMIFS('District Data_Live'!$ID:$ID,'District Data_Live'!$E:$E,'# new dealers'!$B13,'District Data_Live'!$C:$C,'# new dealers'!$C13,'District Data_Live'!$D:$D,'# new dealers'!$D13,'District Data_Live'!$J:$J,'# new dealers'!S$4),"")</f>
        <v>0</v>
      </c>
      <c r="T13" s="233">
        <f>IFERROR(SUMIFS('District Data_Live'!$ID:$ID,'District Data_Live'!$E:$E,'# new dealers'!$B13,'District Data_Live'!$C:$C,'# new dealers'!$C13,'District Data_Live'!$D:$D,'# new dealers'!$D13,'District Data_Live'!$J:$J,'# new dealers'!T$4),"")</f>
        <v>0</v>
      </c>
      <c r="U13" s="16" t="str">
        <f t="shared" si="2"/>
        <v/>
      </c>
      <c r="V13" s="16" t="str">
        <f t="shared" si="3"/>
        <v/>
      </c>
      <c r="W13" s="16" t="str">
        <f t="shared" si="4"/>
        <v/>
      </c>
      <c r="X13" s="16" t="str">
        <f t="shared" si="5"/>
        <v/>
      </c>
      <c r="Y13" s="16">
        <v>0</v>
      </c>
      <c r="Z13" s="16"/>
      <c r="AA13" s="16"/>
      <c r="AB13" s="16"/>
      <c r="AC13" s="671">
        <f t="shared" si="6"/>
        <v>0</v>
      </c>
      <c r="AD13" s="671">
        <f t="shared" si="7"/>
        <v>0</v>
      </c>
      <c r="AE13" s="671">
        <f t="shared" si="8"/>
        <v>0</v>
      </c>
      <c r="AF13" s="671">
        <f t="shared" si="9"/>
        <v>0</v>
      </c>
      <c r="AG13" s="16"/>
      <c r="AH13" s="16"/>
      <c r="AI13" s="16"/>
      <c r="AJ13" s="16"/>
      <c r="AK13" s="16"/>
      <c r="AL13" s="16"/>
      <c r="AM13" s="16"/>
      <c r="AN13" s="16"/>
      <c r="AO13" s="16"/>
      <c r="AP13" s="16"/>
      <c r="AR13" s="16"/>
      <c r="AS13" s="16"/>
      <c r="AT13" s="16"/>
      <c r="AU13" s="16"/>
      <c r="AV13" s="16"/>
      <c r="AW13" s="16"/>
      <c r="AX13" s="16"/>
      <c r="AY13" s="16"/>
      <c r="AZ13" s="16"/>
      <c r="BA13" s="16"/>
      <c r="BB13" s="16"/>
      <c r="BC13" s="16"/>
      <c r="BE13" s="15"/>
      <c r="BF13" s="15"/>
      <c r="BG13" s="15"/>
      <c r="BH13" s="15"/>
      <c r="BI13" s="15"/>
      <c r="BJ13" s="15"/>
      <c r="BK13" s="15"/>
      <c r="BL13" s="15"/>
      <c r="BM13" s="15"/>
      <c r="BN13" s="15"/>
      <c r="BO13" s="15"/>
      <c r="BP13" s="15"/>
      <c r="BQ13" s="15"/>
      <c r="BS13" s="15"/>
      <c r="BT13" s="15"/>
      <c r="BU13" s="15"/>
      <c r="BV13" s="15"/>
      <c r="BW13" s="15"/>
      <c r="BX13" s="15"/>
      <c r="BY13" s="15"/>
      <c r="BZ13" s="15"/>
      <c r="CA13" s="15"/>
      <c r="CB13" s="15"/>
      <c r="CC13" s="15"/>
      <c r="CD13" s="15"/>
      <c r="CE13" s="15"/>
      <c r="CF13" s="15"/>
      <c r="CG13" s="16"/>
      <c r="CH13" s="16"/>
      <c r="CI13" s="16"/>
      <c r="CJ13" s="16"/>
      <c r="CK13" s="16"/>
      <c r="CL13" s="16"/>
      <c r="CM13" s="16"/>
      <c r="CN13" s="16"/>
      <c r="CO13" s="16"/>
      <c r="CP13" s="16"/>
      <c r="CQ13" s="16"/>
      <c r="CR13" s="16"/>
      <c r="CS13" s="236"/>
      <c r="CT13" s="16"/>
      <c r="CU13" s="16"/>
      <c r="CV13" s="16"/>
      <c r="CW13" s="16"/>
      <c r="CX13" s="16"/>
      <c r="CY13" s="16"/>
      <c r="CZ13" s="16"/>
      <c r="DA13" s="16"/>
      <c r="DB13" s="16"/>
      <c r="DC13" s="16"/>
      <c r="DD13" s="16"/>
      <c r="DE13" s="16"/>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V13" s="16"/>
      <c r="EW13" s="16"/>
      <c r="EX13" s="16"/>
      <c r="EY13" s="16"/>
      <c r="EZ13" s="16"/>
      <c r="FA13" s="16"/>
      <c r="FB13" s="16"/>
      <c r="FC13" s="16"/>
      <c r="FD13" s="16"/>
      <c r="FE13" s="16"/>
      <c r="FF13" s="16"/>
      <c r="FG13" s="16"/>
      <c r="FI13" s="233"/>
      <c r="FJ13" s="233"/>
      <c r="FK13" s="233"/>
      <c r="FL13" s="233"/>
      <c r="FM13" s="233"/>
      <c r="FN13" s="233"/>
      <c r="FO13" s="233"/>
      <c r="FP13" s="233"/>
      <c r="FQ13" s="233"/>
      <c r="FR13" s="233"/>
      <c r="FS13" s="233"/>
      <c r="FT13" s="233"/>
      <c r="FU13" s="233"/>
      <c r="FV13" s="4"/>
      <c r="FW13" s="233"/>
      <c r="FX13" s="233"/>
      <c r="FY13" s="233"/>
      <c r="FZ13" s="233"/>
      <c r="GA13" s="233"/>
      <c r="GB13" s="233"/>
      <c r="GC13" s="233"/>
      <c r="GD13" s="233"/>
      <c r="GE13" s="233"/>
      <c r="GF13" s="233"/>
      <c r="GG13" s="233"/>
      <c r="GH13" s="233"/>
      <c r="GI13" s="233"/>
      <c r="GJ13" s="233"/>
      <c r="GK13" s="112"/>
      <c r="GL13" s="112"/>
      <c r="GM13" s="112"/>
      <c r="GN13" s="112"/>
      <c r="GO13" s="112"/>
      <c r="GP13" s="112"/>
      <c r="GQ13" s="112"/>
      <c r="GR13" s="112"/>
      <c r="GS13" s="112"/>
      <c r="GT13" s="112"/>
      <c r="GU13" s="112"/>
      <c r="GV13" s="112"/>
      <c r="GW13" s="233"/>
      <c r="GX13" s="233"/>
      <c r="GY13" s="233"/>
      <c r="GZ13" s="233"/>
      <c r="HA13" s="233"/>
      <c r="HB13" s="233"/>
      <c r="HC13" s="233"/>
      <c r="HD13" s="233"/>
      <c r="HE13" s="233"/>
      <c r="HF13" s="233"/>
      <c r="HG13" s="233"/>
      <c r="HH13" s="233"/>
      <c r="HI13" s="233"/>
      <c r="HJ13" s="14"/>
      <c r="HL13" s="233"/>
      <c r="HN13" s="233"/>
      <c r="HO13" s="233"/>
      <c r="HQ13" s="15"/>
      <c r="HR13" s="15"/>
      <c r="IN13" s="346"/>
      <c r="IO13" s="346"/>
      <c r="IP13" s="346"/>
      <c r="IQ13" s="346"/>
      <c r="IR13" s="346"/>
      <c r="IS13" s="346"/>
      <c r="IT13" s="346"/>
      <c r="IU13" s="346"/>
      <c r="IV13" s="346"/>
      <c r="IW13" s="346"/>
      <c r="IX13" s="346"/>
      <c r="IY13" s="346"/>
      <c r="IZ13" s="346"/>
      <c r="JO13" s="346"/>
      <c r="JP13" s="346"/>
      <c r="JQ13" s="346"/>
      <c r="JR13" s="346"/>
      <c r="JS13" s="346"/>
      <c r="JT13" s="346"/>
      <c r="JU13" s="346"/>
      <c r="JV13" s="346"/>
      <c r="JW13" s="346"/>
      <c r="JX13" s="346"/>
      <c r="JY13" s="346"/>
      <c r="JZ13" s="346"/>
      <c r="KA13" s="346"/>
      <c r="KP13" s="346"/>
      <c r="KQ13" s="346"/>
      <c r="KR13" s="346"/>
      <c r="KS13" s="346"/>
      <c r="KT13" s="346"/>
      <c r="KU13" s="346"/>
      <c r="KV13" s="346"/>
      <c r="KW13" s="346"/>
      <c r="KX13" s="346"/>
      <c r="KY13" s="346"/>
      <c r="KZ13" s="346"/>
      <c r="LA13" s="346"/>
      <c r="LB13" s="346"/>
      <c r="LD13" s="346"/>
      <c r="LE13" s="346"/>
      <c r="LF13" s="346"/>
      <c r="LG13" s="346"/>
      <c r="LH13" s="346"/>
      <c r="LI13" s="346"/>
      <c r="LJ13" s="346"/>
      <c r="LK13" s="346"/>
      <c r="LL13" s="346"/>
      <c r="LM13" s="346"/>
      <c r="LN13" s="346"/>
      <c r="LO13" s="346"/>
      <c r="LP13" s="346"/>
      <c r="LS13" s="4"/>
      <c r="LT13" s="4"/>
      <c r="LU13" s="4"/>
      <c r="LV13" s="4"/>
      <c r="LW13" s="4"/>
      <c r="LX13" s="4"/>
      <c r="LY13" s="4"/>
      <c r="LZ13" s="4"/>
      <c r="MA13" s="4"/>
      <c r="MB13" s="4"/>
      <c r="MC13" s="4"/>
      <c r="MD13" s="4"/>
      <c r="MF13" s="14"/>
      <c r="MG13" s="14"/>
      <c r="MH13" s="14"/>
      <c r="MI13" s="14"/>
      <c r="MJ13" s="14"/>
      <c r="MK13" s="14"/>
      <c r="ML13" s="14"/>
      <c r="MM13" s="14"/>
      <c r="MN13" s="14"/>
      <c r="MO13" s="14"/>
      <c r="MP13" s="14"/>
      <c r="MQ13" s="14"/>
      <c r="MS13" s="14"/>
      <c r="MT13" s="14"/>
      <c r="MU13" s="14"/>
      <c r="MV13" s="14"/>
      <c r="MW13" s="14"/>
      <c r="MX13" s="14"/>
      <c r="MY13" s="14"/>
      <c r="MZ13" s="14"/>
      <c r="NA13" s="14"/>
      <c r="NB13" s="14"/>
      <c r="NC13" s="14"/>
      <c r="ND13" s="14"/>
    </row>
    <row r="14" spans="1:368" s="116" customFormat="1">
      <c r="A14" s="115"/>
      <c r="D14" s="115"/>
      <c r="E14" s="117"/>
      <c r="F14" s="14">
        <f>'Retail_distributor-wise'!F14</f>
        <v>0</v>
      </c>
      <c r="G14" s="14">
        <f>'Retail_distributor-wise'!GA14</f>
        <v>0</v>
      </c>
      <c r="H14" s="14">
        <f>'Retail_distributor-wise'!FM14</f>
        <v>0</v>
      </c>
      <c r="I14" s="233">
        <f>IFERROR(COUNTIFS('District Data_Live'!$E:$E,'# new dealers'!$B14,'District Data_Live'!$C:$C,'# new dealers'!$C14,'District Data_Live'!$D:$D,'# new dealers'!$D14,'District Data_Live'!$J:$J,'# new dealers'!I$4),"")</f>
        <v>0</v>
      </c>
      <c r="J14" s="233">
        <f>IFERROR(COUNTIFS('District Data_Live'!$E:$E,'# new dealers'!$B14,'District Data_Live'!$C:$C,'# new dealers'!$C14,'District Data_Live'!$D:$D,'# new dealers'!$D14,'District Data_Live'!$J:$J,'# new dealers'!J$4),"")</f>
        <v>0</v>
      </c>
      <c r="K14" s="233">
        <f>IFERROR(COUNTIFS('District Data_Live'!$E:$E,'# new dealers'!$B14,'District Data_Live'!$C:$C,'# new dealers'!$C14,'District Data_Live'!$D:$D,'# new dealers'!$D14,'District Data_Live'!$J:$J,'# new dealers'!K$4),"")</f>
        <v>0</v>
      </c>
      <c r="L14" s="233">
        <f>IFERROR(COUNTIFS('District Data_Live'!$E:$E,'# new dealers'!$B14,'District Data_Live'!$C:$C,'# new dealers'!$C14,'District Data_Live'!$D:$D,'# new dealers'!$D14,'District Data_Live'!$J:$J,'# new dealers'!L$4),"")</f>
        <v>0</v>
      </c>
      <c r="M14" s="233">
        <f>IFERROR(SUMIFS('District Data_Live'!$P:$P,'District Data_Live'!$E:$E,'# new dealers'!$B14,'District Data_Live'!$C:$C,'# new dealers'!$C14,'District Data_Live'!$D:$D,'# new dealers'!$D14,'District Data_Live'!$J:$J,'# new dealers'!M$4),"")</f>
        <v>0</v>
      </c>
      <c r="N14" s="233">
        <f>IFERROR(SUMIFS('District Data_Live'!$P:$P,'District Data_Live'!$E:$E,'# new dealers'!$B14,'District Data_Live'!$C:$C,'# new dealers'!$C14,'District Data_Live'!$D:$D,'# new dealers'!$D14,'District Data_Live'!$J:$J,'# new dealers'!N$4),"")</f>
        <v>0</v>
      </c>
      <c r="O14" s="233">
        <f>IFERROR(SUMIFS('District Data_Live'!$P:$P,'District Data_Live'!$E:$E,'# new dealers'!$B14,'District Data_Live'!$C:$C,'# new dealers'!$C14,'District Data_Live'!$D:$D,'# new dealers'!$D14,'District Data_Live'!$J:$J,'# new dealers'!O$4),"")</f>
        <v>0</v>
      </c>
      <c r="P14" s="233">
        <f>IFERROR(SUMIFS('District Data_Live'!$P:$P,'District Data_Live'!$E:$E,'# new dealers'!$B14,'District Data_Live'!$C:$C,'# new dealers'!$C14,'District Data_Live'!$D:$D,'# new dealers'!$D14,'District Data_Live'!$J:$J,'# new dealers'!P$4),"")</f>
        <v>0</v>
      </c>
      <c r="Q14" s="233">
        <f>IFERROR(SUMIFS('District Data_Live'!$ID:$ID,'District Data_Live'!$E:$E,'# new dealers'!$B14,'District Data_Live'!$C:$C,'# new dealers'!$C14,'District Data_Live'!$D:$D,'# new dealers'!$D14,'District Data_Live'!$J:$J,'# new dealers'!Q$4),"")</f>
        <v>0</v>
      </c>
      <c r="R14" s="233">
        <f>IFERROR(SUMIFS('District Data_Live'!$ID:$ID,'District Data_Live'!$E:$E,'# new dealers'!$B14,'District Data_Live'!$C:$C,'# new dealers'!$C14,'District Data_Live'!$D:$D,'# new dealers'!$D14,'District Data_Live'!$J:$J,'# new dealers'!R$4),"")</f>
        <v>0</v>
      </c>
      <c r="S14" s="233">
        <f>IFERROR(SUMIFS('District Data_Live'!$ID:$ID,'District Data_Live'!$E:$E,'# new dealers'!$B14,'District Data_Live'!$C:$C,'# new dealers'!$C14,'District Data_Live'!$D:$D,'# new dealers'!$D14,'District Data_Live'!$J:$J,'# new dealers'!S$4),"")</f>
        <v>0</v>
      </c>
      <c r="T14" s="233">
        <f>IFERROR(SUMIFS('District Data_Live'!$ID:$ID,'District Data_Live'!$E:$E,'# new dealers'!$B14,'District Data_Live'!$C:$C,'# new dealers'!$C14,'District Data_Live'!$D:$D,'# new dealers'!$D14,'District Data_Live'!$J:$J,'# new dealers'!T$4),"")</f>
        <v>0</v>
      </c>
      <c r="U14" s="16" t="str">
        <f t="shared" si="2"/>
        <v/>
      </c>
      <c r="V14" s="16" t="str">
        <f t="shared" si="3"/>
        <v/>
      </c>
      <c r="W14" s="16" t="str">
        <f t="shared" si="4"/>
        <v/>
      </c>
      <c r="X14" s="16" t="str">
        <f t="shared" si="5"/>
        <v/>
      </c>
      <c r="Y14" s="117"/>
      <c r="Z14" s="117"/>
      <c r="AA14" s="117"/>
      <c r="AB14" s="117"/>
      <c r="AC14" s="229"/>
      <c r="AD14" s="229"/>
      <c r="AE14" s="230"/>
      <c r="AF14" s="230"/>
      <c r="AG14" s="230"/>
      <c r="AH14" s="230"/>
      <c r="AI14" s="230"/>
      <c r="AJ14" s="230"/>
      <c r="AK14" s="230"/>
      <c r="AL14" s="230"/>
      <c r="AM14" s="230"/>
      <c r="AN14" s="230"/>
      <c r="AO14" s="230"/>
      <c r="AP14" s="230"/>
      <c r="AR14" s="230"/>
      <c r="AS14" s="230"/>
      <c r="AT14" s="230"/>
      <c r="AU14" s="230"/>
      <c r="AV14" s="230"/>
      <c r="AW14" s="230"/>
      <c r="AX14" s="230"/>
      <c r="AY14" s="230"/>
      <c r="AZ14" s="230"/>
      <c r="BA14" s="230"/>
      <c r="BB14" s="230"/>
      <c r="BC14" s="230"/>
      <c r="BE14" s="231"/>
      <c r="BF14" s="231"/>
      <c r="BG14" s="231"/>
      <c r="BH14" s="231"/>
      <c r="BI14" s="231"/>
      <c r="BJ14" s="231"/>
      <c r="BK14" s="231"/>
      <c r="BL14" s="231"/>
      <c r="BM14" s="231"/>
      <c r="BN14" s="231"/>
      <c r="BO14" s="231"/>
      <c r="BP14" s="231"/>
      <c r="BQ14" s="231"/>
      <c r="BS14" s="231"/>
      <c r="BT14" s="231"/>
      <c r="BU14" s="231"/>
      <c r="BV14" s="231"/>
      <c r="BW14" s="231"/>
      <c r="BX14" s="231"/>
      <c r="BY14" s="231"/>
      <c r="BZ14" s="231"/>
      <c r="CA14" s="231"/>
      <c r="CB14" s="231"/>
      <c r="CC14" s="231"/>
      <c r="CD14" s="231"/>
      <c r="CE14" s="231"/>
      <c r="CF14" s="231"/>
      <c r="CG14" s="230"/>
      <c r="CH14" s="230"/>
      <c r="CI14" s="230"/>
      <c r="CJ14" s="230"/>
      <c r="CK14" s="230"/>
      <c r="CL14" s="230"/>
      <c r="CM14" s="230"/>
      <c r="CN14" s="230"/>
      <c r="CO14" s="230"/>
      <c r="CP14" s="230"/>
      <c r="CQ14" s="230"/>
      <c r="CR14" s="230"/>
      <c r="CS14" s="237"/>
      <c r="CT14" s="230"/>
      <c r="CU14" s="230"/>
      <c r="CV14" s="230"/>
      <c r="CW14" s="230"/>
      <c r="CX14" s="230"/>
      <c r="CY14" s="230"/>
      <c r="CZ14" s="230"/>
      <c r="DA14" s="230"/>
      <c r="DB14" s="230"/>
      <c r="DC14" s="230"/>
      <c r="DD14" s="230"/>
      <c r="DE14" s="230"/>
      <c r="DF14" s="231"/>
      <c r="DG14" s="231"/>
      <c r="DH14" s="231"/>
      <c r="DI14" s="231"/>
      <c r="DJ14" s="231"/>
      <c r="DK14" s="231"/>
      <c r="DL14" s="231"/>
      <c r="DM14" s="231"/>
      <c r="DN14" s="231"/>
      <c r="DO14" s="231"/>
      <c r="DP14" s="231"/>
      <c r="DQ14" s="231"/>
      <c r="DR14" s="231"/>
      <c r="DS14" s="231"/>
      <c r="DT14" s="231"/>
      <c r="DU14" s="231"/>
      <c r="DV14" s="231"/>
      <c r="DW14" s="231"/>
      <c r="DX14" s="231"/>
      <c r="DY14" s="231"/>
      <c r="DZ14" s="231"/>
      <c r="EA14" s="231"/>
      <c r="EB14" s="231"/>
      <c r="EC14" s="231"/>
      <c r="ED14" s="231"/>
      <c r="EE14" s="231"/>
      <c r="EF14" s="231"/>
      <c r="EG14" s="231"/>
      <c r="EH14" s="191"/>
      <c r="EI14" s="115"/>
      <c r="EJ14" s="115"/>
      <c r="EK14" s="115"/>
      <c r="EL14" s="115"/>
      <c r="EM14" s="115"/>
      <c r="EN14" s="115"/>
      <c r="EO14" s="115"/>
      <c r="EP14" s="115"/>
      <c r="EQ14" s="115"/>
      <c r="ER14" s="115"/>
      <c r="ES14" s="115"/>
      <c r="ET14" s="115"/>
      <c r="EU14" s="115"/>
      <c r="EV14" s="230"/>
      <c r="EW14" s="230"/>
      <c r="EX14" s="230"/>
      <c r="EY14" s="230"/>
      <c r="EZ14" s="230"/>
      <c r="FA14" s="230"/>
      <c r="FB14" s="230"/>
      <c r="FC14" s="230"/>
      <c r="FD14" s="230"/>
      <c r="FE14" s="230"/>
      <c r="FF14" s="230"/>
      <c r="FG14" s="230"/>
      <c r="FI14" s="234"/>
      <c r="FJ14" s="234"/>
      <c r="FK14" s="234"/>
      <c r="FL14" s="234"/>
      <c r="FM14" s="234"/>
      <c r="FN14" s="234"/>
      <c r="FO14" s="234"/>
      <c r="FP14" s="234"/>
      <c r="FQ14" s="234"/>
      <c r="FR14" s="234"/>
      <c r="FS14" s="234"/>
      <c r="FT14" s="234"/>
      <c r="FU14" s="234"/>
      <c r="FV14" s="115"/>
      <c r="FW14" s="234"/>
      <c r="FX14" s="234"/>
      <c r="FY14" s="234"/>
      <c r="FZ14" s="234"/>
      <c r="GA14" s="234"/>
      <c r="GB14" s="234"/>
      <c r="GC14" s="234"/>
      <c r="GD14" s="234"/>
      <c r="GE14" s="234"/>
      <c r="GF14" s="234"/>
      <c r="GG14" s="234"/>
      <c r="GH14" s="234"/>
      <c r="GI14" s="234"/>
      <c r="GJ14" s="234"/>
      <c r="GK14" s="339"/>
      <c r="GL14" s="339"/>
      <c r="GM14" s="339"/>
      <c r="GN14" s="339"/>
      <c r="GO14" s="339"/>
      <c r="GP14" s="339"/>
      <c r="GQ14" s="339"/>
      <c r="GR14" s="339"/>
      <c r="GS14" s="339"/>
      <c r="GT14" s="339"/>
      <c r="GU14" s="339"/>
      <c r="GV14" s="339"/>
      <c r="GW14" s="234"/>
      <c r="GX14" s="234"/>
      <c r="GY14" s="234"/>
      <c r="GZ14" s="234"/>
      <c r="HA14" s="234"/>
      <c r="HB14" s="234"/>
      <c r="HC14" s="234"/>
      <c r="HD14" s="234"/>
      <c r="HE14" s="234"/>
      <c r="HF14" s="234"/>
      <c r="HG14" s="234"/>
      <c r="HH14" s="234"/>
      <c r="HI14" s="234"/>
      <c r="HJ14" s="117"/>
      <c r="HL14" s="115"/>
      <c r="HM14" s="115"/>
      <c r="HN14" s="115"/>
      <c r="HO14" s="115"/>
      <c r="HQ14" s="231"/>
      <c r="HR14" s="231"/>
      <c r="IN14" s="557"/>
      <c r="IO14" s="557"/>
      <c r="IP14" s="557"/>
      <c r="IQ14" s="557"/>
      <c r="IR14" s="557"/>
      <c r="IS14" s="557"/>
      <c r="IT14" s="557"/>
      <c r="IU14" s="557"/>
      <c r="IV14" s="557"/>
      <c r="IW14" s="557"/>
      <c r="IX14" s="557"/>
      <c r="IY14" s="557"/>
      <c r="IZ14" s="557"/>
      <c r="JO14" s="557"/>
      <c r="JP14" s="557"/>
      <c r="JQ14" s="557"/>
      <c r="JR14" s="557"/>
      <c r="JS14" s="557"/>
      <c r="JT14" s="557"/>
      <c r="JU14" s="557"/>
      <c r="JV14" s="557"/>
      <c r="JW14" s="557"/>
      <c r="JX14" s="557"/>
      <c r="JY14" s="557"/>
      <c r="JZ14" s="557"/>
      <c r="KA14" s="557"/>
      <c r="KP14" s="557"/>
      <c r="KQ14" s="557"/>
      <c r="KR14" s="557"/>
      <c r="KS14" s="557"/>
      <c r="KT14" s="557"/>
      <c r="KU14" s="557"/>
      <c r="KV14" s="557"/>
      <c r="KW14" s="557"/>
      <c r="KX14" s="557"/>
      <c r="KY14" s="557"/>
      <c r="KZ14" s="557"/>
      <c r="LA14" s="557"/>
      <c r="LB14" s="557"/>
      <c r="LD14" s="557"/>
      <c r="LE14" s="557"/>
      <c r="LF14" s="557"/>
      <c r="LG14" s="557"/>
      <c r="LH14" s="557"/>
      <c r="LI14" s="557"/>
      <c r="LJ14" s="557"/>
      <c r="LK14" s="557"/>
      <c r="LL14" s="557"/>
      <c r="LM14" s="557"/>
      <c r="LN14" s="557"/>
      <c r="LO14" s="557"/>
      <c r="LP14" s="557"/>
      <c r="LS14" s="115"/>
      <c r="LT14" s="115"/>
      <c r="LU14" s="115"/>
      <c r="LV14" s="115"/>
      <c r="LW14" s="115"/>
      <c r="LX14" s="115"/>
      <c r="LY14" s="115"/>
      <c r="LZ14" s="115"/>
      <c r="MA14" s="115"/>
      <c r="MB14" s="115"/>
      <c r="MC14" s="115"/>
      <c r="MD14" s="115"/>
      <c r="MF14" s="117"/>
      <c r="MG14" s="117"/>
      <c r="MH14" s="117"/>
      <c r="MI14" s="117"/>
      <c r="MJ14" s="117"/>
      <c r="MK14" s="117"/>
      <c r="ML14" s="117"/>
      <c r="MM14" s="117"/>
      <c r="MN14" s="117"/>
      <c r="MO14" s="117"/>
      <c r="MP14" s="117"/>
      <c r="MQ14" s="117"/>
      <c r="MS14" s="117"/>
      <c r="MT14" s="117"/>
      <c r="MU14" s="117"/>
      <c r="MV14" s="117"/>
      <c r="MW14" s="117"/>
      <c r="MX14" s="117"/>
      <c r="MY14" s="117"/>
      <c r="MZ14" s="117"/>
      <c r="NA14" s="117"/>
      <c r="NB14" s="117"/>
      <c r="NC14" s="117"/>
      <c r="ND14" s="117"/>
    </row>
    <row r="15" spans="1:368">
      <c r="A15" s="4">
        <f>A13+1</f>
        <v>10</v>
      </c>
      <c r="B15" s="1" t="s">
        <v>422</v>
      </c>
      <c r="C15" s="1" t="s">
        <v>334</v>
      </c>
      <c r="D15" s="4" t="s">
        <v>326</v>
      </c>
      <c r="E15" s="14">
        <f>SUMIFS('MoU proposal'!U:U,'MoU proposal'!$B:$B,'# new dealers'!$B15,'MoU proposal'!$D:$D,'# new dealers'!$C15)</f>
        <v>5212.4600000000009</v>
      </c>
      <c r="F15" s="14">
        <f>'Retail_distributor-wise'!F15</f>
        <v>8600</v>
      </c>
      <c r="G15" s="14">
        <f>'Retail_distributor-wise'!GA15</f>
        <v>375.00000000000006</v>
      </c>
      <c r="H15" s="14">
        <f>'Retail_distributor-wise'!FM15</f>
        <v>875</v>
      </c>
      <c r="I15" s="233">
        <f>IFERROR(COUNTIFS('District Data_Live'!$E:$E,'# new dealers'!$B15,'District Data_Live'!$C:$C,'# new dealers'!$C15,'District Data_Live'!$D:$D,'# new dealers'!$D15,'District Data_Live'!$J:$J,'# new dealers'!I$4),"")</f>
        <v>1</v>
      </c>
      <c r="J15" s="233">
        <f>IFERROR(COUNTIFS('District Data_Live'!$E:$E,'# new dealers'!$B15,'District Data_Live'!$C:$C,'# new dealers'!$C15,'District Data_Live'!$D:$D,'# new dealers'!$D15,'District Data_Live'!$J:$J,'# new dealers'!J$4),"")</f>
        <v>2</v>
      </c>
      <c r="K15" s="233">
        <f>IFERROR(COUNTIFS('District Data_Live'!$E:$E,'# new dealers'!$B15,'District Data_Live'!$C:$C,'# new dealers'!$C15,'District Data_Live'!$D:$D,'# new dealers'!$D15,'District Data_Live'!$J:$J,'# new dealers'!K$4),"")</f>
        <v>5</v>
      </c>
      <c r="L15" s="233">
        <f>IFERROR(COUNTIFS('District Data_Live'!$E:$E,'# new dealers'!$B15,'District Data_Live'!$C:$C,'# new dealers'!$C15,'District Data_Live'!$D:$D,'# new dealers'!$D15,'District Data_Live'!$J:$J,'# new dealers'!L$4),"")</f>
        <v>1</v>
      </c>
      <c r="M15" s="233">
        <f>IFERROR(SUMIFS('District Data_Live'!$P:$P,'District Data_Live'!$E:$E,'# new dealers'!$B15,'District Data_Live'!$C:$C,'# new dealers'!$C15,'District Data_Live'!$D:$D,'# new dealers'!$D15,'District Data_Live'!$J:$J,'# new dealers'!M$4),"")</f>
        <v>15000</v>
      </c>
      <c r="N15" s="233">
        <f>IFERROR(SUMIFS('District Data_Live'!$P:$P,'District Data_Live'!$E:$E,'# new dealers'!$B15,'District Data_Live'!$C:$C,'# new dealers'!$C15,'District Data_Live'!$D:$D,'# new dealers'!$D15,'District Data_Live'!$J:$J,'# new dealers'!N$4),"")</f>
        <v>13500</v>
      </c>
      <c r="O15" s="233">
        <f>IFERROR(SUMIFS('District Data_Live'!$P:$P,'District Data_Live'!$E:$E,'# new dealers'!$B15,'District Data_Live'!$C:$C,'# new dealers'!$C15,'District Data_Live'!$D:$D,'# new dealers'!$D15,'District Data_Live'!$J:$J,'# new dealers'!O$4),"")</f>
        <v>17000</v>
      </c>
      <c r="P15" s="233">
        <f>IFERROR(SUMIFS('District Data_Live'!$P:$P,'District Data_Live'!$E:$E,'# new dealers'!$B15,'District Data_Live'!$C:$C,'# new dealers'!$C15,'District Data_Live'!$D:$D,'# new dealers'!$D15,'District Data_Live'!$J:$J,'# new dealers'!P$4),"")</f>
        <v>1600</v>
      </c>
      <c r="Q15" s="233">
        <f>IFERROR(SUMIFS('District Data_Live'!$ID:$ID,'District Data_Live'!$E:$E,'# new dealers'!$B15,'District Data_Live'!$C:$C,'# new dealers'!$C15,'District Data_Live'!$D:$D,'# new dealers'!$D15,'District Data_Live'!$J:$J,'# new dealers'!Q$4),"")</f>
        <v>131.37299999999999</v>
      </c>
      <c r="R15" s="233">
        <f>IFERROR(SUMIFS('District Data_Live'!$ID:$ID,'District Data_Live'!$E:$E,'# new dealers'!$B15,'District Data_Live'!$C:$C,'# new dealers'!$C15,'District Data_Live'!$D:$D,'# new dealers'!$D15,'District Data_Live'!$J:$J,'# new dealers'!R$4),"")</f>
        <v>72.704999999999998</v>
      </c>
      <c r="S15" s="233">
        <f>IFERROR(SUMIFS('District Data_Live'!$ID:$ID,'District Data_Live'!$E:$E,'# new dealers'!$B15,'District Data_Live'!$C:$C,'# new dealers'!$C15,'District Data_Live'!$D:$D,'# new dealers'!$D15,'District Data_Live'!$J:$J,'# new dealers'!S$4),"")</f>
        <v>91.073999999999998</v>
      </c>
      <c r="T15" s="233">
        <f>IFERROR(SUMIFS('District Data_Live'!$ID:$ID,'District Data_Live'!$E:$E,'# new dealers'!$B15,'District Data_Live'!$C:$C,'# new dealers'!$C15,'District Data_Live'!$D:$D,'# new dealers'!$D15,'District Data_Live'!$J:$J,'# new dealers'!T$4),"")</f>
        <v>14.379999999999999</v>
      </c>
      <c r="U15" s="16">
        <f t="shared" si="2"/>
        <v>0.42442461522556635</v>
      </c>
      <c r="V15" s="16">
        <f t="shared" si="3"/>
        <v>0.23488686145535842</v>
      </c>
      <c r="W15" s="16">
        <f t="shared" si="4"/>
        <v>0.2942312911104506</v>
      </c>
      <c r="X15" s="16">
        <f t="shared" si="5"/>
        <v>4.6457232208624633E-2</v>
      </c>
      <c r="Y15" s="14"/>
      <c r="Z15" s="14"/>
      <c r="AA15" s="14"/>
      <c r="AB15" s="14"/>
      <c r="AD15" s="671"/>
      <c r="AE15" s="16"/>
      <c r="AF15" s="16"/>
      <c r="AG15" s="16"/>
      <c r="AH15" s="16"/>
      <c r="AI15" s="16"/>
      <c r="AJ15" s="16"/>
      <c r="AK15" s="16"/>
      <c r="AL15" s="16"/>
      <c r="AM15" s="16"/>
      <c r="AN15" s="16"/>
      <c r="AO15" s="16"/>
      <c r="AP15" s="16"/>
      <c r="AR15" s="16"/>
      <c r="AS15" s="16"/>
      <c r="AT15" s="16"/>
      <c r="AU15" s="16"/>
      <c r="AV15" s="16"/>
      <c r="AW15" s="16"/>
      <c r="AX15" s="16"/>
      <c r="AY15" s="16"/>
      <c r="AZ15" s="16"/>
      <c r="BA15" s="16"/>
      <c r="BB15" s="16"/>
      <c r="BC15" s="16"/>
      <c r="BE15" s="15"/>
      <c r="BF15" s="15"/>
      <c r="BG15" s="15"/>
      <c r="BH15" s="15"/>
      <c r="BI15" s="15"/>
      <c r="BJ15" s="15"/>
      <c r="BK15" s="15"/>
      <c r="BL15" s="15"/>
      <c r="BM15" s="15"/>
      <c r="BN15" s="15"/>
      <c r="BO15" s="15"/>
      <c r="BP15" s="15"/>
      <c r="BQ15" s="15"/>
      <c r="BS15" s="15"/>
      <c r="BT15" s="15"/>
      <c r="BU15" s="15"/>
      <c r="BV15" s="15"/>
      <c r="BW15" s="15"/>
      <c r="BX15" s="15"/>
      <c r="BY15" s="15"/>
      <c r="BZ15" s="15"/>
      <c r="CA15" s="15"/>
      <c r="CB15" s="15"/>
      <c r="CC15" s="15"/>
      <c r="CD15" s="15"/>
      <c r="CE15" s="15"/>
      <c r="CF15" s="15"/>
      <c r="CG15" s="16"/>
      <c r="CH15" s="16"/>
      <c r="CI15" s="16"/>
      <c r="CJ15" s="16"/>
      <c r="CK15" s="16"/>
      <c r="CL15" s="16"/>
      <c r="CM15" s="16"/>
      <c r="CN15" s="16"/>
      <c r="CO15" s="16"/>
      <c r="CP15" s="16"/>
      <c r="CQ15" s="16"/>
      <c r="CR15" s="16"/>
      <c r="CS15" s="236"/>
      <c r="CT15" s="16"/>
      <c r="CU15" s="16"/>
      <c r="CV15" s="16"/>
      <c r="CW15" s="16"/>
      <c r="CX15" s="16"/>
      <c r="CY15" s="16"/>
      <c r="CZ15" s="16"/>
      <c r="DA15" s="16"/>
      <c r="DB15" s="16"/>
      <c r="DC15" s="16"/>
      <c r="DD15" s="16"/>
      <c r="DE15" s="16"/>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I15" s="16"/>
      <c r="EJ15" s="16"/>
      <c r="EK15" s="16"/>
      <c r="EL15" s="16"/>
      <c r="EM15" s="16"/>
      <c r="EN15" s="16"/>
      <c r="EO15" s="16"/>
      <c r="EP15" s="16"/>
      <c r="EQ15" s="16"/>
      <c r="ER15" s="16"/>
      <c r="ES15" s="16"/>
      <c r="ET15" s="16"/>
      <c r="EV15" s="16"/>
      <c r="EW15" s="16"/>
      <c r="EX15" s="16"/>
      <c r="EY15" s="16"/>
      <c r="EZ15" s="16"/>
      <c r="FA15" s="16"/>
      <c r="FB15" s="16"/>
      <c r="FC15" s="16"/>
      <c r="FD15" s="16"/>
      <c r="FE15" s="16"/>
      <c r="FF15" s="16"/>
      <c r="FG15" s="16"/>
      <c r="FI15" s="233"/>
      <c r="FJ15" s="233"/>
      <c r="FK15" s="233"/>
      <c r="FL15" s="233"/>
      <c r="FM15" s="233"/>
      <c r="FN15" s="233"/>
      <c r="FO15" s="233"/>
      <c r="FP15" s="233"/>
      <c r="FQ15" s="233"/>
      <c r="FR15" s="233"/>
      <c r="FS15" s="233"/>
      <c r="FT15" s="233"/>
      <c r="FU15" s="233"/>
      <c r="FV15" s="4"/>
      <c r="FW15" s="233"/>
      <c r="FX15" s="233"/>
      <c r="FY15" s="233"/>
      <c r="FZ15" s="233"/>
      <c r="GA15" s="233"/>
      <c r="GB15" s="233"/>
      <c r="GC15" s="233"/>
      <c r="GD15" s="233"/>
      <c r="GE15" s="233"/>
      <c r="GF15" s="233"/>
      <c r="GG15" s="233"/>
      <c r="GH15" s="233"/>
      <c r="GI15" s="233"/>
      <c r="GJ15" s="233"/>
      <c r="GK15" s="112"/>
      <c r="GL15" s="112"/>
      <c r="GM15" s="112"/>
      <c r="GN15" s="112"/>
      <c r="GO15" s="112"/>
      <c r="GP15" s="112"/>
      <c r="GQ15" s="112"/>
      <c r="GR15" s="112"/>
      <c r="GS15" s="112"/>
      <c r="GT15" s="112"/>
      <c r="GU15" s="112"/>
      <c r="GV15" s="112"/>
      <c r="GW15" s="233"/>
      <c r="GX15" s="233"/>
      <c r="GY15" s="233"/>
      <c r="GZ15" s="233"/>
      <c r="HA15" s="233"/>
      <c r="HB15" s="233"/>
      <c r="HC15" s="233"/>
      <c r="HD15" s="233"/>
      <c r="HE15" s="233"/>
      <c r="HF15" s="233"/>
      <c r="HG15" s="233"/>
      <c r="HH15" s="233"/>
      <c r="HI15" s="233"/>
      <c r="HJ15" s="14"/>
      <c r="HL15" s="233"/>
      <c r="HN15" s="233"/>
      <c r="HO15" s="233"/>
      <c r="HQ15" s="15"/>
      <c r="HR15" s="15"/>
      <c r="IN15" s="346"/>
      <c r="IO15" s="346"/>
      <c r="IP15" s="346"/>
      <c r="IQ15" s="346"/>
      <c r="IR15" s="346"/>
      <c r="IS15" s="346"/>
      <c r="IT15" s="346"/>
      <c r="IU15" s="346"/>
      <c r="IV15" s="346"/>
      <c r="IW15" s="346"/>
      <c r="IX15" s="346"/>
      <c r="IY15" s="346"/>
      <c r="IZ15" s="346"/>
      <c r="JO15" s="346"/>
      <c r="JP15" s="346"/>
      <c r="JQ15" s="346"/>
      <c r="JR15" s="346"/>
      <c r="JS15" s="346"/>
      <c r="JT15" s="346"/>
      <c r="JU15" s="346"/>
      <c r="JV15" s="346"/>
      <c r="JW15" s="346"/>
      <c r="JX15" s="346"/>
      <c r="JY15" s="346"/>
      <c r="JZ15" s="346"/>
      <c r="KA15" s="346"/>
      <c r="KP15" s="346"/>
      <c r="KQ15" s="346"/>
      <c r="KR15" s="346"/>
      <c r="KS15" s="346"/>
      <c r="KT15" s="346"/>
      <c r="KU15" s="346"/>
      <c r="KV15" s="346"/>
      <c r="KW15" s="346"/>
      <c r="KX15" s="346"/>
      <c r="KY15" s="346"/>
      <c r="KZ15" s="346"/>
      <c r="LA15" s="346"/>
      <c r="LB15" s="346"/>
      <c r="LD15" s="346"/>
      <c r="LE15" s="346"/>
      <c r="LF15" s="346"/>
      <c r="LG15" s="346"/>
      <c r="LH15" s="346"/>
      <c r="LI15" s="346"/>
      <c r="LJ15" s="346"/>
      <c r="LK15" s="346"/>
      <c r="LL15" s="346"/>
      <c r="LM15" s="346"/>
      <c r="LN15" s="346"/>
      <c r="LO15" s="346"/>
      <c r="LP15" s="346"/>
      <c r="LS15" s="4"/>
      <c r="LT15" s="4"/>
      <c r="LU15" s="4"/>
      <c r="LV15" s="4"/>
      <c r="LW15" s="4"/>
      <c r="LX15" s="4"/>
      <c r="LY15" s="4"/>
      <c r="LZ15" s="4"/>
      <c r="MA15" s="4"/>
      <c r="MB15" s="4"/>
      <c r="MC15" s="4"/>
      <c r="MD15" s="4"/>
      <c r="MF15" s="14"/>
      <c r="MG15" s="14"/>
      <c r="MH15" s="14"/>
      <c r="MI15" s="14"/>
      <c r="MJ15" s="14"/>
      <c r="MK15" s="14"/>
      <c r="ML15" s="14"/>
      <c r="MM15" s="14"/>
      <c r="MN15" s="14"/>
      <c r="MO15" s="14"/>
      <c r="MP15" s="14"/>
      <c r="MQ15" s="14"/>
      <c r="MS15" s="14"/>
      <c r="MT15" s="14"/>
      <c r="MU15" s="14"/>
      <c r="MV15" s="14"/>
      <c r="MW15" s="14"/>
      <c r="MX15" s="14"/>
      <c r="MY15" s="14"/>
      <c r="MZ15" s="14"/>
      <c r="NA15" s="14"/>
      <c r="NB15" s="14"/>
      <c r="NC15" s="14"/>
      <c r="ND15" s="14"/>
    </row>
    <row r="16" spans="1:368">
      <c r="A16" s="4">
        <f>A15+1</f>
        <v>11</v>
      </c>
      <c r="B16" s="1" t="s">
        <v>423</v>
      </c>
      <c r="C16" s="1" t="s">
        <v>334</v>
      </c>
      <c r="D16" s="4" t="s">
        <v>326</v>
      </c>
      <c r="E16" s="14">
        <f>SUMIFS('MoU proposal'!U:U,'MoU proposal'!$B:$B,'# new dealers'!$B16,'MoU proposal'!$D:$D,'# new dealers'!$C16)</f>
        <v>10074.614999999998</v>
      </c>
      <c r="F16" s="14">
        <f>'Retail_distributor-wise'!F16</f>
        <v>17100</v>
      </c>
      <c r="G16" s="14">
        <f>'Retail_distributor-wise'!GA16</f>
        <v>750.00000000000011</v>
      </c>
      <c r="H16" s="14">
        <f>'Retail_distributor-wise'!FM16</f>
        <v>1750</v>
      </c>
      <c r="I16" s="233">
        <f>IFERROR(COUNTIFS('District Data_Live'!$E:$E,'# new dealers'!$B16,'District Data_Live'!$C:$C,'# new dealers'!$C16,'District Data_Live'!$D:$D,'# new dealers'!$D16,'District Data_Live'!$J:$J,'# new dealers'!I$4),"")</f>
        <v>1</v>
      </c>
      <c r="J16" s="233">
        <f>IFERROR(COUNTIFS('District Data_Live'!$E:$E,'# new dealers'!$B16,'District Data_Live'!$C:$C,'# new dealers'!$C16,'District Data_Live'!$D:$D,'# new dealers'!$D16,'District Data_Live'!$J:$J,'# new dealers'!J$4),"")</f>
        <v>3</v>
      </c>
      <c r="K16" s="233">
        <f>IFERROR(COUNTIFS('District Data_Live'!$E:$E,'# new dealers'!$B16,'District Data_Live'!$C:$C,'# new dealers'!$C16,'District Data_Live'!$D:$D,'# new dealers'!$D16,'District Data_Live'!$J:$J,'# new dealers'!K$4),"")</f>
        <v>7</v>
      </c>
      <c r="L16" s="233">
        <f>IFERROR(COUNTIFS('District Data_Live'!$E:$E,'# new dealers'!$B16,'District Data_Live'!$C:$C,'# new dealers'!$C16,'District Data_Live'!$D:$D,'# new dealers'!$D16,'District Data_Live'!$J:$J,'# new dealers'!L$4),"")</f>
        <v>2</v>
      </c>
      <c r="M16" s="233">
        <f>IFERROR(SUMIFS('District Data_Live'!$P:$P,'District Data_Live'!$E:$E,'# new dealers'!$B16,'District Data_Live'!$C:$C,'# new dealers'!$C16,'District Data_Live'!$D:$D,'# new dealers'!$D16,'District Data_Live'!$J:$J,'# new dealers'!M$4),"")</f>
        <v>20000</v>
      </c>
      <c r="N16" s="233">
        <f>IFERROR(SUMIFS('District Data_Live'!$P:$P,'District Data_Live'!$E:$E,'# new dealers'!$B16,'District Data_Live'!$C:$C,'# new dealers'!$C16,'District Data_Live'!$D:$D,'# new dealers'!$D16,'District Data_Live'!$J:$J,'# new dealers'!N$4),"")</f>
        <v>24000</v>
      </c>
      <c r="O16" s="233">
        <f>IFERROR(SUMIFS('District Data_Live'!$P:$P,'District Data_Live'!$E:$E,'# new dealers'!$B16,'District Data_Live'!$C:$C,'# new dealers'!$C16,'District Data_Live'!$D:$D,'# new dealers'!$D16,'District Data_Live'!$J:$J,'# new dealers'!O$4),"")</f>
        <v>24400</v>
      </c>
      <c r="P16" s="233">
        <f>IFERROR(SUMIFS('District Data_Live'!$P:$P,'District Data_Live'!$E:$E,'# new dealers'!$B16,'District Data_Live'!$C:$C,'# new dealers'!$C16,'District Data_Live'!$D:$D,'# new dealers'!$D16,'District Data_Live'!$J:$J,'# new dealers'!P$4),"")</f>
        <v>2500</v>
      </c>
      <c r="Q16" s="233">
        <f>IFERROR(SUMIFS('District Data_Live'!$ID:$ID,'District Data_Live'!$E:$E,'# new dealers'!$B16,'District Data_Live'!$C:$C,'# new dealers'!$C16,'District Data_Live'!$D:$D,'# new dealers'!$D16,'District Data_Live'!$J:$J,'# new dealers'!Q$4),"")</f>
        <v>254.20500000000001</v>
      </c>
      <c r="R16" s="233">
        <f>IFERROR(SUMIFS('District Data_Live'!$ID:$ID,'District Data_Live'!$E:$E,'# new dealers'!$B16,'District Data_Live'!$C:$C,'# new dealers'!$C16,'District Data_Live'!$D:$D,'# new dealers'!$D16,'District Data_Live'!$J:$J,'# new dealers'!R$4),"")</f>
        <v>225.17</v>
      </c>
      <c r="S16" s="233">
        <f>IFERROR(SUMIFS('District Data_Live'!$ID:$ID,'District Data_Live'!$E:$E,'# new dealers'!$B16,'District Data_Live'!$C:$C,'# new dealers'!$C16,'District Data_Live'!$D:$D,'# new dealers'!$D16,'District Data_Live'!$J:$J,'# new dealers'!S$4),"")</f>
        <v>85.778999999999996</v>
      </c>
      <c r="T16" s="233">
        <f>IFERROR(SUMIFS('District Data_Live'!$ID:$ID,'District Data_Live'!$E:$E,'# new dealers'!$B16,'District Data_Live'!$C:$C,'# new dealers'!$C16,'District Data_Live'!$D:$D,'# new dealers'!$D16,'District Data_Live'!$J:$J,'# new dealers'!T$4),"")</f>
        <v>32.411000000000001</v>
      </c>
      <c r="U16" s="16">
        <f t="shared" si="2"/>
        <v>0.42540142076594178</v>
      </c>
      <c r="V16" s="16">
        <f t="shared" si="3"/>
        <v>0.37681256432354632</v>
      </c>
      <c r="W16" s="16">
        <f t="shared" si="4"/>
        <v>0.14354756386334538</v>
      </c>
      <c r="X16" s="16">
        <f t="shared" si="5"/>
        <v>5.4238451047166417E-2</v>
      </c>
      <c r="Y16" s="14"/>
      <c r="Z16" s="14"/>
      <c r="AA16" s="14"/>
      <c r="AB16" s="14"/>
      <c r="AD16" s="671"/>
      <c r="AE16" s="16"/>
      <c r="AF16" s="16"/>
      <c r="AG16" s="16"/>
      <c r="AH16" s="16"/>
      <c r="AI16" s="16"/>
      <c r="AJ16" s="16"/>
      <c r="AK16" s="16"/>
      <c r="AL16" s="16"/>
      <c r="AM16" s="16"/>
      <c r="AN16" s="16"/>
      <c r="AO16" s="16"/>
      <c r="AP16" s="16"/>
      <c r="AR16" s="16"/>
      <c r="AS16" s="16"/>
      <c r="AT16" s="16"/>
      <c r="AU16" s="16"/>
      <c r="AV16" s="16"/>
      <c r="AW16" s="16"/>
      <c r="AX16" s="16"/>
      <c r="AY16" s="16"/>
      <c r="AZ16" s="16"/>
      <c r="BA16" s="16"/>
      <c r="BB16" s="16"/>
      <c r="BC16" s="16"/>
      <c r="BE16" s="15"/>
      <c r="BF16" s="15"/>
      <c r="BG16" s="15"/>
      <c r="BH16" s="15"/>
      <c r="BI16" s="15"/>
      <c r="BJ16" s="15"/>
      <c r="BK16" s="15"/>
      <c r="BL16" s="15"/>
      <c r="BM16" s="15"/>
      <c r="BN16" s="15"/>
      <c r="BO16" s="15"/>
      <c r="BP16" s="15"/>
      <c r="BQ16" s="15"/>
      <c r="BS16" s="15"/>
      <c r="BT16" s="15"/>
      <c r="BU16" s="15"/>
      <c r="BV16" s="15"/>
      <c r="BW16" s="15"/>
      <c r="BX16" s="15"/>
      <c r="BY16" s="15"/>
      <c r="BZ16" s="15"/>
      <c r="CA16" s="15"/>
      <c r="CB16" s="15"/>
      <c r="CC16" s="15"/>
      <c r="CD16" s="15"/>
      <c r="CE16" s="15"/>
      <c r="CF16" s="15"/>
      <c r="CG16" s="16"/>
      <c r="CH16" s="16"/>
      <c r="CI16" s="16"/>
      <c r="CJ16" s="16"/>
      <c r="CK16" s="16"/>
      <c r="CL16" s="16"/>
      <c r="CM16" s="16"/>
      <c r="CN16" s="16"/>
      <c r="CO16" s="16"/>
      <c r="CP16" s="16"/>
      <c r="CQ16" s="16"/>
      <c r="CR16" s="16"/>
      <c r="CS16" s="236"/>
      <c r="CT16" s="16"/>
      <c r="CU16" s="16"/>
      <c r="CV16" s="16"/>
      <c r="CW16" s="16"/>
      <c r="CX16" s="16"/>
      <c r="CY16" s="16"/>
      <c r="CZ16" s="16"/>
      <c r="DA16" s="16"/>
      <c r="DB16" s="16"/>
      <c r="DC16" s="16"/>
      <c r="DD16" s="16"/>
      <c r="DE16" s="16"/>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I16" s="16"/>
      <c r="EJ16" s="16"/>
      <c r="EK16" s="16"/>
      <c r="EL16" s="16"/>
      <c r="EM16" s="16"/>
      <c r="EN16" s="16"/>
      <c r="EO16" s="16"/>
      <c r="EP16" s="16"/>
      <c r="EQ16" s="16"/>
      <c r="ER16" s="16"/>
      <c r="ES16" s="16"/>
      <c r="ET16" s="16"/>
      <c r="EV16" s="16"/>
      <c r="EW16" s="16"/>
      <c r="EX16" s="16"/>
      <c r="EY16" s="16"/>
      <c r="EZ16" s="16"/>
      <c r="FA16" s="16"/>
      <c r="FB16" s="16"/>
      <c r="FC16" s="16"/>
      <c r="FD16" s="16"/>
      <c r="FE16" s="16"/>
      <c r="FF16" s="16"/>
      <c r="FG16" s="16"/>
      <c r="FI16" s="233"/>
      <c r="FJ16" s="233"/>
      <c r="FK16" s="233"/>
      <c r="FL16" s="233"/>
      <c r="FM16" s="233"/>
      <c r="FN16" s="233"/>
      <c r="FO16" s="233"/>
      <c r="FP16" s="233"/>
      <c r="FQ16" s="233"/>
      <c r="FR16" s="233"/>
      <c r="FS16" s="233"/>
      <c r="FT16" s="233"/>
      <c r="FU16" s="233"/>
      <c r="FV16" s="4"/>
      <c r="FW16" s="233"/>
      <c r="FX16" s="233"/>
      <c r="FY16" s="233"/>
      <c r="FZ16" s="233"/>
      <c r="GA16" s="233"/>
      <c r="GB16" s="233"/>
      <c r="GC16" s="233"/>
      <c r="GD16" s="233"/>
      <c r="GE16" s="233"/>
      <c r="GF16" s="233"/>
      <c r="GG16" s="233"/>
      <c r="GH16" s="233"/>
      <c r="GI16" s="233"/>
      <c r="GJ16" s="233"/>
      <c r="GK16" s="112"/>
      <c r="GL16" s="112"/>
      <c r="GM16" s="112"/>
      <c r="GN16" s="112"/>
      <c r="GO16" s="112"/>
      <c r="GP16" s="112"/>
      <c r="GQ16" s="112"/>
      <c r="GR16" s="112"/>
      <c r="GS16" s="112"/>
      <c r="GT16" s="112"/>
      <c r="GU16" s="112"/>
      <c r="GV16" s="112"/>
      <c r="GW16" s="233"/>
      <c r="GX16" s="233"/>
      <c r="GY16" s="233"/>
      <c r="GZ16" s="233"/>
      <c r="HA16" s="233"/>
      <c r="HB16" s="233"/>
      <c r="HC16" s="233"/>
      <c r="HD16" s="233"/>
      <c r="HE16" s="233"/>
      <c r="HF16" s="233"/>
      <c r="HG16" s="233"/>
      <c r="HH16" s="233"/>
      <c r="HI16" s="233"/>
      <c r="HJ16" s="14"/>
      <c r="HL16" s="233"/>
      <c r="HN16" s="233"/>
      <c r="HO16" s="233"/>
      <c r="HQ16" s="15"/>
      <c r="HR16" s="15"/>
      <c r="IN16" s="346"/>
      <c r="IO16" s="346"/>
      <c r="IP16" s="346"/>
      <c r="IQ16" s="346"/>
      <c r="IR16" s="346"/>
      <c r="IS16" s="346"/>
      <c r="IT16" s="346"/>
      <c r="IU16" s="346"/>
      <c r="IV16" s="346"/>
      <c r="IW16" s="346"/>
      <c r="IX16" s="346"/>
      <c r="IY16" s="346"/>
      <c r="IZ16" s="346"/>
      <c r="JO16" s="346"/>
      <c r="JP16" s="346"/>
      <c r="JQ16" s="346"/>
      <c r="JR16" s="346"/>
      <c r="JS16" s="346"/>
      <c r="JT16" s="346"/>
      <c r="JU16" s="346"/>
      <c r="JV16" s="346"/>
      <c r="JW16" s="346"/>
      <c r="JX16" s="346"/>
      <c r="JY16" s="346"/>
      <c r="JZ16" s="346"/>
      <c r="KA16" s="346"/>
      <c r="KP16" s="346"/>
      <c r="KQ16" s="346"/>
      <c r="KR16" s="346"/>
      <c r="KS16" s="346"/>
      <c r="KT16" s="346"/>
      <c r="KU16" s="346"/>
      <c r="KV16" s="346"/>
      <c r="KW16" s="346"/>
      <c r="KX16" s="346"/>
      <c r="KY16" s="346"/>
      <c r="KZ16" s="346"/>
      <c r="LA16" s="346"/>
      <c r="LB16" s="346"/>
      <c r="LD16" s="346"/>
      <c r="LE16" s="346"/>
      <c r="LF16" s="346"/>
      <c r="LG16" s="346"/>
      <c r="LH16" s="346"/>
      <c r="LI16" s="346"/>
      <c r="LJ16" s="346"/>
      <c r="LK16" s="346"/>
      <c r="LL16" s="346"/>
      <c r="LM16" s="346"/>
      <c r="LN16" s="346"/>
      <c r="LO16" s="346"/>
      <c r="LP16" s="346"/>
      <c r="LS16" s="16"/>
      <c r="LT16" s="16"/>
      <c r="LU16" s="16"/>
      <c r="LV16" s="16"/>
      <c r="LW16" s="16"/>
      <c r="LX16" s="16"/>
      <c r="LY16" s="16"/>
      <c r="LZ16" s="16"/>
      <c r="MA16" s="16"/>
      <c r="MB16" s="16"/>
      <c r="MC16" s="16"/>
      <c r="MD16" s="16"/>
      <c r="MF16" s="14"/>
      <c r="MG16" s="14"/>
      <c r="MH16" s="14"/>
      <c r="MI16" s="14"/>
      <c r="MJ16" s="14"/>
      <c r="MK16" s="14"/>
      <c r="ML16" s="14"/>
      <c r="MM16" s="14"/>
      <c r="MN16" s="14"/>
      <c r="MO16" s="14"/>
      <c r="MP16" s="14"/>
      <c r="MQ16" s="14"/>
      <c r="MS16" s="14"/>
      <c r="MT16" s="14"/>
      <c r="MU16" s="14"/>
      <c r="MV16" s="14"/>
      <c r="MW16" s="14"/>
      <c r="MX16" s="14"/>
      <c r="MY16" s="14"/>
      <c r="MZ16" s="14"/>
      <c r="NA16" s="14"/>
      <c r="NB16" s="14"/>
      <c r="NC16" s="14"/>
      <c r="ND16" s="14"/>
    </row>
    <row r="17" spans="1:368">
      <c r="A17" s="4">
        <f>A16+1</f>
        <v>12</v>
      </c>
      <c r="B17" s="1" t="s">
        <v>425</v>
      </c>
      <c r="C17" s="1" t="s">
        <v>334</v>
      </c>
      <c r="D17" s="4" t="s">
        <v>326</v>
      </c>
      <c r="E17" s="14">
        <f>SUMIFS('MoU proposal'!U:U,'MoU proposal'!$B:$B,'# new dealers'!$B17,'MoU proposal'!$D:$D,'# new dealers'!$C17)</f>
        <v>131.41000000000003</v>
      </c>
      <c r="F17" s="14">
        <f>'Retail_distributor-wise'!F17</f>
        <v>0</v>
      </c>
      <c r="G17" s="14">
        <f>'Retail_distributor-wise'!GA17</f>
        <v>0</v>
      </c>
      <c r="H17" s="14">
        <f>'Retail_distributor-wise'!FM17</f>
        <v>0</v>
      </c>
      <c r="I17" s="233">
        <f>IFERROR(COUNTIFS('District Data_Live'!$E:$E,'# new dealers'!$B17,'District Data_Live'!$C:$C,'# new dealers'!$C17,'District Data_Live'!$D:$D,'# new dealers'!$D17,'District Data_Live'!$J:$J,'# new dealers'!I$4),"")</f>
        <v>0</v>
      </c>
      <c r="J17" s="233">
        <f>IFERROR(COUNTIFS('District Data_Live'!$E:$E,'# new dealers'!$B17,'District Data_Live'!$C:$C,'# new dealers'!$C17,'District Data_Live'!$D:$D,'# new dealers'!$D17,'District Data_Live'!$J:$J,'# new dealers'!J$4),"")</f>
        <v>2</v>
      </c>
      <c r="K17" s="233">
        <f>IFERROR(COUNTIFS('District Data_Live'!$E:$E,'# new dealers'!$B17,'District Data_Live'!$C:$C,'# new dealers'!$C17,'District Data_Live'!$D:$D,'# new dealers'!$D17,'District Data_Live'!$J:$J,'# new dealers'!K$4),"")</f>
        <v>4</v>
      </c>
      <c r="L17" s="233">
        <f>IFERROR(COUNTIFS('District Data_Live'!$E:$E,'# new dealers'!$B17,'District Data_Live'!$C:$C,'# new dealers'!$C17,'District Data_Live'!$D:$D,'# new dealers'!$D17,'District Data_Live'!$J:$J,'# new dealers'!L$4),"")</f>
        <v>0</v>
      </c>
      <c r="M17" s="233">
        <f>IFERROR(SUMIFS('District Data_Live'!$P:$P,'District Data_Live'!$E:$E,'# new dealers'!$B17,'District Data_Live'!$C:$C,'# new dealers'!$C17,'District Data_Live'!$D:$D,'# new dealers'!$D17,'District Data_Live'!$J:$J,'# new dealers'!M$4),"")</f>
        <v>0</v>
      </c>
      <c r="N17" s="233">
        <f>IFERROR(SUMIFS('District Data_Live'!$P:$P,'District Data_Live'!$E:$E,'# new dealers'!$B17,'District Data_Live'!$C:$C,'# new dealers'!$C17,'District Data_Live'!$D:$D,'# new dealers'!$D17,'District Data_Live'!$J:$J,'# new dealers'!N$4),"")</f>
        <v>11000</v>
      </c>
      <c r="O17" s="233">
        <f>IFERROR(SUMIFS('District Data_Live'!$P:$P,'District Data_Live'!$E:$E,'# new dealers'!$B17,'District Data_Live'!$C:$C,'# new dealers'!$C17,'District Data_Live'!$D:$D,'# new dealers'!$D17,'District Data_Live'!$J:$J,'# new dealers'!O$4),"")</f>
        <v>16500</v>
      </c>
      <c r="P17" s="233">
        <f>IFERROR(SUMIFS('District Data_Live'!$P:$P,'District Data_Live'!$E:$E,'# new dealers'!$B17,'District Data_Live'!$C:$C,'# new dealers'!$C17,'District Data_Live'!$D:$D,'# new dealers'!$D17,'District Data_Live'!$J:$J,'# new dealers'!P$4),"")</f>
        <v>0</v>
      </c>
      <c r="Q17" s="233">
        <f>IFERROR(SUMIFS('District Data_Live'!$ID:$ID,'District Data_Live'!$E:$E,'# new dealers'!$B17,'District Data_Live'!$C:$C,'# new dealers'!$C17,'District Data_Live'!$D:$D,'# new dealers'!$D17,'District Data_Live'!$J:$J,'# new dealers'!Q$4),"")</f>
        <v>0</v>
      </c>
      <c r="R17" s="233">
        <f>IFERROR(SUMIFS('District Data_Live'!$ID:$ID,'District Data_Live'!$E:$E,'# new dealers'!$B17,'District Data_Live'!$C:$C,'# new dealers'!$C17,'District Data_Live'!$D:$D,'# new dealers'!$D17,'District Data_Live'!$J:$J,'# new dealers'!R$4),"")</f>
        <v>16.333000000000002</v>
      </c>
      <c r="S17" s="233">
        <f>IFERROR(SUMIFS('District Data_Live'!$ID:$ID,'District Data_Live'!$E:$E,'# new dealers'!$B17,'District Data_Live'!$C:$C,'# new dealers'!$C17,'District Data_Live'!$D:$D,'# new dealers'!$D17,'District Data_Live'!$J:$J,'# new dealers'!S$4),"")</f>
        <v>12.808</v>
      </c>
      <c r="T17" s="233">
        <f>IFERROR(SUMIFS('District Data_Live'!$ID:$ID,'District Data_Live'!$E:$E,'# new dealers'!$B17,'District Data_Live'!$C:$C,'# new dealers'!$C17,'District Data_Live'!$D:$D,'# new dealers'!$D17,'District Data_Live'!$J:$J,'# new dealers'!T$4),"")</f>
        <v>0</v>
      </c>
      <c r="U17" s="16">
        <f t="shared" si="2"/>
        <v>0</v>
      </c>
      <c r="V17" s="16">
        <f t="shared" si="3"/>
        <v>0.56048179540853094</v>
      </c>
      <c r="W17" s="16">
        <f t="shared" si="4"/>
        <v>0.43951820459146901</v>
      </c>
      <c r="X17" s="16">
        <f t="shared" si="5"/>
        <v>0</v>
      </c>
      <c r="Y17" s="14"/>
      <c r="Z17" s="14"/>
      <c r="AA17" s="14"/>
      <c r="AB17" s="14"/>
      <c r="AD17" s="671"/>
      <c r="AE17" s="16"/>
      <c r="AF17" s="16"/>
      <c r="AG17" s="16"/>
      <c r="AH17" s="16"/>
      <c r="AI17" s="16"/>
      <c r="AJ17" s="16"/>
      <c r="AK17" s="16"/>
      <c r="AL17" s="16"/>
      <c r="AM17" s="16"/>
      <c r="AN17" s="16"/>
      <c r="AO17" s="16"/>
      <c r="AP17" s="16"/>
      <c r="AR17" s="16"/>
      <c r="AS17" s="16"/>
      <c r="AT17" s="16"/>
      <c r="AU17" s="16"/>
      <c r="AV17" s="16"/>
      <c r="AW17" s="16"/>
      <c r="AX17" s="16"/>
      <c r="AY17" s="16"/>
      <c r="AZ17" s="16"/>
      <c r="BA17" s="16"/>
      <c r="BB17" s="16"/>
      <c r="BC17" s="16"/>
      <c r="BE17" s="15"/>
      <c r="BF17" s="15"/>
      <c r="BG17" s="15"/>
      <c r="BH17" s="15"/>
      <c r="BI17" s="15"/>
      <c r="BJ17" s="15"/>
      <c r="BK17" s="15"/>
      <c r="BL17" s="15"/>
      <c r="BM17" s="15"/>
      <c r="BN17" s="15"/>
      <c r="BO17" s="15"/>
      <c r="BP17" s="15"/>
      <c r="BQ17" s="15"/>
      <c r="BS17" s="15"/>
      <c r="BT17" s="15"/>
      <c r="BU17" s="15"/>
      <c r="BV17" s="15"/>
      <c r="BW17" s="15"/>
      <c r="BX17" s="15"/>
      <c r="BY17" s="15"/>
      <c r="BZ17" s="15"/>
      <c r="CA17" s="15"/>
      <c r="CB17" s="15"/>
      <c r="CC17" s="15"/>
      <c r="CD17" s="15"/>
      <c r="CE17" s="15"/>
      <c r="CF17" s="15"/>
      <c r="CG17" s="16"/>
      <c r="CH17" s="16"/>
      <c r="CI17" s="16"/>
      <c r="CJ17" s="16"/>
      <c r="CK17" s="16"/>
      <c r="CL17" s="16"/>
      <c r="CM17" s="16"/>
      <c r="CN17" s="16"/>
      <c r="CO17" s="16"/>
      <c r="CP17" s="16"/>
      <c r="CQ17" s="16"/>
      <c r="CR17" s="16"/>
      <c r="CS17" s="236"/>
      <c r="CT17" s="16"/>
      <c r="CU17" s="16"/>
      <c r="CV17" s="16"/>
      <c r="CW17" s="16"/>
      <c r="CX17" s="16"/>
      <c r="CY17" s="16"/>
      <c r="CZ17" s="16"/>
      <c r="DA17" s="16"/>
      <c r="DB17" s="16"/>
      <c r="DC17" s="16"/>
      <c r="DD17" s="16"/>
      <c r="DE17" s="16"/>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I17" s="16"/>
      <c r="EJ17" s="16"/>
      <c r="EK17" s="16"/>
      <c r="EL17" s="16"/>
      <c r="EM17" s="16"/>
      <c r="EN17" s="16"/>
      <c r="EO17" s="16"/>
      <c r="EP17" s="16"/>
      <c r="EQ17" s="16"/>
      <c r="ER17" s="16"/>
      <c r="ES17" s="16"/>
      <c r="ET17" s="16"/>
      <c r="EV17" s="16"/>
      <c r="EW17" s="16"/>
      <c r="EX17" s="16"/>
      <c r="EY17" s="16"/>
      <c r="EZ17" s="16"/>
      <c r="FA17" s="16"/>
      <c r="FB17" s="16"/>
      <c r="FC17" s="16"/>
      <c r="FD17" s="16"/>
      <c r="FE17" s="16"/>
      <c r="FF17" s="16"/>
      <c r="FG17" s="16"/>
      <c r="FI17" s="233"/>
      <c r="FJ17" s="233"/>
      <c r="FK17" s="233"/>
      <c r="FL17" s="233"/>
      <c r="FM17" s="233"/>
      <c r="FN17" s="233"/>
      <c r="FO17" s="233"/>
      <c r="FP17" s="233"/>
      <c r="FQ17" s="233"/>
      <c r="FR17" s="233"/>
      <c r="FS17" s="233"/>
      <c r="FT17" s="233"/>
      <c r="FU17" s="233"/>
      <c r="FV17" s="4"/>
      <c r="FW17" s="233"/>
      <c r="FX17" s="233"/>
      <c r="FY17" s="233"/>
      <c r="FZ17" s="233"/>
      <c r="GA17" s="233"/>
      <c r="GB17" s="233"/>
      <c r="GC17" s="233"/>
      <c r="GD17" s="233"/>
      <c r="GE17" s="233"/>
      <c r="GF17" s="233"/>
      <c r="GG17" s="233"/>
      <c r="GH17" s="233"/>
      <c r="GI17" s="233"/>
      <c r="GJ17" s="233"/>
      <c r="GK17" s="112"/>
      <c r="GL17" s="112"/>
      <c r="GM17" s="112"/>
      <c r="GN17" s="112"/>
      <c r="GO17" s="112"/>
      <c r="GP17" s="112"/>
      <c r="GQ17" s="112"/>
      <c r="GR17" s="112"/>
      <c r="GS17" s="112"/>
      <c r="GT17" s="112"/>
      <c r="GU17" s="112"/>
      <c r="GV17" s="112"/>
      <c r="GW17" s="233"/>
      <c r="GX17" s="233"/>
      <c r="GY17" s="233"/>
      <c r="GZ17" s="233"/>
      <c r="HA17" s="233"/>
      <c r="HB17" s="233"/>
      <c r="HC17" s="233"/>
      <c r="HD17" s="233"/>
      <c r="HE17" s="233"/>
      <c r="HF17" s="233"/>
      <c r="HG17" s="233"/>
      <c r="HH17" s="233"/>
      <c r="HI17" s="233"/>
      <c r="HJ17" s="14"/>
      <c r="HL17" s="233"/>
      <c r="HN17" s="233"/>
      <c r="HO17" s="233"/>
      <c r="HQ17" s="15"/>
      <c r="HR17" s="15"/>
      <c r="IN17" s="346"/>
      <c r="IO17" s="346"/>
      <c r="IP17" s="346"/>
      <c r="IQ17" s="346"/>
      <c r="IR17" s="346"/>
      <c r="IS17" s="346"/>
      <c r="IT17" s="346"/>
      <c r="IU17" s="346"/>
      <c r="IV17" s="346"/>
      <c r="IW17" s="346"/>
      <c r="IX17" s="346"/>
      <c r="IY17" s="346"/>
      <c r="IZ17" s="346"/>
      <c r="JO17" s="346"/>
      <c r="JP17" s="346"/>
      <c r="JQ17" s="346"/>
      <c r="JR17" s="346"/>
      <c r="JS17" s="346"/>
      <c r="JT17" s="346"/>
      <c r="JU17" s="346"/>
      <c r="JV17" s="346"/>
      <c r="JW17" s="346"/>
      <c r="JX17" s="346"/>
      <c r="JY17" s="346"/>
      <c r="JZ17" s="346"/>
      <c r="KA17" s="346"/>
      <c r="KP17" s="346"/>
      <c r="KQ17" s="346"/>
      <c r="KR17" s="346"/>
      <c r="KS17" s="346"/>
      <c r="KT17" s="346"/>
      <c r="KU17" s="346"/>
      <c r="KV17" s="346"/>
      <c r="KW17" s="346"/>
      <c r="KX17" s="346"/>
      <c r="KY17" s="346"/>
      <c r="KZ17" s="346"/>
      <c r="LA17" s="346"/>
      <c r="LB17" s="346"/>
      <c r="LD17" s="346"/>
      <c r="LE17" s="346"/>
      <c r="LF17" s="346"/>
      <c r="LG17" s="346"/>
      <c r="LH17" s="346"/>
      <c r="LI17" s="346"/>
      <c r="LJ17" s="346"/>
      <c r="LK17" s="346"/>
      <c r="LL17" s="346"/>
      <c r="LM17" s="346"/>
      <c r="LN17" s="346"/>
      <c r="LO17" s="346"/>
      <c r="LP17" s="346"/>
      <c r="LS17" s="4"/>
      <c r="LT17" s="4"/>
      <c r="LU17" s="4"/>
      <c r="LV17" s="4"/>
      <c r="LW17" s="4"/>
      <c r="LX17" s="4"/>
      <c r="LY17" s="4"/>
      <c r="LZ17" s="4"/>
      <c r="MA17" s="4"/>
      <c r="MB17" s="4"/>
      <c r="MC17" s="4"/>
      <c r="MD17" s="4"/>
      <c r="MF17" s="14"/>
      <c r="MG17" s="14"/>
      <c r="MH17" s="14"/>
      <c r="MI17" s="14"/>
      <c r="MJ17" s="14"/>
      <c r="MK17" s="14"/>
      <c r="ML17" s="14"/>
      <c r="MM17" s="14"/>
      <c r="MN17" s="14"/>
      <c r="MO17" s="14"/>
      <c r="MP17" s="14"/>
      <c r="MQ17" s="14"/>
      <c r="MS17" s="14"/>
      <c r="MT17" s="14"/>
      <c r="MU17" s="14"/>
      <c r="MV17" s="14"/>
      <c r="MW17" s="14"/>
      <c r="MX17" s="14"/>
      <c r="MY17" s="14"/>
      <c r="MZ17" s="14"/>
      <c r="NA17" s="14"/>
      <c r="NB17" s="14"/>
      <c r="NC17" s="14"/>
      <c r="ND17" s="14"/>
    </row>
    <row r="18" spans="1:368">
      <c r="A18" s="4">
        <f>A17+1</f>
        <v>13</v>
      </c>
      <c r="B18" s="1" t="s">
        <v>426</v>
      </c>
      <c r="C18" s="1" t="s">
        <v>334</v>
      </c>
      <c r="D18" s="4" t="s">
        <v>326</v>
      </c>
      <c r="E18" s="14">
        <f>SUMIFS('MoU proposal'!U:U,'MoU proposal'!$B:$B,'# new dealers'!$B18,'MoU proposal'!$D:$D,'# new dealers'!$C18)</f>
        <v>5555.8250000000007</v>
      </c>
      <c r="F18" s="14">
        <f>'Retail_distributor-wise'!F18</f>
        <v>9250</v>
      </c>
      <c r="G18" s="14">
        <f>'Retail_distributor-wise'!GA18</f>
        <v>405.00000000000006</v>
      </c>
      <c r="H18" s="14">
        <f>'Retail_distributor-wise'!FM18</f>
        <v>944.99999999999989</v>
      </c>
      <c r="I18" s="233">
        <f>IFERROR(COUNTIFS('District Data_Live'!$E:$E,'# new dealers'!$B18,'District Data_Live'!$C:$C,'# new dealers'!$C18,'District Data_Live'!$D:$D,'# new dealers'!$D18,'District Data_Live'!$J:$J,'# new dealers'!I$4),"")</f>
        <v>1</v>
      </c>
      <c r="J18" s="233">
        <f>IFERROR(COUNTIFS('District Data_Live'!$E:$E,'# new dealers'!$B18,'District Data_Live'!$C:$C,'# new dealers'!$C18,'District Data_Live'!$D:$D,'# new dealers'!$D18,'District Data_Live'!$J:$J,'# new dealers'!J$4),"")</f>
        <v>0</v>
      </c>
      <c r="K18" s="233">
        <f>IFERROR(COUNTIFS('District Data_Live'!$E:$E,'# new dealers'!$B18,'District Data_Live'!$C:$C,'# new dealers'!$C18,'District Data_Live'!$D:$D,'# new dealers'!$D18,'District Data_Live'!$J:$J,'# new dealers'!K$4),"")</f>
        <v>3</v>
      </c>
      <c r="L18" s="233">
        <f>IFERROR(COUNTIFS('District Data_Live'!$E:$E,'# new dealers'!$B18,'District Data_Live'!$C:$C,'# new dealers'!$C18,'District Data_Live'!$D:$D,'# new dealers'!$D18,'District Data_Live'!$J:$J,'# new dealers'!L$4),"")</f>
        <v>2</v>
      </c>
      <c r="M18" s="233">
        <f>IFERROR(SUMIFS('District Data_Live'!$P:$P,'District Data_Live'!$E:$E,'# new dealers'!$B18,'District Data_Live'!$C:$C,'# new dealers'!$C18,'District Data_Live'!$D:$D,'# new dealers'!$D18,'District Data_Live'!$J:$J,'# new dealers'!M$4),"")</f>
        <v>12000</v>
      </c>
      <c r="N18" s="233">
        <f>IFERROR(SUMIFS('District Data_Live'!$P:$P,'District Data_Live'!$E:$E,'# new dealers'!$B18,'District Data_Live'!$C:$C,'# new dealers'!$C18,'District Data_Live'!$D:$D,'# new dealers'!$D18,'District Data_Live'!$J:$J,'# new dealers'!N$4),"")</f>
        <v>0</v>
      </c>
      <c r="O18" s="233">
        <f>IFERROR(SUMIFS('District Data_Live'!$P:$P,'District Data_Live'!$E:$E,'# new dealers'!$B18,'District Data_Live'!$C:$C,'# new dealers'!$C18,'District Data_Live'!$D:$D,'# new dealers'!$D18,'District Data_Live'!$J:$J,'# new dealers'!O$4),"")</f>
        <v>11500</v>
      </c>
      <c r="P18" s="233">
        <f>IFERROR(SUMIFS('District Data_Live'!$P:$P,'District Data_Live'!$E:$E,'# new dealers'!$B18,'District Data_Live'!$C:$C,'# new dealers'!$C18,'District Data_Live'!$D:$D,'# new dealers'!$D18,'District Data_Live'!$J:$J,'# new dealers'!P$4),"")</f>
        <v>3000</v>
      </c>
      <c r="Q18" s="233">
        <f>IFERROR(SUMIFS('District Data_Live'!$ID:$ID,'District Data_Live'!$E:$E,'# new dealers'!$B18,'District Data_Live'!$C:$C,'# new dealers'!$C18,'District Data_Live'!$D:$D,'# new dealers'!$D18,'District Data_Live'!$J:$J,'# new dealers'!Q$4),"")</f>
        <v>271.38199999999995</v>
      </c>
      <c r="R18" s="233">
        <f>IFERROR(SUMIFS('District Data_Live'!$ID:$ID,'District Data_Live'!$E:$E,'# new dealers'!$B18,'District Data_Live'!$C:$C,'# new dealers'!$C18,'District Data_Live'!$D:$D,'# new dealers'!$D18,'District Data_Live'!$J:$J,'# new dealers'!R$4),"")</f>
        <v>0</v>
      </c>
      <c r="S18" s="233">
        <f>IFERROR(SUMIFS('District Data_Live'!$ID:$ID,'District Data_Live'!$E:$E,'# new dealers'!$B18,'District Data_Live'!$C:$C,'# new dealers'!$C18,'District Data_Live'!$D:$D,'# new dealers'!$D18,'District Data_Live'!$J:$J,'# new dealers'!S$4),"")</f>
        <v>87.328000000000003</v>
      </c>
      <c r="T18" s="233">
        <f>IFERROR(SUMIFS('District Data_Live'!$ID:$ID,'District Data_Live'!$E:$E,'# new dealers'!$B18,'District Data_Live'!$C:$C,'# new dealers'!$C18,'District Data_Live'!$D:$D,'# new dealers'!$D18,'District Data_Live'!$J:$J,'# new dealers'!T$4),"")</f>
        <v>52.772999999999996</v>
      </c>
      <c r="U18" s="16">
        <f t="shared" si="2"/>
        <v>0.65952177854249139</v>
      </c>
      <c r="V18" s="16">
        <f t="shared" si="3"/>
        <v>0</v>
      </c>
      <c r="W18" s="16">
        <f t="shared" si="4"/>
        <v>0.21222747962856306</v>
      </c>
      <c r="X18" s="16">
        <f t="shared" si="5"/>
        <v>0.12825074182894555</v>
      </c>
      <c r="Y18" s="14"/>
      <c r="Z18" s="14"/>
      <c r="AA18" s="14"/>
      <c r="AB18" s="14"/>
      <c r="AD18" s="671"/>
      <c r="AE18" s="16"/>
      <c r="AF18" s="16"/>
      <c r="AG18" s="16"/>
      <c r="AH18" s="16"/>
      <c r="AI18" s="16"/>
      <c r="AJ18" s="16"/>
      <c r="AK18" s="16"/>
      <c r="AL18" s="16"/>
      <c r="AM18" s="16"/>
      <c r="AN18" s="16"/>
      <c r="AO18" s="16"/>
      <c r="AP18" s="16"/>
      <c r="AR18" s="16"/>
      <c r="AS18" s="16"/>
      <c r="AT18" s="16"/>
      <c r="AU18" s="16"/>
      <c r="AV18" s="16"/>
      <c r="AW18" s="16"/>
      <c r="AX18" s="16"/>
      <c r="AY18" s="16"/>
      <c r="AZ18" s="16"/>
      <c r="BA18" s="16"/>
      <c r="BB18" s="16"/>
      <c r="BC18" s="16"/>
      <c r="BE18" s="15"/>
      <c r="BF18" s="15"/>
      <c r="BG18" s="15"/>
      <c r="BH18" s="15"/>
      <c r="BI18" s="15"/>
      <c r="BJ18" s="15"/>
      <c r="BK18" s="15"/>
      <c r="BL18" s="15"/>
      <c r="BM18" s="15"/>
      <c r="BN18" s="15"/>
      <c r="BO18" s="15"/>
      <c r="BP18" s="15"/>
      <c r="BQ18" s="15"/>
      <c r="BS18" s="15"/>
      <c r="BT18" s="15"/>
      <c r="BU18" s="15"/>
      <c r="BV18" s="15"/>
      <c r="BW18" s="15"/>
      <c r="BX18" s="15"/>
      <c r="BY18" s="15"/>
      <c r="BZ18" s="15"/>
      <c r="CA18" s="15"/>
      <c r="CB18" s="15"/>
      <c r="CC18" s="15"/>
      <c r="CD18" s="15"/>
      <c r="CE18" s="15"/>
      <c r="CF18" s="15"/>
      <c r="CG18" s="16"/>
      <c r="CH18" s="16"/>
      <c r="CI18" s="16"/>
      <c r="CJ18" s="16"/>
      <c r="CK18" s="16"/>
      <c r="CL18" s="16"/>
      <c r="CM18" s="16"/>
      <c r="CN18" s="16"/>
      <c r="CO18" s="16"/>
      <c r="CP18" s="16"/>
      <c r="CQ18" s="16"/>
      <c r="CR18" s="16"/>
      <c r="CS18" s="236"/>
      <c r="CT18" s="16"/>
      <c r="CU18" s="16"/>
      <c r="CV18" s="16"/>
      <c r="CW18" s="16"/>
      <c r="CX18" s="16"/>
      <c r="CY18" s="16"/>
      <c r="CZ18" s="16"/>
      <c r="DA18" s="16"/>
      <c r="DB18" s="16"/>
      <c r="DC18" s="16"/>
      <c r="DD18" s="16"/>
      <c r="DE18" s="16"/>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I18" s="16"/>
      <c r="EJ18" s="16"/>
      <c r="EK18" s="16"/>
      <c r="EL18" s="16"/>
      <c r="EM18" s="16"/>
      <c r="EN18" s="16"/>
      <c r="EO18" s="16"/>
      <c r="EP18" s="16"/>
      <c r="EQ18" s="16"/>
      <c r="ER18" s="16"/>
      <c r="ES18" s="16"/>
      <c r="ET18" s="16"/>
      <c r="EV18" s="16"/>
      <c r="EW18" s="16"/>
      <c r="EX18" s="16"/>
      <c r="EY18" s="16"/>
      <c r="EZ18" s="16"/>
      <c r="FA18" s="16"/>
      <c r="FB18" s="16"/>
      <c r="FC18" s="16"/>
      <c r="FD18" s="16"/>
      <c r="FE18" s="16"/>
      <c r="FF18" s="16"/>
      <c r="FG18" s="16"/>
      <c r="FI18" s="233"/>
      <c r="FJ18" s="233"/>
      <c r="FK18" s="233"/>
      <c r="FL18" s="233"/>
      <c r="FM18" s="233"/>
      <c r="FN18" s="233"/>
      <c r="FO18" s="233"/>
      <c r="FP18" s="233"/>
      <c r="FQ18" s="233"/>
      <c r="FR18" s="233"/>
      <c r="FS18" s="233"/>
      <c r="FT18" s="233"/>
      <c r="FU18" s="233"/>
      <c r="FV18" s="4"/>
      <c r="FW18" s="233"/>
      <c r="FX18" s="233"/>
      <c r="FY18" s="233"/>
      <c r="FZ18" s="233"/>
      <c r="GA18" s="233"/>
      <c r="GB18" s="233"/>
      <c r="GC18" s="233"/>
      <c r="GD18" s="233"/>
      <c r="GE18" s="233"/>
      <c r="GF18" s="233"/>
      <c r="GG18" s="233"/>
      <c r="GH18" s="233"/>
      <c r="GI18" s="233"/>
      <c r="GJ18" s="233"/>
      <c r="GK18" s="112"/>
      <c r="GL18" s="112"/>
      <c r="GM18" s="112"/>
      <c r="GN18" s="112"/>
      <c r="GO18" s="112"/>
      <c r="GP18" s="112"/>
      <c r="GQ18" s="112"/>
      <c r="GR18" s="112"/>
      <c r="GS18" s="112"/>
      <c r="GT18" s="112"/>
      <c r="GU18" s="112"/>
      <c r="GV18" s="112"/>
      <c r="GW18" s="233"/>
      <c r="GX18" s="233"/>
      <c r="GY18" s="233"/>
      <c r="GZ18" s="233"/>
      <c r="HA18" s="233"/>
      <c r="HB18" s="233"/>
      <c r="HC18" s="233"/>
      <c r="HD18" s="233"/>
      <c r="HE18" s="233"/>
      <c r="HF18" s="233"/>
      <c r="HG18" s="233"/>
      <c r="HH18" s="233"/>
      <c r="HI18" s="233"/>
      <c r="HJ18" s="14"/>
      <c r="HL18" s="233"/>
      <c r="HN18" s="233"/>
      <c r="HO18" s="233"/>
      <c r="HQ18" s="15"/>
      <c r="HR18" s="15"/>
      <c r="IN18" s="346"/>
      <c r="IO18" s="346"/>
      <c r="IP18" s="346"/>
      <c r="IQ18" s="346"/>
      <c r="IR18" s="346"/>
      <c r="IS18" s="346"/>
      <c r="IT18" s="346"/>
      <c r="IU18" s="346"/>
      <c r="IV18" s="346"/>
      <c r="IW18" s="346"/>
      <c r="IX18" s="346"/>
      <c r="IY18" s="346"/>
      <c r="IZ18" s="346"/>
      <c r="JO18" s="346"/>
      <c r="JP18" s="346"/>
      <c r="JQ18" s="346"/>
      <c r="JR18" s="346"/>
      <c r="JS18" s="346"/>
      <c r="JT18" s="346"/>
      <c r="JU18" s="346"/>
      <c r="JV18" s="346"/>
      <c r="JW18" s="346"/>
      <c r="JX18" s="346"/>
      <c r="JY18" s="346"/>
      <c r="JZ18" s="346"/>
      <c r="KA18" s="346"/>
      <c r="KP18" s="346"/>
      <c r="KQ18" s="346"/>
      <c r="KR18" s="346"/>
      <c r="KS18" s="346"/>
      <c r="KT18" s="346"/>
      <c r="KU18" s="346"/>
      <c r="KV18" s="346"/>
      <c r="KW18" s="346"/>
      <c r="KX18" s="346"/>
      <c r="KY18" s="346"/>
      <c r="KZ18" s="346"/>
      <c r="LA18" s="346"/>
      <c r="LB18" s="346"/>
      <c r="LD18" s="346"/>
      <c r="LE18" s="346"/>
      <c r="LF18" s="346"/>
      <c r="LG18" s="346"/>
      <c r="LH18" s="346"/>
      <c r="LI18" s="346"/>
      <c r="LJ18" s="346"/>
      <c r="LK18" s="346"/>
      <c r="LL18" s="346"/>
      <c r="LM18" s="346"/>
      <c r="LN18" s="346"/>
      <c r="LO18" s="346"/>
      <c r="LP18" s="346"/>
      <c r="LS18" s="4"/>
      <c r="LT18" s="4"/>
      <c r="LU18" s="4"/>
      <c r="LV18" s="4"/>
      <c r="LW18" s="4"/>
      <c r="LX18" s="4"/>
      <c r="LY18" s="4"/>
      <c r="LZ18" s="4"/>
      <c r="MA18" s="4"/>
      <c r="MB18" s="4"/>
      <c r="MC18" s="4"/>
      <c r="MD18" s="4"/>
      <c r="MF18" s="14"/>
      <c r="MG18" s="14"/>
      <c r="MH18" s="14"/>
      <c r="MI18" s="14"/>
      <c r="MJ18" s="14"/>
      <c r="MK18" s="14"/>
      <c r="ML18" s="14"/>
      <c r="MM18" s="14"/>
      <c r="MN18" s="14"/>
      <c r="MO18" s="14"/>
      <c r="MP18" s="14"/>
      <c r="MQ18" s="14"/>
      <c r="MS18" s="14"/>
      <c r="MT18" s="14"/>
      <c r="MU18" s="14"/>
      <c r="MV18" s="14"/>
      <c r="MW18" s="14"/>
      <c r="MX18" s="14"/>
      <c r="MY18" s="14"/>
      <c r="MZ18" s="14"/>
      <c r="NA18" s="14"/>
      <c r="NB18" s="14"/>
      <c r="NC18" s="14"/>
      <c r="ND18" s="14"/>
    </row>
    <row r="19" spans="1:368" s="116" customFormat="1">
      <c r="A19" s="115"/>
      <c r="D19" s="115"/>
      <c r="E19" s="117"/>
      <c r="F19" s="14">
        <f>'Retail_distributor-wise'!F19</f>
        <v>0</v>
      </c>
      <c r="G19" s="14">
        <f>'Retail_distributor-wise'!GA19</f>
        <v>0</v>
      </c>
      <c r="H19" s="14">
        <f>'Retail_distributor-wise'!FM19</f>
        <v>0</v>
      </c>
      <c r="I19" s="233">
        <f>IFERROR(COUNTIFS('District Data_Live'!$E:$E,'# new dealers'!$B19,'District Data_Live'!$C:$C,'# new dealers'!$C19,'District Data_Live'!$D:$D,'# new dealers'!$D19,'District Data_Live'!$J:$J,'# new dealers'!I$4),"")</f>
        <v>0</v>
      </c>
      <c r="J19" s="233">
        <f>IFERROR(COUNTIFS('District Data_Live'!$E:$E,'# new dealers'!$B19,'District Data_Live'!$C:$C,'# new dealers'!$C19,'District Data_Live'!$D:$D,'# new dealers'!$D19,'District Data_Live'!$J:$J,'# new dealers'!J$4),"")</f>
        <v>0</v>
      </c>
      <c r="K19" s="233">
        <f>IFERROR(COUNTIFS('District Data_Live'!$E:$E,'# new dealers'!$B19,'District Data_Live'!$C:$C,'# new dealers'!$C19,'District Data_Live'!$D:$D,'# new dealers'!$D19,'District Data_Live'!$J:$J,'# new dealers'!K$4),"")</f>
        <v>0</v>
      </c>
      <c r="L19" s="233">
        <f>IFERROR(COUNTIFS('District Data_Live'!$E:$E,'# new dealers'!$B19,'District Data_Live'!$C:$C,'# new dealers'!$C19,'District Data_Live'!$D:$D,'# new dealers'!$D19,'District Data_Live'!$J:$J,'# new dealers'!L$4),"")</f>
        <v>0</v>
      </c>
      <c r="M19" s="233">
        <f>IFERROR(SUMIFS('District Data_Live'!$P:$P,'District Data_Live'!$E:$E,'# new dealers'!$B19,'District Data_Live'!$C:$C,'# new dealers'!$C19,'District Data_Live'!$D:$D,'# new dealers'!$D19,'District Data_Live'!$J:$J,'# new dealers'!M$4),"")</f>
        <v>0</v>
      </c>
      <c r="N19" s="233">
        <f>IFERROR(SUMIFS('District Data_Live'!$P:$P,'District Data_Live'!$E:$E,'# new dealers'!$B19,'District Data_Live'!$C:$C,'# new dealers'!$C19,'District Data_Live'!$D:$D,'# new dealers'!$D19,'District Data_Live'!$J:$J,'# new dealers'!N$4),"")</f>
        <v>0</v>
      </c>
      <c r="O19" s="233">
        <f>IFERROR(SUMIFS('District Data_Live'!$P:$P,'District Data_Live'!$E:$E,'# new dealers'!$B19,'District Data_Live'!$C:$C,'# new dealers'!$C19,'District Data_Live'!$D:$D,'# new dealers'!$D19,'District Data_Live'!$J:$J,'# new dealers'!O$4),"")</f>
        <v>0</v>
      </c>
      <c r="P19" s="233">
        <f>IFERROR(SUMIFS('District Data_Live'!$P:$P,'District Data_Live'!$E:$E,'# new dealers'!$B19,'District Data_Live'!$C:$C,'# new dealers'!$C19,'District Data_Live'!$D:$D,'# new dealers'!$D19,'District Data_Live'!$J:$J,'# new dealers'!P$4),"")</f>
        <v>0</v>
      </c>
      <c r="Q19" s="233">
        <f>IFERROR(SUMIFS('District Data_Live'!$ID:$ID,'District Data_Live'!$E:$E,'# new dealers'!$B19,'District Data_Live'!$C:$C,'# new dealers'!$C19,'District Data_Live'!$D:$D,'# new dealers'!$D19,'District Data_Live'!$J:$J,'# new dealers'!Q$4),"")</f>
        <v>0</v>
      </c>
      <c r="R19" s="233">
        <f>IFERROR(SUMIFS('District Data_Live'!$ID:$ID,'District Data_Live'!$E:$E,'# new dealers'!$B19,'District Data_Live'!$C:$C,'# new dealers'!$C19,'District Data_Live'!$D:$D,'# new dealers'!$D19,'District Data_Live'!$J:$J,'# new dealers'!R$4),"")</f>
        <v>0</v>
      </c>
      <c r="S19" s="233">
        <f>IFERROR(SUMIFS('District Data_Live'!$ID:$ID,'District Data_Live'!$E:$E,'# new dealers'!$B19,'District Data_Live'!$C:$C,'# new dealers'!$C19,'District Data_Live'!$D:$D,'# new dealers'!$D19,'District Data_Live'!$J:$J,'# new dealers'!S$4),"")</f>
        <v>0</v>
      </c>
      <c r="T19" s="233">
        <f>IFERROR(SUMIFS('District Data_Live'!$ID:$ID,'District Data_Live'!$E:$E,'# new dealers'!$B19,'District Data_Live'!$C:$C,'# new dealers'!$C19,'District Data_Live'!$D:$D,'# new dealers'!$D19,'District Data_Live'!$J:$J,'# new dealers'!T$4),"")</f>
        <v>0</v>
      </c>
      <c r="U19" s="16" t="str">
        <f t="shared" si="2"/>
        <v/>
      </c>
      <c r="V19" s="16" t="str">
        <f t="shared" si="3"/>
        <v/>
      </c>
      <c r="W19" s="16" t="str">
        <f t="shared" si="4"/>
        <v/>
      </c>
      <c r="X19" s="16" t="str">
        <f t="shared" si="5"/>
        <v/>
      </c>
      <c r="Y19" s="117"/>
      <c r="Z19" s="117"/>
      <c r="AA19" s="117"/>
      <c r="AB19" s="117"/>
      <c r="AC19" s="229"/>
      <c r="AD19" s="229"/>
      <c r="AE19" s="230"/>
      <c r="AF19" s="230"/>
      <c r="AG19" s="230"/>
      <c r="AH19" s="230"/>
      <c r="AI19" s="230"/>
      <c r="AJ19" s="230"/>
      <c r="AK19" s="230"/>
      <c r="AL19" s="230"/>
      <c r="AM19" s="230"/>
      <c r="AN19" s="230"/>
      <c r="AO19" s="230"/>
      <c r="AP19" s="230"/>
      <c r="AR19" s="230"/>
      <c r="AS19" s="230"/>
      <c r="AT19" s="230"/>
      <c r="AU19" s="230"/>
      <c r="AV19" s="230"/>
      <c r="AW19" s="230"/>
      <c r="AX19" s="230"/>
      <c r="AY19" s="230"/>
      <c r="AZ19" s="230"/>
      <c r="BA19" s="230"/>
      <c r="BB19" s="230"/>
      <c r="BC19" s="230"/>
      <c r="BE19" s="231"/>
      <c r="BF19" s="231"/>
      <c r="BG19" s="231"/>
      <c r="BH19" s="231"/>
      <c r="BI19" s="231"/>
      <c r="BJ19" s="231"/>
      <c r="BK19" s="231"/>
      <c r="BL19" s="231"/>
      <c r="BM19" s="231"/>
      <c r="BN19" s="231"/>
      <c r="BO19" s="231"/>
      <c r="BP19" s="231"/>
      <c r="BQ19" s="231"/>
      <c r="BS19" s="231"/>
      <c r="BT19" s="231"/>
      <c r="BU19" s="231"/>
      <c r="BV19" s="231"/>
      <c r="BW19" s="231"/>
      <c r="BX19" s="231"/>
      <c r="BY19" s="231"/>
      <c r="BZ19" s="231"/>
      <c r="CA19" s="231"/>
      <c r="CB19" s="231"/>
      <c r="CC19" s="231"/>
      <c r="CD19" s="231"/>
      <c r="CE19" s="231"/>
      <c r="CF19" s="231"/>
      <c r="CG19" s="230"/>
      <c r="CH19" s="230"/>
      <c r="CI19" s="230"/>
      <c r="CJ19" s="230"/>
      <c r="CK19" s="230"/>
      <c r="CL19" s="230"/>
      <c r="CM19" s="230"/>
      <c r="CN19" s="230"/>
      <c r="CO19" s="230"/>
      <c r="CP19" s="230"/>
      <c r="CQ19" s="230"/>
      <c r="CR19" s="230"/>
      <c r="CS19" s="237"/>
      <c r="CT19" s="230"/>
      <c r="CU19" s="230"/>
      <c r="CV19" s="230"/>
      <c r="CW19" s="230"/>
      <c r="CX19" s="230"/>
      <c r="CY19" s="230"/>
      <c r="CZ19" s="230"/>
      <c r="DA19" s="230"/>
      <c r="DB19" s="230"/>
      <c r="DC19" s="230"/>
      <c r="DD19" s="230"/>
      <c r="DE19" s="230"/>
      <c r="DF19" s="231"/>
      <c r="DG19" s="231"/>
      <c r="DH19" s="231"/>
      <c r="DI19" s="231"/>
      <c r="DJ19" s="231"/>
      <c r="DK19" s="231"/>
      <c r="DL19" s="231"/>
      <c r="DM19" s="231"/>
      <c r="DN19" s="231"/>
      <c r="DO19" s="231"/>
      <c r="DP19" s="231"/>
      <c r="DQ19" s="231"/>
      <c r="DR19" s="231"/>
      <c r="DS19" s="231"/>
      <c r="DT19" s="231"/>
      <c r="DU19" s="231"/>
      <c r="DV19" s="231"/>
      <c r="DW19" s="231"/>
      <c r="DX19" s="231"/>
      <c r="DY19" s="231"/>
      <c r="DZ19" s="231"/>
      <c r="EA19" s="231"/>
      <c r="EB19" s="231"/>
      <c r="EC19" s="231"/>
      <c r="ED19" s="231"/>
      <c r="EE19" s="231"/>
      <c r="EF19" s="231"/>
      <c r="EG19" s="231"/>
      <c r="EH19" s="191"/>
      <c r="EI19" s="115"/>
      <c r="EJ19" s="115"/>
      <c r="EK19" s="115"/>
      <c r="EL19" s="115"/>
      <c r="EM19" s="115"/>
      <c r="EN19" s="115"/>
      <c r="EO19" s="115"/>
      <c r="EP19" s="115"/>
      <c r="EQ19" s="115"/>
      <c r="ER19" s="115"/>
      <c r="ES19" s="115"/>
      <c r="ET19" s="115"/>
      <c r="EU19" s="115"/>
      <c r="EV19" s="230"/>
      <c r="EW19" s="230"/>
      <c r="EX19" s="230"/>
      <c r="EY19" s="230"/>
      <c r="EZ19" s="230"/>
      <c r="FA19" s="230"/>
      <c r="FB19" s="230"/>
      <c r="FC19" s="230"/>
      <c r="FD19" s="230"/>
      <c r="FE19" s="230"/>
      <c r="FF19" s="230"/>
      <c r="FG19" s="230"/>
      <c r="FI19" s="234"/>
      <c r="FJ19" s="234"/>
      <c r="FK19" s="234"/>
      <c r="FL19" s="234"/>
      <c r="FM19" s="234"/>
      <c r="FN19" s="234"/>
      <c r="FO19" s="234"/>
      <c r="FP19" s="234"/>
      <c r="FQ19" s="234"/>
      <c r="FR19" s="234"/>
      <c r="FS19" s="234"/>
      <c r="FT19" s="234"/>
      <c r="FU19" s="234"/>
      <c r="FV19" s="115"/>
      <c r="FW19" s="234"/>
      <c r="FX19" s="234"/>
      <c r="FY19" s="234"/>
      <c r="FZ19" s="234"/>
      <c r="GA19" s="234"/>
      <c r="GB19" s="234"/>
      <c r="GC19" s="234"/>
      <c r="GD19" s="234"/>
      <c r="GE19" s="234"/>
      <c r="GF19" s="234"/>
      <c r="GG19" s="234"/>
      <c r="GH19" s="234"/>
      <c r="GI19" s="234"/>
      <c r="GJ19" s="234"/>
      <c r="GK19" s="339"/>
      <c r="GL19" s="339"/>
      <c r="GM19" s="339"/>
      <c r="GN19" s="339"/>
      <c r="GO19" s="339"/>
      <c r="GP19" s="339"/>
      <c r="GQ19" s="339"/>
      <c r="GR19" s="339"/>
      <c r="GS19" s="339"/>
      <c r="GT19" s="339"/>
      <c r="GU19" s="339"/>
      <c r="GV19" s="339"/>
      <c r="GW19" s="234"/>
      <c r="GX19" s="234"/>
      <c r="GY19" s="234"/>
      <c r="GZ19" s="234"/>
      <c r="HA19" s="234"/>
      <c r="HB19" s="234"/>
      <c r="HC19" s="234"/>
      <c r="HD19" s="234"/>
      <c r="HE19" s="234"/>
      <c r="HF19" s="234"/>
      <c r="HG19" s="234"/>
      <c r="HH19" s="234"/>
      <c r="HI19" s="234"/>
      <c r="HJ19" s="117"/>
      <c r="HL19" s="115"/>
      <c r="HM19" s="115"/>
      <c r="HN19" s="115"/>
      <c r="HO19" s="115"/>
      <c r="HQ19" s="231"/>
      <c r="HR19" s="231"/>
      <c r="IN19" s="557"/>
      <c r="IO19" s="557"/>
      <c r="IP19" s="557"/>
      <c r="IQ19" s="557"/>
      <c r="IR19" s="557"/>
      <c r="IS19" s="557"/>
      <c r="IT19" s="557"/>
      <c r="IU19" s="557"/>
      <c r="IV19" s="557"/>
      <c r="IW19" s="557"/>
      <c r="IX19" s="557"/>
      <c r="IY19" s="557"/>
      <c r="IZ19" s="557"/>
      <c r="JO19" s="557"/>
      <c r="JP19" s="557"/>
      <c r="JQ19" s="557"/>
      <c r="JR19" s="557"/>
      <c r="JS19" s="557"/>
      <c r="JT19" s="557"/>
      <c r="JU19" s="557"/>
      <c r="JV19" s="557"/>
      <c r="JW19" s="557"/>
      <c r="JX19" s="557"/>
      <c r="JY19" s="557"/>
      <c r="JZ19" s="557"/>
      <c r="KA19" s="557"/>
      <c r="KP19" s="557"/>
      <c r="KQ19" s="557"/>
      <c r="KR19" s="557"/>
      <c r="KS19" s="557"/>
      <c r="KT19" s="557"/>
      <c r="KU19" s="557"/>
      <c r="KV19" s="557"/>
      <c r="KW19" s="557"/>
      <c r="KX19" s="557"/>
      <c r="KY19" s="557"/>
      <c r="KZ19" s="557"/>
      <c r="LA19" s="557"/>
      <c r="LB19" s="557"/>
      <c r="LD19" s="557"/>
      <c r="LE19" s="557"/>
      <c r="LF19" s="557"/>
      <c r="LG19" s="557"/>
      <c r="LH19" s="557"/>
      <c r="LI19" s="557"/>
      <c r="LJ19" s="557"/>
      <c r="LK19" s="557"/>
      <c r="LL19" s="557"/>
      <c r="LM19" s="557"/>
      <c r="LN19" s="557"/>
      <c r="LO19" s="557"/>
      <c r="LP19" s="557"/>
      <c r="LS19" s="115"/>
      <c r="LT19" s="115"/>
      <c r="LU19" s="115"/>
      <c r="LV19" s="115"/>
      <c r="LW19" s="115"/>
      <c r="LX19" s="115"/>
      <c r="LY19" s="115"/>
      <c r="LZ19" s="115"/>
      <c r="MA19" s="115"/>
      <c r="MB19" s="115"/>
      <c r="MC19" s="115"/>
      <c r="MD19" s="115"/>
      <c r="MF19" s="117"/>
      <c r="MG19" s="117"/>
      <c r="MH19" s="117"/>
      <c r="MI19" s="117"/>
      <c r="MJ19" s="117"/>
      <c r="MK19" s="117"/>
      <c r="ML19" s="117"/>
      <c r="MM19" s="117"/>
      <c r="MN19" s="117"/>
      <c r="MO19" s="117"/>
      <c r="MP19" s="117"/>
      <c r="MQ19" s="117"/>
      <c r="MS19" s="117"/>
      <c r="MT19" s="117"/>
      <c r="MU19" s="117"/>
      <c r="MV19" s="117"/>
      <c r="MW19" s="117"/>
      <c r="MX19" s="117"/>
      <c r="MY19" s="117"/>
      <c r="MZ19" s="117"/>
      <c r="NA19" s="117"/>
      <c r="NB19" s="117"/>
      <c r="NC19" s="117"/>
      <c r="ND19" s="117"/>
    </row>
    <row r="20" spans="1:368">
      <c r="A20" s="4">
        <f>A18+1</f>
        <v>14</v>
      </c>
      <c r="B20" s="1" t="s">
        <v>427</v>
      </c>
      <c r="C20" s="1" t="s">
        <v>336</v>
      </c>
      <c r="D20" s="4" t="s">
        <v>326</v>
      </c>
      <c r="E20" s="14">
        <f>SUMIFS('MoU proposal'!U:U,'MoU proposal'!$B:$B,'# new dealers'!$B20,'MoU proposal'!$D:$D,'# new dealers'!$C20)</f>
        <v>6004.11</v>
      </c>
      <c r="F20" s="14">
        <f>'Retail_distributor-wise'!F20</f>
        <v>10000</v>
      </c>
      <c r="G20" s="14">
        <f>'Retail_distributor-wise'!GA20</f>
        <v>362.5</v>
      </c>
      <c r="H20" s="14">
        <f>'Retail_distributor-wise'!FM20</f>
        <v>1087.5</v>
      </c>
      <c r="I20" s="233">
        <f>IFERROR(COUNTIFS('District Data_Live'!$E:$E,'# new dealers'!$B20,'District Data_Live'!$C:$C,'# new dealers'!$C20,'District Data_Live'!$D:$D,'# new dealers'!$D20,'District Data_Live'!$J:$J,'# new dealers'!I$4),"")</f>
        <v>0</v>
      </c>
      <c r="J20" s="233">
        <f>IFERROR(COUNTIFS('District Data_Live'!$E:$E,'# new dealers'!$B20,'District Data_Live'!$C:$C,'# new dealers'!$C20,'District Data_Live'!$D:$D,'# new dealers'!$D20,'District Data_Live'!$J:$J,'# new dealers'!J$4),"")</f>
        <v>5</v>
      </c>
      <c r="K20" s="233">
        <f>IFERROR(COUNTIFS('District Data_Live'!$E:$E,'# new dealers'!$B20,'District Data_Live'!$C:$C,'# new dealers'!$C20,'District Data_Live'!$D:$D,'# new dealers'!$D20,'District Data_Live'!$J:$J,'# new dealers'!K$4),"")</f>
        <v>5</v>
      </c>
      <c r="L20" s="233">
        <f>IFERROR(COUNTIFS('District Data_Live'!$E:$E,'# new dealers'!$B20,'District Data_Live'!$C:$C,'# new dealers'!$C20,'District Data_Live'!$D:$D,'# new dealers'!$D20,'District Data_Live'!$J:$J,'# new dealers'!L$4),"")</f>
        <v>1</v>
      </c>
      <c r="M20" s="233">
        <f>IFERROR(SUMIFS('District Data_Live'!$P:$P,'District Data_Live'!$E:$E,'# new dealers'!$B20,'District Data_Live'!$C:$C,'# new dealers'!$C20,'District Data_Live'!$D:$D,'# new dealers'!$D20,'District Data_Live'!$J:$J,'# new dealers'!M$4),"")</f>
        <v>0</v>
      </c>
      <c r="N20" s="233">
        <f>IFERROR(SUMIFS('District Data_Live'!$P:$P,'District Data_Live'!$E:$E,'# new dealers'!$B20,'District Data_Live'!$C:$C,'# new dealers'!$C20,'District Data_Live'!$D:$D,'# new dealers'!$D20,'District Data_Live'!$J:$J,'# new dealers'!N$4),"")</f>
        <v>32500</v>
      </c>
      <c r="O20" s="233">
        <f>IFERROR(SUMIFS('District Data_Live'!$P:$P,'District Data_Live'!$E:$E,'# new dealers'!$B20,'District Data_Live'!$C:$C,'# new dealers'!$C20,'District Data_Live'!$D:$D,'# new dealers'!$D20,'District Data_Live'!$J:$J,'# new dealers'!O$4),"")</f>
        <v>14500</v>
      </c>
      <c r="P20" s="233">
        <f>IFERROR(SUMIFS('District Data_Live'!$P:$P,'District Data_Live'!$E:$E,'# new dealers'!$B20,'District Data_Live'!$C:$C,'# new dealers'!$C20,'District Data_Live'!$D:$D,'# new dealers'!$D20,'District Data_Live'!$J:$J,'# new dealers'!P$4),"")</f>
        <v>1500</v>
      </c>
      <c r="Q20" s="233">
        <f>IFERROR(SUMIFS('District Data_Live'!$ID:$ID,'District Data_Live'!$E:$E,'# new dealers'!$B20,'District Data_Live'!$C:$C,'# new dealers'!$C20,'District Data_Live'!$D:$D,'# new dealers'!$D20,'District Data_Live'!$J:$J,'# new dealers'!Q$4),"")</f>
        <v>0</v>
      </c>
      <c r="R20" s="233">
        <f>IFERROR(SUMIFS('District Data_Live'!$ID:$ID,'District Data_Live'!$E:$E,'# new dealers'!$B20,'District Data_Live'!$C:$C,'# new dealers'!$C20,'District Data_Live'!$D:$D,'# new dealers'!$D20,'District Data_Live'!$J:$J,'# new dealers'!R$4),"")</f>
        <v>169.48000000000002</v>
      </c>
      <c r="S20" s="233">
        <f>IFERROR(SUMIFS('District Data_Live'!$ID:$ID,'District Data_Live'!$E:$E,'# new dealers'!$B20,'District Data_Live'!$C:$C,'# new dealers'!$C20,'District Data_Live'!$D:$D,'# new dealers'!$D20,'District Data_Live'!$J:$J,'# new dealers'!S$4),"")</f>
        <v>228.98199999999997</v>
      </c>
      <c r="T20" s="233">
        <f>IFERROR(SUMIFS('District Data_Live'!$ID:$ID,'District Data_Live'!$E:$E,'# new dealers'!$B20,'District Data_Live'!$C:$C,'# new dealers'!$C20,'District Data_Live'!$D:$D,'# new dealers'!$D20,'District Data_Live'!$J:$J,'# new dealers'!T$4),"")</f>
        <v>53.334799999999994</v>
      </c>
      <c r="U20" s="16">
        <f t="shared" si="2"/>
        <v>0</v>
      </c>
      <c r="V20" s="16">
        <f t="shared" si="3"/>
        <v>0.37512439220463722</v>
      </c>
      <c r="W20" s="16">
        <f t="shared" si="4"/>
        <v>0.50682519221030342</v>
      </c>
      <c r="X20" s="16">
        <f t="shared" si="5"/>
        <v>0.11805041558505948</v>
      </c>
      <c r="Y20" s="14"/>
      <c r="Z20" s="14"/>
      <c r="AA20" s="14"/>
      <c r="AB20" s="14"/>
      <c r="AD20" s="671"/>
      <c r="AE20" s="16"/>
      <c r="AF20" s="16"/>
      <c r="AG20" s="16"/>
      <c r="AH20" s="16"/>
      <c r="AI20" s="16"/>
      <c r="AJ20" s="16"/>
      <c r="AK20" s="16"/>
      <c r="AL20" s="16"/>
      <c r="AM20" s="16"/>
      <c r="AN20" s="16"/>
      <c r="AO20" s="16"/>
      <c r="AP20" s="16"/>
      <c r="AR20" s="16"/>
      <c r="AS20" s="16"/>
      <c r="AT20" s="16"/>
      <c r="AU20" s="16"/>
      <c r="AV20" s="16"/>
      <c r="AW20" s="16"/>
      <c r="AX20" s="16"/>
      <c r="AY20" s="16"/>
      <c r="AZ20" s="16"/>
      <c r="BA20" s="16"/>
      <c r="BB20" s="16"/>
      <c r="BC20" s="16"/>
      <c r="BE20" s="15"/>
      <c r="BF20" s="15"/>
      <c r="BG20" s="15"/>
      <c r="BH20" s="15"/>
      <c r="BI20" s="15"/>
      <c r="BJ20" s="15"/>
      <c r="BK20" s="15"/>
      <c r="BL20" s="15"/>
      <c r="BM20" s="15"/>
      <c r="BN20" s="15"/>
      <c r="BO20" s="15"/>
      <c r="BP20" s="15"/>
      <c r="BQ20" s="15"/>
      <c r="BS20" s="15"/>
      <c r="BT20" s="15"/>
      <c r="BU20" s="15"/>
      <c r="BV20" s="15"/>
      <c r="BW20" s="15"/>
      <c r="BX20" s="15"/>
      <c r="BY20" s="15"/>
      <c r="BZ20" s="15"/>
      <c r="CA20" s="15"/>
      <c r="CB20" s="15"/>
      <c r="CC20" s="15"/>
      <c r="CD20" s="15"/>
      <c r="CE20" s="15"/>
      <c r="CF20" s="15"/>
      <c r="CG20" s="16"/>
      <c r="CH20" s="16"/>
      <c r="CI20" s="16"/>
      <c r="CJ20" s="16"/>
      <c r="CK20" s="16"/>
      <c r="CL20" s="16"/>
      <c r="CM20" s="16"/>
      <c r="CN20" s="16"/>
      <c r="CO20" s="16"/>
      <c r="CP20" s="16"/>
      <c r="CQ20" s="16"/>
      <c r="CR20" s="16"/>
      <c r="CS20" s="236"/>
      <c r="CT20" s="16"/>
      <c r="CU20" s="16"/>
      <c r="CV20" s="16"/>
      <c r="CW20" s="16"/>
      <c r="CX20" s="16"/>
      <c r="CY20" s="16"/>
      <c r="CZ20" s="16"/>
      <c r="DA20" s="16"/>
      <c r="DB20" s="16"/>
      <c r="DC20" s="16"/>
      <c r="DD20" s="16"/>
      <c r="DE20" s="16"/>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I20" s="16"/>
      <c r="EJ20" s="16"/>
      <c r="EK20" s="16"/>
      <c r="EL20" s="16"/>
      <c r="EM20" s="16"/>
      <c r="EN20" s="16"/>
      <c r="EO20" s="16"/>
      <c r="EP20" s="16"/>
      <c r="EQ20" s="16"/>
      <c r="ER20" s="16"/>
      <c r="ES20" s="16"/>
      <c r="ET20" s="16"/>
      <c r="EV20" s="16"/>
      <c r="EW20" s="16"/>
      <c r="EX20" s="16"/>
      <c r="EY20" s="16"/>
      <c r="EZ20" s="16"/>
      <c r="FA20" s="16"/>
      <c r="FB20" s="16"/>
      <c r="FC20" s="16"/>
      <c r="FD20" s="16"/>
      <c r="FE20" s="16"/>
      <c r="FF20" s="16"/>
      <c r="FG20" s="16"/>
      <c r="FI20" s="233"/>
      <c r="FJ20" s="233"/>
      <c r="FK20" s="233"/>
      <c r="FL20" s="233"/>
      <c r="FM20" s="233"/>
      <c r="FN20" s="233"/>
      <c r="FO20" s="233"/>
      <c r="FP20" s="233"/>
      <c r="FQ20" s="233"/>
      <c r="FR20" s="233"/>
      <c r="FS20" s="233"/>
      <c r="FT20" s="233"/>
      <c r="FU20" s="233"/>
      <c r="FV20" s="4"/>
      <c r="FW20" s="233"/>
      <c r="FX20" s="233"/>
      <c r="FY20" s="233"/>
      <c r="FZ20" s="233"/>
      <c r="GA20" s="233"/>
      <c r="GB20" s="233"/>
      <c r="GC20" s="233"/>
      <c r="GD20" s="233"/>
      <c r="GE20" s="233"/>
      <c r="GF20" s="233"/>
      <c r="GG20" s="233"/>
      <c r="GH20" s="233"/>
      <c r="GI20" s="233"/>
      <c r="GJ20" s="233"/>
      <c r="GK20" s="112"/>
      <c r="GL20" s="112"/>
      <c r="GM20" s="112"/>
      <c r="GN20" s="112"/>
      <c r="GO20" s="112"/>
      <c r="GP20" s="112"/>
      <c r="GQ20" s="112"/>
      <c r="GR20" s="112"/>
      <c r="GS20" s="112"/>
      <c r="GT20" s="112"/>
      <c r="GU20" s="112"/>
      <c r="GV20" s="112"/>
      <c r="GW20" s="233"/>
      <c r="GX20" s="233"/>
      <c r="GY20" s="233"/>
      <c r="GZ20" s="233"/>
      <c r="HA20" s="233"/>
      <c r="HB20" s="233"/>
      <c r="HC20" s="233"/>
      <c r="HD20" s="233"/>
      <c r="HE20" s="233"/>
      <c r="HF20" s="233"/>
      <c r="HG20" s="233"/>
      <c r="HH20" s="233"/>
      <c r="HI20" s="233"/>
      <c r="HJ20" s="14"/>
      <c r="HL20" s="233"/>
      <c r="HN20" s="233"/>
      <c r="HO20" s="233"/>
      <c r="HQ20" s="15"/>
      <c r="HR20" s="15"/>
      <c r="IN20" s="346"/>
      <c r="IO20" s="346"/>
      <c r="IP20" s="346"/>
      <c r="IQ20" s="346"/>
      <c r="IR20" s="346"/>
      <c r="IS20" s="346"/>
      <c r="IT20" s="346"/>
      <c r="IU20" s="346"/>
      <c r="IV20" s="346"/>
      <c r="IW20" s="346"/>
      <c r="IX20" s="346"/>
      <c r="IY20" s="346"/>
      <c r="IZ20" s="346"/>
      <c r="JO20" s="346"/>
      <c r="JP20" s="346"/>
      <c r="JQ20" s="346"/>
      <c r="JR20" s="346"/>
      <c r="JS20" s="346"/>
      <c r="JT20" s="346"/>
      <c r="JU20" s="346"/>
      <c r="JV20" s="346"/>
      <c r="JW20" s="346"/>
      <c r="JX20" s="346"/>
      <c r="JY20" s="346"/>
      <c r="JZ20" s="346"/>
      <c r="KA20" s="346"/>
      <c r="KP20" s="346"/>
      <c r="KQ20" s="346"/>
      <c r="KR20" s="346"/>
      <c r="KS20" s="346"/>
      <c r="KT20" s="346"/>
      <c r="KU20" s="346"/>
      <c r="KV20" s="346"/>
      <c r="KW20" s="346"/>
      <c r="KX20" s="346"/>
      <c r="KY20" s="346"/>
      <c r="KZ20" s="346"/>
      <c r="LA20" s="346"/>
      <c r="LB20" s="346"/>
      <c r="LD20" s="346"/>
      <c r="LE20" s="346"/>
      <c r="LF20" s="346"/>
      <c r="LG20" s="346"/>
      <c r="LH20" s="346"/>
      <c r="LI20" s="346"/>
      <c r="LJ20" s="346"/>
      <c r="LK20" s="346"/>
      <c r="LL20" s="346"/>
      <c r="LM20" s="346"/>
      <c r="LN20" s="346"/>
      <c r="LO20" s="346"/>
      <c r="LP20" s="346"/>
      <c r="LS20" s="4"/>
      <c r="LT20" s="4"/>
      <c r="LU20" s="4"/>
      <c r="LV20" s="4"/>
      <c r="LW20" s="4"/>
      <c r="LX20" s="4"/>
      <c r="LY20" s="4"/>
      <c r="LZ20" s="4"/>
      <c r="MA20" s="4"/>
      <c r="MB20" s="4"/>
      <c r="MC20" s="4"/>
      <c r="MD20" s="4"/>
      <c r="MF20" s="14"/>
      <c r="MG20" s="14"/>
      <c r="MH20" s="14"/>
      <c r="MI20" s="14"/>
      <c r="MJ20" s="14"/>
      <c r="MK20" s="14"/>
      <c r="ML20" s="14"/>
      <c r="MM20" s="14"/>
      <c r="MN20" s="14"/>
      <c r="MO20" s="14"/>
      <c r="MP20" s="14"/>
      <c r="MQ20" s="14"/>
      <c r="MS20" s="14"/>
      <c r="MT20" s="14"/>
      <c r="MU20" s="14"/>
      <c r="MV20" s="14"/>
      <c r="MW20" s="14"/>
      <c r="MX20" s="14"/>
      <c r="MY20" s="14"/>
      <c r="MZ20" s="14"/>
      <c r="NA20" s="14"/>
      <c r="NB20" s="14"/>
      <c r="NC20" s="14"/>
      <c r="ND20" s="14"/>
    </row>
    <row r="21" spans="1:368" s="116" customFormat="1">
      <c r="A21" s="115"/>
      <c r="D21" s="115"/>
      <c r="E21" s="117"/>
      <c r="F21" s="14">
        <f>'Retail_distributor-wise'!F21</f>
        <v>0</v>
      </c>
      <c r="G21" s="14">
        <f>'Retail_distributor-wise'!GA21</f>
        <v>0</v>
      </c>
      <c r="H21" s="14">
        <f>'Retail_distributor-wise'!FM21</f>
        <v>0</v>
      </c>
      <c r="I21" s="233">
        <f>IFERROR(COUNTIFS('District Data_Live'!$E:$E,'# new dealers'!$B21,'District Data_Live'!$C:$C,'# new dealers'!$C21,'District Data_Live'!$D:$D,'# new dealers'!$D21,'District Data_Live'!$J:$J,'# new dealers'!I$4),"")</f>
        <v>0</v>
      </c>
      <c r="J21" s="233">
        <f>IFERROR(COUNTIFS('District Data_Live'!$E:$E,'# new dealers'!$B21,'District Data_Live'!$C:$C,'# new dealers'!$C21,'District Data_Live'!$D:$D,'# new dealers'!$D21,'District Data_Live'!$J:$J,'# new dealers'!J$4),"")</f>
        <v>0</v>
      </c>
      <c r="K21" s="233">
        <f>IFERROR(COUNTIFS('District Data_Live'!$E:$E,'# new dealers'!$B21,'District Data_Live'!$C:$C,'# new dealers'!$C21,'District Data_Live'!$D:$D,'# new dealers'!$D21,'District Data_Live'!$J:$J,'# new dealers'!K$4),"")</f>
        <v>0</v>
      </c>
      <c r="L21" s="233">
        <f>IFERROR(COUNTIFS('District Data_Live'!$E:$E,'# new dealers'!$B21,'District Data_Live'!$C:$C,'# new dealers'!$C21,'District Data_Live'!$D:$D,'# new dealers'!$D21,'District Data_Live'!$J:$J,'# new dealers'!L$4),"")</f>
        <v>0</v>
      </c>
      <c r="M21" s="233">
        <f>IFERROR(SUMIFS('District Data_Live'!$P:$P,'District Data_Live'!$E:$E,'# new dealers'!$B21,'District Data_Live'!$C:$C,'# new dealers'!$C21,'District Data_Live'!$D:$D,'# new dealers'!$D21,'District Data_Live'!$J:$J,'# new dealers'!M$4),"")</f>
        <v>0</v>
      </c>
      <c r="N21" s="233">
        <f>IFERROR(SUMIFS('District Data_Live'!$P:$P,'District Data_Live'!$E:$E,'# new dealers'!$B21,'District Data_Live'!$C:$C,'# new dealers'!$C21,'District Data_Live'!$D:$D,'# new dealers'!$D21,'District Data_Live'!$J:$J,'# new dealers'!N$4),"")</f>
        <v>0</v>
      </c>
      <c r="O21" s="233">
        <f>IFERROR(SUMIFS('District Data_Live'!$P:$P,'District Data_Live'!$E:$E,'# new dealers'!$B21,'District Data_Live'!$C:$C,'# new dealers'!$C21,'District Data_Live'!$D:$D,'# new dealers'!$D21,'District Data_Live'!$J:$J,'# new dealers'!O$4),"")</f>
        <v>0</v>
      </c>
      <c r="P21" s="233">
        <f>IFERROR(SUMIFS('District Data_Live'!$P:$P,'District Data_Live'!$E:$E,'# new dealers'!$B21,'District Data_Live'!$C:$C,'# new dealers'!$C21,'District Data_Live'!$D:$D,'# new dealers'!$D21,'District Data_Live'!$J:$J,'# new dealers'!P$4),"")</f>
        <v>0</v>
      </c>
      <c r="Q21" s="233">
        <f>IFERROR(SUMIFS('District Data_Live'!$ID:$ID,'District Data_Live'!$E:$E,'# new dealers'!$B21,'District Data_Live'!$C:$C,'# new dealers'!$C21,'District Data_Live'!$D:$D,'# new dealers'!$D21,'District Data_Live'!$J:$J,'# new dealers'!Q$4),"")</f>
        <v>0</v>
      </c>
      <c r="R21" s="233">
        <f>IFERROR(SUMIFS('District Data_Live'!$ID:$ID,'District Data_Live'!$E:$E,'# new dealers'!$B21,'District Data_Live'!$C:$C,'# new dealers'!$C21,'District Data_Live'!$D:$D,'# new dealers'!$D21,'District Data_Live'!$J:$J,'# new dealers'!R$4),"")</f>
        <v>0</v>
      </c>
      <c r="S21" s="233">
        <f>IFERROR(SUMIFS('District Data_Live'!$ID:$ID,'District Data_Live'!$E:$E,'# new dealers'!$B21,'District Data_Live'!$C:$C,'# new dealers'!$C21,'District Data_Live'!$D:$D,'# new dealers'!$D21,'District Data_Live'!$J:$J,'# new dealers'!S$4),"")</f>
        <v>0</v>
      </c>
      <c r="T21" s="233">
        <f>IFERROR(SUMIFS('District Data_Live'!$ID:$ID,'District Data_Live'!$E:$E,'# new dealers'!$B21,'District Data_Live'!$C:$C,'# new dealers'!$C21,'District Data_Live'!$D:$D,'# new dealers'!$D21,'District Data_Live'!$J:$J,'# new dealers'!T$4),"")</f>
        <v>0</v>
      </c>
      <c r="U21" s="16" t="str">
        <f t="shared" si="2"/>
        <v/>
      </c>
      <c r="V21" s="16" t="str">
        <f t="shared" si="3"/>
        <v/>
      </c>
      <c r="W21" s="16" t="str">
        <f t="shared" si="4"/>
        <v/>
      </c>
      <c r="X21" s="16" t="str">
        <f t="shared" si="5"/>
        <v/>
      </c>
      <c r="Y21" s="117"/>
      <c r="Z21" s="117"/>
      <c r="AA21" s="117"/>
      <c r="AB21" s="117"/>
      <c r="AC21" s="229"/>
      <c r="AD21" s="229"/>
      <c r="AE21" s="230"/>
      <c r="AF21" s="230"/>
      <c r="AG21" s="230"/>
      <c r="AH21" s="230"/>
      <c r="AI21" s="230"/>
      <c r="AJ21" s="230"/>
      <c r="AK21" s="230"/>
      <c r="AL21" s="230"/>
      <c r="AM21" s="230"/>
      <c r="AN21" s="230"/>
      <c r="AO21" s="230"/>
      <c r="AP21" s="230"/>
      <c r="AR21" s="230"/>
      <c r="AS21" s="230"/>
      <c r="AT21" s="230"/>
      <c r="AU21" s="230"/>
      <c r="AV21" s="230"/>
      <c r="AW21" s="230"/>
      <c r="AX21" s="230"/>
      <c r="AY21" s="230"/>
      <c r="AZ21" s="230"/>
      <c r="BA21" s="230"/>
      <c r="BB21" s="230"/>
      <c r="BC21" s="230"/>
      <c r="BE21" s="231"/>
      <c r="BF21" s="231"/>
      <c r="BG21" s="231"/>
      <c r="BH21" s="231"/>
      <c r="BI21" s="231"/>
      <c r="BJ21" s="231"/>
      <c r="BK21" s="231"/>
      <c r="BL21" s="231"/>
      <c r="BM21" s="231"/>
      <c r="BN21" s="231"/>
      <c r="BO21" s="231"/>
      <c r="BP21" s="231"/>
      <c r="BQ21" s="231"/>
      <c r="BS21" s="231"/>
      <c r="BT21" s="231"/>
      <c r="BU21" s="231"/>
      <c r="BV21" s="231"/>
      <c r="BW21" s="231"/>
      <c r="BX21" s="231"/>
      <c r="BY21" s="231"/>
      <c r="BZ21" s="231"/>
      <c r="CA21" s="231"/>
      <c r="CB21" s="231"/>
      <c r="CC21" s="231"/>
      <c r="CD21" s="231"/>
      <c r="CE21" s="231"/>
      <c r="CF21" s="231"/>
      <c r="CG21" s="230"/>
      <c r="CH21" s="230"/>
      <c r="CI21" s="230"/>
      <c r="CJ21" s="230"/>
      <c r="CK21" s="230"/>
      <c r="CL21" s="230"/>
      <c r="CM21" s="230"/>
      <c r="CN21" s="230"/>
      <c r="CO21" s="230"/>
      <c r="CP21" s="230"/>
      <c r="CQ21" s="230"/>
      <c r="CR21" s="230"/>
      <c r="CS21" s="237"/>
      <c r="CT21" s="230"/>
      <c r="CU21" s="230"/>
      <c r="CV21" s="230"/>
      <c r="CW21" s="230"/>
      <c r="CX21" s="230"/>
      <c r="CY21" s="230"/>
      <c r="CZ21" s="230"/>
      <c r="DA21" s="230"/>
      <c r="DB21" s="230"/>
      <c r="DC21" s="230"/>
      <c r="DD21" s="230"/>
      <c r="DE21" s="230"/>
      <c r="DF21" s="231"/>
      <c r="DG21" s="231"/>
      <c r="DH21" s="231"/>
      <c r="DI21" s="231"/>
      <c r="DJ21" s="231"/>
      <c r="DK21" s="231"/>
      <c r="DL21" s="231"/>
      <c r="DM21" s="231"/>
      <c r="DN21" s="231"/>
      <c r="DO21" s="231"/>
      <c r="DP21" s="231"/>
      <c r="DQ21" s="231"/>
      <c r="DR21" s="231"/>
      <c r="DS21" s="231"/>
      <c r="DT21" s="231"/>
      <c r="DU21" s="231"/>
      <c r="DV21" s="231"/>
      <c r="DW21" s="231"/>
      <c r="DX21" s="231"/>
      <c r="DY21" s="231"/>
      <c r="DZ21" s="231"/>
      <c r="EA21" s="231"/>
      <c r="EB21" s="231"/>
      <c r="EC21" s="231"/>
      <c r="ED21" s="231"/>
      <c r="EE21" s="231"/>
      <c r="EF21" s="231"/>
      <c r="EG21" s="231"/>
      <c r="EH21" s="191"/>
      <c r="EI21" s="115"/>
      <c r="EJ21" s="115"/>
      <c r="EK21" s="115"/>
      <c r="EL21" s="115"/>
      <c r="EM21" s="115"/>
      <c r="EN21" s="115"/>
      <c r="EO21" s="115"/>
      <c r="EP21" s="115"/>
      <c r="EQ21" s="115"/>
      <c r="ER21" s="115"/>
      <c r="ES21" s="115"/>
      <c r="ET21" s="115"/>
      <c r="EU21" s="115"/>
      <c r="EV21" s="230"/>
      <c r="EW21" s="230"/>
      <c r="EX21" s="230"/>
      <c r="EY21" s="230"/>
      <c r="EZ21" s="230"/>
      <c r="FA21" s="230"/>
      <c r="FB21" s="230"/>
      <c r="FC21" s="230"/>
      <c r="FD21" s="230"/>
      <c r="FE21" s="230"/>
      <c r="FF21" s="230"/>
      <c r="FG21" s="230"/>
      <c r="FI21" s="234"/>
      <c r="FJ21" s="234"/>
      <c r="FK21" s="234"/>
      <c r="FL21" s="234"/>
      <c r="FM21" s="234"/>
      <c r="FN21" s="234"/>
      <c r="FO21" s="234"/>
      <c r="FP21" s="234"/>
      <c r="FQ21" s="234"/>
      <c r="FR21" s="234"/>
      <c r="FS21" s="234"/>
      <c r="FT21" s="234"/>
      <c r="FU21" s="234"/>
      <c r="FV21" s="115"/>
      <c r="FW21" s="234"/>
      <c r="FX21" s="234"/>
      <c r="FY21" s="234"/>
      <c r="FZ21" s="234"/>
      <c r="GA21" s="234"/>
      <c r="GB21" s="234"/>
      <c r="GC21" s="234"/>
      <c r="GD21" s="234"/>
      <c r="GE21" s="234"/>
      <c r="GF21" s="234"/>
      <c r="GG21" s="234"/>
      <c r="GH21" s="234"/>
      <c r="GI21" s="234"/>
      <c r="GJ21" s="234"/>
      <c r="GK21" s="339"/>
      <c r="GL21" s="339"/>
      <c r="GM21" s="339"/>
      <c r="GN21" s="339"/>
      <c r="GO21" s="339"/>
      <c r="GP21" s="339"/>
      <c r="GQ21" s="339"/>
      <c r="GR21" s="339"/>
      <c r="GS21" s="339"/>
      <c r="GT21" s="339"/>
      <c r="GU21" s="339"/>
      <c r="GV21" s="339"/>
      <c r="GW21" s="234"/>
      <c r="GX21" s="234"/>
      <c r="GY21" s="234"/>
      <c r="GZ21" s="234"/>
      <c r="HA21" s="234"/>
      <c r="HB21" s="234"/>
      <c r="HC21" s="234"/>
      <c r="HD21" s="234"/>
      <c r="HE21" s="234"/>
      <c r="HF21" s="234"/>
      <c r="HG21" s="234"/>
      <c r="HH21" s="234"/>
      <c r="HI21" s="234"/>
      <c r="HJ21" s="117"/>
      <c r="HL21" s="115"/>
      <c r="HM21" s="115"/>
      <c r="HN21" s="115"/>
      <c r="HO21" s="115"/>
      <c r="HQ21" s="231"/>
      <c r="HR21" s="231"/>
      <c r="IN21" s="557"/>
      <c r="IO21" s="557"/>
      <c r="IP21" s="557"/>
      <c r="IQ21" s="557"/>
      <c r="IR21" s="557"/>
      <c r="IS21" s="557"/>
      <c r="IT21" s="557"/>
      <c r="IU21" s="557"/>
      <c r="IV21" s="557"/>
      <c r="IW21" s="557"/>
      <c r="IX21" s="557"/>
      <c r="IY21" s="557"/>
      <c r="IZ21" s="557"/>
      <c r="JO21" s="557"/>
      <c r="JP21" s="557"/>
      <c r="JQ21" s="557"/>
      <c r="JR21" s="557"/>
      <c r="JS21" s="557"/>
      <c r="JT21" s="557"/>
      <c r="JU21" s="557"/>
      <c r="JV21" s="557"/>
      <c r="JW21" s="557"/>
      <c r="JX21" s="557"/>
      <c r="JY21" s="557"/>
      <c r="JZ21" s="557"/>
      <c r="KA21" s="557"/>
      <c r="KP21" s="557"/>
      <c r="KQ21" s="557"/>
      <c r="KR21" s="557"/>
      <c r="KS21" s="557"/>
      <c r="KT21" s="557"/>
      <c r="KU21" s="557"/>
      <c r="KV21" s="557"/>
      <c r="KW21" s="557"/>
      <c r="KX21" s="557"/>
      <c r="KY21" s="557"/>
      <c r="KZ21" s="557"/>
      <c r="LA21" s="557"/>
      <c r="LB21" s="557"/>
      <c r="LD21" s="557"/>
      <c r="LE21" s="557"/>
      <c r="LF21" s="557"/>
      <c r="LG21" s="557"/>
      <c r="LH21" s="557"/>
      <c r="LI21" s="557"/>
      <c r="LJ21" s="557"/>
      <c r="LK21" s="557"/>
      <c r="LL21" s="557"/>
      <c r="LM21" s="557"/>
      <c r="LN21" s="557"/>
      <c r="LO21" s="557"/>
      <c r="LP21" s="557"/>
      <c r="LS21" s="115"/>
      <c r="LT21" s="115"/>
      <c r="LU21" s="115"/>
      <c r="LV21" s="115"/>
      <c r="LW21" s="115"/>
      <c r="LX21" s="115"/>
      <c r="LY21" s="115"/>
      <c r="LZ21" s="115"/>
      <c r="MA21" s="115"/>
      <c r="MB21" s="115"/>
      <c r="MC21" s="115"/>
      <c r="MD21" s="115"/>
      <c r="MF21" s="117"/>
      <c r="MG21" s="117"/>
      <c r="MH21" s="117"/>
      <c r="MI21" s="117"/>
      <c r="MJ21" s="117"/>
      <c r="MK21" s="117"/>
      <c r="ML21" s="117"/>
      <c r="MM21" s="117"/>
      <c r="MN21" s="117"/>
      <c r="MO21" s="117"/>
      <c r="MP21" s="117"/>
      <c r="MQ21" s="117"/>
      <c r="MS21" s="117"/>
      <c r="MT21" s="117"/>
      <c r="MU21" s="117"/>
      <c r="MV21" s="117"/>
      <c r="MW21" s="117"/>
      <c r="MX21" s="117"/>
      <c r="MY21" s="117"/>
      <c r="MZ21" s="117"/>
      <c r="NA21" s="117"/>
      <c r="NB21" s="117"/>
      <c r="NC21" s="117"/>
      <c r="ND21" s="117"/>
    </row>
    <row r="22" spans="1:368">
      <c r="A22" s="4">
        <f>A20+1</f>
        <v>15</v>
      </c>
      <c r="B22" s="1" t="s">
        <v>428</v>
      </c>
      <c r="C22" s="1" t="s">
        <v>338</v>
      </c>
      <c r="D22" s="4" t="s">
        <v>326</v>
      </c>
      <c r="E22" s="14">
        <f>SUMIFS('MoU proposal'!U:U,'MoU proposal'!$B:$B,'# new dealers'!$B22,'MoU proposal'!$D:$D,'# new dealers'!$C22)</f>
        <v>10966.435999999998</v>
      </c>
      <c r="F22" s="14">
        <f>'Retail_distributor-wise'!F22</f>
        <v>15950</v>
      </c>
      <c r="G22" s="14">
        <f>'Retail_distributor-wise'!GA22</f>
        <v>587.5</v>
      </c>
      <c r="H22" s="14">
        <f>'Retail_distributor-wise'!FM22</f>
        <v>1762.5</v>
      </c>
      <c r="I22" s="233">
        <f>IFERROR(COUNTIFS('District Data_Live'!$E:$E,'# new dealers'!$B22,'District Data_Live'!$C:$C,'# new dealers'!$C22,'District Data_Live'!$D:$D,'# new dealers'!$D22,'District Data_Live'!$J:$J,'# new dealers'!I$4),"")</f>
        <v>1</v>
      </c>
      <c r="J22" s="233">
        <f>IFERROR(COUNTIFS('District Data_Live'!$E:$E,'# new dealers'!$B22,'District Data_Live'!$C:$C,'# new dealers'!$C22,'District Data_Live'!$D:$D,'# new dealers'!$D22,'District Data_Live'!$J:$J,'# new dealers'!J$4),"")</f>
        <v>0</v>
      </c>
      <c r="K22" s="233">
        <f>IFERROR(COUNTIFS('District Data_Live'!$E:$E,'# new dealers'!$B22,'District Data_Live'!$C:$C,'# new dealers'!$C22,'District Data_Live'!$D:$D,'# new dealers'!$D22,'District Data_Live'!$J:$J,'# new dealers'!K$4),"")</f>
        <v>3</v>
      </c>
      <c r="L22" s="233">
        <f>IFERROR(COUNTIFS('District Data_Live'!$E:$E,'# new dealers'!$B22,'District Data_Live'!$C:$C,'# new dealers'!$C22,'District Data_Live'!$D:$D,'# new dealers'!$D22,'District Data_Live'!$J:$J,'# new dealers'!L$4),"")</f>
        <v>2</v>
      </c>
      <c r="M22" s="233">
        <f>IFERROR(SUMIFS('District Data_Live'!$P:$P,'District Data_Live'!$E:$E,'# new dealers'!$B22,'District Data_Live'!$C:$C,'# new dealers'!$C22,'District Data_Live'!$D:$D,'# new dealers'!$D22,'District Data_Live'!$J:$J,'# new dealers'!M$4),"")</f>
        <v>12000</v>
      </c>
      <c r="N22" s="233">
        <f>IFERROR(SUMIFS('District Data_Live'!$P:$P,'District Data_Live'!$E:$E,'# new dealers'!$B22,'District Data_Live'!$C:$C,'# new dealers'!$C22,'District Data_Live'!$D:$D,'# new dealers'!$D22,'District Data_Live'!$J:$J,'# new dealers'!N$4),"")</f>
        <v>0</v>
      </c>
      <c r="O22" s="233">
        <f>IFERROR(SUMIFS('District Data_Live'!$P:$P,'District Data_Live'!$E:$E,'# new dealers'!$B22,'District Data_Live'!$C:$C,'# new dealers'!$C22,'District Data_Live'!$D:$D,'# new dealers'!$D22,'District Data_Live'!$J:$J,'# new dealers'!O$4),"")</f>
        <v>8000</v>
      </c>
      <c r="P22" s="233">
        <f>IFERROR(SUMIFS('District Data_Live'!$P:$P,'District Data_Live'!$E:$E,'# new dealers'!$B22,'District Data_Live'!$C:$C,'# new dealers'!$C22,'District Data_Live'!$D:$D,'# new dealers'!$D22,'District Data_Live'!$J:$J,'# new dealers'!P$4),"")</f>
        <v>1800</v>
      </c>
      <c r="Q22" s="233">
        <f>IFERROR(SUMIFS('District Data_Live'!$ID:$ID,'District Data_Live'!$E:$E,'# new dealers'!$B22,'District Data_Live'!$C:$C,'# new dealers'!$C22,'District Data_Live'!$D:$D,'# new dealers'!$D22,'District Data_Live'!$J:$J,'# new dealers'!Q$4),"")</f>
        <v>355.18799999999999</v>
      </c>
      <c r="R22" s="233">
        <f>IFERROR(SUMIFS('District Data_Live'!$ID:$ID,'District Data_Live'!$E:$E,'# new dealers'!$B22,'District Data_Live'!$C:$C,'# new dealers'!$C22,'District Data_Live'!$D:$D,'# new dealers'!$D22,'District Data_Live'!$J:$J,'# new dealers'!R$4),"")</f>
        <v>0</v>
      </c>
      <c r="S22" s="233">
        <f>IFERROR(SUMIFS('District Data_Live'!$ID:$ID,'District Data_Live'!$E:$E,'# new dealers'!$B22,'District Data_Live'!$C:$C,'# new dealers'!$C22,'District Data_Live'!$D:$D,'# new dealers'!$D22,'District Data_Live'!$J:$J,'# new dealers'!S$4),"")</f>
        <v>362.73099999999999</v>
      </c>
      <c r="T22" s="233">
        <f>IFERROR(SUMIFS('District Data_Live'!$ID:$ID,'District Data_Live'!$E:$E,'# new dealers'!$B22,'District Data_Live'!$C:$C,'# new dealers'!$C22,'District Data_Live'!$D:$D,'# new dealers'!$D22,'District Data_Live'!$J:$J,'# new dealers'!T$4),"")</f>
        <v>18.137</v>
      </c>
      <c r="U22" s="16">
        <f t="shared" si="2"/>
        <v>0.48255567511167624</v>
      </c>
      <c r="V22" s="16">
        <f t="shared" si="3"/>
        <v>0</v>
      </c>
      <c r="W22" s="16">
        <f t="shared" si="4"/>
        <v>0.49280353668742594</v>
      </c>
      <c r="X22" s="16">
        <f t="shared" si="5"/>
        <v>2.4640788200897757E-2</v>
      </c>
      <c r="Y22" s="14"/>
      <c r="Z22" s="14"/>
      <c r="AA22" s="14"/>
      <c r="AB22" s="14"/>
      <c r="AD22" s="671"/>
      <c r="AE22" s="16"/>
      <c r="AF22" s="16"/>
      <c r="AG22" s="16"/>
      <c r="AH22" s="16"/>
      <c r="AI22" s="16"/>
      <c r="AJ22" s="16"/>
      <c r="AK22" s="16"/>
      <c r="AL22" s="16"/>
      <c r="AM22" s="16"/>
      <c r="AN22" s="16"/>
      <c r="AO22" s="16"/>
      <c r="AP22" s="16"/>
      <c r="AR22" s="16"/>
      <c r="AS22" s="16"/>
      <c r="AT22" s="16"/>
      <c r="AU22" s="16"/>
      <c r="AV22" s="16"/>
      <c r="AW22" s="16"/>
      <c r="AX22" s="16"/>
      <c r="AY22" s="16"/>
      <c r="AZ22" s="16"/>
      <c r="BA22" s="16"/>
      <c r="BB22" s="16"/>
      <c r="BC22" s="16"/>
      <c r="BE22" s="15"/>
      <c r="BF22" s="15"/>
      <c r="BG22" s="15"/>
      <c r="BH22" s="15"/>
      <c r="BI22" s="15"/>
      <c r="BJ22" s="15"/>
      <c r="BK22" s="15"/>
      <c r="BL22" s="15"/>
      <c r="BM22" s="15"/>
      <c r="BN22" s="15"/>
      <c r="BO22" s="15"/>
      <c r="BP22" s="15"/>
      <c r="BQ22" s="15"/>
      <c r="BS22" s="15"/>
      <c r="BT22" s="15"/>
      <c r="BU22" s="15"/>
      <c r="BV22" s="15"/>
      <c r="BW22" s="15"/>
      <c r="BX22" s="15"/>
      <c r="BY22" s="15"/>
      <c r="BZ22" s="15"/>
      <c r="CA22" s="15"/>
      <c r="CB22" s="15"/>
      <c r="CC22" s="15"/>
      <c r="CD22" s="15"/>
      <c r="CE22" s="15"/>
      <c r="CF22" s="15"/>
      <c r="CG22" s="16"/>
      <c r="CH22" s="16"/>
      <c r="CI22" s="16"/>
      <c r="CJ22" s="16"/>
      <c r="CK22" s="16"/>
      <c r="CL22" s="16"/>
      <c r="CM22" s="16"/>
      <c r="CN22" s="16"/>
      <c r="CO22" s="16"/>
      <c r="CP22" s="16"/>
      <c r="CQ22" s="16"/>
      <c r="CR22" s="16"/>
      <c r="CS22" s="236"/>
      <c r="CT22" s="16"/>
      <c r="CU22" s="16"/>
      <c r="CV22" s="16"/>
      <c r="CW22" s="16"/>
      <c r="CX22" s="16"/>
      <c r="CY22" s="16"/>
      <c r="CZ22" s="16"/>
      <c r="DA22" s="16"/>
      <c r="DB22" s="16"/>
      <c r="DC22" s="16"/>
      <c r="DD22" s="16"/>
      <c r="DE22" s="16"/>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I22" s="16"/>
      <c r="EJ22" s="16"/>
      <c r="EK22" s="16"/>
      <c r="EL22" s="16"/>
      <c r="EM22" s="16"/>
      <c r="EN22" s="16"/>
      <c r="EO22" s="16"/>
      <c r="EP22" s="16"/>
      <c r="EQ22" s="16"/>
      <c r="ER22" s="16"/>
      <c r="ES22" s="16"/>
      <c r="ET22" s="16"/>
      <c r="EV22" s="16"/>
      <c r="EW22" s="16"/>
      <c r="EX22" s="16"/>
      <c r="EY22" s="16"/>
      <c r="EZ22" s="16"/>
      <c r="FA22" s="16"/>
      <c r="FB22" s="16"/>
      <c r="FC22" s="16"/>
      <c r="FD22" s="16"/>
      <c r="FE22" s="16"/>
      <c r="FF22" s="16"/>
      <c r="FG22" s="16"/>
      <c r="FI22" s="233"/>
      <c r="FJ22" s="233"/>
      <c r="FK22" s="233"/>
      <c r="FL22" s="233"/>
      <c r="FM22" s="233"/>
      <c r="FN22" s="233"/>
      <c r="FO22" s="233"/>
      <c r="FP22" s="233"/>
      <c r="FQ22" s="233"/>
      <c r="FR22" s="233"/>
      <c r="FS22" s="233"/>
      <c r="FT22" s="233"/>
      <c r="FU22" s="233"/>
      <c r="FV22" s="4"/>
      <c r="FW22" s="233"/>
      <c r="FX22" s="233"/>
      <c r="FY22" s="233"/>
      <c r="FZ22" s="233"/>
      <c r="GA22" s="233"/>
      <c r="GB22" s="233"/>
      <c r="GC22" s="233"/>
      <c r="GD22" s="233"/>
      <c r="GE22" s="233"/>
      <c r="GF22" s="233"/>
      <c r="GG22" s="233"/>
      <c r="GH22" s="233"/>
      <c r="GI22" s="233"/>
      <c r="GJ22" s="233"/>
      <c r="GK22" s="112"/>
      <c r="GL22" s="112"/>
      <c r="GM22" s="112"/>
      <c r="GN22" s="112"/>
      <c r="GO22" s="112"/>
      <c r="GP22" s="112"/>
      <c r="GQ22" s="112"/>
      <c r="GR22" s="112"/>
      <c r="GS22" s="112"/>
      <c r="GT22" s="112"/>
      <c r="GU22" s="112"/>
      <c r="GV22" s="112"/>
      <c r="GW22" s="233"/>
      <c r="GX22" s="233"/>
      <c r="GY22" s="233"/>
      <c r="GZ22" s="233"/>
      <c r="HA22" s="233"/>
      <c r="HB22" s="233"/>
      <c r="HC22" s="233"/>
      <c r="HD22" s="233"/>
      <c r="HE22" s="233"/>
      <c r="HF22" s="233"/>
      <c r="HG22" s="233"/>
      <c r="HH22" s="233"/>
      <c r="HI22" s="233"/>
      <c r="HJ22" s="14"/>
      <c r="HL22" s="233"/>
      <c r="HN22" s="233"/>
      <c r="HO22" s="233"/>
      <c r="HQ22" s="15"/>
      <c r="HR22" s="15"/>
      <c r="IN22" s="346"/>
      <c r="IO22" s="346"/>
      <c r="IP22" s="346"/>
      <c r="IQ22" s="346"/>
      <c r="IR22" s="346"/>
      <c r="IS22" s="346"/>
      <c r="IT22" s="346"/>
      <c r="IU22" s="346"/>
      <c r="IV22" s="346"/>
      <c r="IW22" s="346"/>
      <c r="IX22" s="346"/>
      <c r="IY22" s="346"/>
      <c r="IZ22" s="346"/>
      <c r="JO22" s="346"/>
      <c r="JP22" s="346"/>
      <c r="JQ22" s="346"/>
      <c r="JR22" s="346"/>
      <c r="JS22" s="346"/>
      <c r="JT22" s="346"/>
      <c r="JU22" s="346"/>
      <c r="JV22" s="346"/>
      <c r="JW22" s="346"/>
      <c r="JX22" s="346"/>
      <c r="JY22" s="346"/>
      <c r="JZ22" s="346"/>
      <c r="KA22" s="346"/>
      <c r="KP22" s="346"/>
      <c r="KQ22" s="346"/>
      <c r="KR22" s="346"/>
      <c r="KS22" s="346"/>
      <c r="KT22" s="346"/>
      <c r="KU22" s="346"/>
      <c r="KV22" s="346"/>
      <c r="KW22" s="346"/>
      <c r="KX22" s="346"/>
      <c r="KY22" s="346"/>
      <c r="KZ22" s="346"/>
      <c r="LA22" s="346"/>
      <c r="LB22" s="346"/>
      <c r="LD22" s="346"/>
      <c r="LE22" s="346"/>
      <c r="LF22" s="346"/>
      <c r="LG22" s="346"/>
      <c r="LH22" s="346"/>
      <c r="LI22" s="346"/>
      <c r="LJ22" s="346"/>
      <c r="LK22" s="346"/>
      <c r="LL22" s="346"/>
      <c r="LM22" s="346"/>
      <c r="LN22" s="346"/>
      <c r="LO22" s="346"/>
      <c r="LP22" s="346"/>
      <c r="LS22" s="566"/>
      <c r="LT22" s="566"/>
      <c r="LU22" s="566"/>
      <c r="LV22" s="566"/>
      <c r="LW22" s="566"/>
      <c r="LX22" s="566"/>
      <c r="LY22" s="566"/>
      <c r="LZ22" s="566"/>
      <c r="MA22" s="566"/>
      <c r="MB22" s="566"/>
      <c r="MC22" s="566"/>
      <c r="MD22" s="566"/>
      <c r="MF22" s="14"/>
      <c r="MG22" s="14"/>
      <c r="MH22" s="14"/>
      <c r="MI22" s="14"/>
      <c r="MJ22" s="14"/>
      <c r="MK22" s="14"/>
      <c r="ML22" s="14"/>
      <c r="MM22" s="14"/>
      <c r="MN22" s="14"/>
      <c r="MO22" s="14"/>
      <c r="MP22" s="14"/>
      <c r="MQ22" s="14"/>
      <c r="MS22" s="14"/>
      <c r="MT22" s="14"/>
      <c r="MU22" s="14"/>
      <c r="MV22" s="14"/>
      <c r="MW22" s="14"/>
      <c r="MX22" s="14"/>
      <c r="MY22" s="14"/>
      <c r="MZ22" s="14"/>
      <c r="NA22" s="14"/>
      <c r="NB22" s="14"/>
      <c r="NC22" s="14"/>
      <c r="ND22" s="14"/>
    </row>
    <row r="23" spans="1:368">
      <c r="A23" s="4">
        <f>A22+1</f>
        <v>16</v>
      </c>
      <c r="B23" s="1" t="s">
        <v>429</v>
      </c>
      <c r="C23" s="1" t="s">
        <v>338</v>
      </c>
      <c r="D23" s="4" t="s">
        <v>326</v>
      </c>
      <c r="E23" s="14">
        <f>SUMIFS('MoU proposal'!U:U,'MoU proposal'!$B:$B,'# new dealers'!$B23,'MoU proposal'!$D:$D,'# new dealers'!$C23)</f>
        <v>11462.075000000001</v>
      </c>
      <c r="F23" s="14">
        <f>'Retail_distributor-wise'!F23</f>
        <v>16700</v>
      </c>
      <c r="G23" s="14">
        <f>'Retail_distributor-wise'!GA23</f>
        <v>735.00000000000011</v>
      </c>
      <c r="H23" s="14">
        <f>'Retail_distributor-wise'!FM23</f>
        <v>1715</v>
      </c>
      <c r="I23" s="233">
        <f>IFERROR(COUNTIFS('District Data_Live'!$E:$E,'# new dealers'!$B23,'District Data_Live'!$C:$C,'# new dealers'!$C23,'District Data_Live'!$D:$D,'# new dealers'!$D23,'District Data_Live'!$J:$J,'# new dealers'!I$4),"")</f>
        <v>0</v>
      </c>
      <c r="J23" s="233">
        <f>IFERROR(COUNTIFS('District Data_Live'!$E:$E,'# new dealers'!$B23,'District Data_Live'!$C:$C,'# new dealers'!$C23,'District Data_Live'!$D:$D,'# new dealers'!$D23,'District Data_Live'!$J:$J,'# new dealers'!J$4),"")</f>
        <v>0</v>
      </c>
      <c r="K23" s="233">
        <f>IFERROR(COUNTIFS('District Data_Live'!$E:$E,'# new dealers'!$B23,'District Data_Live'!$C:$C,'# new dealers'!$C23,'District Data_Live'!$D:$D,'# new dealers'!$D23,'District Data_Live'!$J:$J,'# new dealers'!K$4),"")</f>
        <v>5</v>
      </c>
      <c r="L23" s="233">
        <f>IFERROR(COUNTIFS('District Data_Live'!$E:$E,'# new dealers'!$B23,'District Data_Live'!$C:$C,'# new dealers'!$C23,'District Data_Live'!$D:$D,'# new dealers'!$D23,'District Data_Live'!$J:$J,'# new dealers'!L$4),"")</f>
        <v>1</v>
      </c>
      <c r="M23" s="233">
        <f>IFERROR(SUMIFS('District Data_Live'!$P:$P,'District Data_Live'!$E:$E,'# new dealers'!$B23,'District Data_Live'!$C:$C,'# new dealers'!$C23,'District Data_Live'!$D:$D,'# new dealers'!$D23,'District Data_Live'!$J:$J,'# new dealers'!M$4),"")</f>
        <v>0</v>
      </c>
      <c r="N23" s="233">
        <f>IFERROR(SUMIFS('District Data_Live'!$P:$P,'District Data_Live'!$E:$E,'# new dealers'!$B23,'District Data_Live'!$C:$C,'# new dealers'!$C23,'District Data_Live'!$D:$D,'# new dealers'!$D23,'District Data_Live'!$J:$J,'# new dealers'!N$4),"")</f>
        <v>0</v>
      </c>
      <c r="O23" s="233">
        <f>IFERROR(SUMIFS('District Data_Live'!$P:$P,'District Data_Live'!$E:$E,'# new dealers'!$B23,'District Data_Live'!$C:$C,'# new dealers'!$C23,'District Data_Live'!$D:$D,'# new dealers'!$D23,'District Data_Live'!$J:$J,'# new dealers'!O$4),"")</f>
        <v>15000</v>
      </c>
      <c r="P23" s="233">
        <f>IFERROR(SUMIFS('District Data_Live'!$P:$P,'District Data_Live'!$E:$E,'# new dealers'!$B23,'District Data_Live'!$C:$C,'# new dealers'!$C23,'District Data_Live'!$D:$D,'# new dealers'!$D23,'District Data_Live'!$J:$J,'# new dealers'!P$4),"")</f>
        <v>1500</v>
      </c>
      <c r="Q23" s="233">
        <f>IFERROR(SUMIFS('District Data_Live'!$ID:$ID,'District Data_Live'!$E:$E,'# new dealers'!$B23,'District Data_Live'!$C:$C,'# new dealers'!$C23,'District Data_Live'!$D:$D,'# new dealers'!$D23,'District Data_Live'!$J:$J,'# new dealers'!Q$4),"")</f>
        <v>0</v>
      </c>
      <c r="R23" s="233">
        <f>IFERROR(SUMIFS('District Data_Live'!$ID:$ID,'District Data_Live'!$E:$E,'# new dealers'!$B23,'District Data_Live'!$C:$C,'# new dealers'!$C23,'District Data_Live'!$D:$D,'# new dealers'!$D23,'District Data_Live'!$J:$J,'# new dealers'!R$4),"")</f>
        <v>0</v>
      </c>
      <c r="S23" s="233">
        <f>IFERROR(SUMIFS('District Data_Live'!$ID:$ID,'District Data_Live'!$E:$E,'# new dealers'!$B23,'District Data_Live'!$C:$C,'# new dealers'!$C23,'District Data_Live'!$D:$D,'# new dealers'!$D23,'District Data_Live'!$J:$J,'# new dealers'!S$4),"")</f>
        <v>732.41799999999989</v>
      </c>
      <c r="T23" s="233">
        <f>IFERROR(SUMIFS('District Data_Live'!$ID:$ID,'District Data_Live'!$E:$E,'# new dealers'!$B23,'District Data_Live'!$C:$C,'# new dealers'!$C23,'District Data_Live'!$D:$D,'# new dealers'!$D23,'District Data_Live'!$J:$J,'# new dealers'!T$4),"")</f>
        <v>32.826000000000001</v>
      </c>
      <c r="U23" s="16">
        <f t="shared" si="2"/>
        <v>0</v>
      </c>
      <c r="V23" s="16">
        <f t="shared" si="3"/>
        <v>0</v>
      </c>
      <c r="W23" s="16">
        <f t="shared" si="4"/>
        <v>0.95710387797878849</v>
      </c>
      <c r="X23" s="16">
        <f t="shared" si="5"/>
        <v>4.2896122021211541E-2</v>
      </c>
      <c r="Y23" s="14"/>
      <c r="Z23" s="14"/>
      <c r="AA23" s="14"/>
      <c r="AB23" s="14"/>
      <c r="AD23" s="671"/>
      <c r="AE23" s="16"/>
      <c r="AF23" s="16"/>
      <c r="AG23" s="16"/>
      <c r="AH23" s="16"/>
      <c r="AI23" s="16"/>
      <c r="AJ23" s="16"/>
      <c r="AK23" s="16"/>
      <c r="AL23" s="16"/>
      <c r="AM23" s="16"/>
      <c r="AN23" s="16"/>
      <c r="AO23" s="16"/>
      <c r="AP23" s="16"/>
      <c r="AR23" s="16"/>
      <c r="AS23" s="16"/>
      <c r="AT23" s="16"/>
      <c r="AU23" s="16"/>
      <c r="AV23" s="16"/>
      <c r="AW23" s="16"/>
      <c r="AX23" s="16"/>
      <c r="AY23" s="16"/>
      <c r="AZ23" s="16"/>
      <c r="BA23" s="16"/>
      <c r="BB23" s="16"/>
      <c r="BC23" s="16"/>
      <c r="BE23" s="15"/>
      <c r="BF23" s="15"/>
      <c r="BG23" s="15"/>
      <c r="BH23" s="15"/>
      <c r="BI23" s="15"/>
      <c r="BJ23" s="15"/>
      <c r="BK23" s="15"/>
      <c r="BL23" s="15"/>
      <c r="BM23" s="15"/>
      <c r="BN23" s="15"/>
      <c r="BO23" s="15"/>
      <c r="BP23" s="15"/>
      <c r="BQ23" s="15"/>
      <c r="BS23" s="15"/>
      <c r="BT23" s="15"/>
      <c r="BU23" s="15"/>
      <c r="BV23" s="15"/>
      <c r="BW23" s="15"/>
      <c r="BX23" s="15"/>
      <c r="BY23" s="15"/>
      <c r="BZ23" s="15"/>
      <c r="CA23" s="15"/>
      <c r="CB23" s="15"/>
      <c r="CC23" s="15"/>
      <c r="CD23" s="15"/>
      <c r="CE23" s="15"/>
      <c r="CF23" s="15"/>
      <c r="CG23" s="16"/>
      <c r="CH23" s="16"/>
      <c r="CI23" s="16"/>
      <c r="CJ23" s="16"/>
      <c r="CK23" s="16"/>
      <c r="CL23" s="16"/>
      <c r="CM23" s="16"/>
      <c r="CN23" s="16"/>
      <c r="CO23" s="16"/>
      <c r="CP23" s="16"/>
      <c r="CQ23" s="16"/>
      <c r="CR23" s="16"/>
      <c r="CS23" s="236"/>
      <c r="CT23" s="16"/>
      <c r="CU23" s="16"/>
      <c r="CV23" s="16"/>
      <c r="CW23" s="16"/>
      <c r="CX23" s="16"/>
      <c r="CY23" s="16"/>
      <c r="CZ23" s="16"/>
      <c r="DA23" s="16"/>
      <c r="DB23" s="16"/>
      <c r="DC23" s="16"/>
      <c r="DD23" s="16"/>
      <c r="DE23" s="16"/>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I23" s="16"/>
      <c r="EJ23" s="16"/>
      <c r="EK23" s="16"/>
      <c r="EL23" s="16"/>
      <c r="EM23" s="16"/>
      <c r="EN23" s="16"/>
      <c r="EO23" s="16"/>
      <c r="EP23" s="16"/>
      <c r="EQ23" s="16"/>
      <c r="ER23" s="16"/>
      <c r="ES23" s="16"/>
      <c r="ET23" s="16"/>
      <c r="EV23" s="16"/>
      <c r="EW23" s="16"/>
      <c r="EX23" s="16"/>
      <c r="EY23" s="16"/>
      <c r="EZ23" s="16"/>
      <c r="FA23" s="16"/>
      <c r="FB23" s="16"/>
      <c r="FC23" s="16"/>
      <c r="FD23" s="16"/>
      <c r="FE23" s="16"/>
      <c r="FF23" s="16"/>
      <c r="FG23" s="16"/>
      <c r="FI23" s="233"/>
      <c r="FJ23" s="233"/>
      <c r="FK23" s="233"/>
      <c r="FL23" s="233"/>
      <c r="FM23" s="233"/>
      <c r="FN23" s="233"/>
      <c r="FO23" s="233"/>
      <c r="FP23" s="233"/>
      <c r="FQ23" s="233"/>
      <c r="FR23" s="233"/>
      <c r="FS23" s="233"/>
      <c r="FT23" s="233"/>
      <c r="FU23" s="233"/>
      <c r="FV23" s="4"/>
      <c r="FW23" s="233"/>
      <c r="FX23" s="233"/>
      <c r="FY23" s="233"/>
      <c r="FZ23" s="233"/>
      <c r="GA23" s="233"/>
      <c r="GB23" s="233"/>
      <c r="GC23" s="233"/>
      <c r="GD23" s="233"/>
      <c r="GE23" s="233"/>
      <c r="GF23" s="233"/>
      <c r="GG23" s="233"/>
      <c r="GH23" s="233"/>
      <c r="GI23" s="233"/>
      <c r="GJ23" s="233"/>
      <c r="GK23" s="112"/>
      <c r="GL23" s="112"/>
      <c r="GM23" s="112"/>
      <c r="GN23" s="112"/>
      <c r="GO23" s="112"/>
      <c r="GP23" s="112"/>
      <c r="GQ23" s="112"/>
      <c r="GR23" s="112"/>
      <c r="GS23" s="112"/>
      <c r="GT23" s="112"/>
      <c r="GU23" s="112"/>
      <c r="GV23" s="112"/>
      <c r="GW23" s="233"/>
      <c r="GX23" s="233"/>
      <c r="GY23" s="233"/>
      <c r="GZ23" s="233"/>
      <c r="HA23" s="233"/>
      <c r="HB23" s="233"/>
      <c r="HC23" s="233"/>
      <c r="HD23" s="233"/>
      <c r="HE23" s="233"/>
      <c r="HF23" s="233"/>
      <c r="HG23" s="233"/>
      <c r="HH23" s="233"/>
      <c r="HI23" s="233"/>
      <c r="HJ23" s="14"/>
      <c r="HL23" s="233"/>
      <c r="HN23" s="233"/>
      <c r="HO23" s="233"/>
      <c r="HQ23" s="15"/>
      <c r="HR23" s="15"/>
      <c r="IN23" s="346"/>
      <c r="IO23" s="346"/>
      <c r="IP23" s="346"/>
      <c r="IQ23" s="346"/>
      <c r="IR23" s="346"/>
      <c r="IS23" s="346"/>
      <c r="IT23" s="346"/>
      <c r="IU23" s="346"/>
      <c r="IV23" s="346"/>
      <c r="IW23" s="346"/>
      <c r="IX23" s="346"/>
      <c r="IY23" s="346"/>
      <c r="IZ23" s="346"/>
      <c r="JO23" s="346"/>
      <c r="JP23" s="346"/>
      <c r="JQ23" s="346"/>
      <c r="JR23" s="346"/>
      <c r="JS23" s="346"/>
      <c r="JT23" s="346"/>
      <c r="JU23" s="346"/>
      <c r="JV23" s="346"/>
      <c r="JW23" s="346"/>
      <c r="JX23" s="346"/>
      <c r="JY23" s="346"/>
      <c r="JZ23" s="346"/>
      <c r="KA23" s="346"/>
      <c r="KP23" s="346"/>
      <c r="KQ23" s="346"/>
      <c r="KR23" s="346"/>
      <c r="KS23" s="346"/>
      <c r="KT23" s="346"/>
      <c r="KU23" s="346"/>
      <c r="KV23" s="346"/>
      <c r="KW23" s="346"/>
      <c r="KX23" s="346"/>
      <c r="KY23" s="346"/>
      <c r="KZ23" s="346"/>
      <c r="LA23" s="346"/>
      <c r="LB23" s="346"/>
      <c r="LD23" s="346"/>
      <c r="LE23" s="346"/>
      <c r="LF23" s="346"/>
      <c r="LG23" s="346"/>
      <c r="LH23" s="346"/>
      <c r="LI23" s="346"/>
      <c r="LJ23" s="346"/>
      <c r="LK23" s="346"/>
      <c r="LL23" s="346"/>
      <c r="LM23" s="346"/>
      <c r="LN23" s="346"/>
      <c r="LO23" s="346"/>
      <c r="LP23" s="346"/>
      <c r="LS23" s="566"/>
      <c r="LT23" s="566"/>
      <c r="LU23" s="566"/>
      <c r="LV23" s="566"/>
      <c r="LW23" s="566"/>
      <c r="LX23" s="566"/>
      <c r="LY23" s="566"/>
      <c r="LZ23" s="566"/>
      <c r="MA23" s="566"/>
      <c r="MB23" s="566"/>
      <c r="MC23" s="566"/>
      <c r="MD23" s="566"/>
      <c r="MF23" s="14"/>
      <c r="MG23" s="14"/>
      <c r="MH23" s="14"/>
      <c r="MI23" s="14"/>
      <c r="MJ23" s="14"/>
      <c r="MK23" s="14"/>
      <c r="ML23" s="14"/>
      <c r="MM23" s="14"/>
      <c r="MN23" s="14"/>
      <c r="MO23" s="14"/>
      <c r="MP23" s="14"/>
      <c r="MQ23" s="14"/>
      <c r="MS23" s="14"/>
      <c r="MT23" s="14"/>
      <c r="MU23" s="14"/>
      <c r="MV23" s="14"/>
      <c r="MW23" s="14"/>
      <c r="MX23" s="14"/>
      <c r="MY23" s="14"/>
      <c r="MZ23" s="14"/>
      <c r="NA23" s="14"/>
      <c r="NB23" s="14"/>
      <c r="NC23" s="14"/>
      <c r="ND23" s="14"/>
    </row>
    <row r="24" spans="1:368">
      <c r="A24" s="4">
        <f>A23+1</f>
        <v>17</v>
      </c>
      <c r="B24" s="1" t="s">
        <v>430</v>
      </c>
      <c r="C24" s="1" t="s">
        <v>338</v>
      </c>
      <c r="D24" s="4" t="s">
        <v>326</v>
      </c>
      <c r="E24" s="14">
        <f>SUMIFS('MoU proposal'!U:U,'MoU proposal'!$B:$B,'# new dealers'!$B24,'MoU proposal'!$D:$D,'# new dealers'!$C24)</f>
        <v>11054.51</v>
      </c>
      <c r="F24" s="14">
        <f>'Retail_distributor-wise'!F24</f>
        <v>16100</v>
      </c>
      <c r="G24" s="14">
        <f>'Retail_distributor-wise'!GA24</f>
        <v>822.5</v>
      </c>
      <c r="H24" s="14">
        <f>'Retail_distributor-wise'!FM24</f>
        <v>1527.5</v>
      </c>
      <c r="I24" s="233">
        <f>IFERROR(COUNTIFS('District Data_Live'!$E:$E,'# new dealers'!$B24,'District Data_Live'!$C:$C,'# new dealers'!$C24,'District Data_Live'!$D:$D,'# new dealers'!$D24,'District Data_Live'!$J:$J,'# new dealers'!I$4),"")</f>
        <v>0</v>
      </c>
      <c r="J24" s="233">
        <f>IFERROR(COUNTIFS('District Data_Live'!$E:$E,'# new dealers'!$B24,'District Data_Live'!$C:$C,'# new dealers'!$C24,'District Data_Live'!$D:$D,'# new dealers'!$D24,'District Data_Live'!$J:$J,'# new dealers'!J$4),"")</f>
        <v>0</v>
      </c>
      <c r="K24" s="233">
        <f>IFERROR(COUNTIFS('District Data_Live'!$E:$E,'# new dealers'!$B24,'District Data_Live'!$C:$C,'# new dealers'!$C24,'District Data_Live'!$D:$D,'# new dealers'!$D24,'District Data_Live'!$J:$J,'# new dealers'!K$4),"")</f>
        <v>6</v>
      </c>
      <c r="L24" s="233">
        <f>IFERROR(COUNTIFS('District Data_Live'!$E:$E,'# new dealers'!$B24,'District Data_Live'!$C:$C,'# new dealers'!$C24,'District Data_Live'!$D:$D,'# new dealers'!$D24,'District Data_Live'!$J:$J,'# new dealers'!L$4),"")</f>
        <v>0</v>
      </c>
      <c r="M24" s="233">
        <f>IFERROR(SUMIFS('District Data_Live'!$P:$P,'District Data_Live'!$E:$E,'# new dealers'!$B24,'District Data_Live'!$C:$C,'# new dealers'!$C24,'District Data_Live'!$D:$D,'# new dealers'!$D24,'District Data_Live'!$J:$J,'# new dealers'!M$4),"")</f>
        <v>0</v>
      </c>
      <c r="N24" s="233">
        <f>IFERROR(SUMIFS('District Data_Live'!$P:$P,'District Data_Live'!$E:$E,'# new dealers'!$B24,'District Data_Live'!$C:$C,'# new dealers'!$C24,'District Data_Live'!$D:$D,'# new dealers'!$D24,'District Data_Live'!$J:$J,'# new dealers'!N$4),"")</f>
        <v>0</v>
      </c>
      <c r="O24" s="233">
        <f>IFERROR(SUMIFS('District Data_Live'!$P:$P,'District Data_Live'!$E:$E,'# new dealers'!$B24,'District Data_Live'!$C:$C,'# new dealers'!$C24,'District Data_Live'!$D:$D,'# new dealers'!$D24,'District Data_Live'!$J:$J,'# new dealers'!O$4),"")</f>
        <v>18800</v>
      </c>
      <c r="P24" s="233">
        <f>IFERROR(SUMIFS('District Data_Live'!$P:$P,'District Data_Live'!$E:$E,'# new dealers'!$B24,'District Data_Live'!$C:$C,'# new dealers'!$C24,'District Data_Live'!$D:$D,'# new dealers'!$D24,'District Data_Live'!$J:$J,'# new dealers'!P$4),"")</f>
        <v>0</v>
      </c>
      <c r="Q24" s="233">
        <f>IFERROR(SUMIFS('District Data_Live'!$ID:$ID,'District Data_Live'!$E:$E,'# new dealers'!$B24,'District Data_Live'!$C:$C,'# new dealers'!$C24,'District Data_Live'!$D:$D,'# new dealers'!$D24,'District Data_Live'!$J:$J,'# new dealers'!Q$4),"")</f>
        <v>0</v>
      </c>
      <c r="R24" s="233">
        <f>IFERROR(SUMIFS('District Data_Live'!$ID:$ID,'District Data_Live'!$E:$E,'# new dealers'!$B24,'District Data_Live'!$C:$C,'# new dealers'!$C24,'District Data_Live'!$D:$D,'# new dealers'!$D24,'District Data_Live'!$J:$J,'# new dealers'!R$4),"")</f>
        <v>0</v>
      </c>
      <c r="S24" s="233">
        <f>IFERROR(SUMIFS('District Data_Live'!$ID:$ID,'District Data_Live'!$E:$E,'# new dealers'!$B24,'District Data_Live'!$C:$C,'# new dealers'!$C24,'District Data_Live'!$D:$D,'# new dealers'!$D24,'District Data_Live'!$J:$J,'# new dealers'!S$4),"")</f>
        <v>653.36199999999997</v>
      </c>
      <c r="T24" s="233">
        <f>IFERROR(SUMIFS('District Data_Live'!$ID:$ID,'District Data_Live'!$E:$E,'# new dealers'!$B24,'District Data_Live'!$C:$C,'# new dealers'!$C24,'District Data_Live'!$D:$D,'# new dealers'!$D24,'District Data_Live'!$J:$J,'# new dealers'!T$4),"")</f>
        <v>0</v>
      </c>
      <c r="U24" s="16">
        <f t="shared" si="2"/>
        <v>0</v>
      </c>
      <c r="V24" s="16">
        <f t="shared" si="3"/>
        <v>0</v>
      </c>
      <c r="W24" s="16">
        <f t="shared" si="4"/>
        <v>1</v>
      </c>
      <c r="X24" s="16">
        <f t="shared" si="5"/>
        <v>0</v>
      </c>
      <c r="Y24" s="14"/>
      <c r="Z24" s="14"/>
      <c r="AA24" s="14"/>
      <c r="AB24" s="14"/>
      <c r="AD24" s="671"/>
      <c r="AE24" s="16"/>
      <c r="AF24" s="16"/>
      <c r="AG24" s="16"/>
      <c r="AH24" s="16"/>
      <c r="AI24" s="16"/>
      <c r="AJ24" s="16"/>
      <c r="AK24" s="16"/>
      <c r="AL24" s="16"/>
      <c r="AM24" s="16"/>
      <c r="AN24" s="16"/>
      <c r="AO24" s="16"/>
      <c r="AP24" s="16"/>
      <c r="AR24" s="16"/>
      <c r="AS24" s="16"/>
      <c r="AT24" s="16"/>
      <c r="AU24" s="16"/>
      <c r="AV24" s="16"/>
      <c r="AW24" s="16"/>
      <c r="AX24" s="16"/>
      <c r="AY24" s="16"/>
      <c r="AZ24" s="16"/>
      <c r="BA24" s="16"/>
      <c r="BB24" s="16"/>
      <c r="BC24" s="16"/>
      <c r="BE24" s="15"/>
      <c r="BF24" s="15"/>
      <c r="BG24" s="15"/>
      <c r="BH24" s="15"/>
      <c r="BI24" s="15"/>
      <c r="BJ24" s="15"/>
      <c r="BK24" s="15"/>
      <c r="BL24" s="15"/>
      <c r="BM24" s="15"/>
      <c r="BN24" s="15"/>
      <c r="BO24" s="15"/>
      <c r="BP24" s="15"/>
      <c r="BQ24" s="15"/>
      <c r="BS24" s="15"/>
      <c r="BT24" s="15"/>
      <c r="BU24" s="15"/>
      <c r="BV24" s="15"/>
      <c r="BW24" s="15"/>
      <c r="BX24" s="15"/>
      <c r="BY24" s="15"/>
      <c r="BZ24" s="15"/>
      <c r="CA24" s="15"/>
      <c r="CB24" s="15"/>
      <c r="CC24" s="15"/>
      <c r="CD24" s="15"/>
      <c r="CE24" s="15"/>
      <c r="CF24" s="15"/>
      <c r="CG24" s="16"/>
      <c r="CH24" s="16"/>
      <c r="CI24" s="16"/>
      <c r="CJ24" s="16"/>
      <c r="CK24" s="16"/>
      <c r="CL24" s="16"/>
      <c r="CM24" s="16"/>
      <c r="CN24" s="16"/>
      <c r="CO24" s="16"/>
      <c r="CP24" s="16"/>
      <c r="CQ24" s="16"/>
      <c r="CR24" s="16"/>
      <c r="CS24" s="236"/>
      <c r="CT24" s="16"/>
      <c r="CU24" s="16"/>
      <c r="CV24" s="16"/>
      <c r="CW24" s="16"/>
      <c r="CX24" s="16"/>
      <c r="CY24" s="16"/>
      <c r="CZ24" s="16"/>
      <c r="DA24" s="16"/>
      <c r="DB24" s="16"/>
      <c r="DC24" s="16"/>
      <c r="DD24" s="16"/>
      <c r="DE24" s="16"/>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I24" s="16"/>
      <c r="EJ24" s="16"/>
      <c r="EK24" s="16"/>
      <c r="EL24" s="16"/>
      <c r="EM24" s="16"/>
      <c r="EN24" s="16"/>
      <c r="EO24" s="16"/>
      <c r="EP24" s="16"/>
      <c r="EQ24" s="16"/>
      <c r="ER24" s="16"/>
      <c r="ES24" s="16"/>
      <c r="ET24" s="16"/>
      <c r="EV24" s="16"/>
      <c r="EW24" s="16"/>
      <c r="EX24" s="16"/>
      <c r="EY24" s="16"/>
      <c r="EZ24" s="16"/>
      <c r="FA24" s="16"/>
      <c r="FB24" s="16"/>
      <c r="FC24" s="16"/>
      <c r="FD24" s="16"/>
      <c r="FE24" s="16"/>
      <c r="FF24" s="16"/>
      <c r="FG24" s="16"/>
      <c r="FI24" s="233"/>
      <c r="FJ24" s="233"/>
      <c r="FK24" s="233"/>
      <c r="FL24" s="233"/>
      <c r="FM24" s="233"/>
      <c r="FN24" s="233"/>
      <c r="FO24" s="233"/>
      <c r="FP24" s="233"/>
      <c r="FQ24" s="233"/>
      <c r="FR24" s="233"/>
      <c r="FS24" s="233"/>
      <c r="FT24" s="233"/>
      <c r="FU24" s="233"/>
      <c r="FV24" s="4"/>
      <c r="FW24" s="233"/>
      <c r="FX24" s="233"/>
      <c r="FY24" s="233"/>
      <c r="FZ24" s="233"/>
      <c r="GA24" s="233"/>
      <c r="GB24" s="233"/>
      <c r="GC24" s="233"/>
      <c r="GD24" s="233"/>
      <c r="GE24" s="233"/>
      <c r="GF24" s="233"/>
      <c r="GG24" s="233"/>
      <c r="GH24" s="233"/>
      <c r="GI24" s="233"/>
      <c r="GJ24" s="233"/>
      <c r="GK24" s="112"/>
      <c r="GL24" s="112"/>
      <c r="GM24" s="112"/>
      <c r="GN24" s="112"/>
      <c r="GO24" s="112"/>
      <c r="GP24" s="112"/>
      <c r="GQ24" s="112"/>
      <c r="GR24" s="112"/>
      <c r="GS24" s="112"/>
      <c r="GT24" s="112"/>
      <c r="GU24" s="112"/>
      <c r="GV24" s="112"/>
      <c r="GW24" s="233"/>
      <c r="GX24" s="233"/>
      <c r="GY24" s="233"/>
      <c r="GZ24" s="233"/>
      <c r="HA24" s="233"/>
      <c r="HB24" s="233"/>
      <c r="HC24" s="233"/>
      <c r="HD24" s="233"/>
      <c r="HE24" s="233"/>
      <c r="HF24" s="233"/>
      <c r="HG24" s="233"/>
      <c r="HH24" s="233"/>
      <c r="HI24" s="233"/>
      <c r="HJ24" s="14"/>
      <c r="HL24" s="233"/>
      <c r="HN24" s="233"/>
      <c r="HO24" s="233"/>
      <c r="HQ24" s="15"/>
      <c r="HR24" s="15"/>
      <c r="IN24" s="346"/>
      <c r="IO24" s="346"/>
      <c r="IP24" s="346"/>
      <c r="IQ24" s="346"/>
      <c r="IR24" s="346"/>
      <c r="IS24" s="346"/>
      <c r="IT24" s="346"/>
      <c r="IU24" s="346"/>
      <c r="IV24" s="346"/>
      <c r="IW24" s="346"/>
      <c r="IX24" s="346"/>
      <c r="IY24" s="346"/>
      <c r="IZ24" s="346"/>
      <c r="JO24" s="346"/>
      <c r="JP24" s="346"/>
      <c r="JQ24" s="346"/>
      <c r="JR24" s="346"/>
      <c r="JS24" s="346"/>
      <c r="JT24" s="346"/>
      <c r="JU24" s="346"/>
      <c r="JV24" s="346"/>
      <c r="JW24" s="346"/>
      <c r="JX24" s="346"/>
      <c r="JY24" s="346"/>
      <c r="JZ24" s="346"/>
      <c r="KA24" s="346"/>
      <c r="KP24" s="346"/>
      <c r="KQ24" s="346"/>
      <c r="KR24" s="346"/>
      <c r="KS24" s="346"/>
      <c r="KT24" s="346"/>
      <c r="KU24" s="346"/>
      <c r="KV24" s="346"/>
      <c r="KW24" s="346"/>
      <c r="KX24" s="346"/>
      <c r="KY24" s="346"/>
      <c r="KZ24" s="346"/>
      <c r="LA24" s="346"/>
      <c r="LB24" s="346"/>
      <c r="LD24" s="346"/>
      <c r="LE24" s="346"/>
      <c r="LF24" s="346"/>
      <c r="LG24" s="346"/>
      <c r="LH24" s="346"/>
      <c r="LI24" s="346"/>
      <c r="LJ24" s="346"/>
      <c r="LK24" s="346"/>
      <c r="LL24" s="346"/>
      <c r="LM24" s="346"/>
      <c r="LN24" s="346"/>
      <c r="LO24" s="346"/>
      <c r="LP24" s="346"/>
      <c r="LS24" s="16"/>
      <c r="LT24" s="16"/>
      <c r="LU24" s="16"/>
      <c r="LV24" s="16"/>
      <c r="LW24" s="16"/>
      <c r="LX24" s="16"/>
      <c r="LY24" s="16"/>
      <c r="LZ24" s="16"/>
      <c r="MA24" s="16"/>
      <c r="MB24" s="16"/>
      <c r="MC24" s="16"/>
      <c r="MD24" s="16"/>
      <c r="MF24" s="14"/>
      <c r="MG24" s="14"/>
      <c r="MH24" s="14"/>
      <c r="MI24" s="14"/>
      <c r="MJ24" s="14"/>
      <c r="MK24" s="14"/>
      <c r="ML24" s="14"/>
      <c r="MM24" s="14"/>
      <c r="MN24" s="14"/>
      <c r="MO24" s="14"/>
      <c r="MP24" s="14"/>
      <c r="MQ24" s="14"/>
      <c r="MS24" s="14"/>
      <c r="MT24" s="14"/>
      <c r="MU24" s="14"/>
      <c r="MV24" s="14"/>
      <c r="MW24" s="14"/>
      <c r="MX24" s="14"/>
      <c r="MY24" s="14"/>
      <c r="MZ24" s="14"/>
      <c r="NA24" s="14"/>
      <c r="NB24" s="14"/>
      <c r="NC24" s="14"/>
      <c r="ND24" s="14"/>
    </row>
    <row r="25" spans="1:368">
      <c r="A25" s="4">
        <f>A24+1</f>
        <v>18</v>
      </c>
      <c r="B25" s="1" t="s">
        <v>431</v>
      </c>
      <c r="C25" s="1" t="s">
        <v>338</v>
      </c>
      <c r="D25" s="4" t="s">
        <v>326</v>
      </c>
      <c r="E25" s="14">
        <f>SUMIFS('MoU proposal'!U:U,'MoU proposal'!$B:$B,'# new dealers'!$B25,'MoU proposal'!$D:$D,'# new dealers'!$C25)</f>
        <v>15013.04</v>
      </c>
      <c r="F25" s="14">
        <f>'Retail_distributor-wise'!F25</f>
        <v>22000</v>
      </c>
      <c r="G25" s="14">
        <f>'Retail_distributor-wise'!GA25</f>
        <v>800</v>
      </c>
      <c r="H25" s="14">
        <f>'Retail_distributor-wise'!FM25</f>
        <v>2400</v>
      </c>
      <c r="I25" s="233">
        <f>IFERROR(COUNTIFS('District Data_Live'!$E:$E,'# new dealers'!$B25,'District Data_Live'!$C:$C,'# new dealers'!$C25,'District Data_Live'!$D:$D,'# new dealers'!$D25,'District Data_Live'!$J:$J,'# new dealers'!I$4),"")</f>
        <v>0</v>
      </c>
      <c r="J25" s="233">
        <f>IFERROR(COUNTIFS('District Data_Live'!$E:$E,'# new dealers'!$B25,'District Data_Live'!$C:$C,'# new dealers'!$C25,'District Data_Live'!$D:$D,'# new dealers'!$D25,'District Data_Live'!$J:$J,'# new dealers'!J$4),"")</f>
        <v>0</v>
      </c>
      <c r="K25" s="233">
        <f>IFERROR(COUNTIFS('District Data_Live'!$E:$E,'# new dealers'!$B25,'District Data_Live'!$C:$C,'# new dealers'!$C25,'District Data_Live'!$D:$D,'# new dealers'!$D25,'District Data_Live'!$J:$J,'# new dealers'!K$4),"")</f>
        <v>4</v>
      </c>
      <c r="L25" s="233">
        <f>IFERROR(COUNTIFS('District Data_Live'!$E:$E,'# new dealers'!$B25,'District Data_Live'!$C:$C,'# new dealers'!$C25,'District Data_Live'!$D:$D,'# new dealers'!$D25,'District Data_Live'!$J:$J,'# new dealers'!L$4),"")</f>
        <v>2</v>
      </c>
      <c r="M25" s="233">
        <f>IFERROR(SUMIFS('District Data_Live'!$P:$P,'District Data_Live'!$E:$E,'# new dealers'!$B25,'District Data_Live'!$C:$C,'# new dealers'!$C25,'District Data_Live'!$D:$D,'# new dealers'!$D25,'District Data_Live'!$J:$J,'# new dealers'!M$4),"")</f>
        <v>0</v>
      </c>
      <c r="N25" s="233">
        <f>IFERROR(SUMIFS('District Data_Live'!$P:$P,'District Data_Live'!$E:$E,'# new dealers'!$B25,'District Data_Live'!$C:$C,'# new dealers'!$C25,'District Data_Live'!$D:$D,'# new dealers'!$D25,'District Data_Live'!$J:$J,'# new dealers'!N$4),"")</f>
        <v>0</v>
      </c>
      <c r="O25" s="233">
        <f>IFERROR(SUMIFS('District Data_Live'!$P:$P,'District Data_Live'!$E:$E,'# new dealers'!$B25,'District Data_Live'!$C:$C,'# new dealers'!$C25,'District Data_Live'!$D:$D,'# new dealers'!$D25,'District Data_Live'!$J:$J,'# new dealers'!O$4),"")</f>
        <v>14500</v>
      </c>
      <c r="P25" s="233">
        <f>IFERROR(SUMIFS('District Data_Live'!$P:$P,'District Data_Live'!$E:$E,'# new dealers'!$B25,'District Data_Live'!$C:$C,'# new dealers'!$C25,'District Data_Live'!$D:$D,'# new dealers'!$D25,'District Data_Live'!$J:$J,'# new dealers'!P$4),"")</f>
        <v>3100</v>
      </c>
      <c r="Q25" s="233">
        <f>IFERROR(SUMIFS('District Data_Live'!$ID:$ID,'District Data_Live'!$E:$E,'# new dealers'!$B25,'District Data_Live'!$C:$C,'# new dealers'!$C25,'District Data_Live'!$D:$D,'# new dealers'!$D25,'District Data_Live'!$J:$J,'# new dealers'!Q$4),"")</f>
        <v>0</v>
      </c>
      <c r="R25" s="233">
        <f>IFERROR(SUMIFS('District Data_Live'!$ID:$ID,'District Data_Live'!$E:$E,'# new dealers'!$B25,'District Data_Live'!$C:$C,'# new dealers'!$C25,'District Data_Live'!$D:$D,'# new dealers'!$D25,'District Data_Live'!$J:$J,'# new dealers'!R$4),"")</f>
        <v>0</v>
      </c>
      <c r="S25" s="233">
        <f>IFERROR(SUMIFS('District Data_Live'!$ID:$ID,'District Data_Live'!$E:$E,'# new dealers'!$B25,'District Data_Live'!$C:$C,'# new dealers'!$C25,'District Data_Live'!$D:$D,'# new dealers'!$D25,'District Data_Live'!$J:$J,'# new dealers'!S$4),"")</f>
        <v>783.25800000000004</v>
      </c>
      <c r="T25" s="233">
        <f>IFERROR(SUMIFS('District Data_Live'!$ID:$ID,'District Data_Live'!$E:$E,'# new dealers'!$B25,'District Data_Live'!$C:$C,'# new dealers'!$C25,'District Data_Live'!$D:$D,'# new dealers'!$D25,'District Data_Live'!$J:$J,'# new dealers'!T$4),"")</f>
        <v>315.27299999999997</v>
      </c>
      <c r="U25" s="16">
        <f t="shared" si="2"/>
        <v>0</v>
      </c>
      <c r="V25" s="16">
        <f t="shared" si="3"/>
        <v>0</v>
      </c>
      <c r="W25" s="16">
        <f t="shared" si="4"/>
        <v>0.71300491292462398</v>
      </c>
      <c r="X25" s="16">
        <f t="shared" si="5"/>
        <v>0.28699508707537608</v>
      </c>
      <c r="Y25" s="14"/>
      <c r="Z25" s="14"/>
      <c r="AA25" s="14"/>
      <c r="AB25" s="14"/>
      <c r="AD25" s="671"/>
      <c r="AE25" s="16"/>
      <c r="AF25" s="16"/>
      <c r="AG25" s="16"/>
      <c r="AH25" s="16"/>
      <c r="AI25" s="16"/>
      <c r="AJ25" s="16"/>
      <c r="AK25" s="16"/>
      <c r="AL25" s="16"/>
      <c r="AM25" s="16"/>
      <c r="AN25" s="16"/>
      <c r="AO25" s="16"/>
      <c r="AP25" s="16"/>
      <c r="AR25" s="16"/>
      <c r="AS25" s="16"/>
      <c r="AT25" s="16"/>
      <c r="AU25" s="16"/>
      <c r="AV25" s="16"/>
      <c r="AW25" s="16"/>
      <c r="AX25" s="16"/>
      <c r="AY25" s="16"/>
      <c r="AZ25" s="16"/>
      <c r="BA25" s="16"/>
      <c r="BB25" s="16"/>
      <c r="BC25" s="16"/>
      <c r="BE25" s="15"/>
      <c r="BF25" s="15"/>
      <c r="BG25" s="15"/>
      <c r="BH25" s="15"/>
      <c r="BI25" s="15"/>
      <c r="BJ25" s="15"/>
      <c r="BK25" s="15"/>
      <c r="BL25" s="15"/>
      <c r="BM25" s="15"/>
      <c r="BN25" s="15"/>
      <c r="BO25" s="15"/>
      <c r="BP25" s="15"/>
      <c r="BQ25" s="15"/>
      <c r="BS25" s="15"/>
      <c r="BT25" s="15"/>
      <c r="BU25" s="15"/>
      <c r="BV25" s="15"/>
      <c r="BW25" s="15"/>
      <c r="BX25" s="15"/>
      <c r="BY25" s="15"/>
      <c r="BZ25" s="15"/>
      <c r="CA25" s="15"/>
      <c r="CB25" s="15"/>
      <c r="CC25" s="15"/>
      <c r="CD25" s="15"/>
      <c r="CE25" s="15"/>
      <c r="CF25" s="15"/>
      <c r="CG25" s="16"/>
      <c r="CH25" s="16"/>
      <c r="CI25" s="16"/>
      <c r="CJ25" s="16"/>
      <c r="CK25" s="16"/>
      <c r="CL25" s="16"/>
      <c r="CM25" s="16"/>
      <c r="CN25" s="16"/>
      <c r="CO25" s="16"/>
      <c r="CP25" s="16"/>
      <c r="CQ25" s="16"/>
      <c r="CR25" s="16"/>
      <c r="CS25" s="236"/>
      <c r="CT25" s="16"/>
      <c r="CU25" s="16"/>
      <c r="CV25" s="16"/>
      <c r="CW25" s="16"/>
      <c r="CX25" s="16"/>
      <c r="CY25" s="16"/>
      <c r="CZ25" s="16"/>
      <c r="DA25" s="16"/>
      <c r="DB25" s="16"/>
      <c r="DC25" s="16"/>
      <c r="DD25" s="16"/>
      <c r="DE25" s="16"/>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I25" s="16"/>
      <c r="EJ25" s="16"/>
      <c r="EK25" s="16"/>
      <c r="EL25" s="16"/>
      <c r="EM25" s="16"/>
      <c r="EN25" s="16"/>
      <c r="EO25" s="16"/>
      <c r="EP25" s="16"/>
      <c r="EQ25" s="16"/>
      <c r="ER25" s="16"/>
      <c r="ES25" s="16"/>
      <c r="ET25" s="16"/>
      <c r="EV25" s="16"/>
      <c r="EW25" s="16"/>
      <c r="EX25" s="16"/>
      <c r="EY25" s="16"/>
      <c r="EZ25" s="16"/>
      <c r="FA25" s="16"/>
      <c r="FB25" s="16"/>
      <c r="FC25" s="16"/>
      <c r="FD25" s="16"/>
      <c r="FE25" s="16"/>
      <c r="FF25" s="16"/>
      <c r="FG25" s="16"/>
      <c r="FI25" s="233"/>
      <c r="FJ25" s="233"/>
      <c r="FK25" s="233"/>
      <c r="FL25" s="233"/>
      <c r="FM25" s="233"/>
      <c r="FN25" s="233"/>
      <c r="FO25" s="233"/>
      <c r="FP25" s="233"/>
      <c r="FQ25" s="233"/>
      <c r="FR25" s="233"/>
      <c r="FS25" s="233"/>
      <c r="FT25" s="233"/>
      <c r="FU25" s="233"/>
      <c r="FV25" s="4"/>
      <c r="FW25" s="233"/>
      <c r="FX25" s="233"/>
      <c r="FY25" s="233"/>
      <c r="FZ25" s="233"/>
      <c r="GA25" s="233"/>
      <c r="GB25" s="233"/>
      <c r="GC25" s="233"/>
      <c r="GD25" s="233"/>
      <c r="GE25" s="233"/>
      <c r="GF25" s="233"/>
      <c r="GG25" s="233"/>
      <c r="GH25" s="233"/>
      <c r="GI25" s="233"/>
      <c r="GJ25" s="233"/>
      <c r="GK25" s="112"/>
      <c r="GL25" s="112"/>
      <c r="GM25" s="112"/>
      <c r="GN25" s="112"/>
      <c r="GO25" s="112"/>
      <c r="GP25" s="112"/>
      <c r="GQ25" s="112"/>
      <c r="GR25" s="112"/>
      <c r="GS25" s="112"/>
      <c r="GT25" s="112"/>
      <c r="GU25" s="112"/>
      <c r="GV25" s="112"/>
      <c r="GW25" s="233"/>
      <c r="GX25" s="233"/>
      <c r="GY25" s="233"/>
      <c r="GZ25" s="233"/>
      <c r="HA25" s="233"/>
      <c r="HB25" s="233"/>
      <c r="HC25" s="233"/>
      <c r="HD25" s="233"/>
      <c r="HE25" s="233"/>
      <c r="HF25" s="233"/>
      <c r="HG25" s="233"/>
      <c r="HH25" s="233"/>
      <c r="HI25" s="233"/>
      <c r="HJ25" s="14"/>
      <c r="HL25" s="233"/>
      <c r="HN25" s="233"/>
      <c r="HO25" s="233"/>
      <c r="HQ25" s="15"/>
      <c r="HR25" s="15"/>
      <c r="IN25" s="346"/>
      <c r="IO25" s="346"/>
      <c r="IP25" s="346"/>
      <c r="IQ25" s="346"/>
      <c r="IR25" s="346"/>
      <c r="IS25" s="346"/>
      <c r="IT25" s="346"/>
      <c r="IU25" s="346"/>
      <c r="IV25" s="346"/>
      <c r="IW25" s="346"/>
      <c r="IX25" s="346"/>
      <c r="IY25" s="346"/>
      <c r="IZ25" s="346"/>
      <c r="JO25" s="346"/>
      <c r="JP25" s="346"/>
      <c r="JQ25" s="346"/>
      <c r="JR25" s="346"/>
      <c r="JS25" s="346"/>
      <c r="JT25" s="346"/>
      <c r="JU25" s="346"/>
      <c r="JV25" s="346"/>
      <c r="JW25" s="346"/>
      <c r="JX25" s="346"/>
      <c r="JY25" s="346"/>
      <c r="JZ25" s="346"/>
      <c r="KA25" s="346"/>
      <c r="KP25" s="346"/>
      <c r="KQ25" s="346"/>
      <c r="KR25" s="346"/>
      <c r="KS25" s="346"/>
      <c r="KT25" s="346"/>
      <c r="KU25" s="346"/>
      <c r="KV25" s="346"/>
      <c r="KW25" s="346"/>
      <c r="KX25" s="346"/>
      <c r="KY25" s="346"/>
      <c r="KZ25" s="346"/>
      <c r="LA25" s="346"/>
      <c r="LB25" s="346"/>
      <c r="LD25" s="346"/>
      <c r="LE25" s="346"/>
      <c r="LF25" s="346"/>
      <c r="LG25" s="346"/>
      <c r="LH25" s="346"/>
      <c r="LI25" s="346"/>
      <c r="LJ25" s="346"/>
      <c r="LK25" s="346"/>
      <c r="LL25" s="346"/>
      <c r="LM25" s="346"/>
      <c r="LN25" s="346"/>
      <c r="LO25" s="346"/>
      <c r="LP25" s="346"/>
      <c r="LS25" s="130"/>
      <c r="LT25" s="566"/>
      <c r="LU25" s="566"/>
      <c r="LV25" s="566"/>
      <c r="LW25" s="566"/>
      <c r="LX25" s="566"/>
      <c r="LY25" s="566"/>
      <c r="LZ25" s="566"/>
      <c r="MA25" s="566"/>
      <c r="MB25" s="566"/>
      <c r="MC25" s="566"/>
      <c r="MD25" s="566"/>
      <c r="MF25" s="14"/>
      <c r="MG25" s="14"/>
      <c r="MH25" s="14"/>
      <c r="MI25" s="14"/>
      <c r="MJ25" s="14"/>
      <c r="MK25" s="14"/>
      <c r="ML25" s="14"/>
      <c r="MM25" s="14"/>
      <c r="MN25" s="14"/>
      <c r="MO25" s="14"/>
      <c r="MP25" s="14"/>
      <c r="MQ25" s="14"/>
      <c r="MS25" s="14"/>
      <c r="MT25" s="14"/>
      <c r="MU25" s="14"/>
      <c r="MV25" s="14"/>
      <c r="MW25" s="14"/>
      <c r="MX25" s="14"/>
      <c r="MY25" s="14"/>
      <c r="MZ25" s="14"/>
      <c r="NA25" s="14"/>
      <c r="NB25" s="14"/>
      <c r="NC25" s="14"/>
      <c r="ND25" s="14"/>
    </row>
    <row r="26" spans="1:368" s="116" customFormat="1">
      <c r="A26" s="115"/>
      <c r="D26" s="115"/>
      <c r="E26" s="117"/>
      <c r="F26" s="14">
        <f>'Retail_distributor-wise'!F26</f>
        <v>0</v>
      </c>
      <c r="G26" s="14">
        <f>'Retail_distributor-wise'!GA26</f>
        <v>0</v>
      </c>
      <c r="H26" s="14">
        <f>'Retail_distributor-wise'!FM26</f>
        <v>0</v>
      </c>
      <c r="I26" s="233">
        <f>IFERROR(COUNTIFS('District Data_Live'!$E:$E,'# new dealers'!$B26,'District Data_Live'!$C:$C,'# new dealers'!$C26,'District Data_Live'!$D:$D,'# new dealers'!$D26,'District Data_Live'!$J:$J,'# new dealers'!I$4),"")</f>
        <v>0</v>
      </c>
      <c r="J26" s="233">
        <f>IFERROR(COUNTIFS('District Data_Live'!$E:$E,'# new dealers'!$B26,'District Data_Live'!$C:$C,'# new dealers'!$C26,'District Data_Live'!$D:$D,'# new dealers'!$D26,'District Data_Live'!$J:$J,'# new dealers'!J$4),"")</f>
        <v>0</v>
      </c>
      <c r="K26" s="233">
        <f>IFERROR(COUNTIFS('District Data_Live'!$E:$E,'# new dealers'!$B26,'District Data_Live'!$C:$C,'# new dealers'!$C26,'District Data_Live'!$D:$D,'# new dealers'!$D26,'District Data_Live'!$J:$J,'# new dealers'!K$4),"")</f>
        <v>0</v>
      </c>
      <c r="L26" s="233">
        <f>IFERROR(COUNTIFS('District Data_Live'!$E:$E,'# new dealers'!$B26,'District Data_Live'!$C:$C,'# new dealers'!$C26,'District Data_Live'!$D:$D,'# new dealers'!$D26,'District Data_Live'!$J:$J,'# new dealers'!L$4),"")</f>
        <v>0</v>
      </c>
      <c r="M26" s="233">
        <f>IFERROR(SUMIFS('District Data_Live'!$P:$P,'District Data_Live'!$E:$E,'# new dealers'!$B26,'District Data_Live'!$C:$C,'# new dealers'!$C26,'District Data_Live'!$D:$D,'# new dealers'!$D26,'District Data_Live'!$J:$J,'# new dealers'!M$4),"")</f>
        <v>0</v>
      </c>
      <c r="N26" s="233">
        <f>IFERROR(SUMIFS('District Data_Live'!$P:$P,'District Data_Live'!$E:$E,'# new dealers'!$B26,'District Data_Live'!$C:$C,'# new dealers'!$C26,'District Data_Live'!$D:$D,'# new dealers'!$D26,'District Data_Live'!$J:$J,'# new dealers'!N$4),"")</f>
        <v>0</v>
      </c>
      <c r="O26" s="233">
        <f>IFERROR(SUMIFS('District Data_Live'!$P:$P,'District Data_Live'!$E:$E,'# new dealers'!$B26,'District Data_Live'!$C:$C,'# new dealers'!$C26,'District Data_Live'!$D:$D,'# new dealers'!$D26,'District Data_Live'!$J:$J,'# new dealers'!O$4),"")</f>
        <v>0</v>
      </c>
      <c r="P26" s="233">
        <f>IFERROR(SUMIFS('District Data_Live'!$P:$P,'District Data_Live'!$E:$E,'# new dealers'!$B26,'District Data_Live'!$C:$C,'# new dealers'!$C26,'District Data_Live'!$D:$D,'# new dealers'!$D26,'District Data_Live'!$J:$J,'# new dealers'!P$4),"")</f>
        <v>0</v>
      </c>
      <c r="Q26" s="233">
        <f>IFERROR(SUMIFS('District Data_Live'!$ID:$ID,'District Data_Live'!$E:$E,'# new dealers'!$B26,'District Data_Live'!$C:$C,'# new dealers'!$C26,'District Data_Live'!$D:$D,'# new dealers'!$D26,'District Data_Live'!$J:$J,'# new dealers'!Q$4),"")</f>
        <v>0</v>
      </c>
      <c r="R26" s="233">
        <f>IFERROR(SUMIFS('District Data_Live'!$ID:$ID,'District Data_Live'!$E:$E,'# new dealers'!$B26,'District Data_Live'!$C:$C,'# new dealers'!$C26,'District Data_Live'!$D:$D,'# new dealers'!$D26,'District Data_Live'!$J:$J,'# new dealers'!R$4),"")</f>
        <v>0</v>
      </c>
      <c r="S26" s="233">
        <f>IFERROR(SUMIFS('District Data_Live'!$ID:$ID,'District Data_Live'!$E:$E,'# new dealers'!$B26,'District Data_Live'!$C:$C,'# new dealers'!$C26,'District Data_Live'!$D:$D,'# new dealers'!$D26,'District Data_Live'!$J:$J,'# new dealers'!S$4),"")</f>
        <v>0</v>
      </c>
      <c r="T26" s="233">
        <f>IFERROR(SUMIFS('District Data_Live'!$ID:$ID,'District Data_Live'!$E:$E,'# new dealers'!$B26,'District Data_Live'!$C:$C,'# new dealers'!$C26,'District Data_Live'!$D:$D,'# new dealers'!$D26,'District Data_Live'!$J:$J,'# new dealers'!T$4),"")</f>
        <v>0</v>
      </c>
      <c r="U26" s="16" t="str">
        <f t="shared" si="2"/>
        <v/>
      </c>
      <c r="V26" s="16" t="str">
        <f t="shared" si="3"/>
        <v/>
      </c>
      <c r="W26" s="16" t="str">
        <f t="shared" si="4"/>
        <v/>
      </c>
      <c r="X26" s="16" t="str">
        <f t="shared" si="5"/>
        <v/>
      </c>
      <c r="Y26" s="117"/>
      <c r="Z26" s="117"/>
      <c r="AA26" s="117"/>
      <c r="AB26" s="117"/>
      <c r="AC26" s="229"/>
      <c r="AD26" s="229"/>
      <c r="AE26" s="230"/>
      <c r="AF26" s="230"/>
      <c r="AG26" s="230"/>
      <c r="AH26" s="230"/>
      <c r="AI26" s="230"/>
      <c r="AJ26" s="230"/>
      <c r="AK26" s="230"/>
      <c r="AL26" s="230"/>
      <c r="AM26" s="230"/>
      <c r="AN26" s="230"/>
      <c r="AO26" s="230"/>
      <c r="AP26" s="230"/>
      <c r="AR26" s="230"/>
      <c r="AS26" s="230"/>
      <c r="AT26" s="230"/>
      <c r="AU26" s="230"/>
      <c r="AV26" s="230"/>
      <c r="AW26" s="230"/>
      <c r="AX26" s="230"/>
      <c r="AY26" s="230"/>
      <c r="AZ26" s="230"/>
      <c r="BA26" s="230"/>
      <c r="BB26" s="230"/>
      <c r="BC26" s="230"/>
      <c r="BE26" s="231"/>
      <c r="BF26" s="231"/>
      <c r="BG26" s="231"/>
      <c r="BH26" s="231"/>
      <c r="BI26" s="231"/>
      <c r="BJ26" s="231"/>
      <c r="BK26" s="231"/>
      <c r="BL26" s="231"/>
      <c r="BM26" s="231"/>
      <c r="BN26" s="231"/>
      <c r="BO26" s="231"/>
      <c r="BP26" s="231"/>
      <c r="BQ26" s="231"/>
      <c r="BS26" s="231"/>
      <c r="BT26" s="231"/>
      <c r="BU26" s="231"/>
      <c r="BV26" s="231"/>
      <c r="BW26" s="231"/>
      <c r="BX26" s="231"/>
      <c r="BY26" s="231"/>
      <c r="BZ26" s="231"/>
      <c r="CA26" s="231"/>
      <c r="CB26" s="231"/>
      <c r="CC26" s="231"/>
      <c r="CD26" s="231"/>
      <c r="CE26" s="231"/>
      <c r="CF26" s="231"/>
      <c r="CG26" s="230"/>
      <c r="CH26" s="230"/>
      <c r="CI26" s="230"/>
      <c r="CJ26" s="230"/>
      <c r="CK26" s="230"/>
      <c r="CL26" s="230"/>
      <c r="CM26" s="230"/>
      <c r="CN26" s="230"/>
      <c r="CO26" s="230"/>
      <c r="CP26" s="230"/>
      <c r="CQ26" s="230"/>
      <c r="CR26" s="230"/>
      <c r="CS26" s="237"/>
      <c r="CT26" s="230"/>
      <c r="CU26" s="230"/>
      <c r="CV26" s="230"/>
      <c r="CW26" s="230"/>
      <c r="CX26" s="230"/>
      <c r="CY26" s="230"/>
      <c r="CZ26" s="230"/>
      <c r="DA26" s="230"/>
      <c r="DB26" s="230"/>
      <c r="DC26" s="230"/>
      <c r="DD26" s="230"/>
      <c r="DE26" s="230"/>
      <c r="DF26" s="231"/>
      <c r="DG26" s="231"/>
      <c r="DH26" s="231"/>
      <c r="DI26" s="231"/>
      <c r="DJ26" s="231"/>
      <c r="DK26" s="231"/>
      <c r="DL26" s="231"/>
      <c r="DM26" s="231"/>
      <c r="DN26" s="231"/>
      <c r="DO26" s="231"/>
      <c r="DP26" s="231"/>
      <c r="DQ26" s="231"/>
      <c r="DR26" s="231"/>
      <c r="DS26" s="231"/>
      <c r="DT26" s="231"/>
      <c r="DU26" s="231"/>
      <c r="DV26" s="231"/>
      <c r="DW26" s="231"/>
      <c r="DX26" s="231"/>
      <c r="DY26" s="231"/>
      <c r="DZ26" s="231"/>
      <c r="EA26" s="231"/>
      <c r="EB26" s="231"/>
      <c r="EC26" s="231"/>
      <c r="ED26" s="231"/>
      <c r="EE26" s="231"/>
      <c r="EF26" s="231"/>
      <c r="EG26" s="231"/>
      <c r="EH26" s="191"/>
      <c r="EI26" s="115"/>
      <c r="EJ26" s="115"/>
      <c r="EK26" s="115"/>
      <c r="EL26" s="115"/>
      <c r="EM26" s="115"/>
      <c r="EN26" s="115"/>
      <c r="EO26" s="115"/>
      <c r="EP26" s="115"/>
      <c r="EQ26" s="115"/>
      <c r="ER26" s="115"/>
      <c r="ES26" s="115"/>
      <c r="ET26" s="115"/>
      <c r="EU26" s="115"/>
      <c r="EV26" s="230"/>
      <c r="EW26" s="230"/>
      <c r="EX26" s="230"/>
      <c r="EY26" s="230"/>
      <c r="EZ26" s="230"/>
      <c r="FA26" s="230"/>
      <c r="FB26" s="230"/>
      <c r="FC26" s="230"/>
      <c r="FD26" s="230"/>
      <c r="FE26" s="230"/>
      <c r="FF26" s="230"/>
      <c r="FG26" s="230"/>
      <c r="FI26" s="234"/>
      <c r="FJ26" s="234"/>
      <c r="FK26" s="234"/>
      <c r="FL26" s="234"/>
      <c r="FM26" s="234"/>
      <c r="FN26" s="234"/>
      <c r="FO26" s="234"/>
      <c r="FP26" s="234"/>
      <c r="FQ26" s="234"/>
      <c r="FR26" s="234"/>
      <c r="FS26" s="234"/>
      <c r="FT26" s="234"/>
      <c r="FU26" s="234"/>
      <c r="FV26" s="115"/>
      <c r="FW26" s="234"/>
      <c r="FX26" s="234"/>
      <c r="FY26" s="234"/>
      <c r="FZ26" s="234"/>
      <c r="GA26" s="234"/>
      <c r="GB26" s="234"/>
      <c r="GC26" s="234"/>
      <c r="GD26" s="234"/>
      <c r="GE26" s="234"/>
      <c r="GF26" s="234"/>
      <c r="GG26" s="234"/>
      <c r="GH26" s="234"/>
      <c r="GI26" s="234"/>
      <c r="GJ26" s="234"/>
      <c r="GK26" s="339"/>
      <c r="GL26" s="339"/>
      <c r="GM26" s="339"/>
      <c r="GN26" s="339"/>
      <c r="GO26" s="339"/>
      <c r="GP26" s="339"/>
      <c r="GQ26" s="339"/>
      <c r="GR26" s="339"/>
      <c r="GS26" s="339"/>
      <c r="GT26" s="339"/>
      <c r="GU26" s="339"/>
      <c r="GV26" s="339"/>
      <c r="GW26" s="234"/>
      <c r="GX26" s="234"/>
      <c r="GY26" s="234"/>
      <c r="GZ26" s="234"/>
      <c r="HA26" s="234"/>
      <c r="HB26" s="234"/>
      <c r="HC26" s="234"/>
      <c r="HD26" s="234"/>
      <c r="HE26" s="234"/>
      <c r="HF26" s="234"/>
      <c r="HG26" s="234"/>
      <c r="HH26" s="234"/>
      <c r="HI26" s="234"/>
      <c r="HJ26" s="117"/>
      <c r="HL26" s="115"/>
      <c r="HM26" s="115"/>
      <c r="HN26" s="115"/>
      <c r="HO26" s="115"/>
      <c r="HQ26" s="231"/>
      <c r="HR26" s="231"/>
      <c r="IN26" s="557"/>
      <c r="IO26" s="557"/>
      <c r="IP26" s="557"/>
      <c r="IQ26" s="557"/>
      <c r="IR26" s="557"/>
      <c r="IS26" s="557"/>
      <c r="IT26" s="557"/>
      <c r="IU26" s="557"/>
      <c r="IV26" s="557"/>
      <c r="IW26" s="557"/>
      <c r="IX26" s="557"/>
      <c r="IY26" s="557"/>
      <c r="IZ26" s="557"/>
      <c r="JO26" s="557"/>
      <c r="JP26" s="557"/>
      <c r="JQ26" s="557"/>
      <c r="JR26" s="557"/>
      <c r="JS26" s="557"/>
      <c r="JT26" s="557"/>
      <c r="JU26" s="557"/>
      <c r="JV26" s="557"/>
      <c r="JW26" s="557"/>
      <c r="JX26" s="557"/>
      <c r="JY26" s="557"/>
      <c r="JZ26" s="557"/>
      <c r="KA26" s="557"/>
      <c r="KP26" s="557"/>
      <c r="KQ26" s="557"/>
      <c r="KR26" s="557"/>
      <c r="KS26" s="557"/>
      <c r="KT26" s="557"/>
      <c r="KU26" s="557"/>
      <c r="KV26" s="557"/>
      <c r="KW26" s="557"/>
      <c r="KX26" s="557"/>
      <c r="KY26" s="557"/>
      <c r="KZ26" s="557"/>
      <c r="LA26" s="557"/>
      <c r="LB26" s="557"/>
      <c r="LD26" s="557"/>
      <c r="LE26" s="557"/>
      <c r="LF26" s="557"/>
      <c r="LG26" s="557"/>
      <c r="LH26" s="557"/>
      <c r="LI26" s="557"/>
      <c r="LJ26" s="557"/>
      <c r="LK26" s="557"/>
      <c r="LL26" s="557"/>
      <c r="LM26" s="557"/>
      <c r="LN26" s="557"/>
      <c r="LO26" s="557"/>
      <c r="LP26" s="557"/>
      <c r="LS26" s="115"/>
      <c r="LT26" s="115"/>
      <c r="LU26" s="115"/>
      <c r="LV26" s="115"/>
      <c r="LW26" s="115"/>
      <c r="LX26" s="115"/>
      <c r="LY26" s="115"/>
      <c r="LZ26" s="115"/>
      <c r="MA26" s="115"/>
      <c r="MB26" s="115"/>
      <c r="MC26" s="115"/>
      <c r="MD26" s="115"/>
      <c r="MF26" s="117"/>
      <c r="MG26" s="117"/>
      <c r="MH26" s="117"/>
      <c r="MI26" s="117"/>
      <c r="MJ26" s="117"/>
      <c r="MK26" s="117"/>
      <c r="ML26" s="117"/>
      <c r="MM26" s="117"/>
      <c r="MN26" s="117"/>
      <c r="MO26" s="117"/>
      <c r="MP26" s="117"/>
      <c r="MQ26" s="117"/>
      <c r="MS26" s="117"/>
      <c r="MT26" s="117"/>
      <c r="MU26" s="117"/>
      <c r="MV26" s="117"/>
      <c r="MW26" s="117"/>
      <c r="MX26" s="117"/>
      <c r="MY26" s="117"/>
      <c r="MZ26" s="117"/>
      <c r="NA26" s="117"/>
      <c r="NB26" s="117"/>
      <c r="NC26" s="117"/>
      <c r="ND26" s="117"/>
    </row>
    <row r="27" spans="1:368">
      <c r="A27" s="4">
        <f>A25+1</f>
        <v>19</v>
      </c>
      <c r="B27" s="1" t="s">
        <v>433</v>
      </c>
      <c r="C27" s="1" t="s">
        <v>340</v>
      </c>
      <c r="D27" s="4" t="s">
        <v>326</v>
      </c>
      <c r="E27" s="14">
        <f>SUMIFS('MoU proposal'!U:U,'MoU proposal'!$B:$B,'# new dealers'!$B27,'MoU proposal'!$D:$D,'# new dealers'!$C27)</f>
        <v>1746.65</v>
      </c>
      <c r="F27" s="14">
        <f>'Retail_distributor-wise'!F27</f>
        <v>2300</v>
      </c>
      <c r="G27" s="14">
        <f>'Retail_distributor-wise'!GA27</f>
        <v>87.5</v>
      </c>
      <c r="H27" s="14">
        <f>'Retail_distributor-wise'!FM27</f>
        <v>262.5</v>
      </c>
      <c r="I27" s="233">
        <f>IFERROR(COUNTIFS('District Data_Live'!$E:$E,'# new dealers'!$B27,'District Data_Live'!$C:$C,'# new dealers'!$C27,'District Data_Live'!$D:$D,'# new dealers'!$D27,'District Data_Live'!$J:$J,'# new dealers'!I$4),"")</f>
        <v>0</v>
      </c>
      <c r="J27" s="233">
        <f>IFERROR(COUNTIFS('District Data_Live'!$E:$E,'# new dealers'!$B27,'District Data_Live'!$C:$C,'# new dealers'!$C27,'District Data_Live'!$D:$D,'# new dealers'!$D27,'District Data_Live'!$J:$J,'# new dealers'!J$4),"")</f>
        <v>2</v>
      </c>
      <c r="K27" s="233">
        <f>IFERROR(COUNTIFS('District Data_Live'!$E:$E,'# new dealers'!$B27,'District Data_Live'!$C:$C,'# new dealers'!$C27,'District Data_Live'!$D:$D,'# new dealers'!$D27,'District Data_Live'!$J:$J,'# new dealers'!K$4),"")</f>
        <v>7</v>
      </c>
      <c r="L27" s="233">
        <f>IFERROR(COUNTIFS('District Data_Live'!$E:$E,'# new dealers'!$B27,'District Data_Live'!$C:$C,'# new dealers'!$C27,'District Data_Live'!$D:$D,'# new dealers'!$D27,'District Data_Live'!$J:$J,'# new dealers'!L$4),"")</f>
        <v>0</v>
      </c>
      <c r="M27" s="233">
        <f>IFERROR(SUMIFS('District Data_Live'!$P:$P,'District Data_Live'!$E:$E,'# new dealers'!$B27,'District Data_Live'!$C:$C,'# new dealers'!$C27,'District Data_Live'!$D:$D,'# new dealers'!$D27,'District Data_Live'!$J:$J,'# new dealers'!M$4),"")</f>
        <v>0</v>
      </c>
      <c r="N27" s="233">
        <f>IFERROR(SUMIFS('District Data_Live'!$P:$P,'District Data_Live'!$E:$E,'# new dealers'!$B27,'District Data_Live'!$C:$C,'# new dealers'!$C27,'District Data_Live'!$D:$D,'# new dealers'!$D27,'District Data_Live'!$J:$J,'# new dealers'!N$4),"")</f>
        <v>12500</v>
      </c>
      <c r="O27" s="233">
        <f>IFERROR(SUMIFS('District Data_Live'!$P:$P,'District Data_Live'!$E:$E,'# new dealers'!$B27,'District Data_Live'!$C:$C,'# new dealers'!$C27,'District Data_Live'!$D:$D,'# new dealers'!$D27,'District Data_Live'!$J:$J,'# new dealers'!O$4),"")</f>
        <v>22600</v>
      </c>
      <c r="P27" s="233">
        <f>IFERROR(SUMIFS('District Data_Live'!$P:$P,'District Data_Live'!$E:$E,'# new dealers'!$B27,'District Data_Live'!$C:$C,'# new dealers'!$C27,'District Data_Live'!$D:$D,'# new dealers'!$D27,'District Data_Live'!$J:$J,'# new dealers'!P$4),"")</f>
        <v>0</v>
      </c>
      <c r="Q27" s="233">
        <f>IFERROR(SUMIFS('District Data_Live'!$ID:$ID,'District Data_Live'!$E:$E,'# new dealers'!$B27,'District Data_Live'!$C:$C,'# new dealers'!$C27,'District Data_Live'!$D:$D,'# new dealers'!$D27,'District Data_Live'!$J:$J,'# new dealers'!Q$4),"")</f>
        <v>0</v>
      </c>
      <c r="R27" s="233">
        <f>IFERROR(SUMIFS('District Data_Live'!$ID:$ID,'District Data_Live'!$E:$E,'# new dealers'!$B27,'District Data_Live'!$C:$C,'# new dealers'!$C27,'District Data_Live'!$D:$D,'# new dealers'!$D27,'District Data_Live'!$J:$J,'# new dealers'!R$4),"")</f>
        <v>75.301999999999992</v>
      </c>
      <c r="S27" s="233">
        <f>IFERROR(SUMIFS('District Data_Live'!$ID:$ID,'District Data_Live'!$E:$E,'# new dealers'!$B27,'District Data_Live'!$C:$C,'# new dealers'!$C27,'District Data_Live'!$D:$D,'# new dealers'!$D27,'District Data_Live'!$J:$J,'# new dealers'!S$4),"")</f>
        <v>52.697500000000005</v>
      </c>
      <c r="T27" s="233">
        <f>IFERROR(SUMIFS('District Data_Live'!$ID:$ID,'District Data_Live'!$E:$E,'# new dealers'!$B27,'District Data_Live'!$C:$C,'# new dealers'!$C27,'District Data_Live'!$D:$D,'# new dealers'!$D27,'District Data_Live'!$J:$J,'# new dealers'!T$4),"")</f>
        <v>0</v>
      </c>
      <c r="U27" s="16">
        <f t="shared" si="2"/>
        <v>0</v>
      </c>
      <c r="V27" s="16">
        <f t="shared" si="3"/>
        <v>0.58829917304364465</v>
      </c>
      <c r="W27" s="16">
        <f t="shared" si="4"/>
        <v>0.41170082695635535</v>
      </c>
      <c r="X27" s="16">
        <f t="shared" si="5"/>
        <v>0</v>
      </c>
      <c r="Y27" s="14"/>
      <c r="Z27" s="14"/>
      <c r="AA27" s="14"/>
      <c r="AB27" s="14"/>
      <c r="AD27" s="671"/>
      <c r="AE27" s="16"/>
      <c r="AF27" s="16"/>
      <c r="AG27" s="16"/>
      <c r="AH27" s="16"/>
      <c r="AI27" s="16"/>
      <c r="AJ27" s="16"/>
      <c r="AK27" s="16"/>
      <c r="AL27" s="16"/>
      <c r="AM27" s="16"/>
      <c r="AN27" s="16"/>
      <c r="AO27" s="16"/>
      <c r="AP27" s="16"/>
      <c r="AR27" s="16"/>
      <c r="AS27" s="16"/>
      <c r="AT27" s="16"/>
      <c r="AU27" s="16"/>
      <c r="AV27" s="16"/>
      <c r="AW27" s="16"/>
      <c r="AX27" s="16"/>
      <c r="AY27" s="16"/>
      <c r="AZ27" s="16"/>
      <c r="BA27" s="16"/>
      <c r="BB27" s="16"/>
      <c r="BC27" s="16"/>
      <c r="BE27" s="15"/>
      <c r="BF27" s="15"/>
      <c r="BG27" s="15"/>
      <c r="BH27" s="15"/>
      <c r="BI27" s="15"/>
      <c r="BJ27" s="15"/>
      <c r="BK27" s="15"/>
      <c r="BL27" s="15"/>
      <c r="BM27" s="15"/>
      <c r="BN27" s="15"/>
      <c r="BO27" s="15"/>
      <c r="BP27" s="15"/>
      <c r="BQ27" s="15"/>
      <c r="BS27" s="15"/>
      <c r="BT27" s="15"/>
      <c r="BU27" s="15"/>
      <c r="BV27" s="15"/>
      <c r="BW27" s="15"/>
      <c r="BX27" s="15"/>
      <c r="BY27" s="15"/>
      <c r="BZ27" s="15"/>
      <c r="CA27" s="15"/>
      <c r="CB27" s="15"/>
      <c r="CC27" s="15"/>
      <c r="CD27" s="15"/>
      <c r="CE27" s="15"/>
      <c r="CF27" s="15"/>
      <c r="CG27" s="16"/>
      <c r="CH27" s="16"/>
      <c r="CI27" s="16"/>
      <c r="CJ27" s="16"/>
      <c r="CK27" s="16"/>
      <c r="CL27" s="16"/>
      <c r="CM27" s="16"/>
      <c r="CN27" s="16"/>
      <c r="CO27" s="16"/>
      <c r="CP27" s="16"/>
      <c r="CQ27" s="16"/>
      <c r="CR27" s="16"/>
      <c r="CS27" s="236"/>
      <c r="CT27" s="239"/>
      <c r="CU27" s="239"/>
      <c r="CV27" s="239"/>
      <c r="CW27" s="239"/>
      <c r="CX27" s="239"/>
      <c r="CY27" s="239"/>
      <c r="CZ27" s="239"/>
      <c r="DA27" s="239"/>
      <c r="DB27" s="239"/>
      <c r="DC27" s="239"/>
      <c r="DD27" s="239"/>
      <c r="DE27" s="239"/>
      <c r="DF27" s="15"/>
      <c r="DG27" s="15"/>
      <c r="DH27" s="15"/>
      <c r="DI27" s="15"/>
      <c r="DJ27" s="15"/>
      <c r="DK27" s="15"/>
      <c r="DL27" s="15"/>
      <c r="DM27" s="15"/>
      <c r="DN27" s="15"/>
      <c r="DO27" s="15"/>
      <c r="DP27" s="15"/>
      <c r="DQ27" s="15"/>
      <c r="DR27" s="15"/>
      <c r="DS27" s="15"/>
      <c r="DT27" s="15"/>
      <c r="DU27" s="238"/>
      <c r="DV27" s="238"/>
      <c r="DW27" s="238"/>
      <c r="DX27" s="238"/>
      <c r="DY27" s="238"/>
      <c r="DZ27" s="238"/>
      <c r="EA27" s="238"/>
      <c r="EB27" s="238"/>
      <c r="EC27" s="238"/>
      <c r="ED27" s="238"/>
      <c r="EE27" s="238"/>
      <c r="EF27" s="238"/>
      <c r="EG27" s="238"/>
      <c r="EI27" s="16"/>
      <c r="EJ27" s="16"/>
      <c r="EK27" s="16"/>
      <c r="EL27" s="16"/>
      <c r="EM27" s="16"/>
      <c r="EN27" s="16"/>
      <c r="EO27" s="16"/>
      <c r="EP27" s="16"/>
      <c r="EQ27" s="16"/>
      <c r="ER27" s="16"/>
      <c r="ES27" s="16"/>
      <c r="ET27" s="16"/>
      <c r="EV27" s="16"/>
      <c r="EW27" s="16"/>
      <c r="EX27" s="16"/>
      <c r="EY27" s="16"/>
      <c r="EZ27" s="16"/>
      <c r="FA27" s="16"/>
      <c r="FB27" s="16"/>
      <c r="FC27" s="16"/>
      <c r="FD27" s="16"/>
      <c r="FE27" s="16"/>
      <c r="FF27" s="16"/>
      <c r="FG27" s="16"/>
      <c r="FI27" s="233"/>
      <c r="FJ27" s="233"/>
      <c r="FK27" s="233"/>
      <c r="FL27" s="233"/>
      <c r="FM27" s="233"/>
      <c r="FN27" s="233"/>
      <c r="FO27" s="233"/>
      <c r="FP27" s="233"/>
      <c r="FQ27" s="233"/>
      <c r="FR27" s="233"/>
      <c r="FS27" s="233"/>
      <c r="FT27" s="233"/>
      <c r="FU27" s="233"/>
      <c r="FV27" s="4"/>
      <c r="FW27" s="233"/>
      <c r="FX27" s="233"/>
      <c r="FY27" s="233"/>
      <c r="FZ27" s="233"/>
      <c r="GA27" s="233"/>
      <c r="GB27" s="233"/>
      <c r="GC27" s="233"/>
      <c r="GD27" s="233"/>
      <c r="GE27" s="233"/>
      <c r="GF27" s="233"/>
      <c r="GG27" s="233"/>
      <c r="GH27" s="233"/>
      <c r="GI27" s="233"/>
      <c r="GJ27" s="233"/>
      <c r="GK27" s="16"/>
      <c r="GL27" s="16"/>
      <c r="GM27" s="16"/>
      <c r="GN27" s="16"/>
      <c r="GO27" s="16"/>
      <c r="GP27" s="16"/>
      <c r="GQ27" s="16"/>
      <c r="GR27" s="16"/>
      <c r="GS27" s="16"/>
      <c r="GT27" s="16"/>
      <c r="GU27" s="16"/>
      <c r="GV27" s="16"/>
      <c r="GW27" s="233"/>
      <c r="GX27" s="233"/>
      <c r="GY27" s="233"/>
      <c r="GZ27" s="233"/>
      <c r="HA27" s="233"/>
      <c r="HB27" s="233"/>
      <c r="HC27" s="233"/>
      <c r="HD27" s="233"/>
      <c r="HE27" s="233"/>
      <c r="HF27" s="233"/>
      <c r="HG27" s="233"/>
      <c r="HH27" s="233"/>
      <c r="HI27" s="233"/>
      <c r="HJ27" s="14"/>
      <c r="HL27" s="233"/>
      <c r="HN27" s="233"/>
      <c r="HO27" s="233"/>
      <c r="HQ27" s="15"/>
      <c r="HR27" s="15"/>
      <c r="IN27" s="346"/>
      <c r="IO27" s="346"/>
      <c r="IP27" s="346"/>
      <c r="IQ27" s="346"/>
      <c r="IR27" s="346"/>
      <c r="IS27" s="346"/>
      <c r="IT27" s="346"/>
      <c r="IU27" s="346"/>
      <c r="IV27" s="346"/>
      <c r="IW27" s="346"/>
      <c r="IX27" s="346"/>
      <c r="IY27" s="346"/>
      <c r="IZ27" s="346"/>
      <c r="JO27" s="346"/>
      <c r="JP27" s="346"/>
      <c r="JQ27" s="346"/>
      <c r="JR27" s="346"/>
      <c r="JS27" s="346"/>
      <c r="JT27" s="346"/>
      <c r="JU27" s="346"/>
      <c r="JV27" s="346"/>
      <c r="JW27" s="346"/>
      <c r="JX27" s="346"/>
      <c r="JY27" s="346"/>
      <c r="JZ27" s="346"/>
      <c r="KA27" s="346"/>
      <c r="KP27" s="346"/>
      <c r="KQ27" s="346"/>
      <c r="KR27" s="346"/>
      <c r="KS27" s="346"/>
      <c r="KT27" s="346"/>
      <c r="KU27" s="346"/>
      <c r="KV27" s="346"/>
      <c r="KW27" s="346"/>
      <c r="KX27" s="346"/>
      <c r="KY27" s="346"/>
      <c r="KZ27" s="346"/>
      <c r="LA27" s="346"/>
      <c r="LB27" s="346"/>
      <c r="LD27" s="346"/>
      <c r="LE27" s="346"/>
      <c r="LF27" s="346"/>
      <c r="LG27" s="346"/>
      <c r="LH27" s="346"/>
      <c r="LI27" s="346"/>
      <c r="LJ27" s="346"/>
      <c r="LK27" s="346"/>
      <c r="LL27" s="346"/>
      <c r="LM27" s="346"/>
      <c r="LN27" s="346"/>
      <c r="LO27" s="346"/>
      <c r="LP27" s="346"/>
      <c r="LS27" s="4"/>
      <c r="LT27" s="4"/>
      <c r="LU27" s="4"/>
      <c r="LV27" s="4"/>
      <c r="LW27" s="4"/>
      <c r="LX27" s="4"/>
      <c r="LY27" s="4"/>
      <c r="LZ27" s="4"/>
      <c r="MA27" s="4"/>
      <c r="MB27" s="4"/>
      <c r="MC27" s="4"/>
      <c r="MD27" s="4"/>
      <c r="MF27" s="14"/>
      <c r="MG27" s="14"/>
      <c r="MH27" s="14"/>
      <c r="MI27" s="14"/>
      <c r="MJ27" s="14"/>
      <c r="MK27" s="14"/>
      <c r="ML27" s="14"/>
      <c r="MM27" s="14"/>
      <c r="MN27" s="14"/>
      <c r="MO27" s="14"/>
      <c r="MP27" s="14"/>
      <c r="MQ27" s="14"/>
      <c r="MS27" s="14"/>
      <c r="MT27" s="14"/>
      <c r="MU27" s="14"/>
      <c r="MV27" s="14"/>
      <c r="MW27" s="14"/>
      <c r="MX27" s="14"/>
      <c r="MY27" s="14"/>
      <c r="MZ27" s="14"/>
      <c r="NA27" s="14"/>
      <c r="NB27" s="14"/>
      <c r="NC27" s="14"/>
      <c r="ND27" s="14"/>
    </row>
    <row r="28" spans="1:368">
      <c r="A28" s="4">
        <f>A27+1</f>
        <v>20</v>
      </c>
      <c r="B28" s="1" t="s">
        <v>429</v>
      </c>
      <c r="C28" s="1" t="s">
        <v>340</v>
      </c>
      <c r="D28" s="4" t="s">
        <v>326</v>
      </c>
      <c r="E28" s="14">
        <f>SUMIFS('MoU proposal'!U:U,'MoU proposal'!$B:$B,'# new dealers'!$B28,'MoU proposal'!$D:$D,'# new dealers'!$C28)</f>
        <v>5848.7699999999995</v>
      </c>
      <c r="F28" s="14">
        <f>'Retail_distributor-wise'!F28</f>
        <v>8450</v>
      </c>
      <c r="G28" s="14">
        <f>'Retail_distributor-wise'!GA28</f>
        <v>437.5</v>
      </c>
      <c r="H28" s="14">
        <f>'Retail_distributor-wise'!FM28</f>
        <v>812.5</v>
      </c>
      <c r="I28" s="233">
        <f>IFERROR(COUNTIFS('District Data_Live'!$E:$E,'# new dealers'!$B28,'District Data_Live'!$C:$C,'# new dealers'!$C28,'District Data_Live'!$D:$D,'# new dealers'!$D28,'District Data_Live'!$J:$J,'# new dealers'!I$4),"")</f>
        <v>1</v>
      </c>
      <c r="J28" s="233">
        <f>IFERROR(COUNTIFS('District Data_Live'!$E:$E,'# new dealers'!$B28,'District Data_Live'!$C:$C,'# new dealers'!$C28,'District Data_Live'!$D:$D,'# new dealers'!$D28,'District Data_Live'!$J:$J,'# new dealers'!J$4),"")</f>
        <v>1</v>
      </c>
      <c r="K28" s="233">
        <f>IFERROR(COUNTIFS('District Data_Live'!$E:$E,'# new dealers'!$B28,'District Data_Live'!$C:$C,'# new dealers'!$C28,'District Data_Live'!$D:$D,'# new dealers'!$D28,'District Data_Live'!$J:$J,'# new dealers'!K$4),"")</f>
        <v>4</v>
      </c>
      <c r="L28" s="233">
        <f>IFERROR(COUNTIFS('District Data_Live'!$E:$E,'# new dealers'!$B28,'District Data_Live'!$C:$C,'# new dealers'!$C28,'District Data_Live'!$D:$D,'# new dealers'!$D28,'District Data_Live'!$J:$J,'# new dealers'!L$4),"")</f>
        <v>1</v>
      </c>
      <c r="M28" s="233">
        <f>IFERROR(SUMIFS('District Data_Live'!$P:$P,'District Data_Live'!$E:$E,'# new dealers'!$B28,'District Data_Live'!$C:$C,'# new dealers'!$C28,'District Data_Live'!$D:$D,'# new dealers'!$D28,'District Data_Live'!$J:$J,'# new dealers'!M$4),"")</f>
        <v>10000</v>
      </c>
      <c r="N28" s="233">
        <f>IFERROR(SUMIFS('District Data_Live'!$P:$P,'District Data_Live'!$E:$E,'# new dealers'!$B28,'District Data_Live'!$C:$C,'# new dealers'!$C28,'District Data_Live'!$D:$D,'# new dealers'!$D28,'District Data_Live'!$J:$J,'# new dealers'!N$4),"")</f>
        <v>8000</v>
      </c>
      <c r="O28" s="233">
        <f>IFERROR(SUMIFS('District Data_Live'!$P:$P,'District Data_Live'!$E:$E,'# new dealers'!$B28,'District Data_Live'!$C:$C,'# new dealers'!$C28,'District Data_Live'!$D:$D,'# new dealers'!$D28,'District Data_Live'!$J:$J,'# new dealers'!O$4),"")</f>
        <v>10200</v>
      </c>
      <c r="P28" s="233">
        <f>IFERROR(SUMIFS('District Data_Live'!$P:$P,'District Data_Live'!$E:$E,'# new dealers'!$B28,'District Data_Live'!$C:$C,'# new dealers'!$C28,'District Data_Live'!$D:$D,'# new dealers'!$D28,'District Data_Live'!$J:$J,'# new dealers'!P$4),"")</f>
        <v>1800</v>
      </c>
      <c r="Q28" s="233">
        <f>IFERROR(SUMIFS('District Data_Live'!$ID:$ID,'District Data_Live'!$E:$E,'# new dealers'!$B28,'District Data_Live'!$C:$C,'# new dealers'!$C28,'District Data_Live'!$D:$D,'# new dealers'!$D28,'District Data_Live'!$J:$J,'# new dealers'!Q$4),"")</f>
        <v>229.42800000000003</v>
      </c>
      <c r="R28" s="233">
        <f>IFERROR(SUMIFS('District Data_Live'!$ID:$ID,'District Data_Live'!$E:$E,'# new dealers'!$B28,'District Data_Live'!$C:$C,'# new dealers'!$C28,'District Data_Live'!$D:$D,'# new dealers'!$D28,'District Data_Live'!$J:$J,'# new dealers'!R$4),"")</f>
        <v>127.989</v>
      </c>
      <c r="S28" s="233">
        <f>IFERROR(SUMIFS('District Data_Live'!$ID:$ID,'District Data_Live'!$E:$E,'# new dealers'!$B28,'District Data_Live'!$C:$C,'# new dealers'!$C28,'District Data_Live'!$D:$D,'# new dealers'!$D28,'District Data_Live'!$J:$J,'# new dealers'!S$4),"")</f>
        <v>22.611000000000001</v>
      </c>
      <c r="T28" s="233">
        <f>IFERROR(SUMIFS('District Data_Live'!$ID:$ID,'District Data_Live'!$E:$E,'# new dealers'!$B28,'District Data_Live'!$C:$C,'# new dealers'!$C28,'District Data_Live'!$D:$D,'# new dealers'!$D28,'District Data_Live'!$J:$J,'# new dealers'!T$4),"")</f>
        <v>2.2250000000000001</v>
      </c>
      <c r="U28" s="16">
        <f t="shared" si="2"/>
        <v>0.60019934441325506</v>
      </c>
      <c r="V28" s="16">
        <f t="shared" si="3"/>
        <v>0.33482798042134393</v>
      </c>
      <c r="W28" s="16">
        <f t="shared" si="4"/>
        <v>5.9151922941088751E-2</v>
      </c>
      <c r="X28" s="16">
        <f t="shared" si="5"/>
        <v>5.8207522243121698E-3</v>
      </c>
      <c r="Y28" s="14"/>
      <c r="Z28" s="14"/>
      <c r="AA28" s="14"/>
      <c r="AB28" s="14"/>
      <c r="AD28" s="671"/>
      <c r="AE28" s="16"/>
      <c r="AF28" s="16"/>
      <c r="AG28" s="16"/>
      <c r="AH28" s="16"/>
      <c r="AI28" s="16"/>
      <c r="AJ28" s="16"/>
      <c r="AK28" s="16"/>
      <c r="AL28" s="16"/>
      <c r="AM28" s="16"/>
      <c r="AN28" s="16"/>
      <c r="AO28" s="16"/>
      <c r="AP28" s="16"/>
      <c r="AR28" s="16"/>
      <c r="AS28" s="16"/>
      <c r="AT28" s="16"/>
      <c r="AU28" s="16"/>
      <c r="AV28" s="16"/>
      <c r="AW28" s="16"/>
      <c r="AX28" s="16"/>
      <c r="AY28" s="16"/>
      <c r="AZ28" s="16"/>
      <c r="BA28" s="16"/>
      <c r="BB28" s="16"/>
      <c r="BC28" s="16"/>
      <c r="BE28" s="15"/>
      <c r="BF28" s="15"/>
      <c r="BG28" s="15"/>
      <c r="BH28" s="15"/>
      <c r="BI28" s="15"/>
      <c r="BJ28" s="15"/>
      <c r="BK28" s="15"/>
      <c r="BL28" s="15"/>
      <c r="BM28" s="15"/>
      <c r="BN28" s="15"/>
      <c r="BO28" s="15"/>
      <c r="BP28" s="15"/>
      <c r="BQ28" s="15"/>
      <c r="BS28" s="15"/>
      <c r="BT28" s="15"/>
      <c r="BU28" s="15"/>
      <c r="BV28" s="15"/>
      <c r="BW28" s="15"/>
      <c r="BX28" s="15"/>
      <c r="BY28" s="15"/>
      <c r="BZ28" s="15"/>
      <c r="CA28" s="15"/>
      <c r="CB28" s="15"/>
      <c r="CC28" s="15"/>
      <c r="CD28" s="15"/>
      <c r="CE28" s="15"/>
      <c r="CF28" s="15"/>
      <c r="CG28" s="16"/>
      <c r="CH28" s="16"/>
      <c r="CI28" s="16"/>
      <c r="CJ28" s="16"/>
      <c r="CK28" s="16"/>
      <c r="CL28" s="16"/>
      <c r="CM28" s="16"/>
      <c r="CN28" s="16"/>
      <c r="CO28" s="16"/>
      <c r="CP28" s="16"/>
      <c r="CQ28" s="16"/>
      <c r="CR28" s="16"/>
      <c r="CS28" s="236"/>
      <c r="CT28" s="239"/>
      <c r="CU28" s="239"/>
      <c r="CV28" s="239"/>
      <c r="CW28" s="239"/>
      <c r="CX28" s="239"/>
      <c r="CY28" s="239"/>
      <c r="CZ28" s="239"/>
      <c r="DA28" s="239"/>
      <c r="DB28" s="239"/>
      <c r="DC28" s="239"/>
      <c r="DD28" s="239"/>
      <c r="DE28" s="239"/>
      <c r="DF28" s="15"/>
      <c r="DG28" s="15"/>
      <c r="DH28" s="15"/>
      <c r="DI28" s="15"/>
      <c r="DJ28" s="15"/>
      <c r="DK28" s="15"/>
      <c r="DL28" s="15"/>
      <c r="DM28" s="15"/>
      <c r="DN28" s="15"/>
      <c r="DO28" s="15"/>
      <c r="DP28" s="15"/>
      <c r="DQ28" s="15"/>
      <c r="DR28" s="15"/>
      <c r="DS28" s="15"/>
      <c r="DT28" s="15"/>
      <c r="DU28" s="238"/>
      <c r="DV28" s="238"/>
      <c r="DW28" s="238"/>
      <c r="DX28" s="238"/>
      <c r="DY28" s="238"/>
      <c r="DZ28" s="238"/>
      <c r="EA28" s="238"/>
      <c r="EB28" s="238"/>
      <c r="EC28" s="238"/>
      <c r="ED28" s="238"/>
      <c r="EE28" s="238"/>
      <c r="EF28" s="238"/>
      <c r="EG28" s="238"/>
      <c r="EI28" s="16"/>
      <c r="EJ28" s="16"/>
      <c r="EK28" s="16"/>
      <c r="EL28" s="16"/>
      <c r="EM28" s="16"/>
      <c r="EN28" s="16"/>
      <c r="EO28" s="16"/>
      <c r="EP28" s="16"/>
      <c r="EQ28" s="16"/>
      <c r="ER28" s="16"/>
      <c r="ES28" s="16"/>
      <c r="ET28" s="16"/>
      <c r="EV28" s="16"/>
      <c r="EW28" s="16"/>
      <c r="EX28" s="16"/>
      <c r="EY28" s="16"/>
      <c r="EZ28" s="16"/>
      <c r="FA28" s="16"/>
      <c r="FB28" s="16"/>
      <c r="FC28" s="16"/>
      <c r="FD28" s="16"/>
      <c r="FE28" s="16"/>
      <c r="FF28" s="16"/>
      <c r="FG28" s="16"/>
      <c r="FI28" s="233"/>
      <c r="FJ28" s="233"/>
      <c r="FK28" s="233"/>
      <c r="FL28" s="233"/>
      <c r="FM28" s="233"/>
      <c r="FN28" s="233"/>
      <c r="FO28" s="233"/>
      <c r="FP28" s="233"/>
      <c r="FQ28" s="233"/>
      <c r="FR28" s="233"/>
      <c r="FS28" s="233"/>
      <c r="FT28" s="233"/>
      <c r="FU28" s="233"/>
      <c r="FV28" s="4"/>
      <c r="FW28" s="233"/>
      <c r="FX28" s="233"/>
      <c r="FY28" s="233"/>
      <c r="FZ28" s="233"/>
      <c r="GA28" s="233"/>
      <c r="GB28" s="233"/>
      <c r="GC28" s="233"/>
      <c r="GD28" s="233"/>
      <c r="GE28" s="233"/>
      <c r="GF28" s="233"/>
      <c r="GG28" s="233"/>
      <c r="GH28" s="233"/>
      <c r="GI28" s="233"/>
      <c r="GJ28" s="233"/>
      <c r="GK28" s="16"/>
      <c r="GL28" s="16"/>
      <c r="GM28" s="16"/>
      <c r="GN28" s="16"/>
      <c r="GO28" s="16"/>
      <c r="GP28" s="16"/>
      <c r="GQ28" s="16"/>
      <c r="GR28" s="16"/>
      <c r="GS28" s="16"/>
      <c r="GT28" s="16"/>
      <c r="GU28" s="16"/>
      <c r="GV28" s="16"/>
      <c r="GW28" s="233"/>
      <c r="GX28" s="233"/>
      <c r="GY28" s="233"/>
      <c r="GZ28" s="233"/>
      <c r="HA28" s="233"/>
      <c r="HB28" s="233"/>
      <c r="HC28" s="233"/>
      <c r="HD28" s="233"/>
      <c r="HE28" s="233"/>
      <c r="HF28" s="233"/>
      <c r="HG28" s="233"/>
      <c r="HH28" s="233"/>
      <c r="HI28" s="233"/>
      <c r="HJ28" s="14"/>
      <c r="HL28" s="233"/>
      <c r="HN28" s="233"/>
      <c r="HO28" s="233"/>
      <c r="HQ28" s="15"/>
      <c r="HR28" s="15"/>
      <c r="IN28" s="346"/>
      <c r="IO28" s="346"/>
      <c r="IP28" s="346"/>
      <c r="IQ28" s="346"/>
      <c r="IR28" s="346"/>
      <c r="IS28" s="346"/>
      <c r="IT28" s="346"/>
      <c r="IU28" s="346"/>
      <c r="IV28" s="346"/>
      <c r="IW28" s="346"/>
      <c r="IX28" s="346"/>
      <c r="IY28" s="346"/>
      <c r="IZ28" s="346"/>
      <c r="JO28" s="346"/>
      <c r="JP28" s="346"/>
      <c r="JQ28" s="346"/>
      <c r="JR28" s="346"/>
      <c r="JS28" s="346"/>
      <c r="JT28" s="346"/>
      <c r="JU28" s="346"/>
      <c r="JV28" s="346"/>
      <c r="JW28" s="346"/>
      <c r="JX28" s="346"/>
      <c r="JY28" s="346"/>
      <c r="JZ28" s="346"/>
      <c r="KA28" s="346"/>
      <c r="KP28" s="346"/>
      <c r="KQ28" s="346"/>
      <c r="KR28" s="346"/>
      <c r="KS28" s="346"/>
      <c r="KT28" s="346"/>
      <c r="KU28" s="346"/>
      <c r="KV28" s="346"/>
      <c r="KW28" s="346"/>
      <c r="KX28" s="346"/>
      <c r="KY28" s="346"/>
      <c r="KZ28" s="346"/>
      <c r="LA28" s="346"/>
      <c r="LB28" s="346"/>
      <c r="LD28" s="346"/>
      <c r="LE28" s="346"/>
      <c r="LF28" s="346"/>
      <c r="LG28" s="346"/>
      <c r="LH28" s="346"/>
      <c r="LI28" s="346"/>
      <c r="LJ28" s="346"/>
      <c r="LK28" s="346"/>
      <c r="LL28" s="346"/>
      <c r="LM28" s="346"/>
      <c r="LN28" s="346"/>
      <c r="LO28" s="346"/>
      <c r="LP28" s="346"/>
      <c r="LS28" s="566"/>
      <c r="LT28" s="566"/>
      <c r="LU28" s="566"/>
      <c r="LV28" s="566"/>
      <c r="LW28" s="566"/>
      <c r="LX28" s="566"/>
      <c r="LY28" s="566"/>
      <c r="LZ28" s="566"/>
      <c r="MA28" s="566"/>
      <c r="MB28" s="566"/>
      <c r="MC28" s="566"/>
      <c r="MD28" s="566"/>
      <c r="MF28" s="14"/>
      <c r="MG28" s="14"/>
      <c r="MH28" s="14"/>
      <c r="MI28" s="14"/>
      <c r="MJ28" s="14"/>
      <c r="MK28" s="14"/>
      <c r="ML28" s="14"/>
      <c r="MM28" s="14"/>
      <c r="MN28" s="14"/>
      <c r="MO28" s="14"/>
      <c r="MP28" s="14"/>
      <c r="MQ28" s="14"/>
      <c r="MS28" s="14"/>
      <c r="MT28" s="14"/>
      <c r="MU28" s="14"/>
      <c r="MV28" s="14"/>
      <c r="MW28" s="14"/>
      <c r="MX28" s="14"/>
      <c r="MY28" s="14"/>
      <c r="MZ28" s="14"/>
      <c r="NA28" s="14"/>
      <c r="NB28" s="14"/>
      <c r="NC28" s="14"/>
      <c r="ND28" s="14"/>
    </row>
    <row r="29" spans="1:368">
      <c r="A29" s="4">
        <f>A28+1</f>
        <v>21</v>
      </c>
      <c r="B29" s="1" t="s">
        <v>435</v>
      </c>
      <c r="C29" s="1" t="s">
        <v>340</v>
      </c>
      <c r="D29" s="4" t="s">
        <v>326</v>
      </c>
      <c r="E29" s="14">
        <f>SUMIFS('MoU proposal'!U:U,'MoU proposal'!$B:$B,'# new dealers'!$B29,'MoU proposal'!$D:$D,'# new dealers'!$C29)</f>
        <v>525.02</v>
      </c>
      <c r="F29" s="14">
        <f>'Retail_distributor-wise'!F29</f>
        <v>1250</v>
      </c>
      <c r="G29" s="14">
        <f>'Retail_distributor-wise'!GA29</f>
        <v>39.999999999999993</v>
      </c>
      <c r="H29" s="14">
        <f>'Retail_distributor-wise'!FM29</f>
        <v>160</v>
      </c>
      <c r="I29" s="233">
        <f>IFERROR(COUNTIFS('District Data_Live'!$E:$E,'# new dealers'!$B29,'District Data_Live'!$C:$C,'# new dealers'!$C29,'District Data_Live'!$D:$D,'# new dealers'!$D29,'District Data_Live'!$J:$J,'# new dealers'!I$4),"")</f>
        <v>0</v>
      </c>
      <c r="J29" s="233">
        <f>IFERROR(COUNTIFS('District Data_Live'!$E:$E,'# new dealers'!$B29,'District Data_Live'!$C:$C,'# new dealers'!$C29,'District Data_Live'!$D:$D,'# new dealers'!$D29,'District Data_Live'!$J:$J,'# new dealers'!J$4),"")</f>
        <v>1</v>
      </c>
      <c r="K29" s="233">
        <f>IFERROR(COUNTIFS('District Data_Live'!$E:$E,'# new dealers'!$B29,'District Data_Live'!$C:$C,'# new dealers'!$C29,'District Data_Live'!$D:$D,'# new dealers'!$D29,'District Data_Live'!$J:$J,'# new dealers'!K$4),"")</f>
        <v>3</v>
      </c>
      <c r="L29" s="233">
        <f>IFERROR(COUNTIFS('District Data_Live'!$E:$E,'# new dealers'!$B29,'District Data_Live'!$C:$C,'# new dealers'!$C29,'District Data_Live'!$D:$D,'# new dealers'!$D29,'District Data_Live'!$J:$J,'# new dealers'!L$4),"")</f>
        <v>0</v>
      </c>
      <c r="M29" s="233">
        <f>IFERROR(SUMIFS('District Data_Live'!$P:$P,'District Data_Live'!$E:$E,'# new dealers'!$B29,'District Data_Live'!$C:$C,'# new dealers'!$C29,'District Data_Live'!$D:$D,'# new dealers'!$D29,'District Data_Live'!$J:$J,'# new dealers'!M$4),"")</f>
        <v>0</v>
      </c>
      <c r="N29" s="233">
        <f>IFERROR(SUMIFS('District Data_Live'!$P:$P,'District Data_Live'!$E:$E,'# new dealers'!$B29,'District Data_Live'!$C:$C,'# new dealers'!$C29,'District Data_Live'!$D:$D,'# new dealers'!$D29,'District Data_Live'!$J:$J,'# new dealers'!N$4),"")</f>
        <v>5000</v>
      </c>
      <c r="O29" s="233">
        <f>IFERROR(SUMIFS('District Data_Live'!$P:$P,'District Data_Live'!$E:$E,'# new dealers'!$B29,'District Data_Live'!$C:$C,'# new dealers'!$C29,'District Data_Live'!$D:$D,'# new dealers'!$D29,'District Data_Live'!$J:$J,'# new dealers'!O$4),"")</f>
        <v>8100</v>
      </c>
      <c r="P29" s="233">
        <f>IFERROR(SUMIFS('District Data_Live'!$P:$P,'District Data_Live'!$E:$E,'# new dealers'!$B29,'District Data_Live'!$C:$C,'# new dealers'!$C29,'District Data_Live'!$D:$D,'# new dealers'!$D29,'District Data_Live'!$J:$J,'# new dealers'!P$4),"")</f>
        <v>0</v>
      </c>
      <c r="Q29" s="233">
        <f>IFERROR(SUMIFS('District Data_Live'!$ID:$ID,'District Data_Live'!$E:$E,'# new dealers'!$B29,'District Data_Live'!$C:$C,'# new dealers'!$C29,'District Data_Live'!$D:$D,'# new dealers'!$D29,'District Data_Live'!$J:$J,'# new dealers'!Q$4),"")</f>
        <v>0</v>
      </c>
      <c r="R29" s="233">
        <f>IFERROR(SUMIFS('District Data_Live'!$ID:$ID,'District Data_Live'!$E:$E,'# new dealers'!$B29,'District Data_Live'!$C:$C,'# new dealers'!$C29,'District Data_Live'!$D:$D,'# new dealers'!$D29,'District Data_Live'!$J:$J,'# new dealers'!R$4),"")</f>
        <v>44.015000000000001</v>
      </c>
      <c r="S29" s="233">
        <f>IFERROR(SUMIFS('District Data_Live'!$ID:$ID,'District Data_Live'!$E:$E,'# new dealers'!$B29,'District Data_Live'!$C:$C,'# new dealers'!$C29,'District Data_Live'!$D:$D,'# new dealers'!$D29,'District Data_Live'!$J:$J,'# new dealers'!S$4),"")</f>
        <v>23.356000000000002</v>
      </c>
      <c r="T29" s="233">
        <f>IFERROR(SUMIFS('District Data_Live'!$ID:$ID,'District Data_Live'!$E:$E,'# new dealers'!$B29,'District Data_Live'!$C:$C,'# new dealers'!$C29,'District Data_Live'!$D:$D,'# new dealers'!$D29,'District Data_Live'!$J:$J,'# new dealers'!T$4),"")</f>
        <v>0</v>
      </c>
      <c r="U29" s="16">
        <f t="shared" si="2"/>
        <v>0</v>
      </c>
      <c r="V29" s="16">
        <f t="shared" si="3"/>
        <v>0.6533226462424484</v>
      </c>
      <c r="W29" s="16">
        <f t="shared" si="4"/>
        <v>0.34667735375755143</v>
      </c>
      <c r="X29" s="16">
        <f t="shared" si="5"/>
        <v>0</v>
      </c>
      <c r="Y29" s="14"/>
      <c r="Z29" s="14"/>
      <c r="AA29" s="14"/>
      <c r="AB29" s="14"/>
      <c r="AD29" s="671"/>
      <c r="AE29" s="16"/>
      <c r="AF29" s="16"/>
      <c r="AG29" s="16"/>
      <c r="AH29" s="16"/>
      <c r="AI29" s="16"/>
      <c r="AJ29" s="16"/>
      <c r="AK29" s="16"/>
      <c r="AL29" s="16"/>
      <c r="AM29" s="16"/>
      <c r="AN29" s="16"/>
      <c r="AO29" s="16"/>
      <c r="AP29" s="16"/>
      <c r="AR29" s="16"/>
      <c r="AS29" s="16"/>
      <c r="AT29" s="16"/>
      <c r="AU29" s="16"/>
      <c r="AV29" s="16"/>
      <c r="AW29" s="16"/>
      <c r="AX29" s="16"/>
      <c r="AY29" s="16"/>
      <c r="AZ29" s="16"/>
      <c r="BA29" s="16"/>
      <c r="BB29" s="16"/>
      <c r="BC29" s="16"/>
      <c r="BE29" s="15"/>
      <c r="BF29" s="15"/>
      <c r="BG29" s="15"/>
      <c r="BH29" s="15"/>
      <c r="BI29" s="15"/>
      <c r="BJ29" s="15"/>
      <c r="BK29" s="15"/>
      <c r="BL29" s="15"/>
      <c r="BM29" s="15"/>
      <c r="BN29" s="15"/>
      <c r="BO29" s="15"/>
      <c r="BP29" s="15"/>
      <c r="BQ29" s="15"/>
      <c r="BS29" s="15"/>
      <c r="BT29" s="15"/>
      <c r="BU29" s="15"/>
      <c r="BV29" s="15"/>
      <c r="BW29" s="15"/>
      <c r="BX29" s="15"/>
      <c r="BY29" s="15"/>
      <c r="BZ29" s="15"/>
      <c r="CA29" s="15"/>
      <c r="CB29" s="15"/>
      <c r="CC29" s="15"/>
      <c r="CD29" s="15"/>
      <c r="CE29" s="15"/>
      <c r="CF29" s="15"/>
      <c r="CG29" s="16"/>
      <c r="CH29" s="16"/>
      <c r="CI29" s="16"/>
      <c r="CJ29" s="16"/>
      <c r="CK29" s="16"/>
      <c r="CL29" s="16"/>
      <c r="CM29" s="16"/>
      <c r="CN29" s="16"/>
      <c r="CO29" s="16"/>
      <c r="CP29" s="16"/>
      <c r="CQ29" s="16"/>
      <c r="CR29" s="16"/>
      <c r="CS29" s="236"/>
      <c r="CT29" s="239"/>
      <c r="CU29" s="239"/>
      <c r="CV29" s="239"/>
      <c r="CW29" s="239"/>
      <c r="CX29" s="239"/>
      <c r="CY29" s="239"/>
      <c r="CZ29" s="239"/>
      <c r="DA29" s="239"/>
      <c r="DB29" s="239"/>
      <c r="DC29" s="239"/>
      <c r="DD29" s="239"/>
      <c r="DE29" s="239"/>
      <c r="DF29" s="15"/>
      <c r="DG29" s="15"/>
      <c r="DH29" s="15"/>
      <c r="DI29" s="15"/>
      <c r="DJ29" s="15"/>
      <c r="DK29" s="15"/>
      <c r="DL29" s="15"/>
      <c r="DM29" s="15"/>
      <c r="DN29" s="15"/>
      <c r="DO29" s="15"/>
      <c r="DP29" s="15"/>
      <c r="DQ29" s="15"/>
      <c r="DR29" s="15"/>
      <c r="DS29" s="15"/>
      <c r="DT29" s="15"/>
      <c r="DU29" s="238"/>
      <c r="DV29" s="238"/>
      <c r="DW29" s="238"/>
      <c r="DX29" s="238"/>
      <c r="DY29" s="238"/>
      <c r="DZ29" s="238"/>
      <c r="EA29" s="238"/>
      <c r="EB29" s="238"/>
      <c r="EC29" s="238"/>
      <c r="ED29" s="238"/>
      <c r="EE29" s="238"/>
      <c r="EF29" s="238"/>
      <c r="EG29" s="238"/>
      <c r="EI29" s="16"/>
      <c r="EJ29" s="16"/>
      <c r="EK29" s="16"/>
      <c r="EL29" s="16"/>
      <c r="EM29" s="16"/>
      <c r="EN29" s="16"/>
      <c r="EO29" s="16"/>
      <c r="EP29" s="16"/>
      <c r="EQ29" s="16"/>
      <c r="ER29" s="16"/>
      <c r="ES29" s="16"/>
      <c r="ET29" s="16"/>
      <c r="EV29" s="16"/>
      <c r="EW29" s="16"/>
      <c r="EX29" s="16"/>
      <c r="EY29" s="16"/>
      <c r="EZ29" s="16"/>
      <c r="FA29" s="16"/>
      <c r="FB29" s="16"/>
      <c r="FC29" s="16"/>
      <c r="FD29" s="16"/>
      <c r="FE29" s="16"/>
      <c r="FF29" s="16"/>
      <c r="FG29" s="16"/>
      <c r="FI29" s="233"/>
      <c r="FJ29" s="233"/>
      <c r="FK29" s="233"/>
      <c r="FL29" s="233"/>
      <c r="FM29" s="233"/>
      <c r="FN29" s="233"/>
      <c r="FO29" s="233"/>
      <c r="FP29" s="233"/>
      <c r="FQ29" s="233"/>
      <c r="FR29" s="233"/>
      <c r="FS29" s="233"/>
      <c r="FT29" s="233"/>
      <c r="FU29" s="233"/>
      <c r="FV29" s="4"/>
      <c r="FW29" s="233"/>
      <c r="FX29" s="233"/>
      <c r="FY29" s="233"/>
      <c r="FZ29" s="233"/>
      <c r="GA29" s="233"/>
      <c r="GB29" s="233"/>
      <c r="GC29" s="233"/>
      <c r="GD29" s="233"/>
      <c r="GE29" s="233"/>
      <c r="GF29" s="233"/>
      <c r="GG29" s="233"/>
      <c r="GH29" s="233"/>
      <c r="GI29" s="233"/>
      <c r="GJ29" s="233"/>
      <c r="GK29" s="16"/>
      <c r="GL29" s="16"/>
      <c r="GM29" s="16"/>
      <c r="GN29" s="16"/>
      <c r="GO29" s="16"/>
      <c r="GP29" s="16"/>
      <c r="GQ29" s="16"/>
      <c r="GR29" s="16"/>
      <c r="GS29" s="16"/>
      <c r="GT29" s="16"/>
      <c r="GU29" s="16"/>
      <c r="GV29" s="16"/>
      <c r="GW29" s="233"/>
      <c r="GX29" s="233"/>
      <c r="GY29" s="233"/>
      <c r="GZ29" s="233"/>
      <c r="HA29" s="233"/>
      <c r="HB29" s="233"/>
      <c r="HC29" s="233"/>
      <c r="HD29" s="233"/>
      <c r="HE29" s="233"/>
      <c r="HF29" s="233"/>
      <c r="HG29" s="233"/>
      <c r="HH29" s="233"/>
      <c r="HI29" s="233"/>
      <c r="HJ29" s="14"/>
      <c r="HL29" s="233"/>
      <c r="HN29" s="233"/>
      <c r="HO29" s="233"/>
      <c r="HQ29" s="15"/>
      <c r="HR29" s="15"/>
      <c r="IN29" s="346"/>
      <c r="IO29" s="346"/>
      <c r="IP29" s="346"/>
      <c r="IQ29" s="346"/>
      <c r="IR29" s="346"/>
      <c r="IS29" s="346"/>
      <c r="IT29" s="346"/>
      <c r="IU29" s="346"/>
      <c r="IV29" s="346"/>
      <c r="IW29" s="346"/>
      <c r="IX29" s="346"/>
      <c r="IY29" s="346"/>
      <c r="IZ29" s="346"/>
      <c r="JO29" s="346"/>
      <c r="JP29" s="346"/>
      <c r="JQ29" s="346"/>
      <c r="JR29" s="346"/>
      <c r="JS29" s="346"/>
      <c r="JT29" s="346"/>
      <c r="JU29" s="346"/>
      <c r="JV29" s="346"/>
      <c r="JW29" s="346"/>
      <c r="JX29" s="346"/>
      <c r="JY29" s="346"/>
      <c r="JZ29" s="346"/>
      <c r="KA29" s="346"/>
      <c r="KP29" s="346"/>
      <c r="KQ29" s="346"/>
      <c r="KR29" s="346"/>
      <c r="KS29" s="346"/>
      <c r="KT29" s="346"/>
      <c r="KU29" s="346"/>
      <c r="KV29" s="346"/>
      <c r="KW29" s="346"/>
      <c r="KX29" s="346"/>
      <c r="KY29" s="346"/>
      <c r="KZ29" s="346"/>
      <c r="LA29" s="346"/>
      <c r="LB29" s="346"/>
      <c r="LD29" s="346"/>
      <c r="LE29" s="346"/>
      <c r="LF29" s="346"/>
      <c r="LG29" s="346"/>
      <c r="LH29" s="346"/>
      <c r="LI29" s="346"/>
      <c r="LJ29" s="346"/>
      <c r="LK29" s="346"/>
      <c r="LL29" s="346"/>
      <c r="LM29" s="346"/>
      <c r="LN29" s="346"/>
      <c r="LO29" s="346"/>
      <c r="LP29" s="346"/>
      <c r="LS29" s="4"/>
      <c r="LT29" s="4"/>
      <c r="LU29" s="4"/>
      <c r="LV29" s="4"/>
      <c r="LW29" s="4"/>
      <c r="LX29" s="4"/>
      <c r="LY29" s="4"/>
      <c r="LZ29" s="4"/>
      <c r="MA29" s="4"/>
      <c r="MB29" s="4"/>
      <c r="MC29" s="4"/>
      <c r="MD29" s="4"/>
      <c r="MF29" s="14"/>
      <c r="MG29" s="14"/>
      <c r="MH29" s="14"/>
      <c r="MI29" s="14"/>
      <c r="MJ29" s="14"/>
      <c r="MK29" s="14"/>
      <c r="ML29" s="14"/>
      <c r="MM29" s="14"/>
      <c r="MN29" s="14"/>
      <c r="MO29" s="14"/>
      <c r="MP29" s="14"/>
      <c r="MQ29" s="14"/>
      <c r="MS29" s="14"/>
      <c r="MT29" s="14"/>
      <c r="MU29" s="14"/>
      <c r="MV29" s="14"/>
      <c r="MW29" s="14"/>
      <c r="MX29" s="14"/>
      <c r="MY29" s="14"/>
      <c r="MZ29" s="14"/>
      <c r="NA29" s="14"/>
      <c r="NB29" s="14"/>
      <c r="NC29" s="14"/>
      <c r="ND29" s="14"/>
    </row>
    <row r="30" spans="1:368">
      <c r="A30" s="4">
        <f>A29+1</f>
        <v>22</v>
      </c>
      <c r="B30" s="1" t="s">
        <v>430</v>
      </c>
      <c r="C30" s="1" t="s">
        <v>340</v>
      </c>
      <c r="D30" s="4" t="s">
        <v>326</v>
      </c>
      <c r="E30" s="14">
        <f>SUMIFS('MoU proposal'!U:U,'MoU proposal'!$B:$B,'# new dealers'!$B30,'MoU proposal'!$D:$D,'# new dealers'!$C30)</f>
        <v>2543.2400000000002</v>
      </c>
      <c r="F30" s="14">
        <f>'Retail_distributor-wise'!F30</f>
        <v>3550</v>
      </c>
      <c r="G30" s="14">
        <f>'Retail_distributor-wise'!GA30</f>
        <v>220</v>
      </c>
      <c r="H30" s="14">
        <f>'Retail_distributor-wise'!FM30</f>
        <v>330</v>
      </c>
      <c r="I30" s="233">
        <f>IFERROR(COUNTIFS('District Data_Live'!$E:$E,'# new dealers'!$B30,'District Data_Live'!$C:$C,'# new dealers'!$C30,'District Data_Live'!$D:$D,'# new dealers'!$D30,'District Data_Live'!$J:$J,'# new dealers'!I$4),"")</f>
        <v>0</v>
      </c>
      <c r="J30" s="233">
        <f>IFERROR(COUNTIFS('District Data_Live'!$E:$E,'# new dealers'!$B30,'District Data_Live'!$C:$C,'# new dealers'!$C30,'District Data_Live'!$D:$D,'# new dealers'!$D30,'District Data_Live'!$J:$J,'# new dealers'!J$4),"")</f>
        <v>1</v>
      </c>
      <c r="K30" s="233">
        <f>IFERROR(COUNTIFS('District Data_Live'!$E:$E,'# new dealers'!$B30,'District Data_Live'!$C:$C,'# new dealers'!$C30,'District Data_Live'!$D:$D,'# new dealers'!$D30,'District Data_Live'!$J:$J,'# new dealers'!K$4),"")</f>
        <v>3</v>
      </c>
      <c r="L30" s="233">
        <f>IFERROR(COUNTIFS('District Data_Live'!$E:$E,'# new dealers'!$B30,'District Data_Live'!$C:$C,'# new dealers'!$C30,'District Data_Live'!$D:$D,'# new dealers'!$D30,'District Data_Live'!$J:$J,'# new dealers'!L$4),"")</f>
        <v>0</v>
      </c>
      <c r="M30" s="233">
        <f>IFERROR(SUMIFS('District Data_Live'!$P:$P,'District Data_Live'!$E:$E,'# new dealers'!$B30,'District Data_Live'!$C:$C,'# new dealers'!$C30,'District Data_Live'!$D:$D,'# new dealers'!$D30,'District Data_Live'!$J:$J,'# new dealers'!M$4),"")</f>
        <v>0</v>
      </c>
      <c r="N30" s="233">
        <f>IFERROR(SUMIFS('District Data_Live'!$P:$P,'District Data_Live'!$E:$E,'# new dealers'!$B30,'District Data_Live'!$C:$C,'# new dealers'!$C30,'District Data_Live'!$D:$D,'# new dealers'!$D30,'District Data_Live'!$J:$J,'# new dealers'!N$4),"")</f>
        <v>5000</v>
      </c>
      <c r="O30" s="233">
        <f>IFERROR(SUMIFS('District Data_Live'!$P:$P,'District Data_Live'!$E:$E,'# new dealers'!$B30,'District Data_Live'!$C:$C,'# new dealers'!$C30,'District Data_Live'!$D:$D,'# new dealers'!$D30,'District Data_Live'!$J:$J,'# new dealers'!O$4),"")</f>
        <v>8400</v>
      </c>
      <c r="P30" s="233">
        <f>IFERROR(SUMIFS('District Data_Live'!$P:$P,'District Data_Live'!$E:$E,'# new dealers'!$B30,'District Data_Live'!$C:$C,'# new dealers'!$C30,'District Data_Live'!$D:$D,'# new dealers'!$D30,'District Data_Live'!$J:$J,'# new dealers'!P$4),"")</f>
        <v>0</v>
      </c>
      <c r="Q30" s="233">
        <f>IFERROR(SUMIFS('District Data_Live'!$ID:$ID,'District Data_Live'!$E:$E,'# new dealers'!$B30,'District Data_Live'!$C:$C,'# new dealers'!$C30,'District Data_Live'!$D:$D,'# new dealers'!$D30,'District Data_Live'!$J:$J,'# new dealers'!Q$4),"")</f>
        <v>0</v>
      </c>
      <c r="R30" s="233">
        <f>IFERROR(SUMIFS('District Data_Live'!$ID:$ID,'District Data_Live'!$E:$E,'# new dealers'!$B30,'District Data_Live'!$C:$C,'# new dealers'!$C30,'District Data_Live'!$D:$D,'# new dealers'!$D30,'District Data_Live'!$J:$J,'# new dealers'!R$4),"")</f>
        <v>96.717000000000013</v>
      </c>
      <c r="S30" s="233">
        <f>IFERROR(SUMIFS('District Data_Live'!$ID:$ID,'District Data_Live'!$E:$E,'# new dealers'!$B30,'District Data_Live'!$C:$C,'# new dealers'!$C30,'District Data_Live'!$D:$D,'# new dealers'!$D30,'District Data_Live'!$J:$J,'# new dealers'!S$4),"")</f>
        <v>45.573999999999998</v>
      </c>
      <c r="T30" s="233">
        <f>IFERROR(SUMIFS('District Data_Live'!$ID:$ID,'District Data_Live'!$E:$E,'# new dealers'!$B30,'District Data_Live'!$C:$C,'# new dealers'!$C30,'District Data_Live'!$D:$D,'# new dealers'!$D30,'District Data_Live'!$J:$J,'# new dealers'!T$4),"")</f>
        <v>0</v>
      </c>
      <c r="U30" s="16">
        <f t="shared" si="2"/>
        <v>0</v>
      </c>
      <c r="V30" s="16">
        <f t="shared" si="3"/>
        <v>0.6797127014357901</v>
      </c>
      <c r="W30" s="16">
        <f t="shared" si="4"/>
        <v>0.32028729856420995</v>
      </c>
      <c r="X30" s="16">
        <f t="shared" si="5"/>
        <v>0</v>
      </c>
      <c r="Y30" s="14"/>
      <c r="Z30" s="14"/>
      <c r="AA30" s="14"/>
      <c r="AB30" s="14"/>
      <c r="AD30" s="671"/>
      <c r="AE30" s="16"/>
      <c r="AF30" s="16"/>
      <c r="AG30" s="16"/>
      <c r="AH30" s="16"/>
      <c r="AI30" s="16"/>
      <c r="AJ30" s="16"/>
      <c r="AK30" s="16"/>
      <c r="AL30" s="16"/>
      <c r="AM30" s="16"/>
      <c r="AN30" s="16"/>
      <c r="AO30" s="16"/>
      <c r="AP30" s="16"/>
      <c r="AR30" s="16"/>
      <c r="AS30" s="16"/>
      <c r="AT30" s="16"/>
      <c r="AU30" s="16"/>
      <c r="AV30" s="16"/>
      <c r="AW30" s="16"/>
      <c r="AX30" s="16"/>
      <c r="AY30" s="16"/>
      <c r="AZ30" s="16"/>
      <c r="BA30" s="16"/>
      <c r="BB30" s="16"/>
      <c r="BC30" s="16"/>
      <c r="BE30" s="15"/>
      <c r="BF30" s="15"/>
      <c r="BG30" s="15"/>
      <c r="BH30" s="15"/>
      <c r="BI30" s="15"/>
      <c r="BJ30" s="15"/>
      <c r="BK30" s="15"/>
      <c r="BL30" s="15"/>
      <c r="BM30" s="15"/>
      <c r="BN30" s="15"/>
      <c r="BO30" s="15"/>
      <c r="BP30" s="15"/>
      <c r="BQ30" s="15"/>
      <c r="BS30" s="15"/>
      <c r="BT30" s="15"/>
      <c r="BU30" s="15"/>
      <c r="BV30" s="15"/>
      <c r="BW30" s="15"/>
      <c r="BX30" s="15"/>
      <c r="BY30" s="15"/>
      <c r="BZ30" s="15"/>
      <c r="CA30" s="15"/>
      <c r="CB30" s="15"/>
      <c r="CC30" s="15"/>
      <c r="CD30" s="15"/>
      <c r="CE30" s="15"/>
      <c r="CF30" s="15"/>
      <c r="CG30" s="16"/>
      <c r="CH30" s="16"/>
      <c r="CI30" s="16"/>
      <c r="CJ30" s="16"/>
      <c r="CK30" s="16"/>
      <c r="CL30" s="16"/>
      <c r="CM30" s="16"/>
      <c r="CN30" s="16"/>
      <c r="CO30" s="16"/>
      <c r="CP30" s="16"/>
      <c r="CQ30" s="16"/>
      <c r="CR30" s="16"/>
      <c r="CS30" s="236"/>
      <c r="CT30" s="239"/>
      <c r="CU30" s="239"/>
      <c r="CV30" s="239"/>
      <c r="CW30" s="239"/>
      <c r="CX30" s="239"/>
      <c r="CY30" s="239"/>
      <c r="CZ30" s="239"/>
      <c r="DA30" s="239"/>
      <c r="DB30" s="239"/>
      <c r="DC30" s="239"/>
      <c r="DD30" s="239"/>
      <c r="DE30" s="239"/>
      <c r="DF30" s="15"/>
      <c r="DG30" s="15"/>
      <c r="DH30" s="15"/>
      <c r="DI30" s="15"/>
      <c r="DJ30" s="15"/>
      <c r="DK30" s="15"/>
      <c r="DL30" s="15"/>
      <c r="DM30" s="15"/>
      <c r="DN30" s="15"/>
      <c r="DO30" s="15"/>
      <c r="DP30" s="15"/>
      <c r="DQ30" s="15"/>
      <c r="DR30" s="15"/>
      <c r="DS30" s="15"/>
      <c r="DT30" s="15"/>
      <c r="DU30" s="238"/>
      <c r="DV30" s="238"/>
      <c r="DW30" s="238"/>
      <c r="DX30" s="238"/>
      <c r="DY30" s="238"/>
      <c r="DZ30" s="238"/>
      <c r="EA30" s="238"/>
      <c r="EB30" s="238"/>
      <c r="EC30" s="238"/>
      <c r="ED30" s="238"/>
      <c r="EE30" s="238"/>
      <c r="EF30" s="238"/>
      <c r="EG30" s="238"/>
      <c r="EI30" s="16"/>
      <c r="EJ30" s="16"/>
      <c r="EK30" s="16"/>
      <c r="EL30" s="16"/>
      <c r="EM30" s="16"/>
      <c r="EN30" s="16"/>
      <c r="EO30" s="16"/>
      <c r="EP30" s="16"/>
      <c r="EQ30" s="16"/>
      <c r="ER30" s="16"/>
      <c r="ES30" s="16"/>
      <c r="ET30" s="16"/>
      <c r="EV30" s="16"/>
      <c r="EW30" s="16"/>
      <c r="EX30" s="16"/>
      <c r="EY30" s="16"/>
      <c r="EZ30" s="16"/>
      <c r="FA30" s="16"/>
      <c r="FB30" s="16"/>
      <c r="FC30" s="16"/>
      <c r="FD30" s="16"/>
      <c r="FE30" s="16"/>
      <c r="FF30" s="16"/>
      <c r="FG30" s="16"/>
      <c r="FI30" s="233"/>
      <c r="FJ30" s="233"/>
      <c r="FK30" s="233"/>
      <c r="FL30" s="233"/>
      <c r="FM30" s="233"/>
      <c r="FN30" s="233"/>
      <c r="FO30" s="233"/>
      <c r="FP30" s="233"/>
      <c r="FQ30" s="233"/>
      <c r="FR30" s="233"/>
      <c r="FS30" s="233"/>
      <c r="FT30" s="233"/>
      <c r="FU30" s="233"/>
      <c r="FV30" s="4"/>
      <c r="FW30" s="233"/>
      <c r="FX30" s="233"/>
      <c r="FY30" s="233"/>
      <c r="FZ30" s="233"/>
      <c r="GA30" s="233"/>
      <c r="GB30" s="233"/>
      <c r="GC30" s="233"/>
      <c r="GD30" s="233"/>
      <c r="GE30" s="233"/>
      <c r="GF30" s="233"/>
      <c r="GG30" s="233"/>
      <c r="GH30" s="233"/>
      <c r="GI30" s="233"/>
      <c r="GJ30" s="233"/>
      <c r="GK30" s="16"/>
      <c r="GL30" s="16"/>
      <c r="GM30" s="16"/>
      <c r="GN30" s="16"/>
      <c r="GO30" s="16"/>
      <c r="GP30" s="16"/>
      <c r="GQ30" s="16"/>
      <c r="GR30" s="16"/>
      <c r="GS30" s="16"/>
      <c r="GT30" s="16"/>
      <c r="GU30" s="16"/>
      <c r="GV30" s="16"/>
      <c r="GW30" s="233"/>
      <c r="GX30" s="233"/>
      <c r="GY30" s="233"/>
      <c r="GZ30" s="233"/>
      <c r="HA30" s="233"/>
      <c r="HB30" s="233"/>
      <c r="HC30" s="233"/>
      <c r="HD30" s="233"/>
      <c r="HE30" s="233"/>
      <c r="HF30" s="233"/>
      <c r="HG30" s="233"/>
      <c r="HH30" s="233"/>
      <c r="HI30" s="233"/>
      <c r="HJ30" s="14"/>
      <c r="HL30" s="233"/>
      <c r="HN30" s="233"/>
      <c r="HO30" s="233"/>
      <c r="HQ30" s="15"/>
      <c r="HR30" s="15"/>
      <c r="IN30" s="346"/>
      <c r="IO30" s="346"/>
      <c r="IP30" s="346"/>
      <c r="IQ30" s="346"/>
      <c r="IR30" s="346"/>
      <c r="IS30" s="346"/>
      <c r="IT30" s="346"/>
      <c r="IU30" s="346"/>
      <c r="IV30" s="346"/>
      <c r="IW30" s="346"/>
      <c r="IX30" s="346"/>
      <c r="IY30" s="346"/>
      <c r="IZ30" s="346"/>
      <c r="JO30" s="346"/>
      <c r="JP30" s="346"/>
      <c r="JQ30" s="346"/>
      <c r="JR30" s="346"/>
      <c r="JS30" s="346"/>
      <c r="JT30" s="346"/>
      <c r="JU30" s="346"/>
      <c r="JV30" s="346"/>
      <c r="JW30" s="346"/>
      <c r="JX30" s="346"/>
      <c r="JY30" s="346"/>
      <c r="JZ30" s="346"/>
      <c r="KA30" s="346"/>
      <c r="KP30" s="346"/>
      <c r="KQ30" s="346"/>
      <c r="KR30" s="346"/>
      <c r="KS30" s="346"/>
      <c r="KT30" s="346"/>
      <c r="KU30" s="346"/>
      <c r="KV30" s="346"/>
      <c r="KW30" s="346"/>
      <c r="KX30" s="346"/>
      <c r="KY30" s="346"/>
      <c r="KZ30" s="346"/>
      <c r="LA30" s="346"/>
      <c r="LB30" s="346"/>
      <c r="LD30" s="346"/>
      <c r="LE30" s="346"/>
      <c r="LF30" s="346"/>
      <c r="LG30" s="346"/>
      <c r="LH30" s="346"/>
      <c r="LI30" s="346"/>
      <c r="LJ30" s="346"/>
      <c r="LK30" s="346"/>
      <c r="LL30" s="346"/>
      <c r="LM30" s="346"/>
      <c r="LN30" s="346"/>
      <c r="LO30" s="346"/>
      <c r="LP30" s="346"/>
      <c r="LS30" s="16"/>
      <c r="LT30" s="16"/>
      <c r="LU30" s="16"/>
      <c r="LV30" s="16"/>
      <c r="LW30" s="16"/>
      <c r="LX30" s="16"/>
      <c r="LY30" s="16"/>
      <c r="LZ30" s="16"/>
      <c r="MA30" s="16"/>
      <c r="MB30" s="16"/>
      <c r="MC30" s="16"/>
      <c r="MD30" s="16"/>
      <c r="MF30" s="14"/>
      <c r="MG30" s="14"/>
      <c r="MH30" s="14"/>
      <c r="MI30" s="14"/>
      <c r="MJ30" s="14"/>
      <c r="MK30" s="14"/>
      <c r="ML30" s="14"/>
      <c r="MM30" s="14"/>
      <c r="MN30" s="14"/>
      <c r="MO30" s="14"/>
      <c r="MP30" s="14"/>
      <c r="MQ30" s="14"/>
      <c r="MS30" s="14"/>
      <c r="MT30" s="14"/>
      <c r="MU30" s="14"/>
      <c r="MV30" s="14"/>
      <c r="MW30" s="14"/>
      <c r="MX30" s="14"/>
      <c r="MY30" s="14"/>
      <c r="MZ30" s="14"/>
      <c r="NA30" s="14"/>
      <c r="NB30" s="14"/>
      <c r="NC30" s="14"/>
      <c r="ND30" s="14"/>
    </row>
    <row r="31" spans="1:368" s="116" customFormat="1">
      <c r="A31" s="115"/>
      <c r="D31" s="115"/>
      <c r="E31" s="117"/>
      <c r="F31" s="14">
        <f>'Retail_distributor-wise'!F31</f>
        <v>0</v>
      </c>
      <c r="G31" s="14">
        <f>'Retail_distributor-wise'!GA31</f>
        <v>0</v>
      </c>
      <c r="H31" s="14">
        <f>'Retail_distributor-wise'!FM31</f>
        <v>0</v>
      </c>
      <c r="I31" s="233">
        <f>IFERROR(COUNTIFS('District Data_Live'!$E:$E,'# new dealers'!$B31,'District Data_Live'!$C:$C,'# new dealers'!$C31,'District Data_Live'!$D:$D,'# new dealers'!$D31,'District Data_Live'!$J:$J,'# new dealers'!I$4),"")</f>
        <v>0</v>
      </c>
      <c r="J31" s="233">
        <f>IFERROR(COUNTIFS('District Data_Live'!$E:$E,'# new dealers'!$B31,'District Data_Live'!$C:$C,'# new dealers'!$C31,'District Data_Live'!$D:$D,'# new dealers'!$D31,'District Data_Live'!$J:$J,'# new dealers'!J$4),"")</f>
        <v>0</v>
      </c>
      <c r="K31" s="233">
        <f>IFERROR(COUNTIFS('District Data_Live'!$E:$E,'# new dealers'!$B31,'District Data_Live'!$C:$C,'# new dealers'!$C31,'District Data_Live'!$D:$D,'# new dealers'!$D31,'District Data_Live'!$J:$J,'# new dealers'!K$4),"")</f>
        <v>0</v>
      </c>
      <c r="L31" s="233">
        <f>IFERROR(COUNTIFS('District Data_Live'!$E:$E,'# new dealers'!$B31,'District Data_Live'!$C:$C,'# new dealers'!$C31,'District Data_Live'!$D:$D,'# new dealers'!$D31,'District Data_Live'!$J:$J,'# new dealers'!L$4),"")</f>
        <v>0</v>
      </c>
      <c r="M31" s="233">
        <f>IFERROR(SUMIFS('District Data_Live'!$P:$P,'District Data_Live'!$E:$E,'# new dealers'!$B31,'District Data_Live'!$C:$C,'# new dealers'!$C31,'District Data_Live'!$D:$D,'# new dealers'!$D31,'District Data_Live'!$J:$J,'# new dealers'!M$4),"")</f>
        <v>0</v>
      </c>
      <c r="N31" s="233">
        <f>IFERROR(SUMIFS('District Data_Live'!$P:$P,'District Data_Live'!$E:$E,'# new dealers'!$B31,'District Data_Live'!$C:$C,'# new dealers'!$C31,'District Data_Live'!$D:$D,'# new dealers'!$D31,'District Data_Live'!$J:$J,'# new dealers'!N$4),"")</f>
        <v>0</v>
      </c>
      <c r="O31" s="233">
        <f>IFERROR(SUMIFS('District Data_Live'!$P:$P,'District Data_Live'!$E:$E,'# new dealers'!$B31,'District Data_Live'!$C:$C,'# new dealers'!$C31,'District Data_Live'!$D:$D,'# new dealers'!$D31,'District Data_Live'!$J:$J,'# new dealers'!O$4),"")</f>
        <v>0</v>
      </c>
      <c r="P31" s="233">
        <f>IFERROR(SUMIFS('District Data_Live'!$P:$P,'District Data_Live'!$E:$E,'# new dealers'!$B31,'District Data_Live'!$C:$C,'# new dealers'!$C31,'District Data_Live'!$D:$D,'# new dealers'!$D31,'District Data_Live'!$J:$J,'# new dealers'!P$4),"")</f>
        <v>0</v>
      </c>
      <c r="Q31" s="233">
        <f>IFERROR(SUMIFS('District Data_Live'!$ID:$ID,'District Data_Live'!$E:$E,'# new dealers'!$B31,'District Data_Live'!$C:$C,'# new dealers'!$C31,'District Data_Live'!$D:$D,'# new dealers'!$D31,'District Data_Live'!$J:$J,'# new dealers'!Q$4),"")</f>
        <v>0</v>
      </c>
      <c r="R31" s="233">
        <f>IFERROR(SUMIFS('District Data_Live'!$ID:$ID,'District Data_Live'!$E:$E,'# new dealers'!$B31,'District Data_Live'!$C:$C,'# new dealers'!$C31,'District Data_Live'!$D:$D,'# new dealers'!$D31,'District Data_Live'!$J:$J,'# new dealers'!R$4),"")</f>
        <v>0</v>
      </c>
      <c r="S31" s="233">
        <f>IFERROR(SUMIFS('District Data_Live'!$ID:$ID,'District Data_Live'!$E:$E,'# new dealers'!$B31,'District Data_Live'!$C:$C,'# new dealers'!$C31,'District Data_Live'!$D:$D,'# new dealers'!$D31,'District Data_Live'!$J:$J,'# new dealers'!S$4),"")</f>
        <v>0</v>
      </c>
      <c r="T31" s="233">
        <f>IFERROR(SUMIFS('District Data_Live'!$ID:$ID,'District Data_Live'!$E:$E,'# new dealers'!$B31,'District Data_Live'!$C:$C,'# new dealers'!$C31,'District Data_Live'!$D:$D,'# new dealers'!$D31,'District Data_Live'!$J:$J,'# new dealers'!T$4),"")</f>
        <v>0</v>
      </c>
      <c r="U31" s="16" t="str">
        <f t="shared" si="2"/>
        <v/>
      </c>
      <c r="V31" s="16" t="str">
        <f t="shared" si="3"/>
        <v/>
      </c>
      <c r="W31" s="16" t="str">
        <f t="shared" si="4"/>
        <v/>
      </c>
      <c r="X31" s="16" t="str">
        <f t="shared" si="5"/>
        <v/>
      </c>
      <c r="Y31" s="117"/>
      <c r="Z31" s="117"/>
      <c r="AA31" s="117"/>
      <c r="AB31" s="117"/>
      <c r="AC31" s="229"/>
      <c r="AD31" s="229"/>
      <c r="AE31" s="230"/>
      <c r="AF31" s="230"/>
      <c r="AG31" s="230"/>
      <c r="AH31" s="230"/>
      <c r="AI31" s="230"/>
      <c r="AJ31" s="230"/>
      <c r="AK31" s="230"/>
      <c r="AL31" s="230"/>
      <c r="AM31" s="230"/>
      <c r="AN31" s="230"/>
      <c r="AO31" s="230"/>
      <c r="AP31" s="230"/>
      <c r="AR31" s="230"/>
      <c r="AS31" s="230"/>
      <c r="AT31" s="230"/>
      <c r="AU31" s="230"/>
      <c r="AV31" s="230"/>
      <c r="AW31" s="230"/>
      <c r="AX31" s="230"/>
      <c r="AY31" s="230"/>
      <c r="AZ31" s="230"/>
      <c r="BA31" s="230"/>
      <c r="BB31" s="230"/>
      <c r="BC31" s="230"/>
      <c r="BE31" s="231"/>
      <c r="BF31" s="231"/>
      <c r="BG31" s="231"/>
      <c r="BH31" s="231"/>
      <c r="BI31" s="231"/>
      <c r="BJ31" s="231"/>
      <c r="BK31" s="231"/>
      <c r="BL31" s="231"/>
      <c r="BM31" s="231"/>
      <c r="BN31" s="231"/>
      <c r="BO31" s="231"/>
      <c r="BP31" s="231"/>
      <c r="BQ31" s="231"/>
      <c r="BS31" s="231"/>
      <c r="BT31" s="231"/>
      <c r="BU31" s="231"/>
      <c r="BV31" s="231"/>
      <c r="BW31" s="231"/>
      <c r="BX31" s="231"/>
      <c r="BY31" s="231"/>
      <c r="BZ31" s="231"/>
      <c r="CA31" s="231"/>
      <c r="CB31" s="231"/>
      <c r="CC31" s="231"/>
      <c r="CD31" s="231"/>
      <c r="CE31" s="231"/>
      <c r="CF31" s="231"/>
      <c r="CG31" s="230"/>
      <c r="CH31" s="230"/>
      <c r="CI31" s="230"/>
      <c r="CJ31" s="230"/>
      <c r="CK31" s="230"/>
      <c r="CL31" s="230"/>
      <c r="CM31" s="230"/>
      <c r="CN31" s="230"/>
      <c r="CO31" s="230"/>
      <c r="CP31" s="230"/>
      <c r="CQ31" s="230"/>
      <c r="CR31" s="230"/>
      <c r="CS31" s="237"/>
      <c r="CT31" s="230"/>
      <c r="CU31" s="230"/>
      <c r="CV31" s="230"/>
      <c r="CW31" s="230"/>
      <c r="CX31" s="230"/>
      <c r="CY31" s="230"/>
      <c r="CZ31" s="230"/>
      <c r="DA31" s="230"/>
      <c r="DB31" s="230"/>
      <c r="DC31" s="230"/>
      <c r="DD31" s="230"/>
      <c r="DE31" s="230"/>
      <c r="DF31" s="231"/>
      <c r="DG31" s="231"/>
      <c r="DH31" s="231"/>
      <c r="DI31" s="231"/>
      <c r="DJ31" s="231"/>
      <c r="DK31" s="231"/>
      <c r="DL31" s="231"/>
      <c r="DM31" s="231"/>
      <c r="DN31" s="231"/>
      <c r="DO31" s="231"/>
      <c r="DP31" s="231"/>
      <c r="DQ31" s="231"/>
      <c r="DR31" s="231"/>
      <c r="DS31" s="231"/>
      <c r="DT31" s="231"/>
      <c r="DU31" s="231"/>
      <c r="DV31" s="231"/>
      <c r="DW31" s="231"/>
      <c r="DX31" s="231"/>
      <c r="DY31" s="231"/>
      <c r="DZ31" s="231"/>
      <c r="EA31" s="231"/>
      <c r="EB31" s="231"/>
      <c r="EC31" s="231"/>
      <c r="ED31" s="231"/>
      <c r="EE31" s="231"/>
      <c r="EF31" s="231"/>
      <c r="EG31" s="231"/>
      <c r="EH31" s="191"/>
      <c r="EI31" s="115"/>
      <c r="EJ31" s="115"/>
      <c r="EK31" s="115"/>
      <c r="EL31" s="115"/>
      <c r="EM31" s="115"/>
      <c r="EN31" s="115"/>
      <c r="EO31" s="115"/>
      <c r="EP31" s="115"/>
      <c r="EQ31" s="115"/>
      <c r="ER31" s="115"/>
      <c r="ES31" s="115"/>
      <c r="ET31" s="115"/>
      <c r="EU31" s="115"/>
      <c r="EV31" s="230"/>
      <c r="EW31" s="230"/>
      <c r="EX31" s="230"/>
      <c r="EY31" s="230"/>
      <c r="EZ31" s="230"/>
      <c r="FA31" s="230"/>
      <c r="FB31" s="230"/>
      <c r="FC31" s="230"/>
      <c r="FD31" s="230"/>
      <c r="FE31" s="230"/>
      <c r="FF31" s="230"/>
      <c r="FG31" s="230"/>
      <c r="FI31" s="234"/>
      <c r="FJ31" s="234"/>
      <c r="FK31" s="234"/>
      <c r="FL31" s="234"/>
      <c r="FM31" s="234"/>
      <c r="FN31" s="234"/>
      <c r="FO31" s="234"/>
      <c r="FP31" s="234"/>
      <c r="FQ31" s="234"/>
      <c r="FR31" s="234"/>
      <c r="FS31" s="234"/>
      <c r="FT31" s="234"/>
      <c r="FU31" s="234"/>
      <c r="FV31" s="115"/>
      <c r="FW31" s="234"/>
      <c r="FX31" s="234"/>
      <c r="FY31" s="234"/>
      <c r="FZ31" s="234"/>
      <c r="GA31" s="234"/>
      <c r="GB31" s="234"/>
      <c r="GC31" s="234"/>
      <c r="GD31" s="234"/>
      <c r="GE31" s="234"/>
      <c r="GF31" s="234"/>
      <c r="GG31" s="234"/>
      <c r="GH31" s="234"/>
      <c r="GI31" s="234"/>
      <c r="GJ31" s="234"/>
      <c r="GK31" s="339"/>
      <c r="GL31" s="339"/>
      <c r="GM31" s="339"/>
      <c r="GN31" s="339"/>
      <c r="GO31" s="339"/>
      <c r="GP31" s="339"/>
      <c r="GQ31" s="339"/>
      <c r="GR31" s="339"/>
      <c r="GS31" s="339"/>
      <c r="GT31" s="339"/>
      <c r="GU31" s="339"/>
      <c r="GV31" s="339"/>
      <c r="GW31" s="234"/>
      <c r="GX31" s="234"/>
      <c r="GY31" s="234"/>
      <c r="GZ31" s="234"/>
      <c r="HA31" s="234"/>
      <c r="HB31" s="234"/>
      <c r="HC31" s="234"/>
      <c r="HD31" s="234"/>
      <c r="HE31" s="234"/>
      <c r="HF31" s="234"/>
      <c r="HG31" s="234"/>
      <c r="HH31" s="234"/>
      <c r="HI31" s="234"/>
      <c r="HJ31" s="117"/>
      <c r="HL31" s="115"/>
      <c r="HM31" s="115"/>
      <c r="HN31" s="115"/>
      <c r="HO31" s="115"/>
      <c r="HQ31" s="231"/>
      <c r="HR31" s="231"/>
      <c r="IN31" s="557"/>
      <c r="IO31" s="557"/>
      <c r="IP31" s="557"/>
      <c r="IQ31" s="557"/>
      <c r="IR31" s="557"/>
      <c r="IS31" s="557"/>
      <c r="IT31" s="557"/>
      <c r="IU31" s="557"/>
      <c r="IV31" s="557"/>
      <c r="IW31" s="557"/>
      <c r="IX31" s="557"/>
      <c r="IY31" s="557"/>
      <c r="IZ31" s="557"/>
      <c r="JO31" s="557"/>
      <c r="JP31" s="557"/>
      <c r="JQ31" s="557"/>
      <c r="JR31" s="557"/>
      <c r="JS31" s="557"/>
      <c r="JT31" s="557"/>
      <c r="JU31" s="557"/>
      <c r="JV31" s="557"/>
      <c r="JW31" s="557"/>
      <c r="JX31" s="557"/>
      <c r="JY31" s="557"/>
      <c r="JZ31" s="557"/>
      <c r="KA31" s="557"/>
      <c r="KP31" s="557"/>
      <c r="KQ31" s="557"/>
      <c r="KR31" s="557"/>
      <c r="KS31" s="557"/>
      <c r="KT31" s="557"/>
      <c r="KU31" s="557"/>
      <c r="KV31" s="557"/>
      <c r="KW31" s="557"/>
      <c r="KX31" s="557"/>
      <c r="KY31" s="557"/>
      <c r="KZ31" s="557"/>
      <c r="LA31" s="557"/>
      <c r="LB31" s="557"/>
      <c r="LD31" s="557"/>
      <c r="LE31" s="557"/>
      <c r="LF31" s="557"/>
      <c r="LG31" s="557"/>
      <c r="LH31" s="557"/>
      <c r="LI31" s="557"/>
      <c r="LJ31" s="557"/>
      <c r="LK31" s="557"/>
      <c r="LL31" s="557"/>
      <c r="LM31" s="557"/>
      <c r="LN31" s="557"/>
      <c r="LO31" s="557"/>
      <c r="LP31" s="557"/>
      <c r="LS31" s="230"/>
      <c r="LT31" s="230"/>
      <c r="LU31" s="230"/>
      <c r="LV31" s="230"/>
      <c r="LW31" s="230"/>
      <c r="LX31" s="230"/>
      <c r="LY31" s="230"/>
      <c r="LZ31" s="230"/>
      <c r="MA31" s="230"/>
      <c r="MB31" s="230"/>
      <c r="MC31" s="230"/>
      <c r="MD31" s="230"/>
      <c r="MF31" s="117"/>
      <c r="MG31" s="117"/>
      <c r="MH31" s="117"/>
      <c r="MI31" s="117"/>
      <c r="MJ31" s="117"/>
      <c r="MK31" s="117"/>
      <c r="ML31" s="117"/>
      <c r="MM31" s="117"/>
      <c r="MN31" s="117"/>
      <c r="MO31" s="117"/>
      <c r="MP31" s="117"/>
      <c r="MQ31" s="117"/>
      <c r="MS31" s="117"/>
      <c r="MT31" s="117"/>
      <c r="MU31" s="117"/>
      <c r="MV31" s="117"/>
      <c r="MW31" s="117"/>
      <c r="MX31" s="117"/>
      <c r="MY31" s="117"/>
      <c r="MZ31" s="117"/>
      <c r="NA31" s="117"/>
      <c r="NB31" s="117"/>
      <c r="NC31" s="117"/>
      <c r="ND31" s="117"/>
    </row>
    <row r="32" spans="1:368">
      <c r="A32" s="4">
        <f>A30+1</f>
        <v>23</v>
      </c>
      <c r="B32" s="1" t="s">
        <v>436</v>
      </c>
      <c r="C32" s="1" t="s">
        <v>341</v>
      </c>
      <c r="D32" s="4" t="s">
        <v>326</v>
      </c>
      <c r="E32" s="14">
        <f>SUMIFS('MoU proposal'!U:U,'MoU proposal'!$B:$B,'# new dealers'!$B32,'MoU proposal'!$D:$D,'# new dealers'!$C32)</f>
        <v>6064.41</v>
      </c>
      <c r="F32" s="14">
        <f>'Retail_distributor-wise'!F32</f>
        <v>6900</v>
      </c>
      <c r="G32" s="14">
        <f>'Retail_distributor-wise'!GA32</f>
        <v>350</v>
      </c>
      <c r="H32" s="14">
        <f>'Retail_distributor-wise'!FM32</f>
        <v>650</v>
      </c>
      <c r="I32" s="233">
        <f>IFERROR(COUNTIFS('District Data_Live'!$E:$E,'# new dealers'!$B32,'District Data_Live'!$C:$C,'# new dealers'!$C32,'District Data_Live'!$D:$D,'# new dealers'!$D32,'District Data_Live'!$J:$J,'# new dealers'!I$4),"")</f>
        <v>0</v>
      </c>
      <c r="J32" s="233">
        <f>IFERROR(COUNTIFS('District Data_Live'!$E:$E,'# new dealers'!$B32,'District Data_Live'!$C:$C,'# new dealers'!$C32,'District Data_Live'!$D:$D,'# new dealers'!$D32,'District Data_Live'!$J:$J,'# new dealers'!J$4),"")</f>
        <v>4</v>
      </c>
      <c r="K32" s="233">
        <f>IFERROR(COUNTIFS('District Data_Live'!$E:$E,'# new dealers'!$B32,'District Data_Live'!$C:$C,'# new dealers'!$C32,'District Data_Live'!$D:$D,'# new dealers'!$D32,'District Data_Live'!$J:$J,'# new dealers'!K$4),"")</f>
        <v>2</v>
      </c>
      <c r="L32" s="233">
        <f>IFERROR(COUNTIFS('District Data_Live'!$E:$E,'# new dealers'!$B32,'District Data_Live'!$C:$C,'# new dealers'!$C32,'District Data_Live'!$D:$D,'# new dealers'!$D32,'District Data_Live'!$J:$J,'# new dealers'!L$4),"")</f>
        <v>7</v>
      </c>
      <c r="M32" s="233">
        <f>IFERROR(SUMIFS('District Data_Live'!$P:$P,'District Data_Live'!$E:$E,'# new dealers'!$B32,'District Data_Live'!$C:$C,'# new dealers'!$C32,'District Data_Live'!$D:$D,'# new dealers'!$D32,'District Data_Live'!$J:$J,'# new dealers'!M$4),"")</f>
        <v>0</v>
      </c>
      <c r="N32" s="233">
        <f>IFERROR(SUMIFS('District Data_Live'!$P:$P,'District Data_Live'!$E:$E,'# new dealers'!$B32,'District Data_Live'!$C:$C,'# new dealers'!$C32,'District Data_Live'!$D:$D,'# new dealers'!$D32,'District Data_Live'!$J:$J,'# new dealers'!N$4),"")</f>
        <v>26300</v>
      </c>
      <c r="O32" s="233">
        <f>IFERROR(SUMIFS('District Data_Live'!$P:$P,'District Data_Live'!$E:$E,'# new dealers'!$B32,'District Data_Live'!$C:$C,'# new dealers'!$C32,'District Data_Live'!$D:$D,'# new dealers'!$D32,'District Data_Live'!$J:$J,'# new dealers'!O$4),"")</f>
        <v>5000</v>
      </c>
      <c r="P32" s="233">
        <f>IFERROR(SUMIFS('District Data_Live'!$P:$P,'District Data_Live'!$E:$E,'# new dealers'!$B32,'District Data_Live'!$C:$C,'# new dealers'!$C32,'District Data_Live'!$D:$D,'# new dealers'!$D32,'District Data_Live'!$J:$J,'# new dealers'!P$4),"")</f>
        <v>7800</v>
      </c>
      <c r="Q32" s="233">
        <f>IFERROR(SUMIFS('District Data_Live'!$ID:$ID,'District Data_Live'!$E:$E,'# new dealers'!$B32,'District Data_Live'!$C:$C,'# new dealers'!$C32,'District Data_Live'!$D:$D,'# new dealers'!$D32,'District Data_Live'!$J:$J,'# new dealers'!Q$4),"")</f>
        <v>0</v>
      </c>
      <c r="R32" s="233">
        <f>IFERROR(SUMIFS('District Data_Live'!$ID:$ID,'District Data_Live'!$E:$E,'# new dealers'!$B32,'District Data_Live'!$C:$C,'# new dealers'!$C32,'District Data_Live'!$D:$D,'# new dealers'!$D32,'District Data_Live'!$J:$J,'# new dealers'!R$4),"")</f>
        <v>273.73799999999994</v>
      </c>
      <c r="S32" s="233">
        <f>IFERROR(SUMIFS('District Data_Live'!$ID:$ID,'District Data_Live'!$E:$E,'# new dealers'!$B32,'District Data_Live'!$C:$C,'# new dealers'!$C32,'District Data_Live'!$D:$D,'# new dealers'!$D32,'District Data_Live'!$J:$J,'# new dealers'!S$4),"")</f>
        <v>0</v>
      </c>
      <c r="T32" s="233">
        <f>IFERROR(SUMIFS('District Data_Live'!$ID:$ID,'District Data_Live'!$E:$E,'# new dealers'!$B32,'District Data_Live'!$C:$C,'# new dealers'!$C32,'District Data_Live'!$D:$D,'# new dealers'!$D32,'District Data_Live'!$J:$J,'# new dealers'!T$4),"")</f>
        <v>5.5520000000000005</v>
      </c>
      <c r="U32" s="16">
        <f t="shared" si="2"/>
        <v>0</v>
      </c>
      <c r="V32" s="16">
        <f t="shared" si="3"/>
        <v>0.98012102116080058</v>
      </c>
      <c r="W32" s="16">
        <f t="shared" si="4"/>
        <v>0</v>
      </c>
      <c r="X32" s="16">
        <f t="shared" si="5"/>
        <v>1.9878978839199403E-2</v>
      </c>
      <c r="Y32" s="14"/>
      <c r="Z32" s="14"/>
      <c r="AA32" s="14"/>
      <c r="AB32" s="14"/>
      <c r="AD32" s="671"/>
      <c r="AE32" s="16"/>
      <c r="AF32" s="16"/>
      <c r="AG32" s="16"/>
      <c r="AH32" s="16"/>
      <c r="AI32" s="16"/>
      <c r="AJ32" s="16"/>
      <c r="AK32" s="16"/>
      <c r="AL32" s="16"/>
      <c r="AM32" s="16"/>
      <c r="AN32" s="16"/>
      <c r="AO32" s="16"/>
      <c r="AP32" s="16"/>
      <c r="AR32" s="16"/>
      <c r="AS32" s="16"/>
      <c r="AT32" s="16"/>
      <c r="AU32" s="16"/>
      <c r="AV32" s="16"/>
      <c r="AW32" s="16"/>
      <c r="AX32" s="16"/>
      <c r="AY32" s="16"/>
      <c r="AZ32" s="16"/>
      <c r="BA32" s="16"/>
      <c r="BB32" s="16"/>
      <c r="BC32" s="16"/>
      <c r="BE32" s="15"/>
      <c r="BF32" s="15"/>
      <c r="BG32" s="15"/>
      <c r="BH32" s="15"/>
      <c r="BI32" s="15"/>
      <c r="BJ32" s="15"/>
      <c r="BK32" s="15"/>
      <c r="BL32" s="15"/>
      <c r="BM32" s="15"/>
      <c r="BN32" s="15"/>
      <c r="BO32" s="15"/>
      <c r="BP32" s="15"/>
      <c r="BQ32" s="15"/>
      <c r="BS32" s="15"/>
      <c r="BT32" s="15"/>
      <c r="BU32" s="15"/>
      <c r="BV32" s="15"/>
      <c r="BW32" s="15"/>
      <c r="BX32" s="15"/>
      <c r="BY32" s="15"/>
      <c r="BZ32" s="15"/>
      <c r="CA32" s="15"/>
      <c r="CB32" s="15"/>
      <c r="CC32" s="15"/>
      <c r="CD32" s="15"/>
      <c r="CE32" s="15"/>
      <c r="CF32" s="15"/>
      <c r="CG32" s="16"/>
      <c r="CH32" s="16"/>
      <c r="CI32" s="16"/>
      <c r="CJ32" s="16"/>
      <c r="CK32" s="16"/>
      <c r="CL32" s="16"/>
      <c r="CM32" s="16"/>
      <c r="CN32" s="16"/>
      <c r="CO32" s="16"/>
      <c r="CP32" s="16"/>
      <c r="CQ32" s="16"/>
      <c r="CR32" s="16"/>
      <c r="CS32" s="236"/>
      <c r="CT32" s="245"/>
      <c r="CU32" s="245"/>
      <c r="CV32" s="245"/>
      <c r="CW32" s="245"/>
      <c r="CX32" s="245"/>
      <c r="CY32" s="245"/>
      <c r="CZ32" s="245"/>
      <c r="DA32" s="245"/>
      <c r="DB32" s="245"/>
      <c r="DC32" s="245"/>
      <c r="DD32" s="245"/>
      <c r="DE32" s="245"/>
      <c r="DF32" s="15"/>
      <c r="DG32" s="15"/>
      <c r="DH32" s="15"/>
      <c r="DI32" s="15"/>
      <c r="DJ32" s="15"/>
      <c r="DK32" s="15"/>
      <c r="DL32" s="15"/>
      <c r="DM32" s="15"/>
      <c r="DN32" s="15"/>
      <c r="DO32" s="15"/>
      <c r="DP32" s="15"/>
      <c r="DQ32" s="15"/>
      <c r="DR32" s="15"/>
      <c r="DS32" s="15"/>
      <c r="DT32" s="15"/>
      <c r="DU32" s="244"/>
      <c r="DV32" s="244"/>
      <c r="DW32" s="244"/>
      <c r="DX32" s="244"/>
      <c r="DY32" s="244"/>
      <c r="DZ32" s="244"/>
      <c r="EA32" s="244"/>
      <c r="EB32" s="244"/>
      <c r="EC32" s="244"/>
      <c r="ED32" s="244"/>
      <c r="EE32" s="244"/>
      <c r="EF32" s="244"/>
      <c r="EG32" s="244"/>
      <c r="EI32" s="16"/>
      <c r="EJ32" s="16"/>
      <c r="EK32" s="16"/>
      <c r="EL32" s="16"/>
      <c r="EM32" s="16"/>
      <c r="EN32" s="16"/>
      <c r="EO32" s="16"/>
      <c r="EP32" s="16"/>
      <c r="EQ32" s="16"/>
      <c r="ER32" s="16"/>
      <c r="ES32" s="16"/>
      <c r="ET32" s="16"/>
      <c r="EV32" s="16"/>
      <c r="EW32" s="16"/>
      <c r="EX32" s="16"/>
      <c r="EY32" s="16"/>
      <c r="EZ32" s="16"/>
      <c r="FA32" s="16"/>
      <c r="FB32" s="16"/>
      <c r="FC32" s="16"/>
      <c r="FD32" s="16"/>
      <c r="FE32" s="16"/>
      <c r="FF32" s="16"/>
      <c r="FG32" s="16"/>
      <c r="FI32" s="233"/>
      <c r="FJ32" s="233"/>
      <c r="FK32" s="233"/>
      <c r="FL32" s="233"/>
      <c r="FM32" s="233"/>
      <c r="FN32" s="233"/>
      <c r="FO32" s="233"/>
      <c r="FP32" s="233"/>
      <c r="FQ32" s="233"/>
      <c r="FR32" s="233"/>
      <c r="FS32" s="233"/>
      <c r="FT32" s="233"/>
      <c r="FU32" s="233"/>
      <c r="FV32" s="4"/>
      <c r="FW32" s="233"/>
      <c r="FX32" s="233"/>
      <c r="FY32" s="233"/>
      <c r="FZ32" s="233"/>
      <c r="GA32" s="233"/>
      <c r="GB32" s="233"/>
      <c r="GC32" s="233"/>
      <c r="GD32" s="233"/>
      <c r="GE32" s="233"/>
      <c r="GF32" s="233"/>
      <c r="GG32" s="233"/>
      <c r="GH32" s="233"/>
      <c r="GI32" s="233"/>
      <c r="GJ32" s="233"/>
      <c r="GK32" s="112"/>
      <c r="GL32" s="112"/>
      <c r="GM32" s="112"/>
      <c r="GN32" s="112"/>
      <c r="GO32" s="112"/>
      <c r="GP32" s="112"/>
      <c r="GQ32" s="112"/>
      <c r="GR32" s="112"/>
      <c r="GS32" s="112"/>
      <c r="GT32" s="112"/>
      <c r="GU32" s="112"/>
      <c r="GV32" s="112"/>
      <c r="GW32" s="233"/>
      <c r="GX32" s="233"/>
      <c r="GY32" s="233"/>
      <c r="GZ32" s="233"/>
      <c r="HA32" s="233"/>
      <c r="HB32" s="233"/>
      <c r="HC32" s="233"/>
      <c r="HD32" s="233"/>
      <c r="HE32" s="233"/>
      <c r="HF32" s="233"/>
      <c r="HG32" s="233"/>
      <c r="HH32" s="233"/>
      <c r="HI32" s="233"/>
      <c r="HJ32" s="14"/>
      <c r="HL32" s="233"/>
      <c r="HN32" s="233"/>
      <c r="HO32" s="233"/>
      <c r="HQ32" s="15"/>
      <c r="HR32" s="15"/>
      <c r="IN32" s="346"/>
      <c r="IO32" s="346"/>
      <c r="IP32" s="346"/>
      <c r="IQ32" s="346"/>
      <c r="IR32" s="346"/>
      <c r="IS32" s="346"/>
      <c r="IT32" s="346"/>
      <c r="IU32" s="346"/>
      <c r="IV32" s="346"/>
      <c r="IW32" s="346"/>
      <c r="IX32" s="346"/>
      <c r="IY32" s="346"/>
      <c r="IZ32" s="346"/>
      <c r="JO32" s="346"/>
      <c r="JP32" s="346"/>
      <c r="JQ32" s="346"/>
      <c r="JR32" s="346"/>
      <c r="JS32" s="346"/>
      <c r="JT32" s="346"/>
      <c r="JU32" s="346"/>
      <c r="JV32" s="346"/>
      <c r="JW32" s="346"/>
      <c r="JX32" s="346"/>
      <c r="JY32" s="346"/>
      <c r="JZ32" s="346"/>
      <c r="KA32" s="346"/>
      <c r="KP32" s="346"/>
      <c r="KQ32" s="346"/>
      <c r="KR32" s="346"/>
      <c r="KS32" s="346"/>
      <c r="KT32" s="346"/>
      <c r="KU32" s="346"/>
      <c r="KV32" s="346"/>
      <c r="KW32" s="346"/>
      <c r="KX32" s="346"/>
      <c r="KY32" s="346"/>
      <c r="KZ32" s="346"/>
      <c r="LA32" s="346"/>
      <c r="LB32" s="346"/>
      <c r="LD32" s="346"/>
      <c r="LE32" s="346"/>
      <c r="LF32" s="346"/>
      <c r="LG32" s="346"/>
      <c r="LH32" s="346"/>
      <c r="LI32" s="346"/>
      <c r="LJ32" s="346"/>
      <c r="LK32" s="346"/>
      <c r="LL32" s="346"/>
      <c r="LM32" s="346"/>
      <c r="LN32" s="346"/>
      <c r="LO32" s="346"/>
      <c r="LP32" s="346"/>
      <c r="LS32" s="4"/>
      <c r="LT32" s="4"/>
      <c r="LU32" s="4"/>
      <c r="LV32" s="4"/>
      <c r="LW32" s="4"/>
      <c r="LX32" s="4"/>
      <c r="LY32" s="4"/>
      <c r="LZ32" s="4"/>
      <c r="MA32" s="4"/>
      <c r="MB32" s="4"/>
      <c r="MC32" s="4"/>
      <c r="MD32" s="4"/>
      <c r="MF32" s="14"/>
      <c r="MG32" s="14"/>
      <c r="MH32" s="14"/>
      <c r="MI32" s="14"/>
      <c r="MJ32" s="14"/>
      <c r="MK32" s="14"/>
      <c r="ML32" s="14"/>
      <c r="MM32" s="14"/>
      <c r="MN32" s="14"/>
      <c r="MO32" s="14"/>
      <c r="MP32" s="14"/>
      <c r="MQ32" s="14"/>
      <c r="MS32" s="14"/>
      <c r="MT32" s="14"/>
      <c r="MU32" s="14"/>
      <c r="MV32" s="14"/>
      <c r="MW32" s="14"/>
      <c r="MX32" s="14"/>
      <c r="MY32" s="14"/>
      <c r="MZ32" s="14"/>
      <c r="NA32" s="14"/>
      <c r="NB32" s="14"/>
      <c r="NC32" s="14"/>
      <c r="ND32" s="14"/>
    </row>
    <row r="33" spans="1:368" s="116" customFormat="1">
      <c r="A33" s="115"/>
      <c r="D33" s="115"/>
      <c r="E33" s="117"/>
      <c r="F33" s="14">
        <f>'Retail_distributor-wise'!F33</f>
        <v>0</v>
      </c>
      <c r="G33" s="14">
        <f>'Retail_distributor-wise'!GA33</f>
        <v>0</v>
      </c>
      <c r="H33" s="14">
        <f>'Retail_distributor-wise'!FM33</f>
        <v>0</v>
      </c>
      <c r="I33" s="233">
        <f>IFERROR(COUNTIFS('District Data_Live'!$E:$E,'# new dealers'!$B33,'District Data_Live'!$C:$C,'# new dealers'!$C33,'District Data_Live'!$D:$D,'# new dealers'!$D33,'District Data_Live'!$J:$J,'# new dealers'!I$4),"")</f>
        <v>0</v>
      </c>
      <c r="J33" s="233">
        <f>IFERROR(COUNTIFS('District Data_Live'!$E:$E,'# new dealers'!$B33,'District Data_Live'!$C:$C,'# new dealers'!$C33,'District Data_Live'!$D:$D,'# new dealers'!$D33,'District Data_Live'!$J:$J,'# new dealers'!J$4),"")</f>
        <v>0</v>
      </c>
      <c r="K33" s="233">
        <f>IFERROR(COUNTIFS('District Data_Live'!$E:$E,'# new dealers'!$B33,'District Data_Live'!$C:$C,'# new dealers'!$C33,'District Data_Live'!$D:$D,'# new dealers'!$D33,'District Data_Live'!$J:$J,'# new dealers'!K$4),"")</f>
        <v>0</v>
      </c>
      <c r="L33" s="233">
        <f>IFERROR(COUNTIFS('District Data_Live'!$E:$E,'# new dealers'!$B33,'District Data_Live'!$C:$C,'# new dealers'!$C33,'District Data_Live'!$D:$D,'# new dealers'!$D33,'District Data_Live'!$J:$J,'# new dealers'!L$4),"")</f>
        <v>0</v>
      </c>
      <c r="M33" s="233">
        <f>IFERROR(SUMIFS('District Data_Live'!$P:$P,'District Data_Live'!$E:$E,'# new dealers'!$B33,'District Data_Live'!$C:$C,'# new dealers'!$C33,'District Data_Live'!$D:$D,'# new dealers'!$D33,'District Data_Live'!$J:$J,'# new dealers'!M$4),"")</f>
        <v>0</v>
      </c>
      <c r="N33" s="233">
        <f>IFERROR(SUMIFS('District Data_Live'!$P:$P,'District Data_Live'!$E:$E,'# new dealers'!$B33,'District Data_Live'!$C:$C,'# new dealers'!$C33,'District Data_Live'!$D:$D,'# new dealers'!$D33,'District Data_Live'!$J:$J,'# new dealers'!N$4),"")</f>
        <v>0</v>
      </c>
      <c r="O33" s="233">
        <f>IFERROR(SUMIFS('District Data_Live'!$P:$P,'District Data_Live'!$E:$E,'# new dealers'!$B33,'District Data_Live'!$C:$C,'# new dealers'!$C33,'District Data_Live'!$D:$D,'# new dealers'!$D33,'District Data_Live'!$J:$J,'# new dealers'!O$4),"")</f>
        <v>0</v>
      </c>
      <c r="P33" s="233">
        <f>IFERROR(SUMIFS('District Data_Live'!$P:$P,'District Data_Live'!$E:$E,'# new dealers'!$B33,'District Data_Live'!$C:$C,'# new dealers'!$C33,'District Data_Live'!$D:$D,'# new dealers'!$D33,'District Data_Live'!$J:$J,'# new dealers'!P$4),"")</f>
        <v>0</v>
      </c>
      <c r="Q33" s="233">
        <f>IFERROR(SUMIFS('District Data_Live'!$ID:$ID,'District Data_Live'!$E:$E,'# new dealers'!$B33,'District Data_Live'!$C:$C,'# new dealers'!$C33,'District Data_Live'!$D:$D,'# new dealers'!$D33,'District Data_Live'!$J:$J,'# new dealers'!Q$4),"")</f>
        <v>0</v>
      </c>
      <c r="R33" s="233">
        <f>IFERROR(SUMIFS('District Data_Live'!$ID:$ID,'District Data_Live'!$E:$E,'# new dealers'!$B33,'District Data_Live'!$C:$C,'# new dealers'!$C33,'District Data_Live'!$D:$D,'# new dealers'!$D33,'District Data_Live'!$J:$J,'# new dealers'!R$4),"")</f>
        <v>0</v>
      </c>
      <c r="S33" s="233">
        <f>IFERROR(SUMIFS('District Data_Live'!$ID:$ID,'District Data_Live'!$E:$E,'# new dealers'!$B33,'District Data_Live'!$C:$C,'# new dealers'!$C33,'District Data_Live'!$D:$D,'# new dealers'!$D33,'District Data_Live'!$J:$J,'# new dealers'!S$4),"")</f>
        <v>0</v>
      </c>
      <c r="T33" s="233">
        <f>IFERROR(SUMIFS('District Data_Live'!$ID:$ID,'District Data_Live'!$E:$E,'# new dealers'!$B33,'District Data_Live'!$C:$C,'# new dealers'!$C33,'District Data_Live'!$D:$D,'# new dealers'!$D33,'District Data_Live'!$J:$J,'# new dealers'!T$4),"")</f>
        <v>0</v>
      </c>
      <c r="U33" s="16" t="str">
        <f t="shared" si="2"/>
        <v/>
      </c>
      <c r="V33" s="16" t="str">
        <f t="shared" si="3"/>
        <v/>
      </c>
      <c r="W33" s="16" t="str">
        <f t="shared" si="4"/>
        <v/>
      </c>
      <c r="X33" s="16" t="str">
        <f t="shared" si="5"/>
        <v/>
      </c>
      <c r="Y33" s="117"/>
      <c r="Z33" s="117"/>
      <c r="AA33" s="117"/>
      <c r="AB33" s="117"/>
      <c r="AC33" s="229"/>
      <c r="AD33" s="229"/>
      <c r="AE33" s="230"/>
      <c r="AF33" s="230"/>
      <c r="AG33" s="230"/>
      <c r="AH33" s="230"/>
      <c r="AI33" s="230"/>
      <c r="AJ33" s="230"/>
      <c r="AK33" s="230"/>
      <c r="AL33" s="230"/>
      <c r="AM33" s="230"/>
      <c r="AN33" s="230"/>
      <c r="AO33" s="230"/>
      <c r="AP33" s="230"/>
      <c r="AR33" s="230"/>
      <c r="AS33" s="230"/>
      <c r="AT33" s="230"/>
      <c r="AU33" s="230"/>
      <c r="AV33" s="230"/>
      <c r="AW33" s="230"/>
      <c r="AX33" s="230"/>
      <c r="AY33" s="230"/>
      <c r="AZ33" s="230"/>
      <c r="BA33" s="230"/>
      <c r="BB33" s="230"/>
      <c r="BC33" s="230"/>
      <c r="BE33" s="231"/>
      <c r="BF33" s="231"/>
      <c r="BG33" s="231"/>
      <c r="BH33" s="231"/>
      <c r="BI33" s="231"/>
      <c r="BJ33" s="231"/>
      <c r="BK33" s="231"/>
      <c r="BL33" s="231"/>
      <c r="BM33" s="231"/>
      <c r="BN33" s="231"/>
      <c r="BO33" s="231"/>
      <c r="BP33" s="231"/>
      <c r="BQ33" s="231"/>
      <c r="BS33" s="231"/>
      <c r="BT33" s="231"/>
      <c r="BU33" s="231"/>
      <c r="BV33" s="231"/>
      <c r="BW33" s="231"/>
      <c r="BX33" s="231"/>
      <c r="BY33" s="231"/>
      <c r="BZ33" s="231"/>
      <c r="CA33" s="231"/>
      <c r="CB33" s="231"/>
      <c r="CC33" s="231"/>
      <c r="CD33" s="231"/>
      <c r="CE33" s="231"/>
      <c r="CF33" s="231"/>
      <c r="CG33" s="230"/>
      <c r="CH33" s="230"/>
      <c r="CI33" s="230"/>
      <c r="CJ33" s="230"/>
      <c r="CK33" s="230"/>
      <c r="CL33" s="230"/>
      <c r="CM33" s="230"/>
      <c r="CN33" s="230"/>
      <c r="CO33" s="230"/>
      <c r="CP33" s="230"/>
      <c r="CQ33" s="230"/>
      <c r="CR33" s="230"/>
      <c r="CS33" s="237"/>
      <c r="CT33" s="230"/>
      <c r="CU33" s="230"/>
      <c r="CV33" s="230"/>
      <c r="CW33" s="230"/>
      <c r="CX33" s="230"/>
      <c r="CY33" s="230"/>
      <c r="CZ33" s="230"/>
      <c r="DA33" s="230"/>
      <c r="DB33" s="230"/>
      <c r="DC33" s="230"/>
      <c r="DD33" s="230"/>
      <c r="DE33" s="230"/>
      <c r="DF33" s="231"/>
      <c r="DG33" s="231"/>
      <c r="DH33" s="231"/>
      <c r="DI33" s="231"/>
      <c r="DJ33" s="231"/>
      <c r="DK33" s="231"/>
      <c r="DL33" s="231"/>
      <c r="DM33" s="231"/>
      <c r="DN33" s="231"/>
      <c r="DO33" s="231"/>
      <c r="DP33" s="231"/>
      <c r="DQ33" s="231"/>
      <c r="DR33" s="231"/>
      <c r="DS33" s="231"/>
      <c r="DT33" s="231"/>
      <c r="DU33" s="231"/>
      <c r="DV33" s="231"/>
      <c r="DW33" s="231"/>
      <c r="DX33" s="231"/>
      <c r="DY33" s="231"/>
      <c r="DZ33" s="231"/>
      <c r="EA33" s="231"/>
      <c r="EB33" s="231"/>
      <c r="EC33" s="231"/>
      <c r="ED33" s="231"/>
      <c r="EE33" s="231"/>
      <c r="EF33" s="231"/>
      <c r="EG33" s="231"/>
      <c r="EH33" s="191"/>
      <c r="EI33" s="115"/>
      <c r="EJ33" s="115"/>
      <c r="EK33" s="115"/>
      <c r="EL33" s="115"/>
      <c r="EM33" s="115"/>
      <c r="EN33" s="115"/>
      <c r="EO33" s="115"/>
      <c r="EP33" s="115"/>
      <c r="EQ33" s="115"/>
      <c r="ER33" s="115"/>
      <c r="ES33" s="115"/>
      <c r="ET33" s="115"/>
      <c r="EU33" s="115"/>
      <c r="EV33" s="230"/>
      <c r="EW33" s="230"/>
      <c r="EX33" s="230"/>
      <c r="EY33" s="230"/>
      <c r="EZ33" s="230"/>
      <c r="FA33" s="230"/>
      <c r="FB33" s="230"/>
      <c r="FC33" s="230"/>
      <c r="FD33" s="230"/>
      <c r="FE33" s="230"/>
      <c r="FF33" s="230"/>
      <c r="FG33" s="230"/>
      <c r="FI33" s="234"/>
      <c r="FJ33" s="234"/>
      <c r="FK33" s="234"/>
      <c r="FL33" s="234"/>
      <c r="FM33" s="234"/>
      <c r="FN33" s="234"/>
      <c r="FO33" s="234"/>
      <c r="FP33" s="234"/>
      <c r="FQ33" s="234"/>
      <c r="FR33" s="234"/>
      <c r="FS33" s="234"/>
      <c r="FT33" s="234"/>
      <c r="FU33" s="234"/>
      <c r="FV33" s="115"/>
      <c r="FW33" s="234"/>
      <c r="FX33" s="234"/>
      <c r="FY33" s="234"/>
      <c r="FZ33" s="234"/>
      <c r="GA33" s="234"/>
      <c r="GB33" s="234"/>
      <c r="GC33" s="234"/>
      <c r="GD33" s="234"/>
      <c r="GE33" s="234"/>
      <c r="GF33" s="234"/>
      <c r="GG33" s="234"/>
      <c r="GH33" s="234"/>
      <c r="GI33" s="234"/>
      <c r="GJ33" s="234"/>
      <c r="GK33" s="339"/>
      <c r="GL33" s="339"/>
      <c r="GM33" s="339"/>
      <c r="GN33" s="339"/>
      <c r="GO33" s="339"/>
      <c r="GP33" s="339"/>
      <c r="GQ33" s="339"/>
      <c r="GR33" s="339"/>
      <c r="GS33" s="339"/>
      <c r="GT33" s="339"/>
      <c r="GU33" s="339"/>
      <c r="GV33" s="339"/>
      <c r="GW33" s="234"/>
      <c r="GX33" s="234"/>
      <c r="GY33" s="234"/>
      <c r="GZ33" s="234"/>
      <c r="HA33" s="234"/>
      <c r="HB33" s="234"/>
      <c r="HC33" s="234"/>
      <c r="HD33" s="234"/>
      <c r="HE33" s="234"/>
      <c r="HF33" s="234"/>
      <c r="HG33" s="234"/>
      <c r="HH33" s="234"/>
      <c r="HI33" s="234"/>
      <c r="HJ33" s="117"/>
      <c r="HL33" s="115"/>
      <c r="HM33" s="115"/>
      <c r="HN33" s="115"/>
      <c r="HO33" s="115"/>
      <c r="HQ33" s="231"/>
      <c r="HR33" s="231"/>
      <c r="IN33" s="557"/>
      <c r="IO33" s="557"/>
      <c r="IP33" s="557"/>
      <c r="IQ33" s="557"/>
      <c r="IR33" s="557"/>
      <c r="IS33" s="557"/>
      <c r="IT33" s="557"/>
      <c r="IU33" s="557"/>
      <c r="IV33" s="557"/>
      <c r="IW33" s="557"/>
      <c r="IX33" s="557"/>
      <c r="IY33" s="557"/>
      <c r="IZ33" s="557"/>
      <c r="JO33" s="557"/>
      <c r="JP33" s="557"/>
      <c r="JQ33" s="557"/>
      <c r="JR33" s="557"/>
      <c r="JS33" s="557"/>
      <c r="JT33" s="557"/>
      <c r="JU33" s="557"/>
      <c r="JV33" s="557"/>
      <c r="JW33" s="557"/>
      <c r="JX33" s="557"/>
      <c r="JY33" s="557"/>
      <c r="JZ33" s="557"/>
      <c r="KA33" s="557"/>
      <c r="KP33" s="557"/>
      <c r="KQ33" s="557"/>
      <c r="KR33" s="557"/>
      <c r="KS33" s="557"/>
      <c r="KT33" s="557"/>
      <c r="KU33" s="557"/>
      <c r="KV33" s="557"/>
      <c r="KW33" s="557"/>
      <c r="KX33" s="557"/>
      <c r="KY33" s="557"/>
      <c r="KZ33" s="557"/>
      <c r="LA33" s="557"/>
      <c r="LB33" s="557"/>
      <c r="LD33" s="557"/>
      <c r="LE33" s="557"/>
      <c r="LF33" s="557"/>
      <c r="LG33" s="557"/>
      <c r="LH33" s="557"/>
      <c r="LI33" s="557"/>
      <c r="LJ33" s="557"/>
      <c r="LK33" s="557"/>
      <c r="LL33" s="557"/>
      <c r="LM33" s="557"/>
      <c r="LN33" s="557"/>
      <c r="LO33" s="557"/>
      <c r="LP33" s="557"/>
      <c r="LS33" s="115"/>
      <c r="LT33" s="115"/>
      <c r="LU33" s="115"/>
      <c r="LV33" s="115"/>
      <c r="LW33" s="115"/>
      <c r="LX33" s="115"/>
      <c r="LY33" s="115"/>
      <c r="LZ33" s="115"/>
      <c r="MA33" s="115"/>
      <c r="MB33" s="115"/>
      <c r="MC33" s="115"/>
      <c r="MD33" s="115"/>
      <c r="MF33" s="117"/>
      <c r="MG33" s="117"/>
      <c r="MH33" s="117"/>
      <c r="MI33" s="117"/>
      <c r="MJ33" s="117"/>
      <c r="MK33" s="117"/>
      <c r="ML33" s="117"/>
      <c r="MM33" s="117"/>
      <c r="MN33" s="117"/>
      <c r="MO33" s="117"/>
      <c r="MP33" s="117"/>
      <c r="MQ33" s="117"/>
      <c r="MS33" s="117"/>
      <c r="MT33" s="117"/>
      <c r="MU33" s="117"/>
      <c r="MV33" s="117"/>
      <c r="MW33" s="117"/>
      <c r="MX33" s="117"/>
      <c r="MY33" s="117"/>
      <c r="MZ33" s="117"/>
      <c r="NA33" s="117"/>
      <c r="NB33" s="117"/>
      <c r="NC33" s="117"/>
      <c r="ND33" s="117"/>
    </row>
    <row r="34" spans="1:368">
      <c r="A34" s="4">
        <f>A32+1</f>
        <v>24</v>
      </c>
      <c r="B34" s="1" t="s">
        <v>437</v>
      </c>
      <c r="C34" s="1" t="s">
        <v>342</v>
      </c>
      <c r="D34" s="4" t="s">
        <v>326</v>
      </c>
      <c r="E34" s="14">
        <f>SUMIFS('MoU proposal'!U:U,'MoU proposal'!$B:$B,'# new dealers'!$B34,'MoU proposal'!$D:$D,'# new dealers'!$C34)</f>
        <v>86.99</v>
      </c>
      <c r="F34" s="14">
        <f>'Retail_distributor-wise'!F34</f>
        <v>0</v>
      </c>
      <c r="G34" s="14">
        <f>'Retail_distributor-wise'!GA34</f>
        <v>0</v>
      </c>
      <c r="H34" s="14">
        <f>'Retail_distributor-wise'!FM34</f>
        <v>0</v>
      </c>
      <c r="I34" s="233">
        <f>IFERROR(COUNTIFS('District Data_Live'!$E:$E,'# new dealers'!$B34,'District Data_Live'!$C:$C,'# new dealers'!$C34,'District Data_Live'!$D:$D,'# new dealers'!$D34,'District Data_Live'!$J:$J,'# new dealers'!I$4),"")</f>
        <v>1</v>
      </c>
      <c r="J34" s="233">
        <f>IFERROR(COUNTIFS('District Data_Live'!$E:$E,'# new dealers'!$B34,'District Data_Live'!$C:$C,'# new dealers'!$C34,'District Data_Live'!$D:$D,'# new dealers'!$D34,'District Data_Live'!$J:$J,'# new dealers'!J$4),"")</f>
        <v>1</v>
      </c>
      <c r="K34" s="233">
        <f>IFERROR(COUNTIFS('District Data_Live'!$E:$E,'# new dealers'!$B34,'District Data_Live'!$C:$C,'# new dealers'!$C34,'District Data_Live'!$D:$D,'# new dealers'!$D34,'District Data_Live'!$J:$J,'# new dealers'!K$4),"")</f>
        <v>2</v>
      </c>
      <c r="L34" s="233">
        <f>IFERROR(COUNTIFS('District Data_Live'!$E:$E,'# new dealers'!$B34,'District Data_Live'!$C:$C,'# new dealers'!$C34,'District Data_Live'!$D:$D,'# new dealers'!$D34,'District Data_Live'!$J:$J,'# new dealers'!L$4),"")</f>
        <v>4</v>
      </c>
      <c r="M34" s="233">
        <f>IFERROR(SUMIFS('District Data_Live'!$P:$P,'District Data_Live'!$E:$E,'# new dealers'!$B34,'District Data_Live'!$C:$C,'# new dealers'!$C34,'District Data_Live'!$D:$D,'# new dealers'!$D34,'District Data_Live'!$J:$J,'# new dealers'!M$4),"")</f>
        <v>10000</v>
      </c>
      <c r="N34" s="233">
        <f>IFERROR(SUMIFS('District Data_Live'!$P:$P,'District Data_Live'!$E:$E,'# new dealers'!$B34,'District Data_Live'!$C:$C,'# new dealers'!$C34,'District Data_Live'!$D:$D,'# new dealers'!$D34,'District Data_Live'!$J:$J,'# new dealers'!N$4),"")</f>
        <v>5000</v>
      </c>
      <c r="O34" s="233">
        <f>IFERROR(SUMIFS('District Data_Live'!$P:$P,'District Data_Live'!$E:$E,'# new dealers'!$B34,'District Data_Live'!$C:$C,'# new dealers'!$C34,'District Data_Live'!$D:$D,'# new dealers'!$D34,'District Data_Live'!$J:$J,'# new dealers'!O$4),"")</f>
        <v>9000</v>
      </c>
      <c r="P34" s="233">
        <f>IFERROR(SUMIFS('District Data_Live'!$P:$P,'District Data_Live'!$E:$E,'# new dealers'!$B34,'District Data_Live'!$C:$C,'# new dealers'!$C34,'District Data_Live'!$D:$D,'# new dealers'!$D34,'District Data_Live'!$J:$J,'# new dealers'!P$4),"")</f>
        <v>4000</v>
      </c>
      <c r="Q34" s="233">
        <f>IFERROR(SUMIFS('District Data_Live'!$ID:$ID,'District Data_Live'!$E:$E,'# new dealers'!$B34,'District Data_Live'!$C:$C,'# new dealers'!$C34,'District Data_Live'!$D:$D,'# new dealers'!$D34,'District Data_Live'!$J:$J,'# new dealers'!Q$4),"")</f>
        <v>0</v>
      </c>
      <c r="R34" s="233">
        <f>IFERROR(SUMIFS('District Data_Live'!$ID:$ID,'District Data_Live'!$E:$E,'# new dealers'!$B34,'District Data_Live'!$C:$C,'# new dealers'!$C34,'District Data_Live'!$D:$D,'# new dealers'!$D34,'District Data_Live'!$J:$J,'# new dealers'!R$4),"")</f>
        <v>0</v>
      </c>
      <c r="S34" s="233">
        <f>IFERROR(SUMIFS('District Data_Live'!$ID:$ID,'District Data_Live'!$E:$E,'# new dealers'!$B34,'District Data_Live'!$C:$C,'# new dealers'!$C34,'District Data_Live'!$D:$D,'# new dealers'!$D34,'District Data_Live'!$J:$J,'# new dealers'!S$4),"")</f>
        <v>7.3890000000000002</v>
      </c>
      <c r="T34" s="233">
        <f>IFERROR(SUMIFS('District Data_Live'!$ID:$ID,'District Data_Live'!$E:$E,'# new dealers'!$B34,'District Data_Live'!$C:$C,'# new dealers'!$C34,'District Data_Live'!$D:$D,'# new dealers'!$D34,'District Data_Live'!$J:$J,'# new dealers'!T$4),"")</f>
        <v>5.4079999999999995</v>
      </c>
      <c r="U34" s="16">
        <f t="shared" si="2"/>
        <v>0</v>
      </c>
      <c r="V34" s="16">
        <f t="shared" si="3"/>
        <v>0</v>
      </c>
      <c r="W34" s="16">
        <f t="shared" si="4"/>
        <v>0.57740095334844099</v>
      </c>
      <c r="X34" s="16">
        <f t="shared" si="5"/>
        <v>0.4225990466515589</v>
      </c>
      <c r="Y34" s="14"/>
      <c r="Z34" s="14"/>
      <c r="AA34" s="14"/>
      <c r="AB34" s="14"/>
      <c r="AD34" s="671"/>
      <c r="AE34" s="16"/>
      <c r="AF34" s="16"/>
      <c r="AG34" s="16"/>
      <c r="AH34" s="16"/>
      <c r="AI34" s="16"/>
      <c r="AJ34" s="16"/>
      <c r="AK34" s="16"/>
      <c r="AL34" s="16"/>
      <c r="AM34" s="16"/>
      <c r="AN34" s="16"/>
      <c r="AO34" s="16"/>
      <c r="AP34" s="16"/>
      <c r="AR34" s="16"/>
      <c r="AS34" s="16"/>
      <c r="AT34" s="16"/>
      <c r="AU34" s="16"/>
      <c r="AV34" s="16"/>
      <c r="AW34" s="16"/>
      <c r="AX34" s="16"/>
      <c r="AY34" s="16"/>
      <c r="AZ34" s="16"/>
      <c r="BA34" s="16"/>
      <c r="BB34" s="16"/>
      <c r="BC34" s="16"/>
      <c r="BE34" s="15"/>
      <c r="BF34" s="15"/>
      <c r="BG34" s="15"/>
      <c r="BH34" s="15"/>
      <c r="BI34" s="15"/>
      <c r="BJ34" s="15"/>
      <c r="BK34" s="15"/>
      <c r="BL34" s="15"/>
      <c r="BM34" s="15"/>
      <c r="BN34" s="15"/>
      <c r="BO34" s="15"/>
      <c r="BP34" s="15"/>
      <c r="BQ34" s="15"/>
      <c r="BS34" s="15"/>
      <c r="BT34" s="15"/>
      <c r="BU34" s="15"/>
      <c r="BV34" s="15"/>
      <c r="BW34" s="15"/>
      <c r="BX34" s="15"/>
      <c r="BY34" s="15"/>
      <c r="BZ34" s="15"/>
      <c r="CA34" s="15"/>
      <c r="CB34" s="15"/>
      <c r="CC34" s="15"/>
      <c r="CD34" s="15"/>
      <c r="CE34" s="15"/>
      <c r="CF34" s="15"/>
      <c r="CG34" s="16"/>
      <c r="CH34" s="16"/>
      <c r="CI34" s="16"/>
      <c r="CJ34" s="16"/>
      <c r="CK34" s="16"/>
      <c r="CL34" s="16"/>
      <c r="CM34" s="16"/>
      <c r="CN34" s="16"/>
      <c r="CO34" s="16"/>
      <c r="CP34" s="16"/>
      <c r="CQ34" s="16"/>
      <c r="CR34" s="16"/>
      <c r="CS34" s="236"/>
      <c r="CT34" s="239"/>
      <c r="CU34" s="239"/>
      <c r="CV34" s="239"/>
      <c r="CW34" s="239"/>
      <c r="CX34" s="239"/>
      <c r="CY34" s="239"/>
      <c r="CZ34" s="239"/>
      <c r="DA34" s="239"/>
      <c r="DB34" s="239"/>
      <c r="DC34" s="239"/>
      <c r="DD34" s="239"/>
      <c r="DE34" s="239"/>
      <c r="DF34" s="15"/>
      <c r="DG34" s="15"/>
      <c r="DH34" s="15"/>
      <c r="DI34" s="15"/>
      <c r="DJ34" s="15"/>
      <c r="DK34" s="15"/>
      <c r="DL34" s="15"/>
      <c r="DM34" s="15"/>
      <c r="DN34" s="15"/>
      <c r="DO34" s="15"/>
      <c r="DP34" s="15"/>
      <c r="DQ34" s="15"/>
      <c r="DR34" s="15"/>
      <c r="DS34" s="15"/>
      <c r="DT34" s="15"/>
      <c r="DU34" s="238"/>
      <c r="DV34" s="238"/>
      <c r="DW34" s="238"/>
      <c r="DX34" s="238"/>
      <c r="DY34" s="238"/>
      <c r="DZ34" s="238"/>
      <c r="EA34" s="238"/>
      <c r="EB34" s="238"/>
      <c r="EC34" s="238"/>
      <c r="ED34" s="238"/>
      <c r="EE34" s="238"/>
      <c r="EF34" s="238"/>
      <c r="EG34" s="238"/>
      <c r="EI34" s="16"/>
      <c r="EJ34" s="16"/>
      <c r="EK34" s="16"/>
      <c r="EL34" s="16"/>
      <c r="EM34" s="16"/>
      <c r="EN34" s="16"/>
      <c r="EO34" s="16"/>
      <c r="EP34" s="16"/>
      <c r="EQ34" s="16"/>
      <c r="ER34" s="16"/>
      <c r="ES34" s="16"/>
      <c r="ET34" s="16"/>
      <c r="EV34" s="16"/>
      <c r="EW34" s="16"/>
      <c r="EX34" s="16"/>
      <c r="EY34" s="16"/>
      <c r="EZ34" s="16"/>
      <c r="FA34" s="16"/>
      <c r="FB34" s="16"/>
      <c r="FC34" s="16"/>
      <c r="FD34" s="16"/>
      <c r="FE34" s="16"/>
      <c r="FF34" s="16"/>
      <c r="FG34" s="16"/>
      <c r="FI34" s="233"/>
      <c r="FJ34" s="233"/>
      <c r="FK34" s="233"/>
      <c r="FL34" s="233"/>
      <c r="FM34" s="233"/>
      <c r="FN34" s="233"/>
      <c r="FO34" s="233"/>
      <c r="FP34" s="233"/>
      <c r="FQ34" s="233"/>
      <c r="FR34" s="233"/>
      <c r="FS34" s="233"/>
      <c r="FT34" s="233"/>
      <c r="FU34" s="233"/>
      <c r="FV34" s="4"/>
      <c r="FW34" s="233"/>
      <c r="FX34" s="233"/>
      <c r="FY34" s="233"/>
      <c r="FZ34" s="233"/>
      <c r="GA34" s="233"/>
      <c r="GB34" s="233"/>
      <c r="GC34" s="233"/>
      <c r="GD34" s="233"/>
      <c r="GE34" s="233"/>
      <c r="GF34" s="233"/>
      <c r="GG34" s="233"/>
      <c r="GH34" s="233"/>
      <c r="GI34" s="233"/>
      <c r="GJ34" s="233"/>
      <c r="GK34" s="16"/>
      <c r="GL34" s="16"/>
      <c r="GM34" s="16"/>
      <c r="GN34" s="16"/>
      <c r="GO34" s="16"/>
      <c r="GP34" s="16"/>
      <c r="GQ34" s="16"/>
      <c r="GR34" s="16"/>
      <c r="GS34" s="16"/>
      <c r="GT34" s="16"/>
      <c r="GU34" s="16"/>
      <c r="GV34" s="16"/>
      <c r="GW34" s="233"/>
      <c r="GX34" s="233"/>
      <c r="GY34" s="233"/>
      <c r="GZ34" s="233"/>
      <c r="HA34" s="233"/>
      <c r="HB34" s="233"/>
      <c r="HC34" s="233"/>
      <c r="HD34" s="233"/>
      <c r="HE34" s="233"/>
      <c r="HF34" s="233"/>
      <c r="HG34" s="233"/>
      <c r="HH34" s="233"/>
      <c r="HI34" s="233"/>
      <c r="HJ34" s="14"/>
      <c r="HL34" s="233"/>
      <c r="HN34" s="233"/>
      <c r="HO34" s="233"/>
      <c r="HQ34" s="15"/>
      <c r="HR34" s="15"/>
      <c r="IN34" s="346"/>
      <c r="IO34" s="346"/>
      <c r="IP34" s="346"/>
      <c r="IQ34" s="346"/>
      <c r="IR34" s="346"/>
      <c r="IS34" s="346"/>
      <c r="IT34" s="346"/>
      <c r="IU34" s="346"/>
      <c r="IV34" s="346"/>
      <c r="IW34" s="346"/>
      <c r="IX34" s="346"/>
      <c r="IY34" s="346"/>
      <c r="IZ34" s="346"/>
      <c r="JO34" s="346"/>
      <c r="JP34" s="346"/>
      <c r="JQ34" s="346"/>
      <c r="JR34" s="346"/>
      <c r="JS34" s="346"/>
      <c r="JT34" s="346"/>
      <c r="JU34" s="346"/>
      <c r="JV34" s="346"/>
      <c r="JW34" s="346"/>
      <c r="JX34" s="346"/>
      <c r="JY34" s="346"/>
      <c r="JZ34" s="346"/>
      <c r="KA34" s="346"/>
      <c r="KP34" s="346"/>
      <c r="KQ34" s="346"/>
      <c r="KR34" s="346"/>
      <c r="KS34" s="346"/>
      <c r="KT34" s="346"/>
      <c r="KU34" s="346"/>
      <c r="KV34" s="346"/>
      <c r="KW34" s="346"/>
      <c r="KX34" s="346"/>
      <c r="KY34" s="346"/>
      <c r="KZ34" s="346"/>
      <c r="LA34" s="346"/>
      <c r="LB34" s="346"/>
      <c r="LD34" s="346"/>
      <c r="LE34" s="346"/>
      <c r="LF34" s="346"/>
      <c r="LG34" s="346"/>
      <c r="LH34" s="346"/>
      <c r="LI34" s="346"/>
      <c r="LJ34" s="346"/>
      <c r="LK34" s="346"/>
      <c r="LL34" s="346"/>
      <c r="LM34" s="346"/>
      <c r="LN34" s="346"/>
      <c r="LO34" s="346"/>
      <c r="LP34" s="346"/>
      <c r="LS34" s="4"/>
      <c r="LT34" s="4"/>
      <c r="LU34" s="4"/>
      <c r="LV34" s="4"/>
      <c r="LW34" s="4"/>
      <c r="LX34" s="4"/>
      <c r="LY34" s="4"/>
      <c r="LZ34" s="4"/>
      <c r="MA34" s="4"/>
      <c r="MB34" s="4"/>
      <c r="MC34" s="4"/>
      <c r="MD34" s="4"/>
      <c r="MF34" s="14"/>
      <c r="MG34" s="14"/>
      <c r="MH34" s="14"/>
      <c r="MI34" s="14"/>
      <c r="MJ34" s="14"/>
      <c r="MK34" s="14"/>
      <c r="ML34" s="14"/>
      <c r="MM34" s="14"/>
      <c r="MN34" s="14"/>
      <c r="MO34" s="14"/>
      <c r="MP34" s="14"/>
      <c r="MQ34" s="14"/>
      <c r="MS34" s="14"/>
      <c r="MT34" s="14"/>
      <c r="MU34" s="14"/>
      <c r="MV34" s="14"/>
      <c r="MW34" s="14"/>
      <c r="MX34" s="14"/>
      <c r="MY34" s="14"/>
      <c r="MZ34" s="14"/>
      <c r="NA34" s="14"/>
      <c r="NB34" s="14"/>
      <c r="NC34" s="14"/>
      <c r="ND34" s="14"/>
    </row>
    <row r="35" spans="1:368">
      <c r="A35" s="4">
        <f>A34+1</f>
        <v>25</v>
      </c>
      <c r="B35" s="1" t="s">
        <v>438</v>
      </c>
      <c r="C35" s="1" t="s">
        <v>342</v>
      </c>
      <c r="D35" s="4" t="s">
        <v>326</v>
      </c>
      <c r="E35" s="14">
        <f>SUMIFS('MoU proposal'!U:U,'MoU proposal'!$B:$B,'# new dealers'!$B35,'MoU proposal'!$D:$D,'# new dealers'!$C35)</f>
        <v>2613.61</v>
      </c>
      <c r="F35" s="14">
        <f>'Retail_distributor-wise'!F35</f>
        <v>3700</v>
      </c>
      <c r="G35" s="14">
        <f>'Retail_distributor-wise'!GA35</f>
        <v>165.00000000000003</v>
      </c>
      <c r="H35" s="14">
        <f>'Retail_distributor-wise'!FM35</f>
        <v>385</v>
      </c>
      <c r="I35" s="233">
        <f>IFERROR(COUNTIFS('District Data_Live'!$E:$E,'# new dealers'!$B35,'District Data_Live'!$C:$C,'# new dealers'!$C35,'District Data_Live'!$D:$D,'# new dealers'!$D35,'District Data_Live'!$J:$J,'# new dealers'!I$4),"")</f>
        <v>1</v>
      </c>
      <c r="J35" s="233">
        <f>IFERROR(COUNTIFS('District Data_Live'!$E:$E,'# new dealers'!$B35,'District Data_Live'!$C:$C,'# new dealers'!$C35,'District Data_Live'!$D:$D,'# new dealers'!$D35,'District Data_Live'!$J:$J,'# new dealers'!J$4),"")</f>
        <v>0</v>
      </c>
      <c r="K35" s="233">
        <f>IFERROR(COUNTIFS('District Data_Live'!$E:$E,'# new dealers'!$B35,'District Data_Live'!$C:$C,'# new dealers'!$C35,'District Data_Live'!$D:$D,'# new dealers'!$D35,'District Data_Live'!$J:$J,'# new dealers'!K$4),"")</f>
        <v>0</v>
      </c>
      <c r="L35" s="233">
        <f>IFERROR(COUNTIFS('District Data_Live'!$E:$E,'# new dealers'!$B35,'District Data_Live'!$C:$C,'# new dealers'!$C35,'District Data_Live'!$D:$D,'# new dealers'!$D35,'District Data_Live'!$J:$J,'# new dealers'!L$4),"")</f>
        <v>9</v>
      </c>
      <c r="M35" s="233">
        <f>IFERROR(SUMIFS('District Data_Live'!$P:$P,'District Data_Live'!$E:$E,'# new dealers'!$B35,'District Data_Live'!$C:$C,'# new dealers'!$C35,'District Data_Live'!$D:$D,'# new dealers'!$D35,'District Data_Live'!$J:$J,'# new dealers'!M$4),"")</f>
        <v>10000</v>
      </c>
      <c r="N35" s="233">
        <f>IFERROR(SUMIFS('District Data_Live'!$P:$P,'District Data_Live'!$E:$E,'# new dealers'!$B35,'District Data_Live'!$C:$C,'# new dealers'!$C35,'District Data_Live'!$D:$D,'# new dealers'!$D35,'District Data_Live'!$J:$J,'# new dealers'!N$4),"")</f>
        <v>0</v>
      </c>
      <c r="O35" s="233">
        <f>IFERROR(SUMIFS('District Data_Live'!$P:$P,'District Data_Live'!$E:$E,'# new dealers'!$B35,'District Data_Live'!$C:$C,'# new dealers'!$C35,'District Data_Live'!$D:$D,'# new dealers'!$D35,'District Data_Live'!$J:$J,'# new dealers'!O$4),"")</f>
        <v>0</v>
      </c>
      <c r="P35" s="233">
        <f>IFERROR(SUMIFS('District Data_Live'!$P:$P,'District Data_Live'!$E:$E,'# new dealers'!$B35,'District Data_Live'!$C:$C,'# new dealers'!$C35,'District Data_Live'!$D:$D,'# new dealers'!$D35,'District Data_Live'!$J:$J,'# new dealers'!P$4),"")</f>
        <v>8000</v>
      </c>
      <c r="Q35" s="233">
        <f>IFERROR(SUMIFS('District Data_Live'!$ID:$ID,'District Data_Live'!$E:$E,'# new dealers'!$B35,'District Data_Live'!$C:$C,'# new dealers'!$C35,'District Data_Live'!$D:$D,'# new dealers'!$D35,'District Data_Live'!$J:$J,'# new dealers'!Q$4),"")</f>
        <v>129.57</v>
      </c>
      <c r="R35" s="233">
        <f>IFERROR(SUMIFS('District Data_Live'!$ID:$ID,'District Data_Live'!$E:$E,'# new dealers'!$B35,'District Data_Live'!$C:$C,'# new dealers'!$C35,'District Data_Live'!$D:$D,'# new dealers'!$D35,'District Data_Live'!$J:$J,'# new dealers'!R$4),"")</f>
        <v>0</v>
      </c>
      <c r="S35" s="233">
        <f>IFERROR(SUMIFS('District Data_Live'!$ID:$ID,'District Data_Live'!$E:$E,'# new dealers'!$B35,'District Data_Live'!$C:$C,'# new dealers'!$C35,'District Data_Live'!$D:$D,'# new dealers'!$D35,'District Data_Live'!$J:$J,'# new dealers'!S$4),"")</f>
        <v>0</v>
      </c>
      <c r="T35" s="233">
        <f>IFERROR(SUMIFS('District Data_Live'!$ID:$ID,'District Data_Live'!$E:$E,'# new dealers'!$B35,'District Data_Live'!$C:$C,'# new dealers'!$C35,'District Data_Live'!$D:$D,'# new dealers'!$D35,'District Data_Live'!$J:$J,'# new dealers'!T$4),"")</f>
        <v>54.622999999999998</v>
      </c>
      <c r="U35" s="16">
        <f t="shared" si="2"/>
        <v>0.70344692795057362</v>
      </c>
      <c r="V35" s="16">
        <f t="shared" si="3"/>
        <v>0</v>
      </c>
      <c r="W35" s="16">
        <f t="shared" si="4"/>
        <v>0</v>
      </c>
      <c r="X35" s="16">
        <f t="shared" si="5"/>
        <v>0.29655307204942644</v>
      </c>
      <c r="Y35" s="14"/>
      <c r="Z35" s="14"/>
      <c r="AA35" s="14"/>
      <c r="AB35" s="14"/>
      <c r="AD35" s="671"/>
      <c r="AE35" s="16"/>
      <c r="AF35" s="16"/>
      <c r="AG35" s="16"/>
      <c r="AH35" s="16"/>
      <c r="AI35" s="16"/>
      <c r="AJ35" s="16"/>
      <c r="AK35" s="16"/>
      <c r="AL35" s="16"/>
      <c r="AM35" s="16"/>
      <c r="AN35" s="16"/>
      <c r="AO35" s="16"/>
      <c r="AP35" s="16"/>
      <c r="AR35" s="16"/>
      <c r="AS35" s="16"/>
      <c r="AT35" s="16"/>
      <c r="AU35" s="16"/>
      <c r="AV35" s="16"/>
      <c r="AW35" s="16"/>
      <c r="AX35" s="16"/>
      <c r="AY35" s="16"/>
      <c r="AZ35" s="16"/>
      <c r="BA35" s="16"/>
      <c r="BB35" s="16"/>
      <c r="BC35" s="16"/>
      <c r="BE35" s="15"/>
      <c r="BF35" s="15"/>
      <c r="BG35" s="15"/>
      <c r="BH35" s="15"/>
      <c r="BI35" s="15"/>
      <c r="BJ35" s="15"/>
      <c r="BK35" s="15"/>
      <c r="BL35" s="15"/>
      <c r="BM35" s="15"/>
      <c r="BN35" s="15"/>
      <c r="BO35" s="15"/>
      <c r="BP35" s="15"/>
      <c r="BQ35" s="15"/>
      <c r="BS35" s="15"/>
      <c r="BT35" s="15"/>
      <c r="BU35" s="15"/>
      <c r="BV35" s="15"/>
      <c r="BW35" s="15"/>
      <c r="BX35" s="15"/>
      <c r="BY35" s="15"/>
      <c r="BZ35" s="15"/>
      <c r="CA35" s="15"/>
      <c r="CB35" s="15"/>
      <c r="CC35" s="15"/>
      <c r="CD35" s="15"/>
      <c r="CE35" s="15"/>
      <c r="CF35" s="15"/>
      <c r="CG35" s="16"/>
      <c r="CH35" s="16"/>
      <c r="CI35" s="16"/>
      <c r="CJ35" s="16"/>
      <c r="CK35" s="16"/>
      <c r="CL35" s="16"/>
      <c r="CM35" s="16"/>
      <c r="CN35" s="16"/>
      <c r="CO35" s="16"/>
      <c r="CP35" s="16"/>
      <c r="CQ35" s="16"/>
      <c r="CR35" s="16"/>
      <c r="CS35" s="236"/>
      <c r="CT35" s="239"/>
      <c r="CU35" s="239"/>
      <c r="CV35" s="239"/>
      <c r="CW35" s="239"/>
      <c r="CX35" s="239"/>
      <c r="CY35" s="239"/>
      <c r="CZ35" s="239"/>
      <c r="DA35" s="239"/>
      <c r="DB35" s="239"/>
      <c r="DC35" s="239"/>
      <c r="DD35" s="239"/>
      <c r="DE35" s="239"/>
      <c r="DF35" s="15"/>
      <c r="DG35" s="15"/>
      <c r="DH35" s="15"/>
      <c r="DI35" s="15"/>
      <c r="DJ35" s="15"/>
      <c r="DK35" s="15"/>
      <c r="DL35" s="15"/>
      <c r="DM35" s="15"/>
      <c r="DN35" s="15"/>
      <c r="DO35" s="15"/>
      <c r="DP35" s="15"/>
      <c r="DQ35" s="15"/>
      <c r="DR35" s="15"/>
      <c r="DS35" s="15"/>
      <c r="DT35" s="15"/>
      <c r="DU35" s="238"/>
      <c r="DV35" s="238"/>
      <c r="DW35" s="238"/>
      <c r="DX35" s="238"/>
      <c r="DY35" s="238"/>
      <c r="DZ35" s="238"/>
      <c r="EA35" s="238"/>
      <c r="EB35" s="238"/>
      <c r="EC35" s="238"/>
      <c r="ED35" s="238"/>
      <c r="EE35" s="238"/>
      <c r="EF35" s="238"/>
      <c r="EG35" s="238"/>
      <c r="EI35" s="16"/>
      <c r="EJ35" s="16"/>
      <c r="EK35" s="16"/>
      <c r="EL35" s="16"/>
      <c r="EM35" s="16"/>
      <c r="EN35" s="16"/>
      <c r="EO35" s="16"/>
      <c r="EP35" s="16"/>
      <c r="EQ35" s="16"/>
      <c r="ER35" s="16"/>
      <c r="ES35" s="16"/>
      <c r="ET35" s="16"/>
      <c r="EV35" s="16"/>
      <c r="EW35" s="16"/>
      <c r="EX35" s="16"/>
      <c r="EY35" s="16"/>
      <c r="EZ35" s="16"/>
      <c r="FA35" s="16"/>
      <c r="FB35" s="16"/>
      <c r="FC35" s="16"/>
      <c r="FD35" s="16"/>
      <c r="FE35" s="16"/>
      <c r="FF35" s="16"/>
      <c r="FG35" s="16"/>
      <c r="FI35" s="233"/>
      <c r="FJ35" s="233"/>
      <c r="FK35" s="233"/>
      <c r="FL35" s="233"/>
      <c r="FM35" s="233"/>
      <c r="FN35" s="233"/>
      <c r="FO35" s="233"/>
      <c r="FP35" s="233"/>
      <c r="FQ35" s="233"/>
      <c r="FR35" s="233"/>
      <c r="FS35" s="233"/>
      <c r="FT35" s="233"/>
      <c r="FU35" s="233"/>
      <c r="FV35" s="4"/>
      <c r="FW35" s="233"/>
      <c r="FX35" s="233"/>
      <c r="FY35" s="233"/>
      <c r="FZ35" s="233"/>
      <c r="GA35" s="233"/>
      <c r="GB35" s="233"/>
      <c r="GC35" s="233"/>
      <c r="GD35" s="233"/>
      <c r="GE35" s="233"/>
      <c r="GF35" s="233"/>
      <c r="GG35" s="233"/>
      <c r="GH35" s="233"/>
      <c r="GI35" s="233"/>
      <c r="GJ35" s="233"/>
      <c r="GK35" s="16"/>
      <c r="GL35" s="16"/>
      <c r="GM35" s="16"/>
      <c r="GN35" s="16"/>
      <c r="GO35" s="16"/>
      <c r="GP35" s="16"/>
      <c r="GQ35" s="16"/>
      <c r="GR35" s="16"/>
      <c r="GS35" s="16"/>
      <c r="GT35" s="16"/>
      <c r="GU35" s="16"/>
      <c r="GV35" s="16"/>
      <c r="GW35" s="233"/>
      <c r="GX35" s="233"/>
      <c r="GY35" s="233"/>
      <c r="GZ35" s="233"/>
      <c r="HA35" s="233"/>
      <c r="HB35" s="233"/>
      <c r="HC35" s="233"/>
      <c r="HD35" s="233"/>
      <c r="HE35" s="233"/>
      <c r="HF35" s="233"/>
      <c r="HG35" s="233"/>
      <c r="HH35" s="233"/>
      <c r="HI35" s="233"/>
      <c r="HJ35" s="14"/>
      <c r="HL35" s="233"/>
      <c r="HN35" s="233"/>
      <c r="HO35" s="233"/>
      <c r="HQ35" s="15"/>
      <c r="HR35" s="15"/>
      <c r="IN35" s="346"/>
      <c r="IO35" s="346"/>
      <c r="IP35" s="346"/>
      <c r="IQ35" s="346"/>
      <c r="IR35" s="346"/>
      <c r="IS35" s="346"/>
      <c r="IT35" s="346"/>
      <c r="IU35" s="346"/>
      <c r="IV35" s="346"/>
      <c r="IW35" s="346"/>
      <c r="IX35" s="346"/>
      <c r="IY35" s="346"/>
      <c r="IZ35" s="346"/>
      <c r="JO35" s="346"/>
      <c r="JP35" s="346"/>
      <c r="JQ35" s="346"/>
      <c r="JR35" s="346"/>
      <c r="JS35" s="346"/>
      <c r="JT35" s="346"/>
      <c r="JU35" s="346"/>
      <c r="JV35" s="346"/>
      <c r="JW35" s="346"/>
      <c r="JX35" s="346"/>
      <c r="JY35" s="346"/>
      <c r="JZ35" s="346"/>
      <c r="KA35" s="346"/>
      <c r="KP35" s="346"/>
      <c r="KQ35" s="346"/>
      <c r="KR35" s="346"/>
      <c r="KS35" s="346"/>
      <c r="KT35" s="346"/>
      <c r="KU35" s="346"/>
      <c r="KV35" s="346"/>
      <c r="KW35" s="346"/>
      <c r="KX35" s="346"/>
      <c r="KY35" s="346"/>
      <c r="KZ35" s="346"/>
      <c r="LA35" s="346"/>
      <c r="LB35" s="346"/>
      <c r="LD35" s="346"/>
      <c r="LE35" s="346"/>
      <c r="LF35" s="346"/>
      <c r="LG35" s="346"/>
      <c r="LH35" s="346"/>
      <c r="LI35" s="346"/>
      <c r="LJ35" s="346"/>
      <c r="LK35" s="346"/>
      <c r="LL35" s="346"/>
      <c r="LM35" s="346"/>
      <c r="LN35" s="346"/>
      <c r="LO35" s="346"/>
      <c r="LP35" s="346"/>
      <c r="LS35" s="4"/>
      <c r="LT35" s="4"/>
      <c r="LU35" s="4"/>
      <c r="LV35" s="4"/>
      <c r="LW35" s="4"/>
      <c r="LX35" s="4"/>
      <c r="LY35" s="4"/>
      <c r="LZ35" s="4"/>
      <c r="MA35" s="4"/>
      <c r="MB35" s="4"/>
      <c r="MC35" s="4"/>
      <c r="MD35" s="4"/>
      <c r="MF35" s="14"/>
      <c r="MG35" s="14"/>
      <c r="MH35" s="14"/>
      <c r="MI35" s="14"/>
      <c r="MJ35" s="14"/>
      <c r="MK35" s="14"/>
      <c r="ML35" s="14"/>
      <c r="MM35" s="14"/>
      <c r="MN35" s="14"/>
      <c r="MO35" s="14"/>
      <c r="MP35" s="14"/>
      <c r="MQ35" s="14"/>
      <c r="MS35" s="14"/>
      <c r="MT35" s="14"/>
      <c r="MU35" s="14"/>
      <c r="MV35" s="14"/>
      <c r="MW35" s="14"/>
      <c r="MX35" s="14"/>
      <c r="MY35" s="14"/>
      <c r="MZ35" s="14"/>
      <c r="NA35" s="14"/>
      <c r="NB35" s="14"/>
      <c r="NC35" s="14"/>
      <c r="ND35" s="14"/>
    </row>
    <row r="36" spans="1:368">
      <c r="A36" s="4">
        <f>A35+1</f>
        <v>26</v>
      </c>
      <c r="B36" s="1" t="s">
        <v>440</v>
      </c>
      <c r="C36" s="1" t="s">
        <v>342</v>
      </c>
      <c r="D36" s="4" t="s">
        <v>326</v>
      </c>
      <c r="E36" s="14">
        <f>SUMIFS('MoU proposal'!U:U,'MoU proposal'!$B:$B,'# new dealers'!$B36,'MoU proposal'!$D:$D,'# new dealers'!$C36)</f>
        <v>0</v>
      </c>
      <c r="F36" s="14">
        <f>'Retail_distributor-wise'!F36</f>
        <v>0</v>
      </c>
      <c r="G36" s="14">
        <f>'Retail_distributor-wise'!GA36</f>
        <v>0</v>
      </c>
      <c r="H36" s="14">
        <f>'Retail_distributor-wise'!FM36</f>
        <v>0</v>
      </c>
      <c r="I36" s="233">
        <f>IFERROR(COUNTIFS('District Data_Live'!$E:$E,'# new dealers'!$B36,'District Data_Live'!$C:$C,'# new dealers'!$C36,'District Data_Live'!$D:$D,'# new dealers'!$D36,'District Data_Live'!$J:$J,'# new dealers'!I$4),"")</f>
        <v>0</v>
      </c>
      <c r="J36" s="233">
        <f>IFERROR(COUNTIFS('District Data_Live'!$E:$E,'# new dealers'!$B36,'District Data_Live'!$C:$C,'# new dealers'!$C36,'District Data_Live'!$D:$D,'# new dealers'!$D36,'District Data_Live'!$J:$J,'# new dealers'!J$4),"")</f>
        <v>1</v>
      </c>
      <c r="K36" s="233">
        <f>IFERROR(COUNTIFS('District Data_Live'!$E:$E,'# new dealers'!$B36,'District Data_Live'!$C:$C,'# new dealers'!$C36,'District Data_Live'!$D:$D,'# new dealers'!$D36,'District Data_Live'!$J:$J,'# new dealers'!K$4),"")</f>
        <v>0</v>
      </c>
      <c r="L36" s="233">
        <f>IFERROR(COUNTIFS('District Data_Live'!$E:$E,'# new dealers'!$B36,'District Data_Live'!$C:$C,'# new dealers'!$C36,'District Data_Live'!$D:$D,'# new dealers'!$D36,'District Data_Live'!$J:$J,'# new dealers'!L$4),"")</f>
        <v>3</v>
      </c>
      <c r="M36" s="233">
        <f>IFERROR(SUMIFS('District Data_Live'!$P:$P,'District Data_Live'!$E:$E,'# new dealers'!$B36,'District Data_Live'!$C:$C,'# new dealers'!$C36,'District Data_Live'!$D:$D,'# new dealers'!$D36,'District Data_Live'!$J:$J,'# new dealers'!M$4),"")</f>
        <v>0</v>
      </c>
      <c r="N36" s="233">
        <f>IFERROR(SUMIFS('District Data_Live'!$P:$P,'District Data_Live'!$E:$E,'# new dealers'!$B36,'District Data_Live'!$C:$C,'# new dealers'!$C36,'District Data_Live'!$D:$D,'# new dealers'!$D36,'District Data_Live'!$J:$J,'# new dealers'!N$4),"")</f>
        <v>6000</v>
      </c>
      <c r="O36" s="233">
        <f>IFERROR(SUMIFS('District Data_Live'!$P:$P,'District Data_Live'!$E:$E,'# new dealers'!$B36,'District Data_Live'!$C:$C,'# new dealers'!$C36,'District Data_Live'!$D:$D,'# new dealers'!$D36,'District Data_Live'!$J:$J,'# new dealers'!O$4),"")</f>
        <v>0</v>
      </c>
      <c r="P36" s="233">
        <f>IFERROR(SUMIFS('District Data_Live'!$P:$P,'District Data_Live'!$E:$E,'# new dealers'!$B36,'District Data_Live'!$C:$C,'# new dealers'!$C36,'District Data_Live'!$D:$D,'# new dealers'!$D36,'District Data_Live'!$J:$J,'# new dealers'!P$4),"")</f>
        <v>2800</v>
      </c>
      <c r="Q36" s="233">
        <f>IFERROR(SUMIFS('District Data_Live'!$ID:$ID,'District Data_Live'!$E:$E,'# new dealers'!$B36,'District Data_Live'!$C:$C,'# new dealers'!$C36,'District Data_Live'!$D:$D,'# new dealers'!$D36,'District Data_Live'!$J:$J,'# new dealers'!Q$4),"")</f>
        <v>0</v>
      </c>
      <c r="R36" s="233">
        <f>IFERROR(SUMIFS('District Data_Live'!$ID:$ID,'District Data_Live'!$E:$E,'# new dealers'!$B36,'District Data_Live'!$C:$C,'# new dealers'!$C36,'District Data_Live'!$D:$D,'# new dealers'!$D36,'District Data_Live'!$J:$J,'# new dealers'!R$4),"")</f>
        <v>0</v>
      </c>
      <c r="S36" s="233">
        <f>IFERROR(SUMIFS('District Data_Live'!$ID:$ID,'District Data_Live'!$E:$E,'# new dealers'!$B36,'District Data_Live'!$C:$C,'# new dealers'!$C36,'District Data_Live'!$D:$D,'# new dealers'!$D36,'District Data_Live'!$J:$J,'# new dealers'!S$4),"")</f>
        <v>0</v>
      </c>
      <c r="T36" s="233">
        <f>IFERROR(SUMIFS('District Data_Live'!$ID:$ID,'District Data_Live'!$E:$E,'# new dealers'!$B36,'District Data_Live'!$C:$C,'# new dealers'!$C36,'District Data_Live'!$D:$D,'# new dealers'!$D36,'District Data_Live'!$J:$J,'# new dealers'!T$4),"")</f>
        <v>0</v>
      </c>
      <c r="U36" s="16" t="str">
        <f t="shared" si="2"/>
        <v/>
      </c>
      <c r="V36" s="16" t="str">
        <f t="shared" si="3"/>
        <v/>
      </c>
      <c r="W36" s="16" t="str">
        <f t="shared" si="4"/>
        <v/>
      </c>
      <c r="X36" s="16" t="str">
        <f t="shared" si="5"/>
        <v/>
      </c>
      <c r="Y36" s="14"/>
      <c r="Z36" s="14"/>
      <c r="AA36" s="14"/>
      <c r="AB36" s="14"/>
      <c r="AD36" s="671"/>
      <c r="AE36" s="16"/>
      <c r="AF36" s="16"/>
      <c r="AG36" s="16"/>
      <c r="AH36" s="16"/>
      <c r="AI36" s="16"/>
      <c r="AJ36" s="16"/>
      <c r="AK36" s="16"/>
      <c r="AL36" s="16"/>
      <c r="AM36" s="16"/>
      <c r="AN36" s="16"/>
      <c r="AO36" s="16"/>
      <c r="AP36" s="16"/>
      <c r="AR36" s="16"/>
      <c r="AS36" s="16"/>
      <c r="AT36" s="16"/>
      <c r="AU36" s="16"/>
      <c r="AV36" s="16"/>
      <c r="AW36" s="16"/>
      <c r="AX36" s="16"/>
      <c r="AY36" s="16"/>
      <c r="AZ36" s="16"/>
      <c r="BA36" s="16"/>
      <c r="BB36" s="16"/>
      <c r="BC36" s="16"/>
      <c r="BE36" s="15"/>
      <c r="BF36" s="15"/>
      <c r="BG36" s="15"/>
      <c r="BH36" s="15"/>
      <c r="BI36" s="15"/>
      <c r="BJ36" s="15"/>
      <c r="BK36" s="15"/>
      <c r="BL36" s="15"/>
      <c r="BM36" s="15"/>
      <c r="BN36" s="15"/>
      <c r="BO36" s="15"/>
      <c r="BP36" s="15"/>
      <c r="BQ36" s="15"/>
      <c r="BS36" s="15"/>
      <c r="BT36" s="15"/>
      <c r="BU36" s="15"/>
      <c r="BV36" s="15"/>
      <c r="BW36" s="15"/>
      <c r="BX36" s="15"/>
      <c r="BY36" s="15"/>
      <c r="BZ36" s="15"/>
      <c r="CA36" s="15"/>
      <c r="CB36" s="15"/>
      <c r="CC36" s="15"/>
      <c r="CD36" s="15"/>
      <c r="CE36" s="15"/>
      <c r="CF36" s="15"/>
      <c r="CG36" s="16"/>
      <c r="CH36" s="16"/>
      <c r="CI36" s="16"/>
      <c r="CJ36" s="16"/>
      <c r="CK36" s="16"/>
      <c r="CL36" s="16"/>
      <c r="CM36" s="16"/>
      <c r="CN36" s="16"/>
      <c r="CO36" s="16"/>
      <c r="CP36" s="16"/>
      <c r="CQ36" s="16"/>
      <c r="CR36" s="16"/>
      <c r="CS36" s="236"/>
      <c r="CT36" s="239"/>
      <c r="CU36" s="239"/>
      <c r="CV36" s="239"/>
      <c r="CW36" s="239"/>
      <c r="CX36" s="239"/>
      <c r="CY36" s="239"/>
      <c r="CZ36" s="239"/>
      <c r="DA36" s="239"/>
      <c r="DB36" s="239"/>
      <c r="DC36" s="239"/>
      <c r="DD36" s="239"/>
      <c r="DE36" s="239"/>
      <c r="DF36" s="15"/>
      <c r="DG36" s="15"/>
      <c r="DH36" s="15"/>
      <c r="DI36" s="15"/>
      <c r="DJ36" s="15"/>
      <c r="DK36" s="15"/>
      <c r="DL36" s="15"/>
      <c r="DM36" s="15"/>
      <c r="DN36" s="15"/>
      <c r="DO36" s="15"/>
      <c r="DP36" s="15"/>
      <c r="DQ36" s="15"/>
      <c r="DR36" s="15"/>
      <c r="DS36" s="15"/>
      <c r="DT36" s="15"/>
      <c r="DU36" s="238"/>
      <c r="DV36" s="238"/>
      <c r="DW36" s="238"/>
      <c r="DX36" s="238"/>
      <c r="DY36" s="238"/>
      <c r="DZ36" s="238"/>
      <c r="EA36" s="238"/>
      <c r="EB36" s="238"/>
      <c r="EC36" s="238"/>
      <c r="ED36" s="238"/>
      <c r="EE36" s="238"/>
      <c r="EF36" s="238"/>
      <c r="EG36" s="238"/>
      <c r="EV36" s="16"/>
      <c r="EW36" s="16"/>
      <c r="EX36" s="16"/>
      <c r="EY36" s="16"/>
      <c r="EZ36" s="16"/>
      <c r="FA36" s="16"/>
      <c r="FB36" s="16"/>
      <c r="FC36" s="16"/>
      <c r="FD36" s="16"/>
      <c r="FE36" s="16"/>
      <c r="FF36" s="16"/>
      <c r="FG36" s="16"/>
      <c r="FI36" s="233"/>
      <c r="FJ36" s="233"/>
      <c r="FK36" s="233"/>
      <c r="FL36" s="233"/>
      <c r="FM36" s="233"/>
      <c r="FN36" s="233"/>
      <c r="FO36" s="233"/>
      <c r="FP36" s="233"/>
      <c r="FQ36" s="233"/>
      <c r="FR36" s="233"/>
      <c r="FS36" s="233"/>
      <c r="FT36" s="233"/>
      <c r="FU36" s="233"/>
      <c r="FV36" s="4"/>
      <c r="FW36" s="233"/>
      <c r="FX36" s="233"/>
      <c r="FY36" s="233"/>
      <c r="FZ36" s="233"/>
      <c r="GA36" s="233"/>
      <c r="GB36" s="233"/>
      <c r="GC36" s="233"/>
      <c r="GD36" s="233"/>
      <c r="GE36" s="233"/>
      <c r="GF36" s="233"/>
      <c r="GG36" s="233"/>
      <c r="GH36" s="233"/>
      <c r="GI36" s="233"/>
      <c r="GJ36" s="233"/>
      <c r="GK36" s="16"/>
      <c r="GL36" s="16"/>
      <c r="GM36" s="16"/>
      <c r="GN36" s="16"/>
      <c r="GO36" s="16"/>
      <c r="GP36" s="16"/>
      <c r="GQ36" s="16"/>
      <c r="GR36" s="16"/>
      <c r="GS36" s="16"/>
      <c r="GT36" s="16"/>
      <c r="GU36" s="16"/>
      <c r="GV36" s="16"/>
      <c r="GW36" s="233"/>
      <c r="GX36" s="233"/>
      <c r="GY36" s="233"/>
      <c r="GZ36" s="233"/>
      <c r="HA36" s="233"/>
      <c r="HB36" s="233"/>
      <c r="HC36" s="233"/>
      <c r="HD36" s="233"/>
      <c r="HE36" s="233"/>
      <c r="HF36" s="233"/>
      <c r="HG36" s="233"/>
      <c r="HH36" s="233"/>
      <c r="HI36" s="233"/>
      <c r="HJ36" s="14"/>
      <c r="HL36" s="233"/>
      <c r="HN36" s="233"/>
      <c r="HO36" s="233"/>
      <c r="HQ36" s="15"/>
      <c r="HR36" s="15"/>
      <c r="IN36" s="346"/>
      <c r="IO36" s="346"/>
      <c r="IP36" s="346"/>
      <c r="IQ36" s="346"/>
      <c r="IR36" s="346"/>
      <c r="IS36" s="346"/>
      <c r="IT36" s="346"/>
      <c r="IU36" s="346"/>
      <c r="IV36" s="346"/>
      <c r="IW36" s="346"/>
      <c r="IX36" s="346"/>
      <c r="IY36" s="346"/>
      <c r="IZ36" s="346"/>
      <c r="JO36" s="346"/>
      <c r="JP36" s="346"/>
      <c r="JQ36" s="346"/>
      <c r="JR36" s="346"/>
      <c r="JS36" s="346"/>
      <c r="JT36" s="346"/>
      <c r="JU36" s="346"/>
      <c r="JV36" s="346"/>
      <c r="JW36" s="346"/>
      <c r="JX36" s="346"/>
      <c r="JY36" s="346"/>
      <c r="JZ36" s="346"/>
      <c r="KA36" s="346"/>
      <c r="KP36" s="346"/>
      <c r="KQ36" s="346"/>
      <c r="KR36" s="346"/>
      <c r="KS36" s="346"/>
      <c r="KT36" s="346"/>
      <c r="KU36" s="346"/>
      <c r="KV36" s="346"/>
      <c r="KW36" s="346"/>
      <c r="KX36" s="346"/>
      <c r="KY36" s="346"/>
      <c r="KZ36" s="346"/>
      <c r="LA36" s="346"/>
      <c r="LB36" s="346"/>
      <c r="LD36" s="346"/>
      <c r="LE36" s="346"/>
      <c r="LF36" s="346"/>
      <c r="LG36" s="346"/>
      <c r="LH36" s="346"/>
      <c r="LI36" s="346"/>
      <c r="LJ36" s="346"/>
      <c r="LK36" s="346"/>
      <c r="LL36" s="346"/>
      <c r="LM36" s="346"/>
      <c r="LN36" s="346"/>
      <c r="LO36" s="346"/>
      <c r="LP36" s="346"/>
      <c r="LS36" s="4"/>
      <c r="LT36" s="4"/>
      <c r="LU36" s="4"/>
      <c r="LV36" s="4"/>
      <c r="LW36" s="4"/>
      <c r="LX36" s="4"/>
      <c r="LY36" s="4"/>
      <c r="LZ36" s="4"/>
      <c r="MA36" s="4"/>
      <c r="MB36" s="4"/>
      <c r="MC36" s="4"/>
      <c r="MD36" s="4"/>
      <c r="MF36" s="14"/>
      <c r="MG36" s="14"/>
      <c r="MH36" s="14"/>
      <c r="MI36" s="14"/>
      <c r="MJ36" s="14"/>
      <c r="MK36" s="14"/>
      <c r="ML36" s="14"/>
      <c r="MM36" s="14"/>
      <c r="MN36" s="14"/>
      <c r="MO36" s="14"/>
      <c r="MP36" s="14"/>
      <c r="MQ36" s="14"/>
      <c r="MS36" s="14"/>
      <c r="MT36" s="14"/>
      <c r="MU36" s="14"/>
      <c r="MV36" s="14"/>
      <c r="MW36" s="14"/>
      <c r="MX36" s="14"/>
      <c r="MY36" s="14"/>
      <c r="MZ36" s="14"/>
      <c r="NA36" s="14"/>
      <c r="NB36" s="14"/>
      <c r="NC36" s="14"/>
      <c r="ND36" s="14"/>
    </row>
    <row r="37" spans="1:368">
      <c r="A37" s="4">
        <v>27</v>
      </c>
      <c r="B37" s="1" t="s">
        <v>441</v>
      </c>
      <c r="C37" s="1" t="s">
        <v>342</v>
      </c>
      <c r="D37" s="4" t="s">
        <v>326</v>
      </c>
      <c r="E37" s="14">
        <f>SUMIFS('MoU proposal'!U:U,'MoU proposal'!$B:$B,'# new dealers'!$B37,'MoU proposal'!$D:$D,'# new dealers'!$C37)</f>
        <v>86.03</v>
      </c>
      <c r="F37" s="14">
        <f>'Retail_distributor-wise'!F37</f>
        <v>0</v>
      </c>
      <c r="G37" s="14">
        <f>'Retail_distributor-wise'!GA37</f>
        <v>0</v>
      </c>
      <c r="H37" s="14">
        <f>'Retail_distributor-wise'!FM37</f>
        <v>0</v>
      </c>
      <c r="I37" s="233">
        <f>IFERROR(COUNTIFS('District Data_Live'!$E:$E,'# new dealers'!$B37,'District Data_Live'!$C:$C,'# new dealers'!$C37,'District Data_Live'!$D:$D,'# new dealers'!$D37,'District Data_Live'!$J:$J,'# new dealers'!I$4),"")</f>
        <v>0</v>
      </c>
      <c r="J37" s="233">
        <f>IFERROR(COUNTIFS('District Data_Live'!$E:$E,'# new dealers'!$B37,'District Data_Live'!$C:$C,'# new dealers'!$C37,'District Data_Live'!$D:$D,'# new dealers'!$D37,'District Data_Live'!$J:$J,'# new dealers'!J$4),"")</f>
        <v>0</v>
      </c>
      <c r="K37" s="233">
        <f>IFERROR(COUNTIFS('District Data_Live'!$E:$E,'# new dealers'!$B37,'District Data_Live'!$C:$C,'# new dealers'!$C37,'District Data_Live'!$D:$D,'# new dealers'!$D37,'District Data_Live'!$J:$J,'# new dealers'!K$4),"")</f>
        <v>0</v>
      </c>
      <c r="L37" s="233">
        <f>IFERROR(COUNTIFS('District Data_Live'!$E:$E,'# new dealers'!$B37,'District Data_Live'!$C:$C,'# new dealers'!$C37,'District Data_Live'!$D:$D,'# new dealers'!$D37,'District Data_Live'!$J:$J,'# new dealers'!L$4),"")</f>
        <v>0</v>
      </c>
      <c r="M37" s="233">
        <f>IFERROR(SUMIFS('District Data_Live'!$P:$P,'District Data_Live'!$E:$E,'# new dealers'!$B37,'District Data_Live'!$C:$C,'# new dealers'!$C37,'District Data_Live'!$D:$D,'# new dealers'!$D37,'District Data_Live'!$J:$J,'# new dealers'!M$4),"")</f>
        <v>0</v>
      </c>
      <c r="N37" s="233">
        <f>IFERROR(SUMIFS('District Data_Live'!$P:$P,'District Data_Live'!$E:$E,'# new dealers'!$B37,'District Data_Live'!$C:$C,'# new dealers'!$C37,'District Data_Live'!$D:$D,'# new dealers'!$D37,'District Data_Live'!$J:$J,'# new dealers'!N$4),"")</f>
        <v>0</v>
      </c>
      <c r="O37" s="233">
        <f>IFERROR(SUMIFS('District Data_Live'!$P:$P,'District Data_Live'!$E:$E,'# new dealers'!$B37,'District Data_Live'!$C:$C,'# new dealers'!$C37,'District Data_Live'!$D:$D,'# new dealers'!$D37,'District Data_Live'!$J:$J,'# new dealers'!O$4),"")</f>
        <v>0</v>
      </c>
      <c r="P37" s="233">
        <f>IFERROR(SUMIFS('District Data_Live'!$P:$P,'District Data_Live'!$E:$E,'# new dealers'!$B37,'District Data_Live'!$C:$C,'# new dealers'!$C37,'District Data_Live'!$D:$D,'# new dealers'!$D37,'District Data_Live'!$J:$J,'# new dealers'!P$4),"")</f>
        <v>0</v>
      </c>
      <c r="Q37" s="233">
        <f>IFERROR(SUMIFS('District Data_Live'!$ID:$ID,'District Data_Live'!$E:$E,'# new dealers'!$B37,'District Data_Live'!$C:$C,'# new dealers'!$C37,'District Data_Live'!$D:$D,'# new dealers'!$D37,'District Data_Live'!$J:$J,'# new dealers'!Q$4),"")</f>
        <v>0</v>
      </c>
      <c r="R37" s="233">
        <f>IFERROR(SUMIFS('District Data_Live'!$ID:$ID,'District Data_Live'!$E:$E,'# new dealers'!$B37,'District Data_Live'!$C:$C,'# new dealers'!$C37,'District Data_Live'!$D:$D,'# new dealers'!$D37,'District Data_Live'!$J:$J,'# new dealers'!R$4),"")</f>
        <v>0</v>
      </c>
      <c r="S37" s="233">
        <f>IFERROR(SUMIFS('District Data_Live'!$ID:$ID,'District Data_Live'!$E:$E,'# new dealers'!$B37,'District Data_Live'!$C:$C,'# new dealers'!$C37,'District Data_Live'!$D:$D,'# new dealers'!$D37,'District Data_Live'!$J:$J,'# new dealers'!S$4),"")</f>
        <v>0</v>
      </c>
      <c r="T37" s="233">
        <f>IFERROR(SUMIFS('District Data_Live'!$ID:$ID,'District Data_Live'!$E:$E,'# new dealers'!$B37,'District Data_Live'!$C:$C,'# new dealers'!$C37,'District Data_Live'!$D:$D,'# new dealers'!$D37,'District Data_Live'!$J:$J,'# new dealers'!T$4),"")</f>
        <v>0</v>
      </c>
      <c r="U37" s="16" t="str">
        <f t="shared" si="2"/>
        <v/>
      </c>
      <c r="V37" s="16" t="str">
        <f t="shared" si="3"/>
        <v/>
      </c>
      <c r="W37" s="16" t="str">
        <f t="shared" si="4"/>
        <v/>
      </c>
      <c r="X37" s="16" t="str">
        <f t="shared" si="5"/>
        <v/>
      </c>
      <c r="Y37" s="14"/>
      <c r="Z37" s="14"/>
      <c r="AA37" s="14"/>
      <c r="AB37" s="14"/>
      <c r="AD37" s="671"/>
      <c r="AE37" s="16"/>
      <c r="AF37" s="16"/>
      <c r="AG37" s="16"/>
      <c r="AH37" s="16"/>
      <c r="AI37" s="16"/>
      <c r="AJ37" s="16"/>
      <c r="AK37" s="16"/>
      <c r="AL37" s="16"/>
      <c r="AM37" s="16"/>
      <c r="AN37" s="16"/>
      <c r="AO37" s="16"/>
      <c r="AP37" s="16"/>
      <c r="AR37" s="16"/>
      <c r="AS37" s="16"/>
      <c r="AT37" s="16"/>
      <c r="AU37" s="16"/>
      <c r="AV37" s="16"/>
      <c r="AW37" s="16"/>
      <c r="AX37" s="16"/>
      <c r="AY37" s="16"/>
      <c r="AZ37" s="16"/>
      <c r="BA37" s="16"/>
      <c r="BB37" s="16"/>
      <c r="BC37" s="16"/>
      <c r="BE37" s="15"/>
      <c r="BF37" s="15"/>
      <c r="BG37" s="15"/>
      <c r="BH37" s="15"/>
      <c r="BI37" s="15"/>
      <c r="BJ37" s="15"/>
      <c r="BK37" s="15"/>
      <c r="BL37" s="15"/>
      <c r="BM37" s="15"/>
      <c r="BN37" s="15"/>
      <c r="BO37" s="15"/>
      <c r="BP37" s="15"/>
      <c r="BQ37" s="15"/>
      <c r="BS37" s="15"/>
      <c r="BT37" s="15"/>
      <c r="BU37" s="15"/>
      <c r="BV37" s="15"/>
      <c r="BW37" s="15"/>
      <c r="BX37" s="15"/>
      <c r="BY37" s="15"/>
      <c r="BZ37" s="15"/>
      <c r="CA37" s="15"/>
      <c r="CB37" s="15"/>
      <c r="CC37" s="15"/>
      <c r="CD37" s="15"/>
      <c r="CE37" s="15"/>
      <c r="CF37" s="15"/>
      <c r="CG37" s="16"/>
      <c r="CH37" s="16"/>
      <c r="CI37" s="16"/>
      <c r="CJ37" s="16"/>
      <c r="CK37" s="16"/>
      <c r="CL37" s="16"/>
      <c r="CM37" s="16"/>
      <c r="CN37" s="16"/>
      <c r="CO37" s="16"/>
      <c r="CP37" s="16"/>
      <c r="CQ37" s="16"/>
      <c r="CR37" s="16"/>
      <c r="CS37" s="236"/>
      <c r="CT37" s="239"/>
      <c r="CU37" s="239"/>
      <c r="CV37" s="239"/>
      <c r="CW37" s="239"/>
      <c r="CX37" s="239"/>
      <c r="CY37" s="239"/>
      <c r="CZ37" s="239"/>
      <c r="DA37" s="239"/>
      <c r="DB37" s="239"/>
      <c r="DC37" s="239"/>
      <c r="DD37" s="239"/>
      <c r="DE37" s="239"/>
      <c r="DF37" s="15"/>
      <c r="DG37" s="15"/>
      <c r="DH37" s="15"/>
      <c r="DI37" s="15"/>
      <c r="DJ37" s="15"/>
      <c r="DK37" s="15"/>
      <c r="DL37" s="15"/>
      <c r="DM37" s="15"/>
      <c r="DN37" s="15"/>
      <c r="DO37" s="15"/>
      <c r="DP37" s="15"/>
      <c r="DQ37" s="15"/>
      <c r="DR37" s="15"/>
      <c r="DS37" s="15"/>
      <c r="DT37" s="15"/>
      <c r="DU37" s="238"/>
      <c r="DV37" s="238"/>
      <c r="DW37" s="238"/>
      <c r="DX37" s="238"/>
      <c r="DY37" s="238"/>
      <c r="DZ37" s="238"/>
      <c r="EA37" s="238"/>
      <c r="EB37" s="238"/>
      <c r="EC37" s="238"/>
      <c r="ED37" s="238"/>
      <c r="EE37" s="238"/>
      <c r="EF37" s="238"/>
      <c r="EG37" s="238"/>
      <c r="EI37" s="16"/>
      <c r="EJ37" s="16"/>
      <c r="EK37" s="16"/>
      <c r="EL37" s="16"/>
      <c r="EM37" s="16"/>
      <c r="EN37" s="16"/>
      <c r="EO37" s="16"/>
      <c r="EP37" s="16"/>
      <c r="EQ37" s="16"/>
      <c r="ER37" s="16"/>
      <c r="ES37" s="16"/>
      <c r="ET37" s="16"/>
      <c r="EV37" s="16"/>
      <c r="EW37" s="16"/>
      <c r="EX37" s="16"/>
      <c r="EY37" s="16"/>
      <c r="EZ37" s="16"/>
      <c r="FA37" s="16"/>
      <c r="FB37" s="16"/>
      <c r="FC37" s="16"/>
      <c r="FD37" s="16"/>
      <c r="FE37" s="16"/>
      <c r="FF37" s="16"/>
      <c r="FG37" s="16"/>
      <c r="FI37" s="233"/>
      <c r="FJ37" s="233"/>
      <c r="FK37" s="233"/>
      <c r="FL37" s="233"/>
      <c r="FM37" s="233"/>
      <c r="FN37" s="233"/>
      <c r="FO37" s="233"/>
      <c r="FP37" s="233"/>
      <c r="FQ37" s="233"/>
      <c r="FR37" s="233"/>
      <c r="FS37" s="233"/>
      <c r="FT37" s="233"/>
      <c r="FU37" s="233"/>
      <c r="FV37" s="4"/>
      <c r="FW37" s="233"/>
      <c r="FX37" s="233"/>
      <c r="FY37" s="233"/>
      <c r="FZ37" s="233"/>
      <c r="GA37" s="233"/>
      <c r="GB37" s="233"/>
      <c r="GC37" s="233"/>
      <c r="GD37" s="233"/>
      <c r="GE37" s="233"/>
      <c r="GF37" s="233"/>
      <c r="GG37" s="233"/>
      <c r="GH37" s="233"/>
      <c r="GI37" s="233"/>
      <c r="GJ37" s="233"/>
      <c r="GK37" s="16"/>
      <c r="GL37" s="16"/>
      <c r="GM37" s="16"/>
      <c r="GN37" s="16"/>
      <c r="GO37" s="16"/>
      <c r="GP37" s="16"/>
      <c r="GQ37" s="16"/>
      <c r="GR37" s="16"/>
      <c r="GS37" s="16"/>
      <c r="GT37" s="16"/>
      <c r="GU37" s="16"/>
      <c r="GV37" s="16"/>
      <c r="GW37" s="233"/>
      <c r="GX37" s="233"/>
      <c r="GY37" s="233"/>
      <c r="GZ37" s="233"/>
      <c r="HA37" s="233"/>
      <c r="HB37" s="233"/>
      <c r="HC37" s="233"/>
      <c r="HD37" s="233"/>
      <c r="HE37" s="233"/>
      <c r="HF37" s="233"/>
      <c r="HG37" s="233"/>
      <c r="HH37" s="233"/>
      <c r="HI37" s="233"/>
      <c r="HJ37" s="14"/>
      <c r="HL37" s="233"/>
      <c r="HN37" s="233"/>
      <c r="HO37" s="233"/>
      <c r="HQ37" s="15"/>
      <c r="HR37" s="15"/>
      <c r="IN37" s="346"/>
      <c r="IO37" s="346"/>
      <c r="IP37" s="346"/>
      <c r="IQ37" s="346"/>
      <c r="IR37" s="346"/>
      <c r="IS37" s="346"/>
      <c r="IT37" s="346"/>
      <c r="IU37" s="346"/>
      <c r="IV37" s="346"/>
      <c r="IW37" s="346"/>
      <c r="IX37" s="346"/>
      <c r="IY37" s="346"/>
      <c r="IZ37" s="346"/>
      <c r="JO37" s="346"/>
      <c r="JP37" s="346"/>
      <c r="JQ37" s="346"/>
      <c r="JR37" s="346"/>
      <c r="JS37" s="346"/>
      <c r="JT37" s="346"/>
      <c r="JU37" s="346"/>
      <c r="JV37" s="346"/>
      <c r="JW37" s="346"/>
      <c r="JX37" s="346"/>
      <c r="JY37" s="346"/>
      <c r="JZ37" s="346"/>
      <c r="KA37" s="346"/>
      <c r="KP37" s="346"/>
      <c r="KQ37" s="346"/>
      <c r="KR37" s="346"/>
      <c r="KS37" s="346"/>
      <c r="KT37" s="346"/>
      <c r="KU37" s="346"/>
      <c r="KV37" s="346"/>
      <c r="KW37" s="346"/>
      <c r="KX37" s="346"/>
      <c r="KY37" s="346"/>
      <c r="KZ37" s="346"/>
      <c r="LA37" s="346"/>
      <c r="LB37" s="346"/>
      <c r="LD37" s="346"/>
      <c r="LE37" s="346"/>
      <c r="LF37" s="346"/>
      <c r="LG37" s="346"/>
      <c r="LH37" s="346"/>
      <c r="LI37" s="346"/>
      <c r="LJ37" s="346"/>
      <c r="LK37" s="346"/>
      <c r="LL37" s="346"/>
      <c r="LM37" s="346"/>
      <c r="LN37" s="346"/>
      <c r="LO37" s="346"/>
      <c r="LP37" s="346"/>
      <c r="LS37" s="4"/>
      <c r="LT37" s="4"/>
      <c r="LU37" s="4"/>
      <c r="LV37" s="4"/>
      <c r="LW37" s="4"/>
      <c r="LX37" s="4"/>
      <c r="LY37" s="4"/>
      <c r="LZ37" s="4"/>
      <c r="MA37" s="4"/>
      <c r="MB37" s="4"/>
      <c r="MC37" s="4"/>
      <c r="MD37" s="4"/>
      <c r="MF37" s="14"/>
      <c r="MG37" s="14"/>
      <c r="MH37" s="14"/>
      <c r="MI37" s="14"/>
      <c r="MJ37" s="14"/>
      <c r="MK37" s="14"/>
      <c r="ML37" s="14"/>
      <c r="MM37" s="14"/>
      <c r="MN37" s="14"/>
      <c r="MO37" s="14"/>
      <c r="MP37" s="14"/>
      <c r="MQ37" s="14"/>
      <c r="MS37" s="14"/>
      <c r="MT37" s="14"/>
      <c r="MU37" s="14"/>
      <c r="MV37" s="14"/>
      <c r="MW37" s="14"/>
      <c r="MX37" s="14"/>
      <c r="MY37" s="14"/>
      <c r="MZ37" s="14"/>
      <c r="NA37" s="14"/>
      <c r="NB37" s="14"/>
      <c r="NC37" s="14"/>
      <c r="ND37" s="14"/>
    </row>
    <row r="38" spans="1:368" s="116" customFormat="1">
      <c r="A38" s="115"/>
      <c r="D38" s="115"/>
      <c r="E38" s="117"/>
      <c r="F38" s="14">
        <f>'Retail_distributor-wise'!F38</f>
        <v>0</v>
      </c>
      <c r="G38" s="14">
        <f>'Retail_distributor-wise'!GA38</f>
        <v>0</v>
      </c>
      <c r="H38" s="14">
        <f>'Retail_distributor-wise'!FM38</f>
        <v>0</v>
      </c>
      <c r="I38" s="233">
        <f>IFERROR(COUNTIFS('District Data_Live'!$E:$E,'# new dealers'!$B38,'District Data_Live'!$C:$C,'# new dealers'!$C38,'District Data_Live'!$D:$D,'# new dealers'!$D38,'District Data_Live'!$J:$J,'# new dealers'!I$4),"")</f>
        <v>0</v>
      </c>
      <c r="J38" s="233">
        <f>IFERROR(COUNTIFS('District Data_Live'!$E:$E,'# new dealers'!$B38,'District Data_Live'!$C:$C,'# new dealers'!$C38,'District Data_Live'!$D:$D,'# new dealers'!$D38,'District Data_Live'!$J:$J,'# new dealers'!J$4),"")</f>
        <v>0</v>
      </c>
      <c r="K38" s="233">
        <f>IFERROR(COUNTIFS('District Data_Live'!$E:$E,'# new dealers'!$B38,'District Data_Live'!$C:$C,'# new dealers'!$C38,'District Data_Live'!$D:$D,'# new dealers'!$D38,'District Data_Live'!$J:$J,'# new dealers'!K$4),"")</f>
        <v>0</v>
      </c>
      <c r="L38" s="233">
        <f>IFERROR(COUNTIFS('District Data_Live'!$E:$E,'# new dealers'!$B38,'District Data_Live'!$C:$C,'# new dealers'!$C38,'District Data_Live'!$D:$D,'# new dealers'!$D38,'District Data_Live'!$J:$J,'# new dealers'!L$4),"")</f>
        <v>0</v>
      </c>
      <c r="M38" s="233">
        <f>IFERROR(SUMIFS('District Data_Live'!$P:$P,'District Data_Live'!$E:$E,'# new dealers'!$B38,'District Data_Live'!$C:$C,'# new dealers'!$C38,'District Data_Live'!$D:$D,'# new dealers'!$D38,'District Data_Live'!$J:$J,'# new dealers'!M$4),"")</f>
        <v>0</v>
      </c>
      <c r="N38" s="233">
        <f>IFERROR(SUMIFS('District Data_Live'!$P:$P,'District Data_Live'!$E:$E,'# new dealers'!$B38,'District Data_Live'!$C:$C,'# new dealers'!$C38,'District Data_Live'!$D:$D,'# new dealers'!$D38,'District Data_Live'!$J:$J,'# new dealers'!N$4),"")</f>
        <v>0</v>
      </c>
      <c r="O38" s="233">
        <f>IFERROR(SUMIFS('District Data_Live'!$P:$P,'District Data_Live'!$E:$E,'# new dealers'!$B38,'District Data_Live'!$C:$C,'# new dealers'!$C38,'District Data_Live'!$D:$D,'# new dealers'!$D38,'District Data_Live'!$J:$J,'# new dealers'!O$4),"")</f>
        <v>0</v>
      </c>
      <c r="P38" s="233">
        <f>IFERROR(SUMIFS('District Data_Live'!$P:$P,'District Data_Live'!$E:$E,'# new dealers'!$B38,'District Data_Live'!$C:$C,'# new dealers'!$C38,'District Data_Live'!$D:$D,'# new dealers'!$D38,'District Data_Live'!$J:$J,'# new dealers'!P$4),"")</f>
        <v>0</v>
      </c>
      <c r="Q38" s="233">
        <f>IFERROR(SUMIFS('District Data_Live'!$ID:$ID,'District Data_Live'!$E:$E,'# new dealers'!$B38,'District Data_Live'!$C:$C,'# new dealers'!$C38,'District Data_Live'!$D:$D,'# new dealers'!$D38,'District Data_Live'!$J:$J,'# new dealers'!Q$4),"")</f>
        <v>0</v>
      </c>
      <c r="R38" s="233">
        <f>IFERROR(SUMIFS('District Data_Live'!$ID:$ID,'District Data_Live'!$E:$E,'# new dealers'!$B38,'District Data_Live'!$C:$C,'# new dealers'!$C38,'District Data_Live'!$D:$D,'# new dealers'!$D38,'District Data_Live'!$J:$J,'# new dealers'!R$4),"")</f>
        <v>0</v>
      </c>
      <c r="S38" s="233">
        <f>IFERROR(SUMIFS('District Data_Live'!$ID:$ID,'District Data_Live'!$E:$E,'# new dealers'!$B38,'District Data_Live'!$C:$C,'# new dealers'!$C38,'District Data_Live'!$D:$D,'# new dealers'!$D38,'District Data_Live'!$J:$J,'# new dealers'!S$4),"")</f>
        <v>0</v>
      </c>
      <c r="T38" s="233">
        <f>IFERROR(SUMIFS('District Data_Live'!$ID:$ID,'District Data_Live'!$E:$E,'# new dealers'!$B38,'District Data_Live'!$C:$C,'# new dealers'!$C38,'District Data_Live'!$D:$D,'# new dealers'!$D38,'District Data_Live'!$J:$J,'# new dealers'!T$4),"")</f>
        <v>0</v>
      </c>
      <c r="U38" s="16" t="str">
        <f t="shared" si="2"/>
        <v/>
      </c>
      <c r="V38" s="16" t="str">
        <f t="shared" si="3"/>
        <v/>
      </c>
      <c r="W38" s="16" t="str">
        <f t="shared" si="4"/>
        <v/>
      </c>
      <c r="X38" s="16" t="str">
        <f t="shared" si="5"/>
        <v/>
      </c>
      <c r="Y38" s="117"/>
      <c r="Z38" s="117"/>
      <c r="AA38" s="117"/>
      <c r="AB38" s="117"/>
      <c r="AC38" s="229"/>
      <c r="AD38" s="229"/>
      <c r="AE38" s="230"/>
      <c r="AF38" s="230"/>
      <c r="AG38" s="230"/>
      <c r="AH38" s="230"/>
      <c r="AI38" s="230"/>
      <c r="AJ38" s="230"/>
      <c r="AK38" s="230"/>
      <c r="AL38" s="230"/>
      <c r="AM38" s="230"/>
      <c r="AN38" s="230"/>
      <c r="AO38" s="230"/>
      <c r="AP38" s="230"/>
      <c r="AR38" s="230"/>
      <c r="AS38" s="230"/>
      <c r="AT38" s="230"/>
      <c r="AU38" s="230"/>
      <c r="AV38" s="230"/>
      <c r="AW38" s="230"/>
      <c r="AX38" s="230"/>
      <c r="AY38" s="230"/>
      <c r="AZ38" s="230"/>
      <c r="BA38" s="230"/>
      <c r="BB38" s="230"/>
      <c r="BC38" s="230"/>
      <c r="BE38" s="231"/>
      <c r="BF38" s="231"/>
      <c r="BG38" s="231"/>
      <c r="BH38" s="231"/>
      <c r="BI38" s="231"/>
      <c r="BJ38" s="231"/>
      <c r="BK38" s="231"/>
      <c r="BL38" s="231"/>
      <c r="BM38" s="231"/>
      <c r="BN38" s="231"/>
      <c r="BO38" s="231"/>
      <c r="BP38" s="231"/>
      <c r="BQ38" s="231"/>
      <c r="BS38" s="231"/>
      <c r="BT38" s="231"/>
      <c r="BU38" s="231"/>
      <c r="BV38" s="231"/>
      <c r="BW38" s="231"/>
      <c r="BX38" s="231"/>
      <c r="BY38" s="231"/>
      <c r="BZ38" s="231"/>
      <c r="CA38" s="231"/>
      <c r="CB38" s="231"/>
      <c r="CC38" s="231"/>
      <c r="CD38" s="231"/>
      <c r="CE38" s="231"/>
      <c r="CF38" s="231"/>
      <c r="CG38" s="230"/>
      <c r="CH38" s="230"/>
      <c r="CI38" s="230"/>
      <c r="CJ38" s="230"/>
      <c r="CK38" s="230"/>
      <c r="CL38" s="230"/>
      <c r="CM38" s="230"/>
      <c r="CN38" s="230"/>
      <c r="CO38" s="230"/>
      <c r="CP38" s="230"/>
      <c r="CQ38" s="230"/>
      <c r="CR38" s="230"/>
      <c r="CS38" s="237"/>
      <c r="CT38" s="230"/>
      <c r="CU38" s="230"/>
      <c r="CV38" s="230"/>
      <c r="CW38" s="230"/>
      <c r="CX38" s="230"/>
      <c r="CY38" s="230"/>
      <c r="CZ38" s="230"/>
      <c r="DA38" s="230"/>
      <c r="DB38" s="230"/>
      <c r="DC38" s="230"/>
      <c r="DD38" s="230"/>
      <c r="DE38" s="230"/>
      <c r="DF38" s="231"/>
      <c r="DG38" s="231"/>
      <c r="DH38" s="231"/>
      <c r="DI38" s="231"/>
      <c r="DJ38" s="231"/>
      <c r="DK38" s="231"/>
      <c r="DL38" s="231"/>
      <c r="DM38" s="231"/>
      <c r="DN38" s="231"/>
      <c r="DO38" s="231"/>
      <c r="DP38" s="231"/>
      <c r="DQ38" s="231"/>
      <c r="DR38" s="231"/>
      <c r="DS38" s="231"/>
      <c r="DT38" s="231"/>
      <c r="DU38" s="231"/>
      <c r="DV38" s="231"/>
      <c r="DW38" s="231"/>
      <c r="DX38" s="231"/>
      <c r="DY38" s="231"/>
      <c r="DZ38" s="231"/>
      <c r="EA38" s="231"/>
      <c r="EB38" s="231"/>
      <c r="EC38" s="231"/>
      <c r="ED38" s="231"/>
      <c r="EE38" s="231"/>
      <c r="EF38" s="231"/>
      <c r="EG38" s="231"/>
      <c r="EH38" s="191"/>
      <c r="EI38" s="115"/>
      <c r="EJ38" s="115"/>
      <c r="EK38" s="115"/>
      <c r="EL38" s="115"/>
      <c r="EM38" s="115"/>
      <c r="EN38" s="115"/>
      <c r="EO38" s="115"/>
      <c r="EP38" s="115"/>
      <c r="EQ38" s="115"/>
      <c r="ER38" s="115"/>
      <c r="ES38" s="115"/>
      <c r="ET38" s="115"/>
      <c r="EU38" s="115"/>
      <c r="EV38" s="230"/>
      <c r="EW38" s="230"/>
      <c r="EX38" s="230"/>
      <c r="EY38" s="230"/>
      <c r="EZ38" s="230"/>
      <c r="FA38" s="230"/>
      <c r="FB38" s="230"/>
      <c r="FC38" s="230"/>
      <c r="FD38" s="230"/>
      <c r="FE38" s="230"/>
      <c r="FF38" s="230"/>
      <c r="FG38" s="230"/>
      <c r="FI38" s="234"/>
      <c r="FJ38" s="234"/>
      <c r="FK38" s="234"/>
      <c r="FL38" s="234"/>
      <c r="FM38" s="234"/>
      <c r="FN38" s="234"/>
      <c r="FO38" s="234"/>
      <c r="FP38" s="234"/>
      <c r="FQ38" s="234"/>
      <c r="FR38" s="234"/>
      <c r="FS38" s="234"/>
      <c r="FT38" s="234"/>
      <c r="FU38" s="234"/>
      <c r="FV38" s="115"/>
      <c r="FW38" s="234"/>
      <c r="FX38" s="234"/>
      <c r="FY38" s="234"/>
      <c r="FZ38" s="234"/>
      <c r="GA38" s="234"/>
      <c r="GB38" s="234"/>
      <c r="GC38" s="234"/>
      <c r="GD38" s="234"/>
      <c r="GE38" s="234"/>
      <c r="GF38" s="234"/>
      <c r="GG38" s="234"/>
      <c r="GH38" s="234"/>
      <c r="GI38" s="234"/>
      <c r="GJ38" s="234"/>
      <c r="GK38" s="339"/>
      <c r="GL38" s="339"/>
      <c r="GM38" s="339"/>
      <c r="GN38" s="339"/>
      <c r="GO38" s="339"/>
      <c r="GP38" s="339"/>
      <c r="GQ38" s="339"/>
      <c r="GR38" s="339"/>
      <c r="GS38" s="339"/>
      <c r="GT38" s="339"/>
      <c r="GU38" s="339"/>
      <c r="GV38" s="339"/>
      <c r="GW38" s="234"/>
      <c r="GX38" s="234"/>
      <c r="GY38" s="234"/>
      <c r="GZ38" s="234"/>
      <c r="HA38" s="234"/>
      <c r="HB38" s="234"/>
      <c r="HC38" s="234"/>
      <c r="HD38" s="234"/>
      <c r="HE38" s="234"/>
      <c r="HF38" s="234"/>
      <c r="HG38" s="234"/>
      <c r="HH38" s="234"/>
      <c r="HI38" s="234"/>
      <c r="HJ38" s="117"/>
      <c r="HL38" s="115"/>
      <c r="HM38" s="115"/>
      <c r="HN38" s="115"/>
      <c r="HO38" s="115"/>
      <c r="HQ38" s="231"/>
      <c r="HR38" s="231"/>
      <c r="IN38" s="557"/>
      <c r="IO38" s="557"/>
      <c r="IP38" s="557"/>
      <c r="IQ38" s="557"/>
      <c r="IR38" s="557"/>
      <c r="IS38" s="557"/>
      <c r="IT38" s="557"/>
      <c r="IU38" s="557"/>
      <c r="IV38" s="557"/>
      <c r="IW38" s="557"/>
      <c r="IX38" s="557"/>
      <c r="IY38" s="557"/>
      <c r="IZ38" s="557"/>
      <c r="JO38" s="557"/>
      <c r="JP38" s="557"/>
      <c r="JQ38" s="557"/>
      <c r="JR38" s="557"/>
      <c r="JS38" s="557"/>
      <c r="JT38" s="557"/>
      <c r="JU38" s="557"/>
      <c r="JV38" s="557"/>
      <c r="JW38" s="557"/>
      <c r="JX38" s="557"/>
      <c r="JY38" s="557"/>
      <c r="JZ38" s="557"/>
      <c r="KA38" s="557"/>
      <c r="KP38" s="557"/>
      <c r="KQ38" s="557"/>
      <c r="KR38" s="557"/>
      <c r="KS38" s="557"/>
      <c r="KT38" s="557"/>
      <c r="KU38" s="557"/>
      <c r="KV38" s="557"/>
      <c r="KW38" s="557"/>
      <c r="KX38" s="557"/>
      <c r="KY38" s="557"/>
      <c r="KZ38" s="557"/>
      <c r="LA38" s="557"/>
      <c r="LB38" s="557"/>
      <c r="LD38" s="557"/>
      <c r="LE38" s="557"/>
      <c r="LF38" s="557"/>
      <c r="LG38" s="557"/>
      <c r="LH38" s="557"/>
      <c r="LI38" s="557"/>
      <c r="LJ38" s="557"/>
      <c r="LK38" s="557"/>
      <c r="LL38" s="557"/>
      <c r="LM38" s="557"/>
      <c r="LN38" s="557"/>
      <c r="LO38" s="557"/>
      <c r="LP38" s="557"/>
      <c r="LS38" s="115"/>
      <c r="LT38" s="115"/>
      <c r="LU38" s="115"/>
      <c r="LV38" s="115"/>
      <c r="LW38" s="115"/>
      <c r="LX38" s="115"/>
      <c r="LY38" s="115"/>
      <c r="LZ38" s="115"/>
      <c r="MA38" s="115"/>
      <c r="MB38" s="115"/>
      <c r="MC38" s="115"/>
      <c r="MD38" s="115"/>
      <c r="MF38" s="117"/>
      <c r="MG38" s="117"/>
      <c r="MH38" s="117"/>
      <c r="MI38" s="117"/>
      <c r="MJ38" s="117"/>
      <c r="MK38" s="117"/>
      <c r="ML38" s="117"/>
      <c r="MM38" s="117"/>
      <c r="MN38" s="117"/>
      <c r="MO38" s="117"/>
      <c r="MP38" s="117"/>
      <c r="MQ38" s="117"/>
      <c r="MS38" s="117"/>
      <c r="MT38" s="117"/>
      <c r="MU38" s="117"/>
      <c r="MV38" s="117"/>
      <c r="MW38" s="117"/>
      <c r="MX38" s="117"/>
      <c r="MY38" s="117"/>
      <c r="MZ38" s="117"/>
      <c r="NA38" s="117"/>
      <c r="NB38" s="117"/>
      <c r="NC38" s="117"/>
      <c r="ND38" s="117"/>
    </row>
    <row r="39" spans="1:368">
      <c r="A39" s="4">
        <v>28</v>
      </c>
      <c r="B39" s="1" t="s">
        <v>429</v>
      </c>
      <c r="C39" s="1" t="s">
        <v>344</v>
      </c>
      <c r="D39" s="4" t="s">
        <v>326</v>
      </c>
      <c r="E39" s="14">
        <f>SUMIFS('MoU proposal'!U:U,'MoU proposal'!$B:$B,'# new dealers'!$B39,'MoU proposal'!$D:$D,'# new dealers'!$C39)</f>
        <v>759.34</v>
      </c>
      <c r="F39" s="14">
        <f>'Retail_distributor-wise'!F39</f>
        <v>1750</v>
      </c>
      <c r="G39" s="14">
        <f>'Retail_distributor-wise'!GA39</f>
        <v>200</v>
      </c>
      <c r="H39" s="14">
        <f>'Retail_distributor-wise'!FM39</f>
        <v>50</v>
      </c>
      <c r="I39" s="233">
        <f>IFERROR(COUNTIFS('District Data_Live'!$E:$E,'# new dealers'!$B39,'District Data_Live'!$C:$C,'# new dealers'!$C39,'District Data_Live'!$D:$D,'# new dealers'!$D39,'District Data_Live'!$J:$J,'# new dealers'!I$4),"")</f>
        <v>0</v>
      </c>
      <c r="J39" s="233">
        <f>IFERROR(COUNTIFS('District Data_Live'!$E:$E,'# new dealers'!$B39,'District Data_Live'!$C:$C,'# new dealers'!$C39,'District Data_Live'!$D:$D,'# new dealers'!$D39,'District Data_Live'!$J:$J,'# new dealers'!J$4),"")</f>
        <v>0</v>
      </c>
      <c r="K39" s="233">
        <f>IFERROR(COUNTIFS('District Data_Live'!$E:$E,'# new dealers'!$B39,'District Data_Live'!$C:$C,'# new dealers'!$C39,'District Data_Live'!$D:$D,'# new dealers'!$D39,'District Data_Live'!$J:$J,'# new dealers'!K$4),"")</f>
        <v>8</v>
      </c>
      <c r="L39" s="233">
        <f>IFERROR(COUNTIFS('District Data_Live'!$E:$E,'# new dealers'!$B39,'District Data_Live'!$C:$C,'# new dealers'!$C39,'District Data_Live'!$D:$D,'# new dealers'!$D39,'District Data_Live'!$J:$J,'# new dealers'!L$4),"")</f>
        <v>4</v>
      </c>
      <c r="M39" s="233">
        <f>IFERROR(SUMIFS('District Data_Live'!$P:$P,'District Data_Live'!$E:$E,'# new dealers'!$B39,'District Data_Live'!$C:$C,'# new dealers'!$C39,'District Data_Live'!$D:$D,'# new dealers'!$D39,'District Data_Live'!$J:$J,'# new dealers'!M$4),"")</f>
        <v>0</v>
      </c>
      <c r="N39" s="233">
        <f>IFERROR(SUMIFS('District Data_Live'!$P:$P,'District Data_Live'!$E:$E,'# new dealers'!$B39,'District Data_Live'!$C:$C,'# new dealers'!$C39,'District Data_Live'!$D:$D,'# new dealers'!$D39,'District Data_Live'!$J:$J,'# new dealers'!N$4),"")</f>
        <v>0</v>
      </c>
      <c r="O39" s="233">
        <f>IFERROR(SUMIFS('District Data_Live'!$P:$P,'District Data_Live'!$E:$E,'# new dealers'!$B39,'District Data_Live'!$C:$C,'# new dealers'!$C39,'District Data_Live'!$D:$D,'# new dealers'!$D39,'District Data_Live'!$J:$J,'# new dealers'!O$4),"")</f>
        <v>26000</v>
      </c>
      <c r="P39" s="233">
        <f>IFERROR(SUMIFS('District Data_Live'!$P:$P,'District Data_Live'!$E:$E,'# new dealers'!$B39,'District Data_Live'!$C:$C,'# new dealers'!$C39,'District Data_Live'!$D:$D,'# new dealers'!$D39,'District Data_Live'!$J:$J,'# new dealers'!P$4),"")</f>
        <v>4900</v>
      </c>
      <c r="Q39" s="233">
        <f>IFERROR(SUMIFS('District Data_Live'!$ID:$ID,'District Data_Live'!$E:$E,'# new dealers'!$B39,'District Data_Live'!$C:$C,'# new dealers'!$C39,'District Data_Live'!$D:$D,'# new dealers'!$D39,'District Data_Live'!$J:$J,'# new dealers'!Q$4),"")</f>
        <v>0</v>
      </c>
      <c r="R39" s="233">
        <f>IFERROR(SUMIFS('District Data_Live'!$ID:$ID,'District Data_Live'!$E:$E,'# new dealers'!$B39,'District Data_Live'!$C:$C,'# new dealers'!$C39,'District Data_Live'!$D:$D,'# new dealers'!$D39,'District Data_Live'!$J:$J,'# new dealers'!R$4),"")</f>
        <v>0</v>
      </c>
      <c r="S39" s="233">
        <f>IFERROR(SUMIFS('District Data_Live'!$ID:$ID,'District Data_Live'!$E:$E,'# new dealers'!$B39,'District Data_Live'!$C:$C,'# new dealers'!$C39,'District Data_Live'!$D:$D,'# new dealers'!$D39,'District Data_Live'!$J:$J,'# new dealers'!S$4),"")</f>
        <v>34.354999999999997</v>
      </c>
      <c r="T39" s="233">
        <f>IFERROR(SUMIFS('District Data_Live'!$ID:$ID,'District Data_Live'!$E:$E,'# new dealers'!$B39,'District Data_Live'!$C:$C,'# new dealers'!$C39,'District Data_Live'!$D:$D,'# new dealers'!$D39,'District Data_Live'!$J:$J,'# new dealers'!T$4),"")</f>
        <v>1.5</v>
      </c>
      <c r="U39" s="16">
        <f t="shared" si="2"/>
        <v>0</v>
      </c>
      <c r="V39" s="16">
        <f t="shared" si="3"/>
        <v>0</v>
      </c>
      <c r="W39" s="16">
        <f t="shared" si="4"/>
        <v>0.95816483056756374</v>
      </c>
      <c r="X39" s="16">
        <f t="shared" si="5"/>
        <v>4.1835169432436203E-2</v>
      </c>
      <c r="Y39" s="14"/>
      <c r="Z39" s="14"/>
      <c r="AA39" s="14"/>
      <c r="AB39" s="14"/>
      <c r="AD39" s="671"/>
      <c r="AE39" s="16"/>
      <c r="AF39" s="16"/>
      <c r="AG39" s="16"/>
      <c r="AH39" s="16"/>
      <c r="AI39" s="16"/>
      <c r="AJ39" s="16"/>
      <c r="AK39" s="16"/>
      <c r="AL39" s="16"/>
      <c r="AM39" s="16"/>
      <c r="AN39" s="16"/>
      <c r="AO39" s="16"/>
      <c r="AP39" s="16"/>
      <c r="AR39" s="16"/>
      <c r="AS39" s="16"/>
      <c r="AT39" s="16"/>
      <c r="AU39" s="16"/>
      <c r="AV39" s="16"/>
      <c r="AW39" s="16"/>
      <c r="AX39" s="16"/>
      <c r="AY39" s="16"/>
      <c r="AZ39" s="16"/>
      <c r="BA39" s="16"/>
      <c r="BB39" s="16"/>
      <c r="BC39" s="16"/>
      <c r="BE39" s="15"/>
      <c r="BF39" s="15"/>
      <c r="BG39" s="15"/>
      <c r="BH39" s="15"/>
      <c r="BI39" s="15"/>
      <c r="BJ39" s="15"/>
      <c r="BK39" s="15"/>
      <c r="BL39" s="15"/>
      <c r="BM39" s="15"/>
      <c r="BN39" s="15"/>
      <c r="BO39" s="15"/>
      <c r="BP39" s="15"/>
      <c r="BQ39" s="15"/>
      <c r="BS39" s="15"/>
      <c r="BT39" s="15"/>
      <c r="BU39" s="15"/>
      <c r="BV39" s="15"/>
      <c r="BW39" s="15"/>
      <c r="BX39" s="15"/>
      <c r="BY39" s="15"/>
      <c r="BZ39" s="15"/>
      <c r="CA39" s="15"/>
      <c r="CB39" s="15"/>
      <c r="CC39" s="15"/>
      <c r="CD39" s="15"/>
      <c r="CE39" s="15"/>
      <c r="CF39" s="15"/>
      <c r="CG39" s="16"/>
      <c r="CH39" s="16"/>
      <c r="CI39" s="16"/>
      <c r="CJ39" s="16"/>
      <c r="CK39" s="16"/>
      <c r="CL39" s="16"/>
      <c r="CM39" s="16"/>
      <c r="CN39" s="16"/>
      <c r="CO39" s="16"/>
      <c r="CP39" s="16"/>
      <c r="CQ39" s="16"/>
      <c r="CR39" s="16"/>
      <c r="CS39" s="236"/>
      <c r="CT39" s="239"/>
      <c r="CU39" s="239"/>
      <c r="CV39" s="239"/>
      <c r="CW39" s="239"/>
      <c r="CX39" s="239"/>
      <c r="CY39" s="239"/>
      <c r="CZ39" s="239"/>
      <c r="DA39" s="239"/>
      <c r="DB39" s="239"/>
      <c r="DC39" s="239"/>
      <c r="DD39" s="239"/>
      <c r="DE39" s="239"/>
      <c r="DF39" s="15"/>
      <c r="DG39" s="15"/>
      <c r="DH39" s="15"/>
      <c r="DI39" s="15"/>
      <c r="DJ39" s="15"/>
      <c r="DK39" s="15"/>
      <c r="DL39" s="15"/>
      <c r="DM39" s="15"/>
      <c r="DN39" s="15"/>
      <c r="DO39" s="15"/>
      <c r="DP39" s="15"/>
      <c r="DQ39" s="15"/>
      <c r="DR39" s="15"/>
      <c r="DS39" s="15"/>
      <c r="DT39" s="15"/>
      <c r="DU39" s="238"/>
      <c r="DV39" s="238"/>
      <c r="DW39" s="238"/>
      <c r="DX39" s="238"/>
      <c r="DY39" s="238"/>
      <c r="DZ39" s="238"/>
      <c r="EA39" s="238"/>
      <c r="EB39" s="238"/>
      <c r="EC39" s="238"/>
      <c r="ED39" s="238"/>
      <c r="EE39" s="238"/>
      <c r="EF39" s="238"/>
      <c r="EG39" s="238"/>
      <c r="EI39" s="16"/>
      <c r="EJ39" s="16"/>
      <c r="EK39" s="16"/>
      <c r="EL39" s="16"/>
      <c r="EM39" s="16"/>
      <c r="EN39" s="16"/>
      <c r="EO39" s="16"/>
      <c r="EP39" s="16"/>
      <c r="EQ39" s="16"/>
      <c r="ER39" s="16"/>
      <c r="ES39" s="16"/>
      <c r="ET39" s="16"/>
      <c r="EV39" s="16"/>
      <c r="EW39" s="16"/>
      <c r="EX39" s="16"/>
      <c r="EY39" s="16"/>
      <c r="EZ39" s="16"/>
      <c r="FA39" s="16"/>
      <c r="FB39" s="16"/>
      <c r="FC39" s="16"/>
      <c r="FD39" s="16"/>
      <c r="FE39" s="16"/>
      <c r="FF39" s="16"/>
      <c r="FG39" s="16"/>
      <c r="FI39" s="233"/>
      <c r="FJ39" s="233"/>
      <c r="FK39" s="233"/>
      <c r="FL39" s="233"/>
      <c r="FM39" s="233"/>
      <c r="FN39" s="233"/>
      <c r="FO39" s="233"/>
      <c r="FP39" s="233"/>
      <c r="FQ39" s="233"/>
      <c r="FR39" s="233"/>
      <c r="FS39" s="233"/>
      <c r="FT39" s="233"/>
      <c r="FU39" s="233"/>
      <c r="FV39" s="4"/>
      <c r="FW39" s="233"/>
      <c r="FX39" s="233"/>
      <c r="FY39" s="233"/>
      <c r="FZ39" s="233"/>
      <c r="GA39" s="233"/>
      <c r="GB39" s="233"/>
      <c r="GC39" s="233"/>
      <c r="GD39" s="233"/>
      <c r="GE39" s="233"/>
      <c r="GF39" s="233"/>
      <c r="GG39" s="233"/>
      <c r="GH39" s="233"/>
      <c r="GI39" s="233"/>
      <c r="GJ39" s="233"/>
      <c r="GK39" s="16"/>
      <c r="GL39" s="16"/>
      <c r="GM39" s="16"/>
      <c r="GN39" s="16"/>
      <c r="GO39" s="16"/>
      <c r="GP39" s="16"/>
      <c r="GQ39" s="16"/>
      <c r="GR39" s="16"/>
      <c r="GS39" s="16"/>
      <c r="GT39" s="16"/>
      <c r="GU39" s="16"/>
      <c r="GV39" s="16"/>
      <c r="GW39" s="233"/>
      <c r="GX39" s="233"/>
      <c r="GY39" s="233"/>
      <c r="GZ39" s="233"/>
      <c r="HA39" s="233"/>
      <c r="HB39" s="233"/>
      <c r="HC39" s="233"/>
      <c r="HD39" s="233"/>
      <c r="HE39" s="233"/>
      <c r="HF39" s="233"/>
      <c r="HG39" s="233"/>
      <c r="HH39" s="233"/>
      <c r="HI39" s="233"/>
      <c r="HJ39" s="14"/>
      <c r="HL39" s="233"/>
      <c r="HN39" s="233"/>
      <c r="HO39" s="233"/>
      <c r="HQ39" s="15"/>
      <c r="HR39" s="15"/>
      <c r="IN39" s="346"/>
      <c r="IO39" s="346"/>
      <c r="IP39" s="346"/>
      <c r="IQ39" s="346"/>
      <c r="IR39" s="346"/>
      <c r="IS39" s="346"/>
      <c r="IT39" s="346"/>
      <c r="IU39" s="346"/>
      <c r="IV39" s="346"/>
      <c r="IW39" s="346"/>
      <c r="IX39" s="346"/>
      <c r="IY39" s="346"/>
      <c r="IZ39" s="346"/>
      <c r="JO39" s="346"/>
      <c r="JP39" s="346"/>
      <c r="JQ39" s="346"/>
      <c r="JR39" s="346"/>
      <c r="JS39" s="346"/>
      <c r="JT39" s="346"/>
      <c r="JU39" s="346"/>
      <c r="JV39" s="346"/>
      <c r="JW39" s="346"/>
      <c r="JX39" s="346"/>
      <c r="JY39" s="346"/>
      <c r="JZ39" s="346"/>
      <c r="KA39" s="346"/>
      <c r="KP39" s="346"/>
      <c r="KQ39" s="346"/>
      <c r="KR39" s="346"/>
      <c r="KS39" s="346"/>
      <c r="KT39" s="346"/>
      <c r="KU39" s="346"/>
      <c r="KV39" s="346"/>
      <c r="KW39" s="346"/>
      <c r="KX39" s="346"/>
      <c r="KY39" s="346"/>
      <c r="KZ39" s="346"/>
      <c r="LA39" s="346"/>
      <c r="LB39" s="346"/>
      <c r="LD39" s="346"/>
      <c r="LE39" s="346"/>
      <c r="LF39" s="346"/>
      <c r="LG39" s="346"/>
      <c r="LH39" s="346"/>
      <c r="LI39" s="346"/>
      <c r="LJ39" s="346"/>
      <c r="LK39" s="346"/>
      <c r="LL39" s="346"/>
      <c r="LM39" s="346"/>
      <c r="LN39" s="346"/>
      <c r="LO39" s="346"/>
      <c r="LP39" s="346"/>
      <c r="LS39" s="566"/>
      <c r="LT39" s="566"/>
      <c r="LU39" s="566"/>
      <c r="LV39" s="566"/>
      <c r="LW39" s="566"/>
      <c r="LX39" s="566"/>
      <c r="LY39" s="566"/>
      <c r="LZ39" s="566"/>
      <c r="MA39" s="566"/>
      <c r="MB39" s="566"/>
      <c r="MC39" s="566"/>
      <c r="MD39" s="566"/>
      <c r="MF39" s="14"/>
      <c r="MG39" s="14"/>
      <c r="MH39" s="14"/>
      <c r="MI39" s="14"/>
      <c r="MJ39" s="14"/>
      <c r="MK39" s="14"/>
      <c r="ML39" s="14"/>
      <c r="MM39" s="14"/>
      <c r="MN39" s="14"/>
      <c r="MO39" s="14"/>
      <c r="MP39" s="14"/>
      <c r="MQ39" s="14"/>
      <c r="MS39" s="14"/>
      <c r="MT39" s="14"/>
      <c r="MU39" s="14"/>
      <c r="MV39" s="14"/>
      <c r="MW39" s="14"/>
      <c r="MX39" s="14"/>
      <c r="MY39" s="14"/>
      <c r="MZ39" s="14"/>
      <c r="NA39" s="14"/>
      <c r="NB39" s="14"/>
      <c r="NC39" s="14"/>
      <c r="ND39" s="14"/>
    </row>
    <row r="40" spans="1:368" s="116" customFormat="1">
      <c r="A40" s="115"/>
      <c r="D40" s="115"/>
      <c r="E40" s="117"/>
      <c r="F40" s="14">
        <f>'Retail_distributor-wise'!F40</f>
        <v>0</v>
      </c>
      <c r="G40" s="14">
        <f>'Retail_distributor-wise'!GA40</f>
        <v>0</v>
      </c>
      <c r="H40" s="14">
        <f>'Retail_distributor-wise'!FM40</f>
        <v>0</v>
      </c>
      <c r="I40" s="233">
        <f>IFERROR(COUNTIFS('District Data_Live'!$E:$E,'# new dealers'!$B40,'District Data_Live'!$C:$C,'# new dealers'!$C40,'District Data_Live'!$D:$D,'# new dealers'!$D40,'District Data_Live'!$J:$J,'# new dealers'!I$4),"")</f>
        <v>0</v>
      </c>
      <c r="J40" s="233">
        <f>IFERROR(COUNTIFS('District Data_Live'!$E:$E,'# new dealers'!$B40,'District Data_Live'!$C:$C,'# new dealers'!$C40,'District Data_Live'!$D:$D,'# new dealers'!$D40,'District Data_Live'!$J:$J,'# new dealers'!J$4),"")</f>
        <v>0</v>
      </c>
      <c r="K40" s="233">
        <f>IFERROR(COUNTIFS('District Data_Live'!$E:$E,'# new dealers'!$B40,'District Data_Live'!$C:$C,'# new dealers'!$C40,'District Data_Live'!$D:$D,'# new dealers'!$D40,'District Data_Live'!$J:$J,'# new dealers'!K$4),"")</f>
        <v>0</v>
      </c>
      <c r="L40" s="233">
        <f>IFERROR(COUNTIFS('District Data_Live'!$E:$E,'# new dealers'!$B40,'District Data_Live'!$C:$C,'# new dealers'!$C40,'District Data_Live'!$D:$D,'# new dealers'!$D40,'District Data_Live'!$J:$J,'# new dealers'!L$4),"")</f>
        <v>0</v>
      </c>
      <c r="M40" s="233">
        <f>IFERROR(SUMIFS('District Data_Live'!$P:$P,'District Data_Live'!$E:$E,'# new dealers'!$B40,'District Data_Live'!$C:$C,'# new dealers'!$C40,'District Data_Live'!$D:$D,'# new dealers'!$D40,'District Data_Live'!$J:$J,'# new dealers'!M$4),"")</f>
        <v>0</v>
      </c>
      <c r="N40" s="233">
        <f>IFERROR(SUMIFS('District Data_Live'!$P:$P,'District Data_Live'!$E:$E,'# new dealers'!$B40,'District Data_Live'!$C:$C,'# new dealers'!$C40,'District Data_Live'!$D:$D,'# new dealers'!$D40,'District Data_Live'!$J:$J,'# new dealers'!N$4),"")</f>
        <v>0</v>
      </c>
      <c r="O40" s="233">
        <f>IFERROR(SUMIFS('District Data_Live'!$P:$P,'District Data_Live'!$E:$E,'# new dealers'!$B40,'District Data_Live'!$C:$C,'# new dealers'!$C40,'District Data_Live'!$D:$D,'# new dealers'!$D40,'District Data_Live'!$J:$J,'# new dealers'!O$4),"")</f>
        <v>0</v>
      </c>
      <c r="P40" s="233">
        <f>IFERROR(SUMIFS('District Data_Live'!$P:$P,'District Data_Live'!$E:$E,'# new dealers'!$B40,'District Data_Live'!$C:$C,'# new dealers'!$C40,'District Data_Live'!$D:$D,'# new dealers'!$D40,'District Data_Live'!$J:$J,'# new dealers'!P$4),"")</f>
        <v>0</v>
      </c>
      <c r="Q40" s="233">
        <f>IFERROR(SUMIFS('District Data_Live'!$ID:$ID,'District Data_Live'!$E:$E,'# new dealers'!$B40,'District Data_Live'!$C:$C,'# new dealers'!$C40,'District Data_Live'!$D:$D,'# new dealers'!$D40,'District Data_Live'!$J:$J,'# new dealers'!Q$4),"")</f>
        <v>0</v>
      </c>
      <c r="R40" s="233">
        <f>IFERROR(SUMIFS('District Data_Live'!$ID:$ID,'District Data_Live'!$E:$E,'# new dealers'!$B40,'District Data_Live'!$C:$C,'# new dealers'!$C40,'District Data_Live'!$D:$D,'# new dealers'!$D40,'District Data_Live'!$J:$J,'# new dealers'!R$4),"")</f>
        <v>0</v>
      </c>
      <c r="S40" s="233">
        <f>IFERROR(SUMIFS('District Data_Live'!$ID:$ID,'District Data_Live'!$E:$E,'# new dealers'!$B40,'District Data_Live'!$C:$C,'# new dealers'!$C40,'District Data_Live'!$D:$D,'# new dealers'!$D40,'District Data_Live'!$J:$J,'# new dealers'!S$4),"")</f>
        <v>0</v>
      </c>
      <c r="T40" s="233">
        <f>IFERROR(SUMIFS('District Data_Live'!$ID:$ID,'District Data_Live'!$E:$E,'# new dealers'!$B40,'District Data_Live'!$C:$C,'# new dealers'!$C40,'District Data_Live'!$D:$D,'# new dealers'!$D40,'District Data_Live'!$J:$J,'# new dealers'!T$4),"")</f>
        <v>0</v>
      </c>
      <c r="U40" s="16" t="str">
        <f t="shared" si="2"/>
        <v/>
      </c>
      <c r="V40" s="16" t="str">
        <f t="shared" si="3"/>
        <v/>
      </c>
      <c r="W40" s="16" t="str">
        <f t="shared" si="4"/>
        <v/>
      </c>
      <c r="X40" s="16" t="str">
        <f t="shared" si="5"/>
        <v/>
      </c>
      <c r="Y40" s="117"/>
      <c r="Z40" s="117"/>
      <c r="AA40" s="117"/>
      <c r="AB40" s="117"/>
      <c r="AC40" s="229"/>
      <c r="AD40" s="229"/>
      <c r="AE40" s="230"/>
      <c r="AF40" s="230"/>
      <c r="AG40" s="230"/>
      <c r="AH40" s="230"/>
      <c r="AI40" s="230"/>
      <c r="AJ40" s="230"/>
      <c r="AK40" s="230"/>
      <c r="AL40" s="230"/>
      <c r="AM40" s="230"/>
      <c r="AN40" s="230"/>
      <c r="AO40" s="230"/>
      <c r="AP40" s="230"/>
      <c r="AR40" s="230"/>
      <c r="AS40" s="230"/>
      <c r="AT40" s="230"/>
      <c r="AU40" s="230"/>
      <c r="AV40" s="230"/>
      <c r="AW40" s="230"/>
      <c r="AX40" s="230"/>
      <c r="AY40" s="230"/>
      <c r="AZ40" s="230"/>
      <c r="BA40" s="230"/>
      <c r="BB40" s="230"/>
      <c r="BC40" s="230"/>
      <c r="BE40" s="231"/>
      <c r="BF40" s="231"/>
      <c r="BG40" s="231"/>
      <c r="BH40" s="231"/>
      <c r="BI40" s="231"/>
      <c r="BJ40" s="231"/>
      <c r="BK40" s="231"/>
      <c r="BL40" s="231"/>
      <c r="BM40" s="231"/>
      <c r="BN40" s="231"/>
      <c r="BO40" s="231"/>
      <c r="BP40" s="231"/>
      <c r="BQ40" s="231"/>
      <c r="BS40" s="231"/>
      <c r="BT40" s="231"/>
      <c r="BU40" s="231"/>
      <c r="BV40" s="231"/>
      <c r="BW40" s="231"/>
      <c r="BX40" s="231"/>
      <c r="BY40" s="231"/>
      <c r="BZ40" s="231"/>
      <c r="CA40" s="231"/>
      <c r="CB40" s="231"/>
      <c r="CC40" s="231"/>
      <c r="CD40" s="231"/>
      <c r="CE40" s="231"/>
      <c r="CF40" s="231"/>
      <c r="CG40" s="230"/>
      <c r="CH40" s="230"/>
      <c r="CI40" s="230"/>
      <c r="CJ40" s="230"/>
      <c r="CK40" s="230"/>
      <c r="CL40" s="230"/>
      <c r="CM40" s="230"/>
      <c r="CN40" s="230"/>
      <c r="CO40" s="230"/>
      <c r="CP40" s="230"/>
      <c r="CQ40" s="230"/>
      <c r="CR40" s="230"/>
      <c r="CS40" s="237"/>
      <c r="CT40" s="230"/>
      <c r="CU40" s="230"/>
      <c r="CV40" s="230"/>
      <c r="CW40" s="230"/>
      <c r="CX40" s="230"/>
      <c r="CY40" s="230"/>
      <c r="CZ40" s="230"/>
      <c r="DA40" s="230"/>
      <c r="DB40" s="230"/>
      <c r="DC40" s="230"/>
      <c r="DD40" s="230"/>
      <c r="DE40" s="230"/>
      <c r="DF40" s="231"/>
      <c r="DG40" s="231"/>
      <c r="DH40" s="231"/>
      <c r="DI40" s="231"/>
      <c r="DJ40" s="231"/>
      <c r="DK40" s="231"/>
      <c r="DL40" s="231"/>
      <c r="DM40" s="231"/>
      <c r="DN40" s="231"/>
      <c r="DO40" s="231"/>
      <c r="DP40" s="231"/>
      <c r="DQ40" s="231"/>
      <c r="DR40" s="231"/>
      <c r="DS40" s="231"/>
      <c r="DT40" s="231"/>
      <c r="DU40" s="231"/>
      <c r="DV40" s="231"/>
      <c r="DW40" s="231"/>
      <c r="DX40" s="231"/>
      <c r="DY40" s="231"/>
      <c r="DZ40" s="231"/>
      <c r="EA40" s="231"/>
      <c r="EB40" s="231"/>
      <c r="EC40" s="231"/>
      <c r="ED40" s="231"/>
      <c r="EE40" s="231"/>
      <c r="EF40" s="231"/>
      <c r="EG40" s="231"/>
      <c r="EH40" s="191"/>
      <c r="EI40" s="115"/>
      <c r="EJ40" s="115"/>
      <c r="EK40" s="115"/>
      <c r="EL40" s="115"/>
      <c r="EM40" s="115"/>
      <c r="EN40" s="115"/>
      <c r="EO40" s="115"/>
      <c r="EP40" s="115"/>
      <c r="EQ40" s="115"/>
      <c r="ER40" s="115"/>
      <c r="ES40" s="115"/>
      <c r="ET40" s="115"/>
      <c r="EU40" s="115"/>
      <c r="EV40" s="230"/>
      <c r="EW40" s="230"/>
      <c r="EX40" s="230"/>
      <c r="EY40" s="230"/>
      <c r="EZ40" s="230"/>
      <c r="FA40" s="230"/>
      <c r="FB40" s="230"/>
      <c r="FC40" s="230"/>
      <c r="FD40" s="230"/>
      <c r="FE40" s="230"/>
      <c r="FF40" s="230"/>
      <c r="FG40" s="230"/>
      <c r="FI40" s="234"/>
      <c r="FJ40" s="234"/>
      <c r="FK40" s="234"/>
      <c r="FL40" s="234"/>
      <c r="FM40" s="234"/>
      <c r="FN40" s="234"/>
      <c r="FO40" s="234"/>
      <c r="FP40" s="234"/>
      <c r="FQ40" s="234"/>
      <c r="FR40" s="234"/>
      <c r="FS40" s="234"/>
      <c r="FT40" s="234"/>
      <c r="FU40" s="234"/>
      <c r="FV40" s="115"/>
      <c r="FW40" s="234"/>
      <c r="FX40" s="234"/>
      <c r="FY40" s="234"/>
      <c r="FZ40" s="234"/>
      <c r="GA40" s="234"/>
      <c r="GB40" s="234"/>
      <c r="GC40" s="234"/>
      <c r="GD40" s="234"/>
      <c r="GE40" s="234"/>
      <c r="GF40" s="234"/>
      <c r="GG40" s="234"/>
      <c r="GH40" s="234"/>
      <c r="GI40" s="234"/>
      <c r="GJ40" s="234"/>
      <c r="GK40" s="339"/>
      <c r="GL40" s="339"/>
      <c r="GM40" s="339"/>
      <c r="GN40" s="339"/>
      <c r="GO40" s="339"/>
      <c r="GP40" s="339"/>
      <c r="GQ40" s="339"/>
      <c r="GR40" s="339"/>
      <c r="GS40" s="339"/>
      <c r="GT40" s="339"/>
      <c r="GU40" s="339"/>
      <c r="GV40" s="339"/>
      <c r="GW40" s="234"/>
      <c r="GX40" s="234"/>
      <c r="GY40" s="234"/>
      <c r="GZ40" s="234"/>
      <c r="HA40" s="234"/>
      <c r="HB40" s="234"/>
      <c r="HC40" s="234"/>
      <c r="HD40" s="234"/>
      <c r="HE40" s="234"/>
      <c r="HF40" s="234"/>
      <c r="HG40" s="234"/>
      <c r="HH40" s="234"/>
      <c r="HI40" s="234"/>
      <c r="HJ40" s="117"/>
      <c r="HL40" s="115"/>
      <c r="HM40" s="115"/>
      <c r="HN40" s="115"/>
      <c r="HO40" s="115"/>
      <c r="HQ40" s="231"/>
      <c r="HR40" s="231"/>
      <c r="IN40" s="557"/>
      <c r="IO40" s="557"/>
      <c r="IP40" s="557"/>
      <c r="IQ40" s="557"/>
      <c r="IR40" s="557"/>
      <c r="IS40" s="557"/>
      <c r="IT40" s="557"/>
      <c r="IU40" s="557"/>
      <c r="IV40" s="557"/>
      <c r="IW40" s="557"/>
      <c r="IX40" s="557"/>
      <c r="IY40" s="557"/>
      <c r="IZ40" s="557"/>
      <c r="JO40" s="557"/>
      <c r="JP40" s="557"/>
      <c r="JQ40" s="557"/>
      <c r="JR40" s="557"/>
      <c r="JS40" s="557"/>
      <c r="JT40" s="557"/>
      <c r="JU40" s="557"/>
      <c r="JV40" s="557"/>
      <c r="JW40" s="557"/>
      <c r="JX40" s="557"/>
      <c r="JY40" s="557"/>
      <c r="JZ40" s="557"/>
      <c r="KA40" s="557"/>
      <c r="KP40" s="557"/>
      <c r="KQ40" s="557"/>
      <c r="KR40" s="557"/>
      <c r="KS40" s="557"/>
      <c r="KT40" s="557"/>
      <c r="KU40" s="557"/>
      <c r="KV40" s="557"/>
      <c r="KW40" s="557"/>
      <c r="KX40" s="557"/>
      <c r="KY40" s="557"/>
      <c r="KZ40" s="557"/>
      <c r="LA40" s="557"/>
      <c r="LB40" s="557"/>
      <c r="LD40" s="557"/>
      <c r="LE40" s="557"/>
      <c r="LF40" s="557"/>
      <c r="LG40" s="557"/>
      <c r="LH40" s="557"/>
      <c r="LI40" s="557"/>
      <c r="LJ40" s="557"/>
      <c r="LK40" s="557"/>
      <c r="LL40" s="557"/>
      <c r="LM40" s="557"/>
      <c r="LN40" s="557"/>
      <c r="LO40" s="557"/>
      <c r="LP40" s="557"/>
      <c r="LS40" s="115"/>
      <c r="LT40" s="115"/>
      <c r="LU40" s="115"/>
      <c r="LV40" s="115"/>
      <c r="LW40" s="115"/>
      <c r="LX40" s="115"/>
      <c r="LY40" s="115"/>
      <c r="LZ40" s="115"/>
      <c r="MA40" s="115"/>
      <c r="MB40" s="115"/>
      <c r="MC40" s="115"/>
      <c r="MD40" s="115"/>
      <c r="MF40" s="117"/>
      <c r="MG40" s="117"/>
      <c r="MH40" s="117"/>
      <c r="MI40" s="117"/>
      <c r="MJ40" s="117"/>
      <c r="MK40" s="117"/>
      <c r="ML40" s="117"/>
      <c r="MM40" s="117"/>
      <c r="MN40" s="117"/>
      <c r="MO40" s="117"/>
      <c r="MP40" s="117"/>
      <c r="MQ40" s="117"/>
      <c r="MS40" s="117"/>
      <c r="MT40" s="117"/>
      <c r="MU40" s="117"/>
      <c r="MV40" s="117"/>
      <c r="MW40" s="117"/>
      <c r="MX40" s="117"/>
      <c r="MY40" s="117"/>
      <c r="MZ40" s="117"/>
      <c r="NA40" s="117"/>
      <c r="NB40" s="117"/>
      <c r="NC40" s="117"/>
      <c r="ND40" s="117"/>
    </row>
    <row r="41" spans="1:368">
      <c r="A41" s="4">
        <v>29</v>
      </c>
      <c r="B41" s="1" t="s">
        <v>442</v>
      </c>
      <c r="C41" s="1" t="s">
        <v>348</v>
      </c>
      <c r="D41" s="4" t="s">
        <v>328</v>
      </c>
      <c r="E41" s="14">
        <f>SUMIFS('MoU proposal'!U:U,'MoU proposal'!$B:$B,'# new dealers'!$B41,'MoU proposal'!$D:$D,'# new dealers'!$C41)</f>
        <v>4032.02</v>
      </c>
      <c r="F41" s="14">
        <f>'Retail_distributor-wise'!F41</f>
        <v>9400</v>
      </c>
      <c r="G41" s="14">
        <f>'Retail_distributor-wise'!GA41</f>
        <v>279.99999999999994</v>
      </c>
      <c r="H41" s="14">
        <f>'Retail_distributor-wise'!FM41</f>
        <v>1120</v>
      </c>
      <c r="I41" s="233">
        <f>IFERROR(COUNTIFS('District Data_Live'!$E:$E,'# new dealers'!$B41,'District Data_Live'!$C:$C,'# new dealers'!$C41,'District Data_Live'!$D:$D,'# new dealers'!$D41,'District Data_Live'!$J:$J,'# new dealers'!I$4),"")</f>
        <v>0</v>
      </c>
      <c r="J41" s="233">
        <f>IFERROR(COUNTIFS('District Data_Live'!$E:$E,'# new dealers'!$B41,'District Data_Live'!$C:$C,'# new dealers'!$C41,'District Data_Live'!$D:$D,'# new dealers'!$D41,'District Data_Live'!$J:$J,'# new dealers'!J$4),"")</f>
        <v>0</v>
      </c>
      <c r="K41" s="233">
        <f>IFERROR(COUNTIFS('District Data_Live'!$E:$E,'# new dealers'!$B41,'District Data_Live'!$C:$C,'# new dealers'!$C41,'District Data_Live'!$D:$D,'# new dealers'!$D41,'District Data_Live'!$J:$J,'# new dealers'!K$4),"")</f>
        <v>4</v>
      </c>
      <c r="L41" s="233">
        <f>IFERROR(COUNTIFS('District Data_Live'!$E:$E,'# new dealers'!$B41,'District Data_Live'!$C:$C,'# new dealers'!$C41,'District Data_Live'!$D:$D,'# new dealers'!$D41,'District Data_Live'!$J:$J,'# new dealers'!L$4),"")</f>
        <v>10</v>
      </c>
      <c r="M41" s="233">
        <f>IFERROR(SUMIFS('District Data_Live'!$P:$P,'District Data_Live'!$E:$E,'# new dealers'!$B41,'District Data_Live'!$C:$C,'# new dealers'!$C41,'District Data_Live'!$D:$D,'# new dealers'!$D41,'District Data_Live'!$J:$J,'# new dealers'!M$4),"")</f>
        <v>0</v>
      </c>
      <c r="N41" s="233">
        <f>IFERROR(SUMIFS('District Data_Live'!$P:$P,'District Data_Live'!$E:$E,'# new dealers'!$B41,'District Data_Live'!$C:$C,'# new dealers'!$C41,'District Data_Live'!$D:$D,'# new dealers'!$D41,'District Data_Live'!$J:$J,'# new dealers'!N$4),"")</f>
        <v>0</v>
      </c>
      <c r="O41" s="233">
        <f>IFERROR(SUMIFS('District Data_Live'!$P:$P,'District Data_Live'!$E:$E,'# new dealers'!$B41,'District Data_Live'!$C:$C,'# new dealers'!$C41,'District Data_Live'!$D:$D,'# new dealers'!$D41,'District Data_Live'!$J:$J,'# new dealers'!O$4),"")</f>
        <v>12000</v>
      </c>
      <c r="P41" s="233">
        <f>IFERROR(SUMIFS('District Data_Live'!$P:$P,'District Data_Live'!$E:$E,'# new dealers'!$B41,'District Data_Live'!$C:$C,'# new dealers'!$C41,'District Data_Live'!$D:$D,'# new dealers'!$D41,'District Data_Live'!$J:$J,'# new dealers'!P$4),"")</f>
        <v>10300</v>
      </c>
      <c r="Q41" s="233">
        <f>IFERROR(SUMIFS('District Data_Live'!$ID:$ID,'District Data_Live'!$E:$E,'# new dealers'!$B41,'District Data_Live'!$C:$C,'# new dealers'!$C41,'District Data_Live'!$D:$D,'# new dealers'!$D41,'District Data_Live'!$J:$J,'# new dealers'!Q$4),"")</f>
        <v>0</v>
      </c>
      <c r="R41" s="233">
        <f>IFERROR(SUMIFS('District Data_Live'!$ID:$ID,'District Data_Live'!$E:$E,'# new dealers'!$B41,'District Data_Live'!$C:$C,'# new dealers'!$C41,'District Data_Live'!$D:$D,'# new dealers'!$D41,'District Data_Live'!$J:$J,'# new dealers'!R$4),"")</f>
        <v>0</v>
      </c>
      <c r="S41" s="233">
        <f>IFERROR(SUMIFS('District Data_Live'!$ID:$ID,'District Data_Live'!$E:$E,'# new dealers'!$B41,'District Data_Live'!$C:$C,'# new dealers'!$C41,'District Data_Live'!$D:$D,'# new dealers'!$D41,'District Data_Live'!$J:$J,'# new dealers'!S$4),"")</f>
        <v>125.93500000000002</v>
      </c>
      <c r="T41" s="233">
        <f>IFERROR(SUMIFS('District Data_Live'!$ID:$ID,'District Data_Live'!$E:$E,'# new dealers'!$B41,'District Data_Live'!$C:$C,'# new dealers'!$C41,'District Data_Live'!$D:$D,'# new dealers'!$D41,'District Data_Live'!$J:$J,'# new dealers'!T$4),"")</f>
        <v>71.436000000000007</v>
      </c>
      <c r="U41" s="16">
        <f t="shared" si="2"/>
        <v>0</v>
      </c>
      <c r="V41" s="16">
        <f t="shared" si="3"/>
        <v>0</v>
      </c>
      <c r="W41" s="16">
        <f t="shared" si="4"/>
        <v>0.63806232931889684</v>
      </c>
      <c r="X41" s="16">
        <f t="shared" si="5"/>
        <v>0.36193767068110305</v>
      </c>
      <c r="Y41" s="14"/>
      <c r="Z41" s="14"/>
      <c r="AA41" s="14"/>
      <c r="AB41" s="14"/>
      <c r="AD41" s="671"/>
      <c r="AE41" s="16"/>
      <c r="AF41" s="16"/>
      <c r="AG41" s="16"/>
      <c r="AH41" s="16"/>
      <c r="AI41" s="16"/>
      <c r="AJ41" s="16"/>
      <c r="AK41" s="16"/>
      <c r="AL41" s="16"/>
      <c r="AM41" s="16"/>
      <c r="AN41" s="16"/>
      <c r="AO41" s="16"/>
      <c r="AP41" s="16"/>
      <c r="AR41" s="16"/>
      <c r="AS41" s="16"/>
      <c r="AT41" s="16"/>
      <c r="AU41" s="16"/>
      <c r="AV41" s="16"/>
      <c r="AW41" s="16"/>
      <c r="AX41" s="16"/>
      <c r="AY41" s="16"/>
      <c r="AZ41" s="16"/>
      <c r="BA41" s="16"/>
      <c r="BB41" s="16"/>
      <c r="BC41" s="16"/>
      <c r="BE41" s="15"/>
      <c r="BF41" s="15"/>
      <c r="BG41" s="15"/>
      <c r="BH41" s="15"/>
      <c r="BI41" s="15"/>
      <c r="BJ41" s="15"/>
      <c r="BK41" s="15"/>
      <c r="BL41" s="15"/>
      <c r="BM41" s="15"/>
      <c r="BN41" s="15"/>
      <c r="BO41" s="15"/>
      <c r="BP41" s="15"/>
      <c r="BQ41" s="15"/>
      <c r="BS41" s="15"/>
      <c r="BT41" s="15"/>
      <c r="BU41" s="15"/>
      <c r="BV41" s="15"/>
      <c r="BW41" s="15"/>
      <c r="BX41" s="15"/>
      <c r="BY41" s="15"/>
      <c r="BZ41" s="15"/>
      <c r="CA41" s="15"/>
      <c r="CB41" s="15"/>
      <c r="CC41" s="15"/>
      <c r="CD41" s="15"/>
      <c r="CE41" s="15"/>
      <c r="CF41" s="15"/>
      <c r="CG41" s="16"/>
      <c r="CH41" s="16"/>
      <c r="CI41" s="16"/>
      <c r="CJ41" s="16"/>
      <c r="CK41" s="16"/>
      <c r="CL41" s="16"/>
      <c r="CM41" s="16"/>
      <c r="CN41" s="16"/>
      <c r="CO41" s="16"/>
      <c r="CP41" s="16"/>
      <c r="CQ41" s="16"/>
      <c r="CR41" s="16"/>
      <c r="CS41" s="236"/>
      <c r="CT41" s="245"/>
      <c r="CU41" s="245"/>
      <c r="CV41" s="245"/>
      <c r="CW41" s="245"/>
      <c r="CX41" s="245"/>
      <c r="CY41" s="245"/>
      <c r="CZ41" s="245"/>
      <c r="DA41" s="245"/>
      <c r="DB41" s="245"/>
      <c r="DC41" s="245"/>
      <c r="DD41" s="245"/>
      <c r="DE41" s="245"/>
      <c r="DF41" s="15"/>
      <c r="DG41" s="15"/>
      <c r="DH41" s="15"/>
      <c r="DI41" s="15"/>
      <c r="DJ41" s="15"/>
      <c r="DK41" s="15"/>
      <c r="DL41" s="15"/>
      <c r="DM41" s="15"/>
      <c r="DN41" s="15"/>
      <c r="DO41" s="15"/>
      <c r="DP41" s="15"/>
      <c r="DQ41" s="15"/>
      <c r="DR41" s="15"/>
      <c r="DS41" s="15"/>
      <c r="DT41" s="15"/>
      <c r="DU41" s="244"/>
      <c r="DV41" s="244"/>
      <c r="DW41" s="244"/>
      <c r="DX41" s="244"/>
      <c r="DY41" s="244"/>
      <c r="DZ41" s="244"/>
      <c r="EA41" s="244"/>
      <c r="EB41" s="244"/>
      <c r="EC41" s="244"/>
      <c r="ED41" s="244"/>
      <c r="EE41" s="244"/>
      <c r="EF41" s="244"/>
      <c r="EG41" s="244"/>
      <c r="EI41" s="16"/>
      <c r="EJ41" s="16"/>
      <c r="EK41" s="16"/>
      <c r="EL41" s="16"/>
      <c r="EM41" s="16"/>
      <c r="EN41" s="16"/>
      <c r="EO41" s="16"/>
      <c r="EP41" s="16"/>
      <c r="EQ41" s="16"/>
      <c r="ER41" s="16"/>
      <c r="ES41" s="16"/>
      <c r="ET41" s="16"/>
      <c r="EV41" s="16"/>
      <c r="EW41" s="16"/>
      <c r="EX41" s="16"/>
      <c r="EY41" s="16"/>
      <c r="EZ41" s="16"/>
      <c r="FA41" s="16"/>
      <c r="FB41" s="16"/>
      <c r="FC41" s="16"/>
      <c r="FD41" s="16"/>
      <c r="FE41" s="16"/>
      <c r="FF41" s="16"/>
      <c r="FG41" s="16"/>
      <c r="FI41" s="233"/>
      <c r="FJ41" s="233"/>
      <c r="FK41" s="233"/>
      <c r="FL41" s="233"/>
      <c r="FM41" s="233"/>
      <c r="FN41" s="233"/>
      <c r="FO41" s="233"/>
      <c r="FP41" s="233"/>
      <c r="FQ41" s="233"/>
      <c r="FR41" s="233"/>
      <c r="FS41" s="233"/>
      <c r="FT41" s="233"/>
      <c r="FU41" s="233"/>
      <c r="FV41" s="4"/>
      <c r="FW41" s="233"/>
      <c r="FX41" s="233"/>
      <c r="FY41" s="233"/>
      <c r="FZ41" s="233"/>
      <c r="GA41" s="233"/>
      <c r="GB41" s="233"/>
      <c r="GC41" s="233"/>
      <c r="GD41" s="233"/>
      <c r="GE41" s="233"/>
      <c r="GF41" s="233"/>
      <c r="GG41" s="233"/>
      <c r="GH41" s="233"/>
      <c r="GI41" s="233"/>
      <c r="GJ41" s="233"/>
      <c r="GK41" s="112"/>
      <c r="GL41" s="112"/>
      <c r="GM41" s="112"/>
      <c r="GN41" s="112"/>
      <c r="GO41" s="112"/>
      <c r="GP41" s="112"/>
      <c r="GQ41" s="112"/>
      <c r="GR41" s="112"/>
      <c r="GS41" s="112"/>
      <c r="GT41" s="112"/>
      <c r="GU41" s="112"/>
      <c r="GV41" s="112"/>
      <c r="GW41" s="233"/>
      <c r="GX41" s="233"/>
      <c r="GY41" s="233"/>
      <c r="GZ41" s="233"/>
      <c r="HA41" s="233"/>
      <c r="HB41" s="233"/>
      <c r="HC41" s="233"/>
      <c r="HD41" s="233"/>
      <c r="HE41" s="233"/>
      <c r="HF41" s="233"/>
      <c r="HG41" s="233"/>
      <c r="HH41" s="233"/>
      <c r="HI41" s="233"/>
      <c r="HJ41" s="14"/>
      <c r="HL41" s="233"/>
      <c r="HN41" s="233"/>
      <c r="HO41" s="233"/>
      <c r="HQ41" s="15"/>
      <c r="HR41" s="15"/>
      <c r="IN41" s="346"/>
      <c r="IO41" s="346"/>
      <c r="IP41" s="346"/>
      <c r="IQ41" s="346"/>
      <c r="IR41" s="346"/>
      <c r="IS41" s="346"/>
      <c r="IT41" s="346"/>
      <c r="IU41" s="346"/>
      <c r="IV41" s="346"/>
      <c r="IW41" s="346"/>
      <c r="IX41" s="346"/>
      <c r="IY41" s="346"/>
      <c r="IZ41" s="346"/>
      <c r="JO41" s="346"/>
      <c r="JP41" s="346"/>
      <c r="JQ41" s="346"/>
      <c r="JR41" s="346"/>
      <c r="JS41" s="346"/>
      <c r="JT41" s="346"/>
      <c r="JU41" s="346"/>
      <c r="JV41" s="346"/>
      <c r="JW41" s="346"/>
      <c r="JX41" s="346"/>
      <c r="JY41" s="346"/>
      <c r="JZ41" s="346"/>
      <c r="KA41" s="346"/>
      <c r="KP41" s="346"/>
      <c r="KQ41" s="346"/>
      <c r="KR41" s="346"/>
      <c r="KS41" s="346"/>
      <c r="KT41" s="346"/>
      <c r="KU41" s="346"/>
      <c r="KV41" s="346"/>
      <c r="KW41" s="346"/>
      <c r="KX41" s="346"/>
      <c r="KY41" s="346"/>
      <c r="KZ41" s="346"/>
      <c r="LA41" s="346"/>
      <c r="LB41" s="346"/>
      <c r="LD41" s="346"/>
      <c r="LE41" s="346"/>
      <c r="LF41" s="346"/>
      <c r="LG41" s="346"/>
      <c r="LH41" s="346"/>
      <c r="LI41" s="346"/>
      <c r="LJ41" s="346"/>
      <c r="LK41" s="346"/>
      <c r="LL41" s="346"/>
      <c r="LM41" s="346"/>
      <c r="LN41" s="346"/>
      <c r="LO41" s="346"/>
      <c r="LP41" s="346"/>
      <c r="LS41" s="4"/>
      <c r="LT41" s="4"/>
      <c r="LU41" s="4"/>
      <c r="LV41" s="4"/>
      <c r="LW41" s="4"/>
      <c r="LX41" s="4"/>
      <c r="LY41" s="4"/>
      <c r="LZ41" s="4"/>
      <c r="MA41" s="4"/>
      <c r="MB41" s="4"/>
      <c r="MC41" s="4"/>
      <c r="MD41" s="4"/>
      <c r="MF41" s="14"/>
      <c r="MG41" s="14"/>
      <c r="MH41" s="14"/>
      <c r="MI41" s="14"/>
      <c r="MJ41" s="14"/>
      <c r="MK41" s="14"/>
      <c r="ML41" s="14"/>
      <c r="MM41" s="14"/>
      <c r="MN41" s="14"/>
      <c r="MO41" s="14"/>
      <c r="MP41" s="14"/>
      <c r="MQ41" s="14"/>
      <c r="MS41" s="14"/>
      <c r="MT41" s="14"/>
      <c r="MU41" s="14"/>
      <c r="MV41" s="14"/>
      <c r="MW41" s="14"/>
      <c r="MX41" s="14"/>
      <c r="MY41" s="14"/>
      <c r="MZ41" s="14"/>
      <c r="NA41" s="14"/>
      <c r="NB41" s="14"/>
      <c r="NC41" s="14"/>
      <c r="ND41" s="14"/>
    </row>
    <row r="42" spans="1:368">
      <c r="A42" s="4">
        <f>A41+1</f>
        <v>30</v>
      </c>
      <c r="B42" s="1" t="s">
        <v>445</v>
      </c>
      <c r="C42" s="1" t="s">
        <v>348</v>
      </c>
      <c r="D42" s="4" t="s">
        <v>328</v>
      </c>
      <c r="E42" s="14">
        <f>SUMIFS('MoU proposal'!U:U,'MoU proposal'!$B:$B,'# new dealers'!$B42,'MoU proposal'!$D:$D,'# new dealers'!$C42)</f>
        <v>4045.73</v>
      </c>
      <c r="F42" s="14">
        <f>'Retail_distributor-wise'!F42</f>
        <v>9400</v>
      </c>
      <c r="G42" s="14">
        <f>'Retail_distributor-wise'!GA42</f>
        <v>350</v>
      </c>
      <c r="H42" s="14">
        <f>'Retail_distributor-wise'!FM42</f>
        <v>1050</v>
      </c>
      <c r="I42" s="233">
        <f>IFERROR(COUNTIFS('District Data_Live'!$E:$E,'# new dealers'!$B42,'District Data_Live'!$C:$C,'# new dealers'!$C42,'District Data_Live'!$D:$D,'# new dealers'!$D42,'District Data_Live'!$J:$J,'# new dealers'!I$4),"")</f>
        <v>1</v>
      </c>
      <c r="J42" s="233">
        <f>IFERROR(COUNTIFS('District Data_Live'!$E:$E,'# new dealers'!$B42,'District Data_Live'!$C:$C,'# new dealers'!$C42,'District Data_Live'!$D:$D,'# new dealers'!$D42,'District Data_Live'!$J:$J,'# new dealers'!J$4),"")</f>
        <v>4</v>
      </c>
      <c r="K42" s="233">
        <f>IFERROR(COUNTIFS('District Data_Live'!$E:$E,'# new dealers'!$B42,'District Data_Live'!$C:$C,'# new dealers'!$C42,'District Data_Live'!$D:$D,'# new dealers'!$D42,'District Data_Live'!$J:$J,'# new dealers'!K$4),"")</f>
        <v>8</v>
      </c>
      <c r="L42" s="233">
        <f>IFERROR(COUNTIFS('District Data_Live'!$E:$E,'# new dealers'!$B42,'District Data_Live'!$C:$C,'# new dealers'!$C42,'District Data_Live'!$D:$D,'# new dealers'!$D42,'District Data_Live'!$J:$J,'# new dealers'!L$4),"")</f>
        <v>0</v>
      </c>
      <c r="M42" s="233">
        <f>IFERROR(SUMIFS('District Data_Live'!$P:$P,'District Data_Live'!$E:$E,'# new dealers'!$B42,'District Data_Live'!$C:$C,'# new dealers'!$C42,'District Data_Live'!$D:$D,'# new dealers'!$D42,'District Data_Live'!$J:$J,'# new dealers'!M$4),"")</f>
        <v>18000</v>
      </c>
      <c r="N42" s="233">
        <f>IFERROR(SUMIFS('District Data_Live'!$P:$P,'District Data_Live'!$E:$E,'# new dealers'!$B42,'District Data_Live'!$C:$C,'# new dealers'!$C42,'District Data_Live'!$D:$D,'# new dealers'!$D42,'District Data_Live'!$J:$J,'# new dealers'!N$4),"")</f>
        <v>26000</v>
      </c>
      <c r="O42" s="233">
        <f>IFERROR(SUMIFS('District Data_Live'!$P:$P,'District Data_Live'!$E:$E,'# new dealers'!$B42,'District Data_Live'!$C:$C,'# new dealers'!$C42,'District Data_Live'!$D:$D,'# new dealers'!$D42,'District Data_Live'!$J:$J,'# new dealers'!O$4),"")</f>
        <v>21500</v>
      </c>
      <c r="P42" s="233">
        <f>IFERROR(SUMIFS('District Data_Live'!$P:$P,'District Data_Live'!$E:$E,'# new dealers'!$B42,'District Data_Live'!$C:$C,'# new dealers'!$C42,'District Data_Live'!$D:$D,'# new dealers'!$D42,'District Data_Live'!$J:$J,'# new dealers'!P$4),"")</f>
        <v>0</v>
      </c>
      <c r="Q42" s="233">
        <f>IFERROR(SUMIFS('District Data_Live'!$ID:$ID,'District Data_Live'!$E:$E,'# new dealers'!$B42,'District Data_Live'!$C:$C,'# new dealers'!$C42,'District Data_Live'!$D:$D,'# new dealers'!$D42,'District Data_Live'!$J:$J,'# new dealers'!Q$4),"")</f>
        <v>62.679999999999993</v>
      </c>
      <c r="R42" s="233">
        <f>IFERROR(SUMIFS('District Data_Live'!$ID:$ID,'District Data_Live'!$E:$E,'# new dealers'!$B42,'District Data_Live'!$C:$C,'# new dealers'!$C42,'District Data_Live'!$D:$D,'# new dealers'!$D42,'District Data_Live'!$J:$J,'# new dealers'!R$4),"")</f>
        <v>48.908999999999999</v>
      </c>
      <c r="S42" s="233">
        <f>IFERROR(SUMIFS('District Data_Live'!$ID:$ID,'District Data_Live'!$E:$E,'# new dealers'!$B42,'District Data_Live'!$C:$C,'# new dealers'!$C42,'District Data_Live'!$D:$D,'# new dealers'!$D42,'District Data_Live'!$J:$J,'# new dealers'!S$4),"")</f>
        <v>41.882000000000005</v>
      </c>
      <c r="T42" s="233">
        <f>IFERROR(SUMIFS('District Data_Live'!$ID:$ID,'District Data_Live'!$E:$E,'# new dealers'!$B42,'District Data_Live'!$C:$C,'# new dealers'!$C42,'District Data_Live'!$D:$D,'# new dealers'!$D42,'District Data_Live'!$J:$J,'# new dealers'!T$4),"")</f>
        <v>0</v>
      </c>
      <c r="U42" s="16">
        <f t="shared" si="2"/>
        <v>0.40841592222634887</v>
      </c>
      <c r="V42" s="16">
        <f t="shared" si="3"/>
        <v>0.31868561487186503</v>
      </c>
      <c r="W42" s="16">
        <f t="shared" si="4"/>
        <v>0.27289846290178604</v>
      </c>
      <c r="X42" s="16">
        <f t="shared" si="5"/>
        <v>0</v>
      </c>
      <c r="Y42" s="14"/>
      <c r="Z42" s="14"/>
      <c r="AA42" s="14"/>
      <c r="AB42" s="14"/>
      <c r="AD42" s="671"/>
      <c r="AE42" s="16"/>
      <c r="AF42" s="16"/>
      <c r="AG42" s="16"/>
      <c r="AH42" s="16"/>
      <c r="AI42" s="16"/>
      <c r="AJ42" s="16"/>
      <c r="AK42" s="16"/>
      <c r="AL42" s="16"/>
      <c r="AM42" s="16"/>
      <c r="AN42" s="16"/>
      <c r="AO42" s="16"/>
      <c r="AP42" s="16"/>
      <c r="AR42" s="16"/>
      <c r="AS42" s="16"/>
      <c r="AT42" s="16"/>
      <c r="AU42" s="16"/>
      <c r="AV42" s="16"/>
      <c r="AW42" s="16"/>
      <c r="AX42" s="16"/>
      <c r="AY42" s="16"/>
      <c r="AZ42" s="16"/>
      <c r="BA42" s="16"/>
      <c r="BB42" s="16"/>
      <c r="BC42" s="16"/>
      <c r="BE42" s="15"/>
      <c r="BF42" s="15"/>
      <c r="BG42" s="15"/>
      <c r="BH42" s="15"/>
      <c r="BI42" s="15"/>
      <c r="BJ42" s="15"/>
      <c r="BK42" s="15"/>
      <c r="BL42" s="15"/>
      <c r="BM42" s="15"/>
      <c r="BN42" s="15"/>
      <c r="BO42" s="15"/>
      <c r="BP42" s="15"/>
      <c r="BQ42" s="15"/>
      <c r="BS42" s="15"/>
      <c r="BT42" s="15"/>
      <c r="BU42" s="15"/>
      <c r="BV42" s="15"/>
      <c r="BW42" s="15"/>
      <c r="BX42" s="15"/>
      <c r="BY42" s="15"/>
      <c r="BZ42" s="15"/>
      <c r="CA42" s="15"/>
      <c r="CB42" s="15"/>
      <c r="CC42" s="15"/>
      <c r="CD42" s="15"/>
      <c r="CE42" s="15"/>
      <c r="CF42" s="15"/>
      <c r="CG42" s="16"/>
      <c r="CH42" s="16"/>
      <c r="CI42" s="16"/>
      <c r="CJ42" s="16"/>
      <c r="CK42" s="16"/>
      <c r="CL42" s="16"/>
      <c r="CM42" s="16"/>
      <c r="CN42" s="16"/>
      <c r="CO42" s="16"/>
      <c r="CP42" s="16"/>
      <c r="CQ42" s="16"/>
      <c r="CR42" s="16"/>
      <c r="CS42" s="236"/>
      <c r="CT42" s="16"/>
      <c r="CU42" s="16"/>
      <c r="CV42" s="16"/>
      <c r="CW42" s="16"/>
      <c r="CX42" s="16"/>
      <c r="CY42" s="16"/>
      <c r="CZ42" s="16"/>
      <c r="DA42" s="16"/>
      <c r="DB42" s="16"/>
      <c r="DC42" s="16"/>
      <c r="DD42" s="16"/>
      <c r="DE42" s="16"/>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I42" s="16"/>
      <c r="EJ42" s="16"/>
      <c r="EK42" s="16"/>
      <c r="EL42" s="16"/>
      <c r="EM42" s="16"/>
      <c r="EN42" s="16"/>
      <c r="EO42" s="16"/>
      <c r="EP42" s="16"/>
      <c r="EQ42" s="16"/>
      <c r="ER42" s="16"/>
      <c r="ES42" s="16"/>
      <c r="ET42" s="16"/>
      <c r="EV42" s="16"/>
      <c r="EW42" s="16"/>
      <c r="EX42" s="16"/>
      <c r="EY42" s="16"/>
      <c r="EZ42" s="16"/>
      <c r="FA42" s="16"/>
      <c r="FB42" s="16"/>
      <c r="FC42" s="16"/>
      <c r="FD42" s="16"/>
      <c r="FE42" s="16"/>
      <c r="FF42" s="16"/>
      <c r="FG42" s="16"/>
      <c r="FI42" s="233"/>
      <c r="FJ42" s="233"/>
      <c r="FK42" s="233"/>
      <c r="FL42" s="233"/>
      <c r="FM42" s="233"/>
      <c r="FN42" s="233"/>
      <c r="FO42" s="233"/>
      <c r="FP42" s="233"/>
      <c r="FQ42" s="233"/>
      <c r="FR42" s="233"/>
      <c r="FS42" s="233"/>
      <c r="FT42" s="233"/>
      <c r="FU42" s="233"/>
      <c r="FV42" s="4"/>
      <c r="FW42" s="233"/>
      <c r="FX42" s="233"/>
      <c r="FY42" s="233"/>
      <c r="FZ42" s="233"/>
      <c r="GA42" s="233"/>
      <c r="GB42" s="233"/>
      <c r="GC42" s="233"/>
      <c r="GD42" s="233"/>
      <c r="GE42" s="233"/>
      <c r="GF42" s="233"/>
      <c r="GG42" s="233"/>
      <c r="GH42" s="233"/>
      <c r="GI42" s="233"/>
      <c r="GJ42" s="233"/>
      <c r="GK42" s="112"/>
      <c r="GL42" s="112"/>
      <c r="GM42" s="112"/>
      <c r="GN42" s="112"/>
      <c r="GO42" s="112"/>
      <c r="GP42" s="112"/>
      <c r="GQ42" s="112"/>
      <c r="GR42" s="112"/>
      <c r="GS42" s="112"/>
      <c r="GT42" s="112"/>
      <c r="GU42" s="112"/>
      <c r="GV42" s="112"/>
      <c r="GW42" s="233"/>
      <c r="GX42" s="233"/>
      <c r="GY42" s="233"/>
      <c r="GZ42" s="233"/>
      <c r="HA42" s="233"/>
      <c r="HB42" s="233"/>
      <c r="HC42" s="233"/>
      <c r="HD42" s="233"/>
      <c r="HE42" s="233"/>
      <c r="HF42" s="233"/>
      <c r="HG42" s="233"/>
      <c r="HH42" s="233"/>
      <c r="HI42" s="233"/>
      <c r="HJ42" s="14"/>
      <c r="HL42" s="233"/>
      <c r="HN42" s="233"/>
      <c r="HO42" s="233"/>
      <c r="HQ42" s="15"/>
      <c r="HR42" s="15"/>
      <c r="IN42" s="346"/>
      <c r="IO42" s="346"/>
      <c r="IP42" s="346"/>
      <c r="IQ42" s="346"/>
      <c r="IR42" s="346"/>
      <c r="IS42" s="346"/>
      <c r="IT42" s="346"/>
      <c r="IU42" s="346"/>
      <c r="IV42" s="346"/>
      <c r="IW42" s="346"/>
      <c r="IX42" s="346"/>
      <c r="IY42" s="346"/>
      <c r="IZ42" s="346"/>
      <c r="JO42" s="346"/>
      <c r="JP42" s="346"/>
      <c r="JQ42" s="346"/>
      <c r="JR42" s="346"/>
      <c r="JS42" s="346"/>
      <c r="JT42" s="346"/>
      <c r="JU42" s="346"/>
      <c r="JV42" s="346"/>
      <c r="JW42" s="346"/>
      <c r="JX42" s="346"/>
      <c r="JY42" s="346"/>
      <c r="JZ42" s="346"/>
      <c r="KA42" s="346"/>
      <c r="KP42" s="346"/>
      <c r="KQ42" s="346"/>
      <c r="KR42" s="346"/>
      <c r="KS42" s="346"/>
      <c r="KT42" s="346"/>
      <c r="KU42" s="346"/>
      <c r="KV42" s="346"/>
      <c r="KW42" s="346"/>
      <c r="KX42" s="346"/>
      <c r="KY42" s="346"/>
      <c r="KZ42" s="346"/>
      <c r="LA42" s="346"/>
      <c r="LB42" s="346"/>
      <c r="LD42" s="346"/>
      <c r="LE42" s="346"/>
      <c r="LF42" s="346"/>
      <c r="LG42" s="346"/>
      <c r="LH42" s="346"/>
      <c r="LI42" s="346"/>
      <c r="LJ42" s="346"/>
      <c r="LK42" s="346"/>
      <c r="LL42" s="346"/>
      <c r="LM42" s="346"/>
      <c r="LN42" s="346"/>
      <c r="LO42" s="346"/>
      <c r="LP42" s="346"/>
      <c r="LS42" s="16"/>
      <c r="LT42" s="16"/>
      <c r="LU42" s="16"/>
      <c r="LV42" s="16"/>
      <c r="LW42" s="16"/>
      <c r="LX42" s="16"/>
      <c r="LY42" s="16"/>
      <c r="LZ42" s="16"/>
      <c r="MA42" s="16"/>
      <c r="MB42" s="16"/>
      <c r="MC42" s="16"/>
      <c r="MD42" s="16"/>
      <c r="MF42" s="14"/>
      <c r="MG42" s="14"/>
      <c r="MH42" s="14"/>
      <c r="MI42" s="14"/>
      <c r="MJ42" s="14"/>
      <c r="MK42" s="14"/>
      <c r="ML42" s="14"/>
      <c r="MM42" s="14"/>
      <c r="MN42" s="14"/>
      <c r="MO42" s="14"/>
      <c r="MP42" s="14"/>
      <c r="MQ42" s="14"/>
      <c r="MS42" s="14"/>
      <c r="MT42" s="14"/>
      <c r="MU42" s="14"/>
      <c r="MV42" s="14"/>
      <c r="MW42" s="14"/>
      <c r="MX42" s="14"/>
      <c r="MY42" s="14"/>
      <c r="MZ42" s="14"/>
      <c r="NA42" s="14"/>
      <c r="NB42" s="14"/>
      <c r="NC42" s="14"/>
      <c r="ND42" s="14"/>
    </row>
    <row r="43" spans="1:368">
      <c r="A43" s="4">
        <f>A42+1</f>
        <v>31</v>
      </c>
      <c r="B43" s="1" t="s">
        <v>446</v>
      </c>
      <c r="C43" s="1" t="s">
        <v>348</v>
      </c>
      <c r="D43" s="4" t="s">
        <v>328</v>
      </c>
      <c r="E43" s="14">
        <f>SUMIFS('MoU proposal'!U:U,'MoU proposal'!$B:$B,'# new dealers'!$B43,'MoU proposal'!$D:$D,'# new dealers'!$C43)</f>
        <v>990.66500000000008</v>
      </c>
      <c r="F43" s="14">
        <f>'Retail_distributor-wise'!F43</f>
        <v>2100</v>
      </c>
      <c r="G43" s="14">
        <f>'Retail_distributor-wise'!GA43</f>
        <v>135</v>
      </c>
      <c r="H43" s="14">
        <f>'Retail_distributor-wise'!FM43</f>
        <v>165</v>
      </c>
      <c r="I43" s="233">
        <f>IFERROR(COUNTIFS('District Data_Live'!$E:$E,'# new dealers'!$B43,'District Data_Live'!$C:$C,'# new dealers'!$C43,'District Data_Live'!$D:$D,'# new dealers'!$D43,'District Data_Live'!$J:$J,'# new dealers'!I$4),"")</f>
        <v>0</v>
      </c>
      <c r="J43" s="233">
        <f>IFERROR(COUNTIFS('District Data_Live'!$E:$E,'# new dealers'!$B43,'District Data_Live'!$C:$C,'# new dealers'!$C43,'District Data_Live'!$D:$D,'# new dealers'!$D43,'District Data_Live'!$J:$J,'# new dealers'!J$4),"")</f>
        <v>2</v>
      </c>
      <c r="K43" s="233">
        <f>IFERROR(COUNTIFS('District Data_Live'!$E:$E,'# new dealers'!$B43,'District Data_Live'!$C:$C,'# new dealers'!$C43,'District Data_Live'!$D:$D,'# new dealers'!$D43,'District Data_Live'!$J:$J,'# new dealers'!K$4),"")</f>
        <v>1</v>
      </c>
      <c r="L43" s="233">
        <f>IFERROR(COUNTIFS('District Data_Live'!$E:$E,'# new dealers'!$B43,'District Data_Live'!$C:$C,'# new dealers'!$C43,'District Data_Live'!$D:$D,'# new dealers'!$D43,'District Data_Live'!$J:$J,'# new dealers'!L$4),"")</f>
        <v>2</v>
      </c>
      <c r="M43" s="233">
        <f>IFERROR(SUMIFS('District Data_Live'!$P:$P,'District Data_Live'!$E:$E,'# new dealers'!$B43,'District Data_Live'!$C:$C,'# new dealers'!$C43,'District Data_Live'!$D:$D,'# new dealers'!$D43,'District Data_Live'!$J:$J,'# new dealers'!M$4),"")</f>
        <v>0</v>
      </c>
      <c r="N43" s="233">
        <f>IFERROR(SUMIFS('District Data_Live'!$P:$P,'District Data_Live'!$E:$E,'# new dealers'!$B43,'District Data_Live'!$C:$C,'# new dealers'!$C43,'District Data_Live'!$D:$D,'# new dealers'!$D43,'District Data_Live'!$J:$J,'# new dealers'!N$4),"")</f>
        <v>14000</v>
      </c>
      <c r="O43" s="233">
        <f>IFERROR(SUMIFS('District Data_Live'!$P:$P,'District Data_Live'!$E:$E,'# new dealers'!$B43,'District Data_Live'!$C:$C,'# new dealers'!$C43,'District Data_Live'!$D:$D,'# new dealers'!$D43,'District Data_Live'!$J:$J,'# new dealers'!O$4),"")</f>
        <v>2500</v>
      </c>
      <c r="P43" s="233">
        <f>IFERROR(SUMIFS('District Data_Live'!$P:$P,'District Data_Live'!$E:$E,'# new dealers'!$B43,'District Data_Live'!$C:$C,'# new dealers'!$C43,'District Data_Live'!$D:$D,'# new dealers'!$D43,'District Data_Live'!$J:$J,'# new dealers'!P$4),"")</f>
        <v>2700</v>
      </c>
      <c r="Q43" s="233">
        <f>IFERROR(SUMIFS('District Data_Live'!$ID:$ID,'District Data_Live'!$E:$E,'# new dealers'!$B43,'District Data_Live'!$C:$C,'# new dealers'!$C43,'District Data_Live'!$D:$D,'# new dealers'!$D43,'District Data_Live'!$J:$J,'# new dealers'!Q$4),"")</f>
        <v>0</v>
      </c>
      <c r="R43" s="233">
        <f>IFERROR(SUMIFS('District Data_Live'!$ID:$ID,'District Data_Live'!$E:$E,'# new dealers'!$B43,'District Data_Live'!$C:$C,'# new dealers'!$C43,'District Data_Live'!$D:$D,'# new dealers'!$D43,'District Data_Live'!$J:$J,'# new dealers'!R$4),"")</f>
        <v>41.326000000000001</v>
      </c>
      <c r="S43" s="233">
        <f>IFERROR(SUMIFS('District Data_Live'!$ID:$ID,'District Data_Live'!$E:$E,'# new dealers'!$B43,'District Data_Live'!$C:$C,'# new dealers'!$C43,'District Data_Live'!$D:$D,'# new dealers'!$D43,'District Data_Live'!$J:$J,'# new dealers'!S$4),"")</f>
        <v>2.4769999999999999</v>
      </c>
      <c r="T43" s="233">
        <f>IFERROR(SUMIFS('District Data_Live'!$ID:$ID,'District Data_Live'!$E:$E,'# new dealers'!$B43,'District Data_Live'!$C:$C,'# new dealers'!$C43,'District Data_Live'!$D:$D,'# new dealers'!$D43,'District Data_Live'!$J:$J,'# new dealers'!T$4),"")</f>
        <v>0</v>
      </c>
      <c r="U43" s="16">
        <f t="shared" si="2"/>
        <v>0</v>
      </c>
      <c r="V43" s="16">
        <f t="shared" si="3"/>
        <v>0.94345136177887368</v>
      </c>
      <c r="W43" s="16">
        <f t="shared" si="4"/>
        <v>5.6548638221126407E-2</v>
      </c>
      <c r="X43" s="16">
        <f t="shared" si="5"/>
        <v>0</v>
      </c>
      <c r="Y43" s="14"/>
      <c r="Z43" s="14"/>
      <c r="AA43" s="14"/>
      <c r="AB43" s="14"/>
      <c r="AD43" s="671"/>
      <c r="AE43" s="16"/>
      <c r="AF43" s="16"/>
      <c r="AG43" s="16"/>
      <c r="AH43" s="16"/>
      <c r="AI43" s="16"/>
      <c r="AJ43" s="16"/>
      <c r="AK43" s="16"/>
      <c r="AL43" s="16"/>
      <c r="AM43" s="16"/>
      <c r="AN43" s="16"/>
      <c r="AO43" s="16"/>
      <c r="AP43" s="16"/>
      <c r="AR43" s="16"/>
      <c r="AS43" s="16"/>
      <c r="AT43" s="16"/>
      <c r="AU43" s="16"/>
      <c r="AV43" s="16"/>
      <c r="AW43" s="16"/>
      <c r="AX43" s="16"/>
      <c r="AY43" s="16"/>
      <c r="AZ43" s="16"/>
      <c r="BA43" s="16"/>
      <c r="BB43" s="16"/>
      <c r="BC43" s="16"/>
      <c r="BE43" s="15"/>
      <c r="BF43" s="15"/>
      <c r="BG43" s="15"/>
      <c r="BH43" s="15"/>
      <c r="BI43" s="15"/>
      <c r="BJ43" s="15"/>
      <c r="BK43" s="15"/>
      <c r="BL43" s="15"/>
      <c r="BM43" s="15"/>
      <c r="BN43" s="15"/>
      <c r="BO43" s="15"/>
      <c r="BP43" s="15"/>
      <c r="BQ43" s="15"/>
      <c r="BS43" s="15"/>
      <c r="BT43" s="15"/>
      <c r="BU43" s="15"/>
      <c r="BV43" s="15"/>
      <c r="BW43" s="15"/>
      <c r="BX43" s="15"/>
      <c r="BY43" s="15"/>
      <c r="BZ43" s="15"/>
      <c r="CA43" s="15"/>
      <c r="CB43" s="15"/>
      <c r="CC43" s="15"/>
      <c r="CD43" s="15"/>
      <c r="CE43" s="15"/>
      <c r="CF43" s="15"/>
      <c r="CG43" s="16"/>
      <c r="CH43" s="16"/>
      <c r="CI43" s="16"/>
      <c r="CJ43" s="16"/>
      <c r="CK43" s="16"/>
      <c r="CL43" s="16"/>
      <c r="CM43" s="16"/>
      <c r="CN43" s="16"/>
      <c r="CO43" s="16"/>
      <c r="CP43" s="16"/>
      <c r="CQ43" s="16"/>
      <c r="CR43" s="16"/>
      <c r="CS43" s="236"/>
      <c r="CT43" s="16"/>
      <c r="CU43" s="16"/>
      <c r="CV43" s="16"/>
      <c r="CW43" s="16"/>
      <c r="CX43" s="16"/>
      <c r="CY43" s="16"/>
      <c r="CZ43" s="16"/>
      <c r="DA43" s="16"/>
      <c r="DB43" s="16"/>
      <c r="DC43" s="16"/>
      <c r="DD43" s="16"/>
      <c r="DE43" s="16"/>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I43" s="16"/>
      <c r="EJ43" s="16"/>
      <c r="EK43" s="16"/>
      <c r="EL43" s="16"/>
      <c r="EM43" s="16"/>
      <c r="EN43" s="16"/>
      <c r="EO43" s="16"/>
      <c r="EP43" s="16"/>
      <c r="EQ43" s="16"/>
      <c r="ER43" s="16"/>
      <c r="ES43" s="16"/>
      <c r="ET43" s="16"/>
      <c r="EV43" s="16"/>
      <c r="EW43" s="16"/>
      <c r="EX43" s="16"/>
      <c r="EY43" s="16"/>
      <c r="EZ43" s="16"/>
      <c r="FA43" s="16"/>
      <c r="FB43" s="16"/>
      <c r="FC43" s="16"/>
      <c r="FD43" s="16"/>
      <c r="FE43" s="16"/>
      <c r="FF43" s="16"/>
      <c r="FG43" s="16"/>
      <c r="FI43" s="233"/>
      <c r="FJ43" s="233"/>
      <c r="FK43" s="233"/>
      <c r="FL43" s="233"/>
      <c r="FM43" s="233"/>
      <c r="FN43" s="233"/>
      <c r="FO43" s="233"/>
      <c r="FP43" s="233"/>
      <c r="FQ43" s="233"/>
      <c r="FR43" s="233"/>
      <c r="FS43" s="233"/>
      <c r="FT43" s="233"/>
      <c r="FU43" s="233"/>
      <c r="FV43" s="4"/>
      <c r="FW43" s="233"/>
      <c r="FX43" s="233"/>
      <c r="FY43" s="233"/>
      <c r="FZ43" s="233"/>
      <c r="GA43" s="233"/>
      <c r="GB43" s="233"/>
      <c r="GC43" s="233"/>
      <c r="GD43" s="233"/>
      <c r="GE43" s="233"/>
      <c r="GF43" s="233"/>
      <c r="GG43" s="233"/>
      <c r="GH43" s="233"/>
      <c r="GI43" s="233"/>
      <c r="GJ43" s="233"/>
      <c r="GK43" s="16"/>
      <c r="GL43" s="16"/>
      <c r="GM43" s="16"/>
      <c r="GN43" s="16"/>
      <c r="GO43" s="16"/>
      <c r="GP43" s="16"/>
      <c r="GQ43" s="16"/>
      <c r="GR43" s="16"/>
      <c r="GS43" s="16"/>
      <c r="GT43" s="16"/>
      <c r="GU43" s="16"/>
      <c r="GV43" s="16"/>
      <c r="GW43" s="233"/>
      <c r="GX43" s="233"/>
      <c r="GY43" s="233"/>
      <c r="GZ43" s="233"/>
      <c r="HA43" s="233"/>
      <c r="HB43" s="233"/>
      <c r="HC43" s="233"/>
      <c r="HD43" s="233"/>
      <c r="HE43" s="233"/>
      <c r="HF43" s="233"/>
      <c r="HG43" s="233"/>
      <c r="HH43" s="233"/>
      <c r="HI43" s="233"/>
      <c r="HJ43" s="14"/>
      <c r="HL43" s="233"/>
      <c r="HN43" s="233"/>
      <c r="HO43" s="233"/>
      <c r="HQ43" s="15"/>
      <c r="HR43" s="15"/>
      <c r="IN43" s="346"/>
      <c r="IO43" s="346"/>
      <c r="IP43" s="346"/>
      <c r="IQ43" s="346"/>
      <c r="IR43" s="346"/>
      <c r="IS43" s="346"/>
      <c r="IT43" s="346"/>
      <c r="IU43" s="346"/>
      <c r="IV43" s="346"/>
      <c r="IW43" s="346"/>
      <c r="IX43" s="346"/>
      <c r="IY43" s="346"/>
      <c r="IZ43" s="346"/>
      <c r="JO43" s="346"/>
      <c r="JP43" s="346"/>
      <c r="JQ43" s="346"/>
      <c r="JR43" s="346"/>
      <c r="JS43" s="346"/>
      <c r="JT43" s="346"/>
      <c r="JU43" s="346"/>
      <c r="JV43" s="346"/>
      <c r="JW43" s="346"/>
      <c r="JX43" s="346"/>
      <c r="JY43" s="346"/>
      <c r="JZ43" s="346"/>
      <c r="KA43" s="346"/>
      <c r="KP43" s="346"/>
      <c r="KQ43" s="346"/>
      <c r="KR43" s="346"/>
      <c r="KS43" s="346"/>
      <c r="KT43" s="346"/>
      <c r="KU43" s="346"/>
      <c r="KV43" s="346"/>
      <c r="KW43" s="346"/>
      <c r="KX43" s="346"/>
      <c r="KY43" s="346"/>
      <c r="KZ43" s="346"/>
      <c r="LA43" s="346"/>
      <c r="LB43" s="346"/>
      <c r="LD43" s="346"/>
      <c r="LE43" s="346"/>
      <c r="LF43" s="346"/>
      <c r="LG43" s="346"/>
      <c r="LH43" s="346"/>
      <c r="LI43" s="346"/>
      <c r="LJ43" s="346"/>
      <c r="LK43" s="346"/>
      <c r="LL43" s="346"/>
      <c r="LM43" s="346"/>
      <c r="LN43" s="346"/>
      <c r="LO43" s="346"/>
      <c r="LP43" s="346"/>
      <c r="LS43" s="16"/>
      <c r="LT43" s="16"/>
      <c r="LU43" s="16"/>
      <c r="LV43" s="16"/>
      <c r="LW43" s="16"/>
      <c r="LX43" s="16"/>
      <c r="LY43" s="16"/>
      <c r="LZ43" s="16"/>
      <c r="MA43" s="16"/>
      <c r="MB43" s="16"/>
      <c r="MC43" s="16"/>
      <c r="MD43" s="16"/>
      <c r="MF43" s="14"/>
      <c r="MG43" s="14"/>
      <c r="MH43" s="14"/>
      <c r="MI43" s="14"/>
      <c r="MJ43" s="14"/>
      <c r="MK43" s="14"/>
      <c r="ML43" s="14"/>
      <c r="MM43" s="14"/>
      <c r="MN43" s="14"/>
      <c r="MO43" s="14"/>
      <c r="MP43" s="14"/>
      <c r="MQ43" s="14"/>
      <c r="MS43" s="14"/>
      <c r="MT43" s="14"/>
      <c r="MU43" s="14"/>
      <c r="MV43" s="14"/>
      <c r="MW43" s="14"/>
      <c r="MX43" s="14"/>
      <c r="MY43" s="14"/>
      <c r="MZ43" s="14"/>
      <c r="NA43" s="14"/>
      <c r="NB43" s="14"/>
      <c r="NC43" s="14"/>
      <c r="ND43" s="14"/>
    </row>
    <row r="44" spans="1:368" s="116" customFormat="1">
      <c r="A44" s="115"/>
      <c r="D44" s="115"/>
      <c r="E44" s="117"/>
      <c r="F44" s="14">
        <f>'Retail_distributor-wise'!F44</f>
        <v>0</v>
      </c>
      <c r="G44" s="14">
        <f>'Retail_distributor-wise'!GA44</f>
        <v>0</v>
      </c>
      <c r="H44" s="14">
        <f>'Retail_distributor-wise'!FM44</f>
        <v>0</v>
      </c>
      <c r="I44" s="233">
        <f>IFERROR(COUNTIFS('District Data_Live'!$E:$E,'# new dealers'!$B44,'District Data_Live'!$C:$C,'# new dealers'!$C44,'District Data_Live'!$D:$D,'# new dealers'!$D44,'District Data_Live'!$J:$J,'# new dealers'!I$4),"")</f>
        <v>0</v>
      </c>
      <c r="J44" s="233">
        <f>IFERROR(COUNTIFS('District Data_Live'!$E:$E,'# new dealers'!$B44,'District Data_Live'!$C:$C,'# new dealers'!$C44,'District Data_Live'!$D:$D,'# new dealers'!$D44,'District Data_Live'!$J:$J,'# new dealers'!J$4),"")</f>
        <v>0</v>
      </c>
      <c r="K44" s="233">
        <f>IFERROR(COUNTIFS('District Data_Live'!$E:$E,'# new dealers'!$B44,'District Data_Live'!$C:$C,'# new dealers'!$C44,'District Data_Live'!$D:$D,'# new dealers'!$D44,'District Data_Live'!$J:$J,'# new dealers'!K$4),"")</f>
        <v>0</v>
      </c>
      <c r="L44" s="233">
        <f>IFERROR(COUNTIFS('District Data_Live'!$E:$E,'# new dealers'!$B44,'District Data_Live'!$C:$C,'# new dealers'!$C44,'District Data_Live'!$D:$D,'# new dealers'!$D44,'District Data_Live'!$J:$J,'# new dealers'!L$4),"")</f>
        <v>0</v>
      </c>
      <c r="M44" s="233">
        <f>IFERROR(SUMIFS('District Data_Live'!$P:$P,'District Data_Live'!$E:$E,'# new dealers'!$B44,'District Data_Live'!$C:$C,'# new dealers'!$C44,'District Data_Live'!$D:$D,'# new dealers'!$D44,'District Data_Live'!$J:$J,'# new dealers'!M$4),"")</f>
        <v>0</v>
      </c>
      <c r="N44" s="233">
        <f>IFERROR(SUMIFS('District Data_Live'!$P:$P,'District Data_Live'!$E:$E,'# new dealers'!$B44,'District Data_Live'!$C:$C,'# new dealers'!$C44,'District Data_Live'!$D:$D,'# new dealers'!$D44,'District Data_Live'!$J:$J,'# new dealers'!N$4),"")</f>
        <v>0</v>
      </c>
      <c r="O44" s="233">
        <f>IFERROR(SUMIFS('District Data_Live'!$P:$P,'District Data_Live'!$E:$E,'# new dealers'!$B44,'District Data_Live'!$C:$C,'# new dealers'!$C44,'District Data_Live'!$D:$D,'# new dealers'!$D44,'District Data_Live'!$J:$J,'# new dealers'!O$4),"")</f>
        <v>0</v>
      </c>
      <c r="P44" s="233">
        <f>IFERROR(SUMIFS('District Data_Live'!$P:$P,'District Data_Live'!$E:$E,'# new dealers'!$B44,'District Data_Live'!$C:$C,'# new dealers'!$C44,'District Data_Live'!$D:$D,'# new dealers'!$D44,'District Data_Live'!$J:$J,'# new dealers'!P$4),"")</f>
        <v>0</v>
      </c>
      <c r="Q44" s="233">
        <f>IFERROR(SUMIFS('District Data_Live'!$ID:$ID,'District Data_Live'!$E:$E,'# new dealers'!$B44,'District Data_Live'!$C:$C,'# new dealers'!$C44,'District Data_Live'!$D:$D,'# new dealers'!$D44,'District Data_Live'!$J:$J,'# new dealers'!Q$4),"")</f>
        <v>0</v>
      </c>
      <c r="R44" s="233">
        <f>IFERROR(SUMIFS('District Data_Live'!$ID:$ID,'District Data_Live'!$E:$E,'# new dealers'!$B44,'District Data_Live'!$C:$C,'# new dealers'!$C44,'District Data_Live'!$D:$D,'# new dealers'!$D44,'District Data_Live'!$J:$J,'# new dealers'!R$4),"")</f>
        <v>0</v>
      </c>
      <c r="S44" s="233">
        <f>IFERROR(SUMIFS('District Data_Live'!$ID:$ID,'District Data_Live'!$E:$E,'# new dealers'!$B44,'District Data_Live'!$C:$C,'# new dealers'!$C44,'District Data_Live'!$D:$D,'# new dealers'!$D44,'District Data_Live'!$J:$J,'# new dealers'!S$4),"")</f>
        <v>0</v>
      </c>
      <c r="T44" s="233">
        <f>IFERROR(SUMIFS('District Data_Live'!$ID:$ID,'District Data_Live'!$E:$E,'# new dealers'!$B44,'District Data_Live'!$C:$C,'# new dealers'!$C44,'District Data_Live'!$D:$D,'# new dealers'!$D44,'District Data_Live'!$J:$J,'# new dealers'!T$4),"")</f>
        <v>0</v>
      </c>
      <c r="U44" s="16" t="str">
        <f t="shared" si="2"/>
        <v/>
      </c>
      <c r="V44" s="16" t="str">
        <f t="shared" si="3"/>
        <v/>
      </c>
      <c r="W44" s="16" t="str">
        <f t="shared" si="4"/>
        <v/>
      </c>
      <c r="X44" s="16" t="str">
        <f t="shared" si="5"/>
        <v/>
      </c>
      <c r="Y44" s="117"/>
      <c r="Z44" s="117"/>
      <c r="AA44" s="117"/>
      <c r="AB44" s="117"/>
      <c r="AC44" s="229"/>
      <c r="AD44" s="229"/>
      <c r="AE44" s="230"/>
      <c r="AF44" s="230"/>
      <c r="AG44" s="230"/>
      <c r="AH44" s="230"/>
      <c r="AI44" s="230"/>
      <c r="AJ44" s="230"/>
      <c r="AK44" s="230"/>
      <c r="AL44" s="230"/>
      <c r="AM44" s="230"/>
      <c r="AN44" s="230"/>
      <c r="AO44" s="230"/>
      <c r="AP44" s="230"/>
      <c r="AR44" s="230"/>
      <c r="AS44" s="230"/>
      <c r="AT44" s="230"/>
      <c r="AU44" s="230"/>
      <c r="AV44" s="230"/>
      <c r="AW44" s="230"/>
      <c r="AX44" s="230"/>
      <c r="AY44" s="230"/>
      <c r="AZ44" s="230"/>
      <c r="BA44" s="230"/>
      <c r="BB44" s="230"/>
      <c r="BC44" s="230"/>
      <c r="BE44" s="231"/>
      <c r="BF44" s="231"/>
      <c r="BG44" s="231"/>
      <c r="BH44" s="231"/>
      <c r="BI44" s="231"/>
      <c r="BJ44" s="231"/>
      <c r="BK44" s="231"/>
      <c r="BL44" s="231"/>
      <c r="BM44" s="231"/>
      <c r="BN44" s="231"/>
      <c r="BO44" s="231"/>
      <c r="BP44" s="231"/>
      <c r="BQ44" s="231"/>
      <c r="BS44" s="231"/>
      <c r="BT44" s="231"/>
      <c r="BU44" s="231"/>
      <c r="BV44" s="231"/>
      <c r="BW44" s="231"/>
      <c r="BX44" s="231"/>
      <c r="BY44" s="231"/>
      <c r="BZ44" s="231"/>
      <c r="CA44" s="231"/>
      <c r="CB44" s="231"/>
      <c r="CC44" s="231"/>
      <c r="CD44" s="231"/>
      <c r="CE44" s="231"/>
      <c r="CF44" s="231"/>
      <c r="CG44" s="230"/>
      <c r="CH44" s="230"/>
      <c r="CI44" s="230"/>
      <c r="CJ44" s="230"/>
      <c r="CK44" s="230"/>
      <c r="CL44" s="230"/>
      <c r="CM44" s="230"/>
      <c r="CN44" s="230"/>
      <c r="CO44" s="230"/>
      <c r="CP44" s="230"/>
      <c r="CQ44" s="230"/>
      <c r="CR44" s="230"/>
      <c r="CS44" s="237"/>
      <c r="CT44" s="230"/>
      <c r="CU44" s="230"/>
      <c r="CV44" s="230"/>
      <c r="CW44" s="230"/>
      <c r="CX44" s="230"/>
      <c r="CY44" s="230"/>
      <c r="CZ44" s="230"/>
      <c r="DA44" s="230"/>
      <c r="DB44" s="230"/>
      <c r="DC44" s="230"/>
      <c r="DD44" s="230"/>
      <c r="DE44" s="230"/>
      <c r="DF44" s="231"/>
      <c r="DG44" s="231"/>
      <c r="DH44" s="231"/>
      <c r="DI44" s="231"/>
      <c r="DJ44" s="231"/>
      <c r="DK44" s="231"/>
      <c r="DL44" s="231"/>
      <c r="DM44" s="231"/>
      <c r="DN44" s="231"/>
      <c r="DO44" s="231"/>
      <c r="DP44" s="231"/>
      <c r="DQ44" s="231"/>
      <c r="DR44" s="231"/>
      <c r="DS44" s="231"/>
      <c r="DT44" s="231"/>
      <c r="DU44" s="231"/>
      <c r="DV44" s="231"/>
      <c r="DW44" s="231"/>
      <c r="DX44" s="231"/>
      <c r="DY44" s="231"/>
      <c r="DZ44" s="231"/>
      <c r="EA44" s="231"/>
      <c r="EB44" s="231"/>
      <c r="EC44" s="231"/>
      <c r="ED44" s="231"/>
      <c r="EE44" s="231"/>
      <c r="EF44" s="231"/>
      <c r="EG44" s="231"/>
      <c r="EH44" s="191"/>
      <c r="EI44" s="115"/>
      <c r="EJ44" s="115"/>
      <c r="EK44" s="115"/>
      <c r="EL44" s="115"/>
      <c r="EM44" s="115"/>
      <c r="EN44" s="115"/>
      <c r="EO44" s="115"/>
      <c r="EP44" s="115"/>
      <c r="EQ44" s="115"/>
      <c r="ER44" s="115"/>
      <c r="ES44" s="115"/>
      <c r="ET44" s="115"/>
      <c r="EU44" s="115"/>
      <c r="EV44" s="230"/>
      <c r="EW44" s="230"/>
      <c r="EX44" s="230"/>
      <c r="EY44" s="230"/>
      <c r="EZ44" s="230"/>
      <c r="FA44" s="230"/>
      <c r="FB44" s="230"/>
      <c r="FC44" s="230"/>
      <c r="FD44" s="230"/>
      <c r="FE44" s="230"/>
      <c r="FF44" s="230"/>
      <c r="FG44" s="230"/>
      <c r="FI44" s="234"/>
      <c r="FJ44" s="234"/>
      <c r="FK44" s="234"/>
      <c r="FL44" s="234"/>
      <c r="FM44" s="234"/>
      <c r="FN44" s="234"/>
      <c r="FO44" s="234"/>
      <c r="FP44" s="234"/>
      <c r="FQ44" s="234"/>
      <c r="FR44" s="234"/>
      <c r="FS44" s="234"/>
      <c r="FT44" s="234"/>
      <c r="FU44" s="234"/>
      <c r="FV44" s="115"/>
      <c r="FW44" s="234"/>
      <c r="FX44" s="234"/>
      <c r="FY44" s="234"/>
      <c r="FZ44" s="234"/>
      <c r="GA44" s="234"/>
      <c r="GB44" s="234"/>
      <c r="GC44" s="234"/>
      <c r="GD44" s="234"/>
      <c r="GE44" s="234"/>
      <c r="GF44" s="234"/>
      <c r="GG44" s="234"/>
      <c r="GH44" s="234"/>
      <c r="GI44" s="234"/>
      <c r="GJ44" s="234"/>
      <c r="GK44" s="339"/>
      <c r="GL44" s="339"/>
      <c r="GM44" s="339"/>
      <c r="GN44" s="339"/>
      <c r="GO44" s="339"/>
      <c r="GP44" s="339"/>
      <c r="GQ44" s="339"/>
      <c r="GR44" s="339"/>
      <c r="GS44" s="339"/>
      <c r="GT44" s="339"/>
      <c r="GU44" s="339"/>
      <c r="GV44" s="339"/>
      <c r="GW44" s="234"/>
      <c r="GX44" s="234"/>
      <c r="GY44" s="234"/>
      <c r="GZ44" s="234"/>
      <c r="HA44" s="234"/>
      <c r="HB44" s="234"/>
      <c r="HC44" s="234"/>
      <c r="HD44" s="234"/>
      <c r="HE44" s="234"/>
      <c r="HF44" s="234"/>
      <c r="HG44" s="234"/>
      <c r="HH44" s="234"/>
      <c r="HI44" s="234"/>
      <c r="HJ44" s="117"/>
      <c r="HL44" s="115"/>
      <c r="HM44" s="115"/>
      <c r="HN44" s="115"/>
      <c r="HO44" s="115"/>
      <c r="HQ44" s="231"/>
      <c r="HR44" s="231"/>
      <c r="IN44" s="557"/>
      <c r="IO44" s="557"/>
      <c r="IP44" s="557"/>
      <c r="IQ44" s="557"/>
      <c r="IR44" s="557"/>
      <c r="IS44" s="557"/>
      <c r="IT44" s="557"/>
      <c r="IU44" s="557"/>
      <c r="IV44" s="557"/>
      <c r="IW44" s="557"/>
      <c r="IX44" s="557"/>
      <c r="IY44" s="557"/>
      <c r="IZ44" s="557"/>
      <c r="JO44" s="557"/>
      <c r="JP44" s="557"/>
      <c r="JQ44" s="557"/>
      <c r="JR44" s="557"/>
      <c r="JS44" s="557"/>
      <c r="JT44" s="557"/>
      <c r="JU44" s="557"/>
      <c r="JV44" s="557"/>
      <c r="JW44" s="557"/>
      <c r="JX44" s="557"/>
      <c r="JY44" s="557"/>
      <c r="JZ44" s="557"/>
      <c r="KA44" s="557"/>
      <c r="KP44" s="557"/>
      <c r="KQ44" s="557"/>
      <c r="KR44" s="557"/>
      <c r="KS44" s="557"/>
      <c r="KT44" s="557"/>
      <c r="KU44" s="557"/>
      <c r="KV44" s="557"/>
      <c r="KW44" s="557"/>
      <c r="KX44" s="557"/>
      <c r="KY44" s="557"/>
      <c r="KZ44" s="557"/>
      <c r="LA44" s="557"/>
      <c r="LB44" s="557"/>
      <c r="LD44" s="557"/>
      <c r="LE44" s="557"/>
      <c r="LF44" s="557"/>
      <c r="LG44" s="557"/>
      <c r="LH44" s="557"/>
      <c r="LI44" s="557"/>
      <c r="LJ44" s="557"/>
      <c r="LK44" s="557"/>
      <c r="LL44" s="557"/>
      <c r="LM44" s="557"/>
      <c r="LN44" s="557"/>
      <c r="LO44" s="557"/>
      <c r="LP44" s="557"/>
      <c r="LS44" s="230"/>
      <c r="LT44" s="230"/>
      <c r="LU44" s="230"/>
      <c r="LV44" s="230"/>
      <c r="LW44" s="230"/>
      <c r="LX44" s="230"/>
      <c r="LY44" s="230"/>
      <c r="LZ44" s="230"/>
      <c r="MA44" s="230"/>
      <c r="MB44" s="230"/>
      <c r="MC44" s="230"/>
      <c r="MD44" s="230"/>
      <c r="MF44" s="117"/>
      <c r="MG44" s="117"/>
      <c r="MH44" s="117"/>
      <c r="MI44" s="117"/>
      <c r="MJ44" s="117"/>
      <c r="MK44" s="117"/>
      <c r="ML44" s="117"/>
      <c r="MM44" s="117"/>
      <c r="MN44" s="117"/>
      <c r="MO44" s="117"/>
      <c r="MP44" s="117"/>
      <c r="MQ44" s="117"/>
      <c r="MS44" s="117"/>
      <c r="MT44" s="117"/>
      <c r="MU44" s="117"/>
      <c r="MV44" s="117"/>
      <c r="MW44" s="117"/>
      <c r="MX44" s="117"/>
      <c r="MY44" s="117"/>
      <c r="MZ44" s="117"/>
      <c r="NA44" s="117"/>
      <c r="NB44" s="117"/>
      <c r="NC44" s="117"/>
      <c r="ND44" s="117"/>
    </row>
    <row r="45" spans="1:368">
      <c r="A45" s="4">
        <f>A43+1</f>
        <v>32</v>
      </c>
      <c r="B45" s="1" t="s">
        <v>448</v>
      </c>
      <c r="C45" s="1" t="s">
        <v>349</v>
      </c>
      <c r="D45" s="4" t="s">
        <v>328</v>
      </c>
      <c r="E45" s="14">
        <f>SUMIFS('MoU proposal'!U:U,'MoU proposal'!$B:$B,'# new dealers'!$B45,'MoU proposal'!$D:$D,'# new dealers'!$C45)</f>
        <v>4981.4949999999999</v>
      </c>
      <c r="F45" s="14">
        <f>'Retail_distributor-wise'!F45</f>
        <v>8500</v>
      </c>
      <c r="G45" s="14">
        <f>'Retail_distributor-wise'!GA45</f>
        <v>500</v>
      </c>
      <c r="H45" s="14">
        <f>'Retail_distributor-wise'!FM45</f>
        <v>750</v>
      </c>
      <c r="I45" s="233">
        <f>IFERROR(COUNTIFS('District Data_Live'!$E:$E,'# new dealers'!$B45,'District Data_Live'!$C:$C,'# new dealers'!$C45,'District Data_Live'!$D:$D,'# new dealers'!$D45,'District Data_Live'!$J:$J,'# new dealers'!I$4),"")</f>
        <v>1</v>
      </c>
      <c r="J45" s="233">
        <f>IFERROR(COUNTIFS('District Data_Live'!$E:$E,'# new dealers'!$B45,'District Data_Live'!$C:$C,'# new dealers'!$C45,'District Data_Live'!$D:$D,'# new dealers'!$D45,'District Data_Live'!$J:$J,'# new dealers'!J$4),"")</f>
        <v>1</v>
      </c>
      <c r="K45" s="233">
        <f>IFERROR(COUNTIFS('District Data_Live'!$E:$E,'# new dealers'!$B45,'District Data_Live'!$C:$C,'# new dealers'!$C45,'District Data_Live'!$D:$D,'# new dealers'!$D45,'District Data_Live'!$J:$J,'# new dealers'!K$4),"")</f>
        <v>12</v>
      </c>
      <c r="L45" s="233">
        <f>IFERROR(COUNTIFS('District Data_Live'!$E:$E,'# new dealers'!$B45,'District Data_Live'!$C:$C,'# new dealers'!$C45,'District Data_Live'!$D:$D,'# new dealers'!$D45,'District Data_Live'!$J:$J,'# new dealers'!L$4),"")</f>
        <v>10</v>
      </c>
      <c r="M45" s="233">
        <f>IFERROR(SUMIFS('District Data_Live'!$P:$P,'District Data_Live'!$E:$E,'# new dealers'!$B45,'District Data_Live'!$C:$C,'# new dealers'!$C45,'District Data_Live'!$D:$D,'# new dealers'!$D45,'District Data_Live'!$J:$J,'# new dealers'!M$4),"")</f>
        <v>18000</v>
      </c>
      <c r="N45" s="233">
        <f>IFERROR(SUMIFS('District Data_Live'!$P:$P,'District Data_Live'!$E:$E,'# new dealers'!$B45,'District Data_Live'!$C:$C,'# new dealers'!$C45,'District Data_Live'!$D:$D,'# new dealers'!$D45,'District Data_Live'!$J:$J,'# new dealers'!N$4),"")</f>
        <v>7000</v>
      </c>
      <c r="O45" s="233">
        <f>IFERROR(SUMIFS('District Data_Live'!$P:$P,'District Data_Live'!$E:$E,'# new dealers'!$B45,'District Data_Live'!$C:$C,'# new dealers'!$C45,'District Data_Live'!$D:$D,'# new dealers'!$D45,'District Data_Live'!$J:$J,'# new dealers'!O$4),"")</f>
        <v>30500</v>
      </c>
      <c r="P45" s="233">
        <f>IFERROR(SUMIFS('District Data_Live'!$P:$P,'District Data_Live'!$E:$E,'# new dealers'!$B45,'District Data_Live'!$C:$C,'# new dealers'!$C45,'District Data_Live'!$D:$D,'# new dealers'!$D45,'District Data_Live'!$J:$J,'# new dealers'!P$4),"")</f>
        <v>12000</v>
      </c>
      <c r="Q45" s="233">
        <f>IFERROR(SUMIFS('District Data_Live'!$ID:$ID,'District Data_Live'!$E:$E,'# new dealers'!$B45,'District Data_Live'!$C:$C,'# new dealers'!$C45,'District Data_Live'!$D:$D,'# new dealers'!$D45,'District Data_Live'!$J:$J,'# new dealers'!Q$4),"")</f>
        <v>126.94699999999997</v>
      </c>
      <c r="R45" s="233">
        <f>IFERROR(SUMIFS('District Data_Live'!$ID:$ID,'District Data_Live'!$E:$E,'# new dealers'!$B45,'District Data_Live'!$C:$C,'# new dealers'!$C45,'District Data_Live'!$D:$D,'# new dealers'!$D45,'District Data_Live'!$J:$J,'# new dealers'!R$4),"")</f>
        <v>93.583999999999989</v>
      </c>
      <c r="S45" s="233">
        <f>IFERROR(SUMIFS('District Data_Live'!$ID:$ID,'District Data_Live'!$E:$E,'# new dealers'!$B45,'District Data_Live'!$C:$C,'# new dealers'!$C45,'District Data_Live'!$D:$D,'# new dealers'!$D45,'District Data_Live'!$J:$J,'# new dealers'!S$4),"")</f>
        <v>69.215000000000003</v>
      </c>
      <c r="T45" s="233">
        <f>IFERROR(SUMIFS('District Data_Live'!$ID:$ID,'District Data_Live'!$E:$E,'# new dealers'!$B45,'District Data_Live'!$C:$C,'# new dealers'!$C45,'District Data_Live'!$D:$D,'# new dealers'!$D45,'District Data_Live'!$J:$J,'# new dealers'!T$4),"")</f>
        <v>6.5289999999999999</v>
      </c>
      <c r="U45" s="16">
        <f t="shared" si="2"/>
        <v>0.4284769217787528</v>
      </c>
      <c r="V45" s="16">
        <f t="shared" si="3"/>
        <v>0.31586870306303266</v>
      </c>
      <c r="W45" s="16">
        <f t="shared" si="4"/>
        <v>0.23361741625179314</v>
      </c>
      <c r="X45" s="16">
        <f t="shared" si="5"/>
        <v>2.2036958906421402E-2</v>
      </c>
      <c r="Y45" s="14"/>
      <c r="Z45" s="14"/>
      <c r="AA45" s="14"/>
      <c r="AB45" s="14"/>
      <c r="AD45" s="671"/>
      <c r="AE45" s="16"/>
      <c r="AF45" s="16"/>
      <c r="AG45" s="16"/>
      <c r="AH45" s="16"/>
      <c r="AI45" s="16"/>
      <c r="AJ45" s="16"/>
      <c r="AK45" s="16"/>
      <c r="AL45" s="16"/>
      <c r="AM45" s="16"/>
      <c r="AN45" s="16"/>
      <c r="AO45" s="16"/>
      <c r="AP45" s="16"/>
      <c r="AR45" s="16"/>
      <c r="AS45" s="16"/>
      <c r="AT45" s="16"/>
      <c r="AU45" s="16"/>
      <c r="AV45" s="16"/>
      <c r="AW45" s="16"/>
      <c r="AX45" s="16"/>
      <c r="AY45" s="16"/>
      <c r="AZ45" s="16"/>
      <c r="BA45" s="16"/>
      <c r="BB45" s="16"/>
      <c r="BC45" s="16"/>
      <c r="BE45" s="15"/>
      <c r="BF45" s="15"/>
      <c r="BG45" s="15"/>
      <c r="BH45" s="15"/>
      <c r="BI45" s="15"/>
      <c r="BJ45" s="15"/>
      <c r="BK45" s="15"/>
      <c r="BL45" s="15"/>
      <c r="BM45" s="15"/>
      <c r="BN45" s="15"/>
      <c r="BO45" s="15"/>
      <c r="BP45" s="15"/>
      <c r="BQ45" s="15"/>
      <c r="BS45" s="15"/>
      <c r="BT45" s="15"/>
      <c r="BU45" s="15"/>
      <c r="BV45" s="15"/>
      <c r="BW45" s="15"/>
      <c r="BX45" s="15"/>
      <c r="BY45" s="15"/>
      <c r="BZ45" s="15"/>
      <c r="CA45" s="15"/>
      <c r="CB45" s="15"/>
      <c r="CC45" s="15"/>
      <c r="CD45" s="15"/>
      <c r="CE45" s="15"/>
      <c r="CF45" s="15"/>
      <c r="CG45" s="16"/>
      <c r="CH45" s="16"/>
      <c r="CI45" s="16"/>
      <c r="CJ45" s="16"/>
      <c r="CK45" s="16"/>
      <c r="CL45" s="16"/>
      <c r="CM45" s="16"/>
      <c r="CN45" s="16"/>
      <c r="CO45" s="16"/>
      <c r="CP45" s="16"/>
      <c r="CQ45" s="16"/>
      <c r="CR45" s="16"/>
      <c r="CS45" s="236"/>
      <c r="CT45" s="241"/>
      <c r="CU45" s="241"/>
      <c r="CV45" s="241"/>
      <c r="CW45" s="241"/>
      <c r="CX45" s="241"/>
      <c r="CY45" s="241"/>
      <c r="CZ45" s="241"/>
      <c r="DA45" s="241"/>
      <c r="DB45" s="241"/>
      <c r="DC45" s="241"/>
      <c r="DD45" s="241"/>
      <c r="DE45" s="241"/>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I45" s="16"/>
      <c r="EJ45" s="16"/>
      <c r="EK45" s="16"/>
      <c r="EL45" s="16"/>
      <c r="EM45" s="16"/>
      <c r="EN45" s="16"/>
      <c r="EO45" s="16"/>
      <c r="EP45" s="16"/>
      <c r="EQ45" s="16"/>
      <c r="ER45" s="16"/>
      <c r="ES45" s="16"/>
      <c r="ET45" s="16"/>
      <c r="EV45" s="16"/>
      <c r="EW45" s="16"/>
      <c r="EX45" s="16"/>
      <c r="EY45" s="16"/>
      <c r="EZ45" s="16"/>
      <c r="FA45" s="16"/>
      <c r="FB45" s="16"/>
      <c r="FC45" s="16"/>
      <c r="FD45" s="16"/>
      <c r="FE45" s="16"/>
      <c r="FF45" s="16"/>
      <c r="FG45" s="16"/>
      <c r="FI45" s="233"/>
      <c r="FJ45" s="233"/>
      <c r="FK45" s="233"/>
      <c r="FL45" s="233"/>
      <c r="FM45" s="233"/>
      <c r="FN45" s="233"/>
      <c r="FO45" s="233"/>
      <c r="FP45" s="233"/>
      <c r="FQ45" s="233"/>
      <c r="FR45" s="233"/>
      <c r="FS45" s="233"/>
      <c r="FT45" s="233"/>
      <c r="FU45" s="233"/>
      <c r="FV45" s="4"/>
      <c r="FW45" s="233"/>
      <c r="FX45" s="233"/>
      <c r="FY45" s="233"/>
      <c r="FZ45" s="233"/>
      <c r="GA45" s="233"/>
      <c r="GB45" s="233"/>
      <c r="GC45" s="233"/>
      <c r="GD45" s="233"/>
      <c r="GE45" s="233"/>
      <c r="GF45" s="233"/>
      <c r="GG45" s="233"/>
      <c r="GH45" s="233"/>
      <c r="GI45" s="233"/>
      <c r="GJ45" s="233"/>
      <c r="GK45" s="16"/>
      <c r="GL45" s="16"/>
      <c r="GM45" s="16"/>
      <c r="GN45" s="16"/>
      <c r="GO45" s="16"/>
      <c r="GP45" s="16"/>
      <c r="GQ45" s="16"/>
      <c r="GR45" s="16"/>
      <c r="GS45" s="16"/>
      <c r="GT45" s="16"/>
      <c r="GU45" s="16"/>
      <c r="GV45" s="16"/>
      <c r="GW45" s="233"/>
      <c r="GX45" s="233"/>
      <c r="GY45" s="233"/>
      <c r="GZ45" s="233"/>
      <c r="HA45" s="233"/>
      <c r="HB45" s="233"/>
      <c r="HC45" s="233"/>
      <c r="HD45" s="233"/>
      <c r="HE45" s="233"/>
      <c r="HF45" s="233"/>
      <c r="HG45" s="233"/>
      <c r="HH45" s="233"/>
      <c r="HI45" s="233"/>
      <c r="HJ45" s="14"/>
      <c r="HL45" s="233"/>
      <c r="HN45" s="233"/>
      <c r="HO45" s="233"/>
      <c r="HQ45" s="15"/>
      <c r="HR45" s="15"/>
      <c r="IN45" s="346"/>
      <c r="IO45" s="346"/>
      <c r="IP45" s="346"/>
      <c r="IQ45" s="346"/>
      <c r="IR45" s="346"/>
      <c r="IS45" s="346"/>
      <c r="IT45" s="346"/>
      <c r="IU45" s="346"/>
      <c r="IV45" s="346"/>
      <c r="IW45" s="346"/>
      <c r="IX45" s="346"/>
      <c r="IY45" s="346"/>
      <c r="IZ45" s="346"/>
      <c r="JO45" s="346"/>
      <c r="JP45" s="346"/>
      <c r="JQ45" s="346"/>
      <c r="JR45" s="346"/>
      <c r="JS45" s="346"/>
      <c r="JT45" s="346"/>
      <c r="JU45" s="346"/>
      <c r="JV45" s="346"/>
      <c r="JW45" s="346"/>
      <c r="JX45" s="346"/>
      <c r="JY45" s="346"/>
      <c r="JZ45" s="346"/>
      <c r="KA45" s="346"/>
      <c r="KP45" s="346"/>
      <c r="KQ45" s="346"/>
      <c r="KR45" s="346"/>
      <c r="KS45" s="346"/>
      <c r="KT45" s="346"/>
      <c r="KU45" s="346"/>
      <c r="KV45" s="346"/>
      <c r="KW45" s="346"/>
      <c r="KX45" s="346"/>
      <c r="KY45" s="346"/>
      <c r="KZ45" s="346"/>
      <c r="LA45" s="346"/>
      <c r="LB45" s="346"/>
      <c r="LD45" s="346"/>
      <c r="LE45" s="346"/>
      <c r="LF45" s="346"/>
      <c r="LG45" s="346"/>
      <c r="LH45" s="346"/>
      <c r="LI45" s="346"/>
      <c r="LJ45" s="346"/>
      <c r="LK45" s="346"/>
      <c r="LL45" s="346"/>
      <c r="LM45" s="346"/>
      <c r="LN45" s="346"/>
      <c r="LO45" s="346"/>
      <c r="LP45" s="346"/>
      <c r="LS45" s="16"/>
      <c r="LT45" s="16"/>
      <c r="LU45" s="16"/>
      <c r="LV45" s="16"/>
      <c r="LW45" s="16"/>
      <c r="LX45" s="16"/>
      <c r="LY45" s="16"/>
      <c r="LZ45" s="16"/>
      <c r="MA45" s="16"/>
      <c r="MB45" s="16"/>
      <c r="MC45" s="16"/>
      <c r="MD45" s="16"/>
      <c r="MF45" s="14"/>
      <c r="MG45" s="14"/>
      <c r="MH45" s="14"/>
      <c r="MI45" s="14"/>
      <c r="MJ45" s="14"/>
      <c r="MK45" s="14"/>
      <c r="ML45" s="14"/>
      <c r="MM45" s="14"/>
      <c r="MN45" s="14"/>
      <c r="MO45" s="14"/>
      <c r="MP45" s="14"/>
      <c r="MQ45" s="14"/>
      <c r="MS45" s="14"/>
      <c r="MT45" s="14"/>
      <c r="MU45" s="14"/>
      <c r="MV45" s="14"/>
      <c r="MW45" s="14"/>
      <c r="MX45" s="14"/>
      <c r="MY45" s="14"/>
      <c r="MZ45" s="14"/>
      <c r="NA45" s="14"/>
      <c r="NB45" s="14"/>
      <c r="NC45" s="14"/>
      <c r="ND45" s="14"/>
    </row>
    <row r="46" spans="1:368">
      <c r="A46" s="4">
        <f>A45+1</f>
        <v>33</v>
      </c>
      <c r="B46" s="1" t="s">
        <v>449</v>
      </c>
      <c r="C46" s="1" t="s">
        <v>349</v>
      </c>
      <c r="D46" s="4" t="s">
        <v>328</v>
      </c>
      <c r="E46" s="14">
        <f>SUMIFS('MoU proposal'!U:U,'MoU proposal'!$B:$B,'# new dealers'!$B46,'MoU proposal'!$D:$D,'# new dealers'!$C46)</f>
        <v>6012.1100000000006</v>
      </c>
      <c r="F46" s="14">
        <f>'Retail_distributor-wise'!F46</f>
        <v>10000</v>
      </c>
      <c r="G46" s="14">
        <f>'Retail_distributor-wise'!GA46</f>
        <v>580</v>
      </c>
      <c r="H46" s="14">
        <f>'Retail_distributor-wise'!FM46</f>
        <v>870</v>
      </c>
      <c r="I46" s="233">
        <f>IFERROR(COUNTIFS('District Data_Live'!$E:$E,'# new dealers'!$B46,'District Data_Live'!$C:$C,'# new dealers'!$C46,'District Data_Live'!$D:$D,'# new dealers'!$D46,'District Data_Live'!$J:$J,'# new dealers'!I$4),"")</f>
        <v>1</v>
      </c>
      <c r="J46" s="233">
        <f>IFERROR(COUNTIFS('District Data_Live'!$E:$E,'# new dealers'!$B46,'District Data_Live'!$C:$C,'# new dealers'!$C46,'District Data_Live'!$D:$D,'# new dealers'!$D46,'District Data_Live'!$J:$J,'# new dealers'!J$4),"")</f>
        <v>0</v>
      </c>
      <c r="K46" s="233">
        <f>IFERROR(COUNTIFS('District Data_Live'!$E:$E,'# new dealers'!$B46,'District Data_Live'!$C:$C,'# new dealers'!$C46,'District Data_Live'!$D:$D,'# new dealers'!$D46,'District Data_Live'!$J:$J,'# new dealers'!K$4),"")</f>
        <v>12</v>
      </c>
      <c r="L46" s="233">
        <f>IFERROR(COUNTIFS('District Data_Live'!$E:$E,'# new dealers'!$B46,'District Data_Live'!$C:$C,'# new dealers'!$C46,'District Data_Live'!$D:$D,'# new dealers'!$D46,'District Data_Live'!$J:$J,'# new dealers'!L$4),"")</f>
        <v>6</v>
      </c>
      <c r="M46" s="233">
        <f>IFERROR(SUMIFS('District Data_Live'!$P:$P,'District Data_Live'!$E:$E,'# new dealers'!$B46,'District Data_Live'!$C:$C,'# new dealers'!$C46,'District Data_Live'!$D:$D,'# new dealers'!$D46,'District Data_Live'!$J:$J,'# new dealers'!M$4),"")</f>
        <v>22000</v>
      </c>
      <c r="N46" s="233">
        <f>IFERROR(SUMIFS('District Data_Live'!$P:$P,'District Data_Live'!$E:$E,'# new dealers'!$B46,'District Data_Live'!$C:$C,'# new dealers'!$C46,'District Data_Live'!$D:$D,'# new dealers'!$D46,'District Data_Live'!$J:$J,'# new dealers'!N$4),"")</f>
        <v>0</v>
      </c>
      <c r="O46" s="233">
        <f>IFERROR(SUMIFS('District Data_Live'!$P:$P,'District Data_Live'!$E:$E,'# new dealers'!$B46,'District Data_Live'!$C:$C,'# new dealers'!$C46,'District Data_Live'!$D:$D,'# new dealers'!$D46,'District Data_Live'!$J:$J,'# new dealers'!O$4),"")</f>
        <v>31500</v>
      </c>
      <c r="P46" s="233">
        <f>IFERROR(SUMIFS('District Data_Live'!$P:$P,'District Data_Live'!$E:$E,'# new dealers'!$B46,'District Data_Live'!$C:$C,'# new dealers'!$C46,'District Data_Live'!$D:$D,'# new dealers'!$D46,'District Data_Live'!$J:$J,'# new dealers'!P$4),"")</f>
        <v>8000</v>
      </c>
      <c r="Q46" s="233">
        <f>IFERROR(SUMIFS('District Data_Live'!$ID:$ID,'District Data_Live'!$E:$E,'# new dealers'!$B46,'District Data_Live'!$C:$C,'# new dealers'!$C46,'District Data_Live'!$D:$D,'# new dealers'!$D46,'District Data_Live'!$J:$J,'# new dealers'!Q$4),"")</f>
        <v>234.01900000000001</v>
      </c>
      <c r="R46" s="233">
        <f>IFERROR(SUMIFS('District Data_Live'!$ID:$ID,'District Data_Live'!$E:$E,'# new dealers'!$B46,'District Data_Live'!$C:$C,'# new dealers'!$C46,'District Data_Live'!$D:$D,'# new dealers'!$D46,'District Data_Live'!$J:$J,'# new dealers'!R$4),"")</f>
        <v>0</v>
      </c>
      <c r="S46" s="233">
        <f>IFERROR(SUMIFS('District Data_Live'!$ID:$ID,'District Data_Live'!$E:$E,'# new dealers'!$B46,'District Data_Live'!$C:$C,'# new dealers'!$C46,'District Data_Live'!$D:$D,'# new dealers'!$D46,'District Data_Live'!$J:$J,'# new dealers'!S$4),"")</f>
        <v>19.71</v>
      </c>
      <c r="T46" s="233">
        <f>IFERROR(SUMIFS('District Data_Live'!$ID:$ID,'District Data_Live'!$E:$E,'# new dealers'!$B46,'District Data_Live'!$C:$C,'# new dealers'!$C46,'District Data_Live'!$D:$D,'# new dealers'!$D46,'District Data_Live'!$J:$J,'# new dealers'!T$4),"")</f>
        <v>128.48499999999999</v>
      </c>
      <c r="U46" s="16">
        <f t="shared" si="2"/>
        <v>0.61227218259927685</v>
      </c>
      <c r="V46" s="16">
        <f t="shared" si="3"/>
        <v>0</v>
      </c>
      <c r="W46" s="16">
        <f t="shared" si="4"/>
        <v>5.1567969776094021E-2</v>
      </c>
      <c r="X46" s="16">
        <f t="shared" si="5"/>
        <v>0.33615984762462908</v>
      </c>
      <c r="Y46" s="14"/>
      <c r="Z46" s="14"/>
      <c r="AA46" s="14"/>
      <c r="AB46" s="14"/>
      <c r="AD46" s="671"/>
      <c r="AE46" s="16"/>
      <c r="AF46" s="16"/>
      <c r="AG46" s="16"/>
      <c r="AH46" s="16"/>
      <c r="AI46" s="16"/>
      <c r="AJ46" s="16"/>
      <c r="AK46" s="16"/>
      <c r="AL46" s="16"/>
      <c r="AM46" s="16"/>
      <c r="AN46" s="16"/>
      <c r="AO46" s="16"/>
      <c r="AP46" s="16"/>
      <c r="AR46" s="16"/>
      <c r="AS46" s="16"/>
      <c r="AT46" s="16"/>
      <c r="AU46" s="16"/>
      <c r="AV46" s="16"/>
      <c r="AW46" s="16"/>
      <c r="AX46" s="16"/>
      <c r="AY46" s="16"/>
      <c r="AZ46" s="16"/>
      <c r="BA46" s="16"/>
      <c r="BB46" s="16"/>
      <c r="BC46" s="16"/>
      <c r="BE46" s="15"/>
      <c r="BF46" s="15"/>
      <c r="BG46" s="15"/>
      <c r="BH46" s="15"/>
      <c r="BI46" s="15"/>
      <c r="BJ46" s="15"/>
      <c r="BK46" s="15"/>
      <c r="BL46" s="15"/>
      <c r="BM46" s="15"/>
      <c r="BN46" s="15"/>
      <c r="BO46" s="15"/>
      <c r="BP46" s="15"/>
      <c r="BQ46" s="15"/>
      <c r="BS46" s="15"/>
      <c r="BT46" s="15"/>
      <c r="BU46" s="15"/>
      <c r="BV46" s="15"/>
      <c r="BW46" s="15"/>
      <c r="BX46" s="15"/>
      <c r="BY46" s="15"/>
      <c r="BZ46" s="15"/>
      <c r="CA46" s="15"/>
      <c r="CB46" s="15"/>
      <c r="CC46" s="15"/>
      <c r="CD46" s="15"/>
      <c r="CE46" s="15"/>
      <c r="CF46" s="15"/>
      <c r="CG46" s="16"/>
      <c r="CH46" s="16"/>
      <c r="CI46" s="16"/>
      <c r="CJ46" s="16"/>
      <c r="CK46" s="16"/>
      <c r="CL46" s="16"/>
      <c r="CM46" s="16"/>
      <c r="CN46" s="16"/>
      <c r="CO46" s="16"/>
      <c r="CP46" s="16"/>
      <c r="CQ46" s="16"/>
      <c r="CR46" s="16"/>
      <c r="CS46" s="236"/>
      <c r="CT46" s="241"/>
      <c r="CU46" s="241"/>
      <c r="CV46" s="241"/>
      <c r="CW46" s="241"/>
      <c r="CX46" s="241"/>
      <c r="CY46" s="241"/>
      <c r="CZ46" s="241"/>
      <c r="DA46" s="241"/>
      <c r="DB46" s="241"/>
      <c r="DC46" s="241"/>
      <c r="DD46" s="241"/>
      <c r="DE46" s="241"/>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I46" s="16"/>
      <c r="EJ46" s="16"/>
      <c r="EK46" s="16"/>
      <c r="EL46" s="16"/>
      <c r="EM46" s="16"/>
      <c r="EN46" s="16"/>
      <c r="EO46" s="16"/>
      <c r="EP46" s="16"/>
      <c r="EQ46" s="16"/>
      <c r="ER46" s="16"/>
      <c r="ES46" s="16"/>
      <c r="ET46" s="16"/>
      <c r="EV46" s="16"/>
      <c r="EW46" s="16"/>
      <c r="EX46" s="16"/>
      <c r="EY46" s="16"/>
      <c r="EZ46" s="16"/>
      <c r="FA46" s="16"/>
      <c r="FB46" s="16"/>
      <c r="FC46" s="16"/>
      <c r="FD46" s="16"/>
      <c r="FE46" s="16"/>
      <c r="FF46" s="16"/>
      <c r="FG46" s="16"/>
      <c r="FI46" s="233"/>
      <c r="FJ46" s="233"/>
      <c r="FK46" s="233"/>
      <c r="FL46" s="233"/>
      <c r="FM46" s="233"/>
      <c r="FN46" s="233"/>
      <c r="FO46" s="233"/>
      <c r="FP46" s="233"/>
      <c r="FQ46" s="233"/>
      <c r="FR46" s="233"/>
      <c r="FS46" s="233"/>
      <c r="FT46" s="233"/>
      <c r="FU46" s="233"/>
      <c r="FV46" s="4"/>
      <c r="FW46" s="233"/>
      <c r="FX46" s="233"/>
      <c r="FY46" s="233"/>
      <c r="FZ46" s="233"/>
      <c r="GA46" s="233"/>
      <c r="GB46" s="233"/>
      <c r="GC46" s="233"/>
      <c r="GD46" s="233"/>
      <c r="GE46" s="233"/>
      <c r="GF46" s="233"/>
      <c r="GG46" s="233"/>
      <c r="GH46" s="233"/>
      <c r="GI46" s="233"/>
      <c r="GJ46" s="233"/>
      <c r="GK46" s="16"/>
      <c r="GL46" s="16"/>
      <c r="GM46" s="16"/>
      <c r="GN46" s="16"/>
      <c r="GO46" s="16"/>
      <c r="GP46" s="16"/>
      <c r="GQ46" s="16"/>
      <c r="GR46" s="16"/>
      <c r="GS46" s="16"/>
      <c r="GT46" s="16"/>
      <c r="GU46" s="16"/>
      <c r="GV46" s="16"/>
      <c r="GW46" s="233"/>
      <c r="GX46" s="233"/>
      <c r="GY46" s="233"/>
      <c r="GZ46" s="233"/>
      <c r="HA46" s="233"/>
      <c r="HB46" s="233"/>
      <c r="HC46" s="233"/>
      <c r="HD46" s="233"/>
      <c r="HE46" s="233"/>
      <c r="HF46" s="233"/>
      <c r="HG46" s="233"/>
      <c r="HH46" s="233"/>
      <c r="HI46" s="233"/>
      <c r="HJ46" s="14"/>
      <c r="HL46" s="233"/>
      <c r="HN46" s="233"/>
      <c r="HO46" s="233"/>
      <c r="HQ46" s="15"/>
      <c r="HR46" s="15"/>
      <c r="IN46" s="346"/>
      <c r="IO46" s="346"/>
      <c r="IP46" s="346"/>
      <c r="IQ46" s="346"/>
      <c r="IR46" s="346"/>
      <c r="IS46" s="346"/>
      <c r="IT46" s="346"/>
      <c r="IU46" s="346"/>
      <c r="IV46" s="346"/>
      <c r="IW46" s="346"/>
      <c r="IX46" s="346"/>
      <c r="IY46" s="346"/>
      <c r="IZ46" s="346"/>
      <c r="JO46" s="346"/>
      <c r="JP46" s="346"/>
      <c r="JQ46" s="346"/>
      <c r="JR46" s="346"/>
      <c r="JS46" s="346"/>
      <c r="JT46" s="346"/>
      <c r="JU46" s="346"/>
      <c r="JV46" s="346"/>
      <c r="JW46" s="346"/>
      <c r="JX46" s="346"/>
      <c r="JY46" s="346"/>
      <c r="JZ46" s="346"/>
      <c r="KA46" s="346"/>
      <c r="KP46" s="346"/>
      <c r="KQ46" s="346"/>
      <c r="KR46" s="346"/>
      <c r="KS46" s="346"/>
      <c r="KT46" s="346"/>
      <c r="KU46" s="346"/>
      <c r="KV46" s="346"/>
      <c r="KW46" s="346"/>
      <c r="KX46" s="346"/>
      <c r="KY46" s="346"/>
      <c r="KZ46" s="346"/>
      <c r="LA46" s="346"/>
      <c r="LB46" s="346"/>
      <c r="LD46" s="346"/>
      <c r="LE46" s="346"/>
      <c r="LF46" s="346"/>
      <c r="LG46" s="346"/>
      <c r="LH46" s="346"/>
      <c r="LI46" s="346"/>
      <c r="LJ46" s="346"/>
      <c r="LK46" s="346"/>
      <c r="LL46" s="346"/>
      <c r="LM46" s="346"/>
      <c r="LN46" s="346"/>
      <c r="LO46" s="346"/>
      <c r="LP46" s="346"/>
      <c r="LS46" s="16"/>
      <c r="LT46" s="16"/>
      <c r="LU46" s="16"/>
      <c r="LV46" s="16"/>
      <c r="LW46" s="16"/>
      <c r="LX46" s="16"/>
      <c r="LY46" s="16"/>
      <c r="LZ46" s="16"/>
      <c r="MA46" s="16"/>
      <c r="MB46" s="16"/>
      <c r="MC46" s="16"/>
      <c r="MD46" s="16"/>
      <c r="MF46" s="14"/>
      <c r="MG46" s="14"/>
      <c r="MH46" s="14"/>
      <c r="MI46" s="14"/>
      <c r="MJ46" s="14"/>
      <c r="MK46" s="14"/>
      <c r="ML46" s="14"/>
      <c r="MM46" s="14"/>
      <c r="MN46" s="14"/>
      <c r="MO46" s="14"/>
      <c r="MP46" s="14"/>
      <c r="MQ46" s="14"/>
      <c r="MS46" s="14"/>
      <c r="MT46" s="14"/>
      <c r="MU46" s="14"/>
      <c r="MV46" s="14"/>
      <c r="MW46" s="14"/>
      <c r="MX46" s="14"/>
      <c r="MY46" s="14"/>
      <c r="MZ46" s="14"/>
      <c r="NA46" s="14"/>
      <c r="NB46" s="14"/>
      <c r="NC46" s="14"/>
      <c r="ND46" s="14"/>
    </row>
    <row r="47" spans="1:368">
      <c r="A47" s="4">
        <f>A46+1</f>
        <v>34</v>
      </c>
      <c r="B47" s="1" t="s">
        <v>450</v>
      </c>
      <c r="C47" s="1" t="s">
        <v>349</v>
      </c>
      <c r="D47" s="4" t="s">
        <v>326</v>
      </c>
      <c r="E47" s="14">
        <f>SUMIFS('MoU proposal'!U:U,'MoU proposal'!$B:$B,'# new dealers'!$B47,'MoU proposal'!$D:$D,'# new dealers'!$C47)</f>
        <v>1431.33</v>
      </c>
      <c r="F47" s="14">
        <f>'Retail_distributor-wise'!F47</f>
        <v>2650</v>
      </c>
      <c r="G47" s="14">
        <f>'Retail_distributor-wise'!GA47</f>
        <v>120.00000000000001</v>
      </c>
      <c r="H47" s="14">
        <f>'Retail_distributor-wise'!FM47</f>
        <v>280</v>
      </c>
      <c r="I47" s="233">
        <f>IFERROR(COUNTIFS('District Data_Live'!$E:$E,'# new dealers'!$B47,'District Data_Live'!$C:$C,'# new dealers'!$C47,'District Data_Live'!$D:$D,'# new dealers'!$D47,'District Data_Live'!$J:$J,'# new dealers'!I$4),"")</f>
        <v>1</v>
      </c>
      <c r="J47" s="233">
        <f>IFERROR(COUNTIFS('District Data_Live'!$E:$E,'# new dealers'!$B47,'District Data_Live'!$C:$C,'# new dealers'!$C47,'District Data_Live'!$D:$D,'# new dealers'!$D47,'District Data_Live'!$J:$J,'# new dealers'!J$4),"")</f>
        <v>0</v>
      </c>
      <c r="K47" s="233">
        <f>IFERROR(COUNTIFS('District Data_Live'!$E:$E,'# new dealers'!$B47,'District Data_Live'!$C:$C,'# new dealers'!$C47,'District Data_Live'!$D:$D,'# new dealers'!$D47,'District Data_Live'!$J:$J,'# new dealers'!K$4),"")</f>
        <v>3</v>
      </c>
      <c r="L47" s="233">
        <f>IFERROR(COUNTIFS('District Data_Live'!$E:$E,'# new dealers'!$B47,'District Data_Live'!$C:$C,'# new dealers'!$C47,'District Data_Live'!$D:$D,'# new dealers'!$D47,'District Data_Live'!$J:$J,'# new dealers'!L$4),"")</f>
        <v>4</v>
      </c>
      <c r="M47" s="233">
        <f>IFERROR(SUMIFS('District Data_Live'!$P:$P,'District Data_Live'!$E:$E,'# new dealers'!$B47,'District Data_Live'!$C:$C,'# new dealers'!$C47,'District Data_Live'!$D:$D,'# new dealers'!$D47,'District Data_Live'!$J:$J,'# new dealers'!M$4),"")</f>
        <v>10000</v>
      </c>
      <c r="N47" s="233">
        <f>IFERROR(SUMIFS('District Data_Live'!$P:$P,'District Data_Live'!$E:$E,'# new dealers'!$B47,'District Data_Live'!$C:$C,'# new dealers'!$C47,'District Data_Live'!$D:$D,'# new dealers'!$D47,'District Data_Live'!$J:$J,'# new dealers'!N$4),"")</f>
        <v>0</v>
      </c>
      <c r="O47" s="233">
        <f>IFERROR(SUMIFS('District Data_Live'!$P:$P,'District Data_Live'!$E:$E,'# new dealers'!$B47,'District Data_Live'!$C:$C,'# new dealers'!$C47,'District Data_Live'!$D:$D,'# new dealers'!$D47,'District Data_Live'!$J:$J,'# new dealers'!O$4),"")</f>
        <v>6500</v>
      </c>
      <c r="P47" s="233">
        <f>IFERROR(SUMIFS('District Data_Live'!$P:$P,'District Data_Live'!$E:$E,'# new dealers'!$B47,'District Data_Live'!$C:$C,'# new dealers'!$C47,'District Data_Live'!$D:$D,'# new dealers'!$D47,'District Data_Live'!$J:$J,'# new dealers'!P$4),"")</f>
        <v>5500</v>
      </c>
      <c r="Q47" s="233">
        <f>IFERROR(SUMIFS('District Data_Live'!$ID:$ID,'District Data_Live'!$E:$E,'# new dealers'!$B47,'District Data_Live'!$C:$C,'# new dealers'!$C47,'District Data_Live'!$D:$D,'# new dealers'!$D47,'District Data_Live'!$J:$J,'# new dealers'!Q$4),"")</f>
        <v>43.177</v>
      </c>
      <c r="R47" s="233">
        <f>IFERROR(SUMIFS('District Data_Live'!$ID:$ID,'District Data_Live'!$E:$E,'# new dealers'!$B47,'District Data_Live'!$C:$C,'# new dealers'!$C47,'District Data_Live'!$D:$D,'# new dealers'!$D47,'District Data_Live'!$J:$J,'# new dealers'!R$4),"")</f>
        <v>0</v>
      </c>
      <c r="S47" s="233">
        <f>IFERROR(SUMIFS('District Data_Live'!$ID:$ID,'District Data_Live'!$E:$E,'# new dealers'!$B47,'District Data_Live'!$C:$C,'# new dealers'!$C47,'District Data_Live'!$D:$D,'# new dealers'!$D47,'District Data_Live'!$J:$J,'# new dealers'!S$4),"")</f>
        <v>9.0120000000000005</v>
      </c>
      <c r="T47" s="233">
        <f>IFERROR(SUMIFS('District Data_Live'!$ID:$ID,'District Data_Live'!$E:$E,'# new dealers'!$B47,'District Data_Live'!$C:$C,'# new dealers'!$C47,'District Data_Live'!$D:$D,'# new dealers'!$D47,'District Data_Live'!$J:$J,'# new dealers'!T$4),"")</f>
        <v>14.748999999999999</v>
      </c>
      <c r="U47" s="16">
        <f t="shared" si="2"/>
        <v>0.64502972900295796</v>
      </c>
      <c r="V47" s="16">
        <f t="shared" si="3"/>
        <v>0</v>
      </c>
      <c r="W47" s="16">
        <f t="shared" si="4"/>
        <v>0.13463204756640473</v>
      </c>
      <c r="X47" s="16">
        <f t="shared" si="5"/>
        <v>0.22033822343063728</v>
      </c>
      <c r="Y47" s="14"/>
      <c r="Z47" s="14"/>
      <c r="AA47" s="14"/>
      <c r="AB47" s="14"/>
      <c r="AD47" s="671"/>
      <c r="AE47" s="16"/>
      <c r="AF47" s="16"/>
      <c r="AG47" s="16"/>
      <c r="AH47" s="16"/>
      <c r="AI47" s="16"/>
      <c r="AJ47" s="16"/>
      <c r="AK47" s="16"/>
      <c r="AL47" s="16"/>
      <c r="AM47" s="16"/>
      <c r="AN47" s="16"/>
      <c r="AO47" s="16"/>
      <c r="AP47" s="16"/>
      <c r="AR47" s="16"/>
      <c r="AS47" s="16"/>
      <c r="AT47" s="16"/>
      <c r="AU47" s="16"/>
      <c r="AV47" s="16"/>
      <c r="AW47" s="16"/>
      <c r="AX47" s="16"/>
      <c r="AY47" s="16"/>
      <c r="AZ47" s="16"/>
      <c r="BA47" s="16"/>
      <c r="BB47" s="16"/>
      <c r="BC47" s="16"/>
      <c r="BE47" s="15"/>
      <c r="BF47" s="15"/>
      <c r="BG47" s="15"/>
      <c r="BH47" s="15"/>
      <c r="BI47" s="15"/>
      <c r="BJ47" s="15"/>
      <c r="BK47" s="15"/>
      <c r="BL47" s="15"/>
      <c r="BM47" s="15"/>
      <c r="BN47" s="15"/>
      <c r="BO47" s="15"/>
      <c r="BP47" s="15"/>
      <c r="BQ47" s="15"/>
      <c r="BS47" s="15"/>
      <c r="BT47" s="15"/>
      <c r="BU47" s="15"/>
      <c r="BV47" s="15"/>
      <c r="BW47" s="15"/>
      <c r="BX47" s="15"/>
      <c r="BY47" s="15"/>
      <c r="BZ47" s="15"/>
      <c r="CA47" s="15"/>
      <c r="CB47" s="15"/>
      <c r="CC47" s="15"/>
      <c r="CD47" s="15"/>
      <c r="CE47" s="15"/>
      <c r="CF47" s="15"/>
      <c r="CG47" s="16"/>
      <c r="CH47" s="16"/>
      <c r="CI47" s="16"/>
      <c r="CJ47" s="16"/>
      <c r="CK47" s="16"/>
      <c r="CL47" s="16"/>
      <c r="CM47" s="16"/>
      <c r="CN47" s="16"/>
      <c r="CO47" s="16"/>
      <c r="CP47" s="16"/>
      <c r="CQ47" s="16"/>
      <c r="CR47" s="16"/>
      <c r="CS47" s="236"/>
      <c r="CT47" s="241"/>
      <c r="CU47" s="241"/>
      <c r="CV47" s="241"/>
      <c r="CW47" s="241"/>
      <c r="CX47" s="241"/>
      <c r="CY47" s="241"/>
      <c r="CZ47" s="241"/>
      <c r="DA47" s="241"/>
      <c r="DB47" s="241"/>
      <c r="DC47" s="241"/>
      <c r="DD47" s="241"/>
      <c r="DE47" s="241"/>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I47" s="16"/>
      <c r="EJ47" s="16"/>
      <c r="EK47" s="16"/>
      <c r="EL47" s="16"/>
      <c r="EM47" s="16"/>
      <c r="EN47" s="16"/>
      <c r="EO47" s="16"/>
      <c r="EP47" s="16"/>
      <c r="EQ47" s="16"/>
      <c r="ER47" s="16"/>
      <c r="ES47" s="16"/>
      <c r="ET47" s="16"/>
      <c r="EV47" s="16"/>
      <c r="EW47" s="16"/>
      <c r="EX47" s="16"/>
      <c r="EY47" s="16"/>
      <c r="EZ47" s="16"/>
      <c r="FA47" s="16"/>
      <c r="FB47" s="16"/>
      <c r="FC47" s="16"/>
      <c r="FD47" s="16"/>
      <c r="FE47" s="16"/>
      <c r="FF47" s="16"/>
      <c r="FG47" s="16"/>
      <c r="FI47" s="233"/>
      <c r="FJ47" s="233"/>
      <c r="FK47" s="233"/>
      <c r="FL47" s="233"/>
      <c r="FM47" s="233"/>
      <c r="FN47" s="233"/>
      <c r="FO47" s="233"/>
      <c r="FP47" s="233"/>
      <c r="FQ47" s="233"/>
      <c r="FR47" s="233"/>
      <c r="FS47" s="233"/>
      <c r="FT47" s="233"/>
      <c r="FU47" s="233"/>
      <c r="FV47" s="4"/>
      <c r="FW47" s="233"/>
      <c r="FX47" s="233"/>
      <c r="FY47" s="233"/>
      <c r="FZ47" s="233"/>
      <c r="GA47" s="233"/>
      <c r="GB47" s="233"/>
      <c r="GC47" s="233"/>
      <c r="GD47" s="233"/>
      <c r="GE47" s="233"/>
      <c r="GF47" s="233"/>
      <c r="GG47" s="233"/>
      <c r="GH47" s="233"/>
      <c r="GI47" s="233"/>
      <c r="GJ47" s="233"/>
      <c r="GK47" s="16"/>
      <c r="GL47" s="16"/>
      <c r="GM47" s="16"/>
      <c r="GN47" s="16"/>
      <c r="GO47" s="16"/>
      <c r="GP47" s="16"/>
      <c r="GQ47" s="16"/>
      <c r="GR47" s="16"/>
      <c r="GS47" s="16"/>
      <c r="GT47" s="16"/>
      <c r="GU47" s="16"/>
      <c r="GV47" s="16"/>
      <c r="GW47" s="233"/>
      <c r="GX47" s="233"/>
      <c r="GY47" s="233"/>
      <c r="GZ47" s="233"/>
      <c r="HA47" s="233"/>
      <c r="HB47" s="233"/>
      <c r="HC47" s="233"/>
      <c r="HD47" s="233"/>
      <c r="HE47" s="233"/>
      <c r="HF47" s="233"/>
      <c r="HG47" s="233"/>
      <c r="HH47" s="233"/>
      <c r="HI47" s="233"/>
      <c r="HJ47" s="14"/>
      <c r="HL47" s="233"/>
      <c r="HN47" s="233"/>
      <c r="HO47" s="233"/>
      <c r="HQ47" s="15"/>
      <c r="HR47" s="15"/>
      <c r="IN47" s="346"/>
      <c r="IO47" s="346"/>
      <c r="IP47" s="346"/>
      <c r="IQ47" s="346"/>
      <c r="IR47" s="346"/>
      <c r="IS47" s="346"/>
      <c r="IT47" s="346"/>
      <c r="IU47" s="346"/>
      <c r="IV47" s="346"/>
      <c r="IW47" s="346"/>
      <c r="IX47" s="346"/>
      <c r="IY47" s="346"/>
      <c r="IZ47" s="346"/>
      <c r="JO47" s="346"/>
      <c r="JP47" s="346"/>
      <c r="JQ47" s="346"/>
      <c r="JR47" s="346"/>
      <c r="JS47" s="346"/>
      <c r="JT47" s="346"/>
      <c r="JU47" s="346"/>
      <c r="JV47" s="346"/>
      <c r="JW47" s="346"/>
      <c r="JX47" s="346"/>
      <c r="JY47" s="346"/>
      <c r="JZ47" s="346"/>
      <c r="KA47" s="346"/>
      <c r="KP47" s="346"/>
      <c r="KQ47" s="346"/>
      <c r="KR47" s="346"/>
      <c r="KS47" s="346"/>
      <c r="KT47" s="346"/>
      <c r="KU47" s="346"/>
      <c r="KV47" s="346"/>
      <c r="KW47" s="346"/>
      <c r="KX47" s="346"/>
      <c r="KY47" s="346"/>
      <c r="KZ47" s="346"/>
      <c r="LA47" s="346"/>
      <c r="LB47" s="346"/>
      <c r="LD47" s="346"/>
      <c r="LE47" s="346"/>
      <c r="LF47" s="346"/>
      <c r="LG47" s="346"/>
      <c r="LH47" s="346"/>
      <c r="LI47" s="346"/>
      <c r="LJ47" s="346"/>
      <c r="LK47" s="346"/>
      <c r="LL47" s="346"/>
      <c r="LM47" s="346"/>
      <c r="LN47" s="346"/>
      <c r="LO47" s="346"/>
      <c r="LP47" s="346"/>
      <c r="LS47" s="130"/>
      <c r="LT47" s="130"/>
      <c r="LU47" s="130"/>
      <c r="LV47" s="130"/>
      <c r="LW47" s="566"/>
      <c r="LX47" s="566"/>
      <c r="LY47" s="566"/>
      <c r="LZ47" s="566"/>
      <c r="MA47" s="566"/>
      <c r="MB47" s="566"/>
      <c r="MC47" s="566"/>
      <c r="MD47" s="566"/>
      <c r="MF47" s="14"/>
      <c r="MG47" s="14"/>
      <c r="MH47" s="14"/>
      <c r="MI47" s="14"/>
      <c r="MJ47" s="14"/>
      <c r="MK47" s="14"/>
      <c r="ML47" s="14"/>
      <c r="MM47" s="14"/>
      <c r="MN47" s="14"/>
      <c r="MO47" s="14"/>
      <c r="MP47" s="14"/>
      <c r="MQ47" s="14"/>
      <c r="MS47" s="14"/>
      <c r="MT47" s="14"/>
      <c r="MU47" s="14"/>
      <c r="MV47" s="14"/>
      <c r="MW47" s="14"/>
      <c r="MX47" s="14"/>
      <c r="MY47" s="14"/>
      <c r="MZ47" s="14"/>
      <c r="NA47" s="14"/>
      <c r="NB47" s="14"/>
      <c r="NC47" s="14"/>
      <c r="ND47" s="14"/>
    </row>
    <row r="48" spans="1:368" s="116" customFormat="1">
      <c r="A48" s="115"/>
      <c r="D48" s="115"/>
      <c r="E48" s="117"/>
      <c r="F48" s="14">
        <f>'Retail_distributor-wise'!F48</f>
        <v>0</v>
      </c>
      <c r="G48" s="14">
        <f>'Retail_distributor-wise'!GA48</f>
        <v>0</v>
      </c>
      <c r="H48" s="14">
        <f>'Retail_distributor-wise'!FM48</f>
        <v>0</v>
      </c>
      <c r="I48" s="233">
        <f>IFERROR(COUNTIFS('District Data_Live'!$E:$E,'# new dealers'!$B48,'District Data_Live'!$C:$C,'# new dealers'!$C48,'District Data_Live'!$D:$D,'# new dealers'!$D48,'District Data_Live'!$J:$J,'# new dealers'!I$4),"")</f>
        <v>0</v>
      </c>
      <c r="J48" s="233">
        <f>IFERROR(COUNTIFS('District Data_Live'!$E:$E,'# new dealers'!$B48,'District Data_Live'!$C:$C,'# new dealers'!$C48,'District Data_Live'!$D:$D,'# new dealers'!$D48,'District Data_Live'!$J:$J,'# new dealers'!J$4),"")</f>
        <v>0</v>
      </c>
      <c r="K48" s="233">
        <f>IFERROR(COUNTIFS('District Data_Live'!$E:$E,'# new dealers'!$B48,'District Data_Live'!$C:$C,'# new dealers'!$C48,'District Data_Live'!$D:$D,'# new dealers'!$D48,'District Data_Live'!$J:$J,'# new dealers'!K$4),"")</f>
        <v>0</v>
      </c>
      <c r="L48" s="233">
        <f>IFERROR(COUNTIFS('District Data_Live'!$E:$E,'# new dealers'!$B48,'District Data_Live'!$C:$C,'# new dealers'!$C48,'District Data_Live'!$D:$D,'# new dealers'!$D48,'District Data_Live'!$J:$J,'# new dealers'!L$4),"")</f>
        <v>0</v>
      </c>
      <c r="M48" s="233">
        <f>IFERROR(SUMIFS('District Data_Live'!$P:$P,'District Data_Live'!$E:$E,'# new dealers'!$B48,'District Data_Live'!$C:$C,'# new dealers'!$C48,'District Data_Live'!$D:$D,'# new dealers'!$D48,'District Data_Live'!$J:$J,'# new dealers'!M$4),"")</f>
        <v>0</v>
      </c>
      <c r="N48" s="233">
        <f>IFERROR(SUMIFS('District Data_Live'!$P:$P,'District Data_Live'!$E:$E,'# new dealers'!$B48,'District Data_Live'!$C:$C,'# new dealers'!$C48,'District Data_Live'!$D:$D,'# new dealers'!$D48,'District Data_Live'!$J:$J,'# new dealers'!N$4),"")</f>
        <v>0</v>
      </c>
      <c r="O48" s="233">
        <f>IFERROR(SUMIFS('District Data_Live'!$P:$P,'District Data_Live'!$E:$E,'# new dealers'!$B48,'District Data_Live'!$C:$C,'# new dealers'!$C48,'District Data_Live'!$D:$D,'# new dealers'!$D48,'District Data_Live'!$J:$J,'# new dealers'!O$4),"")</f>
        <v>0</v>
      </c>
      <c r="P48" s="233">
        <f>IFERROR(SUMIFS('District Data_Live'!$P:$P,'District Data_Live'!$E:$E,'# new dealers'!$B48,'District Data_Live'!$C:$C,'# new dealers'!$C48,'District Data_Live'!$D:$D,'# new dealers'!$D48,'District Data_Live'!$J:$J,'# new dealers'!P$4),"")</f>
        <v>0</v>
      </c>
      <c r="Q48" s="233">
        <f>IFERROR(SUMIFS('District Data_Live'!$ID:$ID,'District Data_Live'!$E:$E,'# new dealers'!$B48,'District Data_Live'!$C:$C,'# new dealers'!$C48,'District Data_Live'!$D:$D,'# new dealers'!$D48,'District Data_Live'!$J:$J,'# new dealers'!Q$4),"")</f>
        <v>0</v>
      </c>
      <c r="R48" s="233">
        <f>IFERROR(SUMIFS('District Data_Live'!$ID:$ID,'District Data_Live'!$E:$E,'# new dealers'!$B48,'District Data_Live'!$C:$C,'# new dealers'!$C48,'District Data_Live'!$D:$D,'# new dealers'!$D48,'District Data_Live'!$J:$J,'# new dealers'!R$4),"")</f>
        <v>0</v>
      </c>
      <c r="S48" s="233">
        <f>IFERROR(SUMIFS('District Data_Live'!$ID:$ID,'District Data_Live'!$E:$E,'# new dealers'!$B48,'District Data_Live'!$C:$C,'# new dealers'!$C48,'District Data_Live'!$D:$D,'# new dealers'!$D48,'District Data_Live'!$J:$J,'# new dealers'!S$4),"")</f>
        <v>0</v>
      </c>
      <c r="T48" s="233">
        <f>IFERROR(SUMIFS('District Data_Live'!$ID:$ID,'District Data_Live'!$E:$E,'# new dealers'!$B48,'District Data_Live'!$C:$C,'# new dealers'!$C48,'District Data_Live'!$D:$D,'# new dealers'!$D48,'District Data_Live'!$J:$J,'# new dealers'!T$4),"")</f>
        <v>0</v>
      </c>
      <c r="U48" s="16" t="str">
        <f t="shared" si="2"/>
        <v/>
      </c>
      <c r="V48" s="16" t="str">
        <f t="shared" si="3"/>
        <v/>
      </c>
      <c r="W48" s="16" t="str">
        <f t="shared" si="4"/>
        <v/>
      </c>
      <c r="X48" s="16" t="str">
        <f t="shared" si="5"/>
        <v/>
      </c>
      <c r="Y48" s="117"/>
      <c r="Z48" s="117"/>
      <c r="AA48" s="117"/>
      <c r="AB48" s="117"/>
      <c r="AC48" s="229"/>
      <c r="AD48" s="229"/>
      <c r="AE48" s="230"/>
      <c r="AF48" s="230"/>
      <c r="AG48" s="230"/>
      <c r="AH48" s="230"/>
      <c r="AI48" s="230"/>
      <c r="AJ48" s="230"/>
      <c r="AK48" s="230"/>
      <c r="AL48" s="230"/>
      <c r="AM48" s="230"/>
      <c r="AN48" s="230"/>
      <c r="AO48" s="230"/>
      <c r="AP48" s="230"/>
      <c r="AR48" s="230"/>
      <c r="AS48" s="230"/>
      <c r="AT48" s="230"/>
      <c r="AU48" s="230"/>
      <c r="AV48" s="230"/>
      <c r="AW48" s="230"/>
      <c r="AX48" s="230"/>
      <c r="AY48" s="230"/>
      <c r="AZ48" s="230"/>
      <c r="BA48" s="230"/>
      <c r="BB48" s="230"/>
      <c r="BC48" s="230"/>
      <c r="BE48" s="231"/>
      <c r="BF48" s="231"/>
      <c r="BG48" s="231"/>
      <c r="BH48" s="231"/>
      <c r="BI48" s="231"/>
      <c r="BJ48" s="231"/>
      <c r="BK48" s="231"/>
      <c r="BL48" s="231"/>
      <c r="BM48" s="231"/>
      <c r="BN48" s="231"/>
      <c r="BO48" s="231"/>
      <c r="BP48" s="231"/>
      <c r="BQ48" s="231"/>
      <c r="BS48" s="231"/>
      <c r="BT48" s="231"/>
      <c r="BU48" s="231"/>
      <c r="BV48" s="231"/>
      <c r="BW48" s="231"/>
      <c r="BX48" s="231"/>
      <c r="BY48" s="231"/>
      <c r="BZ48" s="231"/>
      <c r="CA48" s="231"/>
      <c r="CB48" s="231"/>
      <c r="CC48" s="231"/>
      <c r="CD48" s="231"/>
      <c r="CE48" s="231"/>
      <c r="CF48" s="231"/>
      <c r="CG48" s="230"/>
      <c r="CH48" s="230"/>
      <c r="CI48" s="230"/>
      <c r="CJ48" s="230"/>
      <c r="CK48" s="230"/>
      <c r="CL48" s="230"/>
      <c r="CM48" s="230"/>
      <c r="CN48" s="230"/>
      <c r="CO48" s="230"/>
      <c r="CP48" s="230"/>
      <c r="CQ48" s="230"/>
      <c r="CR48" s="230"/>
      <c r="CS48" s="237"/>
      <c r="CT48" s="230"/>
      <c r="CU48" s="230"/>
      <c r="CV48" s="230"/>
      <c r="CW48" s="230"/>
      <c r="CX48" s="230"/>
      <c r="CY48" s="230"/>
      <c r="CZ48" s="230"/>
      <c r="DA48" s="230"/>
      <c r="DB48" s="230"/>
      <c r="DC48" s="230"/>
      <c r="DD48" s="230"/>
      <c r="DE48" s="230"/>
      <c r="DF48" s="231"/>
      <c r="DG48" s="231"/>
      <c r="DH48" s="231"/>
      <c r="DI48" s="231"/>
      <c r="DJ48" s="231"/>
      <c r="DK48" s="231"/>
      <c r="DL48" s="231"/>
      <c r="DM48" s="231"/>
      <c r="DN48" s="231"/>
      <c r="DO48" s="231"/>
      <c r="DP48" s="231"/>
      <c r="DQ48" s="231"/>
      <c r="DR48" s="231"/>
      <c r="DS48" s="231"/>
      <c r="DT48" s="231"/>
      <c r="DU48" s="231"/>
      <c r="DV48" s="231"/>
      <c r="DW48" s="231"/>
      <c r="DX48" s="231"/>
      <c r="DY48" s="231"/>
      <c r="DZ48" s="231"/>
      <c r="EA48" s="231"/>
      <c r="EB48" s="231"/>
      <c r="EC48" s="231"/>
      <c r="ED48" s="231"/>
      <c r="EE48" s="231"/>
      <c r="EF48" s="231"/>
      <c r="EG48" s="231"/>
      <c r="EH48" s="191"/>
      <c r="EI48" s="115"/>
      <c r="EJ48" s="115"/>
      <c r="EK48" s="115"/>
      <c r="EL48" s="115"/>
      <c r="EM48" s="115"/>
      <c r="EN48" s="115"/>
      <c r="EO48" s="115"/>
      <c r="EP48" s="115"/>
      <c r="EQ48" s="115"/>
      <c r="ER48" s="115"/>
      <c r="ES48" s="115"/>
      <c r="ET48" s="115"/>
      <c r="EU48" s="115"/>
      <c r="EV48" s="230"/>
      <c r="EW48" s="230"/>
      <c r="EX48" s="230"/>
      <c r="EY48" s="230"/>
      <c r="EZ48" s="230"/>
      <c r="FA48" s="230"/>
      <c r="FB48" s="230"/>
      <c r="FC48" s="230"/>
      <c r="FD48" s="230"/>
      <c r="FE48" s="230"/>
      <c r="FF48" s="230"/>
      <c r="FG48" s="230"/>
      <c r="FI48" s="234"/>
      <c r="FJ48" s="234"/>
      <c r="FK48" s="234"/>
      <c r="FL48" s="234"/>
      <c r="FM48" s="234"/>
      <c r="FN48" s="234"/>
      <c r="FO48" s="234"/>
      <c r="FP48" s="234"/>
      <c r="FQ48" s="234"/>
      <c r="FR48" s="234"/>
      <c r="FS48" s="234"/>
      <c r="FT48" s="234"/>
      <c r="FU48" s="234"/>
      <c r="FV48" s="115"/>
      <c r="FW48" s="234"/>
      <c r="FX48" s="234"/>
      <c r="FY48" s="234"/>
      <c r="FZ48" s="234"/>
      <c r="GA48" s="234"/>
      <c r="GB48" s="234"/>
      <c r="GC48" s="234"/>
      <c r="GD48" s="234"/>
      <c r="GE48" s="234"/>
      <c r="GF48" s="234"/>
      <c r="GG48" s="234"/>
      <c r="GH48" s="234"/>
      <c r="GI48" s="234"/>
      <c r="GJ48" s="234"/>
      <c r="GK48" s="339"/>
      <c r="GL48" s="339"/>
      <c r="GM48" s="339"/>
      <c r="GN48" s="339"/>
      <c r="GO48" s="339"/>
      <c r="GP48" s="339"/>
      <c r="GQ48" s="339"/>
      <c r="GR48" s="339"/>
      <c r="GS48" s="339"/>
      <c r="GT48" s="339"/>
      <c r="GU48" s="339"/>
      <c r="GV48" s="339"/>
      <c r="GW48" s="234"/>
      <c r="GX48" s="234"/>
      <c r="GY48" s="234"/>
      <c r="GZ48" s="234"/>
      <c r="HA48" s="234"/>
      <c r="HB48" s="234"/>
      <c r="HC48" s="234"/>
      <c r="HD48" s="234"/>
      <c r="HE48" s="234"/>
      <c r="HF48" s="234"/>
      <c r="HG48" s="234"/>
      <c r="HH48" s="234"/>
      <c r="HI48" s="234"/>
      <c r="HJ48" s="117"/>
      <c r="HL48" s="115"/>
      <c r="HM48" s="115"/>
      <c r="HN48" s="115"/>
      <c r="HO48" s="115"/>
      <c r="HQ48" s="231"/>
      <c r="HR48" s="231"/>
      <c r="IN48" s="557"/>
      <c r="IO48" s="557"/>
      <c r="IP48" s="557"/>
      <c r="IQ48" s="557"/>
      <c r="IR48" s="557"/>
      <c r="IS48" s="557"/>
      <c r="IT48" s="557"/>
      <c r="IU48" s="557"/>
      <c r="IV48" s="557"/>
      <c r="IW48" s="557"/>
      <c r="IX48" s="557"/>
      <c r="IY48" s="557"/>
      <c r="IZ48" s="557"/>
      <c r="JO48" s="557"/>
      <c r="JP48" s="557"/>
      <c r="JQ48" s="557"/>
      <c r="JR48" s="557"/>
      <c r="JS48" s="557"/>
      <c r="JT48" s="557"/>
      <c r="JU48" s="557"/>
      <c r="JV48" s="557"/>
      <c r="JW48" s="557"/>
      <c r="JX48" s="557"/>
      <c r="JY48" s="557"/>
      <c r="JZ48" s="557"/>
      <c r="KA48" s="557"/>
      <c r="KP48" s="557"/>
      <c r="KQ48" s="557"/>
      <c r="KR48" s="557"/>
      <c r="KS48" s="557"/>
      <c r="KT48" s="557"/>
      <c r="KU48" s="557"/>
      <c r="KV48" s="557"/>
      <c r="KW48" s="557"/>
      <c r="KX48" s="557"/>
      <c r="KY48" s="557"/>
      <c r="KZ48" s="557"/>
      <c r="LA48" s="557"/>
      <c r="LB48" s="557"/>
      <c r="LD48" s="557"/>
      <c r="LE48" s="557"/>
      <c r="LF48" s="557"/>
      <c r="LG48" s="557"/>
      <c r="LH48" s="557"/>
      <c r="LI48" s="557"/>
      <c r="LJ48" s="557"/>
      <c r="LK48" s="557"/>
      <c r="LL48" s="557"/>
      <c r="LM48" s="557"/>
      <c r="LN48" s="557"/>
      <c r="LO48" s="557"/>
      <c r="LP48" s="557"/>
      <c r="LS48" s="115"/>
      <c r="LT48" s="115"/>
      <c r="LU48" s="115"/>
      <c r="LV48" s="115"/>
      <c r="LW48" s="115"/>
      <c r="LX48" s="115"/>
      <c r="LY48" s="115"/>
      <c r="LZ48" s="115"/>
      <c r="MA48" s="115"/>
      <c r="MB48" s="115"/>
      <c r="MC48" s="115"/>
      <c r="MD48" s="115"/>
      <c r="MF48" s="117"/>
      <c r="MG48" s="117"/>
      <c r="MH48" s="117"/>
      <c r="MI48" s="117"/>
      <c r="MJ48" s="117"/>
      <c r="MK48" s="117"/>
      <c r="ML48" s="117"/>
      <c r="MM48" s="117"/>
      <c r="MN48" s="117"/>
      <c r="MO48" s="117"/>
      <c r="MP48" s="117"/>
      <c r="MQ48" s="117"/>
      <c r="MS48" s="117"/>
      <c r="MT48" s="117"/>
      <c r="MU48" s="117"/>
      <c r="MV48" s="117"/>
      <c r="MW48" s="117"/>
      <c r="MX48" s="117"/>
      <c r="MY48" s="117"/>
      <c r="MZ48" s="117"/>
      <c r="NA48" s="117"/>
      <c r="NB48" s="117"/>
      <c r="NC48" s="117"/>
      <c r="ND48" s="117"/>
    </row>
    <row r="49" spans="1:368">
      <c r="A49" s="4">
        <f>A47+1</f>
        <v>35</v>
      </c>
      <c r="B49" s="1" t="s">
        <v>451</v>
      </c>
      <c r="C49" s="1" t="s">
        <v>350</v>
      </c>
      <c r="D49" s="4" t="s">
        <v>328</v>
      </c>
      <c r="E49" s="14">
        <f>SUMIFS('MoU proposal'!U:U,'MoU proposal'!$B:$B,'# new dealers'!$B49,'MoU proposal'!$D:$D,'# new dealers'!$C49)</f>
        <v>2207.4250000000002</v>
      </c>
      <c r="F49" s="14">
        <f>'Retail_distributor-wise'!F49</f>
        <v>6700</v>
      </c>
      <c r="G49" s="14">
        <f>'Retail_distributor-wise'!GA49</f>
        <v>400</v>
      </c>
      <c r="H49" s="14">
        <f>'Retail_distributor-wise'!FM49</f>
        <v>600</v>
      </c>
      <c r="I49" s="233">
        <f>IFERROR(COUNTIFS('District Data_Live'!$E:$E,'# new dealers'!$B49,'District Data_Live'!$C:$C,'# new dealers'!$C49,'District Data_Live'!$D:$D,'# new dealers'!$D49,'District Data_Live'!$J:$J,'# new dealers'!I$4),"")</f>
        <v>0</v>
      </c>
      <c r="J49" s="233">
        <f>IFERROR(COUNTIFS('District Data_Live'!$E:$E,'# new dealers'!$B49,'District Data_Live'!$C:$C,'# new dealers'!$C49,'District Data_Live'!$D:$D,'# new dealers'!$D49,'District Data_Live'!$J:$J,'# new dealers'!J$4),"")</f>
        <v>3</v>
      </c>
      <c r="K49" s="233">
        <f>IFERROR(COUNTIFS('District Data_Live'!$E:$E,'# new dealers'!$B49,'District Data_Live'!$C:$C,'# new dealers'!$C49,'District Data_Live'!$D:$D,'# new dealers'!$D49,'District Data_Live'!$J:$J,'# new dealers'!K$4),"")</f>
        <v>8</v>
      </c>
      <c r="L49" s="233">
        <f>IFERROR(COUNTIFS('District Data_Live'!$E:$E,'# new dealers'!$B49,'District Data_Live'!$C:$C,'# new dealers'!$C49,'District Data_Live'!$D:$D,'# new dealers'!$D49,'District Data_Live'!$J:$J,'# new dealers'!L$4),"")</f>
        <v>0</v>
      </c>
      <c r="M49" s="233">
        <f>IFERROR(SUMIFS('District Data_Live'!$P:$P,'District Data_Live'!$E:$E,'# new dealers'!$B49,'District Data_Live'!$C:$C,'# new dealers'!$C49,'District Data_Live'!$D:$D,'# new dealers'!$D49,'District Data_Live'!$J:$J,'# new dealers'!M$4),"")</f>
        <v>0</v>
      </c>
      <c r="N49" s="233">
        <f>IFERROR(SUMIFS('District Data_Live'!$P:$P,'District Data_Live'!$E:$E,'# new dealers'!$B49,'District Data_Live'!$C:$C,'# new dealers'!$C49,'District Data_Live'!$D:$D,'# new dealers'!$D49,'District Data_Live'!$J:$J,'# new dealers'!N$4),"")</f>
        <v>19500</v>
      </c>
      <c r="O49" s="233">
        <f>IFERROR(SUMIFS('District Data_Live'!$P:$P,'District Data_Live'!$E:$E,'# new dealers'!$B49,'District Data_Live'!$C:$C,'# new dealers'!$C49,'District Data_Live'!$D:$D,'# new dealers'!$D49,'District Data_Live'!$J:$J,'# new dealers'!O$4),"")</f>
        <v>20000</v>
      </c>
      <c r="P49" s="233">
        <f>IFERROR(SUMIFS('District Data_Live'!$P:$P,'District Data_Live'!$E:$E,'# new dealers'!$B49,'District Data_Live'!$C:$C,'# new dealers'!$C49,'District Data_Live'!$D:$D,'# new dealers'!$D49,'District Data_Live'!$J:$J,'# new dealers'!P$4),"")</f>
        <v>0</v>
      </c>
      <c r="Q49" s="233">
        <f>IFERROR(SUMIFS('District Data_Live'!$ID:$ID,'District Data_Live'!$E:$E,'# new dealers'!$B49,'District Data_Live'!$C:$C,'# new dealers'!$C49,'District Data_Live'!$D:$D,'# new dealers'!$D49,'District Data_Live'!$J:$J,'# new dealers'!Q$4),"")</f>
        <v>0</v>
      </c>
      <c r="R49" s="233">
        <f>IFERROR(SUMIFS('District Data_Live'!$ID:$ID,'District Data_Live'!$E:$E,'# new dealers'!$B49,'District Data_Live'!$C:$C,'# new dealers'!$C49,'District Data_Live'!$D:$D,'# new dealers'!$D49,'District Data_Live'!$J:$J,'# new dealers'!R$4),"")</f>
        <v>100.70399999999999</v>
      </c>
      <c r="S49" s="233">
        <f>IFERROR(SUMIFS('District Data_Live'!$ID:$ID,'District Data_Live'!$E:$E,'# new dealers'!$B49,'District Data_Live'!$C:$C,'# new dealers'!$C49,'District Data_Live'!$D:$D,'# new dealers'!$D49,'District Data_Live'!$J:$J,'# new dealers'!S$4),"")</f>
        <v>45.984999999999999</v>
      </c>
      <c r="T49" s="233">
        <f>IFERROR(SUMIFS('District Data_Live'!$ID:$ID,'District Data_Live'!$E:$E,'# new dealers'!$B49,'District Data_Live'!$C:$C,'# new dealers'!$C49,'District Data_Live'!$D:$D,'# new dealers'!$D49,'District Data_Live'!$J:$J,'# new dealers'!T$4),"")</f>
        <v>0</v>
      </c>
      <c r="U49" s="16">
        <f t="shared" si="2"/>
        <v>0</v>
      </c>
      <c r="V49" s="16">
        <f t="shared" si="3"/>
        <v>0.68651364451322183</v>
      </c>
      <c r="W49" s="16">
        <f t="shared" si="4"/>
        <v>0.31348635548677817</v>
      </c>
      <c r="X49" s="16">
        <f t="shared" si="5"/>
        <v>0</v>
      </c>
      <c r="Y49" s="14"/>
      <c r="Z49" s="14"/>
      <c r="AA49" s="14"/>
      <c r="AB49" s="14"/>
      <c r="AD49" s="671"/>
      <c r="AE49" s="16"/>
      <c r="AF49" s="16"/>
      <c r="AG49" s="16"/>
      <c r="AH49" s="16"/>
      <c r="AI49" s="16"/>
      <c r="AJ49" s="16"/>
      <c r="AK49" s="16"/>
      <c r="AL49" s="16"/>
      <c r="AM49" s="16"/>
      <c r="AN49" s="16"/>
      <c r="AO49" s="16"/>
      <c r="AP49" s="16"/>
      <c r="AR49" s="16"/>
      <c r="AS49" s="16"/>
      <c r="AT49" s="16"/>
      <c r="AU49" s="16"/>
      <c r="AV49" s="16"/>
      <c r="AW49" s="16"/>
      <c r="AX49" s="16"/>
      <c r="AY49" s="16"/>
      <c r="AZ49" s="16"/>
      <c r="BA49" s="16"/>
      <c r="BB49" s="16"/>
      <c r="BC49" s="16"/>
      <c r="BE49" s="15"/>
      <c r="BF49" s="15"/>
      <c r="BG49" s="15"/>
      <c r="BH49" s="15"/>
      <c r="BI49" s="15"/>
      <c r="BJ49" s="15"/>
      <c r="BK49" s="15"/>
      <c r="BL49" s="15"/>
      <c r="BM49" s="15"/>
      <c r="BN49" s="15"/>
      <c r="BO49" s="15"/>
      <c r="BP49" s="15"/>
      <c r="BQ49" s="15"/>
      <c r="BS49" s="15"/>
      <c r="BT49" s="15"/>
      <c r="BU49" s="15"/>
      <c r="BV49" s="15"/>
      <c r="BW49" s="15"/>
      <c r="BX49" s="15"/>
      <c r="BY49" s="15"/>
      <c r="BZ49" s="15"/>
      <c r="CA49" s="15"/>
      <c r="CB49" s="15"/>
      <c r="CC49" s="15"/>
      <c r="CD49" s="15"/>
      <c r="CE49" s="15"/>
      <c r="CF49" s="15"/>
      <c r="CG49" s="16"/>
      <c r="CH49" s="16"/>
      <c r="CI49" s="16"/>
      <c r="CJ49" s="16"/>
      <c r="CK49" s="16"/>
      <c r="CL49" s="16"/>
      <c r="CM49" s="16"/>
      <c r="CN49" s="16"/>
      <c r="CO49" s="16"/>
      <c r="CP49" s="16"/>
      <c r="CQ49" s="16"/>
      <c r="CR49" s="16"/>
      <c r="CS49" s="236"/>
      <c r="CT49" s="245"/>
      <c r="CU49" s="245"/>
      <c r="CV49" s="245"/>
      <c r="CW49" s="245"/>
      <c r="CX49" s="245"/>
      <c r="CY49" s="245"/>
      <c r="CZ49" s="245"/>
      <c r="DA49" s="245"/>
      <c r="DB49" s="245"/>
      <c r="DC49" s="245"/>
      <c r="DD49" s="245"/>
      <c r="DE49" s="245"/>
      <c r="DF49" s="15"/>
      <c r="DG49" s="15"/>
      <c r="DH49" s="15"/>
      <c r="DI49" s="15"/>
      <c r="DJ49" s="15"/>
      <c r="DK49" s="15"/>
      <c r="DL49" s="15"/>
      <c r="DM49" s="15"/>
      <c r="DN49" s="15"/>
      <c r="DO49" s="15"/>
      <c r="DP49" s="15"/>
      <c r="DQ49" s="15"/>
      <c r="DR49" s="15"/>
      <c r="DS49" s="15"/>
      <c r="DT49" s="15"/>
      <c r="DU49" s="244"/>
      <c r="DV49" s="244"/>
      <c r="DW49" s="244"/>
      <c r="DX49" s="244"/>
      <c r="DY49" s="244"/>
      <c r="DZ49" s="244"/>
      <c r="EA49" s="244"/>
      <c r="EB49" s="244"/>
      <c r="EC49" s="244"/>
      <c r="ED49" s="244"/>
      <c r="EE49" s="244"/>
      <c r="EF49" s="244"/>
      <c r="EG49" s="244"/>
      <c r="EI49" s="16"/>
      <c r="EJ49" s="16"/>
      <c r="EK49" s="16"/>
      <c r="EL49" s="16"/>
      <c r="EM49" s="16"/>
      <c r="EN49" s="16"/>
      <c r="EO49" s="16"/>
      <c r="EP49" s="16"/>
      <c r="EQ49" s="16"/>
      <c r="ER49" s="16"/>
      <c r="ES49" s="16"/>
      <c r="ET49" s="16"/>
      <c r="EV49" s="16"/>
      <c r="EW49" s="16"/>
      <c r="EX49" s="16"/>
      <c r="EY49" s="16"/>
      <c r="EZ49" s="16"/>
      <c r="FA49" s="16"/>
      <c r="FB49" s="16"/>
      <c r="FC49" s="16"/>
      <c r="FD49" s="16"/>
      <c r="FE49" s="16"/>
      <c r="FF49" s="16"/>
      <c r="FG49" s="16"/>
      <c r="FI49" s="233"/>
      <c r="FJ49" s="233"/>
      <c r="FK49" s="233"/>
      <c r="FL49" s="233"/>
      <c r="FM49" s="233"/>
      <c r="FN49" s="233"/>
      <c r="FO49" s="233"/>
      <c r="FP49" s="233"/>
      <c r="FQ49" s="233"/>
      <c r="FR49" s="233"/>
      <c r="FS49" s="233"/>
      <c r="FT49" s="233"/>
      <c r="FU49" s="233"/>
      <c r="FV49" s="4"/>
      <c r="FW49" s="233"/>
      <c r="FX49" s="233"/>
      <c r="FY49" s="233"/>
      <c r="FZ49" s="233"/>
      <c r="GA49" s="233"/>
      <c r="GB49" s="233"/>
      <c r="GC49" s="233"/>
      <c r="GD49" s="233"/>
      <c r="GE49" s="233"/>
      <c r="GF49" s="233"/>
      <c r="GG49" s="233"/>
      <c r="GH49" s="233"/>
      <c r="GI49" s="233"/>
      <c r="GJ49" s="233"/>
      <c r="GK49" s="112"/>
      <c r="GL49" s="112"/>
      <c r="GM49" s="112"/>
      <c r="GN49" s="112"/>
      <c r="GO49" s="112"/>
      <c r="GP49" s="112"/>
      <c r="GQ49" s="112"/>
      <c r="GR49" s="112"/>
      <c r="GS49" s="112"/>
      <c r="GT49" s="112"/>
      <c r="GU49" s="112"/>
      <c r="GV49" s="112"/>
      <c r="GW49" s="233"/>
      <c r="GX49" s="233"/>
      <c r="GY49" s="233"/>
      <c r="GZ49" s="233"/>
      <c r="HA49" s="233"/>
      <c r="HB49" s="233"/>
      <c r="HC49" s="233"/>
      <c r="HD49" s="233"/>
      <c r="HE49" s="233"/>
      <c r="HF49" s="233"/>
      <c r="HG49" s="233"/>
      <c r="HH49" s="233"/>
      <c r="HI49" s="233"/>
      <c r="HJ49" s="14"/>
      <c r="HL49" s="233"/>
      <c r="HN49" s="233"/>
      <c r="HO49" s="233"/>
      <c r="HQ49" s="15"/>
      <c r="HR49" s="15"/>
      <c r="IN49" s="346"/>
      <c r="IO49" s="346"/>
      <c r="IP49" s="346"/>
      <c r="IQ49" s="346"/>
      <c r="IR49" s="346"/>
      <c r="IS49" s="346"/>
      <c r="IT49" s="346"/>
      <c r="IU49" s="346"/>
      <c r="IV49" s="346"/>
      <c r="IW49" s="346"/>
      <c r="IX49" s="346"/>
      <c r="IY49" s="346"/>
      <c r="IZ49" s="346"/>
      <c r="JO49" s="346"/>
      <c r="JP49" s="346"/>
      <c r="JQ49" s="346"/>
      <c r="JR49" s="346"/>
      <c r="JS49" s="346"/>
      <c r="JT49" s="346"/>
      <c r="JU49" s="346"/>
      <c r="JV49" s="346"/>
      <c r="JW49" s="346"/>
      <c r="JX49" s="346"/>
      <c r="JY49" s="346"/>
      <c r="JZ49" s="346"/>
      <c r="KA49" s="346"/>
      <c r="KP49" s="346"/>
      <c r="KQ49" s="346"/>
      <c r="KR49" s="346"/>
      <c r="KS49" s="346"/>
      <c r="KT49" s="346"/>
      <c r="KU49" s="346"/>
      <c r="KV49" s="346"/>
      <c r="KW49" s="346"/>
      <c r="KX49" s="346"/>
      <c r="KY49" s="346"/>
      <c r="KZ49" s="346"/>
      <c r="LA49" s="346"/>
      <c r="LB49" s="346"/>
      <c r="LD49" s="346"/>
      <c r="LE49" s="346"/>
      <c r="LF49" s="346"/>
      <c r="LG49" s="346"/>
      <c r="LH49" s="346"/>
      <c r="LI49" s="346"/>
      <c r="LJ49" s="346"/>
      <c r="LK49" s="346"/>
      <c r="LL49" s="346"/>
      <c r="LM49" s="346"/>
      <c r="LN49" s="346"/>
      <c r="LO49" s="346"/>
      <c r="LP49" s="346"/>
      <c r="LS49" s="16"/>
      <c r="LT49" s="16"/>
      <c r="LU49" s="16"/>
      <c r="LV49" s="16"/>
      <c r="LW49" s="16"/>
      <c r="LX49" s="16"/>
      <c r="LY49" s="16"/>
      <c r="LZ49" s="16"/>
      <c r="MA49" s="16"/>
      <c r="MB49" s="16"/>
      <c r="MC49" s="16"/>
      <c r="MD49" s="16"/>
      <c r="MF49" s="14"/>
      <c r="MG49" s="14"/>
      <c r="MH49" s="14"/>
      <c r="MI49" s="14"/>
      <c r="MJ49" s="14"/>
      <c r="MK49" s="14"/>
      <c r="ML49" s="14"/>
      <c r="MM49" s="14"/>
      <c r="MN49" s="14"/>
      <c r="MO49" s="14"/>
      <c r="MP49" s="14"/>
      <c r="MQ49" s="14"/>
      <c r="MS49" s="14"/>
      <c r="MT49" s="14"/>
      <c r="MU49" s="14"/>
      <c r="MV49" s="14"/>
      <c r="MW49" s="14"/>
      <c r="MX49" s="14"/>
      <c r="MY49" s="14"/>
      <c r="MZ49" s="14"/>
      <c r="NA49" s="14"/>
      <c r="NB49" s="14"/>
      <c r="NC49" s="14"/>
      <c r="ND49" s="14"/>
    </row>
    <row r="50" spans="1:368" s="116" customFormat="1">
      <c r="A50" s="115"/>
      <c r="D50" s="115"/>
      <c r="E50" s="117"/>
      <c r="F50" s="14">
        <f>'Retail_distributor-wise'!F50</f>
        <v>0</v>
      </c>
      <c r="G50" s="14">
        <f>'Retail_distributor-wise'!GA50</f>
        <v>0</v>
      </c>
      <c r="H50" s="14">
        <f>'Retail_distributor-wise'!FM50</f>
        <v>0</v>
      </c>
      <c r="I50" s="233">
        <f>IFERROR(COUNTIFS('District Data_Live'!$E:$E,'# new dealers'!$B50,'District Data_Live'!$C:$C,'# new dealers'!$C50,'District Data_Live'!$D:$D,'# new dealers'!$D50,'District Data_Live'!$J:$J,'# new dealers'!I$4),"")</f>
        <v>0</v>
      </c>
      <c r="J50" s="233">
        <f>IFERROR(COUNTIFS('District Data_Live'!$E:$E,'# new dealers'!$B50,'District Data_Live'!$C:$C,'# new dealers'!$C50,'District Data_Live'!$D:$D,'# new dealers'!$D50,'District Data_Live'!$J:$J,'# new dealers'!J$4),"")</f>
        <v>0</v>
      </c>
      <c r="K50" s="233">
        <f>IFERROR(COUNTIFS('District Data_Live'!$E:$E,'# new dealers'!$B50,'District Data_Live'!$C:$C,'# new dealers'!$C50,'District Data_Live'!$D:$D,'# new dealers'!$D50,'District Data_Live'!$J:$J,'# new dealers'!K$4),"")</f>
        <v>0</v>
      </c>
      <c r="L50" s="233">
        <f>IFERROR(COUNTIFS('District Data_Live'!$E:$E,'# new dealers'!$B50,'District Data_Live'!$C:$C,'# new dealers'!$C50,'District Data_Live'!$D:$D,'# new dealers'!$D50,'District Data_Live'!$J:$J,'# new dealers'!L$4),"")</f>
        <v>0</v>
      </c>
      <c r="M50" s="233">
        <f>IFERROR(SUMIFS('District Data_Live'!$P:$P,'District Data_Live'!$E:$E,'# new dealers'!$B50,'District Data_Live'!$C:$C,'# new dealers'!$C50,'District Data_Live'!$D:$D,'# new dealers'!$D50,'District Data_Live'!$J:$J,'# new dealers'!M$4),"")</f>
        <v>0</v>
      </c>
      <c r="N50" s="233">
        <f>IFERROR(SUMIFS('District Data_Live'!$P:$P,'District Data_Live'!$E:$E,'# new dealers'!$B50,'District Data_Live'!$C:$C,'# new dealers'!$C50,'District Data_Live'!$D:$D,'# new dealers'!$D50,'District Data_Live'!$J:$J,'# new dealers'!N$4),"")</f>
        <v>0</v>
      </c>
      <c r="O50" s="233">
        <f>IFERROR(SUMIFS('District Data_Live'!$P:$P,'District Data_Live'!$E:$E,'# new dealers'!$B50,'District Data_Live'!$C:$C,'# new dealers'!$C50,'District Data_Live'!$D:$D,'# new dealers'!$D50,'District Data_Live'!$J:$J,'# new dealers'!O$4),"")</f>
        <v>0</v>
      </c>
      <c r="P50" s="233">
        <f>IFERROR(SUMIFS('District Data_Live'!$P:$P,'District Data_Live'!$E:$E,'# new dealers'!$B50,'District Data_Live'!$C:$C,'# new dealers'!$C50,'District Data_Live'!$D:$D,'# new dealers'!$D50,'District Data_Live'!$J:$J,'# new dealers'!P$4),"")</f>
        <v>0</v>
      </c>
      <c r="Q50" s="233">
        <f>IFERROR(SUMIFS('District Data_Live'!$ID:$ID,'District Data_Live'!$E:$E,'# new dealers'!$B50,'District Data_Live'!$C:$C,'# new dealers'!$C50,'District Data_Live'!$D:$D,'# new dealers'!$D50,'District Data_Live'!$J:$J,'# new dealers'!Q$4),"")</f>
        <v>0</v>
      </c>
      <c r="R50" s="233">
        <f>IFERROR(SUMIFS('District Data_Live'!$ID:$ID,'District Data_Live'!$E:$E,'# new dealers'!$B50,'District Data_Live'!$C:$C,'# new dealers'!$C50,'District Data_Live'!$D:$D,'# new dealers'!$D50,'District Data_Live'!$J:$J,'# new dealers'!R$4),"")</f>
        <v>0</v>
      </c>
      <c r="S50" s="233">
        <f>IFERROR(SUMIFS('District Data_Live'!$ID:$ID,'District Data_Live'!$E:$E,'# new dealers'!$B50,'District Data_Live'!$C:$C,'# new dealers'!$C50,'District Data_Live'!$D:$D,'# new dealers'!$D50,'District Data_Live'!$J:$J,'# new dealers'!S$4),"")</f>
        <v>0</v>
      </c>
      <c r="T50" s="233">
        <f>IFERROR(SUMIFS('District Data_Live'!$ID:$ID,'District Data_Live'!$E:$E,'# new dealers'!$B50,'District Data_Live'!$C:$C,'# new dealers'!$C50,'District Data_Live'!$D:$D,'# new dealers'!$D50,'District Data_Live'!$J:$J,'# new dealers'!T$4),"")</f>
        <v>0</v>
      </c>
      <c r="U50" s="16" t="str">
        <f t="shared" si="2"/>
        <v/>
      </c>
      <c r="V50" s="16" t="str">
        <f t="shared" si="3"/>
        <v/>
      </c>
      <c r="W50" s="16" t="str">
        <f t="shared" si="4"/>
        <v/>
      </c>
      <c r="X50" s="16" t="str">
        <f t="shared" si="5"/>
        <v/>
      </c>
      <c r="Y50" s="117"/>
      <c r="Z50" s="117"/>
      <c r="AA50" s="117"/>
      <c r="AB50" s="117"/>
      <c r="AC50" s="229"/>
      <c r="AD50" s="229"/>
      <c r="AE50" s="230"/>
      <c r="AF50" s="230"/>
      <c r="AG50" s="230"/>
      <c r="AH50" s="230"/>
      <c r="AI50" s="230"/>
      <c r="AJ50" s="230"/>
      <c r="AK50" s="230"/>
      <c r="AL50" s="230"/>
      <c r="AM50" s="230"/>
      <c r="AN50" s="230"/>
      <c r="AO50" s="230"/>
      <c r="AP50" s="230"/>
      <c r="AR50" s="230"/>
      <c r="AS50" s="230"/>
      <c r="AT50" s="230"/>
      <c r="AU50" s="230"/>
      <c r="AV50" s="230"/>
      <c r="AW50" s="230"/>
      <c r="AX50" s="230"/>
      <c r="AY50" s="230"/>
      <c r="AZ50" s="230"/>
      <c r="BA50" s="230"/>
      <c r="BB50" s="230"/>
      <c r="BC50" s="230"/>
      <c r="BE50" s="231"/>
      <c r="BF50" s="231"/>
      <c r="BG50" s="231"/>
      <c r="BH50" s="231"/>
      <c r="BI50" s="231"/>
      <c r="BJ50" s="231"/>
      <c r="BK50" s="231"/>
      <c r="BL50" s="231"/>
      <c r="BM50" s="231"/>
      <c r="BN50" s="231"/>
      <c r="BO50" s="231"/>
      <c r="BP50" s="231"/>
      <c r="BQ50" s="231"/>
      <c r="BS50" s="231"/>
      <c r="BT50" s="231"/>
      <c r="BU50" s="231"/>
      <c r="BV50" s="231"/>
      <c r="BW50" s="231"/>
      <c r="BX50" s="231"/>
      <c r="BY50" s="231"/>
      <c r="BZ50" s="231"/>
      <c r="CA50" s="231"/>
      <c r="CB50" s="231"/>
      <c r="CC50" s="231"/>
      <c r="CD50" s="231"/>
      <c r="CE50" s="231"/>
      <c r="CF50" s="231"/>
      <c r="CG50" s="230"/>
      <c r="CH50" s="230"/>
      <c r="CI50" s="230"/>
      <c r="CJ50" s="230"/>
      <c r="CK50" s="230"/>
      <c r="CL50" s="230"/>
      <c r="CM50" s="230"/>
      <c r="CN50" s="230"/>
      <c r="CO50" s="230"/>
      <c r="CP50" s="230"/>
      <c r="CQ50" s="230"/>
      <c r="CR50" s="230"/>
      <c r="CS50" s="237"/>
      <c r="CT50" s="230"/>
      <c r="CU50" s="230"/>
      <c r="CV50" s="230"/>
      <c r="CW50" s="230"/>
      <c r="CX50" s="230"/>
      <c r="CY50" s="230"/>
      <c r="CZ50" s="230"/>
      <c r="DA50" s="230"/>
      <c r="DB50" s="230"/>
      <c r="DC50" s="230"/>
      <c r="DD50" s="230"/>
      <c r="DE50" s="230"/>
      <c r="DF50" s="231"/>
      <c r="DG50" s="231"/>
      <c r="DH50" s="231"/>
      <c r="DI50" s="231"/>
      <c r="DJ50" s="231"/>
      <c r="DK50" s="231"/>
      <c r="DL50" s="231"/>
      <c r="DM50" s="231"/>
      <c r="DN50" s="231"/>
      <c r="DO50" s="231"/>
      <c r="DP50" s="231"/>
      <c r="DQ50" s="231"/>
      <c r="DR50" s="231"/>
      <c r="DS50" s="231"/>
      <c r="DT50" s="231"/>
      <c r="DU50" s="231"/>
      <c r="DV50" s="231"/>
      <c r="DW50" s="231"/>
      <c r="DX50" s="231"/>
      <c r="DY50" s="231"/>
      <c r="DZ50" s="231"/>
      <c r="EA50" s="231"/>
      <c r="EB50" s="231"/>
      <c r="EC50" s="231"/>
      <c r="ED50" s="231"/>
      <c r="EE50" s="231"/>
      <c r="EF50" s="231"/>
      <c r="EG50" s="231"/>
      <c r="EH50" s="191"/>
      <c r="EI50" s="115"/>
      <c r="EJ50" s="115"/>
      <c r="EK50" s="115"/>
      <c r="EL50" s="115"/>
      <c r="EM50" s="115"/>
      <c r="EN50" s="115"/>
      <c r="EO50" s="115"/>
      <c r="EP50" s="115"/>
      <c r="EQ50" s="115"/>
      <c r="ER50" s="115"/>
      <c r="ES50" s="115"/>
      <c r="ET50" s="115"/>
      <c r="EU50" s="115"/>
      <c r="EV50" s="230"/>
      <c r="EW50" s="230"/>
      <c r="EX50" s="230"/>
      <c r="EY50" s="230"/>
      <c r="EZ50" s="230"/>
      <c r="FA50" s="230"/>
      <c r="FB50" s="230"/>
      <c r="FC50" s="230"/>
      <c r="FD50" s="230"/>
      <c r="FE50" s="230"/>
      <c r="FF50" s="230"/>
      <c r="FG50" s="230"/>
      <c r="FI50" s="234"/>
      <c r="FJ50" s="234"/>
      <c r="FK50" s="234"/>
      <c r="FL50" s="234"/>
      <c r="FM50" s="234"/>
      <c r="FN50" s="234"/>
      <c r="FO50" s="234"/>
      <c r="FP50" s="234"/>
      <c r="FQ50" s="234"/>
      <c r="FR50" s="234"/>
      <c r="FS50" s="234"/>
      <c r="FT50" s="234"/>
      <c r="FU50" s="234"/>
      <c r="FV50" s="115"/>
      <c r="FW50" s="234"/>
      <c r="FX50" s="234"/>
      <c r="FY50" s="234"/>
      <c r="FZ50" s="234"/>
      <c r="GA50" s="234"/>
      <c r="GB50" s="234"/>
      <c r="GC50" s="234"/>
      <c r="GD50" s="234"/>
      <c r="GE50" s="234"/>
      <c r="GF50" s="234"/>
      <c r="GG50" s="234"/>
      <c r="GH50" s="234"/>
      <c r="GI50" s="234"/>
      <c r="GJ50" s="234"/>
      <c r="GK50" s="339"/>
      <c r="GL50" s="339"/>
      <c r="GM50" s="339"/>
      <c r="GN50" s="339"/>
      <c r="GO50" s="339"/>
      <c r="GP50" s="339"/>
      <c r="GQ50" s="339"/>
      <c r="GR50" s="339"/>
      <c r="GS50" s="339"/>
      <c r="GT50" s="339"/>
      <c r="GU50" s="339"/>
      <c r="GV50" s="339"/>
      <c r="GW50" s="234"/>
      <c r="GX50" s="234"/>
      <c r="GY50" s="234"/>
      <c r="GZ50" s="234"/>
      <c r="HA50" s="234"/>
      <c r="HB50" s="234"/>
      <c r="HC50" s="234"/>
      <c r="HD50" s="234"/>
      <c r="HE50" s="234"/>
      <c r="HF50" s="234"/>
      <c r="HG50" s="234"/>
      <c r="HH50" s="234"/>
      <c r="HI50" s="234"/>
      <c r="HJ50" s="117"/>
      <c r="HL50" s="115"/>
      <c r="HM50" s="115"/>
      <c r="HN50" s="115"/>
      <c r="HO50" s="115"/>
      <c r="HQ50" s="231"/>
      <c r="HR50" s="231"/>
      <c r="IN50" s="557"/>
      <c r="IO50" s="557"/>
      <c r="IP50" s="557"/>
      <c r="IQ50" s="557"/>
      <c r="IR50" s="557"/>
      <c r="IS50" s="557"/>
      <c r="IT50" s="557"/>
      <c r="IU50" s="557"/>
      <c r="IV50" s="557"/>
      <c r="IW50" s="557"/>
      <c r="IX50" s="557"/>
      <c r="IY50" s="557"/>
      <c r="IZ50" s="557"/>
      <c r="JO50" s="557"/>
      <c r="JP50" s="557"/>
      <c r="JQ50" s="557"/>
      <c r="JR50" s="557"/>
      <c r="JS50" s="557"/>
      <c r="JT50" s="557"/>
      <c r="JU50" s="557"/>
      <c r="JV50" s="557"/>
      <c r="JW50" s="557"/>
      <c r="JX50" s="557"/>
      <c r="JY50" s="557"/>
      <c r="JZ50" s="557"/>
      <c r="KA50" s="557"/>
      <c r="KP50" s="557"/>
      <c r="KQ50" s="557"/>
      <c r="KR50" s="557"/>
      <c r="KS50" s="557"/>
      <c r="KT50" s="557"/>
      <c r="KU50" s="557"/>
      <c r="KV50" s="557"/>
      <c r="KW50" s="557"/>
      <c r="KX50" s="557"/>
      <c r="KY50" s="557"/>
      <c r="KZ50" s="557"/>
      <c r="LA50" s="557"/>
      <c r="LB50" s="557"/>
      <c r="LD50" s="557"/>
      <c r="LE50" s="557"/>
      <c r="LF50" s="557"/>
      <c r="LG50" s="557"/>
      <c r="LH50" s="557"/>
      <c r="LI50" s="557"/>
      <c r="LJ50" s="557"/>
      <c r="LK50" s="557"/>
      <c r="LL50" s="557"/>
      <c r="LM50" s="557"/>
      <c r="LN50" s="557"/>
      <c r="LO50" s="557"/>
      <c r="LP50" s="557"/>
      <c r="LS50" s="230"/>
      <c r="LT50" s="230"/>
      <c r="LU50" s="230"/>
      <c r="LV50" s="230"/>
      <c r="LW50" s="230"/>
      <c r="LX50" s="230"/>
      <c r="LY50" s="230"/>
      <c r="LZ50" s="230"/>
      <c r="MA50" s="230"/>
      <c r="MB50" s="230"/>
      <c r="MC50" s="230"/>
      <c r="MD50" s="230"/>
      <c r="MF50" s="117"/>
      <c r="MG50" s="117"/>
      <c r="MH50" s="117"/>
      <c r="MI50" s="117"/>
      <c r="MJ50" s="117"/>
      <c r="MK50" s="117"/>
      <c r="ML50" s="117"/>
      <c r="MM50" s="117"/>
      <c r="MN50" s="117"/>
      <c r="MO50" s="117"/>
      <c r="MP50" s="117"/>
      <c r="MQ50" s="117"/>
      <c r="MS50" s="117"/>
      <c r="MT50" s="117"/>
      <c r="MU50" s="117"/>
      <c r="MV50" s="117"/>
      <c r="MW50" s="117"/>
      <c r="MX50" s="117"/>
      <c r="MY50" s="117"/>
      <c r="MZ50" s="117"/>
      <c r="NA50" s="117"/>
      <c r="NB50" s="117"/>
      <c r="NC50" s="117"/>
      <c r="ND50" s="117"/>
    </row>
    <row r="51" spans="1:368">
      <c r="A51" s="4">
        <f>A49+1</f>
        <v>36</v>
      </c>
      <c r="B51" s="1" t="s">
        <v>452</v>
      </c>
      <c r="C51" s="1" t="s">
        <v>352</v>
      </c>
      <c r="D51" s="4" t="s">
        <v>327</v>
      </c>
      <c r="E51" s="14">
        <f>SUMIFS('MoU proposal'!U:U,'MoU proposal'!$B:$B,'# new dealers'!$B51,'MoU proposal'!$D:$D,'# new dealers'!$C51)</f>
        <v>200.94</v>
      </c>
      <c r="F51" s="14">
        <f>'Retail_distributor-wise'!F51</f>
        <v>1750</v>
      </c>
      <c r="G51" s="14">
        <f>'Retail_distributor-wise'!GA51</f>
        <v>62.5</v>
      </c>
      <c r="H51" s="14">
        <f>'Retail_distributor-wise'!FM51</f>
        <v>187.5</v>
      </c>
      <c r="I51" s="233">
        <f>IFERROR(COUNTIFS('District Data_Live'!$E:$E,'# new dealers'!$B51,'District Data_Live'!$C:$C,'# new dealers'!$C51,'District Data_Live'!$D:$D,'# new dealers'!$D51,'District Data_Live'!$J:$J,'# new dealers'!I$4),"")</f>
        <v>0</v>
      </c>
      <c r="J51" s="233">
        <f>IFERROR(COUNTIFS('District Data_Live'!$E:$E,'# new dealers'!$B51,'District Data_Live'!$C:$C,'# new dealers'!$C51,'District Data_Live'!$D:$D,'# new dealers'!$D51,'District Data_Live'!$J:$J,'# new dealers'!J$4),"")</f>
        <v>0</v>
      </c>
      <c r="K51" s="233">
        <f>IFERROR(COUNTIFS('District Data_Live'!$E:$E,'# new dealers'!$B51,'District Data_Live'!$C:$C,'# new dealers'!$C51,'District Data_Live'!$D:$D,'# new dealers'!$D51,'District Data_Live'!$J:$J,'# new dealers'!K$4),"")</f>
        <v>2</v>
      </c>
      <c r="L51" s="233">
        <f>IFERROR(COUNTIFS('District Data_Live'!$E:$E,'# new dealers'!$B51,'District Data_Live'!$C:$C,'# new dealers'!$C51,'District Data_Live'!$D:$D,'# new dealers'!$D51,'District Data_Live'!$J:$J,'# new dealers'!L$4),"")</f>
        <v>1</v>
      </c>
      <c r="M51" s="233">
        <f>IFERROR(SUMIFS('District Data_Live'!$P:$P,'District Data_Live'!$E:$E,'# new dealers'!$B51,'District Data_Live'!$C:$C,'# new dealers'!$C51,'District Data_Live'!$D:$D,'# new dealers'!$D51,'District Data_Live'!$J:$J,'# new dealers'!M$4),"")</f>
        <v>0</v>
      </c>
      <c r="N51" s="233">
        <f>IFERROR(SUMIFS('District Data_Live'!$P:$P,'District Data_Live'!$E:$E,'# new dealers'!$B51,'District Data_Live'!$C:$C,'# new dealers'!$C51,'District Data_Live'!$D:$D,'# new dealers'!$D51,'District Data_Live'!$J:$J,'# new dealers'!N$4),"")</f>
        <v>0</v>
      </c>
      <c r="O51" s="233">
        <f>IFERROR(SUMIFS('District Data_Live'!$P:$P,'District Data_Live'!$E:$E,'# new dealers'!$B51,'District Data_Live'!$C:$C,'# new dealers'!$C51,'District Data_Live'!$D:$D,'# new dealers'!$D51,'District Data_Live'!$J:$J,'# new dealers'!O$4),"")</f>
        <v>6500</v>
      </c>
      <c r="P51" s="233">
        <f>IFERROR(SUMIFS('District Data_Live'!$P:$P,'District Data_Live'!$E:$E,'# new dealers'!$B51,'District Data_Live'!$C:$C,'# new dealers'!$C51,'District Data_Live'!$D:$D,'# new dealers'!$D51,'District Data_Live'!$J:$J,'# new dealers'!P$4),"")</f>
        <v>600</v>
      </c>
      <c r="Q51" s="233">
        <f>IFERROR(SUMIFS('District Data_Live'!$ID:$ID,'District Data_Live'!$E:$E,'# new dealers'!$B51,'District Data_Live'!$C:$C,'# new dealers'!$C51,'District Data_Live'!$D:$D,'# new dealers'!$D51,'District Data_Live'!$J:$J,'# new dealers'!Q$4),"")</f>
        <v>0</v>
      </c>
      <c r="R51" s="233">
        <f>IFERROR(SUMIFS('District Data_Live'!$ID:$ID,'District Data_Live'!$E:$E,'# new dealers'!$B51,'District Data_Live'!$C:$C,'# new dealers'!$C51,'District Data_Live'!$D:$D,'# new dealers'!$D51,'District Data_Live'!$J:$J,'# new dealers'!R$4),"")</f>
        <v>0</v>
      </c>
      <c r="S51" s="233">
        <f>IFERROR(SUMIFS('District Data_Live'!$ID:$ID,'District Data_Live'!$E:$E,'# new dealers'!$B51,'District Data_Live'!$C:$C,'# new dealers'!$C51,'District Data_Live'!$D:$D,'# new dealers'!$D51,'District Data_Live'!$J:$J,'# new dealers'!S$4),"")</f>
        <v>17.569000000000003</v>
      </c>
      <c r="T51" s="233">
        <f>IFERROR(SUMIFS('District Data_Live'!$ID:$ID,'District Data_Live'!$E:$E,'# new dealers'!$B51,'District Data_Live'!$C:$C,'# new dealers'!$C51,'District Data_Live'!$D:$D,'# new dealers'!$D51,'District Data_Live'!$J:$J,'# new dealers'!T$4),"")</f>
        <v>2.532</v>
      </c>
      <c r="U51" s="16">
        <f t="shared" si="2"/>
        <v>0</v>
      </c>
      <c r="V51" s="16">
        <f t="shared" si="3"/>
        <v>0</v>
      </c>
      <c r="W51" s="16">
        <f t="shared" si="4"/>
        <v>0.87403611760608924</v>
      </c>
      <c r="X51" s="16">
        <f t="shared" si="5"/>
        <v>0.12596388239391074</v>
      </c>
      <c r="Y51" s="14"/>
      <c r="Z51" s="14"/>
      <c r="AA51" s="14"/>
      <c r="AB51" s="14"/>
      <c r="AD51" s="671"/>
      <c r="AE51" s="16"/>
      <c r="AF51" s="16"/>
      <c r="AG51" s="16"/>
      <c r="AH51" s="16"/>
      <c r="AI51" s="16"/>
      <c r="AJ51" s="16"/>
      <c r="AK51" s="16"/>
      <c r="AL51" s="16"/>
      <c r="AM51" s="16"/>
      <c r="AN51" s="16"/>
      <c r="AO51" s="16"/>
      <c r="AP51" s="16"/>
      <c r="AR51" s="16"/>
      <c r="AS51" s="16"/>
      <c r="AT51" s="16"/>
      <c r="AU51" s="16"/>
      <c r="AV51" s="16"/>
      <c r="AW51" s="16"/>
      <c r="AX51" s="16"/>
      <c r="AY51" s="16"/>
      <c r="AZ51" s="16"/>
      <c r="BA51" s="16"/>
      <c r="BB51" s="16"/>
      <c r="BC51" s="16"/>
      <c r="BE51" s="15"/>
      <c r="BF51" s="15"/>
      <c r="BG51" s="15"/>
      <c r="BH51" s="15"/>
      <c r="BI51" s="15"/>
      <c r="BJ51" s="15"/>
      <c r="BK51" s="15"/>
      <c r="BL51" s="15"/>
      <c r="BM51" s="15"/>
      <c r="BN51" s="15"/>
      <c r="BO51" s="15"/>
      <c r="BP51" s="15"/>
      <c r="BQ51" s="15"/>
      <c r="BS51" s="15"/>
      <c r="BT51" s="15"/>
      <c r="BU51" s="15"/>
      <c r="BV51" s="15"/>
      <c r="BW51" s="15"/>
      <c r="BX51" s="15"/>
      <c r="BY51" s="15"/>
      <c r="BZ51" s="15"/>
      <c r="CA51" s="15"/>
      <c r="CB51" s="15"/>
      <c r="CC51" s="15"/>
      <c r="CD51" s="15"/>
      <c r="CE51" s="15"/>
      <c r="CF51" s="15"/>
      <c r="CG51" s="16"/>
      <c r="CH51" s="16"/>
      <c r="CI51" s="16"/>
      <c r="CJ51" s="16"/>
      <c r="CK51" s="16"/>
      <c r="CL51" s="16"/>
      <c r="CM51" s="16"/>
      <c r="CN51" s="16"/>
      <c r="CO51" s="16"/>
      <c r="CP51" s="16"/>
      <c r="CQ51" s="16"/>
      <c r="CR51" s="16"/>
      <c r="CS51" s="236"/>
      <c r="CT51" s="16"/>
      <c r="CU51" s="16"/>
      <c r="CV51" s="16"/>
      <c r="CW51" s="16"/>
      <c r="CX51" s="16"/>
      <c r="CY51" s="16"/>
      <c r="CZ51" s="16"/>
      <c r="DA51" s="16"/>
      <c r="DB51" s="16"/>
      <c r="DC51" s="16"/>
      <c r="DD51" s="16"/>
      <c r="DE51" s="16"/>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I51" s="16"/>
      <c r="EJ51" s="16"/>
      <c r="EK51" s="16"/>
      <c r="EL51" s="16"/>
      <c r="EM51" s="16"/>
      <c r="EN51" s="16"/>
      <c r="EO51" s="16"/>
      <c r="EP51" s="16"/>
      <c r="EQ51" s="16"/>
      <c r="ER51" s="16"/>
      <c r="ES51" s="16"/>
      <c r="ET51" s="16"/>
      <c r="EV51" s="16"/>
      <c r="EW51" s="16"/>
      <c r="EX51" s="16"/>
      <c r="EY51" s="16"/>
      <c r="EZ51" s="16"/>
      <c r="FA51" s="16"/>
      <c r="FB51" s="16"/>
      <c r="FC51" s="16"/>
      <c r="FD51" s="16"/>
      <c r="FE51" s="16"/>
      <c r="FF51" s="16"/>
      <c r="FG51" s="16"/>
      <c r="FI51" s="233"/>
      <c r="FJ51" s="233"/>
      <c r="FK51" s="233"/>
      <c r="FL51" s="233"/>
      <c r="FM51" s="233"/>
      <c r="FN51" s="233"/>
      <c r="FO51" s="233"/>
      <c r="FP51" s="233"/>
      <c r="FQ51" s="233"/>
      <c r="FR51" s="233"/>
      <c r="FS51" s="233"/>
      <c r="FT51" s="233"/>
      <c r="FU51" s="233"/>
      <c r="FV51" s="4"/>
      <c r="FW51" s="233"/>
      <c r="FX51" s="233"/>
      <c r="FY51" s="233"/>
      <c r="FZ51" s="233"/>
      <c r="GA51" s="233"/>
      <c r="GB51" s="233"/>
      <c r="GC51" s="233"/>
      <c r="GD51" s="233"/>
      <c r="GE51" s="233"/>
      <c r="GF51" s="233"/>
      <c r="GG51" s="233"/>
      <c r="GH51" s="233"/>
      <c r="GI51" s="233"/>
      <c r="GJ51" s="233"/>
      <c r="GK51" s="112"/>
      <c r="GL51" s="112"/>
      <c r="GM51" s="112"/>
      <c r="GN51" s="112"/>
      <c r="GO51" s="112"/>
      <c r="GP51" s="112"/>
      <c r="GQ51" s="112"/>
      <c r="GR51" s="112"/>
      <c r="GS51" s="112"/>
      <c r="GT51" s="112"/>
      <c r="GU51" s="112"/>
      <c r="GV51" s="112"/>
      <c r="GW51" s="233"/>
      <c r="GX51" s="233"/>
      <c r="GY51" s="233"/>
      <c r="GZ51" s="233"/>
      <c r="HA51" s="233"/>
      <c r="HB51" s="233"/>
      <c r="HC51" s="233"/>
      <c r="HD51" s="233"/>
      <c r="HE51" s="233"/>
      <c r="HF51" s="233"/>
      <c r="HG51" s="233"/>
      <c r="HH51" s="233"/>
      <c r="HI51" s="233"/>
      <c r="HJ51" s="14"/>
      <c r="HL51" s="233"/>
      <c r="HN51" s="233"/>
      <c r="HO51" s="233"/>
      <c r="HQ51" s="15"/>
      <c r="HR51" s="15"/>
      <c r="IN51" s="346"/>
      <c r="IO51" s="346"/>
      <c r="IP51" s="346"/>
      <c r="IQ51" s="346"/>
      <c r="IR51" s="346"/>
      <c r="IS51" s="346"/>
      <c r="IT51" s="346"/>
      <c r="IU51" s="346"/>
      <c r="IV51" s="346"/>
      <c r="IW51" s="346"/>
      <c r="IX51" s="346"/>
      <c r="IY51" s="346"/>
      <c r="IZ51" s="346"/>
      <c r="JO51" s="346"/>
      <c r="JP51" s="346"/>
      <c r="JQ51" s="346"/>
      <c r="JR51" s="346"/>
      <c r="JS51" s="346"/>
      <c r="JT51" s="346"/>
      <c r="JU51" s="346"/>
      <c r="JV51" s="346"/>
      <c r="JW51" s="346"/>
      <c r="JX51" s="346"/>
      <c r="JY51" s="346"/>
      <c r="JZ51" s="346"/>
      <c r="KA51" s="346"/>
      <c r="KP51" s="346"/>
      <c r="KQ51" s="346"/>
      <c r="KR51" s="346"/>
      <c r="KS51" s="346"/>
      <c r="KT51" s="346"/>
      <c r="KU51" s="346"/>
      <c r="KV51" s="346"/>
      <c r="KW51" s="346"/>
      <c r="KX51" s="346"/>
      <c r="KY51" s="346"/>
      <c r="KZ51" s="346"/>
      <c r="LA51" s="346"/>
      <c r="LB51" s="346"/>
      <c r="LD51" s="346"/>
      <c r="LE51" s="346"/>
      <c r="LF51" s="346"/>
      <c r="LG51" s="346"/>
      <c r="LH51" s="346"/>
      <c r="LI51" s="346"/>
      <c r="LJ51" s="346"/>
      <c r="LK51" s="346"/>
      <c r="LL51" s="346"/>
      <c r="LM51" s="346"/>
      <c r="LN51" s="346"/>
      <c r="LO51" s="346"/>
      <c r="LP51" s="346"/>
      <c r="LS51" s="4"/>
      <c r="LT51" s="4"/>
      <c r="LU51" s="4"/>
      <c r="LV51" s="4"/>
      <c r="LW51" s="4"/>
      <c r="LX51" s="4"/>
      <c r="LY51" s="4"/>
      <c r="LZ51" s="4"/>
      <c r="MA51" s="4"/>
      <c r="MB51" s="4"/>
      <c r="MC51" s="4"/>
      <c r="MD51" s="4"/>
      <c r="MF51" s="14"/>
      <c r="MG51" s="14"/>
      <c r="MH51" s="14"/>
      <c r="MI51" s="14"/>
      <c r="MJ51" s="14"/>
      <c r="MK51" s="14"/>
      <c r="ML51" s="14"/>
      <c r="MM51" s="14"/>
      <c r="MN51" s="14"/>
      <c r="MO51" s="14"/>
      <c r="MP51" s="14"/>
      <c r="MQ51" s="14"/>
      <c r="MS51" s="14"/>
      <c r="MT51" s="14"/>
      <c r="MU51" s="14"/>
      <c r="MV51" s="14"/>
      <c r="MW51" s="14"/>
      <c r="MX51" s="14"/>
      <c r="MY51" s="14"/>
      <c r="MZ51" s="14"/>
      <c r="NA51" s="14"/>
      <c r="NB51" s="14"/>
      <c r="NC51" s="14"/>
      <c r="ND51" s="14"/>
    </row>
    <row r="52" spans="1:368">
      <c r="A52" s="4">
        <f>A51+1</f>
        <v>37</v>
      </c>
      <c r="B52" s="1" t="s">
        <v>453</v>
      </c>
      <c r="C52" s="1" t="s">
        <v>352</v>
      </c>
      <c r="D52" s="4" t="s">
        <v>327</v>
      </c>
      <c r="E52" s="14">
        <f>SUMIFS('MoU proposal'!U:U,'MoU proposal'!$B:$B,'# new dealers'!$B52,'MoU proposal'!$D:$D,'# new dealers'!$C52)</f>
        <v>1053.125</v>
      </c>
      <c r="F52" s="14">
        <f>'Retail_distributor-wise'!F52</f>
        <v>10150</v>
      </c>
      <c r="G52" s="14">
        <f>'Retail_distributor-wise'!GA52</f>
        <v>375</v>
      </c>
      <c r="H52" s="14">
        <f>'Retail_distributor-wise'!FM52</f>
        <v>1125</v>
      </c>
      <c r="I52" s="233">
        <f>IFERROR(COUNTIFS('District Data_Live'!$E:$E,'# new dealers'!$B52,'District Data_Live'!$C:$C,'# new dealers'!$C52,'District Data_Live'!$D:$D,'# new dealers'!$D52,'District Data_Live'!$J:$J,'# new dealers'!I$4),"")</f>
        <v>1</v>
      </c>
      <c r="J52" s="233">
        <f>IFERROR(COUNTIFS('District Data_Live'!$E:$E,'# new dealers'!$B52,'District Data_Live'!$C:$C,'# new dealers'!$C52,'District Data_Live'!$D:$D,'# new dealers'!$D52,'District Data_Live'!$J:$J,'# new dealers'!J$4),"")</f>
        <v>0</v>
      </c>
      <c r="K52" s="233">
        <f>IFERROR(COUNTIFS('District Data_Live'!$E:$E,'# new dealers'!$B52,'District Data_Live'!$C:$C,'# new dealers'!$C52,'District Data_Live'!$D:$D,'# new dealers'!$D52,'District Data_Live'!$J:$J,'# new dealers'!K$4),"")</f>
        <v>1</v>
      </c>
      <c r="L52" s="233">
        <f>IFERROR(COUNTIFS('District Data_Live'!$E:$E,'# new dealers'!$B52,'District Data_Live'!$C:$C,'# new dealers'!$C52,'District Data_Live'!$D:$D,'# new dealers'!$D52,'District Data_Live'!$J:$J,'# new dealers'!L$4),"")</f>
        <v>3</v>
      </c>
      <c r="M52" s="233">
        <f>IFERROR(SUMIFS('District Data_Live'!$P:$P,'District Data_Live'!$E:$E,'# new dealers'!$B52,'District Data_Live'!$C:$C,'# new dealers'!$C52,'District Data_Live'!$D:$D,'# new dealers'!$D52,'District Data_Live'!$J:$J,'# new dealers'!M$4),"")</f>
        <v>14000</v>
      </c>
      <c r="N52" s="233">
        <f>IFERROR(SUMIFS('District Data_Live'!$P:$P,'District Data_Live'!$E:$E,'# new dealers'!$B52,'District Data_Live'!$C:$C,'# new dealers'!$C52,'District Data_Live'!$D:$D,'# new dealers'!$D52,'District Data_Live'!$J:$J,'# new dealers'!N$4),"")</f>
        <v>0</v>
      </c>
      <c r="O52" s="233">
        <f>IFERROR(SUMIFS('District Data_Live'!$P:$P,'District Data_Live'!$E:$E,'# new dealers'!$B52,'District Data_Live'!$C:$C,'# new dealers'!$C52,'District Data_Live'!$D:$D,'# new dealers'!$D52,'District Data_Live'!$J:$J,'# new dealers'!O$4),"")</f>
        <v>2800</v>
      </c>
      <c r="P52" s="233">
        <f>IFERROR(SUMIFS('District Data_Live'!$P:$P,'District Data_Live'!$E:$E,'# new dealers'!$B52,'District Data_Live'!$C:$C,'# new dealers'!$C52,'District Data_Live'!$D:$D,'# new dealers'!$D52,'District Data_Live'!$J:$J,'# new dealers'!P$4),"")</f>
        <v>3100</v>
      </c>
      <c r="Q52" s="233">
        <f>IFERROR(SUMIFS('District Data_Live'!$ID:$ID,'District Data_Live'!$E:$E,'# new dealers'!$B52,'District Data_Live'!$C:$C,'# new dealers'!$C52,'District Data_Live'!$D:$D,'# new dealers'!$D52,'District Data_Live'!$J:$J,'# new dealers'!Q$4),"")</f>
        <v>80.086100000000002</v>
      </c>
      <c r="R52" s="233">
        <f>IFERROR(SUMIFS('District Data_Live'!$ID:$ID,'District Data_Live'!$E:$E,'# new dealers'!$B52,'District Data_Live'!$C:$C,'# new dealers'!$C52,'District Data_Live'!$D:$D,'# new dealers'!$D52,'District Data_Live'!$J:$J,'# new dealers'!R$4),"")</f>
        <v>0</v>
      </c>
      <c r="S52" s="233">
        <f>IFERROR(SUMIFS('District Data_Live'!$ID:$ID,'District Data_Live'!$E:$E,'# new dealers'!$B52,'District Data_Live'!$C:$C,'# new dealers'!$C52,'District Data_Live'!$D:$D,'# new dealers'!$D52,'District Data_Live'!$J:$J,'# new dealers'!S$4),"")</f>
        <v>0</v>
      </c>
      <c r="T52" s="233">
        <f>IFERROR(SUMIFS('District Data_Live'!$ID:$ID,'District Data_Live'!$E:$E,'# new dealers'!$B52,'District Data_Live'!$C:$C,'# new dealers'!$C52,'District Data_Live'!$D:$D,'# new dealers'!$D52,'District Data_Live'!$J:$J,'# new dealers'!T$4),"")</f>
        <v>0</v>
      </c>
      <c r="U52" s="16">
        <f t="shared" si="2"/>
        <v>1</v>
      </c>
      <c r="V52" s="16">
        <f t="shared" si="3"/>
        <v>0</v>
      </c>
      <c r="W52" s="16">
        <f t="shared" si="4"/>
        <v>0</v>
      </c>
      <c r="X52" s="16">
        <f t="shared" si="5"/>
        <v>0</v>
      </c>
      <c r="Y52" s="14"/>
      <c r="Z52" s="14"/>
      <c r="AA52" s="14"/>
      <c r="AB52" s="14"/>
      <c r="AD52" s="671"/>
      <c r="AE52" s="16"/>
      <c r="AF52" s="16"/>
      <c r="AG52" s="16"/>
      <c r="AH52" s="16"/>
      <c r="AI52" s="16"/>
      <c r="AJ52" s="16"/>
      <c r="AK52" s="16"/>
      <c r="AL52" s="16"/>
      <c r="AM52" s="16"/>
      <c r="AN52" s="16"/>
      <c r="AO52" s="16"/>
      <c r="AP52" s="16"/>
      <c r="AR52" s="16"/>
      <c r="AS52" s="16"/>
      <c r="AT52" s="16"/>
      <c r="AU52" s="16"/>
      <c r="AV52" s="16"/>
      <c r="AW52" s="16"/>
      <c r="AX52" s="16"/>
      <c r="AY52" s="16"/>
      <c r="AZ52" s="16"/>
      <c r="BA52" s="16"/>
      <c r="BB52" s="16"/>
      <c r="BC52" s="16"/>
      <c r="BE52" s="15"/>
      <c r="BF52" s="15"/>
      <c r="BG52" s="15"/>
      <c r="BH52" s="15"/>
      <c r="BI52" s="15"/>
      <c r="BJ52" s="15"/>
      <c r="BK52" s="15"/>
      <c r="BL52" s="15"/>
      <c r="BM52" s="15"/>
      <c r="BN52" s="15"/>
      <c r="BO52" s="15"/>
      <c r="BP52" s="15"/>
      <c r="BQ52" s="15"/>
      <c r="BS52" s="15"/>
      <c r="BT52" s="15"/>
      <c r="BU52" s="15"/>
      <c r="BV52" s="15"/>
      <c r="BW52" s="15"/>
      <c r="BX52" s="15"/>
      <c r="BY52" s="15"/>
      <c r="BZ52" s="15"/>
      <c r="CA52" s="15"/>
      <c r="CB52" s="15"/>
      <c r="CC52" s="15"/>
      <c r="CD52" s="15"/>
      <c r="CE52" s="15"/>
      <c r="CF52" s="15"/>
      <c r="CG52" s="16"/>
      <c r="CH52" s="16"/>
      <c r="CI52" s="16"/>
      <c r="CJ52" s="16"/>
      <c r="CK52" s="16"/>
      <c r="CL52" s="16"/>
      <c r="CM52" s="16"/>
      <c r="CN52" s="16"/>
      <c r="CO52" s="16"/>
      <c r="CP52" s="16"/>
      <c r="CQ52" s="16"/>
      <c r="CR52" s="16"/>
      <c r="CS52" s="236"/>
      <c r="CT52" s="16"/>
      <c r="CU52" s="16"/>
      <c r="CV52" s="16"/>
      <c r="CW52" s="16"/>
      <c r="CX52" s="16"/>
      <c r="CY52" s="16"/>
      <c r="CZ52" s="16"/>
      <c r="DA52" s="16"/>
      <c r="DB52" s="16"/>
      <c r="DC52" s="16"/>
      <c r="DD52" s="16"/>
      <c r="DE52" s="16"/>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I52" s="16"/>
      <c r="EJ52" s="16"/>
      <c r="EK52" s="16"/>
      <c r="EL52" s="16"/>
      <c r="EM52" s="16"/>
      <c r="EN52" s="16"/>
      <c r="EO52" s="16"/>
      <c r="EP52" s="16"/>
      <c r="EQ52" s="16"/>
      <c r="ER52" s="16"/>
      <c r="ES52" s="16"/>
      <c r="ET52" s="16"/>
      <c r="EV52" s="16"/>
      <c r="EW52" s="16"/>
      <c r="EX52" s="16"/>
      <c r="EY52" s="16"/>
      <c r="EZ52" s="16"/>
      <c r="FA52" s="16"/>
      <c r="FB52" s="16"/>
      <c r="FC52" s="16"/>
      <c r="FD52" s="16"/>
      <c r="FE52" s="16"/>
      <c r="FF52" s="16"/>
      <c r="FG52" s="16"/>
      <c r="FI52" s="233"/>
      <c r="FJ52" s="233"/>
      <c r="FK52" s="233"/>
      <c r="FL52" s="233"/>
      <c r="FM52" s="233"/>
      <c r="FN52" s="233"/>
      <c r="FO52" s="233"/>
      <c r="FP52" s="233"/>
      <c r="FQ52" s="233"/>
      <c r="FR52" s="233"/>
      <c r="FS52" s="233"/>
      <c r="FT52" s="233"/>
      <c r="FU52" s="233"/>
      <c r="FV52" s="4"/>
      <c r="FW52" s="233"/>
      <c r="FX52" s="233"/>
      <c r="FY52" s="233"/>
      <c r="FZ52" s="233"/>
      <c r="GA52" s="233"/>
      <c r="GB52" s="233"/>
      <c r="GC52" s="233"/>
      <c r="GD52" s="233"/>
      <c r="GE52" s="233"/>
      <c r="GF52" s="233"/>
      <c r="GG52" s="233"/>
      <c r="GH52" s="233"/>
      <c r="GI52" s="233"/>
      <c r="GJ52" s="233"/>
      <c r="GK52" s="112"/>
      <c r="GL52" s="112"/>
      <c r="GM52" s="112"/>
      <c r="GN52" s="112"/>
      <c r="GO52" s="112"/>
      <c r="GP52" s="112"/>
      <c r="GQ52" s="112"/>
      <c r="GR52" s="112"/>
      <c r="GS52" s="112"/>
      <c r="GT52" s="112"/>
      <c r="GU52" s="112"/>
      <c r="GV52" s="112"/>
      <c r="GW52" s="233"/>
      <c r="GX52" s="233"/>
      <c r="GY52" s="233"/>
      <c r="GZ52" s="233"/>
      <c r="HA52" s="233"/>
      <c r="HB52" s="233"/>
      <c r="HC52" s="233"/>
      <c r="HD52" s="233"/>
      <c r="HE52" s="233"/>
      <c r="HF52" s="233"/>
      <c r="HG52" s="233"/>
      <c r="HH52" s="233"/>
      <c r="HI52" s="233"/>
      <c r="HJ52" s="14"/>
      <c r="HL52" s="233"/>
      <c r="HN52" s="233"/>
      <c r="HO52" s="233"/>
      <c r="HQ52" s="15"/>
      <c r="HR52" s="15"/>
      <c r="IN52" s="346"/>
      <c r="IO52" s="346"/>
      <c r="IP52" s="346"/>
      <c r="IQ52" s="346"/>
      <c r="IR52" s="346"/>
      <c r="IS52" s="346"/>
      <c r="IT52" s="346"/>
      <c r="IU52" s="346"/>
      <c r="IV52" s="346"/>
      <c r="IW52" s="346"/>
      <c r="IX52" s="346"/>
      <c r="IY52" s="346"/>
      <c r="IZ52" s="346"/>
      <c r="JO52" s="346"/>
      <c r="JP52" s="346"/>
      <c r="JQ52" s="346"/>
      <c r="JR52" s="346"/>
      <c r="JS52" s="346"/>
      <c r="JT52" s="346"/>
      <c r="JU52" s="346"/>
      <c r="JV52" s="346"/>
      <c r="JW52" s="346"/>
      <c r="JX52" s="346"/>
      <c r="JY52" s="346"/>
      <c r="JZ52" s="346"/>
      <c r="KA52" s="346"/>
      <c r="KP52" s="346"/>
      <c r="KQ52" s="346"/>
      <c r="KR52" s="346"/>
      <c r="KS52" s="346"/>
      <c r="KT52" s="346"/>
      <c r="KU52" s="346"/>
      <c r="KV52" s="346"/>
      <c r="KW52" s="346"/>
      <c r="KX52" s="346"/>
      <c r="KY52" s="346"/>
      <c r="KZ52" s="346"/>
      <c r="LA52" s="346"/>
      <c r="LB52" s="346"/>
      <c r="LD52" s="346"/>
      <c r="LE52" s="346"/>
      <c r="LF52" s="346"/>
      <c r="LG52" s="346"/>
      <c r="LH52" s="346"/>
      <c r="LI52" s="346"/>
      <c r="LJ52" s="346"/>
      <c r="LK52" s="346"/>
      <c r="LL52" s="346"/>
      <c r="LM52" s="346"/>
      <c r="LN52" s="346"/>
      <c r="LO52" s="346"/>
      <c r="LP52" s="346"/>
      <c r="LS52" s="4"/>
      <c r="LT52" s="4"/>
      <c r="LU52" s="4"/>
      <c r="LV52" s="4"/>
      <c r="LW52" s="4"/>
      <c r="LX52" s="4"/>
      <c r="LY52" s="4"/>
      <c r="LZ52" s="4"/>
      <c r="MA52" s="4"/>
      <c r="MB52" s="4"/>
      <c r="MC52" s="4"/>
      <c r="MD52" s="4"/>
      <c r="MF52" s="14"/>
      <c r="MG52" s="14"/>
      <c r="MH52" s="14"/>
      <c r="MI52" s="14"/>
      <c r="MJ52" s="14"/>
      <c r="MK52" s="14"/>
      <c r="ML52" s="14"/>
      <c r="MM52" s="14"/>
      <c r="MN52" s="14"/>
      <c r="MO52" s="14"/>
      <c r="MP52" s="14"/>
      <c r="MQ52" s="14"/>
      <c r="MS52" s="14"/>
      <c r="MT52" s="14"/>
      <c r="MU52" s="14"/>
      <c r="MV52" s="14"/>
      <c r="MW52" s="14"/>
      <c r="MX52" s="14"/>
      <c r="MY52" s="14"/>
      <c r="MZ52" s="14"/>
      <c r="NA52" s="14"/>
      <c r="NB52" s="14"/>
      <c r="NC52" s="14"/>
      <c r="ND52" s="14"/>
    </row>
    <row r="53" spans="1:368">
      <c r="A53" s="4">
        <f>A52+1</f>
        <v>38</v>
      </c>
      <c r="B53" s="1" t="s">
        <v>454</v>
      </c>
      <c r="C53" s="1" t="s">
        <v>352</v>
      </c>
      <c r="D53" s="4" t="s">
        <v>327</v>
      </c>
      <c r="E53" s="14">
        <f>SUMIFS('MoU proposal'!U:U,'MoU proposal'!$B:$B,'# new dealers'!$B53,'MoU proposal'!$D:$D,'# new dealers'!$C53)</f>
        <v>292.84000000000003</v>
      </c>
      <c r="F53" s="14">
        <f>'Retail_distributor-wise'!F53</f>
        <v>3550</v>
      </c>
      <c r="G53" s="14">
        <f>'Retail_distributor-wise'!GA53</f>
        <v>137.5</v>
      </c>
      <c r="H53" s="14">
        <f>'Retail_distributor-wise'!FM53</f>
        <v>412.5</v>
      </c>
      <c r="I53" s="233">
        <f>IFERROR(COUNTIFS('District Data_Live'!$E:$E,'# new dealers'!$B53,'District Data_Live'!$C:$C,'# new dealers'!$C53,'District Data_Live'!$D:$D,'# new dealers'!$D53,'District Data_Live'!$J:$J,'# new dealers'!I$4),"")</f>
        <v>0</v>
      </c>
      <c r="J53" s="233">
        <f>IFERROR(COUNTIFS('District Data_Live'!$E:$E,'# new dealers'!$B53,'District Data_Live'!$C:$C,'# new dealers'!$C53,'District Data_Live'!$D:$D,'# new dealers'!$D53,'District Data_Live'!$J:$J,'# new dealers'!J$4),"")</f>
        <v>0</v>
      </c>
      <c r="K53" s="233">
        <f>IFERROR(COUNTIFS('District Data_Live'!$E:$E,'# new dealers'!$B53,'District Data_Live'!$C:$C,'# new dealers'!$C53,'District Data_Live'!$D:$D,'# new dealers'!$D53,'District Data_Live'!$J:$J,'# new dealers'!K$4),"")</f>
        <v>2</v>
      </c>
      <c r="L53" s="233">
        <f>IFERROR(COUNTIFS('District Data_Live'!$E:$E,'# new dealers'!$B53,'District Data_Live'!$C:$C,'# new dealers'!$C53,'District Data_Live'!$D:$D,'# new dealers'!$D53,'District Data_Live'!$J:$J,'# new dealers'!L$4),"")</f>
        <v>1</v>
      </c>
      <c r="M53" s="233">
        <f>IFERROR(SUMIFS('District Data_Live'!$P:$P,'District Data_Live'!$E:$E,'# new dealers'!$B53,'District Data_Live'!$C:$C,'# new dealers'!$C53,'District Data_Live'!$D:$D,'# new dealers'!$D53,'District Data_Live'!$J:$J,'# new dealers'!M$4),"")</f>
        <v>0</v>
      </c>
      <c r="N53" s="233">
        <f>IFERROR(SUMIFS('District Data_Live'!$P:$P,'District Data_Live'!$E:$E,'# new dealers'!$B53,'District Data_Live'!$C:$C,'# new dealers'!$C53,'District Data_Live'!$D:$D,'# new dealers'!$D53,'District Data_Live'!$J:$J,'# new dealers'!N$4),"")</f>
        <v>0</v>
      </c>
      <c r="O53" s="233">
        <f>IFERROR(SUMIFS('District Data_Live'!$P:$P,'District Data_Live'!$E:$E,'# new dealers'!$B53,'District Data_Live'!$C:$C,'# new dealers'!$C53,'District Data_Live'!$D:$D,'# new dealers'!$D53,'District Data_Live'!$J:$J,'# new dealers'!O$4),"")</f>
        <v>6000</v>
      </c>
      <c r="P53" s="233">
        <f>IFERROR(SUMIFS('District Data_Live'!$P:$P,'District Data_Live'!$E:$E,'# new dealers'!$B53,'District Data_Live'!$C:$C,'# new dealers'!$C53,'District Data_Live'!$D:$D,'# new dealers'!$D53,'District Data_Live'!$J:$J,'# new dealers'!P$4),"")</f>
        <v>1700</v>
      </c>
      <c r="Q53" s="233">
        <f>IFERROR(SUMIFS('District Data_Live'!$ID:$ID,'District Data_Live'!$E:$E,'# new dealers'!$B53,'District Data_Live'!$C:$C,'# new dealers'!$C53,'District Data_Live'!$D:$D,'# new dealers'!$D53,'District Data_Live'!$J:$J,'# new dealers'!Q$4),"")</f>
        <v>0</v>
      </c>
      <c r="R53" s="233">
        <f>IFERROR(SUMIFS('District Data_Live'!$ID:$ID,'District Data_Live'!$E:$E,'# new dealers'!$B53,'District Data_Live'!$C:$C,'# new dealers'!$C53,'District Data_Live'!$D:$D,'# new dealers'!$D53,'District Data_Live'!$J:$J,'# new dealers'!R$4),"")</f>
        <v>0</v>
      </c>
      <c r="S53" s="233">
        <f>IFERROR(SUMIFS('District Data_Live'!$ID:$ID,'District Data_Live'!$E:$E,'# new dealers'!$B53,'District Data_Live'!$C:$C,'# new dealers'!$C53,'District Data_Live'!$D:$D,'# new dealers'!$D53,'District Data_Live'!$J:$J,'# new dealers'!S$4),"")</f>
        <v>0</v>
      </c>
      <c r="T53" s="233">
        <f>IFERROR(SUMIFS('District Data_Live'!$ID:$ID,'District Data_Live'!$E:$E,'# new dealers'!$B53,'District Data_Live'!$C:$C,'# new dealers'!$C53,'District Data_Live'!$D:$D,'# new dealers'!$D53,'District Data_Live'!$J:$J,'# new dealers'!T$4),"")</f>
        <v>0</v>
      </c>
      <c r="U53" s="16" t="str">
        <f t="shared" si="2"/>
        <v/>
      </c>
      <c r="V53" s="16" t="str">
        <f t="shared" si="3"/>
        <v/>
      </c>
      <c r="W53" s="16" t="str">
        <f t="shared" si="4"/>
        <v/>
      </c>
      <c r="X53" s="16" t="str">
        <f t="shared" si="5"/>
        <v/>
      </c>
      <c r="Y53" s="14"/>
      <c r="Z53" s="14"/>
      <c r="AA53" s="14"/>
      <c r="AB53" s="14"/>
      <c r="AD53" s="671"/>
      <c r="AE53" s="16"/>
      <c r="AF53" s="16"/>
      <c r="AG53" s="16"/>
      <c r="AH53" s="16"/>
      <c r="AI53" s="16"/>
      <c r="AJ53" s="16"/>
      <c r="AK53" s="16"/>
      <c r="AL53" s="16"/>
      <c r="AM53" s="16"/>
      <c r="AN53" s="16"/>
      <c r="AO53" s="16"/>
      <c r="AP53" s="16"/>
      <c r="AR53" s="16"/>
      <c r="AS53" s="16"/>
      <c r="AT53" s="16"/>
      <c r="AU53" s="16"/>
      <c r="AV53" s="16"/>
      <c r="AW53" s="16"/>
      <c r="AX53" s="16"/>
      <c r="AY53" s="16"/>
      <c r="AZ53" s="16"/>
      <c r="BA53" s="16"/>
      <c r="BB53" s="16"/>
      <c r="BC53" s="16"/>
      <c r="BE53" s="15"/>
      <c r="BF53" s="15"/>
      <c r="BG53" s="15"/>
      <c r="BH53" s="15"/>
      <c r="BI53" s="15"/>
      <c r="BJ53" s="15"/>
      <c r="BK53" s="15"/>
      <c r="BL53" s="15"/>
      <c r="BM53" s="15"/>
      <c r="BN53" s="15"/>
      <c r="BO53" s="15"/>
      <c r="BP53" s="15"/>
      <c r="BQ53" s="15"/>
      <c r="BS53" s="15"/>
      <c r="BT53" s="15"/>
      <c r="BU53" s="15"/>
      <c r="BV53" s="15"/>
      <c r="BW53" s="15"/>
      <c r="BX53" s="15"/>
      <c r="BY53" s="15"/>
      <c r="BZ53" s="15"/>
      <c r="CA53" s="15"/>
      <c r="CB53" s="15"/>
      <c r="CC53" s="15"/>
      <c r="CD53" s="15"/>
      <c r="CE53" s="15"/>
      <c r="CF53" s="15"/>
      <c r="CG53" s="16"/>
      <c r="CH53" s="16"/>
      <c r="CI53" s="16"/>
      <c r="CJ53" s="16"/>
      <c r="CK53" s="16"/>
      <c r="CL53" s="16"/>
      <c r="CM53" s="16"/>
      <c r="CN53" s="16"/>
      <c r="CO53" s="16"/>
      <c r="CP53" s="16"/>
      <c r="CQ53" s="16"/>
      <c r="CR53" s="16"/>
      <c r="CS53" s="236"/>
      <c r="CT53" s="16"/>
      <c r="CU53" s="16"/>
      <c r="CV53" s="16"/>
      <c r="CW53" s="16"/>
      <c r="CX53" s="16"/>
      <c r="CY53" s="16"/>
      <c r="CZ53" s="16"/>
      <c r="DA53" s="16"/>
      <c r="DB53" s="16"/>
      <c r="DC53" s="16"/>
      <c r="DD53" s="16"/>
      <c r="DE53" s="16"/>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I53" s="16"/>
      <c r="EJ53" s="16"/>
      <c r="EK53" s="16"/>
      <c r="EL53" s="16"/>
      <c r="EM53" s="16"/>
      <c r="EN53" s="16"/>
      <c r="EO53" s="16"/>
      <c r="EP53" s="16"/>
      <c r="EQ53" s="16"/>
      <c r="ER53" s="16"/>
      <c r="ES53" s="16"/>
      <c r="ET53" s="16"/>
      <c r="EV53" s="16"/>
      <c r="EW53" s="16"/>
      <c r="EX53" s="16"/>
      <c r="EY53" s="16"/>
      <c r="EZ53" s="16"/>
      <c r="FA53" s="16"/>
      <c r="FB53" s="16"/>
      <c r="FC53" s="16"/>
      <c r="FD53" s="16"/>
      <c r="FE53" s="16"/>
      <c r="FF53" s="16"/>
      <c r="FG53" s="16"/>
      <c r="FI53" s="233"/>
      <c r="FJ53" s="233"/>
      <c r="FK53" s="233"/>
      <c r="FL53" s="233"/>
      <c r="FM53" s="233"/>
      <c r="FN53" s="233"/>
      <c r="FO53" s="233"/>
      <c r="FP53" s="233"/>
      <c r="FQ53" s="233"/>
      <c r="FR53" s="233"/>
      <c r="FS53" s="233"/>
      <c r="FT53" s="233"/>
      <c r="FU53" s="233"/>
      <c r="FV53" s="4"/>
      <c r="FW53" s="233"/>
      <c r="FX53" s="233"/>
      <c r="FY53" s="233"/>
      <c r="FZ53" s="233"/>
      <c r="GA53" s="233"/>
      <c r="GB53" s="233"/>
      <c r="GC53" s="233"/>
      <c r="GD53" s="233"/>
      <c r="GE53" s="233"/>
      <c r="GF53" s="233"/>
      <c r="GG53" s="233"/>
      <c r="GH53" s="233"/>
      <c r="GI53" s="233"/>
      <c r="GJ53" s="233"/>
      <c r="GK53" s="112"/>
      <c r="GL53" s="112"/>
      <c r="GM53" s="112"/>
      <c r="GN53" s="112"/>
      <c r="GO53" s="112"/>
      <c r="GP53" s="112"/>
      <c r="GQ53" s="112"/>
      <c r="GR53" s="112"/>
      <c r="GS53" s="112"/>
      <c r="GT53" s="112"/>
      <c r="GU53" s="112"/>
      <c r="GV53" s="112"/>
      <c r="GW53" s="233"/>
      <c r="GX53" s="233"/>
      <c r="GY53" s="233"/>
      <c r="GZ53" s="233"/>
      <c r="HA53" s="233"/>
      <c r="HB53" s="233"/>
      <c r="HC53" s="233"/>
      <c r="HD53" s="233"/>
      <c r="HE53" s="233"/>
      <c r="HF53" s="233"/>
      <c r="HG53" s="233"/>
      <c r="HH53" s="233"/>
      <c r="HI53" s="233"/>
      <c r="HJ53" s="14"/>
      <c r="HL53" s="233"/>
      <c r="HN53" s="233"/>
      <c r="HO53" s="233"/>
      <c r="HQ53" s="15"/>
      <c r="HR53" s="15"/>
      <c r="IN53" s="346"/>
      <c r="IO53" s="346"/>
      <c r="IP53" s="346"/>
      <c r="IQ53" s="346"/>
      <c r="IR53" s="346"/>
      <c r="IS53" s="346"/>
      <c r="IT53" s="346"/>
      <c r="IU53" s="346"/>
      <c r="IV53" s="346"/>
      <c r="IW53" s="346"/>
      <c r="IX53" s="346"/>
      <c r="IY53" s="346"/>
      <c r="IZ53" s="346"/>
      <c r="JO53" s="346"/>
      <c r="JP53" s="346"/>
      <c r="JQ53" s="346"/>
      <c r="JR53" s="346"/>
      <c r="JS53" s="346"/>
      <c r="JT53" s="346"/>
      <c r="JU53" s="346"/>
      <c r="JV53" s="346"/>
      <c r="JW53" s="346"/>
      <c r="JX53" s="346"/>
      <c r="JY53" s="346"/>
      <c r="JZ53" s="346"/>
      <c r="KA53" s="346"/>
      <c r="KP53" s="346"/>
      <c r="KQ53" s="346"/>
      <c r="KR53" s="346"/>
      <c r="KS53" s="346"/>
      <c r="KT53" s="346"/>
      <c r="KU53" s="346"/>
      <c r="KV53" s="346"/>
      <c r="KW53" s="346"/>
      <c r="KX53" s="346"/>
      <c r="KY53" s="346"/>
      <c r="KZ53" s="346"/>
      <c r="LA53" s="346"/>
      <c r="LB53" s="346"/>
      <c r="LD53" s="346"/>
      <c r="LE53" s="346"/>
      <c r="LF53" s="346"/>
      <c r="LG53" s="346"/>
      <c r="LH53" s="346"/>
      <c r="LI53" s="346"/>
      <c r="LJ53" s="346"/>
      <c r="LK53" s="346"/>
      <c r="LL53" s="346"/>
      <c r="LM53" s="346"/>
      <c r="LN53" s="346"/>
      <c r="LO53" s="346"/>
      <c r="LP53" s="346"/>
      <c r="LS53" s="4"/>
      <c r="LT53" s="4"/>
      <c r="LU53" s="4"/>
      <c r="LV53" s="4"/>
      <c r="LW53" s="4"/>
      <c r="LX53" s="4"/>
      <c r="LY53" s="4"/>
      <c r="LZ53" s="4"/>
      <c r="MA53" s="4"/>
      <c r="MB53" s="4"/>
      <c r="MC53" s="4"/>
      <c r="MD53" s="4"/>
      <c r="MF53" s="14"/>
      <c r="MG53" s="14"/>
      <c r="MH53" s="14"/>
      <c r="MI53" s="14"/>
      <c r="MJ53" s="14"/>
      <c r="MK53" s="14"/>
      <c r="ML53" s="14"/>
      <c r="MM53" s="14"/>
      <c r="MN53" s="14"/>
      <c r="MO53" s="14"/>
      <c r="MP53" s="14"/>
      <c r="MQ53" s="14"/>
      <c r="MS53" s="14"/>
      <c r="MT53" s="14"/>
      <c r="MU53" s="14"/>
      <c r="MV53" s="14"/>
      <c r="MW53" s="14"/>
      <c r="MX53" s="14"/>
      <c r="MY53" s="14"/>
      <c r="MZ53" s="14"/>
      <c r="NA53" s="14"/>
      <c r="NB53" s="14"/>
      <c r="NC53" s="14"/>
      <c r="ND53" s="14"/>
    </row>
    <row r="54" spans="1:368">
      <c r="A54" s="4">
        <f>A53+1</f>
        <v>39</v>
      </c>
      <c r="B54" s="1" t="s">
        <v>455</v>
      </c>
      <c r="C54" s="1" t="s">
        <v>352</v>
      </c>
      <c r="D54" s="4" t="s">
        <v>327</v>
      </c>
      <c r="E54" s="14">
        <f>SUMIFS('MoU proposal'!U:U,'MoU proposal'!$B:$B,'# new dealers'!$B54,'MoU proposal'!$D:$D,'# new dealers'!$C54)</f>
        <v>356.85</v>
      </c>
      <c r="F54" s="14">
        <f>'Retail_distributor-wise'!F54</f>
        <v>3550</v>
      </c>
      <c r="G54" s="14">
        <f>'Retail_distributor-wise'!GA54</f>
        <v>137.5</v>
      </c>
      <c r="H54" s="14">
        <f>'Retail_distributor-wise'!FM54</f>
        <v>412.5</v>
      </c>
      <c r="I54" s="233">
        <f>IFERROR(COUNTIFS('District Data_Live'!$E:$E,'# new dealers'!$B54,'District Data_Live'!$C:$C,'# new dealers'!$C54,'District Data_Live'!$D:$D,'# new dealers'!$D54,'District Data_Live'!$J:$J,'# new dealers'!I$4),"")</f>
        <v>0</v>
      </c>
      <c r="J54" s="233">
        <f>IFERROR(COUNTIFS('District Data_Live'!$E:$E,'# new dealers'!$B54,'District Data_Live'!$C:$C,'# new dealers'!$C54,'District Data_Live'!$D:$D,'# new dealers'!$D54,'District Data_Live'!$J:$J,'# new dealers'!J$4),"")</f>
        <v>0</v>
      </c>
      <c r="K54" s="233">
        <f>IFERROR(COUNTIFS('District Data_Live'!$E:$E,'# new dealers'!$B54,'District Data_Live'!$C:$C,'# new dealers'!$C54,'District Data_Live'!$D:$D,'# new dealers'!$D54,'District Data_Live'!$J:$J,'# new dealers'!K$4),"")</f>
        <v>0</v>
      </c>
      <c r="L54" s="233">
        <f>IFERROR(COUNTIFS('District Data_Live'!$E:$E,'# new dealers'!$B54,'District Data_Live'!$C:$C,'# new dealers'!$C54,'District Data_Live'!$D:$D,'# new dealers'!$D54,'District Data_Live'!$J:$J,'# new dealers'!L$4),"")</f>
        <v>0</v>
      </c>
      <c r="M54" s="233">
        <f>IFERROR(SUMIFS('District Data_Live'!$P:$P,'District Data_Live'!$E:$E,'# new dealers'!$B54,'District Data_Live'!$C:$C,'# new dealers'!$C54,'District Data_Live'!$D:$D,'# new dealers'!$D54,'District Data_Live'!$J:$J,'# new dealers'!M$4),"")</f>
        <v>0</v>
      </c>
      <c r="N54" s="233">
        <f>IFERROR(SUMIFS('District Data_Live'!$P:$P,'District Data_Live'!$E:$E,'# new dealers'!$B54,'District Data_Live'!$C:$C,'# new dealers'!$C54,'District Data_Live'!$D:$D,'# new dealers'!$D54,'District Data_Live'!$J:$J,'# new dealers'!N$4),"")</f>
        <v>0</v>
      </c>
      <c r="O54" s="233">
        <f>IFERROR(SUMIFS('District Data_Live'!$P:$P,'District Data_Live'!$E:$E,'# new dealers'!$B54,'District Data_Live'!$C:$C,'# new dealers'!$C54,'District Data_Live'!$D:$D,'# new dealers'!$D54,'District Data_Live'!$J:$J,'# new dealers'!O$4),"")</f>
        <v>0</v>
      </c>
      <c r="P54" s="233">
        <f>IFERROR(SUMIFS('District Data_Live'!$P:$P,'District Data_Live'!$E:$E,'# new dealers'!$B54,'District Data_Live'!$C:$C,'# new dealers'!$C54,'District Data_Live'!$D:$D,'# new dealers'!$D54,'District Data_Live'!$J:$J,'# new dealers'!P$4),"")</f>
        <v>0</v>
      </c>
      <c r="Q54" s="233">
        <f>IFERROR(SUMIFS('District Data_Live'!$ID:$ID,'District Data_Live'!$E:$E,'# new dealers'!$B54,'District Data_Live'!$C:$C,'# new dealers'!$C54,'District Data_Live'!$D:$D,'# new dealers'!$D54,'District Data_Live'!$J:$J,'# new dealers'!Q$4),"")</f>
        <v>0</v>
      </c>
      <c r="R54" s="233">
        <f>IFERROR(SUMIFS('District Data_Live'!$ID:$ID,'District Data_Live'!$E:$E,'# new dealers'!$B54,'District Data_Live'!$C:$C,'# new dealers'!$C54,'District Data_Live'!$D:$D,'# new dealers'!$D54,'District Data_Live'!$J:$J,'# new dealers'!R$4),"")</f>
        <v>0</v>
      </c>
      <c r="S54" s="233">
        <f>IFERROR(SUMIFS('District Data_Live'!$ID:$ID,'District Data_Live'!$E:$E,'# new dealers'!$B54,'District Data_Live'!$C:$C,'# new dealers'!$C54,'District Data_Live'!$D:$D,'# new dealers'!$D54,'District Data_Live'!$J:$J,'# new dealers'!S$4),"")</f>
        <v>0</v>
      </c>
      <c r="T54" s="233">
        <f>IFERROR(SUMIFS('District Data_Live'!$ID:$ID,'District Data_Live'!$E:$E,'# new dealers'!$B54,'District Data_Live'!$C:$C,'# new dealers'!$C54,'District Data_Live'!$D:$D,'# new dealers'!$D54,'District Data_Live'!$J:$J,'# new dealers'!T$4),"")</f>
        <v>0</v>
      </c>
      <c r="U54" s="16" t="str">
        <f t="shared" si="2"/>
        <v/>
      </c>
      <c r="V54" s="16" t="str">
        <f t="shared" si="3"/>
        <v/>
      </c>
      <c r="W54" s="16" t="str">
        <f t="shared" si="4"/>
        <v/>
      </c>
      <c r="X54" s="16" t="str">
        <f t="shared" si="5"/>
        <v/>
      </c>
      <c r="Y54" s="14"/>
      <c r="Z54" s="14"/>
      <c r="AA54" s="14"/>
      <c r="AB54" s="14"/>
      <c r="AD54" s="671"/>
      <c r="AE54" s="16"/>
      <c r="AF54" s="16"/>
      <c r="AG54" s="16"/>
      <c r="AH54" s="16"/>
      <c r="AI54" s="16"/>
      <c r="AJ54" s="16"/>
      <c r="AK54" s="16"/>
      <c r="AL54" s="16"/>
      <c r="AM54" s="16"/>
      <c r="AN54" s="16"/>
      <c r="AO54" s="16"/>
      <c r="AP54" s="16"/>
      <c r="AR54" s="16"/>
      <c r="AS54" s="16"/>
      <c r="AT54" s="16"/>
      <c r="AU54" s="16"/>
      <c r="AV54" s="16"/>
      <c r="AW54" s="16"/>
      <c r="AX54" s="16"/>
      <c r="AY54" s="16"/>
      <c r="AZ54" s="16"/>
      <c r="BA54" s="16"/>
      <c r="BB54" s="16"/>
      <c r="BC54" s="16"/>
      <c r="BE54" s="15"/>
      <c r="BF54" s="15"/>
      <c r="BG54" s="15"/>
      <c r="BH54" s="15"/>
      <c r="BI54" s="15"/>
      <c r="BJ54" s="15"/>
      <c r="BK54" s="15"/>
      <c r="BL54" s="15"/>
      <c r="BM54" s="15"/>
      <c r="BN54" s="15"/>
      <c r="BO54" s="15"/>
      <c r="BP54" s="15"/>
      <c r="BQ54" s="15"/>
      <c r="BS54" s="15"/>
      <c r="BT54" s="15"/>
      <c r="BU54" s="15"/>
      <c r="BV54" s="15"/>
      <c r="BW54" s="15"/>
      <c r="BX54" s="15"/>
      <c r="BY54" s="15"/>
      <c r="BZ54" s="15"/>
      <c r="CA54" s="15"/>
      <c r="CB54" s="15"/>
      <c r="CC54" s="15"/>
      <c r="CD54" s="15"/>
      <c r="CE54" s="15"/>
      <c r="CF54" s="15"/>
      <c r="CG54" s="16"/>
      <c r="CH54" s="16"/>
      <c r="CI54" s="16"/>
      <c r="CJ54" s="16"/>
      <c r="CK54" s="16"/>
      <c r="CL54" s="16"/>
      <c r="CM54" s="16"/>
      <c r="CN54" s="16"/>
      <c r="CO54" s="16"/>
      <c r="CP54" s="16"/>
      <c r="CQ54" s="16"/>
      <c r="CR54" s="16"/>
      <c r="CS54" s="236"/>
      <c r="CT54" s="16"/>
      <c r="CU54" s="16"/>
      <c r="CV54" s="16"/>
      <c r="CW54" s="16"/>
      <c r="CX54" s="16"/>
      <c r="CY54" s="16"/>
      <c r="CZ54" s="16"/>
      <c r="DA54" s="16"/>
      <c r="DB54" s="16"/>
      <c r="DC54" s="16"/>
      <c r="DD54" s="16"/>
      <c r="DE54" s="16"/>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I54" s="16"/>
      <c r="EJ54" s="16"/>
      <c r="EK54" s="16"/>
      <c r="EL54" s="16"/>
      <c r="EM54" s="16"/>
      <c r="EN54" s="16"/>
      <c r="EO54" s="16"/>
      <c r="EP54" s="16"/>
      <c r="EQ54" s="16"/>
      <c r="ER54" s="16"/>
      <c r="ES54" s="16"/>
      <c r="ET54" s="16"/>
      <c r="EV54" s="16"/>
      <c r="EW54" s="16"/>
      <c r="EX54" s="16"/>
      <c r="EY54" s="16"/>
      <c r="EZ54" s="16"/>
      <c r="FA54" s="16"/>
      <c r="FB54" s="16"/>
      <c r="FC54" s="16"/>
      <c r="FD54" s="16"/>
      <c r="FE54" s="16"/>
      <c r="FF54" s="16"/>
      <c r="FG54" s="16"/>
      <c r="FI54" s="233"/>
      <c r="FJ54" s="233"/>
      <c r="FK54" s="233"/>
      <c r="FL54" s="233"/>
      <c r="FM54" s="233"/>
      <c r="FN54" s="233"/>
      <c r="FO54" s="233"/>
      <c r="FP54" s="233"/>
      <c r="FQ54" s="233"/>
      <c r="FR54" s="233"/>
      <c r="FS54" s="233"/>
      <c r="FT54" s="233"/>
      <c r="FU54" s="233"/>
      <c r="FV54" s="4"/>
      <c r="FW54" s="233"/>
      <c r="FX54" s="233"/>
      <c r="FY54" s="233"/>
      <c r="FZ54" s="233"/>
      <c r="GA54" s="233"/>
      <c r="GB54" s="233"/>
      <c r="GC54" s="233"/>
      <c r="GD54" s="233"/>
      <c r="GE54" s="233"/>
      <c r="GF54" s="233"/>
      <c r="GG54" s="233"/>
      <c r="GH54" s="233"/>
      <c r="GI54" s="233"/>
      <c r="GJ54" s="233"/>
      <c r="GK54" s="112"/>
      <c r="GL54" s="112"/>
      <c r="GM54" s="112"/>
      <c r="GN54" s="112"/>
      <c r="GO54" s="112"/>
      <c r="GP54" s="112"/>
      <c r="GQ54" s="112"/>
      <c r="GR54" s="112"/>
      <c r="GS54" s="112"/>
      <c r="GT54" s="112"/>
      <c r="GU54" s="112"/>
      <c r="GV54" s="112"/>
      <c r="GW54" s="233"/>
      <c r="GX54" s="233"/>
      <c r="GY54" s="233"/>
      <c r="GZ54" s="233"/>
      <c r="HA54" s="233"/>
      <c r="HB54" s="233"/>
      <c r="HC54" s="233"/>
      <c r="HD54" s="233"/>
      <c r="HE54" s="233"/>
      <c r="HF54" s="233"/>
      <c r="HG54" s="233"/>
      <c r="HH54" s="233"/>
      <c r="HI54" s="233"/>
      <c r="HJ54" s="14"/>
      <c r="HL54" s="233"/>
      <c r="HN54" s="233"/>
      <c r="HO54" s="233"/>
      <c r="HQ54" s="15"/>
      <c r="HR54" s="15"/>
      <c r="IN54" s="346"/>
      <c r="IO54" s="346"/>
      <c r="IP54" s="346"/>
      <c r="IQ54" s="346"/>
      <c r="IR54" s="346"/>
      <c r="IS54" s="346"/>
      <c r="IT54" s="346"/>
      <c r="IU54" s="346"/>
      <c r="IV54" s="346"/>
      <c r="IW54" s="346"/>
      <c r="IX54" s="346"/>
      <c r="IY54" s="346"/>
      <c r="IZ54" s="346"/>
      <c r="JO54" s="346"/>
      <c r="JP54" s="346"/>
      <c r="JQ54" s="346"/>
      <c r="JR54" s="346"/>
      <c r="JS54" s="346"/>
      <c r="JT54" s="346"/>
      <c r="JU54" s="346"/>
      <c r="JV54" s="346"/>
      <c r="JW54" s="346"/>
      <c r="JX54" s="346"/>
      <c r="JY54" s="346"/>
      <c r="JZ54" s="346"/>
      <c r="KA54" s="346"/>
      <c r="KP54" s="346"/>
      <c r="KQ54" s="346"/>
      <c r="KR54" s="346"/>
      <c r="KS54" s="346"/>
      <c r="KT54" s="346"/>
      <c r="KU54" s="346"/>
      <c r="KV54" s="346"/>
      <c r="KW54" s="346"/>
      <c r="KX54" s="346"/>
      <c r="KY54" s="346"/>
      <c r="KZ54" s="346"/>
      <c r="LA54" s="346"/>
      <c r="LB54" s="346"/>
      <c r="LD54" s="346"/>
      <c r="LE54" s="346"/>
      <c r="LF54" s="346"/>
      <c r="LG54" s="346"/>
      <c r="LH54" s="346"/>
      <c r="LI54" s="346"/>
      <c r="LJ54" s="346"/>
      <c r="LK54" s="346"/>
      <c r="LL54" s="346"/>
      <c r="LM54" s="346"/>
      <c r="LN54" s="346"/>
      <c r="LO54" s="346"/>
      <c r="LP54" s="346"/>
      <c r="LS54" s="4"/>
      <c r="LT54" s="4"/>
      <c r="LU54" s="4"/>
      <c r="LV54" s="4"/>
      <c r="LW54" s="4"/>
      <c r="LX54" s="4"/>
      <c r="LY54" s="4"/>
      <c r="LZ54" s="4"/>
      <c r="MA54" s="4"/>
      <c r="MB54" s="4"/>
      <c r="MC54" s="4"/>
      <c r="MD54" s="4"/>
      <c r="MF54" s="14"/>
      <c r="MG54" s="14"/>
      <c r="MH54" s="14"/>
      <c r="MI54" s="14"/>
      <c r="MJ54" s="14"/>
      <c r="MK54" s="14"/>
      <c r="ML54" s="14"/>
      <c r="MM54" s="14"/>
      <c r="MN54" s="14"/>
      <c r="MO54" s="14"/>
      <c r="MP54" s="14"/>
      <c r="MQ54" s="14"/>
      <c r="MS54" s="14"/>
      <c r="MT54" s="14"/>
      <c r="MU54" s="14"/>
      <c r="MV54" s="14"/>
      <c r="MW54" s="14"/>
      <c r="MX54" s="14"/>
      <c r="MY54" s="14"/>
      <c r="MZ54" s="14"/>
      <c r="NA54" s="14"/>
      <c r="NB54" s="14"/>
      <c r="NC54" s="14"/>
      <c r="ND54" s="14"/>
    </row>
    <row r="55" spans="1:368" s="116" customFormat="1">
      <c r="A55" s="115"/>
      <c r="D55" s="115"/>
      <c r="E55" s="117"/>
      <c r="F55" s="14">
        <f>'Retail_distributor-wise'!F55</f>
        <v>0</v>
      </c>
      <c r="G55" s="14">
        <f>'Retail_distributor-wise'!GA55</f>
        <v>0</v>
      </c>
      <c r="H55" s="14">
        <f>'Retail_distributor-wise'!FM55</f>
        <v>0</v>
      </c>
      <c r="I55" s="233">
        <f>IFERROR(COUNTIFS('District Data_Live'!$E:$E,'# new dealers'!$B55,'District Data_Live'!$C:$C,'# new dealers'!$C55,'District Data_Live'!$D:$D,'# new dealers'!$D55,'District Data_Live'!$J:$J,'# new dealers'!I$4),"")</f>
        <v>0</v>
      </c>
      <c r="J55" s="233">
        <f>IFERROR(COUNTIFS('District Data_Live'!$E:$E,'# new dealers'!$B55,'District Data_Live'!$C:$C,'# new dealers'!$C55,'District Data_Live'!$D:$D,'# new dealers'!$D55,'District Data_Live'!$J:$J,'# new dealers'!J$4),"")</f>
        <v>0</v>
      </c>
      <c r="K55" s="233">
        <f>IFERROR(COUNTIFS('District Data_Live'!$E:$E,'# new dealers'!$B55,'District Data_Live'!$C:$C,'# new dealers'!$C55,'District Data_Live'!$D:$D,'# new dealers'!$D55,'District Data_Live'!$J:$J,'# new dealers'!K$4),"")</f>
        <v>0</v>
      </c>
      <c r="L55" s="233">
        <f>IFERROR(COUNTIFS('District Data_Live'!$E:$E,'# new dealers'!$B55,'District Data_Live'!$C:$C,'# new dealers'!$C55,'District Data_Live'!$D:$D,'# new dealers'!$D55,'District Data_Live'!$J:$J,'# new dealers'!L$4),"")</f>
        <v>0</v>
      </c>
      <c r="M55" s="233">
        <f>IFERROR(SUMIFS('District Data_Live'!$P:$P,'District Data_Live'!$E:$E,'# new dealers'!$B55,'District Data_Live'!$C:$C,'# new dealers'!$C55,'District Data_Live'!$D:$D,'# new dealers'!$D55,'District Data_Live'!$J:$J,'# new dealers'!M$4),"")</f>
        <v>0</v>
      </c>
      <c r="N55" s="233">
        <f>IFERROR(SUMIFS('District Data_Live'!$P:$P,'District Data_Live'!$E:$E,'# new dealers'!$B55,'District Data_Live'!$C:$C,'# new dealers'!$C55,'District Data_Live'!$D:$D,'# new dealers'!$D55,'District Data_Live'!$J:$J,'# new dealers'!N$4),"")</f>
        <v>0</v>
      </c>
      <c r="O55" s="233">
        <f>IFERROR(SUMIFS('District Data_Live'!$P:$P,'District Data_Live'!$E:$E,'# new dealers'!$B55,'District Data_Live'!$C:$C,'# new dealers'!$C55,'District Data_Live'!$D:$D,'# new dealers'!$D55,'District Data_Live'!$J:$J,'# new dealers'!O$4),"")</f>
        <v>0</v>
      </c>
      <c r="P55" s="233">
        <f>IFERROR(SUMIFS('District Data_Live'!$P:$P,'District Data_Live'!$E:$E,'# new dealers'!$B55,'District Data_Live'!$C:$C,'# new dealers'!$C55,'District Data_Live'!$D:$D,'# new dealers'!$D55,'District Data_Live'!$J:$J,'# new dealers'!P$4),"")</f>
        <v>0</v>
      </c>
      <c r="Q55" s="233">
        <f>IFERROR(SUMIFS('District Data_Live'!$ID:$ID,'District Data_Live'!$E:$E,'# new dealers'!$B55,'District Data_Live'!$C:$C,'# new dealers'!$C55,'District Data_Live'!$D:$D,'# new dealers'!$D55,'District Data_Live'!$J:$J,'# new dealers'!Q$4),"")</f>
        <v>0</v>
      </c>
      <c r="R55" s="233">
        <f>IFERROR(SUMIFS('District Data_Live'!$ID:$ID,'District Data_Live'!$E:$E,'# new dealers'!$B55,'District Data_Live'!$C:$C,'# new dealers'!$C55,'District Data_Live'!$D:$D,'# new dealers'!$D55,'District Data_Live'!$J:$J,'# new dealers'!R$4),"")</f>
        <v>0</v>
      </c>
      <c r="S55" s="233">
        <f>IFERROR(SUMIFS('District Data_Live'!$ID:$ID,'District Data_Live'!$E:$E,'# new dealers'!$B55,'District Data_Live'!$C:$C,'# new dealers'!$C55,'District Data_Live'!$D:$D,'# new dealers'!$D55,'District Data_Live'!$J:$J,'# new dealers'!S$4),"")</f>
        <v>0</v>
      </c>
      <c r="T55" s="233">
        <f>IFERROR(SUMIFS('District Data_Live'!$ID:$ID,'District Data_Live'!$E:$E,'# new dealers'!$B55,'District Data_Live'!$C:$C,'# new dealers'!$C55,'District Data_Live'!$D:$D,'# new dealers'!$D55,'District Data_Live'!$J:$J,'# new dealers'!T$4),"")</f>
        <v>0</v>
      </c>
      <c r="U55" s="16" t="str">
        <f t="shared" si="2"/>
        <v/>
      </c>
      <c r="V55" s="16" t="str">
        <f t="shared" si="3"/>
        <v/>
      </c>
      <c r="W55" s="16" t="str">
        <f t="shared" si="4"/>
        <v/>
      </c>
      <c r="X55" s="16" t="str">
        <f t="shared" si="5"/>
        <v/>
      </c>
      <c r="Y55" s="117"/>
      <c r="Z55" s="117"/>
      <c r="AA55" s="117"/>
      <c r="AB55" s="117"/>
      <c r="AC55" s="229"/>
      <c r="AD55" s="229"/>
      <c r="AE55" s="230"/>
      <c r="AF55" s="230"/>
      <c r="AG55" s="230"/>
      <c r="AH55" s="230"/>
      <c r="AI55" s="230"/>
      <c r="AJ55" s="230"/>
      <c r="AK55" s="230"/>
      <c r="AL55" s="230"/>
      <c r="AM55" s="230"/>
      <c r="AN55" s="230"/>
      <c r="AO55" s="230"/>
      <c r="AP55" s="230"/>
      <c r="AR55" s="230"/>
      <c r="AS55" s="230"/>
      <c r="AT55" s="230"/>
      <c r="AU55" s="230"/>
      <c r="AV55" s="230"/>
      <c r="AW55" s="230"/>
      <c r="AX55" s="230"/>
      <c r="AY55" s="230"/>
      <c r="AZ55" s="230"/>
      <c r="BA55" s="230"/>
      <c r="BB55" s="230"/>
      <c r="BC55" s="230"/>
      <c r="BE55" s="231"/>
      <c r="BF55" s="231"/>
      <c r="BG55" s="231"/>
      <c r="BH55" s="231"/>
      <c r="BI55" s="231"/>
      <c r="BJ55" s="231"/>
      <c r="BK55" s="231"/>
      <c r="BL55" s="231"/>
      <c r="BM55" s="231"/>
      <c r="BN55" s="231"/>
      <c r="BO55" s="231"/>
      <c r="BP55" s="231"/>
      <c r="BQ55" s="231"/>
      <c r="BS55" s="231"/>
      <c r="BT55" s="231"/>
      <c r="BU55" s="231"/>
      <c r="BV55" s="231"/>
      <c r="BW55" s="231"/>
      <c r="BX55" s="231"/>
      <c r="BY55" s="231"/>
      <c r="BZ55" s="231"/>
      <c r="CA55" s="231"/>
      <c r="CB55" s="231"/>
      <c r="CC55" s="231"/>
      <c r="CD55" s="231"/>
      <c r="CE55" s="231"/>
      <c r="CF55" s="231"/>
      <c r="CG55" s="230"/>
      <c r="CH55" s="230"/>
      <c r="CI55" s="230"/>
      <c r="CJ55" s="230"/>
      <c r="CK55" s="230"/>
      <c r="CL55" s="230"/>
      <c r="CM55" s="230"/>
      <c r="CN55" s="230"/>
      <c r="CO55" s="230"/>
      <c r="CP55" s="230"/>
      <c r="CQ55" s="230"/>
      <c r="CR55" s="230"/>
      <c r="CS55" s="237"/>
      <c r="CT55" s="230"/>
      <c r="CU55" s="230"/>
      <c r="CV55" s="230"/>
      <c r="CW55" s="230"/>
      <c r="CX55" s="230"/>
      <c r="CY55" s="230"/>
      <c r="CZ55" s="230"/>
      <c r="DA55" s="230"/>
      <c r="DB55" s="230"/>
      <c r="DC55" s="230"/>
      <c r="DD55" s="230"/>
      <c r="DE55" s="230"/>
      <c r="DF55" s="231"/>
      <c r="DG55" s="231"/>
      <c r="DH55" s="231"/>
      <c r="DI55" s="231"/>
      <c r="DJ55" s="231"/>
      <c r="DK55" s="231"/>
      <c r="DL55" s="231"/>
      <c r="DM55" s="231"/>
      <c r="DN55" s="231"/>
      <c r="DO55" s="231"/>
      <c r="DP55" s="231"/>
      <c r="DQ55" s="231"/>
      <c r="DR55" s="231"/>
      <c r="DS55" s="231"/>
      <c r="DT55" s="231"/>
      <c r="DU55" s="231"/>
      <c r="DV55" s="231"/>
      <c r="DW55" s="231"/>
      <c r="DX55" s="231"/>
      <c r="DY55" s="231"/>
      <c r="DZ55" s="231"/>
      <c r="EA55" s="231"/>
      <c r="EB55" s="231"/>
      <c r="EC55" s="231"/>
      <c r="ED55" s="231"/>
      <c r="EE55" s="231"/>
      <c r="EF55" s="231"/>
      <c r="EG55" s="231"/>
      <c r="EH55" s="191"/>
      <c r="EI55" s="115"/>
      <c r="EJ55" s="115"/>
      <c r="EK55" s="115"/>
      <c r="EL55" s="115"/>
      <c r="EM55" s="115"/>
      <c r="EN55" s="115"/>
      <c r="EO55" s="115"/>
      <c r="EP55" s="115"/>
      <c r="EQ55" s="115"/>
      <c r="ER55" s="115"/>
      <c r="ES55" s="115"/>
      <c r="ET55" s="115"/>
      <c r="EU55" s="115"/>
      <c r="EV55" s="230"/>
      <c r="EW55" s="230"/>
      <c r="EX55" s="230"/>
      <c r="EY55" s="230"/>
      <c r="EZ55" s="230"/>
      <c r="FA55" s="230"/>
      <c r="FB55" s="230"/>
      <c r="FC55" s="230"/>
      <c r="FD55" s="230"/>
      <c r="FE55" s="230"/>
      <c r="FF55" s="230"/>
      <c r="FG55" s="230"/>
      <c r="FI55" s="234"/>
      <c r="FJ55" s="234"/>
      <c r="FK55" s="234"/>
      <c r="FL55" s="234"/>
      <c r="FM55" s="234"/>
      <c r="FN55" s="234"/>
      <c r="FO55" s="234"/>
      <c r="FP55" s="234"/>
      <c r="FQ55" s="234"/>
      <c r="FR55" s="234"/>
      <c r="FS55" s="234"/>
      <c r="FT55" s="234"/>
      <c r="FU55" s="234"/>
      <c r="FV55" s="115"/>
      <c r="FW55" s="234"/>
      <c r="FX55" s="234"/>
      <c r="FY55" s="234"/>
      <c r="FZ55" s="234"/>
      <c r="GA55" s="234"/>
      <c r="GB55" s="234"/>
      <c r="GC55" s="234"/>
      <c r="GD55" s="234"/>
      <c r="GE55" s="234"/>
      <c r="GF55" s="234"/>
      <c r="GG55" s="234"/>
      <c r="GH55" s="234"/>
      <c r="GI55" s="234"/>
      <c r="GJ55" s="234"/>
      <c r="GK55" s="339"/>
      <c r="GL55" s="339"/>
      <c r="GM55" s="339"/>
      <c r="GN55" s="339"/>
      <c r="GO55" s="339"/>
      <c r="GP55" s="339"/>
      <c r="GQ55" s="339"/>
      <c r="GR55" s="339"/>
      <c r="GS55" s="339"/>
      <c r="GT55" s="339"/>
      <c r="GU55" s="339"/>
      <c r="GV55" s="339"/>
      <c r="GW55" s="234"/>
      <c r="GX55" s="234"/>
      <c r="GY55" s="234"/>
      <c r="GZ55" s="234"/>
      <c r="HA55" s="234"/>
      <c r="HB55" s="234"/>
      <c r="HC55" s="234"/>
      <c r="HD55" s="234"/>
      <c r="HE55" s="234"/>
      <c r="HF55" s="234"/>
      <c r="HG55" s="234"/>
      <c r="HH55" s="234"/>
      <c r="HI55" s="234"/>
      <c r="HJ55" s="117"/>
      <c r="HL55" s="115"/>
      <c r="HM55" s="115"/>
      <c r="HN55" s="115"/>
      <c r="HO55" s="115"/>
      <c r="HQ55" s="231"/>
      <c r="HR55" s="231"/>
      <c r="IN55" s="557"/>
      <c r="IO55" s="557"/>
      <c r="IP55" s="557"/>
      <c r="IQ55" s="557"/>
      <c r="IR55" s="557"/>
      <c r="IS55" s="557"/>
      <c r="IT55" s="557"/>
      <c r="IU55" s="557"/>
      <c r="IV55" s="557"/>
      <c r="IW55" s="557"/>
      <c r="IX55" s="557"/>
      <c r="IY55" s="557"/>
      <c r="IZ55" s="557"/>
      <c r="JO55" s="557"/>
      <c r="JP55" s="557"/>
      <c r="JQ55" s="557"/>
      <c r="JR55" s="557"/>
      <c r="JS55" s="557"/>
      <c r="JT55" s="557"/>
      <c r="JU55" s="557"/>
      <c r="JV55" s="557"/>
      <c r="JW55" s="557"/>
      <c r="JX55" s="557"/>
      <c r="JY55" s="557"/>
      <c r="JZ55" s="557"/>
      <c r="KA55" s="557"/>
      <c r="KP55" s="557"/>
      <c r="KQ55" s="557"/>
      <c r="KR55" s="557"/>
      <c r="KS55" s="557"/>
      <c r="KT55" s="557"/>
      <c r="KU55" s="557"/>
      <c r="KV55" s="557"/>
      <c r="KW55" s="557"/>
      <c r="KX55" s="557"/>
      <c r="KY55" s="557"/>
      <c r="KZ55" s="557"/>
      <c r="LA55" s="557"/>
      <c r="LB55" s="557"/>
      <c r="LD55" s="557"/>
      <c r="LE55" s="557"/>
      <c r="LF55" s="557"/>
      <c r="LG55" s="557"/>
      <c r="LH55" s="557"/>
      <c r="LI55" s="557"/>
      <c r="LJ55" s="557"/>
      <c r="LK55" s="557"/>
      <c r="LL55" s="557"/>
      <c r="LM55" s="557"/>
      <c r="LN55" s="557"/>
      <c r="LO55" s="557"/>
      <c r="LP55" s="557"/>
      <c r="LS55" s="115"/>
      <c r="LT55" s="115"/>
      <c r="LU55" s="115"/>
      <c r="LV55" s="115"/>
      <c r="LW55" s="115"/>
      <c r="LX55" s="115"/>
      <c r="LY55" s="115"/>
      <c r="LZ55" s="115"/>
      <c r="MA55" s="115"/>
      <c r="MB55" s="115"/>
      <c r="MC55" s="115"/>
      <c r="MD55" s="115"/>
      <c r="MF55" s="117"/>
      <c r="MG55" s="117"/>
      <c r="MH55" s="117"/>
      <c r="MI55" s="117"/>
      <c r="MJ55" s="117"/>
      <c r="MK55" s="117"/>
      <c r="ML55" s="117"/>
      <c r="MM55" s="117"/>
      <c r="MN55" s="117"/>
      <c r="MO55" s="117"/>
      <c r="MP55" s="117"/>
      <c r="MQ55" s="117"/>
      <c r="MS55" s="117"/>
      <c r="MT55" s="117"/>
      <c r="MU55" s="117"/>
      <c r="MV55" s="117"/>
      <c r="MW55" s="117"/>
      <c r="MX55" s="117"/>
      <c r="MY55" s="117"/>
      <c r="MZ55" s="117"/>
      <c r="NA55" s="117"/>
      <c r="NB55" s="117"/>
      <c r="NC55" s="117"/>
      <c r="ND55" s="117"/>
    </row>
    <row r="56" spans="1:368">
      <c r="A56" s="4">
        <f>A54+1</f>
        <v>40</v>
      </c>
      <c r="B56" s="1" t="s">
        <v>456</v>
      </c>
      <c r="C56" s="1" t="s">
        <v>353</v>
      </c>
      <c r="D56" s="4" t="s">
        <v>327</v>
      </c>
      <c r="E56" s="14">
        <f>SUMIFS('MoU proposal'!U:U,'MoU proposal'!$B:$B,'# new dealers'!$B56,'MoU proposal'!$D:$D,'# new dealers'!$C56)</f>
        <v>914.54</v>
      </c>
      <c r="F56" s="14">
        <f>'Retail_distributor-wise'!F56</f>
        <v>6850</v>
      </c>
      <c r="G56" s="14">
        <f>'Retail_distributor-wise'!GA56</f>
        <v>199.99999999999994</v>
      </c>
      <c r="H56" s="14">
        <f>'Retail_distributor-wise'!FM56</f>
        <v>800</v>
      </c>
      <c r="I56" s="233">
        <f>IFERROR(COUNTIFS('District Data_Live'!$E:$E,'# new dealers'!$B56,'District Data_Live'!$C:$C,'# new dealers'!$C56,'District Data_Live'!$D:$D,'# new dealers'!$D56,'District Data_Live'!$J:$J,'# new dealers'!I$4),"")</f>
        <v>1</v>
      </c>
      <c r="J56" s="233">
        <f>IFERROR(COUNTIFS('District Data_Live'!$E:$E,'# new dealers'!$B56,'District Data_Live'!$C:$C,'# new dealers'!$C56,'District Data_Live'!$D:$D,'# new dealers'!$D56,'District Data_Live'!$J:$J,'# new dealers'!J$4),"")</f>
        <v>1</v>
      </c>
      <c r="K56" s="233">
        <f>IFERROR(COUNTIFS('District Data_Live'!$E:$E,'# new dealers'!$B56,'District Data_Live'!$C:$C,'# new dealers'!$C56,'District Data_Live'!$D:$D,'# new dealers'!$D56,'District Data_Live'!$J:$J,'# new dealers'!K$4),"")</f>
        <v>0</v>
      </c>
      <c r="L56" s="233">
        <f>IFERROR(COUNTIFS('District Data_Live'!$E:$E,'# new dealers'!$B56,'District Data_Live'!$C:$C,'# new dealers'!$C56,'District Data_Live'!$D:$D,'# new dealers'!$D56,'District Data_Live'!$J:$J,'# new dealers'!L$4),"")</f>
        <v>0</v>
      </c>
      <c r="M56" s="233">
        <f>IFERROR(SUMIFS('District Data_Live'!$P:$P,'District Data_Live'!$E:$E,'# new dealers'!$B56,'District Data_Live'!$C:$C,'# new dealers'!$C56,'District Data_Live'!$D:$D,'# new dealers'!$D56,'District Data_Live'!$J:$J,'# new dealers'!M$4),"")</f>
        <v>10000</v>
      </c>
      <c r="N56" s="233">
        <f>IFERROR(SUMIFS('District Data_Live'!$P:$P,'District Data_Live'!$E:$E,'# new dealers'!$B56,'District Data_Live'!$C:$C,'# new dealers'!$C56,'District Data_Live'!$D:$D,'# new dealers'!$D56,'District Data_Live'!$J:$J,'# new dealers'!N$4),"")</f>
        <v>6500</v>
      </c>
      <c r="O56" s="233">
        <f>IFERROR(SUMIFS('District Data_Live'!$P:$P,'District Data_Live'!$E:$E,'# new dealers'!$B56,'District Data_Live'!$C:$C,'# new dealers'!$C56,'District Data_Live'!$D:$D,'# new dealers'!$D56,'District Data_Live'!$J:$J,'# new dealers'!O$4),"")</f>
        <v>0</v>
      </c>
      <c r="P56" s="233">
        <f>IFERROR(SUMIFS('District Data_Live'!$P:$P,'District Data_Live'!$E:$E,'# new dealers'!$B56,'District Data_Live'!$C:$C,'# new dealers'!$C56,'District Data_Live'!$D:$D,'# new dealers'!$D56,'District Data_Live'!$J:$J,'# new dealers'!P$4),"")</f>
        <v>0</v>
      </c>
      <c r="Q56" s="233">
        <f>IFERROR(SUMIFS('District Data_Live'!$ID:$ID,'District Data_Live'!$E:$E,'# new dealers'!$B56,'District Data_Live'!$C:$C,'# new dealers'!$C56,'District Data_Live'!$D:$D,'# new dealers'!$D56,'District Data_Live'!$J:$J,'# new dealers'!Q$4),"")</f>
        <v>59.994000000000007</v>
      </c>
      <c r="R56" s="233">
        <f>IFERROR(SUMIFS('District Data_Live'!$ID:$ID,'District Data_Live'!$E:$E,'# new dealers'!$B56,'District Data_Live'!$C:$C,'# new dealers'!$C56,'District Data_Live'!$D:$D,'# new dealers'!$D56,'District Data_Live'!$J:$J,'# new dealers'!R$4),"")</f>
        <v>0</v>
      </c>
      <c r="S56" s="233">
        <f>IFERROR(SUMIFS('District Data_Live'!$ID:$ID,'District Data_Live'!$E:$E,'# new dealers'!$B56,'District Data_Live'!$C:$C,'# new dealers'!$C56,'District Data_Live'!$D:$D,'# new dealers'!$D56,'District Data_Live'!$J:$J,'# new dealers'!S$4),"")</f>
        <v>0</v>
      </c>
      <c r="T56" s="233">
        <f>IFERROR(SUMIFS('District Data_Live'!$ID:$ID,'District Data_Live'!$E:$E,'# new dealers'!$B56,'District Data_Live'!$C:$C,'# new dealers'!$C56,'District Data_Live'!$D:$D,'# new dealers'!$D56,'District Data_Live'!$J:$J,'# new dealers'!T$4),"")</f>
        <v>0</v>
      </c>
      <c r="U56" s="16">
        <f t="shared" si="2"/>
        <v>1</v>
      </c>
      <c r="V56" s="16">
        <f t="shared" si="3"/>
        <v>0</v>
      </c>
      <c r="W56" s="16">
        <f t="shared" si="4"/>
        <v>0</v>
      </c>
      <c r="X56" s="16">
        <f t="shared" si="5"/>
        <v>0</v>
      </c>
      <c r="Y56" s="14"/>
      <c r="Z56" s="14"/>
      <c r="AA56" s="14"/>
      <c r="AB56" s="14"/>
      <c r="AE56" s="16"/>
      <c r="AF56" s="16"/>
      <c r="AG56" s="16"/>
      <c r="AH56" s="16"/>
      <c r="AI56" s="16"/>
      <c r="AJ56" s="16"/>
      <c r="AK56" s="16"/>
      <c r="AL56" s="16"/>
      <c r="AM56" s="16"/>
      <c r="AN56" s="16"/>
      <c r="AO56" s="16"/>
      <c r="AP56" s="16"/>
      <c r="AR56" s="16"/>
      <c r="AS56" s="16"/>
      <c r="AT56" s="16"/>
      <c r="AU56" s="16"/>
      <c r="AV56" s="16"/>
      <c r="AW56" s="16"/>
      <c r="AX56" s="16"/>
      <c r="AY56" s="16"/>
      <c r="AZ56" s="16"/>
      <c r="BA56" s="16"/>
      <c r="BB56" s="16"/>
      <c r="BC56" s="16"/>
      <c r="BE56" s="15"/>
      <c r="BF56" s="15"/>
      <c r="BG56" s="15"/>
      <c r="BH56" s="15"/>
      <c r="BI56" s="15"/>
      <c r="BJ56" s="15"/>
      <c r="BK56" s="15"/>
      <c r="BL56" s="15"/>
      <c r="BM56" s="15"/>
      <c r="BN56" s="15"/>
      <c r="BO56" s="15"/>
      <c r="BP56" s="15"/>
      <c r="BQ56" s="15"/>
      <c r="BS56" s="15"/>
      <c r="BT56" s="15"/>
      <c r="BU56" s="15"/>
      <c r="BV56" s="15"/>
      <c r="BW56" s="15"/>
      <c r="BX56" s="15"/>
      <c r="BY56" s="15"/>
      <c r="BZ56" s="15"/>
      <c r="CA56" s="15"/>
      <c r="CB56" s="15"/>
      <c r="CC56" s="15"/>
      <c r="CD56" s="15"/>
      <c r="CE56" s="15"/>
      <c r="CF56" s="15"/>
      <c r="CG56" s="16"/>
      <c r="CH56" s="16"/>
      <c r="CI56" s="16"/>
      <c r="CJ56" s="16"/>
      <c r="CK56" s="16"/>
      <c r="CL56" s="16"/>
      <c r="CM56" s="16"/>
      <c r="CN56" s="16"/>
      <c r="CO56" s="16"/>
      <c r="CP56" s="16"/>
      <c r="CQ56" s="16"/>
      <c r="CR56" s="16"/>
      <c r="CS56" s="236"/>
      <c r="CT56" s="16"/>
      <c r="CU56" s="16"/>
      <c r="CV56" s="16"/>
      <c r="CW56" s="16"/>
      <c r="CX56" s="16"/>
      <c r="CY56" s="16"/>
      <c r="CZ56" s="16"/>
      <c r="DA56" s="16"/>
      <c r="DB56" s="16"/>
      <c r="DC56" s="16"/>
      <c r="DD56" s="16"/>
      <c r="DE56" s="16"/>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I56" s="16"/>
      <c r="EJ56" s="16"/>
      <c r="EK56" s="16"/>
      <c r="EL56" s="16"/>
      <c r="EM56" s="16"/>
      <c r="EN56" s="16"/>
      <c r="EO56" s="16"/>
      <c r="EP56" s="16"/>
      <c r="EQ56" s="16"/>
      <c r="ER56" s="16"/>
      <c r="ES56" s="16"/>
      <c r="ET56" s="16"/>
      <c r="EV56" s="16"/>
      <c r="EW56" s="16"/>
      <c r="EX56" s="16"/>
      <c r="EY56" s="16"/>
      <c r="EZ56" s="16"/>
      <c r="FA56" s="16"/>
      <c r="FB56" s="16"/>
      <c r="FC56" s="16"/>
      <c r="FD56" s="16"/>
      <c r="FE56" s="16"/>
      <c r="FF56" s="16"/>
      <c r="FG56" s="16"/>
      <c r="FI56" s="233"/>
      <c r="FJ56" s="233"/>
      <c r="FK56" s="233"/>
      <c r="FL56" s="233"/>
      <c r="FM56" s="233"/>
      <c r="FN56" s="233"/>
      <c r="FO56" s="233"/>
      <c r="FP56" s="233"/>
      <c r="FQ56" s="233"/>
      <c r="FR56" s="233"/>
      <c r="FS56" s="233"/>
      <c r="FT56" s="233"/>
      <c r="FU56" s="233"/>
      <c r="FV56" s="4"/>
      <c r="FW56" s="233"/>
      <c r="FX56" s="233"/>
      <c r="FY56" s="233"/>
      <c r="FZ56" s="233"/>
      <c r="GA56" s="233"/>
      <c r="GB56" s="233"/>
      <c r="GC56" s="233"/>
      <c r="GD56" s="233"/>
      <c r="GE56" s="233"/>
      <c r="GF56" s="233"/>
      <c r="GG56" s="233"/>
      <c r="GH56" s="233"/>
      <c r="GI56" s="233"/>
      <c r="GJ56" s="233"/>
      <c r="GK56" s="112"/>
      <c r="GL56" s="112"/>
      <c r="GM56" s="112"/>
      <c r="GN56" s="112"/>
      <c r="GO56" s="112"/>
      <c r="GP56" s="112"/>
      <c r="GQ56" s="112"/>
      <c r="GR56" s="112"/>
      <c r="GS56" s="112"/>
      <c r="GT56" s="112"/>
      <c r="GU56" s="112"/>
      <c r="GV56" s="112"/>
      <c r="GW56" s="233"/>
      <c r="GX56" s="233"/>
      <c r="GY56" s="233"/>
      <c r="GZ56" s="233"/>
      <c r="HA56" s="233"/>
      <c r="HB56" s="233"/>
      <c r="HC56" s="233"/>
      <c r="HD56" s="233"/>
      <c r="HE56" s="233"/>
      <c r="HF56" s="233"/>
      <c r="HG56" s="233"/>
      <c r="HH56" s="233"/>
      <c r="HI56" s="233"/>
      <c r="HJ56" s="14"/>
      <c r="HL56" s="233"/>
      <c r="HN56" s="233"/>
      <c r="HO56" s="233"/>
      <c r="HQ56" s="15"/>
      <c r="HR56" s="15"/>
      <c r="IN56" s="346"/>
      <c r="IO56" s="346"/>
      <c r="IP56" s="346"/>
      <c r="IQ56" s="346"/>
      <c r="IR56" s="346"/>
      <c r="IS56" s="346"/>
      <c r="IT56" s="346"/>
      <c r="IU56" s="346"/>
      <c r="IV56" s="346"/>
      <c r="IW56" s="346"/>
      <c r="IX56" s="346"/>
      <c r="IY56" s="346"/>
      <c r="IZ56" s="346"/>
      <c r="JO56" s="346"/>
      <c r="JP56" s="346"/>
      <c r="JQ56" s="346"/>
      <c r="JR56" s="346"/>
      <c r="JS56" s="346"/>
      <c r="JT56" s="346"/>
      <c r="JU56" s="346"/>
      <c r="JV56" s="346"/>
      <c r="JW56" s="346"/>
      <c r="JX56" s="346"/>
      <c r="JY56" s="346"/>
      <c r="JZ56" s="346"/>
      <c r="KA56" s="346"/>
      <c r="KP56" s="346"/>
      <c r="KQ56" s="346"/>
      <c r="KR56" s="346"/>
      <c r="KS56" s="346"/>
      <c r="KT56" s="346"/>
      <c r="KU56" s="346"/>
      <c r="KV56" s="346"/>
      <c r="KW56" s="346"/>
      <c r="KX56" s="346"/>
      <c r="KY56" s="346"/>
      <c r="KZ56" s="346"/>
      <c r="LA56" s="346"/>
      <c r="LB56" s="346"/>
      <c r="LD56" s="346"/>
      <c r="LE56" s="346"/>
      <c r="LF56" s="346"/>
      <c r="LG56" s="346"/>
      <c r="LH56" s="346"/>
      <c r="LI56" s="346"/>
      <c r="LJ56" s="346"/>
      <c r="LK56" s="346"/>
      <c r="LL56" s="346"/>
      <c r="LM56" s="346"/>
      <c r="LN56" s="346"/>
      <c r="LO56" s="346"/>
      <c r="LP56" s="346"/>
      <c r="LS56" s="4"/>
      <c r="LT56" s="4"/>
      <c r="LU56" s="4"/>
      <c r="LV56" s="4"/>
      <c r="LW56" s="4"/>
      <c r="LX56" s="4"/>
      <c r="LY56" s="4"/>
      <c r="LZ56" s="4"/>
      <c r="MA56" s="4"/>
      <c r="MB56" s="4"/>
      <c r="MC56" s="4"/>
      <c r="MD56" s="4"/>
      <c r="MF56" s="14"/>
      <c r="MG56" s="14"/>
      <c r="MH56" s="14"/>
      <c r="MI56" s="14"/>
      <c r="MJ56" s="14"/>
      <c r="MK56" s="14"/>
      <c r="ML56" s="14"/>
      <c r="MM56" s="14"/>
      <c r="MN56" s="14"/>
      <c r="MO56" s="14"/>
      <c r="MP56" s="14"/>
      <c r="MQ56" s="14"/>
      <c r="MS56" s="14"/>
      <c r="MT56" s="14"/>
      <c r="MU56" s="14"/>
      <c r="MV56" s="14"/>
      <c r="MW56" s="14"/>
      <c r="MX56" s="14"/>
      <c r="MY56" s="14"/>
      <c r="MZ56" s="14"/>
      <c r="NA56" s="14"/>
      <c r="NB56" s="14"/>
      <c r="NC56" s="14"/>
      <c r="ND56" s="14"/>
    </row>
    <row r="57" spans="1:368">
      <c r="A57" s="4">
        <f>A56+1</f>
        <v>41</v>
      </c>
      <c r="B57" s="1" t="s">
        <v>458</v>
      </c>
      <c r="C57" s="1" t="s">
        <v>353</v>
      </c>
      <c r="D57" s="4" t="s">
        <v>327</v>
      </c>
      <c r="E57" s="14">
        <f>SUMIFS('MoU proposal'!U:U,'MoU proposal'!$B:$B,'# new dealers'!$B57,'MoU proposal'!$D:$D,'# new dealers'!$C57)</f>
        <v>1046.3699999999999</v>
      </c>
      <c r="F57" s="14">
        <f>'Retail_distributor-wise'!F57</f>
        <v>10000</v>
      </c>
      <c r="G57" s="14">
        <f>'Retail_distributor-wise'!GA57</f>
        <v>507.49999999999994</v>
      </c>
      <c r="H57" s="14">
        <f>'Retail_distributor-wise'!FM57</f>
        <v>942.5</v>
      </c>
      <c r="I57" s="233">
        <f>IFERROR(COUNTIFS('District Data_Live'!$E:$E,'# new dealers'!$B57,'District Data_Live'!$C:$C,'# new dealers'!$C57,'District Data_Live'!$D:$D,'# new dealers'!$D57,'District Data_Live'!$J:$J,'# new dealers'!I$4),"")</f>
        <v>3</v>
      </c>
      <c r="J57" s="233">
        <f>IFERROR(COUNTIFS('District Data_Live'!$E:$E,'# new dealers'!$B57,'District Data_Live'!$C:$C,'# new dealers'!$C57,'District Data_Live'!$D:$D,'# new dealers'!$D57,'District Data_Live'!$J:$J,'# new dealers'!J$4),"")</f>
        <v>3</v>
      </c>
      <c r="K57" s="233">
        <f>IFERROR(COUNTIFS('District Data_Live'!$E:$E,'# new dealers'!$B57,'District Data_Live'!$C:$C,'# new dealers'!$C57,'District Data_Live'!$D:$D,'# new dealers'!$D57,'District Data_Live'!$J:$J,'# new dealers'!K$4),"")</f>
        <v>1</v>
      </c>
      <c r="L57" s="233">
        <f>IFERROR(COUNTIFS('District Data_Live'!$E:$E,'# new dealers'!$B57,'District Data_Live'!$C:$C,'# new dealers'!$C57,'District Data_Live'!$D:$D,'# new dealers'!$D57,'District Data_Live'!$J:$J,'# new dealers'!L$4),"")</f>
        <v>0</v>
      </c>
      <c r="M57" s="233">
        <f>IFERROR(SUMIFS('District Data_Live'!$P:$P,'District Data_Live'!$E:$E,'# new dealers'!$B57,'District Data_Live'!$C:$C,'# new dealers'!$C57,'District Data_Live'!$D:$D,'# new dealers'!$D57,'District Data_Live'!$J:$J,'# new dealers'!M$4),"")</f>
        <v>38000</v>
      </c>
      <c r="N57" s="233">
        <f>IFERROR(SUMIFS('District Data_Live'!$P:$P,'District Data_Live'!$E:$E,'# new dealers'!$B57,'District Data_Live'!$C:$C,'# new dealers'!$C57,'District Data_Live'!$D:$D,'# new dealers'!$D57,'District Data_Live'!$J:$J,'# new dealers'!N$4),"")</f>
        <v>23000</v>
      </c>
      <c r="O57" s="233">
        <f>IFERROR(SUMIFS('District Data_Live'!$P:$P,'District Data_Live'!$E:$E,'# new dealers'!$B57,'District Data_Live'!$C:$C,'# new dealers'!$C57,'District Data_Live'!$D:$D,'# new dealers'!$D57,'District Data_Live'!$J:$J,'# new dealers'!O$4),"")</f>
        <v>3000</v>
      </c>
      <c r="P57" s="233">
        <f>IFERROR(SUMIFS('District Data_Live'!$P:$P,'District Data_Live'!$E:$E,'# new dealers'!$B57,'District Data_Live'!$C:$C,'# new dealers'!$C57,'District Data_Live'!$D:$D,'# new dealers'!$D57,'District Data_Live'!$J:$J,'# new dealers'!P$4),"")</f>
        <v>0</v>
      </c>
      <c r="Q57" s="233">
        <f>IFERROR(SUMIFS('District Data_Live'!$ID:$ID,'District Data_Live'!$E:$E,'# new dealers'!$B57,'District Data_Live'!$C:$C,'# new dealers'!$C57,'District Data_Live'!$D:$D,'# new dealers'!$D57,'District Data_Live'!$J:$J,'# new dealers'!Q$4),"")</f>
        <v>23.288999999999998</v>
      </c>
      <c r="R57" s="233">
        <f>IFERROR(SUMIFS('District Data_Live'!$ID:$ID,'District Data_Live'!$E:$E,'# new dealers'!$B57,'District Data_Live'!$C:$C,'# new dealers'!$C57,'District Data_Live'!$D:$D,'# new dealers'!$D57,'District Data_Live'!$J:$J,'# new dealers'!R$4),"")</f>
        <v>25.25</v>
      </c>
      <c r="S57" s="233">
        <f>IFERROR(SUMIFS('District Data_Live'!$ID:$ID,'District Data_Live'!$E:$E,'# new dealers'!$B57,'District Data_Live'!$C:$C,'# new dealers'!$C57,'District Data_Live'!$D:$D,'# new dealers'!$D57,'District Data_Live'!$J:$J,'# new dealers'!S$4),"")</f>
        <v>11.423999999999999</v>
      </c>
      <c r="T57" s="233">
        <f>IFERROR(SUMIFS('District Data_Live'!$ID:$ID,'District Data_Live'!$E:$E,'# new dealers'!$B57,'District Data_Live'!$C:$C,'# new dealers'!$C57,'District Data_Live'!$D:$D,'# new dealers'!$D57,'District Data_Live'!$J:$J,'# new dealers'!T$4),"")</f>
        <v>0</v>
      </c>
      <c r="U57" s="16">
        <f t="shared" si="2"/>
        <v>0.38838950686256518</v>
      </c>
      <c r="V57" s="16">
        <f t="shared" si="3"/>
        <v>0.42109300735453531</v>
      </c>
      <c r="W57" s="16">
        <f t="shared" si="4"/>
        <v>0.19051748578289945</v>
      </c>
      <c r="X57" s="16">
        <f t="shared" si="5"/>
        <v>0</v>
      </c>
      <c r="Y57" s="14"/>
      <c r="Z57" s="14"/>
      <c r="AA57" s="14"/>
      <c r="AB57" s="14"/>
      <c r="AE57" s="16"/>
      <c r="AF57" s="16"/>
      <c r="AG57" s="16"/>
      <c r="AH57" s="16"/>
      <c r="AI57" s="16"/>
      <c r="AJ57" s="16"/>
      <c r="AK57" s="16"/>
      <c r="AL57" s="16"/>
      <c r="AM57" s="16"/>
      <c r="AN57" s="16"/>
      <c r="AO57" s="16"/>
      <c r="AP57" s="16"/>
      <c r="AR57" s="16"/>
      <c r="AS57" s="16"/>
      <c r="AT57" s="16"/>
      <c r="AU57" s="16"/>
      <c r="AV57" s="16"/>
      <c r="AW57" s="16"/>
      <c r="AX57" s="16"/>
      <c r="AY57" s="16"/>
      <c r="AZ57" s="16"/>
      <c r="BA57" s="16"/>
      <c r="BB57" s="16"/>
      <c r="BC57" s="16"/>
      <c r="BE57" s="15"/>
      <c r="BF57" s="15"/>
      <c r="BG57" s="15"/>
      <c r="BH57" s="15"/>
      <c r="BI57" s="15"/>
      <c r="BJ57" s="15"/>
      <c r="BK57" s="15"/>
      <c r="BL57" s="15"/>
      <c r="BM57" s="15"/>
      <c r="BN57" s="15"/>
      <c r="BO57" s="15"/>
      <c r="BP57" s="15"/>
      <c r="BQ57" s="15"/>
      <c r="BS57" s="15"/>
      <c r="BT57" s="15"/>
      <c r="BU57" s="15"/>
      <c r="BV57" s="15"/>
      <c r="BW57" s="15"/>
      <c r="BX57" s="15"/>
      <c r="BY57" s="15"/>
      <c r="BZ57" s="15"/>
      <c r="CA57" s="15"/>
      <c r="CB57" s="15"/>
      <c r="CC57" s="15"/>
      <c r="CD57" s="15"/>
      <c r="CE57" s="15"/>
      <c r="CF57" s="15"/>
      <c r="CG57" s="16"/>
      <c r="CH57" s="16"/>
      <c r="CI57" s="16"/>
      <c r="CJ57" s="16"/>
      <c r="CK57" s="16"/>
      <c r="CL57" s="16"/>
      <c r="CM57" s="16"/>
      <c r="CN57" s="16"/>
      <c r="CO57" s="16"/>
      <c r="CP57" s="16"/>
      <c r="CQ57" s="16"/>
      <c r="CR57" s="16"/>
      <c r="CS57" s="236"/>
      <c r="CT57" s="16"/>
      <c r="CU57" s="16"/>
      <c r="CV57" s="16"/>
      <c r="CW57" s="16"/>
      <c r="CX57" s="16"/>
      <c r="CY57" s="16"/>
      <c r="CZ57" s="16"/>
      <c r="DA57" s="16"/>
      <c r="DB57" s="16"/>
      <c r="DC57" s="16"/>
      <c r="DD57" s="16"/>
      <c r="DE57" s="16"/>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I57" s="16"/>
      <c r="EJ57" s="16"/>
      <c r="EK57" s="16"/>
      <c r="EL57" s="16"/>
      <c r="EM57" s="16"/>
      <c r="EN57" s="16"/>
      <c r="EO57" s="16"/>
      <c r="EP57" s="16"/>
      <c r="EQ57" s="16"/>
      <c r="ER57" s="16"/>
      <c r="ES57" s="16"/>
      <c r="ET57" s="16"/>
      <c r="EV57" s="16"/>
      <c r="EW57" s="16"/>
      <c r="EX57" s="16"/>
      <c r="EY57" s="16"/>
      <c r="EZ57" s="16"/>
      <c r="FA57" s="16"/>
      <c r="FB57" s="16"/>
      <c r="FC57" s="16"/>
      <c r="FD57" s="16"/>
      <c r="FE57" s="16"/>
      <c r="FF57" s="16"/>
      <c r="FG57" s="16"/>
      <c r="FI57" s="233"/>
      <c r="FJ57" s="233"/>
      <c r="FK57" s="233"/>
      <c r="FL57" s="233"/>
      <c r="FM57" s="233"/>
      <c r="FN57" s="233"/>
      <c r="FO57" s="233"/>
      <c r="FP57" s="233"/>
      <c r="FQ57" s="233"/>
      <c r="FR57" s="233"/>
      <c r="FS57" s="233"/>
      <c r="FT57" s="233"/>
      <c r="FU57" s="233"/>
      <c r="FV57" s="4"/>
      <c r="FW57" s="233"/>
      <c r="FX57" s="233"/>
      <c r="FY57" s="233"/>
      <c r="FZ57" s="233"/>
      <c r="GA57" s="233"/>
      <c r="GB57" s="233"/>
      <c r="GC57" s="233"/>
      <c r="GD57" s="233"/>
      <c r="GE57" s="233"/>
      <c r="GF57" s="233"/>
      <c r="GG57" s="233"/>
      <c r="GH57" s="233"/>
      <c r="GI57" s="233"/>
      <c r="GJ57" s="233"/>
      <c r="GK57" s="112"/>
      <c r="GL57" s="112"/>
      <c r="GM57" s="112"/>
      <c r="GN57" s="112"/>
      <c r="GO57" s="112"/>
      <c r="GP57" s="112"/>
      <c r="GQ57" s="112"/>
      <c r="GR57" s="112"/>
      <c r="GS57" s="112"/>
      <c r="GT57" s="112"/>
      <c r="GU57" s="112"/>
      <c r="GV57" s="112"/>
      <c r="GW57" s="233"/>
      <c r="GX57" s="233"/>
      <c r="GY57" s="233"/>
      <c r="GZ57" s="233"/>
      <c r="HA57" s="233"/>
      <c r="HB57" s="233"/>
      <c r="HC57" s="233"/>
      <c r="HD57" s="233"/>
      <c r="HE57" s="233"/>
      <c r="HF57" s="233"/>
      <c r="HG57" s="233"/>
      <c r="HH57" s="233"/>
      <c r="HI57" s="233"/>
      <c r="HJ57" s="14"/>
      <c r="HL57" s="233"/>
      <c r="HN57" s="233"/>
      <c r="HO57" s="233"/>
      <c r="HQ57" s="15"/>
      <c r="HR57" s="15"/>
      <c r="IN57" s="346"/>
      <c r="IO57" s="346"/>
      <c r="IP57" s="346"/>
      <c r="IQ57" s="346"/>
      <c r="IR57" s="346"/>
      <c r="IS57" s="346"/>
      <c r="IT57" s="346"/>
      <c r="IU57" s="346"/>
      <c r="IV57" s="346"/>
      <c r="IW57" s="346"/>
      <c r="IX57" s="346"/>
      <c r="IY57" s="346"/>
      <c r="IZ57" s="346"/>
      <c r="JO57" s="346"/>
      <c r="JP57" s="346"/>
      <c r="JQ57" s="346"/>
      <c r="JR57" s="346"/>
      <c r="JS57" s="346"/>
      <c r="JT57" s="346"/>
      <c r="JU57" s="346"/>
      <c r="JV57" s="346"/>
      <c r="JW57" s="346"/>
      <c r="JX57" s="346"/>
      <c r="JY57" s="346"/>
      <c r="JZ57" s="346"/>
      <c r="KA57" s="346"/>
      <c r="KP57" s="346"/>
      <c r="KQ57" s="346"/>
      <c r="KR57" s="346"/>
      <c r="KS57" s="346"/>
      <c r="KT57" s="346"/>
      <c r="KU57" s="346"/>
      <c r="KV57" s="346"/>
      <c r="KW57" s="346"/>
      <c r="KX57" s="346"/>
      <c r="KY57" s="346"/>
      <c r="KZ57" s="346"/>
      <c r="LA57" s="346"/>
      <c r="LB57" s="346"/>
      <c r="LD57" s="346"/>
      <c r="LE57" s="346"/>
      <c r="LF57" s="346"/>
      <c r="LG57" s="346"/>
      <c r="LH57" s="346"/>
      <c r="LI57" s="346"/>
      <c r="LJ57" s="346"/>
      <c r="LK57" s="346"/>
      <c r="LL57" s="346"/>
      <c r="LM57" s="346"/>
      <c r="LN57" s="346"/>
      <c r="LO57" s="346"/>
      <c r="LP57" s="346"/>
      <c r="LS57" s="4"/>
      <c r="LT57" s="4"/>
      <c r="LU57" s="4"/>
      <c r="LV57" s="4"/>
      <c r="LW57" s="4"/>
      <c r="LX57" s="4"/>
      <c r="LY57" s="4"/>
      <c r="LZ57" s="4"/>
      <c r="MA57" s="4"/>
      <c r="MB57" s="4"/>
      <c r="MC57" s="4"/>
      <c r="MD57" s="4"/>
      <c r="MF57" s="14"/>
      <c r="MG57" s="14"/>
      <c r="MH57" s="14"/>
      <c r="MI57" s="14"/>
      <c r="MJ57" s="14"/>
      <c r="MK57" s="14"/>
      <c r="ML57" s="14"/>
      <c r="MM57" s="14"/>
      <c r="MN57" s="14"/>
      <c r="MO57" s="14"/>
      <c r="MP57" s="14"/>
      <c r="MQ57" s="14"/>
      <c r="MS57" s="14"/>
      <c r="MT57" s="14"/>
      <c r="MU57" s="14"/>
      <c r="MV57" s="14"/>
      <c r="MW57" s="14"/>
      <c r="MX57" s="14"/>
      <c r="MY57" s="14"/>
      <c r="MZ57" s="14"/>
      <c r="NA57" s="14"/>
      <c r="NB57" s="14"/>
      <c r="NC57" s="14"/>
      <c r="ND57" s="14"/>
    </row>
    <row r="58" spans="1:368">
      <c r="A58" s="4">
        <f>A57+1</f>
        <v>42</v>
      </c>
      <c r="B58" s="1" t="s">
        <v>459</v>
      </c>
      <c r="C58" s="1" t="s">
        <v>353</v>
      </c>
      <c r="D58" s="4" t="s">
        <v>327</v>
      </c>
      <c r="E58" s="14">
        <f>SUMIFS('MoU proposal'!U:U,'MoU proposal'!$B:$B,"Maheshwari Sales Agency",'MoU proposal'!$D:$D,'# new dealers'!$C58)</f>
        <v>604.62</v>
      </c>
      <c r="F58" s="14">
        <f>'Retail_distributor-wise'!F58</f>
        <v>4400</v>
      </c>
      <c r="G58" s="14">
        <f>'Retail_distributor-wise'!GA58</f>
        <v>129.99999999999997</v>
      </c>
      <c r="H58" s="14">
        <f>'Retail_distributor-wise'!FM58</f>
        <v>520</v>
      </c>
      <c r="I58" s="233">
        <f>IFERROR(COUNTIFS('District Data_Live'!$E:$E,'# new dealers'!$B58,'District Data_Live'!$C:$C,'# new dealers'!$C58,'District Data_Live'!$D:$D,'# new dealers'!$D58,'District Data_Live'!$J:$J,'# new dealers'!I$4),"")</f>
        <v>0</v>
      </c>
      <c r="J58" s="233">
        <f>IFERROR(COUNTIFS('District Data_Live'!$E:$E,'# new dealers'!$B58,'District Data_Live'!$C:$C,'# new dealers'!$C58,'District Data_Live'!$D:$D,'# new dealers'!$D58,'District Data_Live'!$J:$J,'# new dealers'!J$4),"")</f>
        <v>2</v>
      </c>
      <c r="K58" s="233">
        <f>IFERROR(COUNTIFS('District Data_Live'!$E:$E,'# new dealers'!$B58,'District Data_Live'!$C:$C,'# new dealers'!$C58,'District Data_Live'!$D:$D,'# new dealers'!$D58,'District Data_Live'!$J:$J,'# new dealers'!K$4),"")</f>
        <v>1</v>
      </c>
      <c r="L58" s="233">
        <f>IFERROR(COUNTIFS('District Data_Live'!$E:$E,'# new dealers'!$B58,'District Data_Live'!$C:$C,'# new dealers'!$C58,'District Data_Live'!$D:$D,'# new dealers'!$D58,'District Data_Live'!$J:$J,'# new dealers'!L$4),"")</f>
        <v>0</v>
      </c>
      <c r="M58" s="233">
        <f>IFERROR(SUMIFS('District Data_Live'!$P:$P,'District Data_Live'!$E:$E,'# new dealers'!$B58,'District Data_Live'!$C:$C,'# new dealers'!$C58,'District Data_Live'!$D:$D,'# new dealers'!$D58,'District Data_Live'!$J:$J,'# new dealers'!M$4),"")</f>
        <v>0</v>
      </c>
      <c r="N58" s="233">
        <f>IFERROR(SUMIFS('District Data_Live'!$P:$P,'District Data_Live'!$E:$E,'# new dealers'!$B58,'District Data_Live'!$C:$C,'# new dealers'!$C58,'District Data_Live'!$D:$D,'# new dealers'!$D58,'District Data_Live'!$J:$J,'# new dealers'!N$4),"")</f>
        <v>12500</v>
      </c>
      <c r="O58" s="233">
        <f>IFERROR(SUMIFS('District Data_Live'!$P:$P,'District Data_Live'!$E:$E,'# new dealers'!$B58,'District Data_Live'!$C:$C,'# new dealers'!$C58,'District Data_Live'!$D:$D,'# new dealers'!$D58,'District Data_Live'!$J:$J,'# new dealers'!O$4),"")</f>
        <v>3000</v>
      </c>
      <c r="P58" s="233">
        <f>IFERROR(SUMIFS('District Data_Live'!$P:$P,'District Data_Live'!$E:$E,'# new dealers'!$B58,'District Data_Live'!$C:$C,'# new dealers'!$C58,'District Data_Live'!$D:$D,'# new dealers'!$D58,'District Data_Live'!$J:$J,'# new dealers'!P$4),"")</f>
        <v>0</v>
      </c>
      <c r="Q58" s="233">
        <f>IFERROR(SUMIFS('District Data_Live'!$ID:$ID,'District Data_Live'!$E:$E,'# new dealers'!$B58,'District Data_Live'!$C:$C,'# new dealers'!$C58,'District Data_Live'!$D:$D,'# new dealers'!$D58,'District Data_Live'!$J:$J,'# new dealers'!Q$4),"")</f>
        <v>0</v>
      </c>
      <c r="R58" s="233">
        <f>IFERROR(SUMIFS('District Data_Live'!$ID:$ID,'District Data_Live'!$E:$E,'# new dealers'!$B58,'District Data_Live'!$C:$C,'# new dealers'!$C58,'District Data_Live'!$D:$D,'# new dealers'!$D58,'District Data_Live'!$J:$J,'# new dealers'!R$4),"")</f>
        <v>45.099000000000004</v>
      </c>
      <c r="S58" s="233">
        <f>IFERROR(SUMIFS('District Data_Live'!$ID:$ID,'District Data_Live'!$E:$E,'# new dealers'!$B58,'District Data_Live'!$C:$C,'# new dealers'!$C58,'District Data_Live'!$D:$D,'# new dealers'!$D58,'District Data_Live'!$J:$J,'# new dealers'!S$4),"")</f>
        <v>2.9630000000000001</v>
      </c>
      <c r="T58" s="233">
        <f>IFERROR(SUMIFS('District Data_Live'!$ID:$ID,'District Data_Live'!$E:$E,'# new dealers'!$B58,'District Data_Live'!$C:$C,'# new dealers'!$C58,'District Data_Live'!$D:$D,'# new dealers'!$D58,'District Data_Live'!$J:$J,'# new dealers'!T$4),"")</f>
        <v>0</v>
      </c>
      <c r="U58" s="16">
        <f t="shared" si="2"/>
        <v>0</v>
      </c>
      <c r="V58" s="16">
        <f t="shared" si="3"/>
        <v>0.93835046398402067</v>
      </c>
      <c r="W58" s="16">
        <f t="shared" si="4"/>
        <v>6.1649536015979355E-2</v>
      </c>
      <c r="X58" s="16">
        <f t="shared" si="5"/>
        <v>0</v>
      </c>
      <c r="Y58" s="14"/>
      <c r="Z58" s="14"/>
      <c r="AA58" s="14"/>
      <c r="AB58" s="14"/>
      <c r="AE58" s="16"/>
      <c r="AF58" s="16"/>
      <c r="AG58" s="16"/>
      <c r="AH58" s="16"/>
      <c r="AI58" s="16"/>
      <c r="AJ58" s="16"/>
      <c r="AK58" s="16"/>
      <c r="AL58" s="16"/>
      <c r="AM58" s="16"/>
      <c r="AN58" s="16"/>
      <c r="AO58" s="16"/>
      <c r="AP58" s="16"/>
      <c r="AR58" s="16"/>
      <c r="AS58" s="16"/>
      <c r="AT58" s="16"/>
      <c r="AU58" s="16"/>
      <c r="AV58" s="16"/>
      <c r="AW58" s="16"/>
      <c r="AX58" s="16"/>
      <c r="AY58" s="16"/>
      <c r="AZ58" s="16"/>
      <c r="BA58" s="16"/>
      <c r="BB58" s="16"/>
      <c r="BC58" s="16"/>
      <c r="BE58" s="15"/>
      <c r="BF58" s="15"/>
      <c r="BG58" s="15"/>
      <c r="BH58" s="15"/>
      <c r="BI58" s="15"/>
      <c r="BJ58" s="15"/>
      <c r="BK58" s="15"/>
      <c r="BL58" s="15"/>
      <c r="BM58" s="15"/>
      <c r="BN58" s="15"/>
      <c r="BO58" s="15"/>
      <c r="BP58" s="15"/>
      <c r="BQ58" s="15"/>
      <c r="BS58" s="15"/>
      <c r="BT58" s="15"/>
      <c r="BU58" s="15"/>
      <c r="BV58" s="15"/>
      <c r="BW58" s="15"/>
      <c r="BX58" s="15"/>
      <c r="BY58" s="15"/>
      <c r="BZ58" s="15"/>
      <c r="CA58" s="15"/>
      <c r="CB58" s="15"/>
      <c r="CC58" s="15"/>
      <c r="CD58" s="15"/>
      <c r="CE58" s="15"/>
      <c r="CF58" s="15"/>
      <c r="CG58" s="16"/>
      <c r="CH58" s="16"/>
      <c r="CI58" s="16"/>
      <c r="CJ58" s="16"/>
      <c r="CK58" s="16"/>
      <c r="CL58" s="16"/>
      <c r="CM58" s="16"/>
      <c r="CN58" s="16"/>
      <c r="CO58" s="16"/>
      <c r="CP58" s="16"/>
      <c r="CQ58" s="16"/>
      <c r="CR58" s="16"/>
      <c r="CS58" s="236"/>
      <c r="CT58" s="16"/>
      <c r="CU58" s="16"/>
      <c r="CV58" s="16"/>
      <c r="CW58" s="16"/>
      <c r="CX58" s="16"/>
      <c r="CY58" s="16"/>
      <c r="CZ58" s="16"/>
      <c r="DA58" s="16"/>
      <c r="DB58" s="16"/>
      <c r="DC58" s="16"/>
      <c r="DD58" s="16"/>
      <c r="DE58" s="16"/>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I58" s="16"/>
      <c r="EJ58" s="16"/>
      <c r="EK58" s="16"/>
      <c r="EL58" s="16"/>
      <c r="EM58" s="16"/>
      <c r="EN58" s="16"/>
      <c r="EO58" s="16"/>
      <c r="EP58" s="16"/>
      <c r="EQ58" s="16"/>
      <c r="ER58" s="16"/>
      <c r="ES58" s="16"/>
      <c r="ET58" s="16"/>
      <c r="EV58" s="16"/>
      <c r="EW58" s="16"/>
      <c r="EX58" s="16"/>
      <c r="EY58" s="16"/>
      <c r="EZ58" s="16"/>
      <c r="FA58" s="16"/>
      <c r="FB58" s="16"/>
      <c r="FC58" s="16"/>
      <c r="FD58" s="16"/>
      <c r="FE58" s="16"/>
      <c r="FF58" s="16"/>
      <c r="FG58" s="16"/>
      <c r="FI58" s="233"/>
      <c r="FJ58" s="233"/>
      <c r="FK58" s="233"/>
      <c r="FL58" s="233"/>
      <c r="FM58" s="233"/>
      <c r="FN58" s="233"/>
      <c r="FO58" s="233"/>
      <c r="FP58" s="233"/>
      <c r="FQ58" s="233"/>
      <c r="FR58" s="233"/>
      <c r="FS58" s="233"/>
      <c r="FT58" s="233"/>
      <c r="FU58" s="233"/>
      <c r="FV58" s="4"/>
      <c r="FW58" s="233"/>
      <c r="FX58" s="233"/>
      <c r="FY58" s="233"/>
      <c r="FZ58" s="233"/>
      <c r="GA58" s="233"/>
      <c r="GB58" s="233"/>
      <c r="GC58" s="233"/>
      <c r="GD58" s="233"/>
      <c r="GE58" s="233"/>
      <c r="GF58" s="233"/>
      <c r="GG58" s="233"/>
      <c r="GH58" s="233"/>
      <c r="GI58" s="233"/>
      <c r="GJ58" s="233"/>
      <c r="GK58" s="112"/>
      <c r="GL58" s="112"/>
      <c r="GM58" s="112"/>
      <c r="GN58" s="112"/>
      <c r="GO58" s="112"/>
      <c r="GP58" s="112"/>
      <c r="GQ58" s="112"/>
      <c r="GR58" s="112"/>
      <c r="GS58" s="112"/>
      <c r="GT58" s="112"/>
      <c r="GU58" s="112"/>
      <c r="GV58" s="112"/>
      <c r="GW58" s="233"/>
      <c r="GX58" s="233"/>
      <c r="GY58" s="233"/>
      <c r="GZ58" s="233"/>
      <c r="HA58" s="233"/>
      <c r="HB58" s="233"/>
      <c r="HC58" s="233"/>
      <c r="HD58" s="233"/>
      <c r="HE58" s="233"/>
      <c r="HF58" s="233"/>
      <c r="HG58" s="233"/>
      <c r="HH58" s="233"/>
      <c r="HI58" s="233"/>
      <c r="HJ58" s="14"/>
      <c r="HL58" s="233"/>
      <c r="HN58" s="233"/>
      <c r="HO58" s="233"/>
      <c r="HQ58" s="15"/>
      <c r="HR58" s="15"/>
      <c r="IN58" s="346"/>
      <c r="IO58" s="346"/>
      <c r="IP58" s="346"/>
      <c r="IQ58" s="346"/>
      <c r="IR58" s="346"/>
      <c r="IS58" s="346"/>
      <c r="IT58" s="346"/>
      <c r="IU58" s="346"/>
      <c r="IV58" s="346"/>
      <c r="IW58" s="346"/>
      <c r="IX58" s="346"/>
      <c r="IY58" s="346"/>
      <c r="IZ58" s="346"/>
      <c r="JO58" s="346"/>
      <c r="JP58" s="346"/>
      <c r="JQ58" s="346"/>
      <c r="JR58" s="346"/>
      <c r="JS58" s="346"/>
      <c r="JT58" s="346"/>
      <c r="JU58" s="346"/>
      <c r="JV58" s="346"/>
      <c r="JW58" s="346"/>
      <c r="JX58" s="346"/>
      <c r="JY58" s="346"/>
      <c r="JZ58" s="346"/>
      <c r="KA58" s="346"/>
      <c r="KP58" s="346"/>
      <c r="KQ58" s="346"/>
      <c r="KR58" s="346"/>
      <c r="KS58" s="346"/>
      <c r="KT58" s="346"/>
      <c r="KU58" s="346"/>
      <c r="KV58" s="346"/>
      <c r="KW58" s="346"/>
      <c r="KX58" s="346"/>
      <c r="KY58" s="346"/>
      <c r="KZ58" s="346"/>
      <c r="LA58" s="346"/>
      <c r="LB58" s="346"/>
      <c r="LD58" s="346"/>
      <c r="LE58" s="346"/>
      <c r="LF58" s="346"/>
      <c r="LG58" s="346"/>
      <c r="LH58" s="346"/>
      <c r="LI58" s="346"/>
      <c r="LJ58" s="346"/>
      <c r="LK58" s="346"/>
      <c r="LL58" s="346"/>
      <c r="LM58" s="346"/>
      <c r="LN58" s="346"/>
      <c r="LO58" s="346"/>
      <c r="LP58" s="346"/>
      <c r="LS58" s="4"/>
      <c r="LT58" s="4"/>
      <c r="LU58" s="4"/>
      <c r="LV58" s="4"/>
      <c r="LW58" s="4"/>
      <c r="LX58" s="4"/>
      <c r="LY58" s="4"/>
      <c r="LZ58" s="4"/>
      <c r="MA58" s="4"/>
      <c r="MB58" s="4"/>
      <c r="MC58" s="4"/>
      <c r="MD58" s="4"/>
      <c r="MF58" s="14"/>
      <c r="MG58" s="14"/>
      <c r="MH58" s="14"/>
      <c r="MI58" s="14"/>
      <c r="MJ58" s="14"/>
      <c r="MK58" s="14"/>
      <c r="ML58" s="14"/>
      <c r="MM58" s="14"/>
      <c r="MN58" s="14"/>
      <c r="MO58" s="14"/>
      <c r="MP58" s="14"/>
      <c r="MQ58" s="14"/>
      <c r="MS58" s="14"/>
      <c r="MT58" s="14"/>
      <c r="MU58" s="14"/>
      <c r="MV58" s="14"/>
      <c r="MW58" s="14"/>
      <c r="MX58" s="14"/>
      <c r="MY58" s="14"/>
      <c r="MZ58" s="14"/>
      <c r="NA58" s="14"/>
      <c r="NB58" s="14"/>
      <c r="NC58" s="14"/>
      <c r="ND58" s="14"/>
    </row>
    <row r="59" spans="1:368">
      <c r="A59" s="4">
        <f>A58+1</f>
        <v>43</v>
      </c>
      <c r="B59" s="1" t="s">
        <v>460</v>
      </c>
      <c r="C59" s="1" t="s">
        <v>353</v>
      </c>
      <c r="D59" s="4" t="s">
        <v>327</v>
      </c>
      <c r="E59" s="14">
        <f>SUMIFS('MoU proposal'!U:U,'MoU proposal'!$B:$B,'# new dealers'!$B59,'MoU proposal'!$D:$D,'# new dealers'!$C59)</f>
        <v>598.77</v>
      </c>
      <c r="F59" s="14">
        <f>'Retail_distributor-wise'!F59</f>
        <v>4350</v>
      </c>
      <c r="G59" s="14">
        <f>'Retail_distributor-wise'!GA59</f>
        <v>129.99999999999997</v>
      </c>
      <c r="H59" s="14">
        <f>'Retail_distributor-wise'!FM59</f>
        <v>520</v>
      </c>
      <c r="I59" s="233">
        <f>IFERROR(COUNTIFS('District Data_Live'!$E:$E,'# new dealers'!$B59,'District Data_Live'!$C:$C,'# new dealers'!$C59,'District Data_Live'!$D:$D,'# new dealers'!$D59,'District Data_Live'!$J:$J,'# new dealers'!I$4),"")</f>
        <v>0</v>
      </c>
      <c r="J59" s="233">
        <f>IFERROR(COUNTIFS('District Data_Live'!$E:$E,'# new dealers'!$B59,'District Data_Live'!$C:$C,'# new dealers'!$C59,'District Data_Live'!$D:$D,'# new dealers'!$D59,'District Data_Live'!$J:$J,'# new dealers'!J$4),"")</f>
        <v>2</v>
      </c>
      <c r="K59" s="233">
        <f>IFERROR(COUNTIFS('District Data_Live'!$E:$E,'# new dealers'!$B59,'District Data_Live'!$C:$C,'# new dealers'!$C59,'District Data_Live'!$D:$D,'# new dealers'!$D59,'District Data_Live'!$J:$J,'# new dealers'!K$4),"")</f>
        <v>2</v>
      </c>
      <c r="L59" s="233">
        <f>IFERROR(COUNTIFS('District Data_Live'!$E:$E,'# new dealers'!$B59,'District Data_Live'!$C:$C,'# new dealers'!$C59,'District Data_Live'!$D:$D,'# new dealers'!$D59,'District Data_Live'!$J:$J,'# new dealers'!L$4),"")</f>
        <v>0</v>
      </c>
      <c r="M59" s="233">
        <f>IFERROR(SUMIFS('District Data_Live'!$P:$P,'District Data_Live'!$E:$E,'# new dealers'!$B59,'District Data_Live'!$C:$C,'# new dealers'!$C59,'District Data_Live'!$D:$D,'# new dealers'!$D59,'District Data_Live'!$J:$J,'# new dealers'!M$4),"")</f>
        <v>0</v>
      </c>
      <c r="N59" s="233">
        <f>IFERROR(SUMIFS('District Data_Live'!$P:$P,'District Data_Live'!$E:$E,'# new dealers'!$B59,'District Data_Live'!$C:$C,'# new dealers'!$C59,'District Data_Live'!$D:$D,'# new dealers'!$D59,'District Data_Live'!$J:$J,'# new dealers'!N$4),"")</f>
        <v>10000</v>
      </c>
      <c r="O59" s="233">
        <f>IFERROR(SUMIFS('District Data_Live'!$P:$P,'District Data_Live'!$E:$E,'# new dealers'!$B59,'District Data_Live'!$C:$C,'# new dealers'!$C59,'District Data_Live'!$D:$D,'# new dealers'!$D59,'District Data_Live'!$J:$J,'# new dealers'!O$4),"")</f>
        <v>7000</v>
      </c>
      <c r="P59" s="233">
        <f>IFERROR(SUMIFS('District Data_Live'!$P:$P,'District Data_Live'!$E:$E,'# new dealers'!$B59,'District Data_Live'!$C:$C,'# new dealers'!$C59,'District Data_Live'!$D:$D,'# new dealers'!$D59,'District Data_Live'!$J:$J,'# new dealers'!P$4),"")</f>
        <v>0</v>
      </c>
      <c r="Q59" s="233">
        <f>IFERROR(SUMIFS('District Data_Live'!$ID:$ID,'District Data_Live'!$E:$E,'# new dealers'!$B59,'District Data_Live'!$C:$C,'# new dealers'!$C59,'District Data_Live'!$D:$D,'# new dealers'!$D59,'District Data_Live'!$J:$J,'# new dealers'!Q$4),"")</f>
        <v>0</v>
      </c>
      <c r="R59" s="233">
        <f>IFERROR(SUMIFS('District Data_Live'!$ID:$ID,'District Data_Live'!$E:$E,'# new dealers'!$B59,'District Data_Live'!$C:$C,'# new dealers'!$C59,'District Data_Live'!$D:$D,'# new dealers'!$D59,'District Data_Live'!$J:$J,'# new dealers'!R$4),"")</f>
        <v>9.0960000000000001</v>
      </c>
      <c r="S59" s="233">
        <f>IFERROR(SUMIFS('District Data_Live'!$ID:$ID,'District Data_Live'!$E:$E,'# new dealers'!$B59,'District Data_Live'!$C:$C,'# new dealers'!$C59,'District Data_Live'!$D:$D,'# new dealers'!$D59,'District Data_Live'!$J:$J,'# new dealers'!S$4),"")</f>
        <v>9.5329999999999995</v>
      </c>
      <c r="T59" s="233">
        <f>IFERROR(SUMIFS('District Data_Live'!$ID:$ID,'District Data_Live'!$E:$E,'# new dealers'!$B59,'District Data_Live'!$C:$C,'# new dealers'!$C59,'District Data_Live'!$D:$D,'# new dealers'!$D59,'District Data_Live'!$J:$J,'# new dealers'!T$4),"")</f>
        <v>0</v>
      </c>
      <c r="U59" s="16">
        <f t="shared" si="2"/>
        <v>0</v>
      </c>
      <c r="V59" s="16">
        <f t="shared" si="3"/>
        <v>0.48827097536099634</v>
      </c>
      <c r="W59" s="16">
        <f t="shared" si="4"/>
        <v>0.51172902463900372</v>
      </c>
      <c r="X59" s="16">
        <f t="shared" si="5"/>
        <v>0</v>
      </c>
      <c r="Y59" s="14"/>
      <c r="Z59" s="14"/>
      <c r="AA59" s="14"/>
      <c r="AB59" s="14"/>
      <c r="AE59" s="16"/>
      <c r="AF59" s="16"/>
      <c r="AG59" s="16"/>
      <c r="AH59" s="16"/>
      <c r="AI59" s="16"/>
      <c r="AJ59" s="16"/>
      <c r="AK59" s="16"/>
      <c r="AL59" s="16"/>
      <c r="AM59" s="16"/>
      <c r="AN59" s="16"/>
      <c r="AO59" s="16"/>
      <c r="AP59" s="16"/>
      <c r="AR59" s="16"/>
      <c r="AS59" s="16"/>
      <c r="AT59" s="16"/>
      <c r="AU59" s="16"/>
      <c r="AV59" s="16"/>
      <c r="AW59" s="16"/>
      <c r="AX59" s="16"/>
      <c r="AY59" s="16"/>
      <c r="AZ59" s="16"/>
      <c r="BA59" s="16"/>
      <c r="BB59" s="16"/>
      <c r="BC59" s="16"/>
      <c r="BE59" s="15"/>
      <c r="BF59" s="15"/>
      <c r="BG59" s="15"/>
      <c r="BH59" s="15"/>
      <c r="BI59" s="15"/>
      <c r="BJ59" s="15"/>
      <c r="BK59" s="15"/>
      <c r="BL59" s="15"/>
      <c r="BM59" s="15"/>
      <c r="BN59" s="15"/>
      <c r="BO59" s="15"/>
      <c r="BP59" s="15"/>
      <c r="BQ59" s="15"/>
      <c r="BS59" s="15"/>
      <c r="BT59" s="15"/>
      <c r="BU59" s="15"/>
      <c r="BV59" s="15"/>
      <c r="BW59" s="15"/>
      <c r="BX59" s="15"/>
      <c r="BY59" s="15"/>
      <c r="BZ59" s="15"/>
      <c r="CA59" s="15"/>
      <c r="CB59" s="15"/>
      <c r="CC59" s="15"/>
      <c r="CD59" s="15"/>
      <c r="CE59" s="15"/>
      <c r="CF59" s="15"/>
      <c r="CG59" s="16"/>
      <c r="CH59" s="16"/>
      <c r="CI59" s="16"/>
      <c r="CJ59" s="16"/>
      <c r="CK59" s="16"/>
      <c r="CL59" s="16"/>
      <c r="CM59" s="16"/>
      <c r="CN59" s="16"/>
      <c r="CO59" s="16"/>
      <c r="CP59" s="16"/>
      <c r="CQ59" s="16"/>
      <c r="CR59" s="16"/>
      <c r="CS59" s="236"/>
      <c r="CT59" s="16"/>
      <c r="CU59" s="16"/>
      <c r="CV59" s="16"/>
      <c r="CW59" s="16"/>
      <c r="CX59" s="16"/>
      <c r="CY59" s="16"/>
      <c r="CZ59" s="16"/>
      <c r="DA59" s="16"/>
      <c r="DB59" s="16"/>
      <c r="DC59" s="16"/>
      <c r="DD59" s="16"/>
      <c r="DE59" s="16"/>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I59" s="16"/>
      <c r="EJ59" s="16"/>
      <c r="EK59" s="16"/>
      <c r="EL59" s="16"/>
      <c r="EM59" s="16"/>
      <c r="EN59" s="16"/>
      <c r="EO59" s="16"/>
      <c r="EP59" s="16"/>
      <c r="EQ59" s="16"/>
      <c r="ER59" s="16"/>
      <c r="ES59" s="16"/>
      <c r="ET59" s="16"/>
      <c r="EV59" s="16"/>
      <c r="EW59" s="16"/>
      <c r="EX59" s="16"/>
      <c r="EY59" s="16"/>
      <c r="EZ59" s="16"/>
      <c r="FA59" s="16"/>
      <c r="FB59" s="16"/>
      <c r="FC59" s="16"/>
      <c r="FD59" s="16"/>
      <c r="FE59" s="16"/>
      <c r="FF59" s="16"/>
      <c r="FG59" s="16"/>
      <c r="FI59" s="233"/>
      <c r="FJ59" s="233"/>
      <c r="FK59" s="233"/>
      <c r="FL59" s="233"/>
      <c r="FM59" s="233"/>
      <c r="FN59" s="233"/>
      <c r="FO59" s="233"/>
      <c r="FP59" s="233"/>
      <c r="FQ59" s="233"/>
      <c r="FR59" s="233"/>
      <c r="FS59" s="233"/>
      <c r="FT59" s="233"/>
      <c r="FU59" s="233"/>
      <c r="FV59" s="4"/>
      <c r="FW59" s="233"/>
      <c r="FX59" s="233"/>
      <c r="FY59" s="233"/>
      <c r="FZ59" s="233"/>
      <c r="GA59" s="233"/>
      <c r="GB59" s="233"/>
      <c r="GC59" s="233"/>
      <c r="GD59" s="233"/>
      <c r="GE59" s="233"/>
      <c r="GF59" s="233"/>
      <c r="GG59" s="233"/>
      <c r="GH59" s="233"/>
      <c r="GI59" s="233"/>
      <c r="GJ59" s="233"/>
      <c r="GK59" s="112"/>
      <c r="GL59" s="112"/>
      <c r="GM59" s="112"/>
      <c r="GN59" s="112"/>
      <c r="GO59" s="112"/>
      <c r="GP59" s="112"/>
      <c r="GQ59" s="112"/>
      <c r="GR59" s="112"/>
      <c r="GS59" s="112"/>
      <c r="GT59" s="112"/>
      <c r="GU59" s="112"/>
      <c r="GV59" s="112"/>
      <c r="GW59" s="233"/>
      <c r="GX59" s="233"/>
      <c r="GY59" s="233"/>
      <c r="GZ59" s="233"/>
      <c r="HA59" s="233"/>
      <c r="HB59" s="233"/>
      <c r="HC59" s="233"/>
      <c r="HD59" s="233"/>
      <c r="HE59" s="233"/>
      <c r="HF59" s="233"/>
      <c r="HG59" s="233"/>
      <c r="HH59" s="233"/>
      <c r="HI59" s="233"/>
      <c r="HJ59" s="14"/>
      <c r="HL59" s="233"/>
      <c r="HN59" s="233"/>
      <c r="HO59" s="233"/>
      <c r="HQ59" s="15"/>
      <c r="HR59" s="15"/>
      <c r="IN59" s="346"/>
      <c r="IO59" s="346"/>
      <c r="IP59" s="346"/>
      <c r="IQ59" s="346"/>
      <c r="IR59" s="346"/>
      <c r="IS59" s="346"/>
      <c r="IT59" s="346"/>
      <c r="IU59" s="346"/>
      <c r="IV59" s="346"/>
      <c r="IW59" s="346"/>
      <c r="IX59" s="346"/>
      <c r="IY59" s="346"/>
      <c r="IZ59" s="346"/>
      <c r="JO59" s="346"/>
      <c r="JP59" s="346"/>
      <c r="JQ59" s="346"/>
      <c r="JR59" s="346"/>
      <c r="JS59" s="346"/>
      <c r="JT59" s="346"/>
      <c r="JU59" s="346"/>
      <c r="JV59" s="346"/>
      <c r="JW59" s="346"/>
      <c r="JX59" s="346"/>
      <c r="JY59" s="346"/>
      <c r="JZ59" s="346"/>
      <c r="KA59" s="346"/>
      <c r="KP59" s="346"/>
      <c r="KQ59" s="346"/>
      <c r="KR59" s="346"/>
      <c r="KS59" s="346"/>
      <c r="KT59" s="346"/>
      <c r="KU59" s="346"/>
      <c r="KV59" s="346"/>
      <c r="KW59" s="346"/>
      <c r="KX59" s="346"/>
      <c r="KY59" s="346"/>
      <c r="KZ59" s="346"/>
      <c r="LA59" s="346"/>
      <c r="LB59" s="346"/>
      <c r="LD59" s="346"/>
      <c r="LE59" s="346"/>
      <c r="LF59" s="346"/>
      <c r="LG59" s="346"/>
      <c r="LH59" s="346"/>
      <c r="LI59" s="346"/>
      <c r="LJ59" s="346"/>
      <c r="LK59" s="346"/>
      <c r="LL59" s="346"/>
      <c r="LM59" s="346"/>
      <c r="LN59" s="346"/>
      <c r="LO59" s="346"/>
      <c r="LP59" s="346"/>
      <c r="LS59" s="4"/>
      <c r="LT59" s="4"/>
      <c r="LU59" s="4"/>
      <c r="LV59" s="4"/>
      <c r="LW59" s="4"/>
      <c r="LX59" s="4"/>
      <c r="LY59" s="4"/>
      <c r="LZ59" s="4"/>
      <c r="MA59" s="4"/>
      <c r="MB59" s="4"/>
      <c r="MC59" s="4"/>
      <c r="MD59" s="4"/>
      <c r="MF59" s="14"/>
      <c r="MG59" s="14"/>
      <c r="MH59" s="14"/>
      <c r="MI59" s="14"/>
      <c r="MJ59" s="14"/>
      <c r="MK59" s="14"/>
      <c r="ML59" s="14"/>
      <c r="MM59" s="14"/>
      <c r="MN59" s="14"/>
      <c r="MO59" s="14"/>
      <c r="MP59" s="14"/>
      <c r="MQ59" s="14"/>
      <c r="MS59" s="14"/>
      <c r="MT59" s="14"/>
      <c r="MU59" s="14"/>
      <c r="MV59" s="14"/>
      <c r="MW59" s="14"/>
      <c r="MX59" s="14"/>
      <c r="MY59" s="14"/>
      <c r="MZ59" s="14"/>
      <c r="NA59" s="14"/>
      <c r="NB59" s="14"/>
      <c r="NC59" s="14"/>
      <c r="ND59" s="14"/>
    </row>
    <row r="60" spans="1:368">
      <c r="A60" s="4">
        <f>A59+1</f>
        <v>44</v>
      </c>
      <c r="B60" s="1" t="s">
        <v>461</v>
      </c>
      <c r="C60" s="1" t="s">
        <v>353</v>
      </c>
      <c r="D60" s="4" t="s">
        <v>327</v>
      </c>
      <c r="E60" s="14">
        <f>SUMIFS('MoU proposal'!U:U,'MoU proposal'!$B:$B,'# new dealers'!$B60,'MoU proposal'!$D:$D,'# new dealers'!$C60)</f>
        <v>698.71</v>
      </c>
      <c r="F60" s="14">
        <f>'Retail_distributor-wise'!F60</f>
        <v>5150</v>
      </c>
      <c r="G60" s="14">
        <f>'Retail_distributor-wise'!GA60</f>
        <v>149.99999999999997</v>
      </c>
      <c r="H60" s="14">
        <f>'Retail_distributor-wise'!FM60</f>
        <v>600</v>
      </c>
      <c r="I60" s="233">
        <f>IFERROR(COUNTIFS('District Data_Live'!$E:$E,'# new dealers'!$B60,'District Data_Live'!$C:$C,'# new dealers'!$C60,'District Data_Live'!$D:$D,'# new dealers'!$D60,'District Data_Live'!$J:$J,'# new dealers'!I$4),"")</f>
        <v>0</v>
      </c>
      <c r="J60" s="233">
        <f>IFERROR(COUNTIFS('District Data_Live'!$E:$E,'# new dealers'!$B60,'District Data_Live'!$C:$C,'# new dealers'!$C60,'District Data_Live'!$D:$D,'# new dealers'!$D60,'District Data_Live'!$J:$J,'# new dealers'!J$4),"")</f>
        <v>0</v>
      </c>
      <c r="K60" s="233">
        <f>IFERROR(COUNTIFS('District Data_Live'!$E:$E,'# new dealers'!$B60,'District Data_Live'!$C:$C,'# new dealers'!$C60,'District Data_Live'!$D:$D,'# new dealers'!$D60,'District Data_Live'!$J:$J,'# new dealers'!K$4),"")</f>
        <v>1</v>
      </c>
      <c r="L60" s="233">
        <f>IFERROR(COUNTIFS('District Data_Live'!$E:$E,'# new dealers'!$B60,'District Data_Live'!$C:$C,'# new dealers'!$C60,'District Data_Live'!$D:$D,'# new dealers'!$D60,'District Data_Live'!$J:$J,'# new dealers'!L$4),"")</f>
        <v>0</v>
      </c>
      <c r="M60" s="233">
        <f>IFERROR(SUMIFS('District Data_Live'!$P:$P,'District Data_Live'!$E:$E,'# new dealers'!$B60,'District Data_Live'!$C:$C,'# new dealers'!$C60,'District Data_Live'!$D:$D,'# new dealers'!$D60,'District Data_Live'!$J:$J,'# new dealers'!M$4),"")</f>
        <v>0</v>
      </c>
      <c r="N60" s="233">
        <f>IFERROR(SUMIFS('District Data_Live'!$P:$P,'District Data_Live'!$E:$E,'# new dealers'!$B60,'District Data_Live'!$C:$C,'# new dealers'!$C60,'District Data_Live'!$D:$D,'# new dealers'!$D60,'District Data_Live'!$J:$J,'# new dealers'!N$4),"")</f>
        <v>0</v>
      </c>
      <c r="O60" s="233">
        <f>IFERROR(SUMIFS('District Data_Live'!$P:$P,'District Data_Live'!$E:$E,'# new dealers'!$B60,'District Data_Live'!$C:$C,'# new dealers'!$C60,'District Data_Live'!$D:$D,'# new dealers'!$D60,'District Data_Live'!$J:$J,'# new dealers'!O$4),"")</f>
        <v>3000</v>
      </c>
      <c r="P60" s="233">
        <f>IFERROR(SUMIFS('District Data_Live'!$P:$P,'District Data_Live'!$E:$E,'# new dealers'!$B60,'District Data_Live'!$C:$C,'# new dealers'!$C60,'District Data_Live'!$D:$D,'# new dealers'!$D60,'District Data_Live'!$J:$J,'# new dealers'!P$4),"")</f>
        <v>0</v>
      </c>
      <c r="Q60" s="233">
        <f>IFERROR(SUMIFS('District Data_Live'!$ID:$ID,'District Data_Live'!$E:$E,'# new dealers'!$B60,'District Data_Live'!$C:$C,'# new dealers'!$C60,'District Data_Live'!$D:$D,'# new dealers'!$D60,'District Data_Live'!$J:$J,'# new dealers'!Q$4),"")</f>
        <v>0</v>
      </c>
      <c r="R60" s="233">
        <f>IFERROR(SUMIFS('District Data_Live'!$ID:$ID,'District Data_Live'!$E:$E,'# new dealers'!$B60,'District Data_Live'!$C:$C,'# new dealers'!$C60,'District Data_Live'!$D:$D,'# new dealers'!$D60,'District Data_Live'!$J:$J,'# new dealers'!R$4),"")</f>
        <v>0</v>
      </c>
      <c r="S60" s="233">
        <f>IFERROR(SUMIFS('District Data_Live'!$ID:$ID,'District Data_Live'!$E:$E,'# new dealers'!$B60,'District Data_Live'!$C:$C,'# new dealers'!$C60,'District Data_Live'!$D:$D,'# new dealers'!$D60,'District Data_Live'!$J:$J,'# new dealers'!S$4),"")</f>
        <v>33.283999999999999</v>
      </c>
      <c r="T60" s="233">
        <f>IFERROR(SUMIFS('District Data_Live'!$ID:$ID,'District Data_Live'!$E:$E,'# new dealers'!$B60,'District Data_Live'!$C:$C,'# new dealers'!$C60,'District Data_Live'!$D:$D,'# new dealers'!$D60,'District Data_Live'!$J:$J,'# new dealers'!T$4),"")</f>
        <v>0</v>
      </c>
      <c r="U60" s="16">
        <f t="shared" si="2"/>
        <v>0</v>
      </c>
      <c r="V60" s="16">
        <f t="shared" si="3"/>
        <v>0</v>
      </c>
      <c r="W60" s="16">
        <f t="shared" si="4"/>
        <v>1</v>
      </c>
      <c r="X60" s="16">
        <f t="shared" si="5"/>
        <v>0</v>
      </c>
      <c r="Y60" s="14"/>
      <c r="Z60" s="14"/>
      <c r="AA60" s="14"/>
      <c r="AB60" s="14"/>
      <c r="AE60" s="16"/>
      <c r="AF60" s="16"/>
      <c r="AG60" s="16"/>
      <c r="AH60" s="16"/>
      <c r="AI60" s="16"/>
      <c r="AJ60" s="16"/>
      <c r="AK60" s="16"/>
      <c r="AL60" s="16"/>
      <c r="AM60" s="16"/>
      <c r="AN60" s="16"/>
      <c r="AO60" s="16"/>
      <c r="AP60" s="16"/>
      <c r="AR60" s="16"/>
      <c r="AS60" s="16"/>
      <c r="AT60" s="16"/>
      <c r="AU60" s="16"/>
      <c r="AV60" s="16"/>
      <c r="AW60" s="16"/>
      <c r="AX60" s="16"/>
      <c r="AY60" s="16"/>
      <c r="AZ60" s="16"/>
      <c r="BA60" s="16"/>
      <c r="BB60" s="16"/>
      <c r="BC60" s="16"/>
      <c r="BE60" s="15"/>
      <c r="BF60" s="15"/>
      <c r="BG60" s="15"/>
      <c r="BH60" s="15"/>
      <c r="BI60" s="15"/>
      <c r="BJ60" s="15"/>
      <c r="BK60" s="15"/>
      <c r="BL60" s="15"/>
      <c r="BM60" s="15"/>
      <c r="BN60" s="15"/>
      <c r="BO60" s="15"/>
      <c r="BP60" s="15"/>
      <c r="BQ60" s="15"/>
      <c r="BS60" s="15"/>
      <c r="BT60" s="15"/>
      <c r="BU60" s="15"/>
      <c r="BV60" s="15"/>
      <c r="BW60" s="15"/>
      <c r="BX60" s="15"/>
      <c r="BY60" s="15"/>
      <c r="BZ60" s="15"/>
      <c r="CA60" s="15"/>
      <c r="CB60" s="15"/>
      <c r="CC60" s="15"/>
      <c r="CD60" s="15"/>
      <c r="CE60" s="15"/>
      <c r="CF60" s="15"/>
      <c r="CG60" s="16"/>
      <c r="CH60" s="16"/>
      <c r="CI60" s="16"/>
      <c r="CJ60" s="16"/>
      <c r="CK60" s="16"/>
      <c r="CL60" s="16"/>
      <c r="CM60" s="16"/>
      <c r="CN60" s="16"/>
      <c r="CO60" s="16"/>
      <c r="CP60" s="16"/>
      <c r="CQ60" s="16"/>
      <c r="CR60" s="16"/>
      <c r="CS60" s="236"/>
      <c r="CT60" s="16"/>
      <c r="CU60" s="16"/>
      <c r="CV60" s="16"/>
      <c r="CW60" s="16"/>
      <c r="CX60" s="16"/>
      <c r="CY60" s="16"/>
      <c r="CZ60" s="16"/>
      <c r="DA60" s="16"/>
      <c r="DB60" s="16"/>
      <c r="DC60" s="16"/>
      <c r="DD60" s="16"/>
      <c r="DE60" s="16"/>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I60" s="16"/>
      <c r="EJ60" s="16"/>
      <c r="EK60" s="16"/>
      <c r="EL60" s="16"/>
      <c r="EM60" s="16"/>
      <c r="EN60" s="16"/>
      <c r="EO60" s="16"/>
      <c r="EP60" s="16"/>
      <c r="EQ60" s="16"/>
      <c r="ER60" s="16"/>
      <c r="ES60" s="16"/>
      <c r="ET60" s="16"/>
      <c r="EV60" s="16"/>
      <c r="EW60" s="16"/>
      <c r="EX60" s="16"/>
      <c r="EY60" s="16"/>
      <c r="EZ60" s="16"/>
      <c r="FA60" s="16"/>
      <c r="FB60" s="16"/>
      <c r="FC60" s="16"/>
      <c r="FD60" s="16"/>
      <c r="FE60" s="16"/>
      <c r="FF60" s="16"/>
      <c r="FG60" s="16"/>
      <c r="FI60" s="233"/>
      <c r="FJ60" s="233"/>
      <c r="FK60" s="233"/>
      <c r="FL60" s="233"/>
      <c r="FM60" s="233"/>
      <c r="FN60" s="233"/>
      <c r="FO60" s="233"/>
      <c r="FP60" s="233"/>
      <c r="FQ60" s="233"/>
      <c r="FR60" s="233"/>
      <c r="FS60" s="233"/>
      <c r="FT60" s="233"/>
      <c r="FU60" s="233"/>
      <c r="FV60" s="4"/>
      <c r="FW60" s="233"/>
      <c r="FX60" s="233"/>
      <c r="FY60" s="233"/>
      <c r="FZ60" s="233"/>
      <c r="GA60" s="233"/>
      <c r="GB60" s="233"/>
      <c r="GC60" s="233"/>
      <c r="GD60" s="233"/>
      <c r="GE60" s="233"/>
      <c r="GF60" s="233"/>
      <c r="GG60" s="233"/>
      <c r="GH60" s="233"/>
      <c r="GI60" s="233"/>
      <c r="GJ60" s="233"/>
      <c r="GK60" s="112"/>
      <c r="GL60" s="112"/>
      <c r="GM60" s="112"/>
      <c r="GN60" s="112"/>
      <c r="GO60" s="112"/>
      <c r="GP60" s="112"/>
      <c r="GQ60" s="112"/>
      <c r="GR60" s="112"/>
      <c r="GS60" s="112"/>
      <c r="GT60" s="112"/>
      <c r="GU60" s="112"/>
      <c r="GV60" s="112"/>
      <c r="GW60" s="233"/>
      <c r="GX60" s="233"/>
      <c r="GY60" s="233"/>
      <c r="GZ60" s="233"/>
      <c r="HA60" s="233"/>
      <c r="HB60" s="233"/>
      <c r="HC60" s="233"/>
      <c r="HD60" s="233"/>
      <c r="HE60" s="233"/>
      <c r="HF60" s="233"/>
      <c r="HG60" s="233"/>
      <c r="HH60" s="233"/>
      <c r="HI60" s="233"/>
      <c r="HJ60" s="14"/>
      <c r="HL60" s="233"/>
      <c r="HN60" s="233"/>
      <c r="HO60" s="233"/>
      <c r="HQ60" s="15"/>
      <c r="HR60" s="15"/>
      <c r="IN60" s="346"/>
      <c r="IO60" s="346"/>
      <c r="IP60" s="346"/>
      <c r="IQ60" s="346"/>
      <c r="IR60" s="346"/>
      <c r="IS60" s="346"/>
      <c r="IT60" s="346"/>
      <c r="IU60" s="346"/>
      <c r="IV60" s="346"/>
      <c r="IW60" s="346"/>
      <c r="IX60" s="346"/>
      <c r="IY60" s="346"/>
      <c r="IZ60" s="346"/>
      <c r="JO60" s="346"/>
      <c r="JP60" s="346"/>
      <c r="JQ60" s="346"/>
      <c r="JR60" s="346"/>
      <c r="JS60" s="346"/>
      <c r="JT60" s="346"/>
      <c r="JU60" s="346"/>
      <c r="JV60" s="346"/>
      <c r="JW60" s="346"/>
      <c r="JX60" s="346"/>
      <c r="JY60" s="346"/>
      <c r="JZ60" s="346"/>
      <c r="KA60" s="346"/>
      <c r="KP60" s="346"/>
      <c r="KQ60" s="346"/>
      <c r="KR60" s="346"/>
      <c r="KS60" s="346"/>
      <c r="KT60" s="346"/>
      <c r="KU60" s="346"/>
      <c r="KV60" s="346"/>
      <c r="KW60" s="346"/>
      <c r="KX60" s="346"/>
      <c r="KY60" s="346"/>
      <c r="KZ60" s="346"/>
      <c r="LA60" s="346"/>
      <c r="LB60" s="346"/>
      <c r="LD60" s="346"/>
      <c r="LE60" s="346"/>
      <c r="LF60" s="346"/>
      <c r="LG60" s="346"/>
      <c r="LH60" s="346"/>
      <c r="LI60" s="346"/>
      <c r="LJ60" s="346"/>
      <c r="LK60" s="346"/>
      <c r="LL60" s="346"/>
      <c r="LM60" s="346"/>
      <c r="LN60" s="346"/>
      <c r="LO60" s="346"/>
      <c r="LP60" s="346"/>
      <c r="LS60" s="4"/>
      <c r="LT60" s="4"/>
      <c r="LU60" s="4"/>
      <c r="LV60" s="4"/>
      <c r="LW60" s="4"/>
      <c r="LX60" s="4"/>
      <c r="LY60" s="4"/>
      <c r="LZ60" s="4"/>
      <c r="MA60" s="4"/>
      <c r="MB60" s="4"/>
      <c r="MC60" s="4"/>
      <c r="MD60" s="4"/>
      <c r="MF60" s="14"/>
      <c r="MG60" s="14"/>
      <c r="MH60" s="14"/>
      <c r="MI60" s="14"/>
      <c r="MJ60" s="14"/>
      <c r="MK60" s="14"/>
      <c r="ML60" s="14"/>
      <c r="MM60" s="14"/>
      <c r="MN60" s="14"/>
      <c r="MO60" s="14"/>
      <c r="MP60" s="14"/>
      <c r="MQ60" s="14"/>
      <c r="MS60" s="14"/>
      <c r="MT60" s="14"/>
      <c r="MU60" s="14"/>
      <c r="MV60" s="14"/>
      <c r="MW60" s="14"/>
      <c r="MX60" s="14"/>
      <c r="MY60" s="14"/>
      <c r="MZ60" s="14"/>
      <c r="NA60" s="14"/>
      <c r="NB60" s="14"/>
      <c r="NC60" s="14"/>
      <c r="ND60" s="14"/>
    </row>
    <row r="61" spans="1:368">
      <c r="A61" s="4">
        <f>A60+1</f>
        <v>45</v>
      </c>
      <c r="B61" s="1" t="s">
        <v>463</v>
      </c>
      <c r="C61" s="1" t="s">
        <v>353</v>
      </c>
      <c r="D61" s="4" t="s">
        <v>327</v>
      </c>
      <c r="E61" s="14">
        <f>SUMIFS('MoU proposal'!U:U,'MoU proposal'!$B:$B,'# new dealers'!$B61,'MoU proposal'!$D:$D,'# new dealers'!$C61)</f>
        <v>467.685</v>
      </c>
      <c r="F61" s="14">
        <f>'Retail_distributor-wise'!F61</f>
        <v>3450</v>
      </c>
      <c r="G61" s="14">
        <f>'Retail_distributor-wise'!GA61</f>
        <v>150.00000000000003</v>
      </c>
      <c r="H61" s="14">
        <f>'Retail_distributor-wise'!FM61</f>
        <v>350</v>
      </c>
      <c r="I61" s="233">
        <f>IFERROR(COUNTIFS('District Data_Live'!$E:$E,'# new dealers'!$B61,'District Data_Live'!$C:$C,'# new dealers'!$C61,'District Data_Live'!$D:$D,'# new dealers'!$D61,'District Data_Live'!$J:$J,'# new dealers'!I$4),"")</f>
        <v>0</v>
      </c>
      <c r="J61" s="233">
        <f>IFERROR(COUNTIFS('District Data_Live'!$E:$E,'# new dealers'!$B61,'District Data_Live'!$C:$C,'# new dealers'!$C61,'District Data_Live'!$D:$D,'# new dealers'!$D61,'District Data_Live'!$J:$J,'# new dealers'!J$4),"")</f>
        <v>2</v>
      </c>
      <c r="K61" s="233">
        <f>IFERROR(COUNTIFS('District Data_Live'!$E:$E,'# new dealers'!$B61,'District Data_Live'!$C:$C,'# new dealers'!$C61,'District Data_Live'!$D:$D,'# new dealers'!$D61,'District Data_Live'!$J:$J,'# new dealers'!K$4),"")</f>
        <v>0</v>
      </c>
      <c r="L61" s="233">
        <f>IFERROR(COUNTIFS('District Data_Live'!$E:$E,'# new dealers'!$B61,'District Data_Live'!$C:$C,'# new dealers'!$C61,'District Data_Live'!$D:$D,'# new dealers'!$D61,'District Data_Live'!$J:$J,'# new dealers'!L$4),"")</f>
        <v>0</v>
      </c>
      <c r="M61" s="233">
        <f>IFERROR(SUMIFS('District Data_Live'!$P:$P,'District Data_Live'!$E:$E,'# new dealers'!$B61,'District Data_Live'!$C:$C,'# new dealers'!$C61,'District Data_Live'!$D:$D,'# new dealers'!$D61,'District Data_Live'!$J:$J,'# new dealers'!M$4),"")</f>
        <v>0</v>
      </c>
      <c r="N61" s="233">
        <f>IFERROR(SUMIFS('District Data_Live'!$P:$P,'District Data_Live'!$E:$E,'# new dealers'!$B61,'District Data_Live'!$C:$C,'# new dealers'!$C61,'District Data_Live'!$D:$D,'# new dealers'!$D61,'District Data_Live'!$J:$J,'# new dealers'!N$4),"")</f>
        <v>10000</v>
      </c>
      <c r="O61" s="233">
        <f>IFERROR(SUMIFS('District Data_Live'!$P:$P,'District Data_Live'!$E:$E,'# new dealers'!$B61,'District Data_Live'!$C:$C,'# new dealers'!$C61,'District Data_Live'!$D:$D,'# new dealers'!$D61,'District Data_Live'!$J:$J,'# new dealers'!O$4),"")</f>
        <v>0</v>
      </c>
      <c r="P61" s="233">
        <f>IFERROR(SUMIFS('District Data_Live'!$P:$P,'District Data_Live'!$E:$E,'# new dealers'!$B61,'District Data_Live'!$C:$C,'# new dealers'!$C61,'District Data_Live'!$D:$D,'# new dealers'!$D61,'District Data_Live'!$J:$J,'# new dealers'!P$4),"")</f>
        <v>0</v>
      </c>
      <c r="Q61" s="233">
        <f>IFERROR(SUMIFS('District Data_Live'!$ID:$ID,'District Data_Live'!$E:$E,'# new dealers'!$B61,'District Data_Live'!$C:$C,'# new dealers'!$C61,'District Data_Live'!$D:$D,'# new dealers'!$D61,'District Data_Live'!$J:$J,'# new dealers'!Q$4),"")</f>
        <v>0</v>
      </c>
      <c r="R61" s="233">
        <f>IFERROR(SUMIFS('District Data_Live'!$ID:$ID,'District Data_Live'!$E:$E,'# new dealers'!$B61,'District Data_Live'!$C:$C,'# new dealers'!$C61,'District Data_Live'!$D:$D,'# new dealers'!$D61,'District Data_Live'!$J:$J,'# new dealers'!R$4),"")</f>
        <v>13.984999999999999</v>
      </c>
      <c r="S61" s="233">
        <f>IFERROR(SUMIFS('District Data_Live'!$ID:$ID,'District Data_Live'!$E:$E,'# new dealers'!$B61,'District Data_Live'!$C:$C,'# new dealers'!$C61,'District Data_Live'!$D:$D,'# new dealers'!$D61,'District Data_Live'!$J:$J,'# new dealers'!S$4),"")</f>
        <v>0</v>
      </c>
      <c r="T61" s="233">
        <f>IFERROR(SUMIFS('District Data_Live'!$ID:$ID,'District Data_Live'!$E:$E,'# new dealers'!$B61,'District Data_Live'!$C:$C,'# new dealers'!$C61,'District Data_Live'!$D:$D,'# new dealers'!$D61,'District Data_Live'!$J:$J,'# new dealers'!T$4),"")</f>
        <v>0</v>
      </c>
      <c r="U61" s="16">
        <f t="shared" si="2"/>
        <v>0</v>
      </c>
      <c r="V61" s="16">
        <f t="shared" si="3"/>
        <v>1</v>
      </c>
      <c r="W61" s="16">
        <f t="shared" si="4"/>
        <v>0</v>
      </c>
      <c r="X61" s="16">
        <f t="shared" si="5"/>
        <v>0</v>
      </c>
      <c r="Y61" s="14"/>
      <c r="Z61" s="14"/>
      <c r="AA61" s="14"/>
      <c r="AB61" s="14"/>
      <c r="AE61" s="16"/>
      <c r="AF61" s="16"/>
      <c r="AG61" s="16"/>
      <c r="AH61" s="16"/>
      <c r="AI61" s="16"/>
      <c r="AJ61" s="16"/>
      <c r="AK61" s="16"/>
      <c r="AL61" s="16"/>
      <c r="AM61" s="16"/>
      <c r="AN61" s="16"/>
      <c r="AO61" s="16"/>
      <c r="AP61" s="16"/>
      <c r="AR61" s="16"/>
      <c r="AS61" s="16"/>
      <c r="AT61" s="16"/>
      <c r="AU61" s="16"/>
      <c r="AV61" s="16"/>
      <c r="AW61" s="16"/>
      <c r="AX61" s="16"/>
      <c r="AY61" s="16"/>
      <c r="AZ61" s="16"/>
      <c r="BA61" s="16"/>
      <c r="BB61" s="16"/>
      <c r="BC61" s="16"/>
      <c r="BE61" s="15"/>
      <c r="BF61" s="15"/>
      <c r="BG61" s="15"/>
      <c r="BH61" s="15"/>
      <c r="BI61" s="15"/>
      <c r="BJ61" s="15"/>
      <c r="BK61" s="15"/>
      <c r="BL61" s="15"/>
      <c r="BM61" s="15"/>
      <c r="BN61" s="15"/>
      <c r="BO61" s="15"/>
      <c r="BP61" s="15"/>
      <c r="BQ61" s="15"/>
      <c r="BS61" s="15"/>
      <c r="BT61" s="15"/>
      <c r="BU61" s="15"/>
      <c r="BV61" s="15"/>
      <c r="BW61" s="15"/>
      <c r="BX61" s="15"/>
      <c r="BY61" s="15"/>
      <c r="BZ61" s="15"/>
      <c r="CA61" s="15"/>
      <c r="CB61" s="15"/>
      <c r="CC61" s="15"/>
      <c r="CD61" s="15"/>
      <c r="CE61" s="15"/>
      <c r="CF61" s="15"/>
      <c r="CG61" s="16"/>
      <c r="CH61" s="16"/>
      <c r="CI61" s="16"/>
      <c r="CJ61" s="16"/>
      <c r="CK61" s="16"/>
      <c r="CL61" s="16"/>
      <c r="CM61" s="16"/>
      <c r="CN61" s="16"/>
      <c r="CO61" s="16"/>
      <c r="CP61" s="16"/>
      <c r="CQ61" s="16"/>
      <c r="CR61" s="16"/>
      <c r="CS61" s="236"/>
      <c r="CT61" s="16"/>
      <c r="CU61" s="16"/>
      <c r="CV61" s="16"/>
      <c r="CW61" s="16"/>
      <c r="CX61" s="16"/>
      <c r="CY61" s="16"/>
      <c r="CZ61" s="16"/>
      <c r="DA61" s="16"/>
      <c r="DB61" s="16"/>
      <c r="DC61" s="16"/>
      <c r="DD61" s="16"/>
      <c r="DE61" s="16"/>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I61" s="16"/>
      <c r="EJ61" s="16"/>
      <c r="EK61" s="16"/>
      <c r="EL61" s="16"/>
      <c r="EM61" s="16"/>
      <c r="EN61" s="16"/>
      <c r="EO61" s="16"/>
      <c r="EP61" s="16"/>
      <c r="EQ61" s="16"/>
      <c r="ER61" s="16"/>
      <c r="ES61" s="16"/>
      <c r="ET61" s="16"/>
      <c r="EV61" s="16"/>
      <c r="EW61" s="16"/>
      <c r="EX61" s="16"/>
      <c r="EY61" s="16"/>
      <c r="EZ61" s="16"/>
      <c r="FA61" s="16"/>
      <c r="FB61" s="16"/>
      <c r="FC61" s="16"/>
      <c r="FD61" s="16"/>
      <c r="FE61" s="16"/>
      <c r="FF61" s="16"/>
      <c r="FG61" s="16"/>
      <c r="FI61" s="233"/>
      <c r="FJ61" s="233"/>
      <c r="FK61" s="233"/>
      <c r="FL61" s="233"/>
      <c r="FM61" s="233"/>
      <c r="FN61" s="233"/>
      <c r="FO61" s="233"/>
      <c r="FP61" s="233"/>
      <c r="FQ61" s="233"/>
      <c r="FR61" s="233"/>
      <c r="FS61" s="233"/>
      <c r="FT61" s="233"/>
      <c r="FU61" s="233"/>
      <c r="FV61" s="4"/>
      <c r="FW61" s="233"/>
      <c r="FX61" s="233"/>
      <c r="FY61" s="233"/>
      <c r="FZ61" s="233"/>
      <c r="GA61" s="233"/>
      <c r="GB61" s="233"/>
      <c r="GC61" s="233"/>
      <c r="GD61" s="233"/>
      <c r="GE61" s="233"/>
      <c r="GF61" s="233"/>
      <c r="GG61" s="233"/>
      <c r="GH61" s="233"/>
      <c r="GI61" s="233"/>
      <c r="GJ61" s="233"/>
      <c r="GK61" s="112"/>
      <c r="GL61" s="112"/>
      <c r="GM61" s="112"/>
      <c r="GN61" s="112"/>
      <c r="GO61" s="112"/>
      <c r="GP61" s="112"/>
      <c r="GQ61" s="112"/>
      <c r="GR61" s="112"/>
      <c r="GS61" s="112"/>
      <c r="GT61" s="112"/>
      <c r="GU61" s="112"/>
      <c r="GV61" s="112"/>
      <c r="GW61" s="233"/>
      <c r="GX61" s="233"/>
      <c r="GY61" s="233"/>
      <c r="GZ61" s="233"/>
      <c r="HA61" s="233"/>
      <c r="HB61" s="233"/>
      <c r="HC61" s="233"/>
      <c r="HD61" s="233"/>
      <c r="HE61" s="233"/>
      <c r="HF61" s="233"/>
      <c r="HG61" s="233"/>
      <c r="HH61" s="233"/>
      <c r="HI61" s="233"/>
      <c r="HJ61" s="14"/>
      <c r="HL61" s="233"/>
      <c r="HN61" s="233"/>
      <c r="HO61" s="233"/>
      <c r="HQ61" s="15"/>
      <c r="HR61" s="15"/>
      <c r="IN61" s="346"/>
      <c r="IO61" s="346"/>
      <c r="IP61" s="346"/>
      <c r="IQ61" s="346"/>
      <c r="IR61" s="346"/>
      <c r="IS61" s="346"/>
      <c r="IT61" s="346"/>
      <c r="IU61" s="346"/>
      <c r="IV61" s="346"/>
      <c r="IW61" s="346"/>
      <c r="IX61" s="346"/>
      <c r="IY61" s="346"/>
      <c r="IZ61" s="346"/>
      <c r="JO61" s="346"/>
      <c r="JP61" s="346"/>
      <c r="JQ61" s="346"/>
      <c r="JR61" s="346"/>
      <c r="JS61" s="346"/>
      <c r="JT61" s="346"/>
      <c r="JU61" s="346"/>
      <c r="JV61" s="346"/>
      <c r="JW61" s="346"/>
      <c r="JX61" s="346"/>
      <c r="JY61" s="346"/>
      <c r="JZ61" s="346"/>
      <c r="KA61" s="346"/>
      <c r="KP61" s="346"/>
      <c r="KQ61" s="346"/>
      <c r="KR61" s="346"/>
      <c r="KS61" s="346"/>
      <c r="KT61" s="346"/>
      <c r="KU61" s="346"/>
      <c r="KV61" s="346"/>
      <c r="KW61" s="346"/>
      <c r="KX61" s="346"/>
      <c r="KY61" s="346"/>
      <c r="KZ61" s="346"/>
      <c r="LA61" s="346"/>
      <c r="LB61" s="346"/>
      <c r="LD61" s="346"/>
      <c r="LE61" s="346"/>
      <c r="LF61" s="346"/>
      <c r="LG61" s="346"/>
      <c r="LH61" s="346"/>
      <c r="LI61" s="346"/>
      <c r="LJ61" s="346"/>
      <c r="LK61" s="346"/>
      <c r="LL61" s="346"/>
      <c r="LM61" s="346"/>
      <c r="LN61" s="346"/>
      <c r="LO61" s="346"/>
      <c r="LP61" s="346"/>
      <c r="LS61" s="4"/>
      <c r="LT61" s="4"/>
      <c r="LU61" s="4"/>
      <c r="LV61" s="4"/>
      <c r="LW61" s="4"/>
      <c r="LX61" s="4"/>
      <c r="LY61" s="4"/>
      <c r="LZ61" s="4"/>
      <c r="MA61" s="4"/>
      <c r="MB61" s="4"/>
      <c r="MC61" s="4"/>
      <c r="MD61" s="4"/>
      <c r="MF61" s="14"/>
      <c r="MG61" s="14"/>
      <c r="MH61" s="14"/>
      <c r="MI61" s="14"/>
      <c r="MJ61" s="14"/>
      <c r="MK61" s="14"/>
      <c r="ML61" s="14"/>
      <c r="MM61" s="14"/>
      <c r="MN61" s="14"/>
      <c r="MO61" s="14"/>
      <c r="MP61" s="14"/>
      <c r="MQ61" s="14"/>
      <c r="MS61" s="14"/>
      <c r="MT61" s="14"/>
      <c r="MU61" s="14"/>
      <c r="MV61" s="14"/>
      <c r="MW61" s="14"/>
      <c r="MX61" s="14"/>
      <c r="MY61" s="14"/>
      <c r="MZ61" s="14"/>
      <c r="NA61" s="14"/>
      <c r="NB61" s="14"/>
      <c r="NC61" s="14"/>
      <c r="ND61" s="14"/>
    </row>
    <row r="62" spans="1:368" s="116" customFormat="1">
      <c r="A62" s="115"/>
      <c r="D62" s="115"/>
      <c r="E62" s="117"/>
      <c r="F62" s="14">
        <f>'Retail_distributor-wise'!F62</f>
        <v>0</v>
      </c>
      <c r="G62" s="14">
        <f>'Retail_distributor-wise'!GA62</f>
        <v>0</v>
      </c>
      <c r="H62" s="14">
        <f>'Retail_distributor-wise'!FM62</f>
        <v>0</v>
      </c>
      <c r="I62" s="233">
        <f>IFERROR(COUNTIFS('District Data_Live'!$E:$E,'# new dealers'!$B62,'District Data_Live'!$C:$C,'# new dealers'!$C62,'District Data_Live'!$D:$D,'# new dealers'!$D62,'District Data_Live'!$J:$J,'# new dealers'!I$4),"")</f>
        <v>0</v>
      </c>
      <c r="J62" s="233">
        <f>IFERROR(COUNTIFS('District Data_Live'!$E:$E,'# new dealers'!$B62,'District Data_Live'!$C:$C,'# new dealers'!$C62,'District Data_Live'!$D:$D,'# new dealers'!$D62,'District Data_Live'!$J:$J,'# new dealers'!J$4),"")</f>
        <v>0</v>
      </c>
      <c r="K62" s="233">
        <f>IFERROR(COUNTIFS('District Data_Live'!$E:$E,'# new dealers'!$B62,'District Data_Live'!$C:$C,'# new dealers'!$C62,'District Data_Live'!$D:$D,'# new dealers'!$D62,'District Data_Live'!$J:$J,'# new dealers'!K$4),"")</f>
        <v>0</v>
      </c>
      <c r="L62" s="233">
        <f>IFERROR(COUNTIFS('District Data_Live'!$E:$E,'# new dealers'!$B62,'District Data_Live'!$C:$C,'# new dealers'!$C62,'District Data_Live'!$D:$D,'# new dealers'!$D62,'District Data_Live'!$J:$J,'# new dealers'!L$4),"")</f>
        <v>0</v>
      </c>
      <c r="M62" s="233">
        <f>IFERROR(SUMIFS('District Data_Live'!$P:$P,'District Data_Live'!$E:$E,'# new dealers'!$B62,'District Data_Live'!$C:$C,'# new dealers'!$C62,'District Data_Live'!$D:$D,'# new dealers'!$D62,'District Data_Live'!$J:$J,'# new dealers'!M$4),"")</f>
        <v>0</v>
      </c>
      <c r="N62" s="233">
        <f>IFERROR(SUMIFS('District Data_Live'!$P:$P,'District Data_Live'!$E:$E,'# new dealers'!$B62,'District Data_Live'!$C:$C,'# new dealers'!$C62,'District Data_Live'!$D:$D,'# new dealers'!$D62,'District Data_Live'!$J:$J,'# new dealers'!N$4),"")</f>
        <v>0</v>
      </c>
      <c r="O62" s="233">
        <f>IFERROR(SUMIFS('District Data_Live'!$P:$P,'District Data_Live'!$E:$E,'# new dealers'!$B62,'District Data_Live'!$C:$C,'# new dealers'!$C62,'District Data_Live'!$D:$D,'# new dealers'!$D62,'District Data_Live'!$J:$J,'# new dealers'!O$4),"")</f>
        <v>0</v>
      </c>
      <c r="P62" s="233">
        <f>IFERROR(SUMIFS('District Data_Live'!$P:$P,'District Data_Live'!$E:$E,'# new dealers'!$B62,'District Data_Live'!$C:$C,'# new dealers'!$C62,'District Data_Live'!$D:$D,'# new dealers'!$D62,'District Data_Live'!$J:$J,'# new dealers'!P$4),"")</f>
        <v>0</v>
      </c>
      <c r="Q62" s="233">
        <f>IFERROR(SUMIFS('District Data_Live'!$ID:$ID,'District Data_Live'!$E:$E,'# new dealers'!$B62,'District Data_Live'!$C:$C,'# new dealers'!$C62,'District Data_Live'!$D:$D,'# new dealers'!$D62,'District Data_Live'!$J:$J,'# new dealers'!Q$4),"")</f>
        <v>0</v>
      </c>
      <c r="R62" s="233">
        <f>IFERROR(SUMIFS('District Data_Live'!$ID:$ID,'District Data_Live'!$E:$E,'# new dealers'!$B62,'District Data_Live'!$C:$C,'# new dealers'!$C62,'District Data_Live'!$D:$D,'# new dealers'!$D62,'District Data_Live'!$J:$J,'# new dealers'!R$4),"")</f>
        <v>0</v>
      </c>
      <c r="S62" s="233">
        <f>IFERROR(SUMIFS('District Data_Live'!$ID:$ID,'District Data_Live'!$E:$E,'# new dealers'!$B62,'District Data_Live'!$C:$C,'# new dealers'!$C62,'District Data_Live'!$D:$D,'# new dealers'!$D62,'District Data_Live'!$J:$J,'# new dealers'!S$4),"")</f>
        <v>0</v>
      </c>
      <c r="T62" s="233">
        <f>IFERROR(SUMIFS('District Data_Live'!$ID:$ID,'District Data_Live'!$E:$E,'# new dealers'!$B62,'District Data_Live'!$C:$C,'# new dealers'!$C62,'District Data_Live'!$D:$D,'# new dealers'!$D62,'District Data_Live'!$J:$J,'# new dealers'!T$4),"")</f>
        <v>0</v>
      </c>
      <c r="U62" s="16" t="str">
        <f t="shared" si="2"/>
        <v/>
      </c>
      <c r="V62" s="16" t="str">
        <f t="shared" si="3"/>
        <v/>
      </c>
      <c r="W62" s="16" t="str">
        <f t="shared" si="4"/>
        <v/>
      </c>
      <c r="X62" s="16" t="str">
        <f t="shared" si="5"/>
        <v/>
      </c>
      <c r="Y62" s="117"/>
      <c r="Z62" s="117"/>
      <c r="AA62" s="117"/>
      <c r="AB62" s="117"/>
      <c r="AC62" s="229"/>
      <c r="AD62" s="229"/>
      <c r="AE62" s="230"/>
      <c r="AF62" s="230"/>
      <c r="AG62" s="230"/>
      <c r="AH62" s="230"/>
      <c r="AI62" s="230"/>
      <c r="AJ62" s="230"/>
      <c r="AK62" s="230"/>
      <c r="AL62" s="230"/>
      <c r="AM62" s="230"/>
      <c r="AN62" s="230"/>
      <c r="AO62" s="230"/>
      <c r="AP62" s="230"/>
      <c r="AR62" s="230"/>
      <c r="AS62" s="230"/>
      <c r="AT62" s="230"/>
      <c r="AU62" s="230"/>
      <c r="AV62" s="230"/>
      <c r="AW62" s="230"/>
      <c r="AX62" s="230"/>
      <c r="AY62" s="230"/>
      <c r="AZ62" s="230"/>
      <c r="BA62" s="230"/>
      <c r="BB62" s="230"/>
      <c r="BC62" s="230"/>
      <c r="BE62" s="231"/>
      <c r="BF62" s="231"/>
      <c r="BG62" s="231"/>
      <c r="BH62" s="231"/>
      <c r="BI62" s="231"/>
      <c r="BJ62" s="231"/>
      <c r="BK62" s="231"/>
      <c r="BL62" s="231"/>
      <c r="BM62" s="231"/>
      <c r="BN62" s="231"/>
      <c r="BO62" s="231"/>
      <c r="BP62" s="231"/>
      <c r="BQ62" s="231"/>
      <c r="BS62" s="231"/>
      <c r="BT62" s="231"/>
      <c r="BU62" s="231"/>
      <c r="BV62" s="231"/>
      <c r="BW62" s="231"/>
      <c r="BX62" s="231"/>
      <c r="BY62" s="231"/>
      <c r="BZ62" s="231"/>
      <c r="CA62" s="231"/>
      <c r="CB62" s="231"/>
      <c r="CC62" s="231"/>
      <c r="CD62" s="231"/>
      <c r="CE62" s="231"/>
      <c r="CF62" s="231"/>
      <c r="CG62" s="230"/>
      <c r="CH62" s="230"/>
      <c r="CI62" s="230"/>
      <c r="CJ62" s="230"/>
      <c r="CK62" s="230"/>
      <c r="CL62" s="230"/>
      <c r="CM62" s="230"/>
      <c r="CN62" s="230"/>
      <c r="CO62" s="230"/>
      <c r="CP62" s="230"/>
      <c r="CQ62" s="230"/>
      <c r="CR62" s="230"/>
      <c r="CS62" s="237"/>
      <c r="CT62" s="230"/>
      <c r="CU62" s="230"/>
      <c r="CV62" s="230"/>
      <c r="CW62" s="230"/>
      <c r="CX62" s="230"/>
      <c r="CY62" s="230"/>
      <c r="CZ62" s="230"/>
      <c r="DA62" s="230"/>
      <c r="DB62" s="230"/>
      <c r="DC62" s="230"/>
      <c r="DD62" s="230"/>
      <c r="DE62" s="230"/>
      <c r="DF62" s="231"/>
      <c r="DG62" s="231"/>
      <c r="DH62" s="231"/>
      <c r="DI62" s="231"/>
      <c r="DJ62" s="231"/>
      <c r="DK62" s="231"/>
      <c r="DL62" s="231"/>
      <c r="DM62" s="231"/>
      <c r="DN62" s="231"/>
      <c r="DO62" s="231"/>
      <c r="DP62" s="231"/>
      <c r="DQ62" s="231"/>
      <c r="DR62" s="231"/>
      <c r="DS62" s="231"/>
      <c r="DT62" s="231"/>
      <c r="DU62" s="231"/>
      <c r="DV62" s="231"/>
      <c r="DW62" s="231"/>
      <c r="DX62" s="231"/>
      <c r="DY62" s="231"/>
      <c r="DZ62" s="231"/>
      <c r="EA62" s="231"/>
      <c r="EB62" s="231"/>
      <c r="EC62" s="231"/>
      <c r="ED62" s="231"/>
      <c r="EE62" s="231"/>
      <c r="EF62" s="231"/>
      <c r="EG62" s="231"/>
      <c r="EH62" s="191"/>
      <c r="EI62" s="115"/>
      <c r="EJ62" s="115"/>
      <c r="EK62" s="115"/>
      <c r="EL62" s="115"/>
      <c r="EM62" s="115"/>
      <c r="EN62" s="115"/>
      <c r="EO62" s="115"/>
      <c r="EP62" s="115"/>
      <c r="EQ62" s="115"/>
      <c r="ER62" s="115"/>
      <c r="ES62" s="115"/>
      <c r="ET62" s="115"/>
      <c r="EU62" s="115"/>
      <c r="EV62" s="230"/>
      <c r="EW62" s="230"/>
      <c r="EX62" s="230"/>
      <c r="EY62" s="230"/>
      <c r="EZ62" s="230"/>
      <c r="FA62" s="230"/>
      <c r="FB62" s="230"/>
      <c r="FC62" s="230"/>
      <c r="FD62" s="230"/>
      <c r="FE62" s="230"/>
      <c r="FF62" s="230"/>
      <c r="FG62" s="230"/>
      <c r="FI62" s="234"/>
      <c r="FJ62" s="234"/>
      <c r="FK62" s="234"/>
      <c r="FL62" s="234"/>
      <c r="FM62" s="234"/>
      <c r="FN62" s="234"/>
      <c r="FO62" s="234"/>
      <c r="FP62" s="234"/>
      <c r="FQ62" s="234"/>
      <c r="FR62" s="234"/>
      <c r="FS62" s="234"/>
      <c r="FT62" s="234"/>
      <c r="FU62" s="234"/>
      <c r="FV62" s="115"/>
      <c r="FW62" s="234"/>
      <c r="FX62" s="234"/>
      <c r="FY62" s="234"/>
      <c r="FZ62" s="234"/>
      <c r="GA62" s="234"/>
      <c r="GB62" s="234"/>
      <c r="GC62" s="234"/>
      <c r="GD62" s="234"/>
      <c r="GE62" s="234"/>
      <c r="GF62" s="234"/>
      <c r="GG62" s="234"/>
      <c r="GH62" s="234"/>
      <c r="GI62" s="234"/>
      <c r="GJ62" s="234"/>
      <c r="GK62" s="339"/>
      <c r="GL62" s="339"/>
      <c r="GM62" s="339"/>
      <c r="GN62" s="339"/>
      <c r="GO62" s="339"/>
      <c r="GP62" s="339"/>
      <c r="GQ62" s="339"/>
      <c r="GR62" s="339"/>
      <c r="GS62" s="339"/>
      <c r="GT62" s="339"/>
      <c r="GU62" s="339"/>
      <c r="GV62" s="339"/>
      <c r="GW62" s="234"/>
      <c r="GX62" s="234"/>
      <c r="GY62" s="234"/>
      <c r="GZ62" s="234"/>
      <c r="HA62" s="234"/>
      <c r="HB62" s="234"/>
      <c r="HC62" s="234"/>
      <c r="HD62" s="234"/>
      <c r="HE62" s="234"/>
      <c r="HF62" s="234"/>
      <c r="HG62" s="234"/>
      <c r="HH62" s="234"/>
      <c r="HI62" s="234"/>
      <c r="HJ62" s="117"/>
      <c r="HL62" s="115"/>
      <c r="HM62" s="115"/>
      <c r="HN62" s="115"/>
      <c r="HO62" s="115"/>
      <c r="HQ62" s="231"/>
      <c r="HR62" s="231"/>
      <c r="IN62" s="557"/>
      <c r="IO62" s="557"/>
      <c r="IP62" s="557"/>
      <c r="IQ62" s="557"/>
      <c r="IR62" s="557"/>
      <c r="IS62" s="557"/>
      <c r="IT62" s="557"/>
      <c r="IU62" s="557"/>
      <c r="IV62" s="557"/>
      <c r="IW62" s="557"/>
      <c r="IX62" s="557"/>
      <c r="IY62" s="557"/>
      <c r="IZ62" s="557"/>
      <c r="JO62" s="557"/>
      <c r="JP62" s="557"/>
      <c r="JQ62" s="557"/>
      <c r="JR62" s="557"/>
      <c r="JS62" s="557"/>
      <c r="JT62" s="557"/>
      <c r="JU62" s="557"/>
      <c r="JV62" s="557"/>
      <c r="JW62" s="557"/>
      <c r="JX62" s="557"/>
      <c r="JY62" s="557"/>
      <c r="JZ62" s="557"/>
      <c r="KA62" s="557"/>
      <c r="KP62" s="557"/>
      <c r="KQ62" s="557"/>
      <c r="KR62" s="557"/>
      <c r="KS62" s="557"/>
      <c r="KT62" s="557"/>
      <c r="KU62" s="557"/>
      <c r="KV62" s="557"/>
      <c r="KW62" s="557"/>
      <c r="KX62" s="557"/>
      <c r="KY62" s="557"/>
      <c r="KZ62" s="557"/>
      <c r="LA62" s="557"/>
      <c r="LB62" s="557"/>
      <c r="LD62" s="557"/>
      <c r="LE62" s="557"/>
      <c r="LF62" s="557"/>
      <c r="LG62" s="557"/>
      <c r="LH62" s="557"/>
      <c r="LI62" s="557"/>
      <c r="LJ62" s="557"/>
      <c r="LK62" s="557"/>
      <c r="LL62" s="557"/>
      <c r="LM62" s="557"/>
      <c r="LN62" s="557"/>
      <c r="LO62" s="557"/>
      <c r="LP62" s="557"/>
      <c r="LS62" s="115"/>
      <c r="LT62" s="115"/>
      <c r="LU62" s="115"/>
      <c r="LV62" s="115"/>
      <c r="LW62" s="115"/>
      <c r="LX62" s="115"/>
      <c r="LY62" s="115"/>
      <c r="LZ62" s="115"/>
      <c r="MA62" s="115"/>
      <c r="MB62" s="115"/>
      <c r="MC62" s="115"/>
      <c r="MD62" s="115"/>
      <c r="MF62" s="117"/>
      <c r="MG62" s="117"/>
      <c r="MH62" s="117"/>
      <c r="MI62" s="117"/>
      <c r="MJ62" s="117"/>
      <c r="MK62" s="117"/>
      <c r="ML62" s="117"/>
      <c r="MM62" s="117"/>
      <c r="MN62" s="117"/>
      <c r="MO62" s="117"/>
      <c r="MP62" s="117"/>
      <c r="MQ62" s="117"/>
      <c r="MS62" s="117"/>
      <c r="MT62" s="117"/>
      <c r="MU62" s="117"/>
      <c r="MV62" s="117"/>
      <c r="MW62" s="117"/>
      <c r="MX62" s="117"/>
      <c r="MY62" s="117"/>
      <c r="MZ62" s="117"/>
      <c r="NA62" s="117"/>
      <c r="NB62" s="117"/>
      <c r="NC62" s="117"/>
      <c r="ND62" s="117"/>
    </row>
    <row r="63" spans="1:368">
      <c r="A63" s="4">
        <f>A61+1</f>
        <v>46</v>
      </c>
      <c r="B63" s="1" t="s">
        <v>464</v>
      </c>
      <c r="C63" s="1" t="s">
        <v>355</v>
      </c>
      <c r="D63" s="4" t="s">
        <v>327</v>
      </c>
      <c r="E63" s="14">
        <f>SUMIFS('MoU proposal'!U:U,'MoU proposal'!$B:$B,'# new dealers'!$B63,'MoU proposal'!$D:$D,'# new dealers'!$C63)</f>
        <v>410.935</v>
      </c>
      <c r="F63" s="14">
        <f>'Retail_distributor-wise'!F63</f>
        <v>2950</v>
      </c>
      <c r="G63" s="14">
        <f>'Retail_distributor-wise'!GA63</f>
        <v>135.00000000000003</v>
      </c>
      <c r="H63" s="14">
        <f>'Retail_distributor-wise'!FM63</f>
        <v>315</v>
      </c>
      <c r="I63" s="233">
        <f>IFERROR(COUNTIFS('District Data_Live'!$E:$E,'# new dealers'!$B63,'District Data_Live'!$C:$C,'# new dealers'!$C63,'District Data_Live'!$D:$D,'# new dealers'!$D63,'District Data_Live'!$J:$J,'# new dealers'!I$4),"")</f>
        <v>0</v>
      </c>
      <c r="J63" s="233">
        <f>IFERROR(COUNTIFS('District Data_Live'!$E:$E,'# new dealers'!$B63,'District Data_Live'!$C:$C,'# new dealers'!$C63,'District Data_Live'!$D:$D,'# new dealers'!$D63,'District Data_Live'!$J:$J,'# new dealers'!J$4),"")</f>
        <v>1</v>
      </c>
      <c r="K63" s="233">
        <f>IFERROR(COUNTIFS('District Data_Live'!$E:$E,'# new dealers'!$B63,'District Data_Live'!$C:$C,'# new dealers'!$C63,'District Data_Live'!$D:$D,'# new dealers'!$D63,'District Data_Live'!$J:$J,'# new dealers'!K$4),"")</f>
        <v>15</v>
      </c>
      <c r="L63" s="233">
        <f>IFERROR(COUNTIFS('District Data_Live'!$E:$E,'# new dealers'!$B63,'District Data_Live'!$C:$C,'# new dealers'!$C63,'District Data_Live'!$D:$D,'# new dealers'!$D63,'District Data_Live'!$J:$J,'# new dealers'!L$4),"")</f>
        <v>0</v>
      </c>
      <c r="M63" s="233">
        <f>IFERROR(SUMIFS('District Data_Live'!$P:$P,'District Data_Live'!$E:$E,'# new dealers'!$B63,'District Data_Live'!$C:$C,'# new dealers'!$C63,'District Data_Live'!$D:$D,'# new dealers'!$D63,'District Data_Live'!$J:$J,'# new dealers'!M$4),"")</f>
        <v>0</v>
      </c>
      <c r="N63" s="233">
        <f>IFERROR(SUMIFS('District Data_Live'!$P:$P,'District Data_Live'!$E:$E,'# new dealers'!$B63,'District Data_Live'!$C:$C,'# new dealers'!$C63,'District Data_Live'!$D:$D,'# new dealers'!$D63,'District Data_Live'!$J:$J,'# new dealers'!N$4),"")</f>
        <v>5000</v>
      </c>
      <c r="O63" s="233">
        <f>IFERROR(SUMIFS('District Data_Live'!$P:$P,'District Data_Live'!$E:$E,'# new dealers'!$B63,'District Data_Live'!$C:$C,'# new dealers'!$C63,'District Data_Live'!$D:$D,'# new dealers'!$D63,'District Data_Live'!$J:$J,'# new dealers'!O$4),"")</f>
        <v>47600</v>
      </c>
      <c r="P63" s="233">
        <f>IFERROR(SUMIFS('District Data_Live'!$P:$P,'District Data_Live'!$E:$E,'# new dealers'!$B63,'District Data_Live'!$C:$C,'# new dealers'!$C63,'District Data_Live'!$D:$D,'# new dealers'!$D63,'District Data_Live'!$J:$J,'# new dealers'!P$4),"")</f>
        <v>0</v>
      </c>
      <c r="Q63" s="233">
        <f>IFERROR(SUMIFS('District Data_Live'!$ID:$ID,'District Data_Live'!$E:$E,'# new dealers'!$B63,'District Data_Live'!$C:$C,'# new dealers'!$C63,'District Data_Live'!$D:$D,'# new dealers'!$D63,'District Data_Live'!$J:$J,'# new dealers'!Q$4),"")</f>
        <v>0</v>
      </c>
      <c r="R63" s="233">
        <f>IFERROR(SUMIFS('District Data_Live'!$ID:$ID,'District Data_Live'!$E:$E,'# new dealers'!$B63,'District Data_Live'!$C:$C,'# new dealers'!$C63,'District Data_Live'!$D:$D,'# new dealers'!$D63,'District Data_Live'!$J:$J,'# new dealers'!R$4),"")</f>
        <v>30.012999999999998</v>
      </c>
      <c r="S63" s="233">
        <f>IFERROR(SUMIFS('District Data_Live'!$ID:$ID,'District Data_Live'!$E:$E,'# new dealers'!$B63,'District Data_Live'!$C:$C,'# new dealers'!$C63,'District Data_Live'!$D:$D,'# new dealers'!$D63,'District Data_Live'!$J:$J,'# new dealers'!S$4),"")</f>
        <v>17.7</v>
      </c>
      <c r="T63" s="233">
        <f>IFERROR(SUMIFS('District Data_Live'!$ID:$ID,'District Data_Live'!$E:$E,'# new dealers'!$B63,'District Data_Live'!$C:$C,'# new dealers'!$C63,'District Data_Live'!$D:$D,'# new dealers'!$D63,'District Data_Live'!$J:$J,'# new dealers'!T$4),"")</f>
        <v>0</v>
      </c>
      <c r="U63" s="16">
        <f t="shared" si="2"/>
        <v>0</v>
      </c>
      <c r="V63" s="16">
        <f t="shared" si="3"/>
        <v>0.62903192002179709</v>
      </c>
      <c r="W63" s="16">
        <f t="shared" si="4"/>
        <v>0.37096807997820302</v>
      </c>
      <c r="X63" s="16">
        <f t="shared" si="5"/>
        <v>0</v>
      </c>
      <c r="Y63" s="14"/>
      <c r="Z63" s="14"/>
      <c r="AA63" s="14"/>
      <c r="AB63" s="14"/>
      <c r="AE63" s="16"/>
      <c r="AF63" s="16"/>
      <c r="AG63" s="16"/>
      <c r="AH63" s="16"/>
      <c r="AI63" s="16"/>
      <c r="AJ63" s="16"/>
      <c r="AK63" s="16"/>
      <c r="AL63" s="16"/>
      <c r="AM63" s="16"/>
      <c r="AN63" s="16"/>
      <c r="AO63" s="16"/>
      <c r="AP63" s="16"/>
      <c r="AR63" s="16"/>
      <c r="AS63" s="16"/>
      <c r="AT63" s="16"/>
      <c r="AU63" s="16"/>
      <c r="AV63" s="16"/>
      <c r="AW63" s="16"/>
      <c r="AX63" s="16"/>
      <c r="AY63" s="16"/>
      <c r="AZ63" s="16"/>
      <c r="BA63" s="16"/>
      <c r="BB63" s="16"/>
      <c r="BC63" s="16"/>
      <c r="BE63" s="15"/>
      <c r="BF63" s="15"/>
      <c r="BG63" s="15"/>
      <c r="BH63" s="15"/>
      <c r="BI63" s="15"/>
      <c r="BJ63" s="15"/>
      <c r="BK63" s="15"/>
      <c r="BL63" s="15"/>
      <c r="BM63" s="15"/>
      <c r="BN63" s="15"/>
      <c r="BO63" s="15"/>
      <c r="BP63" s="15"/>
      <c r="BQ63" s="15"/>
      <c r="BS63" s="15"/>
      <c r="BT63" s="15"/>
      <c r="BU63" s="15"/>
      <c r="BV63" s="15"/>
      <c r="BW63" s="15"/>
      <c r="BX63" s="15"/>
      <c r="BY63" s="15"/>
      <c r="BZ63" s="15"/>
      <c r="CA63" s="15"/>
      <c r="CB63" s="15"/>
      <c r="CC63" s="15"/>
      <c r="CD63" s="15"/>
      <c r="CE63" s="15"/>
      <c r="CF63" s="15"/>
      <c r="CG63" s="16"/>
      <c r="CH63" s="16"/>
      <c r="CI63" s="16"/>
      <c r="CJ63" s="16"/>
      <c r="CK63" s="16"/>
      <c r="CL63" s="16"/>
      <c r="CM63" s="16"/>
      <c r="CN63" s="16"/>
      <c r="CO63" s="16"/>
      <c r="CP63" s="16"/>
      <c r="CQ63" s="16"/>
      <c r="CR63" s="16"/>
      <c r="CS63" s="236"/>
      <c r="CT63" s="16"/>
      <c r="CU63" s="16"/>
      <c r="CV63" s="16"/>
      <c r="CW63" s="16"/>
      <c r="CX63" s="16"/>
      <c r="CY63" s="16"/>
      <c r="CZ63" s="16"/>
      <c r="DA63" s="16"/>
      <c r="DB63" s="16"/>
      <c r="DC63" s="16"/>
      <c r="DD63" s="16"/>
      <c r="DE63" s="16"/>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I63" s="16"/>
      <c r="EJ63" s="16"/>
      <c r="EK63" s="16"/>
      <c r="EL63" s="16"/>
      <c r="EM63" s="16"/>
      <c r="EN63" s="16"/>
      <c r="EO63" s="16"/>
      <c r="EP63" s="16"/>
      <c r="EQ63" s="16"/>
      <c r="ER63" s="16"/>
      <c r="ES63" s="16"/>
      <c r="ET63" s="16"/>
      <c r="EV63" s="16"/>
      <c r="EW63" s="16"/>
      <c r="EX63" s="16"/>
      <c r="EY63" s="16"/>
      <c r="EZ63" s="16"/>
      <c r="FA63" s="16"/>
      <c r="FB63" s="16"/>
      <c r="FC63" s="16"/>
      <c r="FD63" s="16"/>
      <c r="FE63" s="16"/>
      <c r="FF63" s="16"/>
      <c r="FG63" s="16"/>
      <c r="FI63" s="233"/>
      <c r="FJ63" s="233"/>
      <c r="FK63" s="233"/>
      <c r="FL63" s="233"/>
      <c r="FM63" s="233"/>
      <c r="FN63" s="233"/>
      <c r="FO63" s="233"/>
      <c r="FP63" s="233"/>
      <c r="FQ63" s="233"/>
      <c r="FR63" s="233"/>
      <c r="FS63" s="233"/>
      <c r="FT63" s="233"/>
      <c r="FU63" s="233"/>
      <c r="FV63" s="4"/>
      <c r="FW63" s="233"/>
      <c r="FX63" s="233"/>
      <c r="FY63" s="233"/>
      <c r="FZ63" s="233"/>
      <c r="GA63" s="233"/>
      <c r="GB63" s="233"/>
      <c r="GC63" s="233"/>
      <c r="GD63" s="233"/>
      <c r="GE63" s="233"/>
      <c r="GF63" s="233"/>
      <c r="GG63" s="233"/>
      <c r="GH63" s="233"/>
      <c r="GI63" s="233"/>
      <c r="GJ63" s="233"/>
      <c r="GK63" s="112"/>
      <c r="GL63" s="112"/>
      <c r="GM63" s="112"/>
      <c r="GN63" s="112"/>
      <c r="GO63" s="112"/>
      <c r="GP63" s="112"/>
      <c r="GQ63" s="112"/>
      <c r="GR63" s="112"/>
      <c r="GS63" s="112"/>
      <c r="GT63" s="112"/>
      <c r="GU63" s="112"/>
      <c r="GV63" s="112"/>
      <c r="GW63" s="233"/>
      <c r="GX63" s="233"/>
      <c r="GY63" s="233"/>
      <c r="GZ63" s="233"/>
      <c r="HA63" s="233"/>
      <c r="HB63" s="233"/>
      <c r="HC63" s="233"/>
      <c r="HD63" s="233"/>
      <c r="HE63" s="233"/>
      <c r="HF63" s="233"/>
      <c r="HG63" s="233"/>
      <c r="HH63" s="233"/>
      <c r="HI63" s="233"/>
      <c r="HJ63" s="14"/>
      <c r="HL63" s="233"/>
      <c r="HN63" s="233"/>
      <c r="HO63" s="233"/>
      <c r="HQ63" s="15"/>
      <c r="HR63" s="15"/>
      <c r="IN63" s="346"/>
      <c r="IO63" s="346"/>
      <c r="IP63" s="346"/>
      <c r="IQ63" s="346"/>
      <c r="IR63" s="346"/>
      <c r="IS63" s="346"/>
      <c r="IT63" s="346"/>
      <c r="IU63" s="346"/>
      <c r="IV63" s="346"/>
      <c r="IW63" s="346"/>
      <c r="IX63" s="346"/>
      <c r="IY63" s="346"/>
      <c r="IZ63" s="346"/>
      <c r="JO63" s="346"/>
      <c r="JP63" s="346"/>
      <c r="JQ63" s="346"/>
      <c r="JR63" s="346"/>
      <c r="JS63" s="346"/>
      <c r="JT63" s="346"/>
      <c r="JU63" s="346"/>
      <c r="JV63" s="346"/>
      <c r="JW63" s="346"/>
      <c r="JX63" s="346"/>
      <c r="JY63" s="346"/>
      <c r="JZ63" s="346"/>
      <c r="KA63" s="346"/>
      <c r="KP63" s="346"/>
      <c r="KQ63" s="346"/>
      <c r="KR63" s="346"/>
      <c r="KS63" s="346"/>
      <c r="KT63" s="346"/>
      <c r="KU63" s="346"/>
      <c r="KV63" s="346"/>
      <c r="KW63" s="346"/>
      <c r="KX63" s="346"/>
      <c r="KY63" s="346"/>
      <c r="KZ63" s="346"/>
      <c r="LA63" s="346"/>
      <c r="LB63" s="346"/>
      <c r="LD63" s="346"/>
      <c r="LE63" s="346"/>
      <c r="LF63" s="346"/>
      <c r="LG63" s="346"/>
      <c r="LH63" s="346"/>
      <c r="LI63" s="346"/>
      <c r="LJ63" s="346"/>
      <c r="LK63" s="346"/>
      <c r="LL63" s="346"/>
      <c r="LM63" s="346"/>
      <c r="LN63" s="346"/>
      <c r="LO63" s="346"/>
      <c r="LP63" s="346"/>
      <c r="LS63" s="4"/>
      <c r="LT63" s="4"/>
      <c r="LU63" s="4"/>
      <c r="LV63" s="4"/>
      <c r="LW63" s="4"/>
      <c r="LX63" s="4"/>
      <c r="LY63" s="4"/>
      <c r="LZ63" s="4"/>
      <c r="MA63" s="4"/>
      <c r="MB63" s="4"/>
      <c r="MC63" s="4"/>
      <c r="MD63" s="4"/>
      <c r="MF63" s="14"/>
      <c r="MG63" s="14"/>
      <c r="MH63" s="14"/>
      <c r="MI63" s="14"/>
      <c r="MJ63" s="14"/>
      <c r="MK63" s="14"/>
      <c r="ML63" s="14"/>
      <c r="MM63" s="14"/>
      <c r="MN63" s="14"/>
      <c r="MO63" s="14"/>
      <c r="MP63" s="14"/>
      <c r="MQ63" s="14"/>
      <c r="MS63" s="14"/>
      <c r="MT63" s="14"/>
      <c r="MU63" s="14"/>
      <c r="MV63" s="14"/>
      <c r="MW63" s="14"/>
      <c r="MX63" s="14"/>
      <c r="MY63" s="14"/>
      <c r="MZ63" s="14"/>
      <c r="NA63" s="14"/>
      <c r="NB63" s="14"/>
      <c r="NC63" s="14"/>
      <c r="ND63" s="14"/>
    </row>
    <row r="64" spans="1:368">
      <c r="A64" s="4">
        <f>A63+1</f>
        <v>47</v>
      </c>
      <c r="B64" s="1" t="s">
        <v>465</v>
      </c>
      <c r="C64" s="1" t="s">
        <v>355</v>
      </c>
      <c r="D64" s="4" t="s">
        <v>327</v>
      </c>
      <c r="E64" s="14">
        <f>SUMIFS('MoU proposal'!U:U,'MoU proposal'!$B:$B,'# new dealers'!$B64,'MoU proposal'!$D:$D,'# new dealers'!$C64)</f>
        <v>1722.6599999999999</v>
      </c>
      <c r="F64" s="14">
        <f>'Retail_distributor-wise'!F64</f>
        <v>13550</v>
      </c>
      <c r="G64" s="14">
        <f>'Retail_distributor-wise'!GA64</f>
        <v>600.00000000000011</v>
      </c>
      <c r="H64" s="14">
        <f>'Retail_distributor-wise'!FM64</f>
        <v>1400</v>
      </c>
      <c r="I64" s="233">
        <f>IFERROR(COUNTIFS('District Data_Live'!$E:$E,'# new dealers'!$B64,'District Data_Live'!$C:$C,'# new dealers'!$C64,'District Data_Live'!$D:$D,'# new dealers'!$D64,'District Data_Live'!$J:$J,'# new dealers'!I$4),"")</f>
        <v>1</v>
      </c>
      <c r="J64" s="233">
        <f>IFERROR(COUNTIFS('District Data_Live'!$E:$E,'# new dealers'!$B64,'District Data_Live'!$C:$C,'# new dealers'!$C64,'District Data_Live'!$D:$D,'# new dealers'!$D64,'District Data_Live'!$J:$J,'# new dealers'!J$4),"")</f>
        <v>2</v>
      </c>
      <c r="K64" s="233">
        <f>IFERROR(COUNTIFS('District Data_Live'!$E:$E,'# new dealers'!$B64,'District Data_Live'!$C:$C,'# new dealers'!$C64,'District Data_Live'!$D:$D,'# new dealers'!$D64,'District Data_Live'!$J:$J,'# new dealers'!K$4),"")</f>
        <v>11</v>
      </c>
      <c r="L64" s="233">
        <f>IFERROR(COUNTIFS('District Data_Live'!$E:$E,'# new dealers'!$B64,'District Data_Live'!$C:$C,'# new dealers'!$C64,'District Data_Live'!$D:$D,'# new dealers'!$D64,'District Data_Live'!$J:$J,'# new dealers'!L$4),"")</f>
        <v>0</v>
      </c>
      <c r="M64" s="233">
        <f>IFERROR(SUMIFS('District Data_Live'!$P:$P,'District Data_Live'!$E:$E,'# new dealers'!$B64,'District Data_Live'!$C:$C,'# new dealers'!$C64,'District Data_Live'!$D:$D,'# new dealers'!$D64,'District Data_Live'!$J:$J,'# new dealers'!M$4),"")</f>
        <v>12000</v>
      </c>
      <c r="N64" s="233">
        <f>IFERROR(SUMIFS('District Data_Live'!$P:$P,'District Data_Live'!$E:$E,'# new dealers'!$B64,'District Data_Live'!$C:$C,'# new dealers'!$C64,'District Data_Live'!$D:$D,'# new dealers'!$D64,'District Data_Live'!$J:$J,'# new dealers'!N$4),"")</f>
        <v>11000</v>
      </c>
      <c r="O64" s="233">
        <f>IFERROR(SUMIFS('District Data_Live'!$P:$P,'District Data_Live'!$E:$E,'# new dealers'!$B64,'District Data_Live'!$C:$C,'# new dealers'!$C64,'District Data_Live'!$D:$D,'# new dealers'!$D64,'District Data_Live'!$J:$J,'# new dealers'!O$4),"")</f>
        <v>37500</v>
      </c>
      <c r="P64" s="233">
        <f>IFERROR(SUMIFS('District Data_Live'!$P:$P,'District Data_Live'!$E:$E,'# new dealers'!$B64,'District Data_Live'!$C:$C,'# new dealers'!$C64,'District Data_Live'!$D:$D,'# new dealers'!$D64,'District Data_Live'!$J:$J,'# new dealers'!P$4),"")</f>
        <v>0</v>
      </c>
      <c r="Q64" s="233">
        <f>IFERROR(SUMIFS('District Data_Live'!$ID:$ID,'District Data_Live'!$E:$E,'# new dealers'!$B64,'District Data_Live'!$C:$C,'# new dealers'!$C64,'District Data_Live'!$D:$D,'# new dealers'!$D64,'District Data_Live'!$J:$J,'# new dealers'!Q$4),"")</f>
        <v>1.2</v>
      </c>
      <c r="R64" s="233">
        <f>IFERROR(SUMIFS('District Data_Live'!$ID:$ID,'District Data_Live'!$E:$E,'# new dealers'!$B64,'District Data_Live'!$C:$C,'# new dealers'!$C64,'District Data_Live'!$D:$D,'# new dealers'!$D64,'District Data_Live'!$J:$J,'# new dealers'!R$4),"")</f>
        <v>19.899999999999999</v>
      </c>
      <c r="S64" s="233">
        <f>IFERROR(SUMIFS('District Data_Live'!$ID:$ID,'District Data_Live'!$E:$E,'# new dealers'!$B64,'District Data_Live'!$C:$C,'# new dealers'!$C64,'District Data_Live'!$D:$D,'# new dealers'!$D64,'District Data_Live'!$J:$J,'# new dealers'!S$4),"")</f>
        <v>14</v>
      </c>
      <c r="T64" s="233">
        <f>IFERROR(SUMIFS('District Data_Live'!$ID:$ID,'District Data_Live'!$E:$E,'# new dealers'!$B64,'District Data_Live'!$C:$C,'# new dealers'!$C64,'District Data_Live'!$D:$D,'# new dealers'!$D64,'District Data_Live'!$J:$J,'# new dealers'!T$4),"")</f>
        <v>0</v>
      </c>
      <c r="U64" s="16">
        <f t="shared" si="2"/>
        <v>3.4188034188034191E-2</v>
      </c>
      <c r="V64" s="16">
        <f t="shared" si="3"/>
        <v>0.56695156695156701</v>
      </c>
      <c r="W64" s="16">
        <f t="shared" si="4"/>
        <v>0.39886039886039892</v>
      </c>
      <c r="X64" s="16">
        <f t="shared" si="5"/>
        <v>0</v>
      </c>
      <c r="Y64" s="14"/>
      <c r="Z64" s="14"/>
      <c r="AA64" s="14"/>
      <c r="AB64" s="14"/>
      <c r="AE64" s="16"/>
      <c r="AF64" s="16"/>
      <c r="AG64" s="16"/>
      <c r="AH64" s="16"/>
      <c r="AI64" s="16"/>
      <c r="AJ64" s="16"/>
      <c r="AK64" s="16"/>
      <c r="AL64" s="16"/>
      <c r="AM64" s="16"/>
      <c r="AN64" s="16"/>
      <c r="AO64" s="16"/>
      <c r="AP64" s="16"/>
      <c r="AR64" s="16"/>
      <c r="AS64" s="16"/>
      <c r="AT64" s="16"/>
      <c r="AU64" s="16"/>
      <c r="AV64" s="16"/>
      <c r="AW64" s="16"/>
      <c r="AX64" s="16"/>
      <c r="AY64" s="16"/>
      <c r="AZ64" s="16"/>
      <c r="BA64" s="16"/>
      <c r="BB64" s="16"/>
      <c r="BC64" s="16"/>
      <c r="BE64" s="15"/>
      <c r="BF64" s="15"/>
      <c r="BG64" s="15"/>
      <c r="BH64" s="15"/>
      <c r="BI64" s="15"/>
      <c r="BJ64" s="15"/>
      <c r="BK64" s="15"/>
      <c r="BL64" s="15"/>
      <c r="BM64" s="15"/>
      <c r="BN64" s="15"/>
      <c r="BO64" s="15"/>
      <c r="BP64" s="15"/>
      <c r="BQ64" s="15"/>
      <c r="BS64" s="15"/>
      <c r="BT64" s="15"/>
      <c r="BU64" s="15"/>
      <c r="BV64" s="15"/>
      <c r="BW64" s="15"/>
      <c r="BX64" s="15"/>
      <c r="BY64" s="15"/>
      <c r="BZ64" s="15"/>
      <c r="CA64" s="15"/>
      <c r="CB64" s="15"/>
      <c r="CC64" s="15"/>
      <c r="CD64" s="15"/>
      <c r="CE64" s="15"/>
      <c r="CF64" s="15"/>
      <c r="CG64" s="16"/>
      <c r="CH64" s="16"/>
      <c r="CI64" s="16"/>
      <c r="CJ64" s="16"/>
      <c r="CK64" s="16"/>
      <c r="CL64" s="16"/>
      <c r="CM64" s="16"/>
      <c r="CN64" s="16"/>
      <c r="CO64" s="16"/>
      <c r="CP64" s="16"/>
      <c r="CQ64" s="16"/>
      <c r="CR64" s="16"/>
      <c r="CS64" s="236"/>
      <c r="CT64" s="16"/>
      <c r="CU64" s="16"/>
      <c r="CV64" s="16"/>
      <c r="CW64" s="16"/>
      <c r="CX64" s="16"/>
      <c r="CY64" s="16"/>
      <c r="CZ64" s="16"/>
      <c r="DA64" s="16"/>
      <c r="DB64" s="16"/>
      <c r="DC64" s="16"/>
      <c r="DD64" s="16"/>
      <c r="DE64" s="16"/>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I64" s="16"/>
      <c r="EJ64" s="16"/>
      <c r="EK64" s="16"/>
      <c r="EL64" s="16"/>
      <c r="EM64" s="16"/>
      <c r="EN64" s="16"/>
      <c r="EO64" s="16"/>
      <c r="EP64" s="16"/>
      <c r="EQ64" s="16"/>
      <c r="ER64" s="16"/>
      <c r="ES64" s="16"/>
      <c r="ET64" s="16"/>
      <c r="EV64" s="16"/>
      <c r="EW64" s="16"/>
      <c r="EX64" s="16"/>
      <c r="EY64" s="16"/>
      <c r="EZ64" s="16"/>
      <c r="FA64" s="16"/>
      <c r="FB64" s="16"/>
      <c r="FC64" s="16"/>
      <c r="FD64" s="16"/>
      <c r="FE64" s="16"/>
      <c r="FF64" s="16"/>
      <c r="FG64" s="16"/>
      <c r="FI64" s="233"/>
      <c r="FJ64" s="233"/>
      <c r="FK64" s="233"/>
      <c r="FL64" s="233"/>
      <c r="FM64" s="233"/>
      <c r="FN64" s="233"/>
      <c r="FO64" s="233"/>
      <c r="FP64" s="233"/>
      <c r="FQ64" s="233"/>
      <c r="FR64" s="233"/>
      <c r="FS64" s="233"/>
      <c r="FT64" s="233"/>
      <c r="FU64" s="233"/>
      <c r="FV64" s="4"/>
      <c r="FW64" s="233"/>
      <c r="FX64" s="233"/>
      <c r="FY64" s="233"/>
      <c r="FZ64" s="233"/>
      <c r="GA64" s="233"/>
      <c r="GB64" s="233"/>
      <c r="GC64" s="233"/>
      <c r="GD64" s="233"/>
      <c r="GE64" s="233"/>
      <c r="GF64" s="233"/>
      <c r="GG64" s="233"/>
      <c r="GH64" s="233"/>
      <c r="GI64" s="233"/>
      <c r="GJ64" s="233"/>
      <c r="GK64" s="112"/>
      <c r="GL64" s="112"/>
      <c r="GM64" s="112"/>
      <c r="GN64" s="112"/>
      <c r="GO64" s="112"/>
      <c r="GP64" s="112"/>
      <c r="GQ64" s="112"/>
      <c r="GR64" s="112"/>
      <c r="GS64" s="112"/>
      <c r="GT64" s="112"/>
      <c r="GU64" s="112"/>
      <c r="GV64" s="112"/>
      <c r="GW64" s="233"/>
      <c r="GX64" s="233"/>
      <c r="GY64" s="233"/>
      <c r="GZ64" s="233"/>
      <c r="HA64" s="233"/>
      <c r="HB64" s="233"/>
      <c r="HC64" s="233"/>
      <c r="HD64" s="233"/>
      <c r="HE64" s="233"/>
      <c r="HF64" s="233"/>
      <c r="HG64" s="233"/>
      <c r="HH64" s="233"/>
      <c r="HI64" s="233"/>
      <c r="HJ64" s="14"/>
      <c r="HL64" s="233"/>
      <c r="HN64" s="233"/>
      <c r="HO64" s="233"/>
      <c r="HQ64" s="15"/>
      <c r="HR64" s="15"/>
      <c r="IN64" s="346"/>
      <c r="IO64" s="346"/>
      <c r="IP64" s="346"/>
      <c r="IQ64" s="346"/>
      <c r="IR64" s="346"/>
      <c r="IS64" s="346"/>
      <c r="IT64" s="346"/>
      <c r="IU64" s="346"/>
      <c r="IV64" s="346"/>
      <c r="IW64" s="346"/>
      <c r="IX64" s="346"/>
      <c r="IY64" s="346"/>
      <c r="IZ64" s="346"/>
      <c r="JO64" s="346"/>
      <c r="JP64" s="346"/>
      <c r="JQ64" s="346"/>
      <c r="JR64" s="346"/>
      <c r="JS64" s="346"/>
      <c r="JT64" s="346"/>
      <c r="JU64" s="346"/>
      <c r="JV64" s="346"/>
      <c r="JW64" s="346"/>
      <c r="JX64" s="346"/>
      <c r="JY64" s="346"/>
      <c r="JZ64" s="346"/>
      <c r="KA64" s="346"/>
      <c r="KP64" s="346"/>
      <c r="KQ64" s="346"/>
      <c r="KR64" s="346"/>
      <c r="KS64" s="346"/>
      <c r="KT64" s="346"/>
      <c r="KU64" s="346"/>
      <c r="KV64" s="346"/>
      <c r="KW64" s="346"/>
      <c r="KX64" s="346"/>
      <c r="KY64" s="346"/>
      <c r="KZ64" s="346"/>
      <c r="LA64" s="346"/>
      <c r="LB64" s="346"/>
      <c r="LD64" s="346"/>
      <c r="LE64" s="346"/>
      <c r="LF64" s="346"/>
      <c r="LG64" s="346"/>
      <c r="LH64" s="346"/>
      <c r="LI64" s="346"/>
      <c r="LJ64" s="346"/>
      <c r="LK64" s="346"/>
      <c r="LL64" s="346"/>
      <c r="LM64" s="346"/>
      <c r="LN64" s="346"/>
      <c r="LO64" s="346"/>
      <c r="LP64" s="346"/>
      <c r="LS64" s="16"/>
      <c r="LT64" s="16"/>
      <c r="LU64" s="16"/>
      <c r="LV64" s="16"/>
      <c r="LW64" s="16"/>
      <c r="LX64" s="16"/>
      <c r="LY64" s="16"/>
      <c r="LZ64" s="16"/>
      <c r="MA64" s="16"/>
      <c r="MB64" s="16"/>
      <c r="MC64" s="16"/>
      <c r="MD64" s="16"/>
      <c r="MF64" s="14"/>
      <c r="MG64" s="14"/>
      <c r="MH64" s="14"/>
      <c r="MI64" s="14"/>
      <c r="MJ64" s="14"/>
      <c r="MK64" s="14"/>
      <c r="ML64" s="14"/>
      <c r="MM64" s="14"/>
      <c r="MN64" s="14"/>
      <c r="MO64" s="14"/>
      <c r="MP64" s="14"/>
      <c r="MQ64" s="14"/>
      <c r="MS64" s="14"/>
      <c r="MT64" s="14"/>
      <c r="MU64" s="14"/>
      <c r="MV64" s="14"/>
      <c r="MW64" s="14"/>
      <c r="MX64" s="14"/>
      <c r="MY64" s="14"/>
      <c r="MZ64" s="14"/>
      <c r="NA64" s="14"/>
      <c r="NB64" s="14"/>
      <c r="NC64" s="14"/>
      <c r="ND64" s="14"/>
    </row>
    <row r="65" spans="1:368">
      <c r="A65" s="4">
        <f>A64+1</f>
        <v>48</v>
      </c>
      <c r="B65" s="1" t="s">
        <v>466</v>
      </c>
      <c r="C65" s="1" t="s">
        <v>355</v>
      </c>
      <c r="D65" s="4" t="s">
        <v>327</v>
      </c>
      <c r="E65" s="14">
        <f>SUMIFS('MoU proposal'!U:U,'MoU proposal'!$B:$B,'# new dealers'!$B65,'MoU proposal'!$D:$D,'# new dealers'!$C65)</f>
        <v>486.11</v>
      </c>
      <c r="F65" s="14">
        <f>'Retail_distributor-wise'!F65</f>
        <v>3600</v>
      </c>
      <c r="G65" s="14">
        <f>'Retail_distributor-wise'!GA65</f>
        <v>165.00000000000003</v>
      </c>
      <c r="H65" s="14">
        <f>'Retail_distributor-wise'!FM65</f>
        <v>385</v>
      </c>
      <c r="I65" s="233">
        <f>IFERROR(COUNTIFS('District Data_Live'!$E:$E,'# new dealers'!$B65,'District Data_Live'!$C:$C,'# new dealers'!$C65,'District Data_Live'!$D:$D,'# new dealers'!$D65,'District Data_Live'!$J:$J,'# new dealers'!I$4),"")</f>
        <v>0</v>
      </c>
      <c r="J65" s="233">
        <f>IFERROR(COUNTIFS('District Data_Live'!$E:$E,'# new dealers'!$B65,'District Data_Live'!$C:$C,'# new dealers'!$C65,'District Data_Live'!$D:$D,'# new dealers'!$D65,'District Data_Live'!$J:$J,'# new dealers'!J$4),"")</f>
        <v>0</v>
      </c>
      <c r="K65" s="233">
        <f>IFERROR(COUNTIFS('District Data_Live'!$E:$E,'# new dealers'!$B65,'District Data_Live'!$C:$C,'# new dealers'!$C65,'District Data_Live'!$D:$D,'# new dealers'!$D65,'District Data_Live'!$J:$J,'# new dealers'!K$4),"")</f>
        <v>2</v>
      </c>
      <c r="L65" s="233">
        <f>IFERROR(COUNTIFS('District Data_Live'!$E:$E,'# new dealers'!$B65,'District Data_Live'!$C:$C,'# new dealers'!$C65,'District Data_Live'!$D:$D,'# new dealers'!$D65,'District Data_Live'!$J:$J,'# new dealers'!L$4),"")</f>
        <v>0</v>
      </c>
      <c r="M65" s="233">
        <f>IFERROR(SUMIFS('District Data_Live'!$P:$P,'District Data_Live'!$E:$E,'# new dealers'!$B65,'District Data_Live'!$C:$C,'# new dealers'!$C65,'District Data_Live'!$D:$D,'# new dealers'!$D65,'District Data_Live'!$J:$J,'# new dealers'!M$4),"")</f>
        <v>0</v>
      </c>
      <c r="N65" s="233">
        <f>IFERROR(SUMIFS('District Data_Live'!$P:$P,'District Data_Live'!$E:$E,'# new dealers'!$B65,'District Data_Live'!$C:$C,'# new dealers'!$C65,'District Data_Live'!$D:$D,'# new dealers'!$D65,'District Data_Live'!$J:$J,'# new dealers'!N$4),"")</f>
        <v>0</v>
      </c>
      <c r="O65" s="233">
        <f>IFERROR(SUMIFS('District Data_Live'!$P:$P,'District Data_Live'!$E:$E,'# new dealers'!$B65,'District Data_Live'!$C:$C,'# new dealers'!$C65,'District Data_Live'!$D:$D,'# new dealers'!$D65,'District Data_Live'!$J:$J,'# new dealers'!O$4),"")</f>
        <v>6000</v>
      </c>
      <c r="P65" s="233">
        <f>IFERROR(SUMIFS('District Data_Live'!$P:$P,'District Data_Live'!$E:$E,'# new dealers'!$B65,'District Data_Live'!$C:$C,'# new dealers'!$C65,'District Data_Live'!$D:$D,'# new dealers'!$D65,'District Data_Live'!$J:$J,'# new dealers'!P$4),"")</f>
        <v>0</v>
      </c>
      <c r="Q65" s="233">
        <f>IFERROR(SUMIFS('District Data_Live'!$ID:$ID,'District Data_Live'!$E:$E,'# new dealers'!$B65,'District Data_Live'!$C:$C,'# new dealers'!$C65,'District Data_Live'!$D:$D,'# new dealers'!$D65,'District Data_Live'!$J:$J,'# new dealers'!Q$4),"")</f>
        <v>0</v>
      </c>
      <c r="R65" s="233">
        <f>IFERROR(SUMIFS('District Data_Live'!$ID:$ID,'District Data_Live'!$E:$E,'# new dealers'!$B65,'District Data_Live'!$C:$C,'# new dealers'!$C65,'District Data_Live'!$D:$D,'# new dealers'!$D65,'District Data_Live'!$J:$J,'# new dealers'!R$4),"")</f>
        <v>0</v>
      </c>
      <c r="S65" s="233">
        <f>IFERROR(SUMIFS('District Data_Live'!$ID:$ID,'District Data_Live'!$E:$E,'# new dealers'!$B65,'District Data_Live'!$C:$C,'# new dealers'!$C65,'District Data_Live'!$D:$D,'# new dealers'!$D65,'District Data_Live'!$J:$J,'# new dealers'!S$4),"")</f>
        <v>25.923999999999999</v>
      </c>
      <c r="T65" s="233">
        <f>IFERROR(SUMIFS('District Data_Live'!$ID:$ID,'District Data_Live'!$E:$E,'# new dealers'!$B65,'District Data_Live'!$C:$C,'# new dealers'!$C65,'District Data_Live'!$D:$D,'# new dealers'!$D65,'District Data_Live'!$J:$J,'# new dealers'!T$4),"")</f>
        <v>0</v>
      </c>
      <c r="U65" s="16">
        <f t="shared" si="2"/>
        <v>0</v>
      </c>
      <c r="V65" s="16">
        <f t="shared" si="3"/>
        <v>0</v>
      </c>
      <c r="W65" s="16">
        <f t="shared" si="4"/>
        <v>1</v>
      </c>
      <c r="X65" s="16">
        <f t="shared" si="5"/>
        <v>0</v>
      </c>
      <c r="Y65" s="14"/>
      <c r="Z65" s="14"/>
      <c r="AA65" s="14"/>
      <c r="AB65" s="14"/>
      <c r="AE65" s="16"/>
      <c r="AF65" s="16"/>
      <c r="AG65" s="16"/>
      <c r="AH65" s="16"/>
      <c r="AI65" s="16"/>
      <c r="AJ65" s="16"/>
      <c r="AK65" s="16"/>
      <c r="AL65" s="16"/>
      <c r="AM65" s="16"/>
      <c r="AN65" s="16"/>
      <c r="AO65" s="16"/>
      <c r="AP65" s="16"/>
      <c r="AR65" s="16"/>
      <c r="AS65" s="16"/>
      <c r="AT65" s="16"/>
      <c r="AU65" s="16"/>
      <c r="AV65" s="16"/>
      <c r="AW65" s="16"/>
      <c r="AX65" s="16"/>
      <c r="AY65" s="16"/>
      <c r="AZ65" s="16"/>
      <c r="BA65" s="16"/>
      <c r="BB65" s="16"/>
      <c r="BC65" s="16"/>
      <c r="BE65" s="15"/>
      <c r="BF65" s="15"/>
      <c r="BG65" s="15"/>
      <c r="BH65" s="15"/>
      <c r="BI65" s="15"/>
      <c r="BJ65" s="15"/>
      <c r="BK65" s="15"/>
      <c r="BL65" s="15"/>
      <c r="BM65" s="15"/>
      <c r="BN65" s="15"/>
      <c r="BO65" s="15"/>
      <c r="BP65" s="15"/>
      <c r="BQ65" s="15"/>
      <c r="BS65" s="15"/>
      <c r="BT65" s="15"/>
      <c r="BU65" s="15"/>
      <c r="BV65" s="15"/>
      <c r="BW65" s="15"/>
      <c r="BX65" s="15"/>
      <c r="BY65" s="15"/>
      <c r="BZ65" s="15"/>
      <c r="CA65" s="15"/>
      <c r="CB65" s="15"/>
      <c r="CC65" s="15"/>
      <c r="CD65" s="15"/>
      <c r="CE65" s="15"/>
      <c r="CF65" s="15"/>
      <c r="CG65" s="16"/>
      <c r="CH65" s="16"/>
      <c r="CI65" s="16"/>
      <c r="CJ65" s="16"/>
      <c r="CK65" s="16"/>
      <c r="CL65" s="16"/>
      <c r="CM65" s="16"/>
      <c r="CN65" s="16"/>
      <c r="CO65" s="16"/>
      <c r="CP65" s="16"/>
      <c r="CQ65" s="16"/>
      <c r="CR65" s="16"/>
      <c r="CS65" s="236"/>
      <c r="CT65" s="16"/>
      <c r="CU65" s="16"/>
      <c r="CV65" s="16"/>
      <c r="CW65" s="16"/>
      <c r="CX65" s="16"/>
      <c r="CY65" s="16"/>
      <c r="CZ65" s="16"/>
      <c r="DA65" s="16"/>
      <c r="DB65" s="16"/>
      <c r="DC65" s="16"/>
      <c r="DD65" s="16"/>
      <c r="DE65" s="16"/>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I65" s="16"/>
      <c r="EJ65" s="16"/>
      <c r="EK65" s="16"/>
      <c r="EL65" s="16"/>
      <c r="EM65" s="16"/>
      <c r="EN65" s="16"/>
      <c r="EO65" s="16"/>
      <c r="EP65" s="16"/>
      <c r="EQ65" s="16"/>
      <c r="ER65" s="16"/>
      <c r="ES65" s="16"/>
      <c r="ET65" s="16"/>
      <c r="EV65" s="16"/>
      <c r="EW65" s="16"/>
      <c r="EX65" s="16"/>
      <c r="EY65" s="16"/>
      <c r="EZ65" s="16"/>
      <c r="FA65" s="16"/>
      <c r="FB65" s="16"/>
      <c r="FC65" s="16"/>
      <c r="FD65" s="16"/>
      <c r="FE65" s="16"/>
      <c r="FF65" s="16"/>
      <c r="FG65" s="16"/>
      <c r="FI65" s="233"/>
      <c r="FJ65" s="233"/>
      <c r="FK65" s="233"/>
      <c r="FL65" s="233"/>
      <c r="FM65" s="233"/>
      <c r="FN65" s="233"/>
      <c r="FO65" s="233"/>
      <c r="FP65" s="233"/>
      <c r="FQ65" s="233"/>
      <c r="FR65" s="233"/>
      <c r="FS65" s="233"/>
      <c r="FT65" s="233"/>
      <c r="FU65" s="233"/>
      <c r="FV65" s="4"/>
      <c r="FW65" s="233"/>
      <c r="FX65" s="233"/>
      <c r="FY65" s="233"/>
      <c r="FZ65" s="233"/>
      <c r="GA65" s="233"/>
      <c r="GB65" s="233"/>
      <c r="GC65" s="233"/>
      <c r="GD65" s="233"/>
      <c r="GE65" s="233"/>
      <c r="GF65" s="233"/>
      <c r="GG65" s="233"/>
      <c r="GH65" s="233"/>
      <c r="GI65" s="233"/>
      <c r="GJ65" s="233"/>
      <c r="GK65" s="112"/>
      <c r="GL65" s="112"/>
      <c r="GM65" s="112"/>
      <c r="GN65" s="112"/>
      <c r="GO65" s="112"/>
      <c r="GP65" s="112"/>
      <c r="GQ65" s="112"/>
      <c r="GR65" s="112"/>
      <c r="GS65" s="112"/>
      <c r="GT65" s="112"/>
      <c r="GU65" s="112"/>
      <c r="GV65" s="112"/>
      <c r="GW65" s="233"/>
      <c r="GX65" s="233"/>
      <c r="GY65" s="233"/>
      <c r="GZ65" s="233"/>
      <c r="HA65" s="233"/>
      <c r="HB65" s="233"/>
      <c r="HC65" s="233"/>
      <c r="HD65" s="233"/>
      <c r="HE65" s="233"/>
      <c r="HF65" s="233"/>
      <c r="HG65" s="233"/>
      <c r="HH65" s="233"/>
      <c r="HI65" s="233"/>
      <c r="HJ65" s="14"/>
      <c r="HL65" s="233"/>
      <c r="HN65" s="233"/>
      <c r="HO65" s="233"/>
      <c r="HQ65" s="15"/>
      <c r="HR65" s="15"/>
      <c r="IN65" s="346"/>
      <c r="IO65" s="346"/>
      <c r="IP65" s="346"/>
      <c r="IQ65" s="346"/>
      <c r="IR65" s="346"/>
      <c r="IS65" s="346"/>
      <c r="IT65" s="346"/>
      <c r="IU65" s="346"/>
      <c r="IV65" s="346"/>
      <c r="IW65" s="346"/>
      <c r="IX65" s="346"/>
      <c r="IY65" s="346"/>
      <c r="IZ65" s="346"/>
      <c r="JO65" s="346"/>
      <c r="JP65" s="346"/>
      <c r="JQ65" s="346"/>
      <c r="JR65" s="346"/>
      <c r="JS65" s="346"/>
      <c r="JT65" s="346"/>
      <c r="JU65" s="346"/>
      <c r="JV65" s="346"/>
      <c r="JW65" s="346"/>
      <c r="JX65" s="346"/>
      <c r="JY65" s="346"/>
      <c r="JZ65" s="346"/>
      <c r="KA65" s="346"/>
      <c r="KP65" s="346"/>
      <c r="KQ65" s="346"/>
      <c r="KR65" s="346"/>
      <c r="KS65" s="346"/>
      <c r="KT65" s="346"/>
      <c r="KU65" s="346"/>
      <c r="KV65" s="346"/>
      <c r="KW65" s="346"/>
      <c r="KX65" s="346"/>
      <c r="KY65" s="346"/>
      <c r="KZ65" s="346"/>
      <c r="LA65" s="346"/>
      <c r="LB65" s="346"/>
      <c r="LD65" s="346"/>
      <c r="LE65" s="346"/>
      <c r="LF65" s="346"/>
      <c r="LG65" s="346"/>
      <c r="LH65" s="346"/>
      <c r="LI65" s="346"/>
      <c r="LJ65" s="346"/>
      <c r="LK65" s="346"/>
      <c r="LL65" s="346"/>
      <c r="LM65" s="346"/>
      <c r="LN65" s="346"/>
      <c r="LO65" s="346"/>
      <c r="LP65" s="346"/>
      <c r="MF65" s="14"/>
      <c r="MG65" s="14"/>
      <c r="MH65" s="14"/>
      <c r="MI65" s="14"/>
      <c r="MJ65" s="14"/>
      <c r="MK65" s="14"/>
      <c r="ML65" s="14"/>
      <c r="MM65" s="14"/>
      <c r="MN65" s="14"/>
      <c r="MO65" s="14"/>
      <c r="MP65" s="14"/>
      <c r="MQ65" s="14"/>
      <c r="MS65" s="14"/>
      <c r="MT65" s="14"/>
      <c r="MU65" s="14"/>
      <c r="MV65" s="14"/>
      <c r="MW65" s="14"/>
      <c r="MX65" s="14"/>
      <c r="MY65" s="14"/>
      <c r="MZ65" s="14"/>
      <c r="NA65" s="14"/>
      <c r="NB65" s="14"/>
      <c r="NC65" s="14"/>
      <c r="ND65" s="14"/>
    </row>
    <row r="66" spans="1:368" s="116" customFormat="1">
      <c r="A66" s="115"/>
      <c r="D66" s="115"/>
      <c r="E66" s="117"/>
      <c r="F66" s="14">
        <f>'Retail_distributor-wise'!F66</f>
        <v>0</v>
      </c>
      <c r="G66" s="14">
        <f>'Retail_distributor-wise'!GA66</f>
        <v>0</v>
      </c>
      <c r="H66" s="14">
        <f>'Retail_distributor-wise'!FM66</f>
        <v>0</v>
      </c>
      <c r="I66" s="233">
        <f>IFERROR(COUNTIFS('District Data_Live'!$E:$E,'# new dealers'!$B66,'District Data_Live'!$C:$C,'# new dealers'!$C66,'District Data_Live'!$D:$D,'# new dealers'!$D66,'District Data_Live'!$J:$J,'# new dealers'!I$4),"")</f>
        <v>0</v>
      </c>
      <c r="J66" s="233">
        <f>IFERROR(COUNTIFS('District Data_Live'!$E:$E,'# new dealers'!$B66,'District Data_Live'!$C:$C,'# new dealers'!$C66,'District Data_Live'!$D:$D,'# new dealers'!$D66,'District Data_Live'!$J:$J,'# new dealers'!J$4),"")</f>
        <v>0</v>
      </c>
      <c r="K66" s="233">
        <f>IFERROR(COUNTIFS('District Data_Live'!$E:$E,'# new dealers'!$B66,'District Data_Live'!$C:$C,'# new dealers'!$C66,'District Data_Live'!$D:$D,'# new dealers'!$D66,'District Data_Live'!$J:$J,'# new dealers'!K$4),"")</f>
        <v>0</v>
      </c>
      <c r="L66" s="233">
        <f>IFERROR(COUNTIFS('District Data_Live'!$E:$E,'# new dealers'!$B66,'District Data_Live'!$C:$C,'# new dealers'!$C66,'District Data_Live'!$D:$D,'# new dealers'!$D66,'District Data_Live'!$J:$J,'# new dealers'!L$4),"")</f>
        <v>0</v>
      </c>
      <c r="M66" s="233">
        <f>IFERROR(SUMIFS('District Data_Live'!$P:$P,'District Data_Live'!$E:$E,'# new dealers'!$B66,'District Data_Live'!$C:$C,'# new dealers'!$C66,'District Data_Live'!$D:$D,'# new dealers'!$D66,'District Data_Live'!$J:$J,'# new dealers'!M$4),"")</f>
        <v>0</v>
      </c>
      <c r="N66" s="233">
        <f>IFERROR(SUMIFS('District Data_Live'!$P:$P,'District Data_Live'!$E:$E,'# new dealers'!$B66,'District Data_Live'!$C:$C,'# new dealers'!$C66,'District Data_Live'!$D:$D,'# new dealers'!$D66,'District Data_Live'!$J:$J,'# new dealers'!N$4),"")</f>
        <v>0</v>
      </c>
      <c r="O66" s="233">
        <f>IFERROR(SUMIFS('District Data_Live'!$P:$P,'District Data_Live'!$E:$E,'# new dealers'!$B66,'District Data_Live'!$C:$C,'# new dealers'!$C66,'District Data_Live'!$D:$D,'# new dealers'!$D66,'District Data_Live'!$J:$J,'# new dealers'!O$4),"")</f>
        <v>0</v>
      </c>
      <c r="P66" s="233">
        <f>IFERROR(SUMIFS('District Data_Live'!$P:$P,'District Data_Live'!$E:$E,'# new dealers'!$B66,'District Data_Live'!$C:$C,'# new dealers'!$C66,'District Data_Live'!$D:$D,'# new dealers'!$D66,'District Data_Live'!$J:$J,'# new dealers'!P$4),"")</f>
        <v>0</v>
      </c>
      <c r="Q66" s="233">
        <f>IFERROR(SUMIFS('District Data_Live'!$ID:$ID,'District Data_Live'!$E:$E,'# new dealers'!$B66,'District Data_Live'!$C:$C,'# new dealers'!$C66,'District Data_Live'!$D:$D,'# new dealers'!$D66,'District Data_Live'!$J:$J,'# new dealers'!Q$4),"")</f>
        <v>0</v>
      </c>
      <c r="R66" s="233">
        <f>IFERROR(SUMIFS('District Data_Live'!$ID:$ID,'District Data_Live'!$E:$E,'# new dealers'!$B66,'District Data_Live'!$C:$C,'# new dealers'!$C66,'District Data_Live'!$D:$D,'# new dealers'!$D66,'District Data_Live'!$J:$J,'# new dealers'!R$4),"")</f>
        <v>0</v>
      </c>
      <c r="S66" s="233">
        <f>IFERROR(SUMIFS('District Data_Live'!$ID:$ID,'District Data_Live'!$E:$E,'# new dealers'!$B66,'District Data_Live'!$C:$C,'# new dealers'!$C66,'District Data_Live'!$D:$D,'# new dealers'!$D66,'District Data_Live'!$J:$J,'# new dealers'!S$4),"")</f>
        <v>0</v>
      </c>
      <c r="T66" s="233">
        <f>IFERROR(SUMIFS('District Data_Live'!$ID:$ID,'District Data_Live'!$E:$E,'# new dealers'!$B66,'District Data_Live'!$C:$C,'# new dealers'!$C66,'District Data_Live'!$D:$D,'# new dealers'!$D66,'District Data_Live'!$J:$J,'# new dealers'!T$4),"")</f>
        <v>0</v>
      </c>
      <c r="U66" s="16" t="str">
        <f t="shared" si="2"/>
        <v/>
      </c>
      <c r="V66" s="16" t="str">
        <f t="shared" si="3"/>
        <v/>
      </c>
      <c r="W66" s="16" t="str">
        <f t="shared" si="4"/>
        <v/>
      </c>
      <c r="X66" s="16" t="str">
        <f t="shared" si="5"/>
        <v/>
      </c>
      <c r="Y66" s="117"/>
      <c r="Z66" s="117"/>
      <c r="AA66" s="117"/>
      <c r="AB66" s="117"/>
      <c r="AC66" s="229"/>
      <c r="AD66" s="229"/>
      <c r="AE66" s="230"/>
      <c r="AF66" s="230"/>
      <c r="AG66" s="230"/>
      <c r="AH66" s="230"/>
      <c r="AI66" s="230"/>
      <c r="AJ66" s="230"/>
      <c r="AK66" s="230"/>
      <c r="AL66" s="230"/>
      <c r="AM66" s="230"/>
      <c r="AN66" s="230"/>
      <c r="AO66" s="230"/>
      <c r="AP66" s="230"/>
      <c r="AR66" s="230"/>
      <c r="AS66" s="230"/>
      <c r="AT66" s="230"/>
      <c r="AU66" s="230"/>
      <c r="AV66" s="230"/>
      <c r="AW66" s="230"/>
      <c r="AX66" s="230"/>
      <c r="AY66" s="230"/>
      <c r="AZ66" s="230"/>
      <c r="BA66" s="230"/>
      <c r="BB66" s="230"/>
      <c r="BC66" s="230"/>
      <c r="BE66" s="231"/>
      <c r="BF66" s="231"/>
      <c r="BG66" s="231"/>
      <c r="BH66" s="231"/>
      <c r="BI66" s="231"/>
      <c r="BJ66" s="231"/>
      <c r="BK66" s="231"/>
      <c r="BL66" s="231"/>
      <c r="BM66" s="231"/>
      <c r="BN66" s="231"/>
      <c r="BO66" s="231"/>
      <c r="BP66" s="231"/>
      <c r="BQ66" s="231"/>
      <c r="BS66" s="231"/>
      <c r="BT66" s="231"/>
      <c r="BU66" s="231"/>
      <c r="BV66" s="231"/>
      <c r="BW66" s="231"/>
      <c r="BX66" s="231"/>
      <c r="BY66" s="231"/>
      <c r="BZ66" s="231"/>
      <c r="CA66" s="231"/>
      <c r="CB66" s="231"/>
      <c r="CC66" s="231"/>
      <c r="CD66" s="231"/>
      <c r="CE66" s="231"/>
      <c r="CF66" s="231"/>
      <c r="CG66" s="230"/>
      <c r="CH66" s="230"/>
      <c r="CI66" s="230"/>
      <c r="CJ66" s="230"/>
      <c r="CK66" s="230"/>
      <c r="CL66" s="230"/>
      <c r="CM66" s="230"/>
      <c r="CN66" s="230"/>
      <c r="CO66" s="230"/>
      <c r="CP66" s="230"/>
      <c r="CQ66" s="230"/>
      <c r="CR66" s="230"/>
      <c r="CS66" s="237"/>
      <c r="CT66" s="230"/>
      <c r="CU66" s="230"/>
      <c r="CV66" s="230"/>
      <c r="CW66" s="230"/>
      <c r="CX66" s="230"/>
      <c r="CY66" s="230"/>
      <c r="CZ66" s="230"/>
      <c r="DA66" s="230"/>
      <c r="DB66" s="230"/>
      <c r="DC66" s="230"/>
      <c r="DD66" s="230"/>
      <c r="DE66" s="230"/>
      <c r="DF66" s="231"/>
      <c r="DG66" s="231"/>
      <c r="DH66" s="231"/>
      <c r="DI66" s="231"/>
      <c r="DJ66" s="231"/>
      <c r="DK66" s="231"/>
      <c r="DL66" s="231"/>
      <c r="DM66" s="231"/>
      <c r="DN66" s="231"/>
      <c r="DO66" s="231"/>
      <c r="DP66" s="231"/>
      <c r="DQ66" s="231"/>
      <c r="DR66" s="231"/>
      <c r="DS66" s="231"/>
      <c r="DT66" s="231"/>
      <c r="DU66" s="231"/>
      <c r="DV66" s="231"/>
      <c r="DW66" s="231"/>
      <c r="DX66" s="231"/>
      <c r="DY66" s="231"/>
      <c r="DZ66" s="231"/>
      <c r="EA66" s="231"/>
      <c r="EB66" s="231"/>
      <c r="EC66" s="231"/>
      <c r="ED66" s="231"/>
      <c r="EE66" s="231"/>
      <c r="EF66" s="231"/>
      <c r="EG66" s="231"/>
      <c r="EH66" s="191"/>
      <c r="EI66" s="115"/>
      <c r="EJ66" s="115"/>
      <c r="EK66" s="115"/>
      <c r="EL66" s="115"/>
      <c r="EM66" s="115"/>
      <c r="EN66" s="115"/>
      <c r="EO66" s="115"/>
      <c r="EP66" s="115"/>
      <c r="EQ66" s="115"/>
      <c r="ER66" s="115"/>
      <c r="ES66" s="115"/>
      <c r="ET66" s="115"/>
      <c r="EU66" s="115"/>
      <c r="EV66" s="230"/>
      <c r="EW66" s="230"/>
      <c r="EX66" s="230"/>
      <c r="EY66" s="230"/>
      <c r="EZ66" s="230"/>
      <c r="FA66" s="230"/>
      <c r="FB66" s="230"/>
      <c r="FC66" s="230"/>
      <c r="FD66" s="230"/>
      <c r="FE66" s="230"/>
      <c r="FF66" s="230"/>
      <c r="FG66" s="230"/>
      <c r="FI66" s="234"/>
      <c r="FJ66" s="234"/>
      <c r="FK66" s="234"/>
      <c r="FL66" s="234"/>
      <c r="FM66" s="234"/>
      <c r="FN66" s="234"/>
      <c r="FO66" s="234"/>
      <c r="FP66" s="234"/>
      <c r="FQ66" s="234"/>
      <c r="FR66" s="234"/>
      <c r="FS66" s="234"/>
      <c r="FT66" s="234"/>
      <c r="FU66" s="234"/>
      <c r="FV66" s="115"/>
      <c r="FW66" s="234"/>
      <c r="FX66" s="234"/>
      <c r="FY66" s="234"/>
      <c r="FZ66" s="234"/>
      <c r="GA66" s="234"/>
      <c r="GB66" s="234"/>
      <c r="GC66" s="234"/>
      <c r="GD66" s="234"/>
      <c r="GE66" s="234"/>
      <c r="GF66" s="234"/>
      <c r="GG66" s="234"/>
      <c r="GH66" s="234"/>
      <c r="GI66" s="234"/>
      <c r="GJ66" s="234"/>
      <c r="GK66" s="339"/>
      <c r="GL66" s="339"/>
      <c r="GM66" s="339"/>
      <c r="GN66" s="339"/>
      <c r="GO66" s="339"/>
      <c r="GP66" s="339"/>
      <c r="GQ66" s="339"/>
      <c r="GR66" s="339"/>
      <c r="GS66" s="339"/>
      <c r="GT66" s="339"/>
      <c r="GU66" s="339"/>
      <c r="GV66" s="339"/>
      <c r="GW66" s="234"/>
      <c r="GX66" s="234"/>
      <c r="GY66" s="234"/>
      <c r="GZ66" s="234"/>
      <c r="HA66" s="234"/>
      <c r="HB66" s="234"/>
      <c r="HC66" s="234"/>
      <c r="HD66" s="234"/>
      <c r="HE66" s="234"/>
      <c r="HF66" s="234"/>
      <c r="HG66" s="234"/>
      <c r="HH66" s="234"/>
      <c r="HI66" s="234"/>
      <c r="HJ66" s="117"/>
      <c r="HL66" s="115"/>
      <c r="HM66" s="115"/>
      <c r="HN66" s="115"/>
      <c r="HO66" s="115"/>
      <c r="HQ66" s="231"/>
      <c r="HR66" s="231"/>
      <c r="IN66" s="557"/>
      <c r="IO66" s="557"/>
      <c r="IP66" s="557"/>
      <c r="IQ66" s="557"/>
      <c r="IR66" s="557"/>
      <c r="IS66" s="557"/>
      <c r="IT66" s="557"/>
      <c r="IU66" s="557"/>
      <c r="IV66" s="557"/>
      <c r="IW66" s="557"/>
      <c r="IX66" s="557"/>
      <c r="IY66" s="557"/>
      <c r="IZ66" s="557"/>
      <c r="JO66" s="557"/>
      <c r="JP66" s="557"/>
      <c r="JQ66" s="557"/>
      <c r="JR66" s="557"/>
      <c r="JS66" s="557"/>
      <c r="JT66" s="557"/>
      <c r="JU66" s="557"/>
      <c r="JV66" s="557"/>
      <c r="JW66" s="557"/>
      <c r="JX66" s="557"/>
      <c r="JY66" s="557"/>
      <c r="JZ66" s="557"/>
      <c r="KA66" s="557"/>
      <c r="KP66" s="557"/>
      <c r="KQ66" s="557"/>
      <c r="KR66" s="557"/>
      <c r="KS66" s="557"/>
      <c r="KT66" s="557"/>
      <c r="KU66" s="557"/>
      <c r="KV66" s="557"/>
      <c r="KW66" s="557"/>
      <c r="KX66" s="557"/>
      <c r="KY66" s="557"/>
      <c r="KZ66" s="557"/>
      <c r="LA66" s="557"/>
      <c r="LB66" s="557"/>
      <c r="LD66" s="557"/>
      <c r="LE66" s="557"/>
      <c r="LF66" s="557"/>
      <c r="LG66" s="557"/>
      <c r="LH66" s="557"/>
      <c r="LI66" s="557"/>
      <c r="LJ66" s="557"/>
      <c r="LK66" s="557"/>
      <c r="LL66" s="557"/>
      <c r="LM66" s="557"/>
      <c r="LN66" s="557"/>
      <c r="LO66" s="557"/>
      <c r="LP66" s="557"/>
      <c r="MF66" s="117"/>
      <c r="MG66" s="117"/>
      <c r="MH66" s="117"/>
      <c r="MI66" s="117"/>
      <c r="MJ66" s="117"/>
      <c r="MK66" s="117"/>
      <c r="ML66" s="117"/>
      <c r="MM66" s="117"/>
      <c r="MN66" s="117"/>
      <c r="MO66" s="117"/>
      <c r="MP66" s="117"/>
      <c r="MQ66" s="117"/>
      <c r="MS66" s="117"/>
      <c r="MT66" s="117"/>
      <c r="MU66" s="117"/>
      <c r="MV66" s="117"/>
      <c r="MW66" s="117"/>
      <c r="MX66" s="117"/>
      <c r="MY66" s="117"/>
      <c r="MZ66" s="117"/>
      <c r="NA66" s="117"/>
      <c r="NB66" s="117"/>
      <c r="NC66" s="117"/>
      <c r="ND66" s="117"/>
    </row>
    <row r="67" spans="1:368">
      <c r="A67" s="4">
        <v>49</v>
      </c>
      <c r="B67" s="1" t="s">
        <v>468</v>
      </c>
      <c r="C67" s="1" t="s">
        <v>357</v>
      </c>
      <c r="D67" s="4" t="s">
        <v>329</v>
      </c>
      <c r="E67" s="14">
        <f>SUMIFS('MoU proposal'!U:U,'MoU proposal'!$B:$B,'# new dealers'!$B67,'MoU proposal'!$D:$D,'# new dealers'!$C67)</f>
        <v>0</v>
      </c>
      <c r="F67" s="14">
        <f>'Retail_distributor-wise'!F67</f>
        <v>10000</v>
      </c>
      <c r="G67" s="14">
        <f>'Retail_distributor-wise'!GA67</f>
        <v>507.49999999999994</v>
      </c>
      <c r="H67" s="14">
        <f>'Retail_distributor-wise'!FM67</f>
        <v>942.5</v>
      </c>
      <c r="I67" s="233">
        <f>IFERROR(COUNTIFS('District Data_Live'!$E:$E,'# new dealers'!$B67,'District Data_Live'!$C:$C,'# new dealers'!$C67,'District Data_Live'!$D:$D,'# new dealers'!$D67,'District Data_Live'!$J:$J,'# new dealers'!I$4),"")</f>
        <v>0</v>
      </c>
      <c r="J67" s="233">
        <f>IFERROR(COUNTIFS('District Data_Live'!$E:$E,'# new dealers'!$B67,'District Data_Live'!$C:$C,'# new dealers'!$C67,'District Data_Live'!$D:$D,'# new dealers'!$D67,'District Data_Live'!$J:$J,'# new dealers'!J$4),"")</f>
        <v>0</v>
      </c>
      <c r="K67" s="233">
        <f>IFERROR(COUNTIFS('District Data_Live'!$E:$E,'# new dealers'!$B67,'District Data_Live'!$C:$C,'# new dealers'!$C67,'District Data_Live'!$D:$D,'# new dealers'!$D67,'District Data_Live'!$J:$J,'# new dealers'!K$4),"")</f>
        <v>0</v>
      </c>
      <c r="L67" s="233">
        <f>IFERROR(COUNTIFS('District Data_Live'!$E:$E,'# new dealers'!$B67,'District Data_Live'!$C:$C,'# new dealers'!$C67,'District Data_Live'!$D:$D,'# new dealers'!$D67,'District Data_Live'!$J:$J,'# new dealers'!L$4),"")</f>
        <v>0</v>
      </c>
      <c r="M67" s="233">
        <f>IFERROR(SUMIFS('District Data_Live'!$P:$P,'District Data_Live'!$E:$E,'# new dealers'!$B67,'District Data_Live'!$C:$C,'# new dealers'!$C67,'District Data_Live'!$D:$D,'# new dealers'!$D67,'District Data_Live'!$J:$J,'# new dealers'!M$4),"")</f>
        <v>0</v>
      </c>
      <c r="N67" s="233">
        <f>IFERROR(SUMIFS('District Data_Live'!$P:$P,'District Data_Live'!$E:$E,'# new dealers'!$B67,'District Data_Live'!$C:$C,'# new dealers'!$C67,'District Data_Live'!$D:$D,'# new dealers'!$D67,'District Data_Live'!$J:$J,'# new dealers'!N$4),"")</f>
        <v>0</v>
      </c>
      <c r="O67" s="233">
        <f>IFERROR(SUMIFS('District Data_Live'!$P:$P,'District Data_Live'!$E:$E,'# new dealers'!$B67,'District Data_Live'!$C:$C,'# new dealers'!$C67,'District Data_Live'!$D:$D,'# new dealers'!$D67,'District Data_Live'!$J:$J,'# new dealers'!O$4),"")</f>
        <v>0</v>
      </c>
      <c r="P67" s="233">
        <f>IFERROR(SUMIFS('District Data_Live'!$P:$P,'District Data_Live'!$E:$E,'# new dealers'!$B67,'District Data_Live'!$C:$C,'# new dealers'!$C67,'District Data_Live'!$D:$D,'# new dealers'!$D67,'District Data_Live'!$J:$J,'# new dealers'!P$4),"")</f>
        <v>0</v>
      </c>
      <c r="Q67" s="233">
        <f>IFERROR(SUMIFS('District Data_Live'!$ID:$ID,'District Data_Live'!$E:$E,'# new dealers'!$B67,'District Data_Live'!$C:$C,'# new dealers'!$C67,'District Data_Live'!$D:$D,'# new dealers'!$D67,'District Data_Live'!$J:$J,'# new dealers'!Q$4),"")</f>
        <v>0</v>
      </c>
      <c r="R67" s="233">
        <f>IFERROR(SUMIFS('District Data_Live'!$ID:$ID,'District Data_Live'!$E:$E,'# new dealers'!$B67,'District Data_Live'!$C:$C,'# new dealers'!$C67,'District Data_Live'!$D:$D,'# new dealers'!$D67,'District Data_Live'!$J:$J,'# new dealers'!R$4),"")</f>
        <v>0</v>
      </c>
      <c r="S67" s="233">
        <f>IFERROR(SUMIFS('District Data_Live'!$ID:$ID,'District Data_Live'!$E:$E,'# new dealers'!$B67,'District Data_Live'!$C:$C,'# new dealers'!$C67,'District Data_Live'!$D:$D,'# new dealers'!$D67,'District Data_Live'!$J:$J,'# new dealers'!S$4),"")</f>
        <v>0</v>
      </c>
      <c r="T67" s="233">
        <f>IFERROR(SUMIFS('District Data_Live'!$ID:$ID,'District Data_Live'!$E:$E,'# new dealers'!$B67,'District Data_Live'!$C:$C,'# new dealers'!$C67,'District Data_Live'!$D:$D,'# new dealers'!$D67,'District Data_Live'!$J:$J,'# new dealers'!T$4),"")</f>
        <v>0</v>
      </c>
      <c r="U67" s="16" t="str">
        <f t="shared" si="2"/>
        <v/>
      </c>
      <c r="V67" s="16" t="str">
        <f t="shared" si="3"/>
        <v/>
      </c>
      <c r="W67" s="16" t="str">
        <f t="shared" si="4"/>
        <v/>
      </c>
      <c r="X67" s="16" t="str">
        <f t="shared" si="5"/>
        <v/>
      </c>
      <c r="Y67" s="14"/>
      <c r="Z67" s="14"/>
      <c r="AA67" s="14"/>
      <c r="AB67" s="14"/>
      <c r="AE67" s="16"/>
      <c r="AF67" s="16"/>
      <c r="AG67" s="16"/>
      <c r="AH67" s="16"/>
      <c r="AI67" s="16"/>
      <c r="AJ67" s="16"/>
      <c r="AK67" s="16"/>
      <c r="AL67" s="16"/>
      <c r="AM67" s="16"/>
      <c r="AN67" s="16"/>
      <c r="AO67" s="16"/>
      <c r="AP67" s="16"/>
      <c r="AR67" s="16"/>
      <c r="AS67" s="16"/>
      <c r="AT67" s="16"/>
      <c r="AU67" s="16"/>
      <c r="AV67" s="16"/>
      <c r="AW67" s="16"/>
      <c r="AX67" s="16"/>
      <c r="AY67" s="16"/>
      <c r="AZ67" s="16"/>
      <c r="BA67" s="16"/>
      <c r="BB67" s="16"/>
      <c r="BC67" s="16"/>
      <c r="BE67" s="15"/>
      <c r="BF67" s="15"/>
      <c r="BG67" s="15"/>
      <c r="BH67" s="15"/>
      <c r="BI67" s="15"/>
      <c r="BJ67" s="15"/>
      <c r="BK67" s="15"/>
      <c r="BL67" s="15"/>
      <c r="BM67" s="15"/>
      <c r="BN67" s="15"/>
      <c r="BO67" s="15"/>
      <c r="BP67" s="15"/>
      <c r="BQ67" s="15"/>
      <c r="BS67" s="15"/>
      <c r="BT67" s="15"/>
      <c r="BU67" s="15"/>
      <c r="BV67" s="15"/>
      <c r="BW67" s="15"/>
      <c r="BX67" s="15"/>
      <c r="BY67" s="15"/>
      <c r="BZ67" s="15"/>
      <c r="CA67" s="15"/>
      <c r="CB67" s="15"/>
      <c r="CC67" s="15"/>
      <c r="CD67" s="15"/>
      <c r="CE67" s="15"/>
      <c r="CF67" s="15"/>
      <c r="CG67" s="16"/>
      <c r="CH67" s="16"/>
      <c r="CI67" s="16"/>
      <c r="CJ67" s="16"/>
      <c r="CK67" s="16"/>
      <c r="CL67" s="16"/>
      <c r="CM67" s="16"/>
      <c r="CN67" s="16"/>
      <c r="CO67" s="16"/>
      <c r="CP67" s="16"/>
      <c r="CQ67" s="16"/>
      <c r="CR67" s="16"/>
      <c r="CS67" s="236"/>
      <c r="CT67" s="239"/>
      <c r="CU67" s="239"/>
      <c r="CV67" s="239"/>
      <c r="CW67" s="239"/>
      <c r="CX67" s="239"/>
      <c r="CY67" s="239"/>
      <c r="CZ67" s="239"/>
      <c r="DA67" s="239"/>
      <c r="DB67" s="239"/>
      <c r="DC67" s="239"/>
      <c r="DD67" s="239"/>
      <c r="DE67" s="239"/>
      <c r="DF67" s="15"/>
      <c r="DG67" s="15"/>
      <c r="DH67" s="15"/>
      <c r="DI67" s="15"/>
      <c r="DJ67" s="15"/>
      <c r="DK67" s="15"/>
      <c r="DL67" s="15"/>
      <c r="DM67" s="15"/>
      <c r="DN67" s="15"/>
      <c r="DO67" s="15"/>
      <c r="DP67" s="15"/>
      <c r="DQ67" s="15"/>
      <c r="DR67" s="15"/>
      <c r="DS67" s="15"/>
      <c r="DT67" s="15"/>
      <c r="DU67" s="238"/>
      <c r="DV67" s="238"/>
      <c r="DW67" s="238"/>
      <c r="DX67" s="238"/>
      <c r="DY67" s="238"/>
      <c r="DZ67" s="238"/>
      <c r="EA67" s="238"/>
      <c r="EB67" s="238"/>
      <c r="EC67" s="238"/>
      <c r="ED67" s="238"/>
      <c r="EE67" s="238"/>
      <c r="EF67" s="238"/>
      <c r="EG67" s="238"/>
      <c r="EI67" s="16"/>
      <c r="EJ67" s="16"/>
      <c r="EK67" s="16"/>
      <c r="EL67" s="16"/>
      <c r="EM67" s="16"/>
      <c r="EN67" s="16"/>
      <c r="EO67" s="16"/>
      <c r="EP67" s="16"/>
      <c r="EQ67" s="16"/>
      <c r="ER67" s="16"/>
      <c r="ES67" s="16"/>
      <c r="ET67" s="16"/>
      <c r="EV67" s="16"/>
      <c r="EW67" s="16"/>
      <c r="EX67" s="16"/>
      <c r="EY67" s="16"/>
      <c r="EZ67" s="16"/>
      <c r="FA67" s="16"/>
      <c r="FB67" s="16"/>
      <c r="FC67" s="16"/>
      <c r="FD67" s="16"/>
      <c r="FE67" s="16"/>
      <c r="FF67" s="16"/>
      <c r="FG67" s="16"/>
      <c r="FI67" s="233"/>
      <c r="FJ67" s="233"/>
      <c r="FK67" s="233"/>
      <c r="FL67" s="233"/>
      <c r="FM67" s="233"/>
      <c r="FN67" s="233"/>
      <c r="FO67" s="233"/>
      <c r="FP67" s="233"/>
      <c r="FQ67" s="233"/>
      <c r="FR67" s="233"/>
      <c r="FS67" s="233"/>
      <c r="FT67" s="233"/>
      <c r="FU67" s="233"/>
      <c r="FV67" s="4"/>
      <c r="FW67" s="233"/>
      <c r="FX67" s="233"/>
      <c r="FY67" s="233"/>
      <c r="FZ67" s="233"/>
      <c r="GA67" s="233"/>
      <c r="GB67" s="233"/>
      <c r="GC67" s="233"/>
      <c r="GD67" s="233"/>
      <c r="GE67" s="233"/>
      <c r="GF67" s="233"/>
      <c r="GG67" s="233"/>
      <c r="GH67" s="233"/>
      <c r="GI67" s="233"/>
      <c r="GJ67" s="233"/>
      <c r="GK67" s="112"/>
      <c r="GL67" s="112"/>
      <c r="GM67" s="112"/>
      <c r="GN67" s="112"/>
      <c r="GO67" s="112"/>
      <c r="GP67" s="112"/>
      <c r="GQ67" s="112"/>
      <c r="GR67" s="112"/>
      <c r="GS67" s="112"/>
      <c r="GT67" s="112"/>
      <c r="GU67" s="112"/>
      <c r="GV67" s="112"/>
      <c r="GW67" s="233"/>
      <c r="GX67" s="233"/>
      <c r="GY67" s="233"/>
      <c r="GZ67" s="233"/>
      <c r="HA67" s="233"/>
      <c r="HB67" s="233"/>
      <c r="HC67" s="233"/>
      <c r="HD67" s="233"/>
      <c r="HE67" s="233"/>
      <c r="HF67" s="233"/>
      <c r="HG67" s="233"/>
      <c r="HH67" s="233"/>
      <c r="HI67" s="233"/>
      <c r="HJ67" s="14"/>
      <c r="HN67" s="233"/>
      <c r="HO67" s="233"/>
      <c r="HQ67" s="15"/>
      <c r="HR67" s="15"/>
      <c r="IN67" s="346"/>
      <c r="IO67" s="346"/>
      <c r="IP67" s="346"/>
      <c r="IQ67" s="346"/>
      <c r="IR67" s="346"/>
      <c r="IS67" s="346"/>
      <c r="IT67" s="346"/>
      <c r="IU67" s="346"/>
      <c r="IV67" s="346"/>
      <c r="IW67" s="346"/>
      <c r="IX67" s="346"/>
      <c r="IY67" s="346"/>
      <c r="IZ67" s="346"/>
      <c r="JO67" s="346"/>
      <c r="JP67" s="346"/>
      <c r="JQ67" s="346"/>
      <c r="JR67" s="346"/>
      <c r="JS67" s="346"/>
      <c r="JT67" s="346"/>
      <c r="JU67" s="346"/>
      <c r="JV67" s="346"/>
      <c r="JW67" s="346"/>
      <c r="JX67" s="346"/>
      <c r="JY67" s="346"/>
      <c r="JZ67" s="346"/>
      <c r="KA67" s="346"/>
      <c r="KP67" s="346"/>
      <c r="KQ67" s="346"/>
      <c r="KR67" s="346"/>
      <c r="KS67" s="346"/>
      <c r="KT67" s="346"/>
      <c r="KU67" s="346"/>
      <c r="KV67" s="346"/>
      <c r="KW67" s="346"/>
      <c r="KX67" s="346"/>
      <c r="KY67" s="346"/>
      <c r="KZ67" s="346"/>
      <c r="LA67" s="346"/>
      <c r="LB67" s="346"/>
      <c r="LD67" s="346"/>
      <c r="LE67" s="346"/>
      <c r="LF67" s="346"/>
      <c r="LG67" s="346"/>
      <c r="LH67" s="346"/>
      <c r="LI67" s="346"/>
      <c r="LJ67" s="346"/>
      <c r="LK67" s="346"/>
      <c r="LL67" s="346"/>
      <c r="LM67" s="346"/>
      <c r="LN67" s="346"/>
      <c r="LO67" s="346"/>
      <c r="LP67" s="346"/>
      <c r="MF67" s="14"/>
      <c r="MG67" s="14"/>
      <c r="MH67" s="14"/>
      <c r="MI67" s="14"/>
      <c r="MJ67" s="14"/>
      <c r="MK67" s="14"/>
      <c r="ML67" s="14"/>
      <c r="MM67" s="14"/>
      <c r="MN67" s="14"/>
      <c r="MO67" s="14"/>
      <c r="MP67" s="14"/>
      <c r="MQ67" s="14"/>
      <c r="MS67" s="14"/>
      <c r="MT67" s="14"/>
      <c r="MU67" s="14"/>
      <c r="MV67" s="14"/>
      <c r="MW67" s="14"/>
      <c r="MX67" s="14"/>
      <c r="MY67" s="14"/>
      <c r="MZ67" s="14"/>
      <c r="NA67" s="14"/>
      <c r="NB67" s="14"/>
      <c r="NC67" s="14"/>
      <c r="ND67" s="14"/>
    </row>
    <row r="68" spans="1:368">
      <c r="A68" s="4">
        <v>50</v>
      </c>
      <c r="B68" s="1" t="s">
        <v>469</v>
      </c>
      <c r="C68" s="1" t="s">
        <v>357</v>
      </c>
      <c r="D68" s="4" t="s">
        <v>329</v>
      </c>
      <c r="E68" s="14">
        <f>SUMIFS('MoU proposal'!U:U,'MoU proposal'!$B:$B,'# new dealers'!$B68,'MoU proposal'!$D:$D,'# new dealers'!$C68)</f>
        <v>0</v>
      </c>
      <c r="F68" s="14">
        <f>'Retail_distributor-wise'!F68</f>
        <v>10000</v>
      </c>
      <c r="G68" s="14">
        <f>'Retail_distributor-wise'!GA68</f>
        <v>507.49999999999994</v>
      </c>
      <c r="H68" s="14">
        <f>'Retail_distributor-wise'!FM68</f>
        <v>942.5</v>
      </c>
      <c r="I68" s="233">
        <f>IFERROR(COUNTIFS('District Data_Live'!$E:$E,'# new dealers'!$B68,'District Data_Live'!$C:$C,'# new dealers'!$C68,'District Data_Live'!$D:$D,'# new dealers'!$D68,'District Data_Live'!$J:$J,'# new dealers'!I$4),"")</f>
        <v>0</v>
      </c>
      <c r="J68" s="233">
        <f>IFERROR(COUNTIFS('District Data_Live'!$E:$E,'# new dealers'!$B68,'District Data_Live'!$C:$C,'# new dealers'!$C68,'District Data_Live'!$D:$D,'# new dealers'!$D68,'District Data_Live'!$J:$J,'# new dealers'!J$4),"")</f>
        <v>0</v>
      </c>
      <c r="K68" s="233">
        <f>IFERROR(COUNTIFS('District Data_Live'!$E:$E,'# new dealers'!$B68,'District Data_Live'!$C:$C,'# new dealers'!$C68,'District Data_Live'!$D:$D,'# new dealers'!$D68,'District Data_Live'!$J:$J,'# new dealers'!K$4),"")</f>
        <v>0</v>
      </c>
      <c r="L68" s="233">
        <f>IFERROR(COUNTIFS('District Data_Live'!$E:$E,'# new dealers'!$B68,'District Data_Live'!$C:$C,'# new dealers'!$C68,'District Data_Live'!$D:$D,'# new dealers'!$D68,'District Data_Live'!$J:$J,'# new dealers'!L$4),"")</f>
        <v>0</v>
      </c>
      <c r="M68" s="233">
        <f>IFERROR(SUMIFS('District Data_Live'!$P:$P,'District Data_Live'!$E:$E,'# new dealers'!$B68,'District Data_Live'!$C:$C,'# new dealers'!$C68,'District Data_Live'!$D:$D,'# new dealers'!$D68,'District Data_Live'!$J:$J,'# new dealers'!M$4),"")</f>
        <v>0</v>
      </c>
      <c r="N68" s="233">
        <f>IFERROR(SUMIFS('District Data_Live'!$P:$P,'District Data_Live'!$E:$E,'# new dealers'!$B68,'District Data_Live'!$C:$C,'# new dealers'!$C68,'District Data_Live'!$D:$D,'# new dealers'!$D68,'District Data_Live'!$J:$J,'# new dealers'!N$4),"")</f>
        <v>0</v>
      </c>
      <c r="O68" s="233">
        <f>IFERROR(SUMIFS('District Data_Live'!$P:$P,'District Data_Live'!$E:$E,'# new dealers'!$B68,'District Data_Live'!$C:$C,'# new dealers'!$C68,'District Data_Live'!$D:$D,'# new dealers'!$D68,'District Data_Live'!$J:$J,'# new dealers'!O$4),"")</f>
        <v>0</v>
      </c>
      <c r="P68" s="233">
        <f>IFERROR(SUMIFS('District Data_Live'!$P:$P,'District Data_Live'!$E:$E,'# new dealers'!$B68,'District Data_Live'!$C:$C,'# new dealers'!$C68,'District Data_Live'!$D:$D,'# new dealers'!$D68,'District Data_Live'!$J:$J,'# new dealers'!P$4),"")</f>
        <v>0</v>
      </c>
      <c r="Q68" s="233">
        <f>IFERROR(SUMIFS('District Data_Live'!$ID:$ID,'District Data_Live'!$E:$E,'# new dealers'!$B68,'District Data_Live'!$C:$C,'# new dealers'!$C68,'District Data_Live'!$D:$D,'# new dealers'!$D68,'District Data_Live'!$J:$J,'# new dealers'!Q$4),"")</f>
        <v>0</v>
      </c>
      <c r="R68" s="233">
        <f>IFERROR(SUMIFS('District Data_Live'!$ID:$ID,'District Data_Live'!$E:$E,'# new dealers'!$B68,'District Data_Live'!$C:$C,'# new dealers'!$C68,'District Data_Live'!$D:$D,'# new dealers'!$D68,'District Data_Live'!$J:$J,'# new dealers'!R$4),"")</f>
        <v>0</v>
      </c>
      <c r="S68" s="233">
        <f>IFERROR(SUMIFS('District Data_Live'!$ID:$ID,'District Data_Live'!$E:$E,'# new dealers'!$B68,'District Data_Live'!$C:$C,'# new dealers'!$C68,'District Data_Live'!$D:$D,'# new dealers'!$D68,'District Data_Live'!$J:$J,'# new dealers'!S$4),"")</f>
        <v>0</v>
      </c>
      <c r="T68" s="233">
        <f>IFERROR(SUMIFS('District Data_Live'!$ID:$ID,'District Data_Live'!$E:$E,'# new dealers'!$B68,'District Data_Live'!$C:$C,'# new dealers'!$C68,'District Data_Live'!$D:$D,'# new dealers'!$D68,'District Data_Live'!$J:$J,'# new dealers'!T$4),"")</f>
        <v>0</v>
      </c>
      <c r="U68" s="16" t="str">
        <f t="shared" si="2"/>
        <v/>
      </c>
      <c r="V68" s="16" t="str">
        <f t="shared" si="3"/>
        <v/>
      </c>
      <c r="W68" s="16" t="str">
        <f t="shared" si="4"/>
        <v/>
      </c>
      <c r="X68" s="16" t="str">
        <f t="shared" si="5"/>
        <v/>
      </c>
      <c r="Y68" s="14"/>
      <c r="Z68" s="14"/>
      <c r="AA68" s="14"/>
      <c r="AB68" s="14"/>
      <c r="AE68" s="16"/>
      <c r="AF68" s="16"/>
      <c r="AG68" s="16"/>
      <c r="AH68" s="16"/>
      <c r="AI68" s="16"/>
      <c r="AJ68" s="16"/>
      <c r="AK68" s="16"/>
      <c r="AL68" s="16"/>
      <c r="AM68" s="16"/>
      <c r="AN68" s="16"/>
      <c r="AO68" s="16"/>
      <c r="AP68" s="16"/>
      <c r="AR68" s="16"/>
      <c r="AS68" s="16"/>
      <c r="AT68" s="16"/>
      <c r="AU68" s="16"/>
      <c r="AV68" s="16"/>
      <c r="AW68" s="16"/>
      <c r="AX68" s="16"/>
      <c r="AY68" s="16"/>
      <c r="AZ68" s="16"/>
      <c r="BA68" s="16"/>
      <c r="BB68" s="16"/>
      <c r="BC68" s="16"/>
      <c r="BE68" s="15"/>
      <c r="BF68" s="15"/>
      <c r="BG68" s="15"/>
      <c r="BH68" s="15"/>
      <c r="BI68" s="15"/>
      <c r="BJ68" s="15"/>
      <c r="BK68" s="15"/>
      <c r="BL68" s="15"/>
      <c r="BM68" s="15"/>
      <c r="BN68" s="15"/>
      <c r="BO68" s="15"/>
      <c r="BP68" s="15"/>
      <c r="BQ68" s="15"/>
      <c r="BS68" s="15"/>
      <c r="BT68" s="15"/>
      <c r="BU68" s="15"/>
      <c r="BV68" s="15"/>
      <c r="BW68" s="15"/>
      <c r="BX68" s="15"/>
      <c r="BY68" s="15"/>
      <c r="BZ68" s="15"/>
      <c r="CA68" s="15"/>
      <c r="CB68" s="15"/>
      <c r="CC68" s="15"/>
      <c r="CD68" s="15"/>
      <c r="CE68" s="15"/>
      <c r="CF68" s="15"/>
      <c r="CG68" s="16"/>
      <c r="CH68" s="16"/>
      <c r="CI68" s="16"/>
      <c r="CJ68" s="16"/>
      <c r="CK68" s="16"/>
      <c r="CL68" s="16"/>
      <c r="CM68" s="16"/>
      <c r="CN68" s="16"/>
      <c r="CO68" s="16"/>
      <c r="CP68" s="16"/>
      <c r="CQ68" s="16"/>
      <c r="CR68" s="16"/>
      <c r="CS68" s="236"/>
      <c r="CT68" s="239"/>
      <c r="CU68" s="239"/>
      <c r="CV68" s="239"/>
      <c r="CW68" s="239"/>
      <c r="CX68" s="239"/>
      <c r="CY68" s="239"/>
      <c r="CZ68" s="239"/>
      <c r="DA68" s="239"/>
      <c r="DB68" s="239"/>
      <c r="DC68" s="239"/>
      <c r="DD68" s="239"/>
      <c r="DE68" s="239"/>
      <c r="DF68" s="15"/>
      <c r="DG68" s="15"/>
      <c r="DH68" s="15"/>
      <c r="DI68" s="15"/>
      <c r="DJ68" s="15"/>
      <c r="DK68" s="15"/>
      <c r="DL68" s="15"/>
      <c r="DM68" s="15"/>
      <c r="DN68" s="15"/>
      <c r="DO68" s="15"/>
      <c r="DP68" s="15"/>
      <c r="DQ68" s="15"/>
      <c r="DR68" s="15"/>
      <c r="DS68" s="15"/>
      <c r="DT68" s="15"/>
      <c r="DU68" s="238"/>
      <c r="DV68" s="238"/>
      <c r="DW68" s="238"/>
      <c r="DX68" s="238"/>
      <c r="DY68" s="238"/>
      <c r="DZ68" s="238"/>
      <c r="EA68" s="238"/>
      <c r="EB68" s="238"/>
      <c r="EC68" s="238"/>
      <c r="ED68" s="238"/>
      <c r="EE68" s="238"/>
      <c r="EF68" s="238"/>
      <c r="EG68" s="238"/>
      <c r="EI68" s="16"/>
      <c r="EJ68" s="16"/>
      <c r="EK68" s="16"/>
      <c r="EL68" s="16"/>
      <c r="EM68" s="16"/>
      <c r="EN68" s="16"/>
      <c r="EO68" s="16"/>
      <c r="EP68" s="16"/>
      <c r="EQ68" s="16"/>
      <c r="ER68" s="16"/>
      <c r="ES68" s="16"/>
      <c r="ET68" s="16"/>
      <c r="EV68" s="16"/>
      <c r="EW68" s="16"/>
      <c r="EX68" s="16"/>
      <c r="EY68" s="16"/>
      <c r="EZ68" s="16"/>
      <c r="FA68" s="16"/>
      <c r="FB68" s="16"/>
      <c r="FC68" s="16"/>
      <c r="FD68" s="16"/>
      <c r="FE68" s="16"/>
      <c r="FF68" s="16"/>
      <c r="FG68" s="16"/>
      <c r="FI68" s="233"/>
      <c r="FJ68" s="233"/>
      <c r="FK68" s="233"/>
      <c r="FL68" s="233"/>
      <c r="FM68" s="233"/>
      <c r="FN68" s="233"/>
      <c r="FO68" s="233"/>
      <c r="FP68" s="233"/>
      <c r="FQ68" s="233"/>
      <c r="FR68" s="233"/>
      <c r="FS68" s="233"/>
      <c r="FT68" s="233"/>
      <c r="FU68" s="233"/>
      <c r="FV68" s="4"/>
      <c r="FW68" s="233"/>
      <c r="FX68" s="233"/>
      <c r="FY68" s="233"/>
      <c r="FZ68" s="233"/>
      <c r="GA68" s="233"/>
      <c r="GB68" s="233"/>
      <c r="GC68" s="233"/>
      <c r="GD68" s="233"/>
      <c r="GE68" s="233"/>
      <c r="GF68" s="233"/>
      <c r="GG68" s="233"/>
      <c r="GH68" s="233"/>
      <c r="GI68" s="233"/>
      <c r="GJ68" s="233"/>
      <c r="GK68" s="112"/>
      <c r="GL68" s="112"/>
      <c r="GM68" s="112"/>
      <c r="GN68" s="112"/>
      <c r="GO68" s="112"/>
      <c r="GP68" s="112"/>
      <c r="GQ68" s="112"/>
      <c r="GR68" s="112"/>
      <c r="GS68" s="112"/>
      <c r="GT68" s="112"/>
      <c r="GU68" s="112"/>
      <c r="GV68" s="112"/>
      <c r="GW68" s="233"/>
      <c r="GX68" s="233"/>
      <c r="GY68" s="233"/>
      <c r="GZ68" s="233"/>
      <c r="HA68" s="233"/>
      <c r="HB68" s="233"/>
      <c r="HC68" s="233"/>
      <c r="HD68" s="233"/>
      <c r="HE68" s="233"/>
      <c r="HF68" s="233"/>
      <c r="HG68" s="233"/>
      <c r="HH68" s="233"/>
      <c r="HI68" s="233"/>
      <c r="HJ68" s="14"/>
      <c r="HN68" s="233"/>
      <c r="HO68" s="233"/>
      <c r="HQ68" s="15"/>
      <c r="HR68" s="15"/>
      <c r="IN68" s="346"/>
      <c r="IO68" s="346"/>
      <c r="IP68" s="346"/>
      <c r="IQ68" s="346"/>
      <c r="IR68" s="346"/>
      <c r="IS68" s="346"/>
      <c r="IT68" s="346"/>
      <c r="IU68" s="346"/>
      <c r="IV68" s="346"/>
      <c r="IW68" s="346"/>
      <c r="IX68" s="346"/>
      <c r="IY68" s="346"/>
      <c r="IZ68" s="346"/>
      <c r="JO68" s="346"/>
      <c r="JP68" s="346"/>
      <c r="JQ68" s="346"/>
      <c r="JR68" s="346"/>
      <c r="JS68" s="346"/>
      <c r="JT68" s="346"/>
      <c r="JU68" s="346"/>
      <c r="JV68" s="346"/>
      <c r="JW68" s="346"/>
      <c r="JX68" s="346"/>
      <c r="JY68" s="346"/>
      <c r="JZ68" s="346"/>
      <c r="KA68" s="346"/>
      <c r="KP68" s="346"/>
      <c r="KQ68" s="346"/>
      <c r="KR68" s="346"/>
      <c r="KS68" s="346"/>
      <c r="KT68" s="346"/>
      <c r="KU68" s="346"/>
      <c r="KV68" s="346"/>
      <c r="KW68" s="346"/>
      <c r="KX68" s="346"/>
      <c r="KY68" s="346"/>
      <c r="KZ68" s="346"/>
      <c r="LA68" s="346"/>
      <c r="LB68" s="346"/>
      <c r="LD68" s="346"/>
      <c r="LE68" s="346"/>
      <c r="LF68" s="346"/>
      <c r="LG68" s="346"/>
      <c r="LH68" s="346"/>
      <c r="LI68" s="346"/>
      <c r="LJ68" s="346"/>
      <c r="LK68" s="346"/>
      <c r="LL68" s="346"/>
      <c r="LM68" s="346"/>
      <c r="LN68" s="346"/>
      <c r="LO68" s="346"/>
      <c r="LP68" s="346"/>
      <c r="MF68" s="14"/>
      <c r="MG68" s="14"/>
      <c r="MH68" s="14"/>
      <c r="MI68" s="14"/>
      <c r="MJ68" s="14"/>
      <c r="MK68" s="14"/>
      <c r="ML68" s="14"/>
      <c r="MM68" s="14"/>
      <c r="MN68" s="14"/>
      <c r="MO68" s="14"/>
      <c r="MP68" s="14"/>
      <c r="MQ68" s="14"/>
      <c r="MS68" s="14"/>
      <c r="MT68" s="14"/>
      <c r="MU68" s="14"/>
      <c r="MV68" s="14"/>
      <c r="MW68" s="14"/>
      <c r="MX68" s="14"/>
      <c r="MY68" s="14"/>
      <c r="MZ68" s="14"/>
      <c r="NA68" s="14"/>
      <c r="NB68" s="14"/>
      <c r="NC68" s="14"/>
      <c r="ND68" s="14"/>
    </row>
    <row r="69" spans="1:368" s="116" customFormat="1">
      <c r="A69" s="115"/>
      <c r="D69" s="115"/>
      <c r="E69" s="117"/>
      <c r="F69" s="14">
        <f>'Retail_distributor-wise'!F69</f>
        <v>0</v>
      </c>
      <c r="G69" s="14">
        <f>'Retail_distributor-wise'!GA69</f>
        <v>0</v>
      </c>
      <c r="H69" s="14">
        <f>'Retail_distributor-wise'!FM69</f>
        <v>0</v>
      </c>
      <c r="I69" s="233">
        <f>IFERROR(COUNTIFS('District Data_Live'!$E:$E,'# new dealers'!$B69,'District Data_Live'!$C:$C,'# new dealers'!$C69,'District Data_Live'!$D:$D,'# new dealers'!$D69,'District Data_Live'!$J:$J,'# new dealers'!I$4),"")</f>
        <v>0</v>
      </c>
      <c r="J69" s="233">
        <f>IFERROR(COUNTIFS('District Data_Live'!$E:$E,'# new dealers'!$B69,'District Data_Live'!$C:$C,'# new dealers'!$C69,'District Data_Live'!$D:$D,'# new dealers'!$D69,'District Data_Live'!$J:$J,'# new dealers'!J$4),"")</f>
        <v>0</v>
      </c>
      <c r="K69" s="233">
        <f>IFERROR(COUNTIFS('District Data_Live'!$E:$E,'# new dealers'!$B69,'District Data_Live'!$C:$C,'# new dealers'!$C69,'District Data_Live'!$D:$D,'# new dealers'!$D69,'District Data_Live'!$J:$J,'# new dealers'!K$4),"")</f>
        <v>0</v>
      </c>
      <c r="L69" s="233">
        <f>IFERROR(COUNTIFS('District Data_Live'!$E:$E,'# new dealers'!$B69,'District Data_Live'!$C:$C,'# new dealers'!$C69,'District Data_Live'!$D:$D,'# new dealers'!$D69,'District Data_Live'!$J:$J,'# new dealers'!L$4),"")</f>
        <v>0</v>
      </c>
      <c r="M69" s="233">
        <f>IFERROR(SUMIFS('District Data_Live'!$P:$P,'District Data_Live'!$E:$E,'# new dealers'!$B69,'District Data_Live'!$C:$C,'# new dealers'!$C69,'District Data_Live'!$D:$D,'# new dealers'!$D69,'District Data_Live'!$J:$J,'# new dealers'!M$4),"")</f>
        <v>0</v>
      </c>
      <c r="N69" s="233">
        <f>IFERROR(SUMIFS('District Data_Live'!$P:$P,'District Data_Live'!$E:$E,'# new dealers'!$B69,'District Data_Live'!$C:$C,'# new dealers'!$C69,'District Data_Live'!$D:$D,'# new dealers'!$D69,'District Data_Live'!$J:$J,'# new dealers'!N$4),"")</f>
        <v>0</v>
      </c>
      <c r="O69" s="233">
        <f>IFERROR(SUMIFS('District Data_Live'!$P:$P,'District Data_Live'!$E:$E,'# new dealers'!$B69,'District Data_Live'!$C:$C,'# new dealers'!$C69,'District Data_Live'!$D:$D,'# new dealers'!$D69,'District Data_Live'!$J:$J,'# new dealers'!O$4),"")</f>
        <v>0</v>
      </c>
      <c r="P69" s="233">
        <f>IFERROR(SUMIFS('District Data_Live'!$P:$P,'District Data_Live'!$E:$E,'# new dealers'!$B69,'District Data_Live'!$C:$C,'# new dealers'!$C69,'District Data_Live'!$D:$D,'# new dealers'!$D69,'District Data_Live'!$J:$J,'# new dealers'!P$4),"")</f>
        <v>0</v>
      </c>
      <c r="Q69" s="233">
        <f>IFERROR(SUMIFS('District Data_Live'!$ID:$ID,'District Data_Live'!$E:$E,'# new dealers'!$B69,'District Data_Live'!$C:$C,'# new dealers'!$C69,'District Data_Live'!$D:$D,'# new dealers'!$D69,'District Data_Live'!$J:$J,'# new dealers'!Q$4),"")</f>
        <v>0</v>
      </c>
      <c r="R69" s="233">
        <f>IFERROR(SUMIFS('District Data_Live'!$ID:$ID,'District Data_Live'!$E:$E,'# new dealers'!$B69,'District Data_Live'!$C:$C,'# new dealers'!$C69,'District Data_Live'!$D:$D,'# new dealers'!$D69,'District Data_Live'!$J:$J,'# new dealers'!R$4),"")</f>
        <v>0</v>
      </c>
      <c r="S69" s="233">
        <f>IFERROR(SUMIFS('District Data_Live'!$ID:$ID,'District Data_Live'!$E:$E,'# new dealers'!$B69,'District Data_Live'!$C:$C,'# new dealers'!$C69,'District Data_Live'!$D:$D,'# new dealers'!$D69,'District Data_Live'!$J:$J,'# new dealers'!S$4),"")</f>
        <v>0</v>
      </c>
      <c r="T69" s="233">
        <f>IFERROR(SUMIFS('District Data_Live'!$ID:$ID,'District Data_Live'!$E:$E,'# new dealers'!$B69,'District Data_Live'!$C:$C,'# new dealers'!$C69,'District Data_Live'!$D:$D,'# new dealers'!$D69,'District Data_Live'!$J:$J,'# new dealers'!T$4),"")</f>
        <v>0</v>
      </c>
      <c r="U69" s="16" t="str">
        <f t="shared" si="2"/>
        <v/>
      </c>
      <c r="V69" s="16" t="str">
        <f t="shared" si="3"/>
        <v/>
      </c>
      <c r="W69" s="16" t="str">
        <f t="shared" si="4"/>
        <v/>
      </c>
      <c r="X69" s="16" t="str">
        <f t="shared" si="5"/>
        <v/>
      </c>
      <c r="Y69" s="117"/>
      <c r="Z69" s="117"/>
      <c r="AA69" s="117"/>
      <c r="AB69" s="117"/>
      <c r="AC69" s="229"/>
      <c r="AD69" s="229"/>
      <c r="AE69" s="230"/>
      <c r="AF69" s="230"/>
      <c r="AG69" s="230"/>
      <c r="AH69" s="230"/>
      <c r="AI69" s="230"/>
      <c r="AJ69" s="230"/>
      <c r="AK69" s="230"/>
      <c r="AL69" s="230"/>
      <c r="AM69" s="230"/>
      <c r="AN69" s="230"/>
      <c r="AO69" s="230"/>
      <c r="AP69" s="230"/>
      <c r="AR69" s="230"/>
      <c r="AS69" s="230"/>
      <c r="AT69" s="230"/>
      <c r="AU69" s="230"/>
      <c r="AV69" s="230"/>
      <c r="AW69" s="230"/>
      <c r="AX69" s="230"/>
      <c r="AY69" s="230"/>
      <c r="AZ69" s="230"/>
      <c r="BA69" s="230"/>
      <c r="BB69" s="230"/>
      <c r="BC69" s="230"/>
      <c r="BE69" s="231"/>
      <c r="BF69" s="231"/>
      <c r="BG69" s="231"/>
      <c r="BH69" s="231"/>
      <c r="BI69" s="231"/>
      <c r="BJ69" s="231"/>
      <c r="BK69" s="231"/>
      <c r="BL69" s="231"/>
      <c r="BM69" s="231"/>
      <c r="BN69" s="231"/>
      <c r="BO69" s="231"/>
      <c r="BP69" s="231"/>
      <c r="BQ69" s="231"/>
      <c r="BS69" s="231"/>
      <c r="BT69" s="231"/>
      <c r="BU69" s="231"/>
      <c r="BV69" s="231"/>
      <c r="BW69" s="231"/>
      <c r="BX69" s="231"/>
      <c r="BY69" s="231"/>
      <c r="BZ69" s="231"/>
      <c r="CA69" s="231"/>
      <c r="CB69" s="231"/>
      <c r="CC69" s="231"/>
      <c r="CD69" s="231"/>
      <c r="CE69" s="231"/>
      <c r="CF69" s="231"/>
      <c r="CG69" s="230"/>
      <c r="CH69" s="230"/>
      <c r="CI69" s="230"/>
      <c r="CJ69" s="230"/>
      <c r="CK69" s="230"/>
      <c r="CL69" s="230"/>
      <c r="CM69" s="230"/>
      <c r="CN69" s="230"/>
      <c r="CO69" s="230"/>
      <c r="CP69" s="230"/>
      <c r="CQ69" s="230"/>
      <c r="CR69" s="230"/>
      <c r="CS69" s="237"/>
      <c r="CT69" s="230"/>
      <c r="CU69" s="230"/>
      <c r="CV69" s="230"/>
      <c r="CW69" s="230"/>
      <c r="CX69" s="230"/>
      <c r="CY69" s="230"/>
      <c r="CZ69" s="230"/>
      <c r="DA69" s="230"/>
      <c r="DB69" s="230"/>
      <c r="DC69" s="230"/>
      <c r="DD69" s="230"/>
      <c r="DE69" s="230"/>
      <c r="DF69" s="231"/>
      <c r="DG69" s="231"/>
      <c r="DH69" s="231"/>
      <c r="DI69" s="231"/>
      <c r="DJ69" s="231"/>
      <c r="DK69" s="231"/>
      <c r="DL69" s="231"/>
      <c r="DM69" s="231"/>
      <c r="DN69" s="231"/>
      <c r="DO69" s="231"/>
      <c r="DP69" s="231"/>
      <c r="DQ69" s="231"/>
      <c r="DR69" s="231"/>
      <c r="DS69" s="231"/>
      <c r="DT69" s="231"/>
      <c r="DU69" s="231"/>
      <c r="DV69" s="231"/>
      <c r="DW69" s="231"/>
      <c r="DX69" s="231"/>
      <c r="DY69" s="231"/>
      <c r="DZ69" s="231"/>
      <c r="EA69" s="231"/>
      <c r="EB69" s="231"/>
      <c r="EC69" s="231"/>
      <c r="ED69" s="231"/>
      <c r="EE69" s="231"/>
      <c r="EF69" s="231"/>
      <c r="EG69" s="231"/>
      <c r="EH69" s="191"/>
      <c r="EI69" s="115"/>
      <c r="EJ69" s="115"/>
      <c r="EK69" s="115"/>
      <c r="EL69" s="115"/>
      <c r="EM69" s="115"/>
      <c r="EN69" s="115"/>
      <c r="EO69" s="115"/>
      <c r="EP69" s="115"/>
      <c r="EQ69" s="115"/>
      <c r="ER69" s="115"/>
      <c r="ES69" s="115"/>
      <c r="ET69" s="115"/>
      <c r="EU69" s="115"/>
      <c r="EV69" s="230"/>
      <c r="EW69" s="230"/>
      <c r="EX69" s="230"/>
      <c r="EY69" s="230"/>
      <c r="EZ69" s="230"/>
      <c r="FA69" s="230"/>
      <c r="FB69" s="230"/>
      <c r="FC69" s="230"/>
      <c r="FD69" s="230"/>
      <c r="FE69" s="230"/>
      <c r="FF69" s="230"/>
      <c r="FG69" s="230"/>
      <c r="FI69" s="234"/>
      <c r="FJ69" s="234"/>
      <c r="FK69" s="234"/>
      <c r="FL69" s="234"/>
      <c r="FM69" s="234"/>
      <c r="FN69" s="234"/>
      <c r="FO69" s="234"/>
      <c r="FP69" s="234"/>
      <c r="FQ69" s="234"/>
      <c r="FR69" s="234"/>
      <c r="FS69" s="234"/>
      <c r="FT69" s="234"/>
      <c r="FU69" s="234"/>
      <c r="FV69" s="115"/>
      <c r="FW69" s="234"/>
      <c r="FX69" s="234"/>
      <c r="FY69" s="234"/>
      <c r="FZ69" s="234"/>
      <c r="GA69" s="234"/>
      <c r="GB69" s="234"/>
      <c r="GC69" s="234"/>
      <c r="GD69" s="234"/>
      <c r="GE69" s="234"/>
      <c r="GF69" s="234"/>
      <c r="GG69" s="234"/>
      <c r="GH69" s="234"/>
      <c r="GI69" s="234"/>
      <c r="GJ69" s="234"/>
      <c r="GK69" s="339"/>
      <c r="GL69" s="339"/>
      <c r="GM69" s="339"/>
      <c r="GN69" s="339"/>
      <c r="GO69" s="339"/>
      <c r="GP69" s="339"/>
      <c r="GQ69" s="339"/>
      <c r="GR69" s="339"/>
      <c r="GS69" s="339"/>
      <c r="GT69" s="339"/>
      <c r="GU69" s="339"/>
      <c r="GV69" s="339"/>
      <c r="GW69" s="234"/>
      <c r="GX69" s="234"/>
      <c r="GY69" s="234"/>
      <c r="GZ69" s="234"/>
      <c r="HA69" s="234"/>
      <c r="HB69" s="234"/>
      <c r="HC69" s="234"/>
      <c r="HD69" s="234"/>
      <c r="HE69" s="234"/>
      <c r="HF69" s="234"/>
      <c r="HG69" s="234"/>
      <c r="HH69" s="234"/>
      <c r="HI69" s="234"/>
      <c r="HJ69" s="117"/>
      <c r="HL69" s="115"/>
      <c r="HM69" s="115"/>
      <c r="HN69" s="115"/>
      <c r="HO69" s="115"/>
      <c r="HQ69" s="231"/>
      <c r="HR69" s="231"/>
      <c r="IN69" s="557"/>
      <c r="IO69" s="557"/>
      <c r="IP69" s="557"/>
      <c r="IQ69" s="557"/>
      <c r="IR69" s="557"/>
      <c r="IS69" s="557"/>
      <c r="IT69" s="557"/>
      <c r="IU69" s="557"/>
      <c r="IV69" s="557"/>
      <c r="IW69" s="557"/>
      <c r="IX69" s="557"/>
      <c r="IY69" s="557"/>
      <c r="IZ69" s="557"/>
      <c r="JO69" s="557"/>
      <c r="JP69" s="557"/>
      <c r="JQ69" s="557"/>
      <c r="JR69" s="557"/>
      <c r="JS69" s="557"/>
      <c r="JT69" s="557"/>
      <c r="JU69" s="557"/>
      <c r="JV69" s="557"/>
      <c r="JW69" s="557"/>
      <c r="JX69" s="557"/>
      <c r="JY69" s="557"/>
      <c r="JZ69" s="557"/>
      <c r="KA69" s="557"/>
      <c r="KP69" s="557"/>
      <c r="KQ69" s="557"/>
      <c r="KR69" s="557"/>
      <c r="KS69" s="557"/>
      <c r="KT69" s="557"/>
      <c r="KU69" s="557"/>
      <c r="KV69" s="557"/>
      <c r="KW69" s="557"/>
      <c r="KX69" s="557"/>
      <c r="KY69" s="557"/>
      <c r="KZ69" s="557"/>
      <c r="LA69" s="557"/>
      <c r="LB69" s="557"/>
      <c r="LD69" s="557"/>
      <c r="LE69" s="557"/>
      <c r="LF69" s="557"/>
      <c r="LG69" s="557"/>
      <c r="LH69" s="557"/>
      <c r="LI69" s="557"/>
      <c r="LJ69" s="557"/>
      <c r="LK69" s="557"/>
      <c r="LL69" s="557"/>
      <c r="LM69" s="557"/>
      <c r="LN69" s="557"/>
      <c r="LO69" s="557"/>
      <c r="LP69" s="557"/>
      <c r="MF69" s="117"/>
      <c r="MG69" s="117"/>
      <c r="MH69" s="117"/>
      <c r="MI69" s="117"/>
      <c r="MJ69" s="117"/>
      <c r="MK69" s="117"/>
      <c r="ML69" s="117"/>
      <c r="MM69" s="117"/>
      <c r="MN69" s="117"/>
      <c r="MO69" s="117"/>
      <c r="MP69" s="117"/>
      <c r="MQ69" s="117"/>
      <c r="MS69" s="117"/>
      <c r="MT69" s="117"/>
      <c r="MU69" s="117"/>
      <c r="MV69" s="117"/>
      <c r="MW69" s="117"/>
      <c r="MX69" s="117"/>
      <c r="MY69" s="117"/>
      <c r="MZ69" s="117"/>
      <c r="NA69" s="117"/>
      <c r="NB69" s="117"/>
      <c r="NC69" s="117"/>
      <c r="ND69" s="117"/>
    </row>
    <row r="70" spans="1:368">
      <c r="A70" s="4">
        <v>51</v>
      </c>
      <c r="B70" s="1" t="s">
        <v>470</v>
      </c>
      <c r="C70" s="1" t="s">
        <v>359</v>
      </c>
      <c r="D70" s="4" t="s">
        <v>330</v>
      </c>
      <c r="E70" s="14">
        <f>SUMIFS('MoU proposal'!U:U,'MoU proposal'!$B:$B,'# new dealers'!$B70,'MoU proposal'!$D:$D,'# new dealers'!$C70)</f>
        <v>0</v>
      </c>
      <c r="F70" s="14">
        <f>'Retail_distributor-wise'!F70</f>
        <v>5800</v>
      </c>
      <c r="G70" s="14">
        <f>'Retail_distributor-wise'!GA70</f>
        <v>255.00000000000003</v>
      </c>
      <c r="H70" s="14">
        <f>'Retail_distributor-wise'!FM70</f>
        <v>595</v>
      </c>
      <c r="I70" s="233">
        <f>IFERROR(COUNTIFS('District Data_Live'!$E:$E,'# new dealers'!$B70,'District Data_Live'!$C:$C,'# new dealers'!$C70,'District Data_Live'!$D:$D,'# new dealers'!$D70,'District Data_Live'!$J:$J,'# new dealers'!I$4),"")</f>
        <v>0</v>
      </c>
      <c r="J70" s="233">
        <f>IFERROR(COUNTIFS('District Data_Live'!$E:$E,'# new dealers'!$B70,'District Data_Live'!$C:$C,'# new dealers'!$C70,'District Data_Live'!$D:$D,'# new dealers'!$D70,'District Data_Live'!$J:$J,'# new dealers'!J$4),"")</f>
        <v>0</v>
      </c>
      <c r="K70" s="233">
        <f>IFERROR(COUNTIFS('District Data_Live'!$E:$E,'# new dealers'!$B70,'District Data_Live'!$C:$C,'# new dealers'!$C70,'District Data_Live'!$D:$D,'# new dealers'!$D70,'District Data_Live'!$J:$J,'# new dealers'!K$4),"")</f>
        <v>0</v>
      </c>
      <c r="L70" s="233">
        <f>IFERROR(COUNTIFS('District Data_Live'!$E:$E,'# new dealers'!$B70,'District Data_Live'!$C:$C,'# new dealers'!$C70,'District Data_Live'!$D:$D,'# new dealers'!$D70,'District Data_Live'!$J:$J,'# new dealers'!L$4),"")</f>
        <v>0</v>
      </c>
      <c r="M70" s="233">
        <f>IFERROR(SUMIFS('District Data_Live'!$P:$P,'District Data_Live'!$E:$E,'# new dealers'!$B70,'District Data_Live'!$C:$C,'# new dealers'!$C70,'District Data_Live'!$D:$D,'# new dealers'!$D70,'District Data_Live'!$J:$J,'# new dealers'!M$4),"")</f>
        <v>0</v>
      </c>
      <c r="N70" s="233">
        <f>IFERROR(SUMIFS('District Data_Live'!$P:$P,'District Data_Live'!$E:$E,'# new dealers'!$B70,'District Data_Live'!$C:$C,'# new dealers'!$C70,'District Data_Live'!$D:$D,'# new dealers'!$D70,'District Data_Live'!$J:$J,'# new dealers'!N$4),"")</f>
        <v>0</v>
      </c>
      <c r="O70" s="233">
        <f>IFERROR(SUMIFS('District Data_Live'!$P:$P,'District Data_Live'!$E:$E,'# new dealers'!$B70,'District Data_Live'!$C:$C,'# new dealers'!$C70,'District Data_Live'!$D:$D,'# new dealers'!$D70,'District Data_Live'!$J:$J,'# new dealers'!O$4),"")</f>
        <v>0</v>
      </c>
      <c r="P70" s="233">
        <f>IFERROR(SUMIFS('District Data_Live'!$P:$P,'District Data_Live'!$E:$E,'# new dealers'!$B70,'District Data_Live'!$C:$C,'# new dealers'!$C70,'District Data_Live'!$D:$D,'# new dealers'!$D70,'District Data_Live'!$J:$J,'# new dealers'!P$4),"")</f>
        <v>0</v>
      </c>
      <c r="Q70" s="233">
        <f>IFERROR(SUMIFS('District Data_Live'!$ID:$ID,'District Data_Live'!$E:$E,'# new dealers'!$B70,'District Data_Live'!$C:$C,'# new dealers'!$C70,'District Data_Live'!$D:$D,'# new dealers'!$D70,'District Data_Live'!$J:$J,'# new dealers'!Q$4),"")</f>
        <v>0</v>
      </c>
      <c r="R70" s="233">
        <f>IFERROR(SUMIFS('District Data_Live'!$ID:$ID,'District Data_Live'!$E:$E,'# new dealers'!$B70,'District Data_Live'!$C:$C,'# new dealers'!$C70,'District Data_Live'!$D:$D,'# new dealers'!$D70,'District Data_Live'!$J:$J,'# new dealers'!R$4),"")</f>
        <v>0</v>
      </c>
      <c r="S70" s="233">
        <f>IFERROR(SUMIFS('District Data_Live'!$ID:$ID,'District Data_Live'!$E:$E,'# new dealers'!$B70,'District Data_Live'!$C:$C,'# new dealers'!$C70,'District Data_Live'!$D:$D,'# new dealers'!$D70,'District Data_Live'!$J:$J,'# new dealers'!S$4),"")</f>
        <v>0</v>
      </c>
      <c r="T70" s="233">
        <f>IFERROR(SUMIFS('District Data_Live'!$ID:$ID,'District Data_Live'!$E:$E,'# new dealers'!$B70,'District Data_Live'!$C:$C,'# new dealers'!$C70,'District Data_Live'!$D:$D,'# new dealers'!$D70,'District Data_Live'!$J:$J,'# new dealers'!T$4),"")</f>
        <v>0</v>
      </c>
      <c r="U70" s="16" t="str">
        <f t="shared" ref="U70:U79" si="10">IFERROR(Q70/SUM($Q70:$T70),"")</f>
        <v/>
      </c>
      <c r="V70" s="16" t="str">
        <f t="shared" ref="V70:V79" si="11">IFERROR(R70/SUM($Q70:$T70),"")</f>
        <v/>
      </c>
      <c r="W70" s="16" t="str">
        <f t="shared" ref="W70:W79" si="12">IFERROR(S70/SUM($Q70:$T70),"")</f>
        <v/>
      </c>
      <c r="X70" s="16" t="str">
        <f t="shared" ref="X70:X79" si="13">IFERROR(T70/SUM($Q70:$T70),"")</f>
        <v/>
      </c>
      <c r="Y70" s="14"/>
      <c r="Z70" s="14"/>
      <c r="AA70" s="14"/>
      <c r="AB70" s="14"/>
      <c r="AE70" s="16"/>
      <c r="AF70" s="16"/>
      <c r="AG70" s="16"/>
      <c r="AH70" s="16"/>
      <c r="AI70" s="16"/>
      <c r="AJ70" s="16"/>
      <c r="AK70" s="16"/>
      <c r="AL70" s="16"/>
      <c r="AM70" s="16"/>
      <c r="AN70" s="16"/>
      <c r="AO70" s="16"/>
      <c r="AP70" s="16"/>
      <c r="AR70" s="16"/>
      <c r="AS70" s="16"/>
      <c r="AT70" s="16"/>
      <c r="AU70" s="16"/>
      <c r="AV70" s="16"/>
      <c r="AW70" s="16"/>
      <c r="AX70" s="16"/>
      <c r="AY70" s="16"/>
      <c r="AZ70" s="16"/>
      <c r="BA70" s="16"/>
      <c r="BB70" s="16"/>
      <c r="BC70" s="16"/>
      <c r="BE70" s="15"/>
      <c r="BF70" s="15"/>
      <c r="BG70" s="15"/>
      <c r="BH70" s="15"/>
      <c r="BI70" s="15"/>
      <c r="BJ70" s="15"/>
      <c r="BK70" s="15"/>
      <c r="BL70" s="15"/>
      <c r="BM70" s="15"/>
      <c r="BN70" s="15"/>
      <c r="BO70" s="15"/>
      <c r="BP70" s="15"/>
      <c r="BQ70" s="15"/>
      <c r="BS70" s="15"/>
      <c r="BT70" s="15"/>
      <c r="BU70" s="15"/>
      <c r="BV70" s="15"/>
      <c r="BW70" s="15"/>
      <c r="BX70" s="15"/>
      <c r="BY70" s="15"/>
      <c r="BZ70" s="15"/>
      <c r="CA70" s="15"/>
      <c r="CB70" s="15"/>
      <c r="CC70" s="15"/>
      <c r="CD70" s="15"/>
      <c r="CE70" s="15"/>
      <c r="CF70" s="15"/>
      <c r="CG70" s="16"/>
      <c r="CH70" s="16"/>
      <c r="CI70" s="16"/>
      <c r="CJ70" s="16"/>
      <c r="CK70" s="16"/>
      <c r="CL70" s="16"/>
      <c r="CM70" s="16"/>
      <c r="CN70" s="16"/>
      <c r="CO70" s="16"/>
      <c r="CP70" s="16"/>
      <c r="CQ70" s="16"/>
      <c r="CR70" s="16"/>
      <c r="CS70" s="236"/>
      <c r="CT70" s="245"/>
      <c r="CU70" s="245"/>
      <c r="CV70" s="245"/>
      <c r="CW70" s="245"/>
      <c r="CX70" s="245"/>
      <c r="CY70" s="245"/>
      <c r="CZ70" s="245"/>
      <c r="DA70" s="245"/>
      <c r="DB70" s="245"/>
      <c r="DC70" s="245"/>
      <c r="DD70" s="245"/>
      <c r="DE70" s="245"/>
      <c r="DF70" s="15"/>
      <c r="DG70" s="15"/>
      <c r="DH70" s="15"/>
      <c r="DI70" s="15"/>
      <c r="DJ70" s="15"/>
      <c r="DK70" s="15"/>
      <c r="DL70" s="15"/>
      <c r="DM70" s="15"/>
      <c r="DN70" s="15"/>
      <c r="DO70" s="15"/>
      <c r="DP70" s="15"/>
      <c r="DQ70" s="15"/>
      <c r="DR70" s="15"/>
      <c r="DS70" s="15"/>
      <c r="DT70" s="15"/>
      <c r="DU70" s="244"/>
      <c r="DV70" s="244"/>
      <c r="DW70" s="244"/>
      <c r="DX70" s="244"/>
      <c r="DY70" s="244"/>
      <c r="DZ70" s="244"/>
      <c r="EA70" s="244"/>
      <c r="EB70" s="244"/>
      <c r="EC70" s="244"/>
      <c r="ED70" s="244"/>
      <c r="EE70" s="244"/>
      <c r="EF70" s="244"/>
      <c r="EG70" s="244"/>
      <c r="EI70" s="16"/>
      <c r="EJ70" s="16"/>
      <c r="EK70" s="16"/>
      <c r="EL70" s="16"/>
      <c r="EM70" s="16"/>
      <c r="EN70" s="16"/>
      <c r="EO70" s="16"/>
      <c r="EP70" s="16"/>
      <c r="EQ70" s="16"/>
      <c r="ER70" s="16"/>
      <c r="ES70" s="16"/>
      <c r="ET70" s="16"/>
      <c r="EV70" s="16"/>
      <c r="EW70" s="16"/>
      <c r="EX70" s="16"/>
      <c r="EY70" s="16"/>
      <c r="EZ70" s="16"/>
      <c r="FA70" s="16"/>
      <c r="FB70" s="16"/>
      <c r="FC70" s="16"/>
      <c r="FD70" s="16"/>
      <c r="FE70" s="16"/>
      <c r="FF70" s="16"/>
      <c r="FG70" s="16"/>
      <c r="FI70" s="233"/>
      <c r="FJ70" s="233"/>
      <c r="FK70" s="233"/>
      <c r="FL70" s="233"/>
      <c r="FM70" s="233"/>
      <c r="FN70" s="233"/>
      <c r="FO70" s="233"/>
      <c r="FP70" s="233"/>
      <c r="FQ70" s="233"/>
      <c r="FR70" s="233"/>
      <c r="FS70" s="233"/>
      <c r="FT70" s="233"/>
      <c r="FU70" s="233"/>
      <c r="FV70" s="4"/>
      <c r="FW70" s="233"/>
      <c r="FX70" s="233"/>
      <c r="FY70" s="233"/>
      <c r="FZ70" s="233"/>
      <c r="GA70" s="233"/>
      <c r="GB70" s="233"/>
      <c r="GC70" s="233"/>
      <c r="GD70" s="233"/>
      <c r="GE70" s="233"/>
      <c r="GF70" s="233"/>
      <c r="GG70" s="233"/>
      <c r="GH70" s="233"/>
      <c r="GI70" s="233"/>
      <c r="GJ70" s="233"/>
      <c r="GK70" s="112"/>
      <c r="GL70" s="112"/>
      <c r="GM70" s="112"/>
      <c r="GN70" s="112"/>
      <c r="GO70" s="112"/>
      <c r="GP70" s="112"/>
      <c r="GQ70" s="112"/>
      <c r="GR70" s="112"/>
      <c r="GS70" s="112"/>
      <c r="GT70" s="112"/>
      <c r="GU70" s="112"/>
      <c r="GV70" s="112"/>
      <c r="GW70" s="233"/>
      <c r="GX70" s="233"/>
      <c r="GY70" s="233"/>
      <c r="GZ70" s="233"/>
      <c r="HA70" s="233"/>
      <c r="HB70" s="233"/>
      <c r="HC70" s="233"/>
      <c r="HD70" s="233"/>
      <c r="HE70" s="233"/>
      <c r="HF70" s="233"/>
      <c r="HG70" s="233"/>
      <c r="HH70" s="233"/>
      <c r="HI70" s="233"/>
      <c r="HJ70" s="14"/>
      <c r="HN70" s="233"/>
      <c r="HO70" s="233"/>
      <c r="HQ70" s="15"/>
      <c r="HR70" s="15"/>
      <c r="IN70" s="346"/>
      <c r="IO70" s="346"/>
      <c r="IP70" s="346"/>
      <c r="IQ70" s="346"/>
      <c r="IR70" s="346"/>
      <c r="IS70" s="346"/>
      <c r="IT70" s="346"/>
      <c r="IU70" s="346"/>
      <c r="IV70" s="346"/>
      <c r="IW70" s="346"/>
      <c r="IX70" s="346"/>
      <c r="IY70" s="346"/>
      <c r="IZ70" s="346"/>
      <c r="JO70" s="346"/>
      <c r="JP70" s="346"/>
      <c r="JQ70" s="346"/>
      <c r="JR70" s="346"/>
      <c r="JS70" s="346"/>
      <c r="JT70" s="346"/>
      <c r="JU70" s="346"/>
      <c r="JV70" s="346"/>
      <c r="JW70" s="346"/>
      <c r="JX70" s="346"/>
      <c r="JY70" s="346"/>
      <c r="JZ70" s="346"/>
      <c r="KA70" s="346"/>
      <c r="KP70" s="346"/>
      <c r="KQ70" s="346"/>
      <c r="KR70" s="346"/>
      <c r="KS70" s="346"/>
      <c r="KT70" s="346"/>
      <c r="KU70" s="346"/>
      <c r="KV70" s="346"/>
      <c r="KW70" s="346"/>
      <c r="KX70" s="346"/>
      <c r="KY70" s="346"/>
      <c r="KZ70" s="346"/>
      <c r="LA70" s="346"/>
      <c r="LB70" s="346"/>
      <c r="LD70" s="346"/>
      <c r="LE70" s="346"/>
      <c r="LF70" s="346"/>
      <c r="LG70" s="346"/>
      <c r="LH70" s="346"/>
      <c r="LI70" s="346"/>
      <c r="LJ70" s="346"/>
      <c r="LK70" s="346"/>
      <c r="LL70" s="346"/>
      <c r="LM70" s="346"/>
      <c r="LN70" s="346"/>
      <c r="LO70" s="346"/>
      <c r="LP70" s="346"/>
      <c r="MF70" s="14"/>
      <c r="MG70" s="14"/>
      <c r="MH70" s="14"/>
      <c r="MI70" s="14"/>
      <c r="MJ70" s="14"/>
      <c r="MK70" s="14"/>
      <c r="ML70" s="14"/>
      <c r="MM70" s="14"/>
      <c r="MN70" s="14"/>
      <c r="MO70" s="14"/>
      <c r="MP70" s="14"/>
      <c r="MQ70" s="14"/>
      <c r="MS70" s="14"/>
      <c r="MT70" s="14"/>
      <c r="MU70" s="14"/>
      <c r="MV70" s="14"/>
      <c r="MW70" s="14"/>
      <c r="MX70" s="14"/>
      <c r="MY70" s="14"/>
      <c r="MZ70" s="14"/>
      <c r="NA70" s="14"/>
      <c r="NB70" s="14"/>
      <c r="NC70" s="14"/>
      <c r="ND70" s="14"/>
    </row>
    <row r="71" spans="1:368">
      <c r="A71" s="4">
        <v>52</v>
      </c>
      <c r="B71" s="1" t="s">
        <v>472</v>
      </c>
      <c r="C71" s="1" t="s">
        <v>359</v>
      </c>
      <c r="D71" s="4" t="s">
        <v>330</v>
      </c>
      <c r="E71" s="14">
        <f>SUMIFS('MoU proposal'!U:U,'MoU proposal'!$B:$B,'# new dealers'!$B71,'MoU proposal'!$D:$D,'# new dealers'!$C71)</f>
        <v>0</v>
      </c>
      <c r="F71" s="14">
        <f>'Retail_distributor-wise'!F71</f>
        <v>3700</v>
      </c>
      <c r="G71" s="14">
        <f>'Retail_distributor-wise'!GA71</f>
        <v>165.00000000000003</v>
      </c>
      <c r="H71" s="14">
        <f>'Retail_distributor-wise'!FM71</f>
        <v>385</v>
      </c>
      <c r="I71" s="233">
        <f>IFERROR(COUNTIFS('District Data_Live'!$E:$E,'# new dealers'!$B71,'District Data_Live'!$C:$C,'# new dealers'!$C71,'District Data_Live'!$D:$D,'# new dealers'!$D71,'District Data_Live'!$J:$J,'# new dealers'!I$4),"")</f>
        <v>0</v>
      </c>
      <c r="J71" s="233">
        <f>IFERROR(COUNTIFS('District Data_Live'!$E:$E,'# new dealers'!$B71,'District Data_Live'!$C:$C,'# new dealers'!$C71,'District Data_Live'!$D:$D,'# new dealers'!$D71,'District Data_Live'!$J:$J,'# new dealers'!J$4),"")</f>
        <v>0</v>
      </c>
      <c r="K71" s="233">
        <f>IFERROR(COUNTIFS('District Data_Live'!$E:$E,'# new dealers'!$B71,'District Data_Live'!$C:$C,'# new dealers'!$C71,'District Data_Live'!$D:$D,'# new dealers'!$D71,'District Data_Live'!$J:$J,'# new dealers'!K$4),"")</f>
        <v>0</v>
      </c>
      <c r="L71" s="233">
        <f>IFERROR(COUNTIFS('District Data_Live'!$E:$E,'# new dealers'!$B71,'District Data_Live'!$C:$C,'# new dealers'!$C71,'District Data_Live'!$D:$D,'# new dealers'!$D71,'District Data_Live'!$J:$J,'# new dealers'!L$4),"")</f>
        <v>0</v>
      </c>
      <c r="M71" s="233">
        <f>IFERROR(SUMIFS('District Data_Live'!$P:$P,'District Data_Live'!$E:$E,'# new dealers'!$B71,'District Data_Live'!$C:$C,'# new dealers'!$C71,'District Data_Live'!$D:$D,'# new dealers'!$D71,'District Data_Live'!$J:$J,'# new dealers'!M$4),"")</f>
        <v>0</v>
      </c>
      <c r="N71" s="233">
        <f>IFERROR(SUMIFS('District Data_Live'!$P:$P,'District Data_Live'!$E:$E,'# new dealers'!$B71,'District Data_Live'!$C:$C,'# new dealers'!$C71,'District Data_Live'!$D:$D,'# new dealers'!$D71,'District Data_Live'!$J:$J,'# new dealers'!N$4),"")</f>
        <v>0</v>
      </c>
      <c r="O71" s="233">
        <f>IFERROR(SUMIFS('District Data_Live'!$P:$P,'District Data_Live'!$E:$E,'# new dealers'!$B71,'District Data_Live'!$C:$C,'# new dealers'!$C71,'District Data_Live'!$D:$D,'# new dealers'!$D71,'District Data_Live'!$J:$J,'# new dealers'!O$4),"")</f>
        <v>0</v>
      </c>
      <c r="P71" s="233">
        <f>IFERROR(SUMIFS('District Data_Live'!$P:$P,'District Data_Live'!$E:$E,'# new dealers'!$B71,'District Data_Live'!$C:$C,'# new dealers'!$C71,'District Data_Live'!$D:$D,'# new dealers'!$D71,'District Data_Live'!$J:$J,'# new dealers'!P$4),"")</f>
        <v>0</v>
      </c>
      <c r="Q71" s="233">
        <f>IFERROR(SUMIFS('District Data_Live'!$ID:$ID,'District Data_Live'!$E:$E,'# new dealers'!$B71,'District Data_Live'!$C:$C,'# new dealers'!$C71,'District Data_Live'!$D:$D,'# new dealers'!$D71,'District Data_Live'!$J:$J,'# new dealers'!Q$4),"")</f>
        <v>0</v>
      </c>
      <c r="R71" s="233">
        <f>IFERROR(SUMIFS('District Data_Live'!$ID:$ID,'District Data_Live'!$E:$E,'# new dealers'!$B71,'District Data_Live'!$C:$C,'# new dealers'!$C71,'District Data_Live'!$D:$D,'# new dealers'!$D71,'District Data_Live'!$J:$J,'# new dealers'!R$4),"")</f>
        <v>0</v>
      </c>
      <c r="S71" s="233">
        <f>IFERROR(SUMIFS('District Data_Live'!$ID:$ID,'District Data_Live'!$E:$E,'# new dealers'!$B71,'District Data_Live'!$C:$C,'# new dealers'!$C71,'District Data_Live'!$D:$D,'# new dealers'!$D71,'District Data_Live'!$J:$J,'# new dealers'!S$4),"")</f>
        <v>0</v>
      </c>
      <c r="T71" s="233">
        <f>IFERROR(SUMIFS('District Data_Live'!$ID:$ID,'District Data_Live'!$E:$E,'# new dealers'!$B71,'District Data_Live'!$C:$C,'# new dealers'!$C71,'District Data_Live'!$D:$D,'# new dealers'!$D71,'District Data_Live'!$J:$J,'# new dealers'!T$4),"")</f>
        <v>0</v>
      </c>
      <c r="U71" s="16" t="str">
        <f t="shared" si="10"/>
        <v/>
      </c>
      <c r="V71" s="16" t="str">
        <f t="shared" si="11"/>
        <v/>
      </c>
      <c r="W71" s="16" t="str">
        <f t="shared" si="12"/>
        <v/>
      </c>
      <c r="X71" s="16" t="str">
        <f t="shared" si="13"/>
        <v/>
      </c>
      <c r="Y71" s="14"/>
      <c r="Z71" s="14"/>
      <c r="AA71" s="14"/>
      <c r="AB71" s="14"/>
      <c r="AE71" s="16"/>
      <c r="AF71" s="16"/>
      <c r="AG71" s="16"/>
      <c r="AH71" s="16"/>
      <c r="AI71" s="16"/>
      <c r="AJ71" s="16"/>
      <c r="AK71" s="16"/>
      <c r="AL71" s="16"/>
      <c r="AM71" s="16"/>
      <c r="AN71" s="16"/>
      <c r="AO71" s="16"/>
      <c r="AP71" s="16"/>
      <c r="AR71" s="16"/>
      <c r="AS71" s="16"/>
      <c r="AT71" s="16"/>
      <c r="AU71" s="16"/>
      <c r="AV71" s="16"/>
      <c r="AW71" s="16"/>
      <c r="AX71" s="16"/>
      <c r="AY71" s="16"/>
      <c r="AZ71" s="16"/>
      <c r="BA71" s="16"/>
      <c r="BB71" s="16"/>
      <c r="BC71" s="16"/>
      <c r="BE71" s="15"/>
      <c r="BF71" s="15"/>
      <c r="BG71" s="15"/>
      <c r="BH71" s="15"/>
      <c r="BI71" s="15"/>
      <c r="BJ71" s="15"/>
      <c r="BK71" s="15"/>
      <c r="BL71" s="15"/>
      <c r="BM71" s="15"/>
      <c r="BN71" s="15"/>
      <c r="BO71" s="15"/>
      <c r="BP71" s="15"/>
      <c r="BQ71" s="15"/>
      <c r="BS71" s="15"/>
      <c r="BT71" s="15"/>
      <c r="BU71" s="15"/>
      <c r="BV71" s="15"/>
      <c r="BW71" s="15"/>
      <c r="BX71" s="15"/>
      <c r="BY71" s="15"/>
      <c r="BZ71" s="15"/>
      <c r="CA71" s="15"/>
      <c r="CB71" s="15"/>
      <c r="CC71" s="15"/>
      <c r="CD71" s="15"/>
      <c r="CE71" s="15"/>
      <c r="CF71" s="15"/>
      <c r="CG71" s="16"/>
      <c r="CH71" s="16"/>
      <c r="CI71" s="16"/>
      <c r="CJ71" s="16"/>
      <c r="CK71" s="16"/>
      <c r="CL71" s="16"/>
      <c r="CM71" s="16"/>
      <c r="CN71" s="16"/>
      <c r="CO71" s="16"/>
      <c r="CP71" s="16"/>
      <c r="CQ71" s="16"/>
      <c r="CR71" s="16"/>
      <c r="CS71" s="236"/>
      <c r="CT71" s="245"/>
      <c r="CU71" s="245"/>
      <c r="CV71" s="245"/>
      <c r="CW71" s="245"/>
      <c r="CX71" s="245"/>
      <c r="CY71" s="245"/>
      <c r="CZ71" s="245"/>
      <c r="DA71" s="245"/>
      <c r="DB71" s="245"/>
      <c r="DC71" s="245"/>
      <c r="DD71" s="245"/>
      <c r="DE71" s="245"/>
      <c r="DF71" s="15"/>
      <c r="DG71" s="15"/>
      <c r="DH71" s="15"/>
      <c r="DI71" s="15"/>
      <c r="DJ71" s="15"/>
      <c r="DK71" s="15"/>
      <c r="DL71" s="15"/>
      <c r="DM71" s="15"/>
      <c r="DN71" s="15"/>
      <c r="DO71" s="15"/>
      <c r="DP71" s="15"/>
      <c r="DQ71" s="15"/>
      <c r="DR71" s="15"/>
      <c r="DS71" s="15"/>
      <c r="DT71" s="15"/>
      <c r="DU71" s="244"/>
      <c r="DV71" s="244"/>
      <c r="DW71" s="244"/>
      <c r="DX71" s="244"/>
      <c r="DY71" s="244"/>
      <c r="DZ71" s="244"/>
      <c r="EA71" s="244"/>
      <c r="EB71" s="244"/>
      <c r="EC71" s="244"/>
      <c r="ED71" s="244"/>
      <c r="EE71" s="244"/>
      <c r="EF71" s="244"/>
      <c r="EG71" s="244"/>
      <c r="EI71" s="16"/>
      <c r="EJ71" s="16"/>
      <c r="EK71" s="16"/>
      <c r="EL71" s="16"/>
      <c r="EM71" s="16"/>
      <c r="EN71" s="16"/>
      <c r="EO71" s="16"/>
      <c r="EP71" s="16"/>
      <c r="EQ71" s="16"/>
      <c r="ER71" s="16"/>
      <c r="ES71" s="16"/>
      <c r="ET71" s="16"/>
      <c r="EV71" s="16"/>
      <c r="EW71" s="16"/>
      <c r="EX71" s="16"/>
      <c r="EY71" s="16"/>
      <c r="EZ71" s="16"/>
      <c r="FA71" s="16"/>
      <c r="FB71" s="16"/>
      <c r="FC71" s="16"/>
      <c r="FD71" s="16"/>
      <c r="FE71" s="16"/>
      <c r="FF71" s="16"/>
      <c r="FG71" s="16"/>
      <c r="FI71" s="233"/>
      <c r="FJ71" s="233"/>
      <c r="FK71" s="233"/>
      <c r="FL71" s="233"/>
      <c r="FM71" s="233"/>
      <c r="FN71" s="233"/>
      <c r="FO71" s="233"/>
      <c r="FP71" s="233"/>
      <c r="FQ71" s="233"/>
      <c r="FR71" s="233"/>
      <c r="FS71" s="233"/>
      <c r="FT71" s="233"/>
      <c r="FU71" s="233"/>
      <c r="FV71" s="4"/>
      <c r="FW71" s="233"/>
      <c r="FX71" s="233"/>
      <c r="FY71" s="233"/>
      <c r="FZ71" s="233"/>
      <c r="GA71" s="233"/>
      <c r="GB71" s="233"/>
      <c r="GC71" s="233"/>
      <c r="GD71" s="233"/>
      <c r="GE71" s="233"/>
      <c r="GF71" s="233"/>
      <c r="GG71" s="233"/>
      <c r="GH71" s="233"/>
      <c r="GI71" s="233"/>
      <c r="GJ71" s="233"/>
      <c r="GK71" s="112"/>
      <c r="GL71" s="112"/>
      <c r="GM71" s="112"/>
      <c r="GN71" s="112"/>
      <c r="GO71" s="112"/>
      <c r="GP71" s="112"/>
      <c r="GQ71" s="112"/>
      <c r="GR71" s="112"/>
      <c r="GS71" s="112"/>
      <c r="GT71" s="112"/>
      <c r="GU71" s="112"/>
      <c r="GV71" s="112"/>
      <c r="GW71" s="233"/>
      <c r="GX71" s="233"/>
      <c r="GY71" s="233"/>
      <c r="GZ71" s="233"/>
      <c r="HA71" s="233"/>
      <c r="HB71" s="233"/>
      <c r="HC71" s="233"/>
      <c r="HD71" s="233"/>
      <c r="HE71" s="233"/>
      <c r="HF71" s="233"/>
      <c r="HG71" s="233"/>
      <c r="HH71" s="233"/>
      <c r="HI71" s="233"/>
      <c r="HJ71" s="14"/>
      <c r="HN71" s="233"/>
      <c r="HO71" s="233"/>
      <c r="HQ71" s="15"/>
      <c r="HR71" s="15"/>
      <c r="IN71" s="346"/>
      <c r="IO71" s="346"/>
      <c r="IP71" s="346"/>
      <c r="IQ71" s="346"/>
      <c r="IR71" s="346"/>
      <c r="IS71" s="346"/>
      <c r="IT71" s="346"/>
      <c r="IU71" s="346"/>
      <c r="IV71" s="346"/>
      <c r="IW71" s="346"/>
      <c r="IX71" s="346"/>
      <c r="IY71" s="346"/>
      <c r="IZ71" s="346"/>
      <c r="JO71" s="346"/>
      <c r="JP71" s="346"/>
      <c r="JQ71" s="346"/>
      <c r="JR71" s="346"/>
      <c r="JS71" s="346"/>
      <c r="JT71" s="346"/>
      <c r="JU71" s="346"/>
      <c r="JV71" s="346"/>
      <c r="JW71" s="346"/>
      <c r="JX71" s="346"/>
      <c r="JY71" s="346"/>
      <c r="JZ71" s="346"/>
      <c r="KA71" s="346"/>
      <c r="KP71" s="346"/>
      <c r="KQ71" s="346"/>
      <c r="KR71" s="346"/>
      <c r="KS71" s="346"/>
      <c r="KT71" s="346"/>
      <c r="KU71" s="346"/>
      <c r="KV71" s="346"/>
      <c r="KW71" s="346"/>
      <c r="KX71" s="346"/>
      <c r="KY71" s="346"/>
      <c r="KZ71" s="346"/>
      <c r="LA71" s="346"/>
      <c r="LB71" s="346"/>
      <c r="LD71" s="346"/>
      <c r="LE71" s="346"/>
      <c r="LF71" s="346"/>
      <c r="LG71" s="346"/>
      <c r="LH71" s="346"/>
      <c r="LI71" s="346"/>
      <c r="LJ71" s="346"/>
      <c r="LK71" s="346"/>
      <c r="LL71" s="346"/>
      <c r="LM71" s="346"/>
      <c r="LN71" s="346"/>
      <c r="LO71" s="346"/>
      <c r="LP71" s="346"/>
      <c r="MF71" s="14"/>
      <c r="MG71" s="14"/>
      <c r="MH71" s="14"/>
      <c r="MI71" s="14"/>
      <c r="MJ71" s="14"/>
      <c r="MK71" s="14"/>
      <c r="ML71" s="14"/>
      <c r="MM71" s="14"/>
      <c r="MN71" s="14"/>
      <c r="MO71" s="14"/>
      <c r="MP71" s="14"/>
      <c r="MQ71" s="14"/>
      <c r="MS71" s="14"/>
      <c r="MT71" s="14"/>
      <c r="MU71" s="14"/>
      <c r="MV71" s="14"/>
      <c r="MW71" s="14"/>
      <c r="MX71" s="14"/>
      <c r="MY71" s="14"/>
      <c r="MZ71" s="14"/>
      <c r="NA71" s="14"/>
      <c r="NB71" s="14"/>
      <c r="NC71" s="14"/>
      <c r="ND71" s="14"/>
    </row>
    <row r="72" spans="1:368" s="116" customFormat="1">
      <c r="A72" s="115"/>
      <c r="D72" s="115"/>
      <c r="E72" s="117"/>
      <c r="F72" s="14">
        <f>'Retail_distributor-wise'!F72</f>
        <v>0</v>
      </c>
      <c r="G72" s="14">
        <f>'Retail_distributor-wise'!GA72</f>
        <v>0</v>
      </c>
      <c r="H72" s="14">
        <f>'Retail_distributor-wise'!FM72</f>
        <v>0</v>
      </c>
      <c r="I72" s="233">
        <f>IFERROR(COUNTIFS('District Data_Live'!$E:$E,'# new dealers'!$B72,'District Data_Live'!$C:$C,'# new dealers'!$C72,'District Data_Live'!$D:$D,'# new dealers'!$D72,'District Data_Live'!$J:$J,'# new dealers'!I$4),"")</f>
        <v>0</v>
      </c>
      <c r="J72" s="233">
        <f>IFERROR(COUNTIFS('District Data_Live'!$E:$E,'# new dealers'!$B72,'District Data_Live'!$C:$C,'# new dealers'!$C72,'District Data_Live'!$D:$D,'# new dealers'!$D72,'District Data_Live'!$J:$J,'# new dealers'!J$4),"")</f>
        <v>0</v>
      </c>
      <c r="K72" s="233">
        <f>IFERROR(COUNTIFS('District Data_Live'!$E:$E,'# new dealers'!$B72,'District Data_Live'!$C:$C,'# new dealers'!$C72,'District Data_Live'!$D:$D,'# new dealers'!$D72,'District Data_Live'!$J:$J,'# new dealers'!K$4),"")</f>
        <v>0</v>
      </c>
      <c r="L72" s="233">
        <f>IFERROR(COUNTIFS('District Data_Live'!$E:$E,'# new dealers'!$B72,'District Data_Live'!$C:$C,'# new dealers'!$C72,'District Data_Live'!$D:$D,'# new dealers'!$D72,'District Data_Live'!$J:$J,'# new dealers'!L$4),"")</f>
        <v>0</v>
      </c>
      <c r="M72" s="233">
        <f>IFERROR(SUMIFS('District Data_Live'!$P:$P,'District Data_Live'!$E:$E,'# new dealers'!$B72,'District Data_Live'!$C:$C,'# new dealers'!$C72,'District Data_Live'!$D:$D,'# new dealers'!$D72,'District Data_Live'!$J:$J,'# new dealers'!M$4),"")</f>
        <v>0</v>
      </c>
      <c r="N72" s="233">
        <f>IFERROR(SUMIFS('District Data_Live'!$P:$P,'District Data_Live'!$E:$E,'# new dealers'!$B72,'District Data_Live'!$C:$C,'# new dealers'!$C72,'District Data_Live'!$D:$D,'# new dealers'!$D72,'District Data_Live'!$J:$J,'# new dealers'!N$4),"")</f>
        <v>0</v>
      </c>
      <c r="O72" s="233">
        <f>IFERROR(SUMIFS('District Data_Live'!$P:$P,'District Data_Live'!$E:$E,'# new dealers'!$B72,'District Data_Live'!$C:$C,'# new dealers'!$C72,'District Data_Live'!$D:$D,'# new dealers'!$D72,'District Data_Live'!$J:$J,'# new dealers'!O$4),"")</f>
        <v>0</v>
      </c>
      <c r="P72" s="233">
        <f>IFERROR(SUMIFS('District Data_Live'!$P:$P,'District Data_Live'!$E:$E,'# new dealers'!$B72,'District Data_Live'!$C:$C,'# new dealers'!$C72,'District Data_Live'!$D:$D,'# new dealers'!$D72,'District Data_Live'!$J:$J,'# new dealers'!P$4),"")</f>
        <v>0</v>
      </c>
      <c r="Q72" s="233">
        <f>IFERROR(SUMIFS('District Data_Live'!$ID:$ID,'District Data_Live'!$E:$E,'# new dealers'!$B72,'District Data_Live'!$C:$C,'# new dealers'!$C72,'District Data_Live'!$D:$D,'# new dealers'!$D72,'District Data_Live'!$J:$J,'# new dealers'!Q$4),"")</f>
        <v>0</v>
      </c>
      <c r="R72" s="233">
        <f>IFERROR(SUMIFS('District Data_Live'!$ID:$ID,'District Data_Live'!$E:$E,'# new dealers'!$B72,'District Data_Live'!$C:$C,'# new dealers'!$C72,'District Data_Live'!$D:$D,'# new dealers'!$D72,'District Data_Live'!$J:$J,'# new dealers'!R$4),"")</f>
        <v>0</v>
      </c>
      <c r="S72" s="233">
        <f>IFERROR(SUMIFS('District Data_Live'!$ID:$ID,'District Data_Live'!$E:$E,'# new dealers'!$B72,'District Data_Live'!$C:$C,'# new dealers'!$C72,'District Data_Live'!$D:$D,'# new dealers'!$D72,'District Data_Live'!$J:$J,'# new dealers'!S$4),"")</f>
        <v>0</v>
      </c>
      <c r="T72" s="233">
        <f>IFERROR(SUMIFS('District Data_Live'!$ID:$ID,'District Data_Live'!$E:$E,'# new dealers'!$B72,'District Data_Live'!$C:$C,'# new dealers'!$C72,'District Data_Live'!$D:$D,'# new dealers'!$D72,'District Data_Live'!$J:$J,'# new dealers'!T$4),"")</f>
        <v>0</v>
      </c>
      <c r="U72" s="16" t="str">
        <f t="shared" si="10"/>
        <v/>
      </c>
      <c r="V72" s="16" t="str">
        <f t="shared" si="11"/>
        <v/>
      </c>
      <c r="W72" s="16" t="str">
        <f t="shared" si="12"/>
        <v/>
      </c>
      <c r="X72" s="16" t="str">
        <f t="shared" si="13"/>
        <v/>
      </c>
      <c r="Y72" s="117"/>
      <c r="Z72" s="117"/>
      <c r="AA72" s="117"/>
      <c r="AB72" s="117"/>
      <c r="AC72" s="229"/>
      <c r="AD72" s="229"/>
      <c r="AE72" s="230"/>
      <c r="AF72" s="230"/>
      <c r="AG72" s="230"/>
      <c r="AH72" s="230"/>
      <c r="AI72" s="230"/>
      <c r="AJ72" s="230"/>
      <c r="AK72" s="230"/>
      <c r="AL72" s="230"/>
      <c r="AM72" s="230"/>
      <c r="AN72" s="230"/>
      <c r="AO72" s="230"/>
      <c r="AP72" s="230"/>
      <c r="AR72" s="230"/>
      <c r="AS72" s="230"/>
      <c r="AT72" s="230"/>
      <c r="AU72" s="230"/>
      <c r="AV72" s="230"/>
      <c r="AW72" s="230"/>
      <c r="AX72" s="230"/>
      <c r="AY72" s="230"/>
      <c r="AZ72" s="230"/>
      <c r="BA72" s="230"/>
      <c r="BB72" s="230"/>
      <c r="BC72" s="230"/>
      <c r="BE72" s="231"/>
      <c r="BF72" s="231"/>
      <c r="BG72" s="231"/>
      <c r="BH72" s="231"/>
      <c r="BI72" s="231"/>
      <c r="BJ72" s="231"/>
      <c r="BK72" s="231"/>
      <c r="BL72" s="231"/>
      <c r="BM72" s="231"/>
      <c r="BN72" s="231"/>
      <c r="BO72" s="231"/>
      <c r="BP72" s="231"/>
      <c r="BQ72" s="231"/>
      <c r="BS72" s="231"/>
      <c r="BT72" s="231"/>
      <c r="BU72" s="231"/>
      <c r="BV72" s="231"/>
      <c r="BW72" s="231"/>
      <c r="BX72" s="231"/>
      <c r="BY72" s="231"/>
      <c r="BZ72" s="231"/>
      <c r="CA72" s="231"/>
      <c r="CB72" s="231"/>
      <c r="CC72" s="231"/>
      <c r="CD72" s="231"/>
      <c r="CE72" s="231"/>
      <c r="CF72" s="231"/>
      <c r="CG72" s="230"/>
      <c r="CH72" s="230"/>
      <c r="CI72" s="230"/>
      <c r="CJ72" s="230"/>
      <c r="CK72" s="230"/>
      <c r="CL72" s="230"/>
      <c r="CM72" s="230"/>
      <c r="CN72" s="230"/>
      <c r="CO72" s="230"/>
      <c r="CP72" s="230"/>
      <c r="CQ72" s="230"/>
      <c r="CR72" s="230"/>
      <c r="CS72" s="237"/>
      <c r="CT72" s="230"/>
      <c r="CU72" s="230"/>
      <c r="CV72" s="230"/>
      <c r="CW72" s="230"/>
      <c r="CX72" s="230"/>
      <c r="CY72" s="230"/>
      <c r="CZ72" s="230"/>
      <c r="DA72" s="230"/>
      <c r="DB72" s="230"/>
      <c r="DC72" s="230"/>
      <c r="DD72" s="230"/>
      <c r="DE72" s="230"/>
      <c r="DF72" s="231"/>
      <c r="DG72" s="231"/>
      <c r="DH72" s="231"/>
      <c r="DI72" s="231"/>
      <c r="DJ72" s="231"/>
      <c r="DK72" s="231"/>
      <c r="DL72" s="231"/>
      <c r="DM72" s="231"/>
      <c r="DN72" s="231"/>
      <c r="DO72" s="231"/>
      <c r="DP72" s="231"/>
      <c r="DQ72" s="231"/>
      <c r="DR72" s="231"/>
      <c r="DS72" s="231"/>
      <c r="DT72" s="231"/>
      <c r="DU72" s="231"/>
      <c r="DV72" s="231"/>
      <c r="DW72" s="231"/>
      <c r="DX72" s="231"/>
      <c r="DY72" s="231"/>
      <c r="DZ72" s="231"/>
      <c r="EA72" s="231"/>
      <c r="EB72" s="231"/>
      <c r="EC72" s="231"/>
      <c r="ED72" s="231"/>
      <c r="EE72" s="231"/>
      <c r="EF72" s="231"/>
      <c r="EG72" s="231"/>
      <c r="EH72" s="191"/>
      <c r="EI72" s="115"/>
      <c r="EJ72" s="115"/>
      <c r="EK72" s="115"/>
      <c r="EL72" s="115"/>
      <c r="EM72" s="115"/>
      <c r="EN72" s="115"/>
      <c r="EO72" s="115"/>
      <c r="EP72" s="115"/>
      <c r="EQ72" s="115"/>
      <c r="ER72" s="115"/>
      <c r="ES72" s="115"/>
      <c r="ET72" s="115"/>
      <c r="EU72" s="115"/>
      <c r="EV72" s="230"/>
      <c r="EW72" s="230"/>
      <c r="EX72" s="230"/>
      <c r="EY72" s="230"/>
      <c r="EZ72" s="230"/>
      <c r="FA72" s="230"/>
      <c r="FB72" s="230"/>
      <c r="FC72" s="230"/>
      <c r="FD72" s="230"/>
      <c r="FE72" s="230"/>
      <c r="FF72" s="230"/>
      <c r="FG72" s="230"/>
      <c r="FI72" s="234"/>
      <c r="FJ72" s="234"/>
      <c r="FK72" s="234"/>
      <c r="FL72" s="234"/>
      <c r="FM72" s="234"/>
      <c r="FN72" s="234"/>
      <c r="FO72" s="234"/>
      <c r="FP72" s="234"/>
      <c r="FQ72" s="234"/>
      <c r="FR72" s="234"/>
      <c r="FS72" s="234"/>
      <c r="FT72" s="234"/>
      <c r="FU72" s="234"/>
      <c r="FV72" s="115"/>
      <c r="FW72" s="234"/>
      <c r="FX72" s="234"/>
      <c r="FY72" s="234"/>
      <c r="FZ72" s="234"/>
      <c r="GA72" s="234"/>
      <c r="GB72" s="234"/>
      <c r="GC72" s="234"/>
      <c r="GD72" s="234"/>
      <c r="GE72" s="234"/>
      <c r="GF72" s="234"/>
      <c r="GG72" s="234"/>
      <c r="GH72" s="234"/>
      <c r="GI72" s="234"/>
      <c r="GJ72" s="234"/>
      <c r="GK72" s="339"/>
      <c r="GL72" s="339"/>
      <c r="GM72" s="339"/>
      <c r="GN72" s="339"/>
      <c r="GO72" s="339"/>
      <c r="GP72" s="339"/>
      <c r="GQ72" s="339"/>
      <c r="GR72" s="339"/>
      <c r="GS72" s="339"/>
      <c r="GT72" s="339"/>
      <c r="GU72" s="339"/>
      <c r="GV72" s="339"/>
      <c r="GW72" s="234"/>
      <c r="GX72" s="234"/>
      <c r="GY72" s="234"/>
      <c r="GZ72" s="234"/>
      <c r="HA72" s="234"/>
      <c r="HB72" s="234"/>
      <c r="HC72" s="234"/>
      <c r="HD72" s="234"/>
      <c r="HE72" s="234"/>
      <c r="HF72" s="234"/>
      <c r="HG72" s="234"/>
      <c r="HH72" s="234"/>
      <c r="HI72" s="234"/>
      <c r="HJ72" s="117"/>
      <c r="HL72" s="115"/>
      <c r="HM72" s="115"/>
      <c r="HN72" s="115"/>
      <c r="HO72" s="115"/>
      <c r="HQ72" s="231"/>
      <c r="HR72" s="231"/>
      <c r="IN72" s="557"/>
      <c r="IO72" s="557"/>
      <c r="IP72" s="557"/>
      <c r="IQ72" s="557"/>
      <c r="IR72" s="557"/>
      <c r="IS72" s="557"/>
      <c r="IT72" s="557"/>
      <c r="IU72" s="557"/>
      <c r="IV72" s="557"/>
      <c r="IW72" s="557"/>
      <c r="IX72" s="557"/>
      <c r="IY72" s="557"/>
      <c r="IZ72" s="557"/>
      <c r="JO72" s="557"/>
      <c r="JP72" s="557"/>
      <c r="JQ72" s="557"/>
      <c r="JR72" s="557"/>
      <c r="JS72" s="557"/>
      <c r="JT72" s="557"/>
      <c r="JU72" s="557"/>
      <c r="JV72" s="557"/>
      <c r="JW72" s="557"/>
      <c r="JX72" s="557"/>
      <c r="JY72" s="557"/>
      <c r="JZ72" s="557"/>
      <c r="KA72" s="557"/>
      <c r="KP72" s="557"/>
      <c r="KQ72" s="557"/>
      <c r="KR72" s="557"/>
      <c r="KS72" s="557"/>
      <c r="KT72" s="557"/>
      <c r="KU72" s="557"/>
      <c r="KV72" s="557"/>
      <c r="KW72" s="557"/>
      <c r="KX72" s="557"/>
      <c r="KY72" s="557"/>
      <c r="KZ72" s="557"/>
      <c r="LA72" s="557"/>
      <c r="LB72" s="557"/>
      <c r="LD72" s="557"/>
      <c r="LE72" s="557"/>
      <c r="LF72" s="557"/>
      <c r="LG72" s="557"/>
      <c r="LH72" s="557"/>
      <c r="LI72" s="557"/>
      <c r="LJ72" s="557"/>
      <c r="LK72" s="557"/>
      <c r="LL72" s="557"/>
      <c r="LM72" s="557"/>
      <c r="LN72" s="557"/>
      <c r="LO72" s="557"/>
      <c r="LP72" s="557"/>
      <c r="MF72" s="117"/>
      <c r="MG72" s="117"/>
      <c r="MH72" s="117"/>
      <c r="MI72" s="117"/>
      <c r="MJ72" s="117"/>
      <c r="MK72" s="117"/>
      <c r="ML72" s="117"/>
      <c r="MM72" s="117"/>
      <c r="MN72" s="117"/>
      <c r="MO72" s="117"/>
      <c r="MP72" s="117"/>
      <c r="MQ72" s="117"/>
      <c r="MS72" s="117"/>
      <c r="MT72" s="117"/>
      <c r="MU72" s="117"/>
      <c r="MV72" s="117"/>
      <c r="MW72" s="117"/>
      <c r="MX72" s="117"/>
      <c r="MY72" s="117"/>
      <c r="MZ72" s="117"/>
      <c r="NA72" s="117"/>
      <c r="NB72" s="117"/>
      <c r="NC72" s="117"/>
      <c r="ND72" s="117"/>
    </row>
    <row r="73" spans="1:368">
      <c r="A73" s="4">
        <v>53</v>
      </c>
      <c r="B73" s="1" t="s">
        <v>473</v>
      </c>
      <c r="C73" s="1" t="s">
        <v>360</v>
      </c>
      <c r="D73" s="4" t="s">
        <v>330</v>
      </c>
      <c r="E73" s="14">
        <f>SUMIFS('MoU proposal'!U:U,'MoU proposal'!$B:$B,'# new dealers'!$B73,'MoU proposal'!$D:$D,'# new dealers'!$C73)</f>
        <v>0</v>
      </c>
      <c r="F73" s="14">
        <f>'Retail_distributor-wise'!F73</f>
        <v>4900</v>
      </c>
      <c r="G73" s="14">
        <f>'Retail_distributor-wise'!GA73</f>
        <v>210.00000000000003</v>
      </c>
      <c r="H73" s="14">
        <f>'Retail_distributor-wise'!FM73</f>
        <v>489.99999999999994</v>
      </c>
      <c r="I73" s="233">
        <f>IFERROR(COUNTIFS('District Data_Live'!$E:$E,'# new dealers'!$B73,'District Data_Live'!$C:$C,'# new dealers'!$C73,'District Data_Live'!$D:$D,'# new dealers'!$D73,'District Data_Live'!$J:$J,'# new dealers'!I$4),"")</f>
        <v>0</v>
      </c>
      <c r="J73" s="233">
        <f>IFERROR(COUNTIFS('District Data_Live'!$E:$E,'# new dealers'!$B73,'District Data_Live'!$C:$C,'# new dealers'!$C73,'District Data_Live'!$D:$D,'# new dealers'!$D73,'District Data_Live'!$J:$J,'# new dealers'!J$4),"")</f>
        <v>0</v>
      </c>
      <c r="K73" s="233">
        <f>IFERROR(COUNTIFS('District Data_Live'!$E:$E,'# new dealers'!$B73,'District Data_Live'!$C:$C,'# new dealers'!$C73,'District Data_Live'!$D:$D,'# new dealers'!$D73,'District Data_Live'!$J:$J,'# new dealers'!K$4),"")</f>
        <v>0</v>
      </c>
      <c r="L73" s="233">
        <f>IFERROR(COUNTIFS('District Data_Live'!$E:$E,'# new dealers'!$B73,'District Data_Live'!$C:$C,'# new dealers'!$C73,'District Data_Live'!$D:$D,'# new dealers'!$D73,'District Data_Live'!$J:$J,'# new dealers'!L$4),"")</f>
        <v>0</v>
      </c>
      <c r="M73" s="233">
        <f>IFERROR(SUMIFS('District Data_Live'!$P:$P,'District Data_Live'!$E:$E,'# new dealers'!$B73,'District Data_Live'!$C:$C,'# new dealers'!$C73,'District Data_Live'!$D:$D,'# new dealers'!$D73,'District Data_Live'!$J:$J,'# new dealers'!M$4),"")</f>
        <v>0</v>
      </c>
      <c r="N73" s="233">
        <f>IFERROR(SUMIFS('District Data_Live'!$P:$P,'District Data_Live'!$E:$E,'# new dealers'!$B73,'District Data_Live'!$C:$C,'# new dealers'!$C73,'District Data_Live'!$D:$D,'# new dealers'!$D73,'District Data_Live'!$J:$J,'# new dealers'!N$4),"")</f>
        <v>0</v>
      </c>
      <c r="O73" s="233">
        <f>IFERROR(SUMIFS('District Data_Live'!$P:$P,'District Data_Live'!$E:$E,'# new dealers'!$B73,'District Data_Live'!$C:$C,'# new dealers'!$C73,'District Data_Live'!$D:$D,'# new dealers'!$D73,'District Data_Live'!$J:$J,'# new dealers'!O$4),"")</f>
        <v>0</v>
      </c>
      <c r="P73" s="233">
        <f>IFERROR(SUMIFS('District Data_Live'!$P:$P,'District Data_Live'!$E:$E,'# new dealers'!$B73,'District Data_Live'!$C:$C,'# new dealers'!$C73,'District Data_Live'!$D:$D,'# new dealers'!$D73,'District Data_Live'!$J:$J,'# new dealers'!P$4),"")</f>
        <v>0</v>
      </c>
      <c r="Q73" s="233">
        <f>IFERROR(SUMIFS('District Data_Live'!$ID:$ID,'District Data_Live'!$E:$E,'# new dealers'!$B73,'District Data_Live'!$C:$C,'# new dealers'!$C73,'District Data_Live'!$D:$D,'# new dealers'!$D73,'District Data_Live'!$J:$J,'# new dealers'!Q$4),"")</f>
        <v>0</v>
      </c>
      <c r="R73" s="233">
        <f>IFERROR(SUMIFS('District Data_Live'!$ID:$ID,'District Data_Live'!$E:$E,'# new dealers'!$B73,'District Data_Live'!$C:$C,'# new dealers'!$C73,'District Data_Live'!$D:$D,'# new dealers'!$D73,'District Data_Live'!$J:$J,'# new dealers'!R$4),"")</f>
        <v>0</v>
      </c>
      <c r="S73" s="233">
        <f>IFERROR(SUMIFS('District Data_Live'!$ID:$ID,'District Data_Live'!$E:$E,'# new dealers'!$B73,'District Data_Live'!$C:$C,'# new dealers'!$C73,'District Data_Live'!$D:$D,'# new dealers'!$D73,'District Data_Live'!$J:$J,'# new dealers'!S$4),"")</f>
        <v>0</v>
      </c>
      <c r="T73" s="233">
        <f>IFERROR(SUMIFS('District Data_Live'!$ID:$ID,'District Data_Live'!$E:$E,'# new dealers'!$B73,'District Data_Live'!$C:$C,'# new dealers'!$C73,'District Data_Live'!$D:$D,'# new dealers'!$D73,'District Data_Live'!$J:$J,'# new dealers'!T$4),"")</f>
        <v>0</v>
      </c>
      <c r="U73" s="16" t="str">
        <f t="shared" si="10"/>
        <v/>
      </c>
      <c r="V73" s="16" t="str">
        <f t="shared" si="11"/>
        <v/>
      </c>
      <c r="W73" s="16" t="str">
        <f t="shared" si="12"/>
        <v/>
      </c>
      <c r="X73" s="16" t="str">
        <f t="shared" si="13"/>
        <v/>
      </c>
      <c r="Y73" s="14"/>
      <c r="Z73" s="14"/>
      <c r="AA73" s="14"/>
      <c r="AB73" s="14"/>
      <c r="AE73" s="16"/>
      <c r="AF73" s="16"/>
      <c r="AG73" s="16"/>
      <c r="AH73" s="16"/>
      <c r="AI73" s="16"/>
      <c r="AJ73" s="16"/>
      <c r="AK73" s="16"/>
      <c r="AL73" s="16"/>
      <c r="AM73" s="16"/>
      <c r="AN73" s="16"/>
      <c r="AO73" s="16"/>
      <c r="AP73" s="16"/>
      <c r="AR73" s="16"/>
      <c r="AS73" s="16"/>
      <c r="AT73" s="16"/>
      <c r="AU73" s="16"/>
      <c r="AV73" s="16"/>
      <c r="AW73" s="16"/>
      <c r="AX73" s="16"/>
      <c r="AY73" s="16"/>
      <c r="AZ73" s="16"/>
      <c r="BA73" s="16"/>
      <c r="BB73" s="16"/>
      <c r="BC73" s="16"/>
      <c r="BE73" s="15"/>
      <c r="BF73" s="15"/>
      <c r="BG73" s="15"/>
      <c r="BH73" s="15"/>
      <c r="BI73" s="15"/>
      <c r="BJ73" s="15"/>
      <c r="BK73" s="15"/>
      <c r="BL73" s="15"/>
      <c r="BM73" s="15"/>
      <c r="BN73" s="15"/>
      <c r="BO73" s="15"/>
      <c r="BP73" s="15"/>
      <c r="BQ73" s="15"/>
      <c r="BS73" s="15"/>
      <c r="BT73" s="15"/>
      <c r="BU73" s="15"/>
      <c r="BV73" s="15"/>
      <c r="BW73" s="15"/>
      <c r="BX73" s="15"/>
      <c r="BY73" s="15"/>
      <c r="BZ73" s="15"/>
      <c r="CA73" s="15"/>
      <c r="CB73" s="15"/>
      <c r="CC73" s="15"/>
      <c r="CD73" s="15"/>
      <c r="CE73" s="15"/>
      <c r="CF73" s="15"/>
      <c r="CG73" s="16"/>
      <c r="CH73" s="16"/>
      <c r="CI73" s="16"/>
      <c r="CJ73" s="16"/>
      <c r="CK73" s="16"/>
      <c r="CL73" s="16"/>
      <c r="CM73" s="16"/>
      <c r="CN73" s="16"/>
      <c r="CO73" s="16"/>
      <c r="CP73" s="16"/>
      <c r="CQ73" s="16"/>
      <c r="CR73" s="16"/>
      <c r="CS73" s="236"/>
      <c r="CT73" s="245"/>
      <c r="CU73" s="245"/>
      <c r="CV73" s="245"/>
      <c r="CW73" s="245"/>
      <c r="CX73" s="245"/>
      <c r="CY73" s="245"/>
      <c r="CZ73" s="245"/>
      <c r="DA73" s="245"/>
      <c r="DB73" s="245"/>
      <c r="DC73" s="245"/>
      <c r="DD73" s="245"/>
      <c r="DE73" s="245"/>
      <c r="DF73" s="15"/>
      <c r="DG73" s="15"/>
      <c r="DH73" s="15"/>
      <c r="DI73" s="15"/>
      <c r="DJ73" s="15"/>
      <c r="DK73" s="15"/>
      <c r="DL73" s="15"/>
      <c r="DM73" s="15"/>
      <c r="DN73" s="15"/>
      <c r="DO73" s="15"/>
      <c r="DP73" s="15"/>
      <c r="DQ73" s="15"/>
      <c r="DR73" s="15"/>
      <c r="DS73" s="15"/>
      <c r="DT73" s="15"/>
      <c r="DU73" s="244"/>
      <c r="DV73" s="244"/>
      <c r="DW73" s="244"/>
      <c r="DX73" s="244"/>
      <c r="DY73" s="244"/>
      <c r="DZ73" s="244"/>
      <c r="EA73" s="244"/>
      <c r="EB73" s="244"/>
      <c r="EC73" s="244"/>
      <c r="ED73" s="244"/>
      <c r="EE73" s="244"/>
      <c r="EF73" s="244"/>
      <c r="EG73" s="244"/>
      <c r="EI73" s="16"/>
      <c r="EJ73" s="16"/>
      <c r="EK73" s="16"/>
      <c r="EL73" s="16"/>
      <c r="EM73" s="16"/>
      <c r="EN73" s="16"/>
      <c r="EO73" s="16"/>
      <c r="EP73" s="16"/>
      <c r="EQ73" s="16"/>
      <c r="ER73" s="16"/>
      <c r="ES73" s="16"/>
      <c r="ET73" s="16"/>
      <c r="EV73" s="16"/>
      <c r="EW73" s="16"/>
      <c r="EX73" s="16"/>
      <c r="EY73" s="16"/>
      <c r="EZ73" s="16"/>
      <c r="FA73" s="16"/>
      <c r="FB73" s="16"/>
      <c r="FC73" s="16"/>
      <c r="FD73" s="16"/>
      <c r="FE73" s="16"/>
      <c r="FF73" s="16"/>
      <c r="FG73" s="16"/>
      <c r="FI73" s="233"/>
      <c r="FJ73" s="233"/>
      <c r="FK73" s="233"/>
      <c r="FL73" s="233"/>
      <c r="FM73" s="233"/>
      <c r="FN73" s="233"/>
      <c r="FO73" s="233"/>
      <c r="FP73" s="233"/>
      <c r="FQ73" s="233"/>
      <c r="FR73" s="233"/>
      <c r="FS73" s="233"/>
      <c r="FT73" s="233"/>
      <c r="FU73" s="233"/>
      <c r="FV73" s="4"/>
      <c r="FW73" s="233"/>
      <c r="FX73" s="233"/>
      <c r="FY73" s="233"/>
      <c r="FZ73" s="233"/>
      <c r="GA73" s="233"/>
      <c r="GB73" s="233"/>
      <c r="GC73" s="233"/>
      <c r="GD73" s="233"/>
      <c r="GE73" s="233"/>
      <c r="GF73" s="233"/>
      <c r="GG73" s="233"/>
      <c r="GH73" s="233"/>
      <c r="GI73" s="233"/>
      <c r="GJ73" s="233"/>
      <c r="GK73" s="112"/>
      <c r="GL73" s="112"/>
      <c r="GM73" s="112"/>
      <c r="GN73" s="112"/>
      <c r="GO73" s="112"/>
      <c r="GP73" s="112"/>
      <c r="GQ73" s="112"/>
      <c r="GR73" s="112"/>
      <c r="GS73" s="112"/>
      <c r="GT73" s="112"/>
      <c r="GU73" s="112"/>
      <c r="GV73" s="112"/>
      <c r="GW73" s="233"/>
      <c r="GX73" s="233"/>
      <c r="GY73" s="233"/>
      <c r="GZ73" s="233"/>
      <c r="HA73" s="233"/>
      <c r="HB73" s="233"/>
      <c r="HC73" s="233"/>
      <c r="HD73" s="233"/>
      <c r="HE73" s="233"/>
      <c r="HF73" s="233"/>
      <c r="HG73" s="233"/>
      <c r="HH73" s="233"/>
      <c r="HI73" s="233"/>
      <c r="HJ73" s="14"/>
      <c r="HN73" s="233"/>
      <c r="HO73" s="233"/>
      <c r="HQ73" s="15"/>
      <c r="HR73" s="15"/>
      <c r="IN73" s="346"/>
      <c r="IO73" s="346"/>
      <c r="IP73" s="346"/>
      <c r="IQ73" s="346"/>
      <c r="IR73" s="346"/>
      <c r="IS73" s="346"/>
      <c r="IT73" s="346"/>
      <c r="IU73" s="346"/>
      <c r="IV73" s="346"/>
      <c r="IW73" s="346"/>
      <c r="IX73" s="346"/>
      <c r="IY73" s="346"/>
      <c r="IZ73" s="346"/>
      <c r="JO73" s="346"/>
      <c r="JP73" s="346"/>
      <c r="JQ73" s="346"/>
      <c r="JR73" s="346"/>
      <c r="JS73" s="346"/>
      <c r="JT73" s="346"/>
      <c r="JU73" s="346"/>
      <c r="JV73" s="346"/>
      <c r="JW73" s="346"/>
      <c r="JX73" s="346"/>
      <c r="JY73" s="346"/>
      <c r="JZ73" s="346"/>
      <c r="KA73" s="346"/>
      <c r="KP73" s="346"/>
      <c r="KQ73" s="346"/>
      <c r="KR73" s="346"/>
      <c r="KS73" s="346"/>
      <c r="KT73" s="346"/>
      <c r="KU73" s="346"/>
      <c r="KV73" s="346"/>
      <c r="KW73" s="346"/>
      <c r="KX73" s="346"/>
      <c r="KY73" s="346"/>
      <c r="KZ73" s="346"/>
      <c r="LA73" s="346"/>
      <c r="LB73" s="346"/>
      <c r="LD73" s="346"/>
      <c r="LE73" s="346"/>
      <c r="LF73" s="346"/>
      <c r="LG73" s="346"/>
      <c r="LH73" s="346"/>
      <c r="LI73" s="346"/>
      <c r="LJ73" s="346"/>
      <c r="LK73" s="346"/>
      <c r="LL73" s="346"/>
      <c r="LM73" s="346"/>
      <c r="LN73" s="346"/>
      <c r="LO73" s="346"/>
      <c r="LP73" s="346"/>
      <c r="MF73" s="14"/>
      <c r="MG73" s="14"/>
      <c r="MH73" s="14"/>
      <c r="MI73" s="14"/>
      <c r="MJ73" s="14"/>
      <c r="MK73" s="14"/>
      <c r="ML73" s="14"/>
      <c r="MM73" s="14"/>
      <c r="MN73" s="14"/>
      <c r="MO73" s="14"/>
      <c r="MP73" s="14"/>
      <c r="MQ73" s="14"/>
      <c r="MS73" s="14"/>
      <c r="MT73" s="14"/>
      <c r="MU73" s="14"/>
      <c r="MV73" s="14"/>
      <c r="MW73" s="14"/>
      <c r="MX73" s="14"/>
      <c r="MY73" s="14"/>
      <c r="MZ73" s="14"/>
      <c r="NA73" s="14"/>
      <c r="NB73" s="14"/>
      <c r="NC73" s="14"/>
      <c r="ND73" s="14"/>
    </row>
    <row r="74" spans="1:368" s="116" customFormat="1">
      <c r="A74" s="115"/>
      <c r="D74" s="115"/>
      <c r="E74" s="117"/>
      <c r="F74" s="14">
        <f>'Retail_distributor-wise'!F74</f>
        <v>0</v>
      </c>
      <c r="G74" s="14">
        <f>'Retail_distributor-wise'!GA74</f>
        <v>0</v>
      </c>
      <c r="H74" s="14">
        <f>'Retail_distributor-wise'!FM74</f>
        <v>0</v>
      </c>
      <c r="I74" s="233">
        <f>IFERROR(COUNTIFS('District Data_Live'!$E:$E,'# new dealers'!$B74,'District Data_Live'!$C:$C,'# new dealers'!$C74,'District Data_Live'!$D:$D,'# new dealers'!$D74,'District Data_Live'!$J:$J,'# new dealers'!I$4),"")</f>
        <v>0</v>
      </c>
      <c r="J74" s="233">
        <f>IFERROR(COUNTIFS('District Data_Live'!$E:$E,'# new dealers'!$B74,'District Data_Live'!$C:$C,'# new dealers'!$C74,'District Data_Live'!$D:$D,'# new dealers'!$D74,'District Data_Live'!$J:$J,'# new dealers'!J$4),"")</f>
        <v>0</v>
      </c>
      <c r="K74" s="233">
        <f>IFERROR(COUNTIFS('District Data_Live'!$E:$E,'# new dealers'!$B74,'District Data_Live'!$C:$C,'# new dealers'!$C74,'District Data_Live'!$D:$D,'# new dealers'!$D74,'District Data_Live'!$J:$J,'# new dealers'!K$4),"")</f>
        <v>0</v>
      </c>
      <c r="L74" s="233">
        <f>IFERROR(COUNTIFS('District Data_Live'!$E:$E,'# new dealers'!$B74,'District Data_Live'!$C:$C,'# new dealers'!$C74,'District Data_Live'!$D:$D,'# new dealers'!$D74,'District Data_Live'!$J:$J,'# new dealers'!L$4),"")</f>
        <v>0</v>
      </c>
      <c r="M74" s="233">
        <f>IFERROR(SUMIFS('District Data_Live'!$P:$P,'District Data_Live'!$E:$E,'# new dealers'!$B74,'District Data_Live'!$C:$C,'# new dealers'!$C74,'District Data_Live'!$D:$D,'# new dealers'!$D74,'District Data_Live'!$J:$J,'# new dealers'!M$4),"")</f>
        <v>0</v>
      </c>
      <c r="N74" s="233">
        <f>IFERROR(SUMIFS('District Data_Live'!$P:$P,'District Data_Live'!$E:$E,'# new dealers'!$B74,'District Data_Live'!$C:$C,'# new dealers'!$C74,'District Data_Live'!$D:$D,'# new dealers'!$D74,'District Data_Live'!$J:$J,'# new dealers'!N$4),"")</f>
        <v>0</v>
      </c>
      <c r="O74" s="233">
        <f>IFERROR(SUMIFS('District Data_Live'!$P:$P,'District Data_Live'!$E:$E,'# new dealers'!$B74,'District Data_Live'!$C:$C,'# new dealers'!$C74,'District Data_Live'!$D:$D,'# new dealers'!$D74,'District Data_Live'!$J:$J,'# new dealers'!O$4),"")</f>
        <v>0</v>
      </c>
      <c r="P74" s="233">
        <f>IFERROR(SUMIFS('District Data_Live'!$P:$P,'District Data_Live'!$E:$E,'# new dealers'!$B74,'District Data_Live'!$C:$C,'# new dealers'!$C74,'District Data_Live'!$D:$D,'# new dealers'!$D74,'District Data_Live'!$J:$J,'# new dealers'!P$4),"")</f>
        <v>0</v>
      </c>
      <c r="Q74" s="233">
        <f>IFERROR(SUMIFS('District Data_Live'!$ID:$ID,'District Data_Live'!$E:$E,'# new dealers'!$B74,'District Data_Live'!$C:$C,'# new dealers'!$C74,'District Data_Live'!$D:$D,'# new dealers'!$D74,'District Data_Live'!$J:$J,'# new dealers'!Q$4),"")</f>
        <v>0</v>
      </c>
      <c r="R74" s="233">
        <f>IFERROR(SUMIFS('District Data_Live'!$ID:$ID,'District Data_Live'!$E:$E,'# new dealers'!$B74,'District Data_Live'!$C:$C,'# new dealers'!$C74,'District Data_Live'!$D:$D,'# new dealers'!$D74,'District Data_Live'!$J:$J,'# new dealers'!R$4),"")</f>
        <v>0</v>
      </c>
      <c r="S74" s="233">
        <f>IFERROR(SUMIFS('District Data_Live'!$ID:$ID,'District Data_Live'!$E:$E,'# new dealers'!$B74,'District Data_Live'!$C:$C,'# new dealers'!$C74,'District Data_Live'!$D:$D,'# new dealers'!$D74,'District Data_Live'!$J:$J,'# new dealers'!S$4),"")</f>
        <v>0</v>
      </c>
      <c r="T74" s="233">
        <f>IFERROR(SUMIFS('District Data_Live'!$ID:$ID,'District Data_Live'!$E:$E,'# new dealers'!$B74,'District Data_Live'!$C:$C,'# new dealers'!$C74,'District Data_Live'!$D:$D,'# new dealers'!$D74,'District Data_Live'!$J:$J,'# new dealers'!T$4),"")</f>
        <v>0</v>
      </c>
      <c r="U74" s="16" t="str">
        <f t="shared" si="10"/>
        <v/>
      </c>
      <c r="V74" s="16" t="str">
        <f t="shared" si="11"/>
        <v/>
      </c>
      <c r="W74" s="16" t="str">
        <f t="shared" si="12"/>
        <v/>
      </c>
      <c r="X74" s="16" t="str">
        <f t="shared" si="13"/>
        <v/>
      </c>
      <c r="Y74" s="117"/>
      <c r="Z74" s="117"/>
      <c r="AA74" s="117"/>
      <c r="AB74" s="117"/>
      <c r="AC74" s="229"/>
      <c r="AD74" s="229"/>
      <c r="AE74" s="230"/>
      <c r="AF74" s="230"/>
      <c r="AG74" s="230"/>
      <c r="AH74" s="230"/>
      <c r="AI74" s="230"/>
      <c r="AJ74" s="230"/>
      <c r="AK74" s="230"/>
      <c r="AL74" s="230"/>
      <c r="AM74" s="230"/>
      <c r="AN74" s="230"/>
      <c r="AO74" s="230"/>
      <c r="AP74" s="230"/>
      <c r="AR74" s="230"/>
      <c r="AS74" s="230"/>
      <c r="AT74" s="230"/>
      <c r="AU74" s="230"/>
      <c r="AV74" s="230"/>
      <c r="AW74" s="230"/>
      <c r="AX74" s="230"/>
      <c r="AY74" s="230"/>
      <c r="AZ74" s="230"/>
      <c r="BA74" s="230"/>
      <c r="BB74" s="230"/>
      <c r="BC74" s="230"/>
      <c r="BE74" s="231"/>
      <c r="BF74" s="231"/>
      <c r="BG74" s="231"/>
      <c r="BH74" s="231"/>
      <c r="BI74" s="231"/>
      <c r="BJ74" s="231"/>
      <c r="BK74" s="231"/>
      <c r="BL74" s="231"/>
      <c r="BM74" s="231"/>
      <c r="BN74" s="231"/>
      <c r="BO74" s="231"/>
      <c r="BP74" s="231"/>
      <c r="BQ74" s="231"/>
      <c r="BS74" s="231"/>
      <c r="BT74" s="231"/>
      <c r="BU74" s="231"/>
      <c r="BV74" s="231"/>
      <c r="BW74" s="231"/>
      <c r="BX74" s="231"/>
      <c r="BY74" s="231"/>
      <c r="BZ74" s="231"/>
      <c r="CA74" s="231"/>
      <c r="CB74" s="231"/>
      <c r="CC74" s="231"/>
      <c r="CD74" s="231"/>
      <c r="CE74" s="231"/>
      <c r="CF74" s="231"/>
      <c r="CG74" s="230"/>
      <c r="CH74" s="230"/>
      <c r="CI74" s="230"/>
      <c r="CJ74" s="230"/>
      <c r="CK74" s="230"/>
      <c r="CL74" s="230"/>
      <c r="CM74" s="230"/>
      <c r="CN74" s="230"/>
      <c r="CO74" s="230"/>
      <c r="CP74" s="230"/>
      <c r="CQ74" s="230"/>
      <c r="CR74" s="230"/>
      <c r="CS74" s="237"/>
      <c r="CT74" s="230"/>
      <c r="CU74" s="230"/>
      <c r="CV74" s="230"/>
      <c r="CW74" s="230"/>
      <c r="CX74" s="230"/>
      <c r="CY74" s="230"/>
      <c r="CZ74" s="230"/>
      <c r="DA74" s="230"/>
      <c r="DB74" s="230"/>
      <c r="DC74" s="230"/>
      <c r="DD74" s="230"/>
      <c r="DE74" s="230"/>
      <c r="DF74" s="231"/>
      <c r="DG74" s="231"/>
      <c r="DH74" s="231"/>
      <c r="DI74" s="231"/>
      <c r="DJ74" s="231"/>
      <c r="DK74" s="231"/>
      <c r="DL74" s="231"/>
      <c r="DM74" s="231"/>
      <c r="DN74" s="231"/>
      <c r="DO74" s="231"/>
      <c r="DP74" s="231"/>
      <c r="DQ74" s="231"/>
      <c r="DR74" s="231"/>
      <c r="DS74" s="231"/>
      <c r="DT74" s="231"/>
      <c r="DU74" s="231"/>
      <c r="DV74" s="231"/>
      <c r="DW74" s="231"/>
      <c r="DX74" s="231"/>
      <c r="DY74" s="231"/>
      <c r="DZ74" s="231"/>
      <c r="EA74" s="231"/>
      <c r="EB74" s="231"/>
      <c r="EC74" s="231"/>
      <c r="ED74" s="231"/>
      <c r="EE74" s="231"/>
      <c r="EF74" s="231"/>
      <c r="EG74" s="231"/>
      <c r="EH74" s="191"/>
      <c r="EI74" s="115"/>
      <c r="EJ74" s="115"/>
      <c r="EK74" s="115"/>
      <c r="EL74" s="115"/>
      <c r="EM74" s="115"/>
      <c r="EN74" s="115"/>
      <c r="EO74" s="115"/>
      <c r="EP74" s="115"/>
      <c r="EQ74" s="115"/>
      <c r="ER74" s="115"/>
      <c r="ES74" s="115"/>
      <c r="ET74" s="115"/>
      <c r="EU74" s="115"/>
      <c r="EV74" s="230"/>
      <c r="EW74" s="230"/>
      <c r="EX74" s="230"/>
      <c r="EY74" s="230"/>
      <c r="EZ74" s="230"/>
      <c r="FA74" s="230"/>
      <c r="FB74" s="230"/>
      <c r="FC74" s="230"/>
      <c r="FD74" s="230"/>
      <c r="FE74" s="230"/>
      <c r="FF74" s="230"/>
      <c r="FG74" s="230"/>
      <c r="FI74" s="234"/>
      <c r="FJ74" s="234"/>
      <c r="FK74" s="234"/>
      <c r="FL74" s="234"/>
      <c r="FM74" s="234"/>
      <c r="FN74" s="234"/>
      <c r="FO74" s="234"/>
      <c r="FP74" s="234"/>
      <c r="FQ74" s="234"/>
      <c r="FR74" s="234"/>
      <c r="FS74" s="234"/>
      <c r="FT74" s="234"/>
      <c r="FU74" s="234"/>
      <c r="FV74" s="115"/>
      <c r="FW74" s="234"/>
      <c r="FX74" s="234"/>
      <c r="FY74" s="234"/>
      <c r="FZ74" s="234"/>
      <c r="GA74" s="234"/>
      <c r="GB74" s="234"/>
      <c r="GC74" s="234"/>
      <c r="GD74" s="234"/>
      <c r="GE74" s="234"/>
      <c r="GF74" s="234"/>
      <c r="GG74" s="234"/>
      <c r="GH74" s="234"/>
      <c r="GI74" s="234"/>
      <c r="GJ74" s="234"/>
      <c r="GK74" s="339"/>
      <c r="GL74" s="339"/>
      <c r="GM74" s="339"/>
      <c r="GN74" s="339"/>
      <c r="GO74" s="339"/>
      <c r="GP74" s="339"/>
      <c r="GQ74" s="339"/>
      <c r="GR74" s="339"/>
      <c r="GS74" s="339"/>
      <c r="GT74" s="339"/>
      <c r="GU74" s="339"/>
      <c r="GV74" s="339"/>
      <c r="GW74" s="234"/>
      <c r="GX74" s="234"/>
      <c r="GY74" s="234"/>
      <c r="GZ74" s="234"/>
      <c r="HA74" s="234"/>
      <c r="HB74" s="234"/>
      <c r="HC74" s="234"/>
      <c r="HD74" s="234"/>
      <c r="HE74" s="234"/>
      <c r="HF74" s="234"/>
      <c r="HG74" s="234"/>
      <c r="HH74" s="234"/>
      <c r="HI74" s="234"/>
      <c r="HJ74" s="117"/>
      <c r="HL74" s="115"/>
      <c r="HM74" s="115"/>
      <c r="HN74" s="115"/>
      <c r="HO74" s="115"/>
      <c r="HQ74" s="231"/>
      <c r="HR74" s="231"/>
      <c r="IN74" s="557"/>
      <c r="IO74" s="557"/>
      <c r="IP74" s="557"/>
      <c r="IQ74" s="557"/>
      <c r="IR74" s="557"/>
      <c r="IS74" s="557"/>
      <c r="IT74" s="557"/>
      <c r="IU74" s="557"/>
      <c r="IV74" s="557"/>
      <c r="IW74" s="557"/>
      <c r="IX74" s="557"/>
      <c r="IY74" s="557"/>
      <c r="IZ74" s="557"/>
      <c r="JO74" s="557"/>
      <c r="JP74" s="557"/>
      <c r="JQ74" s="557"/>
      <c r="JR74" s="557"/>
      <c r="JS74" s="557"/>
      <c r="JT74" s="557"/>
      <c r="JU74" s="557"/>
      <c r="JV74" s="557"/>
      <c r="JW74" s="557"/>
      <c r="JX74" s="557"/>
      <c r="JY74" s="557"/>
      <c r="JZ74" s="557"/>
      <c r="KA74" s="557"/>
      <c r="KP74" s="557"/>
      <c r="KQ74" s="557"/>
      <c r="KR74" s="557"/>
      <c r="KS74" s="557"/>
      <c r="KT74" s="557"/>
      <c r="KU74" s="557"/>
      <c r="KV74" s="557"/>
      <c r="KW74" s="557"/>
      <c r="KX74" s="557"/>
      <c r="KY74" s="557"/>
      <c r="KZ74" s="557"/>
      <c r="LA74" s="557"/>
      <c r="LB74" s="557"/>
      <c r="LD74" s="557"/>
      <c r="LE74" s="557"/>
      <c r="LF74" s="557"/>
      <c r="LG74" s="557"/>
      <c r="LH74" s="557"/>
      <c r="LI74" s="557"/>
      <c r="LJ74" s="557"/>
      <c r="LK74" s="557"/>
      <c r="LL74" s="557"/>
      <c r="LM74" s="557"/>
      <c r="LN74" s="557"/>
      <c r="LO74" s="557"/>
      <c r="LP74" s="557"/>
      <c r="MF74" s="117"/>
      <c r="MG74" s="117"/>
      <c r="MH74" s="117"/>
      <c r="MI74" s="117"/>
      <c r="MJ74" s="117"/>
      <c r="MK74" s="117"/>
      <c r="ML74" s="117"/>
      <c r="MM74" s="117"/>
      <c r="MN74" s="117"/>
      <c r="MO74" s="117"/>
      <c r="MP74" s="117"/>
      <c r="MQ74" s="117"/>
      <c r="MS74" s="117"/>
      <c r="MT74" s="117"/>
      <c r="MU74" s="117"/>
      <c r="MV74" s="117"/>
      <c r="MW74" s="117"/>
      <c r="MX74" s="117"/>
      <c r="MY74" s="117"/>
      <c r="MZ74" s="117"/>
      <c r="NA74" s="117"/>
      <c r="NB74" s="117"/>
      <c r="NC74" s="117"/>
      <c r="ND74" s="117"/>
    </row>
    <row r="75" spans="1:368">
      <c r="A75" s="4">
        <v>54</v>
      </c>
      <c r="B75" s="1" t="s">
        <v>474</v>
      </c>
      <c r="C75" s="1" t="s">
        <v>361</v>
      </c>
      <c r="D75" s="4" t="s">
        <v>327</v>
      </c>
      <c r="E75" s="14">
        <f>SUMIFS('MoU proposal'!U:U,'MoU proposal'!$B:$B,'# new dealers'!$B75,'MoU proposal'!$D:$D,'# new dealers'!$C75)</f>
        <v>0</v>
      </c>
      <c r="F75" s="14">
        <f>'Retail_distributor-wise'!F75</f>
        <v>3700</v>
      </c>
      <c r="G75" s="14">
        <f>'Retail_distributor-wise'!GA75</f>
        <v>192.5</v>
      </c>
      <c r="H75" s="14">
        <f>'Retail_distributor-wise'!FM75</f>
        <v>357.5</v>
      </c>
      <c r="I75" s="233">
        <f>IFERROR(COUNTIFS('District Data_Live'!$E:$E,'# new dealers'!$B75,'District Data_Live'!$C:$C,'# new dealers'!$C75,'District Data_Live'!$D:$D,'# new dealers'!$D75,'District Data_Live'!$J:$J,'# new dealers'!I$4),"")</f>
        <v>0</v>
      </c>
      <c r="J75" s="233">
        <f>IFERROR(COUNTIFS('District Data_Live'!$E:$E,'# new dealers'!$B75,'District Data_Live'!$C:$C,'# new dealers'!$C75,'District Data_Live'!$D:$D,'# new dealers'!$D75,'District Data_Live'!$J:$J,'# new dealers'!J$4),"")</f>
        <v>0</v>
      </c>
      <c r="K75" s="233">
        <f>IFERROR(COUNTIFS('District Data_Live'!$E:$E,'# new dealers'!$B75,'District Data_Live'!$C:$C,'# new dealers'!$C75,'District Data_Live'!$D:$D,'# new dealers'!$D75,'District Data_Live'!$J:$J,'# new dealers'!K$4),"")</f>
        <v>0</v>
      </c>
      <c r="L75" s="233">
        <f>IFERROR(COUNTIFS('District Data_Live'!$E:$E,'# new dealers'!$B75,'District Data_Live'!$C:$C,'# new dealers'!$C75,'District Data_Live'!$D:$D,'# new dealers'!$D75,'District Data_Live'!$J:$J,'# new dealers'!L$4),"")</f>
        <v>0</v>
      </c>
      <c r="M75" s="233">
        <f>IFERROR(SUMIFS('District Data_Live'!$P:$P,'District Data_Live'!$E:$E,'# new dealers'!$B75,'District Data_Live'!$C:$C,'# new dealers'!$C75,'District Data_Live'!$D:$D,'# new dealers'!$D75,'District Data_Live'!$J:$J,'# new dealers'!M$4),"")</f>
        <v>0</v>
      </c>
      <c r="N75" s="233">
        <f>IFERROR(SUMIFS('District Data_Live'!$P:$P,'District Data_Live'!$E:$E,'# new dealers'!$B75,'District Data_Live'!$C:$C,'# new dealers'!$C75,'District Data_Live'!$D:$D,'# new dealers'!$D75,'District Data_Live'!$J:$J,'# new dealers'!N$4),"")</f>
        <v>0</v>
      </c>
      <c r="O75" s="233">
        <f>IFERROR(SUMIFS('District Data_Live'!$P:$P,'District Data_Live'!$E:$E,'# new dealers'!$B75,'District Data_Live'!$C:$C,'# new dealers'!$C75,'District Data_Live'!$D:$D,'# new dealers'!$D75,'District Data_Live'!$J:$J,'# new dealers'!O$4),"")</f>
        <v>0</v>
      </c>
      <c r="P75" s="233">
        <f>IFERROR(SUMIFS('District Data_Live'!$P:$P,'District Data_Live'!$E:$E,'# new dealers'!$B75,'District Data_Live'!$C:$C,'# new dealers'!$C75,'District Data_Live'!$D:$D,'# new dealers'!$D75,'District Data_Live'!$J:$J,'# new dealers'!P$4),"")</f>
        <v>0</v>
      </c>
      <c r="Q75" s="233">
        <f>IFERROR(SUMIFS('District Data_Live'!$ID:$ID,'District Data_Live'!$E:$E,'# new dealers'!$B75,'District Data_Live'!$C:$C,'# new dealers'!$C75,'District Data_Live'!$D:$D,'# new dealers'!$D75,'District Data_Live'!$J:$J,'# new dealers'!Q$4),"")</f>
        <v>0</v>
      </c>
      <c r="R75" s="233">
        <f>IFERROR(SUMIFS('District Data_Live'!$ID:$ID,'District Data_Live'!$E:$E,'# new dealers'!$B75,'District Data_Live'!$C:$C,'# new dealers'!$C75,'District Data_Live'!$D:$D,'# new dealers'!$D75,'District Data_Live'!$J:$J,'# new dealers'!R$4),"")</f>
        <v>0</v>
      </c>
      <c r="S75" s="233">
        <f>IFERROR(SUMIFS('District Data_Live'!$ID:$ID,'District Data_Live'!$E:$E,'# new dealers'!$B75,'District Data_Live'!$C:$C,'# new dealers'!$C75,'District Data_Live'!$D:$D,'# new dealers'!$D75,'District Data_Live'!$J:$J,'# new dealers'!S$4),"")</f>
        <v>0</v>
      </c>
      <c r="T75" s="233">
        <f>IFERROR(SUMIFS('District Data_Live'!$ID:$ID,'District Data_Live'!$E:$E,'# new dealers'!$B75,'District Data_Live'!$C:$C,'# new dealers'!$C75,'District Data_Live'!$D:$D,'# new dealers'!$D75,'District Data_Live'!$J:$J,'# new dealers'!T$4),"")</f>
        <v>0</v>
      </c>
      <c r="U75" s="16" t="str">
        <f t="shared" si="10"/>
        <v/>
      </c>
      <c r="V75" s="16" t="str">
        <f t="shared" si="11"/>
        <v/>
      </c>
      <c r="W75" s="16" t="str">
        <f t="shared" si="12"/>
        <v/>
      </c>
      <c r="X75" s="16" t="str">
        <f t="shared" si="13"/>
        <v/>
      </c>
      <c r="Y75" s="14"/>
      <c r="Z75" s="14"/>
      <c r="AA75" s="14"/>
      <c r="AB75" s="14"/>
      <c r="AE75" s="16"/>
      <c r="AF75" s="16"/>
      <c r="AG75" s="16"/>
      <c r="AH75" s="16"/>
      <c r="AI75" s="16"/>
      <c r="AJ75" s="16"/>
      <c r="AK75" s="16"/>
      <c r="AL75" s="16"/>
      <c r="AM75" s="16"/>
      <c r="AN75" s="16"/>
      <c r="AO75" s="16"/>
      <c r="AP75" s="16"/>
      <c r="AR75" s="16"/>
      <c r="AS75" s="16"/>
      <c r="AT75" s="16"/>
      <c r="AU75" s="16"/>
      <c r="AV75" s="16"/>
      <c r="AW75" s="16"/>
      <c r="AX75" s="16"/>
      <c r="AY75" s="16"/>
      <c r="AZ75" s="16"/>
      <c r="BA75" s="16"/>
      <c r="BB75" s="16"/>
      <c r="BC75" s="16"/>
      <c r="BE75" s="15"/>
      <c r="BF75" s="15"/>
      <c r="BG75" s="15"/>
      <c r="BH75" s="15"/>
      <c r="BI75" s="15"/>
      <c r="BJ75" s="15"/>
      <c r="BK75" s="15"/>
      <c r="BL75" s="15"/>
      <c r="BM75" s="15"/>
      <c r="BN75" s="15"/>
      <c r="BO75" s="15"/>
      <c r="BP75" s="15"/>
      <c r="BQ75" s="15"/>
      <c r="BS75" s="15"/>
      <c r="BT75" s="15"/>
      <c r="BU75" s="15"/>
      <c r="BV75" s="15"/>
      <c r="BW75" s="15"/>
      <c r="BX75" s="15"/>
      <c r="BY75" s="15"/>
      <c r="BZ75" s="15"/>
      <c r="CA75" s="15"/>
      <c r="CB75" s="15"/>
      <c r="CC75" s="15"/>
      <c r="CD75" s="15"/>
      <c r="CE75" s="15"/>
      <c r="CF75" s="15"/>
      <c r="CG75" s="16"/>
      <c r="CH75" s="16"/>
      <c r="CI75" s="16"/>
      <c r="CJ75" s="16"/>
      <c r="CK75" s="16"/>
      <c r="CL75" s="16"/>
      <c r="CM75" s="16"/>
      <c r="CN75" s="16"/>
      <c r="CO75" s="16"/>
      <c r="CP75" s="16"/>
      <c r="CQ75" s="16"/>
      <c r="CR75" s="16"/>
      <c r="CS75" s="236"/>
      <c r="CT75" s="16"/>
      <c r="CU75" s="16"/>
      <c r="CV75" s="16"/>
      <c r="CW75" s="16"/>
      <c r="CX75" s="16"/>
      <c r="CY75" s="16"/>
      <c r="CZ75" s="16"/>
      <c r="DA75" s="16"/>
      <c r="DB75" s="16"/>
      <c r="DC75" s="16"/>
      <c r="DD75" s="16"/>
      <c r="DE75" s="16"/>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I75" s="16"/>
      <c r="EJ75" s="16"/>
      <c r="EK75" s="16"/>
      <c r="EL75" s="16"/>
      <c r="EM75" s="16"/>
      <c r="EN75" s="16"/>
      <c r="EO75" s="16"/>
      <c r="EP75" s="16"/>
      <c r="EQ75" s="16"/>
      <c r="ER75" s="16"/>
      <c r="ES75" s="16"/>
      <c r="ET75" s="16"/>
      <c r="EV75" s="16"/>
      <c r="EW75" s="16"/>
      <c r="EX75" s="16"/>
      <c r="EY75" s="16"/>
      <c r="EZ75" s="16"/>
      <c r="FA75" s="16"/>
      <c r="FB75" s="16"/>
      <c r="FC75" s="16"/>
      <c r="FD75" s="16"/>
      <c r="FE75" s="16"/>
      <c r="FF75" s="16"/>
      <c r="FG75" s="16"/>
      <c r="FI75" s="233"/>
      <c r="FJ75" s="233"/>
      <c r="FK75" s="233"/>
      <c r="FL75" s="233"/>
      <c r="FM75" s="233"/>
      <c r="FN75" s="233"/>
      <c r="FO75" s="233"/>
      <c r="FP75" s="233"/>
      <c r="FQ75" s="233"/>
      <c r="FR75" s="233"/>
      <c r="FS75" s="233"/>
      <c r="FT75" s="233"/>
      <c r="FU75" s="233"/>
      <c r="FV75" s="4"/>
      <c r="FW75" s="233"/>
      <c r="FX75" s="233"/>
      <c r="FY75" s="233"/>
      <c r="FZ75" s="233"/>
      <c r="GA75" s="233"/>
      <c r="GB75" s="233"/>
      <c r="GC75" s="233"/>
      <c r="GD75" s="233"/>
      <c r="GE75" s="233"/>
      <c r="GF75" s="233"/>
      <c r="GG75" s="233"/>
      <c r="GH75" s="233"/>
      <c r="GI75" s="233"/>
      <c r="GJ75" s="233"/>
      <c r="GK75" s="112"/>
      <c r="GL75" s="112"/>
      <c r="GM75" s="112"/>
      <c r="GN75" s="112"/>
      <c r="GO75" s="112"/>
      <c r="GP75" s="112"/>
      <c r="GQ75" s="112"/>
      <c r="GR75" s="112"/>
      <c r="GS75" s="112"/>
      <c r="GT75" s="112"/>
      <c r="GU75" s="112"/>
      <c r="GV75" s="112"/>
      <c r="GW75" s="233"/>
      <c r="GX75" s="233"/>
      <c r="GY75" s="233"/>
      <c r="GZ75" s="233"/>
      <c r="HA75" s="233"/>
      <c r="HB75" s="233"/>
      <c r="HC75" s="233"/>
      <c r="HD75" s="233"/>
      <c r="HE75" s="233"/>
      <c r="HF75" s="233"/>
      <c r="HG75" s="233"/>
      <c r="HH75" s="233"/>
      <c r="HI75" s="233"/>
      <c r="HJ75" s="14"/>
      <c r="HN75" s="233"/>
      <c r="HO75" s="233"/>
      <c r="HQ75" s="15"/>
      <c r="HR75" s="15"/>
      <c r="IN75" s="346"/>
      <c r="IO75" s="346"/>
      <c r="IP75" s="346"/>
      <c r="IQ75" s="346"/>
      <c r="IR75" s="346"/>
      <c r="IS75" s="346"/>
      <c r="IT75" s="346"/>
      <c r="IU75" s="346"/>
      <c r="IV75" s="346"/>
      <c r="IW75" s="346"/>
      <c r="IX75" s="346"/>
      <c r="IY75" s="346"/>
      <c r="IZ75" s="346"/>
      <c r="JO75" s="346"/>
      <c r="JP75" s="346"/>
      <c r="JQ75" s="346"/>
      <c r="JR75" s="346"/>
      <c r="JS75" s="346"/>
      <c r="JT75" s="346"/>
      <c r="JU75" s="346"/>
      <c r="JV75" s="346"/>
      <c r="JW75" s="346"/>
      <c r="JX75" s="346"/>
      <c r="JY75" s="346"/>
      <c r="JZ75" s="346"/>
      <c r="KA75" s="346"/>
      <c r="KP75" s="346"/>
      <c r="KQ75" s="346"/>
      <c r="KR75" s="346"/>
      <c r="KS75" s="346"/>
      <c r="KT75" s="346"/>
      <c r="KU75" s="346"/>
      <c r="KV75" s="346"/>
      <c r="KW75" s="346"/>
      <c r="KX75" s="346"/>
      <c r="KY75" s="346"/>
      <c r="KZ75" s="346"/>
      <c r="LA75" s="346"/>
      <c r="LB75" s="346"/>
      <c r="LD75" s="346"/>
      <c r="LE75" s="346"/>
      <c r="LF75" s="346"/>
      <c r="LG75" s="346"/>
      <c r="LH75" s="346"/>
      <c r="LI75" s="346"/>
      <c r="LJ75" s="346"/>
      <c r="LK75" s="346"/>
      <c r="LL75" s="346"/>
      <c r="LM75" s="346"/>
      <c r="LN75" s="346"/>
      <c r="LO75" s="346"/>
      <c r="LP75" s="346"/>
      <c r="MF75" s="14"/>
      <c r="MG75" s="14"/>
      <c r="MH75" s="14"/>
      <c r="MI75" s="14"/>
      <c r="MJ75" s="14"/>
      <c r="MK75" s="14"/>
      <c r="ML75" s="14"/>
      <c r="MM75" s="14"/>
      <c r="MN75" s="14"/>
      <c r="MO75" s="14"/>
      <c r="MP75" s="14"/>
      <c r="MQ75" s="14"/>
      <c r="MS75" s="14"/>
      <c r="MT75" s="14"/>
      <c r="MU75" s="14"/>
      <c r="MV75" s="14"/>
      <c r="MW75" s="14"/>
      <c r="MX75" s="14"/>
      <c r="MY75" s="14"/>
      <c r="MZ75" s="14"/>
      <c r="NA75" s="14"/>
      <c r="NB75" s="14"/>
      <c r="NC75" s="14"/>
      <c r="ND75" s="14"/>
    </row>
    <row r="76" spans="1:368" s="116" customFormat="1">
      <c r="A76" s="115"/>
      <c r="D76" s="115"/>
      <c r="E76" s="117"/>
      <c r="F76" s="14">
        <f>'Retail_distributor-wise'!F76</f>
        <v>0</v>
      </c>
      <c r="G76" s="14">
        <f>'Retail_distributor-wise'!GA76</f>
        <v>0</v>
      </c>
      <c r="H76" s="14">
        <f>'Retail_distributor-wise'!FM76</f>
        <v>0</v>
      </c>
      <c r="I76" s="233">
        <f>IFERROR(COUNTIFS('District Data_Live'!$E:$E,'# new dealers'!$B76,'District Data_Live'!$C:$C,'# new dealers'!$C76,'District Data_Live'!$D:$D,'# new dealers'!$D76,'District Data_Live'!$J:$J,'# new dealers'!I$4),"")</f>
        <v>0</v>
      </c>
      <c r="J76" s="233">
        <f>IFERROR(COUNTIFS('District Data_Live'!$E:$E,'# new dealers'!$B76,'District Data_Live'!$C:$C,'# new dealers'!$C76,'District Data_Live'!$D:$D,'# new dealers'!$D76,'District Data_Live'!$J:$J,'# new dealers'!J$4),"")</f>
        <v>0</v>
      </c>
      <c r="K76" s="233">
        <f>IFERROR(COUNTIFS('District Data_Live'!$E:$E,'# new dealers'!$B76,'District Data_Live'!$C:$C,'# new dealers'!$C76,'District Data_Live'!$D:$D,'# new dealers'!$D76,'District Data_Live'!$J:$J,'# new dealers'!K$4),"")</f>
        <v>0</v>
      </c>
      <c r="L76" s="233">
        <f>IFERROR(COUNTIFS('District Data_Live'!$E:$E,'# new dealers'!$B76,'District Data_Live'!$C:$C,'# new dealers'!$C76,'District Data_Live'!$D:$D,'# new dealers'!$D76,'District Data_Live'!$J:$J,'# new dealers'!L$4),"")</f>
        <v>0</v>
      </c>
      <c r="M76" s="233">
        <f>IFERROR(SUMIFS('District Data_Live'!$P:$P,'District Data_Live'!$E:$E,'# new dealers'!$B76,'District Data_Live'!$C:$C,'# new dealers'!$C76,'District Data_Live'!$D:$D,'# new dealers'!$D76,'District Data_Live'!$J:$J,'# new dealers'!M$4),"")</f>
        <v>0</v>
      </c>
      <c r="N76" s="233">
        <f>IFERROR(SUMIFS('District Data_Live'!$P:$P,'District Data_Live'!$E:$E,'# new dealers'!$B76,'District Data_Live'!$C:$C,'# new dealers'!$C76,'District Data_Live'!$D:$D,'# new dealers'!$D76,'District Data_Live'!$J:$J,'# new dealers'!N$4),"")</f>
        <v>0</v>
      </c>
      <c r="O76" s="233">
        <f>IFERROR(SUMIFS('District Data_Live'!$P:$P,'District Data_Live'!$E:$E,'# new dealers'!$B76,'District Data_Live'!$C:$C,'# new dealers'!$C76,'District Data_Live'!$D:$D,'# new dealers'!$D76,'District Data_Live'!$J:$J,'# new dealers'!O$4),"")</f>
        <v>0</v>
      </c>
      <c r="P76" s="233">
        <f>IFERROR(SUMIFS('District Data_Live'!$P:$P,'District Data_Live'!$E:$E,'# new dealers'!$B76,'District Data_Live'!$C:$C,'# new dealers'!$C76,'District Data_Live'!$D:$D,'# new dealers'!$D76,'District Data_Live'!$J:$J,'# new dealers'!P$4),"")</f>
        <v>0</v>
      </c>
      <c r="Q76" s="233">
        <f>IFERROR(SUMIFS('District Data_Live'!$ID:$ID,'District Data_Live'!$E:$E,'# new dealers'!$B76,'District Data_Live'!$C:$C,'# new dealers'!$C76,'District Data_Live'!$D:$D,'# new dealers'!$D76,'District Data_Live'!$J:$J,'# new dealers'!Q$4),"")</f>
        <v>0</v>
      </c>
      <c r="R76" s="233">
        <f>IFERROR(SUMIFS('District Data_Live'!$ID:$ID,'District Data_Live'!$E:$E,'# new dealers'!$B76,'District Data_Live'!$C:$C,'# new dealers'!$C76,'District Data_Live'!$D:$D,'# new dealers'!$D76,'District Data_Live'!$J:$J,'# new dealers'!R$4),"")</f>
        <v>0</v>
      </c>
      <c r="S76" s="233">
        <f>IFERROR(SUMIFS('District Data_Live'!$ID:$ID,'District Data_Live'!$E:$E,'# new dealers'!$B76,'District Data_Live'!$C:$C,'# new dealers'!$C76,'District Data_Live'!$D:$D,'# new dealers'!$D76,'District Data_Live'!$J:$J,'# new dealers'!S$4),"")</f>
        <v>0</v>
      </c>
      <c r="T76" s="233">
        <f>IFERROR(SUMIFS('District Data_Live'!$ID:$ID,'District Data_Live'!$E:$E,'# new dealers'!$B76,'District Data_Live'!$C:$C,'# new dealers'!$C76,'District Data_Live'!$D:$D,'# new dealers'!$D76,'District Data_Live'!$J:$J,'# new dealers'!T$4),"")</f>
        <v>0</v>
      </c>
      <c r="U76" s="16" t="str">
        <f t="shared" si="10"/>
        <v/>
      </c>
      <c r="V76" s="16" t="str">
        <f t="shared" si="11"/>
        <v/>
      </c>
      <c r="W76" s="16" t="str">
        <f t="shared" si="12"/>
        <v/>
      </c>
      <c r="X76" s="16" t="str">
        <f t="shared" si="13"/>
        <v/>
      </c>
      <c r="Y76" s="117"/>
      <c r="Z76" s="117"/>
      <c r="AA76" s="117"/>
      <c r="AB76" s="117"/>
      <c r="AC76" s="229"/>
      <c r="AD76" s="229"/>
      <c r="AE76" s="230"/>
      <c r="AF76" s="230"/>
      <c r="AG76" s="230"/>
      <c r="AH76" s="230"/>
      <c r="AI76" s="230"/>
      <c r="AJ76" s="230"/>
      <c r="AK76" s="230"/>
      <c r="AL76" s="230"/>
      <c r="AM76" s="230"/>
      <c r="AN76" s="230"/>
      <c r="AO76" s="230"/>
      <c r="AP76" s="230"/>
      <c r="AR76" s="230"/>
      <c r="AS76" s="230"/>
      <c r="AT76" s="230"/>
      <c r="AU76" s="230"/>
      <c r="AV76" s="230"/>
      <c r="AW76" s="230"/>
      <c r="AX76" s="230"/>
      <c r="AY76" s="230"/>
      <c r="AZ76" s="230"/>
      <c r="BA76" s="230"/>
      <c r="BB76" s="230"/>
      <c r="BC76" s="230"/>
      <c r="BE76" s="231"/>
      <c r="BF76" s="231"/>
      <c r="BG76" s="231"/>
      <c r="BH76" s="231"/>
      <c r="BI76" s="231"/>
      <c r="BJ76" s="231"/>
      <c r="BK76" s="231"/>
      <c r="BL76" s="231"/>
      <c r="BM76" s="231"/>
      <c r="BN76" s="231"/>
      <c r="BO76" s="231"/>
      <c r="BP76" s="231"/>
      <c r="BQ76" s="231"/>
      <c r="BS76" s="231"/>
      <c r="BT76" s="231"/>
      <c r="BU76" s="231"/>
      <c r="BV76" s="231"/>
      <c r="BW76" s="231"/>
      <c r="BX76" s="231"/>
      <c r="BY76" s="231"/>
      <c r="BZ76" s="231"/>
      <c r="CA76" s="231"/>
      <c r="CB76" s="231"/>
      <c r="CC76" s="231"/>
      <c r="CD76" s="231"/>
      <c r="CE76" s="231"/>
      <c r="CF76" s="231"/>
      <c r="CG76" s="230"/>
      <c r="CH76" s="230"/>
      <c r="CI76" s="230"/>
      <c r="CJ76" s="230"/>
      <c r="CK76" s="230"/>
      <c r="CL76" s="230"/>
      <c r="CM76" s="230"/>
      <c r="CN76" s="230"/>
      <c r="CO76" s="230"/>
      <c r="CP76" s="230"/>
      <c r="CQ76" s="230"/>
      <c r="CR76" s="230"/>
      <c r="CS76" s="237"/>
      <c r="CT76" s="230"/>
      <c r="CU76" s="230"/>
      <c r="CV76" s="230"/>
      <c r="CW76" s="230"/>
      <c r="CX76" s="230"/>
      <c r="CY76" s="230"/>
      <c r="CZ76" s="230"/>
      <c r="DA76" s="230"/>
      <c r="DB76" s="230"/>
      <c r="DC76" s="230"/>
      <c r="DD76" s="230"/>
      <c r="DE76" s="230"/>
      <c r="DF76" s="231"/>
      <c r="DG76" s="231"/>
      <c r="DH76" s="231"/>
      <c r="DI76" s="231"/>
      <c r="DJ76" s="231"/>
      <c r="DK76" s="231"/>
      <c r="DL76" s="231"/>
      <c r="DM76" s="231"/>
      <c r="DN76" s="231"/>
      <c r="DO76" s="231"/>
      <c r="DP76" s="231"/>
      <c r="DQ76" s="231"/>
      <c r="DR76" s="231"/>
      <c r="DS76" s="231"/>
      <c r="DT76" s="231"/>
      <c r="DU76" s="231"/>
      <c r="DV76" s="231"/>
      <c r="DW76" s="231"/>
      <c r="DX76" s="231"/>
      <c r="DY76" s="231"/>
      <c r="DZ76" s="231"/>
      <c r="EA76" s="231"/>
      <c r="EB76" s="231"/>
      <c r="EC76" s="231"/>
      <c r="ED76" s="231"/>
      <c r="EE76" s="231"/>
      <c r="EF76" s="231"/>
      <c r="EG76" s="231"/>
      <c r="EH76" s="191"/>
      <c r="EI76" s="115"/>
      <c r="EJ76" s="115"/>
      <c r="EK76" s="115"/>
      <c r="EL76" s="115"/>
      <c r="EM76" s="115"/>
      <c r="EN76" s="115"/>
      <c r="EO76" s="115"/>
      <c r="EP76" s="115"/>
      <c r="EQ76" s="115"/>
      <c r="ER76" s="115"/>
      <c r="ES76" s="115"/>
      <c r="ET76" s="115"/>
      <c r="EU76" s="115"/>
      <c r="EV76" s="230"/>
      <c r="EW76" s="230"/>
      <c r="EX76" s="230"/>
      <c r="EY76" s="230"/>
      <c r="EZ76" s="230"/>
      <c r="FA76" s="230"/>
      <c r="FB76" s="230"/>
      <c r="FC76" s="230"/>
      <c r="FD76" s="230"/>
      <c r="FE76" s="230"/>
      <c r="FF76" s="230"/>
      <c r="FG76" s="230"/>
      <c r="FI76" s="234"/>
      <c r="FJ76" s="234"/>
      <c r="FK76" s="234"/>
      <c r="FL76" s="234"/>
      <c r="FM76" s="234"/>
      <c r="FN76" s="234"/>
      <c r="FO76" s="234"/>
      <c r="FP76" s="234"/>
      <c r="FQ76" s="234"/>
      <c r="FR76" s="234"/>
      <c r="FS76" s="234"/>
      <c r="FT76" s="234"/>
      <c r="FU76" s="234"/>
      <c r="FV76" s="115"/>
      <c r="FW76" s="234"/>
      <c r="FX76" s="234"/>
      <c r="FY76" s="234"/>
      <c r="FZ76" s="234"/>
      <c r="GA76" s="234"/>
      <c r="GB76" s="234"/>
      <c r="GC76" s="234"/>
      <c r="GD76" s="234"/>
      <c r="GE76" s="234"/>
      <c r="GF76" s="234"/>
      <c r="GG76" s="234"/>
      <c r="GH76" s="234"/>
      <c r="GI76" s="234"/>
      <c r="GJ76" s="234"/>
      <c r="GK76" s="339"/>
      <c r="GL76" s="339"/>
      <c r="GM76" s="339"/>
      <c r="GN76" s="339"/>
      <c r="GO76" s="339"/>
      <c r="GP76" s="339"/>
      <c r="GQ76" s="339"/>
      <c r="GR76" s="339"/>
      <c r="GS76" s="339"/>
      <c r="GT76" s="339"/>
      <c r="GU76" s="339"/>
      <c r="GV76" s="339"/>
      <c r="GW76" s="234"/>
      <c r="GX76" s="234"/>
      <c r="GY76" s="234"/>
      <c r="GZ76" s="234"/>
      <c r="HA76" s="234"/>
      <c r="HB76" s="234"/>
      <c r="HC76" s="234"/>
      <c r="HD76" s="234"/>
      <c r="HE76" s="234"/>
      <c r="HF76" s="234"/>
      <c r="HG76" s="234"/>
      <c r="HH76" s="234"/>
      <c r="HI76" s="234"/>
      <c r="HJ76" s="117"/>
      <c r="HL76" s="115"/>
      <c r="HM76" s="115"/>
      <c r="HN76" s="115"/>
      <c r="HO76" s="115"/>
      <c r="HQ76" s="231"/>
      <c r="HR76" s="231"/>
      <c r="IN76" s="557"/>
      <c r="IO76" s="557"/>
      <c r="IP76" s="557"/>
      <c r="IQ76" s="557"/>
      <c r="IR76" s="557"/>
      <c r="IS76" s="557"/>
      <c r="IT76" s="557"/>
      <c r="IU76" s="557"/>
      <c r="IV76" s="557"/>
      <c r="IW76" s="557"/>
      <c r="IX76" s="557"/>
      <c r="IY76" s="557"/>
      <c r="IZ76" s="557"/>
      <c r="JO76" s="557"/>
      <c r="JP76" s="557"/>
      <c r="JQ76" s="557"/>
      <c r="JR76" s="557"/>
      <c r="JS76" s="557"/>
      <c r="JT76" s="557"/>
      <c r="JU76" s="557"/>
      <c r="JV76" s="557"/>
      <c r="JW76" s="557"/>
      <c r="JX76" s="557"/>
      <c r="JY76" s="557"/>
      <c r="JZ76" s="557"/>
      <c r="KA76" s="557"/>
      <c r="KP76" s="557"/>
      <c r="KQ76" s="557"/>
      <c r="KR76" s="557"/>
      <c r="KS76" s="557"/>
      <c r="KT76" s="557"/>
      <c r="KU76" s="557"/>
      <c r="KV76" s="557"/>
      <c r="KW76" s="557"/>
      <c r="KX76" s="557"/>
      <c r="KY76" s="557"/>
      <c r="KZ76" s="557"/>
      <c r="LA76" s="557"/>
      <c r="LB76" s="557"/>
      <c r="LD76" s="557"/>
      <c r="LE76" s="557"/>
      <c r="LF76" s="557"/>
      <c r="LG76" s="557"/>
      <c r="LH76" s="557"/>
      <c r="LI76" s="557"/>
      <c r="LJ76" s="557"/>
      <c r="LK76" s="557"/>
      <c r="LL76" s="557"/>
      <c r="LM76" s="557"/>
      <c r="LN76" s="557"/>
      <c r="LO76" s="557"/>
      <c r="LP76" s="557"/>
      <c r="MF76" s="117"/>
      <c r="MG76" s="117"/>
      <c r="MH76" s="117"/>
      <c r="MI76" s="117"/>
      <c r="MJ76" s="117"/>
      <c r="MK76" s="117"/>
      <c r="ML76" s="117"/>
      <c r="MM76" s="117"/>
      <c r="MN76" s="117"/>
      <c r="MO76" s="117"/>
      <c r="MP76" s="117"/>
      <c r="MQ76" s="117"/>
      <c r="MS76" s="117"/>
      <c r="MT76" s="117"/>
      <c r="MU76" s="117"/>
      <c r="MV76" s="117"/>
      <c r="MW76" s="117"/>
      <c r="MX76" s="117"/>
      <c r="MY76" s="117"/>
      <c r="MZ76" s="117"/>
      <c r="NA76" s="117"/>
      <c r="NB76" s="117"/>
      <c r="NC76" s="117"/>
      <c r="ND76" s="117"/>
    </row>
    <row r="77" spans="1:368">
      <c r="A77" s="4">
        <v>55</v>
      </c>
      <c r="B77" s="1" t="s">
        <v>475</v>
      </c>
      <c r="C77" s="1" t="s">
        <v>346</v>
      </c>
      <c r="D77" s="4" t="s">
        <v>328</v>
      </c>
      <c r="E77" s="14">
        <f>SUMIFS('MoU proposal'!U:U,'MoU proposal'!$B:$B,'# new dealers'!$B77,'MoU proposal'!$D:$D,'# new dealers'!$C77)</f>
        <v>0</v>
      </c>
      <c r="F77" s="14">
        <f>'Retail_distributor-wise'!F77</f>
        <v>3350</v>
      </c>
      <c r="G77" s="14">
        <f>'Retail_distributor-wise'!GA77</f>
        <v>150.00000000000003</v>
      </c>
      <c r="H77" s="14">
        <f>'Retail_distributor-wise'!FM77</f>
        <v>350</v>
      </c>
      <c r="I77" s="233">
        <f>IFERROR(COUNTIFS('District Data_Live'!$E:$E,'# new dealers'!$B77,'District Data_Live'!$C:$C,'# new dealers'!$C77,'District Data_Live'!$D:$D,'# new dealers'!$D77,'District Data_Live'!$J:$J,'# new dealers'!I$4),"")</f>
        <v>0</v>
      </c>
      <c r="J77" s="233">
        <f>IFERROR(COUNTIFS('District Data_Live'!$E:$E,'# new dealers'!$B77,'District Data_Live'!$C:$C,'# new dealers'!$C77,'District Data_Live'!$D:$D,'# new dealers'!$D77,'District Data_Live'!$J:$J,'# new dealers'!J$4),"")</f>
        <v>0</v>
      </c>
      <c r="K77" s="233">
        <f>IFERROR(COUNTIFS('District Data_Live'!$E:$E,'# new dealers'!$B77,'District Data_Live'!$C:$C,'# new dealers'!$C77,'District Data_Live'!$D:$D,'# new dealers'!$D77,'District Data_Live'!$J:$J,'# new dealers'!K$4),"")</f>
        <v>0</v>
      </c>
      <c r="L77" s="233">
        <f>IFERROR(COUNTIFS('District Data_Live'!$E:$E,'# new dealers'!$B77,'District Data_Live'!$C:$C,'# new dealers'!$C77,'District Data_Live'!$D:$D,'# new dealers'!$D77,'District Data_Live'!$J:$J,'# new dealers'!L$4),"")</f>
        <v>0</v>
      </c>
      <c r="M77" s="233">
        <f>IFERROR(SUMIFS('District Data_Live'!$P:$P,'District Data_Live'!$E:$E,'# new dealers'!$B77,'District Data_Live'!$C:$C,'# new dealers'!$C77,'District Data_Live'!$D:$D,'# new dealers'!$D77,'District Data_Live'!$J:$J,'# new dealers'!M$4),"")</f>
        <v>0</v>
      </c>
      <c r="N77" s="233">
        <f>IFERROR(SUMIFS('District Data_Live'!$P:$P,'District Data_Live'!$E:$E,'# new dealers'!$B77,'District Data_Live'!$C:$C,'# new dealers'!$C77,'District Data_Live'!$D:$D,'# new dealers'!$D77,'District Data_Live'!$J:$J,'# new dealers'!N$4),"")</f>
        <v>0</v>
      </c>
      <c r="O77" s="233">
        <f>IFERROR(SUMIFS('District Data_Live'!$P:$P,'District Data_Live'!$E:$E,'# new dealers'!$B77,'District Data_Live'!$C:$C,'# new dealers'!$C77,'District Data_Live'!$D:$D,'# new dealers'!$D77,'District Data_Live'!$J:$J,'# new dealers'!O$4),"")</f>
        <v>0</v>
      </c>
      <c r="P77" s="233">
        <f>IFERROR(SUMIFS('District Data_Live'!$P:$P,'District Data_Live'!$E:$E,'# new dealers'!$B77,'District Data_Live'!$C:$C,'# new dealers'!$C77,'District Data_Live'!$D:$D,'# new dealers'!$D77,'District Data_Live'!$J:$J,'# new dealers'!P$4),"")</f>
        <v>0</v>
      </c>
      <c r="Q77" s="233">
        <f>IFERROR(SUMIFS('District Data_Live'!$ID:$ID,'District Data_Live'!$E:$E,'# new dealers'!$B77,'District Data_Live'!$C:$C,'# new dealers'!$C77,'District Data_Live'!$D:$D,'# new dealers'!$D77,'District Data_Live'!$J:$J,'# new dealers'!Q$4),"")</f>
        <v>0</v>
      </c>
      <c r="R77" s="233">
        <f>IFERROR(SUMIFS('District Data_Live'!$ID:$ID,'District Data_Live'!$E:$E,'# new dealers'!$B77,'District Data_Live'!$C:$C,'# new dealers'!$C77,'District Data_Live'!$D:$D,'# new dealers'!$D77,'District Data_Live'!$J:$J,'# new dealers'!R$4),"")</f>
        <v>0</v>
      </c>
      <c r="S77" s="233">
        <f>IFERROR(SUMIFS('District Data_Live'!$ID:$ID,'District Data_Live'!$E:$E,'# new dealers'!$B77,'District Data_Live'!$C:$C,'# new dealers'!$C77,'District Data_Live'!$D:$D,'# new dealers'!$D77,'District Data_Live'!$J:$J,'# new dealers'!S$4),"")</f>
        <v>0</v>
      </c>
      <c r="T77" s="233">
        <f>IFERROR(SUMIFS('District Data_Live'!$ID:$ID,'District Data_Live'!$E:$E,'# new dealers'!$B77,'District Data_Live'!$C:$C,'# new dealers'!$C77,'District Data_Live'!$D:$D,'# new dealers'!$D77,'District Data_Live'!$J:$J,'# new dealers'!T$4),"")</f>
        <v>0</v>
      </c>
      <c r="U77" s="16" t="str">
        <f t="shared" si="10"/>
        <v/>
      </c>
      <c r="V77" s="16" t="str">
        <f t="shared" si="11"/>
        <v/>
      </c>
      <c r="W77" s="16" t="str">
        <f t="shared" si="12"/>
        <v/>
      </c>
      <c r="X77" s="16" t="str">
        <f t="shared" si="13"/>
        <v/>
      </c>
      <c r="Y77" s="14"/>
      <c r="Z77" s="14"/>
      <c r="AA77" s="14"/>
      <c r="AB77" s="14"/>
      <c r="AE77" s="16"/>
      <c r="AF77" s="16"/>
      <c r="AG77" s="16"/>
      <c r="AH77" s="16"/>
      <c r="AI77" s="16"/>
      <c r="AJ77" s="16"/>
      <c r="AK77" s="16"/>
      <c r="AL77" s="16"/>
      <c r="AM77" s="16"/>
      <c r="AN77" s="16"/>
      <c r="AO77" s="16"/>
      <c r="AP77" s="16"/>
      <c r="AR77" s="16"/>
      <c r="AS77" s="16"/>
      <c r="AT77" s="16"/>
      <c r="AU77" s="16"/>
      <c r="AV77" s="16"/>
      <c r="AW77" s="16"/>
      <c r="AX77" s="16"/>
      <c r="AY77" s="16"/>
      <c r="AZ77" s="16"/>
      <c r="BA77" s="16"/>
      <c r="BB77" s="16"/>
      <c r="BC77" s="16"/>
      <c r="BE77" s="15"/>
      <c r="BF77" s="15"/>
      <c r="BG77" s="15"/>
      <c r="BH77" s="15"/>
      <c r="BI77" s="15"/>
      <c r="BJ77" s="15"/>
      <c r="BK77" s="15"/>
      <c r="BL77" s="15"/>
      <c r="BM77" s="15"/>
      <c r="BN77" s="15"/>
      <c r="BO77" s="15"/>
      <c r="BP77" s="15"/>
      <c r="BQ77" s="15"/>
      <c r="BS77" s="15"/>
      <c r="BT77" s="15"/>
      <c r="BU77" s="15"/>
      <c r="BV77" s="15"/>
      <c r="BW77" s="15"/>
      <c r="BX77" s="15"/>
      <c r="BY77" s="15"/>
      <c r="BZ77" s="15"/>
      <c r="CA77" s="15"/>
      <c r="CB77" s="15"/>
      <c r="CC77" s="15"/>
      <c r="CD77" s="15"/>
      <c r="CE77" s="15"/>
      <c r="CF77" s="15"/>
      <c r="CG77" s="16"/>
      <c r="CH77" s="16"/>
      <c r="CI77" s="16"/>
      <c r="CJ77" s="16"/>
      <c r="CK77" s="16"/>
      <c r="CL77" s="16"/>
      <c r="CM77" s="16"/>
      <c r="CN77" s="16"/>
      <c r="CO77" s="16"/>
      <c r="CP77" s="16"/>
      <c r="CQ77" s="16"/>
      <c r="CR77" s="16"/>
      <c r="CS77" s="236"/>
      <c r="CT77" s="239"/>
      <c r="CU77" s="239"/>
      <c r="CV77" s="239"/>
      <c r="CW77" s="239"/>
      <c r="CX77" s="239"/>
      <c r="CY77" s="239"/>
      <c r="CZ77" s="239"/>
      <c r="DA77" s="239"/>
      <c r="DB77" s="239"/>
      <c r="DC77" s="239"/>
      <c r="DD77" s="239"/>
      <c r="DE77" s="239"/>
      <c r="DF77" s="15"/>
      <c r="DG77" s="15"/>
      <c r="DH77" s="15"/>
      <c r="DI77" s="15"/>
      <c r="DJ77" s="15"/>
      <c r="DK77" s="15"/>
      <c r="DL77" s="15"/>
      <c r="DM77" s="15"/>
      <c r="DN77" s="15"/>
      <c r="DO77" s="15"/>
      <c r="DP77" s="15"/>
      <c r="DQ77" s="15"/>
      <c r="DR77" s="15"/>
      <c r="DS77" s="15"/>
      <c r="DT77" s="15"/>
      <c r="DU77" s="238"/>
      <c r="DV77" s="238"/>
      <c r="DW77" s="238"/>
      <c r="DX77" s="238"/>
      <c r="DY77" s="238"/>
      <c r="DZ77" s="238"/>
      <c r="EA77" s="238"/>
      <c r="EB77" s="238"/>
      <c r="EC77" s="238"/>
      <c r="ED77" s="238"/>
      <c r="EE77" s="238"/>
      <c r="EF77" s="238"/>
      <c r="EG77" s="238"/>
      <c r="EI77" s="16"/>
      <c r="EJ77" s="16"/>
      <c r="EK77" s="16"/>
      <c r="EL77" s="16"/>
      <c r="EM77" s="16"/>
      <c r="EN77" s="16"/>
      <c r="EO77" s="16"/>
      <c r="EP77" s="16"/>
      <c r="EQ77" s="16"/>
      <c r="ER77" s="16"/>
      <c r="ES77" s="16"/>
      <c r="ET77" s="16"/>
      <c r="EV77" s="16"/>
      <c r="EW77" s="16"/>
      <c r="EX77" s="16"/>
      <c r="EY77" s="16"/>
      <c r="EZ77" s="16"/>
      <c r="FA77" s="16"/>
      <c r="FB77" s="16"/>
      <c r="FC77" s="16"/>
      <c r="FD77" s="16"/>
      <c r="FE77" s="16"/>
      <c r="FF77" s="16"/>
      <c r="FG77" s="16"/>
      <c r="FI77" s="233"/>
      <c r="FJ77" s="233"/>
      <c r="FK77" s="233"/>
      <c r="FL77" s="233"/>
      <c r="FM77" s="233"/>
      <c r="FN77" s="233"/>
      <c r="FO77" s="233"/>
      <c r="FP77" s="233"/>
      <c r="FQ77" s="233"/>
      <c r="FR77" s="233"/>
      <c r="FS77" s="233"/>
      <c r="FT77" s="233"/>
      <c r="FU77" s="233"/>
      <c r="FV77" s="4"/>
      <c r="FW77" s="233"/>
      <c r="FX77" s="233"/>
      <c r="FY77" s="233"/>
      <c r="FZ77" s="233"/>
      <c r="GA77" s="233"/>
      <c r="GB77" s="233"/>
      <c r="GC77" s="233"/>
      <c r="GD77" s="233"/>
      <c r="GE77" s="233"/>
      <c r="GF77" s="233"/>
      <c r="GG77" s="233"/>
      <c r="GH77" s="233"/>
      <c r="GI77" s="233"/>
      <c r="GJ77" s="233"/>
      <c r="GK77" s="16"/>
      <c r="GL77" s="16"/>
      <c r="GM77" s="16"/>
      <c r="GN77" s="16"/>
      <c r="GO77" s="16"/>
      <c r="GP77" s="16"/>
      <c r="GQ77" s="16"/>
      <c r="GR77" s="16"/>
      <c r="GS77" s="16"/>
      <c r="GT77" s="16"/>
      <c r="GU77" s="16"/>
      <c r="GV77" s="16"/>
      <c r="GW77" s="233"/>
      <c r="GX77" s="233"/>
      <c r="GY77" s="233"/>
      <c r="GZ77" s="233"/>
      <c r="HA77" s="233"/>
      <c r="HB77" s="233"/>
      <c r="HC77" s="233"/>
      <c r="HD77" s="233"/>
      <c r="HE77" s="233"/>
      <c r="HF77" s="233"/>
      <c r="HG77" s="233"/>
      <c r="HH77" s="233"/>
      <c r="HI77" s="233"/>
      <c r="HJ77" s="14"/>
      <c r="HN77" s="233"/>
      <c r="HO77" s="233"/>
      <c r="HQ77" s="15"/>
      <c r="HR77" s="15"/>
      <c r="IN77" s="346"/>
      <c r="IO77" s="346"/>
      <c r="IP77" s="346"/>
      <c r="IQ77" s="346"/>
      <c r="IR77" s="346"/>
      <c r="IS77" s="346"/>
      <c r="IT77" s="346"/>
      <c r="IU77" s="346"/>
      <c r="IV77" s="346"/>
      <c r="IW77" s="346"/>
      <c r="IX77" s="346"/>
      <c r="IY77" s="346"/>
      <c r="IZ77" s="346"/>
      <c r="JO77" s="346"/>
      <c r="JP77" s="346"/>
      <c r="JQ77" s="346"/>
      <c r="JR77" s="346"/>
      <c r="JS77" s="346"/>
      <c r="JT77" s="346"/>
      <c r="JU77" s="346"/>
      <c r="JV77" s="346"/>
      <c r="JW77" s="346"/>
      <c r="JX77" s="346"/>
      <c r="JY77" s="346"/>
      <c r="JZ77" s="346"/>
      <c r="KA77" s="346"/>
      <c r="KP77" s="346"/>
      <c r="KQ77" s="346"/>
      <c r="KR77" s="346"/>
      <c r="KS77" s="346"/>
      <c r="KT77" s="346"/>
      <c r="KU77" s="346"/>
      <c r="KV77" s="346"/>
      <c r="KW77" s="346"/>
      <c r="KX77" s="346"/>
      <c r="KY77" s="346"/>
      <c r="KZ77" s="346"/>
      <c r="LA77" s="346"/>
      <c r="LB77" s="346"/>
      <c r="LD77" s="346"/>
      <c r="LE77" s="346"/>
      <c r="LF77" s="346"/>
      <c r="LG77" s="346"/>
      <c r="LH77" s="346"/>
      <c r="LI77" s="346"/>
      <c r="LJ77" s="346"/>
      <c r="LK77" s="346"/>
      <c r="LL77" s="346"/>
      <c r="LM77" s="346"/>
      <c r="LN77" s="346"/>
      <c r="LO77" s="346"/>
      <c r="LP77" s="346"/>
      <c r="MF77" s="14"/>
      <c r="MG77" s="14"/>
      <c r="MH77" s="14"/>
      <c r="MI77" s="14"/>
      <c r="MJ77" s="14"/>
      <c r="MK77" s="14"/>
      <c r="ML77" s="14"/>
      <c r="MM77" s="14"/>
      <c r="MN77" s="14"/>
      <c r="MO77" s="14"/>
      <c r="MP77" s="14"/>
      <c r="MQ77" s="14"/>
      <c r="MS77" s="14"/>
      <c r="MT77" s="14"/>
      <c r="MU77" s="14"/>
      <c r="MV77" s="14"/>
      <c r="MW77" s="14"/>
      <c r="MX77" s="14"/>
      <c r="MY77" s="14"/>
      <c r="MZ77" s="14"/>
      <c r="NA77" s="14"/>
      <c r="NB77" s="14"/>
      <c r="NC77" s="14"/>
      <c r="ND77" s="14"/>
    </row>
    <row r="78" spans="1:368">
      <c r="A78" s="4">
        <v>56</v>
      </c>
      <c r="B78" s="1" t="s">
        <v>476</v>
      </c>
      <c r="C78" s="1" t="s">
        <v>346</v>
      </c>
      <c r="D78" s="4" t="s">
        <v>328</v>
      </c>
      <c r="E78" s="14">
        <f>SUMIFS('MoU proposal'!U:U,'MoU proposal'!$B:$B,'# new dealers'!$B78,'MoU proposal'!$D:$D,'# new dealers'!$C78)</f>
        <v>0</v>
      </c>
      <c r="F78" s="14">
        <f>'Retail_distributor-wise'!F78</f>
        <v>2100</v>
      </c>
      <c r="G78" s="14">
        <f>'Retail_distributor-wise'!GA78</f>
        <v>90.000000000000014</v>
      </c>
      <c r="H78" s="14">
        <f>'Retail_distributor-wise'!FM78</f>
        <v>210</v>
      </c>
      <c r="I78" s="233">
        <f>IFERROR(COUNTIFS('District Data_Live'!$E:$E,'# new dealers'!$B78,'District Data_Live'!$C:$C,'# new dealers'!$C78,'District Data_Live'!$D:$D,'# new dealers'!$D78,'District Data_Live'!$J:$J,'# new dealers'!I$4),"")</f>
        <v>0</v>
      </c>
      <c r="J78" s="233">
        <f>IFERROR(COUNTIFS('District Data_Live'!$E:$E,'# new dealers'!$B78,'District Data_Live'!$C:$C,'# new dealers'!$C78,'District Data_Live'!$D:$D,'# new dealers'!$D78,'District Data_Live'!$J:$J,'# new dealers'!J$4),"")</f>
        <v>0</v>
      </c>
      <c r="K78" s="233">
        <f>IFERROR(COUNTIFS('District Data_Live'!$E:$E,'# new dealers'!$B78,'District Data_Live'!$C:$C,'# new dealers'!$C78,'District Data_Live'!$D:$D,'# new dealers'!$D78,'District Data_Live'!$J:$J,'# new dealers'!K$4),"")</f>
        <v>0</v>
      </c>
      <c r="L78" s="233">
        <f>IFERROR(COUNTIFS('District Data_Live'!$E:$E,'# new dealers'!$B78,'District Data_Live'!$C:$C,'# new dealers'!$C78,'District Data_Live'!$D:$D,'# new dealers'!$D78,'District Data_Live'!$J:$J,'# new dealers'!L$4),"")</f>
        <v>0</v>
      </c>
      <c r="M78" s="233">
        <f>IFERROR(SUMIFS('District Data_Live'!$P:$P,'District Data_Live'!$E:$E,'# new dealers'!$B78,'District Data_Live'!$C:$C,'# new dealers'!$C78,'District Data_Live'!$D:$D,'# new dealers'!$D78,'District Data_Live'!$J:$J,'# new dealers'!M$4),"")</f>
        <v>0</v>
      </c>
      <c r="N78" s="233">
        <f>IFERROR(SUMIFS('District Data_Live'!$P:$P,'District Data_Live'!$E:$E,'# new dealers'!$B78,'District Data_Live'!$C:$C,'# new dealers'!$C78,'District Data_Live'!$D:$D,'# new dealers'!$D78,'District Data_Live'!$J:$J,'# new dealers'!N$4),"")</f>
        <v>0</v>
      </c>
      <c r="O78" s="233">
        <f>IFERROR(SUMIFS('District Data_Live'!$P:$P,'District Data_Live'!$E:$E,'# new dealers'!$B78,'District Data_Live'!$C:$C,'# new dealers'!$C78,'District Data_Live'!$D:$D,'# new dealers'!$D78,'District Data_Live'!$J:$J,'# new dealers'!O$4),"")</f>
        <v>0</v>
      </c>
      <c r="P78" s="233">
        <f>IFERROR(SUMIFS('District Data_Live'!$P:$P,'District Data_Live'!$E:$E,'# new dealers'!$B78,'District Data_Live'!$C:$C,'# new dealers'!$C78,'District Data_Live'!$D:$D,'# new dealers'!$D78,'District Data_Live'!$J:$J,'# new dealers'!P$4),"")</f>
        <v>0</v>
      </c>
      <c r="Q78" s="233">
        <f>IFERROR(SUMIFS('District Data_Live'!$ID:$ID,'District Data_Live'!$E:$E,'# new dealers'!$B78,'District Data_Live'!$C:$C,'# new dealers'!$C78,'District Data_Live'!$D:$D,'# new dealers'!$D78,'District Data_Live'!$J:$J,'# new dealers'!Q$4),"")</f>
        <v>0</v>
      </c>
      <c r="R78" s="233">
        <f>IFERROR(SUMIFS('District Data_Live'!$ID:$ID,'District Data_Live'!$E:$E,'# new dealers'!$B78,'District Data_Live'!$C:$C,'# new dealers'!$C78,'District Data_Live'!$D:$D,'# new dealers'!$D78,'District Data_Live'!$J:$J,'# new dealers'!R$4),"")</f>
        <v>0</v>
      </c>
      <c r="S78" s="233">
        <f>IFERROR(SUMIFS('District Data_Live'!$ID:$ID,'District Data_Live'!$E:$E,'# new dealers'!$B78,'District Data_Live'!$C:$C,'# new dealers'!$C78,'District Data_Live'!$D:$D,'# new dealers'!$D78,'District Data_Live'!$J:$J,'# new dealers'!S$4),"")</f>
        <v>0</v>
      </c>
      <c r="T78" s="233">
        <f>IFERROR(SUMIFS('District Data_Live'!$ID:$ID,'District Data_Live'!$E:$E,'# new dealers'!$B78,'District Data_Live'!$C:$C,'# new dealers'!$C78,'District Data_Live'!$D:$D,'# new dealers'!$D78,'District Data_Live'!$J:$J,'# new dealers'!T$4),"")</f>
        <v>0</v>
      </c>
      <c r="U78" s="16" t="str">
        <f t="shared" si="10"/>
        <v/>
      </c>
      <c r="V78" s="16" t="str">
        <f t="shared" si="11"/>
        <v/>
      </c>
      <c r="W78" s="16" t="str">
        <f t="shared" si="12"/>
        <v/>
      </c>
      <c r="X78" s="16" t="str">
        <f t="shared" si="13"/>
        <v/>
      </c>
      <c r="Y78" s="14"/>
      <c r="Z78" s="14"/>
      <c r="AA78" s="14"/>
      <c r="AB78" s="14"/>
      <c r="AE78" s="16"/>
      <c r="AF78" s="16"/>
      <c r="AG78" s="16"/>
      <c r="AH78" s="16"/>
      <c r="AI78" s="16"/>
      <c r="AJ78" s="16"/>
      <c r="AK78" s="16"/>
      <c r="AL78" s="16"/>
      <c r="AM78" s="16"/>
      <c r="AN78" s="16"/>
      <c r="AO78" s="16"/>
      <c r="AP78" s="16"/>
      <c r="AR78" s="16"/>
      <c r="AS78" s="16"/>
      <c r="AT78" s="16"/>
      <c r="AU78" s="16"/>
      <c r="AV78" s="16"/>
      <c r="AW78" s="16"/>
      <c r="AX78" s="16"/>
      <c r="AY78" s="16"/>
      <c r="AZ78" s="16"/>
      <c r="BA78" s="16"/>
      <c r="BB78" s="16"/>
      <c r="BC78" s="16"/>
      <c r="BE78" s="15"/>
      <c r="BF78" s="15"/>
      <c r="BG78" s="15"/>
      <c r="BH78" s="15"/>
      <c r="BI78" s="15"/>
      <c r="BJ78" s="15"/>
      <c r="BK78" s="15"/>
      <c r="BL78" s="15"/>
      <c r="BM78" s="15"/>
      <c r="BN78" s="15"/>
      <c r="BO78" s="15"/>
      <c r="BP78" s="15"/>
      <c r="BQ78" s="15"/>
      <c r="BS78" s="15"/>
      <c r="BT78" s="15"/>
      <c r="BU78" s="15"/>
      <c r="BV78" s="15"/>
      <c r="BW78" s="15"/>
      <c r="BX78" s="15"/>
      <c r="BY78" s="15"/>
      <c r="BZ78" s="15"/>
      <c r="CA78" s="15"/>
      <c r="CB78" s="15"/>
      <c r="CC78" s="15"/>
      <c r="CD78" s="15"/>
      <c r="CE78" s="15"/>
      <c r="CF78" s="15"/>
      <c r="CG78" s="16"/>
      <c r="CH78" s="16"/>
      <c r="CI78" s="16"/>
      <c r="CJ78" s="16"/>
      <c r="CK78" s="16"/>
      <c r="CL78" s="16"/>
      <c r="CM78" s="16"/>
      <c r="CN78" s="16"/>
      <c r="CO78" s="16"/>
      <c r="CP78" s="16"/>
      <c r="CQ78" s="16"/>
      <c r="CR78" s="16"/>
      <c r="CS78" s="236"/>
      <c r="CT78" s="239"/>
      <c r="CU78" s="239"/>
      <c r="CV78" s="239"/>
      <c r="CW78" s="239"/>
      <c r="CX78" s="239"/>
      <c r="CY78" s="239"/>
      <c r="CZ78" s="239"/>
      <c r="DA78" s="239"/>
      <c r="DB78" s="239"/>
      <c r="DC78" s="239"/>
      <c r="DD78" s="239"/>
      <c r="DE78" s="239"/>
      <c r="DF78" s="15"/>
      <c r="DG78" s="15"/>
      <c r="DH78" s="15"/>
      <c r="DI78" s="15"/>
      <c r="DJ78" s="15"/>
      <c r="DK78" s="15"/>
      <c r="DL78" s="15"/>
      <c r="DM78" s="15"/>
      <c r="DN78" s="15"/>
      <c r="DO78" s="15"/>
      <c r="DP78" s="15"/>
      <c r="DQ78" s="15"/>
      <c r="DR78" s="15"/>
      <c r="DS78" s="15"/>
      <c r="DT78" s="15"/>
      <c r="DU78" s="238"/>
      <c r="DV78" s="238"/>
      <c r="DW78" s="238"/>
      <c r="DX78" s="238"/>
      <c r="DY78" s="238"/>
      <c r="DZ78" s="238"/>
      <c r="EA78" s="238"/>
      <c r="EB78" s="238"/>
      <c r="EC78" s="238"/>
      <c r="ED78" s="238"/>
      <c r="EE78" s="238"/>
      <c r="EF78" s="238"/>
      <c r="EG78" s="238"/>
      <c r="EI78" s="16"/>
      <c r="EJ78" s="16"/>
      <c r="EK78" s="16"/>
      <c r="EL78" s="16"/>
      <c r="EM78" s="16"/>
      <c r="EN78" s="16"/>
      <c r="EO78" s="16"/>
      <c r="EP78" s="16"/>
      <c r="EQ78" s="16"/>
      <c r="ER78" s="16"/>
      <c r="ES78" s="16"/>
      <c r="ET78" s="16"/>
      <c r="EV78" s="16"/>
      <c r="EW78" s="16"/>
      <c r="EX78" s="16"/>
      <c r="EY78" s="16"/>
      <c r="EZ78" s="16"/>
      <c r="FA78" s="16"/>
      <c r="FB78" s="16"/>
      <c r="FC78" s="16"/>
      <c r="FD78" s="16"/>
      <c r="FE78" s="16"/>
      <c r="FF78" s="16"/>
      <c r="FG78" s="16"/>
      <c r="FI78" s="233"/>
      <c r="FJ78" s="233"/>
      <c r="FK78" s="233"/>
      <c r="FL78" s="233"/>
      <c r="FM78" s="233"/>
      <c r="FN78" s="233"/>
      <c r="FO78" s="233"/>
      <c r="FP78" s="233"/>
      <c r="FQ78" s="233"/>
      <c r="FR78" s="233"/>
      <c r="FS78" s="233"/>
      <c r="FT78" s="233"/>
      <c r="FU78" s="233"/>
      <c r="FV78" s="4"/>
      <c r="FW78" s="233"/>
      <c r="FX78" s="233"/>
      <c r="FY78" s="233"/>
      <c r="FZ78" s="233"/>
      <c r="GA78" s="233"/>
      <c r="GB78" s="233"/>
      <c r="GC78" s="233"/>
      <c r="GD78" s="233"/>
      <c r="GE78" s="233"/>
      <c r="GF78" s="233"/>
      <c r="GG78" s="233"/>
      <c r="GH78" s="233"/>
      <c r="GI78" s="233"/>
      <c r="GJ78" s="233"/>
      <c r="GK78" s="16"/>
      <c r="GL78" s="16"/>
      <c r="GM78" s="16"/>
      <c r="GN78" s="16"/>
      <c r="GO78" s="16"/>
      <c r="GP78" s="16"/>
      <c r="GQ78" s="16"/>
      <c r="GR78" s="16"/>
      <c r="GS78" s="16"/>
      <c r="GT78" s="16"/>
      <c r="GU78" s="16"/>
      <c r="GV78" s="16"/>
      <c r="GW78" s="233"/>
      <c r="GX78" s="233"/>
      <c r="GY78" s="233"/>
      <c r="GZ78" s="233"/>
      <c r="HA78" s="233"/>
      <c r="HB78" s="233"/>
      <c r="HC78" s="233"/>
      <c r="HD78" s="233"/>
      <c r="HE78" s="233"/>
      <c r="HF78" s="233"/>
      <c r="HG78" s="233"/>
      <c r="HH78" s="233"/>
      <c r="HI78" s="233"/>
      <c r="HJ78" s="14"/>
      <c r="HN78" s="233"/>
      <c r="HO78" s="233"/>
      <c r="HQ78" s="15"/>
      <c r="HR78" s="15"/>
      <c r="IN78" s="346"/>
      <c r="IO78" s="346"/>
      <c r="IP78" s="346"/>
      <c r="IQ78" s="346"/>
      <c r="IR78" s="346"/>
      <c r="IS78" s="346"/>
      <c r="IT78" s="346"/>
      <c r="IU78" s="346"/>
      <c r="IV78" s="346"/>
      <c r="IW78" s="346"/>
      <c r="IX78" s="346"/>
      <c r="IY78" s="346"/>
      <c r="IZ78" s="346"/>
      <c r="JO78" s="346"/>
      <c r="JP78" s="346"/>
      <c r="JQ78" s="346"/>
      <c r="JR78" s="346"/>
      <c r="JS78" s="346"/>
      <c r="JT78" s="346"/>
      <c r="JU78" s="346"/>
      <c r="JV78" s="346"/>
      <c r="JW78" s="346"/>
      <c r="JX78" s="346"/>
      <c r="JY78" s="346"/>
      <c r="JZ78" s="346"/>
      <c r="KA78" s="346"/>
      <c r="KP78" s="346"/>
      <c r="KQ78" s="346"/>
      <c r="KR78" s="346"/>
      <c r="KS78" s="346"/>
      <c r="KT78" s="346"/>
      <c r="KU78" s="346"/>
      <c r="KV78" s="346"/>
      <c r="KW78" s="346"/>
      <c r="KX78" s="346"/>
      <c r="KY78" s="346"/>
      <c r="KZ78" s="346"/>
      <c r="LA78" s="346"/>
      <c r="LB78" s="346"/>
      <c r="LD78" s="346"/>
      <c r="LE78" s="346"/>
      <c r="LF78" s="346"/>
      <c r="LG78" s="346"/>
      <c r="LH78" s="346"/>
      <c r="LI78" s="346"/>
      <c r="LJ78" s="346"/>
      <c r="LK78" s="346"/>
      <c r="LL78" s="346"/>
      <c r="LM78" s="346"/>
      <c r="LN78" s="346"/>
      <c r="LO78" s="346"/>
      <c r="LP78" s="346"/>
      <c r="MF78" s="14"/>
      <c r="MG78" s="14"/>
      <c r="MH78" s="14"/>
      <c r="MI78" s="14"/>
      <c r="MJ78" s="14"/>
      <c r="MK78" s="14"/>
      <c r="ML78" s="14"/>
      <c r="MM78" s="14"/>
      <c r="MN78" s="14"/>
      <c r="MO78" s="14"/>
      <c r="MP78" s="14"/>
      <c r="MQ78" s="14"/>
      <c r="MS78" s="14"/>
      <c r="MT78" s="14"/>
      <c r="MU78" s="14"/>
      <c r="MV78" s="14"/>
      <c r="MW78" s="14"/>
      <c r="MX78" s="14"/>
      <c r="MY78" s="14"/>
      <c r="MZ78" s="14"/>
      <c r="NA78" s="14"/>
      <c r="NB78" s="14"/>
      <c r="NC78" s="14"/>
      <c r="ND78" s="14"/>
    </row>
    <row r="79" spans="1:368" s="116" customFormat="1">
      <c r="A79" s="115"/>
      <c r="D79" s="115"/>
      <c r="E79" s="117"/>
      <c r="F79" s="117"/>
      <c r="H79" s="687"/>
      <c r="I79" s="233">
        <f>IFERROR(COUNTIFS('District Data_Live'!$E:$E,'# new dealers'!$B79,'District Data_Live'!$C:$C,'# new dealers'!$C79,'District Data_Live'!$D:$D,'# new dealers'!$D79,'District Data_Live'!$J:$J,'# new dealers'!I$4),"")</f>
        <v>0</v>
      </c>
      <c r="J79" s="233">
        <f>IFERROR(COUNTIFS('District Data_Live'!$E:$E,'# new dealers'!$B79,'District Data_Live'!$C:$C,'# new dealers'!$C79,'District Data_Live'!$D:$D,'# new dealers'!$D79,'District Data_Live'!$J:$J,'# new dealers'!J$4),"")</f>
        <v>0</v>
      </c>
      <c r="K79" s="233">
        <f>IFERROR(COUNTIFS('District Data_Live'!$E:$E,'# new dealers'!$B79,'District Data_Live'!$C:$C,'# new dealers'!$C79,'District Data_Live'!$D:$D,'# new dealers'!$D79,'District Data_Live'!$J:$J,'# new dealers'!K$4),"")</f>
        <v>0</v>
      </c>
      <c r="L79" s="233">
        <f>IFERROR(COUNTIFS('District Data_Live'!$E:$E,'# new dealers'!$B79,'District Data_Live'!$C:$C,'# new dealers'!$C79,'District Data_Live'!$D:$D,'# new dealers'!$D79,'District Data_Live'!$J:$J,'# new dealers'!L$4),"")</f>
        <v>0</v>
      </c>
      <c r="M79" s="233">
        <f>IFERROR(SUMIFS('District Data_Live'!$P:$P,'District Data_Live'!$E:$E,'# new dealers'!$B79,'District Data_Live'!$C:$C,'# new dealers'!$C79,'District Data_Live'!$D:$D,'# new dealers'!$D79,'District Data_Live'!$J:$J,'# new dealers'!M$4),"")</f>
        <v>0</v>
      </c>
      <c r="N79" s="233">
        <f>IFERROR(SUMIFS('District Data_Live'!$P:$P,'District Data_Live'!$E:$E,'# new dealers'!$B79,'District Data_Live'!$C:$C,'# new dealers'!$C79,'District Data_Live'!$D:$D,'# new dealers'!$D79,'District Data_Live'!$J:$J,'# new dealers'!N$4),"")</f>
        <v>0</v>
      </c>
      <c r="O79" s="233">
        <f>IFERROR(SUMIFS('District Data_Live'!$P:$P,'District Data_Live'!$E:$E,'# new dealers'!$B79,'District Data_Live'!$C:$C,'# new dealers'!$C79,'District Data_Live'!$D:$D,'# new dealers'!$D79,'District Data_Live'!$J:$J,'# new dealers'!O$4),"")</f>
        <v>0</v>
      </c>
      <c r="P79" s="233">
        <f>IFERROR(SUMIFS('District Data_Live'!$P:$P,'District Data_Live'!$E:$E,'# new dealers'!$B79,'District Data_Live'!$C:$C,'# new dealers'!$C79,'District Data_Live'!$D:$D,'# new dealers'!$D79,'District Data_Live'!$J:$J,'# new dealers'!P$4),"")</f>
        <v>0</v>
      </c>
      <c r="Q79" s="233">
        <f>IFERROR(SUMIFS('District Data_Live'!$ID:$ID,'District Data_Live'!$E:$E,'# new dealers'!$B79,'District Data_Live'!$C:$C,'# new dealers'!$C79,'District Data_Live'!$D:$D,'# new dealers'!$D79,'District Data_Live'!$J:$J,'# new dealers'!Q$4),"")</f>
        <v>0</v>
      </c>
      <c r="R79" s="233">
        <f>IFERROR(SUMIFS('District Data_Live'!$ID:$ID,'District Data_Live'!$E:$E,'# new dealers'!$B79,'District Data_Live'!$C:$C,'# new dealers'!$C79,'District Data_Live'!$D:$D,'# new dealers'!$D79,'District Data_Live'!$J:$J,'# new dealers'!R$4),"")</f>
        <v>0</v>
      </c>
      <c r="S79" s="233">
        <f>IFERROR(SUMIFS('District Data_Live'!$ID:$ID,'District Data_Live'!$E:$E,'# new dealers'!$B79,'District Data_Live'!$C:$C,'# new dealers'!$C79,'District Data_Live'!$D:$D,'# new dealers'!$D79,'District Data_Live'!$J:$J,'# new dealers'!S$4),"")</f>
        <v>0</v>
      </c>
      <c r="T79" s="233">
        <f>IFERROR(SUMIFS('District Data_Live'!$ID:$ID,'District Data_Live'!$E:$E,'# new dealers'!$B79,'District Data_Live'!$C:$C,'# new dealers'!$C79,'District Data_Live'!$D:$D,'# new dealers'!$D79,'District Data_Live'!$J:$J,'# new dealers'!T$4),"")</f>
        <v>0</v>
      </c>
      <c r="U79" s="16" t="str">
        <f t="shared" si="10"/>
        <v/>
      </c>
      <c r="V79" s="16" t="str">
        <f t="shared" si="11"/>
        <v/>
      </c>
      <c r="W79" s="16" t="str">
        <f t="shared" si="12"/>
        <v/>
      </c>
      <c r="X79" s="16" t="str">
        <f t="shared" si="13"/>
        <v/>
      </c>
      <c r="Y79" s="117"/>
      <c r="Z79" s="117"/>
      <c r="AA79" s="117"/>
      <c r="AB79" s="117"/>
      <c r="AC79" s="229"/>
      <c r="AD79" s="229"/>
      <c r="AE79" s="232"/>
      <c r="AF79" s="232"/>
      <c r="AG79" s="232"/>
      <c r="AH79" s="232"/>
      <c r="AI79" s="232"/>
      <c r="AJ79" s="232"/>
      <c r="AK79" s="232"/>
      <c r="AL79" s="232"/>
      <c r="AM79" s="232"/>
      <c r="AN79" s="232"/>
      <c r="AO79" s="232"/>
      <c r="AP79" s="232"/>
      <c r="AR79" s="230"/>
      <c r="AS79" s="230"/>
      <c r="AT79" s="230"/>
      <c r="AU79" s="230"/>
      <c r="AV79" s="230"/>
      <c r="AW79" s="230"/>
      <c r="AX79" s="230"/>
      <c r="AY79" s="230"/>
      <c r="AZ79" s="230"/>
      <c r="BA79" s="230"/>
      <c r="BB79" s="230"/>
      <c r="BC79" s="230"/>
      <c r="BE79" s="117"/>
      <c r="BF79" s="117"/>
      <c r="BG79" s="117"/>
      <c r="BH79" s="117"/>
      <c r="BI79" s="117"/>
      <c r="BJ79" s="117"/>
      <c r="BK79" s="117"/>
      <c r="BL79" s="117"/>
      <c r="BM79" s="117"/>
      <c r="BN79" s="117"/>
      <c r="BO79" s="117"/>
      <c r="BP79" s="117"/>
      <c r="BQ79" s="117"/>
      <c r="BS79" s="117"/>
      <c r="BT79" s="117"/>
      <c r="BU79" s="117"/>
      <c r="BV79" s="117"/>
      <c r="BW79" s="117"/>
      <c r="BX79" s="117"/>
      <c r="BY79" s="117"/>
      <c r="BZ79" s="117"/>
      <c r="CA79" s="117"/>
      <c r="CB79" s="117"/>
      <c r="CC79" s="117"/>
      <c r="CD79" s="117"/>
      <c r="CE79" s="117"/>
      <c r="CF79" s="117"/>
      <c r="CG79" s="117"/>
      <c r="CH79" s="117"/>
      <c r="CI79" s="117"/>
      <c r="CJ79" s="117"/>
      <c r="CK79" s="117"/>
      <c r="CL79" s="117"/>
      <c r="CM79" s="117"/>
      <c r="CN79" s="117"/>
      <c r="CO79" s="117"/>
      <c r="CP79" s="117"/>
      <c r="CQ79" s="117"/>
      <c r="CR79" s="117"/>
      <c r="CS79" s="117"/>
      <c r="CT79" s="117"/>
      <c r="CU79" s="117"/>
      <c r="CV79" s="117"/>
      <c r="CW79" s="117"/>
      <c r="CX79" s="117"/>
      <c r="CY79" s="117"/>
      <c r="CZ79" s="117"/>
      <c r="DA79" s="117"/>
      <c r="DB79" s="117"/>
      <c r="DC79" s="117"/>
      <c r="DD79" s="117"/>
      <c r="DE79" s="117"/>
      <c r="DF79" s="117"/>
      <c r="DG79" s="117"/>
      <c r="DH79" s="117"/>
      <c r="DI79" s="117"/>
      <c r="DJ79" s="117"/>
      <c r="DK79" s="117"/>
      <c r="DL79" s="117"/>
      <c r="DM79" s="117"/>
      <c r="DN79" s="117"/>
      <c r="DO79" s="117"/>
      <c r="DP79" s="117"/>
      <c r="DQ79" s="117"/>
      <c r="DR79" s="117"/>
      <c r="DS79" s="117"/>
      <c r="DT79" s="117"/>
      <c r="DU79" s="117"/>
      <c r="DV79" s="117"/>
      <c r="DW79" s="117"/>
      <c r="DX79" s="117"/>
      <c r="DY79" s="117"/>
      <c r="DZ79" s="117"/>
      <c r="EA79" s="117"/>
      <c r="EB79" s="117"/>
      <c r="EC79" s="117"/>
      <c r="ED79" s="117"/>
      <c r="EE79" s="117"/>
      <c r="EF79" s="117"/>
      <c r="EG79" s="117"/>
      <c r="EH79" s="191"/>
      <c r="EI79" s="115"/>
      <c r="EJ79" s="115"/>
      <c r="EK79" s="115"/>
      <c r="EL79" s="115"/>
      <c r="EM79" s="115"/>
      <c r="EN79" s="115"/>
      <c r="EO79" s="115"/>
      <c r="EP79" s="115"/>
      <c r="EQ79" s="115"/>
      <c r="ER79" s="115"/>
      <c r="ES79" s="115"/>
      <c r="ET79" s="115"/>
      <c r="EU79" s="115"/>
      <c r="EV79" s="115"/>
      <c r="EW79" s="115"/>
      <c r="EX79" s="115"/>
      <c r="EY79" s="115"/>
      <c r="EZ79" s="115"/>
      <c r="FA79" s="115"/>
      <c r="FB79" s="115"/>
      <c r="FC79" s="115"/>
      <c r="FD79" s="115"/>
      <c r="FE79" s="115"/>
      <c r="FF79" s="115"/>
      <c r="FG79" s="115"/>
      <c r="FI79" s="115"/>
      <c r="FJ79" s="115"/>
      <c r="FK79" s="115"/>
      <c r="FL79" s="115"/>
      <c r="FM79" s="115"/>
      <c r="FN79" s="115"/>
      <c r="FO79" s="115"/>
      <c r="FP79" s="115"/>
      <c r="FQ79" s="115"/>
      <c r="FR79" s="115"/>
      <c r="FS79" s="115"/>
      <c r="FT79" s="115"/>
      <c r="FU79" s="234"/>
      <c r="FV79" s="115"/>
      <c r="FW79" s="115"/>
      <c r="FX79" s="115"/>
      <c r="FY79" s="115"/>
      <c r="FZ79" s="115"/>
      <c r="GA79" s="115"/>
      <c r="GB79" s="115"/>
      <c r="GC79" s="115"/>
      <c r="GD79" s="115"/>
      <c r="GE79" s="115"/>
      <c r="GF79" s="115"/>
      <c r="GG79" s="115"/>
      <c r="GH79" s="115"/>
      <c r="HL79" s="115"/>
      <c r="HM79" s="115"/>
      <c r="HN79" s="115"/>
      <c r="HO79" s="115"/>
      <c r="HQ79" s="342"/>
      <c r="HR79" s="342"/>
    </row>
    <row r="80" spans="1:368" ht="15" customHeight="1">
      <c r="Y80" s="16"/>
      <c r="Z80" s="16"/>
      <c r="AA80" s="16"/>
      <c r="AB80" s="16"/>
    </row>
    <row r="85" spans="1:6">
      <c r="A85" s="4" t="s">
        <v>0</v>
      </c>
      <c r="B85" s="1" t="s">
        <v>332</v>
      </c>
      <c r="C85" s="1" t="s">
        <v>323</v>
      </c>
      <c r="D85" s="4" t="s">
        <v>477</v>
      </c>
      <c r="E85" s="4" t="s">
        <v>478</v>
      </c>
      <c r="F85" s="4" t="s">
        <v>65</v>
      </c>
    </row>
    <row r="86" spans="1:6">
      <c r="A86" s="4">
        <v>1</v>
      </c>
      <c r="B86" s="1" t="s">
        <v>290</v>
      </c>
      <c r="C86" s="1" t="s">
        <v>326</v>
      </c>
      <c r="E86" s="4"/>
      <c r="F86" s="16">
        <f>SUM(D86:E86)</f>
        <v>0</v>
      </c>
    </row>
    <row r="87" spans="1:6">
      <c r="A87" s="4">
        <f>A86+1</f>
        <v>2</v>
      </c>
      <c r="B87" s="1" t="s">
        <v>289</v>
      </c>
      <c r="C87" s="1" t="s">
        <v>326</v>
      </c>
      <c r="E87" s="4"/>
      <c r="F87" s="16">
        <f>SUM(D87:E87)</f>
        <v>0</v>
      </c>
    </row>
    <row r="88" spans="1:6">
      <c r="A88" s="4">
        <f>A87+1</f>
        <v>3</v>
      </c>
      <c r="B88" s="1" t="s">
        <v>286</v>
      </c>
      <c r="C88" s="1" t="s">
        <v>326</v>
      </c>
      <c r="E88" s="4"/>
      <c r="F88" s="16">
        <f>SUM(D88:E88)</f>
        <v>0</v>
      </c>
    </row>
    <row r="89" spans="1:6">
      <c r="A89" s="4">
        <f>A88+1</f>
        <v>4</v>
      </c>
      <c r="B89" s="1" t="s">
        <v>287</v>
      </c>
      <c r="C89" s="1" t="s">
        <v>326</v>
      </c>
      <c r="E89" s="4"/>
      <c r="F89" s="16">
        <f>SUM(D89:E89)</f>
        <v>0</v>
      </c>
    </row>
    <row r="90" spans="1:6">
      <c r="A90" s="4">
        <f>A89+1</f>
        <v>5</v>
      </c>
      <c r="B90" s="1" t="s">
        <v>284</v>
      </c>
      <c r="C90" s="1" t="s">
        <v>326</v>
      </c>
      <c r="D90" s="16">
        <v>0.8</v>
      </c>
      <c r="E90" s="16">
        <v>0.2</v>
      </c>
      <c r="F90" s="16">
        <f>SUM(D90:E90)</f>
        <v>1</v>
      </c>
    </row>
    <row r="91" spans="1:6">
      <c r="A91" s="4">
        <f>A90+1</f>
        <v>6</v>
      </c>
      <c r="B91" s="1" t="s">
        <v>282</v>
      </c>
      <c r="C91" s="1" t="s">
        <v>326</v>
      </c>
      <c r="D91" s="16">
        <v>0.7</v>
      </c>
      <c r="E91" s="16">
        <v>0.3</v>
      </c>
      <c r="F91" s="16">
        <f>SUM(D91:E91)</f>
        <v>1</v>
      </c>
    </row>
    <row r="92" spans="1:6">
      <c r="A92" s="4">
        <f>A91+1</f>
        <v>7</v>
      </c>
      <c r="B92" s="1" t="s">
        <v>280</v>
      </c>
      <c r="C92" s="1" t="s">
        <v>326</v>
      </c>
      <c r="D92" s="16">
        <v>0.7</v>
      </c>
      <c r="E92" s="16">
        <v>0.3</v>
      </c>
      <c r="F92" s="16">
        <f>SUM(D92:E92)</f>
        <v>1</v>
      </c>
    </row>
    <row r="93" spans="1:6">
      <c r="A93" s="4">
        <f>A92+1</f>
        <v>8</v>
      </c>
      <c r="B93" s="1" t="s">
        <v>276</v>
      </c>
      <c r="C93" s="1" t="s">
        <v>326</v>
      </c>
      <c r="D93" s="16">
        <v>0.8</v>
      </c>
      <c r="E93" s="16">
        <v>0.2</v>
      </c>
      <c r="F93" s="16">
        <f>SUM(D93:E93)</f>
        <v>1</v>
      </c>
    </row>
    <row r="94" spans="1:6">
      <c r="A94" s="4">
        <f>A93+1</f>
        <v>9</v>
      </c>
      <c r="B94" s="1" t="s">
        <v>293</v>
      </c>
      <c r="C94" s="1" t="s">
        <v>326</v>
      </c>
      <c r="D94" s="16">
        <v>0.2</v>
      </c>
      <c r="E94" s="16">
        <v>0.8</v>
      </c>
      <c r="F94" s="16">
        <f>SUM(D94:E94)</f>
        <v>1</v>
      </c>
    </row>
    <row r="95" spans="1:6">
      <c r="A95" s="4">
        <f>A94+1</f>
        <v>10</v>
      </c>
      <c r="B95" s="1" t="s">
        <v>293</v>
      </c>
      <c r="C95" s="1" t="s">
        <v>328</v>
      </c>
      <c r="D95" s="16">
        <v>0.8</v>
      </c>
      <c r="E95" s="16">
        <v>0.2</v>
      </c>
      <c r="F95" s="16">
        <f>SUM(D95:E95)</f>
        <v>1</v>
      </c>
    </row>
    <row r="96" spans="1:6">
      <c r="A96" s="4">
        <f>A95+1</f>
        <v>11</v>
      </c>
      <c r="B96" s="1" t="s">
        <v>295</v>
      </c>
      <c r="C96" s="1" t="s">
        <v>328</v>
      </c>
      <c r="D96" s="16">
        <v>0.6</v>
      </c>
      <c r="E96" s="16">
        <v>0.4</v>
      </c>
      <c r="F96" s="16">
        <f>SUM(D96:E96)</f>
        <v>1</v>
      </c>
    </row>
    <row r="97" spans="1:6">
      <c r="A97" s="4">
        <f>A96+1</f>
        <v>12</v>
      </c>
      <c r="B97" s="1" t="s">
        <v>292</v>
      </c>
      <c r="C97" s="1" t="s">
        <v>328</v>
      </c>
      <c r="D97" s="16">
        <v>0.8</v>
      </c>
      <c r="E97" s="16">
        <v>0.2</v>
      </c>
      <c r="F97" s="16">
        <f>SUM(D97:E97)</f>
        <v>1</v>
      </c>
    </row>
    <row r="98" spans="1:6">
      <c r="A98" s="4">
        <f>A97+1</f>
        <v>13</v>
      </c>
      <c r="B98" s="1" t="s">
        <v>301</v>
      </c>
      <c r="C98" s="1" t="s">
        <v>328</v>
      </c>
      <c r="D98" s="16">
        <v>0.6</v>
      </c>
      <c r="E98" s="16">
        <v>0.4</v>
      </c>
      <c r="F98" s="16">
        <f>SUM(D98:E98)</f>
        <v>1</v>
      </c>
    </row>
    <row r="99" spans="1:6">
      <c r="A99" s="4">
        <f>A98+1</f>
        <v>14</v>
      </c>
      <c r="B99" s="1" t="s">
        <v>300</v>
      </c>
      <c r="C99" s="1" t="s">
        <v>329</v>
      </c>
      <c r="D99" s="16">
        <v>0.2</v>
      </c>
      <c r="E99" s="16">
        <v>0.8</v>
      </c>
      <c r="F99" s="16">
        <f>SUM(D99:E99)</f>
        <v>1</v>
      </c>
    </row>
    <row r="100" spans="1:6">
      <c r="A100" s="4">
        <f>A99+1</f>
        <v>15</v>
      </c>
      <c r="B100" s="1" t="s">
        <v>299</v>
      </c>
      <c r="C100" s="1" t="s">
        <v>327</v>
      </c>
      <c r="D100" s="16">
        <v>0.2</v>
      </c>
      <c r="E100" s="16">
        <v>0.8</v>
      </c>
      <c r="F100" s="16">
        <f>SUM(D100:E100)</f>
        <v>1</v>
      </c>
    </row>
    <row r="101" spans="1:6">
      <c r="A101" s="4">
        <f>A100+1</f>
        <v>16</v>
      </c>
      <c r="B101" s="1" t="s">
        <v>298</v>
      </c>
      <c r="C101" s="1" t="s">
        <v>327</v>
      </c>
      <c r="D101" s="16">
        <v>0.2</v>
      </c>
      <c r="E101" s="16">
        <v>0.8</v>
      </c>
      <c r="F101" s="16">
        <f>SUM(D101:E101)</f>
        <v>1</v>
      </c>
    </row>
    <row r="102" spans="1:6">
      <c r="A102" s="4">
        <f>A101+1</f>
        <v>17</v>
      </c>
      <c r="B102" s="1" t="s">
        <v>296</v>
      </c>
      <c r="C102" s="1" t="s">
        <v>327</v>
      </c>
      <c r="D102" s="16">
        <v>0.2</v>
      </c>
      <c r="E102" s="16">
        <v>0.8</v>
      </c>
      <c r="F102" s="16">
        <f>SUM(D102:E102)</f>
        <v>1</v>
      </c>
    </row>
    <row r="103" spans="1:6">
      <c r="A103" s="4">
        <f>A102+1</f>
        <v>18</v>
      </c>
      <c r="B103" s="1" t="s">
        <v>479</v>
      </c>
      <c r="C103" s="1" t="s">
        <v>327</v>
      </c>
      <c r="D103" s="16">
        <v>0.2</v>
      </c>
      <c r="E103" s="16">
        <v>0.8</v>
      </c>
      <c r="F103" s="16">
        <f>SUM(D103:E103)</f>
        <v>1</v>
      </c>
    </row>
    <row r="104" spans="1:6">
      <c r="A104" s="4">
        <f>A103+1</f>
        <v>19</v>
      </c>
      <c r="B104" s="1" t="s">
        <v>480</v>
      </c>
      <c r="C104" s="1" t="s">
        <v>330</v>
      </c>
      <c r="D104" s="16">
        <v>0.5</v>
      </c>
      <c r="E104" s="16">
        <v>0.5</v>
      </c>
      <c r="F104" s="16">
        <f>SUM(D104:E104)</f>
        <v>1</v>
      </c>
    </row>
    <row r="105" spans="1:6">
      <c r="A105" s="4">
        <f>A104+1</f>
        <v>20</v>
      </c>
      <c r="B105" s="1" t="s">
        <v>481</v>
      </c>
      <c r="C105" s="1" t="s">
        <v>330</v>
      </c>
      <c r="D105" s="16">
        <v>0.5</v>
      </c>
      <c r="E105" s="16">
        <v>0.5</v>
      </c>
      <c r="F105" s="16">
        <f>SUM(D105:E105)</f>
        <v>1</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144D-435C-4B76-93E8-4AC33A69FDEB}">
  <dimension ref="A3:AQ22"/>
  <sheetViews>
    <sheetView workbookViewId="0">
      <selection activeCell="AE21" sqref="AE21"/>
    </sheetView>
  </sheetViews>
  <sheetFormatPr defaultRowHeight="15"/>
  <cols>
    <col min="1" max="1" width="9.140625" style="1"/>
    <col min="2" max="2" width="9.140625" style="1" bestFit="1" customWidth="1"/>
    <col min="3" max="5" width="8.140625" style="1" bestFit="1" customWidth="1"/>
    <col min="6" max="6" width="7.28515625" style="1" bestFit="1" customWidth="1"/>
    <col min="7" max="13" width="8.140625" style="1" bestFit="1" customWidth="1"/>
    <col min="14" max="14" width="9.140625" style="1" bestFit="1" customWidth="1"/>
    <col min="15" max="16" width="9.140625" style="1"/>
    <col min="17" max="17" width="10" style="1" bestFit="1" customWidth="1"/>
    <col min="18" max="18" width="8.140625" style="1" bestFit="1" customWidth="1"/>
    <col min="19" max="19" width="7" style="1" bestFit="1" customWidth="1"/>
    <col min="20" max="20" width="8.140625" style="1" bestFit="1" customWidth="1"/>
    <col min="21" max="21" width="7.28515625" style="1" bestFit="1" customWidth="1"/>
    <col min="22" max="22" width="7.140625" style="1" bestFit="1" customWidth="1"/>
    <col min="23" max="28" width="8.140625" style="1" bestFit="1" customWidth="1"/>
    <col min="29" max="30" width="9.140625" style="1"/>
    <col min="31" max="31" width="14.140625" style="1" bestFit="1" customWidth="1"/>
    <col min="32" max="33" width="8.140625" style="1" bestFit="1" customWidth="1"/>
    <col min="34" max="34" width="7" style="1" bestFit="1" customWidth="1"/>
    <col min="35" max="35" width="7.28515625" style="1" bestFit="1" customWidth="1"/>
    <col min="36" max="36" width="7.140625" style="1" bestFit="1" customWidth="1"/>
    <col min="37" max="37" width="7" style="1" bestFit="1" customWidth="1"/>
    <col min="38" max="42" width="8.140625" style="1" bestFit="1" customWidth="1"/>
    <col min="43" max="16384" width="9.140625" style="1"/>
  </cols>
  <sheetData>
    <row r="3" spans="1:43" ht="23.25" customHeight="1">
      <c r="A3" s="1" t="s">
        <v>72</v>
      </c>
      <c r="B3" s="1" t="s">
        <v>508</v>
      </c>
      <c r="Q3" s="4" t="s">
        <v>509</v>
      </c>
      <c r="AE3" s="4" t="s">
        <v>510</v>
      </c>
    </row>
    <row r="5" spans="1:43" ht="21" customHeight="1">
      <c r="B5" s="2">
        <v>46113</v>
      </c>
      <c r="C5" s="2">
        <v>46143</v>
      </c>
      <c r="D5" s="2">
        <v>46174</v>
      </c>
      <c r="E5" s="2">
        <v>46204</v>
      </c>
      <c r="F5" s="2">
        <v>46235</v>
      </c>
      <c r="G5" s="2">
        <v>46266</v>
      </c>
      <c r="H5" s="2">
        <v>46296</v>
      </c>
      <c r="I5" s="2">
        <v>46327</v>
      </c>
      <c r="J5" s="2">
        <v>46357</v>
      </c>
      <c r="K5" s="2">
        <v>46388</v>
      </c>
      <c r="L5" s="2">
        <v>46419</v>
      </c>
      <c r="M5" s="2">
        <v>46447</v>
      </c>
      <c r="N5" s="4" t="s">
        <v>65</v>
      </c>
      <c r="Q5" s="2">
        <v>46113</v>
      </c>
      <c r="R5" s="2">
        <v>46143</v>
      </c>
      <c r="S5" s="2">
        <v>46174</v>
      </c>
      <c r="T5" s="2">
        <v>46204</v>
      </c>
      <c r="U5" s="2">
        <v>46235</v>
      </c>
      <c r="V5" s="2">
        <v>46266</v>
      </c>
      <c r="W5" s="2">
        <v>46296</v>
      </c>
      <c r="X5" s="2">
        <v>46327</v>
      </c>
      <c r="Y5" s="2">
        <v>46357</v>
      </c>
      <c r="Z5" s="2">
        <v>46388</v>
      </c>
      <c r="AA5" s="2">
        <v>46419</v>
      </c>
      <c r="AB5" s="2">
        <v>46447</v>
      </c>
      <c r="AC5" s="4" t="s">
        <v>65</v>
      </c>
      <c r="AE5" s="2">
        <v>46113</v>
      </c>
      <c r="AF5" s="2">
        <v>46143</v>
      </c>
      <c r="AG5" s="2">
        <v>46174</v>
      </c>
      <c r="AH5" s="2">
        <v>46204</v>
      </c>
      <c r="AI5" s="2">
        <v>46235</v>
      </c>
      <c r="AJ5" s="2">
        <v>46266</v>
      </c>
      <c r="AK5" s="2">
        <v>46296</v>
      </c>
      <c r="AL5" s="2">
        <v>46327</v>
      </c>
      <c r="AM5" s="2">
        <v>46357</v>
      </c>
      <c r="AN5" s="2">
        <v>46388</v>
      </c>
      <c r="AO5" s="2">
        <v>46419</v>
      </c>
      <c r="AP5" s="2">
        <v>46447</v>
      </c>
      <c r="AQ5" s="4" t="s">
        <v>65</v>
      </c>
    </row>
    <row r="6" spans="1:43" ht="17.25" customHeight="1">
      <c r="A6" s="1" t="s">
        <v>326</v>
      </c>
      <c r="B6" s="15">
        <f>SUMIFS('Retail_distributor-wise'!BL:BL,'Retail_distributor-wise'!$D:$D,Sheet7!$A6)+SUMIFS('Retail_distributor-wise'!CZ:CZ,'Retail_distributor-wise'!$D:$D,Sheet7!$A6)</f>
        <v>12470</v>
      </c>
      <c r="C6" s="15">
        <f>SUMIFS('Retail_distributor-wise'!BM:BM,'Retail_distributor-wise'!$D:$D,Sheet7!$A6)+SUMIFS('Retail_distributor-wise'!DA:DA,'Retail_distributor-wise'!$D:$D,Sheet7!$A6)</f>
        <v>16825</v>
      </c>
      <c r="D6" s="15">
        <f>SUMIFS('Retail_distributor-wise'!BN:BN,'Retail_distributor-wise'!$D:$D,Sheet7!$A6)+SUMIFS('Retail_distributor-wise'!DB:DB,'Retail_distributor-wise'!$D:$D,Sheet7!$A6)</f>
        <v>14660</v>
      </c>
      <c r="E6" s="15">
        <f>SUMIFS('Retail_distributor-wise'!BO:BO,'Retail_distributor-wise'!$D:$D,Sheet7!$A6)+SUMIFS('Retail_distributor-wise'!DC:DC,'Retail_distributor-wise'!$D:$D,Sheet7!$A6)</f>
        <v>12470</v>
      </c>
      <c r="F6" s="15">
        <f>SUMIFS('Retail_distributor-wise'!BP:BP,'Retail_distributor-wise'!$D:$D,Sheet7!$A6)+SUMIFS('Retail_distributor-wise'!DD:DD,'Retail_distributor-wise'!$D:$D,Sheet7!$A6)</f>
        <v>10072</v>
      </c>
      <c r="G6" s="15">
        <f>SUMIFS('Retail_distributor-wise'!BQ:BQ,'Retail_distributor-wise'!$D:$D,Sheet7!$A6)+SUMIFS('Retail_distributor-wise'!DE:DE,'Retail_distributor-wise'!$D:$D,Sheet7!$A6)</f>
        <v>10726.5</v>
      </c>
      <c r="H6" s="15">
        <f>SUMIFS('Retail_distributor-wise'!BR:BR,'Retail_distributor-wise'!$D:$D,Sheet7!$A6)+SUMIFS('Retail_distributor-wise'!DF:DF,'Retail_distributor-wise'!$D:$D,Sheet7!$A6)</f>
        <v>12350</v>
      </c>
      <c r="I6" s="15">
        <f>SUMIFS('Retail_distributor-wise'!BS:BS,'Retail_distributor-wise'!$D:$D,Sheet7!$A6)+SUMIFS('Retail_distributor-wise'!DG:DG,'Retail_distributor-wise'!$D:$D,Sheet7!$A6)</f>
        <v>13606.5</v>
      </c>
      <c r="J6" s="15">
        <f>SUMIFS('Retail_distributor-wise'!BT:BT,'Retail_distributor-wise'!$D:$D,Sheet7!$A6)+SUMIFS('Retail_distributor-wise'!DH:DH,'Retail_distributor-wise'!$D:$D,Sheet7!$A6)</f>
        <v>12398.5</v>
      </c>
      <c r="K6" s="15">
        <f>SUMIFS('Retail_distributor-wise'!BU:BU,'Retail_distributor-wise'!$D:$D,Sheet7!$A6)+SUMIFS('Retail_distributor-wise'!DI:DI,'Retail_distributor-wise'!$D:$D,Sheet7!$A6)</f>
        <v>13312</v>
      </c>
      <c r="L6" s="15">
        <f>SUMIFS('Retail_distributor-wise'!BV:BV,'Retail_distributor-wise'!$D:$D,Sheet7!$A6)+SUMIFS('Retail_distributor-wise'!DJ:DJ,'Retail_distributor-wise'!$D:$D,Sheet7!$A6)</f>
        <v>12670.5</v>
      </c>
      <c r="M6" s="15">
        <f>SUMIFS('Retail_distributor-wise'!BW:BW,'Retail_distributor-wise'!$D:$D,Sheet7!$A6)+SUMIFS('Retail_distributor-wise'!DK:DK,'Retail_distributor-wise'!$D:$D,Sheet7!$A6)</f>
        <v>13016</v>
      </c>
      <c r="N6" s="15">
        <f>SUM(B6:M6)</f>
        <v>154577</v>
      </c>
      <c r="Q6" s="15">
        <f>SUMIFS('Retail_distributor-wise'!LY:LY,'Retail_distributor-wise'!$D:$D,Sheet7!$A6)</f>
        <v>5778</v>
      </c>
      <c r="R6" s="15">
        <f>SUMIFS('Retail_distributor-wise'!LZ:LZ,'Retail_distributor-wise'!$D:$D,Sheet7!$A6)</f>
        <v>9400.5</v>
      </c>
      <c r="S6" s="15">
        <f>SUMIFS('Retail_distributor-wise'!MA:MA,'Retail_distributor-wise'!$D:$D,Sheet7!$A6)</f>
        <v>8200</v>
      </c>
      <c r="T6" s="15">
        <f>SUMIFS('Retail_distributor-wise'!MB:MB,'Retail_distributor-wise'!$D:$D,Sheet7!$A6)</f>
        <v>8748</v>
      </c>
      <c r="U6" s="15">
        <f>SUMIFS('Retail_distributor-wise'!MC:MC,'Retail_distributor-wise'!$D:$D,Sheet7!$A6)</f>
        <v>7248.6</v>
      </c>
      <c r="V6" s="15">
        <f>SUMIFS('Retail_distributor-wise'!MD:MD,'Retail_distributor-wise'!$D:$D,Sheet7!$A6)</f>
        <v>7706.25</v>
      </c>
      <c r="W6" s="15">
        <f>SUMIFS('Retail_distributor-wise'!ME:ME,'Retail_distributor-wise'!$D:$D,Sheet7!$A6)</f>
        <v>8960.4</v>
      </c>
      <c r="X6" s="15">
        <f>SUMIFS('Retail_distributor-wise'!MF:MF,'Retail_distributor-wise'!$D:$D,Sheet7!$A6)</f>
        <v>9894.6</v>
      </c>
      <c r="Y6" s="15">
        <f>SUMIFS('Retail_distributor-wise'!MG:MG,'Retail_distributor-wise'!$D:$D,Sheet7!$A6)</f>
        <v>9009.4500000000007</v>
      </c>
      <c r="Z6" s="15">
        <f>SUMIFS('Retail_distributor-wise'!MH:MH,'Retail_distributor-wise'!$D:$D,Sheet7!$A6)</f>
        <v>9569.7000000000007</v>
      </c>
      <c r="AA6" s="15">
        <f>SUMIFS('Retail_distributor-wise'!MI:MI,'Retail_distributor-wise'!$D:$D,Sheet7!$A6)</f>
        <v>8995.9500000000007</v>
      </c>
      <c r="AB6" s="15">
        <f>SUMIFS('Retail_distributor-wise'!MJ:MJ,'Retail_distributor-wise'!$D:$D,Sheet7!$A6)</f>
        <v>9387</v>
      </c>
      <c r="AC6" s="15">
        <f t="shared" ref="AC6:AC11" si="0">SUM(Q6:AB6)</f>
        <v>102898.45</v>
      </c>
      <c r="AE6" s="14">
        <f>B6-Q6</f>
        <v>6692</v>
      </c>
      <c r="AF6" s="14">
        <f t="shared" ref="AF6:AP6" si="1">C6-R6</f>
        <v>7424.5</v>
      </c>
      <c r="AG6" s="14">
        <f t="shared" si="1"/>
        <v>6460</v>
      </c>
      <c r="AH6" s="14">
        <f t="shared" si="1"/>
        <v>3722</v>
      </c>
      <c r="AI6" s="14">
        <f t="shared" si="1"/>
        <v>2823.3999999999996</v>
      </c>
      <c r="AJ6" s="14">
        <f t="shared" si="1"/>
        <v>3020.25</v>
      </c>
      <c r="AK6" s="14">
        <f t="shared" si="1"/>
        <v>3389.6000000000004</v>
      </c>
      <c r="AL6" s="14">
        <f t="shared" si="1"/>
        <v>3711.8999999999996</v>
      </c>
      <c r="AM6" s="14">
        <f t="shared" si="1"/>
        <v>3389.0499999999993</v>
      </c>
      <c r="AN6" s="14">
        <f t="shared" si="1"/>
        <v>3742.2999999999993</v>
      </c>
      <c r="AO6" s="14">
        <f t="shared" si="1"/>
        <v>3674.5499999999993</v>
      </c>
      <c r="AP6" s="14">
        <f t="shared" si="1"/>
        <v>3629</v>
      </c>
      <c r="AQ6" s="15">
        <f t="shared" ref="AQ6:AQ11" si="2">SUM(AE6:AP6)</f>
        <v>51678.55</v>
      </c>
    </row>
    <row r="7" spans="1:43" ht="17.25" customHeight="1">
      <c r="A7" s="1" t="s">
        <v>328</v>
      </c>
      <c r="B7" s="15">
        <f>SUMIFS('Retail_distributor-wise'!BL:BL,'Retail_distributor-wise'!$D:$D,Sheet7!$A7)+SUMIFS('Retail_distributor-wise'!CZ:CZ,'Retail_distributor-wise'!$D:$D,Sheet7!$A7)</f>
        <v>1614</v>
      </c>
      <c r="C7" s="15">
        <f>SUMIFS('Retail_distributor-wise'!BM:BM,'Retail_distributor-wise'!$D:$D,Sheet7!$A7)+SUMIFS('Retail_distributor-wise'!DA:DA,'Retail_distributor-wise'!$D:$D,Sheet7!$A7)</f>
        <v>2056</v>
      </c>
      <c r="D7" s="15">
        <f>SUMIFS('Retail_distributor-wise'!BN:BN,'Retail_distributor-wise'!$D:$D,Sheet7!$A7)+SUMIFS('Retail_distributor-wise'!DB:DB,'Retail_distributor-wise'!$D:$D,Sheet7!$A7)</f>
        <v>1688</v>
      </c>
      <c r="E7" s="15">
        <f>SUMIFS('Retail_distributor-wise'!BO:BO,'Retail_distributor-wise'!$D:$D,Sheet7!$A7)+SUMIFS('Retail_distributor-wise'!DC:DC,'Retail_distributor-wise'!$D:$D,Sheet7!$A7)</f>
        <v>1354</v>
      </c>
      <c r="F7" s="15">
        <f>SUMIFS('Retail_distributor-wise'!BP:BP,'Retail_distributor-wise'!$D:$D,Sheet7!$A7)+SUMIFS('Retail_distributor-wise'!DD:DD,'Retail_distributor-wise'!$D:$D,Sheet7!$A7)</f>
        <v>1046</v>
      </c>
      <c r="G7" s="15">
        <f>SUMIFS('Retail_distributor-wise'!BQ:BQ,'Retail_distributor-wise'!$D:$D,Sheet7!$A7)+SUMIFS('Retail_distributor-wise'!DE:DE,'Retail_distributor-wise'!$D:$D,Sheet7!$A7)</f>
        <v>1156</v>
      </c>
      <c r="H7" s="15">
        <f>SUMIFS('Retail_distributor-wise'!BR:BR,'Retail_distributor-wise'!$D:$D,Sheet7!$A7)+SUMIFS('Retail_distributor-wise'!DF:DF,'Retail_distributor-wise'!$D:$D,Sheet7!$A7)</f>
        <v>1324</v>
      </c>
      <c r="I7" s="15">
        <f>SUMIFS('Retail_distributor-wise'!BS:BS,'Retail_distributor-wise'!$D:$D,Sheet7!$A7)+SUMIFS('Retail_distributor-wise'!DG:DG,'Retail_distributor-wise'!$D:$D,Sheet7!$A7)</f>
        <v>1350</v>
      </c>
      <c r="J7" s="15">
        <f>SUMIFS('Retail_distributor-wise'!BT:BT,'Retail_distributor-wise'!$D:$D,Sheet7!$A7)+SUMIFS('Retail_distributor-wise'!DH:DH,'Retail_distributor-wise'!$D:$D,Sheet7!$A7)</f>
        <v>1306</v>
      </c>
      <c r="K7" s="15">
        <f>SUMIFS('Retail_distributor-wise'!BU:BU,'Retail_distributor-wise'!$D:$D,Sheet7!$A7)+SUMIFS('Retail_distributor-wise'!DI:DI,'Retail_distributor-wise'!$D:$D,Sheet7!$A7)</f>
        <v>1526</v>
      </c>
      <c r="L7" s="15">
        <f>SUMIFS('Retail_distributor-wise'!BV:BV,'Retail_distributor-wise'!$D:$D,Sheet7!$A7)+SUMIFS('Retail_distributor-wise'!DJ:DJ,'Retail_distributor-wise'!$D:$D,Sheet7!$A7)</f>
        <v>1550</v>
      </c>
      <c r="M7" s="15">
        <f>SUMIFS('Retail_distributor-wise'!BW:BW,'Retail_distributor-wise'!$D:$D,Sheet7!$A7)+SUMIFS('Retail_distributor-wise'!DK:DK,'Retail_distributor-wise'!$D:$D,Sheet7!$A7)</f>
        <v>1780</v>
      </c>
      <c r="N7" s="15">
        <f t="shared" ref="N7:N10" si="3">SUM(B7:M7)</f>
        <v>17750</v>
      </c>
      <c r="Q7" s="15">
        <f>SUMIFS('Retail_distributor-wise'!LY:LY,'Retail_distributor-wise'!$D:$D,Sheet7!$A7)</f>
        <v>957.6</v>
      </c>
      <c r="R7" s="15">
        <f>SUMIFS('Retail_distributor-wise'!LZ:LZ,'Retail_distributor-wise'!$D:$D,Sheet7!$A7)</f>
        <v>1256.4000000000001</v>
      </c>
      <c r="S7" s="15">
        <f>SUMIFS('Retail_distributor-wise'!MA:MA,'Retail_distributor-wise'!$D:$D,Sheet7!$A7)</f>
        <v>892.80000000000007</v>
      </c>
      <c r="T7" s="15">
        <f>SUMIFS('Retail_distributor-wise'!MB:MB,'Retail_distributor-wise'!$D:$D,Sheet7!$A7)</f>
        <v>842.40000000000009</v>
      </c>
      <c r="U7" s="15">
        <f>SUMIFS('Retail_distributor-wise'!MC:MC,'Retail_distributor-wise'!$D:$D,Sheet7!$A7)</f>
        <v>633.6</v>
      </c>
      <c r="V7" s="15">
        <f>SUMIFS('Retail_distributor-wise'!MD:MD,'Retail_distributor-wise'!$D:$D,Sheet7!$A7)</f>
        <v>698.40000000000009</v>
      </c>
      <c r="W7" s="15">
        <f>SUMIFS('Retail_distributor-wise'!ME:ME,'Retail_distributor-wise'!$D:$D,Sheet7!$A7)</f>
        <v>817.2</v>
      </c>
      <c r="X7" s="15">
        <f>SUMIFS('Retail_distributor-wise'!MF:MF,'Retail_distributor-wise'!$D:$D,Sheet7!$A7)</f>
        <v>883.8</v>
      </c>
      <c r="Y7" s="15">
        <f>SUMIFS('Retail_distributor-wise'!MG:MG,'Retail_distributor-wise'!$D:$D,Sheet7!$A7)</f>
        <v>869.40000000000009</v>
      </c>
      <c r="Z7" s="15">
        <f>SUMIFS('Retail_distributor-wise'!MH:MH,'Retail_distributor-wise'!$D:$D,Sheet7!$A7)</f>
        <v>995.4</v>
      </c>
      <c r="AA7" s="15">
        <f>SUMIFS('Retail_distributor-wise'!MI:MI,'Retail_distributor-wise'!$D:$D,Sheet7!$A7)</f>
        <v>963</v>
      </c>
      <c r="AB7" s="15">
        <f>SUMIFS('Retail_distributor-wise'!MJ:MJ,'Retail_distributor-wise'!$D:$D,Sheet7!$A7)</f>
        <v>1098</v>
      </c>
      <c r="AC7" s="15">
        <f t="shared" si="0"/>
        <v>10908</v>
      </c>
      <c r="AE7" s="14">
        <f t="shared" ref="AE7:AE10" si="4">B7-Q7</f>
        <v>656.4</v>
      </c>
      <c r="AF7" s="14">
        <f t="shared" ref="AF7:AF10" si="5">C7-R7</f>
        <v>799.59999999999991</v>
      </c>
      <c r="AG7" s="14">
        <f t="shared" ref="AG7:AG10" si="6">D7-S7</f>
        <v>795.19999999999993</v>
      </c>
      <c r="AH7" s="14">
        <f t="shared" ref="AH7:AH10" si="7">E7-T7</f>
        <v>511.59999999999991</v>
      </c>
      <c r="AI7" s="14">
        <f t="shared" ref="AI7:AI10" si="8">F7-U7</f>
        <v>412.4</v>
      </c>
      <c r="AJ7" s="14">
        <f t="shared" ref="AJ7:AJ10" si="9">G7-V7</f>
        <v>457.59999999999991</v>
      </c>
      <c r="AK7" s="14">
        <f t="shared" ref="AK7:AK10" si="10">H7-W7</f>
        <v>506.79999999999995</v>
      </c>
      <c r="AL7" s="14">
        <f t="shared" ref="AL7:AL10" si="11">I7-X7</f>
        <v>466.20000000000005</v>
      </c>
      <c r="AM7" s="14">
        <f t="shared" ref="AM7:AM10" si="12">J7-Y7</f>
        <v>436.59999999999991</v>
      </c>
      <c r="AN7" s="14">
        <f t="shared" ref="AN7:AN10" si="13">K7-Z7</f>
        <v>530.6</v>
      </c>
      <c r="AO7" s="14">
        <f t="shared" ref="AO7:AO10" si="14">L7-AA7</f>
        <v>587</v>
      </c>
      <c r="AP7" s="14">
        <f t="shared" ref="AP7:AP10" si="15">M7-AB7</f>
        <v>682</v>
      </c>
      <c r="AQ7" s="15">
        <f t="shared" si="2"/>
        <v>6842</v>
      </c>
    </row>
    <row r="8" spans="1:43" ht="17.25" customHeight="1">
      <c r="A8" s="1" t="s">
        <v>327</v>
      </c>
      <c r="B8" s="15">
        <f>SUMIFS('Retail_distributor-wise'!BL:BL,'Retail_distributor-wise'!$D:$D,Sheet7!$A8)+SUMIFS('Retail_distributor-wise'!CZ:CZ,'Retail_distributor-wise'!$D:$D,Sheet7!$A8)</f>
        <v>4450</v>
      </c>
      <c r="C8" s="15">
        <f>SUMIFS('Retail_distributor-wise'!BM:BM,'Retail_distributor-wise'!$D:$D,Sheet7!$A8)+SUMIFS('Retail_distributor-wise'!DA:DA,'Retail_distributor-wise'!$D:$D,Sheet7!$A8)</f>
        <v>6200</v>
      </c>
      <c r="D8" s="15">
        <f>SUMIFS('Retail_distributor-wise'!BN:BN,'Retail_distributor-wise'!$D:$D,Sheet7!$A8)+SUMIFS('Retail_distributor-wise'!DB:DB,'Retail_distributor-wise'!$D:$D,Sheet7!$A8)</f>
        <v>5350</v>
      </c>
      <c r="E8" s="15">
        <f>SUMIFS('Retail_distributor-wise'!BO:BO,'Retail_distributor-wise'!$D:$D,Sheet7!$A8)+SUMIFS('Retail_distributor-wise'!DC:DC,'Retail_distributor-wise'!$D:$D,Sheet7!$A8)</f>
        <v>4450</v>
      </c>
      <c r="F8" s="15">
        <f>SUMIFS('Retail_distributor-wise'!BP:BP,'Retail_distributor-wise'!$D:$D,Sheet7!$A8)+SUMIFS('Retail_distributor-wise'!DD:DD,'Retail_distributor-wise'!$D:$D,Sheet7!$A8)</f>
        <v>3700</v>
      </c>
      <c r="G8" s="15">
        <f>SUMIFS('Retail_distributor-wise'!BQ:BQ,'Retail_distributor-wise'!$D:$D,Sheet7!$A8)+SUMIFS('Retail_distributor-wise'!DE:DE,'Retail_distributor-wise'!$D:$D,Sheet7!$A8)</f>
        <v>4250</v>
      </c>
      <c r="H8" s="15">
        <f>SUMIFS('Retail_distributor-wise'!BR:BR,'Retail_distributor-wise'!$D:$D,Sheet7!$A8)+SUMIFS('Retail_distributor-wise'!DF:DF,'Retail_distributor-wise'!$D:$D,Sheet7!$A8)</f>
        <v>5350</v>
      </c>
      <c r="I8" s="15">
        <f>SUMIFS('Retail_distributor-wise'!BS:BS,'Retail_distributor-wise'!$D:$D,Sheet7!$A8)+SUMIFS('Retail_distributor-wise'!DG:DG,'Retail_distributor-wise'!$D:$D,Sheet7!$A8)</f>
        <v>6550</v>
      </c>
      <c r="J8" s="15">
        <f>SUMIFS('Retail_distributor-wise'!BT:BT,'Retail_distributor-wise'!$D:$D,Sheet7!$A8)+SUMIFS('Retail_distributor-wise'!DH:DH,'Retail_distributor-wise'!$D:$D,Sheet7!$A8)</f>
        <v>6850</v>
      </c>
      <c r="K8" s="15">
        <f>SUMIFS('Retail_distributor-wise'!BU:BU,'Retail_distributor-wise'!$D:$D,Sheet7!$A8)+SUMIFS('Retail_distributor-wise'!DI:DI,'Retail_distributor-wise'!$D:$D,Sheet7!$A8)</f>
        <v>8650</v>
      </c>
      <c r="L8" s="15">
        <f>SUMIFS('Retail_distributor-wise'!BV:BV,'Retail_distributor-wise'!$D:$D,Sheet7!$A8)+SUMIFS('Retail_distributor-wise'!DJ:DJ,'Retail_distributor-wise'!$D:$D,Sheet7!$A8)</f>
        <v>9800</v>
      </c>
      <c r="M8" s="15">
        <f>SUMIFS('Retail_distributor-wise'!BW:BW,'Retail_distributor-wise'!$D:$D,Sheet7!$A8)+SUMIFS('Retail_distributor-wise'!DK:DK,'Retail_distributor-wise'!$D:$D,Sheet7!$A8)</f>
        <v>11400</v>
      </c>
      <c r="N8" s="15">
        <f t="shared" si="3"/>
        <v>77000</v>
      </c>
      <c r="Q8" s="15">
        <f>SUMIFS('Retail_distributor-wise'!LY:LY,'Retail_distributor-wise'!$D:$D,Sheet7!$A8)</f>
        <v>720</v>
      </c>
      <c r="R8" s="15">
        <f>SUMIFS('Retail_distributor-wise'!LZ:LZ,'Retail_distributor-wise'!$D:$D,Sheet7!$A8)</f>
        <v>990</v>
      </c>
      <c r="S8" s="15">
        <f>SUMIFS('Retail_distributor-wise'!MA:MA,'Retail_distributor-wise'!$D:$D,Sheet7!$A8)</f>
        <v>760</v>
      </c>
      <c r="T8" s="15">
        <f>SUMIFS('Retail_distributor-wise'!MB:MB,'Retail_distributor-wise'!$D:$D,Sheet7!$A8)</f>
        <v>720</v>
      </c>
      <c r="U8" s="15">
        <f>SUMIFS('Retail_distributor-wise'!MC:MC,'Retail_distributor-wise'!$D:$D,Sheet7!$A8)</f>
        <v>585</v>
      </c>
      <c r="V8" s="15">
        <f>SUMIFS('Retail_distributor-wise'!MD:MD,'Retail_distributor-wise'!$D:$D,Sheet7!$A8)</f>
        <v>675</v>
      </c>
      <c r="W8" s="15">
        <f>SUMIFS('Retail_distributor-wise'!ME:ME,'Retail_distributor-wise'!$D:$D,Sheet7!$A8)</f>
        <v>855</v>
      </c>
      <c r="X8" s="15">
        <f>SUMIFS('Retail_distributor-wise'!MF:MF,'Retail_distributor-wise'!$D:$D,Sheet7!$A8)</f>
        <v>1035</v>
      </c>
      <c r="Y8" s="15">
        <f>SUMIFS('Retail_distributor-wise'!MG:MG,'Retail_distributor-wise'!$D:$D,Sheet7!$A8)</f>
        <v>1080</v>
      </c>
      <c r="Z8" s="15">
        <f>SUMIFS('Retail_distributor-wise'!MH:MH,'Retail_distributor-wise'!$D:$D,Sheet7!$A8)</f>
        <v>1350</v>
      </c>
      <c r="AA8" s="15">
        <f>SUMIFS('Retail_distributor-wise'!MI:MI,'Retail_distributor-wise'!$D:$D,Sheet7!$A8)</f>
        <v>1530</v>
      </c>
      <c r="AB8" s="15">
        <f>SUMIFS('Retail_distributor-wise'!MJ:MJ,'Retail_distributor-wise'!$D:$D,Sheet7!$A8)</f>
        <v>1800</v>
      </c>
      <c r="AC8" s="15">
        <f t="shared" si="0"/>
        <v>12100</v>
      </c>
      <c r="AE8" s="14">
        <f t="shared" si="4"/>
        <v>3730</v>
      </c>
      <c r="AF8" s="14">
        <f t="shared" si="5"/>
        <v>5210</v>
      </c>
      <c r="AG8" s="14">
        <f t="shared" si="6"/>
        <v>4590</v>
      </c>
      <c r="AH8" s="14">
        <f t="shared" si="7"/>
        <v>3730</v>
      </c>
      <c r="AI8" s="14">
        <f t="shared" si="8"/>
        <v>3115</v>
      </c>
      <c r="AJ8" s="14">
        <f t="shared" si="9"/>
        <v>3575</v>
      </c>
      <c r="AK8" s="14">
        <f t="shared" si="10"/>
        <v>4495</v>
      </c>
      <c r="AL8" s="14">
        <f t="shared" si="11"/>
        <v>5515</v>
      </c>
      <c r="AM8" s="14">
        <f t="shared" si="12"/>
        <v>5770</v>
      </c>
      <c r="AN8" s="14">
        <f t="shared" si="13"/>
        <v>7300</v>
      </c>
      <c r="AO8" s="14">
        <f t="shared" si="14"/>
        <v>8270</v>
      </c>
      <c r="AP8" s="14">
        <f t="shared" si="15"/>
        <v>9600</v>
      </c>
      <c r="AQ8" s="15">
        <f t="shared" si="2"/>
        <v>64900</v>
      </c>
    </row>
    <row r="9" spans="1:43" ht="17.25" customHeight="1">
      <c r="A9" s="1" t="s">
        <v>329</v>
      </c>
      <c r="B9" s="15">
        <f>SUMIFS('Retail_distributor-wise'!BL:BL,'Retail_distributor-wise'!$D:$D,Sheet7!$A9)+SUMIFS('Retail_distributor-wise'!CZ:CZ,'Retail_distributor-wise'!$D:$D,Sheet7!$A9)</f>
        <v>0</v>
      </c>
      <c r="C9" s="15">
        <f>SUMIFS('Retail_distributor-wise'!BM:BM,'Retail_distributor-wise'!$D:$D,Sheet7!$A9)+SUMIFS('Retail_distributor-wise'!DA:DA,'Retail_distributor-wise'!$D:$D,Sheet7!$A9)</f>
        <v>0</v>
      </c>
      <c r="D9" s="15">
        <f>SUMIFS('Retail_distributor-wise'!BN:BN,'Retail_distributor-wise'!$D:$D,Sheet7!$A9)+SUMIFS('Retail_distributor-wise'!DB:DB,'Retail_distributor-wise'!$D:$D,Sheet7!$A9)</f>
        <v>0</v>
      </c>
      <c r="E9" s="15">
        <f>SUMIFS('Retail_distributor-wise'!BO:BO,'Retail_distributor-wise'!$D:$D,Sheet7!$A9)+SUMIFS('Retail_distributor-wise'!DC:DC,'Retail_distributor-wise'!$D:$D,Sheet7!$A9)</f>
        <v>0</v>
      </c>
      <c r="F9" s="15">
        <f>SUMIFS('Retail_distributor-wise'!BP:BP,'Retail_distributor-wise'!$D:$D,Sheet7!$A9)+SUMIFS('Retail_distributor-wise'!DD:DD,'Retail_distributor-wise'!$D:$D,Sheet7!$A9)</f>
        <v>0</v>
      </c>
      <c r="G9" s="15">
        <f>SUMIFS('Retail_distributor-wise'!BQ:BQ,'Retail_distributor-wise'!$D:$D,Sheet7!$A9)+SUMIFS('Retail_distributor-wise'!DE:DE,'Retail_distributor-wise'!$D:$D,Sheet7!$A9)</f>
        <v>0</v>
      </c>
      <c r="H9" s="15">
        <f>SUMIFS('Retail_distributor-wise'!BR:BR,'Retail_distributor-wise'!$D:$D,Sheet7!$A9)+SUMIFS('Retail_distributor-wise'!DF:DF,'Retail_distributor-wise'!$D:$D,Sheet7!$A9)</f>
        <v>0</v>
      </c>
      <c r="I9" s="15">
        <f>SUMIFS('Retail_distributor-wise'!BS:BS,'Retail_distributor-wise'!$D:$D,Sheet7!$A9)+SUMIFS('Retail_distributor-wise'!DG:DG,'Retail_distributor-wise'!$D:$D,Sheet7!$A9)</f>
        <v>0</v>
      </c>
      <c r="J9" s="15">
        <f>SUMIFS('Retail_distributor-wise'!BT:BT,'Retail_distributor-wise'!$D:$D,Sheet7!$A9)+SUMIFS('Retail_distributor-wise'!DH:DH,'Retail_distributor-wise'!$D:$D,Sheet7!$A9)</f>
        <v>0</v>
      </c>
      <c r="K9" s="15">
        <f>SUMIFS('Retail_distributor-wise'!BU:BU,'Retail_distributor-wise'!$D:$D,Sheet7!$A9)+SUMIFS('Retail_distributor-wise'!DI:DI,'Retail_distributor-wise'!$D:$D,Sheet7!$A9)</f>
        <v>0</v>
      </c>
      <c r="L9" s="15">
        <f>SUMIFS('Retail_distributor-wise'!BV:BV,'Retail_distributor-wise'!$D:$D,Sheet7!$A9)+SUMIFS('Retail_distributor-wise'!DJ:DJ,'Retail_distributor-wise'!$D:$D,Sheet7!$A9)</f>
        <v>0</v>
      </c>
      <c r="M9" s="15">
        <f>SUMIFS('Retail_distributor-wise'!BW:BW,'Retail_distributor-wise'!$D:$D,Sheet7!$A9)+SUMIFS('Retail_distributor-wise'!DK:DK,'Retail_distributor-wise'!$D:$D,Sheet7!$A9)</f>
        <v>0</v>
      </c>
      <c r="N9" s="15">
        <f t="shared" si="3"/>
        <v>0</v>
      </c>
      <c r="Q9" s="15">
        <f>SUMIFS('Retail_distributor-wise'!LY:LY,'Retail_distributor-wise'!$D:$D,Sheet7!$A9)</f>
        <v>0</v>
      </c>
      <c r="R9" s="15">
        <f>SUMIFS('Retail_distributor-wise'!LZ:LZ,'Retail_distributor-wise'!$D:$D,Sheet7!$A9)</f>
        <v>0</v>
      </c>
      <c r="S9" s="15">
        <f>SUMIFS('Retail_distributor-wise'!MA:MA,'Retail_distributor-wise'!$D:$D,Sheet7!$A9)</f>
        <v>0</v>
      </c>
      <c r="T9" s="15">
        <f>SUMIFS('Retail_distributor-wise'!MB:MB,'Retail_distributor-wise'!$D:$D,Sheet7!$A9)</f>
        <v>0</v>
      </c>
      <c r="U9" s="15">
        <f>SUMIFS('Retail_distributor-wise'!MC:MC,'Retail_distributor-wise'!$D:$D,Sheet7!$A9)</f>
        <v>0</v>
      </c>
      <c r="V9" s="15">
        <f>SUMIFS('Retail_distributor-wise'!MD:MD,'Retail_distributor-wise'!$D:$D,Sheet7!$A9)</f>
        <v>0</v>
      </c>
      <c r="W9" s="15">
        <f>SUMIFS('Retail_distributor-wise'!ME:ME,'Retail_distributor-wise'!$D:$D,Sheet7!$A9)</f>
        <v>0</v>
      </c>
      <c r="X9" s="15">
        <f>SUMIFS('Retail_distributor-wise'!MF:MF,'Retail_distributor-wise'!$D:$D,Sheet7!$A9)</f>
        <v>0</v>
      </c>
      <c r="Y9" s="15">
        <f>SUMIFS('Retail_distributor-wise'!MG:MG,'Retail_distributor-wise'!$D:$D,Sheet7!$A9)</f>
        <v>0</v>
      </c>
      <c r="Z9" s="15">
        <f>SUMIFS('Retail_distributor-wise'!MH:MH,'Retail_distributor-wise'!$D:$D,Sheet7!$A9)</f>
        <v>0</v>
      </c>
      <c r="AA9" s="15">
        <f>SUMIFS('Retail_distributor-wise'!MI:MI,'Retail_distributor-wise'!$D:$D,Sheet7!$A9)</f>
        <v>0</v>
      </c>
      <c r="AB9" s="15">
        <f>SUMIFS('Retail_distributor-wise'!MJ:MJ,'Retail_distributor-wise'!$D:$D,Sheet7!$A9)</f>
        <v>0</v>
      </c>
      <c r="AC9" s="15">
        <f t="shared" si="0"/>
        <v>0</v>
      </c>
      <c r="AE9" s="14">
        <f t="shared" si="4"/>
        <v>0</v>
      </c>
      <c r="AF9" s="14">
        <f t="shared" si="5"/>
        <v>0</v>
      </c>
      <c r="AG9" s="14">
        <f t="shared" si="6"/>
        <v>0</v>
      </c>
      <c r="AH9" s="14">
        <f t="shared" si="7"/>
        <v>0</v>
      </c>
      <c r="AI9" s="14">
        <f t="shared" si="8"/>
        <v>0</v>
      </c>
      <c r="AJ9" s="14">
        <f t="shared" si="9"/>
        <v>0</v>
      </c>
      <c r="AK9" s="14">
        <f t="shared" si="10"/>
        <v>0</v>
      </c>
      <c r="AL9" s="14">
        <f t="shared" si="11"/>
        <v>0</v>
      </c>
      <c r="AM9" s="14">
        <f t="shared" si="12"/>
        <v>0</v>
      </c>
      <c r="AN9" s="14">
        <f t="shared" si="13"/>
        <v>0</v>
      </c>
      <c r="AO9" s="14">
        <f t="shared" si="14"/>
        <v>0</v>
      </c>
      <c r="AP9" s="14">
        <f t="shared" si="15"/>
        <v>0</v>
      </c>
      <c r="AQ9" s="15">
        <f t="shared" si="2"/>
        <v>0</v>
      </c>
    </row>
    <row r="10" spans="1:43" ht="17.25" customHeight="1">
      <c r="A10" s="1" t="s">
        <v>330</v>
      </c>
      <c r="B10" s="15">
        <f>SUMIFS('Retail_distributor-wise'!BL:BL,'Retail_distributor-wise'!$D:$D,Sheet7!$A10)+SUMIFS('Retail_distributor-wise'!CZ:CZ,'Retail_distributor-wise'!$D:$D,Sheet7!$A10)</f>
        <v>425</v>
      </c>
      <c r="C10" s="15">
        <f>SUMIFS('Retail_distributor-wise'!BM:BM,'Retail_distributor-wise'!$D:$D,Sheet7!$A10)+SUMIFS('Retail_distributor-wise'!DA:DA,'Retail_distributor-wise'!$D:$D,Sheet7!$A10)</f>
        <v>575</v>
      </c>
      <c r="D10" s="15">
        <f>SUMIFS('Retail_distributor-wise'!BN:BN,'Retail_distributor-wise'!$D:$D,Sheet7!$A10)+SUMIFS('Retail_distributor-wise'!DB:DB,'Retail_distributor-wise'!$D:$D,Sheet7!$A10)</f>
        <v>500</v>
      </c>
      <c r="E10" s="15">
        <f>SUMIFS('Retail_distributor-wise'!BO:BO,'Retail_distributor-wise'!$D:$D,Sheet7!$A10)+SUMIFS('Retail_distributor-wise'!DC:DC,'Retail_distributor-wise'!$D:$D,Sheet7!$A10)</f>
        <v>425</v>
      </c>
      <c r="F10" s="15">
        <f>SUMIFS('Retail_distributor-wise'!BP:BP,'Retail_distributor-wise'!$D:$D,Sheet7!$A10)+SUMIFS('Retail_distributor-wise'!DD:DD,'Retail_distributor-wise'!$D:$D,Sheet7!$A10)</f>
        <v>375</v>
      </c>
      <c r="G10" s="15">
        <f>SUMIFS('Retail_distributor-wise'!BQ:BQ,'Retail_distributor-wise'!$D:$D,Sheet7!$A10)+SUMIFS('Retail_distributor-wise'!DE:DE,'Retail_distributor-wise'!$D:$D,Sheet7!$A10)</f>
        <v>375</v>
      </c>
      <c r="H10" s="15">
        <f>SUMIFS('Retail_distributor-wise'!BR:BR,'Retail_distributor-wise'!$D:$D,Sheet7!$A10)+SUMIFS('Retail_distributor-wise'!DF:DF,'Retail_distributor-wise'!$D:$D,Sheet7!$A10)</f>
        <v>500</v>
      </c>
      <c r="I10" s="15">
        <f>SUMIFS('Retail_distributor-wise'!BS:BS,'Retail_distributor-wise'!$D:$D,Sheet7!$A10)+SUMIFS('Retail_distributor-wise'!DG:DG,'Retail_distributor-wise'!$D:$D,Sheet7!$A10)</f>
        <v>600</v>
      </c>
      <c r="J10" s="15">
        <f>SUMIFS('Retail_distributor-wise'!BT:BT,'Retail_distributor-wise'!$D:$D,Sheet7!$A10)+SUMIFS('Retail_distributor-wise'!DH:DH,'Retail_distributor-wise'!$D:$D,Sheet7!$A10)</f>
        <v>650</v>
      </c>
      <c r="K10" s="15">
        <f>SUMIFS('Retail_distributor-wise'!BU:BU,'Retail_distributor-wise'!$D:$D,Sheet7!$A10)+SUMIFS('Retail_distributor-wise'!DI:DI,'Retail_distributor-wise'!$D:$D,Sheet7!$A10)</f>
        <v>800</v>
      </c>
      <c r="L10" s="15">
        <f>SUMIFS('Retail_distributor-wise'!BV:BV,'Retail_distributor-wise'!$D:$D,Sheet7!$A10)+SUMIFS('Retail_distributor-wise'!DJ:DJ,'Retail_distributor-wise'!$D:$D,Sheet7!$A10)</f>
        <v>925</v>
      </c>
      <c r="M10" s="15">
        <f>SUMIFS('Retail_distributor-wise'!BW:BW,'Retail_distributor-wise'!$D:$D,Sheet7!$A10)+SUMIFS('Retail_distributor-wise'!DK:DK,'Retail_distributor-wise'!$D:$D,Sheet7!$A10)</f>
        <v>1050</v>
      </c>
      <c r="N10" s="15">
        <f t="shared" si="3"/>
        <v>7200</v>
      </c>
      <c r="Q10" s="15">
        <f>SUMIFS('Retail_distributor-wise'!LY:LY,'Retail_distributor-wise'!$D:$D,Sheet7!$A10)</f>
        <v>0</v>
      </c>
      <c r="R10" s="15">
        <f>SUMIFS('Retail_distributor-wise'!LZ:LZ,'Retail_distributor-wise'!$D:$D,Sheet7!$A10)</f>
        <v>0</v>
      </c>
      <c r="S10" s="15">
        <f>SUMIFS('Retail_distributor-wise'!MA:MA,'Retail_distributor-wise'!$D:$D,Sheet7!$A10)</f>
        <v>0</v>
      </c>
      <c r="T10" s="15">
        <f>SUMIFS('Retail_distributor-wise'!MB:MB,'Retail_distributor-wise'!$D:$D,Sheet7!$A10)</f>
        <v>0</v>
      </c>
      <c r="U10" s="15">
        <f>SUMIFS('Retail_distributor-wise'!MC:MC,'Retail_distributor-wise'!$D:$D,Sheet7!$A10)</f>
        <v>0</v>
      </c>
      <c r="V10" s="15">
        <f>SUMIFS('Retail_distributor-wise'!MD:MD,'Retail_distributor-wise'!$D:$D,Sheet7!$A10)</f>
        <v>0</v>
      </c>
      <c r="W10" s="15">
        <f>SUMIFS('Retail_distributor-wise'!ME:ME,'Retail_distributor-wise'!$D:$D,Sheet7!$A10)</f>
        <v>0</v>
      </c>
      <c r="X10" s="15">
        <f>SUMIFS('Retail_distributor-wise'!MF:MF,'Retail_distributor-wise'!$D:$D,Sheet7!$A10)</f>
        <v>0</v>
      </c>
      <c r="Y10" s="15">
        <f>SUMIFS('Retail_distributor-wise'!MG:MG,'Retail_distributor-wise'!$D:$D,Sheet7!$A10)</f>
        <v>0</v>
      </c>
      <c r="Z10" s="15">
        <f>SUMIFS('Retail_distributor-wise'!MH:MH,'Retail_distributor-wise'!$D:$D,Sheet7!$A10)</f>
        <v>0</v>
      </c>
      <c r="AA10" s="15">
        <f>SUMIFS('Retail_distributor-wise'!MI:MI,'Retail_distributor-wise'!$D:$D,Sheet7!$A10)</f>
        <v>0</v>
      </c>
      <c r="AB10" s="15">
        <f>SUMIFS('Retail_distributor-wise'!MJ:MJ,'Retail_distributor-wise'!$D:$D,Sheet7!$A10)</f>
        <v>0</v>
      </c>
      <c r="AC10" s="15">
        <f t="shared" si="0"/>
        <v>0</v>
      </c>
      <c r="AE10" s="14">
        <f t="shared" si="4"/>
        <v>425</v>
      </c>
      <c r="AF10" s="14">
        <f t="shared" si="5"/>
        <v>575</v>
      </c>
      <c r="AG10" s="14">
        <f t="shared" si="6"/>
        <v>500</v>
      </c>
      <c r="AH10" s="14">
        <f t="shared" si="7"/>
        <v>425</v>
      </c>
      <c r="AI10" s="14">
        <f t="shared" si="8"/>
        <v>375</v>
      </c>
      <c r="AJ10" s="14">
        <f t="shared" si="9"/>
        <v>375</v>
      </c>
      <c r="AK10" s="14">
        <f t="shared" si="10"/>
        <v>500</v>
      </c>
      <c r="AL10" s="14">
        <f t="shared" si="11"/>
        <v>600</v>
      </c>
      <c r="AM10" s="14">
        <f t="shared" si="12"/>
        <v>650</v>
      </c>
      <c r="AN10" s="14">
        <f t="shared" si="13"/>
        <v>800</v>
      </c>
      <c r="AO10" s="14">
        <f t="shared" si="14"/>
        <v>925</v>
      </c>
      <c r="AP10" s="14">
        <f t="shared" si="15"/>
        <v>1050</v>
      </c>
      <c r="AQ10" s="15">
        <f t="shared" si="2"/>
        <v>7200</v>
      </c>
    </row>
    <row r="11" spans="1:43" ht="17.25" customHeight="1">
      <c r="A11" s="1" t="s">
        <v>65</v>
      </c>
      <c r="B11" s="15">
        <f>SUM(B6:B10)</f>
        <v>18959</v>
      </c>
      <c r="C11" s="15">
        <f t="shared" ref="C11:N11" si="16">SUM(C6:C10)</f>
        <v>25656</v>
      </c>
      <c r="D11" s="15">
        <f t="shared" si="16"/>
        <v>22198</v>
      </c>
      <c r="E11" s="15">
        <f t="shared" si="16"/>
        <v>18699</v>
      </c>
      <c r="F11" s="15">
        <f t="shared" si="16"/>
        <v>15193</v>
      </c>
      <c r="G11" s="15">
        <f t="shared" si="16"/>
        <v>16507.5</v>
      </c>
      <c r="H11" s="15">
        <f t="shared" si="16"/>
        <v>19524</v>
      </c>
      <c r="I11" s="15">
        <f t="shared" si="16"/>
        <v>22106.5</v>
      </c>
      <c r="J11" s="15">
        <f t="shared" si="16"/>
        <v>21204.5</v>
      </c>
      <c r="K11" s="15">
        <f t="shared" si="16"/>
        <v>24288</v>
      </c>
      <c r="L11" s="15">
        <f t="shared" si="16"/>
        <v>24945.5</v>
      </c>
      <c r="M11" s="15">
        <f t="shared" si="16"/>
        <v>27246</v>
      </c>
      <c r="N11" s="15">
        <f t="shared" si="16"/>
        <v>256527</v>
      </c>
      <c r="Q11" s="15">
        <f t="shared" ref="Q11:AB11" si="17">SUM(Q6:Q10)</f>
        <v>7455.6</v>
      </c>
      <c r="R11" s="15">
        <f t="shared" si="17"/>
        <v>11646.9</v>
      </c>
      <c r="S11" s="15">
        <f t="shared" si="17"/>
        <v>9852.7999999999993</v>
      </c>
      <c r="T11" s="15">
        <f t="shared" si="17"/>
        <v>10310.4</v>
      </c>
      <c r="U11" s="15">
        <f t="shared" si="17"/>
        <v>8467.2000000000007</v>
      </c>
      <c r="V11" s="15">
        <f t="shared" si="17"/>
        <v>9079.65</v>
      </c>
      <c r="W11" s="15">
        <f t="shared" si="17"/>
        <v>10632.6</v>
      </c>
      <c r="X11" s="15">
        <f t="shared" si="17"/>
        <v>11813.4</v>
      </c>
      <c r="Y11" s="15">
        <f t="shared" si="17"/>
        <v>10958.85</v>
      </c>
      <c r="Z11" s="15">
        <f t="shared" si="17"/>
        <v>11915.1</v>
      </c>
      <c r="AA11" s="15">
        <f t="shared" si="17"/>
        <v>11488.95</v>
      </c>
      <c r="AB11" s="15">
        <f t="shared" si="17"/>
        <v>12285</v>
      </c>
      <c r="AC11" s="15">
        <f t="shared" si="0"/>
        <v>125906.45</v>
      </c>
      <c r="AE11" s="15">
        <f t="shared" ref="AE11" si="18">SUM(AE6:AE10)</f>
        <v>11503.4</v>
      </c>
      <c r="AF11" s="15">
        <f t="shared" ref="AF11" si="19">SUM(AF6:AF10)</f>
        <v>14009.1</v>
      </c>
      <c r="AG11" s="15">
        <f t="shared" ref="AG11" si="20">SUM(AG6:AG10)</f>
        <v>12345.2</v>
      </c>
      <c r="AH11" s="15">
        <f t="shared" ref="AH11" si="21">SUM(AH6:AH10)</f>
        <v>8388.6</v>
      </c>
      <c r="AI11" s="15">
        <f t="shared" ref="AI11" si="22">SUM(AI6:AI10)</f>
        <v>6725.7999999999993</v>
      </c>
      <c r="AJ11" s="15">
        <f t="shared" ref="AJ11" si="23">SUM(AJ6:AJ10)</f>
        <v>7427.85</v>
      </c>
      <c r="AK11" s="15">
        <f t="shared" ref="AK11" si="24">SUM(AK6:AK10)</f>
        <v>8891.4000000000015</v>
      </c>
      <c r="AL11" s="15">
        <f t="shared" ref="AL11" si="25">SUM(AL6:AL10)</f>
        <v>10293.099999999999</v>
      </c>
      <c r="AM11" s="15">
        <f t="shared" ref="AM11" si="26">SUM(AM6:AM10)</f>
        <v>10245.65</v>
      </c>
      <c r="AN11" s="15">
        <f t="shared" ref="AN11" si="27">SUM(AN6:AN10)</f>
        <v>12372.9</v>
      </c>
      <c r="AO11" s="15">
        <f t="shared" ref="AO11" si="28">SUM(AO6:AO10)</f>
        <v>13456.55</v>
      </c>
      <c r="AP11" s="15">
        <f t="shared" ref="AP11" si="29">SUM(AP6:AP10)</f>
        <v>14961</v>
      </c>
      <c r="AQ11" s="15">
        <f t="shared" si="2"/>
        <v>130620.54999999997</v>
      </c>
    </row>
    <row r="14" spans="1:43">
      <c r="A14" s="1" t="s">
        <v>72</v>
      </c>
      <c r="B14" s="1" t="s">
        <v>105</v>
      </c>
    </row>
    <row r="16" spans="1:43">
      <c r="B16" s="2">
        <v>46113</v>
      </c>
      <c r="C16" s="2">
        <v>46143</v>
      </c>
      <c r="D16" s="2">
        <v>46174</v>
      </c>
      <c r="E16" s="2">
        <v>46204</v>
      </c>
      <c r="F16" s="2">
        <v>46235</v>
      </c>
      <c r="G16" s="2">
        <v>46266</v>
      </c>
      <c r="H16" s="2">
        <v>46296</v>
      </c>
      <c r="I16" s="2">
        <v>46327</v>
      </c>
      <c r="J16" s="2">
        <v>46357</v>
      </c>
      <c r="K16" s="2">
        <v>46388</v>
      </c>
      <c r="L16" s="2">
        <v>46419</v>
      </c>
      <c r="M16" s="2">
        <v>46447</v>
      </c>
      <c r="N16" s="4" t="s">
        <v>65</v>
      </c>
      <c r="Q16" s="2">
        <v>46113</v>
      </c>
      <c r="R16" s="2">
        <v>46143</v>
      </c>
      <c r="S16" s="2">
        <v>46174</v>
      </c>
      <c r="T16" s="2">
        <v>46204</v>
      </c>
      <c r="U16" s="2">
        <v>46235</v>
      </c>
      <c r="V16" s="2">
        <v>46266</v>
      </c>
      <c r="W16" s="2">
        <v>46296</v>
      </c>
      <c r="X16" s="2">
        <v>46327</v>
      </c>
      <c r="Y16" s="2">
        <v>46357</v>
      </c>
      <c r="Z16" s="2">
        <v>46388</v>
      </c>
      <c r="AA16" s="2">
        <v>46419</v>
      </c>
      <c r="AB16" s="2">
        <v>46447</v>
      </c>
      <c r="AC16" s="4" t="s">
        <v>65</v>
      </c>
      <c r="AE16" s="2">
        <v>46113</v>
      </c>
      <c r="AF16" s="2">
        <v>46143</v>
      </c>
      <c r="AG16" s="2">
        <v>46174</v>
      </c>
      <c r="AH16" s="2">
        <v>46204</v>
      </c>
      <c r="AI16" s="2">
        <v>46235</v>
      </c>
      <c r="AJ16" s="2">
        <v>46266</v>
      </c>
      <c r="AK16" s="2">
        <v>46296</v>
      </c>
      <c r="AL16" s="2">
        <v>46327</v>
      </c>
      <c r="AM16" s="2">
        <v>46357</v>
      </c>
      <c r="AN16" s="2">
        <v>46388</v>
      </c>
      <c r="AO16" s="2">
        <v>46419</v>
      </c>
      <c r="AP16" s="2">
        <v>46447</v>
      </c>
      <c r="AQ16" s="4" t="s">
        <v>65</v>
      </c>
    </row>
    <row r="17" spans="1:43">
      <c r="A17" s="1" t="s">
        <v>326</v>
      </c>
      <c r="B17" s="15">
        <f>SUMIFS('Retail_distributor-wise'!DN:DN,'Retail_distributor-wise'!$D:$D,Sheet7!$A17)</f>
        <v>980</v>
      </c>
      <c r="C17" s="15">
        <f>SUMIFS('Retail_distributor-wise'!DO:DO,'Retail_distributor-wise'!$D:$D,Sheet7!$A17)</f>
        <v>1425</v>
      </c>
      <c r="D17" s="15">
        <f>SUMIFS('Retail_distributor-wise'!DP:DP,'Retail_distributor-wise'!$D:$D,Sheet7!$A17)</f>
        <v>1190</v>
      </c>
      <c r="E17" s="15">
        <f>SUMIFS('Retail_distributor-wise'!DQ:DQ,'Retail_distributor-wise'!$D:$D,Sheet7!$A17)</f>
        <v>980</v>
      </c>
      <c r="F17" s="15">
        <f>SUMIFS('Retail_distributor-wise'!DR:DR,'Retail_distributor-wise'!$D:$D,Sheet7!$A17)</f>
        <v>1078</v>
      </c>
      <c r="G17" s="15">
        <f>SUMIFS('Retail_distributor-wise'!DS:DS,'Retail_distributor-wise'!$D:$D,Sheet7!$A17)</f>
        <v>1523.5</v>
      </c>
      <c r="H17" s="15">
        <f>SUMIFS('Retail_distributor-wise'!DT:DT,'Retail_distributor-wise'!$D:$D,Sheet7!$A17)</f>
        <v>3500</v>
      </c>
      <c r="I17" s="15">
        <f>SUMIFS('Retail_distributor-wise'!DU:DU,'Retail_distributor-wise'!$D:$D,Sheet7!$A17)</f>
        <v>5493.5</v>
      </c>
      <c r="J17" s="15">
        <f>SUMIFS('Retail_distributor-wise'!DV:DV,'Retail_distributor-wise'!$D:$D,Sheet7!$A17)</f>
        <v>8151.5</v>
      </c>
      <c r="K17" s="15">
        <f>SUMIFS('Retail_distributor-wise'!DW:DW,'Retail_distributor-wise'!$D:$D,Sheet7!$A17)</f>
        <v>11738</v>
      </c>
      <c r="L17" s="15">
        <f>SUMIFS('Retail_distributor-wise'!DX:DX,'Retail_distributor-wise'!$D:$D,Sheet7!$A17)</f>
        <v>16029.5</v>
      </c>
      <c r="M17" s="15">
        <f>SUMIFS('Retail_distributor-wise'!DY:DY,'Retail_distributor-wise'!$D:$D,Sheet7!$A17)</f>
        <v>20234</v>
      </c>
      <c r="N17" s="15">
        <f t="shared" ref="N17:N21" si="30">SUM(B17:M17)</f>
        <v>72323</v>
      </c>
      <c r="Q17" s="15">
        <f>SUMIFS('Retail_distributor-wise'!ML:ML,'Retail_distributor-wise'!$D:$D,Sheet7!$A17)</f>
        <v>567</v>
      </c>
      <c r="R17" s="15">
        <f>SUMIFS('Retail_distributor-wise'!MM:MM,'Retail_distributor-wise'!$D:$D,Sheet7!$A17)</f>
        <v>814.5</v>
      </c>
      <c r="S17" s="15">
        <f>SUMIFS('Retail_distributor-wise'!MN:MN,'Retail_distributor-wise'!$D:$D,Sheet7!$A17)</f>
        <v>600</v>
      </c>
      <c r="T17" s="15">
        <f>SUMIFS('Retail_distributor-wise'!MO:MO,'Retail_distributor-wise'!$D:$D,Sheet7!$A17)</f>
        <v>567</v>
      </c>
      <c r="U17" s="15">
        <f>SUMIFS('Retail_distributor-wise'!MP:MP,'Retail_distributor-wise'!$D:$D,Sheet7!$A17)</f>
        <v>626.4</v>
      </c>
      <c r="V17" s="15">
        <f>SUMIFS('Retail_distributor-wise'!MQ:MQ,'Retail_distributor-wise'!$D:$D,Sheet7!$A17)</f>
        <v>933.75</v>
      </c>
      <c r="W17" s="15">
        <f>SUMIFS('Retail_distributor-wise'!MR:MR,'Retail_distributor-wise'!$D:$D,Sheet7!$A17)</f>
        <v>2109.6</v>
      </c>
      <c r="X17" s="15">
        <f>SUMIFS('Retail_distributor-wise'!MS:MS,'Retail_distributor-wise'!$D:$D,Sheet7!$A17)</f>
        <v>3470.3999999999996</v>
      </c>
      <c r="Y17" s="15">
        <f>SUMIFS('Retail_distributor-wise'!MT:MT,'Retail_distributor-wise'!$D:$D,Sheet7!$A17)</f>
        <v>5390.55</v>
      </c>
      <c r="Z17" s="15">
        <f>SUMIFS('Retail_distributor-wise'!MU:MU,'Retail_distributor-wise'!$D:$D,Sheet7!$A17)</f>
        <v>8025.3000000000011</v>
      </c>
      <c r="AA17" s="15">
        <f>SUMIFS('Retail_distributor-wise'!MV:MV,'Retail_distributor-wise'!$D:$D,Sheet7!$A17)</f>
        <v>11029.05</v>
      </c>
      <c r="AB17" s="15">
        <f>SUMIFS('Retail_distributor-wise'!MW:MW,'Retail_distributor-wise'!$D:$D,Sheet7!$A17)</f>
        <v>13923.000000000002</v>
      </c>
      <c r="AC17" s="15">
        <f t="shared" ref="AC17:AC22" si="31">SUM(Q17:AB17)</f>
        <v>48056.55</v>
      </c>
      <c r="AE17" s="14">
        <f>B17-Q17</f>
        <v>413</v>
      </c>
      <c r="AF17" s="14">
        <f t="shared" ref="AF17:AP17" si="32">C17-R17</f>
        <v>610.5</v>
      </c>
      <c r="AG17" s="14">
        <f t="shared" si="32"/>
        <v>590</v>
      </c>
      <c r="AH17" s="14">
        <f t="shared" si="32"/>
        <v>413</v>
      </c>
      <c r="AI17" s="14">
        <f t="shared" si="32"/>
        <v>451.6</v>
      </c>
      <c r="AJ17" s="14">
        <f t="shared" si="32"/>
        <v>589.75</v>
      </c>
      <c r="AK17" s="14">
        <f t="shared" si="32"/>
        <v>1390.4</v>
      </c>
      <c r="AL17" s="14">
        <f t="shared" si="32"/>
        <v>2023.1000000000004</v>
      </c>
      <c r="AM17" s="14">
        <f t="shared" si="32"/>
        <v>2760.95</v>
      </c>
      <c r="AN17" s="14">
        <f t="shared" si="32"/>
        <v>3712.6999999999989</v>
      </c>
      <c r="AO17" s="14">
        <f t="shared" si="32"/>
        <v>5000.4500000000007</v>
      </c>
      <c r="AP17" s="14">
        <f t="shared" si="32"/>
        <v>6310.9999999999982</v>
      </c>
      <c r="AQ17" s="15">
        <f t="shared" ref="AQ17:AQ22" si="33">SUM(AE17:AP17)</f>
        <v>24266.449999999997</v>
      </c>
    </row>
    <row r="18" spans="1:43">
      <c r="A18" s="1" t="s">
        <v>328</v>
      </c>
      <c r="B18" s="15">
        <f>SUMIFS('Retail_distributor-wise'!DN:DN,'Retail_distributor-wise'!$D:$D,Sheet7!$A18)</f>
        <v>1386</v>
      </c>
      <c r="C18" s="15">
        <f>SUMIFS('Retail_distributor-wise'!DO:DO,'Retail_distributor-wise'!$D:$D,Sheet7!$A18)</f>
        <v>2044</v>
      </c>
      <c r="D18" s="15">
        <f>SUMIFS('Retail_distributor-wise'!DP:DP,'Retail_distributor-wise'!$D:$D,Sheet7!$A18)</f>
        <v>1912</v>
      </c>
      <c r="E18" s="15">
        <f>SUMIFS('Retail_distributor-wise'!DQ:DQ,'Retail_distributor-wise'!$D:$D,Sheet7!$A18)</f>
        <v>1646</v>
      </c>
      <c r="F18" s="15">
        <f>SUMIFS('Retail_distributor-wise'!DR:DR,'Retail_distributor-wise'!$D:$D,Sheet7!$A18)</f>
        <v>1454</v>
      </c>
      <c r="G18" s="15">
        <f>SUMIFS('Retail_distributor-wise'!DS:DS,'Retail_distributor-wise'!$D:$D,Sheet7!$A18)</f>
        <v>1544</v>
      </c>
      <c r="H18" s="15">
        <f>SUMIFS('Retail_distributor-wise'!DT:DT,'Retail_distributor-wise'!$D:$D,Sheet7!$A18)</f>
        <v>2276</v>
      </c>
      <c r="I18" s="15">
        <f>SUMIFS('Retail_distributor-wise'!DU:DU,'Retail_distributor-wise'!$D:$D,Sheet7!$A18)</f>
        <v>3050</v>
      </c>
      <c r="J18" s="15">
        <f>SUMIFS('Retail_distributor-wise'!DV:DV,'Retail_distributor-wise'!$D:$D,Sheet7!$A18)</f>
        <v>3344</v>
      </c>
      <c r="K18" s="15">
        <f>SUMIFS('Retail_distributor-wise'!DW:DW,'Retail_distributor-wise'!$D:$D,Sheet7!$A18)</f>
        <v>4224</v>
      </c>
      <c r="L18" s="15">
        <f>SUMIFS('Retail_distributor-wise'!DX:DX,'Retail_distributor-wise'!$D:$D,Sheet7!$A18)</f>
        <v>5100</v>
      </c>
      <c r="M18" s="15">
        <f>SUMIFS('Retail_distributor-wise'!DY:DY,'Retail_distributor-wise'!$D:$D,Sheet7!$A18)</f>
        <v>5820</v>
      </c>
      <c r="N18" s="15">
        <f t="shared" si="30"/>
        <v>33800</v>
      </c>
      <c r="Q18" s="15">
        <f>SUMIFS('Retail_distributor-wise'!ML:ML,'Retail_distributor-wise'!$D:$D,Sheet7!$A18)</f>
        <v>977.4</v>
      </c>
      <c r="R18" s="15">
        <f>SUMIFS('Retail_distributor-wise'!MM:MM,'Retail_distributor-wise'!$D:$D,Sheet7!$A18)</f>
        <v>1398.6</v>
      </c>
      <c r="S18" s="15">
        <f>SUMIFS('Retail_distributor-wise'!MN:MN,'Retail_distributor-wise'!$D:$D,Sheet7!$A18)</f>
        <v>1147.2</v>
      </c>
      <c r="T18" s="15">
        <f>SUMIFS('Retail_distributor-wise'!MO:MO,'Retail_distributor-wise'!$D:$D,Sheet7!$A18)</f>
        <v>1092.5999999999999</v>
      </c>
      <c r="U18" s="15">
        <f>SUMIFS('Retail_distributor-wise'!MP:MP,'Retail_distributor-wise'!$D:$D,Sheet7!$A18)</f>
        <v>986.4</v>
      </c>
      <c r="V18" s="15">
        <f>SUMIFS('Retail_distributor-wise'!MQ:MQ,'Retail_distributor-wise'!$D:$D,Sheet7!$A18)</f>
        <v>1056.5999999999999</v>
      </c>
      <c r="W18" s="15">
        <f>SUMIFS('Retail_distributor-wise'!MR:MR,'Retail_distributor-wise'!$D:$D,Sheet7!$A18)</f>
        <v>1477.8</v>
      </c>
      <c r="X18" s="15">
        <f>SUMIFS('Retail_distributor-wise'!MS:MS,'Retail_distributor-wise'!$D:$D,Sheet7!$A18)</f>
        <v>1906.2</v>
      </c>
      <c r="Y18" s="15">
        <f>SUMIFS('Retail_distributor-wise'!MT:MT,'Retail_distributor-wise'!$D:$D,Sheet7!$A18)</f>
        <v>2100.6</v>
      </c>
      <c r="Z18" s="15">
        <f>SUMIFS('Retail_distributor-wise'!MU:MU,'Retail_distributor-wise'!$D:$D,Sheet7!$A18)</f>
        <v>2694.6</v>
      </c>
      <c r="AA18" s="15">
        <f>SUMIFS('Retail_distributor-wise'!MV:MV,'Retail_distributor-wise'!$D:$D,Sheet7!$A18)</f>
        <v>3267</v>
      </c>
      <c r="AB18" s="15">
        <f>SUMIFS('Retail_distributor-wise'!MW:MW,'Retail_distributor-wise'!$D:$D,Sheet7!$A18)</f>
        <v>3762</v>
      </c>
      <c r="AC18" s="15">
        <f t="shared" si="31"/>
        <v>21867</v>
      </c>
      <c r="AE18" s="14">
        <f>B18-Q18</f>
        <v>408.6</v>
      </c>
      <c r="AF18" s="14">
        <f t="shared" ref="AF18:AF21" si="34">C18-R18</f>
        <v>645.40000000000009</v>
      </c>
      <c r="AG18" s="14">
        <f t="shared" ref="AG18:AG21" si="35">D18-S18</f>
        <v>764.8</v>
      </c>
      <c r="AH18" s="14">
        <f t="shared" ref="AH18:AH21" si="36">E18-T18</f>
        <v>553.40000000000009</v>
      </c>
      <c r="AI18" s="14">
        <f t="shared" ref="AI18:AI21" si="37">F18-U18</f>
        <v>467.6</v>
      </c>
      <c r="AJ18" s="14">
        <f t="shared" ref="AJ18:AJ21" si="38">G18-V18</f>
        <v>487.40000000000009</v>
      </c>
      <c r="AK18" s="14">
        <f t="shared" ref="AK18:AK21" si="39">H18-W18</f>
        <v>798.2</v>
      </c>
      <c r="AL18" s="14">
        <f t="shared" ref="AL18:AL21" si="40">I18-X18</f>
        <v>1143.8</v>
      </c>
      <c r="AM18" s="14">
        <f t="shared" ref="AM18:AM21" si="41">J18-Y18</f>
        <v>1243.4000000000001</v>
      </c>
      <c r="AN18" s="14">
        <f t="shared" ref="AN18:AN21" si="42">K18-Z18</f>
        <v>1529.4</v>
      </c>
      <c r="AO18" s="14">
        <f t="shared" ref="AO18:AO21" si="43">L18-AA18</f>
        <v>1833</v>
      </c>
      <c r="AP18" s="14">
        <f t="shared" ref="AP18:AP21" si="44">M18-AB18</f>
        <v>2058</v>
      </c>
      <c r="AQ18" s="15">
        <f t="shared" si="33"/>
        <v>11933</v>
      </c>
    </row>
    <row r="19" spans="1:43">
      <c r="A19" s="1" t="s">
        <v>327</v>
      </c>
      <c r="B19" s="15">
        <f>SUMIFS('Retail_distributor-wise'!DN:DN,'Retail_distributor-wise'!$D:$D,Sheet7!$A19)</f>
        <v>0</v>
      </c>
      <c r="C19" s="15">
        <f>SUMIFS('Retail_distributor-wise'!DO:DO,'Retail_distributor-wise'!$D:$D,Sheet7!$A19)</f>
        <v>0</v>
      </c>
      <c r="D19" s="15">
        <f>SUMIFS('Retail_distributor-wise'!DP:DP,'Retail_distributor-wise'!$D:$D,Sheet7!$A19)</f>
        <v>0</v>
      </c>
      <c r="E19" s="15">
        <f>SUMIFS('Retail_distributor-wise'!DQ:DQ,'Retail_distributor-wise'!$D:$D,Sheet7!$A19)</f>
        <v>0</v>
      </c>
      <c r="F19" s="15">
        <f>SUMIFS('Retail_distributor-wise'!DR:DR,'Retail_distributor-wise'!$D:$D,Sheet7!$A19)</f>
        <v>0</v>
      </c>
      <c r="G19" s="15">
        <f>SUMIFS('Retail_distributor-wise'!DS:DS,'Retail_distributor-wise'!$D:$D,Sheet7!$A19)</f>
        <v>0</v>
      </c>
      <c r="H19" s="15">
        <f>SUMIFS('Retail_distributor-wise'!DT:DT,'Retail_distributor-wise'!$D:$D,Sheet7!$A19)</f>
        <v>0</v>
      </c>
      <c r="I19" s="15">
        <f>SUMIFS('Retail_distributor-wise'!DU:DU,'Retail_distributor-wise'!$D:$D,Sheet7!$A19)</f>
        <v>0</v>
      </c>
      <c r="J19" s="15">
        <f>SUMIFS('Retail_distributor-wise'!DV:DV,'Retail_distributor-wise'!$D:$D,Sheet7!$A19)</f>
        <v>0</v>
      </c>
      <c r="K19" s="15">
        <f>SUMIFS('Retail_distributor-wise'!DW:DW,'Retail_distributor-wise'!$D:$D,Sheet7!$A19)</f>
        <v>0</v>
      </c>
      <c r="L19" s="15">
        <f>SUMIFS('Retail_distributor-wise'!DX:DX,'Retail_distributor-wise'!$D:$D,Sheet7!$A19)</f>
        <v>0</v>
      </c>
      <c r="M19" s="15">
        <f>SUMIFS('Retail_distributor-wise'!DY:DY,'Retail_distributor-wise'!$D:$D,Sheet7!$A19)</f>
        <v>0</v>
      </c>
      <c r="N19" s="15">
        <f t="shared" si="30"/>
        <v>0</v>
      </c>
      <c r="Q19" s="15">
        <f>SUMIFS('Retail_distributor-wise'!ML:ML,'Retail_distributor-wise'!$D:$D,Sheet7!$A19)</f>
        <v>0</v>
      </c>
      <c r="R19" s="15">
        <f>SUMIFS('Retail_distributor-wise'!MM:MM,'Retail_distributor-wise'!$D:$D,Sheet7!$A19)</f>
        <v>0</v>
      </c>
      <c r="S19" s="15">
        <f>SUMIFS('Retail_distributor-wise'!MN:MN,'Retail_distributor-wise'!$D:$D,Sheet7!$A19)</f>
        <v>0</v>
      </c>
      <c r="T19" s="15">
        <f>SUMIFS('Retail_distributor-wise'!MO:MO,'Retail_distributor-wise'!$D:$D,Sheet7!$A19)</f>
        <v>0</v>
      </c>
      <c r="U19" s="15">
        <f>SUMIFS('Retail_distributor-wise'!MP:MP,'Retail_distributor-wise'!$D:$D,Sheet7!$A19)</f>
        <v>0</v>
      </c>
      <c r="V19" s="15">
        <f>SUMIFS('Retail_distributor-wise'!MQ:MQ,'Retail_distributor-wise'!$D:$D,Sheet7!$A19)</f>
        <v>0</v>
      </c>
      <c r="W19" s="15">
        <f>SUMIFS('Retail_distributor-wise'!MR:MR,'Retail_distributor-wise'!$D:$D,Sheet7!$A19)</f>
        <v>0</v>
      </c>
      <c r="X19" s="15">
        <f>SUMIFS('Retail_distributor-wise'!MS:MS,'Retail_distributor-wise'!$D:$D,Sheet7!$A19)</f>
        <v>0</v>
      </c>
      <c r="Y19" s="15">
        <f>SUMIFS('Retail_distributor-wise'!MT:MT,'Retail_distributor-wise'!$D:$D,Sheet7!$A19)</f>
        <v>0</v>
      </c>
      <c r="Z19" s="15">
        <f>SUMIFS('Retail_distributor-wise'!MU:MU,'Retail_distributor-wise'!$D:$D,Sheet7!$A19)</f>
        <v>0</v>
      </c>
      <c r="AA19" s="15">
        <f>SUMIFS('Retail_distributor-wise'!MV:MV,'Retail_distributor-wise'!$D:$D,Sheet7!$A19)</f>
        <v>0</v>
      </c>
      <c r="AB19" s="15">
        <f>SUMIFS('Retail_distributor-wise'!MW:MW,'Retail_distributor-wise'!$D:$D,Sheet7!$A19)</f>
        <v>0</v>
      </c>
      <c r="AC19" s="15">
        <f t="shared" si="31"/>
        <v>0</v>
      </c>
      <c r="AE19" s="14">
        <f>B19-Q19</f>
        <v>0</v>
      </c>
      <c r="AF19" s="14">
        <f t="shared" si="34"/>
        <v>0</v>
      </c>
      <c r="AG19" s="14">
        <f t="shared" si="35"/>
        <v>0</v>
      </c>
      <c r="AH19" s="14">
        <f t="shared" si="36"/>
        <v>0</v>
      </c>
      <c r="AI19" s="14">
        <f t="shared" si="37"/>
        <v>0</v>
      </c>
      <c r="AJ19" s="14">
        <f t="shared" si="38"/>
        <v>0</v>
      </c>
      <c r="AK19" s="14">
        <f t="shared" si="39"/>
        <v>0</v>
      </c>
      <c r="AL19" s="14">
        <f t="shared" si="40"/>
        <v>0</v>
      </c>
      <c r="AM19" s="14">
        <f t="shared" si="41"/>
        <v>0</v>
      </c>
      <c r="AN19" s="14">
        <f t="shared" si="42"/>
        <v>0</v>
      </c>
      <c r="AO19" s="14">
        <f t="shared" si="43"/>
        <v>0</v>
      </c>
      <c r="AP19" s="14">
        <f t="shared" si="44"/>
        <v>0</v>
      </c>
      <c r="AQ19" s="15">
        <f t="shared" si="33"/>
        <v>0</v>
      </c>
    </row>
    <row r="20" spans="1:43">
      <c r="A20" s="1" t="s">
        <v>329</v>
      </c>
      <c r="B20" s="15">
        <f>SUMIFS('Retail_distributor-wise'!DN:DN,'Retail_distributor-wise'!$D:$D,Sheet7!$A20)</f>
        <v>1200</v>
      </c>
      <c r="C20" s="15">
        <f>SUMIFS('Retail_distributor-wise'!DO:DO,'Retail_distributor-wise'!$D:$D,Sheet7!$A20)</f>
        <v>1600</v>
      </c>
      <c r="D20" s="15">
        <f>SUMIFS('Retail_distributor-wise'!DP:DP,'Retail_distributor-wise'!$D:$D,Sheet7!$A20)</f>
        <v>1400</v>
      </c>
      <c r="E20" s="15">
        <f>SUMIFS('Retail_distributor-wise'!DQ:DQ,'Retail_distributor-wise'!$D:$D,Sheet7!$A20)</f>
        <v>1200</v>
      </c>
      <c r="F20" s="15">
        <f>SUMIFS('Retail_distributor-wise'!DR:DR,'Retail_distributor-wise'!$D:$D,Sheet7!$A20)</f>
        <v>1000</v>
      </c>
      <c r="G20" s="15">
        <f>SUMIFS('Retail_distributor-wise'!DS:DS,'Retail_distributor-wise'!$D:$D,Sheet7!$A20)</f>
        <v>1100</v>
      </c>
      <c r="H20" s="15">
        <f>SUMIFS('Retail_distributor-wise'!DT:DT,'Retail_distributor-wise'!$D:$D,Sheet7!$A20)</f>
        <v>1400</v>
      </c>
      <c r="I20" s="15">
        <f>SUMIFS('Retail_distributor-wise'!DU:DU,'Retail_distributor-wise'!$D:$D,Sheet7!$A20)</f>
        <v>1700</v>
      </c>
      <c r="J20" s="15">
        <f>SUMIFS('Retail_distributor-wise'!DV:DV,'Retail_distributor-wise'!$D:$D,Sheet7!$A20)</f>
        <v>1800</v>
      </c>
      <c r="K20" s="15">
        <f>SUMIFS('Retail_distributor-wise'!DW:DW,'Retail_distributor-wise'!$D:$D,Sheet7!$A20)</f>
        <v>2200</v>
      </c>
      <c r="L20" s="15">
        <f>SUMIFS('Retail_distributor-wise'!DX:DX,'Retail_distributor-wise'!$D:$D,Sheet7!$A20)</f>
        <v>2500</v>
      </c>
      <c r="M20" s="15">
        <f>SUMIFS('Retail_distributor-wise'!DY:DY,'Retail_distributor-wise'!$D:$D,Sheet7!$A20)</f>
        <v>2900</v>
      </c>
      <c r="N20" s="15">
        <f t="shared" si="30"/>
        <v>20000</v>
      </c>
      <c r="Q20" s="15">
        <f>SUMIFS('Retail_distributor-wise'!ML:ML,'Retail_distributor-wise'!$D:$D,Sheet7!$A20)</f>
        <v>0</v>
      </c>
      <c r="R20" s="15">
        <f>SUMIFS('Retail_distributor-wise'!MM:MM,'Retail_distributor-wise'!$D:$D,Sheet7!$A20)</f>
        <v>0</v>
      </c>
      <c r="S20" s="15">
        <f>SUMIFS('Retail_distributor-wise'!MN:MN,'Retail_distributor-wise'!$D:$D,Sheet7!$A20)</f>
        <v>0</v>
      </c>
      <c r="T20" s="15">
        <f>SUMIFS('Retail_distributor-wise'!MO:MO,'Retail_distributor-wise'!$D:$D,Sheet7!$A20)</f>
        <v>0</v>
      </c>
      <c r="U20" s="15">
        <f>SUMIFS('Retail_distributor-wise'!MP:MP,'Retail_distributor-wise'!$D:$D,Sheet7!$A20)</f>
        <v>0</v>
      </c>
      <c r="V20" s="15">
        <f>SUMIFS('Retail_distributor-wise'!MQ:MQ,'Retail_distributor-wise'!$D:$D,Sheet7!$A20)</f>
        <v>0</v>
      </c>
      <c r="W20" s="15">
        <f>SUMIFS('Retail_distributor-wise'!MR:MR,'Retail_distributor-wise'!$D:$D,Sheet7!$A20)</f>
        <v>0</v>
      </c>
      <c r="X20" s="15">
        <f>SUMIFS('Retail_distributor-wise'!MS:MS,'Retail_distributor-wise'!$D:$D,Sheet7!$A20)</f>
        <v>0</v>
      </c>
      <c r="Y20" s="15">
        <f>SUMIFS('Retail_distributor-wise'!MT:MT,'Retail_distributor-wise'!$D:$D,Sheet7!$A20)</f>
        <v>0</v>
      </c>
      <c r="Z20" s="15">
        <f>SUMIFS('Retail_distributor-wise'!MU:MU,'Retail_distributor-wise'!$D:$D,Sheet7!$A20)</f>
        <v>0</v>
      </c>
      <c r="AA20" s="15">
        <f>SUMIFS('Retail_distributor-wise'!MV:MV,'Retail_distributor-wise'!$D:$D,Sheet7!$A20)</f>
        <v>0</v>
      </c>
      <c r="AB20" s="15">
        <f>SUMIFS('Retail_distributor-wise'!MW:MW,'Retail_distributor-wise'!$D:$D,Sheet7!$A20)</f>
        <v>0</v>
      </c>
      <c r="AC20" s="15">
        <f t="shared" si="31"/>
        <v>0</v>
      </c>
      <c r="AE20" s="14">
        <f>B20-Q20</f>
        <v>1200</v>
      </c>
      <c r="AF20" s="14">
        <f t="shared" si="34"/>
        <v>1600</v>
      </c>
      <c r="AG20" s="14">
        <f t="shared" si="35"/>
        <v>1400</v>
      </c>
      <c r="AH20" s="14">
        <f t="shared" si="36"/>
        <v>1200</v>
      </c>
      <c r="AI20" s="14">
        <f t="shared" si="37"/>
        <v>1000</v>
      </c>
      <c r="AJ20" s="14">
        <f t="shared" si="38"/>
        <v>1100</v>
      </c>
      <c r="AK20" s="14">
        <f t="shared" si="39"/>
        <v>1400</v>
      </c>
      <c r="AL20" s="14">
        <f t="shared" si="40"/>
        <v>1700</v>
      </c>
      <c r="AM20" s="14">
        <f t="shared" si="41"/>
        <v>1800</v>
      </c>
      <c r="AN20" s="14">
        <f t="shared" si="42"/>
        <v>2200</v>
      </c>
      <c r="AO20" s="14">
        <f t="shared" si="43"/>
        <v>2500</v>
      </c>
      <c r="AP20" s="14">
        <f t="shared" si="44"/>
        <v>2900</v>
      </c>
      <c r="AQ20" s="15">
        <f t="shared" si="33"/>
        <v>20000</v>
      </c>
    </row>
    <row r="21" spans="1:43">
      <c r="A21" s="1" t="s">
        <v>330</v>
      </c>
      <c r="B21" s="15">
        <f>SUMIFS('Retail_distributor-wise'!DN:DN,'Retail_distributor-wise'!$D:$D,Sheet7!$A21)</f>
        <v>425</v>
      </c>
      <c r="C21" s="15">
        <f>SUMIFS('Retail_distributor-wise'!DO:DO,'Retail_distributor-wise'!$D:$D,Sheet7!$A21)</f>
        <v>575</v>
      </c>
      <c r="D21" s="15">
        <f>SUMIFS('Retail_distributor-wise'!DP:DP,'Retail_distributor-wise'!$D:$D,Sheet7!$A21)</f>
        <v>500</v>
      </c>
      <c r="E21" s="15">
        <f>SUMIFS('Retail_distributor-wise'!DQ:DQ,'Retail_distributor-wise'!$D:$D,Sheet7!$A21)</f>
        <v>425</v>
      </c>
      <c r="F21" s="15">
        <f>SUMIFS('Retail_distributor-wise'!DR:DR,'Retail_distributor-wise'!$D:$D,Sheet7!$A21)</f>
        <v>375</v>
      </c>
      <c r="G21" s="15">
        <f>SUMIFS('Retail_distributor-wise'!DS:DS,'Retail_distributor-wise'!$D:$D,Sheet7!$A21)</f>
        <v>375</v>
      </c>
      <c r="H21" s="15">
        <f>SUMIFS('Retail_distributor-wise'!DT:DT,'Retail_distributor-wise'!$D:$D,Sheet7!$A21)</f>
        <v>500</v>
      </c>
      <c r="I21" s="15">
        <f>SUMIFS('Retail_distributor-wise'!DU:DU,'Retail_distributor-wise'!$D:$D,Sheet7!$A21)</f>
        <v>600</v>
      </c>
      <c r="J21" s="15">
        <f>SUMIFS('Retail_distributor-wise'!DV:DV,'Retail_distributor-wise'!$D:$D,Sheet7!$A21)</f>
        <v>650</v>
      </c>
      <c r="K21" s="15">
        <f>SUMIFS('Retail_distributor-wise'!DW:DW,'Retail_distributor-wise'!$D:$D,Sheet7!$A21)</f>
        <v>800</v>
      </c>
      <c r="L21" s="15">
        <f>SUMIFS('Retail_distributor-wise'!DX:DX,'Retail_distributor-wise'!$D:$D,Sheet7!$A21)</f>
        <v>925</v>
      </c>
      <c r="M21" s="15">
        <f>SUMIFS('Retail_distributor-wise'!DY:DY,'Retail_distributor-wise'!$D:$D,Sheet7!$A21)</f>
        <v>1050</v>
      </c>
      <c r="N21" s="15">
        <f t="shared" si="30"/>
        <v>7200</v>
      </c>
      <c r="Q21" s="15">
        <f>SUMIFS('Retail_distributor-wise'!ML:ML,'Retail_distributor-wise'!$D:$D,Sheet7!$A21)</f>
        <v>0</v>
      </c>
      <c r="R21" s="15">
        <f>SUMIFS('Retail_distributor-wise'!MM:MM,'Retail_distributor-wise'!$D:$D,Sheet7!$A21)</f>
        <v>0</v>
      </c>
      <c r="S21" s="15">
        <f>SUMIFS('Retail_distributor-wise'!MN:MN,'Retail_distributor-wise'!$D:$D,Sheet7!$A21)</f>
        <v>0</v>
      </c>
      <c r="T21" s="15">
        <f>SUMIFS('Retail_distributor-wise'!MO:MO,'Retail_distributor-wise'!$D:$D,Sheet7!$A21)</f>
        <v>0</v>
      </c>
      <c r="U21" s="15">
        <f>SUMIFS('Retail_distributor-wise'!MP:MP,'Retail_distributor-wise'!$D:$D,Sheet7!$A21)</f>
        <v>0</v>
      </c>
      <c r="V21" s="15">
        <f>SUMIFS('Retail_distributor-wise'!MQ:MQ,'Retail_distributor-wise'!$D:$D,Sheet7!$A21)</f>
        <v>0</v>
      </c>
      <c r="W21" s="15">
        <f>SUMIFS('Retail_distributor-wise'!MR:MR,'Retail_distributor-wise'!$D:$D,Sheet7!$A21)</f>
        <v>0</v>
      </c>
      <c r="X21" s="15">
        <f>SUMIFS('Retail_distributor-wise'!MS:MS,'Retail_distributor-wise'!$D:$D,Sheet7!$A21)</f>
        <v>0</v>
      </c>
      <c r="Y21" s="15">
        <f>SUMIFS('Retail_distributor-wise'!MT:MT,'Retail_distributor-wise'!$D:$D,Sheet7!$A21)</f>
        <v>0</v>
      </c>
      <c r="Z21" s="15">
        <f>SUMIFS('Retail_distributor-wise'!MU:MU,'Retail_distributor-wise'!$D:$D,Sheet7!$A21)</f>
        <v>0</v>
      </c>
      <c r="AA21" s="15">
        <f>SUMIFS('Retail_distributor-wise'!MV:MV,'Retail_distributor-wise'!$D:$D,Sheet7!$A21)</f>
        <v>0</v>
      </c>
      <c r="AB21" s="15">
        <f>SUMIFS('Retail_distributor-wise'!MW:MW,'Retail_distributor-wise'!$D:$D,Sheet7!$A21)</f>
        <v>0</v>
      </c>
      <c r="AC21" s="15">
        <f t="shared" si="31"/>
        <v>0</v>
      </c>
      <c r="AE21" s="14">
        <f>B21-Q21</f>
        <v>425</v>
      </c>
      <c r="AF21" s="14">
        <f t="shared" si="34"/>
        <v>575</v>
      </c>
      <c r="AG21" s="14">
        <f t="shared" si="35"/>
        <v>500</v>
      </c>
      <c r="AH21" s="14">
        <f t="shared" si="36"/>
        <v>425</v>
      </c>
      <c r="AI21" s="14">
        <f t="shared" si="37"/>
        <v>375</v>
      </c>
      <c r="AJ21" s="14">
        <f t="shared" si="38"/>
        <v>375</v>
      </c>
      <c r="AK21" s="14">
        <f t="shared" si="39"/>
        <v>500</v>
      </c>
      <c r="AL21" s="14">
        <f t="shared" si="40"/>
        <v>600</v>
      </c>
      <c r="AM21" s="14">
        <f t="shared" si="41"/>
        <v>650</v>
      </c>
      <c r="AN21" s="14">
        <f t="shared" si="42"/>
        <v>800</v>
      </c>
      <c r="AO21" s="14">
        <f t="shared" si="43"/>
        <v>925</v>
      </c>
      <c r="AP21" s="14">
        <f t="shared" si="44"/>
        <v>1050</v>
      </c>
      <c r="AQ21" s="15">
        <f t="shared" si="33"/>
        <v>7200</v>
      </c>
    </row>
    <row r="22" spans="1:43">
      <c r="A22" s="1" t="s">
        <v>65</v>
      </c>
      <c r="B22" s="15">
        <f>SUM(B17:B21)</f>
        <v>3991</v>
      </c>
      <c r="C22" s="15">
        <f t="shared" ref="C22:N22" si="45">SUM(C17:C21)</f>
        <v>5644</v>
      </c>
      <c r="D22" s="15">
        <f t="shared" si="45"/>
        <v>5002</v>
      </c>
      <c r="E22" s="15">
        <f t="shared" si="45"/>
        <v>4251</v>
      </c>
      <c r="F22" s="15">
        <f t="shared" si="45"/>
        <v>3907</v>
      </c>
      <c r="G22" s="15">
        <f t="shared" si="45"/>
        <v>4542.5</v>
      </c>
      <c r="H22" s="15">
        <f t="shared" si="45"/>
        <v>7676</v>
      </c>
      <c r="I22" s="15">
        <f t="shared" si="45"/>
        <v>10843.5</v>
      </c>
      <c r="J22" s="15">
        <f t="shared" si="45"/>
        <v>13945.5</v>
      </c>
      <c r="K22" s="15">
        <f t="shared" si="45"/>
        <v>18962</v>
      </c>
      <c r="L22" s="15">
        <f t="shared" si="45"/>
        <v>24554.5</v>
      </c>
      <c r="M22" s="15">
        <f t="shared" si="45"/>
        <v>30004</v>
      </c>
      <c r="N22" s="15">
        <f t="shared" si="45"/>
        <v>133323</v>
      </c>
      <c r="Q22" s="15">
        <f t="shared" ref="Q22" si="46">SUM(Q17:Q21)</f>
        <v>1544.4</v>
      </c>
      <c r="R22" s="15">
        <f t="shared" ref="R22" si="47">SUM(R17:R21)</f>
        <v>2213.1</v>
      </c>
      <c r="S22" s="15">
        <f t="shared" ref="S22" si="48">SUM(S17:S21)</f>
        <v>1747.2</v>
      </c>
      <c r="T22" s="15">
        <f t="shared" ref="T22" si="49">SUM(T17:T21)</f>
        <v>1659.6</v>
      </c>
      <c r="U22" s="15">
        <f t="shared" ref="U22" si="50">SUM(U17:U21)</f>
        <v>1612.8</v>
      </c>
      <c r="V22" s="15">
        <f t="shared" ref="V22" si="51">SUM(V17:V21)</f>
        <v>1990.35</v>
      </c>
      <c r="W22" s="15">
        <f t="shared" ref="W22" si="52">SUM(W17:W21)</f>
        <v>3587.3999999999996</v>
      </c>
      <c r="X22" s="15">
        <f t="shared" ref="X22" si="53">SUM(X17:X21)</f>
        <v>5376.5999999999995</v>
      </c>
      <c r="Y22" s="15">
        <f t="shared" ref="Y22" si="54">SUM(Y17:Y21)</f>
        <v>7491.15</v>
      </c>
      <c r="Z22" s="15">
        <f t="shared" ref="Z22" si="55">SUM(Z17:Z21)</f>
        <v>10719.900000000001</v>
      </c>
      <c r="AA22" s="15">
        <f t="shared" ref="AA22" si="56">SUM(AA17:AA21)</f>
        <v>14296.05</v>
      </c>
      <c r="AB22" s="15">
        <f t="shared" ref="AB22" si="57">SUM(AB17:AB21)</f>
        <v>17685</v>
      </c>
      <c r="AC22" s="15">
        <f t="shared" si="31"/>
        <v>69923.55</v>
      </c>
      <c r="AE22" s="15">
        <f t="shared" ref="AE22" si="58">SUM(AE17:AE21)</f>
        <v>2446.6</v>
      </c>
      <c r="AF22" s="15">
        <f t="shared" ref="AF22" si="59">SUM(AF17:AF21)</f>
        <v>3430.9</v>
      </c>
      <c r="AG22" s="15">
        <f t="shared" ref="AG22" si="60">SUM(AG17:AG21)</f>
        <v>3254.8</v>
      </c>
      <c r="AH22" s="15">
        <f t="shared" ref="AH22" si="61">SUM(AH17:AH21)</f>
        <v>2591.4</v>
      </c>
      <c r="AI22" s="15">
        <f t="shared" ref="AI22" si="62">SUM(AI17:AI21)</f>
        <v>2294.1999999999998</v>
      </c>
      <c r="AJ22" s="15">
        <f t="shared" ref="AJ22" si="63">SUM(AJ17:AJ21)</f>
        <v>2552.15</v>
      </c>
      <c r="AK22" s="15">
        <f t="shared" ref="AK22" si="64">SUM(AK17:AK21)</f>
        <v>4088.6000000000004</v>
      </c>
      <c r="AL22" s="15">
        <f t="shared" ref="AL22" si="65">SUM(AL17:AL21)</f>
        <v>5466.9000000000005</v>
      </c>
      <c r="AM22" s="15">
        <f t="shared" ref="AM22" si="66">SUM(AM17:AM21)</f>
        <v>6454.35</v>
      </c>
      <c r="AN22" s="15">
        <f t="shared" ref="AN22" si="67">SUM(AN17:AN21)</f>
        <v>8242.0999999999985</v>
      </c>
      <c r="AO22" s="15">
        <f t="shared" ref="AO22" si="68">SUM(AO17:AO21)</f>
        <v>10258.450000000001</v>
      </c>
      <c r="AP22" s="15">
        <f t="shared" ref="AP22" si="69">SUM(AP17:AP21)</f>
        <v>12318.999999999998</v>
      </c>
      <c r="AQ22" s="15">
        <f t="shared" si="33"/>
        <v>63399.45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1B0B-8AFB-4447-8151-9CC5F8060D3D}">
  <dimension ref="B1:BA24"/>
  <sheetViews>
    <sheetView workbookViewId="0">
      <selection activeCell="L14" sqref="L14"/>
    </sheetView>
  </sheetViews>
  <sheetFormatPr defaultRowHeight="15"/>
  <cols>
    <col min="2" max="2" width="27.85546875" customWidth="1"/>
    <col min="3" max="14" width="10.85546875" style="4" bestFit="1" customWidth="1"/>
  </cols>
  <sheetData>
    <row r="1" spans="2:53">
      <c r="P1">
        <v>1000</v>
      </c>
      <c r="AC1">
        <v>2000</v>
      </c>
      <c r="AP1">
        <v>3000</v>
      </c>
    </row>
    <row r="2" spans="2:53">
      <c r="B2" t="s">
        <v>511</v>
      </c>
      <c r="C2" s="4">
        <v>1000</v>
      </c>
      <c r="P2" t="s">
        <v>490</v>
      </c>
      <c r="AC2" t="s">
        <v>512</v>
      </c>
      <c r="AP2" t="s">
        <v>82</v>
      </c>
    </row>
    <row r="3" spans="2:53" ht="17.25" customHeight="1">
      <c r="B3" t="s">
        <v>332</v>
      </c>
      <c r="C3" s="2">
        <v>46113</v>
      </c>
      <c r="D3" s="2">
        <v>46143</v>
      </c>
      <c r="E3" s="2">
        <v>46174</v>
      </c>
      <c r="F3" s="2">
        <v>46204</v>
      </c>
      <c r="G3" s="2">
        <v>46235</v>
      </c>
      <c r="H3" s="2">
        <v>46266</v>
      </c>
      <c r="I3" s="2">
        <v>46296</v>
      </c>
      <c r="J3" s="2">
        <v>46327</v>
      </c>
      <c r="K3" s="2">
        <v>46357</v>
      </c>
      <c r="L3" s="2">
        <v>46388</v>
      </c>
      <c r="M3" s="2">
        <v>46419</v>
      </c>
      <c r="N3" s="2">
        <v>46447</v>
      </c>
      <c r="P3" s="2">
        <v>46113</v>
      </c>
      <c r="Q3" s="2">
        <v>46143</v>
      </c>
      <c r="R3" s="2">
        <v>46174</v>
      </c>
      <c r="S3" s="2">
        <v>46204</v>
      </c>
      <c r="T3" s="2">
        <v>46235</v>
      </c>
      <c r="U3" s="2">
        <v>46266</v>
      </c>
      <c r="V3" s="2">
        <v>46296</v>
      </c>
      <c r="W3" s="2">
        <v>46327</v>
      </c>
      <c r="X3" s="2">
        <v>46357</v>
      </c>
      <c r="Y3" s="2">
        <v>46388</v>
      </c>
      <c r="Z3" s="2">
        <v>46419</v>
      </c>
      <c r="AA3" s="2">
        <v>46447</v>
      </c>
      <c r="AC3" s="2">
        <v>46113</v>
      </c>
      <c r="AD3" s="2">
        <v>46143</v>
      </c>
      <c r="AE3" s="2">
        <v>46174</v>
      </c>
      <c r="AF3" s="2">
        <v>46204</v>
      </c>
      <c r="AG3" s="2">
        <v>46235</v>
      </c>
      <c r="AH3" s="2">
        <v>46266</v>
      </c>
      <c r="AI3" s="2">
        <v>46296</v>
      </c>
      <c r="AJ3" s="2">
        <v>46327</v>
      </c>
      <c r="AK3" s="2">
        <v>46357</v>
      </c>
      <c r="AL3" s="2">
        <v>46388</v>
      </c>
      <c r="AM3" s="2">
        <v>46419</v>
      </c>
      <c r="AN3" s="2">
        <v>46447</v>
      </c>
      <c r="AP3" s="2">
        <v>46113</v>
      </c>
      <c r="AQ3" s="2">
        <v>46143</v>
      </c>
      <c r="AR3" s="2">
        <v>46174</v>
      </c>
      <c r="AS3" s="2">
        <v>46204</v>
      </c>
      <c r="AT3" s="2">
        <v>46235</v>
      </c>
      <c r="AU3" s="2">
        <v>46266</v>
      </c>
      <c r="AV3" s="2">
        <v>46296</v>
      </c>
      <c r="AW3" s="2">
        <v>46327</v>
      </c>
      <c r="AX3" s="2">
        <v>46357</v>
      </c>
      <c r="AY3" s="2">
        <v>46388</v>
      </c>
      <c r="AZ3" s="2">
        <v>46419</v>
      </c>
      <c r="BA3" s="2">
        <v>46447</v>
      </c>
    </row>
    <row r="4" spans="2:53" ht="17.25" customHeight="1">
      <c r="B4" s="1" t="s">
        <v>307</v>
      </c>
      <c r="C4" s="233">
        <f>[3]Sheet1!C46</f>
        <v>55500</v>
      </c>
      <c r="D4" s="233">
        <f>[3]Sheet1!C47</f>
        <v>54500</v>
      </c>
      <c r="E4" s="233">
        <f>[3]Sheet1!C48</f>
        <v>52000</v>
      </c>
      <c r="F4" s="233">
        <f>[3]Sheet1!C49</f>
        <v>49500</v>
      </c>
      <c r="G4" s="233">
        <f>[3]Sheet1!C50</f>
        <v>48500</v>
      </c>
      <c r="H4" s="233">
        <f>[3]Sheet1!C51</f>
        <v>47000</v>
      </c>
      <c r="I4" s="233">
        <f>[3]Sheet1!C52</f>
        <v>47000</v>
      </c>
      <c r="J4" s="233">
        <f>[3]Sheet1!C53</f>
        <v>48000</v>
      </c>
      <c r="K4" s="233">
        <f>[3]Sheet1!C54</f>
        <v>49500</v>
      </c>
      <c r="L4" s="233">
        <f>[3]Sheet1!C55</f>
        <v>52000</v>
      </c>
      <c r="M4" s="233">
        <f>[3]Sheet1!C56</f>
        <v>52000</v>
      </c>
      <c r="N4" s="233">
        <f>[3]Sheet1!C57</f>
        <v>53500</v>
      </c>
      <c r="P4" s="111">
        <f>C4-$P$1</f>
        <v>54500</v>
      </c>
      <c r="Q4" s="111">
        <f t="shared" ref="Q4:AA19" si="0">D4-$P$1</f>
        <v>53500</v>
      </c>
      <c r="R4" s="111">
        <f t="shared" si="0"/>
        <v>51000</v>
      </c>
      <c r="S4" s="111">
        <f t="shared" si="0"/>
        <v>48500</v>
      </c>
      <c r="T4" s="111">
        <f t="shared" si="0"/>
        <v>47500</v>
      </c>
      <c r="U4" s="111">
        <f t="shared" si="0"/>
        <v>46000</v>
      </c>
      <c r="V4" s="111">
        <f t="shared" si="0"/>
        <v>46000</v>
      </c>
      <c r="W4" s="111">
        <f t="shared" si="0"/>
        <v>47000</v>
      </c>
      <c r="X4" s="111">
        <f t="shared" si="0"/>
        <v>48500</v>
      </c>
      <c r="Y4" s="111">
        <f t="shared" si="0"/>
        <v>51000</v>
      </c>
      <c r="Z4" s="111">
        <f t="shared" si="0"/>
        <v>51000</v>
      </c>
      <c r="AA4" s="111">
        <f t="shared" si="0"/>
        <v>52500</v>
      </c>
      <c r="AC4" s="111">
        <f>C4-$AC$1</f>
        <v>53500</v>
      </c>
      <c r="AD4" s="111">
        <f t="shared" ref="AD4:AN19" si="1">D4-$AC$1</f>
        <v>52500</v>
      </c>
      <c r="AE4" s="111">
        <f t="shared" si="1"/>
        <v>50000</v>
      </c>
      <c r="AF4" s="111">
        <f t="shared" si="1"/>
        <v>47500</v>
      </c>
      <c r="AG4" s="111">
        <f t="shared" si="1"/>
        <v>46500</v>
      </c>
      <c r="AH4" s="111">
        <f t="shared" si="1"/>
        <v>45000</v>
      </c>
      <c r="AI4" s="111">
        <f t="shared" si="1"/>
        <v>45000</v>
      </c>
      <c r="AJ4" s="111">
        <f t="shared" si="1"/>
        <v>46000</v>
      </c>
      <c r="AK4" s="111">
        <f t="shared" si="1"/>
        <v>47500</v>
      </c>
      <c r="AL4" s="111">
        <f t="shared" si="1"/>
        <v>50000</v>
      </c>
      <c r="AM4" s="111">
        <f t="shared" si="1"/>
        <v>50000</v>
      </c>
      <c r="AN4" s="111">
        <f t="shared" si="1"/>
        <v>51500</v>
      </c>
      <c r="AP4" s="111">
        <f>C4-$AP$1</f>
        <v>52500</v>
      </c>
      <c r="AQ4" s="111">
        <f t="shared" ref="AQ4:BA19" si="2">D4-$AP$1</f>
        <v>51500</v>
      </c>
      <c r="AR4" s="111">
        <f t="shared" si="2"/>
        <v>49000</v>
      </c>
      <c r="AS4" s="111">
        <f t="shared" si="2"/>
        <v>46500</v>
      </c>
      <c r="AT4" s="111">
        <f t="shared" si="2"/>
        <v>45500</v>
      </c>
      <c r="AU4" s="111">
        <f t="shared" si="2"/>
        <v>44000</v>
      </c>
      <c r="AV4" s="111">
        <f t="shared" si="2"/>
        <v>44000</v>
      </c>
      <c r="AW4" s="111">
        <f t="shared" si="2"/>
        <v>45000</v>
      </c>
      <c r="AX4" s="111">
        <f t="shared" si="2"/>
        <v>46500</v>
      </c>
      <c r="AY4" s="111">
        <f t="shared" si="2"/>
        <v>49000</v>
      </c>
      <c r="AZ4" s="111">
        <f t="shared" si="2"/>
        <v>49000</v>
      </c>
      <c r="BA4" s="111">
        <f t="shared" si="2"/>
        <v>50500</v>
      </c>
    </row>
    <row r="5" spans="2:53" ht="17.25" customHeight="1">
      <c r="B5" s="1" t="s">
        <v>334</v>
      </c>
      <c r="C5" s="233">
        <v>55500</v>
      </c>
      <c r="D5" s="233">
        <v>54500</v>
      </c>
      <c r="E5" s="233">
        <v>52000</v>
      </c>
      <c r="F5" s="233">
        <v>49500</v>
      </c>
      <c r="G5" s="233">
        <v>48500</v>
      </c>
      <c r="H5" s="233">
        <v>47000</v>
      </c>
      <c r="I5" s="233">
        <v>47000</v>
      </c>
      <c r="J5" s="233">
        <v>48000</v>
      </c>
      <c r="K5" s="233">
        <v>49500</v>
      </c>
      <c r="L5" s="233">
        <v>52000</v>
      </c>
      <c r="M5" s="233">
        <v>52000</v>
      </c>
      <c r="N5" s="233">
        <v>53500</v>
      </c>
      <c r="P5" s="111">
        <f t="shared" ref="P5:AA23" si="3">C5-$P$1</f>
        <v>54500</v>
      </c>
      <c r="Q5" s="111">
        <f t="shared" si="0"/>
        <v>53500</v>
      </c>
      <c r="R5" s="111">
        <f t="shared" si="0"/>
        <v>51000</v>
      </c>
      <c r="S5" s="111">
        <f t="shared" si="0"/>
        <v>48500</v>
      </c>
      <c r="T5" s="111">
        <f t="shared" si="0"/>
        <v>47500</v>
      </c>
      <c r="U5" s="111">
        <f t="shared" si="0"/>
        <v>46000</v>
      </c>
      <c r="V5" s="111">
        <f t="shared" si="0"/>
        <v>46000</v>
      </c>
      <c r="W5" s="111">
        <f t="shared" si="0"/>
        <v>47000</v>
      </c>
      <c r="X5" s="111">
        <f t="shared" si="0"/>
        <v>48500</v>
      </c>
      <c r="Y5" s="111">
        <f t="shared" si="0"/>
        <v>51000</v>
      </c>
      <c r="Z5" s="111">
        <f t="shared" si="0"/>
        <v>51000</v>
      </c>
      <c r="AA5" s="111">
        <f t="shared" si="0"/>
        <v>52500</v>
      </c>
      <c r="AC5" s="111">
        <f t="shared" ref="AC5:AN23" si="4">C5-$AC$1</f>
        <v>53500</v>
      </c>
      <c r="AD5" s="111">
        <f t="shared" si="1"/>
        <v>52500</v>
      </c>
      <c r="AE5" s="111">
        <f t="shared" si="1"/>
        <v>50000</v>
      </c>
      <c r="AF5" s="111">
        <f t="shared" si="1"/>
        <v>47500</v>
      </c>
      <c r="AG5" s="111">
        <f t="shared" si="1"/>
        <v>46500</v>
      </c>
      <c r="AH5" s="111">
        <f t="shared" si="1"/>
        <v>45000</v>
      </c>
      <c r="AI5" s="111">
        <f t="shared" si="1"/>
        <v>45000</v>
      </c>
      <c r="AJ5" s="111">
        <f t="shared" si="1"/>
        <v>46000</v>
      </c>
      <c r="AK5" s="111">
        <f t="shared" si="1"/>
        <v>47500</v>
      </c>
      <c r="AL5" s="111">
        <f t="shared" si="1"/>
        <v>50000</v>
      </c>
      <c r="AM5" s="111">
        <f t="shared" si="1"/>
        <v>50000</v>
      </c>
      <c r="AN5" s="111">
        <f t="shared" si="1"/>
        <v>51500</v>
      </c>
      <c r="AP5" s="111">
        <f t="shared" ref="AP5:BA23" si="5">C5-$AP$1</f>
        <v>52500</v>
      </c>
      <c r="AQ5" s="111">
        <f t="shared" si="2"/>
        <v>51500</v>
      </c>
      <c r="AR5" s="111">
        <f t="shared" si="2"/>
        <v>49000</v>
      </c>
      <c r="AS5" s="111">
        <f t="shared" si="2"/>
        <v>46500</v>
      </c>
      <c r="AT5" s="111">
        <f t="shared" si="2"/>
        <v>45500</v>
      </c>
      <c r="AU5" s="111">
        <f t="shared" si="2"/>
        <v>44000</v>
      </c>
      <c r="AV5" s="111">
        <f t="shared" si="2"/>
        <v>44000</v>
      </c>
      <c r="AW5" s="111">
        <f t="shared" si="2"/>
        <v>45000</v>
      </c>
      <c r="AX5" s="111">
        <f t="shared" si="2"/>
        <v>46500</v>
      </c>
      <c r="AY5" s="111">
        <f t="shared" si="2"/>
        <v>49000</v>
      </c>
      <c r="AZ5" s="111">
        <f t="shared" si="2"/>
        <v>49000</v>
      </c>
      <c r="BA5" s="111">
        <f t="shared" si="2"/>
        <v>50500</v>
      </c>
    </row>
    <row r="6" spans="2:53" ht="17.25" customHeight="1">
      <c r="B6" s="1" t="s">
        <v>336</v>
      </c>
      <c r="C6" s="233">
        <v>55500</v>
      </c>
      <c r="D6" s="233">
        <v>54500</v>
      </c>
      <c r="E6" s="233">
        <v>52000</v>
      </c>
      <c r="F6" s="233">
        <v>49500</v>
      </c>
      <c r="G6" s="233">
        <v>48500</v>
      </c>
      <c r="H6" s="233">
        <v>47000</v>
      </c>
      <c r="I6" s="233">
        <v>47000</v>
      </c>
      <c r="J6" s="233">
        <v>48000</v>
      </c>
      <c r="K6" s="233">
        <v>49500</v>
      </c>
      <c r="L6" s="233">
        <v>52000</v>
      </c>
      <c r="M6" s="233">
        <v>52000</v>
      </c>
      <c r="N6" s="233">
        <v>53500</v>
      </c>
      <c r="P6" s="111">
        <f t="shared" si="3"/>
        <v>54500</v>
      </c>
      <c r="Q6" s="111">
        <f t="shared" si="0"/>
        <v>53500</v>
      </c>
      <c r="R6" s="111">
        <f t="shared" si="0"/>
        <v>51000</v>
      </c>
      <c r="S6" s="111">
        <f t="shared" si="0"/>
        <v>48500</v>
      </c>
      <c r="T6" s="111">
        <f t="shared" si="0"/>
        <v>47500</v>
      </c>
      <c r="U6" s="111">
        <f t="shared" si="0"/>
        <v>46000</v>
      </c>
      <c r="V6" s="111">
        <f t="shared" si="0"/>
        <v>46000</v>
      </c>
      <c r="W6" s="111">
        <f t="shared" si="0"/>
        <v>47000</v>
      </c>
      <c r="X6" s="111">
        <f t="shared" si="0"/>
        <v>48500</v>
      </c>
      <c r="Y6" s="111">
        <f t="shared" si="0"/>
        <v>51000</v>
      </c>
      <c r="Z6" s="111">
        <f t="shared" si="0"/>
        <v>51000</v>
      </c>
      <c r="AA6" s="111">
        <f t="shared" si="0"/>
        <v>52500</v>
      </c>
      <c r="AC6" s="111">
        <f t="shared" si="4"/>
        <v>53500</v>
      </c>
      <c r="AD6" s="111">
        <f t="shared" si="1"/>
        <v>52500</v>
      </c>
      <c r="AE6" s="111">
        <f t="shared" si="1"/>
        <v>50000</v>
      </c>
      <c r="AF6" s="111">
        <f t="shared" si="1"/>
        <v>47500</v>
      </c>
      <c r="AG6" s="111">
        <f t="shared" si="1"/>
        <v>46500</v>
      </c>
      <c r="AH6" s="111">
        <f t="shared" si="1"/>
        <v>45000</v>
      </c>
      <c r="AI6" s="111">
        <f t="shared" si="1"/>
        <v>45000</v>
      </c>
      <c r="AJ6" s="111">
        <f t="shared" si="1"/>
        <v>46000</v>
      </c>
      <c r="AK6" s="111">
        <f t="shared" si="1"/>
        <v>47500</v>
      </c>
      <c r="AL6" s="111">
        <f t="shared" si="1"/>
        <v>50000</v>
      </c>
      <c r="AM6" s="111">
        <f t="shared" si="1"/>
        <v>50000</v>
      </c>
      <c r="AN6" s="111">
        <f t="shared" si="1"/>
        <v>51500</v>
      </c>
      <c r="AP6" s="111">
        <f t="shared" si="5"/>
        <v>52500</v>
      </c>
      <c r="AQ6" s="111">
        <f t="shared" si="2"/>
        <v>51500</v>
      </c>
      <c r="AR6" s="111">
        <f t="shared" si="2"/>
        <v>49000</v>
      </c>
      <c r="AS6" s="111">
        <f t="shared" si="2"/>
        <v>46500</v>
      </c>
      <c r="AT6" s="111">
        <f t="shared" si="2"/>
        <v>45500</v>
      </c>
      <c r="AU6" s="111">
        <f t="shared" si="2"/>
        <v>44000</v>
      </c>
      <c r="AV6" s="111">
        <f t="shared" si="2"/>
        <v>44000</v>
      </c>
      <c r="AW6" s="111">
        <f t="shared" si="2"/>
        <v>45000</v>
      </c>
      <c r="AX6" s="111">
        <f t="shared" si="2"/>
        <v>46500</v>
      </c>
      <c r="AY6" s="111">
        <f t="shared" si="2"/>
        <v>49000</v>
      </c>
      <c r="AZ6" s="111">
        <f t="shared" si="2"/>
        <v>49000</v>
      </c>
      <c r="BA6" s="111">
        <f t="shared" si="2"/>
        <v>50500</v>
      </c>
    </row>
    <row r="7" spans="2:53" ht="17.25" customHeight="1">
      <c r="B7" s="1" t="s">
        <v>338</v>
      </c>
      <c r="C7" s="233">
        <v>55500</v>
      </c>
      <c r="D7" s="233">
        <v>54500</v>
      </c>
      <c r="E7" s="233">
        <v>52000</v>
      </c>
      <c r="F7" s="233">
        <v>49500</v>
      </c>
      <c r="G7" s="233">
        <v>48500</v>
      </c>
      <c r="H7" s="233">
        <v>47000</v>
      </c>
      <c r="I7" s="233">
        <v>47000</v>
      </c>
      <c r="J7" s="233">
        <v>48000</v>
      </c>
      <c r="K7" s="233">
        <v>49500</v>
      </c>
      <c r="L7" s="233">
        <v>52000</v>
      </c>
      <c r="M7" s="233">
        <v>52000</v>
      </c>
      <c r="N7" s="233">
        <v>53500</v>
      </c>
      <c r="P7" s="111">
        <f t="shared" si="3"/>
        <v>54500</v>
      </c>
      <c r="Q7" s="111">
        <f t="shared" si="0"/>
        <v>53500</v>
      </c>
      <c r="R7" s="111">
        <f t="shared" si="0"/>
        <v>51000</v>
      </c>
      <c r="S7" s="111">
        <f t="shared" si="0"/>
        <v>48500</v>
      </c>
      <c r="T7" s="111">
        <f t="shared" si="0"/>
        <v>47500</v>
      </c>
      <c r="U7" s="111">
        <f t="shared" si="0"/>
        <v>46000</v>
      </c>
      <c r="V7" s="111">
        <f t="shared" si="0"/>
        <v>46000</v>
      </c>
      <c r="W7" s="111">
        <f t="shared" si="0"/>
        <v>47000</v>
      </c>
      <c r="X7" s="111">
        <f t="shared" si="0"/>
        <v>48500</v>
      </c>
      <c r="Y7" s="111">
        <f t="shared" si="0"/>
        <v>51000</v>
      </c>
      <c r="Z7" s="111">
        <f t="shared" si="0"/>
        <v>51000</v>
      </c>
      <c r="AA7" s="111">
        <f t="shared" si="0"/>
        <v>52500</v>
      </c>
      <c r="AC7" s="111">
        <f t="shared" si="4"/>
        <v>53500</v>
      </c>
      <c r="AD7" s="111">
        <f t="shared" si="1"/>
        <v>52500</v>
      </c>
      <c r="AE7" s="111">
        <f t="shared" si="1"/>
        <v>50000</v>
      </c>
      <c r="AF7" s="111">
        <f t="shared" si="1"/>
        <v>47500</v>
      </c>
      <c r="AG7" s="111">
        <f t="shared" si="1"/>
        <v>46500</v>
      </c>
      <c r="AH7" s="111">
        <f t="shared" si="1"/>
        <v>45000</v>
      </c>
      <c r="AI7" s="111">
        <f t="shared" si="1"/>
        <v>45000</v>
      </c>
      <c r="AJ7" s="111">
        <f t="shared" si="1"/>
        <v>46000</v>
      </c>
      <c r="AK7" s="111">
        <f t="shared" si="1"/>
        <v>47500</v>
      </c>
      <c r="AL7" s="111">
        <f t="shared" si="1"/>
        <v>50000</v>
      </c>
      <c r="AM7" s="111">
        <f t="shared" si="1"/>
        <v>50000</v>
      </c>
      <c r="AN7" s="111">
        <f t="shared" si="1"/>
        <v>51500</v>
      </c>
      <c r="AP7" s="111">
        <f t="shared" si="5"/>
        <v>52500</v>
      </c>
      <c r="AQ7" s="111">
        <f t="shared" si="2"/>
        <v>51500</v>
      </c>
      <c r="AR7" s="111">
        <f t="shared" si="2"/>
        <v>49000</v>
      </c>
      <c r="AS7" s="111">
        <f t="shared" si="2"/>
        <v>46500</v>
      </c>
      <c r="AT7" s="111">
        <f t="shared" si="2"/>
        <v>45500</v>
      </c>
      <c r="AU7" s="111">
        <f t="shared" si="2"/>
        <v>44000</v>
      </c>
      <c r="AV7" s="111">
        <f t="shared" si="2"/>
        <v>44000</v>
      </c>
      <c r="AW7" s="111">
        <f t="shared" si="2"/>
        <v>45000</v>
      </c>
      <c r="AX7" s="111">
        <f t="shared" si="2"/>
        <v>46500</v>
      </c>
      <c r="AY7" s="111">
        <f t="shared" si="2"/>
        <v>49000</v>
      </c>
      <c r="AZ7" s="111">
        <f t="shared" si="2"/>
        <v>49000</v>
      </c>
      <c r="BA7" s="111">
        <f t="shared" si="2"/>
        <v>50500</v>
      </c>
    </row>
    <row r="8" spans="2:53" ht="17.25" customHeight="1">
      <c r="B8" s="1" t="s">
        <v>340</v>
      </c>
      <c r="C8" s="556">
        <v>56000</v>
      </c>
      <c r="D8" s="556">
        <v>55000</v>
      </c>
      <c r="E8" s="556">
        <v>52500</v>
      </c>
      <c r="F8" s="556">
        <v>50000</v>
      </c>
      <c r="G8" s="556">
        <v>49000</v>
      </c>
      <c r="H8" s="556">
        <v>47500</v>
      </c>
      <c r="I8" s="556">
        <v>47500</v>
      </c>
      <c r="J8" s="556">
        <v>48500</v>
      </c>
      <c r="K8" s="556">
        <v>50000</v>
      </c>
      <c r="L8" s="556">
        <v>52500</v>
      </c>
      <c r="M8" s="556">
        <v>52500</v>
      </c>
      <c r="N8" s="556">
        <v>54000</v>
      </c>
      <c r="P8" s="111">
        <f t="shared" si="3"/>
        <v>55000</v>
      </c>
      <c r="Q8" s="111">
        <f t="shared" si="0"/>
        <v>54000</v>
      </c>
      <c r="R8" s="111">
        <f t="shared" si="0"/>
        <v>51500</v>
      </c>
      <c r="S8" s="111">
        <f t="shared" si="0"/>
        <v>49000</v>
      </c>
      <c r="T8" s="111">
        <f t="shared" si="0"/>
        <v>48000</v>
      </c>
      <c r="U8" s="111">
        <f t="shared" si="0"/>
        <v>46500</v>
      </c>
      <c r="V8" s="111">
        <f t="shared" si="0"/>
        <v>46500</v>
      </c>
      <c r="W8" s="111">
        <f t="shared" si="0"/>
        <v>47500</v>
      </c>
      <c r="X8" s="111">
        <f t="shared" si="0"/>
        <v>49000</v>
      </c>
      <c r="Y8" s="111">
        <f t="shared" si="0"/>
        <v>51500</v>
      </c>
      <c r="Z8" s="111">
        <f t="shared" si="0"/>
        <v>51500</v>
      </c>
      <c r="AA8" s="111">
        <f t="shared" si="0"/>
        <v>53000</v>
      </c>
      <c r="AC8" s="111">
        <f t="shared" si="4"/>
        <v>54000</v>
      </c>
      <c r="AD8" s="111">
        <f t="shared" si="1"/>
        <v>53000</v>
      </c>
      <c r="AE8" s="111">
        <f t="shared" si="1"/>
        <v>50500</v>
      </c>
      <c r="AF8" s="111">
        <f t="shared" si="1"/>
        <v>48000</v>
      </c>
      <c r="AG8" s="111">
        <f t="shared" si="1"/>
        <v>47000</v>
      </c>
      <c r="AH8" s="111">
        <f t="shared" si="1"/>
        <v>45500</v>
      </c>
      <c r="AI8" s="111">
        <f t="shared" si="1"/>
        <v>45500</v>
      </c>
      <c r="AJ8" s="111">
        <f t="shared" si="1"/>
        <v>46500</v>
      </c>
      <c r="AK8" s="111">
        <f t="shared" si="1"/>
        <v>48000</v>
      </c>
      <c r="AL8" s="111">
        <f t="shared" si="1"/>
        <v>50500</v>
      </c>
      <c r="AM8" s="111">
        <f t="shared" si="1"/>
        <v>50500</v>
      </c>
      <c r="AN8" s="111">
        <f t="shared" si="1"/>
        <v>52000</v>
      </c>
      <c r="AP8" s="111">
        <f t="shared" si="5"/>
        <v>53000</v>
      </c>
      <c r="AQ8" s="111">
        <f t="shared" si="2"/>
        <v>52000</v>
      </c>
      <c r="AR8" s="111">
        <f t="shared" si="2"/>
        <v>49500</v>
      </c>
      <c r="AS8" s="111">
        <f t="shared" si="2"/>
        <v>47000</v>
      </c>
      <c r="AT8" s="111">
        <f t="shared" si="2"/>
        <v>46000</v>
      </c>
      <c r="AU8" s="111">
        <f t="shared" si="2"/>
        <v>44500</v>
      </c>
      <c r="AV8" s="111">
        <f t="shared" si="2"/>
        <v>44500</v>
      </c>
      <c r="AW8" s="111">
        <f t="shared" si="2"/>
        <v>45500</v>
      </c>
      <c r="AX8" s="111">
        <f t="shared" si="2"/>
        <v>47000</v>
      </c>
      <c r="AY8" s="111">
        <f t="shared" si="2"/>
        <v>49500</v>
      </c>
      <c r="AZ8" s="111">
        <f t="shared" si="2"/>
        <v>49500</v>
      </c>
      <c r="BA8" s="111">
        <f t="shared" si="2"/>
        <v>51000</v>
      </c>
    </row>
    <row r="9" spans="2:53" ht="17.25" customHeight="1">
      <c r="B9" s="1" t="s">
        <v>341</v>
      </c>
      <c r="C9" s="233">
        <v>55500</v>
      </c>
      <c r="D9" s="233">
        <v>54500</v>
      </c>
      <c r="E9" s="233">
        <v>52000</v>
      </c>
      <c r="F9" s="233">
        <v>49500</v>
      </c>
      <c r="G9" s="233">
        <v>48500</v>
      </c>
      <c r="H9" s="233">
        <v>47000</v>
      </c>
      <c r="I9" s="233">
        <v>47000</v>
      </c>
      <c r="J9" s="233">
        <v>48000</v>
      </c>
      <c r="K9" s="233">
        <v>49500</v>
      </c>
      <c r="L9" s="233">
        <v>52000</v>
      </c>
      <c r="M9" s="233">
        <v>52000</v>
      </c>
      <c r="N9" s="233">
        <v>53500</v>
      </c>
      <c r="P9" s="111">
        <f t="shared" si="3"/>
        <v>54500</v>
      </c>
      <c r="Q9" s="111">
        <f t="shared" si="0"/>
        <v>53500</v>
      </c>
      <c r="R9" s="111">
        <f t="shared" si="0"/>
        <v>51000</v>
      </c>
      <c r="S9" s="111">
        <f t="shared" si="0"/>
        <v>48500</v>
      </c>
      <c r="T9" s="111">
        <f t="shared" si="0"/>
        <v>47500</v>
      </c>
      <c r="U9" s="111">
        <f t="shared" si="0"/>
        <v>46000</v>
      </c>
      <c r="V9" s="111">
        <f t="shared" si="0"/>
        <v>46000</v>
      </c>
      <c r="W9" s="111">
        <f t="shared" si="0"/>
        <v>47000</v>
      </c>
      <c r="X9" s="111">
        <f t="shared" si="0"/>
        <v>48500</v>
      </c>
      <c r="Y9" s="111">
        <f t="shared" si="0"/>
        <v>51000</v>
      </c>
      <c r="Z9" s="111">
        <f t="shared" si="0"/>
        <v>51000</v>
      </c>
      <c r="AA9" s="111">
        <f t="shared" si="0"/>
        <v>52500</v>
      </c>
      <c r="AC9" s="111">
        <f t="shared" si="4"/>
        <v>53500</v>
      </c>
      <c r="AD9" s="111">
        <f t="shared" si="1"/>
        <v>52500</v>
      </c>
      <c r="AE9" s="111">
        <f t="shared" si="1"/>
        <v>50000</v>
      </c>
      <c r="AF9" s="111">
        <f t="shared" si="1"/>
        <v>47500</v>
      </c>
      <c r="AG9" s="111">
        <f t="shared" si="1"/>
        <v>46500</v>
      </c>
      <c r="AH9" s="111">
        <f t="shared" si="1"/>
        <v>45000</v>
      </c>
      <c r="AI9" s="111">
        <f t="shared" si="1"/>
        <v>45000</v>
      </c>
      <c r="AJ9" s="111">
        <f t="shared" si="1"/>
        <v>46000</v>
      </c>
      <c r="AK9" s="111">
        <f t="shared" si="1"/>
        <v>47500</v>
      </c>
      <c r="AL9" s="111">
        <f t="shared" si="1"/>
        <v>50000</v>
      </c>
      <c r="AM9" s="111">
        <f t="shared" si="1"/>
        <v>50000</v>
      </c>
      <c r="AN9" s="111">
        <f t="shared" si="1"/>
        <v>51500</v>
      </c>
      <c r="AP9" s="111">
        <f t="shared" si="5"/>
        <v>52500</v>
      </c>
      <c r="AQ9" s="111">
        <f t="shared" si="2"/>
        <v>51500</v>
      </c>
      <c r="AR9" s="111">
        <f t="shared" si="2"/>
        <v>49000</v>
      </c>
      <c r="AS9" s="111">
        <f t="shared" si="2"/>
        <v>46500</v>
      </c>
      <c r="AT9" s="111">
        <f t="shared" si="2"/>
        <v>45500</v>
      </c>
      <c r="AU9" s="111">
        <f t="shared" si="2"/>
        <v>44000</v>
      </c>
      <c r="AV9" s="111">
        <f t="shared" si="2"/>
        <v>44000</v>
      </c>
      <c r="AW9" s="111">
        <f t="shared" si="2"/>
        <v>45000</v>
      </c>
      <c r="AX9" s="111">
        <f t="shared" si="2"/>
        <v>46500</v>
      </c>
      <c r="AY9" s="111">
        <f t="shared" si="2"/>
        <v>49000</v>
      </c>
      <c r="AZ9" s="111">
        <f t="shared" si="2"/>
        <v>49000</v>
      </c>
      <c r="BA9" s="111">
        <f t="shared" si="2"/>
        <v>50500</v>
      </c>
    </row>
    <row r="10" spans="2:53" ht="17.25" customHeight="1">
      <c r="B10" s="1" t="s">
        <v>342</v>
      </c>
      <c r="C10" s="233">
        <v>57000</v>
      </c>
      <c r="D10" s="233">
        <v>56000</v>
      </c>
      <c r="E10" s="233">
        <v>53500</v>
      </c>
      <c r="F10" s="233">
        <v>51000</v>
      </c>
      <c r="G10" s="233">
        <v>50000</v>
      </c>
      <c r="H10" s="233">
        <v>48500</v>
      </c>
      <c r="I10" s="233">
        <v>48500</v>
      </c>
      <c r="J10" s="233">
        <v>49500</v>
      </c>
      <c r="K10" s="233">
        <v>51000</v>
      </c>
      <c r="L10" s="233">
        <v>53500</v>
      </c>
      <c r="M10" s="233">
        <v>53500</v>
      </c>
      <c r="N10" s="233">
        <v>55000</v>
      </c>
      <c r="P10" s="111">
        <f t="shared" si="3"/>
        <v>56000</v>
      </c>
      <c r="Q10" s="111">
        <f t="shared" si="0"/>
        <v>55000</v>
      </c>
      <c r="R10" s="111">
        <f t="shared" si="0"/>
        <v>52500</v>
      </c>
      <c r="S10" s="111">
        <f t="shared" si="0"/>
        <v>50000</v>
      </c>
      <c r="T10" s="111">
        <f t="shared" si="0"/>
        <v>49000</v>
      </c>
      <c r="U10" s="111">
        <f t="shared" si="0"/>
        <v>47500</v>
      </c>
      <c r="V10" s="111">
        <f t="shared" si="0"/>
        <v>47500</v>
      </c>
      <c r="W10" s="111">
        <f t="shared" si="0"/>
        <v>48500</v>
      </c>
      <c r="X10" s="111">
        <f t="shared" si="0"/>
        <v>50000</v>
      </c>
      <c r="Y10" s="111">
        <f t="shared" si="0"/>
        <v>52500</v>
      </c>
      <c r="Z10" s="111">
        <f t="shared" si="0"/>
        <v>52500</v>
      </c>
      <c r="AA10" s="111">
        <f t="shared" si="0"/>
        <v>54000</v>
      </c>
      <c r="AC10" s="111">
        <f t="shared" si="4"/>
        <v>55000</v>
      </c>
      <c r="AD10" s="111">
        <f t="shared" si="1"/>
        <v>54000</v>
      </c>
      <c r="AE10" s="111">
        <f t="shared" si="1"/>
        <v>51500</v>
      </c>
      <c r="AF10" s="111">
        <f t="shared" si="1"/>
        <v>49000</v>
      </c>
      <c r="AG10" s="111">
        <f t="shared" si="1"/>
        <v>48000</v>
      </c>
      <c r="AH10" s="111">
        <f t="shared" si="1"/>
        <v>46500</v>
      </c>
      <c r="AI10" s="111">
        <f t="shared" si="1"/>
        <v>46500</v>
      </c>
      <c r="AJ10" s="111">
        <f t="shared" si="1"/>
        <v>47500</v>
      </c>
      <c r="AK10" s="111">
        <f t="shared" si="1"/>
        <v>49000</v>
      </c>
      <c r="AL10" s="111">
        <f t="shared" si="1"/>
        <v>51500</v>
      </c>
      <c r="AM10" s="111">
        <f t="shared" si="1"/>
        <v>51500</v>
      </c>
      <c r="AN10" s="111">
        <f t="shared" si="1"/>
        <v>53000</v>
      </c>
      <c r="AP10" s="111">
        <f t="shared" si="5"/>
        <v>54000</v>
      </c>
      <c r="AQ10" s="111">
        <f t="shared" si="2"/>
        <v>53000</v>
      </c>
      <c r="AR10" s="111">
        <f t="shared" si="2"/>
        <v>50500</v>
      </c>
      <c r="AS10" s="111">
        <f t="shared" si="2"/>
        <v>48000</v>
      </c>
      <c r="AT10" s="111">
        <f t="shared" si="2"/>
        <v>47000</v>
      </c>
      <c r="AU10" s="111">
        <f t="shared" si="2"/>
        <v>45500</v>
      </c>
      <c r="AV10" s="111">
        <f t="shared" si="2"/>
        <v>45500</v>
      </c>
      <c r="AW10" s="111">
        <f t="shared" si="2"/>
        <v>46500</v>
      </c>
      <c r="AX10" s="111">
        <f t="shared" si="2"/>
        <v>48000</v>
      </c>
      <c r="AY10" s="111">
        <f t="shared" si="2"/>
        <v>50500</v>
      </c>
      <c r="AZ10" s="111">
        <f t="shared" si="2"/>
        <v>50500</v>
      </c>
      <c r="BA10" s="111">
        <f t="shared" si="2"/>
        <v>52000</v>
      </c>
    </row>
    <row r="11" spans="2:53" ht="17.25" customHeight="1">
      <c r="B11" s="1" t="s">
        <v>344</v>
      </c>
      <c r="C11" s="233">
        <v>56000</v>
      </c>
      <c r="D11" s="233">
        <v>55000</v>
      </c>
      <c r="E11" s="233">
        <v>52500</v>
      </c>
      <c r="F11" s="233">
        <v>50000</v>
      </c>
      <c r="G11" s="233">
        <v>49000</v>
      </c>
      <c r="H11" s="233">
        <v>47500</v>
      </c>
      <c r="I11" s="233">
        <v>47500</v>
      </c>
      <c r="J11" s="233">
        <v>48500</v>
      </c>
      <c r="K11" s="233">
        <v>50000</v>
      </c>
      <c r="L11" s="233">
        <v>52500</v>
      </c>
      <c r="M11" s="233">
        <v>52500</v>
      </c>
      <c r="N11" s="233">
        <v>54000</v>
      </c>
      <c r="P11" s="111">
        <f t="shared" si="3"/>
        <v>55000</v>
      </c>
      <c r="Q11" s="111">
        <f t="shared" si="0"/>
        <v>54000</v>
      </c>
      <c r="R11" s="111">
        <f t="shared" si="0"/>
        <v>51500</v>
      </c>
      <c r="S11" s="111">
        <f t="shared" si="0"/>
        <v>49000</v>
      </c>
      <c r="T11" s="111">
        <f t="shared" si="0"/>
        <v>48000</v>
      </c>
      <c r="U11" s="111">
        <f t="shared" si="0"/>
        <v>46500</v>
      </c>
      <c r="V11" s="111">
        <f t="shared" si="0"/>
        <v>46500</v>
      </c>
      <c r="W11" s="111">
        <f t="shared" si="0"/>
        <v>47500</v>
      </c>
      <c r="X11" s="111">
        <f t="shared" si="0"/>
        <v>49000</v>
      </c>
      <c r="Y11" s="111">
        <f t="shared" si="0"/>
        <v>51500</v>
      </c>
      <c r="Z11" s="111">
        <f t="shared" si="0"/>
        <v>51500</v>
      </c>
      <c r="AA11" s="111">
        <f t="shared" si="0"/>
        <v>53000</v>
      </c>
      <c r="AC11" s="111">
        <f t="shared" si="4"/>
        <v>54000</v>
      </c>
      <c r="AD11" s="111">
        <f t="shared" si="1"/>
        <v>53000</v>
      </c>
      <c r="AE11" s="111">
        <f t="shared" si="1"/>
        <v>50500</v>
      </c>
      <c r="AF11" s="111">
        <f t="shared" si="1"/>
        <v>48000</v>
      </c>
      <c r="AG11" s="111">
        <f t="shared" si="1"/>
        <v>47000</v>
      </c>
      <c r="AH11" s="111">
        <f t="shared" si="1"/>
        <v>45500</v>
      </c>
      <c r="AI11" s="111">
        <f t="shared" si="1"/>
        <v>45500</v>
      </c>
      <c r="AJ11" s="111">
        <f t="shared" si="1"/>
        <v>46500</v>
      </c>
      <c r="AK11" s="111">
        <f t="shared" si="1"/>
        <v>48000</v>
      </c>
      <c r="AL11" s="111">
        <f t="shared" si="1"/>
        <v>50500</v>
      </c>
      <c r="AM11" s="111">
        <f t="shared" si="1"/>
        <v>50500</v>
      </c>
      <c r="AN11" s="111">
        <f t="shared" si="1"/>
        <v>52000</v>
      </c>
      <c r="AP11" s="111">
        <f t="shared" si="5"/>
        <v>53000</v>
      </c>
      <c r="AQ11" s="111">
        <f t="shared" si="2"/>
        <v>52000</v>
      </c>
      <c r="AR11" s="111">
        <f t="shared" si="2"/>
        <v>49500</v>
      </c>
      <c r="AS11" s="111">
        <f t="shared" si="2"/>
        <v>47000</v>
      </c>
      <c r="AT11" s="111">
        <f t="shared" si="2"/>
        <v>46000</v>
      </c>
      <c r="AU11" s="111">
        <f t="shared" si="2"/>
        <v>44500</v>
      </c>
      <c r="AV11" s="111">
        <f t="shared" si="2"/>
        <v>44500</v>
      </c>
      <c r="AW11" s="111">
        <f t="shared" si="2"/>
        <v>45500</v>
      </c>
      <c r="AX11" s="111">
        <f t="shared" si="2"/>
        <v>47000</v>
      </c>
      <c r="AY11" s="111">
        <f t="shared" si="2"/>
        <v>49500</v>
      </c>
      <c r="AZ11" s="111">
        <f t="shared" si="2"/>
        <v>49500</v>
      </c>
      <c r="BA11" s="111">
        <f t="shared" si="2"/>
        <v>51000</v>
      </c>
    </row>
    <row r="12" spans="2:53" ht="17.25" customHeight="1">
      <c r="B12" s="1" t="s">
        <v>346</v>
      </c>
      <c r="C12" s="111">
        <v>54750</v>
      </c>
      <c r="D12" s="111">
        <v>53750</v>
      </c>
      <c r="E12" s="111">
        <v>51250</v>
      </c>
      <c r="F12" s="111">
        <v>48750</v>
      </c>
      <c r="G12" s="111">
        <v>47750</v>
      </c>
      <c r="H12" s="111">
        <v>46250</v>
      </c>
      <c r="I12" s="111">
        <v>46250</v>
      </c>
      <c r="J12" s="111">
        <v>47250</v>
      </c>
      <c r="K12" s="111">
        <v>48750</v>
      </c>
      <c r="L12" s="111">
        <v>51250</v>
      </c>
      <c r="M12" s="111">
        <v>51250</v>
      </c>
      <c r="N12" s="111">
        <v>52750</v>
      </c>
      <c r="P12" s="111">
        <f t="shared" si="3"/>
        <v>53750</v>
      </c>
      <c r="Q12" s="111">
        <f t="shared" si="0"/>
        <v>52750</v>
      </c>
      <c r="R12" s="111">
        <f t="shared" si="0"/>
        <v>50250</v>
      </c>
      <c r="S12" s="111">
        <f t="shared" si="0"/>
        <v>47750</v>
      </c>
      <c r="T12" s="111">
        <f t="shared" si="0"/>
        <v>46750</v>
      </c>
      <c r="U12" s="111">
        <f t="shared" si="0"/>
        <v>45250</v>
      </c>
      <c r="V12" s="111">
        <f t="shared" si="0"/>
        <v>45250</v>
      </c>
      <c r="W12" s="111">
        <f t="shared" si="0"/>
        <v>46250</v>
      </c>
      <c r="X12" s="111">
        <f t="shared" si="0"/>
        <v>47750</v>
      </c>
      <c r="Y12" s="111">
        <f t="shared" si="0"/>
        <v>50250</v>
      </c>
      <c r="Z12" s="111">
        <f t="shared" si="0"/>
        <v>50250</v>
      </c>
      <c r="AA12" s="111">
        <f t="shared" si="0"/>
        <v>51750</v>
      </c>
      <c r="AC12" s="111">
        <f t="shared" si="4"/>
        <v>52750</v>
      </c>
      <c r="AD12" s="111">
        <f t="shared" si="1"/>
        <v>51750</v>
      </c>
      <c r="AE12" s="111">
        <f t="shared" si="1"/>
        <v>49250</v>
      </c>
      <c r="AF12" s="111">
        <f t="shared" si="1"/>
        <v>46750</v>
      </c>
      <c r="AG12" s="111">
        <f t="shared" si="1"/>
        <v>45750</v>
      </c>
      <c r="AH12" s="111">
        <f t="shared" si="1"/>
        <v>44250</v>
      </c>
      <c r="AI12" s="111">
        <f t="shared" si="1"/>
        <v>44250</v>
      </c>
      <c r="AJ12" s="111">
        <f t="shared" si="1"/>
        <v>45250</v>
      </c>
      <c r="AK12" s="111">
        <f t="shared" si="1"/>
        <v>46750</v>
      </c>
      <c r="AL12" s="111">
        <f t="shared" si="1"/>
        <v>49250</v>
      </c>
      <c r="AM12" s="111">
        <f t="shared" si="1"/>
        <v>49250</v>
      </c>
      <c r="AN12" s="111">
        <f t="shared" si="1"/>
        <v>50750</v>
      </c>
      <c r="AP12" s="111">
        <f t="shared" si="5"/>
        <v>51750</v>
      </c>
      <c r="AQ12" s="111">
        <f t="shared" si="2"/>
        <v>50750</v>
      </c>
      <c r="AR12" s="111">
        <f t="shared" si="2"/>
        <v>48250</v>
      </c>
      <c r="AS12" s="111">
        <f t="shared" si="2"/>
        <v>45750</v>
      </c>
      <c r="AT12" s="111">
        <f t="shared" si="2"/>
        <v>44750</v>
      </c>
      <c r="AU12" s="111">
        <f t="shared" si="2"/>
        <v>43250</v>
      </c>
      <c r="AV12" s="111">
        <f t="shared" si="2"/>
        <v>43250</v>
      </c>
      <c r="AW12" s="111">
        <f t="shared" si="2"/>
        <v>44250</v>
      </c>
      <c r="AX12" s="111">
        <f t="shared" si="2"/>
        <v>45750</v>
      </c>
      <c r="AY12" s="111">
        <f t="shared" si="2"/>
        <v>48250</v>
      </c>
      <c r="AZ12" s="111">
        <f t="shared" si="2"/>
        <v>48250</v>
      </c>
      <c r="BA12" s="111">
        <f t="shared" si="2"/>
        <v>49750</v>
      </c>
    </row>
    <row r="13" spans="2:53" ht="17.25" customHeight="1">
      <c r="B13" s="1" t="s">
        <v>348</v>
      </c>
      <c r="C13" s="233">
        <f>C4-1050</f>
        <v>54450</v>
      </c>
      <c r="D13" s="233">
        <f t="shared" ref="D13:N13" si="6">D4-1050</f>
        <v>53450</v>
      </c>
      <c r="E13" s="233">
        <f t="shared" si="6"/>
        <v>50950</v>
      </c>
      <c r="F13" s="233">
        <f t="shared" si="6"/>
        <v>48450</v>
      </c>
      <c r="G13" s="233">
        <f t="shared" si="6"/>
        <v>47450</v>
      </c>
      <c r="H13" s="233">
        <f t="shared" si="6"/>
        <v>45950</v>
      </c>
      <c r="I13" s="233">
        <f t="shared" si="6"/>
        <v>45950</v>
      </c>
      <c r="J13" s="233">
        <f t="shared" si="6"/>
        <v>46950</v>
      </c>
      <c r="K13" s="233">
        <f t="shared" si="6"/>
        <v>48450</v>
      </c>
      <c r="L13" s="233">
        <f t="shared" si="6"/>
        <v>50950</v>
      </c>
      <c r="M13" s="233">
        <f t="shared" si="6"/>
        <v>50950</v>
      </c>
      <c r="N13" s="233">
        <f t="shared" si="6"/>
        <v>52450</v>
      </c>
      <c r="P13" s="111">
        <f t="shared" si="3"/>
        <v>53450</v>
      </c>
      <c r="Q13" s="111">
        <f t="shared" si="0"/>
        <v>52450</v>
      </c>
      <c r="R13" s="111">
        <f t="shared" si="0"/>
        <v>49950</v>
      </c>
      <c r="S13" s="111">
        <f t="shared" si="0"/>
        <v>47450</v>
      </c>
      <c r="T13" s="111">
        <f t="shared" si="0"/>
        <v>46450</v>
      </c>
      <c r="U13" s="111">
        <f t="shared" si="0"/>
        <v>44950</v>
      </c>
      <c r="V13" s="111">
        <f t="shared" si="0"/>
        <v>44950</v>
      </c>
      <c r="W13" s="111">
        <f t="shared" si="0"/>
        <v>45950</v>
      </c>
      <c r="X13" s="111">
        <f t="shared" si="0"/>
        <v>47450</v>
      </c>
      <c r="Y13" s="111">
        <f t="shared" si="0"/>
        <v>49950</v>
      </c>
      <c r="Z13" s="111">
        <f t="shared" si="0"/>
        <v>49950</v>
      </c>
      <c r="AA13" s="111">
        <f t="shared" si="0"/>
        <v>51450</v>
      </c>
      <c r="AC13" s="111">
        <f t="shared" si="4"/>
        <v>52450</v>
      </c>
      <c r="AD13" s="111">
        <f t="shared" si="1"/>
        <v>51450</v>
      </c>
      <c r="AE13" s="111">
        <f t="shared" si="1"/>
        <v>48950</v>
      </c>
      <c r="AF13" s="111">
        <f t="shared" si="1"/>
        <v>46450</v>
      </c>
      <c r="AG13" s="111">
        <f t="shared" si="1"/>
        <v>45450</v>
      </c>
      <c r="AH13" s="111">
        <f t="shared" si="1"/>
        <v>43950</v>
      </c>
      <c r="AI13" s="111">
        <f t="shared" si="1"/>
        <v>43950</v>
      </c>
      <c r="AJ13" s="111">
        <f t="shared" si="1"/>
        <v>44950</v>
      </c>
      <c r="AK13" s="111">
        <f t="shared" si="1"/>
        <v>46450</v>
      </c>
      <c r="AL13" s="111">
        <f t="shared" si="1"/>
        <v>48950</v>
      </c>
      <c r="AM13" s="111">
        <f t="shared" si="1"/>
        <v>48950</v>
      </c>
      <c r="AN13" s="111">
        <f t="shared" si="1"/>
        <v>50450</v>
      </c>
      <c r="AP13" s="111">
        <f t="shared" si="5"/>
        <v>51450</v>
      </c>
      <c r="AQ13" s="111">
        <f t="shared" si="2"/>
        <v>50450</v>
      </c>
      <c r="AR13" s="111">
        <f t="shared" si="2"/>
        <v>47950</v>
      </c>
      <c r="AS13" s="111">
        <f t="shared" si="2"/>
        <v>45450</v>
      </c>
      <c r="AT13" s="111">
        <f t="shared" si="2"/>
        <v>44450</v>
      </c>
      <c r="AU13" s="111">
        <f t="shared" si="2"/>
        <v>42950</v>
      </c>
      <c r="AV13" s="111">
        <f t="shared" si="2"/>
        <v>42950</v>
      </c>
      <c r="AW13" s="111">
        <f t="shared" si="2"/>
        <v>43950</v>
      </c>
      <c r="AX13" s="111">
        <f t="shared" si="2"/>
        <v>45450</v>
      </c>
      <c r="AY13" s="111">
        <f t="shared" si="2"/>
        <v>47950</v>
      </c>
      <c r="AZ13" s="111">
        <f t="shared" si="2"/>
        <v>47950</v>
      </c>
      <c r="BA13" s="111">
        <f t="shared" si="2"/>
        <v>49450</v>
      </c>
    </row>
    <row r="14" spans="2:53" ht="17.25" customHeight="1">
      <c r="B14" s="1" t="s">
        <v>513</v>
      </c>
      <c r="C14" s="233">
        <f>C4-1050</f>
        <v>54450</v>
      </c>
      <c r="D14" s="233">
        <f t="shared" ref="D14:N14" si="7">D4-1050</f>
        <v>53450</v>
      </c>
      <c r="E14" s="233">
        <f t="shared" si="7"/>
        <v>50950</v>
      </c>
      <c r="F14" s="233">
        <f t="shared" si="7"/>
        <v>48450</v>
      </c>
      <c r="G14" s="233">
        <f t="shared" si="7"/>
        <v>47450</v>
      </c>
      <c r="H14" s="233">
        <f t="shared" si="7"/>
        <v>45950</v>
      </c>
      <c r="I14" s="233">
        <f t="shared" si="7"/>
        <v>45950</v>
      </c>
      <c r="J14" s="233">
        <f t="shared" si="7"/>
        <v>46950</v>
      </c>
      <c r="K14" s="233">
        <f t="shared" si="7"/>
        <v>48450</v>
      </c>
      <c r="L14" s="233">
        <f t="shared" si="7"/>
        <v>50950</v>
      </c>
      <c r="M14" s="233">
        <f t="shared" si="7"/>
        <v>50950</v>
      </c>
      <c r="N14" s="233">
        <f t="shared" si="7"/>
        <v>52450</v>
      </c>
      <c r="P14" s="111">
        <f t="shared" si="3"/>
        <v>53450</v>
      </c>
      <c r="Q14" s="111">
        <f t="shared" si="0"/>
        <v>52450</v>
      </c>
      <c r="R14" s="111">
        <f t="shared" si="0"/>
        <v>49950</v>
      </c>
      <c r="S14" s="111">
        <f t="shared" si="0"/>
        <v>47450</v>
      </c>
      <c r="T14" s="111">
        <f t="shared" si="0"/>
        <v>46450</v>
      </c>
      <c r="U14" s="111">
        <f t="shared" si="0"/>
        <v>44950</v>
      </c>
      <c r="V14" s="111">
        <f t="shared" si="0"/>
        <v>44950</v>
      </c>
      <c r="W14" s="111">
        <f t="shared" si="0"/>
        <v>45950</v>
      </c>
      <c r="X14" s="111">
        <f t="shared" si="0"/>
        <v>47450</v>
      </c>
      <c r="Y14" s="111">
        <f t="shared" si="0"/>
        <v>49950</v>
      </c>
      <c r="Z14" s="111">
        <f t="shared" si="0"/>
        <v>49950</v>
      </c>
      <c r="AA14" s="111">
        <f t="shared" si="0"/>
        <v>51450</v>
      </c>
      <c r="AC14" s="111">
        <f t="shared" si="4"/>
        <v>52450</v>
      </c>
      <c r="AD14" s="111">
        <f t="shared" si="1"/>
        <v>51450</v>
      </c>
      <c r="AE14" s="111">
        <f t="shared" si="1"/>
        <v>48950</v>
      </c>
      <c r="AF14" s="111">
        <f t="shared" si="1"/>
        <v>46450</v>
      </c>
      <c r="AG14" s="111">
        <f t="shared" si="1"/>
        <v>45450</v>
      </c>
      <c r="AH14" s="111">
        <f t="shared" si="1"/>
        <v>43950</v>
      </c>
      <c r="AI14" s="111">
        <f t="shared" si="1"/>
        <v>43950</v>
      </c>
      <c r="AJ14" s="111">
        <f t="shared" si="1"/>
        <v>44950</v>
      </c>
      <c r="AK14" s="111">
        <f t="shared" si="1"/>
        <v>46450</v>
      </c>
      <c r="AL14" s="111">
        <f t="shared" si="1"/>
        <v>48950</v>
      </c>
      <c r="AM14" s="111">
        <f t="shared" si="1"/>
        <v>48950</v>
      </c>
      <c r="AN14" s="111">
        <f t="shared" si="1"/>
        <v>50450</v>
      </c>
      <c r="AP14" s="111">
        <f t="shared" si="5"/>
        <v>51450</v>
      </c>
      <c r="AQ14" s="111">
        <f t="shared" si="2"/>
        <v>50450</v>
      </c>
      <c r="AR14" s="111">
        <f t="shared" si="2"/>
        <v>47950</v>
      </c>
      <c r="AS14" s="111">
        <f t="shared" si="2"/>
        <v>45450</v>
      </c>
      <c r="AT14" s="111">
        <f t="shared" si="2"/>
        <v>44450</v>
      </c>
      <c r="AU14" s="111">
        <f t="shared" si="2"/>
        <v>42950</v>
      </c>
      <c r="AV14" s="111">
        <f t="shared" si="2"/>
        <v>42950</v>
      </c>
      <c r="AW14" s="111">
        <f t="shared" si="2"/>
        <v>43950</v>
      </c>
      <c r="AX14" s="111">
        <f t="shared" si="2"/>
        <v>45450</v>
      </c>
      <c r="AY14" s="111">
        <f t="shared" si="2"/>
        <v>47950</v>
      </c>
      <c r="AZ14" s="111">
        <f t="shared" si="2"/>
        <v>47950</v>
      </c>
      <c r="BA14" s="111">
        <f t="shared" si="2"/>
        <v>49450</v>
      </c>
    </row>
    <row r="15" spans="2:53" ht="17.25" customHeight="1">
      <c r="B15" s="1" t="s">
        <v>349</v>
      </c>
      <c r="C15" s="233">
        <f>C4-750</f>
        <v>54750</v>
      </c>
      <c r="D15" s="233">
        <f t="shared" ref="D15:N15" si="8">D4-750</f>
        <v>53750</v>
      </c>
      <c r="E15" s="233">
        <f t="shared" si="8"/>
        <v>51250</v>
      </c>
      <c r="F15" s="233">
        <f t="shared" si="8"/>
        <v>48750</v>
      </c>
      <c r="G15" s="233">
        <f t="shared" si="8"/>
        <v>47750</v>
      </c>
      <c r="H15" s="233">
        <f t="shared" si="8"/>
        <v>46250</v>
      </c>
      <c r="I15" s="233">
        <f t="shared" si="8"/>
        <v>46250</v>
      </c>
      <c r="J15" s="233">
        <f t="shared" si="8"/>
        <v>47250</v>
      </c>
      <c r="K15" s="233">
        <f t="shared" si="8"/>
        <v>48750</v>
      </c>
      <c r="L15" s="233">
        <f t="shared" si="8"/>
        <v>51250</v>
      </c>
      <c r="M15" s="233">
        <f t="shared" si="8"/>
        <v>51250</v>
      </c>
      <c r="N15" s="233">
        <f t="shared" si="8"/>
        <v>52750</v>
      </c>
      <c r="P15" s="111">
        <f t="shared" si="3"/>
        <v>53750</v>
      </c>
      <c r="Q15" s="111">
        <f t="shared" si="0"/>
        <v>52750</v>
      </c>
      <c r="R15" s="111">
        <f t="shared" si="0"/>
        <v>50250</v>
      </c>
      <c r="S15" s="111">
        <f t="shared" si="0"/>
        <v>47750</v>
      </c>
      <c r="T15" s="111">
        <f t="shared" si="0"/>
        <v>46750</v>
      </c>
      <c r="U15" s="111">
        <f t="shared" si="0"/>
        <v>45250</v>
      </c>
      <c r="V15" s="111">
        <f t="shared" si="0"/>
        <v>45250</v>
      </c>
      <c r="W15" s="111">
        <f t="shared" si="0"/>
        <v>46250</v>
      </c>
      <c r="X15" s="111">
        <f t="shared" si="0"/>
        <v>47750</v>
      </c>
      <c r="Y15" s="111">
        <f t="shared" si="0"/>
        <v>50250</v>
      </c>
      <c r="Z15" s="111">
        <f t="shared" si="0"/>
        <v>50250</v>
      </c>
      <c r="AA15" s="111">
        <f t="shared" si="0"/>
        <v>51750</v>
      </c>
      <c r="AC15" s="111">
        <f t="shared" si="4"/>
        <v>52750</v>
      </c>
      <c r="AD15" s="111">
        <f t="shared" si="1"/>
        <v>51750</v>
      </c>
      <c r="AE15" s="111">
        <f t="shared" si="1"/>
        <v>49250</v>
      </c>
      <c r="AF15" s="111">
        <f t="shared" si="1"/>
        <v>46750</v>
      </c>
      <c r="AG15" s="111">
        <f t="shared" si="1"/>
        <v>45750</v>
      </c>
      <c r="AH15" s="111">
        <f t="shared" si="1"/>
        <v>44250</v>
      </c>
      <c r="AI15" s="111">
        <f t="shared" si="1"/>
        <v>44250</v>
      </c>
      <c r="AJ15" s="111">
        <f t="shared" si="1"/>
        <v>45250</v>
      </c>
      <c r="AK15" s="111">
        <f t="shared" si="1"/>
        <v>46750</v>
      </c>
      <c r="AL15" s="111">
        <f t="shared" si="1"/>
        <v>49250</v>
      </c>
      <c r="AM15" s="111">
        <f t="shared" si="1"/>
        <v>49250</v>
      </c>
      <c r="AN15" s="111">
        <f t="shared" si="1"/>
        <v>50750</v>
      </c>
      <c r="AP15" s="111">
        <f t="shared" si="5"/>
        <v>51750</v>
      </c>
      <c r="AQ15" s="111">
        <f t="shared" si="2"/>
        <v>50750</v>
      </c>
      <c r="AR15" s="111">
        <f t="shared" si="2"/>
        <v>48250</v>
      </c>
      <c r="AS15" s="111">
        <f t="shared" si="2"/>
        <v>45750</v>
      </c>
      <c r="AT15" s="111">
        <f t="shared" si="2"/>
        <v>44750</v>
      </c>
      <c r="AU15" s="111">
        <f t="shared" si="2"/>
        <v>43250</v>
      </c>
      <c r="AV15" s="111">
        <f t="shared" si="2"/>
        <v>43250</v>
      </c>
      <c r="AW15" s="111">
        <f t="shared" si="2"/>
        <v>44250</v>
      </c>
      <c r="AX15" s="111">
        <f t="shared" si="2"/>
        <v>45750</v>
      </c>
      <c r="AY15" s="111">
        <f t="shared" si="2"/>
        <v>48250</v>
      </c>
      <c r="AZ15" s="111">
        <f t="shared" si="2"/>
        <v>48250</v>
      </c>
      <c r="BA15" s="111">
        <f t="shared" si="2"/>
        <v>49750</v>
      </c>
    </row>
    <row r="16" spans="2:53" ht="17.25" customHeight="1">
      <c r="B16" s="1" t="s">
        <v>350</v>
      </c>
      <c r="C16" s="233">
        <f>C4-1250</f>
        <v>54250</v>
      </c>
      <c r="D16" s="233">
        <f t="shared" ref="D16:N16" si="9">D4-1250</f>
        <v>53250</v>
      </c>
      <c r="E16" s="233">
        <f t="shared" si="9"/>
        <v>50750</v>
      </c>
      <c r="F16" s="233">
        <f t="shared" si="9"/>
        <v>48250</v>
      </c>
      <c r="G16" s="233">
        <f t="shared" si="9"/>
        <v>47250</v>
      </c>
      <c r="H16" s="233">
        <f t="shared" si="9"/>
        <v>45750</v>
      </c>
      <c r="I16" s="233">
        <f t="shared" si="9"/>
        <v>45750</v>
      </c>
      <c r="J16" s="233">
        <f t="shared" si="9"/>
        <v>46750</v>
      </c>
      <c r="K16" s="233">
        <f t="shared" si="9"/>
        <v>48250</v>
      </c>
      <c r="L16" s="233">
        <f t="shared" si="9"/>
        <v>50750</v>
      </c>
      <c r="M16" s="233">
        <f t="shared" si="9"/>
        <v>50750</v>
      </c>
      <c r="N16" s="233">
        <f t="shared" si="9"/>
        <v>52250</v>
      </c>
      <c r="P16" s="111">
        <f t="shared" si="3"/>
        <v>53250</v>
      </c>
      <c r="Q16" s="111">
        <f t="shared" si="0"/>
        <v>52250</v>
      </c>
      <c r="R16" s="111">
        <f t="shared" si="0"/>
        <v>49750</v>
      </c>
      <c r="S16" s="111">
        <f t="shared" si="0"/>
        <v>47250</v>
      </c>
      <c r="T16" s="111">
        <f t="shared" si="0"/>
        <v>46250</v>
      </c>
      <c r="U16" s="111">
        <f t="shared" si="0"/>
        <v>44750</v>
      </c>
      <c r="V16" s="111">
        <f t="shared" si="0"/>
        <v>44750</v>
      </c>
      <c r="W16" s="111">
        <f t="shared" si="0"/>
        <v>45750</v>
      </c>
      <c r="X16" s="111">
        <f t="shared" si="0"/>
        <v>47250</v>
      </c>
      <c r="Y16" s="111">
        <f t="shared" si="0"/>
        <v>49750</v>
      </c>
      <c r="Z16" s="111">
        <f t="shared" si="0"/>
        <v>49750</v>
      </c>
      <c r="AA16" s="111">
        <f t="shared" si="0"/>
        <v>51250</v>
      </c>
      <c r="AC16" s="111">
        <f t="shared" si="4"/>
        <v>52250</v>
      </c>
      <c r="AD16" s="111">
        <f t="shared" si="1"/>
        <v>51250</v>
      </c>
      <c r="AE16" s="111">
        <f t="shared" si="1"/>
        <v>48750</v>
      </c>
      <c r="AF16" s="111">
        <f t="shared" si="1"/>
        <v>46250</v>
      </c>
      <c r="AG16" s="111">
        <f t="shared" si="1"/>
        <v>45250</v>
      </c>
      <c r="AH16" s="111">
        <f t="shared" si="1"/>
        <v>43750</v>
      </c>
      <c r="AI16" s="111">
        <f t="shared" si="1"/>
        <v>43750</v>
      </c>
      <c r="AJ16" s="111">
        <f t="shared" si="1"/>
        <v>44750</v>
      </c>
      <c r="AK16" s="111">
        <f t="shared" si="1"/>
        <v>46250</v>
      </c>
      <c r="AL16" s="111">
        <f t="shared" si="1"/>
        <v>48750</v>
      </c>
      <c r="AM16" s="111">
        <f t="shared" si="1"/>
        <v>48750</v>
      </c>
      <c r="AN16" s="111">
        <f t="shared" si="1"/>
        <v>50250</v>
      </c>
      <c r="AP16" s="111">
        <f t="shared" si="5"/>
        <v>51250</v>
      </c>
      <c r="AQ16" s="111">
        <f t="shared" si="2"/>
        <v>50250</v>
      </c>
      <c r="AR16" s="111">
        <f t="shared" si="2"/>
        <v>47750</v>
      </c>
      <c r="AS16" s="111">
        <f t="shared" si="2"/>
        <v>45250</v>
      </c>
      <c r="AT16" s="111">
        <f t="shared" si="2"/>
        <v>44250</v>
      </c>
      <c r="AU16" s="111">
        <f t="shared" si="2"/>
        <v>42750</v>
      </c>
      <c r="AV16" s="111">
        <f t="shared" si="2"/>
        <v>42750</v>
      </c>
      <c r="AW16" s="111">
        <f t="shared" si="2"/>
        <v>43750</v>
      </c>
      <c r="AX16" s="111">
        <f t="shared" si="2"/>
        <v>45250</v>
      </c>
      <c r="AY16" s="111">
        <f t="shared" si="2"/>
        <v>47750</v>
      </c>
      <c r="AZ16" s="111">
        <f t="shared" si="2"/>
        <v>47750</v>
      </c>
      <c r="BA16" s="111">
        <f t="shared" si="2"/>
        <v>49250</v>
      </c>
    </row>
    <row r="17" spans="2:53" ht="17.25" customHeight="1">
      <c r="B17" s="1" t="s">
        <v>352</v>
      </c>
      <c r="C17" s="233">
        <f>C4-750</f>
        <v>54750</v>
      </c>
      <c r="D17" s="233">
        <f t="shared" ref="D17:N17" si="10">D4-750</f>
        <v>53750</v>
      </c>
      <c r="E17" s="233">
        <f t="shared" si="10"/>
        <v>51250</v>
      </c>
      <c r="F17" s="233">
        <f t="shared" si="10"/>
        <v>48750</v>
      </c>
      <c r="G17" s="233">
        <f t="shared" si="10"/>
        <v>47750</v>
      </c>
      <c r="H17" s="233">
        <f t="shared" si="10"/>
        <v>46250</v>
      </c>
      <c r="I17" s="233">
        <f t="shared" si="10"/>
        <v>46250</v>
      </c>
      <c r="J17" s="233">
        <f t="shared" si="10"/>
        <v>47250</v>
      </c>
      <c r="K17" s="233">
        <f t="shared" si="10"/>
        <v>48750</v>
      </c>
      <c r="L17" s="233">
        <f t="shared" si="10"/>
        <v>51250</v>
      </c>
      <c r="M17" s="233">
        <f t="shared" si="10"/>
        <v>51250</v>
      </c>
      <c r="N17" s="233">
        <f t="shared" si="10"/>
        <v>52750</v>
      </c>
      <c r="P17" s="111">
        <f t="shared" si="3"/>
        <v>53750</v>
      </c>
      <c r="Q17" s="111">
        <f t="shared" si="0"/>
        <v>52750</v>
      </c>
      <c r="R17" s="111">
        <f t="shared" si="0"/>
        <v>50250</v>
      </c>
      <c r="S17" s="111">
        <f t="shared" si="0"/>
        <v>47750</v>
      </c>
      <c r="T17" s="111">
        <f t="shared" si="0"/>
        <v>46750</v>
      </c>
      <c r="U17" s="111">
        <f t="shared" si="0"/>
        <v>45250</v>
      </c>
      <c r="V17" s="111">
        <f t="shared" si="0"/>
        <v>45250</v>
      </c>
      <c r="W17" s="111">
        <f t="shared" si="0"/>
        <v>46250</v>
      </c>
      <c r="X17" s="111">
        <f t="shared" si="0"/>
        <v>47750</v>
      </c>
      <c r="Y17" s="111">
        <f t="shared" si="0"/>
        <v>50250</v>
      </c>
      <c r="Z17" s="111">
        <f t="shared" si="0"/>
        <v>50250</v>
      </c>
      <c r="AA17" s="111">
        <f t="shared" si="0"/>
        <v>51750</v>
      </c>
      <c r="AC17" s="111">
        <f t="shared" si="4"/>
        <v>52750</v>
      </c>
      <c r="AD17" s="111">
        <f t="shared" si="1"/>
        <v>51750</v>
      </c>
      <c r="AE17" s="111">
        <f t="shared" si="1"/>
        <v>49250</v>
      </c>
      <c r="AF17" s="111">
        <f t="shared" si="1"/>
        <v>46750</v>
      </c>
      <c r="AG17" s="111">
        <f t="shared" si="1"/>
        <v>45750</v>
      </c>
      <c r="AH17" s="111">
        <f t="shared" si="1"/>
        <v>44250</v>
      </c>
      <c r="AI17" s="111">
        <f t="shared" si="1"/>
        <v>44250</v>
      </c>
      <c r="AJ17" s="111">
        <f t="shared" si="1"/>
        <v>45250</v>
      </c>
      <c r="AK17" s="111">
        <f t="shared" si="1"/>
        <v>46750</v>
      </c>
      <c r="AL17" s="111">
        <f t="shared" si="1"/>
        <v>49250</v>
      </c>
      <c r="AM17" s="111">
        <f t="shared" si="1"/>
        <v>49250</v>
      </c>
      <c r="AN17" s="111">
        <f t="shared" si="1"/>
        <v>50750</v>
      </c>
      <c r="AP17" s="111">
        <f t="shared" si="5"/>
        <v>51750</v>
      </c>
      <c r="AQ17" s="111">
        <f t="shared" si="2"/>
        <v>50750</v>
      </c>
      <c r="AR17" s="111">
        <f t="shared" si="2"/>
        <v>48250</v>
      </c>
      <c r="AS17" s="111">
        <f t="shared" si="2"/>
        <v>45750</v>
      </c>
      <c r="AT17" s="111">
        <f t="shared" si="2"/>
        <v>44750</v>
      </c>
      <c r="AU17" s="111">
        <f t="shared" si="2"/>
        <v>43250</v>
      </c>
      <c r="AV17" s="111">
        <f t="shared" si="2"/>
        <v>43250</v>
      </c>
      <c r="AW17" s="111">
        <f t="shared" si="2"/>
        <v>44250</v>
      </c>
      <c r="AX17" s="111">
        <f t="shared" si="2"/>
        <v>45750</v>
      </c>
      <c r="AY17" s="111">
        <f t="shared" si="2"/>
        <v>48250</v>
      </c>
      <c r="AZ17" s="111">
        <f t="shared" si="2"/>
        <v>48250</v>
      </c>
      <c r="BA17" s="111">
        <f t="shared" si="2"/>
        <v>49750</v>
      </c>
    </row>
    <row r="18" spans="2:53" ht="17.25" customHeight="1">
      <c r="B18" s="1" t="s">
        <v>353</v>
      </c>
      <c r="C18" s="233">
        <f>C4-750</f>
        <v>54750</v>
      </c>
      <c r="D18" s="233">
        <f t="shared" ref="D18:N18" si="11">D4-750</f>
        <v>53750</v>
      </c>
      <c r="E18" s="233">
        <f t="shared" si="11"/>
        <v>51250</v>
      </c>
      <c r="F18" s="233">
        <f t="shared" si="11"/>
        <v>48750</v>
      </c>
      <c r="G18" s="233">
        <f t="shared" si="11"/>
        <v>47750</v>
      </c>
      <c r="H18" s="233">
        <f t="shared" si="11"/>
        <v>46250</v>
      </c>
      <c r="I18" s="233">
        <f t="shared" si="11"/>
        <v>46250</v>
      </c>
      <c r="J18" s="233">
        <f t="shared" si="11"/>
        <v>47250</v>
      </c>
      <c r="K18" s="233">
        <f t="shared" si="11"/>
        <v>48750</v>
      </c>
      <c r="L18" s="233">
        <f t="shared" si="11"/>
        <v>51250</v>
      </c>
      <c r="M18" s="233">
        <f t="shared" si="11"/>
        <v>51250</v>
      </c>
      <c r="N18" s="233">
        <f t="shared" si="11"/>
        <v>52750</v>
      </c>
      <c r="P18" s="111">
        <f t="shared" si="3"/>
        <v>53750</v>
      </c>
      <c r="Q18" s="111">
        <f t="shared" si="0"/>
        <v>52750</v>
      </c>
      <c r="R18" s="111">
        <f t="shared" si="0"/>
        <v>50250</v>
      </c>
      <c r="S18" s="111">
        <f t="shared" si="0"/>
        <v>47750</v>
      </c>
      <c r="T18" s="111">
        <f t="shared" si="0"/>
        <v>46750</v>
      </c>
      <c r="U18" s="111">
        <f t="shared" si="0"/>
        <v>45250</v>
      </c>
      <c r="V18" s="111">
        <f t="shared" si="0"/>
        <v>45250</v>
      </c>
      <c r="W18" s="111">
        <f t="shared" si="0"/>
        <v>46250</v>
      </c>
      <c r="X18" s="111">
        <f t="shared" si="0"/>
        <v>47750</v>
      </c>
      <c r="Y18" s="111">
        <f t="shared" si="0"/>
        <v>50250</v>
      </c>
      <c r="Z18" s="111">
        <f t="shared" si="0"/>
        <v>50250</v>
      </c>
      <c r="AA18" s="111">
        <f t="shared" si="0"/>
        <v>51750</v>
      </c>
      <c r="AC18" s="111">
        <f t="shared" si="4"/>
        <v>52750</v>
      </c>
      <c r="AD18" s="111">
        <f t="shared" si="1"/>
        <v>51750</v>
      </c>
      <c r="AE18" s="111">
        <f t="shared" si="1"/>
        <v>49250</v>
      </c>
      <c r="AF18" s="111">
        <f t="shared" si="1"/>
        <v>46750</v>
      </c>
      <c r="AG18" s="111">
        <f t="shared" si="1"/>
        <v>45750</v>
      </c>
      <c r="AH18" s="111">
        <f t="shared" si="1"/>
        <v>44250</v>
      </c>
      <c r="AI18" s="111">
        <f t="shared" si="1"/>
        <v>44250</v>
      </c>
      <c r="AJ18" s="111">
        <f t="shared" si="1"/>
        <v>45250</v>
      </c>
      <c r="AK18" s="111">
        <f t="shared" si="1"/>
        <v>46750</v>
      </c>
      <c r="AL18" s="111">
        <f t="shared" si="1"/>
        <v>49250</v>
      </c>
      <c r="AM18" s="111">
        <f t="shared" si="1"/>
        <v>49250</v>
      </c>
      <c r="AN18" s="111">
        <f t="shared" si="1"/>
        <v>50750</v>
      </c>
      <c r="AP18" s="111">
        <f t="shared" si="5"/>
        <v>51750</v>
      </c>
      <c r="AQ18" s="111">
        <f t="shared" si="2"/>
        <v>50750</v>
      </c>
      <c r="AR18" s="111">
        <f t="shared" si="2"/>
        <v>48250</v>
      </c>
      <c r="AS18" s="111">
        <f t="shared" si="2"/>
        <v>45750</v>
      </c>
      <c r="AT18" s="111">
        <f t="shared" si="2"/>
        <v>44750</v>
      </c>
      <c r="AU18" s="111">
        <f t="shared" si="2"/>
        <v>43250</v>
      </c>
      <c r="AV18" s="111">
        <f t="shared" si="2"/>
        <v>43250</v>
      </c>
      <c r="AW18" s="111">
        <f t="shared" si="2"/>
        <v>44250</v>
      </c>
      <c r="AX18" s="111">
        <f t="shared" si="2"/>
        <v>45750</v>
      </c>
      <c r="AY18" s="111">
        <f t="shared" si="2"/>
        <v>48250</v>
      </c>
      <c r="AZ18" s="111">
        <f t="shared" si="2"/>
        <v>48250</v>
      </c>
      <c r="BA18" s="111">
        <f t="shared" si="2"/>
        <v>49750</v>
      </c>
    </row>
    <row r="19" spans="2:53" ht="17.25" customHeight="1">
      <c r="B19" s="1" t="s">
        <v>355</v>
      </c>
      <c r="C19" s="233">
        <f>C4-750</f>
        <v>54750</v>
      </c>
      <c r="D19" s="233">
        <f t="shared" ref="D19:N19" si="12">D4-750</f>
        <v>53750</v>
      </c>
      <c r="E19" s="233">
        <f t="shared" si="12"/>
        <v>51250</v>
      </c>
      <c r="F19" s="233">
        <f t="shared" si="12"/>
        <v>48750</v>
      </c>
      <c r="G19" s="233">
        <f t="shared" si="12"/>
        <v>47750</v>
      </c>
      <c r="H19" s="233">
        <f t="shared" si="12"/>
        <v>46250</v>
      </c>
      <c r="I19" s="233">
        <f t="shared" si="12"/>
        <v>46250</v>
      </c>
      <c r="J19" s="233">
        <f t="shared" si="12"/>
        <v>47250</v>
      </c>
      <c r="K19" s="233">
        <f t="shared" si="12"/>
        <v>48750</v>
      </c>
      <c r="L19" s="233">
        <f t="shared" si="12"/>
        <v>51250</v>
      </c>
      <c r="M19" s="233">
        <f t="shared" si="12"/>
        <v>51250</v>
      </c>
      <c r="N19" s="233">
        <f t="shared" si="12"/>
        <v>52750</v>
      </c>
      <c r="P19" s="111">
        <f t="shared" si="3"/>
        <v>53750</v>
      </c>
      <c r="Q19" s="111">
        <f t="shared" si="0"/>
        <v>52750</v>
      </c>
      <c r="R19" s="111">
        <f t="shared" si="0"/>
        <v>50250</v>
      </c>
      <c r="S19" s="111">
        <f t="shared" si="0"/>
        <v>47750</v>
      </c>
      <c r="T19" s="111">
        <f t="shared" si="0"/>
        <v>46750</v>
      </c>
      <c r="U19" s="111">
        <f t="shared" si="0"/>
        <v>45250</v>
      </c>
      <c r="V19" s="111">
        <f t="shared" si="0"/>
        <v>45250</v>
      </c>
      <c r="W19" s="111">
        <f t="shared" si="0"/>
        <v>46250</v>
      </c>
      <c r="X19" s="111">
        <f t="shared" si="0"/>
        <v>47750</v>
      </c>
      <c r="Y19" s="111">
        <f t="shared" si="0"/>
        <v>50250</v>
      </c>
      <c r="Z19" s="111">
        <f t="shared" si="0"/>
        <v>50250</v>
      </c>
      <c r="AA19" s="111">
        <f t="shared" si="0"/>
        <v>51750</v>
      </c>
      <c r="AC19" s="111">
        <f t="shared" si="4"/>
        <v>52750</v>
      </c>
      <c r="AD19" s="111">
        <f t="shared" si="1"/>
        <v>51750</v>
      </c>
      <c r="AE19" s="111">
        <f t="shared" si="1"/>
        <v>49250</v>
      </c>
      <c r="AF19" s="111">
        <f t="shared" si="1"/>
        <v>46750</v>
      </c>
      <c r="AG19" s="111">
        <f t="shared" si="1"/>
        <v>45750</v>
      </c>
      <c r="AH19" s="111">
        <f t="shared" si="1"/>
        <v>44250</v>
      </c>
      <c r="AI19" s="111">
        <f t="shared" si="1"/>
        <v>44250</v>
      </c>
      <c r="AJ19" s="111">
        <f t="shared" si="1"/>
        <v>45250</v>
      </c>
      <c r="AK19" s="111">
        <f t="shared" si="1"/>
        <v>46750</v>
      </c>
      <c r="AL19" s="111">
        <f t="shared" si="1"/>
        <v>49250</v>
      </c>
      <c r="AM19" s="111">
        <f t="shared" si="1"/>
        <v>49250</v>
      </c>
      <c r="AN19" s="111">
        <f t="shared" si="1"/>
        <v>50750</v>
      </c>
      <c r="AP19" s="111">
        <f t="shared" si="5"/>
        <v>51750</v>
      </c>
      <c r="AQ19" s="111">
        <f t="shared" si="2"/>
        <v>50750</v>
      </c>
      <c r="AR19" s="111">
        <f t="shared" si="2"/>
        <v>48250</v>
      </c>
      <c r="AS19" s="111">
        <f t="shared" si="2"/>
        <v>45750</v>
      </c>
      <c r="AT19" s="111">
        <f t="shared" si="2"/>
        <v>44750</v>
      </c>
      <c r="AU19" s="111">
        <f t="shared" si="2"/>
        <v>43250</v>
      </c>
      <c r="AV19" s="111">
        <f t="shared" si="2"/>
        <v>43250</v>
      </c>
      <c r="AW19" s="111">
        <f t="shared" si="2"/>
        <v>44250</v>
      </c>
      <c r="AX19" s="111">
        <f t="shared" si="2"/>
        <v>45750</v>
      </c>
      <c r="AY19" s="111">
        <f t="shared" si="2"/>
        <v>48250</v>
      </c>
      <c r="AZ19" s="111">
        <f t="shared" si="2"/>
        <v>48250</v>
      </c>
      <c r="BA19" s="111">
        <f t="shared" si="2"/>
        <v>49750</v>
      </c>
    </row>
    <row r="20" spans="2:53" ht="17.25" customHeight="1">
      <c r="B20" s="1" t="s">
        <v>357</v>
      </c>
      <c r="C20" s="233">
        <f>C4-750</f>
        <v>54750</v>
      </c>
      <c r="D20" s="233">
        <f t="shared" ref="D20:N20" si="13">D4-750</f>
        <v>53750</v>
      </c>
      <c r="E20" s="233">
        <f t="shared" si="13"/>
        <v>51250</v>
      </c>
      <c r="F20" s="233">
        <f t="shared" si="13"/>
        <v>48750</v>
      </c>
      <c r="G20" s="233">
        <f t="shared" si="13"/>
        <v>47750</v>
      </c>
      <c r="H20" s="233">
        <f t="shared" si="13"/>
        <v>46250</v>
      </c>
      <c r="I20" s="233">
        <f t="shared" si="13"/>
        <v>46250</v>
      </c>
      <c r="J20" s="233">
        <f t="shared" si="13"/>
        <v>47250</v>
      </c>
      <c r="K20" s="233">
        <f t="shared" si="13"/>
        <v>48750</v>
      </c>
      <c r="L20" s="233">
        <f t="shared" si="13"/>
        <v>51250</v>
      </c>
      <c r="M20" s="233">
        <f t="shared" si="13"/>
        <v>51250</v>
      </c>
      <c r="N20" s="233">
        <f t="shared" si="13"/>
        <v>52750</v>
      </c>
      <c r="P20" s="111">
        <f t="shared" si="3"/>
        <v>53750</v>
      </c>
      <c r="Q20" s="111">
        <f t="shared" si="3"/>
        <v>52750</v>
      </c>
      <c r="R20" s="111">
        <f t="shared" si="3"/>
        <v>50250</v>
      </c>
      <c r="S20" s="111">
        <f t="shared" si="3"/>
        <v>47750</v>
      </c>
      <c r="T20" s="111">
        <f t="shared" si="3"/>
        <v>46750</v>
      </c>
      <c r="U20" s="111">
        <f t="shared" si="3"/>
        <v>45250</v>
      </c>
      <c r="V20" s="111">
        <f t="shared" si="3"/>
        <v>45250</v>
      </c>
      <c r="W20" s="111">
        <f t="shared" si="3"/>
        <v>46250</v>
      </c>
      <c r="X20" s="111">
        <f t="shared" si="3"/>
        <v>47750</v>
      </c>
      <c r="Y20" s="111">
        <f t="shared" si="3"/>
        <v>50250</v>
      </c>
      <c r="Z20" s="111">
        <f t="shared" si="3"/>
        <v>50250</v>
      </c>
      <c r="AA20" s="111">
        <f t="shared" si="3"/>
        <v>51750</v>
      </c>
      <c r="AC20" s="111">
        <f t="shared" si="4"/>
        <v>52750</v>
      </c>
      <c r="AD20" s="111">
        <f t="shared" si="4"/>
        <v>51750</v>
      </c>
      <c r="AE20" s="111">
        <f t="shared" si="4"/>
        <v>49250</v>
      </c>
      <c r="AF20" s="111">
        <f t="shared" si="4"/>
        <v>46750</v>
      </c>
      <c r="AG20" s="111">
        <f t="shared" si="4"/>
        <v>45750</v>
      </c>
      <c r="AH20" s="111">
        <f t="shared" si="4"/>
        <v>44250</v>
      </c>
      <c r="AI20" s="111">
        <f t="shared" si="4"/>
        <v>44250</v>
      </c>
      <c r="AJ20" s="111">
        <f t="shared" si="4"/>
        <v>45250</v>
      </c>
      <c r="AK20" s="111">
        <f t="shared" si="4"/>
        <v>46750</v>
      </c>
      <c r="AL20" s="111">
        <f t="shared" si="4"/>
        <v>49250</v>
      </c>
      <c r="AM20" s="111">
        <f t="shared" si="4"/>
        <v>49250</v>
      </c>
      <c r="AN20" s="111">
        <f t="shared" si="4"/>
        <v>50750</v>
      </c>
      <c r="AP20" s="111">
        <f t="shared" si="5"/>
        <v>51750</v>
      </c>
      <c r="AQ20" s="111">
        <f t="shared" si="5"/>
        <v>50750</v>
      </c>
      <c r="AR20" s="111">
        <f t="shared" si="5"/>
        <v>48250</v>
      </c>
      <c r="AS20" s="111">
        <f t="shared" si="5"/>
        <v>45750</v>
      </c>
      <c r="AT20" s="111">
        <f t="shared" si="5"/>
        <v>44750</v>
      </c>
      <c r="AU20" s="111">
        <f t="shared" si="5"/>
        <v>43250</v>
      </c>
      <c r="AV20" s="111">
        <f t="shared" si="5"/>
        <v>43250</v>
      </c>
      <c r="AW20" s="111">
        <f t="shared" si="5"/>
        <v>44250</v>
      </c>
      <c r="AX20" s="111">
        <f t="shared" si="5"/>
        <v>45750</v>
      </c>
      <c r="AY20" s="111">
        <f t="shared" si="5"/>
        <v>48250</v>
      </c>
      <c r="AZ20" s="111">
        <f t="shared" si="5"/>
        <v>48250</v>
      </c>
      <c r="BA20" s="111">
        <f t="shared" si="5"/>
        <v>49750</v>
      </c>
    </row>
    <row r="21" spans="2:53" ht="17.25" customHeight="1">
      <c r="B21" s="1" t="s">
        <v>359</v>
      </c>
      <c r="C21" s="233">
        <f>C4-750</f>
        <v>54750</v>
      </c>
      <c r="D21" s="233">
        <f t="shared" ref="D21:N21" si="14">D4-750</f>
        <v>53750</v>
      </c>
      <c r="E21" s="233">
        <f t="shared" si="14"/>
        <v>51250</v>
      </c>
      <c r="F21" s="233">
        <f t="shared" si="14"/>
        <v>48750</v>
      </c>
      <c r="G21" s="233">
        <f t="shared" si="14"/>
        <v>47750</v>
      </c>
      <c r="H21" s="233">
        <f t="shared" si="14"/>
        <v>46250</v>
      </c>
      <c r="I21" s="233">
        <f t="shared" si="14"/>
        <v>46250</v>
      </c>
      <c r="J21" s="233">
        <f t="shared" si="14"/>
        <v>47250</v>
      </c>
      <c r="K21" s="233">
        <f t="shared" si="14"/>
        <v>48750</v>
      </c>
      <c r="L21" s="233">
        <f t="shared" si="14"/>
        <v>51250</v>
      </c>
      <c r="M21" s="233">
        <f t="shared" si="14"/>
        <v>51250</v>
      </c>
      <c r="N21" s="233">
        <f t="shared" si="14"/>
        <v>52750</v>
      </c>
      <c r="P21" s="111">
        <f t="shared" si="3"/>
        <v>53750</v>
      </c>
      <c r="Q21" s="111">
        <f t="shared" si="3"/>
        <v>52750</v>
      </c>
      <c r="R21" s="111">
        <f t="shared" si="3"/>
        <v>50250</v>
      </c>
      <c r="S21" s="111">
        <f t="shared" si="3"/>
        <v>47750</v>
      </c>
      <c r="T21" s="111">
        <f t="shared" si="3"/>
        <v>46750</v>
      </c>
      <c r="U21" s="111">
        <f t="shared" si="3"/>
        <v>45250</v>
      </c>
      <c r="V21" s="111">
        <f t="shared" si="3"/>
        <v>45250</v>
      </c>
      <c r="W21" s="111">
        <f t="shared" si="3"/>
        <v>46250</v>
      </c>
      <c r="X21" s="111">
        <f t="shared" si="3"/>
        <v>47750</v>
      </c>
      <c r="Y21" s="111">
        <f t="shared" si="3"/>
        <v>50250</v>
      </c>
      <c r="Z21" s="111">
        <f t="shared" si="3"/>
        <v>50250</v>
      </c>
      <c r="AA21" s="111">
        <f t="shared" si="3"/>
        <v>51750</v>
      </c>
      <c r="AC21" s="111">
        <f t="shared" si="4"/>
        <v>52750</v>
      </c>
      <c r="AD21" s="111">
        <f t="shared" si="4"/>
        <v>51750</v>
      </c>
      <c r="AE21" s="111">
        <f t="shared" si="4"/>
        <v>49250</v>
      </c>
      <c r="AF21" s="111">
        <f t="shared" si="4"/>
        <v>46750</v>
      </c>
      <c r="AG21" s="111">
        <f t="shared" si="4"/>
        <v>45750</v>
      </c>
      <c r="AH21" s="111">
        <f t="shared" si="4"/>
        <v>44250</v>
      </c>
      <c r="AI21" s="111">
        <f t="shared" si="4"/>
        <v>44250</v>
      </c>
      <c r="AJ21" s="111">
        <f t="shared" si="4"/>
        <v>45250</v>
      </c>
      <c r="AK21" s="111">
        <f t="shared" si="4"/>
        <v>46750</v>
      </c>
      <c r="AL21" s="111">
        <f t="shared" si="4"/>
        <v>49250</v>
      </c>
      <c r="AM21" s="111">
        <f t="shared" si="4"/>
        <v>49250</v>
      </c>
      <c r="AN21" s="111">
        <f t="shared" si="4"/>
        <v>50750</v>
      </c>
      <c r="AP21" s="111">
        <f t="shared" si="5"/>
        <v>51750</v>
      </c>
      <c r="AQ21" s="111">
        <f t="shared" si="5"/>
        <v>50750</v>
      </c>
      <c r="AR21" s="111">
        <f t="shared" si="5"/>
        <v>48250</v>
      </c>
      <c r="AS21" s="111">
        <f t="shared" si="5"/>
        <v>45750</v>
      </c>
      <c r="AT21" s="111">
        <f t="shared" si="5"/>
        <v>44750</v>
      </c>
      <c r="AU21" s="111">
        <f t="shared" si="5"/>
        <v>43250</v>
      </c>
      <c r="AV21" s="111">
        <f t="shared" si="5"/>
        <v>43250</v>
      </c>
      <c r="AW21" s="111">
        <f t="shared" si="5"/>
        <v>44250</v>
      </c>
      <c r="AX21" s="111">
        <f t="shared" si="5"/>
        <v>45750</v>
      </c>
      <c r="AY21" s="111">
        <f t="shared" si="5"/>
        <v>48250</v>
      </c>
      <c r="AZ21" s="111">
        <f t="shared" si="5"/>
        <v>48250</v>
      </c>
      <c r="BA21" s="111">
        <f t="shared" si="5"/>
        <v>49750</v>
      </c>
    </row>
    <row r="22" spans="2:53" ht="17.25" customHeight="1">
      <c r="B22" s="1" t="s">
        <v>360</v>
      </c>
      <c r="C22" s="233">
        <f>C4-750</f>
        <v>54750</v>
      </c>
      <c r="D22" s="233">
        <f t="shared" ref="D22:N22" si="15">D4-750</f>
        <v>53750</v>
      </c>
      <c r="E22" s="233">
        <f t="shared" si="15"/>
        <v>51250</v>
      </c>
      <c r="F22" s="233">
        <f t="shared" si="15"/>
        <v>48750</v>
      </c>
      <c r="G22" s="233">
        <f t="shared" si="15"/>
        <v>47750</v>
      </c>
      <c r="H22" s="233">
        <f t="shared" si="15"/>
        <v>46250</v>
      </c>
      <c r="I22" s="233">
        <f t="shared" si="15"/>
        <v>46250</v>
      </c>
      <c r="J22" s="233">
        <f t="shared" si="15"/>
        <v>47250</v>
      </c>
      <c r="K22" s="233">
        <f t="shared" si="15"/>
        <v>48750</v>
      </c>
      <c r="L22" s="233">
        <f t="shared" si="15"/>
        <v>51250</v>
      </c>
      <c r="M22" s="233">
        <f t="shared" si="15"/>
        <v>51250</v>
      </c>
      <c r="N22" s="233">
        <f t="shared" si="15"/>
        <v>52750</v>
      </c>
      <c r="P22" s="111">
        <f t="shared" si="3"/>
        <v>53750</v>
      </c>
      <c r="Q22" s="111">
        <f t="shared" si="3"/>
        <v>52750</v>
      </c>
      <c r="R22" s="111">
        <f t="shared" si="3"/>
        <v>50250</v>
      </c>
      <c r="S22" s="111">
        <f t="shared" si="3"/>
        <v>47750</v>
      </c>
      <c r="T22" s="111">
        <f t="shared" si="3"/>
        <v>46750</v>
      </c>
      <c r="U22" s="111">
        <f t="shared" si="3"/>
        <v>45250</v>
      </c>
      <c r="V22" s="111">
        <f t="shared" si="3"/>
        <v>45250</v>
      </c>
      <c r="W22" s="111">
        <f t="shared" si="3"/>
        <v>46250</v>
      </c>
      <c r="X22" s="111">
        <f t="shared" si="3"/>
        <v>47750</v>
      </c>
      <c r="Y22" s="111">
        <f t="shared" si="3"/>
        <v>50250</v>
      </c>
      <c r="Z22" s="111">
        <f t="shared" si="3"/>
        <v>50250</v>
      </c>
      <c r="AA22" s="111">
        <f t="shared" si="3"/>
        <v>51750</v>
      </c>
      <c r="AC22" s="111">
        <f t="shared" si="4"/>
        <v>52750</v>
      </c>
      <c r="AD22" s="111">
        <f t="shared" si="4"/>
        <v>51750</v>
      </c>
      <c r="AE22" s="111">
        <f t="shared" si="4"/>
        <v>49250</v>
      </c>
      <c r="AF22" s="111">
        <f t="shared" si="4"/>
        <v>46750</v>
      </c>
      <c r="AG22" s="111">
        <f t="shared" si="4"/>
        <v>45750</v>
      </c>
      <c r="AH22" s="111">
        <f t="shared" si="4"/>
        <v>44250</v>
      </c>
      <c r="AI22" s="111">
        <f t="shared" si="4"/>
        <v>44250</v>
      </c>
      <c r="AJ22" s="111">
        <f t="shared" si="4"/>
        <v>45250</v>
      </c>
      <c r="AK22" s="111">
        <f t="shared" si="4"/>
        <v>46750</v>
      </c>
      <c r="AL22" s="111">
        <f t="shared" si="4"/>
        <v>49250</v>
      </c>
      <c r="AM22" s="111">
        <f t="shared" si="4"/>
        <v>49250</v>
      </c>
      <c r="AN22" s="111">
        <f t="shared" si="4"/>
        <v>50750</v>
      </c>
      <c r="AP22" s="111">
        <f t="shared" si="5"/>
        <v>51750</v>
      </c>
      <c r="AQ22" s="111">
        <f t="shared" si="5"/>
        <v>50750</v>
      </c>
      <c r="AR22" s="111">
        <f t="shared" si="5"/>
        <v>48250</v>
      </c>
      <c r="AS22" s="111">
        <f t="shared" si="5"/>
        <v>45750</v>
      </c>
      <c r="AT22" s="111">
        <f t="shared" si="5"/>
        <v>44750</v>
      </c>
      <c r="AU22" s="111">
        <f t="shared" si="5"/>
        <v>43250</v>
      </c>
      <c r="AV22" s="111">
        <f t="shared" si="5"/>
        <v>43250</v>
      </c>
      <c r="AW22" s="111">
        <f t="shared" si="5"/>
        <v>44250</v>
      </c>
      <c r="AX22" s="111">
        <f t="shared" si="5"/>
        <v>45750</v>
      </c>
      <c r="AY22" s="111">
        <f t="shared" si="5"/>
        <v>48250</v>
      </c>
      <c r="AZ22" s="111">
        <f t="shared" si="5"/>
        <v>48250</v>
      </c>
      <c r="BA22" s="111">
        <f t="shared" si="5"/>
        <v>49750</v>
      </c>
    </row>
    <row r="23" spans="2:53" ht="17.25" customHeight="1">
      <c r="B23" s="1" t="s">
        <v>361</v>
      </c>
      <c r="C23" s="233">
        <f>C4-250</f>
        <v>55250</v>
      </c>
      <c r="D23" s="233">
        <f t="shared" ref="D23:N23" si="16">D4-250</f>
        <v>54250</v>
      </c>
      <c r="E23" s="233">
        <f t="shared" si="16"/>
        <v>51750</v>
      </c>
      <c r="F23" s="233">
        <f t="shared" si="16"/>
        <v>49250</v>
      </c>
      <c r="G23" s="233">
        <f t="shared" si="16"/>
        <v>48250</v>
      </c>
      <c r="H23" s="233">
        <f t="shared" si="16"/>
        <v>46750</v>
      </c>
      <c r="I23" s="233">
        <f t="shared" si="16"/>
        <v>46750</v>
      </c>
      <c r="J23" s="233">
        <f t="shared" si="16"/>
        <v>47750</v>
      </c>
      <c r="K23" s="233">
        <f t="shared" si="16"/>
        <v>49250</v>
      </c>
      <c r="L23" s="233">
        <f t="shared" si="16"/>
        <v>51750</v>
      </c>
      <c r="M23" s="233">
        <f t="shared" si="16"/>
        <v>51750</v>
      </c>
      <c r="N23" s="233">
        <f t="shared" si="16"/>
        <v>53250</v>
      </c>
      <c r="P23" s="111">
        <f t="shared" si="3"/>
        <v>54250</v>
      </c>
      <c r="Q23" s="111">
        <f t="shared" si="3"/>
        <v>53250</v>
      </c>
      <c r="R23" s="111">
        <f t="shared" si="3"/>
        <v>50750</v>
      </c>
      <c r="S23" s="111">
        <f t="shared" si="3"/>
        <v>48250</v>
      </c>
      <c r="T23" s="111">
        <f t="shared" si="3"/>
        <v>47250</v>
      </c>
      <c r="U23" s="111">
        <f t="shared" si="3"/>
        <v>45750</v>
      </c>
      <c r="V23" s="111">
        <f t="shared" si="3"/>
        <v>45750</v>
      </c>
      <c r="W23" s="111">
        <f t="shared" si="3"/>
        <v>46750</v>
      </c>
      <c r="X23" s="111">
        <f t="shared" si="3"/>
        <v>48250</v>
      </c>
      <c r="Y23" s="111">
        <f t="shared" si="3"/>
        <v>50750</v>
      </c>
      <c r="Z23" s="111">
        <f t="shared" si="3"/>
        <v>50750</v>
      </c>
      <c r="AA23" s="111">
        <f t="shared" si="3"/>
        <v>52250</v>
      </c>
      <c r="AC23" s="111">
        <f t="shared" si="4"/>
        <v>53250</v>
      </c>
      <c r="AD23" s="111">
        <f t="shared" si="4"/>
        <v>52250</v>
      </c>
      <c r="AE23" s="111">
        <f t="shared" si="4"/>
        <v>49750</v>
      </c>
      <c r="AF23" s="111">
        <f t="shared" si="4"/>
        <v>47250</v>
      </c>
      <c r="AG23" s="111">
        <f t="shared" si="4"/>
        <v>46250</v>
      </c>
      <c r="AH23" s="111">
        <f t="shared" si="4"/>
        <v>44750</v>
      </c>
      <c r="AI23" s="111">
        <f t="shared" si="4"/>
        <v>44750</v>
      </c>
      <c r="AJ23" s="111">
        <f t="shared" si="4"/>
        <v>45750</v>
      </c>
      <c r="AK23" s="111">
        <f t="shared" si="4"/>
        <v>47250</v>
      </c>
      <c r="AL23" s="111">
        <f t="shared" si="4"/>
        <v>49750</v>
      </c>
      <c r="AM23" s="111">
        <f t="shared" si="4"/>
        <v>49750</v>
      </c>
      <c r="AN23" s="111">
        <f t="shared" si="4"/>
        <v>51250</v>
      </c>
      <c r="AP23" s="111">
        <f t="shared" si="5"/>
        <v>52250</v>
      </c>
      <c r="AQ23" s="111">
        <f t="shared" si="5"/>
        <v>51250</v>
      </c>
      <c r="AR23" s="111">
        <f t="shared" si="5"/>
        <v>48750</v>
      </c>
      <c r="AS23" s="111">
        <f t="shared" si="5"/>
        <v>46250</v>
      </c>
      <c r="AT23" s="111">
        <f t="shared" si="5"/>
        <v>45250</v>
      </c>
      <c r="AU23" s="111">
        <f t="shared" si="5"/>
        <v>43750</v>
      </c>
      <c r="AV23" s="111">
        <f t="shared" si="5"/>
        <v>43750</v>
      </c>
      <c r="AW23" s="111">
        <f t="shared" si="5"/>
        <v>44750</v>
      </c>
      <c r="AX23" s="111">
        <f t="shared" si="5"/>
        <v>46250</v>
      </c>
      <c r="AY23" s="111">
        <f t="shared" si="5"/>
        <v>48750</v>
      </c>
      <c r="AZ23" s="111">
        <f t="shared" si="5"/>
        <v>48750</v>
      </c>
      <c r="BA23" s="111">
        <f t="shared" si="5"/>
        <v>50250</v>
      </c>
    </row>
    <row r="24" spans="2:53">
      <c r="B24"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4398-A617-4846-A473-D3864F0820C2}">
  <sheetPr>
    <tabColor rgb="FFC00000"/>
  </sheetPr>
  <dimension ref="A1:AS24"/>
  <sheetViews>
    <sheetView topLeftCell="B1" workbookViewId="0">
      <selection activeCell="Q3" sqref="Q3"/>
    </sheetView>
  </sheetViews>
  <sheetFormatPr defaultColWidth="9.140625" defaultRowHeight="14.45"/>
  <cols>
    <col min="1" max="1" width="9.140625" style="4" bestFit="1" customWidth="1"/>
    <col min="2" max="2" width="23.85546875" style="1" customWidth="1"/>
    <col min="3" max="3" width="7.42578125" style="1" bestFit="1" customWidth="1"/>
    <col min="4" max="4" width="12.28515625" style="1" customWidth="1"/>
    <col min="5" max="5" width="11.5703125" style="1" customWidth="1"/>
    <col min="6" max="6" width="7.140625" style="1" bestFit="1" customWidth="1"/>
    <col min="7" max="7" width="7.85546875" style="1" bestFit="1" customWidth="1"/>
    <col min="8" max="8" width="7" style="1" bestFit="1" customWidth="1"/>
    <col min="9" max="9" width="6.28515625" style="1" bestFit="1" customWidth="1"/>
    <col min="10" max="10" width="7.42578125" style="1" bestFit="1" customWidth="1"/>
    <col min="11" max="11" width="7.140625" style="1" bestFit="1" customWidth="1"/>
    <col min="12" max="12" width="7" style="1" bestFit="1" customWidth="1"/>
    <col min="13" max="13" width="7.5703125" style="1" bestFit="1" customWidth="1"/>
    <col min="14" max="14" width="7.28515625" style="1" bestFit="1" customWidth="1"/>
    <col min="15" max="15" width="6.85546875" style="1" bestFit="1" customWidth="1"/>
    <col min="16" max="16" width="7.140625" style="1" bestFit="1" customWidth="1"/>
    <col min="17" max="17" width="7.7109375" style="1" bestFit="1" customWidth="1"/>
    <col min="18" max="18" width="9.140625" style="1"/>
    <col min="19" max="19" width="12" style="1" bestFit="1" customWidth="1"/>
    <col min="20" max="20" width="7.140625" style="1" bestFit="1" customWidth="1"/>
    <col min="21" max="21" width="7.85546875" style="1" bestFit="1" customWidth="1"/>
    <col min="22" max="22" width="7" style="1" bestFit="1" customWidth="1"/>
    <col min="23" max="23" width="6.28515625" style="1" bestFit="1" customWidth="1"/>
    <col min="24" max="24" width="7.42578125" style="1" bestFit="1" customWidth="1"/>
    <col min="25" max="25" width="7.140625" style="1" bestFit="1" customWidth="1"/>
    <col min="26" max="26" width="7" style="1" bestFit="1" customWidth="1"/>
    <col min="27" max="27" width="7.5703125" style="1" bestFit="1" customWidth="1"/>
    <col min="28" max="28" width="7.28515625" style="1" bestFit="1" customWidth="1"/>
    <col min="29" max="29" width="6.85546875" style="1" bestFit="1" customWidth="1"/>
    <col min="30" max="30" width="7.140625" style="1" bestFit="1" customWidth="1"/>
    <col min="31" max="31" width="7.7109375" style="1" bestFit="1" customWidth="1"/>
    <col min="32" max="32" width="9.140625" style="1"/>
    <col min="33" max="33" width="12" style="1" bestFit="1" customWidth="1"/>
    <col min="34" max="34" width="7.140625" style="1" bestFit="1" customWidth="1"/>
    <col min="35" max="35" width="7.85546875" style="1" bestFit="1" customWidth="1"/>
    <col min="36" max="36" width="7" style="1" bestFit="1" customWidth="1"/>
    <col min="37" max="37" width="6.28515625" style="1" bestFit="1" customWidth="1"/>
    <col min="38" max="38" width="7.42578125" style="1" bestFit="1" customWidth="1"/>
    <col min="39" max="39" width="7.140625" style="1" bestFit="1" customWidth="1"/>
    <col min="40" max="40" width="7" style="1" bestFit="1" customWidth="1"/>
    <col min="41" max="41" width="7.5703125" style="1" bestFit="1" customWidth="1"/>
    <col min="42" max="42" width="7.28515625" style="1" bestFit="1" customWidth="1"/>
    <col min="43" max="43" width="6.85546875" style="1" bestFit="1" customWidth="1"/>
    <col min="44" max="44" width="7.140625" style="1" bestFit="1" customWidth="1"/>
    <col min="45" max="45" width="7.7109375" style="1" bestFit="1" customWidth="1"/>
    <col min="46" max="16384" width="9.140625" style="1"/>
  </cols>
  <sheetData>
    <row r="1" spans="1:45">
      <c r="A1" s="9" t="s">
        <v>320</v>
      </c>
    </row>
    <row r="2" spans="1:45">
      <c r="A2" s="10">
        <v>1000</v>
      </c>
      <c r="F2" s="1">
        <v>1000</v>
      </c>
      <c r="G2" s="1">
        <v>1000</v>
      </c>
      <c r="H2" s="1">
        <v>1000</v>
      </c>
      <c r="I2" s="1">
        <v>1000</v>
      </c>
      <c r="J2" s="1">
        <v>1000</v>
      </c>
      <c r="K2" s="1">
        <v>1000</v>
      </c>
      <c r="L2" s="1">
        <v>1000</v>
      </c>
      <c r="M2" s="1">
        <v>1000</v>
      </c>
      <c r="N2" s="1">
        <v>1000</v>
      </c>
      <c r="O2" s="1">
        <v>1000</v>
      </c>
      <c r="P2" s="1">
        <v>1000</v>
      </c>
      <c r="Q2" s="1">
        <v>1000</v>
      </c>
      <c r="S2" s="130" t="s">
        <v>312</v>
      </c>
      <c r="T2" s="1">
        <v>1000</v>
      </c>
      <c r="U2" s="1">
        <v>1000</v>
      </c>
      <c r="V2" s="1">
        <v>1000</v>
      </c>
      <c r="W2" s="1">
        <v>1000</v>
      </c>
      <c r="X2" s="1">
        <v>1000</v>
      </c>
      <c r="Y2" s="1">
        <v>1000</v>
      </c>
      <c r="Z2" s="1">
        <v>1000</v>
      </c>
      <c r="AA2" s="1">
        <v>1000</v>
      </c>
      <c r="AB2" s="1">
        <v>1000</v>
      </c>
      <c r="AC2" s="1">
        <v>1000</v>
      </c>
      <c r="AD2" s="1">
        <v>1000</v>
      </c>
      <c r="AE2" s="1">
        <v>1000</v>
      </c>
      <c r="AG2" s="130" t="s">
        <v>74</v>
      </c>
      <c r="AH2" s="1">
        <v>1000</v>
      </c>
      <c r="AI2" s="1">
        <v>1000</v>
      </c>
      <c r="AJ2" s="1">
        <v>1000</v>
      </c>
      <c r="AK2" s="1">
        <v>1000</v>
      </c>
      <c r="AL2" s="1">
        <v>1000</v>
      </c>
      <c r="AM2" s="1">
        <v>1000</v>
      </c>
      <c r="AN2" s="1">
        <v>1000</v>
      </c>
      <c r="AO2" s="1">
        <v>1000</v>
      </c>
      <c r="AP2" s="1">
        <v>1000</v>
      </c>
      <c r="AQ2" s="1">
        <v>1000</v>
      </c>
      <c r="AR2" s="1">
        <v>1000</v>
      </c>
      <c r="AS2" s="1">
        <v>1000</v>
      </c>
    </row>
    <row r="3" spans="1:45" ht="23.25" customHeight="1">
      <c r="A3" s="10"/>
      <c r="D3" s="14">
        <f t="shared" ref="D3:Q3" si="0">SUBTOTAL(9,D5:D24)</f>
        <v>39.115424999999995</v>
      </c>
      <c r="E3" s="14">
        <f t="shared" si="0"/>
        <v>85.675000000000026</v>
      </c>
      <c r="F3" s="14">
        <f t="shared" si="0"/>
        <v>3.6000000000000005</v>
      </c>
      <c r="G3" s="14">
        <f t="shared" si="0"/>
        <v>4.25</v>
      </c>
      <c r="H3" s="14">
        <f t="shared" si="0"/>
        <v>4.6999999999999993</v>
      </c>
      <c r="I3" s="14">
        <f t="shared" si="0"/>
        <v>4.9499999999999993</v>
      </c>
      <c r="J3" s="14">
        <f t="shared" si="0"/>
        <v>5.6999999999999984</v>
      </c>
      <c r="K3" s="14">
        <f t="shared" si="0"/>
        <v>6.8999999999999986</v>
      </c>
      <c r="L3" s="14">
        <f t="shared" si="0"/>
        <v>7.7749999999999995</v>
      </c>
      <c r="M3" s="14">
        <f t="shared" si="0"/>
        <v>8.3499999999999979</v>
      </c>
      <c r="N3" s="14">
        <f t="shared" si="0"/>
        <v>8.9999999999999982</v>
      </c>
      <c r="O3" s="14">
        <f t="shared" si="0"/>
        <v>9.6</v>
      </c>
      <c r="P3" s="14">
        <f t="shared" si="0"/>
        <v>10.149999999999997</v>
      </c>
      <c r="Q3" s="14">
        <f t="shared" si="0"/>
        <v>10.7</v>
      </c>
      <c r="S3" s="14">
        <f t="shared" ref="S3:AE3" si="1">SUM(S5:S24)</f>
        <v>46.25</v>
      </c>
      <c r="T3" s="14">
        <f t="shared" si="1"/>
        <v>1.93</v>
      </c>
      <c r="U3" s="14">
        <f t="shared" si="1"/>
        <v>2.1849999999999996</v>
      </c>
      <c r="V3" s="14">
        <f t="shared" si="1"/>
        <v>2.4849999999999999</v>
      </c>
      <c r="W3" s="14">
        <f t="shared" si="1"/>
        <v>2.66</v>
      </c>
      <c r="X3" s="14">
        <f t="shared" si="1"/>
        <v>2.9749999999999996</v>
      </c>
      <c r="Y3" s="14">
        <f t="shared" si="1"/>
        <v>3.7450000000000001</v>
      </c>
      <c r="Z3" s="14">
        <f t="shared" si="1"/>
        <v>4.1199999999999992</v>
      </c>
      <c r="AA3" s="14">
        <f t="shared" si="1"/>
        <v>4.5100000000000007</v>
      </c>
      <c r="AB3" s="14">
        <f t="shared" si="1"/>
        <v>4.910000000000001</v>
      </c>
      <c r="AC3" s="14">
        <f t="shared" si="1"/>
        <v>5.2350000000000003</v>
      </c>
      <c r="AD3" s="14">
        <f t="shared" si="1"/>
        <v>5.5600000000000005</v>
      </c>
      <c r="AE3" s="14">
        <f t="shared" si="1"/>
        <v>5.9350000000000014</v>
      </c>
      <c r="AG3" s="14">
        <f t="shared" ref="AG3:AS3" si="2">SUM(AG5:AG24)</f>
        <v>39.425000000000011</v>
      </c>
      <c r="AH3" s="14">
        <f t="shared" si="2"/>
        <v>1.67</v>
      </c>
      <c r="AI3" s="14">
        <f t="shared" si="2"/>
        <v>2.0649999999999999</v>
      </c>
      <c r="AJ3" s="14">
        <f t="shared" si="2"/>
        <v>2.2150000000000003</v>
      </c>
      <c r="AK3" s="14">
        <f t="shared" si="2"/>
        <v>2.2899999999999996</v>
      </c>
      <c r="AL3" s="14">
        <f t="shared" si="2"/>
        <v>2.7250000000000001</v>
      </c>
      <c r="AM3" s="14">
        <f t="shared" si="2"/>
        <v>3.1549999999999998</v>
      </c>
      <c r="AN3" s="14">
        <f t="shared" si="2"/>
        <v>3.6549999999999998</v>
      </c>
      <c r="AO3" s="14">
        <f t="shared" si="2"/>
        <v>3.8400000000000003</v>
      </c>
      <c r="AP3" s="14">
        <f t="shared" si="2"/>
        <v>4.09</v>
      </c>
      <c r="AQ3" s="14">
        <f t="shared" si="2"/>
        <v>4.3649999999999993</v>
      </c>
      <c r="AR3" s="14">
        <f t="shared" si="2"/>
        <v>4.59</v>
      </c>
      <c r="AS3" s="14">
        <f t="shared" si="2"/>
        <v>4.7649999999999997</v>
      </c>
    </row>
    <row r="4" spans="1:45" ht="30" customHeight="1">
      <c r="A4" s="125" t="s">
        <v>0</v>
      </c>
      <c r="B4" s="131" t="s">
        <v>332</v>
      </c>
      <c r="C4" s="125" t="s">
        <v>323</v>
      </c>
      <c r="D4" s="132" t="s">
        <v>324</v>
      </c>
      <c r="E4" s="125" t="s">
        <v>325</v>
      </c>
      <c r="F4" s="127">
        <v>46113</v>
      </c>
      <c r="G4" s="127">
        <v>46143</v>
      </c>
      <c r="H4" s="127">
        <v>46174</v>
      </c>
      <c r="I4" s="127">
        <v>46204</v>
      </c>
      <c r="J4" s="127">
        <v>46235</v>
      </c>
      <c r="K4" s="127">
        <v>46266</v>
      </c>
      <c r="L4" s="127">
        <v>46296</v>
      </c>
      <c r="M4" s="127">
        <v>46327</v>
      </c>
      <c r="N4" s="127">
        <v>46357</v>
      </c>
      <c r="O4" s="127">
        <v>46388</v>
      </c>
      <c r="P4" s="127">
        <v>46419</v>
      </c>
      <c r="Q4" s="127">
        <v>46447</v>
      </c>
      <c r="R4" s="4"/>
      <c r="S4" s="125" t="s">
        <v>325</v>
      </c>
      <c r="T4" s="127">
        <v>46113</v>
      </c>
      <c r="U4" s="127">
        <v>46143</v>
      </c>
      <c r="V4" s="127">
        <v>46174</v>
      </c>
      <c r="W4" s="127">
        <v>46204</v>
      </c>
      <c r="X4" s="127">
        <v>46235</v>
      </c>
      <c r="Y4" s="127">
        <v>46266</v>
      </c>
      <c r="Z4" s="127">
        <v>46296</v>
      </c>
      <c r="AA4" s="127">
        <v>46327</v>
      </c>
      <c r="AB4" s="127">
        <v>46357</v>
      </c>
      <c r="AC4" s="127">
        <v>46388</v>
      </c>
      <c r="AD4" s="127">
        <v>46419</v>
      </c>
      <c r="AE4" s="127">
        <v>46447</v>
      </c>
      <c r="AG4" s="125" t="s">
        <v>325</v>
      </c>
      <c r="AH4" s="127">
        <v>46113</v>
      </c>
      <c r="AI4" s="127">
        <v>46143</v>
      </c>
      <c r="AJ4" s="127">
        <v>46174</v>
      </c>
      <c r="AK4" s="127">
        <v>46204</v>
      </c>
      <c r="AL4" s="127">
        <v>46235</v>
      </c>
      <c r="AM4" s="127">
        <v>46266</v>
      </c>
      <c r="AN4" s="127">
        <v>46296</v>
      </c>
      <c r="AO4" s="127">
        <v>46327</v>
      </c>
      <c r="AP4" s="127">
        <v>46357</v>
      </c>
      <c r="AQ4" s="127">
        <v>46388</v>
      </c>
      <c r="AR4" s="127">
        <v>46419</v>
      </c>
      <c r="AS4" s="127">
        <v>46447</v>
      </c>
    </row>
    <row r="5" spans="1:45">
      <c r="A5" s="4">
        <v>1</v>
      </c>
      <c r="B5" s="1" t="s">
        <v>307</v>
      </c>
      <c r="C5" s="1" t="s">
        <v>326</v>
      </c>
      <c r="D5" s="134">
        <f>SUMIFS(Distributor_projects!E:E,Distributor_projects!$C:$C,'Distributor_state-wise'!$B5,Distributor_projects!$D:$D,'Distributor_state-wise'!$C5)/$A$2</f>
        <v>8.3120950000000011</v>
      </c>
      <c r="E5" s="15">
        <f>SUM(F5:Q5)</f>
        <v>19.05</v>
      </c>
      <c r="F5" s="15">
        <f>SUMIFS(Distributor_projects!I:I,Distributor_projects!$C:$C,'Distributor_state-wise'!$B5,Distributor_projects!$D:$D,'Distributor_state-wise'!$C5)/F$2</f>
        <v>0.9</v>
      </c>
      <c r="G5" s="15">
        <f>SUMIFS(Distributor_projects!J:J,Distributor_projects!$C:$C,'Distributor_state-wise'!$B5,Distributor_projects!$D:$D,'Distributor_state-wise'!$C5)/G$2</f>
        <v>1</v>
      </c>
      <c r="H5" s="15">
        <f>SUMIFS(Distributor_projects!K:K,Distributor_projects!$C:$C,'Distributor_state-wise'!$B5,Distributor_projects!$D:$D,'Distributor_state-wise'!$C5)/H$2</f>
        <v>1.1000000000000001</v>
      </c>
      <c r="I5" s="15">
        <f>SUMIFS(Distributor_projects!L:L,Distributor_projects!$C:$C,'Distributor_state-wise'!$B5,Distributor_projects!$D:$D,'Distributor_state-wise'!$C5)/I$2</f>
        <v>1.1000000000000001</v>
      </c>
      <c r="J5" s="15">
        <f>SUMIFS(Distributor_projects!M:M,Distributor_projects!$C:$C,'Distributor_state-wise'!$B5,Distributor_projects!$D:$D,'Distributor_state-wise'!$C5)/J$2</f>
        <v>1.25</v>
      </c>
      <c r="K5" s="15">
        <f>SUMIFS(Distributor_projects!N:N,Distributor_projects!$C:$C,'Distributor_state-wise'!$B5,Distributor_projects!$D:$D,'Distributor_state-wise'!$C5)/K$2</f>
        <v>1.4</v>
      </c>
      <c r="L5" s="15">
        <f>SUMIFS(Distributor_projects!O:O,Distributor_projects!$C:$C,'Distributor_state-wise'!$B5,Distributor_projects!$D:$D,'Distributor_state-wise'!$C5)/L$2</f>
        <v>1.65</v>
      </c>
      <c r="M5" s="15">
        <f>SUMIFS(Distributor_projects!P:P,Distributor_projects!$C:$C,'Distributor_state-wise'!$B5,Distributor_projects!$D:$D,'Distributor_state-wise'!$C5)/M$2</f>
        <v>1.8</v>
      </c>
      <c r="N5" s="15">
        <f>SUMIFS(Distributor_projects!Q:Q,Distributor_projects!$C:$C,'Distributor_state-wise'!$B5,Distributor_projects!$D:$D,'Distributor_state-wise'!$C5)/N$2</f>
        <v>1.95</v>
      </c>
      <c r="O5" s="15">
        <f>SUMIFS(Distributor_projects!R:R,Distributor_projects!$C:$C,'Distributor_state-wise'!$B5,Distributor_projects!$D:$D,'Distributor_state-wise'!$C5)/O$2</f>
        <v>2.15</v>
      </c>
      <c r="P5" s="15">
        <f>SUMIFS(Distributor_projects!S:S,Distributor_projects!$C:$C,'Distributor_state-wise'!$B5,Distributor_projects!$D:$D,'Distributor_state-wise'!$C5)/P$2</f>
        <v>2.2999999999999998</v>
      </c>
      <c r="Q5" s="15">
        <f>SUMIFS(Distributor_projects!T:T,Distributor_projects!$C:$C,'Distributor_state-wise'!$B5,Distributor_projects!$D:$D,'Distributor_state-wise'!$C5)/Q$2</f>
        <v>2.4500000000000002</v>
      </c>
      <c r="S5" s="14">
        <f t="shared" ref="S5:S24" si="3">SUM(T5:AE5)</f>
        <v>9.5250000000000004</v>
      </c>
      <c r="T5" s="14">
        <f>SUMIFS(Distributor_projects!AV:AV,Distributor_projects!$C:$C,'Distributor_state-wise'!$B5,Distributor_projects!$D:$D,'Distributor_state-wise'!$C5)/T$2</f>
        <v>0.45</v>
      </c>
      <c r="U5" s="14">
        <f>SUMIFS(Distributor_projects!AW:AW,Distributor_projects!$C:$C,'Distributor_state-wise'!$B5,Distributor_projects!$D:$D,'Distributor_state-wise'!$C5)/U$2</f>
        <v>0.5</v>
      </c>
      <c r="V5" s="14">
        <f>SUMIFS(Distributor_projects!AX:AX,Distributor_projects!$C:$C,'Distributor_state-wise'!$B5,Distributor_projects!$D:$D,'Distributor_state-wise'!$C5)/V$2</f>
        <v>0.55000000000000004</v>
      </c>
      <c r="W5" s="14">
        <f>SUMIFS(Distributor_projects!AY:AY,Distributor_projects!$C:$C,'Distributor_state-wise'!$B5,Distributor_projects!$D:$D,'Distributor_state-wise'!$C5)/W$2</f>
        <v>0.55000000000000004</v>
      </c>
      <c r="X5" s="14">
        <f>SUMIFS(Distributor_projects!AZ:AZ,Distributor_projects!$C:$C,'Distributor_state-wise'!$B5,Distributor_projects!$D:$D,'Distributor_state-wise'!$C5)/X$2</f>
        <v>0.625</v>
      </c>
      <c r="Y5" s="14">
        <f>SUMIFS(Distributor_projects!BA:BA,Distributor_projects!$C:$C,'Distributor_state-wise'!$B5,Distributor_projects!$D:$D,'Distributor_state-wise'!$C5)/Y$2</f>
        <v>0.7</v>
      </c>
      <c r="Z5" s="14">
        <f>SUMIFS(Distributor_projects!BB:BB,Distributor_projects!$C:$C,'Distributor_state-wise'!$B5,Distributor_projects!$D:$D,'Distributor_state-wise'!$C5)/Z$2</f>
        <v>0.82499999999999996</v>
      </c>
      <c r="AA5" s="14">
        <f>SUMIFS(Distributor_projects!BC:BC,Distributor_projects!$C:$C,'Distributor_state-wise'!$B5,Distributor_projects!$D:$D,'Distributor_state-wise'!$C5)/AA$2</f>
        <v>0.9</v>
      </c>
      <c r="AB5" s="14">
        <f>SUMIFS(Distributor_projects!BD:BD,Distributor_projects!$C:$C,'Distributor_state-wise'!$B5,Distributor_projects!$D:$D,'Distributor_state-wise'!$C5)/AB$2</f>
        <v>0.97499999999999998</v>
      </c>
      <c r="AC5" s="14">
        <f>SUMIFS(Distributor_projects!BE:BE,Distributor_projects!$C:$C,'Distributor_state-wise'!$B5,Distributor_projects!$D:$D,'Distributor_state-wise'!$C5)/AC$2</f>
        <v>1.075</v>
      </c>
      <c r="AD5" s="14">
        <f>SUMIFS(Distributor_projects!BF:BF,Distributor_projects!$C:$C,'Distributor_state-wise'!$B5,Distributor_projects!$D:$D,'Distributor_state-wise'!$C5)/AD$2</f>
        <v>1.1499999999999999</v>
      </c>
      <c r="AE5" s="14">
        <f>SUMIFS(Distributor_projects!BG:BG,Distributor_projects!$C:$C,'Distributor_state-wise'!$B5,Distributor_projects!$D:$D,'Distributor_state-wise'!$C5)/AE$2</f>
        <v>1.2250000000000001</v>
      </c>
      <c r="AG5" s="14">
        <f t="shared" ref="AG5:AG24" si="4">SUM(AH5:AS5)</f>
        <v>9.5250000000000004</v>
      </c>
      <c r="AH5" s="14">
        <f>SUMIFS(Distributor_projects!BJ:BJ,Distributor_projects!$C:$C,'Distributor_state-wise'!$B5,Distributor_projects!$D:$D,'Distributor_state-wise'!$C5)/AH$2</f>
        <v>0.45</v>
      </c>
      <c r="AI5" s="14">
        <f>SUMIFS(Distributor_projects!BK:BK,Distributor_projects!$C:$C,'Distributor_state-wise'!$B5,Distributor_projects!$D:$D,'Distributor_state-wise'!$C5)/AI$2</f>
        <v>0.5</v>
      </c>
      <c r="AJ5" s="14">
        <f>SUMIFS(Distributor_projects!BL:BL,Distributor_projects!$C:$C,'Distributor_state-wise'!$B5,Distributor_projects!$D:$D,'Distributor_state-wise'!$C5)/AJ$2</f>
        <v>0.55000000000000004</v>
      </c>
      <c r="AK5" s="14">
        <f>SUMIFS(Distributor_projects!BM:BM,Distributor_projects!$C:$C,'Distributor_state-wise'!$B5,Distributor_projects!$D:$D,'Distributor_state-wise'!$C5)/AK$2</f>
        <v>0.55000000000000004</v>
      </c>
      <c r="AL5" s="14">
        <f>SUMIFS(Distributor_projects!BN:BN,Distributor_projects!$C:$C,'Distributor_state-wise'!$B5,Distributor_projects!$D:$D,'Distributor_state-wise'!$C5)/AL$2</f>
        <v>0.625</v>
      </c>
      <c r="AM5" s="14">
        <f>SUMIFS(Distributor_projects!BO:BO,Distributor_projects!$C:$C,'Distributor_state-wise'!$B5,Distributor_projects!$D:$D,'Distributor_state-wise'!$C5)/AM$2</f>
        <v>0.7</v>
      </c>
      <c r="AN5" s="14">
        <f>SUMIFS(Distributor_projects!BP:BP,Distributor_projects!$C:$C,'Distributor_state-wise'!$B5,Distributor_projects!$D:$D,'Distributor_state-wise'!$C5)/AN$2</f>
        <v>0.82499999999999996</v>
      </c>
      <c r="AO5" s="14">
        <f>SUMIFS(Distributor_projects!BQ:BQ,Distributor_projects!$C:$C,'Distributor_state-wise'!$B5,Distributor_projects!$D:$D,'Distributor_state-wise'!$C5)/AO$2</f>
        <v>0.9</v>
      </c>
      <c r="AP5" s="14">
        <f>SUMIFS(Distributor_projects!BR:BR,Distributor_projects!$C:$C,'Distributor_state-wise'!$B5,Distributor_projects!$D:$D,'Distributor_state-wise'!$C5)/AP$2</f>
        <v>0.97499999999999998</v>
      </c>
      <c r="AQ5" s="14">
        <f>SUMIFS(Distributor_projects!BS:BS,Distributor_projects!$C:$C,'Distributor_state-wise'!$B5,Distributor_projects!$D:$D,'Distributor_state-wise'!$C5)/AQ$2</f>
        <v>1.075</v>
      </c>
      <c r="AR5" s="14">
        <f>SUMIFS(Distributor_projects!BT:BT,Distributor_projects!$C:$C,'Distributor_state-wise'!$B5,Distributor_projects!$D:$D,'Distributor_state-wise'!$C5)/AR$2</f>
        <v>1.1499999999999999</v>
      </c>
      <c r="AS5" s="14">
        <f>SUMIFS(Distributor_projects!BU:BU,Distributor_projects!$C:$C,'Distributor_state-wise'!$B5,Distributor_projects!$D:$D,'Distributor_state-wise'!$C5)/AS$2</f>
        <v>1.2250000000000001</v>
      </c>
    </row>
    <row r="6" spans="1:45">
      <c r="A6" s="4">
        <v>2</v>
      </c>
      <c r="B6" s="1" t="s">
        <v>334</v>
      </c>
      <c r="C6" s="1" t="s">
        <v>326</v>
      </c>
      <c r="D6" s="134">
        <f>SUMIFS(Distributor_projects!E:E,Distributor_projects!$C:$C,'Distributor_state-wise'!$B6,Distributor_projects!$D:$D,'Distributor_state-wise'!$C6)/$A$2</f>
        <v>0.53888999999999998</v>
      </c>
      <c r="E6" s="15">
        <f t="shared" ref="E6:E23" si="5">SUM(F6:Q6)</f>
        <v>3.95</v>
      </c>
      <c r="F6" s="15">
        <f>SUMIFS(Distributor_projects!I:I,Distributor_projects!$C:$C,'Distributor_state-wise'!$B6,Distributor_projects!$D:$D,'Distributor_state-wise'!$C6)/F$2</f>
        <v>0.3</v>
      </c>
      <c r="G6" s="15">
        <f>SUMIFS(Distributor_projects!J:J,Distributor_projects!$C:$C,'Distributor_state-wise'!$B6,Distributor_projects!$D:$D,'Distributor_state-wise'!$C6)/G$2</f>
        <v>0.3</v>
      </c>
      <c r="H6" s="15">
        <f>SUMIFS(Distributor_projects!K:K,Distributor_projects!$C:$C,'Distributor_state-wise'!$B6,Distributor_projects!$D:$D,'Distributor_state-wise'!$C6)/H$2</f>
        <v>0.3</v>
      </c>
      <c r="I6" s="15">
        <f>SUMIFS(Distributor_projects!L:L,Distributor_projects!$C:$C,'Distributor_state-wise'!$B6,Distributor_projects!$D:$D,'Distributor_state-wise'!$C6)/I$2</f>
        <v>0.3</v>
      </c>
      <c r="J6" s="15">
        <f>SUMIFS(Distributor_projects!M:M,Distributor_projects!$C:$C,'Distributor_state-wise'!$B6,Distributor_projects!$D:$D,'Distributor_state-wise'!$C6)/J$2</f>
        <v>0.3</v>
      </c>
      <c r="K6" s="15">
        <f>SUMIFS(Distributor_projects!N:N,Distributor_projects!$C:$C,'Distributor_state-wise'!$B6,Distributor_projects!$D:$D,'Distributor_state-wise'!$C6)/K$2</f>
        <v>0.3</v>
      </c>
      <c r="L6" s="15">
        <f>SUMIFS(Distributor_projects!O:O,Distributor_projects!$C:$C,'Distributor_state-wise'!$B6,Distributor_projects!$D:$D,'Distributor_state-wise'!$C6)/L$2</f>
        <v>0.35</v>
      </c>
      <c r="M6" s="15">
        <f>SUMIFS(Distributor_projects!P:P,Distributor_projects!$C:$C,'Distributor_state-wise'!$B6,Distributor_projects!$D:$D,'Distributor_state-wise'!$C6)/M$2</f>
        <v>0.35</v>
      </c>
      <c r="N6" s="15">
        <f>SUMIFS(Distributor_projects!Q:Q,Distributor_projects!$C:$C,'Distributor_state-wise'!$B6,Distributor_projects!$D:$D,'Distributor_state-wise'!$C6)/N$2</f>
        <v>0.4</v>
      </c>
      <c r="O6" s="15">
        <f>SUMIFS(Distributor_projects!R:R,Distributor_projects!$C:$C,'Distributor_state-wise'!$B6,Distributor_projects!$D:$D,'Distributor_state-wise'!$C6)/O$2</f>
        <v>0.35</v>
      </c>
      <c r="P6" s="15">
        <f>SUMIFS(Distributor_projects!S:S,Distributor_projects!$C:$C,'Distributor_state-wise'!$B6,Distributor_projects!$D:$D,'Distributor_state-wise'!$C6)/P$2</f>
        <v>0.35</v>
      </c>
      <c r="Q6" s="15">
        <f>SUMIFS(Distributor_projects!T:T,Distributor_projects!$C:$C,'Distributor_state-wise'!$B6,Distributor_projects!$D:$D,'Distributor_state-wise'!$C6)/Q$2</f>
        <v>0.35</v>
      </c>
      <c r="S6" s="14">
        <f t="shared" si="3"/>
        <v>1.9750000000000001</v>
      </c>
      <c r="T6" s="14">
        <f>SUMIFS(Distributor_projects!AV:AV,Distributor_projects!$C:$C,'Distributor_state-wise'!$B6,Distributor_projects!$D:$D,'Distributor_state-wise'!$C6)/T$2</f>
        <v>0.15</v>
      </c>
      <c r="U6" s="14">
        <f>SUMIFS(Distributor_projects!AW:AW,Distributor_projects!$C:$C,'Distributor_state-wise'!$B6,Distributor_projects!$D:$D,'Distributor_state-wise'!$C6)/U$2</f>
        <v>0.15</v>
      </c>
      <c r="V6" s="14">
        <f>SUMIFS(Distributor_projects!AX:AX,Distributor_projects!$C:$C,'Distributor_state-wise'!$B6,Distributor_projects!$D:$D,'Distributor_state-wise'!$C6)/V$2</f>
        <v>0.15</v>
      </c>
      <c r="W6" s="14">
        <f>SUMIFS(Distributor_projects!AY:AY,Distributor_projects!$C:$C,'Distributor_state-wise'!$B6,Distributor_projects!$D:$D,'Distributor_state-wise'!$C6)/W$2</f>
        <v>0.15</v>
      </c>
      <c r="X6" s="14">
        <f>SUMIFS(Distributor_projects!AZ:AZ,Distributor_projects!$C:$C,'Distributor_state-wise'!$B6,Distributor_projects!$D:$D,'Distributor_state-wise'!$C6)/X$2</f>
        <v>0.15</v>
      </c>
      <c r="Y6" s="14">
        <f>SUMIFS(Distributor_projects!BA:BA,Distributor_projects!$C:$C,'Distributor_state-wise'!$B6,Distributor_projects!$D:$D,'Distributor_state-wise'!$C6)/Y$2</f>
        <v>0.15</v>
      </c>
      <c r="Z6" s="14">
        <f>SUMIFS(Distributor_projects!BB:BB,Distributor_projects!$C:$C,'Distributor_state-wise'!$B6,Distributor_projects!$D:$D,'Distributor_state-wise'!$C6)/Z$2</f>
        <v>0.17499999999999999</v>
      </c>
      <c r="AA6" s="14">
        <f>SUMIFS(Distributor_projects!BC:BC,Distributor_projects!$C:$C,'Distributor_state-wise'!$B6,Distributor_projects!$D:$D,'Distributor_state-wise'!$C6)/AA$2</f>
        <v>0.17499999999999999</v>
      </c>
      <c r="AB6" s="14">
        <f>SUMIFS(Distributor_projects!BD:BD,Distributor_projects!$C:$C,'Distributor_state-wise'!$B6,Distributor_projects!$D:$D,'Distributor_state-wise'!$C6)/AB$2</f>
        <v>0.2</v>
      </c>
      <c r="AC6" s="14">
        <f>SUMIFS(Distributor_projects!BE:BE,Distributor_projects!$C:$C,'Distributor_state-wise'!$B6,Distributor_projects!$D:$D,'Distributor_state-wise'!$C6)/AC$2</f>
        <v>0.17499999999999999</v>
      </c>
      <c r="AD6" s="14">
        <f>SUMIFS(Distributor_projects!BF:BF,Distributor_projects!$C:$C,'Distributor_state-wise'!$B6,Distributor_projects!$D:$D,'Distributor_state-wise'!$C6)/AD$2</f>
        <v>0.17499999999999999</v>
      </c>
      <c r="AE6" s="14">
        <f>SUMIFS(Distributor_projects!BG:BG,Distributor_projects!$C:$C,'Distributor_state-wise'!$B6,Distributor_projects!$D:$D,'Distributor_state-wise'!$C6)/AE$2</f>
        <v>0.17499999999999999</v>
      </c>
      <c r="AG6" s="14">
        <f t="shared" si="4"/>
        <v>1.9750000000000001</v>
      </c>
      <c r="AH6" s="14">
        <f>SUMIFS(Distributor_projects!BJ:BJ,Distributor_projects!$C:$C,'Distributor_state-wise'!$B6,Distributor_projects!$D:$D,'Distributor_state-wise'!$C6)/AH$2</f>
        <v>0.15</v>
      </c>
      <c r="AI6" s="14">
        <f>SUMIFS(Distributor_projects!BK:BK,Distributor_projects!$C:$C,'Distributor_state-wise'!$B6,Distributor_projects!$D:$D,'Distributor_state-wise'!$C6)/AI$2</f>
        <v>0.15</v>
      </c>
      <c r="AJ6" s="14">
        <f>SUMIFS(Distributor_projects!BL:BL,Distributor_projects!$C:$C,'Distributor_state-wise'!$B6,Distributor_projects!$D:$D,'Distributor_state-wise'!$C6)/AJ$2</f>
        <v>0.15</v>
      </c>
      <c r="AK6" s="14">
        <f>SUMIFS(Distributor_projects!BM:BM,Distributor_projects!$C:$C,'Distributor_state-wise'!$B6,Distributor_projects!$D:$D,'Distributor_state-wise'!$C6)/AK$2</f>
        <v>0.15</v>
      </c>
      <c r="AL6" s="14">
        <f>SUMIFS(Distributor_projects!BN:BN,Distributor_projects!$C:$C,'Distributor_state-wise'!$B6,Distributor_projects!$D:$D,'Distributor_state-wise'!$C6)/AL$2</f>
        <v>0.15</v>
      </c>
      <c r="AM6" s="14">
        <f>SUMIFS(Distributor_projects!BO:BO,Distributor_projects!$C:$C,'Distributor_state-wise'!$B6,Distributor_projects!$D:$D,'Distributor_state-wise'!$C6)/AM$2</f>
        <v>0.15</v>
      </c>
      <c r="AN6" s="14">
        <f>SUMIFS(Distributor_projects!BP:BP,Distributor_projects!$C:$C,'Distributor_state-wise'!$B6,Distributor_projects!$D:$D,'Distributor_state-wise'!$C6)/AN$2</f>
        <v>0.17499999999999999</v>
      </c>
      <c r="AO6" s="14">
        <f>SUMIFS(Distributor_projects!BQ:BQ,Distributor_projects!$C:$C,'Distributor_state-wise'!$B6,Distributor_projects!$D:$D,'Distributor_state-wise'!$C6)/AO$2</f>
        <v>0.17499999999999999</v>
      </c>
      <c r="AP6" s="14">
        <f>SUMIFS(Distributor_projects!BR:BR,Distributor_projects!$C:$C,'Distributor_state-wise'!$B6,Distributor_projects!$D:$D,'Distributor_state-wise'!$C6)/AP$2</f>
        <v>0.2</v>
      </c>
      <c r="AQ6" s="14">
        <f>SUMIFS(Distributor_projects!BS:BS,Distributor_projects!$C:$C,'Distributor_state-wise'!$B6,Distributor_projects!$D:$D,'Distributor_state-wise'!$C6)/AQ$2</f>
        <v>0.17499999999999999</v>
      </c>
      <c r="AR6" s="14">
        <f>SUMIFS(Distributor_projects!BT:BT,Distributor_projects!$C:$C,'Distributor_state-wise'!$B6,Distributor_projects!$D:$D,'Distributor_state-wise'!$C6)/AR$2</f>
        <v>0.17499999999999999</v>
      </c>
      <c r="AS6" s="14">
        <f>SUMIFS(Distributor_projects!BU:BU,Distributor_projects!$C:$C,'Distributor_state-wise'!$B6,Distributor_projects!$D:$D,'Distributor_state-wise'!$C6)/AS$2</f>
        <v>0.17499999999999999</v>
      </c>
    </row>
    <row r="7" spans="1:45">
      <c r="A7" s="4">
        <v>3</v>
      </c>
      <c r="B7" s="1" t="s">
        <v>336</v>
      </c>
      <c r="C7" s="1" t="s">
        <v>326</v>
      </c>
      <c r="D7" s="134">
        <f>SUMIFS(Distributor_projects!E:E,Distributor_projects!$C:$C,'Distributor_state-wise'!$B7,Distributor_projects!$D:$D,'Distributor_state-wise'!$C7)/$A$2</f>
        <v>3.89188</v>
      </c>
      <c r="E7" s="15">
        <f t="shared" si="5"/>
        <v>5.7</v>
      </c>
      <c r="F7" s="15">
        <f>SUMIFS(Distributor_projects!I:I,Distributor_projects!$C:$C,'Distributor_state-wise'!$B7,Distributor_projects!$D:$D,'Distributor_state-wise'!$C7)/F$2</f>
        <v>0.2</v>
      </c>
      <c r="G7" s="15">
        <f>SUMIFS(Distributor_projects!J:J,Distributor_projects!$C:$C,'Distributor_state-wise'!$B7,Distributor_projects!$D:$D,'Distributor_state-wise'!$C7)/G$2</f>
        <v>0.25</v>
      </c>
      <c r="H7" s="15">
        <f>SUMIFS(Distributor_projects!K:K,Distributor_projects!$C:$C,'Distributor_state-wise'!$B7,Distributor_projects!$D:$D,'Distributor_state-wise'!$C7)/H$2</f>
        <v>0.3</v>
      </c>
      <c r="I7" s="15">
        <f>SUMIFS(Distributor_projects!L:L,Distributor_projects!$C:$C,'Distributor_state-wise'!$B7,Distributor_projects!$D:$D,'Distributor_state-wise'!$C7)/I$2</f>
        <v>0.35</v>
      </c>
      <c r="J7" s="15">
        <f>SUMIFS(Distributor_projects!M:M,Distributor_projects!$C:$C,'Distributor_state-wise'!$B7,Distributor_projects!$D:$D,'Distributor_state-wise'!$C7)/J$2</f>
        <v>0.4</v>
      </c>
      <c r="K7" s="15">
        <f>SUMIFS(Distributor_projects!N:N,Distributor_projects!$C:$C,'Distributor_state-wise'!$B7,Distributor_projects!$D:$D,'Distributor_state-wise'!$C7)/K$2</f>
        <v>0.45</v>
      </c>
      <c r="L7" s="15">
        <f>SUMIFS(Distributor_projects!O:O,Distributor_projects!$C:$C,'Distributor_state-wise'!$B7,Distributor_projects!$D:$D,'Distributor_state-wise'!$C7)/L$2</f>
        <v>0.5</v>
      </c>
      <c r="M7" s="15">
        <f>SUMIFS(Distributor_projects!P:P,Distributor_projects!$C:$C,'Distributor_state-wise'!$B7,Distributor_projects!$D:$D,'Distributor_state-wise'!$C7)/M$2</f>
        <v>0.55000000000000004</v>
      </c>
      <c r="N7" s="15">
        <f>SUMIFS(Distributor_projects!Q:Q,Distributor_projects!$C:$C,'Distributor_state-wise'!$B7,Distributor_projects!$D:$D,'Distributor_state-wise'!$C7)/N$2</f>
        <v>0.6</v>
      </c>
      <c r="O7" s="15">
        <f>SUMIFS(Distributor_projects!R:R,Distributor_projects!$C:$C,'Distributor_state-wise'!$B7,Distributor_projects!$D:$D,'Distributor_state-wise'!$C7)/O$2</f>
        <v>0.65</v>
      </c>
      <c r="P7" s="15">
        <f>SUMIFS(Distributor_projects!S:S,Distributor_projects!$C:$C,'Distributor_state-wise'!$B7,Distributor_projects!$D:$D,'Distributor_state-wise'!$C7)/P$2</f>
        <v>0.7</v>
      </c>
      <c r="Q7" s="15">
        <f>SUMIFS(Distributor_projects!T:T,Distributor_projects!$C:$C,'Distributor_state-wise'!$B7,Distributor_projects!$D:$D,'Distributor_state-wise'!$C7)/Q$2</f>
        <v>0.75</v>
      </c>
      <c r="S7" s="14">
        <f t="shared" si="3"/>
        <v>2.85</v>
      </c>
      <c r="T7" s="14">
        <f>SUMIFS(Distributor_projects!AV:AV,Distributor_projects!$C:$C,'Distributor_state-wise'!$B7,Distributor_projects!$D:$D,'Distributor_state-wise'!$C7)/T$2</f>
        <v>0.1</v>
      </c>
      <c r="U7" s="14">
        <f>SUMIFS(Distributor_projects!AW:AW,Distributor_projects!$C:$C,'Distributor_state-wise'!$B7,Distributor_projects!$D:$D,'Distributor_state-wise'!$C7)/U$2</f>
        <v>0.125</v>
      </c>
      <c r="V7" s="14">
        <f>SUMIFS(Distributor_projects!AX:AX,Distributor_projects!$C:$C,'Distributor_state-wise'!$B7,Distributor_projects!$D:$D,'Distributor_state-wise'!$C7)/V$2</f>
        <v>0.15</v>
      </c>
      <c r="W7" s="14">
        <f>SUMIFS(Distributor_projects!AY:AY,Distributor_projects!$C:$C,'Distributor_state-wise'!$B7,Distributor_projects!$D:$D,'Distributor_state-wise'!$C7)/W$2</f>
        <v>0.17499999999999999</v>
      </c>
      <c r="X7" s="14">
        <f>SUMIFS(Distributor_projects!AZ:AZ,Distributor_projects!$C:$C,'Distributor_state-wise'!$B7,Distributor_projects!$D:$D,'Distributor_state-wise'!$C7)/X$2</f>
        <v>0.2</v>
      </c>
      <c r="Y7" s="14">
        <f>SUMIFS(Distributor_projects!BA:BA,Distributor_projects!$C:$C,'Distributor_state-wise'!$B7,Distributor_projects!$D:$D,'Distributor_state-wise'!$C7)/Y$2</f>
        <v>0.22500000000000001</v>
      </c>
      <c r="Z7" s="14">
        <f>SUMIFS(Distributor_projects!BB:BB,Distributor_projects!$C:$C,'Distributor_state-wise'!$B7,Distributor_projects!$D:$D,'Distributor_state-wise'!$C7)/Z$2</f>
        <v>0.25</v>
      </c>
      <c r="AA7" s="14">
        <f>SUMIFS(Distributor_projects!BC:BC,Distributor_projects!$C:$C,'Distributor_state-wise'!$B7,Distributor_projects!$D:$D,'Distributor_state-wise'!$C7)/AA$2</f>
        <v>0.27500000000000002</v>
      </c>
      <c r="AB7" s="14">
        <f>SUMIFS(Distributor_projects!BD:BD,Distributor_projects!$C:$C,'Distributor_state-wise'!$B7,Distributor_projects!$D:$D,'Distributor_state-wise'!$C7)/AB$2</f>
        <v>0.3</v>
      </c>
      <c r="AC7" s="14">
        <f>SUMIFS(Distributor_projects!BE:BE,Distributor_projects!$C:$C,'Distributor_state-wise'!$B7,Distributor_projects!$D:$D,'Distributor_state-wise'!$C7)/AC$2</f>
        <v>0.32500000000000001</v>
      </c>
      <c r="AD7" s="14">
        <f>SUMIFS(Distributor_projects!BF:BF,Distributor_projects!$C:$C,'Distributor_state-wise'!$B7,Distributor_projects!$D:$D,'Distributor_state-wise'!$C7)/AD$2</f>
        <v>0.35</v>
      </c>
      <c r="AE7" s="14">
        <f>SUMIFS(Distributor_projects!BG:BG,Distributor_projects!$C:$C,'Distributor_state-wise'!$B7,Distributor_projects!$D:$D,'Distributor_state-wise'!$C7)/AE$2</f>
        <v>0.375</v>
      </c>
      <c r="AG7" s="14">
        <f t="shared" si="4"/>
        <v>2.85</v>
      </c>
      <c r="AH7" s="14">
        <f>SUMIFS(Distributor_projects!BJ:BJ,Distributor_projects!$C:$C,'Distributor_state-wise'!$B7,Distributor_projects!$D:$D,'Distributor_state-wise'!$C7)/AH$2</f>
        <v>0.1</v>
      </c>
      <c r="AI7" s="14">
        <f>SUMIFS(Distributor_projects!BK:BK,Distributor_projects!$C:$C,'Distributor_state-wise'!$B7,Distributor_projects!$D:$D,'Distributor_state-wise'!$C7)/AI$2</f>
        <v>0.125</v>
      </c>
      <c r="AJ7" s="14">
        <f>SUMIFS(Distributor_projects!BL:BL,Distributor_projects!$C:$C,'Distributor_state-wise'!$B7,Distributor_projects!$D:$D,'Distributor_state-wise'!$C7)/AJ$2</f>
        <v>0.15</v>
      </c>
      <c r="AK7" s="14">
        <f>SUMIFS(Distributor_projects!BM:BM,Distributor_projects!$C:$C,'Distributor_state-wise'!$B7,Distributor_projects!$D:$D,'Distributor_state-wise'!$C7)/AK$2</f>
        <v>0.17499999999999999</v>
      </c>
      <c r="AL7" s="14">
        <f>SUMIFS(Distributor_projects!BN:BN,Distributor_projects!$C:$C,'Distributor_state-wise'!$B7,Distributor_projects!$D:$D,'Distributor_state-wise'!$C7)/AL$2</f>
        <v>0.2</v>
      </c>
      <c r="AM7" s="14">
        <f>SUMIFS(Distributor_projects!BO:BO,Distributor_projects!$C:$C,'Distributor_state-wise'!$B7,Distributor_projects!$D:$D,'Distributor_state-wise'!$C7)/AM$2</f>
        <v>0.22500000000000001</v>
      </c>
      <c r="AN7" s="14">
        <f>SUMIFS(Distributor_projects!BP:BP,Distributor_projects!$C:$C,'Distributor_state-wise'!$B7,Distributor_projects!$D:$D,'Distributor_state-wise'!$C7)/AN$2</f>
        <v>0.25</v>
      </c>
      <c r="AO7" s="14">
        <f>SUMIFS(Distributor_projects!BQ:BQ,Distributor_projects!$C:$C,'Distributor_state-wise'!$B7,Distributor_projects!$D:$D,'Distributor_state-wise'!$C7)/AO$2</f>
        <v>0.27500000000000002</v>
      </c>
      <c r="AP7" s="14">
        <f>SUMIFS(Distributor_projects!BR:BR,Distributor_projects!$C:$C,'Distributor_state-wise'!$B7,Distributor_projects!$D:$D,'Distributor_state-wise'!$C7)/AP$2</f>
        <v>0.3</v>
      </c>
      <c r="AQ7" s="14">
        <f>SUMIFS(Distributor_projects!BS:BS,Distributor_projects!$C:$C,'Distributor_state-wise'!$B7,Distributor_projects!$D:$D,'Distributor_state-wise'!$C7)/AQ$2</f>
        <v>0.32500000000000001</v>
      </c>
      <c r="AR7" s="14">
        <f>SUMIFS(Distributor_projects!BT:BT,Distributor_projects!$C:$C,'Distributor_state-wise'!$B7,Distributor_projects!$D:$D,'Distributor_state-wise'!$C7)/AR$2</f>
        <v>0.35</v>
      </c>
      <c r="AS7" s="14">
        <f>SUMIFS(Distributor_projects!BU:BU,Distributor_projects!$C:$C,'Distributor_state-wise'!$B7,Distributor_projects!$D:$D,'Distributor_state-wise'!$C7)/AS$2</f>
        <v>0.375</v>
      </c>
    </row>
    <row r="8" spans="1:45">
      <c r="A8" s="4">
        <v>4</v>
      </c>
      <c r="B8" s="1" t="s">
        <v>338</v>
      </c>
      <c r="C8" s="1" t="s">
        <v>326</v>
      </c>
      <c r="D8" s="134">
        <f>SUMIFS(Distributor_projects!E:E,Distributor_projects!$C:$C,'Distributor_state-wise'!$B8,Distributor_projects!$D:$D,'Distributor_state-wise'!$C8)/$A$2</f>
        <v>4.952119999999999</v>
      </c>
      <c r="E8" s="15">
        <f t="shared" si="5"/>
        <v>15.9</v>
      </c>
      <c r="F8" s="15">
        <f>SUMIFS(Distributor_projects!I:I,Distributor_projects!$C:$C,'Distributor_state-wise'!$B8,Distributor_projects!$D:$D,'Distributor_state-wise'!$C8)/F$2</f>
        <v>0.5</v>
      </c>
      <c r="G8" s="15">
        <f>SUMIFS(Distributor_projects!J:J,Distributor_projects!$C:$C,'Distributor_state-wise'!$B8,Distributor_projects!$D:$D,'Distributor_state-wise'!$C8)/G$2</f>
        <v>0.65</v>
      </c>
      <c r="H8" s="15">
        <f>SUMIFS(Distributor_projects!K:K,Distributor_projects!$C:$C,'Distributor_state-wise'!$B8,Distributor_projects!$D:$D,'Distributor_state-wise'!$C8)/H$2</f>
        <v>0.8</v>
      </c>
      <c r="I8" s="15">
        <f>SUMIFS(Distributor_projects!L:L,Distributor_projects!$C:$C,'Distributor_state-wise'!$B8,Distributor_projects!$D:$D,'Distributor_state-wise'!$C8)/I$2</f>
        <v>0.95</v>
      </c>
      <c r="J8" s="15">
        <f>SUMIFS(Distributor_projects!M:M,Distributor_projects!$C:$C,'Distributor_state-wise'!$B8,Distributor_projects!$D:$D,'Distributor_state-wise'!$C8)/J$2</f>
        <v>1.1000000000000001</v>
      </c>
      <c r="K8" s="15">
        <f>SUMIFS(Distributor_projects!N:N,Distributor_projects!$C:$C,'Distributor_state-wise'!$B8,Distributor_projects!$D:$D,'Distributor_state-wise'!$C8)/K$2</f>
        <v>1.25</v>
      </c>
      <c r="L8" s="15">
        <f>SUMIFS(Distributor_projects!O:O,Distributor_projects!$C:$C,'Distributor_state-wise'!$B8,Distributor_projects!$D:$D,'Distributor_state-wise'!$C8)/L$2</f>
        <v>1.4</v>
      </c>
      <c r="M8" s="15">
        <f>SUMIFS(Distributor_projects!P:P,Distributor_projects!$C:$C,'Distributor_state-wise'!$B8,Distributor_projects!$D:$D,'Distributor_state-wise'!$C8)/M$2</f>
        <v>1.55</v>
      </c>
      <c r="N8" s="15">
        <f>SUMIFS(Distributor_projects!Q:Q,Distributor_projects!$C:$C,'Distributor_state-wise'!$B8,Distributor_projects!$D:$D,'Distributor_state-wise'!$C8)/N$2</f>
        <v>1.7</v>
      </c>
      <c r="O8" s="15">
        <f>SUMIFS(Distributor_projects!R:R,Distributor_projects!$C:$C,'Distributor_state-wise'!$B8,Distributor_projects!$D:$D,'Distributor_state-wise'!$C8)/O$2</f>
        <v>1.85</v>
      </c>
      <c r="P8" s="15">
        <f>SUMIFS(Distributor_projects!S:S,Distributor_projects!$C:$C,'Distributor_state-wise'!$B8,Distributor_projects!$D:$D,'Distributor_state-wise'!$C8)/P$2</f>
        <v>2</v>
      </c>
      <c r="Q8" s="15">
        <f>SUMIFS(Distributor_projects!T:T,Distributor_projects!$C:$C,'Distributor_state-wise'!$B8,Distributor_projects!$D:$D,'Distributor_state-wise'!$C8)/Q$2</f>
        <v>2.15</v>
      </c>
      <c r="S8" s="14">
        <f t="shared" si="3"/>
        <v>10.200000000000001</v>
      </c>
      <c r="T8" s="14">
        <f>SUMIFS(Distributor_projects!AV:AV,Distributor_projects!$C:$C,'Distributor_state-wise'!$B8,Distributor_projects!$D:$D,'Distributor_state-wise'!$C8)/T$2</f>
        <v>0.3</v>
      </c>
      <c r="U8" s="14">
        <f>SUMIFS(Distributor_projects!AW:AW,Distributor_projects!$C:$C,'Distributor_state-wise'!$B8,Distributor_projects!$D:$D,'Distributor_state-wise'!$C8)/U$2</f>
        <v>0.4</v>
      </c>
      <c r="V8" s="14">
        <f>SUMIFS(Distributor_projects!AX:AX,Distributor_projects!$C:$C,'Distributor_state-wise'!$B8,Distributor_projects!$D:$D,'Distributor_state-wise'!$C8)/V$2</f>
        <v>0.5</v>
      </c>
      <c r="W8" s="14">
        <f>SUMIFS(Distributor_projects!AY:AY,Distributor_projects!$C:$C,'Distributor_state-wise'!$B8,Distributor_projects!$D:$D,'Distributor_state-wise'!$C8)/W$2</f>
        <v>0.6</v>
      </c>
      <c r="X8" s="14">
        <f>SUMIFS(Distributor_projects!AZ:AZ,Distributor_projects!$C:$C,'Distributor_state-wise'!$B8,Distributor_projects!$D:$D,'Distributor_state-wise'!$C8)/X$2</f>
        <v>0.7</v>
      </c>
      <c r="Y8" s="14">
        <f>SUMIFS(Distributor_projects!BA:BA,Distributor_projects!$C:$C,'Distributor_state-wise'!$B8,Distributor_projects!$D:$D,'Distributor_state-wise'!$C8)/Y$2</f>
        <v>0.8</v>
      </c>
      <c r="Z8" s="14">
        <f>SUMIFS(Distributor_projects!BB:BB,Distributor_projects!$C:$C,'Distributor_state-wise'!$B8,Distributor_projects!$D:$D,'Distributor_state-wise'!$C8)/Z$2</f>
        <v>0.9</v>
      </c>
      <c r="AA8" s="14">
        <f>SUMIFS(Distributor_projects!BC:BC,Distributor_projects!$C:$C,'Distributor_state-wise'!$B8,Distributor_projects!$D:$D,'Distributor_state-wise'!$C8)/AA$2</f>
        <v>1</v>
      </c>
      <c r="AB8" s="14">
        <f>SUMIFS(Distributor_projects!BD:BD,Distributor_projects!$C:$C,'Distributor_state-wise'!$B8,Distributor_projects!$D:$D,'Distributor_state-wise'!$C8)/AB$2</f>
        <v>1.1000000000000001</v>
      </c>
      <c r="AC8" s="14">
        <f>SUMIFS(Distributor_projects!BE:BE,Distributor_projects!$C:$C,'Distributor_state-wise'!$B8,Distributor_projects!$D:$D,'Distributor_state-wise'!$C8)/AC$2</f>
        <v>1.2</v>
      </c>
      <c r="AD8" s="14">
        <f>SUMIFS(Distributor_projects!BF:BF,Distributor_projects!$C:$C,'Distributor_state-wise'!$B8,Distributor_projects!$D:$D,'Distributor_state-wise'!$C8)/AD$2</f>
        <v>1.3</v>
      </c>
      <c r="AE8" s="14">
        <f>SUMIFS(Distributor_projects!BG:BG,Distributor_projects!$C:$C,'Distributor_state-wise'!$B8,Distributor_projects!$D:$D,'Distributor_state-wise'!$C8)/AE$2</f>
        <v>1.4</v>
      </c>
      <c r="AG8" s="14">
        <f t="shared" si="4"/>
        <v>5.7</v>
      </c>
      <c r="AH8" s="14">
        <f>SUMIFS(Distributor_projects!BJ:BJ,Distributor_projects!$C:$C,'Distributor_state-wise'!$B8,Distributor_projects!$D:$D,'Distributor_state-wise'!$C8)/AH$2</f>
        <v>0.2</v>
      </c>
      <c r="AI8" s="14">
        <f>SUMIFS(Distributor_projects!BK:BK,Distributor_projects!$C:$C,'Distributor_state-wise'!$B8,Distributor_projects!$D:$D,'Distributor_state-wise'!$C8)/AI$2</f>
        <v>0.25</v>
      </c>
      <c r="AJ8" s="14">
        <f>SUMIFS(Distributor_projects!BL:BL,Distributor_projects!$C:$C,'Distributor_state-wise'!$B8,Distributor_projects!$D:$D,'Distributor_state-wise'!$C8)/AJ$2</f>
        <v>0.3</v>
      </c>
      <c r="AK8" s="14">
        <f>SUMIFS(Distributor_projects!BM:BM,Distributor_projects!$C:$C,'Distributor_state-wise'!$B8,Distributor_projects!$D:$D,'Distributor_state-wise'!$C8)/AK$2</f>
        <v>0.35</v>
      </c>
      <c r="AL8" s="14">
        <f>SUMIFS(Distributor_projects!BN:BN,Distributor_projects!$C:$C,'Distributor_state-wise'!$B8,Distributor_projects!$D:$D,'Distributor_state-wise'!$C8)/AL$2</f>
        <v>0.4</v>
      </c>
      <c r="AM8" s="14">
        <f>SUMIFS(Distributor_projects!BO:BO,Distributor_projects!$C:$C,'Distributor_state-wise'!$B8,Distributor_projects!$D:$D,'Distributor_state-wise'!$C8)/AM$2</f>
        <v>0.45</v>
      </c>
      <c r="AN8" s="14">
        <f>SUMIFS(Distributor_projects!BP:BP,Distributor_projects!$C:$C,'Distributor_state-wise'!$B8,Distributor_projects!$D:$D,'Distributor_state-wise'!$C8)/AN$2</f>
        <v>0.5</v>
      </c>
      <c r="AO8" s="14">
        <f>SUMIFS(Distributor_projects!BQ:BQ,Distributor_projects!$C:$C,'Distributor_state-wise'!$B8,Distributor_projects!$D:$D,'Distributor_state-wise'!$C8)/AO$2</f>
        <v>0.55000000000000004</v>
      </c>
      <c r="AP8" s="14">
        <f>SUMIFS(Distributor_projects!BR:BR,Distributor_projects!$C:$C,'Distributor_state-wise'!$B8,Distributor_projects!$D:$D,'Distributor_state-wise'!$C8)/AP$2</f>
        <v>0.6</v>
      </c>
      <c r="AQ8" s="14">
        <f>SUMIFS(Distributor_projects!BS:BS,Distributor_projects!$C:$C,'Distributor_state-wise'!$B8,Distributor_projects!$D:$D,'Distributor_state-wise'!$C8)/AQ$2</f>
        <v>0.65</v>
      </c>
      <c r="AR8" s="14">
        <f>SUMIFS(Distributor_projects!BT:BT,Distributor_projects!$C:$C,'Distributor_state-wise'!$B8,Distributor_projects!$D:$D,'Distributor_state-wise'!$C8)/AR$2</f>
        <v>0.7</v>
      </c>
      <c r="AS8" s="14">
        <f>SUMIFS(Distributor_projects!BU:BU,Distributor_projects!$C:$C,'Distributor_state-wise'!$B8,Distributor_projects!$D:$D,'Distributor_state-wise'!$C8)/AS$2</f>
        <v>0.75</v>
      </c>
    </row>
    <row r="9" spans="1:45">
      <c r="A9" s="4">
        <v>5</v>
      </c>
      <c r="B9" s="1" t="s">
        <v>340</v>
      </c>
      <c r="C9" s="1" t="s">
        <v>326</v>
      </c>
      <c r="D9" s="134">
        <f>SUMIFS(Distributor_projects!E:E,Distributor_projects!$C:$C,'Distributor_state-wise'!$B9,Distributor_projects!$D:$D,'Distributor_state-wise'!$C9)/$A$2</f>
        <v>0.25233999999999995</v>
      </c>
      <c r="E9" s="15">
        <f t="shared" si="5"/>
        <v>5.625</v>
      </c>
      <c r="F9" s="15">
        <f>SUMIFS(Distributor_projects!I:I,Distributor_projects!$C:$C,'Distributor_state-wise'!$B9,Distributor_projects!$D:$D,'Distributor_state-wise'!$C9)/F$2</f>
        <v>0.2</v>
      </c>
      <c r="G9" s="15">
        <f>SUMIFS(Distributor_projects!J:J,Distributor_projects!$C:$C,'Distributor_state-wise'!$B9,Distributor_projects!$D:$D,'Distributor_state-wise'!$C9)/G$2</f>
        <v>0.2</v>
      </c>
      <c r="H9" s="15">
        <f>SUMIFS(Distributor_projects!K:K,Distributor_projects!$C:$C,'Distributor_state-wise'!$B9,Distributor_projects!$D:$D,'Distributor_state-wise'!$C9)/H$2</f>
        <v>0.25</v>
      </c>
      <c r="I9" s="15">
        <f>SUMIFS(Distributor_projects!L:L,Distributor_projects!$C:$C,'Distributor_state-wise'!$B9,Distributor_projects!$D:$D,'Distributor_state-wise'!$C9)/I$2</f>
        <v>0.25</v>
      </c>
      <c r="J9" s="15">
        <f>SUMIFS(Distributor_projects!M:M,Distributor_projects!$C:$C,'Distributor_state-wise'!$B9,Distributor_projects!$D:$D,'Distributor_state-wise'!$C9)/J$2</f>
        <v>0.3</v>
      </c>
      <c r="K9" s="15">
        <f>SUMIFS(Distributor_projects!N:N,Distributor_projects!$C:$C,'Distributor_state-wise'!$B9,Distributor_projects!$D:$D,'Distributor_state-wise'!$C9)/K$2</f>
        <v>0.4</v>
      </c>
      <c r="L9" s="15">
        <f>SUMIFS(Distributor_projects!O:O,Distributor_projects!$C:$C,'Distributor_state-wise'!$B9,Distributor_projects!$D:$D,'Distributor_state-wise'!$C9)/L$2</f>
        <v>0.47499999999999998</v>
      </c>
      <c r="M9" s="15">
        <f>SUMIFS(Distributor_projects!P:P,Distributor_projects!$C:$C,'Distributor_state-wise'!$B9,Distributor_projects!$D:$D,'Distributor_state-wise'!$C9)/M$2</f>
        <v>0.55000000000000004</v>
      </c>
      <c r="N9" s="15">
        <f>SUMIFS(Distributor_projects!Q:Q,Distributor_projects!$C:$C,'Distributor_state-wise'!$B9,Distributor_projects!$D:$D,'Distributor_state-wise'!$C9)/N$2</f>
        <v>0.6</v>
      </c>
      <c r="O9" s="15">
        <f>SUMIFS(Distributor_projects!R:R,Distributor_projects!$C:$C,'Distributor_state-wise'!$B9,Distributor_projects!$D:$D,'Distributor_state-wise'!$C9)/O$2</f>
        <v>0.7</v>
      </c>
      <c r="P9" s="15">
        <f>SUMIFS(Distributor_projects!S:S,Distributor_projects!$C:$C,'Distributor_state-wise'!$B9,Distributor_projects!$D:$D,'Distributor_state-wise'!$C9)/P$2</f>
        <v>0.8</v>
      </c>
      <c r="Q9" s="15">
        <f>SUMIFS(Distributor_projects!T:T,Distributor_projects!$C:$C,'Distributor_state-wise'!$B9,Distributor_projects!$D:$D,'Distributor_state-wise'!$C9)/Q$2</f>
        <v>0.9</v>
      </c>
      <c r="S9" s="14">
        <f t="shared" si="3"/>
        <v>3.9000000000000004</v>
      </c>
      <c r="T9" s="14">
        <f>SUMIFS(Distributor_projects!AV:AV,Distributor_projects!$C:$C,'Distributor_state-wise'!$B9,Distributor_projects!$D:$D,'Distributor_state-wise'!$C9)/T$2</f>
        <v>0.15</v>
      </c>
      <c r="U9" s="14">
        <f>SUMIFS(Distributor_projects!AW:AW,Distributor_projects!$C:$C,'Distributor_state-wise'!$B9,Distributor_projects!$D:$D,'Distributor_state-wise'!$C9)/U$2</f>
        <v>0.15</v>
      </c>
      <c r="V9" s="14">
        <f>SUMIFS(Distributor_projects!AX:AX,Distributor_projects!$C:$C,'Distributor_state-wise'!$B9,Distributor_projects!$D:$D,'Distributor_state-wise'!$C9)/V$2</f>
        <v>0.2</v>
      </c>
      <c r="W9" s="14">
        <f>SUMIFS(Distributor_projects!AY:AY,Distributor_projects!$C:$C,'Distributor_state-wise'!$B9,Distributor_projects!$D:$D,'Distributor_state-wise'!$C9)/W$2</f>
        <v>0.17499999999999999</v>
      </c>
      <c r="X9" s="14">
        <f>SUMIFS(Distributor_projects!AZ:AZ,Distributor_projects!$C:$C,'Distributor_state-wise'!$B9,Distributor_projects!$D:$D,'Distributor_state-wise'!$C9)/X$2</f>
        <v>0.2</v>
      </c>
      <c r="Y9" s="14">
        <f>SUMIFS(Distributor_projects!BA:BA,Distributor_projects!$C:$C,'Distributor_state-wise'!$B9,Distributor_projects!$D:$D,'Distributor_state-wise'!$C9)/Y$2</f>
        <v>0.27500000000000002</v>
      </c>
      <c r="Z9" s="14">
        <f>SUMIFS(Distributor_projects!BB:BB,Distributor_projects!$C:$C,'Distributor_state-wise'!$B9,Distributor_projects!$D:$D,'Distributor_state-wise'!$C9)/Z$2</f>
        <v>0.32500000000000001</v>
      </c>
      <c r="AA9" s="14">
        <f>SUMIFS(Distributor_projects!BC:BC,Distributor_projects!$C:$C,'Distributor_state-wise'!$B9,Distributor_projects!$D:$D,'Distributor_state-wise'!$C9)/AA$2</f>
        <v>0.375</v>
      </c>
      <c r="AB9" s="14">
        <f>SUMIFS(Distributor_projects!BD:BD,Distributor_projects!$C:$C,'Distributor_state-wise'!$B9,Distributor_projects!$D:$D,'Distributor_state-wise'!$C9)/AB$2</f>
        <v>0.4</v>
      </c>
      <c r="AC9" s="14">
        <f>SUMIFS(Distributor_projects!BE:BE,Distributor_projects!$C:$C,'Distributor_state-wise'!$B9,Distributor_projects!$D:$D,'Distributor_state-wise'!$C9)/AC$2</f>
        <v>0.47499999999999998</v>
      </c>
      <c r="AD9" s="14">
        <f>SUMIFS(Distributor_projects!BF:BF,Distributor_projects!$C:$C,'Distributor_state-wise'!$B9,Distributor_projects!$D:$D,'Distributor_state-wise'!$C9)/AD$2</f>
        <v>0.55000000000000004</v>
      </c>
      <c r="AE9" s="14">
        <f>SUMIFS(Distributor_projects!BG:BG,Distributor_projects!$C:$C,'Distributor_state-wise'!$B9,Distributor_projects!$D:$D,'Distributor_state-wise'!$C9)/AE$2</f>
        <v>0.625</v>
      </c>
      <c r="AG9" s="14">
        <f t="shared" si="4"/>
        <v>1.7250000000000001</v>
      </c>
      <c r="AH9" s="14">
        <f>SUMIFS(Distributor_projects!BJ:BJ,Distributor_projects!$C:$C,'Distributor_state-wise'!$B9,Distributor_projects!$D:$D,'Distributor_state-wise'!$C9)/AH$2</f>
        <v>0.05</v>
      </c>
      <c r="AI9" s="14">
        <f>SUMIFS(Distributor_projects!BK:BK,Distributor_projects!$C:$C,'Distributor_state-wise'!$B9,Distributor_projects!$D:$D,'Distributor_state-wise'!$C9)/AI$2</f>
        <v>0.05</v>
      </c>
      <c r="AJ9" s="14">
        <f>SUMIFS(Distributor_projects!BL:BL,Distributor_projects!$C:$C,'Distributor_state-wise'!$B9,Distributor_projects!$D:$D,'Distributor_state-wise'!$C9)/AJ$2</f>
        <v>0.05</v>
      </c>
      <c r="AK9" s="14">
        <f>SUMIFS(Distributor_projects!BM:BM,Distributor_projects!$C:$C,'Distributor_state-wise'!$B9,Distributor_projects!$D:$D,'Distributor_state-wise'!$C9)/AK$2</f>
        <v>7.4999999999999997E-2</v>
      </c>
      <c r="AL9" s="14">
        <f>SUMIFS(Distributor_projects!BN:BN,Distributor_projects!$C:$C,'Distributor_state-wise'!$B9,Distributor_projects!$D:$D,'Distributor_state-wise'!$C9)/AL$2</f>
        <v>0.1</v>
      </c>
      <c r="AM9" s="14">
        <f>SUMIFS(Distributor_projects!BO:BO,Distributor_projects!$C:$C,'Distributor_state-wise'!$B9,Distributor_projects!$D:$D,'Distributor_state-wise'!$C9)/AM$2</f>
        <v>0.125</v>
      </c>
      <c r="AN9" s="14">
        <f>SUMIFS(Distributor_projects!BP:BP,Distributor_projects!$C:$C,'Distributor_state-wise'!$B9,Distributor_projects!$D:$D,'Distributor_state-wise'!$C9)/AN$2</f>
        <v>0.15</v>
      </c>
      <c r="AO9" s="14">
        <f>SUMIFS(Distributor_projects!BQ:BQ,Distributor_projects!$C:$C,'Distributor_state-wise'!$B9,Distributor_projects!$D:$D,'Distributor_state-wise'!$C9)/AO$2</f>
        <v>0.17499999999999999</v>
      </c>
      <c r="AP9" s="14">
        <f>SUMIFS(Distributor_projects!BR:BR,Distributor_projects!$C:$C,'Distributor_state-wise'!$B9,Distributor_projects!$D:$D,'Distributor_state-wise'!$C9)/AP$2</f>
        <v>0.2</v>
      </c>
      <c r="AQ9" s="14">
        <f>SUMIFS(Distributor_projects!BS:BS,Distributor_projects!$C:$C,'Distributor_state-wise'!$B9,Distributor_projects!$D:$D,'Distributor_state-wise'!$C9)/AQ$2</f>
        <v>0.22500000000000001</v>
      </c>
      <c r="AR9" s="14">
        <f>SUMIFS(Distributor_projects!BT:BT,Distributor_projects!$C:$C,'Distributor_state-wise'!$B9,Distributor_projects!$D:$D,'Distributor_state-wise'!$C9)/AR$2</f>
        <v>0.25</v>
      </c>
      <c r="AS9" s="14">
        <f>SUMIFS(Distributor_projects!BU:BU,Distributor_projects!$C:$C,'Distributor_state-wise'!$B9,Distributor_projects!$D:$D,'Distributor_state-wise'!$C9)/AS$2</f>
        <v>0.27500000000000002</v>
      </c>
    </row>
    <row r="10" spans="1:45">
      <c r="A10" s="4">
        <v>6</v>
      </c>
      <c r="B10" s="1" t="s">
        <v>341</v>
      </c>
      <c r="C10" s="1" t="s">
        <v>326</v>
      </c>
      <c r="D10" s="134">
        <f>SUMIFS(Distributor_projects!E:E,Distributor_projects!$C:$C,'Distributor_state-wise'!$B10,Distributor_projects!$D:$D,'Distributor_state-wise'!$C10)/$A$2</f>
        <v>0.58429999999999993</v>
      </c>
      <c r="E10" s="15">
        <f t="shared" si="5"/>
        <v>4.5</v>
      </c>
      <c r="F10" s="15">
        <f>SUMIFS(Distributor_projects!I:I,Distributor_projects!$C:$C,'Distributor_state-wise'!$B10,Distributor_projects!$D:$D,'Distributor_state-wise'!$C10)/F$2</f>
        <v>0.1</v>
      </c>
      <c r="G10" s="15">
        <f>SUMIFS(Distributor_projects!J:J,Distributor_projects!$C:$C,'Distributor_state-wise'!$B10,Distributor_projects!$D:$D,'Distributor_state-wise'!$C10)/G$2</f>
        <v>0.15</v>
      </c>
      <c r="H10" s="15">
        <f>SUMIFS(Distributor_projects!K:K,Distributor_projects!$C:$C,'Distributor_state-wise'!$B10,Distributor_projects!$D:$D,'Distributor_state-wise'!$C10)/H$2</f>
        <v>0.2</v>
      </c>
      <c r="I10" s="15">
        <f>SUMIFS(Distributor_projects!L:L,Distributor_projects!$C:$C,'Distributor_state-wise'!$B10,Distributor_projects!$D:$D,'Distributor_state-wise'!$C10)/I$2</f>
        <v>0.25</v>
      </c>
      <c r="J10" s="15">
        <f>SUMIFS(Distributor_projects!M:M,Distributor_projects!$C:$C,'Distributor_state-wise'!$B10,Distributor_projects!$D:$D,'Distributor_state-wise'!$C10)/J$2</f>
        <v>0.3</v>
      </c>
      <c r="K10" s="15">
        <f>SUMIFS(Distributor_projects!N:N,Distributor_projects!$C:$C,'Distributor_state-wise'!$B10,Distributor_projects!$D:$D,'Distributor_state-wise'!$C10)/K$2</f>
        <v>0.35</v>
      </c>
      <c r="L10" s="15">
        <f>SUMIFS(Distributor_projects!O:O,Distributor_projects!$C:$C,'Distributor_state-wise'!$B10,Distributor_projects!$D:$D,'Distributor_state-wise'!$C10)/L$2</f>
        <v>0.4</v>
      </c>
      <c r="M10" s="15">
        <f>SUMIFS(Distributor_projects!P:P,Distributor_projects!$C:$C,'Distributor_state-wise'!$B10,Distributor_projects!$D:$D,'Distributor_state-wise'!$C10)/M$2</f>
        <v>0.45</v>
      </c>
      <c r="N10" s="15">
        <f>SUMIFS(Distributor_projects!Q:Q,Distributor_projects!$C:$C,'Distributor_state-wise'!$B10,Distributor_projects!$D:$D,'Distributor_state-wise'!$C10)/N$2</f>
        <v>0.5</v>
      </c>
      <c r="O10" s="15">
        <f>SUMIFS(Distributor_projects!R:R,Distributor_projects!$C:$C,'Distributor_state-wise'!$B10,Distributor_projects!$D:$D,'Distributor_state-wise'!$C10)/O$2</f>
        <v>0.55000000000000004</v>
      </c>
      <c r="P10" s="15">
        <f>SUMIFS(Distributor_projects!S:S,Distributor_projects!$C:$C,'Distributor_state-wise'!$B10,Distributor_projects!$D:$D,'Distributor_state-wise'!$C10)/P$2</f>
        <v>0.6</v>
      </c>
      <c r="Q10" s="15">
        <f>SUMIFS(Distributor_projects!T:T,Distributor_projects!$C:$C,'Distributor_state-wise'!$B10,Distributor_projects!$D:$D,'Distributor_state-wise'!$C10)/Q$2</f>
        <v>0.65</v>
      </c>
      <c r="S10" s="14">
        <f t="shared" si="3"/>
        <v>4.5</v>
      </c>
      <c r="T10" s="14">
        <f>SUMIFS(Distributor_projects!AV:AV,Distributor_projects!$C:$C,'Distributor_state-wise'!$B10,Distributor_projects!$D:$D,'Distributor_state-wise'!$C10)/T$2</f>
        <v>0.1</v>
      </c>
      <c r="U10" s="14">
        <f>SUMIFS(Distributor_projects!AW:AW,Distributor_projects!$C:$C,'Distributor_state-wise'!$B10,Distributor_projects!$D:$D,'Distributor_state-wise'!$C10)/U$2</f>
        <v>0.15</v>
      </c>
      <c r="V10" s="14">
        <f>SUMIFS(Distributor_projects!AX:AX,Distributor_projects!$C:$C,'Distributor_state-wise'!$B10,Distributor_projects!$D:$D,'Distributor_state-wise'!$C10)/V$2</f>
        <v>0.2</v>
      </c>
      <c r="W10" s="14">
        <f>SUMIFS(Distributor_projects!AY:AY,Distributor_projects!$C:$C,'Distributor_state-wise'!$B10,Distributor_projects!$D:$D,'Distributor_state-wise'!$C10)/W$2</f>
        <v>0.25</v>
      </c>
      <c r="X10" s="14">
        <f>SUMIFS(Distributor_projects!AZ:AZ,Distributor_projects!$C:$C,'Distributor_state-wise'!$B10,Distributor_projects!$D:$D,'Distributor_state-wise'!$C10)/X$2</f>
        <v>0.3</v>
      </c>
      <c r="Y10" s="14">
        <f>SUMIFS(Distributor_projects!BA:BA,Distributor_projects!$C:$C,'Distributor_state-wise'!$B10,Distributor_projects!$D:$D,'Distributor_state-wise'!$C10)/Y$2</f>
        <v>0.35</v>
      </c>
      <c r="Z10" s="14">
        <f>SUMIFS(Distributor_projects!BB:BB,Distributor_projects!$C:$C,'Distributor_state-wise'!$B10,Distributor_projects!$D:$D,'Distributor_state-wise'!$C10)/Z$2</f>
        <v>0.4</v>
      </c>
      <c r="AA10" s="14">
        <f>SUMIFS(Distributor_projects!BC:BC,Distributor_projects!$C:$C,'Distributor_state-wise'!$B10,Distributor_projects!$D:$D,'Distributor_state-wise'!$C10)/AA$2</f>
        <v>0.45</v>
      </c>
      <c r="AB10" s="14">
        <f>SUMIFS(Distributor_projects!BD:BD,Distributor_projects!$C:$C,'Distributor_state-wise'!$B10,Distributor_projects!$D:$D,'Distributor_state-wise'!$C10)/AB$2</f>
        <v>0.5</v>
      </c>
      <c r="AC10" s="14">
        <f>SUMIFS(Distributor_projects!BE:BE,Distributor_projects!$C:$C,'Distributor_state-wise'!$B10,Distributor_projects!$D:$D,'Distributor_state-wise'!$C10)/AC$2</f>
        <v>0.55000000000000004</v>
      </c>
      <c r="AD10" s="14">
        <f>SUMIFS(Distributor_projects!BF:BF,Distributor_projects!$C:$C,'Distributor_state-wise'!$B10,Distributor_projects!$D:$D,'Distributor_state-wise'!$C10)/AD$2</f>
        <v>0.6</v>
      </c>
      <c r="AE10" s="14">
        <f>SUMIFS(Distributor_projects!BG:BG,Distributor_projects!$C:$C,'Distributor_state-wise'!$B10,Distributor_projects!$D:$D,'Distributor_state-wise'!$C10)/AE$2</f>
        <v>0.65</v>
      </c>
      <c r="AG10" s="14">
        <f t="shared" si="4"/>
        <v>0</v>
      </c>
      <c r="AH10" s="14">
        <f>SUMIFS(Distributor_projects!BJ:BJ,Distributor_projects!$C:$C,'Distributor_state-wise'!$B10,Distributor_projects!$D:$D,'Distributor_state-wise'!$C10)/AH$2</f>
        <v>0</v>
      </c>
      <c r="AI10" s="14">
        <f>SUMIFS(Distributor_projects!BK:BK,Distributor_projects!$C:$C,'Distributor_state-wise'!$B10,Distributor_projects!$D:$D,'Distributor_state-wise'!$C10)/AI$2</f>
        <v>0</v>
      </c>
      <c r="AJ10" s="14">
        <f>SUMIFS(Distributor_projects!BL:BL,Distributor_projects!$C:$C,'Distributor_state-wise'!$B10,Distributor_projects!$D:$D,'Distributor_state-wise'!$C10)/AJ$2</f>
        <v>0</v>
      </c>
      <c r="AK10" s="14">
        <f>SUMIFS(Distributor_projects!BM:BM,Distributor_projects!$C:$C,'Distributor_state-wise'!$B10,Distributor_projects!$D:$D,'Distributor_state-wise'!$C10)/AK$2</f>
        <v>0</v>
      </c>
      <c r="AL10" s="14">
        <f>SUMIFS(Distributor_projects!BN:BN,Distributor_projects!$C:$C,'Distributor_state-wise'!$B10,Distributor_projects!$D:$D,'Distributor_state-wise'!$C10)/AL$2</f>
        <v>0</v>
      </c>
      <c r="AM10" s="14">
        <f>SUMIFS(Distributor_projects!BO:BO,Distributor_projects!$C:$C,'Distributor_state-wise'!$B10,Distributor_projects!$D:$D,'Distributor_state-wise'!$C10)/AM$2</f>
        <v>0</v>
      </c>
      <c r="AN10" s="14">
        <f>SUMIFS(Distributor_projects!BP:BP,Distributor_projects!$C:$C,'Distributor_state-wise'!$B10,Distributor_projects!$D:$D,'Distributor_state-wise'!$C10)/AN$2</f>
        <v>0</v>
      </c>
      <c r="AO10" s="14">
        <f>SUMIFS(Distributor_projects!BQ:BQ,Distributor_projects!$C:$C,'Distributor_state-wise'!$B10,Distributor_projects!$D:$D,'Distributor_state-wise'!$C10)/AO$2</f>
        <v>0</v>
      </c>
      <c r="AP10" s="14">
        <f>SUMIFS(Distributor_projects!BR:BR,Distributor_projects!$C:$C,'Distributor_state-wise'!$B10,Distributor_projects!$D:$D,'Distributor_state-wise'!$C10)/AP$2</f>
        <v>0</v>
      </c>
      <c r="AQ10" s="14">
        <f>SUMIFS(Distributor_projects!BS:BS,Distributor_projects!$C:$C,'Distributor_state-wise'!$B10,Distributor_projects!$D:$D,'Distributor_state-wise'!$C10)/AQ$2</f>
        <v>0</v>
      </c>
      <c r="AR10" s="14">
        <f>SUMIFS(Distributor_projects!BT:BT,Distributor_projects!$C:$C,'Distributor_state-wise'!$B10,Distributor_projects!$D:$D,'Distributor_state-wise'!$C10)/AR$2</f>
        <v>0</v>
      </c>
      <c r="AS10" s="14">
        <f>SUMIFS(Distributor_projects!BU:BU,Distributor_projects!$C:$C,'Distributor_state-wise'!$B10,Distributor_projects!$D:$D,'Distributor_state-wise'!$C10)/AS$2</f>
        <v>0</v>
      </c>
    </row>
    <row r="11" spans="1:45">
      <c r="A11" s="4">
        <v>7</v>
      </c>
      <c r="B11" s="1" t="s">
        <v>342</v>
      </c>
      <c r="C11" s="1" t="s">
        <v>326</v>
      </c>
      <c r="D11" s="134">
        <f>SUMIFS(Distributor_projects!E:E,Distributor_projects!$C:$C,'Distributor_state-wise'!$B11,Distributor_projects!$D:$D,'Distributor_state-wise'!$C11)/$A$2</f>
        <v>2.4910000000000002E-2</v>
      </c>
      <c r="E11" s="15">
        <f t="shared" si="5"/>
        <v>0.6</v>
      </c>
      <c r="F11" s="15">
        <f>SUMIFS(Distributor_projects!I:I,Distributor_projects!$C:$C,'Distributor_state-wise'!$B11,Distributor_projects!$D:$D,'Distributor_state-wise'!$C11)/F$2</f>
        <v>0.05</v>
      </c>
      <c r="G11" s="15">
        <f>SUMIFS(Distributor_projects!J:J,Distributor_projects!$C:$C,'Distributor_state-wise'!$B11,Distributor_projects!$D:$D,'Distributor_state-wise'!$C11)/G$2</f>
        <v>0.05</v>
      </c>
      <c r="H11" s="15">
        <f>SUMIFS(Distributor_projects!K:K,Distributor_projects!$C:$C,'Distributor_state-wise'!$B11,Distributor_projects!$D:$D,'Distributor_state-wise'!$C11)/H$2</f>
        <v>0.05</v>
      </c>
      <c r="I11" s="15">
        <f>SUMIFS(Distributor_projects!L:L,Distributor_projects!$C:$C,'Distributor_state-wise'!$B11,Distributor_projects!$D:$D,'Distributor_state-wise'!$C11)/I$2</f>
        <v>0.05</v>
      </c>
      <c r="J11" s="15">
        <f>SUMIFS(Distributor_projects!M:M,Distributor_projects!$C:$C,'Distributor_state-wise'!$B11,Distributor_projects!$D:$D,'Distributor_state-wise'!$C11)/J$2</f>
        <v>0.05</v>
      </c>
      <c r="K11" s="15">
        <f>SUMIFS(Distributor_projects!N:N,Distributor_projects!$C:$C,'Distributor_state-wise'!$B11,Distributor_projects!$D:$D,'Distributor_state-wise'!$C11)/K$2</f>
        <v>0.05</v>
      </c>
      <c r="L11" s="15">
        <f>SUMIFS(Distributor_projects!O:O,Distributor_projects!$C:$C,'Distributor_state-wise'!$B11,Distributor_projects!$D:$D,'Distributor_state-wise'!$C11)/L$2</f>
        <v>0.05</v>
      </c>
      <c r="M11" s="15">
        <f>SUMIFS(Distributor_projects!P:P,Distributor_projects!$C:$C,'Distributor_state-wise'!$B11,Distributor_projects!$D:$D,'Distributor_state-wise'!$C11)/M$2</f>
        <v>0.05</v>
      </c>
      <c r="N11" s="15">
        <f>SUMIFS(Distributor_projects!Q:Q,Distributor_projects!$C:$C,'Distributor_state-wise'!$B11,Distributor_projects!$D:$D,'Distributor_state-wise'!$C11)/N$2</f>
        <v>0.05</v>
      </c>
      <c r="O11" s="15">
        <f>SUMIFS(Distributor_projects!R:R,Distributor_projects!$C:$C,'Distributor_state-wise'!$B11,Distributor_projects!$D:$D,'Distributor_state-wise'!$C11)/O$2</f>
        <v>0.05</v>
      </c>
      <c r="P11" s="15">
        <f>SUMIFS(Distributor_projects!S:S,Distributor_projects!$C:$C,'Distributor_state-wise'!$B11,Distributor_projects!$D:$D,'Distributor_state-wise'!$C11)/P$2</f>
        <v>0.05</v>
      </c>
      <c r="Q11" s="15">
        <f>SUMIFS(Distributor_projects!T:T,Distributor_projects!$C:$C,'Distributor_state-wise'!$B11,Distributor_projects!$D:$D,'Distributor_state-wise'!$C11)/Q$2</f>
        <v>0.05</v>
      </c>
      <c r="S11" s="14">
        <f t="shared" si="3"/>
        <v>0.6</v>
      </c>
      <c r="T11" s="14">
        <f>SUMIFS(Distributor_projects!AV:AV,Distributor_projects!$C:$C,'Distributor_state-wise'!$B11,Distributor_projects!$D:$D,'Distributor_state-wise'!$C11)/T$2</f>
        <v>0.05</v>
      </c>
      <c r="U11" s="14">
        <f>SUMIFS(Distributor_projects!AW:AW,Distributor_projects!$C:$C,'Distributor_state-wise'!$B11,Distributor_projects!$D:$D,'Distributor_state-wise'!$C11)/U$2</f>
        <v>0.05</v>
      </c>
      <c r="V11" s="14">
        <f>SUMIFS(Distributor_projects!AX:AX,Distributor_projects!$C:$C,'Distributor_state-wise'!$B11,Distributor_projects!$D:$D,'Distributor_state-wise'!$C11)/V$2</f>
        <v>0.05</v>
      </c>
      <c r="W11" s="14">
        <f>SUMIFS(Distributor_projects!AY:AY,Distributor_projects!$C:$C,'Distributor_state-wise'!$B11,Distributor_projects!$D:$D,'Distributor_state-wise'!$C11)/W$2</f>
        <v>0.05</v>
      </c>
      <c r="X11" s="14">
        <f>SUMIFS(Distributor_projects!AZ:AZ,Distributor_projects!$C:$C,'Distributor_state-wise'!$B11,Distributor_projects!$D:$D,'Distributor_state-wise'!$C11)/X$2</f>
        <v>0.05</v>
      </c>
      <c r="Y11" s="14">
        <f>SUMIFS(Distributor_projects!BA:BA,Distributor_projects!$C:$C,'Distributor_state-wise'!$B11,Distributor_projects!$D:$D,'Distributor_state-wise'!$C11)/Y$2</f>
        <v>0.05</v>
      </c>
      <c r="Z11" s="14">
        <f>SUMIFS(Distributor_projects!BB:BB,Distributor_projects!$C:$C,'Distributor_state-wise'!$B11,Distributor_projects!$D:$D,'Distributor_state-wise'!$C11)/Z$2</f>
        <v>0.05</v>
      </c>
      <c r="AA11" s="14">
        <f>SUMIFS(Distributor_projects!BC:BC,Distributor_projects!$C:$C,'Distributor_state-wise'!$B11,Distributor_projects!$D:$D,'Distributor_state-wise'!$C11)/AA$2</f>
        <v>0.05</v>
      </c>
      <c r="AB11" s="14">
        <f>SUMIFS(Distributor_projects!BD:BD,Distributor_projects!$C:$C,'Distributor_state-wise'!$B11,Distributor_projects!$D:$D,'Distributor_state-wise'!$C11)/AB$2</f>
        <v>0.05</v>
      </c>
      <c r="AC11" s="14">
        <f>SUMIFS(Distributor_projects!BE:BE,Distributor_projects!$C:$C,'Distributor_state-wise'!$B11,Distributor_projects!$D:$D,'Distributor_state-wise'!$C11)/AC$2</f>
        <v>0.05</v>
      </c>
      <c r="AD11" s="14">
        <f>SUMIFS(Distributor_projects!BF:BF,Distributor_projects!$C:$C,'Distributor_state-wise'!$B11,Distributor_projects!$D:$D,'Distributor_state-wise'!$C11)/AD$2</f>
        <v>0.05</v>
      </c>
      <c r="AE11" s="14">
        <f>SUMIFS(Distributor_projects!BG:BG,Distributor_projects!$C:$C,'Distributor_state-wise'!$B11,Distributor_projects!$D:$D,'Distributor_state-wise'!$C11)/AE$2</f>
        <v>0.05</v>
      </c>
      <c r="AG11" s="14">
        <f t="shared" si="4"/>
        <v>0</v>
      </c>
      <c r="AH11" s="14">
        <f>SUMIFS(Distributor_projects!BJ:BJ,Distributor_projects!$C:$C,'Distributor_state-wise'!$B11,Distributor_projects!$D:$D,'Distributor_state-wise'!$C11)/AH$2</f>
        <v>0</v>
      </c>
      <c r="AI11" s="14">
        <f>SUMIFS(Distributor_projects!BK:BK,Distributor_projects!$C:$C,'Distributor_state-wise'!$B11,Distributor_projects!$D:$D,'Distributor_state-wise'!$C11)/AI$2</f>
        <v>0</v>
      </c>
      <c r="AJ11" s="14">
        <f>SUMIFS(Distributor_projects!BL:BL,Distributor_projects!$C:$C,'Distributor_state-wise'!$B11,Distributor_projects!$D:$D,'Distributor_state-wise'!$C11)/AJ$2</f>
        <v>0</v>
      </c>
      <c r="AK11" s="14">
        <f>SUMIFS(Distributor_projects!BM:BM,Distributor_projects!$C:$C,'Distributor_state-wise'!$B11,Distributor_projects!$D:$D,'Distributor_state-wise'!$C11)/AK$2</f>
        <v>0</v>
      </c>
      <c r="AL11" s="14">
        <f>SUMIFS(Distributor_projects!BN:BN,Distributor_projects!$C:$C,'Distributor_state-wise'!$B11,Distributor_projects!$D:$D,'Distributor_state-wise'!$C11)/AL$2</f>
        <v>0</v>
      </c>
      <c r="AM11" s="14">
        <f>SUMIFS(Distributor_projects!BO:BO,Distributor_projects!$C:$C,'Distributor_state-wise'!$B11,Distributor_projects!$D:$D,'Distributor_state-wise'!$C11)/AM$2</f>
        <v>0</v>
      </c>
      <c r="AN11" s="14">
        <f>SUMIFS(Distributor_projects!BP:BP,Distributor_projects!$C:$C,'Distributor_state-wise'!$B11,Distributor_projects!$D:$D,'Distributor_state-wise'!$C11)/AN$2</f>
        <v>0</v>
      </c>
      <c r="AO11" s="14">
        <f>SUMIFS(Distributor_projects!BQ:BQ,Distributor_projects!$C:$C,'Distributor_state-wise'!$B11,Distributor_projects!$D:$D,'Distributor_state-wise'!$C11)/AO$2</f>
        <v>0</v>
      </c>
      <c r="AP11" s="14">
        <f>SUMIFS(Distributor_projects!BR:BR,Distributor_projects!$C:$C,'Distributor_state-wise'!$B11,Distributor_projects!$D:$D,'Distributor_state-wise'!$C11)/AP$2</f>
        <v>0</v>
      </c>
      <c r="AQ11" s="14">
        <f>SUMIFS(Distributor_projects!BS:BS,Distributor_projects!$C:$C,'Distributor_state-wise'!$B11,Distributor_projects!$D:$D,'Distributor_state-wise'!$C11)/AQ$2</f>
        <v>0</v>
      </c>
      <c r="AR11" s="14">
        <f>SUMIFS(Distributor_projects!BT:BT,Distributor_projects!$C:$C,'Distributor_state-wise'!$B11,Distributor_projects!$D:$D,'Distributor_state-wise'!$C11)/AR$2</f>
        <v>0</v>
      </c>
      <c r="AS11" s="14">
        <f>SUMIFS(Distributor_projects!BU:BU,Distributor_projects!$C:$C,'Distributor_state-wise'!$B11,Distributor_projects!$D:$D,'Distributor_state-wise'!$C11)/AS$2</f>
        <v>0</v>
      </c>
    </row>
    <row r="12" spans="1:45">
      <c r="A12" s="4">
        <v>8</v>
      </c>
      <c r="B12" s="1" t="s">
        <v>344</v>
      </c>
      <c r="C12" s="1" t="s">
        <v>326</v>
      </c>
      <c r="D12" s="134">
        <f>SUMIFS(Distributor_projects!E:E,Distributor_projects!$C:$C,'Distributor_state-wise'!$B12,Distributor_projects!$D:$D,'Distributor_state-wise'!$C12)/$A$2</f>
        <v>0.2</v>
      </c>
      <c r="E12" s="15">
        <f t="shared" si="5"/>
        <v>0.6</v>
      </c>
      <c r="F12" s="15">
        <f>SUMIFS(Distributor_projects!I:I,Distributor_projects!$C:$C,'Distributor_state-wise'!$B12,Distributor_projects!$D:$D,'Distributor_state-wise'!$C12)/F$2</f>
        <v>0.05</v>
      </c>
      <c r="G12" s="15">
        <f>SUMIFS(Distributor_projects!J:J,Distributor_projects!$C:$C,'Distributor_state-wise'!$B12,Distributor_projects!$D:$D,'Distributor_state-wise'!$C12)/G$2</f>
        <v>0.05</v>
      </c>
      <c r="H12" s="15">
        <f>SUMIFS(Distributor_projects!K:K,Distributor_projects!$C:$C,'Distributor_state-wise'!$B12,Distributor_projects!$D:$D,'Distributor_state-wise'!$C12)/H$2</f>
        <v>0.05</v>
      </c>
      <c r="I12" s="15">
        <f>SUMIFS(Distributor_projects!L:L,Distributor_projects!$C:$C,'Distributor_state-wise'!$B12,Distributor_projects!$D:$D,'Distributor_state-wise'!$C12)/I$2</f>
        <v>0.05</v>
      </c>
      <c r="J12" s="15">
        <f>SUMIFS(Distributor_projects!M:M,Distributor_projects!$C:$C,'Distributor_state-wise'!$B12,Distributor_projects!$D:$D,'Distributor_state-wise'!$C12)/J$2</f>
        <v>0.05</v>
      </c>
      <c r="K12" s="15">
        <f>SUMIFS(Distributor_projects!N:N,Distributor_projects!$C:$C,'Distributor_state-wise'!$B12,Distributor_projects!$D:$D,'Distributor_state-wise'!$C12)/K$2</f>
        <v>0.05</v>
      </c>
      <c r="L12" s="15">
        <f>SUMIFS(Distributor_projects!O:O,Distributor_projects!$C:$C,'Distributor_state-wise'!$B12,Distributor_projects!$D:$D,'Distributor_state-wise'!$C12)/L$2</f>
        <v>0.05</v>
      </c>
      <c r="M12" s="15">
        <f>SUMIFS(Distributor_projects!P:P,Distributor_projects!$C:$C,'Distributor_state-wise'!$B12,Distributor_projects!$D:$D,'Distributor_state-wise'!$C12)/M$2</f>
        <v>0.05</v>
      </c>
      <c r="N12" s="15">
        <f>SUMIFS(Distributor_projects!Q:Q,Distributor_projects!$C:$C,'Distributor_state-wise'!$B12,Distributor_projects!$D:$D,'Distributor_state-wise'!$C12)/N$2</f>
        <v>0.05</v>
      </c>
      <c r="O12" s="15">
        <f>SUMIFS(Distributor_projects!R:R,Distributor_projects!$C:$C,'Distributor_state-wise'!$B12,Distributor_projects!$D:$D,'Distributor_state-wise'!$C12)/O$2</f>
        <v>0.05</v>
      </c>
      <c r="P12" s="15">
        <f>SUMIFS(Distributor_projects!S:S,Distributor_projects!$C:$C,'Distributor_state-wise'!$B12,Distributor_projects!$D:$D,'Distributor_state-wise'!$C12)/P$2</f>
        <v>0.05</v>
      </c>
      <c r="Q12" s="15">
        <f>SUMIFS(Distributor_projects!T:T,Distributor_projects!$C:$C,'Distributor_state-wise'!$B12,Distributor_projects!$D:$D,'Distributor_state-wise'!$C12)/Q$2</f>
        <v>0.05</v>
      </c>
      <c r="S12" s="14">
        <f t="shared" si="3"/>
        <v>0.3</v>
      </c>
      <c r="T12" s="14">
        <f>SUMIFS(Distributor_projects!AV:AV,Distributor_projects!$C:$C,'Distributor_state-wise'!$B12,Distributor_projects!$D:$D,'Distributor_state-wise'!$C12)/T$2</f>
        <v>2.5000000000000001E-2</v>
      </c>
      <c r="U12" s="14">
        <f>SUMIFS(Distributor_projects!AW:AW,Distributor_projects!$C:$C,'Distributor_state-wise'!$B12,Distributor_projects!$D:$D,'Distributor_state-wise'!$C12)/U$2</f>
        <v>2.5000000000000001E-2</v>
      </c>
      <c r="V12" s="14">
        <f>SUMIFS(Distributor_projects!AX:AX,Distributor_projects!$C:$C,'Distributor_state-wise'!$B12,Distributor_projects!$D:$D,'Distributor_state-wise'!$C12)/V$2</f>
        <v>2.5000000000000001E-2</v>
      </c>
      <c r="W12" s="14">
        <f>SUMIFS(Distributor_projects!AY:AY,Distributor_projects!$C:$C,'Distributor_state-wise'!$B12,Distributor_projects!$D:$D,'Distributor_state-wise'!$C12)/W$2</f>
        <v>2.5000000000000001E-2</v>
      </c>
      <c r="X12" s="14">
        <f>SUMIFS(Distributor_projects!AZ:AZ,Distributor_projects!$C:$C,'Distributor_state-wise'!$B12,Distributor_projects!$D:$D,'Distributor_state-wise'!$C12)/X$2</f>
        <v>2.5000000000000001E-2</v>
      </c>
      <c r="Y12" s="14">
        <f>SUMIFS(Distributor_projects!BA:BA,Distributor_projects!$C:$C,'Distributor_state-wise'!$B12,Distributor_projects!$D:$D,'Distributor_state-wise'!$C12)/Y$2</f>
        <v>2.5000000000000001E-2</v>
      </c>
      <c r="Z12" s="14">
        <f>SUMIFS(Distributor_projects!BB:BB,Distributor_projects!$C:$C,'Distributor_state-wise'!$B12,Distributor_projects!$D:$D,'Distributor_state-wise'!$C12)/Z$2</f>
        <v>2.5000000000000001E-2</v>
      </c>
      <c r="AA12" s="14">
        <f>SUMIFS(Distributor_projects!BC:BC,Distributor_projects!$C:$C,'Distributor_state-wise'!$B12,Distributor_projects!$D:$D,'Distributor_state-wise'!$C12)/AA$2</f>
        <v>2.5000000000000001E-2</v>
      </c>
      <c r="AB12" s="14">
        <f>SUMIFS(Distributor_projects!BD:BD,Distributor_projects!$C:$C,'Distributor_state-wise'!$B12,Distributor_projects!$D:$D,'Distributor_state-wise'!$C12)/AB$2</f>
        <v>2.5000000000000001E-2</v>
      </c>
      <c r="AC12" s="14">
        <f>SUMIFS(Distributor_projects!BE:BE,Distributor_projects!$C:$C,'Distributor_state-wise'!$B12,Distributor_projects!$D:$D,'Distributor_state-wise'!$C12)/AC$2</f>
        <v>2.5000000000000001E-2</v>
      </c>
      <c r="AD12" s="14">
        <f>SUMIFS(Distributor_projects!BF:BF,Distributor_projects!$C:$C,'Distributor_state-wise'!$B12,Distributor_projects!$D:$D,'Distributor_state-wise'!$C12)/AD$2</f>
        <v>2.5000000000000001E-2</v>
      </c>
      <c r="AE12" s="14">
        <f>SUMIFS(Distributor_projects!BG:BG,Distributor_projects!$C:$C,'Distributor_state-wise'!$B12,Distributor_projects!$D:$D,'Distributor_state-wise'!$C12)/AE$2</f>
        <v>2.5000000000000001E-2</v>
      </c>
      <c r="AG12" s="14">
        <f t="shared" si="4"/>
        <v>0.3</v>
      </c>
      <c r="AH12" s="14">
        <f>SUMIFS(Distributor_projects!BJ:BJ,Distributor_projects!$C:$C,'Distributor_state-wise'!$B12,Distributor_projects!$D:$D,'Distributor_state-wise'!$C12)/AH$2</f>
        <v>2.5000000000000001E-2</v>
      </c>
      <c r="AI12" s="14">
        <f>SUMIFS(Distributor_projects!BK:BK,Distributor_projects!$C:$C,'Distributor_state-wise'!$B12,Distributor_projects!$D:$D,'Distributor_state-wise'!$C12)/AI$2</f>
        <v>2.5000000000000001E-2</v>
      </c>
      <c r="AJ12" s="14">
        <f>SUMIFS(Distributor_projects!BL:BL,Distributor_projects!$C:$C,'Distributor_state-wise'!$B12,Distributor_projects!$D:$D,'Distributor_state-wise'!$C12)/AJ$2</f>
        <v>2.5000000000000001E-2</v>
      </c>
      <c r="AK12" s="14">
        <f>SUMIFS(Distributor_projects!BM:BM,Distributor_projects!$C:$C,'Distributor_state-wise'!$B12,Distributor_projects!$D:$D,'Distributor_state-wise'!$C12)/AK$2</f>
        <v>2.5000000000000001E-2</v>
      </c>
      <c r="AL12" s="14">
        <f>SUMIFS(Distributor_projects!BN:BN,Distributor_projects!$C:$C,'Distributor_state-wise'!$B12,Distributor_projects!$D:$D,'Distributor_state-wise'!$C12)/AL$2</f>
        <v>2.5000000000000001E-2</v>
      </c>
      <c r="AM12" s="14">
        <f>SUMIFS(Distributor_projects!BO:BO,Distributor_projects!$C:$C,'Distributor_state-wise'!$B12,Distributor_projects!$D:$D,'Distributor_state-wise'!$C12)/AM$2</f>
        <v>2.5000000000000001E-2</v>
      </c>
      <c r="AN12" s="14">
        <f>SUMIFS(Distributor_projects!BP:BP,Distributor_projects!$C:$C,'Distributor_state-wise'!$B12,Distributor_projects!$D:$D,'Distributor_state-wise'!$C12)/AN$2</f>
        <v>2.5000000000000001E-2</v>
      </c>
      <c r="AO12" s="14">
        <f>SUMIFS(Distributor_projects!BQ:BQ,Distributor_projects!$C:$C,'Distributor_state-wise'!$B12,Distributor_projects!$D:$D,'Distributor_state-wise'!$C12)/AO$2</f>
        <v>2.5000000000000001E-2</v>
      </c>
      <c r="AP12" s="14">
        <f>SUMIFS(Distributor_projects!BR:BR,Distributor_projects!$C:$C,'Distributor_state-wise'!$B12,Distributor_projects!$D:$D,'Distributor_state-wise'!$C12)/AP$2</f>
        <v>2.5000000000000001E-2</v>
      </c>
      <c r="AQ12" s="14">
        <f>SUMIFS(Distributor_projects!BS:BS,Distributor_projects!$C:$C,'Distributor_state-wise'!$B12,Distributor_projects!$D:$D,'Distributor_state-wise'!$C12)/AQ$2</f>
        <v>2.5000000000000001E-2</v>
      </c>
      <c r="AR12" s="14">
        <f>SUMIFS(Distributor_projects!BT:BT,Distributor_projects!$C:$C,'Distributor_state-wise'!$B12,Distributor_projects!$D:$D,'Distributor_state-wise'!$C12)/AR$2</f>
        <v>2.5000000000000001E-2</v>
      </c>
      <c r="AS12" s="14">
        <f>SUMIFS(Distributor_projects!BU:BU,Distributor_projects!$C:$C,'Distributor_state-wise'!$B12,Distributor_projects!$D:$D,'Distributor_state-wise'!$C12)/AS$2</f>
        <v>2.5000000000000001E-2</v>
      </c>
    </row>
    <row r="13" spans="1:45">
      <c r="A13" s="4">
        <v>9</v>
      </c>
      <c r="B13" s="1" t="s">
        <v>346</v>
      </c>
      <c r="C13" s="1" t="s">
        <v>328</v>
      </c>
      <c r="D13" s="134">
        <f>SUMIFS(Distributor_projects!E:E,Distributor_projects!$C:$C,'Distributor_state-wise'!$B13,Distributor_projects!$D:$D,'Distributor_state-wise'!$C13)/$A$2</f>
        <v>0</v>
      </c>
      <c r="E13" s="15">
        <f t="shared" si="5"/>
        <v>1.7999999999999998</v>
      </c>
      <c r="F13" s="15">
        <f>SUMIFS(Distributor_projects!I:I,Distributor_projects!$C:$C,'Distributor_state-wise'!$B13,Distributor_projects!$D:$D,'Distributor_state-wise'!$C13)/F$2</f>
        <v>0</v>
      </c>
      <c r="G13" s="15">
        <f>SUMIFS(Distributor_projects!J:J,Distributor_projects!$C:$C,'Distributor_state-wise'!$B13,Distributor_projects!$D:$D,'Distributor_state-wise'!$C13)/G$2</f>
        <v>0.1</v>
      </c>
      <c r="H13" s="15">
        <f>SUMIFS(Distributor_projects!K:K,Distributor_projects!$C:$C,'Distributor_state-wise'!$B13,Distributor_projects!$D:$D,'Distributor_state-wise'!$C13)/H$2</f>
        <v>0.1</v>
      </c>
      <c r="I13" s="15">
        <f>SUMIFS(Distributor_projects!L:L,Distributor_projects!$C:$C,'Distributor_state-wise'!$B13,Distributor_projects!$D:$D,'Distributor_state-wise'!$C13)/I$2</f>
        <v>0.1</v>
      </c>
      <c r="J13" s="15">
        <f>SUMIFS(Distributor_projects!M:M,Distributor_projects!$C:$C,'Distributor_state-wise'!$B13,Distributor_projects!$D:$D,'Distributor_state-wise'!$C13)/J$2</f>
        <v>0.1</v>
      </c>
      <c r="K13" s="15">
        <f>SUMIFS(Distributor_projects!N:N,Distributor_projects!$C:$C,'Distributor_state-wise'!$B13,Distributor_projects!$D:$D,'Distributor_state-wise'!$C13)/K$2</f>
        <v>0.2</v>
      </c>
      <c r="L13" s="15">
        <f>SUMIFS(Distributor_projects!O:O,Distributor_projects!$C:$C,'Distributor_state-wise'!$B13,Distributor_projects!$D:$D,'Distributor_state-wise'!$C13)/L$2</f>
        <v>0.2</v>
      </c>
      <c r="M13" s="15">
        <f>SUMIFS(Distributor_projects!P:P,Distributor_projects!$C:$C,'Distributor_state-wise'!$B13,Distributor_projects!$D:$D,'Distributor_state-wise'!$C13)/M$2</f>
        <v>0.2</v>
      </c>
      <c r="N13" s="15">
        <f>SUMIFS(Distributor_projects!Q:Q,Distributor_projects!$C:$C,'Distributor_state-wise'!$B13,Distributor_projects!$D:$D,'Distributor_state-wise'!$C13)/N$2</f>
        <v>0.2</v>
      </c>
      <c r="O13" s="15">
        <f>SUMIFS(Distributor_projects!R:R,Distributor_projects!$C:$C,'Distributor_state-wise'!$B13,Distributor_projects!$D:$D,'Distributor_state-wise'!$C13)/O$2</f>
        <v>0.2</v>
      </c>
      <c r="P13" s="15">
        <f>SUMIFS(Distributor_projects!S:S,Distributor_projects!$C:$C,'Distributor_state-wise'!$B13,Distributor_projects!$D:$D,'Distributor_state-wise'!$C13)/P$2</f>
        <v>0.2</v>
      </c>
      <c r="Q13" s="15">
        <f>SUMIFS(Distributor_projects!T:T,Distributor_projects!$C:$C,'Distributor_state-wise'!$B13,Distributor_projects!$D:$D,'Distributor_state-wise'!$C13)/Q$2</f>
        <v>0.2</v>
      </c>
      <c r="S13" s="14">
        <f t="shared" si="3"/>
        <v>1.44</v>
      </c>
      <c r="T13" s="14">
        <f>SUMIFS(Distributor_projects!AV:AV,Distributor_projects!$C:$C,'Distributor_state-wise'!$B13,Distributor_projects!$D:$D,'Distributor_state-wise'!$C13)/T$2</f>
        <v>0</v>
      </c>
      <c r="U13" s="14">
        <f>SUMIFS(Distributor_projects!AW:AW,Distributor_projects!$C:$C,'Distributor_state-wise'!$B13,Distributor_projects!$D:$D,'Distributor_state-wise'!$C13)/U$2</f>
        <v>0.08</v>
      </c>
      <c r="V13" s="14">
        <f>SUMIFS(Distributor_projects!AX:AX,Distributor_projects!$C:$C,'Distributor_state-wise'!$B13,Distributor_projects!$D:$D,'Distributor_state-wise'!$C13)/V$2</f>
        <v>0.08</v>
      </c>
      <c r="W13" s="14">
        <f>SUMIFS(Distributor_projects!AY:AY,Distributor_projects!$C:$C,'Distributor_state-wise'!$B13,Distributor_projects!$D:$D,'Distributor_state-wise'!$C13)/W$2</f>
        <v>0.08</v>
      </c>
      <c r="X13" s="14">
        <f>SUMIFS(Distributor_projects!AZ:AZ,Distributor_projects!$C:$C,'Distributor_state-wise'!$B13,Distributor_projects!$D:$D,'Distributor_state-wise'!$C13)/X$2</f>
        <v>0.08</v>
      </c>
      <c r="Y13" s="14">
        <f>SUMIFS(Distributor_projects!BA:BA,Distributor_projects!$C:$C,'Distributor_state-wise'!$B13,Distributor_projects!$D:$D,'Distributor_state-wise'!$C13)/Y$2</f>
        <v>0.16</v>
      </c>
      <c r="Z13" s="14">
        <f>SUMIFS(Distributor_projects!BB:BB,Distributor_projects!$C:$C,'Distributor_state-wise'!$B13,Distributor_projects!$D:$D,'Distributor_state-wise'!$C13)/Z$2</f>
        <v>0.16</v>
      </c>
      <c r="AA13" s="14">
        <f>SUMIFS(Distributor_projects!BC:BC,Distributor_projects!$C:$C,'Distributor_state-wise'!$B13,Distributor_projects!$D:$D,'Distributor_state-wise'!$C13)/AA$2</f>
        <v>0.16</v>
      </c>
      <c r="AB13" s="14">
        <f>SUMIFS(Distributor_projects!BD:BD,Distributor_projects!$C:$C,'Distributor_state-wise'!$B13,Distributor_projects!$D:$D,'Distributor_state-wise'!$C13)/AB$2</f>
        <v>0.16</v>
      </c>
      <c r="AC13" s="14">
        <f>SUMIFS(Distributor_projects!BE:BE,Distributor_projects!$C:$C,'Distributor_state-wise'!$B13,Distributor_projects!$D:$D,'Distributor_state-wise'!$C13)/AC$2</f>
        <v>0.16</v>
      </c>
      <c r="AD13" s="14">
        <f>SUMIFS(Distributor_projects!BF:BF,Distributor_projects!$C:$C,'Distributor_state-wise'!$B13,Distributor_projects!$D:$D,'Distributor_state-wise'!$C13)/AD$2</f>
        <v>0.16</v>
      </c>
      <c r="AE13" s="14">
        <f>SUMIFS(Distributor_projects!BG:BG,Distributor_projects!$C:$C,'Distributor_state-wise'!$B13,Distributor_projects!$D:$D,'Distributor_state-wise'!$C13)/AE$2</f>
        <v>0.16</v>
      </c>
      <c r="AG13" s="14">
        <f t="shared" si="4"/>
        <v>0.35999999999999988</v>
      </c>
      <c r="AH13" s="14">
        <f>SUMIFS(Distributor_projects!BJ:BJ,Distributor_projects!$C:$C,'Distributor_state-wise'!$B13,Distributor_projects!$D:$D,'Distributor_state-wise'!$C13)/AH$2</f>
        <v>0</v>
      </c>
      <c r="AI13" s="14">
        <f>SUMIFS(Distributor_projects!BK:BK,Distributor_projects!$C:$C,'Distributor_state-wise'!$B13,Distributor_projects!$D:$D,'Distributor_state-wise'!$C13)/AI$2</f>
        <v>1.9999999999999997E-2</v>
      </c>
      <c r="AJ13" s="14">
        <f>SUMIFS(Distributor_projects!BL:BL,Distributor_projects!$C:$C,'Distributor_state-wise'!$B13,Distributor_projects!$D:$D,'Distributor_state-wise'!$C13)/AJ$2</f>
        <v>1.9999999999999997E-2</v>
      </c>
      <c r="AK13" s="14">
        <f>SUMIFS(Distributor_projects!BM:BM,Distributor_projects!$C:$C,'Distributor_state-wise'!$B13,Distributor_projects!$D:$D,'Distributor_state-wise'!$C13)/AK$2</f>
        <v>1.9999999999999997E-2</v>
      </c>
      <c r="AL13" s="14">
        <f>SUMIFS(Distributor_projects!BN:BN,Distributor_projects!$C:$C,'Distributor_state-wise'!$B13,Distributor_projects!$D:$D,'Distributor_state-wise'!$C13)/AL$2</f>
        <v>1.9999999999999997E-2</v>
      </c>
      <c r="AM13" s="14">
        <f>SUMIFS(Distributor_projects!BO:BO,Distributor_projects!$C:$C,'Distributor_state-wise'!$B13,Distributor_projects!$D:$D,'Distributor_state-wise'!$C13)/AM$2</f>
        <v>3.9999999999999994E-2</v>
      </c>
      <c r="AN13" s="14">
        <f>SUMIFS(Distributor_projects!BP:BP,Distributor_projects!$C:$C,'Distributor_state-wise'!$B13,Distributor_projects!$D:$D,'Distributor_state-wise'!$C13)/AN$2</f>
        <v>3.9999999999999994E-2</v>
      </c>
      <c r="AO13" s="14">
        <f>SUMIFS(Distributor_projects!BQ:BQ,Distributor_projects!$C:$C,'Distributor_state-wise'!$B13,Distributor_projects!$D:$D,'Distributor_state-wise'!$C13)/AO$2</f>
        <v>3.9999999999999994E-2</v>
      </c>
      <c r="AP13" s="14">
        <f>SUMIFS(Distributor_projects!BR:BR,Distributor_projects!$C:$C,'Distributor_state-wise'!$B13,Distributor_projects!$D:$D,'Distributor_state-wise'!$C13)/AP$2</f>
        <v>3.9999999999999994E-2</v>
      </c>
      <c r="AQ13" s="14">
        <f>SUMIFS(Distributor_projects!BS:BS,Distributor_projects!$C:$C,'Distributor_state-wise'!$B13,Distributor_projects!$D:$D,'Distributor_state-wise'!$C13)/AQ$2</f>
        <v>3.9999999999999994E-2</v>
      </c>
      <c r="AR13" s="14">
        <f>SUMIFS(Distributor_projects!BT:BT,Distributor_projects!$C:$C,'Distributor_state-wise'!$B13,Distributor_projects!$D:$D,'Distributor_state-wise'!$C13)/AR$2</f>
        <v>3.9999999999999994E-2</v>
      </c>
      <c r="AS13" s="14">
        <f>SUMIFS(Distributor_projects!BU:BU,Distributor_projects!$C:$C,'Distributor_state-wise'!$B13,Distributor_projects!$D:$D,'Distributor_state-wise'!$C13)/AS$2</f>
        <v>3.9999999999999994E-2</v>
      </c>
    </row>
    <row r="14" spans="1:45">
      <c r="A14" s="4">
        <v>10</v>
      </c>
      <c r="B14" s="1" t="s">
        <v>348</v>
      </c>
      <c r="C14" s="1" t="s">
        <v>328</v>
      </c>
      <c r="D14" s="134">
        <f>SUMIFS(Distributor_projects!E:E,Distributor_projects!$C:$C,'Distributor_state-wise'!$B14,Distributor_projects!$D:$D,'Distributor_state-wise'!$C14)/$A$2</f>
        <v>5.690735000000001</v>
      </c>
      <c r="E14" s="15">
        <f t="shared" si="5"/>
        <v>5.1999999999999993</v>
      </c>
      <c r="F14" s="15">
        <f>SUMIFS(Distributor_projects!I:I,Distributor_projects!$C:$C,'Distributor_state-wise'!$B14,Distributor_projects!$D:$D,'Distributor_state-wise'!$C14)/F$2</f>
        <v>0.35</v>
      </c>
      <c r="G14" s="15">
        <f>SUMIFS(Distributor_projects!J:J,Distributor_projects!$C:$C,'Distributor_state-wise'!$B14,Distributor_projects!$D:$D,'Distributor_state-wise'!$C14)/G$2</f>
        <v>0.3</v>
      </c>
      <c r="H14" s="15">
        <f>SUMIFS(Distributor_projects!K:K,Distributor_projects!$C:$C,'Distributor_state-wise'!$B14,Distributor_projects!$D:$D,'Distributor_state-wise'!$C14)/H$2</f>
        <v>0.3</v>
      </c>
      <c r="I14" s="15">
        <f>SUMIFS(Distributor_projects!L:L,Distributor_projects!$C:$C,'Distributor_state-wise'!$B14,Distributor_projects!$D:$D,'Distributor_state-wise'!$C14)/I$2</f>
        <v>0.3</v>
      </c>
      <c r="J14" s="15">
        <f>SUMIFS(Distributor_projects!M:M,Distributor_projects!$C:$C,'Distributor_state-wise'!$B14,Distributor_projects!$D:$D,'Distributor_state-wise'!$C14)/J$2</f>
        <v>0.3</v>
      </c>
      <c r="K14" s="15">
        <f>SUMIFS(Distributor_projects!N:N,Distributor_projects!$C:$C,'Distributor_state-wise'!$B14,Distributor_projects!$D:$D,'Distributor_state-wise'!$C14)/K$2</f>
        <v>0.45</v>
      </c>
      <c r="L14" s="15">
        <f>SUMIFS(Distributor_projects!O:O,Distributor_projects!$C:$C,'Distributor_state-wise'!$B14,Distributor_projects!$D:$D,'Distributor_state-wise'!$C14)/L$2</f>
        <v>0.45</v>
      </c>
      <c r="M14" s="15">
        <f>SUMIFS(Distributor_projects!P:P,Distributor_projects!$C:$C,'Distributor_state-wise'!$B14,Distributor_projects!$D:$D,'Distributor_state-wise'!$C14)/M$2</f>
        <v>0.5</v>
      </c>
      <c r="N14" s="15">
        <f>SUMIFS(Distributor_projects!Q:Q,Distributor_projects!$C:$C,'Distributor_state-wise'!$B14,Distributor_projects!$D:$D,'Distributor_state-wise'!$C14)/N$2</f>
        <v>0.55000000000000004</v>
      </c>
      <c r="O14" s="15">
        <f>SUMIFS(Distributor_projects!R:R,Distributor_projects!$C:$C,'Distributor_state-wise'!$B14,Distributor_projects!$D:$D,'Distributor_state-wise'!$C14)/O$2</f>
        <v>0.55000000000000004</v>
      </c>
      <c r="P14" s="15">
        <f>SUMIFS(Distributor_projects!S:S,Distributor_projects!$C:$C,'Distributor_state-wise'!$B14,Distributor_projects!$D:$D,'Distributor_state-wise'!$C14)/P$2</f>
        <v>0.55000000000000004</v>
      </c>
      <c r="Q14" s="15">
        <f>SUMIFS(Distributor_projects!T:T,Distributor_projects!$C:$C,'Distributor_state-wise'!$B14,Distributor_projects!$D:$D,'Distributor_state-wise'!$C14)/Q$2</f>
        <v>0.6</v>
      </c>
      <c r="S14" s="14">
        <f t="shared" si="3"/>
        <v>4.7250000000000005</v>
      </c>
      <c r="T14" s="14">
        <f>SUMIFS(Distributor_projects!AV:AV,Distributor_projects!$C:$C,'Distributor_state-wise'!$B14,Distributor_projects!$D:$D,'Distributor_state-wise'!$C14)/T$2</f>
        <v>0.32500000000000001</v>
      </c>
      <c r="U14" s="14">
        <f>SUMIFS(Distributor_projects!AW:AW,Distributor_projects!$C:$C,'Distributor_state-wise'!$B14,Distributor_projects!$D:$D,'Distributor_state-wise'!$C14)/U$2</f>
        <v>0.27500000000000002</v>
      </c>
      <c r="V14" s="14">
        <f>SUMIFS(Distributor_projects!AX:AX,Distributor_projects!$C:$C,'Distributor_state-wise'!$B14,Distributor_projects!$D:$D,'Distributor_state-wise'!$C14)/V$2</f>
        <v>0.27500000000000002</v>
      </c>
      <c r="W14" s="14">
        <f>SUMIFS(Distributor_projects!AY:AY,Distributor_projects!$C:$C,'Distributor_state-wise'!$B14,Distributor_projects!$D:$D,'Distributor_state-wise'!$C14)/W$2</f>
        <v>0.27500000000000002</v>
      </c>
      <c r="X14" s="14">
        <f>SUMIFS(Distributor_projects!AZ:AZ,Distributor_projects!$C:$C,'Distributor_state-wise'!$B14,Distributor_projects!$D:$D,'Distributor_state-wise'!$C14)/X$2</f>
        <v>0.27500000000000002</v>
      </c>
      <c r="Y14" s="14">
        <f>SUMIFS(Distributor_projects!BA:BA,Distributor_projects!$C:$C,'Distributor_state-wise'!$B14,Distributor_projects!$D:$D,'Distributor_state-wise'!$C14)/Y$2</f>
        <v>0.4</v>
      </c>
      <c r="Z14" s="14">
        <f>SUMIFS(Distributor_projects!BB:BB,Distributor_projects!$C:$C,'Distributor_state-wise'!$B14,Distributor_projects!$D:$D,'Distributor_state-wise'!$C14)/Z$2</f>
        <v>0.4</v>
      </c>
      <c r="AA14" s="14">
        <f>SUMIFS(Distributor_projects!BC:BC,Distributor_projects!$C:$C,'Distributor_state-wise'!$B14,Distributor_projects!$D:$D,'Distributor_state-wise'!$C14)/AA$2</f>
        <v>0.45</v>
      </c>
      <c r="AB14" s="14">
        <f>SUMIFS(Distributor_projects!BD:BD,Distributor_projects!$C:$C,'Distributor_state-wise'!$B14,Distributor_projects!$D:$D,'Distributor_state-wise'!$C14)/AB$2</f>
        <v>0.5</v>
      </c>
      <c r="AC14" s="14">
        <f>SUMIFS(Distributor_projects!BE:BE,Distributor_projects!$C:$C,'Distributor_state-wise'!$B14,Distributor_projects!$D:$D,'Distributor_state-wise'!$C14)/AC$2</f>
        <v>0.5</v>
      </c>
      <c r="AD14" s="14">
        <f>SUMIFS(Distributor_projects!BF:BF,Distributor_projects!$C:$C,'Distributor_state-wise'!$B14,Distributor_projects!$D:$D,'Distributor_state-wise'!$C14)/AD$2</f>
        <v>0.5</v>
      </c>
      <c r="AE14" s="14">
        <f>SUMIFS(Distributor_projects!BG:BG,Distributor_projects!$C:$C,'Distributor_state-wise'!$B14,Distributor_projects!$D:$D,'Distributor_state-wise'!$C14)/AE$2</f>
        <v>0.55000000000000004</v>
      </c>
      <c r="AG14" s="14">
        <f t="shared" si="4"/>
        <v>0.47499999999999992</v>
      </c>
      <c r="AH14" s="14">
        <f>SUMIFS(Distributor_projects!BJ:BJ,Distributor_projects!$C:$C,'Distributor_state-wise'!$B14,Distributor_projects!$D:$D,'Distributor_state-wise'!$C14)/AH$2</f>
        <v>2.5000000000000001E-2</v>
      </c>
      <c r="AI14" s="14">
        <f>SUMIFS(Distributor_projects!BK:BK,Distributor_projects!$C:$C,'Distributor_state-wise'!$B14,Distributor_projects!$D:$D,'Distributor_state-wise'!$C14)/AI$2</f>
        <v>2.5000000000000001E-2</v>
      </c>
      <c r="AJ14" s="14">
        <f>SUMIFS(Distributor_projects!BL:BL,Distributor_projects!$C:$C,'Distributor_state-wise'!$B14,Distributor_projects!$D:$D,'Distributor_state-wise'!$C14)/AJ$2</f>
        <v>2.5000000000000001E-2</v>
      </c>
      <c r="AK14" s="14">
        <f>SUMIFS(Distributor_projects!BM:BM,Distributor_projects!$C:$C,'Distributor_state-wise'!$B14,Distributor_projects!$D:$D,'Distributor_state-wise'!$C14)/AK$2</f>
        <v>2.5000000000000001E-2</v>
      </c>
      <c r="AL14" s="14">
        <f>SUMIFS(Distributor_projects!BN:BN,Distributor_projects!$C:$C,'Distributor_state-wise'!$B14,Distributor_projects!$D:$D,'Distributor_state-wise'!$C14)/AL$2</f>
        <v>2.5000000000000001E-2</v>
      </c>
      <c r="AM14" s="14">
        <f>SUMIFS(Distributor_projects!BO:BO,Distributor_projects!$C:$C,'Distributor_state-wise'!$B14,Distributor_projects!$D:$D,'Distributor_state-wise'!$C14)/AM$2</f>
        <v>0.05</v>
      </c>
      <c r="AN14" s="14">
        <f>SUMIFS(Distributor_projects!BP:BP,Distributor_projects!$C:$C,'Distributor_state-wise'!$B14,Distributor_projects!$D:$D,'Distributor_state-wise'!$C14)/AN$2</f>
        <v>0.05</v>
      </c>
      <c r="AO14" s="14">
        <f>SUMIFS(Distributor_projects!BQ:BQ,Distributor_projects!$C:$C,'Distributor_state-wise'!$B14,Distributor_projects!$D:$D,'Distributor_state-wise'!$C14)/AO$2</f>
        <v>0.05</v>
      </c>
      <c r="AP14" s="14">
        <f>SUMIFS(Distributor_projects!BR:BR,Distributor_projects!$C:$C,'Distributor_state-wise'!$B14,Distributor_projects!$D:$D,'Distributor_state-wise'!$C14)/AP$2</f>
        <v>0.05</v>
      </c>
      <c r="AQ14" s="14">
        <f>SUMIFS(Distributor_projects!BS:BS,Distributor_projects!$C:$C,'Distributor_state-wise'!$B14,Distributor_projects!$D:$D,'Distributor_state-wise'!$C14)/AQ$2</f>
        <v>0.05</v>
      </c>
      <c r="AR14" s="14">
        <f>SUMIFS(Distributor_projects!BT:BT,Distributor_projects!$C:$C,'Distributor_state-wise'!$B14,Distributor_projects!$D:$D,'Distributor_state-wise'!$C14)/AR$2</f>
        <v>0.05</v>
      </c>
      <c r="AS14" s="14">
        <f>SUMIFS(Distributor_projects!BU:BU,Distributor_projects!$C:$C,'Distributor_state-wise'!$B14,Distributor_projects!$D:$D,'Distributor_state-wise'!$C14)/AS$2</f>
        <v>0.05</v>
      </c>
    </row>
    <row r="15" spans="1:45">
      <c r="A15" s="4">
        <v>11</v>
      </c>
      <c r="B15" s="1" t="s">
        <v>349</v>
      </c>
      <c r="C15" s="1" t="s">
        <v>328</v>
      </c>
      <c r="D15" s="134">
        <f>SUMIFS(Distributor_projects!E:E,Distributor_projects!$C:$C,'Distributor_state-wise'!$B15,Distributor_projects!$D:$D,'Distributor_state-wise'!$C15)/$A$2</f>
        <v>4.4799550000000004</v>
      </c>
      <c r="E15" s="15">
        <f t="shared" si="5"/>
        <v>3.5500000000000003</v>
      </c>
      <c r="F15" s="15">
        <f>SUMIFS(Distributor_projects!I:I,Distributor_projects!$C:$C,'Distributor_state-wise'!$B15,Distributor_projects!$D:$D,'Distributor_state-wise'!$C15)/F$2</f>
        <v>0.2</v>
      </c>
      <c r="G15" s="15">
        <f>SUMIFS(Distributor_projects!J:J,Distributor_projects!$C:$C,'Distributor_state-wise'!$B15,Distributor_projects!$D:$D,'Distributor_state-wise'!$C15)/G$2</f>
        <v>0.2</v>
      </c>
      <c r="H15" s="15">
        <f>SUMIFS(Distributor_projects!K:K,Distributor_projects!$C:$C,'Distributor_state-wise'!$B15,Distributor_projects!$D:$D,'Distributor_state-wise'!$C15)/H$2</f>
        <v>0.25</v>
      </c>
      <c r="I15" s="15">
        <f>SUMIFS(Distributor_projects!L:L,Distributor_projects!$C:$C,'Distributor_state-wise'!$B15,Distributor_projects!$D:$D,'Distributor_state-wise'!$C15)/I$2</f>
        <v>0.25</v>
      </c>
      <c r="J15" s="15">
        <f>SUMIFS(Distributor_projects!M:M,Distributor_projects!$C:$C,'Distributor_state-wise'!$B15,Distributor_projects!$D:$D,'Distributor_state-wise'!$C15)/J$2</f>
        <v>0.3</v>
      </c>
      <c r="K15" s="15">
        <f>SUMIFS(Distributor_projects!N:N,Distributor_projects!$C:$C,'Distributor_state-wise'!$B15,Distributor_projects!$D:$D,'Distributor_state-wise'!$C15)/K$2</f>
        <v>0.3</v>
      </c>
      <c r="L15" s="15">
        <f>SUMIFS(Distributor_projects!O:O,Distributor_projects!$C:$C,'Distributor_state-wise'!$B15,Distributor_projects!$D:$D,'Distributor_state-wise'!$C15)/L$2</f>
        <v>0.3</v>
      </c>
      <c r="M15" s="15">
        <f>SUMIFS(Distributor_projects!P:P,Distributor_projects!$C:$C,'Distributor_state-wise'!$B15,Distributor_projects!$D:$D,'Distributor_state-wise'!$C15)/M$2</f>
        <v>0.35</v>
      </c>
      <c r="N15" s="15">
        <f>SUMIFS(Distributor_projects!Q:Q,Distributor_projects!$C:$C,'Distributor_state-wise'!$B15,Distributor_projects!$D:$D,'Distributor_state-wise'!$C15)/N$2</f>
        <v>0.35</v>
      </c>
      <c r="O15" s="15">
        <f>SUMIFS(Distributor_projects!R:R,Distributor_projects!$C:$C,'Distributor_state-wise'!$B15,Distributor_projects!$D:$D,'Distributor_state-wise'!$C15)/O$2</f>
        <v>0.35</v>
      </c>
      <c r="P15" s="15">
        <f>SUMIFS(Distributor_projects!S:S,Distributor_projects!$C:$C,'Distributor_state-wise'!$B15,Distributor_projects!$D:$D,'Distributor_state-wise'!$C15)/P$2</f>
        <v>0.35</v>
      </c>
      <c r="Q15" s="15">
        <f>SUMIFS(Distributor_projects!T:T,Distributor_projects!$C:$C,'Distributor_state-wise'!$B15,Distributor_projects!$D:$D,'Distributor_state-wise'!$C15)/Q$2</f>
        <v>0.35</v>
      </c>
      <c r="S15" s="14">
        <f t="shared" si="3"/>
        <v>2.3299999999999996</v>
      </c>
      <c r="T15" s="14">
        <f>SUMIFS(Distributor_projects!AV:AV,Distributor_projects!$C:$C,'Distributor_state-wise'!$B15,Distributor_projects!$D:$D,'Distributor_state-wise'!$C15)/T$2</f>
        <v>0.13</v>
      </c>
      <c r="U15" s="14">
        <f>SUMIFS(Distributor_projects!AW:AW,Distributor_projects!$C:$C,'Distributor_state-wise'!$B15,Distributor_projects!$D:$D,'Distributor_state-wise'!$C15)/U$2</f>
        <v>0.13</v>
      </c>
      <c r="V15" s="14">
        <f>SUMIFS(Distributor_projects!AX:AX,Distributor_projects!$C:$C,'Distributor_state-wise'!$B15,Distributor_projects!$D:$D,'Distributor_state-wise'!$C15)/V$2</f>
        <v>0.155</v>
      </c>
      <c r="W15" s="14">
        <f>SUMIFS(Distributor_projects!AY:AY,Distributor_projects!$C:$C,'Distributor_state-wise'!$B15,Distributor_projects!$D:$D,'Distributor_state-wise'!$C15)/W$2</f>
        <v>0.155</v>
      </c>
      <c r="X15" s="14">
        <f>SUMIFS(Distributor_projects!AZ:AZ,Distributor_projects!$C:$C,'Distributor_state-wise'!$B15,Distributor_projects!$D:$D,'Distributor_state-wise'!$C15)/X$2</f>
        <v>0.19500000000000001</v>
      </c>
      <c r="Y15" s="14">
        <f>SUMIFS(Distributor_projects!BA:BA,Distributor_projects!$C:$C,'Distributor_state-wise'!$B15,Distributor_projects!$D:$D,'Distributor_state-wise'!$C15)/Y$2</f>
        <v>0.19500000000000001</v>
      </c>
      <c r="Z15" s="14">
        <f>SUMIFS(Distributor_projects!BB:BB,Distributor_projects!$C:$C,'Distributor_state-wise'!$B15,Distributor_projects!$D:$D,'Distributor_state-wise'!$C15)/Z$2</f>
        <v>0.19500000000000001</v>
      </c>
      <c r="AA15" s="14">
        <f>SUMIFS(Distributor_projects!BC:BC,Distributor_projects!$C:$C,'Distributor_state-wise'!$B15,Distributor_projects!$D:$D,'Distributor_state-wise'!$C15)/AA$2</f>
        <v>0.23499999999999999</v>
      </c>
      <c r="AB15" s="14">
        <f>SUMIFS(Distributor_projects!BD:BD,Distributor_projects!$C:$C,'Distributor_state-wise'!$B15,Distributor_projects!$D:$D,'Distributor_state-wise'!$C15)/AB$2</f>
        <v>0.23499999999999999</v>
      </c>
      <c r="AC15" s="14">
        <f>SUMIFS(Distributor_projects!BE:BE,Distributor_projects!$C:$C,'Distributor_state-wise'!$B15,Distributor_projects!$D:$D,'Distributor_state-wise'!$C15)/AC$2</f>
        <v>0.23499999999999999</v>
      </c>
      <c r="AD15" s="14">
        <f>SUMIFS(Distributor_projects!BF:BF,Distributor_projects!$C:$C,'Distributor_state-wise'!$B15,Distributor_projects!$D:$D,'Distributor_state-wise'!$C15)/AD$2</f>
        <v>0.23499999999999999</v>
      </c>
      <c r="AE15" s="14">
        <f>SUMIFS(Distributor_projects!BG:BG,Distributor_projects!$C:$C,'Distributor_state-wise'!$B15,Distributor_projects!$D:$D,'Distributor_state-wise'!$C15)/AE$2</f>
        <v>0.23499999999999999</v>
      </c>
      <c r="AG15" s="14">
        <f t="shared" si="4"/>
        <v>1.22</v>
      </c>
      <c r="AH15" s="14">
        <f>SUMIFS(Distributor_projects!BJ:BJ,Distributor_projects!$C:$C,'Distributor_state-wise'!$B15,Distributor_projects!$D:$D,'Distributor_state-wise'!$C15)/AH$2</f>
        <v>7.0000000000000007E-2</v>
      </c>
      <c r="AI15" s="14">
        <f>SUMIFS(Distributor_projects!BK:BK,Distributor_projects!$C:$C,'Distributor_state-wise'!$B15,Distributor_projects!$D:$D,'Distributor_state-wise'!$C15)/AI$2</f>
        <v>7.0000000000000007E-2</v>
      </c>
      <c r="AJ15" s="14">
        <f>SUMIFS(Distributor_projects!BL:BL,Distributor_projects!$C:$C,'Distributor_state-wise'!$B15,Distributor_projects!$D:$D,'Distributor_state-wise'!$C15)/AJ$2</f>
        <v>9.5000000000000001E-2</v>
      </c>
      <c r="AK15" s="14">
        <f>SUMIFS(Distributor_projects!BM:BM,Distributor_projects!$C:$C,'Distributor_state-wise'!$B15,Distributor_projects!$D:$D,'Distributor_state-wise'!$C15)/AK$2</f>
        <v>9.5000000000000001E-2</v>
      </c>
      <c r="AL15" s="14">
        <f>SUMIFS(Distributor_projects!BN:BN,Distributor_projects!$C:$C,'Distributor_state-wise'!$B15,Distributor_projects!$D:$D,'Distributor_state-wise'!$C15)/AL$2</f>
        <v>0.105</v>
      </c>
      <c r="AM15" s="14">
        <f>SUMIFS(Distributor_projects!BO:BO,Distributor_projects!$C:$C,'Distributor_state-wise'!$B15,Distributor_projects!$D:$D,'Distributor_state-wise'!$C15)/AM$2</f>
        <v>0.105</v>
      </c>
      <c r="AN15" s="14">
        <f>SUMIFS(Distributor_projects!BP:BP,Distributor_projects!$C:$C,'Distributor_state-wise'!$B15,Distributor_projects!$D:$D,'Distributor_state-wise'!$C15)/AN$2</f>
        <v>0.105</v>
      </c>
      <c r="AO15" s="14">
        <f>SUMIFS(Distributor_projects!BQ:BQ,Distributor_projects!$C:$C,'Distributor_state-wise'!$B15,Distributor_projects!$D:$D,'Distributor_state-wise'!$C15)/AO$2</f>
        <v>0.115</v>
      </c>
      <c r="AP15" s="14">
        <f>SUMIFS(Distributor_projects!BR:BR,Distributor_projects!$C:$C,'Distributor_state-wise'!$B15,Distributor_projects!$D:$D,'Distributor_state-wise'!$C15)/AP$2</f>
        <v>0.115</v>
      </c>
      <c r="AQ15" s="14">
        <f>SUMIFS(Distributor_projects!BS:BS,Distributor_projects!$C:$C,'Distributor_state-wise'!$B15,Distributor_projects!$D:$D,'Distributor_state-wise'!$C15)/AQ$2</f>
        <v>0.115</v>
      </c>
      <c r="AR15" s="14">
        <f>SUMIFS(Distributor_projects!BT:BT,Distributor_projects!$C:$C,'Distributor_state-wise'!$B15,Distributor_projects!$D:$D,'Distributor_state-wise'!$C15)/AR$2</f>
        <v>0.115</v>
      </c>
      <c r="AS15" s="14">
        <f>SUMIFS(Distributor_projects!BU:BU,Distributor_projects!$C:$C,'Distributor_state-wise'!$B15,Distributor_projects!$D:$D,'Distributor_state-wise'!$C15)/AS$2</f>
        <v>0.115</v>
      </c>
    </row>
    <row r="16" spans="1:45">
      <c r="A16" s="4">
        <v>12</v>
      </c>
      <c r="B16" s="1" t="s">
        <v>350</v>
      </c>
      <c r="C16" s="1" t="s">
        <v>328</v>
      </c>
      <c r="D16" s="134">
        <f>SUMIFS(Distributor_projects!E:E,Distributor_projects!$C:$C,'Distributor_state-wise'!$B16,Distributor_projects!$D:$D,'Distributor_state-wise'!$C16)/$A$2</f>
        <v>5.5005600000000001</v>
      </c>
      <c r="E16" s="15">
        <f t="shared" si="5"/>
        <v>1.6499999999999997</v>
      </c>
      <c r="F16" s="15">
        <f>SUMIFS(Distributor_projects!I:I,Distributor_projects!$C:$C,'Distributor_state-wise'!$B16,Distributor_projects!$D:$D,'Distributor_state-wise'!$C16)/F$2</f>
        <v>0.1</v>
      </c>
      <c r="G16" s="15">
        <f>SUMIFS(Distributor_projects!J:J,Distributor_projects!$C:$C,'Distributor_state-wise'!$B16,Distributor_projects!$D:$D,'Distributor_state-wise'!$C16)/G$2</f>
        <v>0.1</v>
      </c>
      <c r="H16" s="15">
        <f>SUMIFS(Distributor_projects!K:K,Distributor_projects!$C:$C,'Distributor_state-wise'!$B16,Distributor_projects!$D:$D,'Distributor_state-wise'!$C16)/H$2</f>
        <v>0.1</v>
      </c>
      <c r="I16" s="15">
        <f>SUMIFS(Distributor_projects!L:L,Distributor_projects!$C:$C,'Distributor_state-wise'!$B16,Distributor_projects!$D:$D,'Distributor_state-wise'!$C16)/I$2</f>
        <v>0.15</v>
      </c>
      <c r="J16" s="15">
        <f>SUMIFS(Distributor_projects!M:M,Distributor_projects!$C:$C,'Distributor_state-wise'!$B16,Distributor_projects!$D:$D,'Distributor_state-wise'!$C16)/J$2</f>
        <v>0.15</v>
      </c>
      <c r="K16" s="15">
        <f>SUMIFS(Distributor_projects!N:N,Distributor_projects!$C:$C,'Distributor_state-wise'!$B16,Distributor_projects!$D:$D,'Distributor_state-wise'!$C16)/K$2</f>
        <v>0.15</v>
      </c>
      <c r="L16" s="15">
        <f>SUMIFS(Distributor_projects!O:O,Distributor_projects!$C:$C,'Distributor_state-wise'!$B16,Distributor_projects!$D:$D,'Distributor_state-wise'!$C16)/L$2</f>
        <v>0.15</v>
      </c>
      <c r="M16" s="15">
        <f>SUMIFS(Distributor_projects!P:P,Distributor_projects!$C:$C,'Distributor_state-wise'!$B16,Distributor_projects!$D:$D,'Distributor_state-wise'!$C16)/M$2</f>
        <v>0.15</v>
      </c>
      <c r="N16" s="15">
        <f>SUMIFS(Distributor_projects!Q:Q,Distributor_projects!$C:$C,'Distributor_state-wise'!$B16,Distributor_projects!$D:$D,'Distributor_state-wise'!$C16)/N$2</f>
        <v>0.15</v>
      </c>
      <c r="O16" s="15">
        <f>SUMIFS(Distributor_projects!R:R,Distributor_projects!$C:$C,'Distributor_state-wise'!$B16,Distributor_projects!$D:$D,'Distributor_state-wise'!$C16)/O$2</f>
        <v>0.15</v>
      </c>
      <c r="P16" s="15">
        <f>SUMIFS(Distributor_projects!S:S,Distributor_projects!$C:$C,'Distributor_state-wise'!$B16,Distributor_projects!$D:$D,'Distributor_state-wise'!$C16)/P$2</f>
        <v>0.15</v>
      </c>
      <c r="Q16" s="15">
        <f>SUMIFS(Distributor_projects!T:T,Distributor_projects!$C:$C,'Distributor_state-wise'!$B16,Distributor_projects!$D:$D,'Distributor_state-wise'!$C16)/Q$2</f>
        <v>0.15</v>
      </c>
      <c r="S16" s="14">
        <f t="shared" si="3"/>
        <v>0.82499999999999984</v>
      </c>
      <c r="T16" s="14">
        <f>SUMIFS(Distributor_projects!AV:AV,Distributor_projects!$C:$C,'Distributor_state-wise'!$B16,Distributor_projects!$D:$D,'Distributor_state-wise'!$C16)/T$2</f>
        <v>0.05</v>
      </c>
      <c r="U16" s="14">
        <f>SUMIFS(Distributor_projects!AW:AW,Distributor_projects!$C:$C,'Distributor_state-wise'!$B16,Distributor_projects!$D:$D,'Distributor_state-wise'!$C16)/U$2</f>
        <v>0.05</v>
      </c>
      <c r="V16" s="14">
        <f>SUMIFS(Distributor_projects!AX:AX,Distributor_projects!$C:$C,'Distributor_state-wise'!$B16,Distributor_projects!$D:$D,'Distributor_state-wise'!$C16)/V$2</f>
        <v>0.05</v>
      </c>
      <c r="W16" s="14">
        <f>SUMIFS(Distributor_projects!AY:AY,Distributor_projects!$C:$C,'Distributor_state-wise'!$B16,Distributor_projects!$D:$D,'Distributor_state-wise'!$C16)/W$2</f>
        <v>7.4999999999999997E-2</v>
      </c>
      <c r="X16" s="14">
        <f>SUMIFS(Distributor_projects!AZ:AZ,Distributor_projects!$C:$C,'Distributor_state-wise'!$B16,Distributor_projects!$D:$D,'Distributor_state-wise'!$C16)/X$2</f>
        <v>7.4999999999999997E-2</v>
      </c>
      <c r="Y16" s="14">
        <f>SUMIFS(Distributor_projects!BA:BA,Distributor_projects!$C:$C,'Distributor_state-wise'!$B16,Distributor_projects!$D:$D,'Distributor_state-wise'!$C16)/Y$2</f>
        <v>7.4999999999999997E-2</v>
      </c>
      <c r="Z16" s="14">
        <f>SUMIFS(Distributor_projects!BB:BB,Distributor_projects!$C:$C,'Distributor_state-wise'!$B16,Distributor_projects!$D:$D,'Distributor_state-wise'!$C16)/Z$2</f>
        <v>7.4999999999999997E-2</v>
      </c>
      <c r="AA16" s="14">
        <f>SUMIFS(Distributor_projects!BC:BC,Distributor_projects!$C:$C,'Distributor_state-wise'!$B16,Distributor_projects!$D:$D,'Distributor_state-wise'!$C16)/AA$2</f>
        <v>7.4999999999999997E-2</v>
      </c>
      <c r="AB16" s="14">
        <f>SUMIFS(Distributor_projects!BD:BD,Distributor_projects!$C:$C,'Distributor_state-wise'!$B16,Distributor_projects!$D:$D,'Distributor_state-wise'!$C16)/AB$2</f>
        <v>7.4999999999999997E-2</v>
      </c>
      <c r="AC16" s="14">
        <f>SUMIFS(Distributor_projects!BE:BE,Distributor_projects!$C:$C,'Distributor_state-wise'!$B16,Distributor_projects!$D:$D,'Distributor_state-wise'!$C16)/AC$2</f>
        <v>7.4999999999999997E-2</v>
      </c>
      <c r="AD16" s="14">
        <f>SUMIFS(Distributor_projects!BF:BF,Distributor_projects!$C:$C,'Distributor_state-wise'!$B16,Distributor_projects!$D:$D,'Distributor_state-wise'!$C16)/AD$2</f>
        <v>7.4999999999999997E-2</v>
      </c>
      <c r="AE16" s="14">
        <f>SUMIFS(Distributor_projects!BG:BG,Distributor_projects!$C:$C,'Distributor_state-wise'!$B16,Distributor_projects!$D:$D,'Distributor_state-wise'!$C16)/AE$2</f>
        <v>7.4999999999999997E-2</v>
      </c>
      <c r="AG16" s="14">
        <f t="shared" si="4"/>
        <v>0.82499999999999984</v>
      </c>
      <c r="AH16" s="14">
        <f>SUMIFS(Distributor_projects!BJ:BJ,Distributor_projects!$C:$C,'Distributor_state-wise'!$B16,Distributor_projects!$D:$D,'Distributor_state-wise'!$C16)/AH$2</f>
        <v>0.05</v>
      </c>
      <c r="AI16" s="14">
        <f>SUMIFS(Distributor_projects!BK:BK,Distributor_projects!$C:$C,'Distributor_state-wise'!$B16,Distributor_projects!$D:$D,'Distributor_state-wise'!$C16)/AI$2</f>
        <v>0.05</v>
      </c>
      <c r="AJ16" s="14">
        <f>SUMIFS(Distributor_projects!BL:BL,Distributor_projects!$C:$C,'Distributor_state-wise'!$B16,Distributor_projects!$D:$D,'Distributor_state-wise'!$C16)/AJ$2</f>
        <v>0.05</v>
      </c>
      <c r="AK16" s="14">
        <f>SUMIFS(Distributor_projects!BM:BM,Distributor_projects!$C:$C,'Distributor_state-wise'!$B16,Distributor_projects!$D:$D,'Distributor_state-wise'!$C16)/AK$2</f>
        <v>7.4999999999999997E-2</v>
      </c>
      <c r="AL16" s="14">
        <f>SUMIFS(Distributor_projects!BN:BN,Distributor_projects!$C:$C,'Distributor_state-wise'!$B16,Distributor_projects!$D:$D,'Distributor_state-wise'!$C16)/AL$2</f>
        <v>7.4999999999999997E-2</v>
      </c>
      <c r="AM16" s="14">
        <f>SUMIFS(Distributor_projects!BO:BO,Distributor_projects!$C:$C,'Distributor_state-wise'!$B16,Distributor_projects!$D:$D,'Distributor_state-wise'!$C16)/AM$2</f>
        <v>7.4999999999999997E-2</v>
      </c>
      <c r="AN16" s="14">
        <f>SUMIFS(Distributor_projects!BP:BP,Distributor_projects!$C:$C,'Distributor_state-wise'!$B16,Distributor_projects!$D:$D,'Distributor_state-wise'!$C16)/AN$2</f>
        <v>7.4999999999999997E-2</v>
      </c>
      <c r="AO16" s="14">
        <f>SUMIFS(Distributor_projects!BQ:BQ,Distributor_projects!$C:$C,'Distributor_state-wise'!$B16,Distributor_projects!$D:$D,'Distributor_state-wise'!$C16)/AO$2</f>
        <v>7.4999999999999997E-2</v>
      </c>
      <c r="AP16" s="14">
        <f>SUMIFS(Distributor_projects!BR:BR,Distributor_projects!$C:$C,'Distributor_state-wise'!$B16,Distributor_projects!$D:$D,'Distributor_state-wise'!$C16)/AP$2</f>
        <v>7.4999999999999997E-2</v>
      </c>
      <c r="AQ16" s="14">
        <f>SUMIFS(Distributor_projects!BS:BS,Distributor_projects!$C:$C,'Distributor_state-wise'!$B16,Distributor_projects!$D:$D,'Distributor_state-wise'!$C16)/AQ$2</f>
        <v>7.4999999999999997E-2</v>
      </c>
      <c r="AR16" s="14">
        <f>SUMIFS(Distributor_projects!BT:BT,Distributor_projects!$C:$C,'Distributor_state-wise'!$B16,Distributor_projects!$D:$D,'Distributor_state-wise'!$C16)/AR$2</f>
        <v>7.4999999999999997E-2</v>
      </c>
      <c r="AS16" s="14">
        <f>SUMIFS(Distributor_projects!BU:BU,Distributor_projects!$C:$C,'Distributor_state-wise'!$B16,Distributor_projects!$D:$D,'Distributor_state-wise'!$C16)/AS$2</f>
        <v>7.4999999999999997E-2</v>
      </c>
    </row>
    <row r="17" spans="1:45">
      <c r="A17" s="4">
        <v>13</v>
      </c>
      <c r="B17" s="1" t="s">
        <v>352</v>
      </c>
      <c r="C17" s="1" t="s">
        <v>327</v>
      </c>
      <c r="D17" s="134">
        <f>SUMIFS(Distributor_projects!E:E,Distributor_projects!$C:$C,'Distributor_state-wise'!$B17,Distributor_projects!$D:$D,'Distributor_state-wise'!$C17)/$A$2</f>
        <v>1.8967050000000001</v>
      </c>
      <c r="E17" s="15">
        <f t="shared" si="5"/>
        <v>2.8</v>
      </c>
      <c r="F17" s="15">
        <f>SUMIFS(Distributor_projects!I:I,Distributor_projects!$C:$C,'Distributor_state-wise'!$B17,Distributor_projects!$D:$D,'Distributor_state-wise'!$C17)/F$2</f>
        <v>0.2</v>
      </c>
      <c r="G17" s="15">
        <f>SUMIFS(Distributor_projects!J:J,Distributor_projects!$C:$C,'Distributor_state-wise'!$B17,Distributor_projects!$D:$D,'Distributor_state-wise'!$C17)/G$2</f>
        <v>0.2</v>
      </c>
      <c r="H17" s="15">
        <f>SUMIFS(Distributor_projects!K:K,Distributor_projects!$C:$C,'Distributor_state-wise'!$B17,Distributor_projects!$D:$D,'Distributor_state-wise'!$C17)/H$2</f>
        <v>0.2</v>
      </c>
      <c r="I17" s="15">
        <f>SUMIFS(Distributor_projects!L:L,Distributor_projects!$C:$C,'Distributor_state-wise'!$B17,Distributor_projects!$D:$D,'Distributor_state-wise'!$C17)/I$2</f>
        <v>0.2</v>
      </c>
      <c r="J17" s="15">
        <f>SUMIFS(Distributor_projects!M:M,Distributor_projects!$C:$C,'Distributor_state-wise'!$B17,Distributor_projects!$D:$D,'Distributor_state-wise'!$C17)/J$2</f>
        <v>0.25</v>
      </c>
      <c r="K17" s="15">
        <f>SUMIFS(Distributor_projects!N:N,Distributor_projects!$C:$C,'Distributor_state-wise'!$B17,Distributor_projects!$D:$D,'Distributor_state-wise'!$C17)/K$2</f>
        <v>0.25</v>
      </c>
      <c r="L17" s="15">
        <f>SUMIFS(Distributor_projects!O:O,Distributor_projects!$C:$C,'Distributor_state-wise'!$B17,Distributor_projects!$D:$D,'Distributor_state-wise'!$C17)/L$2</f>
        <v>0.25</v>
      </c>
      <c r="M17" s="15">
        <f>SUMIFS(Distributor_projects!P:P,Distributor_projects!$C:$C,'Distributor_state-wise'!$B17,Distributor_projects!$D:$D,'Distributor_state-wise'!$C17)/M$2</f>
        <v>0.25</v>
      </c>
      <c r="N17" s="15">
        <f>SUMIFS(Distributor_projects!Q:Q,Distributor_projects!$C:$C,'Distributor_state-wise'!$B17,Distributor_projects!$D:$D,'Distributor_state-wise'!$C17)/N$2</f>
        <v>0.25</v>
      </c>
      <c r="O17" s="15">
        <f>SUMIFS(Distributor_projects!R:R,Distributor_projects!$C:$C,'Distributor_state-wise'!$B17,Distributor_projects!$D:$D,'Distributor_state-wise'!$C17)/O$2</f>
        <v>0.25</v>
      </c>
      <c r="P17" s="15">
        <f>SUMIFS(Distributor_projects!S:S,Distributor_projects!$C:$C,'Distributor_state-wise'!$B17,Distributor_projects!$D:$D,'Distributor_state-wise'!$C17)/P$2</f>
        <v>0.25</v>
      </c>
      <c r="Q17" s="15">
        <f>SUMIFS(Distributor_projects!T:T,Distributor_projects!$C:$C,'Distributor_state-wise'!$B17,Distributor_projects!$D:$D,'Distributor_state-wise'!$C17)/Q$2</f>
        <v>0.25</v>
      </c>
      <c r="S17" s="14">
        <f t="shared" si="3"/>
        <v>0</v>
      </c>
      <c r="T17" s="14">
        <f>SUMIFS(Distributor_projects!AV:AV,Distributor_projects!$C:$C,'Distributor_state-wise'!$B17,Distributor_projects!$D:$D,'Distributor_state-wise'!$C17)/T$2</f>
        <v>0</v>
      </c>
      <c r="U17" s="14">
        <f>SUMIFS(Distributor_projects!AW:AW,Distributor_projects!$C:$C,'Distributor_state-wise'!$B17,Distributor_projects!$D:$D,'Distributor_state-wise'!$C17)/U$2</f>
        <v>0</v>
      </c>
      <c r="V17" s="14">
        <f>SUMIFS(Distributor_projects!AX:AX,Distributor_projects!$C:$C,'Distributor_state-wise'!$B17,Distributor_projects!$D:$D,'Distributor_state-wise'!$C17)/V$2</f>
        <v>0</v>
      </c>
      <c r="W17" s="14">
        <f>SUMIFS(Distributor_projects!AY:AY,Distributor_projects!$C:$C,'Distributor_state-wise'!$B17,Distributor_projects!$D:$D,'Distributor_state-wise'!$C17)/W$2</f>
        <v>0</v>
      </c>
      <c r="X17" s="14">
        <f>SUMIFS(Distributor_projects!AZ:AZ,Distributor_projects!$C:$C,'Distributor_state-wise'!$B17,Distributor_projects!$D:$D,'Distributor_state-wise'!$C17)/X$2</f>
        <v>0</v>
      </c>
      <c r="Y17" s="14">
        <f>SUMIFS(Distributor_projects!BA:BA,Distributor_projects!$C:$C,'Distributor_state-wise'!$B17,Distributor_projects!$D:$D,'Distributor_state-wise'!$C17)/Y$2</f>
        <v>0</v>
      </c>
      <c r="Z17" s="14">
        <f>SUMIFS(Distributor_projects!BB:BB,Distributor_projects!$C:$C,'Distributor_state-wise'!$B17,Distributor_projects!$D:$D,'Distributor_state-wise'!$C17)/Z$2</f>
        <v>0</v>
      </c>
      <c r="AA17" s="14">
        <f>SUMIFS(Distributor_projects!BC:BC,Distributor_projects!$C:$C,'Distributor_state-wise'!$B17,Distributor_projects!$D:$D,'Distributor_state-wise'!$C17)/AA$2</f>
        <v>0</v>
      </c>
      <c r="AB17" s="14">
        <f>SUMIFS(Distributor_projects!BD:BD,Distributor_projects!$C:$C,'Distributor_state-wise'!$B17,Distributor_projects!$D:$D,'Distributor_state-wise'!$C17)/AB$2</f>
        <v>0</v>
      </c>
      <c r="AC17" s="14">
        <f>SUMIFS(Distributor_projects!BE:BE,Distributor_projects!$C:$C,'Distributor_state-wise'!$B17,Distributor_projects!$D:$D,'Distributor_state-wise'!$C17)/AC$2</f>
        <v>0</v>
      </c>
      <c r="AD17" s="14">
        <f>SUMIFS(Distributor_projects!BF:BF,Distributor_projects!$C:$C,'Distributor_state-wise'!$B17,Distributor_projects!$D:$D,'Distributor_state-wise'!$C17)/AD$2</f>
        <v>0</v>
      </c>
      <c r="AE17" s="14">
        <f>SUMIFS(Distributor_projects!BG:BG,Distributor_projects!$C:$C,'Distributor_state-wise'!$B17,Distributor_projects!$D:$D,'Distributor_state-wise'!$C17)/AE$2</f>
        <v>0</v>
      </c>
      <c r="AG17" s="14">
        <f t="shared" si="4"/>
        <v>2.8</v>
      </c>
      <c r="AH17" s="14">
        <f>SUMIFS(Distributor_projects!BJ:BJ,Distributor_projects!$C:$C,'Distributor_state-wise'!$B17,Distributor_projects!$D:$D,'Distributor_state-wise'!$C17)/AH$2</f>
        <v>0.2</v>
      </c>
      <c r="AI17" s="14">
        <f>SUMIFS(Distributor_projects!BK:BK,Distributor_projects!$C:$C,'Distributor_state-wise'!$B17,Distributor_projects!$D:$D,'Distributor_state-wise'!$C17)/AI$2</f>
        <v>0.2</v>
      </c>
      <c r="AJ17" s="14">
        <f>SUMIFS(Distributor_projects!BL:BL,Distributor_projects!$C:$C,'Distributor_state-wise'!$B17,Distributor_projects!$D:$D,'Distributor_state-wise'!$C17)/AJ$2</f>
        <v>0.2</v>
      </c>
      <c r="AK17" s="14">
        <f>SUMIFS(Distributor_projects!BM:BM,Distributor_projects!$C:$C,'Distributor_state-wise'!$B17,Distributor_projects!$D:$D,'Distributor_state-wise'!$C17)/AK$2</f>
        <v>0.2</v>
      </c>
      <c r="AL17" s="14">
        <f>SUMIFS(Distributor_projects!BN:BN,Distributor_projects!$C:$C,'Distributor_state-wise'!$B17,Distributor_projects!$D:$D,'Distributor_state-wise'!$C17)/AL$2</f>
        <v>0.25</v>
      </c>
      <c r="AM17" s="14">
        <f>SUMIFS(Distributor_projects!BO:BO,Distributor_projects!$C:$C,'Distributor_state-wise'!$B17,Distributor_projects!$D:$D,'Distributor_state-wise'!$C17)/AM$2</f>
        <v>0.25</v>
      </c>
      <c r="AN17" s="14">
        <f>SUMIFS(Distributor_projects!BP:BP,Distributor_projects!$C:$C,'Distributor_state-wise'!$B17,Distributor_projects!$D:$D,'Distributor_state-wise'!$C17)/AN$2</f>
        <v>0.25</v>
      </c>
      <c r="AO17" s="14">
        <f>SUMIFS(Distributor_projects!BQ:BQ,Distributor_projects!$C:$C,'Distributor_state-wise'!$B17,Distributor_projects!$D:$D,'Distributor_state-wise'!$C17)/AO$2</f>
        <v>0.25</v>
      </c>
      <c r="AP17" s="14">
        <f>SUMIFS(Distributor_projects!BR:BR,Distributor_projects!$C:$C,'Distributor_state-wise'!$B17,Distributor_projects!$D:$D,'Distributor_state-wise'!$C17)/AP$2</f>
        <v>0.25</v>
      </c>
      <c r="AQ17" s="14">
        <f>SUMIFS(Distributor_projects!BS:BS,Distributor_projects!$C:$C,'Distributor_state-wise'!$B17,Distributor_projects!$D:$D,'Distributor_state-wise'!$C17)/AQ$2</f>
        <v>0.25</v>
      </c>
      <c r="AR17" s="14">
        <f>SUMIFS(Distributor_projects!BT:BT,Distributor_projects!$C:$C,'Distributor_state-wise'!$B17,Distributor_projects!$D:$D,'Distributor_state-wise'!$C17)/AR$2</f>
        <v>0.25</v>
      </c>
      <c r="AS17" s="14">
        <f>SUMIFS(Distributor_projects!BU:BU,Distributor_projects!$C:$C,'Distributor_state-wise'!$B17,Distributor_projects!$D:$D,'Distributor_state-wise'!$C17)/AS$2</f>
        <v>0.25</v>
      </c>
    </row>
    <row r="18" spans="1:45">
      <c r="A18" s="4">
        <v>14</v>
      </c>
      <c r="B18" s="1" t="s">
        <v>353</v>
      </c>
      <c r="C18" s="1" t="s">
        <v>327</v>
      </c>
      <c r="D18" s="134">
        <f>SUMIFS(Distributor_projects!E:E,Distributor_projects!$C:$C,'Distributor_state-wise'!$B18,Distributor_projects!$D:$D,'Distributor_state-wise'!$C18)/$A$2</f>
        <v>1.661845</v>
      </c>
      <c r="E18" s="15">
        <f t="shared" si="5"/>
        <v>3.2</v>
      </c>
      <c r="F18" s="15">
        <f>SUMIFS(Distributor_projects!I:I,Distributor_projects!$C:$C,'Distributor_state-wise'!$B18,Distributor_projects!$D:$D,'Distributor_state-wise'!$C18)/F$2</f>
        <v>0.2</v>
      </c>
      <c r="G18" s="15">
        <f>SUMIFS(Distributor_projects!J:J,Distributor_projects!$C:$C,'Distributor_state-wise'!$B18,Distributor_projects!$D:$D,'Distributor_state-wise'!$C18)/G$2</f>
        <v>0.2</v>
      </c>
      <c r="H18" s="15">
        <f>SUMIFS(Distributor_projects!K:K,Distributor_projects!$C:$C,'Distributor_state-wise'!$B18,Distributor_projects!$D:$D,'Distributor_state-wise'!$C18)/H$2</f>
        <v>0.2</v>
      </c>
      <c r="I18" s="15">
        <f>SUMIFS(Distributor_projects!L:L,Distributor_projects!$C:$C,'Distributor_state-wise'!$B18,Distributor_projects!$D:$D,'Distributor_state-wise'!$C18)/I$2</f>
        <v>0.2</v>
      </c>
      <c r="J18" s="15">
        <f>SUMIFS(Distributor_projects!M:M,Distributor_projects!$C:$C,'Distributor_state-wise'!$B18,Distributor_projects!$D:$D,'Distributor_state-wise'!$C18)/J$2</f>
        <v>0.2</v>
      </c>
      <c r="K18" s="15">
        <f>SUMIFS(Distributor_projects!N:N,Distributor_projects!$C:$C,'Distributor_state-wise'!$B18,Distributor_projects!$D:$D,'Distributor_state-wise'!$C18)/K$2</f>
        <v>0.3</v>
      </c>
      <c r="L18" s="15">
        <f>SUMIFS(Distributor_projects!O:O,Distributor_projects!$C:$C,'Distributor_state-wise'!$B18,Distributor_projects!$D:$D,'Distributor_state-wise'!$C18)/L$2</f>
        <v>0.3</v>
      </c>
      <c r="M18" s="15">
        <f>SUMIFS(Distributor_projects!P:P,Distributor_projects!$C:$C,'Distributor_state-wise'!$B18,Distributor_projects!$D:$D,'Distributor_state-wise'!$C18)/M$2</f>
        <v>0.3</v>
      </c>
      <c r="N18" s="15">
        <f>SUMIFS(Distributor_projects!Q:Q,Distributor_projects!$C:$C,'Distributor_state-wise'!$B18,Distributor_projects!$D:$D,'Distributor_state-wise'!$C18)/N$2</f>
        <v>0.3</v>
      </c>
      <c r="O18" s="15">
        <f>SUMIFS(Distributor_projects!R:R,Distributor_projects!$C:$C,'Distributor_state-wise'!$B18,Distributor_projects!$D:$D,'Distributor_state-wise'!$C18)/O$2</f>
        <v>0.3</v>
      </c>
      <c r="P18" s="15">
        <f>SUMIFS(Distributor_projects!S:S,Distributor_projects!$C:$C,'Distributor_state-wise'!$B18,Distributor_projects!$D:$D,'Distributor_state-wise'!$C18)/P$2</f>
        <v>0.35</v>
      </c>
      <c r="Q18" s="15">
        <f>SUMIFS(Distributor_projects!T:T,Distributor_projects!$C:$C,'Distributor_state-wise'!$B18,Distributor_projects!$D:$D,'Distributor_state-wise'!$C18)/Q$2</f>
        <v>0.35</v>
      </c>
      <c r="S18" s="14">
        <f t="shared" si="3"/>
        <v>0</v>
      </c>
      <c r="T18" s="14">
        <f>SUMIFS(Distributor_projects!AV:AV,Distributor_projects!$C:$C,'Distributor_state-wise'!$B18,Distributor_projects!$D:$D,'Distributor_state-wise'!$C18)/T$2</f>
        <v>0</v>
      </c>
      <c r="U18" s="14">
        <f>SUMIFS(Distributor_projects!AW:AW,Distributor_projects!$C:$C,'Distributor_state-wise'!$B18,Distributor_projects!$D:$D,'Distributor_state-wise'!$C18)/U$2</f>
        <v>0</v>
      </c>
      <c r="V18" s="14">
        <f>SUMIFS(Distributor_projects!AX:AX,Distributor_projects!$C:$C,'Distributor_state-wise'!$B18,Distributor_projects!$D:$D,'Distributor_state-wise'!$C18)/V$2</f>
        <v>0</v>
      </c>
      <c r="W18" s="14">
        <f>SUMIFS(Distributor_projects!AY:AY,Distributor_projects!$C:$C,'Distributor_state-wise'!$B18,Distributor_projects!$D:$D,'Distributor_state-wise'!$C18)/W$2</f>
        <v>0</v>
      </c>
      <c r="X18" s="14">
        <f>SUMIFS(Distributor_projects!AZ:AZ,Distributor_projects!$C:$C,'Distributor_state-wise'!$B18,Distributor_projects!$D:$D,'Distributor_state-wise'!$C18)/X$2</f>
        <v>0</v>
      </c>
      <c r="Y18" s="14">
        <f>SUMIFS(Distributor_projects!BA:BA,Distributor_projects!$C:$C,'Distributor_state-wise'!$B18,Distributor_projects!$D:$D,'Distributor_state-wise'!$C18)/Y$2</f>
        <v>0</v>
      </c>
      <c r="Z18" s="14">
        <f>SUMIFS(Distributor_projects!BB:BB,Distributor_projects!$C:$C,'Distributor_state-wise'!$B18,Distributor_projects!$D:$D,'Distributor_state-wise'!$C18)/Z$2</f>
        <v>0</v>
      </c>
      <c r="AA18" s="14">
        <f>SUMIFS(Distributor_projects!BC:BC,Distributor_projects!$C:$C,'Distributor_state-wise'!$B18,Distributor_projects!$D:$D,'Distributor_state-wise'!$C18)/AA$2</f>
        <v>0</v>
      </c>
      <c r="AB18" s="14">
        <f>SUMIFS(Distributor_projects!BD:BD,Distributor_projects!$C:$C,'Distributor_state-wise'!$B18,Distributor_projects!$D:$D,'Distributor_state-wise'!$C18)/AB$2</f>
        <v>0</v>
      </c>
      <c r="AC18" s="14">
        <f>SUMIFS(Distributor_projects!BE:BE,Distributor_projects!$C:$C,'Distributor_state-wise'!$B18,Distributor_projects!$D:$D,'Distributor_state-wise'!$C18)/AC$2</f>
        <v>0</v>
      </c>
      <c r="AD18" s="14">
        <f>SUMIFS(Distributor_projects!BF:BF,Distributor_projects!$C:$C,'Distributor_state-wise'!$B18,Distributor_projects!$D:$D,'Distributor_state-wise'!$C18)/AD$2</f>
        <v>0</v>
      </c>
      <c r="AE18" s="14">
        <f>SUMIFS(Distributor_projects!BG:BG,Distributor_projects!$C:$C,'Distributor_state-wise'!$B18,Distributor_projects!$D:$D,'Distributor_state-wise'!$C18)/AE$2</f>
        <v>0</v>
      </c>
      <c r="AG18" s="14">
        <f t="shared" si="4"/>
        <v>3.2</v>
      </c>
      <c r="AH18" s="14">
        <f>SUMIFS(Distributor_projects!BJ:BJ,Distributor_projects!$C:$C,'Distributor_state-wise'!$B18,Distributor_projects!$D:$D,'Distributor_state-wise'!$C18)/AH$2</f>
        <v>0.2</v>
      </c>
      <c r="AI18" s="14">
        <f>SUMIFS(Distributor_projects!BK:BK,Distributor_projects!$C:$C,'Distributor_state-wise'!$B18,Distributor_projects!$D:$D,'Distributor_state-wise'!$C18)/AI$2</f>
        <v>0.2</v>
      </c>
      <c r="AJ18" s="14">
        <f>SUMIFS(Distributor_projects!BL:BL,Distributor_projects!$C:$C,'Distributor_state-wise'!$B18,Distributor_projects!$D:$D,'Distributor_state-wise'!$C18)/AJ$2</f>
        <v>0.2</v>
      </c>
      <c r="AK18" s="14">
        <f>SUMIFS(Distributor_projects!BM:BM,Distributor_projects!$C:$C,'Distributor_state-wise'!$B18,Distributor_projects!$D:$D,'Distributor_state-wise'!$C18)/AK$2</f>
        <v>0.2</v>
      </c>
      <c r="AL18" s="14">
        <f>SUMIFS(Distributor_projects!BN:BN,Distributor_projects!$C:$C,'Distributor_state-wise'!$B18,Distributor_projects!$D:$D,'Distributor_state-wise'!$C18)/AL$2</f>
        <v>0.2</v>
      </c>
      <c r="AM18" s="14">
        <f>SUMIFS(Distributor_projects!BO:BO,Distributor_projects!$C:$C,'Distributor_state-wise'!$B18,Distributor_projects!$D:$D,'Distributor_state-wise'!$C18)/AM$2</f>
        <v>0.3</v>
      </c>
      <c r="AN18" s="14">
        <f>SUMIFS(Distributor_projects!BP:BP,Distributor_projects!$C:$C,'Distributor_state-wise'!$B18,Distributor_projects!$D:$D,'Distributor_state-wise'!$C18)/AN$2</f>
        <v>0.3</v>
      </c>
      <c r="AO18" s="14">
        <f>SUMIFS(Distributor_projects!BQ:BQ,Distributor_projects!$C:$C,'Distributor_state-wise'!$B18,Distributor_projects!$D:$D,'Distributor_state-wise'!$C18)/AO$2</f>
        <v>0.3</v>
      </c>
      <c r="AP18" s="14">
        <f>SUMIFS(Distributor_projects!BR:BR,Distributor_projects!$C:$C,'Distributor_state-wise'!$B18,Distributor_projects!$D:$D,'Distributor_state-wise'!$C18)/AP$2</f>
        <v>0.3</v>
      </c>
      <c r="AQ18" s="14">
        <f>SUMIFS(Distributor_projects!BS:BS,Distributor_projects!$C:$C,'Distributor_state-wise'!$B18,Distributor_projects!$D:$D,'Distributor_state-wise'!$C18)/AQ$2</f>
        <v>0.3</v>
      </c>
      <c r="AR18" s="14">
        <f>SUMIFS(Distributor_projects!BT:BT,Distributor_projects!$C:$C,'Distributor_state-wise'!$B18,Distributor_projects!$D:$D,'Distributor_state-wise'!$C18)/AR$2</f>
        <v>0.35</v>
      </c>
      <c r="AS18" s="14">
        <f>SUMIFS(Distributor_projects!BU:BU,Distributor_projects!$C:$C,'Distributor_state-wise'!$B18,Distributor_projects!$D:$D,'Distributor_state-wise'!$C18)/AS$2</f>
        <v>0.35</v>
      </c>
    </row>
    <row r="19" spans="1:45">
      <c r="A19" s="4">
        <v>15</v>
      </c>
      <c r="B19" s="1" t="s">
        <v>355</v>
      </c>
      <c r="C19" s="1" t="s">
        <v>327</v>
      </c>
      <c r="D19" s="134">
        <f>SUMIFS(Distributor_projects!E:E,Distributor_projects!$C:$C,'Distributor_state-wise'!$B19,Distributor_projects!$D:$D,'Distributor_state-wise'!$C19)/$A$2</f>
        <v>0.68293000000000004</v>
      </c>
      <c r="E19" s="15">
        <f t="shared" si="5"/>
        <v>4.4000000000000004</v>
      </c>
      <c r="F19" s="15">
        <f>SUMIFS(Distributor_projects!I:I,Distributor_projects!$C:$C,'Distributor_state-wise'!$B19,Distributor_projects!$D:$D,'Distributor_state-wise'!$C19)/F$2</f>
        <v>0.15</v>
      </c>
      <c r="G19" s="15">
        <f>SUMIFS(Distributor_projects!J:J,Distributor_projects!$C:$C,'Distributor_state-wise'!$B19,Distributor_projects!$D:$D,'Distributor_state-wise'!$C19)/G$2</f>
        <v>0.2</v>
      </c>
      <c r="H19" s="15">
        <f>SUMIFS(Distributor_projects!K:K,Distributor_projects!$C:$C,'Distributor_state-wise'!$B19,Distributor_projects!$D:$D,'Distributor_state-wise'!$C19)/H$2</f>
        <v>0.2</v>
      </c>
      <c r="I19" s="15">
        <f>SUMIFS(Distributor_projects!L:L,Distributor_projects!$C:$C,'Distributor_state-wise'!$B19,Distributor_projects!$D:$D,'Distributor_state-wise'!$C19)/I$2</f>
        <v>0.2</v>
      </c>
      <c r="J19" s="15">
        <f>SUMIFS(Distributor_projects!M:M,Distributor_projects!$C:$C,'Distributor_state-wise'!$B19,Distributor_projects!$D:$D,'Distributor_state-wise'!$C19)/J$2</f>
        <v>0.35</v>
      </c>
      <c r="K19" s="15">
        <f>SUMIFS(Distributor_projects!N:N,Distributor_projects!$C:$C,'Distributor_state-wise'!$B19,Distributor_projects!$D:$D,'Distributor_state-wise'!$C19)/K$2</f>
        <v>0.4</v>
      </c>
      <c r="L19" s="15">
        <f>SUMIFS(Distributor_projects!O:O,Distributor_projects!$C:$C,'Distributor_state-wise'!$B19,Distributor_projects!$D:$D,'Distributor_state-wise'!$C19)/L$2</f>
        <v>0.45</v>
      </c>
      <c r="M19" s="15">
        <f>SUMIFS(Distributor_projects!P:P,Distributor_projects!$C:$C,'Distributor_state-wise'!$B19,Distributor_projects!$D:$D,'Distributor_state-wise'!$C19)/M$2</f>
        <v>0.45</v>
      </c>
      <c r="N19" s="15">
        <f>SUMIFS(Distributor_projects!Q:Q,Distributor_projects!$C:$C,'Distributor_state-wise'!$B19,Distributor_projects!$D:$D,'Distributor_state-wise'!$C19)/N$2</f>
        <v>0.5</v>
      </c>
      <c r="O19" s="15">
        <f>SUMIFS(Distributor_projects!R:R,Distributor_projects!$C:$C,'Distributor_state-wise'!$B19,Distributor_projects!$D:$D,'Distributor_state-wise'!$C19)/O$2</f>
        <v>0.5</v>
      </c>
      <c r="P19" s="15">
        <f>SUMIFS(Distributor_projects!S:S,Distributor_projects!$C:$C,'Distributor_state-wise'!$B19,Distributor_projects!$D:$D,'Distributor_state-wise'!$C19)/P$2</f>
        <v>0.5</v>
      </c>
      <c r="Q19" s="15">
        <f>SUMIFS(Distributor_projects!T:T,Distributor_projects!$C:$C,'Distributor_state-wise'!$B19,Distributor_projects!$D:$D,'Distributor_state-wise'!$C19)/Q$2</f>
        <v>0.5</v>
      </c>
      <c r="S19" s="14">
        <f t="shared" si="3"/>
        <v>0</v>
      </c>
      <c r="T19" s="14">
        <f>SUMIFS(Distributor_projects!AV:AV,Distributor_projects!$C:$C,'Distributor_state-wise'!$B19,Distributor_projects!$D:$D,'Distributor_state-wise'!$C19)/T$2</f>
        <v>0</v>
      </c>
      <c r="U19" s="14">
        <f>SUMIFS(Distributor_projects!AW:AW,Distributor_projects!$C:$C,'Distributor_state-wise'!$B19,Distributor_projects!$D:$D,'Distributor_state-wise'!$C19)/U$2</f>
        <v>0</v>
      </c>
      <c r="V19" s="14">
        <f>SUMIFS(Distributor_projects!AX:AX,Distributor_projects!$C:$C,'Distributor_state-wise'!$B19,Distributor_projects!$D:$D,'Distributor_state-wise'!$C19)/V$2</f>
        <v>0</v>
      </c>
      <c r="W19" s="14">
        <f>SUMIFS(Distributor_projects!AY:AY,Distributor_projects!$C:$C,'Distributor_state-wise'!$B19,Distributor_projects!$D:$D,'Distributor_state-wise'!$C19)/W$2</f>
        <v>0</v>
      </c>
      <c r="X19" s="14">
        <f>SUMIFS(Distributor_projects!AZ:AZ,Distributor_projects!$C:$C,'Distributor_state-wise'!$B19,Distributor_projects!$D:$D,'Distributor_state-wise'!$C19)/X$2</f>
        <v>0</v>
      </c>
      <c r="Y19" s="14">
        <f>SUMIFS(Distributor_projects!BA:BA,Distributor_projects!$C:$C,'Distributor_state-wise'!$B19,Distributor_projects!$D:$D,'Distributor_state-wise'!$C19)/Y$2</f>
        <v>0</v>
      </c>
      <c r="Z19" s="14">
        <f>SUMIFS(Distributor_projects!BB:BB,Distributor_projects!$C:$C,'Distributor_state-wise'!$B19,Distributor_projects!$D:$D,'Distributor_state-wise'!$C19)/Z$2</f>
        <v>0</v>
      </c>
      <c r="AA19" s="14">
        <f>SUMIFS(Distributor_projects!BC:BC,Distributor_projects!$C:$C,'Distributor_state-wise'!$B19,Distributor_projects!$D:$D,'Distributor_state-wise'!$C19)/AA$2</f>
        <v>0</v>
      </c>
      <c r="AB19" s="14">
        <f>SUMIFS(Distributor_projects!BD:BD,Distributor_projects!$C:$C,'Distributor_state-wise'!$B19,Distributor_projects!$D:$D,'Distributor_state-wise'!$C19)/AB$2</f>
        <v>0</v>
      </c>
      <c r="AC19" s="14">
        <f>SUMIFS(Distributor_projects!BE:BE,Distributor_projects!$C:$C,'Distributor_state-wise'!$B19,Distributor_projects!$D:$D,'Distributor_state-wise'!$C19)/AC$2</f>
        <v>0</v>
      </c>
      <c r="AD19" s="14">
        <f>SUMIFS(Distributor_projects!BF:BF,Distributor_projects!$C:$C,'Distributor_state-wise'!$B19,Distributor_projects!$D:$D,'Distributor_state-wise'!$C19)/AD$2</f>
        <v>0</v>
      </c>
      <c r="AE19" s="14">
        <f>SUMIFS(Distributor_projects!BG:BG,Distributor_projects!$C:$C,'Distributor_state-wise'!$B19,Distributor_projects!$D:$D,'Distributor_state-wise'!$C19)/AE$2</f>
        <v>0</v>
      </c>
      <c r="AG19" s="14">
        <f t="shared" si="4"/>
        <v>4.4000000000000004</v>
      </c>
      <c r="AH19" s="14">
        <f>SUMIFS(Distributor_projects!BJ:BJ,Distributor_projects!$C:$C,'Distributor_state-wise'!$B19,Distributor_projects!$D:$D,'Distributor_state-wise'!$C19)/AH$2</f>
        <v>0.15</v>
      </c>
      <c r="AI19" s="14">
        <f>SUMIFS(Distributor_projects!BK:BK,Distributor_projects!$C:$C,'Distributor_state-wise'!$B19,Distributor_projects!$D:$D,'Distributor_state-wise'!$C19)/AI$2</f>
        <v>0.2</v>
      </c>
      <c r="AJ19" s="14">
        <f>SUMIFS(Distributor_projects!BL:BL,Distributor_projects!$C:$C,'Distributor_state-wise'!$B19,Distributor_projects!$D:$D,'Distributor_state-wise'!$C19)/AJ$2</f>
        <v>0.2</v>
      </c>
      <c r="AK19" s="14">
        <f>SUMIFS(Distributor_projects!BM:BM,Distributor_projects!$C:$C,'Distributor_state-wise'!$B19,Distributor_projects!$D:$D,'Distributor_state-wise'!$C19)/AK$2</f>
        <v>0.2</v>
      </c>
      <c r="AL19" s="14">
        <f>SUMIFS(Distributor_projects!BN:BN,Distributor_projects!$C:$C,'Distributor_state-wise'!$B19,Distributor_projects!$D:$D,'Distributor_state-wise'!$C19)/AL$2</f>
        <v>0.35</v>
      </c>
      <c r="AM19" s="14">
        <f>SUMIFS(Distributor_projects!BO:BO,Distributor_projects!$C:$C,'Distributor_state-wise'!$B19,Distributor_projects!$D:$D,'Distributor_state-wise'!$C19)/AM$2</f>
        <v>0.4</v>
      </c>
      <c r="AN19" s="14">
        <f>SUMIFS(Distributor_projects!BP:BP,Distributor_projects!$C:$C,'Distributor_state-wise'!$B19,Distributor_projects!$D:$D,'Distributor_state-wise'!$C19)/AN$2</f>
        <v>0.45</v>
      </c>
      <c r="AO19" s="14">
        <f>SUMIFS(Distributor_projects!BQ:BQ,Distributor_projects!$C:$C,'Distributor_state-wise'!$B19,Distributor_projects!$D:$D,'Distributor_state-wise'!$C19)/AO$2</f>
        <v>0.45</v>
      </c>
      <c r="AP19" s="14">
        <f>SUMIFS(Distributor_projects!BR:BR,Distributor_projects!$C:$C,'Distributor_state-wise'!$B19,Distributor_projects!$D:$D,'Distributor_state-wise'!$C19)/AP$2</f>
        <v>0.5</v>
      </c>
      <c r="AQ19" s="14">
        <f>SUMIFS(Distributor_projects!BS:BS,Distributor_projects!$C:$C,'Distributor_state-wise'!$B19,Distributor_projects!$D:$D,'Distributor_state-wise'!$C19)/AQ$2</f>
        <v>0.5</v>
      </c>
      <c r="AR19" s="14">
        <f>SUMIFS(Distributor_projects!BT:BT,Distributor_projects!$C:$C,'Distributor_state-wise'!$B19,Distributor_projects!$D:$D,'Distributor_state-wise'!$C19)/AR$2</f>
        <v>0.5</v>
      </c>
      <c r="AS19" s="14">
        <f>SUMIFS(Distributor_projects!BU:BU,Distributor_projects!$C:$C,'Distributor_state-wise'!$B19,Distributor_projects!$D:$D,'Distributor_state-wise'!$C19)/AS$2</f>
        <v>0.5</v>
      </c>
    </row>
    <row r="20" spans="1:45">
      <c r="A20" s="4">
        <v>16</v>
      </c>
      <c r="B20" s="1" t="s">
        <v>357</v>
      </c>
      <c r="C20" s="1" t="s">
        <v>329</v>
      </c>
      <c r="D20" s="134">
        <f>SUMIFS(Distributor_projects!E:E,Distributor_projects!$C:$C,'Distributor_state-wise'!$B20,Distributor_projects!$D:$D,'Distributor_state-wise'!$C20)/$A$2</f>
        <v>0</v>
      </c>
      <c r="E20" s="15">
        <f t="shared" si="5"/>
        <v>2.6999999999999997</v>
      </c>
      <c r="F20" s="15">
        <f>SUMIFS(Distributor_projects!I:I,Distributor_projects!$C:$C,'Distributor_state-wise'!$B20,Distributor_projects!$D:$D,'Distributor_state-wise'!$C20)/F$2</f>
        <v>0</v>
      </c>
      <c r="G20" s="15">
        <f>SUMIFS(Distributor_projects!J:J,Distributor_projects!$C:$C,'Distributor_state-wise'!$B20,Distributor_projects!$D:$D,'Distributor_state-wise'!$C20)/G$2</f>
        <v>0.2</v>
      </c>
      <c r="H20" s="15">
        <f>SUMIFS(Distributor_projects!K:K,Distributor_projects!$C:$C,'Distributor_state-wise'!$B20,Distributor_projects!$D:$D,'Distributor_state-wise'!$C20)/H$2</f>
        <v>0.1</v>
      </c>
      <c r="I20" s="15">
        <f>SUMIFS(Distributor_projects!L:L,Distributor_projects!$C:$C,'Distributor_state-wise'!$B20,Distributor_projects!$D:$D,'Distributor_state-wise'!$C20)/I$2</f>
        <v>0.1</v>
      </c>
      <c r="J20" s="15">
        <f>SUMIFS(Distributor_projects!M:M,Distributor_projects!$C:$C,'Distributor_state-wise'!$B20,Distributor_projects!$D:$D,'Distributor_state-wise'!$C20)/J$2</f>
        <v>0.1</v>
      </c>
      <c r="K20" s="15">
        <f>SUMIFS(Distributor_projects!N:N,Distributor_projects!$C:$C,'Distributor_state-wise'!$B20,Distributor_projects!$D:$D,'Distributor_state-wise'!$C20)/K$2</f>
        <v>0.1</v>
      </c>
      <c r="L20" s="15">
        <f>SUMIFS(Distributor_projects!O:O,Distributor_projects!$C:$C,'Distributor_state-wise'!$B20,Distributor_projects!$D:$D,'Distributor_state-wise'!$C20)/L$2</f>
        <v>0.3</v>
      </c>
      <c r="M20" s="15">
        <f>SUMIFS(Distributor_projects!P:P,Distributor_projects!$C:$C,'Distributor_state-wise'!$B20,Distributor_projects!$D:$D,'Distributor_state-wise'!$C20)/M$2</f>
        <v>0.3</v>
      </c>
      <c r="N20" s="15">
        <f>SUMIFS(Distributor_projects!Q:Q,Distributor_projects!$C:$C,'Distributor_state-wise'!$B20,Distributor_projects!$D:$D,'Distributor_state-wise'!$C20)/N$2</f>
        <v>0.3</v>
      </c>
      <c r="O20" s="15">
        <f>SUMIFS(Distributor_projects!R:R,Distributor_projects!$C:$C,'Distributor_state-wise'!$B20,Distributor_projects!$D:$D,'Distributor_state-wise'!$C20)/O$2</f>
        <v>0.4</v>
      </c>
      <c r="P20" s="15">
        <f>SUMIFS(Distributor_projects!S:S,Distributor_projects!$C:$C,'Distributor_state-wise'!$B20,Distributor_projects!$D:$D,'Distributor_state-wise'!$C20)/P$2</f>
        <v>0.4</v>
      </c>
      <c r="Q20" s="15">
        <f>SUMIFS(Distributor_projects!T:T,Distributor_projects!$C:$C,'Distributor_state-wise'!$B20,Distributor_projects!$D:$D,'Distributor_state-wise'!$C20)/Q$2</f>
        <v>0.4</v>
      </c>
      <c r="S20" s="14">
        <f t="shared" si="3"/>
        <v>0</v>
      </c>
      <c r="T20" s="14">
        <f>SUMIFS(Distributor_projects!AV:AV,Distributor_projects!$C:$C,'Distributor_state-wise'!$B20,Distributor_projects!$D:$D,'Distributor_state-wise'!$C20)/T$2</f>
        <v>0</v>
      </c>
      <c r="U20" s="14">
        <f>SUMIFS(Distributor_projects!AW:AW,Distributor_projects!$C:$C,'Distributor_state-wise'!$B20,Distributor_projects!$D:$D,'Distributor_state-wise'!$C20)/U$2</f>
        <v>0</v>
      </c>
      <c r="V20" s="14">
        <f>SUMIFS(Distributor_projects!AX:AX,Distributor_projects!$C:$C,'Distributor_state-wise'!$B20,Distributor_projects!$D:$D,'Distributor_state-wise'!$C20)/V$2</f>
        <v>0</v>
      </c>
      <c r="W20" s="14">
        <f>SUMIFS(Distributor_projects!AY:AY,Distributor_projects!$C:$C,'Distributor_state-wise'!$B20,Distributor_projects!$D:$D,'Distributor_state-wise'!$C20)/W$2</f>
        <v>0</v>
      </c>
      <c r="X20" s="14">
        <f>SUMIFS(Distributor_projects!AZ:AZ,Distributor_projects!$C:$C,'Distributor_state-wise'!$B20,Distributor_projects!$D:$D,'Distributor_state-wise'!$C20)/X$2</f>
        <v>0</v>
      </c>
      <c r="Y20" s="14">
        <f>SUMIFS(Distributor_projects!BA:BA,Distributor_projects!$C:$C,'Distributor_state-wise'!$B20,Distributor_projects!$D:$D,'Distributor_state-wise'!$C20)/Y$2</f>
        <v>0</v>
      </c>
      <c r="Z20" s="14">
        <f>SUMIFS(Distributor_projects!BB:BB,Distributor_projects!$C:$C,'Distributor_state-wise'!$B20,Distributor_projects!$D:$D,'Distributor_state-wise'!$C20)/Z$2</f>
        <v>0</v>
      </c>
      <c r="AA20" s="14">
        <f>SUMIFS(Distributor_projects!BC:BC,Distributor_projects!$C:$C,'Distributor_state-wise'!$B20,Distributor_projects!$D:$D,'Distributor_state-wise'!$C20)/AA$2</f>
        <v>0</v>
      </c>
      <c r="AB20" s="14">
        <f>SUMIFS(Distributor_projects!BD:BD,Distributor_projects!$C:$C,'Distributor_state-wise'!$B20,Distributor_projects!$D:$D,'Distributor_state-wise'!$C20)/AB$2</f>
        <v>0</v>
      </c>
      <c r="AC20" s="14">
        <f>SUMIFS(Distributor_projects!BE:BE,Distributor_projects!$C:$C,'Distributor_state-wise'!$B20,Distributor_projects!$D:$D,'Distributor_state-wise'!$C20)/AC$2</f>
        <v>0</v>
      </c>
      <c r="AD20" s="14">
        <f>SUMIFS(Distributor_projects!BF:BF,Distributor_projects!$C:$C,'Distributor_state-wise'!$B20,Distributor_projects!$D:$D,'Distributor_state-wise'!$C20)/AD$2</f>
        <v>0</v>
      </c>
      <c r="AE20" s="14">
        <f>SUMIFS(Distributor_projects!BG:BG,Distributor_projects!$C:$C,'Distributor_state-wise'!$B20,Distributor_projects!$D:$D,'Distributor_state-wise'!$C20)/AE$2</f>
        <v>0</v>
      </c>
      <c r="AG20" s="14">
        <f t="shared" si="4"/>
        <v>2.6999999999999997</v>
      </c>
      <c r="AH20" s="14">
        <f>SUMIFS(Distributor_projects!BJ:BJ,Distributor_projects!$C:$C,'Distributor_state-wise'!$B20,Distributor_projects!$D:$D,'Distributor_state-wise'!$C20)/AH$2</f>
        <v>0</v>
      </c>
      <c r="AI20" s="14">
        <f>SUMIFS(Distributor_projects!BK:BK,Distributor_projects!$C:$C,'Distributor_state-wise'!$B20,Distributor_projects!$D:$D,'Distributor_state-wise'!$C20)/AI$2</f>
        <v>0.2</v>
      </c>
      <c r="AJ20" s="14">
        <f>SUMIFS(Distributor_projects!BL:BL,Distributor_projects!$C:$C,'Distributor_state-wise'!$B20,Distributor_projects!$D:$D,'Distributor_state-wise'!$C20)/AJ$2</f>
        <v>0.1</v>
      </c>
      <c r="AK20" s="14">
        <f>SUMIFS(Distributor_projects!BM:BM,Distributor_projects!$C:$C,'Distributor_state-wise'!$B20,Distributor_projects!$D:$D,'Distributor_state-wise'!$C20)/AK$2</f>
        <v>0.1</v>
      </c>
      <c r="AL20" s="14">
        <f>SUMIFS(Distributor_projects!BN:BN,Distributor_projects!$C:$C,'Distributor_state-wise'!$B20,Distributor_projects!$D:$D,'Distributor_state-wise'!$C20)/AL$2</f>
        <v>0.1</v>
      </c>
      <c r="AM20" s="14">
        <f>SUMIFS(Distributor_projects!BO:BO,Distributor_projects!$C:$C,'Distributor_state-wise'!$B20,Distributor_projects!$D:$D,'Distributor_state-wise'!$C20)/AM$2</f>
        <v>0.1</v>
      </c>
      <c r="AN20" s="14">
        <f>SUMIFS(Distributor_projects!BP:BP,Distributor_projects!$C:$C,'Distributor_state-wise'!$B20,Distributor_projects!$D:$D,'Distributor_state-wise'!$C20)/AN$2</f>
        <v>0.3</v>
      </c>
      <c r="AO20" s="14">
        <f>SUMIFS(Distributor_projects!BQ:BQ,Distributor_projects!$C:$C,'Distributor_state-wise'!$B20,Distributor_projects!$D:$D,'Distributor_state-wise'!$C20)/AO$2</f>
        <v>0.3</v>
      </c>
      <c r="AP20" s="14">
        <f>SUMIFS(Distributor_projects!BR:BR,Distributor_projects!$C:$C,'Distributor_state-wise'!$B20,Distributor_projects!$D:$D,'Distributor_state-wise'!$C20)/AP$2</f>
        <v>0.3</v>
      </c>
      <c r="AQ20" s="14">
        <f>SUMIFS(Distributor_projects!BS:BS,Distributor_projects!$C:$C,'Distributor_state-wise'!$B20,Distributor_projects!$D:$D,'Distributor_state-wise'!$C20)/AQ$2</f>
        <v>0.4</v>
      </c>
      <c r="AR20" s="14">
        <f>SUMIFS(Distributor_projects!BT:BT,Distributor_projects!$C:$C,'Distributor_state-wise'!$B20,Distributor_projects!$D:$D,'Distributor_state-wise'!$C20)/AR$2</f>
        <v>0.4</v>
      </c>
      <c r="AS20" s="14">
        <f>SUMIFS(Distributor_projects!BU:BU,Distributor_projects!$C:$C,'Distributor_state-wise'!$B20,Distributor_projects!$D:$D,'Distributor_state-wise'!$C20)/AS$2</f>
        <v>0.4</v>
      </c>
    </row>
    <row r="21" spans="1:45">
      <c r="A21" s="4">
        <v>17</v>
      </c>
      <c r="B21" s="1" t="s">
        <v>359</v>
      </c>
      <c r="C21" s="1" t="s">
        <v>330</v>
      </c>
      <c r="D21" s="134">
        <f>SUMIFS(Distributor_projects!E:E,Distributor_projects!$C:$C,'Distributor_state-wise'!$B21,Distributor_projects!$D:$D,'Distributor_state-wise'!$C21)/$A$2</f>
        <v>0</v>
      </c>
      <c r="E21" s="15">
        <f t="shared" si="5"/>
        <v>1.4</v>
      </c>
      <c r="F21" s="15">
        <f>SUMIFS(Distributor_projects!I:I,Distributor_projects!$C:$C,'Distributor_state-wise'!$B21,Distributor_projects!$D:$D,'Distributor_state-wise'!$C21)/F$2</f>
        <v>0</v>
      </c>
      <c r="G21" s="15">
        <f>SUMIFS(Distributor_projects!J:J,Distributor_projects!$C:$C,'Distributor_state-wise'!$B21,Distributor_projects!$D:$D,'Distributor_state-wise'!$C21)/G$2</f>
        <v>0</v>
      </c>
      <c r="H21" s="15">
        <f>SUMIFS(Distributor_projects!K:K,Distributor_projects!$C:$C,'Distributor_state-wise'!$B21,Distributor_projects!$D:$D,'Distributor_state-wise'!$C21)/H$2</f>
        <v>0</v>
      </c>
      <c r="I21" s="15">
        <f>SUMIFS(Distributor_projects!L:L,Distributor_projects!$C:$C,'Distributor_state-wise'!$B21,Distributor_projects!$D:$D,'Distributor_state-wise'!$C21)/I$2</f>
        <v>0</v>
      </c>
      <c r="J21" s="15">
        <f>SUMIFS(Distributor_projects!M:M,Distributor_projects!$C:$C,'Distributor_state-wise'!$B21,Distributor_projects!$D:$D,'Distributor_state-wise'!$C21)/J$2</f>
        <v>0</v>
      </c>
      <c r="K21" s="15">
        <f>SUMIFS(Distributor_projects!N:N,Distributor_projects!$C:$C,'Distributor_state-wise'!$B21,Distributor_projects!$D:$D,'Distributor_state-wise'!$C21)/K$2</f>
        <v>0.2</v>
      </c>
      <c r="L21" s="15">
        <f>SUMIFS(Distributor_projects!O:O,Distributor_projects!$C:$C,'Distributor_state-wise'!$B21,Distributor_projects!$D:$D,'Distributor_state-wise'!$C21)/L$2</f>
        <v>0.2</v>
      </c>
      <c r="M21" s="15">
        <f>SUMIFS(Distributor_projects!P:P,Distributor_projects!$C:$C,'Distributor_state-wise'!$B21,Distributor_projects!$D:$D,'Distributor_state-wise'!$C21)/M$2</f>
        <v>0.2</v>
      </c>
      <c r="N21" s="15">
        <f>SUMIFS(Distributor_projects!Q:Q,Distributor_projects!$C:$C,'Distributor_state-wise'!$B21,Distributor_projects!$D:$D,'Distributor_state-wise'!$C21)/N$2</f>
        <v>0.2</v>
      </c>
      <c r="O21" s="15">
        <f>SUMIFS(Distributor_projects!R:R,Distributor_projects!$C:$C,'Distributor_state-wise'!$B21,Distributor_projects!$D:$D,'Distributor_state-wise'!$C21)/O$2</f>
        <v>0.2</v>
      </c>
      <c r="P21" s="15">
        <f>SUMIFS(Distributor_projects!S:S,Distributor_projects!$C:$C,'Distributor_state-wise'!$B21,Distributor_projects!$D:$D,'Distributor_state-wise'!$C21)/P$2</f>
        <v>0.2</v>
      </c>
      <c r="Q21" s="15">
        <f>SUMIFS(Distributor_projects!T:T,Distributor_projects!$C:$C,'Distributor_state-wise'!$B21,Distributor_projects!$D:$D,'Distributor_state-wise'!$C21)/Q$2</f>
        <v>0.2</v>
      </c>
      <c r="S21" s="14">
        <f t="shared" si="3"/>
        <v>1.1200000000000001</v>
      </c>
      <c r="T21" s="14">
        <f>SUMIFS(Distributor_projects!AV:AV,Distributor_projects!$C:$C,'Distributor_state-wise'!$B21,Distributor_projects!$D:$D,'Distributor_state-wise'!$C21)/T$2</f>
        <v>0</v>
      </c>
      <c r="U21" s="14">
        <f>SUMIFS(Distributor_projects!AW:AW,Distributor_projects!$C:$C,'Distributor_state-wise'!$B21,Distributor_projects!$D:$D,'Distributor_state-wise'!$C21)/U$2</f>
        <v>0</v>
      </c>
      <c r="V21" s="14">
        <f>SUMIFS(Distributor_projects!AX:AX,Distributor_projects!$C:$C,'Distributor_state-wise'!$B21,Distributor_projects!$D:$D,'Distributor_state-wise'!$C21)/V$2</f>
        <v>0</v>
      </c>
      <c r="W21" s="14">
        <f>SUMIFS(Distributor_projects!AY:AY,Distributor_projects!$C:$C,'Distributor_state-wise'!$B21,Distributor_projects!$D:$D,'Distributor_state-wise'!$C21)/W$2</f>
        <v>0</v>
      </c>
      <c r="X21" s="14">
        <f>SUMIFS(Distributor_projects!AZ:AZ,Distributor_projects!$C:$C,'Distributor_state-wise'!$B21,Distributor_projects!$D:$D,'Distributor_state-wise'!$C21)/X$2</f>
        <v>0</v>
      </c>
      <c r="Y21" s="14">
        <f>SUMIFS(Distributor_projects!BA:BA,Distributor_projects!$C:$C,'Distributor_state-wise'!$B21,Distributor_projects!$D:$D,'Distributor_state-wise'!$C21)/Y$2</f>
        <v>0.16</v>
      </c>
      <c r="Z21" s="14">
        <f>SUMIFS(Distributor_projects!BB:BB,Distributor_projects!$C:$C,'Distributor_state-wise'!$B21,Distributor_projects!$D:$D,'Distributor_state-wise'!$C21)/Z$2</f>
        <v>0.16</v>
      </c>
      <c r="AA21" s="14">
        <f>SUMIFS(Distributor_projects!BC:BC,Distributor_projects!$C:$C,'Distributor_state-wise'!$B21,Distributor_projects!$D:$D,'Distributor_state-wise'!$C21)/AA$2</f>
        <v>0.16</v>
      </c>
      <c r="AB21" s="14">
        <f>SUMIFS(Distributor_projects!BD:BD,Distributor_projects!$C:$C,'Distributor_state-wise'!$B21,Distributor_projects!$D:$D,'Distributor_state-wise'!$C21)/AB$2</f>
        <v>0.16</v>
      </c>
      <c r="AC21" s="14">
        <f>SUMIFS(Distributor_projects!BE:BE,Distributor_projects!$C:$C,'Distributor_state-wise'!$B21,Distributor_projects!$D:$D,'Distributor_state-wise'!$C21)/AC$2</f>
        <v>0.16</v>
      </c>
      <c r="AD21" s="14">
        <f>SUMIFS(Distributor_projects!BF:BF,Distributor_projects!$C:$C,'Distributor_state-wise'!$B21,Distributor_projects!$D:$D,'Distributor_state-wise'!$C21)/AD$2</f>
        <v>0.16</v>
      </c>
      <c r="AE21" s="14">
        <f>SUMIFS(Distributor_projects!BG:BG,Distributor_projects!$C:$C,'Distributor_state-wise'!$B21,Distributor_projects!$D:$D,'Distributor_state-wise'!$C21)/AE$2</f>
        <v>0.16</v>
      </c>
      <c r="AG21" s="14">
        <f t="shared" si="4"/>
        <v>0.27999999999999992</v>
      </c>
      <c r="AH21" s="14">
        <f>SUMIFS(Distributor_projects!BJ:BJ,Distributor_projects!$C:$C,'Distributor_state-wise'!$B21,Distributor_projects!$D:$D,'Distributor_state-wise'!$C21)/AH$2</f>
        <v>0</v>
      </c>
      <c r="AI21" s="14">
        <f>SUMIFS(Distributor_projects!BK:BK,Distributor_projects!$C:$C,'Distributor_state-wise'!$B21,Distributor_projects!$D:$D,'Distributor_state-wise'!$C21)/AI$2</f>
        <v>0</v>
      </c>
      <c r="AJ21" s="14">
        <f>SUMIFS(Distributor_projects!BL:BL,Distributor_projects!$C:$C,'Distributor_state-wise'!$B21,Distributor_projects!$D:$D,'Distributor_state-wise'!$C21)/AJ$2</f>
        <v>0</v>
      </c>
      <c r="AK21" s="14">
        <f>SUMIFS(Distributor_projects!BM:BM,Distributor_projects!$C:$C,'Distributor_state-wise'!$B21,Distributor_projects!$D:$D,'Distributor_state-wise'!$C21)/AK$2</f>
        <v>0</v>
      </c>
      <c r="AL21" s="14">
        <f>SUMIFS(Distributor_projects!BN:BN,Distributor_projects!$C:$C,'Distributor_state-wise'!$B21,Distributor_projects!$D:$D,'Distributor_state-wise'!$C21)/AL$2</f>
        <v>0</v>
      </c>
      <c r="AM21" s="14">
        <f>SUMIFS(Distributor_projects!BO:BO,Distributor_projects!$C:$C,'Distributor_state-wise'!$B21,Distributor_projects!$D:$D,'Distributor_state-wise'!$C21)/AM$2</f>
        <v>3.9999999999999994E-2</v>
      </c>
      <c r="AN21" s="14">
        <f>SUMIFS(Distributor_projects!BP:BP,Distributor_projects!$C:$C,'Distributor_state-wise'!$B21,Distributor_projects!$D:$D,'Distributor_state-wise'!$C21)/AN$2</f>
        <v>3.9999999999999994E-2</v>
      </c>
      <c r="AO21" s="14">
        <f>SUMIFS(Distributor_projects!BQ:BQ,Distributor_projects!$C:$C,'Distributor_state-wise'!$B21,Distributor_projects!$D:$D,'Distributor_state-wise'!$C21)/AO$2</f>
        <v>3.9999999999999994E-2</v>
      </c>
      <c r="AP21" s="14">
        <f>SUMIFS(Distributor_projects!BR:BR,Distributor_projects!$C:$C,'Distributor_state-wise'!$B21,Distributor_projects!$D:$D,'Distributor_state-wise'!$C21)/AP$2</f>
        <v>3.9999999999999994E-2</v>
      </c>
      <c r="AQ21" s="14">
        <f>SUMIFS(Distributor_projects!BS:BS,Distributor_projects!$C:$C,'Distributor_state-wise'!$B21,Distributor_projects!$D:$D,'Distributor_state-wise'!$C21)/AQ$2</f>
        <v>3.9999999999999994E-2</v>
      </c>
      <c r="AR21" s="14">
        <f>SUMIFS(Distributor_projects!BT:BT,Distributor_projects!$C:$C,'Distributor_state-wise'!$B21,Distributor_projects!$D:$D,'Distributor_state-wise'!$C21)/AR$2</f>
        <v>3.9999999999999994E-2</v>
      </c>
      <c r="AS21" s="14">
        <f>SUMIFS(Distributor_projects!BU:BU,Distributor_projects!$C:$C,'Distributor_state-wise'!$B21,Distributor_projects!$D:$D,'Distributor_state-wise'!$C21)/AS$2</f>
        <v>3.9999999999999994E-2</v>
      </c>
    </row>
    <row r="22" spans="1:45">
      <c r="A22" s="4">
        <v>18</v>
      </c>
      <c r="B22" s="1" t="s">
        <v>360</v>
      </c>
      <c r="C22" s="1" t="s">
        <v>330</v>
      </c>
      <c r="D22" s="134">
        <f>SUMIFS(Distributor_projects!E:E,Distributor_projects!$C:$C,'Distributor_state-wise'!$B22,Distributor_projects!$D:$D,'Distributor_state-wise'!$C22)/$A$2</f>
        <v>0</v>
      </c>
      <c r="E22" s="15">
        <f t="shared" si="5"/>
        <v>0.7</v>
      </c>
      <c r="F22" s="15">
        <f>SUMIFS(Distributor_projects!I:I,Distributor_projects!$C:$C,'Distributor_state-wise'!$B22,Distributor_projects!$D:$D,'Distributor_state-wise'!$C22)/F$2</f>
        <v>0</v>
      </c>
      <c r="G22" s="15">
        <f>SUMIFS(Distributor_projects!J:J,Distributor_projects!$C:$C,'Distributor_state-wise'!$B22,Distributor_projects!$D:$D,'Distributor_state-wise'!$C22)/G$2</f>
        <v>0</v>
      </c>
      <c r="H22" s="15">
        <f>SUMIFS(Distributor_projects!K:K,Distributor_projects!$C:$C,'Distributor_state-wise'!$B22,Distributor_projects!$D:$D,'Distributor_state-wise'!$C22)/H$2</f>
        <v>0</v>
      </c>
      <c r="I22" s="15">
        <f>SUMIFS(Distributor_projects!L:L,Distributor_projects!$C:$C,'Distributor_state-wise'!$B22,Distributor_projects!$D:$D,'Distributor_state-wise'!$C22)/I$2</f>
        <v>0</v>
      </c>
      <c r="J22" s="15">
        <f>SUMIFS(Distributor_projects!M:M,Distributor_projects!$C:$C,'Distributor_state-wise'!$B22,Distributor_projects!$D:$D,'Distributor_state-wise'!$C22)/J$2</f>
        <v>0</v>
      </c>
      <c r="K22" s="15">
        <f>SUMIFS(Distributor_projects!N:N,Distributor_projects!$C:$C,'Distributor_state-wise'!$B22,Distributor_projects!$D:$D,'Distributor_state-wise'!$C22)/K$2</f>
        <v>0.1</v>
      </c>
      <c r="L22" s="15">
        <f>SUMIFS(Distributor_projects!O:O,Distributor_projects!$C:$C,'Distributor_state-wise'!$B22,Distributor_projects!$D:$D,'Distributor_state-wise'!$C22)/L$2</f>
        <v>0.1</v>
      </c>
      <c r="M22" s="15">
        <f>SUMIFS(Distributor_projects!P:P,Distributor_projects!$C:$C,'Distributor_state-wise'!$B22,Distributor_projects!$D:$D,'Distributor_state-wise'!$C22)/M$2</f>
        <v>0.1</v>
      </c>
      <c r="N22" s="15">
        <f>SUMIFS(Distributor_projects!Q:Q,Distributor_projects!$C:$C,'Distributor_state-wise'!$B22,Distributor_projects!$D:$D,'Distributor_state-wise'!$C22)/N$2</f>
        <v>0.1</v>
      </c>
      <c r="O22" s="15">
        <f>SUMIFS(Distributor_projects!R:R,Distributor_projects!$C:$C,'Distributor_state-wise'!$B22,Distributor_projects!$D:$D,'Distributor_state-wise'!$C22)/O$2</f>
        <v>0.1</v>
      </c>
      <c r="P22" s="15">
        <f>SUMIFS(Distributor_projects!S:S,Distributor_projects!$C:$C,'Distributor_state-wise'!$B22,Distributor_projects!$D:$D,'Distributor_state-wise'!$C22)/P$2</f>
        <v>0.1</v>
      </c>
      <c r="Q22" s="15">
        <f>SUMIFS(Distributor_projects!T:T,Distributor_projects!$C:$C,'Distributor_state-wise'!$B22,Distributor_projects!$D:$D,'Distributor_state-wise'!$C22)/Q$2</f>
        <v>0.1</v>
      </c>
      <c r="S22" s="14">
        <f t="shared" si="3"/>
        <v>0.56000000000000005</v>
      </c>
      <c r="T22" s="14">
        <f>SUMIFS(Distributor_projects!AV:AV,Distributor_projects!$C:$C,'Distributor_state-wise'!$B22,Distributor_projects!$D:$D,'Distributor_state-wise'!$C22)/T$2</f>
        <v>0</v>
      </c>
      <c r="U22" s="14">
        <f>SUMIFS(Distributor_projects!AW:AW,Distributor_projects!$C:$C,'Distributor_state-wise'!$B22,Distributor_projects!$D:$D,'Distributor_state-wise'!$C22)/U$2</f>
        <v>0</v>
      </c>
      <c r="V22" s="14">
        <f>SUMIFS(Distributor_projects!AX:AX,Distributor_projects!$C:$C,'Distributor_state-wise'!$B22,Distributor_projects!$D:$D,'Distributor_state-wise'!$C22)/V$2</f>
        <v>0</v>
      </c>
      <c r="W22" s="14">
        <f>SUMIFS(Distributor_projects!AY:AY,Distributor_projects!$C:$C,'Distributor_state-wise'!$B22,Distributor_projects!$D:$D,'Distributor_state-wise'!$C22)/W$2</f>
        <v>0</v>
      </c>
      <c r="X22" s="14">
        <f>SUMIFS(Distributor_projects!AZ:AZ,Distributor_projects!$C:$C,'Distributor_state-wise'!$B22,Distributor_projects!$D:$D,'Distributor_state-wise'!$C22)/X$2</f>
        <v>0</v>
      </c>
      <c r="Y22" s="14">
        <f>SUMIFS(Distributor_projects!BA:BA,Distributor_projects!$C:$C,'Distributor_state-wise'!$B22,Distributor_projects!$D:$D,'Distributor_state-wise'!$C22)/Y$2</f>
        <v>0.08</v>
      </c>
      <c r="Z22" s="14">
        <f>SUMIFS(Distributor_projects!BB:BB,Distributor_projects!$C:$C,'Distributor_state-wise'!$B22,Distributor_projects!$D:$D,'Distributor_state-wise'!$C22)/Z$2</f>
        <v>0.08</v>
      </c>
      <c r="AA22" s="14">
        <f>SUMIFS(Distributor_projects!BC:BC,Distributor_projects!$C:$C,'Distributor_state-wise'!$B22,Distributor_projects!$D:$D,'Distributor_state-wise'!$C22)/AA$2</f>
        <v>0.08</v>
      </c>
      <c r="AB22" s="14">
        <f>SUMIFS(Distributor_projects!BD:BD,Distributor_projects!$C:$C,'Distributor_state-wise'!$B22,Distributor_projects!$D:$D,'Distributor_state-wise'!$C22)/AB$2</f>
        <v>0.08</v>
      </c>
      <c r="AC22" s="14">
        <f>SUMIFS(Distributor_projects!BE:BE,Distributor_projects!$C:$C,'Distributor_state-wise'!$B22,Distributor_projects!$D:$D,'Distributor_state-wise'!$C22)/AC$2</f>
        <v>0.08</v>
      </c>
      <c r="AD22" s="14">
        <f>SUMIFS(Distributor_projects!BF:BF,Distributor_projects!$C:$C,'Distributor_state-wise'!$B22,Distributor_projects!$D:$D,'Distributor_state-wise'!$C22)/AD$2</f>
        <v>0.08</v>
      </c>
      <c r="AE22" s="14">
        <f>SUMIFS(Distributor_projects!BG:BG,Distributor_projects!$C:$C,'Distributor_state-wise'!$B22,Distributor_projects!$D:$D,'Distributor_state-wise'!$C22)/AE$2</f>
        <v>0.08</v>
      </c>
      <c r="AG22" s="14">
        <f t="shared" si="4"/>
        <v>0.13999999999999996</v>
      </c>
      <c r="AH22" s="14">
        <f>SUMIFS(Distributor_projects!BJ:BJ,Distributor_projects!$C:$C,'Distributor_state-wise'!$B22,Distributor_projects!$D:$D,'Distributor_state-wise'!$C22)/AH$2</f>
        <v>0</v>
      </c>
      <c r="AI22" s="14">
        <f>SUMIFS(Distributor_projects!BK:BK,Distributor_projects!$C:$C,'Distributor_state-wise'!$B22,Distributor_projects!$D:$D,'Distributor_state-wise'!$C22)/AI$2</f>
        <v>0</v>
      </c>
      <c r="AJ22" s="14">
        <f>SUMIFS(Distributor_projects!BL:BL,Distributor_projects!$C:$C,'Distributor_state-wise'!$B22,Distributor_projects!$D:$D,'Distributor_state-wise'!$C22)/AJ$2</f>
        <v>0</v>
      </c>
      <c r="AK22" s="14">
        <f>SUMIFS(Distributor_projects!BM:BM,Distributor_projects!$C:$C,'Distributor_state-wise'!$B22,Distributor_projects!$D:$D,'Distributor_state-wise'!$C22)/AK$2</f>
        <v>0</v>
      </c>
      <c r="AL22" s="14">
        <f>SUMIFS(Distributor_projects!BN:BN,Distributor_projects!$C:$C,'Distributor_state-wise'!$B22,Distributor_projects!$D:$D,'Distributor_state-wise'!$C22)/AL$2</f>
        <v>0</v>
      </c>
      <c r="AM22" s="14">
        <f>SUMIFS(Distributor_projects!BO:BO,Distributor_projects!$C:$C,'Distributor_state-wise'!$B22,Distributor_projects!$D:$D,'Distributor_state-wise'!$C22)/AM$2</f>
        <v>1.9999999999999997E-2</v>
      </c>
      <c r="AN22" s="14">
        <f>SUMIFS(Distributor_projects!BP:BP,Distributor_projects!$C:$C,'Distributor_state-wise'!$B22,Distributor_projects!$D:$D,'Distributor_state-wise'!$C22)/AN$2</f>
        <v>1.9999999999999997E-2</v>
      </c>
      <c r="AO22" s="14">
        <f>SUMIFS(Distributor_projects!BQ:BQ,Distributor_projects!$C:$C,'Distributor_state-wise'!$B22,Distributor_projects!$D:$D,'Distributor_state-wise'!$C22)/AO$2</f>
        <v>1.9999999999999997E-2</v>
      </c>
      <c r="AP22" s="14">
        <f>SUMIFS(Distributor_projects!BR:BR,Distributor_projects!$C:$C,'Distributor_state-wise'!$B22,Distributor_projects!$D:$D,'Distributor_state-wise'!$C22)/AP$2</f>
        <v>1.9999999999999997E-2</v>
      </c>
      <c r="AQ22" s="14">
        <f>SUMIFS(Distributor_projects!BS:BS,Distributor_projects!$C:$C,'Distributor_state-wise'!$B22,Distributor_projects!$D:$D,'Distributor_state-wise'!$C22)/AQ$2</f>
        <v>1.9999999999999997E-2</v>
      </c>
      <c r="AR22" s="14">
        <f>SUMIFS(Distributor_projects!BT:BT,Distributor_projects!$C:$C,'Distributor_state-wise'!$B22,Distributor_projects!$D:$D,'Distributor_state-wise'!$C22)/AR$2</f>
        <v>1.9999999999999997E-2</v>
      </c>
      <c r="AS22" s="14">
        <f>SUMIFS(Distributor_projects!BU:BU,Distributor_projects!$C:$C,'Distributor_state-wise'!$B22,Distributor_projects!$D:$D,'Distributor_state-wise'!$C22)/AS$2</f>
        <v>1.9999999999999997E-2</v>
      </c>
    </row>
    <row r="23" spans="1:45">
      <c r="A23" s="4">
        <v>19</v>
      </c>
      <c r="B23" s="1" t="s">
        <v>361</v>
      </c>
      <c r="C23" s="1" t="s">
        <v>327</v>
      </c>
      <c r="D23" s="134">
        <f>SUMIFS(Distributor_projects!E:E,Distributor_projects!$C:$C,'Distributor_state-wise'!$B23,Distributor_projects!$D:$D,'Distributor_state-wise'!$C23)/$A$2</f>
        <v>0</v>
      </c>
      <c r="E23" s="15">
        <f t="shared" si="5"/>
        <v>0.94999999999999984</v>
      </c>
      <c r="F23" s="15">
        <f>SUMIFS(Distributor_projects!I:I,Distributor_projects!$C:$C,'Distributor_state-wise'!$B23,Distributor_projects!$D:$D,'Distributor_state-wise'!$C23)/F$2</f>
        <v>0</v>
      </c>
      <c r="G23" s="15">
        <f>SUMIFS(Distributor_projects!J:J,Distributor_projects!$C:$C,'Distributor_state-wise'!$B23,Distributor_projects!$D:$D,'Distributor_state-wise'!$C23)/G$2</f>
        <v>0</v>
      </c>
      <c r="H23" s="15">
        <f>SUMIFS(Distributor_projects!K:K,Distributor_projects!$C:$C,'Distributor_state-wise'!$B23,Distributor_projects!$D:$D,'Distributor_state-wise'!$C23)/H$2</f>
        <v>0.1</v>
      </c>
      <c r="I23" s="15">
        <f>SUMIFS(Distributor_projects!L:L,Distributor_projects!$C:$C,'Distributor_state-wise'!$B23,Distributor_projects!$D:$D,'Distributor_state-wise'!$C23)/I$2</f>
        <v>0.05</v>
      </c>
      <c r="J23" s="15">
        <f>SUMIFS(Distributor_projects!M:M,Distributor_projects!$C:$C,'Distributor_state-wise'!$B23,Distributor_projects!$D:$D,'Distributor_state-wise'!$C23)/J$2</f>
        <v>0.1</v>
      </c>
      <c r="K23" s="15">
        <f>SUMIFS(Distributor_projects!N:N,Distributor_projects!$C:$C,'Distributor_state-wise'!$B23,Distributor_projects!$D:$D,'Distributor_state-wise'!$C23)/K$2</f>
        <v>0.1</v>
      </c>
      <c r="L23" s="15">
        <f>SUMIFS(Distributor_projects!O:O,Distributor_projects!$C:$C,'Distributor_state-wise'!$B23,Distributor_projects!$D:$D,'Distributor_state-wise'!$C23)/L$2</f>
        <v>0.1</v>
      </c>
      <c r="M23" s="15">
        <f>SUMIFS(Distributor_projects!P:P,Distributor_projects!$C:$C,'Distributor_state-wise'!$B23,Distributor_projects!$D:$D,'Distributor_state-wise'!$C23)/M$2</f>
        <v>0.1</v>
      </c>
      <c r="N23" s="15">
        <f>SUMIFS(Distributor_projects!Q:Q,Distributor_projects!$C:$C,'Distributor_state-wise'!$B23,Distributor_projects!$D:$D,'Distributor_state-wise'!$C23)/N$2</f>
        <v>0.1</v>
      </c>
      <c r="O23" s="15">
        <f>SUMIFS(Distributor_projects!R:R,Distributor_projects!$C:$C,'Distributor_state-wise'!$B23,Distributor_projects!$D:$D,'Distributor_state-wise'!$C23)/O$2</f>
        <v>0.1</v>
      </c>
      <c r="P23" s="15">
        <f>SUMIFS(Distributor_projects!S:S,Distributor_projects!$C:$C,'Distributor_state-wise'!$B23,Distributor_projects!$D:$D,'Distributor_state-wise'!$C23)/P$2</f>
        <v>0.1</v>
      </c>
      <c r="Q23" s="15">
        <f>SUMIFS(Distributor_projects!T:T,Distributor_projects!$C:$C,'Distributor_state-wise'!$B23,Distributor_projects!$D:$D,'Distributor_state-wise'!$C23)/Q$2</f>
        <v>0.1</v>
      </c>
      <c r="S23" s="14">
        <f t="shared" si="3"/>
        <v>0</v>
      </c>
      <c r="T23" s="14">
        <f>SUMIFS(Distributor_projects!AV:AV,Distributor_projects!$C:$C,'Distributor_state-wise'!$B23,Distributor_projects!$D:$D,'Distributor_state-wise'!$C23)/T$2</f>
        <v>0</v>
      </c>
      <c r="U23" s="14">
        <f>SUMIFS(Distributor_projects!AW:AW,Distributor_projects!$C:$C,'Distributor_state-wise'!$B23,Distributor_projects!$D:$D,'Distributor_state-wise'!$C23)/U$2</f>
        <v>0</v>
      </c>
      <c r="V23" s="14">
        <f>SUMIFS(Distributor_projects!AX:AX,Distributor_projects!$C:$C,'Distributor_state-wise'!$B23,Distributor_projects!$D:$D,'Distributor_state-wise'!$C23)/V$2</f>
        <v>0</v>
      </c>
      <c r="W23" s="14">
        <f>SUMIFS(Distributor_projects!AY:AY,Distributor_projects!$C:$C,'Distributor_state-wise'!$B23,Distributor_projects!$D:$D,'Distributor_state-wise'!$C23)/W$2</f>
        <v>0</v>
      </c>
      <c r="X23" s="14">
        <f>SUMIFS(Distributor_projects!AZ:AZ,Distributor_projects!$C:$C,'Distributor_state-wise'!$B23,Distributor_projects!$D:$D,'Distributor_state-wise'!$C23)/X$2</f>
        <v>0</v>
      </c>
      <c r="Y23" s="14">
        <f>SUMIFS(Distributor_projects!BA:BA,Distributor_projects!$C:$C,'Distributor_state-wise'!$B23,Distributor_projects!$D:$D,'Distributor_state-wise'!$C23)/Y$2</f>
        <v>0</v>
      </c>
      <c r="Z23" s="14">
        <f>SUMIFS(Distributor_projects!BB:BB,Distributor_projects!$C:$C,'Distributor_state-wise'!$B23,Distributor_projects!$D:$D,'Distributor_state-wise'!$C23)/Z$2</f>
        <v>0</v>
      </c>
      <c r="AA23" s="14">
        <f>SUMIFS(Distributor_projects!BC:BC,Distributor_projects!$C:$C,'Distributor_state-wise'!$B23,Distributor_projects!$D:$D,'Distributor_state-wise'!$C23)/AA$2</f>
        <v>0</v>
      </c>
      <c r="AB23" s="14">
        <f>SUMIFS(Distributor_projects!BD:BD,Distributor_projects!$C:$C,'Distributor_state-wise'!$B23,Distributor_projects!$D:$D,'Distributor_state-wise'!$C23)/AB$2</f>
        <v>0</v>
      </c>
      <c r="AC23" s="14">
        <f>SUMIFS(Distributor_projects!BE:BE,Distributor_projects!$C:$C,'Distributor_state-wise'!$B23,Distributor_projects!$D:$D,'Distributor_state-wise'!$C23)/AC$2</f>
        <v>0</v>
      </c>
      <c r="AD23" s="14">
        <f>SUMIFS(Distributor_projects!BF:BF,Distributor_projects!$C:$C,'Distributor_state-wise'!$B23,Distributor_projects!$D:$D,'Distributor_state-wise'!$C23)/AD$2</f>
        <v>0</v>
      </c>
      <c r="AE23" s="14">
        <f>SUMIFS(Distributor_projects!BG:BG,Distributor_projects!$C:$C,'Distributor_state-wise'!$B23,Distributor_projects!$D:$D,'Distributor_state-wise'!$C23)/AE$2</f>
        <v>0</v>
      </c>
      <c r="AG23" s="14">
        <f t="shared" si="4"/>
        <v>0.94999999999999984</v>
      </c>
      <c r="AH23" s="14">
        <f>SUMIFS(Distributor_projects!BJ:BJ,Distributor_projects!$C:$C,'Distributor_state-wise'!$B23,Distributor_projects!$D:$D,'Distributor_state-wise'!$C23)/AH$2</f>
        <v>0</v>
      </c>
      <c r="AI23" s="14">
        <f>SUMIFS(Distributor_projects!BK:BK,Distributor_projects!$C:$C,'Distributor_state-wise'!$B23,Distributor_projects!$D:$D,'Distributor_state-wise'!$C23)/AI$2</f>
        <v>0</v>
      </c>
      <c r="AJ23" s="14">
        <f>SUMIFS(Distributor_projects!BL:BL,Distributor_projects!$C:$C,'Distributor_state-wise'!$B23,Distributor_projects!$D:$D,'Distributor_state-wise'!$C23)/AJ$2</f>
        <v>0.1</v>
      </c>
      <c r="AK23" s="14">
        <f>SUMIFS(Distributor_projects!BM:BM,Distributor_projects!$C:$C,'Distributor_state-wise'!$B23,Distributor_projects!$D:$D,'Distributor_state-wise'!$C23)/AK$2</f>
        <v>0.05</v>
      </c>
      <c r="AL23" s="14">
        <f>SUMIFS(Distributor_projects!BN:BN,Distributor_projects!$C:$C,'Distributor_state-wise'!$B23,Distributor_projects!$D:$D,'Distributor_state-wise'!$C23)/AL$2</f>
        <v>0.1</v>
      </c>
      <c r="AM23" s="14">
        <f>SUMIFS(Distributor_projects!BO:BO,Distributor_projects!$C:$C,'Distributor_state-wise'!$B23,Distributor_projects!$D:$D,'Distributor_state-wise'!$C23)/AM$2</f>
        <v>0.1</v>
      </c>
      <c r="AN23" s="14">
        <f>SUMIFS(Distributor_projects!BP:BP,Distributor_projects!$C:$C,'Distributor_state-wise'!$B23,Distributor_projects!$D:$D,'Distributor_state-wise'!$C23)/AN$2</f>
        <v>0.1</v>
      </c>
      <c r="AO23" s="14">
        <f>SUMIFS(Distributor_projects!BQ:BQ,Distributor_projects!$C:$C,'Distributor_state-wise'!$B23,Distributor_projects!$D:$D,'Distributor_state-wise'!$C23)/AO$2</f>
        <v>0.1</v>
      </c>
      <c r="AP23" s="14">
        <f>SUMIFS(Distributor_projects!BR:BR,Distributor_projects!$C:$C,'Distributor_state-wise'!$B23,Distributor_projects!$D:$D,'Distributor_state-wise'!$C23)/AP$2</f>
        <v>0.1</v>
      </c>
      <c r="AQ23" s="14">
        <f>SUMIFS(Distributor_projects!BS:BS,Distributor_projects!$C:$C,'Distributor_state-wise'!$B23,Distributor_projects!$D:$D,'Distributor_state-wise'!$C23)/AQ$2</f>
        <v>0.1</v>
      </c>
      <c r="AR23" s="14">
        <f>SUMIFS(Distributor_projects!BT:BT,Distributor_projects!$C:$C,'Distributor_state-wise'!$B23,Distributor_projects!$D:$D,'Distributor_state-wise'!$C23)/AR$2</f>
        <v>0.1</v>
      </c>
      <c r="AS23" s="14">
        <f>SUMIFS(Distributor_projects!BU:BU,Distributor_projects!$C:$C,'Distributor_state-wise'!$B23,Distributor_projects!$D:$D,'Distributor_state-wise'!$C23)/AS$2</f>
        <v>0.1</v>
      </c>
    </row>
    <row r="24" spans="1:45">
      <c r="A24" s="4">
        <v>20</v>
      </c>
      <c r="B24" s="1" t="s">
        <v>349</v>
      </c>
      <c r="C24" s="1" t="s">
        <v>326</v>
      </c>
      <c r="D24" s="134">
        <f>SUMIFS(Distributor_projects!E:E,Distributor_projects!$C:$C,'Distributor_state-wise'!$B24,Distributor_projects!$D:$D,'Distributor_state-wise'!$C24)/$A$2</f>
        <v>0.44615999999999995</v>
      </c>
      <c r="E24" s="15">
        <f t="shared" ref="E24" si="6">SUM(F24:Q24)</f>
        <v>1.3999999999999997</v>
      </c>
      <c r="F24" s="15">
        <f>SUMIFS(Distributor_projects!I:I,Distributor_projects!$C:$C,'Distributor_state-wise'!$B24,Distributor_projects!$D:$D,'Distributor_state-wise'!$C24)/F$2</f>
        <v>0.1</v>
      </c>
      <c r="G24" s="15">
        <f>SUMIFS(Distributor_projects!J:J,Distributor_projects!$C:$C,'Distributor_state-wise'!$B24,Distributor_projects!$D:$D,'Distributor_state-wise'!$C24)/G$2</f>
        <v>0.1</v>
      </c>
      <c r="H24" s="15">
        <f>SUMIFS(Distributor_projects!K:K,Distributor_projects!$C:$C,'Distributor_state-wise'!$B24,Distributor_projects!$D:$D,'Distributor_state-wise'!$C24)/H$2</f>
        <v>0.1</v>
      </c>
      <c r="I24" s="15">
        <f>SUMIFS(Distributor_projects!L:L,Distributor_projects!$C:$C,'Distributor_state-wise'!$B24,Distributor_projects!$D:$D,'Distributor_state-wise'!$C24)/I$2</f>
        <v>0.1</v>
      </c>
      <c r="J24" s="15">
        <f>SUMIFS(Distributor_projects!M:M,Distributor_projects!$C:$C,'Distributor_state-wise'!$B24,Distributor_projects!$D:$D,'Distributor_state-wise'!$C24)/J$2</f>
        <v>0.1</v>
      </c>
      <c r="K24" s="15">
        <f>SUMIFS(Distributor_projects!N:N,Distributor_projects!$C:$C,'Distributor_state-wise'!$B24,Distributor_projects!$D:$D,'Distributor_state-wise'!$C24)/K$2</f>
        <v>0.1</v>
      </c>
      <c r="L24" s="15">
        <f>SUMIFS(Distributor_projects!O:O,Distributor_projects!$C:$C,'Distributor_state-wise'!$B24,Distributor_projects!$D:$D,'Distributor_state-wise'!$C24)/L$2</f>
        <v>0.1</v>
      </c>
      <c r="M24" s="15">
        <f>SUMIFS(Distributor_projects!P:P,Distributor_projects!$C:$C,'Distributor_state-wise'!$B24,Distributor_projects!$D:$D,'Distributor_state-wise'!$C24)/M$2</f>
        <v>0.1</v>
      </c>
      <c r="N24" s="15">
        <f>SUMIFS(Distributor_projects!Q:Q,Distributor_projects!$C:$C,'Distributor_state-wise'!$B24,Distributor_projects!$D:$D,'Distributor_state-wise'!$C24)/N$2</f>
        <v>0.15</v>
      </c>
      <c r="O24" s="15">
        <f>SUMIFS(Distributor_projects!R:R,Distributor_projects!$C:$C,'Distributor_state-wise'!$B24,Distributor_projects!$D:$D,'Distributor_state-wise'!$C24)/O$2</f>
        <v>0.15</v>
      </c>
      <c r="P24" s="15">
        <f>SUMIFS(Distributor_projects!S:S,Distributor_projects!$C:$C,'Distributor_state-wise'!$B24,Distributor_projects!$D:$D,'Distributor_state-wise'!$C24)/P$2</f>
        <v>0.15</v>
      </c>
      <c r="Q24" s="15">
        <f>SUMIFS(Distributor_projects!T:T,Distributor_projects!$C:$C,'Distributor_state-wise'!$B24,Distributor_projects!$D:$D,'Distributor_state-wise'!$C24)/Q$2</f>
        <v>0.15</v>
      </c>
      <c r="S24" s="14">
        <f t="shared" si="3"/>
        <v>1.3999999999999997</v>
      </c>
      <c r="T24" s="14">
        <f>SUMIFS(Distributor_projects!AV:AV,Distributor_projects!$C:$C,'Distributor_state-wise'!$B24,Distributor_projects!$D:$D,'Distributor_state-wise'!$C24)/T$2</f>
        <v>0.1</v>
      </c>
      <c r="U24" s="14">
        <f>SUMIFS(Distributor_projects!AW:AW,Distributor_projects!$C:$C,'Distributor_state-wise'!$B24,Distributor_projects!$D:$D,'Distributor_state-wise'!$C24)/U$2</f>
        <v>0.1</v>
      </c>
      <c r="V24" s="14">
        <f>SUMIFS(Distributor_projects!AX:AX,Distributor_projects!$C:$C,'Distributor_state-wise'!$B24,Distributor_projects!$D:$D,'Distributor_state-wise'!$C24)/V$2</f>
        <v>0.1</v>
      </c>
      <c r="W24" s="14">
        <f>SUMIFS(Distributor_projects!AY:AY,Distributor_projects!$C:$C,'Distributor_state-wise'!$B24,Distributor_projects!$D:$D,'Distributor_state-wise'!$C24)/W$2</f>
        <v>0.1</v>
      </c>
      <c r="X24" s="14">
        <f>SUMIFS(Distributor_projects!AZ:AZ,Distributor_projects!$C:$C,'Distributor_state-wise'!$B24,Distributor_projects!$D:$D,'Distributor_state-wise'!$C24)/X$2</f>
        <v>0.1</v>
      </c>
      <c r="Y24" s="14">
        <f>SUMIFS(Distributor_projects!BA:BA,Distributor_projects!$C:$C,'Distributor_state-wise'!$B24,Distributor_projects!$D:$D,'Distributor_state-wise'!$C24)/Y$2</f>
        <v>0.1</v>
      </c>
      <c r="Z24" s="14">
        <f>SUMIFS(Distributor_projects!BB:BB,Distributor_projects!$C:$C,'Distributor_state-wise'!$B24,Distributor_projects!$D:$D,'Distributor_state-wise'!$C24)/Z$2</f>
        <v>0.1</v>
      </c>
      <c r="AA24" s="14">
        <f>SUMIFS(Distributor_projects!BC:BC,Distributor_projects!$C:$C,'Distributor_state-wise'!$B24,Distributor_projects!$D:$D,'Distributor_state-wise'!$C24)/AA$2</f>
        <v>0.1</v>
      </c>
      <c r="AB24" s="14">
        <f>SUMIFS(Distributor_projects!BD:BD,Distributor_projects!$C:$C,'Distributor_state-wise'!$B24,Distributor_projects!$D:$D,'Distributor_state-wise'!$C24)/AB$2</f>
        <v>0.15</v>
      </c>
      <c r="AC24" s="14">
        <f>SUMIFS(Distributor_projects!BE:BE,Distributor_projects!$C:$C,'Distributor_state-wise'!$B24,Distributor_projects!$D:$D,'Distributor_state-wise'!$C24)/AC$2</f>
        <v>0.15</v>
      </c>
      <c r="AD24" s="14">
        <f>SUMIFS(Distributor_projects!BF:BF,Distributor_projects!$C:$C,'Distributor_state-wise'!$B24,Distributor_projects!$D:$D,'Distributor_state-wise'!$C24)/AD$2</f>
        <v>0.15</v>
      </c>
      <c r="AE24" s="14">
        <f>SUMIFS(Distributor_projects!BG:BG,Distributor_projects!$C:$C,'Distributor_state-wise'!$B24,Distributor_projects!$D:$D,'Distributor_state-wise'!$C24)/AE$2</f>
        <v>0.15</v>
      </c>
      <c r="AG24" s="14">
        <f t="shared" si="4"/>
        <v>0</v>
      </c>
      <c r="AH24" s="14">
        <f>SUMIFS(Distributor_projects!BJ:BJ,Distributor_projects!$C:$C,'Distributor_state-wise'!$B24,Distributor_projects!$D:$D,'Distributor_state-wise'!$C24)/AH$2</f>
        <v>0</v>
      </c>
      <c r="AI24" s="14">
        <f>SUMIFS(Distributor_projects!BK:BK,Distributor_projects!$C:$C,'Distributor_state-wise'!$B24,Distributor_projects!$D:$D,'Distributor_state-wise'!$C24)/AI$2</f>
        <v>0</v>
      </c>
      <c r="AJ24" s="14">
        <f>SUMIFS(Distributor_projects!BL:BL,Distributor_projects!$C:$C,'Distributor_state-wise'!$B24,Distributor_projects!$D:$D,'Distributor_state-wise'!$C24)/AJ$2</f>
        <v>0</v>
      </c>
      <c r="AK24" s="14">
        <f>SUMIFS(Distributor_projects!BM:BM,Distributor_projects!$C:$C,'Distributor_state-wise'!$B24,Distributor_projects!$D:$D,'Distributor_state-wise'!$C24)/AK$2</f>
        <v>0</v>
      </c>
      <c r="AL24" s="14">
        <f>SUMIFS(Distributor_projects!BN:BN,Distributor_projects!$C:$C,'Distributor_state-wise'!$B24,Distributor_projects!$D:$D,'Distributor_state-wise'!$C24)/AL$2</f>
        <v>0</v>
      </c>
      <c r="AM24" s="14">
        <f>SUMIFS(Distributor_projects!BO:BO,Distributor_projects!$C:$C,'Distributor_state-wise'!$B24,Distributor_projects!$D:$D,'Distributor_state-wise'!$C24)/AM$2</f>
        <v>0</v>
      </c>
      <c r="AN24" s="14">
        <f>SUMIFS(Distributor_projects!BP:BP,Distributor_projects!$C:$C,'Distributor_state-wise'!$B24,Distributor_projects!$D:$D,'Distributor_state-wise'!$C24)/AN$2</f>
        <v>0</v>
      </c>
      <c r="AO24" s="14">
        <f>SUMIFS(Distributor_projects!BQ:BQ,Distributor_projects!$C:$C,'Distributor_state-wise'!$B24,Distributor_projects!$D:$D,'Distributor_state-wise'!$C24)/AO$2</f>
        <v>0</v>
      </c>
      <c r="AP24" s="14">
        <f>SUMIFS(Distributor_projects!BR:BR,Distributor_projects!$C:$C,'Distributor_state-wise'!$B24,Distributor_projects!$D:$D,'Distributor_state-wise'!$C24)/AP$2</f>
        <v>0</v>
      </c>
      <c r="AQ24" s="14">
        <f>SUMIFS(Distributor_projects!BS:BS,Distributor_projects!$C:$C,'Distributor_state-wise'!$B24,Distributor_projects!$D:$D,'Distributor_state-wise'!$C24)/AQ$2</f>
        <v>0</v>
      </c>
      <c r="AR24" s="14">
        <f>SUMIFS(Distributor_projects!BT:BT,Distributor_projects!$C:$C,'Distributor_state-wise'!$B24,Distributor_projects!$D:$D,'Distributor_state-wise'!$C24)/AR$2</f>
        <v>0</v>
      </c>
      <c r="AS24" s="14">
        <f>SUMIFS(Distributor_projects!BU:BU,Distributor_projects!$C:$C,'Distributor_state-wise'!$B24,Distributor_projects!$D:$D,'Distributor_state-wise'!$C24)/AS$2</f>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6C31-E843-4214-9A6C-902DDE75EEBD}">
  <dimension ref="A1:DL90"/>
  <sheetViews>
    <sheetView topLeftCell="AZ1" workbookViewId="0">
      <selection activeCell="BX19" sqref="BX19"/>
    </sheetView>
  </sheetViews>
  <sheetFormatPr defaultColWidth="9.140625" defaultRowHeight="14.45"/>
  <cols>
    <col min="1" max="1" width="7" style="4" bestFit="1" customWidth="1"/>
    <col min="2" max="2" width="41.28515625" style="1" bestFit="1" customWidth="1"/>
    <col min="3" max="3" width="21.7109375" style="1" bestFit="1" customWidth="1"/>
    <col min="4" max="4" width="9.140625" style="4" customWidth="1"/>
    <col min="5" max="5" width="22.42578125" style="1" bestFit="1" customWidth="1"/>
    <col min="6" max="6" width="13.85546875" style="1" customWidth="1"/>
    <col min="7" max="7" width="17.85546875" style="1" hidden="1" customWidth="1"/>
    <col min="8" max="8" width="19.140625" style="1" hidden="1" customWidth="1"/>
    <col min="9" max="9" width="9.28515625" style="1" bestFit="1" customWidth="1"/>
    <col min="10" max="20" width="8.140625" style="1" bestFit="1" customWidth="1"/>
    <col min="21" max="21" width="9.140625" style="1"/>
    <col min="22" max="32" width="9.7109375" style="1" bestFit="1" customWidth="1"/>
    <col min="33" max="33" width="9.42578125" style="1" customWidth="1"/>
    <col min="34" max="47" width="9.140625" style="1"/>
    <col min="48" max="48" width="10" style="1" bestFit="1" customWidth="1"/>
    <col min="49" max="49" width="7.85546875" style="1" bestFit="1" customWidth="1"/>
    <col min="50" max="51" width="7" style="1" bestFit="1" customWidth="1"/>
    <col min="52" max="52" width="7.28515625" style="1" bestFit="1" customWidth="1"/>
    <col min="53" max="53" width="7.140625" style="1" bestFit="1" customWidth="1"/>
    <col min="54" max="54" width="7" style="1" bestFit="1" customWidth="1"/>
    <col min="55" max="55" width="7.42578125" style="1" bestFit="1" customWidth="1"/>
    <col min="56" max="56" width="7.28515625" style="1" bestFit="1" customWidth="1"/>
    <col min="57" max="57" width="7" style="1" bestFit="1" customWidth="1"/>
    <col min="58" max="58" width="7.140625" style="1" bestFit="1" customWidth="1"/>
    <col min="59" max="59" width="7.5703125" style="1" bestFit="1" customWidth="1"/>
    <col min="60" max="60" width="8.140625" style="1" bestFit="1" customWidth="1"/>
    <col min="61" max="61" width="9.140625" style="1"/>
    <col min="62" max="62" width="11.42578125" style="1" bestFit="1" customWidth="1"/>
    <col min="63" max="63" width="7.85546875" style="1" bestFit="1" customWidth="1"/>
    <col min="64" max="65" width="7" style="1" bestFit="1" customWidth="1"/>
    <col min="66" max="66" width="7.42578125" style="1" bestFit="1" customWidth="1"/>
    <col min="67" max="67" width="7.140625" style="1" bestFit="1" customWidth="1"/>
    <col min="68" max="68" width="7" style="1" bestFit="1" customWidth="1"/>
    <col min="69" max="69" width="7.5703125" style="1" bestFit="1" customWidth="1"/>
    <col min="70" max="70" width="7.28515625" style="1" bestFit="1" customWidth="1"/>
    <col min="71" max="71" width="7" style="1" bestFit="1" customWidth="1"/>
    <col min="72" max="72" width="7.140625" style="1" bestFit="1" customWidth="1"/>
    <col min="73" max="73" width="7.7109375" style="1" bestFit="1" customWidth="1"/>
    <col min="74" max="74" width="8.140625" style="1" bestFit="1" customWidth="1"/>
    <col min="75" max="75" width="9.140625" style="1"/>
    <col min="76" max="76" width="14.42578125" style="1" bestFit="1" customWidth="1"/>
    <col min="77" max="77" width="7.85546875" style="1" bestFit="1" customWidth="1"/>
    <col min="78" max="78" width="7" style="1" bestFit="1" customWidth="1"/>
    <col min="79" max="79" width="6.28515625" style="1" bestFit="1" customWidth="1"/>
    <col min="80" max="80" width="7.42578125" style="1" bestFit="1" customWidth="1"/>
    <col min="81" max="81" width="7.140625" style="1" bestFit="1" customWidth="1"/>
    <col min="82" max="82" width="7" style="1" bestFit="1" customWidth="1"/>
    <col min="83" max="83" width="7.5703125" style="1" bestFit="1" customWidth="1"/>
    <col min="84" max="84" width="7.28515625" style="1" bestFit="1" customWidth="1"/>
    <col min="85" max="85" width="6.85546875" style="1" bestFit="1" customWidth="1"/>
    <col min="86" max="86" width="7.140625" style="1" bestFit="1" customWidth="1"/>
    <col min="87" max="87" width="7.7109375" style="1" bestFit="1" customWidth="1"/>
    <col min="88" max="88" width="5.85546875" style="1" bestFit="1" customWidth="1"/>
    <col min="89" max="89" width="9.140625" style="1"/>
    <col min="90" max="90" width="13" style="1" bestFit="1" customWidth="1"/>
    <col min="91" max="91" width="7.85546875" style="1" bestFit="1" customWidth="1"/>
    <col min="92" max="92" width="7" style="1" bestFit="1" customWidth="1"/>
    <col min="93" max="93" width="6.28515625" style="1" bestFit="1" customWidth="1"/>
    <col min="94" max="94" width="7.42578125" style="1" bestFit="1" customWidth="1"/>
    <col min="95" max="95" width="7.140625" style="1" bestFit="1" customWidth="1"/>
    <col min="96" max="96" width="7" style="1" bestFit="1" customWidth="1"/>
    <col min="97" max="97" width="7.5703125" style="1" bestFit="1" customWidth="1"/>
    <col min="98" max="98" width="7.28515625" style="1" bestFit="1" customWidth="1"/>
    <col min="99" max="99" width="6.85546875" style="1" bestFit="1" customWidth="1"/>
    <col min="100" max="100" width="7.140625" style="1" bestFit="1" customWidth="1"/>
    <col min="101" max="101" width="7.7109375" style="1" bestFit="1" customWidth="1"/>
    <col min="102" max="102" width="5.85546875" style="1" bestFit="1" customWidth="1"/>
    <col min="103" max="103" width="9.140625" style="1"/>
    <col min="104" max="104" width="10.42578125" style="1" bestFit="1" customWidth="1"/>
    <col min="105" max="105" width="7.85546875" style="1" bestFit="1" customWidth="1"/>
    <col min="106" max="106" width="7" style="1" bestFit="1" customWidth="1"/>
    <col min="107" max="107" width="6.28515625" style="1" bestFit="1" customWidth="1"/>
    <col min="108" max="108" width="7.42578125" style="1" bestFit="1" customWidth="1"/>
    <col min="109" max="109" width="7.140625" style="1" bestFit="1" customWidth="1"/>
    <col min="110" max="110" width="7" style="1" bestFit="1" customWidth="1"/>
    <col min="111" max="111" width="7.5703125" style="1" bestFit="1" customWidth="1"/>
    <col min="112" max="112" width="7.28515625" style="1" bestFit="1" customWidth="1"/>
    <col min="113" max="113" width="6.85546875" style="1" bestFit="1" customWidth="1"/>
    <col min="114" max="114" width="7.140625" style="1" bestFit="1" customWidth="1"/>
    <col min="115" max="115" width="7.7109375" style="1" bestFit="1" customWidth="1"/>
    <col min="116" max="116" width="5.85546875" style="1" bestFit="1" customWidth="1"/>
    <col min="117" max="16384" width="9.140625" style="1"/>
  </cols>
  <sheetData>
    <row r="1" spans="1:116">
      <c r="A1" s="4" t="s">
        <v>367</v>
      </c>
      <c r="B1" s="3"/>
      <c r="V1" s="5" t="s">
        <v>369</v>
      </c>
      <c r="AI1" s="5" t="s">
        <v>370</v>
      </c>
      <c r="AV1" s="6" t="s">
        <v>321</v>
      </c>
      <c r="BJ1" s="7" t="s">
        <v>322</v>
      </c>
      <c r="BX1" s="1" t="s">
        <v>514</v>
      </c>
      <c r="CL1" s="1" t="s">
        <v>515</v>
      </c>
      <c r="CZ1" s="1" t="s">
        <v>387</v>
      </c>
    </row>
    <row r="2" spans="1:116">
      <c r="BX2" s="1">
        <v>10000000</v>
      </c>
      <c r="CL2" s="1">
        <v>10000000</v>
      </c>
    </row>
    <row r="3" spans="1:116">
      <c r="E3" s="14">
        <f>SUBTOTAL(9,E5:E78)</f>
        <v>39115.42500000001</v>
      </c>
      <c r="F3" s="14">
        <f>SUBTOTAL(9,F5:F78)</f>
        <v>85675</v>
      </c>
      <c r="I3" s="14">
        <f t="shared" ref="I3:T3" si="0">SUBTOTAL(9,I5:I78)</f>
        <v>3600</v>
      </c>
      <c r="J3" s="14">
        <f t="shared" si="0"/>
        <v>4250</v>
      </c>
      <c r="K3" s="14">
        <f t="shared" si="0"/>
        <v>4700</v>
      </c>
      <c r="L3" s="14">
        <f t="shared" si="0"/>
        <v>4950</v>
      </c>
      <c r="M3" s="14">
        <f t="shared" si="0"/>
        <v>5700</v>
      </c>
      <c r="N3" s="14">
        <f t="shared" si="0"/>
        <v>6900</v>
      </c>
      <c r="O3" s="14">
        <f t="shared" si="0"/>
        <v>7775</v>
      </c>
      <c r="P3" s="14">
        <f t="shared" si="0"/>
        <v>8350</v>
      </c>
      <c r="Q3" s="14">
        <f t="shared" si="0"/>
        <v>9000</v>
      </c>
      <c r="R3" s="14">
        <f t="shared" si="0"/>
        <v>9600</v>
      </c>
      <c r="S3" s="14">
        <f t="shared" si="0"/>
        <v>10150</v>
      </c>
      <c r="T3" s="14">
        <f t="shared" si="0"/>
        <v>10700</v>
      </c>
      <c r="V3" s="113">
        <v>1</v>
      </c>
      <c r="W3" s="113">
        <v>1</v>
      </c>
      <c r="X3" s="113">
        <v>1</v>
      </c>
      <c r="Y3" s="113">
        <v>1</v>
      </c>
      <c r="Z3" s="113">
        <v>1</v>
      </c>
      <c r="AA3" s="113">
        <v>1</v>
      </c>
      <c r="AB3" s="113">
        <v>1</v>
      </c>
      <c r="AC3" s="113">
        <v>1</v>
      </c>
      <c r="AD3" s="113">
        <v>1</v>
      </c>
      <c r="AE3" s="113">
        <v>1</v>
      </c>
      <c r="AF3" s="113">
        <v>1</v>
      </c>
      <c r="AG3" s="113">
        <v>1</v>
      </c>
      <c r="AV3" s="14">
        <f t="shared" ref="AV3:BG3" si="1">SUM(AV5:AV78)</f>
        <v>1930</v>
      </c>
      <c r="AW3" s="14">
        <f t="shared" si="1"/>
        <v>2185</v>
      </c>
      <c r="AX3" s="14">
        <f t="shared" si="1"/>
        <v>2485</v>
      </c>
      <c r="AY3" s="14">
        <f t="shared" si="1"/>
        <v>2660</v>
      </c>
      <c r="AZ3" s="14">
        <f t="shared" si="1"/>
        <v>2975</v>
      </c>
      <c r="BA3" s="14">
        <f t="shared" si="1"/>
        <v>3745</v>
      </c>
      <c r="BB3" s="14">
        <f t="shared" si="1"/>
        <v>4120</v>
      </c>
      <c r="BC3" s="14">
        <f t="shared" si="1"/>
        <v>4510</v>
      </c>
      <c r="BD3" s="14">
        <f t="shared" si="1"/>
        <v>4910</v>
      </c>
      <c r="BE3" s="14">
        <f t="shared" si="1"/>
        <v>5235</v>
      </c>
      <c r="BF3" s="14">
        <f t="shared" si="1"/>
        <v>5560</v>
      </c>
      <c r="BG3" s="14">
        <f t="shared" si="1"/>
        <v>5935</v>
      </c>
      <c r="BH3" s="14">
        <f>SUM(BH5:BH78)</f>
        <v>46250</v>
      </c>
      <c r="BJ3" s="14">
        <f t="shared" ref="BJ3:CJ3" si="2">SUM(BJ5:BJ78)</f>
        <v>1670</v>
      </c>
      <c r="BK3" s="14">
        <f t="shared" si="2"/>
        <v>2065</v>
      </c>
      <c r="BL3" s="14">
        <f t="shared" si="2"/>
        <v>2215</v>
      </c>
      <c r="BM3" s="14">
        <f t="shared" si="2"/>
        <v>2290</v>
      </c>
      <c r="BN3" s="14">
        <f t="shared" si="2"/>
        <v>2725</v>
      </c>
      <c r="BO3" s="14">
        <f t="shared" si="2"/>
        <v>3155</v>
      </c>
      <c r="BP3" s="14">
        <f t="shared" si="2"/>
        <v>3655</v>
      </c>
      <c r="BQ3" s="14">
        <f t="shared" si="2"/>
        <v>3840</v>
      </c>
      <c r="BR3" s="14">
        <f t="shared" si="2"/>
        <v>4090</v>
      </c>
      <c r="BS3" s="14">
        <f t="shared" si="2"/>
        <v>4365</v>
      </c>
      <c r="BT3" s="14">
        <f t="shared" si="2"/>
        <v>4590</v>
      </c>
      <c r="BU3" s="14">
        <f t="shared" si="2"/>
        <v>4765</v>
      </c>
      <c r="BV3" s="14">
        <f t="shared" si="2"/>
        <v>39425</v>
      </c>
      <c r="BX3" s="14">
        <f t="shared" si="2"/>
        <v>9.2640000000000029</v>
      </c>
      <c r="BY3" s="14">
        <f t="shared" si="2"/>
        <v>10.488000000000001</v>
      </c>
      <c r="BZ3" s="14">
        <f t="shared" si="2"/>
        <v>11.928000000000003</v>
      </c>
      <c r="CA3" s="14">
        <f t="shared" si="2"/>
        <v>12.768000000000001</v>
      </c>
      <c r="CB3" s="14">
        <f t="shared" si="2"/>
        <v>14.28</v>
      </c>
      <c r="CC3" s="14">
        <f t="shared" si="2"/>
        <v>17.976000000000003</v>
      </c>
      <c r="CD3" s="14">
        <f t="shared" si="2"/>
        <v>19.776000000000003</v>
      </c>
      <c r="CE3" s="14">
        <f t="shared" si="2"/>
        <v>21.648</v>
      </c>
      <c r="CF3" s="14">
        <f t="shared" si="2"/>
        <v>23.567999999999998</v>
      </c>
      <c r="CG3" s="14">
        <f t="shared" si="2"/>
        <v>25.128</v>
      </c>
      <c r="CH3" s="14">
        <f t="shared" si="2"/>
        <v>26.687999999999999</v>
      </c>
      <c r="CI3" s="14">
        <f t="shared" si="2"/>
        <v>28.488</v>
      </c>
      <c r="CJ3" s="14">
        <f t="shared" si="2"/>
        <v>221.99999999999997</v>
      </c>
      <c r="CL3" s="14">
        <f t="shared" ref="CL3:CX3" si="3">SUM(CL5:CL78)</f>
        <v>8.1830000000000016</v>
      </c>
      <c r="CM3" s="14">
        <f t="shared" si="3"/>
        <v>10.118499999999999</v>
      </c>
      <c r="CN3" s="14">
        <f t="shared" si="3"/>
        <v>10.853499999999999</v>
      </c>
      <c r="CO3" s="14">
        <f t="shared" si="3"/>
        <v>11.220999999999993</v>
      </c>
      <c r="CP3" s="14">
        <f t="shared" si="3"/>
        <v>13.352499999999996</v>
      </c>
      <c r="CQ3" s="14">
        <f t="shared" si="3"/>
        <v>15.459500000000002</v>
      </c>
      <c r="CR3" s="14">
        <f t="shared" si="3"/>
        <v>17.909499999999991</v>
      </c>
      <c r="CS3" s="14">
        <f t="shared" si="3"/>
        <v>18.815999999999988</v>
      </c>
      <c r="CT3" s="14">
        <f t="shared" si="3"/>
        <v>20.040999999999986</v>
      </c>
      <c r="CU3" s="14">
        <f t="shared" si="3"/>
        <v>21.388499999999986</v>
      </c>
      <c r="CV3" s="14">
        <f t="shared" si="3"/>
        <v>22.490999999999989</v>
      </c>
      <c r="CW3" s="14">
        <f t="shared" si="3"/>
        <v>23.348499999999987</v>
      </c>
      <c r="CX3" s="14">
        <f t="shared" si="3"/>
        <v>193.18250000000006</v>
      </c>
      <c r="CZ3" s="14">
        <f t="shared" ref="CZ3:DL3" si="4">SUM(CZ5:CZ78)</f>
        <v>17.446999999999999</v>
      </c>
      <c r="DA3" s="14">
        <f t="shared" si="4"/>
        <v>20.6065</v>
      </c>
      <c r="DB3" s="14">
        <f t="shared" si="4"/>
        <v>22.781500000000001</v>
      </c>
      <c r="DC3" s="14">
        <f t="shared" si="4"/>
        <v>23.989000000000004</v>
      </c>
      <c r="DD3" s="14">
        <f t="shared" si="4"/>
        <v>27.6325</v>
      </c>
      <c r="DE3" s="14">
        <f t="shared" si="4"/>
        <v>33.435499999999983</v>
      </c>
      <c r="DF3" s="14">
        <f t="shared" si="4"/>
        <v>37.685499999999998</v>
      </c>
      <c r="DG3" s="14">
        <f t="shared" si="4"/>
        <v>40.463999999999992</v>
      </c>
      <c r="DH3" s="14">
        <f t="shared" si="4"/>
        <v>43.608999999999988</v>
      </c>
      <c r="DI3" s="14">
        <f t="shared" si="4"/>
        <v>46.516499999999986</v>
      </c>
      <c r="DJ3" s="14">
        <f t="shared" si="4"/>
        <v>49.178999999999981</v>
      </c>
      <c r="DK3" s="14">
        <f t="shared" si="4"/>
        <v>51.836499999999987</v>
      </c>
      <c r="DL3" s="14">
        <f t="shared" si="4"/>
        <v>415.18250000000006</v>
      </c>
    </row>
    <row r="4" spans="1:116" ht="21.75" customHeight="1">
      <c r="A4" s="125" t="s">
        <v>0</v>
      </c>
      <c r="B4" s="126" t="s">
        <v>390</v>
      </c>
      <c r="C4" s="131" t="s">
        <v>332</v>
      </c>
      <c r="D4" s="125" t="s">
        <v>323</v>
      </c>
      <c r="E4" s="125" t="s">
        <v>391</v>
      </c>
      <c r="F4" s="125" t="s">
        <v>392</v>
      </c>
      <c r="G4" s="125" t="s">
        <v>393</v>
      </c>
      <c r="H4" s="125" t="s">
        <v>394</v>
      </c>
      <c r="I4" s="127">
        <v>46113</v>
      </c>
      <c r="J4" s="127">
        <v>46143</v>
      </c>
      <c r="K4" s="127">
        <v>46174</v>
      </c>
      <c r="L4" s="127">
        <v>46204</v>
      </c>
      <c r="M4" s="127">
        <v>46235</v>
      </c>
      <c r="N4" s="127">
        <v>46266</v>
      </c>
      <c r="O4" s="127">
        <v>46296</v>
      </c>
      <c r="P4" s="127">
        <v>46327</v>
      </c>
      <c r="Q4" s="127">
        <v>46357</v>
      </c>
      <c r="R4" s="127">
        <v>46388</v>
      </c>
      <c r="S4" s="127">
        <v>46419</v>
      </c>
      <c r="T4" s="127">
        <v>46447</v>
      </c>
      <c r="V4" s="127">
        <v>46113</v>
      </c>
      <c r="W4" s="127">
        <v>46143</v>
      </c>
      <c r="X4" s="127">
        <v>46174</v>
      </c>
      <c r="Y4" s="127">
        <v>46204</v>
      </c>
      <c r="Z4" s="127">
        <v>46235</v>
      </c>
      <c r="AA4" s="127">
        <v>46266</v>
      </c>
      <c r="AB4" s="127">
        <v>46296</v>
      </c>
      <c r="AC4" s="127">
        <v>46327</v>
      </c>
      <c r="AD4" s="127">
        <v>46357</v>
      </c>
      <c r="AE4" s="127">
        <v>46388</v>
      </c>
      <c r="AF4" s="127">
        <v>46419</v>
      </c>
      <c r="AG4" s="127">
        <v>46447</v>
      </c>
      <c r="AI4" s="127">
        <v>46113</v>
      </c>
      <c r="AJ4" s="127">
        <v>46143</v>
      </c>
      <c r="AK4" s="127">
        <v>46174</v>
      </c>
      <c r="AL4" s="127">
        <v>46204</v>
      </c>
      <c r="AM4" s="127">
        <v>46235</v>
      </c>
      <c r="AN4" s="127">
        <v>46266</v>
      </c>
      <c r="AO4" s="127">
        <v>46296</v>
      </c>
      <c r="AP4" s="127">
        <v>46327</v>
      </c>
      <c r="AQ4" s="127">
        <v>46357</v>
      </c>
      <c r="AR4" s="127">
        <v>46388</v>
      </c>
      <c r="AS4" s="127">
        <v>46419</v>
      </c>
      <c r="AT4" s="127">
        <v>46447</v>
      </c>
      <c r="AV4" s="127">
        <v>46113</v>
      </c>
      <c r="AW4" s="127">
        <v>46143</v>
      </c>
      <c r="AX4" s="127">
        <v>46174</v>
      </c>
      <c r="AY4" s="127">
        <v>46204</v>
      </c>
      <c r="AZ4" s="127">
        <v>46235</v>
      </c>
      <c r="BA4" s="127">
        <v>46266</v>
      </c>
      <c r="BB4" s="127">
        <v>46296</v>
      </c>
      <c r="BC4" s="127">
        <v>46327</v>
      </c>
      <c r="BD4" s="127">
        <v>46357</v>
      </c>
      <c r="BE4" s="127">
        <v>46388</v>
      </c>
      <c r="BF4" s="127">
        <v>46419</v>
      </c>
      <c r="BG4" s="127">
        <v>46447</v>
      </c>
      <c r="BH4" s="127" t="s">
        <v>65</v>
      </c>
      <c r="BJ4" s="127">
        <v>46113</v>
      </c>
      <c r="BK4" s="127">
        <v>46143</v>
      </c>
      <c r="BL4" s="127">
        <v>46174</v>
      </c>
      <c r="BM4" s="127">
        <v>46204</v>
      </c>
      <c r="BN4" s="127">
        <v>46235</v>
      </c>
      <c r="BO4" s="127">
        <v>46266</v>
      </c>
      <c r="BP4" s="127">
        <v>46296</v>
      </c>
      <c r="BQ4" s="127">
        <v>46327</v>
      </c>
      <c r="BR4" s="127">
        <v>46357</v>
      </c>
      <c r="BS4" s="127">
        <v>46388</v>
      </c>
      <c r="BT4" s="127">
        <v>46419</v>
      </c>
      <c r="BU4" s="127">
        <v>46447</v>
      </c>
      <c r="BV4" s="125" t="s">
        <v>65</v>
      </c>
      <c r="BX4" s="127">
        <v>46113</v>
      </c>
      <c r="BY4" s="127">
        <v>46143</v>
      </c>
      <c r="BZ4" s="127">
        <v>46174</v>
      </c>
      <c r="CA4" s="127">
        <v>46204</v>
      </c>
      <c r="CB4" s="127">
        <v>46235</v>
      </c>
      <c r="CC4" s="127">
        <v>46266</v>
      </c>
      <c r="CD4" s="127">
        <v>46296</v>
      </c>
      <c r="CE4" s="127">
        <v>46327</v>
      </c>
      <c r="CF4" s="127">
        <v>46357</v>
      </c>
      <c r="CG4" s="127">
        <v>46388</v>
      </c>
      <c r="CH4" s="127">
        <v>46419</v>
      </c>
      <c r="CI4" s="127">
        <v>46447</v>
      </c>
      <c r="CJ4" s="125" t="s">
        <v>65</v>
      </c>
      <c r="CL4" s="127">
        <v>46113</v>
      </c>
      <c r="CM4" s="127">
        <v>46143</v>
      </c>
      <c r="CN4" s="127">
        <v>46174</v>
      </c>
      <c r="CO4" s="127">
        <v>46204</v>
      </c>
      <c r="CP4" s="127">
        <v>46235</v>
      </c>
      <c r="CQ4" s="127">
        <v>46266</v>
      </c>
      <c r="CR4" s="127">
        <v>46296</v>
      </c>
      <c r="CS4" s="127">
        <v>46327</v>
      </c>
      <c r="CT4" s="127">
        <v>46357</v>
      </c>
      <c r="CU4" s="127">
        <v>46388</v>
      </c>
      <c r="CV4" s="127">
        <v>46419</v>
      </c>
      <c r="CW4" s="127">
        <v>46447</v>
      </c>
      <c r="CX4" s="125" t="s">
        <v>65</v>
      </c>
      <c r="CZ4" s="127">
        <v>46113</v>
      </c>
      <c r="DA4" s="127">
        <v>46143</v>
      </c>
      <c r="DB4" s="127">
        <v>46174</v>
      </c>
      <c r="DC4" s="127">
        <v>46204</v>
      </c>
      <c r="DD4" s="127">
        <v>46235</v>
      </c>
      <c r="DE4" s="127">
        <v>46266</v>
      </c>
      <c r="DF4" s="127">
        <v>46296</v>
      </c>
      <c r="DG4" s="127">
        <v>46327</v>
      </c>
      <c r="DH4" s="127">
        <v>46357</v>
      </c>
      <c r="DI4" s="127">
        <v>46388</v>
      </c>
      <c r="DJ4" s="127">
        <v>46419</v>
      </c>
      <c r="DK4" s="127">
        <v>46447</v>
      </c>
      <c r="DL4" s="125" t="s">
        <v>65</v>
      </c>
    </row>
    <row r="5" spans="1:116">
      <c r="A5" s="4">
        <v>1</v>
      </c>
      <c r="B5" s="1" t="s">
        <v>404</v>
      </c>
      <c r="C5" s="1" t="s">
        <v>307</v>
      </c>
      <c r="D5" s="4" t="s">
        <v>326</v>
      </c>
      <c r="E5" s="133">
        <f>252.11+400</f>
        <v>652.11</v>
      </c>
      <c r="F5" s="14">
        <f t="shared" ref="F5:F54" si="5">SUM(I5:T5)</f>
        <v>4500</v>
      </c>
      <c r="I5" s="14">
        <v>100</v>
      </c>
      <c r="J5" s="14">
        <v>150</v>
      </c>
      <c r="K5" s="14">
        <v>200</v>
      </c>
      <c r="L5" s="14">
        <v>250</v>
      </c>
      <c r="M5" s="14">
        <v>300</v>
      </c>
      <c r="N5" s="14">
        <v>350</v>
      </c>
      <c r="O5" s="14">
        <v>400</v>
      </c>
      <c r="P5" s="14">
        <v>450</v>
      </c>
      <c r="Q5" s="14">
        <v>500</v>
      </c>
      <c r="R5" s="14">
        <v>550</v>
      </c>
      <c r="S5" s="14">
        <v>600</v>
      </c>
      <c r="T5" s="14">
        <v>650</v>
      </c>
      <c r="V5" s="16">
        <v>0.5</v>
      </c>
      <c r="W5" s="16">
        <v>0.5</v>
      </c>
      <c r="X5" s="16">
        <v>0.5</v>
      </c>
      <c r="Y5" s="16">
        <v>0.5</v>
      </c>
      <c r="Z5" s="16">
        <v>0.5</v>
      </c>
      <c r="AA5" s="16">
        <v>0.5</v>
      </c>
      <c r="AB5" s="16">
        <v>0.5</v>
      </c>
      <c r="AC5" s="16">
        <v>0.5</v>
      </c>
      <c r="AD5" s="16">
        <v>0.5</v>
      </c>
      <c r="AE5" s="16">
        <v>0.5</v>
      </c>
      <c r="AF5" s="16">
        <v>0.5</v>
      </c>
      <c r="AG5" s="16">
        <v>0.5</v>
      </c>
      <c r="AI5" s="16">
        <f>(1-V5)</f>
        <v>0.5</v>
      </c>
      <c r="AJ5" s="16">
        <f t="shared" ref="AJ5:AT5" si="6">(1-W5)</f>
        <v>0.5</v>
      </c>
      <c r="AK5" s="16">
        <f t="shared" si="6"/>
        <v>0.5</v>
      </c>
      <c r="AL5" s="16">
        <f t="shared" si="6"/>
        <v>0.5</v>
      </c>
      <c r="AM5" s="16">
        <f t="shared" si="6"/>
        <v>0.5</v>
      </c>
      <c r="AN5" s="16">
        <f t="shared" si="6"/>
        <v>0.5</v>
      </c>
      <c r="AO5" s="16">
        <f t="shared" si="6"/>
        <v>0.5</v>
      </c>
      <c r="AP5" s="16">
        <f t="shared" si="6"/>
        <v>0.5</v>
      </c>
      <c r="AQ5" s="16">
        <f t="shared" si="6"/>
        <v>0.5</v>
      </c>
      <c r="AR5" s="16">
        <f t="shared" si="6"/>
        <v>0.5</v>
      </c>
      <c r="AS5" s="16">
        <f t="shared" si="6"/>
        <v>0.5</v>
      </c>
      <c r="AT5" s="16">
        <f t="shared" si="6"/>
        <v>0.5</v>
      </c>
      <c r="AV5" s="15">
        <f>I5*V5</f>
        <v>50</v>
      </c>
      <c r="AW5" s="15">
        <f t="shared" ref="AW5:BG5" si="7">J5*W5</f>
        <v>75</v>
      </c>
      <c r="AX5" s="15">
        <f t="shared" si="7"/>
        <v>100</v>
      </c>
      <c r="AY5" s="15">
        <f t="shared" si="7"/>
        <v>125</v>
      </c>
      <c r="AZ5" s="15">
        <f t="shared" si="7"/>
        <v>150</v>
      </c>
      <c r="BA5" s="15">
        <f t="shared" si="7"/>
        <v>175</v>
      </c>
      <c r="BB5" s="15">
        <f t="shared" si="7"/>
        <v>200</v>
      </c>
      <c r="BC5" s="15">
        <f t="shared" si="7"/>
        <v>225</v>
      </c>
      <c r="BD5" s="15">
        <f t="shared" si="7"/>
        <v>250</v>
      </c>
      <c r="BE5" s="15">
        <f t="shared" si="7"/>
        <v>275</v>
      </c>
      <c r="BF5" s="15">
        <f t="shared" si="7"/>
        <v>300</v>
      </c>
      <c r="BG5" s="15">
        <f t="shared" si="7"/>
        <v>325</v>
      </c>
      <c r="BH5" s="15">
        <f>SUM(AV5:BG5)</f>
        <v>2250</v>
      </c>
      <c r="BJ5" s="15">
        <f>I5*AI5</f>
        <v>50</v>
      </c>
      <c r="BK5" s="15">
        <f t="shared" ref="BK5:BU5" si="8">J5*AJ5</f>
        <v>75</v>
      </c>
      <c r="BL5" s="15">
        <f t="shared" si="8"/>
        <v>100</v>
      </c>
      <c r="BM5" s="15">
        <f t="shared" si="8"/>
        <v>125</v>
      </c>
      <c r="BN5" s="15">
        <f t="shared" si="8"/>
        <v>150</v>
      </c>
      <c r="BO5" s="15">
        <f t="shared" si="8"/>
        <v>175</v>
      </c>
      <c r="BP5" s="15">
        <f t="shared" si="8"/>
        <v>200</v>
      </c>
      <c r="BQ5" s="15">
        <f t="shared" si="8"/>
        <v>225</v>
      </c>
      <c r="BR5" s="15">
        <f t="shared" si="8"/>
        <v>250</v>
      </c>
      <c r="BS5" s="15">
        <f t="shared" si="8"/>
        <v>275</v>
      </c>
      <c r="BT5" s="15">
        <f t="shared" si="8"/>
        <v>300</v>
      </c>
      <c r="BU5" s="15">
        <f t="shared" si="8"/>
        <v>325</v>
      </c>
      <c r="BV5" s="15">
        <f>SUM(BJ5:BU5)</f>
        <v>2250</v>
      </c>
      <c r="BX5" s="346">
        <f>(AV5*48000)/$BX$2</f>
        <v>0.24</v>
      </c>
      <c r="BY5" s="346">
        <f t="shared" ref="BY5:CI5" si="9">(AW5*48000)/$BX$2</f>
        <v>0.36</v>
      </c>
      <c r="BZ5" s="346">
        <f t="shared" si="9"/>
        <v>0.48</v>
      </c>
      <c r="CA5" s="346">
        <f t="shared" si="9"/>
        <v>0.6</v>
      </c>
      <c r="CB5" s="346">
        <f t="shared" si="9"/>
        <v>0.72</v>
      </c>
      <c r="CC5" s="346">
        <f t="shared" si="9"/>
        <v>0.84</v>
      </c>
      <c r="CD5" s="346">
        <f t="shared" si="9"/>
        <v>0.96</v>
      </c>
      <c r="CE5" s="346">
        <f t="shared" si="9"/>
        <v>1.08</v>
      </c>
      <c r="CF5" s="346">
        <f t="shared" si="9"/>
        <v>1.2</v>
      </c>
      <c r="CG5" s="346">
        <f t="shared" si="9"/>
        <v>1.32</v>
      </c>
      <c r="CH5" s="346">
        <f t="shared" si="9"/>
        <v>1.44</v>
      </c>
      <c r="CI5" s="346">
        <f t="shared" si="9"/>
        <v>1.56</v>
      </c>
      <c r="CJ5" s="346">
        <f>SUM(BX5:CI5)</f>
        <v>10.8</v>
      </c>
      <c r="CL5" s="346">
        <f>(BJ5*49000)/$CL$2</f>
        <v>0.245</v>
      </c>
      <c r="CM5" s="346">
        <f t="shared" ref="CM5:CW5" si="10">(BK5*49000)/$CL$2</f>
        <v>0.36749999999999999</v>
      </c>
      <c r="CN5" s="346">
        <f t="shared" si="10"/>
        <v>0.49</v>
      </c>
      <c r="CO5" s="346">
        <f t="shared" si="10"/>
        <v>0.61250000000000004</v>
      </c>
      <c r="CP5" s="346">
        <f t="shared" si="10"/>
        <v>0.73499999999999999</v>
      </c>
      <c r="CQ5" s="346">
        <f t="shared" si="10"/>
        <v>0.85750000000000004</v>
      </c>
      <c r="CR5" s="346">
        <f t="shared" si="10"/>
        <v>0.98</v>
      </c>
      <c r="CS5" s="346">
        <f t="shared" si="10"/>
        <v>1.1025</v>
      </c>
      <c r="CT5" s="346">
        <f t="shared" si="10"/>
        <v>1.2250000000000001</v>
      </c>
      <c r="CU5" s="346">
        <f t="shared" si="10"/>
        <v>1.3474999999999999</v>
      </c>
      <c r="CV5" s="346">
        <f t="shared" si="10"/>
        <v>1.47</v>
      </c>
      <c r="CW5" s="346">
        <f t="shared" si="10"/>
        <v>1.5925</v>
      </c>
      <c r="CX5" s="346">
        <f>SUM(CL5:CW5)</f>
        <v>11.025</v>
      </c>
      <c r="CZ5" s="559">
        <f>CL5+BX5</f>
        <v>0.48499999999999999</v>
      </c>
      <c r="DA5" s="559">
        <f t="shared" ref="DA5:DK5" si="11">CM5+BY5</f>
        <v>0.72750000000000004</v>
      </c>
      <c r="DB5" s="559">
        <f t="shared" si="11"/>
        <v>0.97</v>
      </c>
      <c r="DC5" s="559">
        <f t="shared" si="11"/>
        <v>1.2124999999999999</v>
      </c>
      <c r="DD5" s="559">
        <f t="shared" si="11"/>
        <v>1.4550000000000001</v>
      </c>
      <c r="DE5" s="559">
        <f t="shared" si="11"/>
        <v>1.6975</v>
      </c>
      <c r="DF5" s="559">
        <f t="shared" si="11"/>
        <v>1.94</v>
      </c>
      <c r="DG5" s="559">
        <f t="shared" si="11"/>
        <v>2.1825000000000001</v>
      </c>
      <c r="DH5" s="559">
        <f t="shared" si="11"/>
        <v>2.4249999999999998</v>
      </c>
      <c r="DI5" s="559">
        <f t="shared" si="11"/>
        <v>2.6675</v>
      </c>
      <c r="DJ5" s="559">
        <f t="shared" si="11"/>
        <v>2.91</v>
      </c>
      <c r="DK5" s="559">
        <f t="shared" si="11"/>
        <v>3.1524999999999999</v>
      </c>
      <c r="DL5" s="559">
        <f>SUM(CZ5:DK5)</f>
        <v>21.824999999999999</v>
      </c>
    </row>
    <row r="6" spans="1:116">
      <c r="A6" s="4">
        <v>2</v>
      </c>
      <c r="B6" s="1" t="s">
        <v>409</v>
      </c>
      <c r="C6" s="1" t="s">
        <v>307</v>
      </c>
      <c r="D6" s="4" t="s">
        <v>326</v>
      </c>
      <c r="E6" s="133">
        <v>200.63</v>
      </c>
      <c r="F6" s="14">
        <f t="shared" si="5"/>
        <v>1200</v>
      </c>
      <c r="I6" s="14">
        <v>100</v>
      </c>
      <c r="J6" s="14">
        <v>100</v>
      </c>
      <c r="K6" s="14">
        <v>100</v>
      </c>
      <c r="L6" s="14">
        <v>100</v>
      </c>
      <c r="M6" s="14">
        <v>100</v>
      </c>
      <c r="N6" s="14">
        <v>100</v>
      </c>
      <c r="O6" s="14">
        <v>100</v>
      </c>
      <c r="P6" s="14">
        <v>100</v>
      </c>
      <c r="Q6" s="14">
        <v>100</v>
      </c>
      <c r="R6" s="14">
        <v>100</v>
      </c>
      <c r="S6" s="14">
        <v>100</v>
      </c>
      <c r="T6" s="14">
        <v>100</v>
      </c>
      <c r="V6" s="16">
        <v>0.5</v>
      </c>
      <c r="W6" s="16">
        <v>0.5</v>
      </c>
      <c r="X6" s="16">
        <v>0.5</v>
      </c>
      <c r="Y6" s="16">
        <v>0.5</v>
      </c>
      <c r="Z6" s="16">
        <v>0.5</v>
      </c>
      <c r="AA6" s="16">
        <v>0.5</v>
      </c>
      <c r="AB6" s="16">
        <v>0.5</v>
      </c>
      <c r="AC6" s="16">
        <v>0.5</v>
      </c>
      <c r="AD6" s="16">
        <v>0.5</v>
      </c>
      <c r="AE6" s="16">
        <v>0.5</v>
      </c>
      <c r="AF6" s="16">
        <v>0.5</v>
      </c>
      <c r="AG6" s="16">
        <v>0.5</v>
      </c>
      <c r="AI6" s="16">
        <f t="shared" ref="AI6:AI78" si="12">(1-V6)</f>
        <v>0.5</v>
      </c>
      <c r="AJ6" s="16">
        <f t="shared" ref="AJ6:AJ78" si="13">(1-W6)</f>
        <v>0.5</v>
      </c>
      <c r="AK6" s="16">
        <f t="shared" ref="AK6:AK78" si="14">(1-X6)</f>
        <v>0.5</v>
      </c>
      <c r="AL6" s="16">
        <f t="shared" ref="AL6:AL78" si="15">(1-Y6)</f>
        <v>0.5</v>
      </c>
      <c r="AM6" s="16">
        <f t="shared" ref="AM6:AM78" si="16">(1-Z6)</f>
        <v>0.5</v>
      </c>
      <c r="AN6" s="16">
        <f t="shared" ref="AN6:AN78" si="17">(1-AA6)</f>
        <v>0.5</v>
      </c>
      <c r="AO6" s="16">
        <f t="shared" ref="AO6:AO78" si="18">(1-AB6)</f>
        <v>0.5</v>
      </c>
      <c r="AP6" s="16">
        <f t="shared" ref="AP6:AP78" si="19">(1-AC6)</f>
        <v>0.5</v>
      </c>
      <c r="AQ6" s="16">
        <f t="shared" ref="AQ6:AQ78" si="20">(1-AD6)</f>
        <v>0.5</v>
      </c>
      <c r="AR6" s="16">
        <f t="shared" ref="AR6:AR78" si="21">(1-AE6)</f>
        <v>0.5</v>
      </c>
      <c r="AS6" s="16">
        <f t="shared" ref="AS6:AS78" si="22">(1-AF6)</f>
        <v>0.5</v>
      </c>
      <c r="AT6" s="16">
        <f t="shared" ref="AT6:AT78" si="23">(1-AG6)</f>
        <v>0.5</v>
      </c>
      <c r="AV6" s="15">
        <f t="shared" ref="AV6:AV78" si="24">I6*V6</f>
        <v>50</v>
      </c>
      <c r="AW6" s="15">
        <f t="shared" ref="AW6:AW78" si="25">J6*W6</f>
        <v>50</v>
      </c>
      <c r="AX6" s="15">
        <f t="shared" ref="AX6:AX78" si="26">K6*X6</f>
        <v>50</v>
      </c>
      <c r="AY6" s="15">
        <f t="shared" ref="AY6:AY78" si="27">L6*Y6</f>
        <v>50</v>
      </c>
      <c r="AZ6" s="15">
        <f t="shared" ref="AZ6:AZ78" si="28">M6*Z6</f>
        <v>50</v>
      </c>
      <c r="BA6" s="15">
        <f t="shared" ref="BA6:BA78" si="29">N6*AA6</f>
        <v>50</v>
      </c>
      <c r="BB6" s="15">
        <f t="shared" ref="BB6:BB78" si="30">O6*AB6</f>
        <v>50</v>
      </c>
      <c r="BC6" s="15">
        <f t="shared" ref="BC6:BC78" si="31">P6*AC6</f>
        <v>50</v>
      </c>
      <c r="BD6" s="15">
        <f t="shared" ref="BD6:BD78" si="32">Q6*AD6</f>
        <v>50</v>
      </c>
      <c r="BE6" s="15">
        <f t="shared" ref="BE6:BE78" si="33">R6*AE6</f>
        <v>50</v>
      </c>
      <c r="BF6" s="15">
        <f t="shared" ref="BF6:BF78" si="34">S6*AF6</f>
        <v>50</v>
      </c>
      <c r="BG6" s="15">
        <f t="shared" ref="BG6:BG78" si="35">T6*AG6</f>
        <v>50</v>
      </c>
      <c r="BH6" s="15">
        <f t="shared" ref="BH6:BH78" si="36">SUM(AV6:BG6)</f>
        <v>600</v>
      </c>
      <c r="BJ6" s="15">
        <f t="shared" ref="BJ6:BJ78" si="37">I6*AI6</f>
        <v>50</v>
      </c>
      <c r="BK6" s="15">
        <f t="shared" ref="BK6:BK78" si="38">J6*AJ6</f>
        <v>50</v>
      </c>
      <c r="BL6" s="15">
        <f t="shared" ref="BL6:BL78" si="39">K6*AK6</f>
        <v>50</v>
      </c>
      <c r="BM6" s="15">
        <f t="shared" ref="BM6:BM78" si="40">L6*AL6</f>
        <v>50</v>
      </c>
      <c r="BN6" s="15">
        <f t="shared" ref="BN6:BN78" si="41">M6*AM6</f>
        <v>50</v>
      </c>
      <c r="BO6" s="15">
        <f t="shared" ref="BO6:BO78" si="42">N6*AN6</f>
        <v>50</v>
      </c>
      <c r="BP6" s="15">
        <f t="shared" ref="BP6:BP78" si="43">O6*AO6</f>
        <v>50</v>
      </c>
      <c r="BQ6" s="15">
        <f t="shared" ref="BQ6:BQ78" si="44">P6*AP6</f>
        <v>50</v>
      </c>
      <c r="BR6" s="15">
        <f t="shared" ref="BR6:BR78" si="45">Q6*AQ6</f>
        <v>50</v>
      </c>
      <c r="BS6" s="15">
        <f t="shared" ref="BS6:BS78" si="46">R6*AR6</f>
        <v>50</v>
      </c>
      <c r="BT6" s="15">
        <f t="shared" ref="BT6:BT78" si="47">S6*AS6</f>
        <v>50</v>
      </c>
      <c r="BU6" s="15">
        <f t="shared" ref="BU6:BU78" si="48">T6*AT6</f>
        <v>50</v>
      </c>
      <c r="BV6" s="15">
        <f t="shared" ref="BV6:BV78" si="49">SUM(BJ6:BU6)</f>
        <v>600</v>
      </c>
      <c r="BX6" s="346">
        <f t="shared" ref="BX6:BX78" si="50">(AV6*48000)/$BX$2</f>
        <v>0.24</v>
      </c>
      <c r="BY6" s="346">
        <f t="shared" ref="BY6:BY78" si="51">(AW6*48000)/$BX$2</f>
        <v>0.24</v>
      </c>
      <c r="BZ6" s="346">
        <f t="shared" ref="BZ6:BZ78" si="52">(AX6*48000)/$BX$2</f>
        <v>0.24</v>
      </c>
      <c r="CA6" s="346">
        <f t="shared" ref="CA6:CA78" si="53">(AY6*48000)/$BX$2</f>
        <v>0.24</v>
      </c>
      <c r="CB6" s="346">
        <f t="shared" ref="CB6:CB78" si="54">(AZ6*48000)/$BX$2</f>
        <v>0.24</v>
      </c>
      <c r="CC6" s="346">
        <f t="shared" ref="CC6:CC78" si="55">(BA6*48000)/$BX$2</f>
        <v>0.24</v>
      </c>
      <c r="CD6" s="346">
        <f t="shared" ref="CD6:CD78" si="56">(BB6*48000)/$BX$2</f>
        <v>0.24</v>
      </c>
      <c r="CE6" s="346">
        <f t="shared" ref="CE6:CE78" si="57">(BC6*48000)/$BX$2</f>
        <v>0.24</v>
      </c>
      <c r="CF6" s="346">
        <f t="shared" ref="CF6:CF78" si="58">(BD6*48000)/$BX$2</f>
        <v>0.24</v>
      </c>
      <c r="CG6" s="346">
        <f t="shared" ref="CG6:CG78" si="59">(BE6*48000)/$BX$2</f>
        <v>0.24</v>
      </c>
      <c r="CH6" s="346">
        <f t="shared" ref="CH6:CH78" si="60">(BF6*48000)/$BX$2</f>
        <v>0.24</v>
      </c>
      <c r="CI6" s="346">
        <f t="shared" ref="CI6:CI78" si="61">(BG6*48000)/$BX$2</f>
        <v>0.24</v>
      </c>
      <c r="CJ6" s="346">
        <f t="shared" ref="CJ6:CJ78" si="62">SUM(BX6:CI6)</f>
        <v>2.8800000000000008</v>
      </c>
      <c r="CL6" s="346">
        <f t="shared" ref="CL6:CL78" si="63">(BJ6*49000)/$CL$2</f>
        <v>0.245</v>
      </c>
      <c r="CM6" s="346">
        <f t="shared" ref="CM6:CM78" si="64">(BK6*49000)/$CL$2</f>
        <v>0.245</v>
      </c>
      <c r="CN6" s="346">
        <f t="shared" ref="CN6:CN78" si="65">(BL6*49000)/$CL$2</f>
        <v>0.245</v>
      </c>
      <c r="CO6" s="346">
        <f t="shared" ref="CO6:CO78" si="66">(BM6*49000)/$CL$2</f>
        <v>0.245</v>
      </c>
      <c r="CP6" s="346">
        <f t="shared" ref="CP6:CP78" si="67">(BN6*49000)/$CL$2</f>
        <v>0.245</v>
      </c>
      <c r="CQ6" s="346">
        <f t="shared" ref="CQ6:CQ78" si="68">(BO6*49000)/$CL$2</f>
        <v>0.245</v>
      </c>
      <c r="CR6" s="346">
        <f t="shared" ref="CR6:CR78" si="69">(BP6*49000)/$CL$2</f>
        <v>0.245</v>
      </c>
      <c r="CS6" s="346">
        <f t="shared" ref="CS6:CS78" si="70">(BQ6*49000)/$CL$2</f>
        <v>0.245</v>
      </c>
      <c r="CT6" s="346">
        <f t="shared" ref="CT6:CT78" si="71">(BR6*49000)/$CL$2</f>
        <v>0.245</v>
      </c>
      <c r="CU6" s="346">
        <f t="shared" ref="CU6:CU78" si="72">(BS6*49000)/$CL$2</f>
        <v>0.245</v>
      </c>
      <c r="CV6" s="346">
        <f t="shared" ref="CV6:CV78" si="73">(BT6*49000)/$CL$2</f>
        <v>0.245</v>
      </c>
      <c r="CW6" s="346">
        <f t="shared" ref="CW6:CW78" si="74">(BU6*49000)/$CL$2</f>
        <v>0.245</v>
      </c>
      <c r="CX6" s="346">
        <f t="shared" ref="CX6:CX78" si="75">SUM(CL6:CW6)</f>
        <v>2.9400000000000008</v>
      </c>
      <c r="CZ6" s="559">
        <f t="shared" ref="CZ6:CZ69" si="76">CL6+BX6</f>
        <v>0.48499999999999999</v>
      </c>
      <c r="DA6" s="559">
        <f t="shared" ref="DA6:DA69" si="77">CM6+BY6</f>
        <v>0.48499999999999999</v>
      </c>
      <c r="DB6" s="559">
        <f t="shared" ref="DB6:DB69" si="78">CN6+BZ6</f>
        <v>0.48499999999999999</v>
      </c>
      <c r="DC6" s="559">
        <f t="shared" ref="DC6:DC69" si="79">CO6+CA6</f>
        <v>0.48499999999999999</v>
      </c>
      <c r="DD6" s="559">
        <f t="shared" ref="DD6:DD69" si="80">CP6+CB6</f>
        <v>0.48499999999999999</v>
      </c>
      <c r="DE6" s="559">
        <f t="shared" ref="DE6:DE69" si="81">CQ6+CC6</f>
        <v>0.48499999999999999</v>
      </c>
      <c r="DF6" s="559">
        <f t="shared" ref="DF6:DF69" si="82">CR6+CD6</f>
        <v>0.48499999999999999</v>
      </c>
      <c r="DG6" s="559">
        <f t="shared" ref="DG6:DG69" si="83">CS6+CE6</f>
        <v>0.48499999999999999</v>
      </c>
      <c r="DH6" s="559">
        <f t="shared" ref="DH6:DH69" si="84">CT6+CF6</f>
        <v>0.48499999999999999</v>
      </c>
      <c r="DI6" s="559">
        <f t="shared" ref="DI6:DI69" si="85">CU6+CG6</f>
        <v>0.48499999999999999</v>
      </c>
      <c r="DJ6" s="559">
        <f t="shared" ref="DJ6:DJ69" si="86">CV6+CH6</f>
        <v>0.48499999999999999</v>
      </c>
      <c r="DK6" s="559">
        <f t="shared" ref="DK6:DK69" si="87">CW6+CI6</f>
        <v>0.48499999999999999</v>
      </c>
      <c r="DL6" s="559">
        <f t="shared" ref="DL6:DL69" si="88">SUM(CZ6:DK6)</f>
        <v>5.82</v>
      </c>
    </row>
    <row r="7" spans="1:116">
      <c r="A7" s="4">
        <v>3</v>
      </c>
      <c r="B7" s="1" t="s">
        <v>412</v>
      </c>
      <c r="C7" s="1" t="s">
        <v>307</v>
      </c>
      <c r="D7" s="4" t="s">
        <v>326</v>
      </c>
      <c r="E7" s="133">
        <f>159.305+500</f>
        <v>659.30500000000006</v>
      </c>
      <c r="F7" s="14">
        <f t="shared" si="5"/>
        <v>0</v>
      </c>
      <c r="I7" s="14">
        <v>0</v>
      </c>
      <c r="J7" s="14">
        <v>0</v>
      </c>
      <c r="K7" s="14">
        <v>0</v>
      </c>
      <c r="L7" s="14">
        <v>0</v>
      </c>
      <c r="M7" s="14">
        <v>0</v>
      </c>
      <c r="N7" s="14">
        <v>0</v>
      </c>
      <c r="O7" s="14">
        <v>0</v>
      </c>
      <c r="P7" s="14">
        <v>0</v>
      </c>
      <c r="Q7" s="14">
        <v>0</v>
      </c>
      <c r="R7" s="14">
        <v>0</v>
      </c>
      <c r="S7" s="14">
        <v>0</v>
      </c>
      <c r="T7" s="14">
        <v>0</v>
      </c>
      <c r="V7" s="16">
        <v>0.5</v>
      </c>
      <c r="W7" s="16">
        <v>0.5</v>
      </c>
      <c r="X7" s="16">
        <v>0.5</v>
      </c>
      <c r="Y7" s="16">
        <v>0.5</v>
      </c>
      <c r="Z7" s="16">
        <v>0.5</v>
      </c>
      <c r="AA7" s="16">
        <v>0.5</v>
      </c>
      <c r="AB7" s="16">
        <v>0.5</v>
      </c>
      <c r="AC7" s="16">
        <v>0.5</v>
      </c>
      <c r="AD7" s="16">
        <v>0.5</v>
      </c>
      <c r="AE7" s="16">
        <v>0.5</v>
      </c>
      <c r="AF7" s="16">
        <v>0.5</v>
      </c>
      <c r="AG7" s="16">
        <v>0.5</v>
      </c>
      <c r="AI7" s="16">
        <f t="shared" si="12"/>
        <v>0.5</v>
      </c>
      <c r="AJ7" s="16">
        <f t="shared" si="13"/>
        <v>0.5</v>
      </c>
      <c r="AK7" s="16">
        <f t="shared" si="14"/>
        <v>0.5</v>
      </c>
      <c r="AL7" s="16">
        <f t="shared" si="15"/>
        <v>0.5</v>
      </c>
      <c r="AM7" s="16">
        <f t="shared" si="16"/>
        <v>0.5</v>
      </c>
      <c r="AN7" s="16">
        <f t="shared" si="17"/>
        <v>0.5</v>
      </c>
      <c r="AO7" s="16">
        <f t="shared" si="18"/>
        <v>0.5</v>
      </c>
      <c r="AP7" s="16">
        <f t="shared" si="19"/>
        <v>0.5</v>
      </c>
      <c r="AQ7" s="16">
        <f t="shared" si="20"/>
        <v>0.5</v>
      </c>
      <c r="AR7" s="16">
        <f t="shared" si="21"/>
        <v>0.5</v>
      </c>
      <c r="AS7" s="16">
        <f t="shared" si="22"/>
        <v>0.5</v>
      </c>
      <c r="AT7" s="16">
        <f t="shared" si="23"/>
        <v>0.5</v>
      </c>
      <c r="AV7" s="15">
        <f t="shared" si="24"/>
        <v>0</v>
      </c>
      <c r="AW7" s="15">
        <f t="shared" si="25"/>
        <v>0</v>
      </c>
      <c r="AX7" s="15">
        <f t="shared" si="26"/>
        <v>0</v>
      </c>
      <c r="AY7" s="15">
        <f t="shared" si="27"/>
        <v>0</v>
      </c>
      <c r="AZ7" s="15">
        <f t="shared" si="28"/>
        <v>0</v>
      </c>
      <c r="BA7" s="15">
        <f t="shared" si="29"/>
        <v>0</v>
      </c>
      <c r="BB7" s="15">
        <f t="shared" si="30"/>
        <v>0</v>
      </c>
      <c r="BC7" s="15">
        <f t="shared" si="31"/>
        <v>0</v>
      </c>
      <c r="BD7" s="15">
        <f t="shared" si="32"/>
        <v>0</v>
      </c>
      <c r="BE7" s="15">
        <f t="shared" si="33"/>
        <v>0</v>
      </c>
      <c r="BF7" s="15">
        <f t="shared" si="34"/>
        <v>0</v>
      </c>
      <c r="BG7" s="15">
        <f t="shared" si="35"/>
        <v>0</v>
      </c>
      <c r="BH7" s="15">
        <f t="shared" si="36"/>
        <v>0</v>
      </c>
      <c r="BJ7" s="15">
        <f t="shared" si="37"/>
        <v>0</v>
      </c>
      <c r="BK7" s="15">
        <f t="shared" si="38"/>
        <v>0</v>
      </c>
      <c r="BL7" s="15">
        <f t="shared" si="39"/>
        <v>0</v>
      </c>
      <c r="BM7" s="15">
        <f t="shared" si="40"/>
        <v>0</v>
      </c>
      <c r="BN7" s="15">
        <f t="shared" si="41"/>
        <v>0</v>
      </c>
      <c r="BO7" s="15">
        <f t="shared" si="42"/>
        <v>0</v>
      </c>
      <c r="BP7" s="15">
        <f t="shared" si="43"/>
        <v>0</v>
      </c>
      <c r="BQ7" s="15">
        <f t="shared" si="44"/>
        <v>0</v>
      </c>
      <c r="BR7" s="15">
        <f t="shared" si="45"/>
        <v>0</v>
      </c>
      <c r="BS7" s="15">
        <f t="shared" si="46"/>
        <v>0</v>
      </c>
      <c r="BT7" s="15">
        <f t="shared" si="47"/>
        <v>0</v>
      </c>
      <c r="BU7" s="15">
        <f t="shared" si="48"/>
        <v>0</v>
      </c>
      <c r="BV7" s="15">
        <f t="shared" si="49"/>
        <v>0</v>
      </c>
      <c r="BX7" s="346">
        <f t="shared" si="50"/>
        <v>0</v>
      </c>
      <c r="BY7" s="346">
        <f t="shared" si="51"/>
        <v>0</v>
      </c>
      <c r="BZ7" s="346">
        <f t="shared" si="52"/>
        <v>0</v>
      </c>
      <c r="CA7" s="346">
        <f t="shared" si="53"/>
        <v>0</v>
      </c>
      <c r="CB7" s="346">
        <f t="shared" si="54"/>
        <v>0</v>
      </c>
      <c r="CC7" s="346">
        <f t="shared" si="55"/>
        <v>0</v>
      </c>
      <c r="CD7" s="346">
        <f t="shared" si="56"/>
        <v>0</v>
      </c>
      <c r="CE7" s="346">
        <f t="shared" si="57"/>
        <v>0</v>
      </c>
      <c r="CF7" s="346">
        <f t="shared" si="58"/>
        <v>0</v>
      </c>
      <c r="CG7" s="346">
        <f t="shared" si="59"/>
        <v>0</v>
      </c>
      <c r="CH7" s="346">
        <f t="shared" si="60"/>
        <v>0</v>
      </c>
      <c r="CI7" s="346">
        <f t="shared" si="61"/>
        <v>0</v>
      </c>
      <c r="CJ7" s="346">
        <f t="shared" si="62"/>
        <v>0</v>
      </c>
      <c r="CL7" s="346">
        <f t="shared" si="63"/>
        <v>0</v>
      </c>
      <c r="CM7" s="346">
        <f t="shared" si="64"/>
        <v>0</v>
      </c>
      <c r="CN7" s="346">
        <f t="shared" si="65"/>
        <v>0</v>
      </c>
      <c r="CO7" s="346">
        <f t="shared" si="66"/>
        <v>0</v>
      </c>
      <c r="CP7" s="346">
        <f t="shared" si="67"/>
        <v>0</v>
      </c>
      <c r="CQ7" s="346">
        <f t="shared" si="68"/>
        <v>0</v>
      </c>
      <c r="CR7" s="346">
        <f t="shared" si="69"/>
        <v>0</v>
      </c>
      <c r="CS7" s="346">
        <f t="shared" si="70"/>
        <v>0</v>
      </c>
      <c r="CT7" s="346">
        <f t="shared" si="71"/>
        <v>0</v>
      </c>
      <c r="CU7" s="346">
        <f t="shared" si="72"/>
        <v>0</v>
      </c>
      <c r="CV7" s="346">
        <f t="shared" si="73"/>
        <v>0</v>
      </c>
      <c r="CW7" s="346">
        <f t="shared" si="74"/>
        <v>0</v>
      </c>
      <c r="CX7" s="346">
        <f t="shared" si="75"/>
        <v>0</v>
      </c>
      <c r="CZ7" s="559">
        <f t="shared" si="76"/>
        <v>0</v>
      </c>
      <c r="DA7" s="559">
        <f t="shared" si="77"/>
        <v>0</v>
      </c>
      <c r="DB7" s="559">
        <f t="shared" si="78"/>
        <v>0</v>
      </c>
      <c r="DC7" s="559">
        <f t="shared" si="79"/>
        <v>0</v>
      </c>
      <c r="DD7" s="559">
        <f t="shared" si="80"/>
        <v>0</v>
      </c>
      <c r="DE7" s="559">
        <f t="shared" si="81"/>
        <v>0</v>
      </c>
      <c r="DF7" s="559">
        <f t="shared" si="82"/>
        <v>0</v>
      </c>
      <c r="DG7" s="559">
        <f t="shared" si="83"/>
        <v>0</v>
      </c>
      <c r="DH7" s="559">
        <f t="shared" si="84"/>
        <v>0</v>
      </c>
      <c r="DI7" s="559">
        <f t="shared" si="85"/>
        <v>0</v>
      </c>
      <c r="DJ7" s="559">
        <f t="shared" si="86"/>
        <v>0</v>
      </c>
      <c r="DK7" s="559">
        <f t="shared" si="87"/>
        <v>0</v>
      </c>
      <c r="DL7" s="559">
        <f t="shared" si="88"/>
        <v>0</v>
      </c>
    </row>
    <row r="8" spans="1:116">
      <c r="A8" s="4">
        <v>4</v>
      </c>
      <c r="B8" s="1" t="s">
        <v>415</v>
      </c>
      <c r="C8" s="1" t="s">
        <v>307</v>
      </c>
      <c r="D8" s="4" t="s">
        <v>326</v>
      </c>
      <c r="E8" s="133">
        <f>2159.46+800</f>
        <v>2959.46</v>
      </c>
      <c r="F8" s="14">
        <f t="shared" si="5"/>
        <v>3150</v>
      </c>
      <c r="I8" s="14">
        <v>200</v>
      </c>
      <c r="J8" s="14">
        <v>200</v>
      </c>
      <c r="K8" s="14">
        <v>200</v>
      </c>
      <c r="L8" s="14">
        <v>100</v>
      </c>
      <c r="M8" s="14">
        <v>100</v>
      </c>
      <c r="N8" s="14">
        <v>100</v>
      </c>
      <c r="O8" s="14">
        <v>250</v>
      </c>
      <c r="P8" s="14">
        <v>300</v>
      </c>
      <c r="Q8" s="14">
        <v>350</v>
      </c>
      <c r="R8" s="14">
        <v>400</v>
      </c>
      <c r="S8" s="14">
        <v>450</v>
      </c>
      <c r="T8" s="14">
        <v>500</v>
      </c>
      <c r="V8" s="16">
        <v>0.5</v>
      </c>
      <c r="W8" s="16">
        <v>0.5</v>
      </c>
      <c r="X8" s="16">
        <v>0.5</v>
      </c>
      <c r="Y8" s="16">
        <v>0.5</v>
      </c>
      <c r="Z8" s="16">
        <v>0.5</v>
      </c>
      <c r="AA8" s="16">
        <v>0.5</v>
      </c>
      <c r="AB8" s="16">
        <v>0.5</v>
      </c>
      <c r="AC8" s="16">
        <v>0.5</v>
      </c>
      <c r="AD8" s="16">
        <v>0.5</v>
      </c>
      <c r="AE8" s="16">
        <v>0.5</v>
      </c>
      <c r="AF8" s="16">
        <v>0.5</v>
      </c>
      <c r="AG8" s="16">
        <v>0.5</v>
      </c>
      <c r="AI8" s="16">
        <f t="shared" si="12"/>
        <v>0.5</v>
      </c>
      <c r="AJ8" s="16">
        <f t="shared" si="13"/>
        <v>0.5</v>
      </c>
      <c r="AK8" s="16">
        <f t="shared" si="14"/>
        <v>0.5</v>
      </c>
      <c r="AL8" s="16">
        <f t="shared" si="15"/>
        <v>0.5</v>
      </c>
      <c r="AM8" s="16">
        <f t="shared" si="16"/>
        <v>0.5</v>
      </c>
      <c r="AN8" s="16">
        <f t="shared" si="17"/>
        <v>0.5</v>
      </c>
      <c r="AO8" s="16">
        <f t="shared" si="18"/>
        <v>0.5</v>
      </c>
      <c r="AP8" s="16">
        <f t="shared" si="19"/>
        <v>0.5</v>
      </c>
      <c r="AQ8" s="16">
        <f t="shared" si="20"/>
        <v>0.5</v>
      </c>
      <c r="AR8" s="16">
        <f t="shared" si="21"/>
        <v>0.5</v>
      </c>
      <c r="AS8" s="16">
        <f t="shared" si="22"/>
        <v>0.5</v>
      </c>
      <c r="AT8" s="16">
        <f t="shared" si="23"/>
        <v>0.5</v>
      </c>
      <c r="AV8" s="15">
        <f t="shared" si="24"/>
        <v>100</v>
      </c>
      <c r="AW8" s="15">
        <f t="shared" si="25"/>
        <v>100</v>
      </c>
      <c r="AX8" s="15">
        <f t="shared" si="26"/>
        <v>100</v>
      </c>
      <c r="AY8" s="15">
        <f t="shared" si="27"/>
        <v>50</v>
      </c>
      <c r="AZ8" s="15">
        <f t="shared" si="28"/>
        <v>50</v>
      </c>
      <c r="BA8" s="15">
        <f t="shared" si="29"/>
        <v>50</v>
      </c>
      <c r="BB8" s="15">
        <f t="shared" si="30"/>
        <v>125</v>
      </c>
      <c r="BC8" s="15">
        <f t="shared" si="31"/>
        <v>150</v>
      </c>
      <c r="BD8" s="15">
        <f t="shared" si="32"/>
        <v>175</v>
      </c>
      <c r="BE8" s="15">
        <f t="shared" si="33"/>
        <v>200</v>
      </c>
      <c r="BF8" s="15">
        <f t="shared" si="34"/>
        <v>225</v>
      </c>
      <c r="BG8" s="15">
        <f t="shared" si="35"/>
        <v>250</v>
      </c>
      <c r="BH8" s="15">
        <f t="shared" si="36"/>
        <v>1575</v>
      </c>
      <c r="BJ8" s="15">
        <f t="shared" si="37"/>
        <v>100</v>
      </c>
      <c r="BK8" s="15">
        <f t="shared" si="38"/>
        <v>100</v>
      </c>
      <c r="BL8" s="15">
        <f t="shared" si="39"/>
        <v>100</v>
      </c>
      <c r="BM8" s="15">
        <f t="shared" si="40"/>
        <v>50</v>
      </c>
      <c r="BN8" s="15">
        <f t="shared" si="41"/>
        <v>50</v>
      </c>
      <c r="BO8" s="15">
        <f t="shared" si="42"/>
        <v>50</v>
      </c>
      <c r="BP8" s="15">
        <f t="shared" si="43"/>
        <v>125</v>
      </c>
      <c r="BQ8" s="15">
        <f t="shared" si="44"/>
        <v>150</v>
      </c>
      <c r="BR8" s="15">
        <f t="shared" si="45"/>
        <v>175</v>
      </c>
      <c r="BS8" s="15">
        <f t="shared" si="46"/>
        <v>200</v>
      </c>
      <c r="BT8" s="15">
        <f t="shared" si="47"/>
        <v>225</v>
      </c>
      <c r="BU8" s="15">
        <f t="shared" si="48"/>
        <v>250</v>
      </c>
      <c r="BV8" s="15">
        <f t="shared" si="49"/>
        <v>1575</v>
      </c>
      <c r="BX8" s="346">
        <f t="shared" si="50"/>
        <v>0.48</v>
      </c>
      <c r="BY8" s="346">
        <f t="shared" si="51"/>
        <v>0.48</v>
      </c>
      <c r="BZ8" s="346">
        <f t="shared" si="52"/>
        <v>0.48</v>
      </c>
      <c r="CA8" s="346">
        <f t="shared" si="53"/>
        <v>0.24</v>
      </c>
      <c r="CB8" s="346">
        <f t="shared" si="54"/>
        <v>0.24</v>
      </c>
      <c r="CC8" s="346">
        <f t="shared" si="55"/>
        <v>0.24</v>
      </c>
      <c r="CD8" s="346">
        <f t="shared" si="56"/>
        <v>0.6</v>
      </c>
      <c r="CE8" s="346">
        <f t="shared" si="57"/>
        <v>0.72</v>
      </c>
      <c r="CF8" s="346">
        <f t="shared" si="58"/>
        <v>0.84</v>
      </c>
      <c r="CG8" s="346">
        <f t="shared" si="59"/>
        <v>0.96</v>
      </c>
      <c r="CH8" s="346">
        <f t="shared" si="60"/>
        <v>1.08</v>
      </c>
      <c r="CI8" s="346">
        <f t="shared" si="61"/>
        <v>1.2</v>
      </c>
      <c r="CJ8" s="346">
        <f t="shared" si="62"/>
        <v>7.5600000000000005</v>
      </c>
      <c r="CL8" s="346">
        <f t="shared" si="63"/>
        <v>0.49</v>
      </c>
      <c r="CM8" s="346">
        <f t="shared" si="64"/>
        <v>0.49</v>
      </c>
      <c r="CN8" s="346">
        <f t="shared" si="65"/>
        <v>0.49</v>
      </c>
      <c r="CO8" s="346">
        <f t="shared" si="66"/>
        <v>0.245</v>
      </c>
      <c r="CP8" s="346">
        <f t="shared" si="67"/>
        <v>0.245</v>
      </c>
      <c r="CQ8" s="346">
        <f t="shared" si="68"/>
        <v>0.245</v>
      </c>
      <c r="CR8" s="346">
        <f t="shared" si="69"/>
        <v>0.61250000000000004</v>
      </c>
      <c r="CS8" s="346">
        <f t="shared" si="70"/>
        <v>0.73499999999999999</v>
      </c>
      <c r="CT8" s="346">
        <f t="shared" si="71"/>
        <v>0.85750000000000004</v>
      </c>
      <c r="CU8" s="346">
        <f t="shared" si="72"/>
        <v>0.98</v>
      </c>
      <c r="CV8" s="346">
        <f t="shared" si="73"/>
        <v>1.1025</v>
      </c>
      <c r="CW8" s="346">
        <f t="shared" si="74"/>
        <v>1.2250000000000001</v>
      </c>
      <c r="CX8" s="346">
        <f t="shared" si="75"/>
        <v>7.7175000000000011</v>
      </c>
      <c r="CZ8" s="559">
        <f t="shared" si="76"/>
        <v>0.97</v>
      </c>
      <c r="DA8" s="559">
        <f t="shared" si="77"/>
        <v>0.97</v>
      </c>
      <c r="DB8" s="559">
        <f t="shared" si="78"/>
        <v>0.97</v>
      </c>
      <c r="DC8" s="559">
        <f t="shared" si="79"/>
        <v>0.48499999999999999</v>
      </c>
      <c r="DD8" s="559">
        <f t="shared" si="80"/>
        <v>0.48499999999999999</v>
      </c>
      <c r="DE8" s="559">
        <f t="shared" si="81"/>
        <v>0.48499999999999999</v>
      </c>
      <c r="DF8" s="559">
        <f t="shared" si="82"/>
        <v>1.2124999999999999</v>
      </c>
      <c r="DG8" s="559">
        <f t="shared" si="83"/>
        <v>1.4550000000000001</v>
      </c>
      <c r="DH8" s="559">
        <f t="shared" si="84"/>
        <v>1.6975</v>
      </c>
      <c r="DI8" s="559">
        <f t="shared" si="85"/>
        <v>1.94</v>
      </c>
      <c r="DJ8" s="559">
        <f t="shared" si="86"/>
        <v>2.1825000000000001</v>
      </c>
      <c r="DK8" s="559">
        <f t="shared" si="87"/>
        <v>2.4249999999999998</v>
      </c>
      <c r="DL8" s="559">
        <f t="shared" si="88"/>
        <v>15.2775</v>
      </c>
    </row>
    <row r="9" spans="1:116">
      <c r="A9" s="4">
        <v>5</v>
      </c>
      <c r="B9" s="1" t="s">
        <v>416</v>
      </c>
      <c r="C9" s="1" t="s">
        <v>307</v>
      </c>
      <c r="D9" s="4" t="s">
        <v>326</v>
      </c>
      <c r="E9" s="133">
        <f>663.55+500</f>
        <v>1163.55</v>
      </c>
      <c r="F9" s="14">
        <f t="shared" si="5"/>
        <v>5100</v>
      </c>
      <c r="I9" s="14">
        <v>150</v>
      </c>
      <c r="J9" s="14">
        <v>200</v>
      </c>
      <c r="K9" s="14">
        <v>250</v>
      </c>
      <c r="L9" s="14">
        <v>300</v>
      </c>
      <c r="M9" s="14">
        <v>350</v>
      </c>
      <c r="N9" s="14">
        <v>400</v>
      </c>
      <c r="O9" s="14">
        <v>450</v>
      </c>
      <c r="P9" s="14">
        <v>500</v>
      </c>
      <c r="Q9" s="14">
        <v>550</v>
      </c>
      <c r="R9" s="14">
        <v>600</v>
      </c>
      <c r="S9" s="14">
        <v>650</v>
      </c>
      <c r="T9" s="14">
        <v>700</v>
      </c>
      <c r="V9" s="16">
        <v>0.5</v>
      </c>
      <c r="W9" s="16">
        <v>0.5</v>
      </c>
      <c r="X9" s="16">
        <v>0.5</v>
      </c>
      <c r="Y9" s="16">
        <v>0.5</v>
      </c>
      <c r="Z9" s="16">
        <v>0.5</v>
      </c>
      <c r="AA9" s="16">
        <v>0.5</v>
      </c>
      <c r="AB9" s="16">
        <v>0.5</v>
      </c>
      <c r="AC9" s="16">
        <v>0.5</v>
      </c>
      <c r="AD9" s="16">
        <v>0.5</v>
      </c>
      <c r="AE9" s="16">
        <v>0.5</v>
      </c>
      <c r="AF9" s="16">
        <v>0.5</v>
      </c>
      <c r="AG9" s="16">
        <v>0.5</v>
      </c>
      <c r="AI9" s="16">
        <f t="shared" si="12"/>
        <v>0.5</v>
      </c>
      <c r="AJ9" s="16">
        <f t="shared" si="13"/>
        <v>0.5</v>
      </c>
      <c r="AK9" s="16">
        <f t="shared" si="14"/>
        <v>0.5</v>
      </c>
      <c r="AL9" s="16">
        <f t="shared" si="15"/>
        <v>0.5</v>
      </c>
      <c r="AM9" s="16">
        <f t="shared" si="16"/>
        <v>0.5</v>
      </c>
      <c r="AN9" s="16">
        <f t="shared" si="17"/>
        <v>0.5</v>
      </c>
      <c r="AO9" s="16">
        <f t="shared" si="18"/>
        <v>0.5</v>
      </c>
      <c r="AP9" s="16">
        <f t="shared" si="19"/>
        <v>0.5</v>
      </c>
      <c r="AQ9" s="16">
        <f t="shared" si="20"/>
        <v>0.5</v>
      </c>
      <c r="AR9" s="16">
        <f t="shared" si="21"/>
        <v>0.5</v>
      </c>
      <c r="AS9" s="16">
        <f t="shared" si="22"/>
        <v>0.5</v>
      </c>
      <c r="AT9" s="16">
        <f t="shared" si="23"/>
        <v>0.5</v>
      </c>
      <c r="AV9" s="15">
        <f t="shared" si="24"/>
        <v>75</v>
      </c>
      <c r="AW9" s="15">
        <f t="shared" si="25"/>
        <v>100</v>
      </c>
      <c r="AX9" s="15">
        <f t="shared" si="26"/>
        <v>125</v>
      </c>
      <c r="AY9" s="15">
        <f t="shared" si="27"/>
        <v>150</v>
      </c>
      <c r="AZ9" s="15">
        <f t="shared" si="28"/>
        <v>175</v>
      </c>
      <c r="BA9" s="15">
        <f t="shared" si="29"/>
        <v>200</v>
      </c>
      <c r="BB9" s="15">
        <f t="shared" si="30"/>
        <v>225</v>
      </c>
      <c r="BC9" s="15">
        <f t="shared" si="31"/>
        <v>250</v>
      </c>
      <c r="BD9" s="15">
        <f t="shared" si="32"/>
        <v>275</v>
      </c>
      <c r="BE9" s="15">
        <f t="shared" si="33"/>
        <v>300</v>
      </c>
      <c r="BF9" s="15">
        <f t="shared" si="34"/>
        <v>325</v>
      </c>
      <c r="BG9" s="15">
        <f t="shared" si="35"/>
        <v>350</v>
      </c>
      <c r="BH9" s="15">
        <f t="shared" si="36"/>
        <v>2550</v>
      </c>
      <c r="BJ9" s="15">
        <f t="shared" si="37"/>
        <v>75</v>
      </c>
      <c r="BK9" s="15">
        <f t="shared" si="38"/>
        <v>100</v>
      </c>
      <c r="BL9" s="15">
        <f t="shared" si="39"/>
        <v>125</v>
      </c>
      <c r="BM9" s="15">
        <f t="shared" si="40"/>
        <v>150</v>
      </c>
      <c r="BN9" s="15">
        <f t="shared" si="41"/>
        <v>175</v>
      </c>
      <c r="BO9" s="15">
        <f t="shared" si="42"/>
        <v>200</v>
      </c>
      <c r="BP9" s="15">
        <f t="shared" si="43"/>
        <v>225</v>
      </c>
      <c r="BQ9" s="15">
        <f t="shared" si="44"/>
        <v>250</v>
      </c>
      <c r="BR9" s="15">
        <f t="shared" si="45"/>
        <v>275</v>
      </c>
      <c r="BS9" s="15">
        <f t="shared" si="46"/>
        <v>300</v>
      </c>
      <c r="BT9" s="15">
        <f t="shared" si="47"/>
        <v>325</v>
      </c>
      <c r="BU9" s="15">
        <f t="shared" si="48"/>
        <v>350</v>
      </c>
      <c r="BV9" s="15">
        <f t="shared" si="49"/>
        <v>2550</v>
      </c>
      <c r="BX9" s="346">
        <f t="shared" si="50"/>
        <v>0.36</v>
      </c>
      <c r="BY9" s="346">
        <f t="shared" si="51"/>
        <v>0.48</v>
      </c>
      <c r="BZ9" s="346">
        <f t="shared" si="52"/>
        <v>0.6</v>
      </c>
      <c r="CA9" s="346">
        <f t="shared" si="53"/>
        <v>0.72</v>
      </c>
      <c r="CB9" s="346">
        <f t="shared" si="54"/>
        <v>0.84</v>
      </c>
      <c r="CC9" s="346">
        <f t="shared" si="55"/>
        <v>0.96</v>
      </c>
      <c r="CD9" s="346">
        <f t="shared" si="56"/>
        <v>1.08</v>
      </c>
      <c r="CE9" s="346">
        <f t="shared" si="57"/>
        <v>1.2</v>
      </c>
      <c r="CF9" s="346">
        <f t="shared" si="58"/>
        <v>1.32</v>
      </c>
      <c r="CG9" s="346">
        <f t="shared" si="59"/>
        <v>1.44</v>
      </c>
      <c r="CH9" s="346">
        <f t="shared" si="60"/>
        <v>1.56</v>
      </c>
      <c r="CI9" s="346">
        <f t="shared" si="61"/>
        <v>1.68</v>
      </c>
      <c r="CJ9" s="346">
        <f t="shared" si="62"/>
        <v>12.24</v>
      </c>
      <c r="CL9" s="346">
        <f t="shared" si="63"/>
        <v>0.36749999999999999</v>
      </c>
      <c r="CM9" s="346">
        <f t="shared" si="64"/>
        <v>0.49</v>
      </c>
      <c r="CN9" s="346">
        <f t="shared" si="65"/>
        <v>0.61250000000000004</v>
      </c>
      <c r="CO9" s="346">
        <f t="shared" si="66"/>
        <v>0.73499999999999999</v>
      </c>
      <c r="CP9" s="346">
        <f t="shared" si="67"/>
        <v>0.85750000000000004</v>
      </c>
      <c r="CQ9" s="346">
        <f t="shared" si="68"/>
        <v>0.98</v>
      </c>
      <c r="CR9" s="346">
        <f t="shared" si="69"/>
        <v>1.1025</v>
      </c>
      <c r="CS9" s="346">
        <f t="shared" si="70"/>
        <v>1.2250000000000001</v>
      </c>
      <c r="CT9" s="346">
        <f t="shared" si="71"/>
        <v>1.3474999999999999</v>
      </c>
      <c r="CU9" s="346">
        <f t="shared" si="72"/>
        <v>1.47</v>
      </c>
      <c r="CV9" s="346">
        <f t="shared" si="73"/>
        <v>1.5925</v>
      </c>
      <c r="CW9" s="346">
        <f t="shared" si="74"/>
        <v>1.7150000000000001</v>
      </c>
      <c r="CX9" s="346">
        <f t="shared" si="75"/>
        <v>12.495000000000001</v>
      </c>
      <c r="CZ9" s="559">
        <f t="shared" si="76"/>
        <v>0.72750000000000004</v>
      </c>
      <c r="DA9" s="559">
        <f t="shared" si="77"/>
        <v>0.97</v>
      </c>
      <c r="DB9" s="559">
        <f t="shared" si="78"/>
        <v>1.2124999999999999</v>
      </c>
      <c r="DC9" s="559">
        <f t="shared" si="79"/>
        <v>1.4550000000000001</v>
      </c>
      <c r="DD9" s="559">
        <f t="shared" si="80"/>
        <v>1.6975</v>
      </c>
      <c r="DE9" s="559">
        <f t="shared" si="81"/>
        <v>1.94</v>
      </c>
      <c r="DF9" s="559">
        <f t="shared" si="82"/>
        <v>2.1825000000000001</v>
      </c>
      <c r="DG9" s="559">
        <f t="shared" si="83"/>
        <v>2.4249999999999998</v>
      </c>
      <c r="DH9" s="559">
        <f t="shared" si="84"/>
        <v>2.6675</v>
      </c>
      <c r="DI9" s="559">
        <f t="shared" si="85"/>
        <v>2.91</v>
      </c>
      <c r="DJ9" s="559">
        <f t="shared" si="86"/>
        <v>3.1524999999999999</v>
      </c>
      <c r="DK9" s="559">
        <f t="shared" si="87"/>
        <v>3.395</v>
      </c>
      <c r="DL9" s="559">
        <f t="shared" si="88"/>
        <v>24.734999999999999</v>
      </c>
    </row>
    <row r="10" spans="1:116">
      <c r="A10" s="4">
        <v>6</v>
      </c>
      <c r="B10" s="1" t="s">
        <v>417</v>
      </c>
      <c r="C10" s="1" t="s">
        <v>307</v>
      </c>
      <c r="D10" s="4" t="s">
        <v>326</v>
      </c>
      <c r="E10" s="133">
        <f>587.01+500</f>
        <v>1087.01</v>
      </c>
      <c r="F10" s="14">
        <f t="shared" si="5"/>
        <v>2350</v>
      </c>
      <c r="I10" s="14">
        <v>150</v>
      </c>
      <c r="J10" s="14">
        <v>150</v>
      </c>
      <c r="K10" s="14">
        <v>150</v>
      </c>
      <c r="L10" s="14">
        <v>150</v>
      </c>
      <c r="M10" s="14">
        <v>200</v>
      </c>
      <c r="N10" s="14">
        <v>200</v>
      </c>
      <c r="O10" s="14">
        <v>200</v>
      </c>
      <c r="P10" s="14">
        <v>200</v>
      </c>
      <c r="Q10" s="14">
        <v>200</v>
      </c>
      <c r="R10" s="14">
        <v>250</v>
      </c>
      <c r="S10" s="14">
        <v>250</v>
      </c>
      <c r="T10" s="14">
        <v>250</v>
      </c>
      <c r="V10" s="16">
        <v>0.5</v>
      </c>
      <c r="W10" s="16">
        <v>0.5</v>
      </c>
      <c r="X10" s="16">
        <v>0.5</v>
      </c>
      <c r="Y10" s="16">
        <v>0.5</v>
      </c>
      <c r="Z10" s="16">
        <v>0.5</v>
      </c>
      <c r="AA10" s="16">
        <v>0.5</v>
      </c>
      <c r="AB10" s="16">
        <v>0.5</v>
      </c>
      <c r="AC10" s="16">
        <v>0.5</v>
      </c>
      <c r="AD10" s="16">
        <v>0.5</v>
      </c>
      <c r="AE10" s="16">
        <v>0.5</v>
      </c>
      <c r="AF10" s="16">
        <v>0.5</v>
      </c>
      <c r="AG10" s="16">
        <v>0.5</v>
      </c>
      <c r="AI10" s="16">
        <f t="shared" si="12"/>
        <v>0.5</v>
      </c>
      <c r="AJ10" s="16">
        <f t="shared" si="13"/>
        <v>0.5</v>
      </c>
      <c r="AK10" s="16">
        <f t="shared" si="14"/>
        <v>0.5</v>
      </c>
      <c r="AL10" s="16">
        <f t="shared" si="15"/>
        <v>0.5</v>
      </c>
      <c r="AM10" s="16">
        <f t="shared" si="16"/>
        <v>0.5</v>
      </c>
      <c r="AN10" s="16">
        <f t="shared" si="17"/>
        <v>0.5</v>
      </c>
      <c r="AO10" s="16">
        <f t="shared" si="18"/>
        <v>0.5</v>
      </c>
      <c r="AP10" s="16">
        <f t="shared" si="19"/>
        <v>0.5</v>
      </c>
      <c r="AQ10" s="16">
        <f t="shared" si="20"/>
        <v>0.5</v>
      </c>
      <c r="AR10" s="16">
        <f t="shared" si="21"/>
        <v>0.5</v>
      </c>
      <c r="AS10" s="16">
        <f t="shared" si="22"/>
        <v>0.5</v>
      </c>
      <c r="AT10" s="16">
        <f t="shared" si="23"/>
        <v>0.5</v>
      </c>
      <c r="AV10" s="15">
        <f t="shared" si="24"/>
        <v>75</v>
      </c>
      <c r="AW10" s="15">
        <f t="shared" si="25"/>
        <v>75</v>
      </c>
      <c r="AX10" s="15">
        <f t="shared" si="26"/>
        <v>75</v>
      </c>
      <c r="AY10" s="15">
        <f t="shared" si="27"/>
        <v>75</v>
      </c>
      <c r="AZ10" s="15">
        <f t="shared" si="28"/>
        <v>100</v>
      </c>
      <c r="BA10" s="15">
        <f t="shared" si="29"/>
        <v>100</v>
      </c>
      <c r="BB10" s="15">
        <f t="shared" si="30"/>
        <v>100</v>
      </c>
      <c r="BC10" s="15">
        <f t="shared" si="31"/>
        <v>100</v>
      </c>
      <c r="BD10" s="15">
        <f t="shared" si="32"/>
        <v>100</v>
      </c>
      <c r="BE10" s="15">
        <f t="shared" si="33"/>
        <v>125</v>
      </c>
      <c r="BF10" s="15">
        <f t="shared" si="34"/>
        <v>125</v>
      </c>
      <c r="BG10" s="15">
        <f t="shared" si="35"/>
        <v>125</v>
      </c>
      <c r="BH10" s="15">
        <f t="shared" si="36"/>
        <v>1175</v>
      </c>
      <c r="BJ10" s="15">
        <f t="shared" si="37"/>
        <v>75</v>
      </c>
      <c r="BK10" s="15">
        <f t="shared" si="38"/>
        <v>75</v>
      </c>
      <c r="BL10" s="15">
        <f t="shared" si="39"/>
        <v>75</v>
      </c>
      <c r="BM10" s="15">
        <f t="shared" si="40"/>
        <v>75</v>
      </c>
      <c r="BN10" s="15">
        <f t="shared" si="41"/>
        <v>100</v>
      </c>
      <c r="BO10" s="15">
        <f t="shared" si="42"/>
        <v>100</v>
      </c>
      <c r="BP10" s="15">
        <f t="shared" si="43"/>
        <v>100</v>
      </c>
      <c r="BQ10" s="15">
        <f t="shared" si="44"/>
        <v>100</v>
      </c>
      <c r="BR10" s="15">
        <f t="shared" si="45"/>
        <v>100</v>
      </c>
      <c r="BS10" s="15">
        <f t="shared" si="46"/>
        <v>125</v>
      </c>
      <c r="BT10" s="15">
        <f t="shared" si="47"/>
        <v>125</v>
      </c>
      <c r="BU10" s="15">
        <f t="shared" si="48"/>
        <v>125</v>
      </c>
      <c r="BV10" s="15">
        <f t="shared" si="49"/>
        <v>1175</v>
      </c>
      <c r="BX10" s="346">
        <f t="shared" si="50"/>
        <v>0.36</v>
      </c>
      <c r="BY10" s="346">
        <f t="shared" si="51"/>
        <v>0.36</v>
      </c>
      <c r="BZ10" s="346">
        <f t="shared" si="52"/>
        <v>0.36</v>
      </c>
      <c r="CA10" s="346">
        <f t="shared" si="53"/>
        <v>0.36</v>
      </c>
      <c r="CB10" s="346">
        <f t="shared" si="54"/>
        <v>0.48</v>
      </c>
      <c r="CC10" s="346">
        <f t="shared" si="55"/>
        <v>0.48</v>
      </c>
      <c r="CD10" s="346">
        <f t="shared" si="56"/>
        <v>0.48</v>
      </c>
      <c r="CE10" s="346">
        <f t="shared" si="57"/>
        <v>0.48</v>
      </c>
      <c r="CF10" s="346">
        <f t="shared" si="58"/>
        <v>0.48</v>
      </c>
      <c r="CG10" s="346">
        <f t="shared" si="59"/>
        <v>0.6</v>
      </c>
      <c r="CH10" s="346">
        <f t="shared" si="60"/>
        <v>0.6</v>
      </c>
      <c r="CI10" s="346">
        <f t="shared" si="61"/>
        <v>0.6</v>
      </c>
      <c r="CJ10" s="346">
        <f t="shared" si="62"/>
        <v>5.6399999999999988</v>
      </c>
      <c r="CL10" s="346">
        <f t="shared" si="63"/>
        <v>0.36749999999999999</v>
      </c>
      <c r="CM10" s="346">
        <f t="shared" si="64"/>
        <v>0.36749999999999999</v>
      </c>
      <c r="CN10" s="346">
        <f t="shared" si="65"/>
        <v>0.36749999999999999</v>
      </c>
      <c r="CO10" s="346">
        <f t="shared" si="66"/>
        <v>0.36749999999999999</v>
      </c>
      <c r="CP10" s="346">
        <f t="shared" si="67"/>
        <v>0.49</v>
      </c>
      <c r="CQ10" s="346">
        <f t="shared" si="68"/>
        <v>0.49</v>
      </c>
      <c r="CR10" s="346">
        <f t="shared" si="69"/>
        <v>0.49</v>
      </c>
      <c r="CS10" s="346">
        <f t="shared" si="70"/>
        <v>0.49</v>
      </c>
      <c r="CT10" s="346">
        <f t="shared" si="71"/>
        <v>0.49</v>
      </c>
      <c r="CU10" s="346">
        <f t="shared" si="72"/>
        <v>0.61250000000000004</v>
      </c>
      <c r="CV10" s="346">
        <f t="shared" si="73"/>
        <v>0.61250000000000004</v>
      </c>
      <c r="CW10" s="346">
        <f t="shared" si="74"/>
        <v>0.61250000000000004</v>
      </c>
      <c r="CX10" s="346">
        <f t="shared" si="75"/>
        <v>5.7575000000000003</v>
      </c>
      <c r="CZ10" s="559">
        <f t="shared" si="76"/>
        <v>0.72750000000000004</v>
      </c>
      <c r="DA10" s="559">
        <f t="shared" si="77"/>
        <v>0.72750000000000004</v>
      </c>
      <c r="DB10" s="559">
        <f t="shared" si="78"/>
        <v>0.72750000000000004</v>
      </c>
      <c r="DC10" s="559">
        <f t="shared" si="79"/>
        <v>0.72750000000000004</v>
      </c>
      <c r="DD10" s="559">
        <f t="shared" si="80"/>
        <v>0.97</v>
      </c>
      <c r="DE10" s="559">
        <f t="shared" si="81"/>
        <v>0.97</v>
      </c>
      <c r="DF10" s="559">
        <f t="shared" si="82"/>
        <v>0.97</v>
      </c>
      <c r="DG10" s="559">
        <f t="shared" si="83"/>
        <v>0.97</v>
      </c>
      <c r="DH10" s="559">
        <f t="shared" si="84"/>
        <v>0.97</v>
      </c>
      <c r="DI10" s="559">
        <f t="shared" si="85"/>
        <v>1.2124999999999999</v>
      </c>
      <c r="DJ10" s="559">
        <f t="shared" si="86"/>
        <v>1.2124999999999999</v>
      </c>
      <c r="DK10" s="559">
        <f t="shared" si="87"/>
        <v>1.2124999999999999</v>
      </c>
      <c r="DL10" s="559">
        <f t="shared" si="88"/>
        <v>11.397499999999999</v>
      </c>
    </row>
    <row r="11" spans="1:116">
      <c r="A11" s="4">
        <v>7</v>
      </c>
      <c r="B11" s="1" t="s">
        <v>418</v>
      </c>
      <c r="C11" s="1" t="s">
        <v>307</v>
      </c>
      <c r="D11" s="4" t="s">
        <v>326</v>
      </c>
      <c r="E11" s="133">
        <v>0</v>
      </c>
      <c r="F11" s="14">
        <f t="shared" si="5"/>
        <v>0</v>
      </c>
      <c r="I11" s="14">
        <v>0</v>
      </c>
      <c r="J11" s="14">
        <v>0</v>
      </c>
      <c r="K11" s="14">
        <v>0</v>
      </c>
      <c r="L11" s="14">
        <v>0</v>
      </c>
      <c r="M11" s="14">
        <v>0</v>
      </c>
      <c r="N11" s="14">
        <v>0</v>
      </c>
      <c r="O11" s="14">
        <v>0</v>
      </c>
      <c r="P11" s="14">
        <v>0</v>
      </c>
      <c r="Q11" s="14">
        <v>0</v>
      </c>
      <c r="R11" s="14">
        <v>0</v>
      </c>
      <c r="S11" s="14">
        <v>0</v>
      </c>
      <c r="T11" s="14">
        <v>0</v>
      </c>
      <c r="V11" s="16">
        <v>0.5</v>
      </c>
      <c r="W11" s="16">
        <v>0.5</v>
      </c>
      <c r="X11" s="16">
        <v>0.5</v>
      </c>
      <c r="Y11" s="16">
        <v>0.5</v>
      </c>
      <c r="Z11" s="16">
        <v>0.5</v>
      </c>
      <c r="AA11" s="16">
        <v>0.5</v>
      </c>
      <c r="AB11" s="16">
        <v>0.5</v>
      </c>
      <c r="AC11" s="16">
        <v>0.5</v>
      </c>
      <c r="AD11" s="16">
        <v>0.5</v>
      </c>
      <c r="AE11" s="16">
        <v>0.5</v>
      </c>
      <c r="AF11" s="16">
        <v>0.5</v>
      </c>
      <c r="AG11" s="16">
        <v>0.5</v>
      </c>
      <c r="AI11" s="16">
        <f t="shared" si="12"/>
        <v>0.5</v>
      </c>
      <c r="AJ11" s="16">
        <f t="shared" si="13"/>
        <v>0.5</v>
      </c>
      <c r="AK11" s="16">
        <f t="shared" si="14"/>
        <v>0.5</v>
      </c>
      <c r="AL11" s="16">
        <f t="shared" si="15"/>
        <v>0.5</v>
      </c>
      <c r="AM11" s="16">
        <f t="shared" si="16"/>
        <v>0.5</v>
      </c>
      <c r="AN11" s="16">
        <f t="shared" si="17"/>
        <v>0.5</v>
      </c>
      <c r="AO11" s="16">
        <f t="shared" si="18"/>
        <v>0.5</v>
      </c>
      <c r="AP11" s="16">
        <f t="shared" si="19"/>
        <v>0.5</v>
      </c>
      <c r="AQ11" s="16">
        <f t="shared" si="20"/>
        <v>0.5</v>
      </c>
      <c r="AR11" s="16">
        <f t="shared" si="21"/>
        <v>0.5</v>
      </c>
      <c r="AS11" s="16">
        <f t="shared" si="22"/>
        <v>0.5</v>
      </c>
      <c r="AT11" s="16">
        <f t="shared" si="23"/>
        <v>0.5</v>
      </c>
      <c r="AV11" s="15">
        <f t="shared" si="24"/>
        <v>0</v>
      </c>
      <c r="AW11" s="15">
        <f t="shared" si="25"/>
        <v>0</v>
      </c>
      <c r="AX11" s="15">
        <f t="shared" si="26"/>
        <v>0</v>
      </c>
      <c r="AY11" s="15">
        <f t="shared" si="27"/>
        <v>0</v>
      </c>
      <c r="AZ11" s="15">
        <f t="shared" si="28"/>
        <v>0</v>
      </c>
      <c r="BA11" s="15">
        <f t="shared" si="29"/>
        <v>0</v>
      </c>
      <c r="BB11" s="15">
        <f t="shared" si="30"/>
        <v>0</v>
      </c>
      <c r="BC11" s="15">
        <f t="shared" si="31"/>
        <v>0</v>
      </c>
      <c r="BD11" s="15">
        <f t="shared" si="32"/>
        <v>0</v>
      </c>
      <c r="BE11" s="15">
        <f t="shared" si="33"/>
        <v>0</v>
      </c>
      <c r="BF11" s="15">
        <f t="shared" si="34"/>
        <v>0</v>
      </c>
      <c r="BG11" s="15">
        <f t="shared" si="35"/>
        <v>0</v>
      </c>
      <c r="BH11" s="15">
        <f t="shared" si="36"/>
        <v>0</v>
      </c>
      <c r="BJ11" s="15">
        <f t="shared" si="37"/>
        <v>0</v>
      </c>
      <c r="BK11" s="15">
        <f t="shared" si="38"/>
        <v>0</v>
      </c>
      <c r="BL11" s="15">
        <f t="shared" si="39"/>
        <v>0</v>
      </c>
      <c r="BM11" s="15">
        <f t="shared" si="40"/>
        <v>0</v>
      </c>
      <c r="BN11" s="15">
        <f t="shared" si="41"/>
        <v>0</v>
      </c>
      <c r="BO11" s="15">
        <f t="shared" si="42"/>
        <v>0</v>
      </c>
      <c r="BP11" s="15">
        <f t="shared" si="43"/>
        <v>0</v>
      </c>
      <c r="BQ11" s="15">
        <f t="shared" si="44"/>
        <v>0</v>
      </c>
      <c r="BR11" s="15">
        <f t="shared" si="45"/>
        <v>0</v>
      </c>
      <c r="BS11" s="15">
        <f t="shared" si="46"/>
        <v>0</v>
      </c>
      <c r="BT11" s="15">
        <f t="shared" si="47"/>
        <v>0</v>
      </c>
      <c r="BU11" s="15">
        <f t="shared" si="48"/>
        <v>0</v>
      </c>
      <c r="BV11" s="15">
        <f t="shared" si="49"/>
        <v>0</v>
      </c>
      <c r="BX11" s="346">
        <f t="shared" si="50"/>
        <v>0</v>
      </c>
      <c r="BY11" s="346">
        <f t="shared" si="51"/>
        <v>0</v>
      </c>
      <c r="BZ11" s="346">
        <f t="shared" si="52"/>
        <v>0</v>
      </c>
      <c r="CA11" s="346">
        <f t="shared" si="53"/>
        <v>0</v>
      </c>
      <c r="CB11" s="346">
        <f t="shared" si="54"/>
        <v>0</v>
      </c>
      <c r="CC11" s="346">
        <f t="shared" si="55"/>
        <v>0</v>
      </c>
      <c r="CD11" s="346">
        <f t="shared" si="56"/>
        <v>0</v>
      </c>
      <c r="CE11" s="346">
        <f t="shared" si="57"/>
        <v>0</v>
      </c>
      <c r="CF11" s="346">
        <f t="shared" si="58"/>
        <v>0</v>
      </c>
      <c r="CG11" s="346">
        <f t="shared" si="59"/>
        <v>0</v>
      </c>
      <c r="CH11" s="346">
        <f t="shared" si="60"/>
        <v>0</v>
      </c>
      <c r="CI11" s="346">
        <f t="shared" si="61"/>
        <v>0</v>
      </c>
      <c r="CJ11" s="346">
        <f t="shared" si="62"/>
        <v>0</v>
      </c>
      <c r="CL11" s="346">
        <f t="shared" si="63"/>
        <v>0</v>
      </c>
      <c r="CM11" s="346">
        <f t="shared" si="64"/>
        <v>0</v>
      </c>
      <c r="CN11" s="346">
        <f t="shared" si="65"/>
        <v>0</v>
      </c>
      <c r="CO11" s="346">
        <f t="shared" si="66"/>
        <v>0</v>
      </c>
      <c r="CP11" s="346">
        <f t="shared" si="67"/>
        <v>0</v>
      </c>
      <c r="CQ11" s="346">
        <f t="shared" si="68"/>
        <v>0</v>
      </c>
      <c r="CR11" s="346">
        <f t="shared" si="69"/>
        <v>0</v>
      </c>
      <c r="CS11" s="346">
        <f t="shared" si="70"/>
        <v>0</v>
      </c>
      <c r="CT11" s="346">
        <f t="shared" si="71"/>
        <v>0</v>
      </c>
      <c r="CU11" s="346">
        <f t="shared" si="72"/>
        <v>0</v>
      </c>
      <c r="CV11" s="346">
        <f t="shared" si="73"/>
        <v>0</v>
      </c>
      <c r="CW11" s="346">
        <f t="shared" si="74"/>
        <v>0</v>
      </c>
      <c r="CX11" s="346">
        <f t="shared" si="75"/>
        <v>0</v>
      </c>
      <c r="CZ11" s="559">
        <f t="shared" si="76"/>
        <v>0</v>
      </c>
      <c r="DA11" s="559">
        <f t="shared" si="77"/>
        <v>0</v>
      </c>
      <c r="DB11" s="559">
        <f t="shared" si="78"/>
        <v>0</v>
      </c>
      <c r="DC11" s="559">
        <f t="shared" si="79"/>
        <v>0</v>
      </c>
      <c r="DD11" s="559">
        <f t="shared" si="80"/>
        <v>0</v>
      </c>
      <c r="DE11" s="559">
        <f t="shared" si="81"/>
        <v>0</v>
      </c>
      <c r="DF11" s="559">
        <f t="shared" si="82"/>
        <v>0</v>
      </c>
      <c r="DG11" s="559">
        <f t="shared" si="83"/>
        <v>0</v>
      </c>
      <c r="DH11" s="559">
        <f t="shared" si="84"/>
        <v>0</v>
      </c>
      <c r="DI11" s="559">
        <f t="shared" si="85"/>
        <v>0</v>
      </c>
      <c r="DJ11" s="559">
        <f t="shared" si="86"/>
        <v>0</v>
      </c>
      <c r="DK11" s="559">
        <f t="shared" si="87"/>
        <v>0</v>
      </c>
      <c r="DL11" s="559">
        <f t="shared" si="88"/>
        <v>0</v>
      </c>
    </row>
    <row r="12" spans="1:116">
      <c r="A12" s="4">
        <v>8</v>
      </c>
      <c r="B12" s="1" t="s">
        <v>419</v>
      </c>
      <c r="C12" s="1" t="s">
        <v>307</v>
      </c>
      <c r="D12" s="4" t="s">
        <v>326</v>
      </c>
      <c r="E12" s="133">
        <f>690.03+900</f>
        <v>1590.03</v>
      </c>
      <c r="F12" s="14">
        <f t="shared" si="5"/>
        <v>2750</v>
      </c>
      <c r="I12" s="14">
        <v>200</v>
      </c>
      <c r="J12" s="14">
        <v>200</v>
      </c>
      <c r="K12" s="14">
        <v>200</v>
      </c>
      <c r="L12" s="14">
        <v>200</v>
      </c>
      <c r="M12" s="14">
        <v>200</v>
      </c>
      <c r="N12" s="14">
        <v>250</v>
      </c>
      <c r="O12" s="14">
        <v>250</v>
      </c>
      <c r="P12" s="14">
        <v>250</v>
      </c>
      <c r="Q12" s="14">
        <v>250</v>
      </c>
      <c r="R12" s="14">
        <v>250</v>
      </c>
      <c r="S12" s="14">
        <v>250</v>
      </c>
      <c r="T12" s="14">
        <v>250</v>
      </c>
      <c r="V12" s="16">
        <v>0.5</v>
      </c>
      <c r="W12" s="16">
        <v>0.5</v>
      </c>
      <c r="X12" s="16">
        <v>0.5</v>
      </c>
      <c r="Y12" s="16">
        <v>0.5</v>
      </c>
      <c r="Z12" s="16">
        <v>0.5</v>
      </c>
      <c r="AA12" s="16">
        <v>0.5</v>
      </c>
      <c r="AB12" s="16">
        <v>0.5</v>
      </c>
      <c r="AC12" s="16">
        <v>0.5</v>
      </c>
      <c r="AD12" s="16">
        <v>0.5</v>
      </c>
      <c r="AE12" s="16">
        <v>0.5</v>
      </c>
      <c r="AF12" s="16">
        <v>0.5</v>
      </c>
      <c r="AG12" s="16">
        <v>0.5</v>
      </c>
      <c r="AI12" s="16">
        <f t="shared" si="12"/>
        <v>0.5</v>
      </c>
      <c r="AJ12" s="16">
        <f t="shared" si="13"/>
        <v>0.5</v>
      </c>
      <c r="AK12" s="16">
        <f t="shared" si="14"/>
        <v>0.5</v>
      </c>
      <c r="AL12" s="16">
        <f t="shared" si="15"/>
        <v>0.5</v>
      </c>
      <c r="AM12" s="16">
        <f t="shared" si="16"/>
        <v>0.5</v>
      </c>
      <c r="AN12" s="16">
        <f t="shared" si="17"/>
        <v>0.5</v>
      </c>
      <c r="AO12" s="16">
        <f t="shared" si="18"/>
        <v>0.5</v>
      </c>
      <c r="AP12" s="16">
        <f t="shared" si="19"/>
        <v>0.5</v>
      </c>
      <c r="AQ12" s="16">
        <f t="shared" si="20"/>
        <v>0.5</v>
      </c>
      <c r="AR12" s="16">
        <f t="shared" si="21"/>
        <v>0.5</v>
      </c>
      <c r="AS12" s="16">
        <f t="shared" si="22"/>
        <v>0.5</v>
      </c>
      <c r="AT12" s="16">
        <f t="shared" si="23"/>
        <v>0.5</v>
      </c>
      <c r="AV12" s="15">
        <f t="shared" si="24"/>
        <v>100</v>
      </c>
      <c r="AW12" s="15">
        <f t="shared" si="25"/>
        <v>100</v>
      </c>
      <c r="AX12" s="15">
        <f t="shared" si="26"/>
        <v>100</v>
      </c>
      <c r="AY12" s="15">
        <f t="shared" si="27"/>
        <v>100</v>
      </c>
      <c r="AZ12" s="15">
        <f t="shared" si="28"/>
        <v>100</v>
      </c>
      <c r="BA12" s="15">
        <f t="shared" si="29"/>
        <v>125</v>
      </c>
      <c r="BB12" s="15">
        <f t="shared" si="30"/>
        <v>125</v>
      </c>
      <c r="BC12" s="15">
        <f t="shared" si="31"/>
        <v>125</v>
      </c>
      <c r="BD12" s="15">
        <f t="shared" si="32"/>
        <v>125</v>
      </c>
      <c r="BE12" s="15">
        <f t="shared" si="33"/>
        <v>125</v>
      </c>
      <c r="BF12" s="15">
        <f t="shared" si="34"/>
        <v>125</v>
      </c>
      <c r="BG12" s="15">
        <f t="shared" si="35"/>
        <v>125</v>
      </c>
      <c r="BH12" s="15">
        <f t="shared" si="36"/>
        <v>1375</v>
      </c>
      <c r="BJ12" s="15">
        <f t="shared" si="37"/>
        <v>100</v>
      </c>
      <c r="BK12" s="15">
        <f t="shared" si="38"/>
        <v>100</v>
      </c>
      <c r="BL12" s="15">
        <f t="shared" si="39"/>
        <v>100</v>
      </c>
      <c r="BM12" s="15">
        <f t="shared" si="40"/>
        <v>100</v>
      </c>
      <c r="BN12" s="15">
        <f t="shared" si="41"/>
        <v>100</v>
      </c>
      <c r="BO12" s="15">
        <f t="shared" si="42"/>
        <v>125</v>
      </c>
      <c r="BP12" s="15">
        <f t="shared" si="43"/>
        <v>125</v>
      </c>
      <c r="BQ12" s="15">
        <f t="shared" si="44"/>
        <v>125</v>
      </c>
      <c r="BR12" s="15">
        <f t="shared" si="45"/>
        <v>125</v>
      </c>
      <c r="BS12" s="15">
        <f t="shared" si="46"/>
        <v>125</v>
      </c>
      <c r="BT12" s="15">
        <f t="shared" si="47"/>
        <v>125</v>
      </c>
      <c r="BU12" s="15">
        <f t="shared" si="48"/>
        <v>125</v>
      </c>
      <c r="BV12" s="15">
        <f t="shared" si="49"/>
        <v>1375</v>
      </c>
      <c r="BX12" s="346">
        <f t="shared" si="50"/>
        <v>0.48</v>
      </c>
      <c r="BY12" s="346">
        <f t="shared" si="51"/>
        <v>0.48</v>
      </c>
      <c r="BZ12" s="346">
        <f t="shared" si="52"/>
        <v>0.48</v>
      </c>
      <c r="CA12" s="346">
        <f t="shared" si="53"/>
        <v>0.48</v>
      </c>
      <c r="CB12" s="346">
        <f t="shared" si="54"/>
        <v>0.48</v>
      </c>
      <c r="CC12" s="346">
        <f t="shared" si="55"/>
        <v>0.6</v>
      </c>
      <c r="CD12" s="346">
        <f t="shared" si="56"/>
        <v>0.6</v>
      </c>
      <c r="CE12" s="346">
        <f t="shared" si="57"/>
        <v>0.6</v>
      </c>
      <c r="CF12" s="346">
        <f t="shared" si="58"/>
        <v>0.6</v>
      </c>
      <c r="CG12" s="346">
        <f t="shared" si="59"/>
        <v>0.6</v>
      </c>
      <c r="CH12" s="346">
        <f t="shared" si="60"/>
        <v>0.6</v>
      </c>
      <c r="CI12" s="346">
        <f t="shared" si="61"/>
        <v>0.6</v>
      </c>
      <c r="CJ12" s="346">
        <f t="shared" si="62"/>
        <v>6.5999999999999988</v>
      </c>
      <c r="CL12" s="346">
        <f t="shared" si="63"/>
        <v>0.49</v>
      </c>
      <c r="CM12" s="346">
        <f t="shared" si="64"/>
        <v>0.49</v>
      </c>
      <c r="CN12" s="346">
        <f t="shared" si="65"/>
        <v>0.49</v>
      </c>
      <c r="CO12" s="346">
        <f t="shared" si="66"/>
        <v>0.49</v>
      </c>
      <c r="CP12" s="346">
        <f t="shared" si="67"/>
        <v>0.49</v>
      </c>
      <c r="CQ12" s="346">
        <f t="shared" si="68"/>
        <v>0.61250000000000004</v>
      </c>
      <c r="CR12" s="346">
        <f t="shared" si="69"/>
        <v>0.61250000000000004</v>
      </c>
      <c r="CS12" s="346">
        <f t="shared" si="70"/>
        <v>0.61250000000000004</v>
      </c>
      <c r="CT12" s="346">
        <f t="shared" si="71"/>
        <v>0.61250000000000004</v>
      </c>
      <c r="CU12" s="346">
        <f t="shared" si="72"/>
        <v>0.61250000000000004</v>
      </c>
      <c r="CV12" s="346">
        <f t="shared" si="73"/>
        <v>0.61250000000000004</v>
      </c>
      <c r="CW12" s="346">
        <f t="shared" si="74"/>
        <v>0.61250000000000004</v>
      </c>
      <c r="CX12" s="346">
        <f t="shared" si="75"/>
        <v>6.7374999999999989</v>
      </c>
      <c r="CZ12" s="559">
        <f t="shared" si="76"/>
        <v>0.97</v>
      </c>
      <c r="DA12" s="559">
        <f t="shared" si="77"/>
        <v>0.97</v>
      </c>
      <c r="DB12" s="559">
        <f t="shared" si="78"/>
        <v>0.97</v>
      </c>
      <c r="DC12" s="559">
        <f t="shared" si="79"/>
        <v>0.97</v>
      </c>
      <c r="DD12" s="559">
        <f t="shared" si="80"/>
        <v>0.97</v>
      </c>
      <c r="DE12" s="559">
        <f t="shared" si="81"/>
        <v>1.2124999999999999</v>
      </c>
      <c r="DF12" s="559">
        <f t="shared" si="82"/>
        <v>1.2124999999999999</v>
      </c>
      <c r="DG12" s="559">
        <f t="shared" si="83"/>
        <v>1.2124999999999999</v>
      </c>
      <c r="DH12" s="559">
        <f t="shared" si="84"/>
        <v>1.2124999999999999</v>
      </c>
      <c r="DI12" s="559">
        <f t="shared" si="85"/>
        <v>1.2124999999999999</v>
      </c>
      <c r="DJ12" s="559">
        <f t="shared" si="86"/>
        <v>1.2124999999999999</v>
      </c>
      <c r="DK12" s="559">
        <f t="shared" si="87"/>
        <v>1.2124999999999999</v>
      </c>
      <c r="DL12" s="559">
        <f t="shared" si="88"/>
        <v>13.337500000000002</v>
      </c>
    </row>
    <row r="13" spans="1:116">
      <c r="A13" s="4">
        <v>9</v>
      </c>
      <c r="B13" s="1" t="s">
        <v>420</v>
      </c>
      <c r="C13" s="1" t="s">
        <v>307</v>
      </c>
      <c r="D13" s="4" t="s">
        <v>326</v>
      </c>
      <c r="E13" s="133">
        <v>0</v>
      </c>
      <c r="F13" s="14">
        <f t="shared" si="5"/>
        <v>0</v>
      </c>
      <c r="I13" s="14">
        <v>0</v>
      </c>
      <c r="J13" s="14">
        <v>0</v>
      </c>
      <c r="K13" s="14">
        <v>0</v>
      </c>
      <c r="L13" s="14">
        <v>0</v>
      </c>
      <c r="M13" s="14">
        <v>0</v>
      </c>
      <c r="N13" s="14">
        <v>0</v>
      </c>
      <c r="O13" s="14">
        <v>0</v>
      </c>
      <c r="P13" s="14">
        <v>0</v>
      </c>
      <c r="Q13" s="14">
        <v>0</v>
      </c>
      <c r="R13" s="14">
        <v>0</v>
      </c>
      <c r="S13" s="14">
        <v>0</v>
      </c>
      <c r="T13" s="14">
        <v>0</v>
      </c>
      <c r="V13" s="16">
        <v>0.5</v>
      </c>
      <c r="W13" s="16">
        <v>0.5</v>
      </c>
      <c r="X13" s="16">
        <v>0.5</v>
      </c>
      <c r="Y13" s="16">
        <v>0.5</v>
      </c>
      <c r="Z13" s="16">
        <v>0.5</v>
      </c>
      <c r="AA13" s="16">
        <v>0.5</v>
      </c>
      <c r="AB13" s="16">
        <v>0.5</v>
      </c>
      <c r="AC13" s="16">
        <v>0.5</v>
      </c>
      <c r="AD13" s="16">
        <v>0.5</v>
      </c>
      <c r="AE13" s="16">
        <v>0.5</v>
      </c>
      <c r="AF13" s="16">
        <v>0.5</v>
      </c>
      <c r="AG13" s="16">
        <v>0.5</v>
      </c>
      <c r="AI13" s="16">
        <f t="shared" si="12"/>
        <v>0.5</v>
      </c>
      <c r="AJ13" s="16">
        <f t="shared" si="13"/>
        <v>0.5</v>
      </c>
      <c r="AK13" s="16">
        <f t="shared" si="14"/>
        <v>0.5</v>
      </c>
      <c r="AL13" s="16">
        <f t="shared" si="15"/>
        <v>0.5</v>
      </c>
      <c r="AM13" s="16">
        <f t="shared" si="16"/>
        <v>0.5</v>
      </c>
      <c r="AN13" s="16">
        <f t="shared" si="17"/>
        <v>0.5</v>
      </c>
      <c r="AO13" s="16">
        <f t="shared" si="18"/>
        <v>0.5</v>
      </c>
      <c r="AP13" s="16">
        <f t="shared" si="19"/>
        <v>0.5</v>
      </c>
      <c r="AQ13" s="16">
        <f t="shared" si="20"/>
        <v>0.5</v>
      </c>
      <c r="AR13" s="16">
        <f t="shared" si="21"/>
        <v>0.5</v>
      </c>
      <c r="AS13" s="16">
        <f t="shared" si="22"/>
        <v>0.5</v>
      </c>
      <c r="AT13" s="16">
        <f t="shared" si="23"/>
        <v>0.5</v>
      </c>
      <c r="AV13" s="15">
        <f t="shared" si="24"/>
        <v>0</v>
      </c>
      <c r="AW13" s="15">
        <f t="shared" si="25"/>
        <v>0</v>
      </c>
      <c r="AX13" s="15">
        <f t="shared" si="26"/>
        <v>0</v>
      </c>
      <c r="AY13" s="15">
        <f t="shared" si="27"/>
        <v>0</v>
      </c>
      <c r="AZ13" s="15">
        <f t="shared" si="28"/>
        <v>0</v>
      </c>
      <c r="BA13" s="15">
        <f t="shared" si="29"/>
        <v>0</v>
      </c>
      <c r="BB13" s="15">
        <f t="shared" si="30"/>
        <v>0</v>
      </c>
      <c r="BC13" s="15">
        <f t="shared" si="31"/>
        <v>0</v>
      </c>
      <c r="BD13" s="15">
        <f t="shared" si="32"/>
        <v>0</v>
      </c>
      <c r="BE13" s="15">
        <f t="shared" si="33"/>
        <v>0</v>
      </c>
      <c r="BF13" s="15">
        <f t="shared" si="34"/>
        <v>0</v>
      </c>
      <c r="BG13" s="15">
        <f t="shared" si="35"/>
        <v>0</v>
      </c>
      <c r="BH13" s="15">
        <f t="shared" si="36"/>
        <v>0</v>
      </c>
      <c r="BJ13" s="15">
        <f t="shared" si="37"/>
        <v>0</v>
      </c>
      <c r="BK13" s="15">
        <f t="shared" si="38"/>
        <v>0</v>
      </c>
      <c r="BL13" s="15">
        <f t="shared" si="39"/>
        <v>0</v>
      </c>
      <c r="BM13" s="15">
        <f t="shared" si="40"/>
        <v>0</v>
      </c>
      <c r="BN13" s="15">
        <f t="shared" si="41"/>
        <v>0</v>
      </c>
      <c r="BO13" s="15">
        <f t="shared" si="42"/>
        <v>0</v>
      </c>
      <c r="BP13" s="15">
        <f t="shared" si="43"/>
        <v>0</v>
      </c>
      <c r="BQ13" s="15">
        <f t="shared" si="44"/>
        <v>0</v>
      </c>
      <c r="BR13" s="15">
        <f t="shared" si="45"/>
        <v>0</v>
      </c>
      <c r="BS13" s="15">
        <f t="shared" si="46"/>
        <v>0</v>
      </c>
      <c r="BT13" s="15">
        <f t="shared" si="47"/>
        <v>0</v>
      </c>
      <c r="BU13" s="15">
        <f t="shared" si="48"/>
        <v>0</v>
      </c>
      <c r="BV13" s="15">
        <f t="shared" si="49"/>
        <v>0</v>
      </c>
      <c r="BX13" s="346">
        <f t="shared" si="50"/>
        <v>0</v>
      </c>
      <c r="BY13" s="346">
        <f t="shared" si="51"/>
        <v>0</v>
      </c>
      <c r="BZ13" s="346">
        <f t="shared" si="52"/>
        <v>0</v>
      </c>
      <c r="CA13" s="346">
        <f t="shared" si="53"/>
        <v>0</v>
      </c>
      <c r="CB13" s="346">
        <f t="shared" si="54"/>
        <v>0</v>
      </c>
      <c r="CC13" s="346">
        <f t="shared" si="55"/>
        <v>0</v>
      </c>
      <c r="CD13" s="346">
        <f t="shared" si="56"/>
        <v>0</v>
      </c>
      <c r="CE13" s="346">
        <f t="shared" si="57"/>
        <v>0</v>
      </c>
      <c r="CF13" s="346">
        <f t="shared" si="58"/>
        <v>0</v>
      </c>
      <c r="CG13" s="346">
        <f t="shared" si="59"/>
        <v>0</v>
      </c>
      <c r="CH13" s="346">
        <f t="shared" si="60"/>
        <v>0</v>
      </c>
      <c r="CI13" s="346">
        <f t="shared" si="61"/>
        <v>0</v>
      </c>
      <c r="CJ13" s="346">
        <f t="shared" si="62"/>
        <v>0</v>
      </c>
      <c r="CL13" s="346">
        <f t="shared" si="63"/>
        <v>0</v>
      </c>
      <c r="CM13" s="346">
        <f t="shared" si="64"/>
        <v>0</v>
      </c>
      <c r="CN13" s="346">
        <f t="shared" si="65"/>
        <v>0</v>
      </c>
      <c r="CO13" s="346">
        <f t="shared" si="66"/>
        <v>0</v>
      </c>
      <c r="CP13" s="346">
        <f t="shared" si="67"/>
        <v>0</v>
      </c>
      <c r="CQ13" s="346">
        <f t="shared" si="68"/>
        <v>0</v>
      </c>
      <c r="CR13" s="346">
        <f t="shared" si="69"/>
        <v>0</v>
      </c>
      <c r="CS13" s="346">
        <f t="shared" si="70"/>
        <v>0</v>
      </c>
      <c r="CT13" s="346">
        <f t="shared" si="71"/>
        <v>0</v>
      </c>
      <c r="CU13" s="346">
        <f t="shared" si="72"/>
        <v>0</v>
      </c>
      <c r="CV13" s="346">
        <f t="shared" si="73"/>
        <v>0</v>
      </c>
      <c r="CW13" s="346">
        <f t="shared" si="74"/>
        <v>0</v>
      </c>
      <c r="CX13" s="346">
        <f t="shared" si="75"/>
        <v>0</v>
      </c>
      <c r="CZ13" s="559">
        <f t="shared" si="76"/>
        <v>0</v>
      </c>
      <c r="DA13" s="559">
        <f t="shared" si="77"/>
        <v>0</v>
      </c>
      <c r="DB13" s="559">
        <f t="shared" si="78"/>
        <v>0</v>
      </c>
      <c r="DC13" s="559">
        <f t="shared" si="79"/>
        <v>0</v>
      </c>
      <c r="DD13" s="559">
        <f t="shared" si="80"/>
        <v>0</v>
      </c>
      <c r="DE13" s="559">
        <f t="shared" si="81"/>
        <v>0</v>
      </c>
      <c r="DF13" s="559">
        <f t="shared" si="82"/>
        <v>0</v>
      </c>
      <c r="DG13" s="559">
        <f t="shared" si="83"/>
        <v>0</v>
      </c>
      <c r="DH13" s="559">
        <f t="shared" si="84"/>
        <v>0</v>
      </c>
      <c r="DI13" s="559">
        <f t="shared" si="85"/>
        <v>0</v>
      </c>
      <c r="DJ13" s="559">
        <f t="shared" si="86"/>
        <v>0</v>
      </c>
      <c r="DK13" s="559">
        <f t="shared" si="87"/>
        <v>0</v>
      </c>
      <c r="DL13" s="559">
        <f t="shared" si="88"/>
        <v>0</v>
      </c>
    </row>
    <row r="14" spans="1:116">
      <c r="E14" s="133"/>
      <c r="F14" s="14"/>
      <c r="I14" s="14"/>
      <c r="J14" s="14"/>
      <c r="K14" s="14"/>
      <c r="L14" s="14"/>
      <c r="M14" s="14"/>
      <c r="N14" s="14"/>
      <c r="O14" s="14"/>
      <c r="P14" s="14"/>
      <c r="Q14" s="14"/>
      <c r="R14" s="14"/>
      <c r="S14" s="14"/>
      <c r="T14" s="14"/>
      <c r="V14" s="16"/>
      <c r="W14" s="16"/>
      <c r="X14" s="16"/>
      <c r="Y14" s="16"/>
      <c r="Z14" s="16"/>
      <c r="AA14" s="16"/>
      <c r="AB14" s="16"/>
      <c r="AC14" s="16"/>
      <c r="AD14" s="16"/>
      <c r="AE14" s="16"/>
      <c r="AF14" s="16"/>
      <c r="AG14" s="16"/>
      <c r="AI14" s="16"/>
      <c r="AJ14" s="16"/>
      <c r="AK14" s="16"/>
      <c r="AL14" s="16"/>
      <c r="AM14" s="16"/>
      <c r="AN14" s="16"/>
      <c r="AO14" s="16"/>
      <c r="AP14" s="16"/>
      <c r="AQ14" s="16"/>
      <c r="AR14" s="16"/>
      <c r="AS14" s="16"/>
      <c r="AT14" s="16"/>
      <c r="AV14" s="15"/>
      <c r="AW14" s="15"/>
      <c r="AX14" s="15"/>
      <c r="AY14" s="15"/>
      <c r="AZ14" s="15"/>
      <c r="BA14" s="15"/>
      <c r="BB14" s="15"/>
      <c r="BC14" s="15"/>
      <c r="BD14" s="15"/>
      <c r="BE14" s="15"/>
      <c r="BF14" s="15"/>
      <c r="BG14" s="15"/>
      <c r="BH14" s="15"/>
      <c r="BJ14" s="15"/>
      <c r="BK14" s="15"/>
      <c r="BL14" s="15"/>
      <c r="BM14" s="15"/>
      <c r="BN14" s="15"/>
      <c r="BO14" s="15"/>
      <c r="BP14" s="15"/>
      <c r="BQ14" s="15"/>
      <c r="BR14" s="15"/>
      <c r="BS14" s="15"/>
      <c r="BT14" s="15"/>
      <c r="BU14" s="15"/>
      <c r="BV14" s="15"/>
      <c r="BX14" s="346"/>
      <c r="BY14" s="346"/>
      <c r="BZ14" s="346"/>
      <c r="CA14" s="346"/>
      <c r="CB14" s="346"/>
      <c r="CC14" s="346"/>
      <c r="CD14" s="346"/>
      <c r="CE14" s="346"/>
      <c r="CF14" s="346"/>
      <c r="CG14" s="346"/>
      <c r="CH14" s="346"/>
      <c r="CI14" s="346"/>
      <c r="CJ14" s="346"/>
      <c r="CL14" s="346"/>
      <c r="CM14" s="346"/>
      <c r="CN14" s="346"/>
      <c r="CO14" s="346"/>
      <c r="CP14" s="346"/>
      <c r="CQ14" s="346"/>
      <c r="CR14" s="346"/>
      <c r="CS14" s="346"/>
      <c r="CT14" s="346"/>
      <c r="CU14" s="346"/>
      <c r="CV14" s="346"/>
      <c r="CW14" s="346"/>
      <c r="CX14" s="346"/>
      <c r="CZ14" s="559">
        <f t="shared" si="76"/>
        <v>0</v>
      </c>
      <c r="DA14" s="559">
        <f t="shared" si="77"/>
        <v>0</v>
      </c>
      <c r="DB14" s="559">
        <f t="shared" si="78"/>
        <v>0</v>
      </c>
      <c r="DC14" s="559">
        <f t="shared" si="79"/>
        <v>0</v>
      </c>
      <c r="DD14" s="559">
        <f t="shared" si="80"/>
        <v>0</v>
      </c>
      <c r="DE14" s="559">
        <f t="shared" si="81"/>
        <v>0</v>
      </c>
      <c r="DF14" s="559">
        <f t="shared" si="82"/>
        <v>0</v>
      </c>
      <c r="DG14" s="559">
        <f t="shared" si="83"/>
        <v>0</v>
      </c>
      <c r="DH14" s="559">
        <f t="shared" si="84"/>
        <v>0</v>
      </c>
      <c r="DI14" s="559">
        <f t="shared" si="85"/>
        <v>0</v>
      </c>
      <c r="DJ14" s="559">
        <f t="shared" si="86"/>
        <v>0</v>
      </c>
      <c r="DK14" s="559">
        <f t="shared" si="87"/>
        <v>0</v>
      </c>
      <c r="DL14" s="559">
        <f t="shared" si="88"/>
        <v>0</v>
      </c>
    </row>
    <row r="15" spans="1:116">
      <c r="A15" s="4">
        <v>10</v>
      </c>
      <c r="B15" s="1" t="s">
        <v>422</v>
      </c>
      <c r="C15" s="1" t="s">
        <v>334</v>
      </c>
      <c r="D15" s="4" t="s">
        <v>326</v>
      </c>
      <c r="E15" s="133">
        <f>200</f>
        <v>200</v>
      </c>
      <c r="F15" s="14">
        <f t="shared" si="5"/>
        <v>1500</v>
      </c>
      <c r="I15" s="14">
        <v>100</v>
      </c>
      <c r="J15" s="14">
        <v>100</v>
      </c>
      <c r="K15" s="14">
        <v>100</v>
      </c>
      <c r="L15" s="14">
        <v>100</v>
      </c>
      <c r="M15" s="14">
        <v>100</v>
      </c>
      <c r="N15" s="14">
        <v>100</v>
      </c>
      <c r="O15" s="14">
        <v>150</v>
      </c>
      <c r="P15" s="14">
        <v>150</v>
      </c>
      <c r="Q15" s="14">
        <v>150</v>
      </c>
      <c r="R15" s="14">
        <v>150</v>
      </c>
      <c r="S15" s="14">
        <v>150</v>
      </c>
      <c r="T15" s="14">
        <v>150</v>
      </c>
      <c r="V15" s="16">
        <v>0.5</v>
      </c>
      <c r="W15" s="16">
        <v>0.5</v>
      </c>
      <c r="X15" s="16">
        <v>0.5</v>
      </c>
      <c r="Y15" s="16">
        <v>0.5</v>
      </c>
      <c r="Z15" s="16">
        <v>0.5</v>
      </c>
      <c r="AA15" s="16">
        <v>0.5</v>
      </c>
      <c r="AB15" s="16">
        <v>0.5</v>
      </c>
      <c r="AC15" s="16">
        <v>0.5</v>
      </c>
      <c r="AD15" s="16">
        <v>0.5</v>
      </c>
      <c r="AE15" s="16">
        <v>0.5</v>
      </c>
      <c r="AF15" s="16">
        <v>0.5</v>
      </c>
      <c r="AG15" s="16">
        <v>0.5</v>
      </c>
      <c r="AI15" s="16">
        <f t="shared" si="12"/>
        <v>0.5</v>
      </c>
      <c r="AJ15" s="16">
        <f t="shared" si="13"/>
        <v>0.5</v>
      </c>
      <c r="AK15" s="16">
        <f t="shared" si="14"/>
        <v>0.5</v>
      </c>
      <c r="AL15" s="16">
        <f t="shared" si="15"/>
        <v>0.5</v>
      </c>
      <c r="AM15" s="16">
        <f t="shared" si="16"/>
        <v>0.5</v>
      </c>
      <c r="AN15" s="16">
        <f t="shared" si="17"/>
        <v>0.5</v>
      </c>
      <c r="AO15" s="16">
        <f t="shared" si="18"/>
        <v>0.5</v>
      </c>
      <c r="AP15" s="16">
        <f t="shared" si="19"/>
        <v>0.5</v>
      </c>
      <c r="AQ15" s="16">
        <f t="shared" si="20"/>
        <v>0.5</v>
      </c>
      <c r="AR15" s="16">
        <f t="shared" si="21"/>
        <v>0.5</v>
      </c>
      <c r="AS15" s="16">
        <f t="shared" si="22"/>
        <v>0.5</v>
      </c>
      <c r="AT15" s="16">
        <f t="shared" si="23"/>
        <v>0.5</v>
      </c>
      <c r="AV15" s="15">
        <f t="shared" si="24"/>
        <v>50</v>
      </c>
      <c r="AW15" s="15">
        <f t="shared" si="25"/>
        <v>50</v>
      </c>
      <c r="AX15" s="15">
        <f t="shared" si="26"/>
        <v>50</v>
      </c>
      <c r="AY15" s="15">
        <f t="shared" si="27"/>
        <v>50</v>
      </c>
      <c r="AZ15" s="15">
        <f t="shared" si="28"/>
        <v>50</v>
      </c>
      <c r="BA15" s="15">
        <f t="shared" si="29"/>
        <v>50</v>
      </c>
      <c r="BB15" s="15">
        <f t="shared" si="30"/>
        <v>75</v>
      </c>
      <c r="BC15" s="15">
        <f t="shared" si="31"/>
        <v>75</v>
      </c>
      <c r="BD15" s="15">
        <f t="shared" si="32"/>
        <v>75</v>
      </c>
      <c r="BE15" s="15">
        <f t="shared" si="33"/>
        <v>75</v>
      </c>
      <c r="BF15" s="15">
        <f t="shared" si="34"/>
        <v>75</v>
      </c>
      <c r="BG15" s="15">
        <f t="shared" si="35"/>
        <v>75</v>
      </c>
      <c r="BH15" s="15">
        <f t="shared" si="36"/>
        <v>750</v>
      </c>
      <c r="BJ15" s="15">
        <f t="shared" si="37"/>
        <v>50</v>
      </c>
      <c r="BK15" s="15">
        <f t="shared" si="38"/>
        <v>50</v>
      </c>
      <c r="BL15" s="15">
        <f t="shared" si="39"/>
        <v>50</v>
      </c>
      <c r="BM15" s="15">
        <f t="shared" si="40"/>
        <v>50</v>
      </c>
      <c r="BN15" s="15">
        <f t="shared" si="41"/>
        <v>50</v>
      </c>
      <c r="BO15" s="15">
        <f t="shared" si="42"/>
        <v>50</v>
      </c>
      <c r="BP15" s="15">
        <f t="shared" si="43"/>
        <v>75</v>
      </c>
      <c r="BQ15" s="15">
        <f t="shared" si="44"/>
        <v>75</v>
      </c>
      <c r="BR15" s="15">
        <f t="shared" si="45"/>
        <v>75</v>
      </c>
      <c r="BS15" s="15">
        <f t="shared" si="46"/>
        <v>75</v>
      </c>
      <c r="BT15" s="15">
        <f t="shared" si="47"/>
        <v>75</v>
      </c>
      <c r="BU15" s="15">
        <f t="shared" si="48"/>
        <v>75</v>
      </c>
      <c r="BV15" s="15">
        <f t="shared" si="49"/>
        <v>750</v>
      </c>
      <c r="BX15" s="346">
        <f t="shared" si="50"/>
        <v>0.24</v>
      </c>
      <c r="BY15" s="346">
        <f t="shared" si="51"/>
        <v>0.24</v>
      </c>
      <c r="BZ15" s="346">
        <f t="shared" si="52"/>
        <v>0.24</v>
      </c>
      <c r="CA15" s="346">
        <f t="shared" si="53"/>
        <v>0.24</v>
      </c>
      <c r="CB15" s="346">
        <f t="shared" si="54"/>
        <v>0.24</v>
      </c>
      <c r="CC15" s="346">
        <f t="shared" si="55"/>
        <v>0.24</v>
      </c>
      <c r="CD15" s="346">
        <f t="shared" si="56"/>
        <v>0.36</v>
      </c>
      <c r="CE15" s="346">
        <f t="shared" si="57"/>
        <v>0.36</v>
      </c>
      <c r="CF15" s="346">
        <f t="shared" si="58"/>
        <v>0.36</v>
      </c>
      <c r="CG15" s="346">
        <f t="shared" si="59"/>
        <v>0.36</v>
      </c>
      <c r="CH15" s="346">
        <f t="shared" si="60"/>
        <v>0.36</v>
      </c>
      <c r="CI15" s="346">
        <f t="shared" si="61"/>
        <v>0.36</v>
      </c>
      <c r="CJ15" s="346">
        <f t="shared" si="62"/>
        <v>3.5999999999999992</v>
      </c>
      <c r="CL15" s="346">
        <f t="shared" si="63"/>
        <v>0.245</v>
      </c>
      <c r="CM15" s="346">
        <f t="shared" si="64"/>
        <v>0.245</v>
      </c>
      <c r="CN15" s="346">
        <f t="shared" si="65"/>
        <v>0.245</v>
      </c>
      <c r="CO15" s="346">
        <f t="shared" si="66"/>
        <v>0.245</v>
      </c>
      <c r="CP15" s="346">
        <f t="shared" si="67"/>
        <v>0.245</v>
      </c>
      <c r="CQ15" s="346">
        <f t="shared" si="68"/>
        <v>0.245</v>
      </c>
      <c r="CR15" s="346">
        <f t="shared" si="69"/>
        <v>0.36749999999999999</v>
      </c>
      <c r="CS15" s="346">
        <f t="shared" si="70"/>
        <v>0.36749999999999999</v>
      </c>
      <c r="CT15" s="346">
        <f t="shared" si="71"/>
        <v>0.36749999999999999</v>
      </c>
      <c r="CU15" s="346">
        <f t="shared" si="72"/>
        <v>0.36749999999999999</v>
      </c>
      <c r="CV15" s="346">
        <f t="shared" si="73"/>
        <v>0.36749999999999999</v>
      </c>
      <c r="CW15" s="346">
        <f t="shared" si="74"/>
        <v>0.36749999999999999</v>
      </c>
      <c r="CX15" s="346">
        <f t="shared" si="75"/>
        <v>3.6750000000000007</v>
      </c>
      <c r="CZ15" s="559">
        <f t="shared" si="76"/>
        <v>0.48499999999999999</v>
      </c>
      <c r="DA15" s="559">
        <f t="shared" si="77"/>
        <v>0.48499999999999999</v>
      </c>
      <c r="DB15" s="559">
        <f t="shared" si="78"/>
        <v>0.48499999999999999</v>
      </c>
      <c r="DC15" s="559">
        <f t="shared" si="79"/>
        <v>0.48499999999999999</v>
      </c>
      <c r="DD15" s="559">
        <f t="shared" si="80"/>
        <v>0.48499999999999999</v>
      </c>
      <c r="DE15" s="559">
        <f t="shared" si="81"/>
        <v>0.48499999999999999</v>
      </c>
      <c r="DF15" s="559">
        <f t="shared" si="82"/>
        <v>0.72750000000000004</v>
      </c>
      <c r="DG15" s="559">
        <f t="shared" si="83"/>
        <v>0.72750000000000004</v>
      </c>
      <c r="DH15" s="559">
        <f t="shared" si="84"/>
        <v>0.72750000000000004</v>
      </c>
      <c r="DI15" s="559">
        <f t="shared" si="85"/>
        <v>0.72750000000000004</v>
      </c>
      <c r="DJ15" s="559">
        <f t="shared" si="86"/>
        <v>0.72750000000000004</v>
      </c>
      <c r="DK15" s="559">
        <f t="shared" si="87"/>
        <v>0.72750000000000004</v>
      </c>
      <c r="DL15" s="559">
        <f t="shared" si="88"/>
        <v>7.2750000000000004</v>
      </c>
    </row>
    <row r="16" spans="1:116">
      <c r="A16" s="4">
        <v>11</v>
      </c>
      <c r="B16" s="1" t="s">
        <v>423</v>
      </c>
      <c r="C16" s="1" t="s">
        <v>334</v>
      </c>
      <c r="D16" s="4" t="s">
        <v>326</v>
      </c>
      <c r="E16" s="133">
        <f>200</f>
        <v>200</v>
      </c>
      <c r="F16" s="14">
        <f t="shared" si="5"/>
        <v>1250</v>
      </c>
      <c r="I16" s="14">
        <v>100</v>
      </c>
      <c r="J16" s="14">
        <v>100</v>
      </c>
      <c r="K16" s="14">
        <v>100</v>
      </c>
      <c r="L16" s="14">
        <v>100</v>
      </c>
      <c r="M16" s="14">
        <v>100</v>
      </c>
      <c r="N16" s="14">
        <v>100</v>
      </c>
      <c r="O16" s="14">
        <v>100</v>
      </c>
      <c r="P16" s="14">
        <v>100</v>
      </c>
      <c r="Q16" s="14">
        <v>150</v>
      </c>
      <c r="R16" s="14">
        <v>100</v>
      </c>
      <c r="S16" s="14">
        <v>100</v>
      </c>
      <c r="T16" s="14">
        <v>100</v>
      </c>
      <c r="V16" s="16">
        <v>0.5</v>
      </c>
      <c r="W16" s="16">
        <v>0.5</v>
      </c>
      <c r="X16" s="16">
        <v>0.5</v>
      </c>
      <c r="Y16" s="16">
        <v>0.5</v>
      </c>
      <c r="Z16" s="16">
        <v>0.5</v>
      </c>
      <c r="AA16" s="16">
        <v>0.5</v>
      </c>
      <c r="AB16" s="16">
        <v>0.5</v>
      </c>
      <c r="AC16" s="16">
        <v>0.5</v>
      </c>
      <c r="AD16" s="16">
        <v>0.5</v>
      </c>
      <c r="AE16" s="16">
        <v>0.5</v>
      </c>
      <c r="AF16" s="16">
        <v>0.5</v>
      </c>
      <c r="AG16" s="16">
        <v>0.5</v>
      </c>
      <c r="AI16" s="16">
        <f t="shared" si="12"/>
        <v>0.5</v>
      </c>
      <c r="AJ16" s="16">
        <f t="shared" si="13"/>
        <v>0.5</v>
      </c>
      <c r="AK16" s="16">
        <f t="shared" si="14"/>
        <v>0.5</v>
      </c>
      <c r="AL16" s="16">
        <f t="shared" si="15"/>
        <v>0.5</v>
      </c>
      <c r="AM16" s="16">
        <f t="shared" si="16"/>
        <v>0.5</v>
      </c>
      <c r="AN16" s="16">
        <f t="shared" si="17"/>
        <v>0.5</v>
      </c>
      <c r="AO16" s="16">
        <f t="shared" si="18"/>
        <v>0.5</v>
      </c>
      <c r="AP16" s="16">
        <f t="shared" si="19"/>
        <v>0.5</v>
      </c>
      <c r="AQ16" s="16">
        <f t="shared" si="20"/>
        <v>0.5</v>
      </c>
      <c r="AR16" s="16">
        <f t="shared" si="21"/>
        <v>0.5</v>
      </c>
      <c r="AS16" s="16">
        <f t="shared" si="22"/>
        <v>0.5</v>
      </c>
      <c r="AT16" s="16">
        <f t="shared" si="23"/>
        <v>0.5</v>
      </c>
      <c r="AV16" s="15">
        <f t="shared" si="24"/>
        <v>50</v>
      </c>
      <c r="AW16" s="15">
        <f t="shared" si="25"/>
        <v>50</v>
      </c>
      <c r="AX16" s="15">
        <f t="shared" si="26"/>
        <v>50</v>
      </c>
      <c r="AY16" s="15">
        <f t="shared" si="27"/>
        <v>50</v>
      </c>
      <c r="AZ16" s="15">
        <f t="shared" si="28"/>
        <v>50</v>
      </c>
      <c r="BA16" s="15">
        <f t="shared" si="29"/>
        <v>50</v>
      </c>
      <c r="BB16" s="15">
        <f t="shared" si="30"/>
        <v>50</v>
      </c>
      <c r="BC16" s="15">
        <f t="shared" si="31"/>
        <v>50</v>
      </c>
      <c r="BD16" s="15">
        <f t="shared" si="32"/>
        <v>75</v>
      </c>
      <c r="BE16" s="15">
        <f t="shared" si="33"/>
        <v>50</v>
      </c>
      <c r="BF16" s="15">
        <f t="shared" si="34"/>
        <v>50</v>
      </c>
      <c r="BG16" s="15">
        <f t="shared" si="35"/>
        <v>50</v>
      </c>
      <c r="BH16" s="15">
        <f t="shared" si="36"/>
        <v>625</v>
      </c>
      <c r="BJ16" s="15">
        <f t="shared" si="37"/>
        <v>50</v>
      </c>
      <c r="BK16" s="15">
        <f t="shared" si="38"/>
        <v>50</v>
      </c>
      <c r="BL16" s="15">
        <f t="shared" si="39"/>
        <v>50</v>
      </c>
      <c r="BM16" s="15">
        <f t="shared" si="40"/>
        <v>50</v>
      </c>
      <c r="BN16" s="15">
        <f t="shared" si="41"/>
        <v>50</v>
      </c>
      <c r="BO16" s="15">
        <f t="shared" si="42"/>
        <v>50</v>
      </c>
      <c r="BP16" s="15">
        <f t="shared" si="43"/>
        <v>50</v>
      </c>
      <c r="BQ16" s="15">
        <f t="shared" si="44"/>
        <v>50</v>
      </c>
      <c r="BR16" s="15">
        <f t="shared" si="45"/>
        <v>75</v>
      </c>
      <c r="BS16" s="15">
        <f t="shared" si="46"/>
        <v>50</v>
      </c>
      <c r="BT16" s="15">
        <f t="shared" si="47"/>
        <v>50</v>
      </c>
      <c r="BU16" s="15">
        <f t="shared" si="48"/>
        <v>50</v>
      </c>
      <c r="BV16" s="15">
        <f t="shared" si="49"/>
        <v>625</v>
      </c>
      <c r="BX16" s="346">
        <f t="shared" si="50"/>
        <v>0.24</v>
      </c>
      <c r="BY16" s="346">
        <f t="shared" si="51"/>
        <v>0.24</v>
      </c>
      <c r="BZ16" s="346">
        <f t="shared" si="52"/>
        <v>0.24</v>
      </c>
      <c r="CA16" s="346">
        <f t="shared" si="53"/>
        <v>0.24</v>
      </c>
      <c r="CB16" s="346">
        <f t="shared" si="54"/>
        <v>0.24</v>
      </c>
      <c r="CC16" s="346">
        <f t="shared" si="55"/>
        <v>0.24</v>
      </c>
      <c r="CD16" s="346">
        <f t="shared" si="56"/>
        <v>0.24</v>
      </c>
      <c r="CE16" s="346">
        <f t="shared" si="57"/>
        <v>0.24</v>
      </c>
      <c r="CF16" s="346">
        <f t="shared" si="58"/>
        <v>0.36</v>
      </c>
      <c r="CG16" s="346">
        <f t="shared" si="59"/>
        <v>0.24</v>
      </c>
      <c r="CH16" s="346">
        <f t="shared" si="60"/>
        <v>0.24</v>
      </c>
      <c r="CI16" s="346">
        <f t="shared" si="61"/>
        <v>0.24</v>
      </c>
      <c r="CJ16" s="346">
        <f t="shared" si="62"/>
        <v>3</v>
      </c>
      <c r="CL16" s="346">
        <f t="shared" si="63"/>
        <v>0.245</v>
      </c>
      <c r="CM16" s="346">
        <f t="shared" si="64"/>
        <v>0.245</v>
      </c>
      <c r="CN16" s="346">
        <f t="shared" si="65"/>
        <v>0.245</v>
      </c>
      <c r="CO16" s="346">
        <f t="shared" si="66"/>
        <v>0.245</v>
      </c>
      <c r="CP16" s="346">
        <f t="shared" si="67"/>
        <v>0.245</v>
      </c>
      <c r="CQ16" s="346">
        <f t="shared" si="68"/>
        <v>0.245</v>
      </c>
      <c r="CR16" s="346">
        <f t="shared" si="69"/>
        <v>0.245</v>
      </c>
      <c r="CS16" s="346">
        <f t="shared" si="70"/>
        <v>0.245</v>
      </c>
      <c r="CT16" s="346">
        <f t="shared" si="71"/>
        <v>0.36749999999999999</v>
      </c>
      <c r="CU16" s="346">
        <f t="shared" si="72"/>
        <v>0.245</v>
      </c>
      <c r="CV16" s="346">
        <f t="shared" si="73"/>
        <v>0.245</v>
      </c>
      <c r="CW16" s="346">
        <f t="shared" si="74"/>
        <v>0.245</v>
      </c>
      <c r="CX16" s="346">
        <f t="shared" si="75"/>
        <v>3.0625000000000009</v>
      </c>
      <c r="CZ16" s="559">
        <f t="shared" si="76"/>
        <v>0.48499999999999999</v>
      </c>
      <c r="DA16" s="559">
        <f t="shared" si="77"/>
        <v>0.48499999999999999</v>
      </c>
      <c r="DB16" s="559">
        <f t="shared" si="78"/>
        <v>0.48499999999999999</v>
      </c>
      <c r="DC16" s="559">
        <f t="shared" si="79"/>
        <v>0.48499999999999999</v>
      </c>
      <c r="DD16" s="559">
        <f t="shared" si="80"/>
        <v>0.48499999999999999</v>
      </c>
      <c r="DE16" s="559">
        <f t="shared" si="81"/>
        <v>0.48499999999999999</v>
      </c>
      <c r="DF16" s="559">
        <f t="shared" si="82"/>
        <v>0.48499999999999999</v>
      </c>
      <c r="DG16" s="559">
        <f t="shared" si="83"/>
        <v>0.48499999999999999</v>
      </c>
      <c r="DH16" s="559">
        <f t="shared" si="84"/>
        <v>0.72750000000000004</v>
      </c>
      <c r="DI16" s="559">
        <f t="shared" si="85"/>
        <v>0.48499999999999999</v>
      </c>
      <c r="DJ16" s="559">
        <f t="shared" si="86"/>
        <v>0.48499999999999999</v>
      </c>
      <c r="DK16" s="559">
        <f t="shared" si="87"/>
        <v>0.48499999999999999</v>
      </c>
      <c r="DL16" s="559">
        <f t="shared" si="88"/>
        <v>6.0625000000000009</v>
      </c>
    </row>
    <row r="17" spans="1:116">
      <c r="A17" s="4">
        <v>12</v>
      </c>
      <c r="B17" s="1" t="s">
        <v>425</v>
      </c>
      <c r="C17" s="1" t="s">
        <v>334</v>
      </c>
      <c r="D17" s="4" t="s">
        <v>326</v>
      </c>
      <c r="E17" s="133">
        <v>0</v>
      </c>
      <c r="F17" s="14">
        <f t="shared" si="5"/>
        <v>0</v>
      </c>
      <c r="I17" s="14">
        <v>0</v>
      </c>
      <c r="J17" s="14">
        <v>0</v>
      </c>
      <c r="K17" s="14">
        <v>0</v>
      </c>
      <c r="L17" s="14">
        <v>0</v>
      </c>
      <c r="M17" s="14">
        <v>0</v>
      </c>
      <c r="N17" s="14">
        <v>0</v>
      </c>
      <c r="O17" s="14">
        <v>0</v>
      </c>
      <c r="P17" s="14">
        <v>0</v>
      </c>
      <c r="Q17" s="14">
        <v>0</v>
      </c>
      <c r="R17" s="14">
        <v>0</v>
      </c>
      <c r="S17" s="14">
        <v>0</v>
      </c>
      <c r="T17" s="14">
        <v>0</v>
      </c>
      <c r="V17" s="16">
        <v>1</v>
      </c>
      <c r="W17" s="16">
        <v>1</v>
      </c>
      <c r="X17" s="16">
        <v>1</v>
      </c>
      <c r="Y17" s="16">
        <v>1</v>
      </c>
      <c r="Z17" s="16">
        <v>1</v>
      </c>
      <c r="AA17" s="16">
        <v>1</v>
      </c>
      <c r="AB17" s="16">
        <v>1</v>
      </c>
      <c r="AC17" s="16">
        <v>1</v>
      </c>
      <c r="AD17" s="16">
        <v>1</v>
      </c>
      <c r="AE17" s="16">
        <v>1</v>
      </c>
      <c r="AF17" s="16">
        <v>1</v>
      </c>
      <c r="AG17" s="16">
        <v>1</v>
      </c>
      <c r="AI17" s="16">
        <f t="shared" si="12"/>
        <v>0</v>
      </c>
      <c r="AJ17" s="16">
        <f t="shared" si="13"/>
        <v>0</v>
      </c>
      <c r="AK17" s="16">
        <f t="shared" si="14"/>
        <v>0</v>
      </c>
      <c r="AL17" s="16">
        <f t="shared" si="15"/>
        <v>0</v>
      </c>
      <c r="AM17" s="16">
        <f t="shared" si="16"/>
        <v>0</v>
      </c>
      <c r="AN17" s="16">
        <f t="shared" si="17"/>
        <v>0</v>
      </c>
      <c r="AO17" s="16">
        <f t="shared" si="18"/>
        <v>0</v>
      </c>
      <c r="AP17" s="16">
        <f t="shared" si="19"/>
        <v>0</v>
      </c>
      <c r="AQ17" s="16">
        <f t="shared" si="20"/>
        <v>0</v>
      </c>
      <c r="AR17" s="16">
        <f t="shared" si="21"/>
        <v>0</v>
      </c>
      <c r="AS17" s="16">
        <f t="shared" si="22"/>
        <v>0</v>
      </c>
      <c r="AT17" s="16">
        <f t="shared" si="23"/>
        <v>0</v>
      </c>
      <c r="AV17" s="15">
        <f t="shared" si="24"/>
        <v>0</v>
      </c>
      <c r="AW17" s="15">
        <f t="shared" si="25"/>
        <v>0</v>
      </c>
      <c r="AX17" s="15">
        <f t="shared" si="26"/>
        <v>0</v>
      </c>
      <c r="AY17" s="15">
        <f t="shared" si="27"/>
        <v>0</v>
      </c>
      <c r="AZ17" s="15">
        <f t="shared" si="28"/>
        <v>0</v>
      </c>
      <c r="BA17" s="15">
        <f t="shared" si="29"/>
        <v>0</v>
      </c>
      <c r="BB17" s="15">
        <f t="shared" si="30"/>
        <v>0</v>
      </c>
      <c r="BC17" s="15">
        <f t="shared" si="31"/>
        <v>0</v>
      </c>
      <c r="BD17" s="15">
        <f t="shared" si="32"/>
        <v>0</v>
      </c>
      <c r="BE17" s="15">
        <f t="shared" si="33"/>
        <v>0</v>
      </c>
      <c r="BF17" s="15">
        <f t="shared" si="34"/>
        <v>0</v>
      </c>
      <c r="BG17" s="15">
        <f t="shared" si="35"/>
        <v>0</v>
      </c>
      <c r="BH17" s="15">
        <f t="shared" si="36"/>
        <v>0</v>
      </c>
      <c r="BJ17" s="15">
        <f t="shared" si="37"/>
        <v>0</v>
      </c>
      <c r="BK17" s="15">
        <f t="shared" si="38"/>
        <v>0</v>
      </c>
      <c r="BL17" s="15">
        <f t="shared" si="39"/>
        <v>0</v>
      </c>
      <c r="BM17" s="15">
        <f t="shared" si="40"/>
        <v>0</v>
      </c>
      <c r="BN17" s="15">
        <f t="shared" si="41"/>
        <v>0</v>
      </c>
      <c r="BO17" s="15">
        <f t="shared" si="42"/>
        <v>0</v>
      </c>
      <c r="BP17" s="15">
        <f t="shared" si="43"/>
        <v>0</v>
      </c>
      <c r="BQ17" s="15">
        <f t="shared" si="44"/>
        <v>0</v>
      </c>
      <c r="BR17" s="15">
        <f t="shared" si="45"/>
        <v>0</v>
      </c>
      <c r="BS17" s="15">
        <f t="shared" si="46"/>
        <v>0</v>
      </c>
      <c r="BT17" s="15">
        <f t="shared" si="47"/>
        <v>0</v>
      </c>
      <c r="BU17" s="15">
        <f t="shared" si="48"/>
        <v>0</v>
      </c>
      <c r="BV17" s="15">
        <f t="shared" si="49"/>
        <v>0</v>
      </c>
      <c r="BX17" s="346">
        <f t="shared" si="50"/>
        <v>0</v>
      </c>
      <c r="BY17" s="346">
        <f t="shared" si="51"/>
        <v>0</v>
      </c>
      <c r="BZ17" s="346">
        <f t="shared" si="52"/>
        <v>0</v>
      </c>
      <c r="CA17" s="346">
        <f t="shared" si="53"/>
        <v>0</v>
      </c>
      <c r="CB17" s="346">
        <f t="shared" si="54"/>
        <v>0</v>
      </c>
      <c r="CC17" s="346">
        <f t="shared" si="55"/>
        <v>0</v>
      </c>
      <c r="CD17" s="346">
        <f t="shared" si="56"/>
        <v>0</v>
      </c>
      <c r="CE17" s="346">
        <f t="shared" si="57"/>
        <v>0</v>
      </c>
      <c r="CF17" s="346">
        <f t="shared" si="58"/>
        <v>0</v>
      </c>
      <c r="CG17" s="346">
        <f t="shared" si="59"/>
        <v>0</v>
      </c>
      <c r="CH17" s="346">
        <f t="shared" si="60"/>
        <v>0</v>
      </c>
      <c r="CI17" s="346">
        <f t="shared" si="61"/>
        <v>0</v>
      </c>
      <c r="CJ17" s="346">
        <f t="shared" si="62"/>
        <v>0</v>
      </c>
      <c r="CL17" s="346">
        <f t="shared" si="63"/>
        <v>0</v>
      </c>
      <c r="CM17" s="346">
        <f t="shared" si="64"/>
        <v>0</v>
      </c>
      <c r="CN17" s="346">
        <f t="shared" si="65"/>
        <v>0</v>
      </c>
      <c r="CO17" s="346">
        <f t="shared" si="66"/>
        <v>0</v>
      </c>
      <c r="CP17" s="346">
        <f t="shared" si="67"/>
        <v>0</v>
      </c>
      <c r="CQ17" s="346">
        <f t="shared" si="68"/>
        <v>0</v>
      </c>
      <c r="CR17" s="346">
        <f t="shared" si="69"/>
        <v>0</v>
      </c>
      <c r="CS17" s="346">
        <f t="shared" si="70"/>
        <v>0</v>
      </c>
      <c r="CT17" s="346">
        <f t="shared" si="71"/>
        <v>0</v>
      </c>
      <c r="CU17" s="346">
        <f t="shared" si="72"/>
        <v>0</v>
      </c>
      <c r="CV17" s="346">
        <f t="shared" si="73"/>
        <v>0</v>
      </c>
      <c r="CW17" s="346">
        <f t="shared" si="74"/>
        <v>0</v>
      </c>
      <c r="CX17" s="346">
        <f t="shared" si="75"/>
        <v>0</v>
      </c>
      <c r="CZ17" s="559">
        <f t="shared" si="76"/>
        <v>0</v>
      </c>
      <c r="DA17" s="559">
        <f t="shared" si="77"/>
        <v>0</v>
      </c>
      <c r="DB17" s="559">
        <f t="shared" si="78"/>
        <v>0</v>
      </c>
      <c r="DC17" s="559">
        <f t="shared" si="79"/>
        <v>0</v>
      </c>
      <c r="DD17" s="559">
        <f t="shared" si="80"/>
        <v>0</v>
      </c>
      <c r="DE17" s="559">
        <f t="shared" si="81"/>
        <v>0</v>
      </c>
      <c r="DF17" s="559">
        <f t="shared" si="82"/>
        <v>0</v>
      </c>
      <c r="DG17" s="559">
        <f t="shared" si="83"/>
        <v>0</v>
      </c>
      <c r="DH17" s="559">
        <f t="shared" si="84"/>
        <v>0</v>
      </c>
      <c r="DI17" s="559">
        <f t="shared" si="85"/>
        <v>0</v>
      </c>
      <c r="DJ17" s="559">
        <f t="shared" si="86"/>
        <v>0</v>
      </c>
      <c r="DK17" s="559">
        <f t="shared" si="87"/>
        <v>0</v>
      </c>
      <c r="DL17" s="559">
        <f t="shared" si="88"/>
        <v>0</v>
      </c>
    </row>
    <row r="18" spans="1:116">
      <c r="A18" s="4">
        <v>13</v>
      </c>
      <c r="B18" s="1" t="s">
        <v>426</v>
      </c>
      <c r="C18" s="1" t="s">
        <v>334</v>
      </c>
      <c r="D18" s="4" t="s">
        <v>326</v>
      </c>
      <c r="E18" s="133">
        <f>38.89+100</f>
        <v>138.88999999999999</v>
      </c>
      <c r="F18" s="14">
        <f t="shared" si="5"/>
        <v>1200</v>
      </c>
      <c r="I18" s="14">
        <v>100</v>
      </c>
      <c r="J18" s="14">
        <v>100</v>
      </c>
      <c r="K18" s="14">
        <v>100</v>
      </c>
      <c r="L18" s="14">
        <v>100</v>
      </c>
      <c r="M18" s="14">
        <v>100</v>
      </c>
      <c r="N18" s="14">
        <v>100</v>
      </c>
      <c r="O18" s="14">
        <v>100</v>
      </c>
      <c r="P18" s="14">
        <v>100</v>
      </c>
      <c r="Q18" s="14">
        <v>100</v>
      </c>
      <c r="R18" s="14">
        <v>100</v>
      </c>
      <c r="S18" s="14">
        <v>100</v>
      </c>
      <c r="T18" s="14">
        <v>100</v>
      </c>
      <c r="V18" s="16">
        <v>0.5</v>
      </c>
      <c r="W18" s="16">
        <v>0.5</v>
      </c>
      <c r="X18" s="16">
        <v>0.5</v>
      </c>
      <c r="Y18" s="16">
        <v>0.5</v>
      </c>
      <c r="Z18" s="16">
        <v>0.5</v>
      </c>
      <c r="AA18" s="16">
        <v>0.5</v>
      </c>
      <c r="AB18" s="16">
        <v>0.5</v>
      </c>
      <c r="AC18" s="16">
        <v>0.5</v>
      </c>
      <c r="AD18" s="16">
        <v>0.5</v>
      </c>
      <c r="AE18" s="16">
        <v>0.5</v>
      </c>
      <c r="AF18" s="16">
        <v>0.5</v>
      </c>
      <c r="AG18" s="16">
        <v>0.5</v>
      </c>
      <c r="AI18" s="16">
        <f t="shared" si="12"/>
        <v>0.5</v>
      </c>
      <c r="AJ18" s="16">
        <f t="shared" si="13"/>
        <v>0.5</v>
      </c>
      <c r="AK18" s="16">
        <f t="shared" si="14"/>
        <v>0.5</v>
      </c>
      <c r="AL18" s="16">
        <f t="shared" si="15"/>
        <v>0.5</v>
      </c>
      <c r="AM18" s="16">
        <f t="shared" si="16"/>
        <v>0.5</v>
      </c>
      <c r="AN18" s="16">
        <f t="shared" si="17"/>
        <v>0.5</v>
      </c>
      <c r="AO18" s="16">
        <f t="shared" si="18"/>
        <v>0.5</v>
      </c>
      <c r="AP18" s="16">
        <f t="shared" si="19"/>
        <v>0.5</v>
      </c>
      <c r="AQ18" s="16">
        <f t="shared" si="20"/>
        <v>0.5</v>
      </c>
      <c r="AR18" s="16">
        <f t="shared" si="21"/>
        <v>0.5</v>
      </c>
      <c r="AS18" s="16">
        <f t="shared" si="22"/>
        <v>0.5</v>
      </c>
      <c r="AT18" s="16">
        <f t="shared" si="23"/>
        <v>0.5</v>
      </c>
      <c r="AV18" s="15">
        <f t="shared" si="24"/>
        <v>50</v>
      </c>
      <c r="AW18" s="15">
        <f t="shared" si="25"/>
        <v>50</v>
      </c>
      <c r="AX18" s="15">
        <f t="shared" si="26"/>
        <v>50</v>
      </c>
      <c r="AY18" s="15">
        <f t="shared" si="27"/>
        <v>50</v>
      </c>
      <c r="AZ18" s="15">
        <f t="shared" si="28"/>
        <v>50</v>
      </c>
      <c r="BA18" s="15">
        <f t="shared" si="29"/>
        <v>50</v>
      </c>
      <c r="BB18" s="15">
        <f t="shared" si="30"/>
        <v>50</v>
      </c>
      <c r="BC18" s="15">
        <f t="shared" si="31"/>
        <v>50</v>
      </c>
      <c r="BD18" s="15">
        <f t="shared" si="32"/>
        <v>50</v>
      </c>
      <c r="BE18" s="15">
        <f t="shared" si="33"/>
        <v>50</v>
      </c>
      <c r="BF18" s="15">
        <f t="shared" si="34"/>
        <v>50</v>
      </c>
      <c r="BG18" s="15">
        <f t="shared" si="35"/>
        <v>50</v>
      </c>
      <c r="BH18" s="15">
        <f t="shared" si="36"/>
        <v>600</v>
      </c>
      <c r="BJ18" s="15">
        <f t="shared" si="37"/>
        <v>50</v>
      </c>
      <c r="BK18" s="15">
        <f t="shared" si="38"/>
        <v>50</v>
      </c>
      <c r="BL18" s="15">
        <f t="shared" si="39"/>
        <v>50</v>
      </c>
      <c r="BM18" s="15">
        <f t="shared" si="40"/>
        <v>50</v>
      </c>
      <c r="BN18" s="15">
        <f t="shared" si="41"/>
        <v>50</v>
      </c>
      <c r="BO18" s="15">
        <f t="shared" si="42"/>
        <v>50</v>
      </c>
      <c r="BP18" s="15">
        <f t="shared" si="43"/>
        <v>50</v>
      </c>
      <c r="BQ18" s="15">
        <f t="shared" si="44"/>
        <v>50</v>
      </c>
      <c r="BR18" s="15">
        <f t="shared" si="45"/>
        <v>50</v>
      </c>
      <c r="BS18" s="15">
        <f t="shared" si="46"/>
        <v>50</v>
      </c>
      <c r="BT18" s="15">
        <f t="shared" si="47"/>
        <v>50</v>
      </c>
      <c r="BU18" s="15">
        <f t="shared" si="48"/>
        <v>50</v>
      </c>
      <c r="BV18" s="15">
        <f t="shared" si="49"/>
        <v>600</v>
      </c>
      <c r="BX18" s="346">
        <f t="shared" si="50"/>
        <v>0.24</v>
      </c>
      <c r="BY18" s="346">
        <f t="shared" si="51"/>
        <v>0.24</v>
      </c>
      <c r="BZ18" s="346">
        <f t="shared" si="52"/>
        <v>0.24</v>
      </c>
      <c r="CA18" s="346">
        <f t="shared" si="53"/>
        <v>0.24</v>
      </c>
      <c r="CB18" s="346">
        <f t="shared" si="54"/>
        <v>0.24</v>
      </c>
      <c r="CC18" s="346">
        <f t="shared" si="55"/>
        <v>0.24</v>
      </c>
      <c r="CD18" s="346">
        <f t="shared" si="56"/>
        <v>0.24</v>
      </c>
      <c r="CE18" s="346">
        <f t="shared" si="57"/>
        <v>0.24</v>
      </c>
      <c r="CF18" s="346">
        <f t="shared" si="58"/>
        <v>0.24</v>
      </c>
      <c r="CG18" s="346">
        <f t="shared" si="59"/>
        <v>0.24</v>
      </c>
      <c r="CH18" s="346">
        <f t="shared" si="60"/>
        <v>0.24</v>
      </c>
      <c r="CI18" s="346">
        <f t="shared" si="61"/>
        <v>0.24</v>
      </c>
      <c r="CJ18" s="346">
        <f t="shared" si="62"/>
        <v>2.8800000000000008</v>
      </c>
      <c r="CL18" s="346">
        <f t="shared" si="63"/>
        <v>0.245</v>
      </c>
      <c r="CM18" s="346">
        <f t="shared" si="64"/>
        <v>0.245</v>
      </c>
      <c r="CN18" s="346">
        <f t="shared" si="65"/>
        <v>0.245</v>
      </c>
      <c r="CO18" s="346">
        <f t="shared" si="66"/>
        <v>0.245</v>
      </c>
      <c r="CP18" s="346">
        <f t="shared" si="67"/>
        <v>0.245</v>
      </c>
      <c r="CQ18" s="346">
        <f t="shared" si="68"/>
        <v>0.245</v>
      </c>
      <c r="CR18" s="346">
        <f t="shared" si="69"/>
        <v>0.245</v>
      </c>
      <c r="CS18" s="346">
        <f t="shared" si="70"/>
        <v>0.245</v>
      </c>
      <c r="CT18" s="346">
        <f t="shared" si="71"/>
        <v>0.245</v>
      </c>
      <c r="CU18" s="346">
        <f t="shared" si="72"/>
        <v>0.245</v>
      </c>
      <c r="CV18" s="346">
        <f t="shared" si="73"/>
        <v>0.245</v>
      </c>
      <c r="CW18" s="346">
        <f t="shared" si="74"/>
        <v>0.245</v>
      </c>
      <c r="CX18" s="346">
        <f t="shared" si="75"/>
        <v>2.9400000000000008</v>
      </c>
      <c r="CZ18" s="559">
        <f t="shared" si="76"/>
        <v>0.48499999999999999</v>
      </c>
      <c r="DA18" s="559">
        <f t="shared" si="77"/>
        <v>0.48499999999999999</v>
      </c>
      <c r="DB18" s="559">
        <f t="shared" si="78"/>
        <v>0.48499999999999999</v>
      </c>
      <c r="DC18" s="559">
        <f t="shared" si="79"/>
        <v>0.48499999999999999</v>
      </c>
      <c r="DD18" s="559">
        <f t="shared" si="80"/>
        <v>0.48499999999999999</v>
      </c>
      <c r="DE18" s="559">
        <f t="shared" si="81"/>
        <v>0.48499999999999999</v>
      </c>
      <c r="DF18" s="559">
        <f t="shared" si="82"/>
        <v>0.48499999999999999</v>
      </c>
      <c r="DG18" s="559">
        <f t="shared" si="83"/>
        <v>0.48499999999999999</v>
      </c>
      <c r="DH18" s="559">
        <f t="shared" si="84"/>
        <v>0.48499999999999999</v>
      </c>
      <c r="DI18" s="559">
        <f t="shared" si="85"/>
        <v>0.48499999999999999</v>
      </c>
      <c r="DJ18" s="559">
        <f t="shared" si="86"/>
        <v>0.48499999999999999</v>
      </c>
      <c r="DK18" s="559">
        <f t="shared" si="87"/>
        <v>0.48499999999999999</v>
      </c>
      <c r="DL18" s="559">
        <f t="shared" si="88"/>
        <v>5.82</v>
      </c>
    </row>
    <row r="19" spans="1:116">
      <c r="E19" s="133"/>
      <c r="F19" s="14"/>
      <c r="I19" s="14"/>
      <c r="J19" s="14"/>
      <c r="K19" s="14"/>
      <c r="L19" s="14"/>
      <c r="M19" s="14"/>
      <c r="N19" s="14"/>
      <c r="O19" s="14"/>
      <c r="P19" s="14"/>
      <c r="Q19" s="14"/>
      <c r="R19" s="14"/>
      <c r="S19" s="14"/>
      <c r="T19" s="14"/>
      <c r="V19" s="16"/>
      <c r="W19" s="16"/>
      <c r="X19" s="16"/>
      <c r="Y19" s="16"/>
      <c r="Z19" s="16"/>
      <c r="AA19" s="16"/>
      <c r="AB19" s="16"/>
      <c r="AC19" s="16"/>
      <c r="AD19" s="16"/>
      <c r="AE19" s="16"/>
      <c r="AF19" s="16"/>
      <c r="AG19" s="16"/>
      <c r="AI19" s="16"/>
      <c r="AJ19" s="16"/>
      <c r="AK19" s="16"/>
      <c r="AL19" s="16"/>
      <c r="AM19" s="16"/>
      <c r="AN19" s="16"/>
      <c r="AO19" s="16"/>
      <c r="AP19" s="16"/>
      <c r="AQ19" s="16"/>
      <c r="AR19" s="16"/>
      <c r="AS19" s="16"/>
      <c r="AT19" s="16"/>
      <c r="AV19" s="15"/>
      <c r="AW19" s="15"/>
      <c r="AX19" s="15"/>
      <c r="AY19" s="15"/>
      <c r="AZ19" s="15"/>
      <c r="BA19" s="15"/>
      <c r="BB19" s="15"/>
      <c r="BC19" s="15"/>
      <c r="BD19" s="15"/>
      <c r="BE19" s="15"/>
      <c r="BF19" s="15"/>
      <c r="BG19" s="15"/>
      <c r="BH19" s="15"/>
      <c r="BJ19" s="15"/>
      <c r="BK19" s="15"/>
      <c r="BL19" s="15"/>
      <c r="BM19" s="15"/>
      <c r="BN19" s="15"/>
      <c r="BO19" s="15"/>
      <c r="BP19" s="15"/>
      <c r="BQ19" s="15"/>
      <c r="BR19" s="15"/>
      <c r="BS19" s="15"/>
      <c r="BT19" s="15"/>
      <c r="BU19" s="15"/>
      <c r="BV19" s="15"/>
      <c r="BX19" s="346"/>
      <c r="BY19" s="346"/>
      <c r="BZ19" s="346"/>
      <c r="CA19" s="346"/>
      <c r="CB19" s="346"/>
      <c r="CC19" s="346"/>
      <c r="CD19" s="346"/>
      <c r="CE19" s="346"/>
      <c r="CF19" s="346"/>
      <c r="CG19" s="346"/>
      <c r="CH19" s="346"/>
      <c r="CI19" s="346"/>
      <c r="CJ19" s="346"/>
      <c r="CL19" s="346"/>
      <c r="CM19" s="346"/>
      <c r="CN19" s="346"/>
      <c r="CO19" s="346"/>
      <c r="CP19" s="346"/>
      <c r="CQ19" s="346"/>
      <c r="CR19" s="346"/>
      <c r="CS19" s="346"/>
      <c r="CT19" s="346"/>
      <c r="CU19" s="346"/>
      <c r="CV19" s="346"/>
      <c r="CW19" s="346"/>
      <c r="CX19" s="346"/>
      <c r="CZ19" s="559">
        <f t="shared" si="76"/>
        <v>0</v>
      </c>
      <c r="DA19" s="559">
        <f t="shared" si="77"/>
        <v>0</v>
      </c>
      <c r="DB19" s="559">
        <f t="shared" si="78"/>
        <v>0</v>
      </c>
      <c r="DC19" s="559">
        <f t="shared" si="79"/>
        <v>0</v>
      </c>
      <c r="DD19" s="559">
        <f t="shared" si="80"/>
        <v>0</v>
      </c>
      <c r="DE19" s="559">
        <f t="shared" si="81"/>
        <v>0</v>
      </c>
      <c r="DF19" s="559">
        <f t="shared" si="82"/>
        <v>0</v>
      </c>
      <c r="DG19" s="559">
        <f t="shared" si="83"/>
        <v>0</v>
      </c>
      <c r="DH19" s="559">
        <f t="shared" si="84"/>
        <v>0</v>
      </c>
      <c r="DI19" s="559">
        <f t="shared" si="85"/>
        <v>0</v>
      </c>
      <c r="DJ19" s="559">
        <f t="shared" si="86"/>
        <v>0</v>
      </c>
      <c r="DK19" s="559">
        <f t="shared" si="87"/>
        <v>0</v>
      </c>
      <c r="DL19" s="559">
        <f t="shared" si="88"/>
        <v>0</v>
      </c>
    </row>
    <row r="20" spans="1:116">
      <c r="A20" s="4">
        <v>14</v>
      </c>
      <c r="B20" s="1" t="s">
        <v>427</v>
      </c>
      <c r="C20" s="1" t="s">
        <v>336</v>
      </c>
      <c r="D20" s="4" t="s">
        <v>326</v>
      </c>
      <c r="E20" s="133">
        <f>2691.88+1200</f>
        <v>3891.88</v>
      </c>
      <c r="F20" s="14">
        <f t="shared" si="5"/>
        <v>5700</v>
      </c>
      <c r="I20" s="14">
        <v>200</v>
      </c>
      <c r="J20" s="14">
        <v>250</v>
      </c>
      <c r="K20" s="14">
        <v>300</v>
      </c>
      <c r="L20" s="14">
        <v>350</v>
      </c>
      <c r="M20" s="14">
        <v>400</v>
      </c>
      <c r="N20" s="14">
        <v>450</v>
      </c>
      <c r="O20" s="14">
        <v>500</v>
      </c>
      <c r="P20" s="14">
        <v>550</v>
      </c>
      <c r="Q20" s="14">
        <v>600</v>
      </c>
      <c r="R20" s="14">
        <v>650</v>
      </c>
      <c r="S20" s="14">
        <v>700</v>
      </c>
      <c r="T20" s="14">
        <v>750</v>
      </c>
      <c r="V20" s="16">
        <v>0.5</v>
      </c>
      <c r="W20" s="16">
        <v>0.5</v>
      </c>
      <c r="X20" s="16">
        <v>0.5</v>
      </c>
      <c r="Y20" s="16">
        <v>0.5</v>
      </c>
      <c r="Z20" s="16">
        <v>0.5</v>
      </c>
      <c r="AA20" s="16">
        <v>0.5</v>
      </c>
      <c r="AB20" s="16">
        <v>0.5</v>
      </c>
      <c r="AC20" s="16">
        <v>0.5</v>
      </c>
      <c r="AD20" s="16">
        <v>0.5</v>
      </c>
      <c r="AE20" s="16">
        <v>0.5</v>
      </c>
      <c r="AF20" s="16">
        <v>0.5</v>
      </c>
      <c r="AG20" s="16">
        <v>0.5</v>
      </c>
      <c r="AI20" s="16">
        <f t="shared" si="12"/>
        <v>0.5</v>
      </c>
      <c r="AJ20" s="16">
        <f t="shared" si="13"/>
        <v>0.5</v>
      </c>
      <c r="AK20" s="16">
        <f t="shared" si="14"/>
        <v>0.5</v>
      </c>
      <c r="AL20" s="16">
        <f t="shared" si="15"/>
        <v>0.5</v>
      </c>
      <c r="AM20" s="16">
        <f t="shared" si="16"/>
        <v>0.5</v>
      </c>
      <c r="AN20" s="16">
        <f t="shared" si="17"/>
        <v>0.5</v>
      </c>
      <c r="AO20" s="16">
        <f t="shared" si="18"/>
        <v>0.5</v>
      </c>
      <c r="AP20" s="16">
        <f t="shared" si="19"/>
        <v>0.5</v>
      </c>
      <c r="AQ20" s="16">
        <f t="shared" si="20"/>
        <v>0.5</v>
      </c>
      <c r="AR20" s="16">
        <f t="shared" si="21"/>
        <v>0.5</v>
      </c>
      <c r="AS20" s="16">
        <f t="shared" si="22"/>
        <v>0.5</v>
      </c>
      <c r="AT20" s="16">
        <f t="shared" si="23"/>
        <v>0.5</v>
      </c>
      <c r="AV20" s="15">
        <f t="shared" si="24"/>
        <v>100</v>
      </c>
      <c r="AW20" s="15">
        <f t="shared" si="25"/>
        <v>125</v>
      </c>
      <c r="AX20" s="15">
        <f t="shared" si="26"/>
        <v>150</v>
      </c>
      <c r="AY20" s="15">
        <f t="shared" si="27"/>
        <v>175</v>
      </c>
      <c r="AZ20" s="15">
        <f t="shared" si="28"/>
        <v>200</v>
      </c>
      <c r="BA20" s="15">
        <f t="shared" si="29"/>
        <v>225</v>
      </c>
      <c r="BB20" s="15">
        <f t="shared" si="30"/>
        <v>250</v>
      </c>
      <c r="BC20" s="15">
        <f t="shared" si="31"/>
        <v>275</v>
      </c>
      <c r="BD20" s="15">
        <f t="shared" si="32"/>
        <v>300</v>
      </c>
      <c r="BE20" s="15">
        <f t="shared" si="33"/>
        <v>325</v>
      </c>
      <c r="BF20" s="15">
        <f t="shared" si="34"/>
        <v>350</v>
      </c>
      <c r="BG20" s="15">
        <f t="shared" si="35"/>
        <v>375</v>
      </c>
      <c r="BH20" s="15">
        <f t="shared" si="36"/>
        <v>2850</v>
      </c>
      <c r="BJ20" s="15">
        <f t="shared" si="37"/>
        <v>100</v>
      </c>
      <c r="BK20" s="15">
        <f t="shared" si="38"/>
        <v>125</v>
      </c>
      <c r="BL20" s="15">
        <f t="shared" si="39"/>
        <v>150</v>
      </c>
      <c r="BM20" s="15">
        <f t="shared" si="40"/>
        <v>175</v>
      </c>
      <c r="BN20" s="15">
        <f t="shared" si="41"/>
        <v>200</v>
      </c>
      <c r="BO20" s="15">
        <f t="shared" si="42"/>
        <v>225</v>
      </c>
      <c r="BP20" s="15">
        <f t="shared" si="43"/>
        <v>250</v>
      </c>
      <c r="BQ20" s="15">
        <f t="shared" si="44"/>
        <v>275</v>
      </c>
      <c r="BR20" s="15">
        <f t="shared" si="45"/>
        <v>300</v>
      </c>
      <c r="BS20" s="15">
        <f t="shared" si="46"/>
        <v>325</v>
      </c>
      <c r="BT20" s="15">
        <f t="shared" si="47"/>
        <v>350</v>
      </c>
      <c r="BU20" s="15">
        <f t="shared" si="48"/>
        <v>375</v>
      </c>
      <c r="BV20" s="15">
        <f t="shared" si="49"/>
        <v>2850</v>
      </c>
      <c r="BX20" s="346">
        <f t="shared" si="50"/>
        <v>0.48</v>
      </c>
      <c r="BY20" s="346">
        <f t="shared" si="51"/>
        <v>0.6</v>
      </c>
      <c r="BZ20" s="346">
        <f t="shared" si="52"/>
        <v>0.72</v>
      </c>
      <c r="CA20" s="346">
        <f t="shared" si="53"/>
        <v>0.84</v>
      </c>
      <c r="CB20" s="346">
        <f t="shared" si="54"/>
        <v>0.96</v>
      </c>
      <c r="CC20" s="346">
        <f t="shared" si="55"/>
        <v>1.08</v>
      </c>
      <c r="CD20" s="346">
        <f t="shared" si="56"/>
        <v>1.2</v>
      </c>
      <c r="CE20" s="346">
        <f t="shared" si="57"/>
        <v>1.32</v>
      </c>
      <c r="CF20" s="346">
        <f t="shared" si="58"/>
        <v>1.44</v>
      </c>
      <c r="CG20" s="346">
        <f t="shared" si="59"/>
        <v>1.56</v>
      </c>
      <c r="CH20" s="346">
        <f t="shared" si="60"/>
        <v>1.68</v>
      </c>
      <c r="CI20" s="346">
        <f t="shared" si="61"/>
        <v>1.8</v>
      </c>
      <c r="CJ20" s="346">
        <f t="shared" si="62"/>
        <v>13.680000000000001</v>
      </c>
      <c r="CL20" s="346">
        <f t="shared" si="63"/>
        <v>0.49</v>
      </c>
      <c r="CM20" s="346">
        <f t="shared" si="64"/>
        <v>0.61250000000000004</v>
      </c>
      <c r="CN20" s="346">
        <f t="shared" si="65"/>
        <v>0.73499999999999999</v>
      </c>
      <c r="CO20" s="346">
        <f t="shared" si="66"/>
        <v>0.85750000000000004</v>
      </c>
      <c r="CP20" s="346">
        <f t="shared" si="67"/>
        <v>0.98</v>
      </c>
      <c r="CQ20" s="346">
        <f t="shared" si="68"/>
        <v>1.1025</v>
      </c>
      <c r="CR20" s="346">
        <f t="shared" si="69"/>
        <v>1.2250000000000001</v>
      </c>
      <c r="CS20" s="346">
        <f t="shared" si="70"/>
        <v>1.3474999999999999</v>
      </c>
      <c r="CT20" s="346">
        <f t="shared" si="71"/>
        <v>1.47</v>
      </c>
      <c r="CU20" s="346">
        <f t="shared" si="72"/>
        <v>1.5925</v>
      </c>
      <c r="CV20" s="346">
        <f t="shared" si="73"/>
        <v>1.7150000000000001</v>
      </c>
      <c r="CW20" s="346">
        <f t="shared" si="74"/>
        <v>1.8374999999999999</v>
      </c>
      <c r="CX20" s="346">
        <f t="shared" si="75"/>
        <v>13.965</v>
      </c>
      <c r="CZ20" s="559">
        <f t="shared" si="76"/>
        <v>0.97</v>
      </c>
      <c r="DA20" s="559">
        <f t="shared" si="77"/>
        <v>1.2124999999999999</v>
      </c>
      <c r="DB20" s="559">
        <f t="shared" si="78"/>
        <v>1.4550000000000001</v>
      </c>
      <c r="DC20" s="559">
        <f t="shared" si="79"/>
        <v>1.6975</v>
      </c>
      <c r="DD20" s="559">
        <f t="shared" si="80"/>
        <v>1.94</v>
      </c>
      <c r="DE20" s="559">
        <f t="shared" si="81"/>
        <v>2.1825000000000001</v>
      </c>
      <c r="DF20" s="559">
        <f t="shared" si="82"/>
        <v>2.4249999999999998</v>
      </c>
      <c r="DG20" s="559">
        <f t="shared" si="83"/>
        <v>2.6675</v>
      </c>
      <c r="DH20" s="559">
        <f t="shared" si="84"/>
        <v>2.91</v>
      </c>
      <c r="DI20" s="559">
        <f t="shared" si="85"/>
        <v>3.1524999999999999</v>
      </c>
      <c r="DJ20" s="559">
        <f t="shared" si="86"/>
        <v>3.395</v>
      </c>
      <c r="DK20" s="559">
        <f t="shared" si="87"/>
        <v>3.6375000000000002</v>
      </c>
      <c r="DL20" s="559">
        <f t="shared" si="88"/>
        <v>27.645</v>
      </c>
    </row>
    <row r="21" spans="1:116">
      <c r="E21" s="133"/>
      <c r="F21" s="14"/>
      <c r="I21" s="14"/>
      <c r="J21" s="14"/>
      <c r="K21" s="14"/>
      <c r="L21" s="14"/>
      <c r="M21" s="14"/>
      <c r="N21" s="14"/>
      <c r="O21" s="14"/>
      <c r="P21" s="14"/>
      <c r="Q21" s="14"/>
      <c r="R21" s="14"/>
      <c r="S21" s="14"/>
      <c r="T21" s="14"/>
      <c r="V21" s="16"/>
      <c r="W21" s="16"/>
      <c r="X21" s="16"/>
      <c r="Y21" s="16"/>
      <c r="Z21" s="16"/>
      <c r="AA21" s="16"/>
      <c r="AB21" s="16"/>
      <c r="AC21" s="16"/>
      <c r="AD21" s="16"/>
      <c r="AE21" s="16"/>
      <c r="AF21" s="16"/>
      <c r="AG21" s="16"/>
      <c r="AI21" s="16"/>
      <c r="AJ21" s="16"/>
      <c r="AK21" s="16"/>
      <c r="AL21" s="16"/>
      <c r="AM21" s="16"/>
      <c r="AN21" s="16"/>
      <c r="AO21" s="16"/>
      <c r="AP21" s="16"/>
      <c r="AQ21" s="16"/>
      <c r="AR21" s="16"/>
      <c r="AS21" s="16"/>
      <c r="AT21" s="16"/>
      <c r="AV21" s="15"/>
      <c r="AW21" s="15"/>
      <c r="AX21" s="15"/>
      <c r="AY21" s="15"/>
      <c r="AZ21" s="15"/>
      <c r="BA21" s="15"/>
      <c r="BB21" s="15"/>
      <c r="BC21" s="15"/>
      <c r="BD21" s="15"/>
      <c r="BE21" s="15"/>
      <c r="BF21" s="15"/>
      <c r="BG21" s="15"/>
      <c r="BH21" s="15"/>
      <c r="BJ21" s="15"/>
      <c r="BK21" s="15"/>
      <c r="BL21" s="15"/>
      <c r="BM21" s="15"/>
      <c r="BN21" s="15"/>
      <c r="BO21" s="15"/>
      <c r="BP21" s="15"/>
      <c r="BQ21" s="15"/>
      <c r="BR21" s="15"/>
      <c r="BS21" s="15"/>
      <c r="BT21" s="15"/>
      <c r="BU21" s="15"/>
      <c r="BV21" s="15"/>
      <c r="BX21" s="346"/>
      <c r="BY21" s="346"/>
      <c r="BZ21" s="346"/>
      <c r="CA21" s="346"/>
      <c r="CB21" s="346"/>
      <c r="CC21" s="346"/>
      <c r="CD21" s="346"/>
      <c r="CE21" s="346"/>
      <c r="CF21" s="346"/>
      <c r="CG21" s="346"/>
      <c r="CH21" s="346"/>
      <c r="CI21" s="346"/>
      <c r="CJ21" s="346"/>
      <c r="CL21" s="346"/>
      <c r="CM21" s="346"/>
      <c r="CN21" s="346"/>
      <c r="CO21" s="346"/>
      <c r="CP21" s="346"/>
      <c r="CQ21" s="346"/>
      <c r="CR21" s="346"/>
      <c r="CS21" s="346"/>
      <c r="CT21" s="346"/>
      <c r="CU21" s="346"/>
      <c r="CV21" s="346"/>
      <c r="CW21" s="346"/>
      <c r="CX21" s="346"/>
      <c r="CZ21" s="559">
        <f t="shared" si="76"/>
        <v>0</v>
      </c>
      <c r="DA21" s="559">
        <f t="shared" si="77"/>
        <v>0</v>
      </c>
      <c r="DB21" s="559">
        <f t="shared" si="78"/>
        <v>0</v>
      </c>
      <c r="DC21" s="559">
        <f t="shared" si="79"/>
        <v>0</v>
      </c>
      <c r="DD21" s="559">
        <f t="shared" si="80"/>
        <v>0</v>
      </c>
      <c r="DE21" s="559">
        <f t="shared" si="81"/>
        <v>0</v>
      </c>
      <c r="DF21" s="559">
        <f t="shared" si="82"/>
        <v>0</v>
      </c>
      <c r="DG21" s="559">
        <f t="shared" si="83"/>
        <v>0</v>
      </c>
      <c r="DH21" s="559">
        <f t="shared" si="84"/>
        <v>0</v>
      </c>
      <c r="DI21" s="559">
        <f t="shared" si="85"/>
        <v>0</v>
      </c>
      <c r="DJ21" s="559">
        <f t="shared" si="86"/>
        <v>0</v>
      </c>
      <c r="DK21" s="559">
        <f t="shared" si="87"/>
        <v>0</v>
      </c>
      <c r="DL21" s="559">
        <f t="shared" si="88"/>
        <v>0</v>
      </c>
    </row>
    <row r="22" spans="1:116">
      <c r="A22" s="4">
        <v>15</v>
      </c>
      <c r="B22" s="1" t="s">
        <v>428</v>
      </c>
      <c r="C22" s="1" t="s">
        <v>338</v>
      </c>
      <c r="D22" s="4" t="s">
        <v>326</v>
      </c>
      <c r="E22" s="133">
        <f>195.53+500</f>
        <v>695.53</v>
      </c>
      <c r="F22" s="14">
        <f t="shared" si="5"/>
        <v>1200</v>
      </c>
      <c r="I22" s="14">
        <v>100</v>
      </c>
      <c r="J22" s="14">
        <v>100</v>
      </c>
      <c r="K22" s="14">
        <v>100</v>
      </c>
      <c r="L22" s="14">
        <v>100</v>
      </c>
      <c r="M22" s="14">
        <v>100</v>
      </c>
      <c r="N22" s="14">
        <v>100</v>
      </c>
      <c r="O22" s="14">
        <v>100</v>
      </c>
      <c r="P22" s="14">
        <v>100</v>
      </c>
      <c r="Q22" s="14">
        <v>100</v>
      </c>
      <c r="R22" s="14">
        <v>100</v>
      </c>
      <c r="S22" s="14">
        <v>100</v>
      </c>
      <c r="T22" s="14">
        <v>100</v>
      </c>
      <c r="V22" s="16">
        <v>0.5</v>
      </c>
      <c r="W22" s="16">
        <v>0.5</v>
      </c>
      <c r="X22" s="16">
        <v>0.5</v>
      </c>
      <c r="Y22" s="16">
        <v>0.5</v>
      </c>
      <c r="Z22" s="16">
        <v>0.5</v>
      </c>
      <c r="AA22" s="16">
        <v>0.5</v>
      </c>
      <c r="AB22" s="16">
        <v>0.5</v>
      </c>
      <c r="AC22" s="16">
        <v>0.5</v>
      </c>
      <c r="AD22" s="16">
        <v>0.5</v>
      </c>
      <c r="AE22" s="16">
        <v>0.5</v>
      </c>
      <c r="AF22" s="16">
        <v>0.5</v>
      </c>
      <c r="AG22" s="16">
        <v>0.5</v>
      </c>
      <c r="AI22" s="16">
        <f t="shared" si="12"/>
        <v>0.5</v>
      </c>
      <c r="AJ22" s="16">
        <f t="shared" si="13"/>
        <v>0.5</v>
      </c>
      <c r="AK22" s="16">
        <f t="shared" si="14"/>
        <v>0.5</v>
      </c>
      <c r="AL22" s="16">
        <f t="shared" si="15"/>
        <v>0.5</v>
      </c>
      <c r="AM22" s="16">
        <f t="shared" si="16"/>
        <v>0.5</v>
      </c>
      <c r="AN22" s="16">
        <f t="shared" si="17"/>
        <v>0.5</v>
      </c>
      <c r="AO22" s="16">
        <f t="shared" si="18"/>
        <v>0.5</v>
      </c>
      <c r="AP22" s="16">
        <f t="shared" si="19"/>
        <v>0.5</v>
      </c>
      <c r="AQ22" s="16">
        <f t="shared" si="20"/>
        <v>0.5</v>
      </c>
      <c r="AR22" s="16">
        <f t="shared" si="21"/>
        <v>0.5</v>
      </c>
      <c r="AS22" s="16">
        <f t="shared" si="22"/>
        <v>0.5</v>
      </c>
      <c r="AT22" s="16">
        <f t="shared" si="23"/>
        <v>0.5</v>
      </c>
      <c r="AV22" s="15">
        <f t="shared" si="24"/>
        <v>50</v>
      </c>
      <c r="AW22" s="15">
        <f t="shared" si="25"/>
        <v>50</v>
      </c>
      <c r="AX22" s="15">
        <f t="shared" si="26"/>
        <v>50</v>
      </c>
      <c r="AY22" s="15">
        <f t="shared" si="27"/>
        <v>50</v>
      </c>
      <c r="AZ22" s="15">
        <f t="shared" si="28"/>
        <v>50</v>
      </c>
      <c r="BA22" s="15">
        <f t="shared" si="29"/>
        <v>50</v>
      </c>
      <c r="BB22" s="15">
        <f t="shared" si="30"/>
        <v>50</v>
      </c>
      <c r="BC22" s="15">
        <f t="shared" si="31"/>
        <v>50</v>
      </c>
      <c r="BD22" s="15">
        <f t="shared" si="32"/>
        <v>50</v>
      </c>
      <c r="BE22" s="15">
        <f t="shared" si="33"/>
        <v>50</v>
      </c>
      <c r="BF22" s="15">
        <f t="shared" si="34"/>
        <v>50</v>
      </c>
      <c r="BG22" s="15">
        <f t="shared" si="35"/>
        <v>50</v>
      </c>
      <c r="BH22" s="15">
        <f t="shared" si="36"/>
        <v>600</v>
      </c>
      <c r="BJ22" s="15">
        <f t="shared" si="37"/>
        <v>50</v>
      </c>
      <c r="BK22" s="15">
        <f t="shared" si="38"/>
        <v>50</v>
      </c>
      <c r="BL22" s="15">
        <f t="shared" si="39"/>
        <v>50</v>
      </c>
      <c r="BM22" s="15">
        <f t="shared" si="40"/>
        <v>50</v>
      </c>
      <c r="BN22" s="15">
        <f t="shared" si="41"/>
        <v>50</v>
      </c>
      <c r="BO22" s="15">
        <f t="shared" si="42"/>
        <v>50</v>
      </c>
      <c r="BP22" s="15">
        <f t="shared" si="43"/>
        <v>50</v>
      </c>
      <c r="BQ22" s="15">
        <f t="shared" si="44"/>
        <v>50</v>
      </c>
      <c r="BR22" s="15">
        <f t="shared" si="45"/>
        <v>50</v>
      </c>
      <c r="BS22" s="15">
        <f t="shared" si="46"/>
        <v>50</v>
      </c>
      <c r="BT22" s="15">
        <f t="shared" si="47"/>
        <v>50</v>
      </c>
      <c r="BU22" s="15">
        <f t="shared" si="48"/>
        <v>50</v>
      </c>
      <c r="BV22" s="15">
        <f t="shared" si="49"/>
        <v>600</v>
      </c>
      <c r="BX22" s="346">
        <f t="shared" si="50"/>
        <v>0.24</v>
      </c>
      <c r="BY22" s="346">
        <f t="shared" si="51"/>
        <v>0.24</v>
      </c>
      <c r="BZ22" s="346">
        <f t="shared" si="52"/>
        <v>0.24</v>
      </c>
      <c r="CA22" s="346">
        <f t="shared" si="53"/>
        <v>0.24</v>
      </c>
      <c r="CB22" s="346">
        <f t="shared" si="54"/>
        <v>0.24</v>
      </c>
      <c r="CC22" s="346">
        <f t="shared" si="55"/>
        <v>0.24</v>
      </c>
      <c r="CD22" s="346">
        <f t="shared" si="56"/>
        <v>0.24</v>
      </c>
      <c r="CE22" s="346">
        <f t="shared" si="57"/>
        <v>0.24</v>
      </c>
      <c r="CF22" s="346">
        <f t="shared" si="58"/>
        <v>0.24</v>
      </c>
      <c r="CG22" s="346">
        <f t="shared" si="59"/>
        <v>0.24</v>
      </c>
      <c r="CH22" s="346">
        <f t="shared" si="60"/>
        <v>0.24</v>
      </c>
      <c r="CI22" s="346">
        <f t="shared" si="61"/>
        <v>0.24</v>
      </c>
      <c r="CJ22" s="346">
        <f t="shared" si="62"/>
        <v>2.8800000000000008</v>
      </c>
      <c r="CL22" s="346">
        <f t="shared" si="63"/>
        <v>0.245</v>
      </c>
      <c r="CM22" s="346">
        <f t="shared" si="64"/>
        <v>0.245</v>
      </c>
      <c r="CN22" s="346">
        <f t="shared" si="65"/>
        <v>0.245</v>
      </c>
      <c r="CO22" s="346">
        <f t="shared" si="66"/>
        <v>0.245</v>
      </c>
      <c r="CP22" s="346">
        <f t="shared" si="67"/>
        <v>0.245</v>
      </c>
      <c r="CQ22" s="346">
        <f t="shared" si="68"/>
        <v>0.245</v>
      </c>
      <c r="CR22" s="346">
        <f t="shared" si="69"/>
        <v>0.245</v>
      </c>
      <c r="CS22" s="346">
        <f t="shared" si="70"/>
        <v>0.245</v>
      </c>
      <c r="CT22" s="346">
        <f t="shared" si="71"/>
        <v>0.245</v>
      </c>
      <c r="CU22" s="346">
        <f t="shared" si="72"/>
        <v>0.245</v>
      </c>
      <c r="CV22" s="346">
        <f t="shared" si="73"/>
        <v>0.245</v>
      </c>
      <c r="CW22" s="346">
        <f t="shared" si="74"/>
        <v>0.245</v>
      </c>
      <c r="CX22" s="346">
        <f t="shared" si="75"/>
        <v>2.9400000000000008</v>
      </c>
      <c r="CZ22" s="559">
        <f t="shared" si="76"/>
        <v>0.48499999999999999</v>
      </c>
      <c r="DA22" s="559">
        <f t="shared" si="77"/>
        <v>0.48499999999999999</v>
      </c>
      <c r="DB22" s="559">
        <f t="shared" si="78"/>
        <v>0.48499999999999999</v>
      </c>
      <c r="DC22" s="559">
        <f t="shared" si="79"/>
        <v>0.48499999999999999</v>
      </c>
      <c r="DD22" s="559">
        <f t="shared" si="80"/>
        <v>0.48499999999999999</v>
      </c>
      <c r="DE22" s="559">
        <f t="shared" si="81"/>
        <v>0.48499999999999999</v>
      </c>
      <c r="DF22" s="559">
        <f t="shared" si="82"/>
        <v>0.48499999999999999</v>
      </c>
      <c r="DG22" s="559">
        <f t="shared" si="83"/>
        <v>0.48499999999999999</v>
      </c>
      <c r="DH22" s="559">
        <f t="shared" si="84"/>
        <v>0.48499999999999999</v>
      </c>
      <c r="DI22" s="559">
        <f t="shared" si="85"/>
        <v>0.48499999999999999</v>
      </c>
      <c r="DJ22" s="559">
        <f t="shared" si="86"/>
        <v>0.48499999999999999</v>
      </c>
      <c r="DK22" s="559">
        <f t="shared" si="87"/>
        <v>0.48499999999999999</v>
      </c>
      <c r="DL22" s="559">
        <f t="shared" si="88"/>
        <v>5.82</v>
      </c>
    </row>
    <row r="23" spans="1:116">
      <c r="A23" s="4">
        <v>16</v>
      </c>
      <c r="B23" s="1" t="s">
        <v>429</v>
      </c>
      <c r="C23" s="1" t="s">
        <v>338</v>
      </c>
      <c r="D23" s="4" t="s">
        <v>326</v>
      </c>
      <c r="E23" s="133">
        <f>1948.11+700</f>
        <v>2648.1099999999997</v>
      </c>
      <c r="F23" s="14">
        <f t="shared" si="5"/>
        <v>4500</v>
      </c>
      <c r="I23" s="14">
        <v>100</v>
      </c>
      <c r="J23" s="14">
        <v>150</v>
      </c>
      <c r="K23" s="14">
        <v>200</v>
      </c>
      <c r="L23" s="14">
        <v>250</v>
      </c>
      <c r="M23" s="14">
        <v>300</v>
      </c>
      <c r="N23" s="14">
        <v>350</v>
      </c>
      <c r="O23" s="14">
        <v>400</v>
      </c>
      <c r="P23" s="14">
        <v>450</v>
      </c>
      <c r="Q23" s="14">
        <v>500</v>
      </c>
      <c r="R23" s="14">
        <v>550</v>
      </c>
      <c r="S23" s="14">
        <v>600</v>
      </c>
      <c r="T23" s="14">
        <v>650</v>
      </c>
      <c r="V23" s="16">
        <v>0.5</v>
      </c>
      <c r="W23" s="16">
        <v>0.5</v>
      </c>
      <c r="X23" s="16">
        <v>0.5</v>
      </c>
      <c r="Y23" s="16">
        <v>0.5</v>
      </c>
      <c r="Z23" s="16">
        <v>0.5</v>
      </c>
      <c r="AA23" s="16">
        <v>0.5</v>
      </c>
      <c r="AB23" s="16">
        <v>0.5</v>
      </c>
      <c r="AC23" s="16">
        <v>0.5</v>
      </c>
      <c r="AD23" s="16">
        <v>0.5</v>
      </c>
      <c r="AE23" s="16">
        <v>0.5</v>
      </c>
      <c r="AF23" s="16">
        <v>0.5</v>
      </c>
      <c r="AG23" s="16">
        <v>0.5</v>
      </c>
      <c r="AI23" s="16">
        <f t="shared" si="12"/>
        <v>0.5</v>
      </c>
      <c r="AJ23" s="16">
        <f t="shared" si="13"/>
        <v>0.5</v>
      </c>
      <c r="AK23" s="16">
        <f t="shared" si="14"/>
        <v>0.5</v>
      </c>
      <c r="AL23" s="16">
        <f t="shared" si="15"/>
        <v>0.5</v>
      </c>
      <c r="AM23" s="16">
        <f t="shared" si="16"/>
        <v>0.5</v>
      </c>
      <c r="AN23" s="16">
        <f t="shared" si="17"/>
        <v>0.5</v>
      </c>
      <c r="AO23" s="16">
        <f t="shared" si="18"/>
        <v>0.5</v>
      </c>
      <c r="AP23" s="16">
        <f t="shared" si="19"/>
        <v>0.5</v>
      </c>
      <c r="AQ23" s="16">
        <f t="shared" si="20"/>
        <v>0.5</v>
      </c>
      <c r="AR23" s="16">
        <f t="shared" si="21"/>
        <v>0.5</v>
      </c>
      <c r="AS23" s="16">
        <f t="shared" si="22"/>
        <v>0.5</v>
      </c>
      <c r="AT23" s="16">
        <f t="shared" si="23"/>
        <v>0.5</v>
      </c>
      <c r="AV23" s="15">
        <f t="shared" si="24"/>
        <v>50</v>
      </c>
      <c r="AW23" s="15">
        <f t="shared" si="25"/>
        <v>75</v>
      </c>
      <c r="AX23" s="15">
        <f t="shared" si="26"/>
        <v>100</v>
      </c>
      <c r="AY23" s="15">
        <f t="shared" si="27"/>
        <v>125</v>
      </c>
      <c r="AZ23" s="15">
        <f t="shared" si="28"/>
        <v>150</v>
      </c>
      <c r="BA23" s="15">
        <f t="shared" si="29"/>
        <v>175</v>
      </c>
      <c r="BB23" s="15">
        <f t="shared" si="30"/>
        <v>200</v>
      </c>
      <c r="BC23" s="15">
        <f t="shared" si="31"/>
        <v>225</v>
      </c>
      <c r="BD23" s="15">
        <f t="shared" si="32"/>
        <v>250</v>
      </c>
      <c r="BE23" s="15">
        <f t="shared" si="33"/>
        <v>275</v>
      </c>
      <c r="BF23" s="15">
        <f t="shared" si="34"/>
        <v>300</v>
      </c>
      <c r="BG23" s="15">
        <f t="shared" si="35"/>
        <v>325</v>
      </c>
      <c r="BH23" s="15">
        <f t="shared" si="36"/>
        <v>2250</v>
      </c>
      <c r="BJ23" s="15">
        <f t="shared" si="37"/>
        <v>50</v>
      </c>
      <c r="BK23" s="15">
        <f t="shared" si="38"/>
        <v>75</v>
      </c>
      <c r="BL23" s="15">
        <f t="shared" si="39"/>
        <v>100</v>
      </c>
      <c r="BM23" s="15">
        <f t="shared" si="40"/>
        <v>125</v>
      </c>
      <c r="BN23" s="15">
        <f t="shared" si="41"/>
        <v>150</v>
      </c>
      <c r="BO23" s="15">
        <f t="shared" si="42"/>
        <v>175</v>
      </c>
      <c r="BP23" s="15">
        <f t="shared" si="43"/>
        <v>200</v>
      </c>
      <c r="BQ23" s="15">
        <f t="shared" si="44"/>
        <v>225</v>
      </c>
      <c r="BR23" s="15">
        <f t="shared" si="45"/>
        <v>250</v>
      </c>
      <c r="BS23" s="15">
        <f t="shared" si="46"/>
        <v>275</v>
      </c>
      <c r="BT23" s="15">
        <f t="shared" si="47"/>
        <v>300</v>
      </c>
      <c r="BU23" s="15">
        <f t="shared" si="48"/>
        <v>325</v>
      </c>
      <c r="BV23" s="15">
        <f t="shared" si="49"/>
        <v>2250</v>
      </c>
      <c r="BX23" s="346">
        <f t="shared" si="50"/>
        <v>0.24</v>
      </c>
      <c r="BY23" s="346">
        <f t="shared" si="51"/>
        <v>0.36</v>
      </c>
      <c r="BZ23" s="346">
        <f t="shared" si="52"/>
        <v>0.48</v>
      </c>
      <c r="CA23" s="346">
        <f t="shared" si="53"/>
        <v>0.6</v>
      </c>
      <c r="CB23" s="346">
        <f t="shared" si="54"/>
        <v>0.72</v>
      </c>
      <c r="CC23" s="346">
        <f t="shared" si="55"/>
        <v>0.84</v>
      </c>
      <c r="CD23" s="346">
        <f t="shared" si="56"/>
        <v>0.96</v>
      </c>
      <c r="CE23" s="346">
        <f t="shared" si="57"/>
        <v>1.08</v>
      </c>
      <c r="CF23" s="346">
        <f t="shared" si="58"/>
        <v>1.2</v>
      </c>
      <c r="CG23" s="346">
        <f t="shared" si="59"/>
        <v>1.32</v>
      </c>
      <c r="CH23" s="346">
        <f t="shared" si="60"/>
        <v>1.44</v>
      </c>
      <c r="CI23" s="346">
        <f t="shared" si="61"/>
        <v>1.56</v>
      </c>
      <c r="CJ23" s="346">
        <f t="shared" si="62"/>
        <v>10.8</v>
      </c>
      <c r="CL23" s="346">
        <f t="shared" si="63"/>
        <v>0.245</v>
      </c>
      <c r="CM23" s="346">
        <f t="shared" si="64"/>
        <v>0.36749999999999999</v>
      </c>
      <c r="CN23" s="346">
        <f t="shared" si="65"/>
        <v>0.49</v>
      </c>
      <c r="CO23" s="346">
        <f t="shared" si="66"/>
        <v>0.61250000000000004</v>
      </c>
      <c r="CP23" s="346">
        <f t="shared" si="67"/>
        <v>0.73499999999999999</v>
      </c>
      <c r="CQ23" s="346">
        <f t="shared" si="68"/>
        <v>0.85750000000000004</v>
      </c>
      <c r="CR23" s="346">
        <f t="shared" si="69"/>
        <v>0.98</v>
      </c>
      <c r="CS23" s="346">
        <f t="shared" si="70"/>
        <v>1.1025</v>
      </c>
      <c r="CT23" s="346">
        <f t="shared" si="71"/>
        <v>1.2250000000000001</v>
      </c>
      <c r="CU23" s="346">
        <f t="shared" si="72"/>
        <v>1.3474999999999999</v>
      </c>
      <c r="CV23" s="346">
        <f t="shared" si="73"/>
        <v>1.47</v>
      </c>
      <c r="CW23" s="346">
        <f t="shared" si="74"/>
        <v>1.5925</v>
      </c>
      <c r="CX23" s="346">
        <f t="shared" si="75"/>
        <v>11.025</v>
      </c>
      <c r="CZ23" s="559">
        <f t="shared" si="76"/>
        <v>0.48499999999999999</v>
      </c>
      <c r="DA23" s="559">
        <f t="shared" si="77"/>
        <v>0.72750000000000004</v>
      </c>
      <c r="DB23" s="559">
        <f t="shared" si="78"/>
        <v>0.97</v>
      </c>
      <c r="DC23" s="559">
        <f t="shared" si="79"/>
        <v>1.2124999999999999</v>
      </c>
      <c r="DD23" s="559">
        <f t="shared" si="80"/>
        <v>1.4550000000000001</v>
      </c>
      <c r="DE23" s="559">
        <f t="shared" si="81"/>
        <v>1.6975</v>
      </c>
      <c r="DF23" s="559">
        <f t="shared" si="82"/>
        <v>1.94</v>
      </c>
      <c r="DG23" s="559">
        <f t="shared" si="83"/>
        <v>2.1825000000000001</v>
      </c>
      <c r="DH23" s="559">
        <f t="shared" si="84"/>
        <v>2.4249999999999998</v>
      </c>
      <c r="DI23" s="559">
        <f t="shared" si="85"/>
        <v>2.6675</v>
      </c>
      <c r="DJ23" s="559">
        <f t="shared" si="86"/>
        <v>2.91</v>
      </c>
      <c r="DK23" s="559">
        <f t="shared" si="87"/>
        <v>3.1524999999999999</v>
      </c>
      <c r="DL23" s="559">
        <f t="shared" si="88"/>
        <v>21.824999999999999</v>
      </c>
    </row>
    <row r="24" spans="1:116">
      <c r="A24" s="4">
        <v>17</v>
      </c>
      <c r="B24" s="1" t="s">
        <v>430</v>
      </c>
      <c r="C24" s="1" t="s">
        <v>338</v>
      </c>
      <c r="D24" s="4" t="s">
        <v>326</v>
      </c>
      <c r="E24" s="133">
        <f>600</f>
        <v>600</v>
      </c>
      <c r="F24" s="14">
        <f t="shared" si="5"/>
        <v>4500</v>
      </c>
      <c r="I24" s="14">
        <v>100</v>
      </c>
      <c r="J24" s="14">
        <v>150</v>
      </c>
      <c r="K24" s="14">
        <v>200</v>
      </c>
      <c r="L24" s="14">
        <v>250</v>
      </c>
      <c r="M24" s="14">
        <v>300</v>
      </c>
      <c r="N24" s="14">
        <v>350</v>
      </c>
      <c r="O24" s="14">
        <v>400</v>
      </c>
      <c r="P24" s="14">
        <v>450</v>
      </c>
      <c r="Q24" s="14">
        <v>500</v>
      </c>
      <c r="R24" s="14">
        <v>550</v>
      </c>
      <c r="S24" s="14">
        <v>600</v>
      </c>
      <c r="T24" s="14">
        <v>650</v>
      </c>
      <c r="V24" s="16">
        <v>1</v>
      </c>
      <c r="W24" s="16">
        <v>1</v>
      </c>
      <c r="X24" s="16">
        <v>1</v>
      </c>
      <c r="Y24" s="16">
        <v>1</v>
      </c>
      <c r="Z24" s="16">
        <v>1</v>
      </c>
      <c r="AA24" s="16">
        <v>1</v>
      </c>
      <c r="AB24" s="16">
        <v>1</v>
      </c>
      <c r="AC24" s="16">
        <v>1</v>
      </c>
      <c r="AD24" s="16">
        <v>1</v>
      </c>
      <c r="AE24" s="16">
        <v>1</v>
      </c>
      <c r="AF24" s="16">
        <v>1</v>
      </c>
      <c r="AG24" s="16">
        <v>1</v>
      </c>
      <c r="AI24" s="16">
        <f t="shared" si="12"/>
        <v>0</v>
      </c>
      <c r="AJ24" s="16">
        <f t="shared" si="13"/>
        <v>0</v>
      </c>
      <c r="AK24" s="16">
        <f t="shared" si="14"/>
        <v>0</v>
      </c>
      <c r="AL24" s="16">
        <f t="shared" si="15"/>
        <v>0</v>
      </c>
      <c r="AM24" s="16">
        <f t="shared" si="16"/>
        <v>0</v>
      </c>
      <c r="AN24" s="16">
        <f t="shared" si="17"/>
        <v>0</v>
      </c>
      <c r="AO24" s="16">
        <f t="shared" si="18"/>
        <v>0</v>
      </c>
      <c r="AP24" s="16">
        <f t="shared" si="19"/>
        <v>0</v>
      </c>
      <c r="AQ24" s="16">
        <f t="shared" si="20"/>
        <v>0</v>
      </c>
      <c r="AR24" s="16">
        <f t="shared" si="21"/>
        <v>0</v>
      </c>
      <c r="AS24" s="16">
        <f t="shared" si="22"/>
        <v>0</v>
      </c>
      <c r="AT24" s="16">
        <f t="shared" si="23"/>
        <v>0</v>
      </c>
      <c r="AV24" s="15">
        <f t="shared" si="24"/>
        <v>100</v>
      </c>
      <c r="AW24" s="15">
        <f t="shared" si="25"/>
        <v>150</v>
      </c>
      <c r="AX24" s="15">
        <f t="shared" si="26"/>
        <v>200</v>
      </c>
      <c r="AY24" s="15">
        <f t="shared" si="27"/>
        <v>250</v>
      </c>
      <c r="AZ24" s="15">
        <f t="shared" si="28"/>
        <v>300</v>
      </c>
      <c r="BA24" s="15">
        <f t="shared" si="29"/>
        <v>350</v>
      </c>
      <c r="BB24" s="15">
        <f t="shared" si="30"/>
        <v>400</v>
      </c>
      <c r="BC24" s="15">
        <f t="shared" si="31"/>
        <v>450</v>
      </c>
      <c r="BD24" s="15">
        <f t="shared" si="32"/>
        <v>500</v>
      </c>
      <c r="BE24" s="15">
        <f t="shared" si="33"/>
        <v>550</v>
      </c>
      <c r="BF24" s="15">
        <f t="shared" si="34"/>
        <v>600</v>
      </c>
      <c r="BG24" s="15">
        <f t="shared" si="35"/>
        <v>650</v>
      </c>
      <c r="BH24" s="15">
        <f t="shared" si="36"/>
        <v>4500</v>
      </c>
      <c r="BJ24" s="15">
        <f t="shared" si="37"/>
        <v>0</v>
      </c>
      <c r="BK24" s="15">
        <f t="shared" si="38"/>
        <v>0</v>
      </c>
      <c r="BL24" s="15">
        <f t="shared" si="39"/>
        <v>0</v>
      </c>
      <c r="BM24" s="15">
        <f t="shared" si="40"/>
        <v>0</v>
      </c>
      <c r="BN24" s="15">
        <f t="shared" si="41"/>
        <v>0</v>
      </c>
      <c r="BO24" s="15">
        <f t="shared" si="42"/>
        <v>0</v>
      </c>
      <c r="BP24" s="15">
        <f t="shared" si="43"/>
        <v>0</v>
      </c>
      <c r="BQ24" s="15">
        <f t="shared" si="44"/>
        <v>0</v>
      </c>
      <c r="BR24" s="15">
        <f t="shared" si="45"/>
        <v>0</v>
      </c>
      <c r="BS24" s="15">
        <f t="shared" si="46"/>
        <v>0</v>
      </c>
      <c r="BT24" s="15">
        <f t="shared" si="47"/>
        <v>0</v>
      </c>
      <c r="BU24" s="15">
        <f t="shared" si="48"/>
        <v>0</v>
      </c>
      <c r="BV24" s="15">
        <f t="shared" si="49"/>
        <v>0</v>
      </c>
      <c r="BX24" s="346">
        <f t="shared" si="50"/>
        <v>0.48</v>
      </c>
      <c r="BY24" s="346">
        <f t="shared" si="51"/>
        <v>0.72</v>
      </c>
      <c r="BZ24" s="346">
        <f t="shared" si="52"/>
        <v>0.96</v>
      </c>
      <c r="CA24" s="346">
        <f t="shared" si="53"/>
        <v>1.2</v>
      </c>
      <c r="CB24" s="346">
        <f t="shared" si="54"/>
        <v>1.44</v>
      </c>
      <c r="CC24" s="346">
        <f t="shared" si="55"/>
        <v>1.68</v>
      </c>
      <c r="CD24" s="346">
        <f t="shared" si="56"/>
        <v>1.92</v>
      </c>
      <c r="CE24" s="346">
        <f t="shared" si="57"/>
        <v>2.16</v>
      </c>
      <c r="CF24" s="346">
        <f t="shared" si="58"/>
        <v>2.4</v>
      </c>
      <c r="CG24" s="346">
        <f t="shared" si="59"/>
        <v>2.64</v>
      </c>
      <c r="CH24" s="346">
        <f t="shared" si="60"/>
        <v>2.88</v>
      </c>
      <c r="CI24" s="346">
        <f t="shared" si="61"/>
        <v>3.12</v>
      </c>
      <c r="CJ24" s="346">
        <f t="shared" si="62"/>
        <v>21.6</v>
      </c>
      <c r="CL24" s="346">
        <f t="shared" si="63"/>
        <v>0</v>
      </c>
      <c r="CM24" s="346">
        <f t="shared" si="64"/>
        <v>0</v>
      </c>
      <c r="CN24" s="346">
        <f t="shared" si="65"/>
        <v>0</v>
      </c>
      <c r="CO24" s="346">
        <f t="shared" si="66"/>
        <v>0</v>
      </c>
      <c r="CP24" s="346">
        <f t="shared" si="67"/>
        <v>0</v>
      </c>
      <c r="CQ24" s="346">
        <f t="shared" si="68"/>
        <v>0</v>
      </c>
      <c r="CR24" s="346">
        <f t="shared" si="69"/>
        <v>0</v>
      </c>
      <c r="CS24" s="346">
        <f t="shared" si="70"/>
        <v>0</v>
      </c>
      <c r="CT24" s="346">
        <f t="shared" si="71"/>
        <v>0</v>
      </c>
      <c r="CU24" s="346">
        <f t="shared" si="72"/>
        <v>0</v>
      </c>
      <c r="CV24" s="346">
        <f t="shared" si="73"/>
        <v>0</v>
      </c>
      <c r="CW24" s="346">
        <f t="shared" si="74"/>
        <v>0</v>
      </c>
      <c r="CX24" s="346">
        <f t="shared" si="75"/>
        <v>0</v>
      </c>
      <c r="CZ24" s="559">
        <f t="shared" si="76"/>
        <v>0.48</v>
      </c>
      <c r="DA24" s="559">
        <f t="shared" si="77"/>
        <v>0.72</v>
      </c>
      <c r="DB24" s="559">
        <f t="shared" si="78"/>
        <v>0.96</v>
      </c>
      <c r="DC24" s="559">
        <f t="shared" si="79"/>
        <v>1.2</v>
      </c>
      <c r="DD24" s="559">
        <f t="shared" si="80"/>
        <v>1.44</v>
      </c>
      <c r="DE24" s="559">
        <f t="shared" si="81"/>
        <v>1.68</v>
      </c>
      <c r="DF24" s="559">
        <f t="shared" si="82"/>
        <v>1.92</v>
      </c>
      <c r="DG24" s="559">
        <f t="shared" si="83"/>
        <v>2.16</v>
      </c>
      <c r="DH24" s="559">
        <f t="shared" si="84"/>
        <v>2.4</v>
      </c>
      <c r="DI24" s="559">
        <f t="shared" si="85"/>
        <v>2.64</v>
      </c>
      <c r="DJ24" s="559">
        <f t="shared" si="86"/>
        <v>2.88</v>
      </c>
      <c r="DK24" s="559">
        <f t="shared" si="87"/>
        <v>3.12</v>
      </c>
      <c r="DL24" s="559">
        <f t="shared" si="88"/>
        <v>21.6</v>
      </c>
    </row>
    <row r="25" spans="1:116">
      <c r="A25" s="4">
        <v>18</v>
      </c>
      <c r="B25" s="1" t="s">
        <v>431</v>
      </c>
      <c r="C25" s="1" t="s">
        <v>338</v>
      </c>
      <c r="D25" s="4" t="s">
        <v>326</v>
      </c>
      <c r="E25" s="133">
        <f>708.48+300</f>
        <v>1008.48</v>
      </c>
      <c r="F25" s="14">
        <f t="shared" si="5"/>
        <v>5700</v>
      </c>
      <c r="I25" s="14">
        <v>200</v>
      </c>
      <c r="J25" s="14">
        <v>250</v>
      </c>
      <c r="K25" s="14">
        <v>300</v>
      </c>
      <c r="L25" s="14">
        <v>350</v>
      </c>
      <c r="M25" s="14">
        <v>400</v>
      </c>
      <c r="N25" s="14">
        <v>450</v>
      </c>
      <c r="O25" s="14">
        <v>500</v>
      </c>
      <c r="P25" s="14">
        <v>550</v>
      </c>
      <c r="Q25" s="14">
        <v>600</v>
      </c>
      <c r="R25" s="14">
        <v>650</v>
      </c>
      <c r="S25" s="14">
        <v>700</v>
      </c>
      <c r="T25" s="14">
        <v>750</v>
      </c>
      <c r="V25" s="16">
        <v>0.5</v>
      </c>
      <c r="W25" s="16">
        <v>0.5</v>
      </c>
      <c r="X25" s="16">
        <v>0.5</v>
      </c>
      <c r="Y25" s="16">
        <v>0.5</v>
      </c>
      <c r="Z25" s="16">
        <v>0.5</v>
      </c>
      <c r="AA25" s="16">
        <v>0.5</v>
      </c>
      <c r="AB25" s="16">
        <v>0.5</v>
      </c>
      <c r="AC25" s="16">
        <v>0.5</v>
      </c>
      <c r="AD25" s="16">
        <v>0.5</v>
      </c>
      <c r="AE25" s="16">
        <v>0.5</v>
      </c>
      <c r="AF25" s="16">
        <v>0.5</v>
      </c>
      <c r="AG25" s="16">
        <v>0.5</v>
      </c>
      <c r="AI25" s="16">
        <f t="shared" si="12"/>
        <v>0.5</v>
      </c>
      <c r="AJ25" s="16">
        <f t="shared" si="13"/>
        <v>0.5</v>
      </c>
      <c r="AK25" s="16">
        <f t="shared" si="14"/>
        <v>0.5</v>
      </c>
      <c r="AL25" s="16">
        <f t="shared" si="15"/>
        <v>0.5</v>
      </c>
      <c r="AM25" s="16">
        <f t="shared" si="16"/>
        <v>0.5</v>
      </c>
      <c r="AN25" s="16">
        <f t="shared" si="17"/>
        <v>0.5</v>
      </c>
      <c r="AO25" s="16">
        <f t="shared" si="18"/>
        <v>0.5</v>
      </c>
      <c r="AP25" s="16">
        <f t="shared" si="19"/>
        <v>0.5</v>
      </c>
      <c r="AQ25" s="16">
        <f t="shared" si="20"/>
        <v>0.5</v>
      </c>
      <c r="AR25" s="16">
        <f t="shared" si="21"/>
        <v>0.5</v>
      </c>
      <c r="AS25" s="16">
        <f t="shared" si="22"/>
        <v>0.5</v>
      </c>
      <c r="AT25" s="16">
        <f t="shared" si="23"/>
        <v>0.5</v>
      </c>
      <c r="AV25" s="15">
        <f t="shared" si="24"/>
        <v>100</v>
      </c>
      <c r="AW25" s="15">
        <f t="shared" si="25"/>
        <v>125</v>
      </c>
      <c r="AX25" s="15">
        <f t="shared" si="26"/>
        <v>150</v>
      </c>
      <c r="AY25" s="15">
        <f t="shared" si="27"/>
        <v>175</v>
      </c>
      <c r="AZ25" s="15">
        <f t="shared" si="28"/>
        <v>200</v>
      </c>
      <c r="BA25" s="15">
        <f t="shared" si="29"/>
        <v>225</v>
      </c>
      <c r="BB25" s="15">
        <f t="shared" si="30"/>
        <v>250</v>
      </c>
      <c r="BC25" s="15">
        <f t="shared" si="31"/>
        <v>275</v>
      </c>
      <c r="BD25" s="15">
        <f t="shared" si="32"/>
        <v>300</v>
      </c>
      <c r="BE25" s="15">
        <f t="shared" si="33"/>
        <v>325</v>
      </c>
      <c r="BF25" s="15">
        <f t="shared" si="34"/>
        <v>350</v>
      </c>
      <c r="BG25" s="15">
        <f t="shared" si="35"/>
        <v>375</v>
      </c>
      <c r="BH25" s="15">
        <f t="shared" si="36"/>
        <v>2850</v>
      </c>
      <c r="BJ25" s="15">
        <f t="shared" si="37"/>
        <v>100</v>
      </c>
      <c r="BK25" s="15">
        <f t="shared" si="38"/>
        <v>125</v>
      </c>
      <c r="BL25" s="15">
        <f t="shared" si="39"/>
        <v>150</v>
      </c>
      <c r="BM25" s="15">
        <f t="shared" si="40"/>
        <v>175</v>
      </c>
      <c r="BN25" s="15">
        <f t="shared" si="41"/>
        <v>200</v>
      </c>
      <c r="BO25" s="15">
        <f t="shared" si="42"/>
        <v>225</v>
      </c>
      <c r="BP25" s="15">
        <f t="shared" si="43"/>
        <v>250</v>
      </c>
      <c r="BQ25" s="15">
        <f t="shared" si="44"/>
        <v>275</v>
      </c>
      <c r="BR25" s="15">
        <f t="shared" si="45"/>
        <v>300</v>
      </c>
      <c r="BS25" s="15">
        <f t="shared" si="46"/>
        <v>325</v>
      </c>
      <c r="BT25" s="15">
        <f t="shared" si="47"/>
        <v>350</v>
      </c>
      <c r="BU25" s="15">
        <f t="shared" si="48"/>
        <v>375</v>
      </c>
      <c r="BV25" s="15">
        <f t="shared" si="49"/>
        <v>2850</v>
      </c>
      <c r="BX25" s="346">
        <f t="shared" si="50"/>
        <v>0.48</v>
      </c>
      <c r="BY25" s="346">
        <f t="shared" si="51"/>
        <v>0.6</v>
      </c>
      <c r="BZ25" s="346">
        <f t="shared" si="52"/>
        <v>0.72</v>
      </c>
      <c r="CA25" s="346">
        <f t="shared" si="53"/>
        <v>0.84</v>
      </c>
      <c r="CB25" s="346">
        <f t="shared" si="54"/>
        <v>0.96</v>
      </c>
      <c r="CC25" s="346">
        <f t="shared" si="55"/>
        <v>1.08</v>
      </c>
      <c r="CD25" s="346">
        <f t="shared" si="56"/>
        <v>1.2</v>
      </c>
      <c r="CE25" s="346">
        <f t="shared" si="57"/>
        <v>1.32</v>
      </c>
      <c r="CF25" s="346">
        <f t="shared" si="58"/>
        <v>1.44</v>
      </c>
      <c r="CG25" s="346">
        <f t="shared" si="59"/>
        <v>1.56</v>
      </c>
      <c r="CH25" s="346">
        <f t="shared" si="60"/>
        <v>1.68</v>
      </c>
      <c r="CI25" s="346">
        <f t="shared" si="61"/>
        <v>1.8</v>
      </c>
      <c r="CJ25" s="346">
        <f t="shared" si="62"/>
        <v>13.680000000000001</v>
      </c>
      <c r="CL25" s="346">
        <f t="shared" si="63"/>
        <v>0.49</v>
      </c>
      <c r="CM25" s="346">
        <f t="shared" si="64"/>
        <v>0.61250000000000004</v>
      </c>
      <c r="CN25" s="346">
        <f t="shared" si="65"/>
        <v>0.73499999999999999</v>
      </c>
      <c r="CO25" s="346">
        <f t="shared" si="66"/>
        <v>0.85750000000000004</v>
      </c>
      <c r="CP25" s="346">
        <f t="shared" si="67"/>
        <v>0.98</v>
      </c>
      <c r="CQ25" s="346">
        <f t="shared" si="68"/>
        <v>1.1025</v>
      </c>
      <c r="CR25" s="346">
        <f t="shared" si="69"/>
        <v>1.2250000000000001</v>
      </c>
      <c r="CS25" s="346">
        <f t="shared" si="70"/>
        <v>1.3474999999999999</v>
      </c>
      <c r="CT25" s="346">
        <f t="shared" si="71"/>
        <v>1.47</v>
      </c>
      <c r="CU25" s="346">
        <f t="shared" si="72"/>
        <v>1.5925</v>
      </c>
      <c r="CV25" s="346">
        <f t="shared" si="73"/>
        <v>1.7150000000000001</v>
      </c>
      <c r="CW25" s="346">
        <f t="shared" si="74"/>
        <v>1.8374999999999999</v>
      </c>
      <c r="CX25" s="346">
        <f t="shared" si="75"/>
        <v>13.965</v>
      </c>
      <c r="CZ25" s="559">
        <f t="shared" si="76"/>
        <v>0.97</v>
      </c>
      <c r="DA25" s="559">
        <f t="shared" si="77"/>
        <v>1.2124999999999999</v>
      </c>
      <c r="DB25" s="559">
        <f t="shared" si="78"/>
        <v>1.4550000000000001</v>
      </c>
      <c r="DC25" s="559">
        <f t="shared" si="79"/>
        <v>1.6975</v>
      </c>
      <c r="DD25" s="559">
        <f t="shared" si="80"/>
        <v>1.94</v>
      </c>
      <c r="DE25" s="559">
        <f t="shared" si="81"/>
        <v>2.1825000000000001</v>
      </c>
      <c r="DF25" s="559">
        <f t="shared" si="82"/>
        <v>2.4249999999999998</v>
      </c>
      <c r="DG25" s="559">
        <f t="shared" si="83"/>
        <v>2.6675</v>
      </c>
      <c r="DH25" s="559">
        <f t="shared" si="84"/>
        <v>2.91</v>
      </c>
      <c r="DI25" s="559">
        <f t="shared" si="85"/>
        <v>3.1524999999999999</v>
      </c>
      <c r="DJ25" s="559">
        <f t="shared" si="86"/>
        <v>3.395</v>
      </c>
      <c r="DK25" s="559">
        <f t="shared" si="87"/>
        <v>3.6375000000000002</v>
      </c>
      <c r="DL25" s="559">
        <f t="shared" si="88"/>
        <v>27.645</v>
      </c>
    </row>
    <row r="26" spans="1:116">
      <c r="E26" s="133"/>
      <c r="F26" s="14"/>
      <c r="I26" s="14"/>
      <c r="J26" s="14"/>
      <c r="K26" s="14"/>
      <c r="L26" s="14"/>
      <c r="M26" s="14"/>
      <c r="N26" s="14"/>
      <c r="O26" s="14"/>
      <c r="P26" s="14"/>
      <c r="Q26" s="14"/>
      <c r="R26" s="14"/>
      <c r="S26" s="14"/>
      <c r="T26" s="14"/>
      <c r="V26" s="16"/>
      <c r="W26" s="16"/>
      <c r="X26" s="16"/>
      <c r="Y26" s="16"/>
      <c r="Z26" s="16"/>
      <c r="AA26" s="16"/>
      <c r="AB26" s="16"/>
      <c r="AC26" s="16"/>
      <c r="AD26" s="16"/>
      <c r="AE26" s="16"/>
      <c r="AF26" s="16"/>
      <c r="AG26" s="16"/>
      <c r="AI26" s="16"/>
      <c r="AJ26" s="16"/>
      <c r="AK26" s="16"/>
      <c r="AL26" s="16"/>
      <c r="AM26" s="16"/>
      <c r="AN26" s="16"/>
      <c r="AO26" s="16"/>
      <c r="AP26" s="16"/>
      <c r="AQ26" s="16"/>
      <c r="AR26" s="16"/>
      <c r="AS26" s="16"/>
      <c r="AT26" s="16"/>
      <c r="AV26" s="15"/>
      <c r="AW26" s="15"/>
      <c r="AX26" s="15"/>
      <c r="AY26" s="15"/>
      <c r="AZ26" s="15"/>
      <c r="BA26" s="15"/>
      <c r="BB26" s="15"/>
      <c r="BC26" s="15"/>
      <c r="BD26" s="15"/>
      <c r="BE26" s="15"/>
      <c r="BF26" s="15"/>
      <c r="BG26" s="15"/>
      <c r="BH26" s="15"/>
      <c r="BJ26" s="15"/>
      <c r="BK26" s="15"/>
      <c r="BL26" s="15"/>
      <c r="BM26" s="15"/>
      <c r="BN26" s="15"/>
      <c r="BO26" s="15"/>
      <c r="BP26" s="15"/>
      <c r="BQ26" s="15"/>
      <c r="BR26" s="15"/>
      <c r="BS26" s="15"/>
      <c r="BT26" s="15"/>
      <c r="BU26" s="15"/>
      <c r="BV26" s="15"/>
      <c r="BX26" s="346"/>
      <c r="BY26" s="346"/>
      <c r="BZ26" s="346"/>
      <c r="CA26" s="346"/>
      <c r="CB26" s="346"/>
      <c r="CC26" s="346"/>
      <c r="CD26" s="346"/>
      <c r="CE26" s="346"/>
      <c r="CF26" s="346"/>
      <c r="CG26" s="346"/>
      <c r="CH26" s="346"/>
      <c r="CI26" s="346"/>
      <c r="CJ26" s="346"/>
      <c r="CL26" s="346"/>
      <c r="CM26" s="346"/>
      <c r="CN26" s="346"/>
      <c r="CO26" s="346"/>
      <c r="CP26" s="346"/>
      <c r="CQ26" s="346"/>
      <c r="CR26" s="346"/>
      <c r="CS26" s="346"/>
      <c r="CT26" s="346"/>
      <c r="CU26" s="346"/>
      <c r="CV26" s="346"/>
      <c r="CW26" s="346"/>
      <c r="CX26" s="346"/>
      <c r="CZ26" s="559">
        <f t="shared" si="76"/>
        <v>0</v>
      </c>
      <c r="DA26" s="559">
        <f t="shared" si="77"/>
        <v>0</v>
      </c>
      <c r="DB26" s="559">
        <f t="shared" si="78"/>
        <v>0</v>
      </c>
      <c r="DC26" s="559">
        <f t="shared" si="79"/>
        <v>0</v>
      </c>
      <c r="DD26" s="559">
        <f t="shared" si="80"/>
        <v>0</v>
      </c>
      <c r="DE26" s="559">
        <f t="shared" si="81"/>
        <v>0</v>
      </c>
      <c r="DF26" s="559">
        <f t="shared" si="82"/>
        <v>0</v>
      </c>
      <c r="DG26" s="559">
        <f t="shared" si="83"/>
        <v>0</v>
      </c>
      <c r="DH26" s="559">
        <f t="shared" si="84"/>
        <v>0</v>
      </c>
      <c r="DI26" s="559">
        <f t="shared" si="85"/>
        <v>0</v>
      </c>
      <c r="DJ26" s="559">
        <f t="shared" si="86"/>
        <v>0</v>
      </c>
      <c r="DK26" s="559">
        <f t="shared" si="87"/>
        <v>0</v>
      </c>
      <c r="DL26" s="559">
        <f t="shared" si="88"/>
        <v>0</v>
      </c>
    </row>
    <row r="27" spans="1:116">
      <c r="A27" s="4">
        <v>19</v>
      </c>
      <c r="B27" s="1" t="s">
        <v>433</v>
      </c>
      <c r="C27" s="1" t="s">
        <v>340</v>
      </c>
      <c r="D27" s="4" t="s">
        <v>326</v>
      </c>
      <c r="E27" s="133">
        <v>144.4</v>
      </c>
      <c r="F27" s="14">
        <f t="shared" si="5"/>
        <v>600</v>
      </c>
      <c r="I27" s="14">
        <v>50</v>
      </c>
      <c r="J27" s="14">
        <v>50</v>
      </c>
      <c r="K27" s="14">
        <v>50</v>
      </c>
      <c r="L27" s="14">
        <v>50</v>
      </c>
      <c r="M27" s="14">
        <v>50</v>
      </c>
      <c r="N27" s="14">
        <v>50</v>
      </c>
      <c r="O27" s="14">
        <v>50</v>
      </c>
      <c r="P27" s="14">
        <v>50</v>
      </c>
      <c r="Q27" s="14">
        <v>50</v>
      </c>
      <c r="R27" s="14">
        <v>50</v>
      </c>
      <c r="S27" s="14">
        <v>50</v>
      </c>
      <c r="T27" s="14">
        <v>50</v>
      </c>
      <c r="V27" s="16">
        <v>1</v>
      </c>
      <c r="W27" s="16">
        <v>1</v>
      </c>
      <c r="X27" s="16">
        <v>1</v>
      </c>
      <c r="Y27" s="16">
        <v>1</v>
      </c>
      <c r="Z27" s="16">
        <v>1</v>
      </c>
      <c r="AA27" s="16">
        <v>1</v>
      </c>
      <c r="AB27" s="16">
        <v>1</v>
      </c>
      <c r="AC27" s="16">
        <v>1</v>
      </c>
      <c r="AD27" s="16">
        <v>1</v>
      </c>
      <c r="AE27" s="16">
        <v>1</v>
      </c>
      <c r="AF27" s="16">
        <v>1</v>
      </c>
      <c r="AG27" s="16">
        <v>1</v>
      </c>
      <c r="AI27" s="16">
        <f t="shared" si="12"/>
        <v>0</v>
      </c>
      <c r="AJ27" s="16">
        <f t="shared" si="13"/>
        <v>0</v>
      </c>
      <c r="AK27" s="16">
        <f t="shared" si="14"/>
        <v>0</v>
      </c>
      <c r="AL27" s="16">
        <f t="shared" si="15"/>
        <v>0</v>
      </c>
      <c r="AM27" s="16">
        <f t="shared" si="16"/>
        <v>0</v>
      </c>
      <c r="AN27" s="16">
        <f t="shared" si="17"/>
        <v>0</v>
      </c>
      <c r="AO27" s="16">
        <f t="shared" si="18"/>
        <v>0</v>
      </c>
      <c r="AP27" s="16">
        <f t="shared" si="19"/>
        <v>0</v>
      </c>
      <c r="AQ27" s="16">
        <f t="shared" si="20"/>
        <v>0</v>
      </c>
      <c r="AR27" s="16">
        <f t="shared" si="21"/>
        <v>0</v>
      </c>
      <c r="AS27" s="16">
        <f t="shared" si="22"/>
        <v>0</v>
      </c>
      <c r="AT27" s="16">
        <f t="shared" si="23"/>
        <v>0</v>
      </c>
      <c r="AV27" s="15">
        <f t="shared" si="24"/>
        <v>50</v>
      </c>
      <c r="AW27" s="15">
        <f t="shared" si="25"/>
        <v>50</v>
      </c>
      <c r="AX27" s="15">
        <f t="shared" si="26"/>
        <v>50</v>
      </c>
      <c r="AY27" s="15">
        <f t="shared" si="27"/>
        <v>50</v>
      </c>
      <c r="AZ27" s="15">
        <f t="shared" si="28"/>
        <v>50</v>
      </c>
      <c r="BA27" s="15">
        <f t="shared" si="29"/>
        <v>50</v>
      </c>
      <c r="BB27" s="15">
        <f t="shared" si="30"/>
        <v>50</v>
      </c>
      <c r="BC27" s="15">
        <f t="shared" si="31"/>
        <v>50</v>
      </c>
      <c r="BD27" s="15">
        <f t="shared" si="32"/>
        <v>50</v>
      </c>
      <c r="BE27" s="15">
        <f t="shared" si="33"/>
        <v>50</v>
      </c>
      <c r="BF27" s="15">
        <f t="shared" si="34"/>
        <v>50</v>
      </c>
      <c r="BG27" s="15">
        <f t="shared" si="35"/>
        <v>50</v>
      </c>
      <c r="BH27" s="15">
        <f t="shared" si="36"/>
        <v>600</v>
      </c>
      <c r="BJ27" s="15">
        <f t="shared" si="37"/>
        <v>0</v>
      </c>
      <c r="BK27" s="15">
        <f t="shared" si="38"/>
        <v>0</v>
      </c>
      <c r="BL27" s="15">
        <f t="shared" si="39"/>
        <v>0</v>
      </c>
      <c r="BM27" s="15">
        <f t="shared" si="40"/>
        <v>0</v>
      </c>
      <c r="BN27" s="15">
        <f t="shared" si="41"/>
        <v>0</v>
      </c>
      <c r="BO27" s="15">
        <f t="shared" si="42"/>
        <v>0</v>
      </c>
      <c r="BP27" s="15">
        <f t="shared" si="43"/>
        <v>0</v>
      </c>
      <c r="BQ27" s="15">
        <f t="shared" si="44"/>
        <v>0</v>
      </c>
      <c r="BR27" s="15">
        <f t="shared" si="45"/>
        <v>0</v>
      </c>
      <c r="BS27" s="15">
        <f t="shared" si="46"/>
        <v>0</v>
      </c>
      <c r="BT27" s="15">
        <f t="shared" si="47"/>
        <v>0</v>
      </c>
      <c r="BU27" s="15">
        <f t="shared" si="48"/>
        <v>0</v>
      </c>
      <c r="BV27" s="15">
        <f t="shared" si="49"/>
        <v>0</v>
      </c>
      <c r="BX27" s="346">
        <f t="shared" si="50"/>
        <v>0.24</v>
      </c>
      <c r="BY27" s="346">
        <f t="shared" si="51"/>
        <v>0.24</v>
      </c>
      <c r="BZ27" s="346">
        <f t="shared" si="52"/>
        <v>0.24</v>
      </c>
      <c r="CA27" s="346">
        <f t="shared" si="53"/>
        <v>0.24</v>
      </c>
      <c r="CB27" s="346">
        <f t="shared" si="54"/>
        <v>0.24</v>
      </c>
      <c r="CC27" s="346">
        <f t="shared" si="55"/>
        <v>0.24</v>
      </c>
      <c r="CD27" s="346">
        <f t="shared" si="56"/>
        <v>0.24</v>
      </c>
      <c r="CE27" s="346">
        <f t="shared" si="57"/>
        <v>0.24</v>
      </c>
      <c r="CF27" s="346">
        <f t="shared" si="58"/>
        <v>0.24</v>
      </c>
      <c r="CG27" s="346">
        <f t="shared" si="59"/>
        <v>0.24</v>
      </c>
      <c r="CH27" s="346">
        <f t="shared" si="60"/>
        <v>0.24</v>
      </c>
      <c r="CI27" s="346">
        <f t="shared" si="61"/>
        <v>0.24</v>
      </c>
      <c r="CJ27" s="346">
        <f t="shared" si="62"/>
        <v>2.8800000000000008</v>
      </c>
      <c r="CL27" s="346">
        <f t="shared" si="63"/>
        <v>0</v>
      </c>
      <c r="CM27" s="346">
        <f t="shared" si="64"/>
        <v>0</v>
      </c>
      <c r="CN27" s="346">
        <f t="shared" si="65"/>
        <v>0</v>
      </c>
      <c r="CO27" s="346">
        <f t="shared" si="66"/>
        <v>0</v>
      </c>
      <c r="CP27" s="346">
        <f t="shared" si="67"/>
        <v>0</v>
      </c>
      <c r="CQ27" s="346">
        <f t="shared" si="68"/>
        <v>0</v>
      </c>
      <c r="CR27" s="346">
        <f t="shared" si="69"/>
        <v>0</v>
      </c>
      <c r="CS27" s="346">
        <f t="shared" si="70"/>
        <v>0</v>
      </c>
      <c r="CT27" s="346">
        <f t="shared" si="71"/>
        <v>0</v>
      </c>
      <c r="CU27" s="346">
        <f t="shared" si="72"/>
        <v>0</v>
      </c>
      <c r="CV27" s="346">
        <f t="shared" si="73"/>
        <v>0</v>
      </c>
      <c r="CW27" s="346">
        <f t="shared" si="74"/>
        <v>0</v>
      </c>
      <c r="CX27" s="346">
        <f t="shared" si="75"/>
        <v>0</v>
      </c>
      <c r="CZ27" s="559">
        <f t="shared" si="76"/>
        <v>0.24</v>
      </c>
      <c r="DA27" s="559">
        <f t="shared" si="77"/>
        <v>0.24</v>
      </c>
      <c r="DB27" s="559">
        <f t="shared" si="78"/>
        <v>0.24</v>
      </c>
      <c r="DC27" s="559">
        <f t="shared" si="79"/>
        <v>0.24</v>
      </c>
      <c r="DD27" s="559">
        <f t="shared" si="80"/>
        <v>0.24</v>
      </c>
      <c r="DE27" s="559">
        <f t="shared" si="81"/>
        <v>0.24</v>
      </c>
      <c r="DF27" s="559">
        <f t="shared" si="82"/>
        <v>0.24</v>
      </c>
      <c r="DG27" s="559">
        <f t="shared" si="83"/>
        <v>0.24</v>
      </c>
      <c r="DH27" s="559">
        <f t="shared" si="84"/>
        <v>0.24</v>
      </c>
      <c r="DI27" s="559">
        <f t="shared" si="85"/>
        <v>0.24</v>
      </c>
      <c r="DJ27" s="559">
        <f t="shared" si="86"/>
        <v>0.24</v>
      </c>
      <c r="DK27" s="559">
        <f t="shared" si="87"/>
        <v>0.24</v>
      </c>
      <c r="DL27" s="559">
        <f t="shared" si="88"/>
        <v>2.8800000000000008</v>
      </c>
    </row>
    <row r="28" spans="1:116">
      <c r="A28" s="4">
        <v>20</v>
      </c>
      <c r="B28" s="1" t="s">
        <v>429</v>
      </c>
      <c r="C28" s="1" t="s">
        <v>340</v>
      </c>
      <c r="D28" s="4" t="s">
        <v>326</v>
      </c>
      <c r="E28" s="133">
        <v>31.45</v>
      </c>
      <c r="F28" s="14">
        <f t="shared" si="5"/>
        <v>3450</v>
      </c>
      <c r="I28" s="14">
        <v>100</v>
      </c>
      <c r="J28" s="14">
        <v>100</v>
      </c>
      <c r="K28" s="14">
        <v>100</v>
      </c>
      <c r="L28" s="14">
        <v>150</v>
      </c>
      <c r="M28" s="14">
        <v>200</v>
      </c>
      <c r="N28" s="14">
        <v>250</v>
      </c>
      <c r="O28" s="14">
        <v>300</v>
      </c>
      <c r="P28" s="14">
        <v>350</v>
      </c>
      <c r="Q28" s="14">
        <v>400</v>
      </c>
      <c r="R28" s="14">
        <v>450</v>
      </c>
      <c r="S28" s="14">
        <v>500</v>
      </c>
      <c r="T28" s="14">
        <v>550</v>
      </c>
      <c r="V28" s="16">
        <v>0.5</v>
      </c>
      <c r="W28" s="16">
        <v>0.5</v>
      </c>
      <c r="X28" s="16">
        <v>0.5</v>
      </c>
      <c r="Y28" s="16">
        <v>0.5</v>
      </c>
      <c r="Z28" s="16">
        <v>0.5</v>
      </c>
      <c r="AA28" s="16">
        <v>0.5</v>
      </c>
      <c r="AB28" s="16">
        <v>0.5</v>
      </c>
      <c r="AC28" s="16">
        <v>0.5</v>
      </c>
      <c r="AD28" s="16">
        <v>0.5</v>
      </c>
      <c r="AE28" s="16">
        <v>0.5</v>
      </c>
      <c r="AF28" s="16">
        <v>0.5</v>
      </c>
      <c r="AG28" s="16">
        <v>0.5</v>
      </c>
      <c r="AI28" s="16">
        <f t="shared" si="12"/>
        <v>0.5</v>
      </c>
      <c r="AJ28" s="16">
        <f t="shared" si="13"/>
        <v>0.5</v>
      </c>
      <c r="AK28" s="16">
        <f t="shared" si="14"/>
        <v>0.5</v>
      </c>
      <c r="AL28" s="16">
        <f t="shared" si="15"/>
        <v>0.5</v>
      </c>
      <c r="AM28" s="16">
        <f t="shared" si="16"/>
        <v>0.5</v>
      </c>
      <c r="AN28" s="16">
        <f t="shared" si="17"/>
        <v>0.5</v>
      </c>
      <c r="AO28" s="16">
        <f t="shared" si="18"/>
        <v>0.5</v>
      </c>
      <c r="AP28" s="16">
        <f t="shared" si="19"/>
        <v>0.5</v>
      </c>
      <c r="AQ28" s="16">
        <f t="shared" si="20"/>
        <v>0.5</v>
      </c>
      <c r="AR28" s="16">
        <f t="shared" si="21"/>
        <v>0.5</v>
      </c>
      <c r="AS28" s="16">
        <f t="shared" si="22"/>
        <v>0.5</v>
      </c>
      <c r="AT28" s="16">
        <f t="shared" si="23"/>
        <v>0.5</v>
      </c>
      <c r="AV28" s="15">
        <f t="shared" si="24"/>
        <v>50</v>
      </c>
      <c r="AW28" s="15">
        <f t="shared" si="25"/>
        <v>50</v>
      </c>
      <c r="AX28" s="15">
        <f t="shared" si="26"/>
        <v>50</v>
      </c>
      <c r="AY28" s="15">
        <f t="shared" si="27"/>
        <v>75</v>
      </c>
      <c r="AZ28" s="15">
        <f t="shared" si="28"/>
        <v>100</v>
      </c>
      <c r="BA28" s="15">
        <f t="shared" si="29"/>
        <v>125</v>
      </c>
      <c r="BB28" s="15">
        <f t="shared" si="30"/>
        <v>150</v>
      </c>
      <c r="BC28" s="15">
        <f t="shared" si="31"/>
        <v>175</v>
      </c>
      <c r="BD28" s="15">
        <f t="shared" si="32"/>
        <v>200</v>
      </c>
      <c r="BE28" s="15">
        <f t="shared" si="33"/>
        <v>225</v>
      </c>
      <c r="BF28" s="15">
        <f t="shared" si="34"/>
        <v>250</v>
      </c>
      <c r="BG28" s="15">
        <f t="shared" si="35"/>
        <v>275</v>
      </c>
      <c r="BH28" s="15">
        <f t="shared" si="36"/>
        <v>1725</v>
      </c>
      <c r="BJ28" s="15">
        <f t="shared" si="37"/>
        <v>50</v>
      </c>
      <c r="BK28" s="15">
        <f t="shared" si="38"/>
        <v>50</v>
      </c>
      <c r="BL28" s="15">
        <f t="shared" si="39"/>
        <v>50</v>
      </c>
      <c r="BM28" s="15">
        <f t="shared" si="40"/>
        <v>75</v>
      </c>
      <c r="BN28" s="15">
        <f t="shared" si="41"/>
        <v>100</v>
      </c>
      <c r="BO28" s="15">
        <f t="shared" si="42"/>
        <v>125</v>
      </c>
      <c r="BP28" s="15">
        <f t="shared" si="43"/>
        <v>150</v>
      </c>
      <c r="BQ28" s="15">
        <f t="shared" si="44"/>
        <v>175</v>
      </c>
      <c r="BR28" s="15">
        <f t="shared" si="45"/>
        <v>200</v>
      </c>
      <c r="BS28" s="15">
        <f t="shared" si="46"/>
        <v>225</v>
      </c>
      <c r="BT28" s="15">
        <f t="shared" si="47"/>
        <v>250</v>
      </c>
      <c r="BU28" s="15">
        <f t="shared" si="48"/>
        <v>275</v>
      </c>
      <c r="BV28" s="15">
        <f t="shared" si="49"/>
        <v>1725</v>
      </c>
      <c r="BX28" s="346">
        <f t="shared" si="50"/>
        <v>0.24</v>
      </c>
      <c r="BY28" s="346">
        <f t="shared" si="51"/>
        <v>0.24</v>
      </c>
      <c r="BZ28" s="346">
        <f t="shared" si="52"/>
        <v>0.24</v>
      </c>
      <c r="CA28" s="346">
        <f t="shared" si="53"/>
        <v>0.36</v>
      </c>
      <c r="CB28" s="346">
        <f t="shared" si="54"/>
        <v>0.48</v>
      </c>
      <c r="CC28" s="346">
        <f t="shared" si="55"/>
        <v>0.6</v>
      </c>
      <c r="CD28" s="346">
        <f t="shared" si="56"/>
        <v>0.72</v>
      </c>
      <c r="CE28" s="346">
        <f t="shared" si="57"/>
        <v>0.84</v>
      </c>
      <c r="CF28" s="346">
        <f t="shared" si="58"/>
        <v>0.96</v>
      </c>
      <c r="CG28" s="346">
        <f t="shared" si="59"/>
        <v>1.08</v>
      </c>
      <c r="CH28" s="346">
        <f t="shared" si="60"/>
        <v>1.2</v>
      </c>
      <c r="CI28" s="346">
        <f t="shared" si="61"/>
        <v>1.32</v>
      </c>
      <c r="CJ28" s="346">
        <f t="shared" si="62"/>
        <v>8.2799999999999994</v>
      </c>
      <c r="CL28" s="346">
        <f t="shared" si="63"/>
        <v>0.245</v>
      </c>
      <c r="CM28" s="346">
        <f t="shared" si="64"/>
        <v>0.245</v>
      </c>
      <c r="CN28" s="346">
        <f t="shared" si="65"/>
        <v>0.245</v>
      </c>
      <c r="CO28" s="346">
        <f t="shared" si="66"/>
        <v>0.36749999999999999</v>
      </c>
      <c r="CP28" s="346">
        <f t="shared" si="67"/>
        <v>0.49</v>
      </c>
      <c r="CQ28" s="346">
        <f t="shared" si="68"/>
        <v>0.61250000000000004</v>
      </c>
      <c r="CR28" s="346">
        <f t="shared" si="69"/>
        <v>0.73499999999999999</v>
      </c>
      <c r="CS28" s="346">
        <f t="shared" si="70"/>
        <v>0.85750000000000004</v>
      </c>
      <c r="CT28" s="346">
        <f t="shared" si="71"/>
        <v>0.98</v>
      </c>
      <c r="CU28" s="346">
        <f t="shared" si="72"/>
        <v>1.1025</v>
      </c>
      <c r="CV28" s="346">
        <f t="shared" si="73"/>
        <v>1.2250000000000001</v>
      </c>
      <c r="CW28" s="346">
        <f t="shared" si="74"/>
        <v>1.3474999999999999</v>
      </c>
      <c r="CX28" s="346">
        <f t="shared" si="75"/>
        <v>8.4525000000000006</v>
      </c>
      <c r="CZ28" s="559">
        <f t="shared" si="76"/>
        <v>0.48499999999999999</v>
      </c>
      <c r="DA28" s="559">
        <f t="shared" si="77"/>
        <v>0.48499999999999999</v>
      </c>
      <c r="DB28" s="559">
        <f t="shared" si="78"/>
        <v>0.48499999999999999</v>
      </c>
      <c r="DC28" s="559">
        <f t="shared" si="79"/>
        <v>0.72750000000000004</v>
      </c>
      <c r="DD28" s="559">
        <f t="shared" si="80"/>
        <v>0.97</v>
      </c>
      <c r="DE28" s="559">
        <f t="shared" si="81"/>
        <v>1.2124999999999999</v>
      </c>
      <c r="DF28" s="559">
        <f t="shared" si="82"/>
        <v>1.4550000000000001</v>
      </c>
      <c r="DG28" s="559">
        <f t="shared" si="83"/>
        <v>1.6975</v>
      </c>
      <c r="DH28" s="559">
        <f t="shared" si="84"/>
        <v>1.94</v>
      </c>
      <c r="DI28" s="559">
        <f t="shared" si="85"/>
        <v>2.1825000000000001</v>
      </c>
      <c r="DJ28" s="559">
        <f t="shared" si="86"/>
        <v>2.4249999999999998</v>
      </c>
      <c r="DK28" s="559">
        <f t="shared" si="87"/>
        <v>2.6675</v>
      </c>
      <c r="DL28" s="559">
        <f t="shared" si="88"/>
        <v>16.732500000000002</v>
      </c>
    </row>
    <row r="29" spans="1:116">
      <c r="A29" s="4">
        <v>21</v>
      </c>
      <c r="B29" s="1" t="s">
        <v>435</v>
      </c>
      <c r="C29" s="1" t="s">
        <v>340</v>
      </c>
      <c r="D29" s="4" t="s">
        <v>326</v>
      </c>
      <c r="E29" s="133">
        <v>76.489999999999995</v>
      </c>
      <c r="F29" s="14">
        <f t="shared" si="5"/>
        <v>0</v>
      </c>
      <c r="I29" s="14">
        <v>0</v>
      </c>
      <c r="J29" s="14">
        <v>0</v>
      </c>
      <c r="K29" s="14">
        <v>0</v>
      </c>
      <c r="L29" s="14">
        <v>0</v>
      </c>
      <c r="M29" s="14">
        <v>0</v>
      </c>
      <c r="N29" s="14">
        <v>0</v>
      </c>
      <c r="O29" s="14">
        <v>0</v>
      </c>
      <c r="P29" s="14">
        <v>0</v>
      </c>
      <c r="Q29" s="14">
        <v>0</v>
      </c>
      <c r="R29" s="14">
        <v>0</v>
      </c>
      <c r="S29" s="14">
        <v>0</v>
      </c>
      <c r="T29" s="14">
        <v>0</v>
      </c>
      <c r="V29" s="16">
        <v>0.5</v>
      </c>
      <c r="W29" s="16">
        <v>0.5</v>
      </c>
      <c r="X29" s="16">
        <v>0.5</v>
      </c>
      <c r="Y29" s="16">
        <v>0.5</v>
      </c>
      <c r="Z29" s="16">
        <v>0.5</v>
      </c>
      <c r="AA29" s="16">
        <v>0.5</v>
      </c>
      <c r="AB29" s="16">
        <v>0.5</v>
      </c>
      <c r="AC29" s="16">
        <v>0.5</v>
      </c>
      <c r="AD29" s="16">
        <v>0.5</v>
      </c>
      <c r="AE29" s="16">
        <v>0.5</v>
      </c>
      <c r="AF29" s="16">
        <v>0.5</v>
      </c>
      <c r="AG29" s="16">
        <v>0.5</v>
      </c>
      <c r="AI29" s="16">
        <f t="shared" si="12"/>
        <v>0.5</v>
      </c>
      <c r="AJ29" s="16">
        <f t="shared" si="13"/>
        <v>0.5</v>
      </c>
      <c r="AK29" s="16">
        <f t="shared" si="14"/>
        <v>0.5</v>
      </c>
      <c r="AL29" s="16">
        <f t="shared" si="15"/>
        <v>0.5</v>
      </c>
      <c r="AM29" s="16">
        <f t="shared" si="16"/>
        <v>0.5</v>
      </c>
      <c r="AN29" s="16">
        <f t="shared" si="17"/>
        <v>0.5</v>
      </c>
      <c r="AO29" s="16">
        <f t="shared" si="18"/>
        <v>0.5</v>
      </c>
      <c r="AP29" s="16">
        <f t="shared" si="19"/>
        <v>0.5</v>
      </c>
      <c r="AQ29" s="16">
        <f t="shared" si="20"/>
        <v>0.5</v>
      </c>
      <c r="AR29" s="16">
        <f t="shared" si="21"/>
        <v>0.5</v>
      </c>
      <c r="AS29" s="16">
        <f t="shared" si="22"/>
        <v>0.5</v>
      </c>
      <c r="AT29" s="16">
        <f t="shared" si="23"/>
        <v>0.5</v>
      </c>
      <c r="AV29" s="15">
        <f t="shared" si="24"/>
        <v>0</v>
      </c>
      <c r="AW29" s="15">
        <f t="shared" si="25"/>
        <v>0</v>
      </c>
      <c r="AX29" s="15">
        <f t="shared" si="26"/>
        <v>0</v>
      </c>
      <c r="AY29" s="15">
        <f t="shared" si="27"/>
        <v>0</v>
      </c>
      <c r="AZ29" s="15">
        <f t="shared" si="28"/>
        <v>0</v>
      </c>
      <c r="BA29" s="15">
        <f t="shared" si="29"/>
        <v>0</v>
      </c>
      <c r="BB29" s="15">
        <f t="shared" si="30"/>
        <v>0</v>
      </c>
      <c r="BC29" s="15">
        <f t="shared" si="31"/>
        <v>0</v>
      </c>
      <c r="BD29" s="15">
        <f t="shared" si="32"/>
        <v>0</v>
      </c>
      <c r="BE29" s="15">
        <f t="shared" si="33"/>
        <v>0</v>
      </c>
      <c r="BF29" s="15">
        <f t="shared" si="34"/>
        <v>0</v>
      </c>
      <c r="BG29" s="15">
        <f t="shared" si="35"/>
        <v>0</v>
      </c>
      <c r="BH29" s="15">
        <f t="shared" si="36"/>
        <v>0</v>
      </c>
      <c r="BJ29" s="15">
        <f t="shared" si="37"/>
        <v>0</v>
      </c>
      <c r="BK29" s="15">
        <f t="shared" si="38"/>
        <v>0</v>
      </c>
      <c r="BL29" s="15">
        <f t="shared" si="39"/>
        <v>0</v>
      </c>
      <c r="BM29" s="15">
        <f t="shared" si="40"/>
        <v>0</v>
      </c>
      <c r="BN29" s="15">
        <f t="shared" si="41"/>
        <v>0</v>
      </c>
      <c r="BO29" s="15">
        <f t="shared" si="42"/>
        <v>0</v>
      </c>
      <c r="BP29" s="15">
        <f t="shared" si="43"/>
        <v>0</v>
      </c>
      <c r="BQ29" s="15">
        <f t="shared" si="44"/>
        <v>0</v>
      </c>
      <c r="BR29" s="15">
        <f t="shared" si="45"/>
        <v>0</v>
      </c>
      <c r="BS29" s="15">
        <f t="shared" si="46"/>
        <v>0</v>
      </c>
      <c r="BT29" s="15">
        <f t="shared" si="47"/>
        <v>0</v>
      </c>
      <c r="BU29" s="15">
        <f t="shared" si="48"/>
        <v>0</v>
      </c>
      <c r="BV29" s="15">
        <f t="shared" si="49"/>
        <v>0</v>
      </c>
      <c r="BX29" s="346">
        <f t="shared" si="50"/>
        <v>0</v>
      </c>
      <c r="BY29" s="346">
        <f t="shared" si="51"/>
        <v>0</v>
      </c>
      <c r="BZ29" s="346">
        <f t="shared" si="52"/>
        <v>0</v>
      </c>
      <c r="CA29" s="346">
        <f t="shared" si="53"/>
        <v>0</v>
      </c>
      <c r="CB29" s="346">
        <f t="shared" si="54"/>
        <v>0</v>
      </c>
      <c r="CC29" s="346">
        <f t="shared" si="55"/>
        <v>0</v>
      </c>
      <c r="CD29" s="346">
        <f t="shared" si="56"/>
        <v>0</v>
      </c>
      <c r="CE29" s="346">
        <f t="shared" si="57"/>
        <v>0</v>
      </c>
      <c r="CF29" s="346">
        <f t="shared" si="58"/>
        <v>0</v>
      </c>
      <c r="CG29" s="346">
        <f t="shared" si="59"/>
        <v>0</v>
      </c>
      <c r="CH29" s="346">
        <f t="shared" si="60"/>
        <v>0</v>
      </c>
      <c r="CI29" s="346">
        <f t="shared" si="61"/>
        <v>0</v>
      </c>
      <c r="CJ29" s="346">
        <f t="shared" si="62"/>
        <v>0</v>
      </c>
      <c r="CL29" s="346">
        <f t="shared" si="63"/>
        <v>0</v>
      </c>
      <c r="CM29" s="346">
        <f t="shared" si="64"/>
        <v>0</v>
      </c>
      <c r="CN29" s="346">
        <f t="shared" si="65"/>
        <v>0</v>
      </c>
      <c r="CO29" s="346">
        <f t="shared" si="66"/>
        <v>0</v>
      </c>
      <c r="CP29" s="346">
        <f t="shared" si="67"/>
        <v>0</v>
      </c>
      <c r="CQ29" s="346">
        <f t="shared" si="68"/>
        <v>0</v>
      </c>
      <c r="CR29" s="346">
        <f t="shared" si="69"/>
        <v>0</v>
      </c>
      <c r="CS29" s="346">
        <f t="shared" si="70"/>
        <v>0</v>
      </c>
      <c r="CT29" s="346">
        <f t="shared" si="71"/>
        <v>0</v>
      </c>
      <c r="CU29" s="346">
        <f t="shared" si="72"/>
        <v>0</v>
      </c>
      <c r="CV29" s="346">
        <f t="shared" si="73"/>
        <v>0</v>
      </c>
      <c r="CW29" s="346">
        <f t="shared" si="74"/>
        <v>0</v>
      </c>
      <c r="CX29" s="346">
        <f t="shared" si="75"/>
        <v>0</v>
      </c>
      <c r="CZ29" s="559">
        <f t="shared" si="76"/>
        <v>0</v>
      </c>
      <c r="DA29" s="559">
        <f t="shared" si="77"/>
        <v>0</v>
      </c>
      <c r="DB29" s="559">
        <f t="shared" si="78"/>
        <v>0</v>
      </c>
      <c r="DC29" s="559">
        <f t="shared" si="79"/>
        <v>0</v>
      </c>
      <c r="DD29" s="559">
        <f t="shared" si="80"/>
        <v>0</v>
      </c>
      <c r="DE29" s="559">
        <f t="shared" si="81"/>
        <v>0</v>
      </c>
      <c r="DF29" s="559">
        <f t="shared" si="82"/>
        <v>0</v>
      </c>
      <c r="DG29" s="559">
        <f t="shared" si="83"/>
        <v>0</v>
      </c>
      <c r="DH29" s="559">
        <f t="shared" si="84"/>
        <v>0</v>
      </c>
      <c r="DI29" s="559">
        <f t="shared" si="85"/>
        <v>0</v>
      </c>
      <c r="DJ29" s="559">
        <f t="shared" si="86"/>
        <v>0</v>
      </c>
      <c r="DK29" s="559">
        <f t="shared" si="87"/>
        <v>0</v>
      </c>
      <c r="DL29" s="559">
        <f t="shared" si="88"/>
        <v>0</v>
      </c>
    </row>
    <row r="30" spans="1:116">
      <c r="A30" s="4">
        <v>22</v>
      </c>
      <c r="B30" s="1" t="s">
        <v>430</v>
      </c>
      <c r="C30" s="1" t="s">
        <v>340</v>
      </c>
      <c r="D30" s="4" t="s">
        <v>326</v>
      </c>
      <c r="E30" s="133">
        <v>0</v>
      </c>
      <c r="F30" s="14">
        <f t="shared" si="5"/>
        <v>1575</v>
      </c>
      <c r="I30" s="14">
        <v>50</v>
      </c>
      <c r="J30" s="14">
        <v>50</v>
      </c>
      <c r="K30" s="14">
        <v>100</v>
      </c>
      <c r="L30" s="14">
        <v>50</v>
      </c>
      <c r="M30" s="14">
        <v>50</v>
      </c>
      <c r="N30" s="14">
        <v>100</v>
      </c>
      <c r="O30" s="14">
        <v>125</v>
      </c>
      <c r="P30" s="14">
        <v>150</v>
      </c>
      <c r="Q30" s="14">
        <v>150</v>
      </c>
      <c r="R30" s="14">
        <v>200</v>
      </c>
      <c r="S30" s="14">
        <v>250</v>
      </c>
      <c r="T30" s="14">
        <v>300</v>
      </c>
      <c r="V30" s="16">
        <v>1</v>
      </c>
      <c r="W30" s="16">
        <v>1</v>
      </c>
      <c r="X30" s="16">
        <v>1</v>
      </c>
      <c r="Y30" s="16">
        <v>1</v>
      </c>
      <c r="Z30" s="16">
        <v>1</v>
      </c>
      <c r="AA30" s="16">
        <v>1</v>
      </c>
      <c r="AB30" s="16">
        <v>1</v>
      </c>
      <c r="AC30" s="16">
        <v>1</v>
      </c>
      <c r="AD30" s="16">
        <v>1</v>
      </c>
      <c r="AE30" s="16">
        <v>1</v>
      </c>
      <c r="AF30" s="16">
        <v>1</v>
      </c>
      <c r="AG30" s="16">
        <v>1</v>
      </c>
      <c r="AI30" s="16">
        <f t="shared" si="12"/>
        <v>0</v>
      </c>
      <c r="AJ30" s="16">
        <f t="shared" si="13"/>
        <v>0</v>
      </c>
      <c r="AK30" s="16">
        <f t="shared" si="14"/>
        <v>0</v>
      </c>
      <c r="AL30" s="16">
        <f t="shared" si="15"/>
        <v>0</v>
      </c>
      <c r="AM30" s="16">
        <f t="shared" si="16"/>
        <v>0</v>
      </c>
      <c r="AN30" s="16">
        <f t="shared" si="17"/>
        <v>0</v>
      </c>
      <c r="AO30" s="16">
        <f t="shared" si="18"/>
        <v>0</v>
      </c>
      <c r="AP30" s="16">
        <f t="shared" si="19"/>
        <v>0</v>
      </c>
      <c r="AQ30" s="16">
        <f t="shared" si="20"/>
        <v>0</v>
      </c>
      <c r="AR30" s="16">
        <f t="shared" si="21"/>
        <v>0</v>
      </c>
      <c r="AS30" s="16">
        <f t="shared" si="22"/>
        <v>0</v>
      </c>
      <c r="AT30" s="16">
        <f t="shared" si="23"/>
        <v>0</v>
      </c>
      <c r="AV30" s="15">
        <f t="shared" si="24"/>
        <v>50</v>
      </c>
      <c r="AW30" s="15">
        <f t="shared" si="25"/>
        <v>50</v>
      </c>
      <c r="AX30" s="15">
        <f t="shared" si="26"/>
        <v>100</v>
      </c>
      <c r="AY30" s="15">
        <f t="shared" si="27"/>
        <v>50</v>
      </c>
      <c r="AZ30" s="15">
        <f t="shared" si="28"/>
        <v>50</v>
      </c>
      <c r="BA30" s="15">
        <f t="shared" si="29"/>
        <v>100</v>
      </c>
      <c r="BB30" s="15">
        <f t="shared" si="30"/>
        <v>125</v>
      </c>
      <c r="BC30" s="15">
        <f t="shared" si="31"/>
        <v>150</v>
      </c>
      <c r="BD30" s="15">
        <f t="shared" si="32"/>
        <v>150</v>
      </c>
      <c r="BE30" s="15">
        <f t="shared" si="33"/>
        <v>200</v>
      </c>
      <c r="BF30" s="15">
        <f t="shared" si="34"/>
        <v>250</v>
      </c>
      <c r="BG30" s="15">
        <f t="shared" si="35"/>
        <v>300</v>
      </c>
      <c r="BH30" s="15">
        <f t="shared" si="36"/>
        <v>1575</v>
      </c>
      <c r="BJ30" s="15">
        <f t="shared" si="37"/>
        <v>0</v>
      </c>
      <c r="BK30" s="15">
        <f t="shared" si="38"/>
        <v>0</v>
      </c>
      <c r="BL30" s="15">
        <f t="shared" si="39"/>
        <v>0</v>
      </c>
      <c r="BM30" s="15">
        <f t="shared" si="40"/>
        <v>0</v>
      </c>
      <c r="BN30" s="15">
        <f t="shared" si="41"/>
        <v>0</v>
      </c>
      <c r="BO30" s="15">
        <f t="shared" si="42"/>
        <v>0</v>
      </c>
      <c r="BP30" s="15">
        <f t="shared" si="43"/>
        <v>0</v>
      </c>
      <c r="BQ30" s="15">
        <f t="shared" si="44"/>
        <v>0</v>
      </c>
      <c r="BR30" s="15">
        <f t="shared" si="45"/>
        <v>0</v>
      </c>
      <c r="BS30" s="15">
        <f t="shared" si="46"/>
        <v>0</v>
      </c>
      <c r="BT30" s="15">
        <f t="shared" si="47"/>
        <v>0</v>
      </c>
      <c r="BU30" s="15">
        <f t="shared" si="48"/>
        <v>0</v>
      </c>
      <c r="BV30" s="15">
        <f t="shared" si="49"/>
        <v>0</v>
      </c>
      <c r="BX30" s="346">
        <f t="shared" si="50"/>
        <v>0.24</v>
      </c>
      <c r="BY30" s="346">
        <f t="shared" si="51"/>
        <v>0.24</v>
      </c>
      <c r="BZ30" s="346">
        <f t="shared" si="52"/>
        <v>0.48</v>
      </c>
      <c r="CA30" s="346">
        <f t="shared" si="53"/>
        <v>0.24</v>
      </c>
      <c r="CB30" s="346">
        <f t="shared" si="54"/>
        <v>0.24</v>
      </c>
      <c r="CC30" s="346">
        <f t="shared" si="55"/>
        <v>0.48</v>
      </c>
      <c r="CD30" s="346">
        <f t="shared" si="56"/>
        <v>0.6</v>
      </c>
      <c r="CE30" s="346">
        <f t="shared" si="57"/>
        <v>0.72</v>
      </c>
      <c r="CF30" s="346">
        <f t="shared" si="58"/>
        <v>0.72</v>
      </c>
      <c r="CG30" s="346">
        <f t="shared" si="59"/>
        <v>0.96</v>
      </c>
      <c r="CH30" s="346">
        <f t="shared" si="60"/>
        <v>1.2</v>
      </c>
      <c r="CI30" s="346">
        <f t="shared" si="61"/>
        <v>1.44</v>
      </c>
      <c r="CJ30" s="346">
        <f t="shared" si="62"/>
        <v>7.5600000000000005</v>
      </c>
      <c r="CL30" s="346">
        <f t="shared" si="63"/>
        <v>0</v>
      </c>
      <c r="CM30" s="346">
        <f t="shared" si="64"/>
        <v>0</v>
      </c>
      <c r="CN30" s="346">
        <f t="shared" si="65"/>
        <v>0</v>
      </c>
      <c r="CO30" s="346">
        <f t="shared" si="66"/>
        <v>0</v>
      </c>
      <c r="CP30" s="346">
        <f t="shared" si="67"/>
        <v>0</v>
      </c>
      <c r="CQ30" s="346">
        <f t="shared" si="68"/>
        <v>0</v>
      </c>
      <c r="CR30" s="346">
        <f t="shared" si="69"/>
        <v>0</v>
      </c>
      <c r="CS30" s="346">
        <f t="shared" si="70"/>
        <v>0</v>
      </c>
      <c r="CT30" s="346">
        <f t="shared" si="71"/>
        <v>0</v>
      </c>
      <c r="CU30" s="346">
        <f t="shared" si="72"/>
        <v>0</v>
      </c>
      <c r="CV30" s="346">
        <f t="shared" si="73"/>
        <v>0</v>
      </c>
      <c r="CW30" s="346">
        <f t="shared" si="74"/>
        <v>0</v>
      </c>
      <c r="CX30" s="346">
        <f t="shared" si="75"/>
        <v>0</v>
      </c>
      <c r="CZ30" s="559">
        <f t="shared" si="76"/>
        <v>0.24</v>
      </c>
      <c r="DA30" s="559">
        <f t="shared" si="77"/>
        <v>0.24</v>
      </c>
      <c r="DB30" s="559">
        <f t="shared" si="78"/>
        <v>0.48</v>
      </c>
      <c r="DC30" s="559">
        <f t="shared" si="79"/>
        <v>0.24</v>
      </c>
      <c r="DD30" s="559">
        <f t="shared" si="80"/>
        <v>0.24</v>
      </c>
      <c r="DE30" s="559">
        <f t="shared" si="81"/>
        <v>0.48</v>
      </c>
      <c r="DF30" s="559">
        <f t="shared" si="82"/>
        <v>0.6</v>
      </c>
      <c r="DG30" s="559">
        <f t="shared" si="83"/>
        <v>0.72</v>
      </c>
      <c r="DH30" s="559">
        <f t="shared" si="84"/>
        <v>0.72</v>
      </c>
      <c r="DI30" s="559">
        <f t="shared" si="85"/>
        <v>0.96</v>
      </c>
      <c r="DJ30" s="559">
        <f t="shared" si="86"/>
        <v>1.2</v>
      </c>
      <c r="DK30" s="559">
        <f t="shared" si="87"/>
        <v>1.44</v>
      </c>
      <c r="DL30" s="559">
        <f t="shared" si="88"/>
        <v>7.5600000000000005</v>
      </c>
    </row>
    <row r="31" spans="1:116">
      <c r="E31" s="133"/>
      <c r="F31" s="14"/>
      <c r="I31" s="14"/>
      <c r="J31" s="14"/>
      <c r="K31" s="14"/>
      <c r="L31" s="14"/>
      <c r="M31" s="14"/>
      <c r="N31" s="14"/>
      <c r="O31" s="14"/>
      <c r="P31" s="14"/>
      <c r="Q31" s="14"/>
      <c r="R31" s="14"/>
      <c r="S31" s="14"/>
      <c r="T31" s="14"/>
      <c r="V31" s="16"/>
      <c r="W31" s="16"/>
      <c r="X31" s="16"/>
      <c r="Y31" s="16"/>
      <c r="Z31" s="16"/>
      <c r="AA31" s="16"/>
      <c r="AB31" s="16"/>
      <c r="AC31" s="16"/>
      <c r="AD31" s="16"/>
      <c r="AE31" s="16"/>
      <c r="AF31" s="16"/>
      <c r="AG31" s="16"/>
      <c r="AI31" s="16"/>
      <c r="AJ31" s="16"/>
      <c r="AK31" s="16"/>
      <c r="AL31" s="16"/>
      <c r="AM31" s="16"/>
      <c r="AN31" s="16"/>
      <c r="AO31" s="16"/>
      <c r="AP31" s="16"/>
      <c r="AQ31" s="16"/>
      <c r="AR31" s="16"/>
      <c r="AS31" s="16"/>
      <c r="AT31" s="16"/>
      <c r="AV31" s="15"/>
      <c r="AW31" s="15"/>
      <c r="AX31" s="15"/>
      <c r="AY31" s="15"/>
      <c r="AZ31" s="15"/>
      <c r="BA31" s="15"/>
      <c r="BB31" s="15"/>
      <c r="BC31" s="15"/>
      <c r="BD31" s="15"/>
      <c r="BE31" s="15"/>
      <c r="BF31" s="15"/>
      <c r="BG31" s="15"/>
      <c r="BH31" s="15"/>
      <c r="BJ31" s="15"/>
      <c r="BK31" s="15"/>
      <c r="BL31" s="15"/>
      <c r="BM31" s="15"/>
      <c r="BN31" s="15"/>
      <c r="BO31" s="15"/>
      <c r="BP31" s="15"/>
      <c r="BQ31" s="15"/>
      <c r="BR31" s="15"/>
      <c r="BS31" s="15"/>
      <c r="BT31" s="15"/>
      <c r="BU31" s="15"/>
      <c r="BV31" s="15"/>
      <c r="BX31" s="346"/>
      <c r="BY31" s="346"/>
      <c r="BZ31" s="346"/>
      <c r="CA31" s="346"/>
      <c r="CB31" s="346"/>
      <c r="CC31" s="346"/>
      <c r="CD31" s="346"/>
      <c r="CE31" s="346"/>
      <c r="CF31" s="346"/>
      <c r="CG31" s="346"/>
      <c r="CH31" s="346"/>
      <c r="CI31" s="346"/>
      <c r="CJ31" s="346"/>
      <c r="CL31" s="346"/>
      <c r="CM31" s="346"/>
      <c r="CN31" s="346"/>
      <c r="CO31" s="346"/>
      <c r="CP31" s="346"/>
      <c r="CQ31" s="346"/>
      <c r="CR31" s="346"/>
      <c r="CS31" s="346"/>
      <c r="CT31" s="346"/>
      <c r="CU31" s="346"/>
      <c r="CV31" s="346"/>
      <c r="CW31" s="346"/>
      <c r="CX31" s="346"/>
      <c r="CZ31" s="559">
        <f t="shared" si="76"/>
        <v>0</v>
      </c>
      <c r="DA31" s="559">
        <f t="shared" si="77"/>
        <v>0</v>
      </c>
      <c r="DB31" s="559">
        <f t="shared" si="78"/>
        <v>0</v>
      </c>
      <c r="DC31" s="559">
        <f t="shared" si="79"/>
        <v>0</v>
      </c>
      <c r="DD31" s="559">
        <f t="shared" si="80"/>
        <v>0</v>
      </c>
      <c r="DE31" s="559">
        <f t="shared" si="81"/>
        <v>0</v>
      </c>
      <c r="DF31" s="559">
        <f t="shared" si="82"/>
        <v>0</v>
      </c>
      <c r="DG31" s="559">
        <f t="shared" si="83"/>
        <v>0</v>
      </c>
      <c r="DH31" s="559">
        <f t="shared" si="84"/>
        <v>0</v>
      </c>
      <c r="DI31" s="559">
        <f t="shared" si="85"/>
        <v>0</v>
      </c>
      <c r="DJ31" s="559">
        <f t="shared" si="86"/>
        <v>0</v>
      </c>
      <c r="DK31" s="559">
        <f t="shared" si="87"/>
        <v>0</v>
      </c>
      <c r="DL31" s="559">
        <f t="shared" si="88"/>
        <v>0</v>
      </c>
    </row>
    <row r="32" spans="1:116">
      <c r="A32" s="4">
        <v>23</v>
      </c>
      <c r="B32" s="1" t="s">
        <v>436</v>
      </c>
      <c r="C32" s="1" t="s">
        <v>341</v>
      </c>
      <c r="D32" s="4" t="s">
        <v>326</v>
      </c>
      <c r="E32" s="133">
        <f>284.3+300</f>
        <v>584.29999999999995</v>
      </c>
      <c r="F32" s="14">
        <f t="shared" si="5"/>
        <v>4500</v>
      </c>
      <c r="I32" s="14">
        <v>100</v>
      </c>
      <c r="J32" s="14">
        <v>150</v>
      </c>
      <c r="K32" s="14">
        <v>200</v>
      </c>
      <c r="L32" s="14">
        <v>250</v>
      </c>
      <c r="M32" s="14">
        <v>300</v>
      </c>
      <c r="N32" s="14">
        <v>350</v>
      </c>
      <c r="O32" s="14">
        <v>400</v>
      </c>
      <c r="P32" s="14">
        <v>450</v>
      </c>
      <c r="Q32" s="14">
        <v>500</v>
      </c>
      <c r="R32" s="14">
        <v>550</v>
      </c>
      <c r="S32" s="14">
        <v>600</v>
      </c>
      <c r="T32" s="14">
        <v>650</v>
      </c>
      <c r="V32" s="16">
        <v>1</v>
      </c>
      <c r="W32" s="16">
        <v>1</v>
      </c>
      <c r="X32" s="16">
        <v>1</v>
      </c>
      <c r="Y32" s="16">
        <v>1</v>
      </c>
      <c r="Z32" s="16">
        <v>1</v>
      </c>
      <c r="AA32" s="16">
        <v>1</v>
      </c>
      <c r="AB32" s="16">
        <v>1</v>
      </c>
      <c r="AC32" s="16">
        <v>1</v>
      </c>
      <c r="AD32" s="16">
        <v>1</v>
      </c>
      <c r="AE32" s="16">
        <v>1</v>
      </c>
      <c r="AF32" s="16">
        <v>1</v>
      </c>
      <c r="AG32" s="16">
        <v>1</v>
      </c>
      <c r="AI32" s="16">
        <f t="shared" si="12"/>
        <v>0</v>
      </c>
      <c r="AJ32" s="16">
        <f t="shared" si="13"/>
        <v>0</v>
      </c>
      <c r="AK32" s="16">
        <f t="shared" si="14"/>
        <v>0</v>
      </c>
      <c r="AL32" s="16">
        <f t="shared" si="15"/>
        <v>0</v>
      </c>
      <c r="AM32" s="16">
        <f t="shared" si="16"/>
        <v>0</v>
      </c>
      <c r="AN32" s="16">
        <f t="shared" si="17"/>
        <v>0</v>
      </c>
      <c r="AO32" s="16">
        <f t="shared" si="18"/>
        <v>0</v>
      </c>
      <c r="AP32" s="16">
        <f t="shared" si="19"/>
        <v>0</v>
      </c>
      <c r="AQ32" s="16">
        <f t="shared" si="20"/>
        <v>0</v>
      </c>
      <c r="AR32" s="16">
        <f t="shared" si="21"/>
        <v>0</v>
      </c>
      <c r="AS32" s="16">
        <f t="shared" si="22"/>
        <v>0</v>
      </c>
      <c r="AT32" s="16">
        <f t="shared" si="23"/>
        <v>0</v>
      </c>
      <c r="AV32" s="15">
        <f t="shared" si="24"/>
        <v>100</v>
      </c>
      <c r="AW32" s="15">
        <f t="shared" si="25"/>
        <v>150</v>
      </c>
      <c r="AX32" s="15">
        <f t="shared" si="26"/>
        <v>200</v>
      </c>
      <c r="AY32" s="15">
        <f t="shared" si="27"/>
        <v>250</v>
      </c>
      <c r="AZ32" s="15">
        <f t="shared" si="28"/>
        <v>300</v>
      </c>
      <c r="BA32" s="15">
        <f t="shared" si="29"/>
        <v>350</v>
      </c>
      <c r="BB32" s="15">
        <f t="shared" si="30"/>
        <v>400</v>
      </c>
      <c r="BC32" s="15">
        <f t="shared" si="31"/>
        <v>450</v>
      </c>
      <c r="BD32" s="15">
        <f t="shared" si="32"/>
        <v>500</v>
      </c>
      <c r="BE32" s="15">
        <f t="shared" si="33"/>
        <v>550</v>
      </c>
      <c r="BF32" s="15">
        <f t="shared" si="34"/>
        <v>600</v>
      </c>
      <c r="BG32" s="15">
        <f t="shared" si="35"/>
        <v>650</v>
      </c>
      <c r="BH32" s="15">
        <f t="shared" si="36"/>
        <v>4500</v>
      </c>
      <c r="BJ32" s="15">
        <f t="shared" si="37"/>
        <v>0</v>
      </c>
      <c r="BK32" s="15">
        <f t="shared" si="38"/>
        <v>0</v>
      </c>
      <c r="BL32" s="15">
        <f t="shared" si="39"/>
        <v>0</v>
      </c>
      <c r="BM32" s="15">
        <f t="shared" si="40"/>
        <v>0</v>
      </c>
      <c r="BN32" s="15">
        <f t="shared" si="41"/>
        <v>0</v>
      </c>
      <c r="BO32" s="15">
        <f t="shared" si="42"/>
        <v>0</v>
      </c>
      <c r="BP32" s="15">
        <f t="shared" si="43"/>
        <v>0</v>
      </c>
      <c r="BQ32" s="15">
        <f t="shared" si="44"/>
        <v>0</v>
      </c>
      <c r="BR32" s="15">
        <f t="shared" si="45"/>
        <v>0</v>
      </c>
      <c r="BS32" s="15">
        <f t="shared" si="46"/>
        <v>0</v>
      </c>
      <c r="BT32" s="15">
        <f t="shared" si="47"/>
        <v>0</v>
      </c>
      <c r="BU32" s="15">
        <f t="shared" si="48"/>
        <v>0</v>
      </c>
      <c r="BV32" s="15">
        <f t="shared" si="49"/>
        <v>0</v>
      </c>
      <c r="BX32" s="346">
        <f t="shared" si="50"/>
        <v>0.48</v>
      </c>
      <c r="BY32" s="346">
        <f t="shared" si="51"/>
        <v>0.72</v>
      </c>
      <c r="BZ32" s="346">
        <f t="shared" si="52"/>
        <v>0.96</v>
      </c>
      <c r="CA32" s="346">
        <f t="shared" si="53"/>
        <v>1.2</v>
      </c>
      <c r="CB32" s="346">
        <f t="shared" si="54"/>
        <v>1.44</v>
      </c>
      <c r="CC32" s="346">
        <f t="shared" si="55"/>
        <v>1.68</v>
      </c>
      <c r="CD32" s="346">
        <f t="shared" si="56"/>
        <v>1.92</v>
      </c>
      <c r="CE32" s="346">
        <f t="shared" si="57"/>
        <v>2.16</v>
      </c>
      <c r="CF32" s="346">
        <f t="shared" si="58"/>
        <v>2.4</v>
      </c>
      <c r="CG32" s="346">
        <f t="shared" si="59"/>
        <v>2.64</v>
      </c>
      <c r="CH32" s="346">
        <f t="shared" si="60"/>
        <v>2.88</v>
      </c>
      <c r="CI32" s="346">
        <f t="shared" si="61"/>
        <v>3.12</v>
      </c>
      <c r="CJ32" s="346">
        <f t="shared" si="62"/>
        <v>21.6</v>
      </c>
      <c r="CL32" s="346">
        <f t="shared" si="63"/>
        <v>0</v>
      </c>
      <c r="CM32" s="346">
        <f t="shared" si="64"/>
        <v>0</v>
      </c>
      <c r="CN32" s="346">
        <f t="shared" si="65"/>
        <v>0</v>
      </c>
      <c r="CO32" s="346">
        <f t="shared" si="66"/>
        <v>0</v>
      </c>
      <c r="CP32" s="346">
        <f t="shared" si="67"/>
        <v>0</v>
      </c>
      <c r="CQ32" s="346">
        <f t="shared" si="68"/>
        <v>0</v>
      </c>
      <c r="CR32" s="346">
        <f t="shared" si="69"/>
        <v>0</v>
      </c>
      <c r="CS32" s="346">
        <f t="shared" si="70"/>
        <v>0</v>
      </c>
      <c r="CT32" s="346">
        <f t="shared" si="71"/>
        <v>0</v>
      </c>
      <c r="CU32" s="346">
        <f t="shared" si="72"/>
        <v>0</v>
      </c>
      <c r="CV32" s="346">
        <f t="shared" si="73"/>
        <v>0</v>
      </c>
      <c r="CW32" s="346">
        <f t="shared" si="74"/>
        <v>0</v>
      </c>
      <c r="CX32" s="346">
        <f t="shared" si="75"/>
        <v>0</v>
      </c>
      <c r="CZ32" s="559">
        <f t="shared" si="76"/>
        <v>0.48</v>
      </c>
      <c r="DA32" s="559">
        <f t="shared" si="77"/>
        <v>0.72</v>
      </c>
      <c r="DB32" s="559">
        <f t="shared" si="78"/>
        <v>0.96</v>
      </c>
      <c r="DC32" s="559">
        <f t="shared" si="79"/>
        <v>1.2</v>
      </c>
      <c r="DD32" s="559">
        <f t="shared" si="80"/>
        <v>1.44</v>
      </c>
      <c r="DE32" s="559">
        <f t="shared" si="81"/>
        <v>1.68</v>
      </c>
      <c r="DF32" s="559">
        <f t="shared" si="82"/>
        <v>1.92</v>
      </c>
      <c r="DG32" s="559">
        <f t="shared" si="83"/>
        <v>2.16</v>
      </c>
      <c r="DH32" s="559">
        <f t="shared" si="84"/>
        <v>2.4</v>
      </c>
      <c r="DI32" s="559">
        <f t="shared" si="85"/>
        <v>2.64</v>
      </c>
      <c r="DJ32" s="559">
        <f t="shared" si="86"/>
        <v>2.88</v>
      </c>
      <c r="DK32" s="559">
        <f t="shared" si="87"/>
        <v>3.12</v>
      </c>
      <c r="DL32" s="559">
        <f t="shared" si="88"/>
        <v>21.6</v>
      </c>
    </row>
    <row r="33" spans="1:116">
      <c r="E33" s="133"/>
      <c r="F33" s="14"/>
      <c r="I33" s="14"/>
      <c r="J33" s="14"/>
      <c r="K33" s="14"/>
      <c r="L33" s="14"/>
      <c r="M33" s="14"/>
      <c r="N33" s="14"/>
      <c r="O33" s="14"/>
      <c r="P33" s="14"/>
      <c r="Q33" s="14"/>
      <c r="R33" s="14"/>
      <c r="S33" s="14"/>
      <c r="T33" s="14"/>
      <c r="V33" s="16"/>
      <c r="W33" s="16"/>
      <c r="X33" s="16"/>
      <c r="Y33" s="16"/>
      <c r="Z33" s="16"/>
      <c r="AA33" s="16"/>
      <c r="AB33" s="16"/>
      <c r="AC33" s="16"/>
      <c r="AD33" s="16"/>
      <c r="AE33" s="16"/>
      <c r="AF33" s="16"/>
      <c r="AG33" s="16"/>
      <c r="AI33" s="16"/>
      <c r="AJ33" s="16"/>
      <c r="AK33" s="16"/>
      <c r="AL33" s="16"/>
      <c r="AM33" s="16"/>
      <c r="AN33" s="16"/>
      <c r="AO33" s="16"/>
      <c r="AP33" s="16"/>
      <c r="AQ33" s="16"/>
      <c r="AR33" s="16"/>
      <c r="AS33" s="16"/>
      <c r="AT33" s="16"/>
      <c r="AV33" s="15"/>
      <c r="AW33" s="15"/>
      <c r="AX33" s="15"/>
      <c r="AY33" s="15"/>
      <c r="AZ33" s="15"/>
      <c r="BA33" s="15"/>
      <c r="BB33" s="15"/>
      <c r="BC33" s="15"/>
      <c r="BD33" s="15"/>
      <c r="BE33" s="15"/>
      <c r="BF33" s="15"/>
      <c r="BG33" s="15"/>
      <c r="BH33" s="15"/>
      <c r="BJ33" s="15"/>
      <c r="BK33" s="15"/>
      <c r="BL33" s="15"/>
      <c r="BM33" s="15"/>
      <c r="BN33" s="15"/>
      <c r="BO33" s="15"/>
      <c r="BP33" s="15"/>
      <c r="BQ33" s="15"/>
      <c r="BR33" s="15"/>
      <c r="BS33" s="15"/>
      <c r="BT33" s="15"/>
      <c r="BU33" s="15"/>
      <c r="BV33" s="15"/>
      <c r="BX33" s="346"/>
      <c r="BY33" s="346"/>
      <c r="BZ33" s="346"/>
      <c r="CA33" s="346"/>
      <c r="CB33" s="346"/>
      <c r="CC33" s="346"/>
      <c r="CD33" s="346"/>
      <c r="CE33" s="346"/>
      <c r="CF33" s="346"/>
      <c r="CG33" s="346"/>
      <c r="CH33" s="346"/>
      <c r="CI33" s="346"/>
      <c r="CJ33" s="346"/>
      <c r="CL33" s="346"/>
      <c r="CM33" s="346"/>
      <c r="CN33" s="346"/>
      <c r="CO33" s="346"/>
      <c r="CP33" s="346"/>
      <c r="CQ33" s="346"/>
      <c r="CR33" s="346"/>
      <c r="CS33" s="346"/>
      <c r="CT33" s="346"/>
      <c r="CU33" s="346"/>
      <c r="CV33" s="346"/>
      <c r="CW33" s="346"/>
      <c r="CX33" s="346"/>
      <c r="CZ33" s="559">
        <f t="shared" si="76"/>
        <v>0</v>
      </c>
      <c r="DA33" s="559">
        <f t="shared" si="77"/>
        <v>0</v>
      </c>
      <c r="DB33" s="559">
        <f t="shared" si="78"/>
        <v>0</v>
      </c>
      <c r="DC33" s="559">
        <f t="shared" si="79"/>
        <v>0</v>
      </c>
      <c r="DD33" s="559">
        <f t="shared" si="80"/>
        <v>0</v>
      </c>
      <c r="DE33" s="559">
        <f t="shared" si="81"/>
        <v>0</v>
      </c>
      <c r="DF33" s="559">
        <f t="shared" si="82"/>
        <v>0</v>
      </c>
      <c r="DG33" s="559">
        <f t="shared" si="83"/>
        <v>0</v>
      </c>
      <c r="DH33" s="559">
        <f t="shared" si="84"/>
        <v>0</v>
      </c>
      <c r="DI33" s="559">
        <f t="shared" si="85"/>
        <v>0</v>
      </c>
      <c r="DJ33" s="559">
        <f t="shared" si="86"/>
        <v>0</v>
      </c>
      <c r="DK33" s="559">
        <f t="shared" si="87"/>
        <v>0</v>
      </c>
      <c r="DL33" s="559">
        <f t="shared" si="88"/>
        <v>0</v>
      </c>
    </row>
    <row r="34" spans="1:116">
      <c r="A34" s="4">
        <v>24</v>
      </c>
      <c r="B34" s="1" t="s">
        <v>437</v>
      </c>
      <c r="C34" s="1" t="s">
        <v>342</v>
      </c>
      <c r="D34" s="4" t="s">
        <v>326</v>
      </c>
      <c r="E34" s="133">
        <v>0</v>
      </c>
      <c r="F34" s="14">
        <f t="shared" si="5"/>
        <v>0</v>
      </c>
      <c r="I34" s="14">
        <v>0</v>
      </c>
      <c r="J34" s="14">
        <v>0</v>
      </c>
      <c r="K34" s="14">
        <v>0</v>
      </c>
      <c r="L34" s="14">
        <v>0</v>
      </c>
      <c r="M34" s="14">
        <v>0</v>
      </c>
      <c r="N34" s="14">
        <v>0</v>
      </c>
      <c r="O34" s="14">
        <v>0</v>
      </c>
      <c r="P34" s="14">
        <v>0</v>
      </c>
      <c r="Q34" s="14">
        <v>0</v>
      </c>
      <c r="R34" s="14">
        <v>0</v>
      </c>
      <c r="S34" s="14">
        <v>0</v>
      </c>
      <c r="T34" s="14">
        <v>0</v>
      </c>
      <c r="V34" s="16">
        <v>1</v>
      </c>
      <c r="W34" s="16">
        <v>1</v>
      </c>
      <c r="X34" s="16">
        <v>1</v>
      </c>
      <c r="Y34" s="16">
        <v>1</v>
      </c>
      <c r="Z34" s="16">
        <v>1</v>
      </c>
      <c r="AA34" s="16">
        <v>1</v>
      </c>
      <c r="AB34" s="16">
        <v>1</v>
      </c>
      <c r="AC34" s="16">
        <v>1</v>
      </c>
      <c r="AD34" s="16">
        <v>1</v>
      </c>
      <c r="AE34" s="16">
        <v>1</v>
      </c>
      <c r="AF34" s="16">
        <v>1</v>
      </c>
      <c r="AG34" s="16">
        <v>1</v>
      </c>
      <c r="AI34" s="16">
        <f t="shared" si="12"/>
        <v>0</v>
      </c>
      <c r="AJ34" s="16">
        <f t="shared" si="13"/>
        <v>0</v>
      </c>
      <c r="AK34" s="16">
        <f t="shared" si="14"/>
        <v>0</v>
      </c>
      <c r="AL34" s="16">
        <f t="shared" si="15"/>
        <v>0</v>
      </c>
      <c r="AM34" s="16">
        <f t="shared" si="16"/>
        <v>0</v>
      </c>
      <c r="AN34" s="16">
        <f t="shared" si="17"/>
        <v>0</v>
      </c>
      <c r="AO34" s="16">
        <f t="shared" si="18"/>
        <v>0</v>
      </c>
      <c r="AP34" s="16">
        <f t="shared" si="19"/>
        <v>0</v>
      </c>
      <c r="AQ34" s="16">
        <f t="shared" si="20"/>
        <v>0</v>
      </c>
      <c r="AR34" s="16">
        <f t="shared" si="21"/>
        <v>0</v>
      </c>
      <c r="AS34" s="16">
        <f t="shared" si="22"/>
        <v>0</v>
      </c>
      <c r="AT34" s="16">
        <f t="shared" si="23"/>
        <v>0</v>
      </c>
      <c r="AV34" s="15">
        <f t="shared" si="24"/>
        <v>0</v>
      </c>
      <c r="AW34" s="15">
        <f t="shared" si="25"/>
        <v>0</v>
      </c>
      <c r="AX34" s="15">
        <f t="shared" si="26"/>
        <v>0</v>
      </c>
      <c r="AY34" s="15">
        <f t="shared" si="27"/>
        <v>0</v>
      </c>
      <c r="AZ34" s="15">
        <f t="shared" si="28"/>
        <v>0</v>
      </c>
      <c r="BA34" s="15">
        <f t="shared" si="29"/>
        <v>0</v>
      </c>
      <c r="BB34" s="15">
        <f t="shared" si="30"/>
        <v>0</v>
      </c>
      <c r="BC34" s="15">
        <f t="shared" si="31"/>
        <v>0</v>
      </c>
      <c r="BD34" s="15">
        <f t="shared" si="32"/>
        <v>0</v>
      </c>
      <c r="BE34" s="15">
        <f t="shared" si="33"/>
        <v>0</v>
      </c>
      <c r="BF34" s="15">
        <f t="shared" si="34"/>
        <v>0</v>
      </c>
      <c r="BG34" s="15">
        <f t="shared" si="35"/>
        <v>0</v>
      </c>
      <c r="BH34" s="15">
        <f t="shared" si="36"/>
        <v>0</v>
      </c>
      <c r="BJ34" s="15">
        <f t="shared" si="37"/>
        <v>0</v>
      </c>
      <c r="BK34" s="15">
        <f t="shared" si="38"/>
        <v>0</v>
      </c>
      <c r="BL34" s="15">
        <f t="shared" si="39"/>
        <v>0</v>
      </c>
      <c r="BM34" s="15">
        <f t="shared" si="40"/>
        <v>0</v>
      </c>
      <c r="BN34" s="15">
        <f t="shared" si="41"/>
        <v>0</v>
      </c>
      <c r="BO34" s="15">
        <f t="shared" si="42"/>
        <v>0</v>
      </c>
      <c r="BP34" s="15">
        <f t="shared" si="43"/>
        <v>0</v>
      </c>
      <c r="BQ34" s="15">
        <f t="shared" si="44"/>
        <v>0</v>
      </c>
      <c r="BR34" s="15">
        <f t="shared" si="45"/>
        <v>0</v>
      </c>
      <c r="BS34" s="15">
        <f t="shared" si="46"/>
        <v>0</v>
      </c>
      <c r="BT34" s="15">
        <f t="shared" si="47"/>
        <v>0</v>
      </c>
      <c r="BU34" s="15">
        <f t="shared" si="48"/>
        <v>0</v>
      </c>
      <c r="BV34" s="15">
        <f t="shared" si="49"/>
        <v>0</v>
      </c>
      <c r="BX34" s="346">
        <f t="shared" si="50"/>
        <v>0</v>
      </c>
      <c r="BY34" s="346">
        <f t="shared" si="51"/>
        <v>0</v>
      </c>
      <c r="BZ34" s="346">
        <f t="shared" si="52"/>
        <v>0</v>
      </c>
      <c r="CA34" s="346">
        <f t="shared" si="53"/>
        <v>0</v>
      </c>
      <c r="CB34" s="346">
        <f t="shared" si="54"/>
        <v>0</v>
      </c>
      <c r="CC34" s="346">
        <f t="shared" si="55"/>
        <v>0</v>
      </c>
      <c r="CD34" s="346">
        <f t="shared" si="56"/>
        <v>0</v>
      </c>
      <c r="CE34" s="346">
        <f t="shared" si="57"/>
        <v>0</v>
      </c>
      <c r="CF34" s="346">
        <f t="shared" si="58"/>
        <v>0</v>
      </c>
      <c r="CG34" s="346">
        <f t="shared" si="59"/>
        <v>0</v>
      </c>
      <c r="CH34" s="346">
        <f t="shared" si="60"/>
        <v>0</v>
      </c>
      <c r="CI34" s="346">
        <f t="shared" si="61"/>
        <v>0</v>
      </c>
      <c r="CJ34" s="346">
        <f t="shared" si="62"/>
        <v>0</v>
      </c>
      <c r="CL34" s="346">
        <f t="shared" si="63"/>
        <v>0</v>
      </c>
      <c r="CM34" s="346">
        <f t="shared" si="64"/>
        <v>0</v>
      </c>
      <c r="CN34" s="346">
        <f t="shared" si="65"/>
        <v>0</v>
      </c>
      <c r="CO34" s="346">
        <f t="shared" si="66"/>
        <v>0</v>
      </c>
      <c r="CP34" s="346">
        <f t="shared" si="67"/>
        <v>0</v>
      </c>
      <c r="CQ34" s="346">
        <f t="shared" si="68"/>
        <v>0</v>
      </c>
      <c r="CR34" s="346">
        <f t="shared" si="69"/>
        <v>0</v>
      </c>
      <c r="CS34" s="346">
        <f t="shared" si="70"/>
        <v>0</v>
      </c>
      <c r="CT34" s="346">
        <f t="shared" si="71"/>
        <v>0</v>
      </c>
      <c r="CU34" s="346">
        <f t="shared" si="72"/>
        <v>0</v>
      </c>
      <c r="CV34" s="346">
        <f t="shared" si="73"/>
        <v>0</v>
      </c>
      <c r="CW34" s="346">
        <f t="shared" si="74"/>
        <v>0</v>
      </c>
      <c r="CX34" s="346">
        <f t="shared" si="75"/>
        <v>0</v>
      </c>
      <c r="CZ34" s="559">
        <f t="shared" si="76"/>
        <v>0</v>
      </c>
      <c r="DA34" s="559">
        <f t="shared" si="77"/>
        <v>0</v>
      </c>
      <c r="DB34" s="559">
        <f t="shared" si="78"/>
        <v>0</v>
      </c>
      <c r="DC34" s="559">
        <f t="shared" si="79"/>
        <v>0</v>
      </c>
      <c r="DD34" s="559">
        <f t="shared" si="80"/>
        <v>0</v>
      </c>
      <c r="DE34" s="559">
        <f t="shared" si="81"/>
        <v>0</v>
      </c>
      <c r="DF34" s="559">
        <f t="shared" si="82"/>
        <v>0</v>
      </c>
      <c r="DG34" s="559">
        <f t="shared" si="83"/>
        <v>0</v>
      </c>
      <c r="DH34" s="559">
        <f t="shared" si="84"/>
        <v>0</v>
      </c>
      <c r="DI34" s="559">
        <f t="shared" si="85"/>
        <v>0</v>
      </c>
      <c r="DJ34" s="559">
        <f t="shared" si="86"/>
        <v>0</v>
      </c>
      <c r="DK34" s="559">
        <f t="shared" si="87"/>
        <v>0</v>
      </c>
      <c r="DL34" s="559">
        <f t="shared" si="88"/>
        <v>0</v>
      </c>
    </row>
    <row r="35" spans="1:116">
      <c r="A35" s="4">
        <v>25</v>
      </c>
      <c r="B35" s="1" t="s">
        <v>438</v>
      </c>
      <c r="C35" s="1" t="s">
        <v>342</v>
      </c>
      <c r="D35" s="4" t="s">
        <v>326</v>
      </c>
      <c r="E35" s="133">
        <v>24.91</v>
      </c>
      <c r="F35" s="14">
        <f t="shared" si="5"/>
        <v>600</v>
      </c>
      <c r="I35" s="14">
        <v>50</v>
      </c>
      <c r="J35" s="14">
        <v>50</v>
      </c>
      <c r="K35" s="14">
        <v>50</v>
      </c>
      <c r="L35" s="14">
        <v>50</v>
      </c>
      <c r="M35" s="14">
        <v>50</v>
      </c>
      <c r="N35" s="14">
        <v>50</v>
      </c>
      <c r="O35" s="14">
        <v>50</v>
      </c>
      <c r="P35" s="14">
        <v>50</v>
      </c>
      <c r="Q35" s="14">
        <v>50</v>
      </c>
      <c r="R35" s="14">
        <v>50</v>
      </c>
      <c r="S35" s="14">
        <v>50</v>
      </c>
      <c r="T35" s="14">
        <v>50</v>
      </c>
      <c r="V35" s="16">
        <v>1</v>
      </c>
      <c r="W35" s="16">
        <v>1</v>
      </c>
      <c r="X35" s="16">
        <v>1</v>
      </c>
      <c r="Y35" s="16">
        <v>1</v>
      </c>
      <c r="Z35" s="16">
        <v>1</v>
      </c>
      <c r="AA35" s="16">
        <v>1</v>
      </c>
      <c r="AB35" s="16">
        <v>1</v>
      </c>
      <c r="AC35" s="16">
        <v>1</v>
      </c>
      <c r="AD35" s="16">
        <v>1</v>
      </c>
      <c r="AE35" s="16">
        <v>1</v>
      </c>
      <c r="AF35" s="16">
        <v>1</v>
      </c>
      <c r="AG35" s="16">
        <v>1</v>
      </c>
      <c r="AI35" s="16">
        <f t="shared" si="12"/>
        <v>0</v>
      </c>
      <c r="AJ35" s="16">
        <f t="shared" si="13"/>
        <v>0</v>
      </c>
      <c r="AK35" s="16">
        <f t="shared" si="14"/>
        <v>0</v>
      </c>
      <c r="AL35" s="16">
        <f t="shared" si="15"/>
        <v>0</v>
      </c>
      <c r="AM35" s="16">
        <f t="shared" si="16"/>
        <v>0</v>
      </c>
      <c r="AN35" s="16">
        <f t="shared" si="17"/>
        <v>0</v>
      </c>
      <c r="AO35" s="16">
        <f t="shared" si="18"/>
        <v>0</v>
      </c>
      <c r="AP35" s="16">
        <f t="shared" si="19"/>
        <v>0</v>
      </c>
      <c r="AQ35" s="16">
        <f t="shared" si="20"/>
        <v>0</v>
      </c>
      <c r="AR35" s="16">
        <f t="shared" si="21"/>
        <v>0</v>
      </c>
      <c r="AS35" s="16">
        <f t="shared" si="22"/>
        <v>0</v>
      </c>
      <c r="AT35" s="16">
        <f t="shared" si="23"/>
        <v>0</v>
      </c>
      <c r="AV35" s="15">
        <f t="shared" si="24"/>
        <v>50</v>
      </c>
      <c r="AW35" s="15">
        <f t="shared" si="25"/>
        <v>50</v>
      </c>
      <c r="AX35" s="15">
        <f t="shared" si="26"/>
        <v>50</v>
      </c>
      <c r="AY35" s="15">
        <f t="shared" si="27"/>
        <v>50</v>
      </c>
      <c r="AZ35" s="15">
        <f t="shared" si="28"/>
        <v>50</v>
      </c>
      <c r="BA35" s="15">
        <f t="shared" si="29"/>
        <v>50</v>
      </c>
      <c r="BB35" s="15">
        <f t="shared" si="30"/>
        <v>50</v>
      </c>
      <c r="BC35" s="15">
        <f t="shared" si="31"/>
        <v>50</v>
      </c>
      <c r="BD35" s="15">
        <f t="shared" si="32"/>
        <v>50</v>
      </c>
      <c r="BE35" s="15">
        <f t="shared" si="33"/>
        <v>50</v>
      </c>
      <c r="BF35" s="15">
        <f t="shared" si="34"/>
        <v>50</v>
      </c>
      <c r="BG35" s="15">
        <f t="shared" si="35"/>
        <v>50</v>
      </c>
      <c r="BH35" s="15">
        <f t="shared" si="36"/>
        <v>600</v>
      </c>
      <c r="BJ35" s="15">
        <f t="shared" si="37"/>
        <v>0</v>
      </c>
      <c r="BK35" s="15">
        <f t="shared" si="38"/>
        <v>0</v>
      </c>
      <c r="BL35" s="15">
        <f t="shared" si="39"/>
        <v>0</v>
      </c>
      <c r="BM35" s="15">
        <f t="shared" si="40"/>
        <v>0</v>
      </c>
      <c r="BN35" s="15">
        <f t="shared" si="41"/>
        <v>0</v>
      </c>
      <c r="BO35" s="15">
        <f t="shared" si="42"/>
        <v>0</v>
      </c>
      <c r="BP35" s="15">
        <f t="shared" si="43"/>
        <v>0</v>
      </c>
      <c r="BQ35" s="15">
        <f t="shared" si="44"/>
        <v>0</v>
      </c>
      <c r="BR35" s="15">
        <f t="shared" si="45"/>
        <v>0</v>
      </c>
      <c r="BS35" s="15">
        <f t="shared" si="46"/>
        <v>0</v>
      </c>
      <c r="BT35" s="15">
        <f t="shared" si="47"/>
        <v>0</v>
      </c>
      <c r="BU35" s="15">
        <f t="shared" si="48"/>
        <v>0</v>
      </c>
      <c r="BV35" s="15">
        <f t="shared" si="49"/>
        <v>0</v>
      </c>
      <c r="BX35" s="346">
        <f t="shared" si="50"/>
        <v>0.24</v>
      </c>
      <c r="BY35" s="346">
        <f t="shared" si="51"/>
        <v>0.24</v>
      </c>
      <c r="BZ35" s="346">
        <f t="shared" si="52"/>
        <v>0.24</v>
      </c>
      <c r="CA35" s="346">
        <f t="shared" si="53"/>
        <v>0.24</v>
      </c>
      <c r="CB35" s="346">
        <f t="shared" si="54"/>
        <v>0.24</v>
      </c>
      <c r="CC35" s="346">
        <f t="shared" si="55"/>
        <v>0.24</v>
      </c>
      <c r="CD35" s="346">
        <f t="shared" si="56"/>
        <v>0.24</v>
      </c>
      <c r="CE35" s="346">
        <f t="shared" si="57"/>
        <v>0.24</v>
      </c>
      <c r="CF35" s="346">
        <f t="shared" si="58"/>
        <v>0.24</v>
      </c>
      <c r="CG35" s="346">
        <f t="shared" si="59"/>
        <v>0.24</v>
      </c>
      <c r="CH35" s="346">
        <f t="shared" si="60"/>
        <v>0.24</v>
      </c>
      <c r="CI35" s="346">
        <f t="shared" si="61"/>
        <v>0.24</v>
      </c>
      <c r="CJ35" s="346">
        <f t="shared" si="62"/>
        <v>2.8800000000000008</v>
      </c>
      <c r="CL35" s="346">
        <f t="shared" si="63"/>
        <v>0</v>
      </c>
      <c r="CM35" s="346">
        <f t="shared" si="64"/>
        <v>0</v>
      </c>
      <c r="CN35" s="346">
        <f t="shared" si="65"/>
        <v>0</v>
      </c>
      <c r="CO35" s="346">
        <f t="shared" si="66"/>
        <v>0</v>
      </c>
      <c r="CP35" s="346">
        <f t="shared" si="67"/>
        <v>0</v>
      </c>
      <c r="CQ35" s="346">
        <f t="shared" si="68"/>
        <v>0</v>
      </c>
      <c r="CR35" s="346">
        <f t="shared" si="69"/>
        <v>0</v>
      </c>
      <c r="CS35" s="346">
        <f t="shared" si="70"/>
        <v>0</v>
      </c>
      <c r="CT35" s="346">
        <f t="shared" si="71"/>
        <v>0</v>
      </c>
      <c r="CU35" s="346">
        <f t="shared" si="72"/>
        <v>0</v>
      </c>
      <c r="CV35" s="346">
        <f t="shared" si="73"/>
        <v>0</v>
      </c>
      <c r="CW35" s="346">
        <f t="shared" si="74"/>
        <v>0</v>
      </c>
      <c r="CX35" s="346">
        <f t="shared" si="75"/>
        <v>0</v>
      </c>
      <c r="CZ35" s="559">
        <f t="shared" si="76"/>
        <v>0.24</v>
      </c>
      <c r="DA35" s="559">
        <f t="shared" si="77"/>
        <v>0.24</v>
      </c>
      <c r="DB35" s="559">
        <f t="shared" si="78"/>
        <v>0.24</v>
      </c>
      <c r="DC35" s="559">
        <f t="shared" si="79"/>
        <v>0.24</v>
      </c>
      <c r="DD35" s="559">
        <f t="shared" si="80"/>
        <v>0.24</v>
      </c>
      <c r="DE35" s="559">
        <f t="shared" si="81"/>
        <v>0.24</v>
      </c>
      <c r="DF35" s="559">
        <f t="shared" si="82"/>
        <v>0.24</v>
      </c>
      <c r="DG35" s="559">
        <f t="shared" si="83"/>
        <v>0.24</v>
      </c>
      <c r="DH35" s="559">
        <f t="shared" si="84"/>
        <v>0.24</v>
      </c>
      <c r="DI35" s="559">
        <f t="shared" si="85"/>
        <v>0.24</v>
      </c>
      <c r="DJ35" s="559">
        <f t="shared" si="86"/>
        <v>0.24</v>
      </c>
      <c r="DK35" s="559">
        <f t="shared" si="87"/>
        <v>0.24</v>
      </c>
      <c r="DL35" s="559">
        <f t="shared" si="88"/>
        <v>2.8800000000000008</v>
      </c>
    </row>
    <row r="36" spans="1:116">
      <c r="A36" s="4">
        <v>26</v>
      </c>
      <c r="B36" s="1" t="s">
        <v>440</v>
      </c>
      <c r="C36" s="1" t="s">
        <v>342</v>
      </c>
      <c r="D36" s="4" t="s">
        <v>326</v>
      </c>
      <c r="E36" s="133">
        <v>0</v>
      </c>
      <c r="F36" s="14">
        <f t="shared" si="5"/>
        <v>0</v>
      </c>
      <c r="I36" s="14">
        <v>0</v>
      </c>
      <c r="J36" s="14">
        <v>0</v>
      </c>
      <c r="K36" s="14">
        <v>0</v>
      </c>
      <c r="L36" s="14">
        <v>0</v>
      </c>
      <c r="M36" s="14">
        <v>0</v>
      </c>
      <c r="N36" s="14">
        <v>0</v>
      </c>
      <c r="O36" s="14">
        <v>0</v>
      </c>
      <c r="P36" s="14">
        <v>0</v>
      </c>
      <c r="Q36" s="14">
        <v>0</v>
      </c>
      <c r="R36" s="14">
        <v>0</v>
      </c>
      <c r="S36" s="14">
        <v>0</v>
      </c>
      <c r="T36" s="14">
        <v>0</v>
      </c>
      <c r="V36" s="16">
        <v>1</v>
      </c>
      <c r="W36" s="16">
        <v>1</v>
      </c>
      <c r="X36" s="16">
        <v>1</v>
      </c>
      <c r="Y36" s="16">
        <v>1</v>
      </c>
      <c r="Z36" s="16">
        <v>1</v>
      </c>
      <c r="AA36" s="16">
        <v>1</v>
      </c>
      <c r="AB36" s="16">
        <v>1</v>
      </c>
      <c r="AC36" s="16">
        <v>1</v>
      </c>
      <c r="AD36" s="16">
        <v>1</v>
      </c>
      <c r="AE36" s="16">
        <v>1</v>
      </c>
      <c r="AF36" s="16">
        <v>1</v>
      </c>
      <c r="AG36" s="16">
        <v>1</v>
      </c>
      <c r="AI36" s="16">
        <f t="shared" si="12"/>
        <v>0</v>
      </c>
      <c r="AJ36" s="16">
        <f t="shared" si="13"/>
        <v>0</v>
      </c>
      <c r="AK36" s="16">
        <f t="shared" si="14"/>
        <v>0</v>
      </c>
      <c r="AL36" s="16">
        <f t="shared" si="15"/>
        <v>0</v>
      </c>
      <c r="AM36" s="16">
        <f t="shared" si="16"/>
        <v>0</v>
      </c>
      <c r="AN36" s="16">
        <f t="shared" si="17"/>
        <v>0</v>
      </c>
      <c r="AO36" s="16">
        <f t="shared" si="18"/>
        <v>0</v>
      </c>
      <c r="AP36" s="16">
        <f t="shared" si="19"/>
        <v>0</v>
      </c>
      <c r="AQ36" s="16">
        <f t="shared" si="20"/>
        <v>0</v>
      </c>
      <c r="AR36" s="16">
        <f t="shared" si="21"/>
        <v>0</v>
      </c>
      <c r="AS36" s="16">
        <f t="shared" si="22"/>
        <v>0</v>
      </c>
      <c r="AT36" s="16">
        <f t="shared" si="23"/>
        <v>0</v>
      </c>
      <c r="AV36" s="15">
        <f t="shared" si="24"/>
        <v>0</v>
      </c>
      <c r="AW36" s="15">
        <f t="shared" si="25"/>
        <v>0</v>
      </c>
      <c r="AX36" s="15">
        <f t="shared" si="26"/>
        <v>0</v>
      </c>
      <c r="AY36" s="15">
        <f t="shared" si="27"/>
        <v>0</v>
      </c>
      <c r="AZ36" s="15">
        <f t="shared" si="28"/>
        <v>0</v>
      </c>
      <c r="BA36" s="15">
        <f t="shared" si="29"/>
        <v>0</v>
      </c>
      <c r="BB36" s="15">
        <f t="shared" si="30"/>
        <v>0</v>
      </c>
      <c r="BC36" s="15">
        <f t="shared" si="31"/>
        <v>0</v>
      </c>
      <c r="BD36" s="15">
        <f t="shared" si="32"/>
        <v>0</v>
      </c>
      <c r="BE36" s="15">
        <f t="shared" si="33"/>
        <v>0</v>
      </c>
      <c r="BF36" s="15">
        <f t="shared" si="34"/>
        <v>0</v>
      </c>
      <c r="BG36" s="15">
        <f t="shared" si="35"/>
        <v>0</v>
      </c>
      <c r="BH36" s="15">
        <f t="shared" si="36"/>
        <v>0</v>
      </c>
      <c r="BJ36" s="15">
        <f t="shared" si="37"/>
        <v>0</v>
      </c>
      <c r="BK36" s="15">
        <f t="shared" si="38"/>
        <v>0</v>
      </c>
      <c r="BL36" s="15">
        <f t="shared" si="39"/>
        <v>0</v>
      </c>
      <c r="BM36" s="15">
        <f t="shared" si="40"/>
        <v>0</v>
      </c>
      <c r="BN36" s="15">
        <f t="shared" si="41"/>
        <v>0</v>
      </c>
      <c r="BO36" s="15">
        <f t="shared" si="42"/>
        <v>0</v>
      </c>
      <c r="BP36" s="15">
        <f t="shared" si="43"/>
        <v>0</v>
      </c>
      <c r="BQ36" s="15">
        <f t="shared" si="44"/>
        <v>0</v>
      </c>
      <c r="BR36" s="15">
        <f t="shared" si="45"/>
        <v>0</v>
      </c>
      <c r="BS36" s="15">
        <f t="shared" si="46"/>
        <v>0</v>
      </c>
      <c r="BT36" s="15">
        <f t="shared" si="47"/>
        <v>0</v>
      </c>
      <c r="BU36" s="15">
        <f t="shared" si="48"/>
        <v>0</v>
      </c>
      <c r="BV36" s="15">
        <f t="shared" si="49"/>
        <v>0</v>
      </c>
      <c r="BX36" s="346">
        <f t="shared" si="50"/>
        <v>0</v>
      </c>
      <c r="BY36" s="346">
        <f t="shared" si="51"/>
        <v>0</v>
      </c>
      <c r="BZ36" s="346">
        <f t="shared" si="52"/>
        <v>0</v>
      </c>
      <c r="CA36" s="346">
        <f t="shared" si="53"/>
        <v>0</v>
      </c>
      <c r="CB36" s="346">
        <f t="shared" si="54"/>
        <v>0</v>
      </c>
      <c r="CC36" s="346">
        <f t="shared" si="55"/>
        <v>0</v>
      </c>
      <c r="CD36" s="346">
        <f t="shared" si="56"/>
        <v>0</v>
      </c>
      <c r="CE36" s="346">
        <f t="shared" si="57"/>
        <v>0</v>
      </c>
      <c r="CF36" s="346">
        <f t="shared" si="58"/>
        <v>0</v>
      </c>
      <c r="CG36" s="346">
        <f t="shared" si="59"/>
        <v>0</v>
      </c>
      <c r="CH36" s="346">
        <f t="shared" si="60"/>
        <v>0</v>
      </c>
      <c r="CI36" s="346">
        <f t="shared" si="61"/>
        <v>0</v>
      </c>
      <c r="CJ36" s="346">
        <f t="shared" si="62"/>
        <v>0</v>
      </c>
      <c r="CL36" s="346">
        <f t="shared" si="63"/>
        <v>0</v>
      </c>
      <c r="CM36" s="346">
        <f t="shared" si="64"/>
        <v>0</v>
      </c>
      <c r="CN36" s="346">
        <f t="shared" si="65"/>
        <v>0</v>
      </c>
      <c r="CO36" s="346">
        <f t="shared" si="66"/>
        <v>0</v>
      </c>
      <c r="CP36" s="346">
        <f t="shared" si="67"/>
        <v>0</v>
      </c>
      <c r="CQ36" s="346">
        <f t="shared" si="68"/>
        <v>0</v>
      </c>
      <c r="CR36" s="346">
        <f t="shared" si="69"/>
        <v>0</v>
      </c>
      <c r="CS36" s="346">
        <f t="shared" si="70"/>
        <v>0</v>
      </c>
      <c r="CT36" s="346">
        <f t="shared" si="71"/>
        <v>0</v>
      </c>
      <c r="CU36" s="346">
        <f t="shared" si="72"/>
        <v>0</v>
      </c>
      <c r="CV36" s="346">
        <f t="shared" si="73"/>
        <v>0</v>
      </c>
      <c r="CW36" s="346">
        <f t="shared" si="74"/>
        <v>0</v>
      </c>
      <c r="CX36" s="346">
        <f t="shared" si="75"/>
        <v>0</v>
      </c>
      <c r="CZ36" s="559">
        <f t="shared" si="76"/>
        <v>0</v>
      </c>
      <c r="DA36" s="559">
        <f t="shared" si="77"/>
        <v>0</v>
      </c>
      <c r="DB36" s="559">
        <f t="shared" si="78"/>
        <v>0</v>
      </c>
      <c r="DC36" s="559">
        <f t="shared" si="79"/>
        <v>0</v>
      </c>
      <c r="DD36" s="559">
        <f t="shared" si="80"/>
        <v>0</v>
      </c>
      <c r="DE36" s="559">
        <f t="shared" si="81"/>
        <v>0</v>
      </c>
      <c r="DF36" s="559">
        <f t="shared" si="82"/>
        <v>0</v>
      </c>
      <c r="DG36" s="559">
        <f t="shared" si="83"/>
        <v>0</v>
      </c>
      <c r="DH36" s="559">
        <f t="shared" si="84"/>
        <v>0</v>
      </c>
      <c r="DI36" s="559">
        <f t="shared" si="85"/>
        <v>0</v>
      </c>
      <c r="DJ36" s="559">
        <f t="shared" si="86"/>
        <v>0</v>
      </c>
      <c r="DK36" s="559">
        <f t="shared" si="87"/>
        <v>0</v>
      </c>
      <c r="DL36" s="559">
        <f t="shared" si="88"/>
        <v>0</v>
      </c>
    </row>
    <row r="37" spans="1:116">
      <c r="A37" s="4">
        <v>27</v>
      </c>
      <c r="B37" s="1" t="s">
        <v>441</v>
      </c>
      <c r="C37" s="1" t="s">
        <v>342</v>
      </c>
      <c r="D37" s="4" t="s">
        <v>326</v>
      </c>
      <c r="E37" s="133">
        <v>0</v>
      </c>
      <c r="F37" s="14">
        <f t="shared" si="5"/>
        <v>0</v>
      </c>
      <c r="I37" s="14">
        <v>0</v>
      </c>
      <c r="J37" s="14">
        <v>0</v>
      </c>
      <c r="K37" s="14">
        <v>0</v>
      </c>
      <c r="L37" s="14">
        <v>0</v>
      </c>
      <c r="M37" s="14">
        <v>0</v>
      </c>
      <c r="N37" s="14">
        <v>0</v>
      </c>
      <c r="O37" s="14">
        <v>0</v>
      </c>
      <c r="P37" s="14">
        <v>0</v>
      </c>
      <c r="Q37" s="14">
        <v>0</v>
      </c>
      <c r="R37" s="14">
        <v>0</v>
      </c>
      <c r="S37" s="14">
        <v>0</v>
      </c>
      <c r="T37" s="14">
        <v>0</v>
      </c>
      <c r="V37" s="16">
        <v>1</v>
      </c>
      <c r="W37" s="16">
        <v>1</v>
      </c>
      <c r="X37" s="16">
        <v>1</v>
      </c>
      <c r="Y37" s="16">
        <v>1</v>
      </c>
      <c r="Z37" s="16">
        <v>1</v>
      </c>
      <c r="AA37" s="16">
        <v>1</v>
      </c>
      <c r="AB37" s="16">
        <v>1</v>
      </c>
      <c r="AC37" s="16">
        <v>1</v>
      </c>
      <c r="AD37" s="16">
        <v>1</v>
      </c>
      <c r="AE37" s="16">
        <v>1</v>
      </c>
      <c r="AF37" s="16">
        <v>1</v>
      </c>
      <c r="AG37" s="16">
        <v>1</v>
      </c>
      <c r="AI37" s="16">
        <f t="shared" si="12"/>
        <v>0</v>
      </c>
      <c r="AJ37" s="16">
        <f t="shared" si="13"/>
        <v>0</v>
      </c>
      <c r="AK37" s="16">
        <f t="shared" si="14"/>
        <v>0</v>
      </c>
      <c r="AL37" s="16">
        <f t="shared" si="15"/>
        <v>0</v>
      </c>
      <c r="AM37" s="16">
        <f t="shared" si="16"/>
        <v>0</v>
      </c>
      <c r="AN37" s="16">
        <f t="shared" si="17"/>
        <v>0</v>
      </c>
      <c r="AO37" s="16">
        <f t="shared" si="18"/>
        <v>0</v>
      </c>
      <c r="AP37" s="16">
        <f t="shared" si="19"/>
        <v>0</v>
      </c>
      <c r="AQ37" s="16">
        <f t="shared" si="20"/>
        <v>0</v>
      </c>
      <c r="AR37" s="16">
        <f t="shared" si="21"/>
        <v>0</v>
      </c>
      <c r="AS37" s="16">
        <f t="shared" si="22"/>
        <v>0</v>
      </c>
      <c r="AT37" s="16">
        <f t="shared" si="23"/>
        <v>0</v>
      </c>
      <c r="AV37" s="15">
        <f t="shared" si="24"/>
        <v>0</v>
      </c>
      <c r="AW37" s="15">
        <f t="shared" si="25"/>
        <v>0</v>
      </c>
      <c r="AX37" s="15">
        <f t="shared" si="26"/>
        <v>0</v>
      </c>
      <c r="AY37" s="15">
        <f t="shared" si="27"/>
        <v>0</v>
      </c>
      <c r="AZ37" s="15">
        <f t="shared" si="28"/>
        <v>0</v>
      </c>
      <c r="BA37" s="15">
        <f t="shared" si="29"/>
        <v>0</v>
      </c>
      <c r="BB37" s="15">
        <f t="shared" si="30"/>
        <v>0</v>
      </c>
      <c r="BC37" s="15">
        <f t="shared" si="31"/>
        <v>0</v>
      </c>
      <c r="BD37" s="15">
        <f t="shared" si="32"/>
        <v>0</v>
      </c>
      <c r="BE37" s="15">
        <f t="shared" si="33"/>
        <v>0</v>
      </c>
      <c r="BF37" s="15">
        <f t="shared" si="34"/>
        <v>0</v>
      </c>
      <c r="BG37" s="15">
        <f t="shared" si="35"/>
        <v>0</v>
      </c>
      <c r="BH37" s="15">
        <f t="shared" si="36"/>
        <v>0</v>
      </c>
      <c r="BJ37" s="15">
        <f t="shared" si="37"/>
        <v>0</v>
      </c>
      <c r="BK37" s="15">
        <f t="shared" si="38"/>
        <v>0</v>
      </c>
      <c r="BL37" s="15">
        <f t="shared" si="39"/>
        <v>0</v>
      </c>
      <c r="BM37" s="15">
        <f t="shared" si="40"/>
        <v>0</v>
      </c>
      <c r="BN37" s="15">
        <f t="shared" si="41"/>
        <v>0</v>
      </c>
      <c r="BO37" s="15">
        <f t="shared" si="42"/>
        <v>0</v>
      </c>
      <c r="BP37" s="15">
        <f t="shared" si="43"/>
        <v>0</v>
      </c>
      <c r="BQ37" s="15">
        <f t="shared" si="44"/>
        <v>0</v>
      </c>
      <c r="BR37" s="15">
        <f t="shared" si="45"/>
        <v>0</v>
      </c>
      <c r="BS37" s="15">
        <f t="shared" si="46"/>
        <v>0</v>
      </c>
      <c r="BT37" s="15">
        <f t="shared" si="47"/>
        <v>0</v>
      </c>
      <c r="BU37" s="15">
        <f t="shared" si="48"/>
        <v>0</v>
      </c>
      <c r="BV37" s="15">
        <f t="shared" si="49"/>
        <v>0</v>
      </c>
      <c r="BX37" s="346">
        <f t="shared" si="50"/>
        <v>0</v>
      </c>
      <c r="BY37" s="346">
        <f t="shared" si="51"/>
        <v>0</v>
      </c>
      <c r="BZ37" s="346">
        <f t="shared" si="52"/>
        <v>0</v>
      </c>
      <c r="CA37" s="346">
        <f t="shared" si="53"/>
        <v>0</v>
      </c>
      <c r="CB37" s="346">
        <f t="shared" si="54"/>
        <v>0</v>
      </c>
      <c r="CC37" s="346">
        <f t="shared" si="55"/>
        <v>0</v>
      </c>
      <c r="CD37" s="346">
        <f t="shared" si="56"/>
        <v>0</v>
      </c>
      <c r="CE37" s="346">
        <f t="shared" si="57"/>
        <v>0</v>
      </c>
      <c r="CF37" s="346">
        <f t="shared" si="58"/>
        <v>0</v>
      </c>
      <c r="CG37" s="346">
        <f t="shared" si="59"/>
        <v>0</v>
      </c>
      <c r="CH37" s="346">
        <f t="shared" si="60"/>
        <v>0</v>
      </c>
      <c r="CI37" s="346">
        <f t="shared" si="61"/>
        <v>0</v>
      </c>
      <c r="CJ37" s="346">
        <f t="shared" si="62"/>
        <v>0</v>
      </c>
      <c r="CL37" s="346">
        <f t="shared" si="63"/>
        <v>0</v>
      </c>
      <c r="CM37" s="346">
        <f t="shared" si="64"/>
        <v>0</v>
      </c>
      <c r="CN37" s="346">
        <f t="shared" si="65"/>
        <v>0</v>
      </c>
      <c r="CO37" s="346">
        <f t="shared" si="66"/>
        <v>0</v>
      </c>
      <c r="CP37" s="346">
        <f t="shared" si="67"/>
        <v>0</v>
      </c>
      <c r="CQ37" s="346">
        <f t="shared" si="68"/>
        <v>0</v>
      </c>
      <c r="CR37" s="346">
        <f t="shared" si="69"/>
        <v>0</v>
      </c>
      <c r="CS37" s="346">
        <f t="shared" si="70"/>
        <v>0</v>
      </c>
      <c r="CT37" s="346">
        <f t="shared" si="71"/>
        <v>0</v>
      </c>
      <c r="CU37" s="346">
        <f t="shared" si="72"/>
        <v>0</v>
      </c>
      <c r="CV37" s="346">
        <f t="shared" si="73"/>
        <v>0</v>
      </c>
      <c r="CW37" s="346">
        <f t="shared" si="74"/>
        <v>0</v>
      </c>
      <c r="CX37" s="346">
        <f t="shared" si="75"/>
        <v>0</v>
      </c>
      <c r="CZ37" s="559">
        <f t="shared" si="76"/>
        <v>0</v>
      </c>
      <c r="DA37" s="559">
        <f t="shared" si="77"/>
        <v>0</v>
      </c>
      <c r="DB37" s="559">
        <f t="shared" si="78"/>
        <v>0</v>
      </c>
      <c r="DC37" s="559">
        <f t="shared" si="79"/>
        <v>0</v>
      </c>
      <c r="DD37" s="559">
        <f t="shared" si="80"/>
        <v>0</v>
      </c>
      <c r="DE37" s="559">
        <f t="shared" si="81"/>
        <v>0</v>
      </c>
      <c r="DF37" s="559">
        <f t="shared" si="82"/>
        <v>0</v>
      </c>
      <c r="DG37" s="559">
        <f t="shared" si="83"/>
        <v>0</v>
      </c>
      <c r="DH37" s="559">
        <f t="shared" si="84"/>
        <v>0</v>
      </c>
      <c r="DI37" s="559">
        <f t="shared" si="85"/>
        <v>0</v>
      </c>
      <c r="DJ37" s="559">
        <f t="shared" si="86"/>
        <v>0</v>
      </c>
      <c r="DK37" s="559">
        <f t="shared" si="87"/>
        <v>0</v>
      </c>
      <c r="DL37" s="559">
        <f t="shared" si="88"/>
        <v>0</v>
      </c>
    </row>
    <row r="38" spans="1:116">
      <c r="E38" s="133"/>
      <c r="F38" s="14"/>
      <c r="I38" s="14"/>
      <c r="J38" s="14"/>
      <c r="K38" s="14"/>
      <c r="L38" s="14"/>
      <c r="M38" s="14"/>
      <c r="N38" s="14"/>
      <c r="O38" s="14"/>
      <c r="P38" s="14"/>
      <c r="Q38" s="14"/>
      <c r="R38" s="14"/>
      <c r="S38" s="14"/>
      <c r="T38" s="14"/>
      <c r="V38" s="16"/>
      <c r="W38" s="16"/>
      <c r="X38" s="16"/>
      <c r="Y38" s="16"/>
      <c r="Z38" s="16"/>
      <c r="AA38" s="16"/>
      <c r="AB38" s="16"/>
      <c r="AC38" s="16"/>
      <c r="AD38" s="16"/>
      <c r="AE38" s="16"/>
      <c r="AF38" s="16"/>
      <c r="AG38" s="16"/>
      <c r="AI38" s="16"/>
      <c r="AJ38" s="16"/>
      <c r="AK38" s="16"/>
      <c r="AL38" s="16"/>
      <c r="AM38" s="16"/>
      <c r="AN38" s="16"/>
      <c r="AO38" s="16"/>
      <c r="AP38" s="16"/>
      <c r="AQ38" s="16"/>
      <c r="AR38" s="16"/>
      <c r="AS38" s="16"/>
      <c r="AT38" s="16"/>
      <c r="AV38" s="15"/>
      <c r="AW38" s="15"/>
      <c r="AX38" s="15"/>
      <c r="AY38" s="15"/>
      <c r="AZ38" s="15"/>
      <c r="BA38" s="15"/>
      <c r="BB38" s="15"/>
      <c r="BC38" s="15"/>
      <c r="BD38" s="15"/>
      <c r="BE38" s="15"/>
      <c r="BF38" s="15"/>
      <c r="BG38" s="15"/>
      <c r="BH38" s="15"/>
      <c r="BJ38" s="15"/>
      <c r="BK38" s="15"/>
      <c r="BL38" s="15"/>
      <c r="BM38" s="15"/>
      <c r="BN38" s="15"/>
      <c r="BO38" s="15"/>
      <c r="BP38" s="15"/>
      <c r="BQ38" s="15"/>
      <c r="BR38" s="15"/>
      <c r="BS38" s="15"/>
      <c r="BT38" s="15"/>
      <c r="BU38" s="15"/>
      <c r="BV38" s="15"/>
      <c r="BX38" s="346"/>
      <c r="BY38" s="346"/>
      <c r="BZ38" s="346"/>
      <c r="CA38" s="346"/>
      <c r="CB38" s="346"/>
      <c r="CC38" s="346"/>
      <c r="CD38" s="346"/>
      <c r="CE38" s="346"/>
      <c r="CF38" s="346"/>
      <c r="CG38" s="346"/>
      <c r="CH38" s="346"/>
      <c r="CI38" s="346"/>
      <c r="CJ38" s="346"/>
      <c r="CL38" s="346"/>
      <c r="CM38" s="346"/>
      <c r="CN38" s="346"/>
      <c r="CO38" s="346"/>
      <c r="CP38" s="346"/>
      <c r="CQ38" s="346"/>
      <c r="CR38" s="346"/>
      <c r="CS38" s="346"/>
      <c r="CT38" s="346"/>
      <c r="CU38" s="346"/>
      <c r="CV38" s="346"/>
      <c r="CW38" s="346"/>
      <c r="CX38" s="346"/>
      <c r="CZ38" s="559">
        <f t="shared" si="76"/>
        <v>0</v>
      </c>
      <c r="DA38" s="559">
        <f t="shared" si="77"/>
        <v>0</v>
      </c>
      <c r="DB38" s="559">
        <f t="shared" si="78"/>
        <v>0</v>
      </c>
      <c r="DC38" s="559">
        <f t="shared" si="79"/>
        <v>0</v>
      </c>
      <c r="DD38" s="559">
        <f t="shared" si="80"/>
        <v>0</v>
      </c>
      <c r="DE38" s="559">
        <f t="shared" si="81"/>
        <v>0</v>
      </c>
      <c r="DF38" s="559">
        <f t="shared" si="82"/>
        <v>0</v>
      </c>
      <c r="DG38" s="559">
        <f t="shared" si="83"/>
        <v>0</v>
      </c>
      <c r="DH38" s="559">
        <f t="shared" si="84"/>
        <v>0</v>
      </c>
      <c r="DI38" s="559">
        <f t="shared" si="85"/>
        <v>0</v>
      </c>
      <c r="DJ38" s="559">
        <f t="shared" si="86"/>
        <v>0</v>
      </c>
      <c r="DK38" s="559">
        <f t="shared" si="87"/>
        <v>0</v>
      </c>
      <c r="DL38" s="559">
        <f t="shared" si="88"/>
        <v>0</v>
      </c>
    </row>
    <row r="39" spans="1:116">
      <c r="A39" s="4">
        <v>28</v>
      </c>
      <c r="B39" s="1" t="s">
        <v>429</v>
      </c>
      <c r="C39" s="1" t="s">
        <v>344</v>
      </c>
      <c r="D39" s="4" t="s">
        <v>326</v>
      </c>
      <c r="E39" s="133">
        <f>200</f>
        <v>200</v>
      </c>
      <c r="F39" s="14">
        <f t="shared" si="5"/>
        <v>600</v>
      </c>
      <c r="I39" s="14">
        <v>50</v>
      </c>
      <c r="J39" s="14">
        <v>50</v>
      </c>
      <c r="K39" s="14">
        <v>50</v>
      </c>
      <c r="L39" s="14">
        <v>50</v>
      </c>
      <c r="M39" s="14">
        <v>50</v>
      </c>
      <c r="N39" s="14">
        <v>50</v>
      </c>
      <c r="O39" s="14">
        <v>50</v>
      </c>
      <c r="P39" s="14">
        <v>50</v>
      </c>
      <c r="Q39" s="14">
        <v>50</v>
      </c>
      <c r="R39" s="14">
        <v>50</v>
      </c>
      <c r="S39" s="14">
        <v>50</v>
      </c>
      <c r="T39" s="14">
        <v>50</v>
      </c>
      <c r="V39" s="16">
        <v>0.5</v>
      </c>
      <c r="W39" s="16">
        <v>0.5</v>
      </c>
      <c r="X39" s="16">
        <v>0.5</v>
      </c>
      <c r="Y39" s="16">
        <v>0.5</v>
      </c>
      <c r="Z39" s="16">
        <v>0.5</v>
      </c>
      <c r="AA39" s="16">
        <v>0.5</v>
      </c>
      <c r="AB39" s="16">
        <v>0.5</v>
      </c>
      <c r="AC39" s="16">
        <v>0.5</v>
      </c>
      <c r="AD39" s="16">
        <v>0.5</v>
      </c>
      <c r="AE39" s="16">
        <v>0.5</v>
      </c>
      <c r="AF39" s="16">
        <v>0.5</v>
      </c>
      <c r="AG39" s="16">
        <v>0.5</v>
      </c>
      <c r="AI39" s="16">
        <f t="shared" si="12"/>
        <v>0.5</v>
      </c>
      <c r="AJ39" s="16">
        <f t="shared" si="13"/>
        <v>0.5</v>
      </c>
      <c r="AK39" s="16">
        <f t="shared" si="14"/>
        <v>0.5</v>
      </c>
      <c r="AL39" s="16">
        <f t="shared" si="15"/>
        <v>0.5</v>
      </c>
      <c r="AM39" s="16">
        <f t="shared" si="16"/>
        <v>0.5</v>
      </c>
      <c r="AN39" s="16">
        <f t="shared" si="17"/>
        <v>0.5</v>
      </c>
      <c r="AO39" s="16">
        <f t="shared" si="18"/>
        <v>0.5</v>
      </c>
      <c r="AP39" s="16">
        <f t="shared" si="19"/>
        <v>0.5</v>
      </c>
      <c r="AQ39" s="16">
        <f t="shared" si="20"/>
        <v>0.5</v>
      </c>
      <c r="AR39" s="16">
        <f t="shared" si="21"/>
        <v>0.5</v>
      </c>
      <c r="AS39" s="16">
        <f t="shared" si="22"/>
        <v>0.5</v>
      </c>
      <c r="AT39" s="16">
        <f t="shared" si="23"/>
        <v>0.5</v>
      </c>
      <c r="AV39" s="15">
        <f t="shared" si="24"/>
        <v>25</v>
      </c>
      <c r="AW39" s="15">
        <f t="shared" si="25"/>
        <v>25</v>
      </c>
      <c r="AX39" s="15">
        <f t="shared" si="26"/>
        <v>25</v>
      </c>
      <c r="AY39" s="15">
        <f t="shared" si="27"/>
        <v>25</v>
      </c>
      <c r="AZ39" s="15">
        <f t="shared" si="28"/>
        <v>25</v>
      </c>
      <c r="BA39" s="15">
        <f t="shared" si="29"/>
        <v>25</v>
      </c>
      <c r="BB39" s="15">
        <f t="shared" si="30"/>
        <v>25</v>
      </c>
      <c r="BC39" s="15">
        <f t="shared" si="31"/>
        <v>25</v>
      </c>
      <c r="BD39" s="15">
        <f t="shared" si="32"/>
        <v>25</v>
      </c>
      <c r="BE39" s="15">
        <f t="shared" si="33"/>
        <v>25</v>
      </c>
      <c r="BF39" s="15">
        <f t="shared" si="34"/>
        <v>25</v>
      </c>
      <c r="BG39" s="15">
        <f t="shared" si="35"/>
        <v>25</v>
      </c>
      <c r="BH39" s="15">
        <f t="shared" si="36"/>
        <v>300</v>
      </c>
      <c r="BJ39" s="15">
        <f t="shared" si="37"/>
        <v>25</v>
      </c>
      <c r="BK39" s="15">
        <f t="shared" si="38"/>
        <v>25</v>
      </c>
      <c r="BL39" s="15">
        <f t="shared" si="39"/>
        <v>25</v>
      </c>
      <c r="BM39" s="15">
        <f t="shared" si="40"/>
        <v>25</v>
      </c>
      <c r="BN39" s="15">
        <f t="shared" si="41"/>
        <v>25</v>
      </c>
      <c r="BO39" s="15">
        <f t="shared" si="42"/>
        <v>25</v>
      </c>
      <c r="BP39" s="15">
        <f t="shared" si="43"/>
        <v>25</v>
      </c>
      <c r="BQ39" s="15">
        <f t="shared" si="44"/>
        <v>25</v>
      </c>
      <c r="BR39" s="15">
        <f t="shared" si="45"/>
        <v>25</v>
      </c>
      <c r="BS39" s="15">
        <f t="shared" si="46"/>
        <v>25</v>
      </c>
      <c r="BT39" s="15">
        <f t="shared" si="47"/>
        <v>25</v>
      </c>
      <c r="BU39" s="15">
        <f t="shared" si="48"/>
        <v>25</v>
      </c>
      <c r="BV39" s="15">
        <f t="shared" si="49"/>
        <v>300</v>
      </c>
      <c r="BX39" s="346">
        <f t="shared" si="50"/>
        <v>0.12</v>
      </c>
      <c r="BY39" s="346">
        <f t="shared" si="51"/>
        <v>0.12</v>
      </c>
      <c r="BZ39" s="346">
        <f t="shared" si="52"/>
        <v>0.12</v>
      </c>
      <c r="CA39" s="346">
        <f t="shared" si="53"/>
        <v>0.12</v>
      </c>
      <c r="CB39" s="346">
        <f t="shared" si="54"/>
        <v>0.12</v>
      </c>
      <c r="CC39" s="346">
        <f t="shared" si="55"/>
        <v>0.12</v>
      </c>
      <c r="CD39" s="346">
        <f t="shared" si="56"/>
        <v>0.12</v>
      </c>
      <c r="CE39" s="346">
        <f t="shared" si="57"/>
        <v>0.12</v>
      </c>
      <c r="CF39" s="346">
        <f t="shared" si="58"/>
        <v>0.12</v>
      </c>
      <c r="CG39" s="346">
        <f t="shared" si="59"/>
        <v>0.12</v>
      </c>
      <c r="CH39" s="346">
        <f t="shared" si="60"/>
        <v>0.12</v>
      </c>
      <c r="CI39" s="346">
        <f t="shared" si="61"/>
        <v>0.12</v>
      </c>
      <c r="CJ39" s="346">
        <f t="shared" si="62"/>
        <v>1.4400000000000004</v>
      </c>
      <c r="CL39" s="346">
        <f t="shared" si="63"/>
        <v>0.1225</v>
      </c>
      <c r="CM39" s="346">
        <f t="shared" si="64"/>
        <v>0.1225</v>
      </c>
      <c r="CN39" s="346">
        <f t="shared" si="65"/>
        <v>0.1225</v>
      </c>
      <c r="CO39" s="346">
        <f t="shared" si="66"/>
        <v>0.1225</v>
      </c>
      <c r="CP39" s="346">
        <f t="shared" si="67"/>
        <v>0.1225</v>
      </c>
      <c r="CQ39" s="346">
        <f t="shared" si="68"/>
        <v>0.1225</v>
      </c>
      <c r="CR39" s="346">
        <f t="shared" si="69"/>
        <v>0.1225</v>
      </c>
      <c r="CS39" s="346">
        <f t="shared" si="70"/>
        <v>0.1225</v>
      </c>
      <c r="CT39" s="346">
        <f t="shared" si="71"/>
        <v>0.1225</v>
      </c>
      <c r="CU39" s="346">
        <f t="shared" si="72"/>
        <v>0.1225</v>
      </c>
      <c r="CV39" s="346">
        <f t="shared" si="73"/>
        <v>0.1225</v>
      </c>
      <c r="CW39" s="346">
        <f t="shared" si="74"/>
        <v>0.1225</v>
      </c>
      <c r="CX39" s="346">
        <f t="shared" si="75"/>
        <v>1.4700000000000004</v>
      </c>
      <c r="CZ39" s="559">
        <f t="shared" si="76"/>
        <v>0.24249999999999999</v>
      </c>
      <c r="DA39" s="559">
        <f t="shared" si="77"/>
        <v>0.24249999999999999</v>
      </c>
      <c r="DB39" s="559">
        <f t="shared" si="78"/>
        <v>0.24249999999999999</v>
      </c>
      <c r="DC39" s="559">
        <f t="shared" si="79"/>
        <v>0.24249999999999999</v>
      </c>
      <c r="DD39" s="559">
        <f t="shared" si="80"/>
        <v>0.24249999999999999</v>
      </c>
      <c r="DE39" s="559">
        <f t="shared" si="81"/>
        <v>0.24249999999999999</v>
      </c>
      <c r="DF39" s="559">
        <f t="shared" si="82"/>
        <v>0.24249999999999999</v>
      </c>
      <c r="DG39" s="559">
        <f t="shared" si="83"/>
        <v>0.24249999999999999</v>
      </c>
      <c r="DH39" s="559">
        <f t="shared" si="84"/>
        <v>0.24249999999999999</v>
      </c>
      <c r="DI39" s="559">
        <f t="shared" si="85"/>
        <v>0.24249999999999999</v>
      </c>
      <c r="DJ39" s="559">
        <f t="shared" si="86"/>
        <v>0.24249999999999999</v>
      </c>
      <c r="DK39" s="559">
        <f t="shared" si="87"/>
        <v>0.24249999999999999</v>
      </c>
      <c r="DL39" s="559">
        <f t="shared" si="88"/>
        <v>2.91</v>
      </c>
    </row>
    <row r="40" spans="1:116">
      <c r="E40" s="133"/>
      <c r="F40" s="14"/>
      <c r="I40" s="14"/>
      <c r="J40" s="14"/>
      <c r="K40" s="14"/>
      <c r="L40" s="14"/>
      <c r="M40" s="14"/>
      <c r="N40" s="14"/>
      <c r="O40" s="14"/>
      <c r="P40" s="14"/>
      <c r="Q40" s="14"/>
      <c r="R40" s="14"/>
      <c r="S40" s="14"/>
      <c r="T40" s="14"/>
      <c r="V40" s="16"/>
      <c r="W40" s="16"/>
      <c r="X40" s="16"/>
      <c r="Y40" s="16"/>
      <c r="Z40" s="16"/>
      <c r="AA40" s="16"/>
      <c r="AB40" s="16"/>
      <c r="AC40" s="16"/>
      <c r="AD40" s="16"/>
      <c r="AE40" s="16"/>
      <c r="AF40" s="16"/>
      <c r="AG40" s="16"/>
      <c r="AI40" s="16"/>
      <c r="AJ40" s="16"/>
      <c r="AK40" s="16"/>
      <c r="AL40" s="16"/>
      <c r="AM40" s="16"/>
      <c r="AN40" s="16"/>
      <c r="AO40" s="16"/>
      <c r="AP40" s="16"/>
      <c r="AQ40" s="16"/>
      <c r="AR40" s="16"/>
      <c r="AS40" s="16"/>
      <c r="AT40" s="16"/>
      <c r="AV40" s="15"/>
      <c r="AW40" s="15"/>
      <c r="AX40" s="15"/>
      <c r="AY40" s="15"/>
      <c r="AZ40" s="15"/>
      <c r="BA40" s="15"/>
      <c r="BB40" s="15"/>
      <c r="BC40" s="15"/>
      <c r="BD40" s="15"/>
      <c r="BE40" s="15"/>
      <c r="BF40" s="15"/>
      <c r="BG40" s="15"/>
      <c r="BH40" s="15"/>
      <c r="BJ40" s="15"/>
      <c r="BK40" s="15"/>
      <c r="BL40" s="15"/>
      <c r="BM40" s="15"/>
      <c r="BN40" s="15"/>
      <c r="BO40" s="15"/>
      <c r="BP40" s="15"/>
      <c r="BQ40" s="15"/>
      <c r="BR40" s="15"/>
      <c r="BS40" s="15"/>
      <c r="BT40" s="15"/>
      <c r="BU40" s="15"/>
      <c r="BV40" s="15"/>
      <c r="BX40" s="346"/>
      <c r="BY40" s="346"/>
      <c r="BZ40" s="346"/>
      <c r="CA40" s="346"/>
      <c r="CB40" s="346"/>
      <c r="CC40" s="346"/>
      <c r="CD40" s="346"/>
      <c r="CE40" s="346"/>
      <c r="CF40" s="346"/>
      <c r="CG40" s="346"/>
      <c r="CH40" s="346"/>
      <c r="CI40" s="346"/>
      <c r="CJ40" s="346"/>
      <c r="CL40" s="346"/>
      <c r="CM40" s="346"/>
      <c r="CN40" s="346"/>
      <c r="CO40" s="346"/>
      <c r="CP40" s="346"/>
      <c r="CQ40" s="346"/>
      <c r="CR40" s="346"/>
      <c r="CS40" s="346"/>
      <c r="CT40" s="346"/>
      <c r="CU40" s="346"/>
      <c r="CV40" s="346"/>
      <c r="CW40" s="346"/>
      <c r="CX40" s="346"/>
      <c r="CZ40" s="559">
        <f t="shared" si="76"/>
        <v>0</v>
      </c>
      <c r="DA40" s="559">
        <f t="shared" si="77"/>
        <v>0</v>
      </c>
      <c r="DB40" s="559">
        <f t="shared" si="78"/>
        <v>0</v>
      </c>
      <c r="DC40" s="559">
        <f t="shared" si="79"/>
        <v>0</v>
      </c>
      <c r="DD40" s="559">
        <f t="shared" si="80"/>
        <v>0</v>
      </c>
      <c r="DE40" s="559">
        <f t="shared" si="81"/>
        <v>0</v>
      </c>
      <c r="DF40" s="559">
        <f t="shared" si="82"/>
        <v>0</v>
      </c>
      <c r="DG40" s="559">
        <f t="shared" si="83"/>
        <v>0</v>
      </c>
      <c r="DH40" s="559">
        <f t="shared" si="84"/>
        <v>0</v>
      </c>
      <c r="DI40" s="559">
        <f t="shared" si="85"/>
        <v>0</v>
      </c>
      <c r="DJ40" s="559">
        <f t="shared" si="86"/>
        <v>0</v>
      </c>
      <c r="DK40" s="559">
        <f t="shared" si="87"/>
        <v>0</v>
      </c>
      <c r="DL40" s="559">
        <f t="shared" si="88"/>
        <v>0</v>
      </c>
    </row>
    <row r="41" spans="1:116">
      <c r="A41" s="4">
        <v>29</v>
      </c>
      <c r="B41" s="1" t="s">
        <v>442</v>
      </c>
      <c r="C41" s="1" t="s">
        <v>348</v>
      </c>
      <c r="D41" s="4" t="s">
        <v>328</v>
      </c>
      <c r="E41" s="133">
        <v>0</v>
      </c>
      <c r="F41" s="14">
        <f t="shared" si="5"/>
        <v>1750</v>
      </c>
      <c r="I41" s="14">
        <v>150</v>
      </c>
      <c r="J41" s="14">
        <v>100</v>
      </c>
      <c r="K41" s="14">
        <v>100</v>
      </c>
      <c r="L41" s="14">
        <v>100</v>
      </c>
      <c r="M41" s="14">
        <v>100</v>
      </c>
      <c r="N41" s="14">
        <v>100</v>
      </c>
      <c r="O41" s="14">
        <v>100</v>
      </c>
      <c r="P41" s="14">
        <v>150</v>
      </c>
      <c r="Q41" s="14">
        <v>200</v>
      </c>
      <c r="R41" s="14">
        <v>200</v>
      </c>
      <c r="S41" s="14">
        <v>200</v>
      </c>
      <c r="T41" s="14">
        <v>250</v>
      </c>
      <c r="V41" s="16">
        <v>1</v>
      </c>
      <c r="W41" s="16">
        <v>1</v>
      </c>
      <c r="X41" s="16">
        <v>1</v>
      </c>
      <c r="Y41" s="16">
        <v>1</v>
      </c>
      <c r="Z41" s="16">
        <v>1</v>
      </c>
      <c r="AA41" s="16">
        <v>1</v>
      </c>
      <c r="AB41" s="16">
        <v>1</v>
      </c>
      <c r="AC41" s="16">
        <v>1</v>
      </c>
      <c r="AD41" s="16">
        <v>1</v>
      </c>
      <c r="AE41" s="16">
        <v>1</v>
      </c>
      <c r="AF41" s="16">
        <v>1</v>
      </c>
      <c r="AG41" s="16">
        <v>1</v>
      </c>
      <c r="AI41" s="16">
        <f t="shared" si="12"/>
        <v>0</v>
      </c>
      <c r="AJ41" s="16">
        <f t="shared" si="13"/>
        <v>0</v>
      </c>
      <c r="AK41" s="16">
        <f t="shared" si="14"/>
        <v>0</v>
      </c>
      <c r="AL41" s="16">
        <f t="shared" si="15"/>
        <v>0</v>
      </c>
      <c r="AM41" s="16">
        <f t="shared" si="16"/>
        <v>0</v>
      </c>
      <c r="AN41" s="16">
        <f t="shared" si="17"/>
        <v>0</v>
      </c>
      <c r="AO41" s="16">
        <f t="shared" si="18"/>
        <v>0</v>
      </c>
      <c r="AP41" s="16">
        <f t="shared" si="19"/>
        <v>0</v>
      </c>
      <c r="AQ41" s="16">
        <f t="shared" si="20"/>
        <v>0</v>
      </c>
      <c r="AR41" s="16">
        <f t="shared" si="21"/>
        <v>0</v>
      </c>
      <c r="AS41" s="16">
        <f t="shared" si="22"/>
        <v>0</v>
      </c>
      <c r="AT41" s="16">
        <f t="shared" si="23"/>
        <v>0</v>
      </c>
      <c r="AV41" s="15">
        <f t="shared" si="24"/>
        <v>150</v>
      </c>
      <c r="AW41" s="15">
        <f t="shared" si="25"/>
        <v>100</v>
      </c>
      <c r="AX41" s="15">
        <f t="shared" si="26"/>
        <v>100</v>
      </c>
      <c r="AY41" s="15">
        <f t="shared" si="27"/>
        <v>100</v>
      </c>
      <c r="AZ41" s="15">
        <f t="shared" si="28"/>
        <v>100</v>
      </c>
      <c r="BA41" s="15">
        <f t="shared" si="29"/>
        <v>100</v>
      </c>
      <c r="BB41" s="15">
        <f t="shared" si="30"/>
        <v>100</v>
      </c>
      <c r="BC41" s="15">
        <f t="shared" si="31"/>
        <v>150</v>
      </c>
      <c r="BD41" s="15">
        <f t="shared" si="32"/>
        <v>200</v>
      </c>
      <c r="BE41" s="15">
        <f t="shared" si="33"/>
        <v>200</v>
      </c>
      <c r="BF41" s="15">
        <f t="shared" si="34"/>
        <v>200</v>
      </c>
      <c r="BG41" s="15">
        <f t="shared" si="35"/>
        <v>250</v>
      </c>
      <c r="BH41" s="15">
        <f t="shared" si="36"/>
        <v>1750</v>
      </c>
      <c r="BJ41" s="15">
        <f t="shared" si="37"/>
        <v>0</v>
      </c>
      <c r="BK41" s="15">
        <f t="shared" si="38"/>
        <v>0</v>
      </c>
      <c r="BL41" s="15">
        <f t="shared" si="39"/>
        <v>0</v>
      </c>
      <c r="BM41" s="15">
        <f t="shared" si="40"/>
        <v>0</v>
      </c>
      <c r="BN41" s="15">
        <f t="shared" si="41"/>
        <v>0</v>
      </c>
      <c r="BO41" s="15">
        <f t="shared" si="42"/>
        <v>0</v>
      </c>
      <c r="BP41" s="15">
        <f t="shared" si="43"/>
        <v>0</v>
      </c>
      <c r="BQ41" s="15">
        <f t="shared" si="44"/>
        <v>0</v>
      </c>
      <c r="BR41" s="15">
        <f t="shared" si="45"/>
        <v>0</v>
      </c>
      <c r="BS41" s="15">
        <f t="shared" si="46"/>
        <v>0</v>
      </c>
      <c r="BT41" s="15">
        <f t="shared" si="47"/>
        <v>0</v>
      </c>
      <c r="BU41" s="15">
        <f t="shared" si="48"/>
        <v>0</v>
      </c>
      <c r="BV41" s="15">
        <f t="shared" si="49"/>
        <v>0</v>
      </c>
      <c r="BX41" s="346">
        <f t="shared" si="50"/>
        <v>0.72</v>
      </c>
      <c r="BY41" s="346">
        <f t="shared" si="51"/>
        <v>0.48</v>
      </c>
      <c r="BZ41" s="346">
        <f t="shared" si="52"/>
        <v>0.48</v>
      </c>
      <c r="CA41" s="346">
        <f t="shared" si="53"/>
        <v>0.48</v>
      </c>
      <c r="CB41" s="346">
        <f t="shared" si="54"/>
        <v>0.48</v>
      </c>
      <c r="CC41" s="346">
        <f t="shared" si="55"/>
        <v>0.48</v>
      </c>
      <c r="CD41" s="346">
        <f t="shared" si="56"/>
        <v>0.48</v>
      </c>
      <c r="CE41" s="346">
        <f t="shared" si="57"/>
        <v>0.72</v>
      </c>
      <c r="CF41" s="346">
        <f t="shared" si="58"/>
        <v>0.96</v>
      </c>
      <c r="CG41" s="346">
        <f t="shared" si="59"/>
        <v>0.96</v>
      </c>
      <c r="CH41" s="346">
        <f t="shared" si="60"/>
        <v>0.96</v>
      </c>
      <c r="CI41" s="346">
        <f t="shared" si="61"/>
        <v>1.2</v>
      </c>
      <c r="CJ41" s="346">
        <f t="shared" si="62"/>
        <v>8.4</v>
      </c>
      <c r="CL41" s="346">
        <f t="shared" si="63"/>
        <v>0</v>
      </c>
      <c r="CM41" s="346">
        <f t="shared" si="64"/>
        <v>0</v>
      </c>
      <c r="CN41" s="346">
        <f t="shared" si="65"/>
        <v>0</v>
      </c>
      <c r="CO41" s="346">
        <f t="shared" si="66"/>
        <v>0</v>
      </c>
      <c r="CP41" s="346">
        <f t="shared" si="67"/>
        <v>0</v>
      </c>
      <c r="CQ41" s="346">
        <f t="shared" si="68"/>
        <v>0</v>
      </c>
      <c r="CR41" s="346">
        <f t="shared" si="69"/>
        <v>0</v>
      </c>
      <c r="CS41" s="346">
        <f t="shared" si="70"/>
        <v>0</v>
      </c>
      <c r="CT41" s="346">
        <f t="shared" si="71"/>
        <v>0</v>
      </c>
      <c r="CU41" s="346">
        <f t="shared" si="72"/>
        <v>0</v>
      </c>
      <c r="CV41" s="346">
        <f t="shared" si="73"/>
        <v>0</v>
      </c>
      <c r="CW41" s="346">
        <f t="shared" si="74"/>
        <v>0</v>
      </c>
      <c r="CX41" s="346">
        <f t="shared" si="75"/>
        <v>0</v>
      </c>
      <c r="CZ41" s="559">
        <f t="shared" si="76"/>
        <v>0.72</v>
      </c>
      <c r="DA41" s="559">
        <f t="shared" si="77"/>
        <v>0.48</v>
      </c>
      <c r="DB41" s="559">
        <f t="shared" si="78"/>
        <v>0.48</v>
      </c>
      <c r="DC41" s="559">
        <f t="shared" si="79"/>
        <v>0.48</v>
      </c>
      <c r="DD41" s="559">
        <f t="shared" si="80"/>
        <v>0.48</v>
      </c>
      <c r="DE41" s="559">
        <f t="shared" si="81"/>
        <v>0.48</v>
      </c>
      <c r="DF41" s="559">
        <f t="shared" si="82"/>
        <v>0.48</v>
      </c>
      <c r="DG41" s="559">
        <f t="shared" si="83"/>
        <v>0.72</v>
      </c>
      <c r="DH41" s="559">
        <f t="shared" si="84"/>
        <v>0.96</v>
      </c>
      <c r="DI41" s="559">
        <f t="shared" si="85"/>
        <v>0.96</v>
      </c>
      <c r="DJ41" s="559">
        <f t="shared" si="86"/>
        <v>0.96</v>
      </c>
      <c r="DK41" s="559">
        <f t="shared" si="87"/>
        <v>1.2</v>
      </c>
      <c r="DL41" s="559">
        <f t="shared" si="88"/>
        <v>8.4</v>
      </c>
    </row>
    <row r="42" spans="1:116">
      <c r="A42" s="4">
        <v>30</v>
      </c>
      <c r="B42" s="1" t="s">
        <v>445</v>
      </c>
      <c r="C42" s="1" t="s">
        <v>348</v>
      </c>
      <c r="D42" s="4" t="s">
        <v>328</v>
      </c>
      <c r="E42" s="133">
        <f>1408.965+3000</f>
        <v>4408.9650000000001</v>
      </c>
      <c r="F42" s="14">
        <f t="shared" si="5"/>
        <v>1900</v>
      </c>
      <c r="I42" s="14">
        <v>100</v>
      </c>
      <c r="J42" s="14">
        <v>100</v>
      </c>
      <c r="K42" s="14">
        <v>100</v>
      </c>
      <c r="L42" s="14">
        <v>100</v>
      </c>
      <c r="M42" s="14">
        <v>100</v>
      </c>
      <c r="N42" s="14">
        <v>200</v>
      </c>
      <c r="O42" s="14">
        <v>200</v>
      </c>
      <c r="P42" s="14">
        <v>200</v>
      </c>
      <c r="Q42" s="14">
        <v>200</v>
      </c>
      <c r="R42" s="14">
        <v>200</v>
      </c>
      <c r="S42" s="14">
        <v>200</v>
      </c>
      <c r="T42" s="14">
        <v>200</v>
      </c>
      <c r="V42" s="16">
        <v>0.75</v>
      </c>
      <c r="W42" s="16">
        <v>0.75</v>
      </c>
      <c r="X42" s="16">
        <v>0.75</v>
      </c>
      <c r="Y42" s="16">
        <v>0.75</v>
      </c>
      <c r="Z42" s="16">
        <v>0.75</v>
      </c>
      <c r="AA42" s="16">
        <v>0.75</v>
      </c>
      <c r="AB42" s="16">
        <v>0.75</v>
      </c>
      <c r="AC42" s="16">
        <v>0.75</v>
      </c>
      <c r="AD42" s="16">
        <v>0.75</v>
      </c>
      <c r="AE42" s="16">
        <v>0.75</v>
      </c>
      <c r="AF42" s="16">
        <v>0.75</v>
      </c>
      <c r="AG42" s="16">
        <v>0.75</v>
      </c>
      <c r="AI42" s="16">
        <f t="shared" si="12"/>
        <v>0.25</v>
      </c>
      <c r="AJ42" s="16">
        <f t="shared" si="13"/>
        <v>0.25</v>
      </c>
      <c r="AK42" s="16">
        <f t="shared" si="14"/>
        <v>0.25</v>
      </c>
      <c r="AL42" s="16">
        <f t="shared" si="15"/>
        <v>0.25</v>
      </c>
      <c r="AM42" s="16">
        <f t="shared" si="16"/>
        <v>0.25</v>
      </c>
      <c r="AN42" s="16">
        <f t="shared" si="17"/>
        <v>0.25</v>
      </c>
      <c r="AO42" s="16">
        <f t="shared" si="18"/>
        <v>0.25</v>
      </c>
      <c r="AP42" s="16">
        <f t="shared" si="19"/>
        <v>0.25</v>
      </c>
      <c r="AQ42" s="16">
        <f t="shared" si="20"/>
        <v>0.25</v>
      </c>
      <c r="AR42" s="16">
        <f t="shared" si="21"/>
        <v>0.25</v>
      </c>
      <c r="AS42" s="16">
        <f t="shared" si="22"/>
        <v>0.25</v>
      </c>
      <c r="AT42" s="16">
        <f t="shared" si="23"/>
        <v>0.25</v>
      </c>
      <c r="AV42" s="15">
        <f t="shared" si="24"/>
        <v>75</v>
      </c>
      <c r="AW42" s="15">
        <f t="shared" si="25"/>
        <v>75</v>
      </c>
      <c r="AX42" s="15">
        <f t="shared" si="26"/>
        <v>75</v>
      </c>
      <c r="AY42" s="15">
        <f t="shared" si="27"/>
        <v>75</v>
      </c>
      <c r="AZ42" s="15">
        <f t="shared" si="28"/>
        <v>75</v>
      </c>
      <c r="BA42" s="15">
        <f t="shared" si="29"/>
        <v>150</v>
      </c>
      <c r="BB42" s="15">
        <f t="shared" si="30"/>
        <v>150</v>
      </c>
      <c r="BC42" s="15">
        <f t="shared" si="31"/>
        <v>150</v>
      </c>
      <c r="BD42" s="15">
        <f t="shared" si="32"/>
        <v>150</v>
      </c>
      <c r="BE42" s="15">
        <f t="shared" si="33"/>
        <v>150</v>
      </c>
      <c r="BF42" s="15">
        <f t="shared" si="34"/>
        <v>150</v>
      </c>
      <c r="BG42" s="15">
        <f t="shared" si="35"/>
        <v>150</v>
      </c>
      <c r="BH42" s="15">
        <f t="shared" si="36"/>
        <v>1425</v>
      </c>
      <c r="BJ42" s="15">
        <f t="shared" si="37"/>
        <v>25</v>
      </c>
      <c r="BK42" s="15">
        <f t="shared" si="38"/>
        <v>25</v>
      </c>
      <c r="BL42" s="15">
        <f t="shared" si="39"/>
        <v>25</v>
      </c>
      <c r="BM42" s="15">
        <f t="shared" si="40"/>
        <v>25</v>
      </c>
      <c r="BN42" s="15">
        <f t="shared" si="41"/>
        <v>25</v>
      </c>
      <c r="BO42" s="15">
        <f t="shared" si="42"/>
        <v>50</v>
      </c>
      <c r="BP42" s="15">
        <f t="shared" si="43"/>
        <v>50</v>
      </c>
      <c r="BQ42" s="15">
        <f t="shared" si="44"/>
        <v>50</v>
      </c>
      <c r="BR42" s="15">
        <f t="shared" si="45"/>
        <v>50</v>
      </c>
      <c r="BS42" s="15">
        <f t="shared" si="46"/>
        <v>50</v>
      </c>
      <c r="BT42" s="15">
        <f t="shared" si="47"/>
        <v>50</v>
      </c>
      <c r="BU42" s="15">
        <f t="shared" si="48"/>
        <v>50</v>
      </c>
      <c r="BV42" s="15">
        <f t="shared" si="49"/>
        <v>475</v>
      </c>
      <c r="BX42" s="346">
        <f t="shared" si="50"/>
        <v>0.36</v>
      </c>
      <c r="BY42" s="346">
        <f t="shared" si="51"/>
        <v>0.36</v>
      </c>
      <c r="BZ42" s="346">
        <f t="shared" si="52"/>
        <v>0.36</v>
      </c>
      <c r="CA42" s="346">
        <f t="shared" si="53"/>
        <v>0.36</v>
      </c>
      <c r="CB42" s="346">
        <f t="shared" si="54"/>
        <v>0.36</v>
      </c>
      <c r="CC42" s="346">
        <f t="shared" si="55"/>
        <v>0.72</v>
      </c>
      <c r="CD42" s="346">
        <f t="shared" si="56"/>
        <v>0.72</v>
      </c>
      <c r="CE42" s="346">
        <f t="shared" si="57"/>
        <v>0.72</v>
      </c>
      <c r="CF42" s="346">
        <f t="shared" si="58"/>
        <v>0.72</v>
      </c>
      <c r="CG42" s="346">
        <f t="shared" si="59"/>
        <v>0.72</v>
      </c>
      <c r="CH42" s="346">
        <f t="shared" si="60"/>
        <v>0.72</v>
      </c>
      <c r="CI42" s="346">
        <f t="shared" si="61"/>
        <v>0.72</v>
      </c>
      <c r="CJ42" s="346">
        <f t="shared" si="62"/>
        <v>6.8399999999999981</v>
      </c>
      <c r="CL42" s="346">
        <f t="shared" si="63"/>
        <v>0.1225</v>
      </c>
      <c r="CM42" s="346">
        <f t="shared" si="64"/>
        <v>0.1225</v>
      </c>
      <c r="CN42" s="346">
        <f t="shared" si="65"/>
        <v>0.1225</v>
      </c>
      <c r="CO42" s="346">
        <f t="shared" si="66"/>
        <v>0.1225</v>
      </c>
      <c r="CP42" s="346">
        <f t="shared" si="67"/>
        <v>0.1225</v>
      </c>
      <c r="CQ42" s="346">
        <f t="shared" si="68"/>
        <v>0.245</v>
      </c>
      <c r="CR42" s="346">
        <f t="shared" si="69"/>
        <v>0.245</v>
      </c>
      <c r="CS42" s="346">
        <f t="shared" si="70"/>
        <v>0.245</v>
      </c>
      <c r="CT42" s="346">
        <f t="shared" si="71"/>
        <v>0.245</v>
      </c>
      <c r="CU42" s="346">
        <f t="shared" si="72"/>
        <v>0.245</v>
      </c>
      <c r="CV42" s="346">
        <f t="shared" si="73"/>
        <v>0.245</v>
      </c>
      <c r="CW42" s="346">
        <f t="shared" si="74"/>
        <v>0.245</v>
      </c>
      <c r="CX42" s="346">
        <f t="shared" si="75"/>
        <v>2.3275000000000006</v>
      </c>
      <c r="CZ42" s="559">
        <f t="shared" si="76"/>
        <v>0.48249999999999998</v>
      </c>
      <c r="DA42" s="559">
        <f t="shared" si="77"/>
        <v>0.48249999999999998</v>
      </c>
      <c r="DB42" s="559">
        <f t="shared" si="78"/>
        <v>0.48249999999999998</v>
      </c>
      <c r="DC42" s="559">
        <f t="shared" si="79"/>
        <v>0.48249999999999998</v>
      </c>
      <c r="DD42" s="559">
        <f t="shared" si="80"/>
        <v>0.48249999999999998</v>
      </c>
      <c r="DE42" s="559">
        <f t="shared" si="81"/>
        <v>0.96499999999999997</v>
      </c>
      <c r="DF42" s="559">
        <f t="shared" si="82"/>
        <v>0.96499999999999997</v>
      </c>
      <c r="DG42" s="559">
        <f t="shared" si="83"/>
        <v>0.96499999999999997</v>
      </c>
      <c r="DH42" s="559">
        <f t="shared" si="84"/>
        <v>0.96499999999999997</v>
      </c>
      <c r="DI42" s="559">
        <f t="shared" si="85"/>
        <v>0.96499999999999997</v>
      </c>
      <c r="DJ42" s="559">
        <f t="shared" si="86"/>
        <v>0.96499999999999997</v>
      </c>
      <c r="DK42" s="559">
        <f t="shared" si="87"/>
        <v>0.96499999999999997</v>
      </c>
      <c r="DL42" s="559">
        <f t="shared" si="88"/>
        <v>9.1675000000000004</v>
      </c>
    </row>
    <row r="43" spans="1:116">
      <c r="A43" s="4">
        <v>31</v>
      </c>
      <c r="B43" s="1" t="s">
        <v>446</v>
      </c>
      <c r="C43" s="1" t="s">
        <v>348</v>
      </c>
      <c r="D43" s="4" t="s">
        <v>328</v>
      </c>
      <c r="E43" s="133">
        <f>81.77+1200</f>
        <v>1281.77</v>
      </c>
      <c r="F43" s="14">
        <f t="shared" si="5"/>
        <v>1550</v>
      </c>
      <c r="I43" s="14">
        <v>100</v>
      </c>
      <c r="J43" s="14">
        <v>100</v>
      </c>
      <c r="K43" s="14">
        <v>100</v>
      </c>
      <c r="L43" s="14">
        <v>100</v>
      </c>
      <c r="M43" s="14">
        <v>100</v>
      </c>
      <c r="N43" s="14">
        <v>150</v>
      </c>
      <c r="O43" s="14">
        <v>150</v>
      </c>
      <c r="P43" s="14">
        <v>150</v>
      </c>
      <c r="Q43" s="14">
        <v>150</v>
      </c>
      <c r="R43" s="14">
        <v>150</v>
      </c>
      <c r="S43" s="14">
        <v>150</v>
      </c>
      <c r="T43" s="14">
        <v>150</v>
      </c>
      <c r="V43" s="16">
        <v>1</v>
      </c>
      <c r="W43" s="16">
        <v>1</v>
      </c>
      <c r="X43" s="16">
        <v>1</v>
      </c>
      <c r="Y43" s="16">
        <v>1</v>
      </c>
      <c r="Z43" s="16">
        <v>1</v>
      </c>
      <c r="AA43" s="16">
        <v>1</v>
      </c>
      <c r="AB43" s="16">
        <v>1</v>
      </c>
      <c r="AC43" s="16">
        <v>1</v>
      </c>
      <c r="AD43" s="16">
        <v>1</v>
      </c>
      <c r="AE43" s="16">
        <v>1</v>
      </c>
      <c r="AF43" s="16">
        <v>1</v>
      </c>
      <c r="AG43" s="16">
        <v>1</v>
      </c>
      <c r="AI43" s="16">
        <f t="shared" si="12"/>
        <v>0</v>
      </c>
      <c r="AJ43" s="16">
        <f t="shared" si="13"/>
        <v>0</v>
      </c>
      <c r="AK43" s="16">
        <f t="shared" si="14"/>
        <v>0</v>
      </c>
      <c r="AL43" s="16">
        <f t="shared" si="15"/>
        <v>0</v>
      </c>
      <c r="AM43" s="16">
        <f t="shared" si="16"/>
        <v>0</v>
      </c>
      <c r="AN43" s="16">
        <f t="shared" si="17"/>
        <v>0</v>
      </c>
      <c r="AO43" s="16">
        <f t="shared" si="18"/>
        <v>0</v>
      </c>
      <c r="AP43" s="16">
        <f t="shared" si="19"/>
        <v>0</v>
      </c>
      <c r="AQ43" s="16">
        <f t="shared" si="20"/>
        <v>0</v>
      </c>
      <c r="AR43" s="16">
        <f t="shared" si="21"/>
        <v>0</v>
      </c>
      <c r="AS43" s="16">
        <f t="shared" si="22"/>
        <v>0</v>
      </c>
      <c r="AT43" s="16">
        <f t="shared" si="23"/>
        <v>0</v>
      </c>
      <c r="AV43" s="15">
        <f t="shared" si="24"/>
        <v>100</v>
      </c>
      <c r="AW43" s="15">
        <f t="shared" si="25"/>
        <v>100</v>
      </c>
      <c r="AX43" s="15">
        <f t="shared" si="26"/>
        <v>100</v>
      </c>
      <c r="AY43" s="15">
        <f t="shared" si="27"/>
        <v>100</v>
      </c>
      <c r="AZ43" s="15">
        <f t="shared" si="28"/>
        <v>100</v>
      </c>
      <c r="BA43" s="15">
        <f t="shared" si="29"/>
        <v>150</v>
      </c>
      <c r="BB43" s="15">
        <f t="shared" si="30"/>
        <v>150</v>
      </c>
      <c r="BC43" s="15">
        <f t="shared" si="31"/>
        <v>150</v>
      </c>
      <c r="BD43" s="15">
        <f t="shared" si="32"/>
        <v>150</v>
      </c>
      <c r="BE43" s="15">
        <f t="shared" si="33"/>
        <v>150</v>
      </c>
      <c r="BF43" s="15">
        <f t="shared" si="34"/>
        <v>150</v>
      </c>
      <c r="BG43" s="15">
        <f t="shared" si="35"/>
        <v>150</v>
      </c>
      <c r="BH43" s="15">
        <f t="shared" si="36"/>
        <v>1550</v>
      </c>
      <c r="BJ43" s="15">
        <f t="shared" si="37"/>
        <v>0</v>
      </c>
      <c r="BK43" s="15">
        <f t="shared" si="38"/>
        <v>0</v>
      </c>
      <c r="BL43" s="15">
        <f t="shared" si="39"/>
        <v>0</v>
      </c>
      <c r="BM43" s="15">
        <f t="shared" si="40"/>
        <v>0</v>
      </c>
      <c r="BN43" s="15">
        <f t="shared" si="41"/>
        <v>0</v>
      </c>
      <c r="BO43" s="15">
        <f t="shared" si="42"/>
        <v>0</v>
      </c>
      <c r="BP43" s="15">
        <f t="shared" si="43"/>
        <v>0</v>
      </c>
      <c r="BQ43" s="15">
        <f t="shared" si="44"/>
        <v>0</v>
      </c>
      <c r="BR43" s="15">
        <f t="shared" si="45"/>
        <v>0</v>
      </c>
      <c r="BS43" s="15">
        <f t="shared" si="46"/>
        <v>0</v>
      </c>
      <c r="BT43" s="15">
        <f t="shared" si="47"/>
        <v>0</v>
      </c>
      <c r="BU43" s="15">
        <f t="shared" si="48"/>
        <v>0</v>
      </c>
      <c r="BV43" s="15">
        <f t="shared" si="49"/>
        <v>0</v>
      </c>
      <c r="BX43" s="346">
        <f t="shared" si="50"/>
        <v>0.48</v>
      </c>
      <c r="BY43" s="346">
        <f t="shared" si="51"/>
        <v>0.48</v>
      </c>
      <c r="BZ43" s="346">
        <f t="shared" si="52"/>
        <v>0.48</v>
      </c>
      <c r="CA43" s="346">
        <f t="shared" si="53"/>
        <v>0.48</v>
      </c>
      <c r="CB43" s="346">
        <f t="shared" si="54"/>
        <v>0.48</v>
      </c>
      <c r="CC43" s="346">
        <f t="shared" si="55"/>
        <v>0.72</v>
      </c>
      <c r="CD43" s="346">
        <f t="shared" si="56"/>
        <v>0.72</v>
      </c>
      <c r="CE43" s="346">
        <f t="shared" si="57"/>
        <v>0.72</v>
      </c>
      <c r="CF43" s="346">
        <f t="shared" si="58"/>
        <v>0.72</v>
      </c>
      <c r="CG43" s="346">
        <f t="shared" si="59"/>
        <v>0.72</v>
      </c>
      <c r="CH43" s="346">
        <f t="shared" si="60"/>
        <v>0.72</v>
      </c>
      <c r="CI43" s="346">
        <f t="shared" si="61"/>
        <v>0.72</v>
      </c>
      <c r="CJ43" s="346">
        <f t="shared" si="62"/>
        <v>7.4399999999999986</v>
      </c>
      <c r="CL43" s="346">
        <f t="shared" si="63"/>
        <v>0</v>
      </c>
      <c r="CM43" s="346">
        <f t="shared" si="64"/>
        <v>0</v>
      </c>
      <c r="CN43" s="346">
        <f t="shared" si="65"/>
        <v>0</v>
      </c>
      <c r="CO43" s="346">
        <f t="shared" si="66"/>
        <v>0</v>
      </c>
      <c r="CP43" s="346">
        <f t="shared" si="67"/>
        <v>0</v>
      </c>
      <c r="CQ43" s="346">
        <f t="shared" si="68"/>
        <v>0</v>
      </c>
      <c r="CR43" s="346">
        <f t="shared" si="69"/>
        <v>0</v>
      </c>
      <c r="CS43" s="346">
        <f t="shared" si="70"/>
        <v>0</v>
      </c>
      <c r="CT43" s="346">
        <f t="shared" si="71"/>
        <v>0</v>
      </c>
      <c r="CU43" s="346">
        <f t="shared" si="72"/>
        <v>0</v>
      </c>
      <c r="CV43" s="346">
        <f t="shared" si="73"/>
        <v>0</v>
      </c>
      <c r="CW43" s="346">
        <f t="shared" si="74"/>
        <v>0</v>
      </c>
      <c r="CX43" s="346">
        <f t="shared" si="75"/>
        <v>0</v>
      </c>
      <c r="CZ43" s="559">
        <f t="shared" si="76"/>
        <v>0.48</v>
      </c>
      <c r="DA43" s="559">
        <f t="shared" si="77"/>
        <v>0.48</v>
      </c>
      <c r="DB43" s="559">
        <f t="shared" si="78"/>
        <v>0.48</v>
      </c>
      <c r="DC43" s="559">
        <f t="shared" si="79"/>
        <v>0.48</v>
      </c>
      <c r="DD43" s="559">
        <f t="shared" si="80"/>
        <v>0.48</v>
      </c>
      <c r="DE43" s="559">
        <f t="shared" si="81"/>
        <v>0.72</v>
      </c>
      <c r="DF43" s="559">
        <f t="shared" si="82"/>
        <v>0.72</v>
      </c>
      <c r="DG43" s="559">
        <f t="shared" si="83"/>
        <v>0.72</v>
      </c>
      <c r="DH43" s="559">
        <f t="shared" si="84"/>
        <v>0.72</v>
      </c>
      <c r="DI43" s="559">
        <f t="shared" si="85"/>
        <v>0.72</v>
      </c>
      <c r="DJ43" s="559">
        <f t="shared" si="86"/>
        <v>0.72</v>
      </c>
      <c r="DK43" s="559">
        <f t="shared" si="87"/>
        <v>0.72</v>
      </c>
      <c r="DL43" s="559">
        <f t="shared" si="88"/>
        <v>7.4399999999999986</v>
      </c>
    </row>
    <row r="44" spans="1:116">
      <c r="E44" s="133"/>
      <c r="F44" s="14"/>
      <c r="I44" s="14"/>
      <c r="J44" s="14"/>
      <c r="K44" s="14"/>
      <c r="L44" s="14"/>
      <c r="M44" s="14"/>
      <c r="N44" s="14"/>
      <c r="O44" s="14"/>
      <c r="P44" s="14"/>
      <c r="Q44" s="14"/>
      <c r="R44" s="14"/>
      <c r="S44" s="14"/>
      <c r="T44" s="14"/>
      <c r="V44" s="16"/>
      <c r="W44" s="16"/>
      <c r="X44" s="16"/>
      <c r="Y44" s="16"/>
      <c r="Z44" s="16"/>
      <c r="AA44" s="16"/>
      <c r="AB44" s="16"/>
      <c r="AC44" s="16"/>
      <c r="AD44" s="16"/>
      <c r="AE44" s="16"/>
      <c r="AF44" s="16"/>
      <c r="AG44" s="16"/>
      <c r="AI44" s="16"/>
      <c r="AJ44" s="16"/>
      <c r="AK44" s="16"/>
      <c r="AL44" s="16"/>
      <c r="AM44" s="16"/>
      <c r="AN44" s="16"/>
      <c r="AO44" s="16"/>
      <c r="AP44" s="16"/>
      <c r="AQ44" s="16"/>
      <c r="AR44" s="16"/>
      <c r="AS44" s="16"/>
      <c r="AT44" s="16"/>
      <c r="AV44" s="15"/>
      <c r="AW44" s="15"/>
      <c r="AX44" s="15"/>
      <c r="AY44" s="15"/>
      <c r="AZ44" s="15"/>
      <c r="BA44" s="15"/>
      <c r="BB44" s="15"/>
      <c r="BC44" s="15"/>
      <c r="BD44" s="15"/>
      <c r="BE44" s="15"/>
      <c r="BF44" s="15"/>
      <c r="BG44" s="15"/>
      <c r="BH44" s="15"/>
      <c r="BJ44" s="15"/>
      <c r="BK44" s="15"/>
      <c r="BL44" s="15"/>
      <c r="BM44" s="15"/>
      <c r="BN44" s="15"/>
      <c r="BO44" s="15"/>
      <c r="BP44" s="15"/>
      <c r="BQ44" s="15"/>
      <c r="BR44" s="15"/>
      <c r="BS44" s="15"/>
      <c r="BT44" s="15"/>
      <c r="BU44" s="15"/>
      <c r="BV44" s="15"/>
      <c r="BX44" s="346"/>
      <c r="BY44" s="346"/>
      <c r="BZ44" s="346"/>
      <c r="CA44" s="346"/>
      <c r="CB44" s="346"/>
      <c r="CC44" s="346"/>
      <c r="CD44" s="346"/>
      <c r="CE44" s="346"/>
      <c r="CF44" s="346"/>
      <c r="CG44" s="346"/>
      <c r="CH44" s="346"/>
      <c r="CI44" s="346"/>
      <c r="CJ44" s="346"/>
      <c r="CL44" s="346"/>
      <c r="CM44" s="346"/>
      <c r="CN44" s="346"/>
      <c r="CO44" s="346"/>
      <c r="CP44" s="346"/>
      <c r="CQ44" s="346"/>
      <c r="CR44" s="346"/>
      <c r="CS44" s="346"/>
      <c r="CT44" s="346"/>
      <c r="CU44" s="346"/>
      <c r="CV44" s="346"/>
      <c r="CW44" s="346"/>
      <c r="CX44" s="346"/>
      <c r="CZ44" s="559">
        <f t="shared" si="76"/>
        <v>0</v>
      </c>
      <c r="DA44" s="559">
        <f t="shared" si="77"/>
        <v>0</v>
      </c>
      <c r="DB44" s="559">
        <f t="shared" si="78"/>
        <v>0</v>
      </c>
      <c r="DC44" s="559">
        <f t="shared" si="79"/>
        <v>0</v>
      </c>
      <c r="DD44" s="559">
        <f t="shared" si="80"/>
        <v>0</v>
      </c>
      <c r="DE44" s="559">
        <f t="shared" si="81"/>
        <v>0</v>
      </c>
      <c r="DF44" s="559">
        <f t="shared" si="82"/>
        <v>0</v>
      </c>
      <c r="DG44" s="559">
        <f t="shared" si="83"/>
        <v>0</v>
      </c>
      <c r="DH44" s="559">
        <f t="shared" si="84"/>
        <v>0</v>
      </c>
      <c r="DI44" s="559">
        <f t="shared" si="85"/>
        <v>0</v>
      </c>
      <c r="DJ44" s="559">
        <f t="shared" si="86"/>
        <v>0</v>
      </c>
      <c r="DK44" s="559">
        <f t="shared" si="87"/>
        <v>0</v>
      </c>
      <c r="DL44" s="559">
        <f t="shared" si="88"/>
        <v>0</v>
      </c>
    </row>
    <row r="45" spans="1:116">
      <c r="A45" s="4">
        <v>32</v>
      </c>
      <c r="B45" s="1" t="s">
        <v>448</v>
      </c>
      <c r="C45" s="1" t="s">
        <v>349</v>
      </c>
      <c r="D45" s="4" t="s">
        <v>328</v>
      </c>
      <c r="E45" s="133">
        <f>1533.385+1200</f>
        <v>2733.3850000000002</v>
      </c>
      <c r="F45" s="14">
        <f t="shared" si="5"/>
        <v>1700</v>
      </c>
      <c r="I45" s="14">
        <v>100</v>
      </c>
      <c r="J45" s="14">
        <v>100</v>
      </c>
      <c r="K45" s="14">
        <v>150</v>
      </c>
      <c r="L45" s="14">
        <v>150</v>
      </c>
      <c r="M45" s="14">
        <v>150</v>
      </c>
      <c r="N45" s="14">
        <v>150</v>
      </c>
      <c r="O45" s="14">
        <v>150</v>
      </c>
      <c r="P45" s="14">
        <v>150</v>
      </c>
      <c r="Q45" s="14">
        <v>150</v>
      </c>
      <c r="R45" s="14">
        <v>150</v>
      </c>
      <c r="S45" s="14">
        <v>150</v>
      </c>
      <c r="T45" s="14">
        <v>150</v>
      </c>
      <c r="V45" s="16">
        <v>0.5</v>
      </c>
      <c r="W45" s="16">
        <v>0.5</v>
      </c>
      <c r="X45" s="16">
        <v>0.5</v>
      </c>
      <c r="Y45" s="16">
        <v>0.5</v>
      </c>
      <c r="Z45" s="16">
        <v>0.5</v>
      </c>
      <c r="AA45" s="16">
        <v>0.5</v>
      </c>
      <c r="AB45" s="16">
        <v>0.5</v>
      </c>
      <c r="AC45" s="16">
        <v>0.5</v>
      </c>
      <c r="AD45" s="16">
        <v>0.5</v>
      </c>
      <c r="AE45" s="16">
        <v>0.5</v>
      </c>
      <c r="AF45" s="16">
        <v>0.5</v>
      </c>
      <c r="AG45" s="16">
        <v>0.5</v>
      </c>
      <c r="AI45" s="16">
        <f t="shared" si="12"/>
        <v>0.5</v>
      </c>
      <c r="AJ45" s="16">
        <f t="shared" si="13"/>
        <v>0.5</v>
      </c>
      <c r="AK45" s="16">
        <f t="shared" si="14"/>
        <v>0.5</v>
      </c>
      <c r="AL45" s="16">
        <f t="shared" si="15"/>
        <v>0.5</v>
      </c>
      <c r="AM45" s="16">
        <f t="shared" si="16"/>
        <v>0.5</v>
      </c>
      <c r="AN45" s="16">
        <f t="shared" si="17"/>
        <v>0.5</v>
      </c>
      <c r="AO45" s="16">
        <f t="shared" si="18"/>
        <v>0.5</v>
      </c>
      <c r="AP45" s="16">
        <f t="shared" si="19"/>
        <v>0.5</v>
      </c>
      <c r="AQ45" s="16">
        <f t="shared" si="20"/>
        <v>0.5</v>
      </c>
      <c r="AR45" s="16">
        <f t="shared" si="21"/>
        <v>0.5</v>
      </c>
      <c r="AS45" s="16">
        <f t="shared" si="22"/>
        <v>0.5</v>
      </c>
      <c r="AT45" s="16">
        <f t="shared" si="23"/>
        <v>0.5</v>
      </c>
      <c r="AV45" s="15">
        <f t="shared" si="24"/>
        <v>50</v>
      </c>
      <c r="AW45" s="15">
        <f t="shared" si="25"/>
        <v>50</v>
      </c>
      <c r="AX45" s="15">
        <f t="shared" si="26"/>
        <v>75</v>
      </c>
      <c r="AY45" s="15">
        <f t="shared" si="27"/>
        <v>75</v>
      </c>
      <c r="AZ45" s="15">
        <f t="shared" si="28"/>
        <v>75</v>
      </c>
      <c r="BA45" s="15">
        <f t="shared" si="29"/>
        <v>75</v>
      </c>
      <c r="BB45" s="15">
        <f t="shared" si="30"/>
        <v>75</v>
      </c>
      <c r="BC45" s="15">
        <f t="shared" si="31"/>
        <v>75</v>
      </c>
      <c r="BD45" s="15">
        <f t="shared" si="32"/>
        <v>75</v>
      </c>
      <c r="BE45" s="15">
        <f t="shared" si="33"/>
        <v>75</v>
      </c>
      <c r="BF45" s="15">
        <f t="shared" si="34"/>
        <v>75</v>
      </c>
      <c r="BG45" s="15">
        <f t="shared" si="35"/>
        <v>75</v>
      </c>
      <c r="BH45" s="15">
        <f t="shared" si="36"/>
        <v>850</v>
      </c>
      <c r="BJ45" s="15">
        <f t="shared" si="37"/>
        <v>50</v>
      </c>
      <c r="BK45" s="15">
        <f t="shared" si="38"/>
        <v>50</v>
      </c>
      <c r="BL45" s="15">
        <f t="shared" si="39"/>
        <v>75</v>
      </c>
      <c r="BM45" s="15">
        <f t="shared" si="40"/>
        <v>75</v>
      </c>
      <c r="BN45" s="15">
        <f t="shared" si="41"/>
        <v>75</v>
      </c>
      <c r="BO45" s="15">
        <f t="shared" si="42"/>
        <v>75</v>
      </c>
      <c r="BP45" s="15">
        <f t="shared" si="43"/>
        <v>75</v>
      </c>
      <c r="BQ45" s="15">
        <f t="shared" si="44"/>
        <v>75</v>
      </c>
      <c r="BR45" s="15">
        <f t="shared" si="45"/>
        <v>75</v>
      </c>
      <c r="BS45" s="15">
        <f t="shared" si="46"/>
        <v>75</v>
      </c>
      <c r="BT45" s="15">
        <f t="shared" si="47"/>
        <v>75</v>
      </c>
      <c r="BU45" s="15">
        <f t="shared" si="48"/>
        <v>75</v>
      </c>
      <c r="BV45" s="15">
        <f t="shared" si="49"/>
        <v>850</v>
      </c>
      <c r="BX45" s="346">
        <f t="shared" si="50"/>
        <v>0.24</v>
      </c>
      <c r="BY45" s="346">
        <f t="shared" si="51"/>
        <v>0.24</v>
      </c>
      <c r="BZ45" s="346">
        <f t="shared" si="52"/>
        <v>0.36</v>
      </c>
      <c r="CA45" s="346">
        <f t="shared" si="53"/>
        <v>0.36</v>
      </c>
      <c r="CB45" s="346">
        <f t="shared" si="54"/>
        <v>0.36</v>
      </c>
      <c r="CC45" s="346">
        <f t="shared" si="55"/>
        <v>0.36</v>
      </c>
      <c r="CD45" s="346">
        <f t="shared" si="56"/>
        <v>0.36</v>
      </c>
      <c r="CE45" s="346">
        <f t="shared" si="57"/>
        <v>0.36</v>
      </c>
      <c r="CF45" s="346">
        <f t="shared" si="58"/>
        <v>0.36</v>
      </c>
      <c r="CG45" s="346">
        <f t="shared" si="59"/>
        <v>0.36</v>
      </c>
      <c r="CH45" s="346">
        <f t="shared" si="60"/>
        <v>0.36</v>
      </c>
      <c r="CI45" s="346">
        <f t="shared" si="61"/>
        <v>0.36</v>
      </c>
      <c r="CJ45" s="346">
        <f t="shared" si="62"/>
        <v>4.0799999999999992</v>
      </c>
      <c r="CL45" s="346">
        <f t="shared" si="63"/>
        <v>0.245</v>
      </c>
      <c r="CM45" s="346">
        <f t="shared" si="64"/>
        <v>0.245</v>
      </c>
      <c r="CN45" s="346">
        <f t="shared" si="65"/>
        <v>0.36749999999999999</v>
      </c>
      <c r="CO45" s="346">
        <f t="shared" si="66"/>
        <v>0.36749999999999999</v>
      </c>
      <c r="CP45" s="346">
        <f t="shared" si="67"/>
        <v>0.36749999999999999</v>
      </c>
      <c r="CQ45" s="346">
        <f t="shared" si="68"/>
        <v>0.36749999999999999</v>
      </c>
      <c r="CR45" s="346">
        <f t="shared" si="69"/>
        <v>0.36749999999999999</v>
      </c>
      <c r="CS45" s="346">
        <f t="shared" si="70"/>
        <v>0.36749999999999999</v>
      </c>
      <c r="CT45" s="346">
        <f t="shared" si="71"/>
        <v>0.36749999999999999</v>
      </c>
      <c r="CU45" s="346">
        <f t="shared" si="72"/>
        <v>0.36749999999999999</v>
      </c>
      <c r="CV45" s="346">
        <f t="shared" si="73"/>
        <v>0.36749999999999999</v>
      </c>
      <c r="CW45" s="346">
        <f t="shared" si="74"/>
        <v>0.36749999999999999</v>
      </c>
      <c r="CX45" s="346">
        <f t="shared" si="75"/>
        <v>4.165</v>
      </c>
      <c r="CZ45" s="559">
        <f t="shared" si="76"/>
        <v>0.48499999999999999</v>
      </c>
      <c r="DA45" s="559">
        <f t="shared" si="77"/>
        <v>0.48499999999999999</v>
      </c>
      <c r="DB45" s="559">
        <f t="shared" si="78"/>
        <v>0.72750000000000004</v>
      </c>
      <c r="DC45" s="559">
        <f t="shared" si="79"/>
        <v>0.72750000000000004</v>
      </c>
      <c r="DD45" s="559">
        <f t="shared" si="80"/>
        <v>0.72750000000000004</v>
      </c>
      <c r="DE45" s="559">
        <f t="shared" si="81"/>
        <v>0.72750000000000004</v>
      </c>
      <c r="DF45" s="559">
        <f t="shared" si="82"/>
        <v>0.72750000000000004</v>
      </c>
      <c r="DG45" s="559">
        <f t="shared" si="83"/>
        <v>0.72750000000000004</v>
      </c>
      <c r="DH45" s="559">
        <f t="shared" si="84"/>
        <v>0.72750000000000004</v>
      </c>
      <c r="DI45" s="559">
        <f t="shared" si="85"/>
        <v>0.72750000000000004</v>
      </c>
      <c r="DJ45" s="559">
        <f t="shared" si="86"/>
        <v>0.72750000000000004</v>
      </c>
      <c r="DK45" s="559">
        <f t="shared" si="87"/>
        <v>0.72750000000000004</v>
      </c>
      <c r="DL45" s="559">
        <f t="shared" si="88"/>
        <v>8.245000000000001</v>
      </c>
    </row>
    <row r="46" spans="1:116">
      <c r="A46" s="4">
        <v>33</v>
      </c>
      <c r="B46" s="1" t="s">
        <v>449</v>
      </c>
      <c r="C46" s="1" t="s">
        <v>349</v>
      </c>
      <c r="D46" s="4" t="s">
        <v>328</v>
      </c>
      <c r="E46" s="133">
        <f>546.57+1200</f>
        <v>1746.5700000000002</v>
      </c>
      <c r="F46" s="14">
        <f t="shared" si="5"/>
        <v>1850</v>
      </c>
      <c r="I46" s="14">
        <v>100</v>
      </c>
      <c r="J46" s="14">
        <v>100</v>
      </c>
      <c r="K46" s="14">
        <v>100</v>
      </c>
      <c r="L46" s="14">
        <v>100</v>
      </c>
      <c r="M46" s="14">
        <v>150</v>
      </c>
      <c r="N46" s="14">
        <v>150</v>
      </c>
      <c r="O46" s="14">
        <v>150</v>
      </c>
      <c r="P46" s="14">
        <v>200</v>
      </c>
      <c r="Q46" s="14">
        <v>200</v>
      </c>
      <c r="R46" s="14">
        <v>200</v>
      </c>
      <c r="S46" s="14">
        <v>200</v>
      </c>
      <c r="T46" s="14">
        <v>200</v>
      </c>
      <c r="V46" s="16">
        <v>0.8</v>
      </c>
      <c r="W46" s="16">
        <v>0.8</v>
      </c>
      <c r="X46" s="16">
        <v>0.8</v>
      </c>
      <c r="Y46" s="16">
        <v>0.8</v>
      </c>
      <c r="Z46" s="16">
        <v>0.8</v>
      </c>
      <c r="AA46" s="16">
        <v>0.8</v>
      </c>
      <c r="AB46" s="16">
        <v>0.8</v>
      </c>
      <c r="AC46" s="16">
        <v>0.8</v>
      </c>
      <c r="AD46" s="16">
        <v>0.8</v>
      </c>
      <c r="AE46" s="16">
        <v>0.8</v>
      </c>
      <c r="AF46" s="16">
        <v>0.8</v>
      </c>
      <c r="AG46" s="16">
        <v>0.8</v>
      </c>
      <c r="AI46" s="16">
        <f t="shared" si="12"/>
        <v>0.19999999999999996</v>
      </c>
      <c r="AJ46" s="16">
        <f t="shared" si="13"/>
        <v>0.19999999999999996</v>
      </c>
      <c r="AK46" s="16">
        <f t="shared" si="14"/>
        <v>0.19999999999999996</v>
      </c>
      <c r="AL46" s="16">
        <f t="shared" si="15"/>
        <v>0.19999999999999996</v>
      </c>
      <c r="AM46" s="16">
        <f t="shared" si="16"/>
        <v>0.19999999999999996</v>
      </c>
      <c r="AN46" s="16">
        <f t="shared" si="17"/>
        <v>0.19999999999999996</v>
      </c>
      <c r="AO46" s="16">
        <f t="shared" si="18"/>
        <v>0.19999999999999996</v>
      </c>
      <c r="AP46" s="16">
        <f t="shared" si="19"/>
        <v>0.19999999999999996</v>
      </c>
      <c r="AQ46" s="16">
        <f t="shared" si="20"/>
        <v>0.19999999999999996</v>
      </c>
      <c r="AR46" s="16">
        <f t="shared" si="21"/>
        <v>0.19999999999999996</v>
      </c>
      <c r="AS46" s="16">
        <f t="shared" si="22"/>
        <v>0.19999999999999996</v>
      </c>
      <c r="AT46" s="16">
        <f t="shared" si="23"/>
        <v>0.19999999999999996</v>
      </c>
      <c r="AV46" s="15">
        <f t="shared" si="24"/>
        <v>80</v>
      </c>
      <c r="AW46" s="15">
        <f t="shared" si="25"/>
        <v>80</v>
      </c>
      <c r="AX46" s="15">
        <f t="shared" si="26"/>
        <v>80</v>
      </c>
      <c r="AY46" s="15">
        <f t="shared" si="27"/>
        <v>80</v>
      </c>
      <c r="AZ46" s="15">
        <f t="shared" si="28"/>
        <v>120</v>
      </c>
      <c r="BA46" s="15">
        <f t="shared" si="29"/>
        <v>120</v>
      </c>
      <c r="BB46" s="15">
        <f t="shared" si="30"/>
        <v>120</v>
      </c>
      <c r="BC46" s="15">
        <f t="shared" si="31"/>
        <v>160</v>
      </c>
      <c r="BD46" s="15">
        <f t="shared" si="32"/>
        <v>160</v>
      </c>
      <c r="BE46" s="15">
        <f t="shared" si="33"/>
        <v>160</v>
      </c>
      <c r="BF46" s="15">
        <f t="shared" si="34"/>
        <v>160</v>
      </c>
      <c r="BG46" s="15">
        <f t="shared" si="35"/>
        <v>160</v>
      </c>
      <c r="BH46" s="15">
        <f t="shared" si="36"/>
        <v>1480</v>
      </c>
      <c r="BJ46" s="15">
        <f t="shared" si="37"/>
        <v>19.999999999999996</v>
      </c>
      <c r="BK46" s="15">
        <f t="shared" si="38"/>
        <v>19.999999999999996</v>
      </c>
      <c r="BL46" s="15">
        <f t="shared" si="39"/>
        <v>19.999999999999996</v>
      </c>
      <c r="BM46" s="15">
        <f t="shared" si="40"/>
        <v>19.999999999999996</v>
      </c>
      <c r="BN46" s="15">
        <f t="shared" si="41"/>
        <v>29.999999999999993</v>
      </c>
      <c r="BO46" s="15">
        <f t="shared" si="42"/>
        <v>29.999999999999993</v>
      </c>
      <c r="BP46" s="15">
        <f t="shared" si="43"/>
        <v>29.999999999999993</v>
      </c>
      <c r="BQ46" s="15">
        <f t="shared" si="44"/>
        <v>39.999999999999993</v>
      </c>
      <c r="BR46" s="15">
        <f t="shared" si="45"/>
        <v>39.999999999999993</v>
      </c>
      <c r="BS46" s="15">
        <f t="shared" si="46"/>
        <v>39.999999999999993</v>
      </c>
      <c r="BT46" s="15">
        <f t="shared" si="47"/>
        <v>39.999999999999993</v>
      </c>
      <c r="BU46" s="15">
        <f t="shared" si="48"/>
        <v>39.999999999999993</v>
      </c>
      <c r="BV46" s="15">
        <f t="shared" si="49"/>
        <v>369.99999999999994</v>
      </c>
      <c r="BX46" s="346">
        <f t="shared" si="50"/>
        <v>0.38400000000000001</v>
      </c>
      <c r="BY46" s="346">
        <f t="shared" si="51"/>
        <v>0.38400000000000001</v>
      </c>
      <c r="BZ46" s="346">
        <f t="shared" si="52"/>
        <v>0.38400000000000001</v>
      </c>
      <c r="CA46" s="346">
        <f t="shared" si="53"/>
        <v>0.38400000000000001</v>
      </c>
      <c r="CB46" s="346">
        <f t="shared" si="54"/>
        <v>0.57599999999999996</v>
      </c>
      <c r="CC46" s="346">
        <f t="shared" si="55"/>
        <v>0.57599999999999996</v>
      </c>
      <c r="CD46" s="346">
        <f t="shared" si="56"/>
        <v>0.57599999999999996</v>
      </c>
      <c r="CE46" s="346">
        <f t="shared" si="57"/>
        <v>0.76800000000000002</v>
      </c>
      <c r="CF46" s="346">
        <f t="shared" si="58"/>
        <v>0.76800000000000002</v>
      </c>
      <c r="CG46" s="346">
        <f t="shared" si="59"/>
        <v>0.76800000000000002</v>
      </c>
      <c r="CH46" s="346">
        <f t="shared" si="60"/>
        <v>0.76800000000000002</v>
      </c>
      <c r="CI46" s="346">
        <f t="shared" si="61"/>
        <v>0.76800000000000002</v>
      </c>
      <c r="CJ46" s="346">
        <f t="shared" si="62"/>
        <v>7.1039999999999992</v>
      </c>
      <c r="CL46" s="346">
        <f t="shared" si="63"/>
        <v>9.799999999999999E-2</v>
      </c>
      <c r="CM46" s="346">
        <f t="shared" si="64"/>
        <v>9.799999999999999E-2</v>
      </c>
      <c r="CN46" s="346">
        <f t="shared" si="65"/>
        <v>9.799999999999999E-2</v>
      </c>
      <c r="CO46" s="346">
        <f t="shared" si="66"/>
        <v>9.799999999999999E-2</v>
      </c>
      <c r="CP46" s="346">
        <f t="shared" si="67"/>
        <v>0.14699999999999996</v>
      </c>
      <c r="CQ46" s="346">
        <f t="shared" si="68"/>
        <v>0.14699999999999996</v>
      </c>
      <c r="CR46" s="346">
        <f t="shared" si="69"/>
        <v>0.14699999999999996</v>
      </c>
      <c r="CS46" s="346">
        <f t="shared" si="70"/>
        <v>0.19599999999999998</v>
      </c>
      <c r="CT46" s="346">
        <f t="shared" si="71"/>
        <v>0.19599999999999998</v>
      </c>
      <c r="CU46" s="346">
        <f t="shared" si="72"/>
        <v>0.19599999999999998</v>
      </c>
      <c r="CV46" s="346">
        <f t="shared" si="73"/>
        <v>0.19599999999999998</v>
      </c>
      <c r="CW46" s="346">
        <f t="shared" si="74"/>
        <v>0.19599999999999998</v>
      </c>
      <c r="CX46" s="346">
        <f t="shared" si="75"/>
        <v>1.8129999999999997</v>
      </c>
      <c r="CZ46" s="559">
        <f t="shared" si="76"/>
        <v>0.48199999999999998</v>
      </c>
      <c r="DA46" s="559">
        <f t="shared" si="77"/>
        <v>0.48199999999999998</v>
      </c>
      <c r="DB46" s="559">
        <f t="shared" si="78"/>
        <v>0.48199999999999998</v>
      </c>
      <c r="DC46" s="559">
        <f t="shared" si="79"/>
        <v>0.48199999999999998</v>
      </c>
      <c r="DD46" s="559">
        <f t="shared" si="80"/>
        <v>0.72299999999999986</v>
      </c>
      <c r="DE46" s="559">
        <f t="shared" si="81"/>
        <v>0.72299999999999986</v>
      </c>
      <c r="DF46" s="559">
        <f t="shared" si="82"/>
        <v>0.72299999999999986</v>
      </c>
      <c r="DG46" s="559">
        <f t="shared" si="83"/>
        <v>0.96399999999999997</v>
      </c>
      <c r="DH46" s="559">
        <f t="shared" si="84"/>
        <v>0.96399999999999997</v>
      </c>
      <c r="DI46" s="559">
        <f t="shared" si="85"/>
        <v>0.96399999999999997</v>
      </c>
      <c r="DJ46" s="559">
        <f t="shared" si="86"/>
        <v>0.96399999999999997</v>
      </c>
      <c r="DK46" s="559">
        <f t="shared" si="87"/>
        <v>0.96399999999999997</v>
      </c>
      <c r="DL46" s="559">
        <f t="shared" si="88"/>
        <v>8.9170000000000016</v>
      </c>
    </row>
    <row r="47" spans="1:116">
      <c r="A47" s="4">
        <v>34</v>
      </c>
      <c r="B47" s="1" t="s">
        <v>450</v>
      </c>
      <c r="C47" s="1" t="s">
        <v>349</v>
      </c>
      <c r="D47" s="4" t="s">
        <v>326</v>
      </c>
      <c r="E47" s="133">
        <f>246.16+200</f>
        <v>446.15999999999997</v>
      </c>
      <c r="F47" s="14">
        <f t="shared" si="5"/>
        <v>1400</v>
      </c>
      <c r="I47" s="14">
        <v>100</v>
      </c>
      <c r="J47" s="14">
        <v>100</v>
      </c>
      <c r="K47" s="14">
        <v>100</v>
      </c>
      <c r="L47" s="14">
        <v>100</v>
      </c>
      <c r="M47" s="14">
        <v>100</v>
      </c>
      <c r="N47" s="14">
        <v>100</v>
      </c>
      <c r="O47" s="14">
        <v>100</v>
      </c>
      <c r="P47" s="14">
        <v>100</v>
      </c>
      <c r="Q47" s="14">
        <v>150</v>
      </c>
      <c r="R47" s="14">
        <v>150</v>
      </c>
      <c r="S47" s="14">
        <v>150</v>
      </c>
      <c r="T47" s="14">
        <v>150</v>
      </c>
      <c r="V47" s="16">
        <v>1</v>
      </c>
      <c r="W47" s="16">
        <v>1</v>
      </c>
      <c r="X47" s="16">
        <v>1</v>
      </c>
      <c r="Y47" s="16">
        <v>1</v>
      </c>
      <c r="Z47" s="16">
        <v>1</v>
      </c>
      <c r="AA47" s="16">
        <v>1</v>
      </c>
      <c r="AB47" s="16">
        <v>1</v>
      </c>
      <c r="AC47" s="16">
        <v>1</v>
      </c>
      <c r="AD47" s="16">
        <v>1</v>
      </c>
      <c r="AE47" s="16">
        <v>1</v>
      </c>
      <c r="AF47" s="16">
        <v>1</v>
      </c>
      <c r="AG47" s="16">
        <v>1</v>
      </c>
      <c r="AI47" s="16">
        <f t="shared" si="12"/>
        <v>0</v>
      </c>
      <c r="AJ47" s="16">
        <f t="shared" si="13"/>
        <v>0</v>
      </c>
      <c r="AK47" s="16">
        <f t="shared" si="14"/>
        <v>0</v>
      </c>
      <c r="AL47" s="16">
        <f t="shared" si="15"/>
        <v>0</v>
      </c>
      <c r="AM47" s="16">
        <f t="shared" si="16"/>
        <v>0</v>
      </c>
      <c r="AN47" s="16">
        <f t="shared" si="17"/>
        <v>0</v>
      </c>
      <c r="AO47" s="16">
        <f t="shared" si="18"/>
        <v>0</v>
      </c>
      <c r="AP47" s="16">
        <f t="shared" si="19"/>
        <v>0</v>
      </c>
      <c r="AQ47" s="16">
        <f t="shared" si="20"/>
        <v>0</v>
      </c>
      <c r="AR47" s="16">
        <f t="shared" si="21"/>
        <v>0</v>
      </c>
      <c r="AS47" s="16">
        <f t="shared" si="22"/>
        <v>0</v>
      </c>
      <c r="AT47" s="16">
        <f t="shared" si="23"/>
        <v>0</v>
      </c>
      <c r="AV47" s="15">
        <f t="shared" si="24"/>
        <v>100</v>
      </c>
      <c r="AW47" s="15">
        <f t="shared" si="25"/>
        <v>100</v>
      </c>
      <c r="AX47" s="15">
        <f t="shared" si="26"/>
        <v>100</v>
      </c>
      <c r="AY47" s="15">
        <f t="shared" si="27"/>
        <v>100</v>
      </c>
      <c r="AZ47" s="15">
        <f t="shared" si="28"/>
        <v>100</v>
      </c>
      <c r="BA47" s="15">
        <f t="shared" si="29"/>
        <v>100</v>
      </c>
      <c r="BB47" s="15">
        <f t="shared" si="30"/>
        <v>100</v>
      </c>
      <c r="BC47" s="15">
        <f t="shared" si="31"/>
        <v>100</v>
      </c>
      <c r="BD47" s="15">
        <f t="shared" si="32"/>
        <v>150</v>
      </c>
      <c r="BE47" s="15">
        <f t="shared" si="33"/>
        <v>150</v>
      </c>
      <c r="BF47" s="15">
        <f t="shared" si="34"/>
        <v>150</v>
      </c>
      <c r="BG47" s="15">
        <f t="shared" si="35"/>
        <v>150</v>
      </c>
      <c r="BH47" s="15">
        <f t="shared" si="36"/>
        <v>1400</v>
      </c>
      <c r="BJ47" s="15">
        <f t="shared" si="37"/>
        <v>0</v>
      </c>
      <c r="BK47" s="15">
        <f t="shared" si="38"/>
        <v>0</v>
      </c>
      <c r="BL47" s="15">
        <f t="shared" si="39"/>
        <v>0</v>
      </c>
      <c r="BM47" s="15">
        <f t="shared" si="40"/>
        <v>0</v>
      </c>
      <c r="BN47" s="15">
        <f t="shared" si="41"/>
        <v>0</v>
      </c>
      <c r="BO47" s="15">
        <f t="shared" si="42"/>
        <v>0</v>
      </c>
      <c r="BP47" s="15">
        <f t="shared" si="43"/>
        <v>0</v>
      </c>
      <c r="BQ47" s="15">
        <f t="shared" si="44"/>
        <v>0</v>
      </c>
      <c r="BR47" s="15">
        <f t="shared" si="45"/>
        <v>0</v>
      </c>
      <c r="BS47" s="15">
        <f t="shared" si="46"/>
        <v>0</v>
      </c>
      <c r="BT47" s="15">
        <f t="shared" si="47"/>
        <v>0</v>
      </c>
      <c r="BU47" s="15">
        <f t="shared" si="48"/>
        <v>0</v>
      </c>
      <c r="BV47" s="15">
        <f t="shared" si="49"/>
        <v>0</v>
      </c>
      <c r="BX47" s="346">
        <f t="shared" si="50"/>
        <v>0.48</v>
      </c>
      <c r="BY47" s="346">
        <f t="shared" si="51"/>
        <v>0.48</v>
      </c>
      <c r="BZ47" s="346">
        <f t="shared" si="52"/>
        <v>0.48</v>
      </c>
      <c r="CA47" s="346">
        <f t="shared" si="53"/>
        <v>0.48</v>
      </c>
      <c r="CB47" s="346">
        <f t="shared" si="54"/>
        <v>0.48</v>
      </c>
      <c r="CC47" s="346">
        <f t="shared" si="55"/>
        <v>0.48</v>
      </c>
      <c r="CD47" s="346">
        <f t="shared" si="56"/>
        <v>0.48</v>
      </c>
      <c r="CE47" s="346">
        <f t="shared" si="57"/>
        <v>0.48</v>
      </c>
      <c r="CF47" s="346">
        <f t="shared" si="58"/>
        <v>0.72</v>
      </c>
      <c r="CG47" s="346">
        <f t="shared" si="59"/>
        <v>0.72</v>
      </c>
      <c r="CH47" s="346">
        <f t="shared" si="60"/>
        <v>0.72</v>
      </c>
      <c r="CI47" s="346">
        <f t="shared" si="61"/>
        <v>0.72</v>
      </c>
      <c r="CJ47" s="346">
        <f t="shared" si="62"/>
        <v>6.7199999999999989</v>
      </c>
      <c r="CL47" s="346">
        <f t="shared" si="63"/>
        <v>0</v>
      </c>
      <c r="CM47" s="346">
        <f t="shared" si="64"/>
        <v>0</v>
      </c>
      <c r="CN47" s="346">
        <f t="shared" si="65"/>
        <v>0</v>
      </c>
      <c r="CO47" s="346">
        <f t="shared" si="66"/>
        <v>0</v>
      </c>
      <c r="CP47" s="346">
        <f t="shared" si="67"/>
        <v>0</v>
      </c>
      <c r="CQ47" s="346">
        <f t="shared" si="68"/>
        <v>0</v>
      </c>
      <c r="CR47" s="346">
        <f t="shared" si="69"/>
        <v>0</v>
      </c>
      <c r="CS47" s="346">
        <f t="shared" si="70"/>
        <v>0</v>
      </c>
      <c r="CT47" s="346">
        <f t="shared" si="71"/>
        <v>0</v>
      </c>
      <c r="CU47" s="346">
        <f t="shared" si="72"/>
        <v>0</v>
      </c>
      <c r="CV47" s="346">
        <f t="shared" si="73"/>
        <v>0</v>
      </c>
      <c r="CW47" s="346">
        <f t="shared" si="74"/>
        <v>0</v>
      </c>
      <c r="CX47" s="346">
        <f t="shared" si="75"/>
        <v>0</v>
      </c>
      <c r="CZ47" s="559">
        <f t="shared" si="76"/>
        <v>0.48</v>
      </c>
      <c r="DA47" s="559">
        <f t="shared" si="77"/>
        <v>0.48</v>
      </c>
      <c r="DB47" s="559">
        <f t="shared" si="78"/>
        <v>0.48</v>
      </c>
      <c r="DC47" s="559">
        <f t="shared" si="79"/>
        <v>0.48</v>
      </c>
      <c r="DD47" s="559">
        <f t="shared" si="80"/>
        <v>0.48</v>
      </c>
      <c r="DE47" s="559">
        <f t="shared" si="81"/>
        <v>0.48</v>
      </c>
      <c r="DF47" s="559">
        <f t="shared" si="82"/>
        <v>0.48</v>
      </c>
      <c r="DG47" s="559">
        <f t="shared" si="83"/>
        <v>0.48</v>
      </c>
      <c r="DH47" s="559">
        <f t="shared" si="84"/>
        <v>0.72</v>
      </c>
      <c r="DI47" s="559">
        <f t="shared" si="85"/>
        <v>0.72</v>
      </c>
      <c r="DJ47" s="559">
        <f t="shared" si="86"/>
        <v>0.72</v>
      </c>
      <c r="DK47" s="559">
        <f t="shared" si="87"/>
        <v>0.72</v>
      </c>
      <c r="DL47" s="559">
        <f t="shared" si="88"/>
        <v>6.7199999999999989</v>
      </c>
    </row>
    <row r="48" spans="1:116">
      <c r="E48" s="133"/>
      <c r="F48" s="14"/>
      <c r="I48" s="14"/>
      <c r="J48" s="14"/>
      <c r="K48" s="14"/>
      <c r="L48" s="14"/>
      <c r="M48" s="14"/>
      <c r="N48" s="14"/>
      <c r="O48" s="14"/>
      <c r="P48" s="14"/>
      <c r="Q48" s="14"/>
      <c r="R48" s="14"/>
      <c r="S48" s="14"/>
      <c r="T48" s="14"/>
      <c r="V48" s="16"/>
      <c r="W48" s="16"/>
      <c r="X48" s="16"/>
      <c r="Y48" s="16"/>
      <c r="Z48" s="16"/>
      <c r="AA48" s="16"/>
      <c r="AB48" s="16"/>
      <c r="AC48" s="16"/>
      <c r="AD48" s="16"/>
      <c r="AE48" s="16"/>
      <c r="AF48" s="16"/>
      <c r="AG48" s="16"/>
      <c r="AI48" s="16"/>
      <c r="AJ48" s="16"/>
      <c r="AK48" s="16"/>
      <c r="AL48" s="16"/>
      <c r="AM48" s="16"/>
      <c r="AN48" s="16"/>
      <c r="AO48" s="16"/>
      <c r="AP48" s="16"/>
      <c r="AQ48" s="16"/>
      <c r="AR48" s="16"/>
      <c r="AS48" s="16"/>
      <c r="AT48" s="16"/>
      <c r="AV48" s="15"/>
      <c r="AW48" s="15"/>
      <c r="AX48" s="15"/>
      <c r="AY48" s="15"/>
      <c r="AZ48" s="15"/>
      <c r="BA48" s="15"/>
      <c r="BB48" s="15"/>
      <c r="BC48" s="15"/>
      <c r="BD48" s="15"/>
      <c r="BE48" s="15"/>
      <c r="BF48" s="15"/>
      <c r="BG48" s="15"/>
      <c r="BH48" s="15"/>
      <c r="BJ48" s="15"/>
      <c r="BK48" s="15"/>
      <c r="BL48" s="15"/>
      <c r="BM48" s="15"/>
      <c r="BN48" s="15"/>
      <c r="BO48" s="15"/>
      <c r="BP48" s="15"/>
      <c r="BQ48" s="15"/>
      <c r="BR48" s="15"/>
      <c r="BS48" s="15"/>
      <c r="BT48" s="15"/>
      <c r="BU48" s="15"/>
      <c r="BV48" s="15"/>
      <c r="BX48" s="346"/>
      <c r="BY48" s="346"/>
      <c r="BZ48" s="346"/>
      <c r="CA48" s="346"/>
      <c r="CB48" s="346"/>
      <c r="CC48" s="346"/>
      <c r="CD48" s="346"/>
      <c r="CE48" s="346"/>
      <c r="CF48" s="346"/>
      <c r="CG48" s="346"/>
      <c r="CH48" s="346"/>
      <c r="CI48" s="346"/>
      <c r="CJ48" s="346"/>
      <c r="CL48" s="346"/>
      <c r="CM48" s="346"/>
      <c r="CN48" s="346"/>
      <c r="CO48" s="346"/>
      <c r="CP48" s="346"/>
      <c r="CQ48" s="346"/>
      <c r="CR48" s="346"/>
      <c r="CS48" s="346"/>
      <c r="CT48" s="346"/>
      <c r="CU48" s="346"/>
      <c r="CV48" s="346"/>
      <c r="CW48" s="346"/>
      <c r="CX48" s="346"/>
      <c r="CZ48" s="559">
        <f t="shared" si="76"/>
        <v>0</v>
      </c>
      <c r="DA48" s="559">
        <f t="shared" si="77"/>
        <v>0</v>
      </c>
      <c r="DB48" s="559">
        <f t="shared" si="78"/>
        <v>0</v>
      </c>
      <c r="DC48" s="559">
        <f t="shared" si="79"/>
        <v>0</v>
      </c>
      <c r="DD48" s="559">
        <f t="shared" si="80"/>
        <v>0</v>
      </c>
      <c r="DE48" s="559">
        <f t="shared" si="81"/>
        <v>0</v>
      </c>
      <c r="DF48" s="559">
        <f t="shared" si="82"/>
        <v>0</v>
      </c>
      <c r="DG48" s="559">
        <f t="shared" si="83"/>
        <v>0</v>
      </c>
      <c r="DH48" s="559">
        <f t="shared" si="84"/>
        <v>0</v>
      </c>
      <c r="DI48" s="559">
        <f t="shared" si="85"/>
        <v>0</v>
      </c>
      <c r="DJ48" s="559">
        <f t="shared" si="86"/>
        <v>0</v>
      </c>
      <c r="DK48" s="559">
        <f t="shared" si="87"/>
        <v>0</v>
      </c>
      <c r="DL48" s="559">
        <f t="shared" si="88"/>
        <v>0</v>
      </c>
    </row>
    <row r="49" spans="1:116">
      <c r="A49" s="4">
        <v>35</v>
      </c>
      <c r="B49" s="1" t="s">
        <v>451</v>
      </c>
      <c r="C49" s="1" t="s">
        <v>350</v>
      </c>
      <c r="D49" s="4" t="s">
        <v>328</v>
      </c>
      <c r="E49" s="133">
        <f>4500.56+1000</f>
        <v>5500.56</v>
      </c>
      <c r="F49" s="14">
        <f t="shared" si="5"/>
        <v>1650</v>
      </c>
      <c r="I49" s="14">
        <v>100</v>
      </c>
      <c r="J49" s="14">
        <v>100</v>
      </c>
      <c r="K49" s="14">
        <v>100</v>
      </c>
      <c r="L49" s="14">
        <v>150</v>
      </c>
      <c r="M49" s="14">
        <v>150</v>
      </c>
      <c r="N49" s="14">
        <v>150</v>
      </c>
      <c r="O49" s="14">
        <v>150</v>
      </c>
      <c r="P49" s="14">
        <v>150</v>
      </c>
      <c r="Q49" s="14">
        <v>150</v>
      </c>
      <c r="R49" s="14">
        <v>150</v>
      </c>
      <c r="S49" s="14">
        <v>150</v>
      </c>
      <c r="T49" s="14">
        <v>150</v>
      </c>
      <c r="V49" s="16">
        <v>0.5</v>
      </c>
      <c r="W49" s="16">
        <v>0.5</v>
      </c>
      <c r="X49" s="16">
        <v>0.5</v>
      </c>
      <c r="Y49" s="16">
        <v>0.5</v>
      </c>
      <c r="Z49" s="16">
        <v>0.5</v>
      </c>
      <c r="AA49" s="16">
        <v>0.5</v>
      </c>
      <c r="AB49" s="16">
        <v>0.5</v>
      </c>
      <c r="AC49" s="16">
        <v>0.5</v>
      </c>
      <c r="AD49" s="16">
        <v>0.5</v>
      </c>
      <c r="AE49" s="16">
        <v>0.5</v>
      </c>
      <c r="AF49" s="16">
        <v>0.5</v>
      </c>
      <c r="AG49" s="16">
        <v>0.5</v>
      </c>
      <c r="AI49" s="16">
        <f t="shared" si="12"/>
        <v>0.5</v>
      </c>
      <c r="AJ49" s="16">
        <f t="shared" si="13"/>
        <v>0.5</v>
      </c>
      <c r="AK49" s="16">
        <f t="shared" si="14"/>
        <v>0.5</v>
      </c>
      <c r="AL49" s="16">
        <f t="shared" si="15"/>
        <v>0.5</v>
      </c>
      <c r="AM49" s="16">
        <f t="shared" si="16"/>
        <v>0.5</v>
      </c>
      <c r="AN49" s="16">
        <f t="shared" si="17"/>
        <v>0.5</v>
      </c>
      <c r="AO49" s="16">
        <f t="shared" si="18"/>
        <v>0.5</v>
      </c>
      <c r="AP49" s="16">
        <f t="shared" si="19"/>
        <v>0.5</v>
      </c>
      <c r="AQ49" s="16">
        <f t="shared" si="20"/>
        <v>0.5</v>
      </c>
      <c r="AR49" s="16">
        <f t="shared" si="21"/>
        <v>0.5</v>
      </c>
      <c r="AS49" s="16">
        <f t="shared" si="22"/>
        <v>0.5</v>
      </c>
      <c r="AT49" s="16">
        <f t="shared" si="23"/>
        <v>0.5</v>
      </c>
      <c r="AV49" s="15">
        <f t="shared" si="24"/>
        <v>50</v>
      </c>
      <c r="AW49" s="15">
        <f t="shared" si="25"/>
        <v>50</v>
      </c>
      <c r="AX49" s="15">
        <f t="shared" si="26"/>
        <v>50</v>
      </c>
      <c r="AY49" s="15">
        <f t="shared" si="27"/>
        <v>75</v>
      </c>
      <c r="AZ49" s="15">
        <f t="shared" si="28"/>
        <v>75</v>
      </c>
      <c r="BA49" s="15">
        <f t="shared" si="29"/>
        <v>75</v>
      </c>
      <c r="BB49" s="15">
        <f t="shared" si="30"/>
        <v>75</v>
      </c>
      <c r="BC49" s="15">
        <f t="shared" si="31"/>
        <v>75</v>
      </c>
      <c r="BD49" s="15">
        <f t="shared" si="32"/>
        <v>75</v>
      </c>
      <c r="BE49" s="15">
        <f t="shared" si="33"/>
        <v>75</v>
      </c>
      <c r="BF49" s="15">
        <f t="shared" si="34"/>
        <v>75</v>
      </c>
      <c r="BG49" s="15">
        <f t="shared" si="35"/>
        <v>75</v>
      </c>
      <c r="BH49" s="15">
        <f t="shared" si="36"/>
        <v>825</v>
      </c>
      <c r="BJ49" s="15">
        <f t="shared" si="37"/>
        <v>50</v>
      </c>
      <c r="BK49" s="15">
        <f t="shared" si="38"/>
        <v>50</v>
      </c>
      <c r="BL49" s="15">
        <f t="shared" si="39"/>
        <v>50</v>
      </c>
      <c r="BM49" s="15">
        <f t="shared" si="40"/>
        <v>75</v>
      </c>
      <c r="BN49" s="15">
        <f t="shared" si="41"/>
        <v>75</v>
      </c>
      <c r="BO49" s="15">
        <f t="shared" si="42"/>
        <v>75</v>
      </c>
      <c r="BP49" s="15">
        <f t="shared" si="43"/>
        <v>75</v>
      </c>
      <c r="BQ49" s="15">
        <f t="shared" si="44"/>
        <v>75</v>
      </c>
      <c r="BR49" s="15">
        <f t="shared" si="45"/>
        <v>75</v>
      </c>
      <c r="BS49" s="15">
        <f t="shared" si="46"/>
        <v>75</v>
      </c>
      <c r="BT49" s="15">
        <f t="shared" si="47"/>
        <v>75</v>
      </c>
      <c r="BU49" s="15">
        <f t="shared" si="48"/>
        <v>75</v>
      </c>
      <c r="BV49" s="15">
        <f t="shared" si="49"/>
        <v>825</v>
      </c>
      <c r="BX49" s="346">
        <f t="shared" si="50"/>
        <v>0.24</v>
      </c>
      <c r="BY49" s="346">
        <f t="shared" si="51"/>
        <v>0.24</v>
      </c>
      <c r="BZ49" s="346">
        <f t="shared" si="52"/>
        <v>0.24</v>
      </c>
      <c r="CA49" s="346">
        <f t="shared" si="53"/>
        <v>0.36</v>
      </c>
      <c r="CB49" s="346">
        <f t="shared" si="54"/>
        <v>0.36</v>
      </c>
      <c r="CC49" s="346">
        <f t="shared" si="55"/>
        <v>0.36</v>
      </c>
      <c r="CD49" s="346">
        <f t="shared" si="56"/>
        <v>0.36</v>
      </c>
      <c r="CE49" s="346">
        <f t="shared" si="57"/>
        <v>0.36</v>
      </c>
      <c r="CF49" s="346">
        <f t="shared" si="58"/>
        <v>0.36</v>
      </c>
      <c r="CG49" s="346">
        <f t="shared" si="59"/>
        <v>0.36</v>
      </c>
      <c r="CH49" s="346">
        <f t="shared" si="60"/>
        <v>0.36</v>
      </c>
      <c r="CI49" s="346">
        <f t="shared" si="61"/>
        <v>0.36</v>
      </c>
      <c r="CJ49" s="346">
        <f t="shared" si="62"/>
        <v>3.9599999999999991</v>
      </c>
      <c r="CL49" s="346">
        <f t="shared" si="63"/>
        <v>0.245</v>
      </c>
      <c r="CM49" s="346">
        <f t="shared" si="64"/>
        <v>0.245</v>
      </c>
      <c r="CN49" s="346">
        <f t="shared" si="65"/>
        <v>0.245</v>
      </c>
      <c r="CO49" s="346">
        <f t="shared" si="66"/>
        <v>0.36749999999999999</v>
      </c>
      <c r="CP49" s="346">
        <f t="shared" si="67"/>
        <v>0.36749999999999999</v>
      </c>
      <c r="CQ49" s="346">
        <f t="shared" si="68"/>
        <v>0.36749999999999999</v>
      </c>
      <c r="CR49" s="346">
        <f t="shared" si="69"/>
        <v>0.36749999999999999</v>
      </c>
      <c r="CS49" s="346">
        <f t="shared" si="70"/>
        <v>0.36749999999999999</v>
      </c>
      <c r="CT49" s="346">
        <f t="shared" si="71"/>
        <v>0.36749999999999999</v>
      </c>
      <c r="CU49" s="346">
        <f t="shared" si="72"/>
        <v>0.36749999999999999</v>
      </c>
      <c r="CV49" s="346">
        <f t="shared" si="73"/>
        <v>0.36749999999999999</v>
      </c>
      <c r="CW49" s="346">
        <f t="shared" si="74"/>
        <v>0.36749999999999999</v>
      </c>
      <c r="CX49" s="346">
        <f t="shared" si="75"/>
        <v>4.0425000000000004</v>
      </c>
      <c r="CZ49" s="559">
        <f t="shared" si="76"/>
        <v>0.48499999999999999</v>
      </c>
      <c r="DA49" s="559">
        <f t="shared" si="77"/>
        <v>0.48499999999999999</v>
      </c>
      <c r="DB49" s="559">
        <f t="shared" si="78"/>
        <v>0.48499999999999999</v>
      </c>
      <c r="DC49" s="559">
        <f t="shared" si="79"/>
        <v>0.72750000000000004</v>
      </c>
      <c r="DD49" s="559">
        <f t="shared" si="80"/>
        <v>0.72750000000000004</v>
      </c>
      <c r="DE49" s="559">
        <f t="shared" si="81"/>
        <v>0.72750000000000004</v>
      </c>
      <c r="DF49" s="559">
        <f t="shared" si="82"/>
        <v>0.72750000000000004</v>
      </c>
      <c r="DG49" s="559">
        <f t="shared" si="83"/>
        <v>0.72750000000000004</v>
      </c>
      <c r="DH49" s="559">
        <f t="shared" si="84"/>
        <v>0.72750000000000004</v>
      </c>
      <c r="DI49" s="559">
        <f t="shared" si="85"/>
        <v>0.72750000000000004</v>
      </c>
      <c r="DJ49" s="559">
        <f t="shared" si="86"/>
        <v>0.72750000000000004</v>
      </c>
      <c r="DK49" s="559">
        <f t="shared" si="87"/>
        <v>0.72750000000000004</v>
      </c>
      <c r="DL49" s="559">
        <f t="shared" si="88"/>
        <v>8.0025000000000013</v>
      </c>
    </row>
    <row r="50" spans="1:116">
      <c r="E50" s="133"/>
      <c r="F50" s="14"/>
      <c r="I50" s="14"/>
      <c r="J50" s="14"/>
      <c r="K50" s="14"/>
      <c r="L50" s="14"/>
      <c r="M50" s="14"/>
      <c r="N50" s="14"/>
      <c r="O50" s="14"/>
      <c r="P50" s="14"/>
      <c r="Q50" s="14"/>
      <c r="R50" s="14"/>
      <c r="S50" s="14"/>
      <c r="T50" s="14"/>
      <c r="V50" s="16"/>
      <c r="W50" s="16"/>
      <c r="X50" s="16"/>
      <c r="Y50" s="16"/>
      <c r="Z50" s="16"/>
      <c r="AA50" s="16"/>
      <c r="AB50" s="16"/>
      <c r="AC50" s="16"/>
      <c r="AD50" s="16"/>
      <c r="AE50" s="16"/>
      <c r="AF50" s="16"/>
      <c r="AG50" s="16"/>
      <c r="AI50" s="16"/>
      <c r="AJ50" s="16"/>
      <c r="AK50" s="16"/>
      <c r="AL50" s="16"/>
      <c r="AM50" s="16"/>
      <c r="AN50" s="16"/>
      <c r="AO50" s="16"/>
      <c r="AP50" s="16"/>
      <c r="AQ50" s="16"/>
      <c r="AR50" s="16"/>
      <c r="AS50" s="16"/>
      <c r="AT50" s="16"/>
      <c r="AV50" s="15"/>
      <c r="AW50" s="15"/>
      <c r="AX50" s="15"/>
      <c r="AY50" s="15"/>
      <c r="AZ50" s="15"/>
      <c r="BA50" s="15"/>
      <c r="BB50" s="15"/>
      <c r="BC50" s="15"/>
      <c r="BD50" s="15"/>
      <c r="BE50" s="15"/>
      <c r="BF50" s="15"/>
      <c r="BG50" s="15"/>
      <c r="BH50" s="15"/>
      <c r="BJ50" s="15"/>
      <c r="BK50" s="15"/>
      <c r="BL50" s="15"/>
      <c r="BM50" s="15"/>
      <c r="BN50" s="15"/>
      <c r="BO50" s="15"/>
      <c r="BP50" s="15"/>
      <c r="BQ50" s="15"/>
      <c r="BR50" s="15"/>
      <c r="BS50" s="15"/>
      <c r="BT50" s="15"/>
      <c r="BU50" s="15"/>
      <c r="BV50" s="15"/>
      <c r="BX50" s="346"/>
      <c r="BY50" s="346"/>
      <c r="BZ50" s="346"/>
      <c r="CA50" s="346"/>
      <c r="CB50" s="346"/>
      <c r="CC50" s="346"/>
      <c r="CD50" s="346"/>
      <c r="CE50" s="346"/>
      <c r="CF50" s="346"/>
      <c r="CG50" s="346"/>
      <c r="CH50" s="346"/>
      <c r="CI50" s="346"/>
      <c r="CJ50" s="346"/>
      <c r="CL50" s="346"/>
      <c r="CM50" s="346"/>
      <c r="CN50" s="346"/>
      <c r="CO50" s="346"/>
      <c r="CP50" s="346"/>
      <c r="CQ50" s="346"/>
      <c r="CR50" s="346"/>
      <c r="CS50" s="346"/>
      <c r="CT50" s="346"/>
      <c r="CU50" s="346"/>
      <c r="CV50" s="346"/>
      <c r="CW50" s="346"/>
      <c r="CX50" s="346"/>
      <c r="CZ50" s="559">
        <f t="shared" si="76"/>
        <v>0</v>
      </c>
      <c r="DA50" s="559">
        <f t="shared" si="77"/>
        <v>0</v>
      </c>
      <c r="DB50" s="559">
        <f t="shared" si="78"/>
        <v>0</v>
      </c>
      <c r="DC50" s="559">
        <f t="shared" si="79"/>
        <v>0</v>
      </c>
      <c r="DD50" s="559">
        <f t="shared" si="80"/>
        <v>0</v>
      </c>
      <c r="DE50" s="559">
        <f t="shared" si="81"/>
        <v>0</v>
      </c>
      <c r="DF50" s="559">
        <f t="shared" si="82"/>
        <v>0</v>
      </c>
      <c r="DG50" s="559">
        <f t="shared" si="83"/>
        <v>0</v>
      </c>
      <c r="DH50" s="559">
        <f t="shared" si="84"/>
        <v>0</v>
      </c>
      <c r="DI50" s="559">
        <f t="shared" si="85"/>
        <v>0</v>
      </c>
      <c r="DJ50" s="559">
        <f t="shared" si="86"/>
        <v>0</v>
      </c>
      <c r="DK50" s="559">
        <f t="shared" si="87"/>
        <v>0</v>
      </c>
      <c r="DL50" s="559">
        <f t="shared" si="88"/>
        <v>0</v>
      </c>
    </row>
    <row r="51" spans="1:116">
      <c r="A51" s="4">
        <v>36</v>
      </c>
      <c r="B51" s="1" t="s">
        <v>452</v>
      </c>
      <c r="C51" s="1" t="s">
        <v>352</v>
      </c>
      <c r="D51" s="4" t="s">
        <v>327</v>
      </c>
      <c r="E51" s="133">
        <v>0</v>
      </c>
      <c r="F51" s="14">
        <f t="shared" si="5"/>
        <v>600</v>
      </c>
      <c r="I51" s="14">
        <v>50</v>
      </c>
      <c r="J51" s="14">
        <v>50</v>
      </c>
      <c r="K51" s="14">
        <v>50</v>
      </c>
      <c r="L51" s="14">
        <v>50</v>
      </c>
      <c r="M51" s="14">
        <v>50</v>
      </c>
      <c r="N51" s="14">
        <v>50</v>
      </c>
      <c r="O51" s="14">
        <v>50</v>
      </c>
      <c r="P51" s="14">
        <v>50</v>
      </c>
      <c r="Q51" s="14">
        <v>50</v>
      </c>
      <c r="R51" s="14">
        <v>50</v>
      </c>
      <c r="S51" s="14">
        <v>50</v>
      </c>
      <c r="T51" s="14">
        <v>50</v>
      </c>
      <c r="V51" s="16">
        <v>0</v>
      </c>
      <c r="W51" s="16">
        <v>0</v>
      </c>
      <c r="X51" s="16">
        <v>0</v>
      </c>
      <c r="Y51" s="16">
        <v>0</v>
      </c>
      <c r="Z51" s="16">
        <v>0</v>
      </c>
      <c r="AA51" s="16">
        <v>0</v>
      </c>
      <c r="AB51" s="16">
        <v>0</v>
      </c>
      <c r="AC51" s="16">
        <v>0</v>
      </c>
      <c r="AD51" s="16">
        <v>0</v>
      </c>
      <c r="AE51" s="16">
        <v>0</v>
      </c>
      <c r="AF51" s="16">
        <v>0</v>
      </c>
      <c r="AG51" s="16">
        <v>0</v>
      </c>
      <c r="AI51" s="16">
        <f t="shared" si="12"/>
        <v>1</v>
      </c>
      <c r="AJ51" s="16">
        <f t="shared" si="13"/>
        <v>1</v>
      </c>
      <c r="AK51" s="16">
        <f t="shared" si="14"/>
        <v>1</v>
      </c>
      <c r="AL51" s="16">
        <f t="shared" si="15"/>
        <v>1</v>
      </c>
      <c r="AM51" s="16">
        <f t="shared" si="16"/>
        <v>1</v>
      </c>
      <c r="AN51" s="16">
        <f t="shared" si="17"/>
        <v>1</v>
      </c>
      <c r="AO51" s="16">
        <f t="shared" si="18"/>
        <v>1</v>
      </c>
      <c r="AP51" s="16">
        <f t="shared" si="19"/>
        <v>1</v>
      </c>
      <c r="AQ51" s="16">
        <f t="shared" si="20"/>
        <v>1</v>
      </c>
      <c r="AR51" s="16">
        <f t="shared" si="21"/>
        <v>1</v>
      </c>
      <c r="AS51" s="16">
        <f t="shared" si="22"/>
        <v>1</v>
      </c>
      <c r="AT51" s="16">
        <f t="shared" si="23"/>
        <v>1</v>
      </c>
      <c r="AV51" s="15">
        <f t="shared" si="24"/>
        <v>0</v>
      </c>
      <c r="AW51" s="15">
        <f t="shared" si="25"/>
        <v>0</v>
      </c>
      <c r="AX51" s="15">
        <f t="shared" si="26"/>
        <v>0</v>
      </c>
      <c r="AY51" s="15">
        <f t="shared" si="27"/>
        <v>0</v>
      </c>
      <c r="AZ51" s="15">
        <f t="shared" si="28"/>
        <v>0</v>
      </c>
      <c r="BA51" s="15">
        <f t="shared" si="29"/>
        <v>0</v>
      </c>
      <c r="BB51" s="15">
        <f t="shared" si="30"/>
        <v>0</v>
      </c>
      <c r="BC51" s="15">
        <f t="shared" si="31"/>
        <v>0</v>
      </c>
      <c r="BD51" s="15">
        <f t="shared" si="32"/>
        <v>0</v>
      </c>
      <c r="BE51" s="15">
        <f t="shared" si="33"/>
        <v>0</v>
      </c>
      <c r="BF51" s="15">
        <f t="shared" si="34"/>
        <v>0</v>
      </c>
      <c r="BG51" s="15">
        <f t="shared" si="35"/>
        <v>0</v>
      </c>
      <c r="BH51" s="15">
        <f t="shared" si="36"/>
        <v>0</v>
      </c>
      <c r="BJ51" s="15">
        <f t="shared" si="37"/>
        <v>50</v>
      </c>
      <c r="BK51" s="15">
        <f t="shared" si="38"/>
        <v>50</v>
      </c>
      <c r="BL51" s="15">
        <f t="shared" si="39"/>
        <v>50</v>
      </c>
      <c r="BM51" s="15">
        <f t="shared" si="40"/>
        <v>50</v>
      </c>
      <c r="BN51" s="15">
        <f t="shared" si="41"/>
        <v>50</v>
      </c>
      <c r="BO51" s="15">
        <f t="shared" si="42"/>
        <v>50</v>
      </c>
      <c r="BP51" s="15">
        <f t="shared" si="43"/>
        <v>50</v>
      </c>
      <c r="BQ51" s="15">
        <f t="shared" si="44"/>
        <v>50</v>
      </c>
      <c r="BR51" s="15">
        <f t="shared" si="45"/>
        <v>50</v>
      </c>
      <c r="BS51" s="15">
        <f t="shared" si="46"/>
        <v>50</v>
      </c>
      <c r="BT51" s="15">
        <f t="shared" si="47"/>
        <v>50</v>
      </c>
      <c r="BU51" s="15">
        <f t="shared" si="48"/>
        <v>50</v>
      </c>
      <c r="BV51" s="15">
        <f t="shared" si="49"/>
        <v>600</v>
      </c>
      <c r="BX51" s="346">
        <f t="shared" si="50"/>
        <v>0</v>
      </c>
      <c r="BY51" s="346">
        <f t="shared" si="51"/>
        <v>0</v>
      </c>
      <c r="BZ51" s="346">
        <f t="shared" si="52"/>
        <v>0</v>
      </c>
      <c r="CA51" s="346">
        <f t="shared" si="53"/>
        <v>0</v>
      </c>
      <c r="CB51" s="346">
        <f t="shared" si="54"/>
        <v>0</v>
      </c>
      <c r="CC51" s="346">
        <f t="shared" si="55"/>
        <v>0</v>
      </c>
      <c r="CD51" s="346">
        <f t="shared" si="56"/>
        <v>0</v>
      </c>
      <c r="CE51" s="346">
        <f t="shared" si="57"/>
        <v>0</v>
      </c>
      <c r="CF51" s="346">
        <f t="shared" si="58"/>
        <v>0</v>
      </c>
      <c r="CG51" s="346">
        <f t="shared" si="59"/>
        <v>0</v>
      </c>
      <c r="CH51" s="346">
        <f t="shared" si="60"/>
        <v>0</v>
      </c>
      <c r="CI51" s="346">
        <f t="shared" si="61"/>
        <v>0</v>
      </c>
      <c r="CJ51" s="346">
        <f t="shared" si="62"/>
        <v>0</v>
      </c>
      <c r="CL51" s="346">
        <f t="shared" si="63"/>
        <v>0.245</v>
      </c>
      <c r="CM51" s="346">
        <f t="shared" si="64"/>
        <v>0.245</v>
      </c>
      <c r="CN51" s="346">
        <f t="shared" si="65"/>
        <v>0.245</v>
      </c>
      <c r="CO51" s="346">
        <f t="shared" si="66"/>
        <v>0.245</v>
      </c>
      <c r="CP51" s="346">
        <f t="shared" si="67"/>
        <v>0.245</v>
      </c>
      <c r="CQ51" s="346">
        <f t="shared" si="68"/>
        <v>0.245</v>
      </c>
      <c r="CR51" s="346">
        <f t="shared" si="69"/>
        <v>0.245</v>
      </c>
      <c r="CS51" s="346">
        <f t="shared" si="70"/>
        <v>0.245</v>
      </c>
      <c r="CT51" s="346">
        <f t="shared" si="71"/>
        <v>0.245</v>
      </c>
      <c r="CU51" s="346">
        <f t="shared" si="72"/>
        <v>0.245</v>
      </c>
      <c r="CV51" s="346">
        <f t="shared" si="73"/>
        <v>0.245</v>
      </c>
      <c r="CW51" s="346">
        <f t="shared" si="74"/>
        <v>0.245</v>
      </c>
      <c r="CX51" s="346">
        <f t="shared" si="75"/>
        <v>2.9400000000000008</v>
      </c>
      <c r="CZ51" s="559">
        <f t="shared" si="76"/>
        <v>0.245</v>
      </c>
      <c r="DA51" s="559">
        <f t="shared" si="77"/>
        <v>0.245</v>
      </c>
      <c r="DB51" s="559">
        <f t="shared" si="78"/>
        <v>0.245</v>
      </c>
      <c r="DC51" s="559">
        <f t="shared" si="79"/>
        <v>0.245</v>
      </c>
      <c r="DD51" s="559">
        <f t="shared" si="80"/>
        <v>0.245</v>
      </c>
      <c r="DE51" s="559">
        <f t="shared" si="81"/>
        <v>0.245</v>
      </c>
      <c r="DF51" s="559">
        <f t="shared" si="82"/>
        <v>0.245</v>
      </c>
      <c r="DG51" s="559">
        <f t="shared" si="83"/>
        <v>0.245</v>
      </c>
      <c r="DH51" s="559">
        <f t="shared" si="84"/>
        <v>0.245</v>
      </c>
      <c r="DI51" s="559">
        <f t="shared" si="85"/>
        <v>0.245</v>
      </c>
      <c r="DJ51" s="559">
        <f t="shared" si="86"/>
        <v>0.245</v>
      </c>
      <c r="DK51" s="559">
        <f t="shared" si="87"/>
        <v>0.245</v>
      </c>
      <c r="DL51" s="559">
        <f t="shared" si="88"/>
        <v>2.9400000000000008</v>
      </c>
    </row>
    <row r="52" spans="1:116">
      <c r="A52" s="4">
        <v>37</v>
      </c>
      <c r="B52" s="1" t="s">
        <v>453</v>
      </c>
      <c r="C52" s="1" t="s">
        <v>352</v>
      </c>
      <c r="D52" s="4" t="s">
        <v>327</v>
      </c>
      <c r="E52" s="133">
        <f>515.965+1200</f>
        <v>1715.9650000000001</v>
      </c>
      <c r="F52" s="14">
        <f t="shared" si="5"/>
        <v>2200</v>
      </c>
      <c r="I52" s="14">
        <v>150</v>
      </c>
      <c r="J52" s="14">
        <v>150</v>
      </c>
      <c r="K52" s="14">
        <v>150</v>
      </c>
      <c r="L52" s="14">
        <v>150</v>
      </c>
      <c r="M52" s="14">
        <v>200</v>
      </c>
      <c r="N52" s="14">
        <v>200</v>
      </c>
      <c r="O52" s="14">
        <v>200</v>
      </c>
      <c r="P52" s="14">
        <v>200</v>
      </c>
      <c r="Q52" s="14">
        <v>200</v>
      </c>
      <c r="R52" s="14">
        <v>200</v>
      </c>
      <c r="S52" s="14">
        <v>200</v>
      </c>
      <c r="T52" s="14">
        <v>200</v>
      </c>
      <c r="V52" s="16">
        <v>0</v>
      </c>
      <c r="W52" s="16">
        <v>0</v>
      </c>
      <c r="X52" s="16">
        <v>0</v>
      </c>
      <c r="Y52" s="16">
        <v>0</v>
      </c>
      <c r="Z52" s="16">
        <v>0</v>
      </c>
      <c r="AA52" s="16">
        <v>0</v>
      </c>
      <c r="AB52" s="16">
        <v>0</v>
      </c>
      <c r="AC52" s="16">
        <v>0</v>
      </c>
      <c r="AD52" s="16">
        <v>0</v>
      </c>
      <c r="AE52" s="16">
        <v>0</v>
      </c>
      <c r="AF52" s="16">
        <v>0</v>
      </c>
      <c r="AG52" s="16">
        <v>0</v>
      </c>
      <c r="AI52" s="16">
        <f t="shared" si="12"/>
        <v>1</v>
      </c>
      <c r="AJ52" s="16">
        <f t="shared" si="13"/>
        <v>1</v>
      </c>
      <c r="AK52" s="16">
        <f t="shared" si="14"/>
        <v>1</v>
      </c>
      <c r="AL52" s="16">
        <f t="shared" si="15"/>
        <v>1</v>
      </c>
      <c r="AM52" s="16">
        <f t="shared" si="16"/>
        <v>1</v>
      </c>
      <c r="AN52" s="16">
        <f t="shared" si="17"/>
        <v>1</v>
      </c>
      <c r="AO52" s="16">
        <f t="shared" si="18"/>
        <v>1</v>
      </c>
      <c r="AP52" s="16">
        <f t="shared" si="19"/>
        <v>1</v>
      </c>
      <c r="AQ52" s="16">
        <f t="shared" si="20"/>
        <v>1</v>
      </c>
      <c r="AR52" s="16">
        <f t="shared" si="21"/>
        <v>1</v>
      </c>
      <c r="AS52" s="16">
        <f t="shared" si="22"/>
        <v>1</v>
      </c>
      <c r="AT52" s="16">
        <f t="shared" si="23"/>
        <v>1</v>
      </c>
      <c r="AV52" s="15">
        <f t="shared" si="24"/>
        <v>0</v>
      </c>
      <c r="AW52" s="15">
        <f t="shared" si="25"/>
        <v>0</v>
      </c>
      <c r="AX52" s="15">
        <f t="shared" si="26"/>
        <v>0</v>
      </c>
      <c r="AY52" s="15">
        <f t="shared" si="27"/>
        <v>0</v>
      </c>
      <c r="AZ52" s="15">
        <f t="shared" si="28"/>
        <v>0</v>
      </c>
      <c r="BA52" s="15">
        <f t="shared" si="29"/>
        <v>0</v>
      </c>
      <c r="BB52" s="15">
        <f t="shared" si="30"/>
        <v>0</v>
      </c>
      <c r="BC52" s="15">
        <f t="shared" si="31"/>
        <v>0</v>
      </c>
      <c r="BD52" s="15">
        <f t="shared" si="32"/>
        <v>0</v>
      </c>
      <c r="BE52" s="15">
        <f t="shared" si="33"/>
        <v>0</v>
      </c>
      <c r="BF52" s="15">
        <f t="shared" si="34"/>
        <v>0</v>
      </c>
      <c r="BG52" s="15">
        <f t="shared" si="35"/>
        <v>0</v>
      </c>
      <c r="BH52" s="15">
        <f t="shared" si="36"/>
        <v>0</v>
      </c>
      <c r="BJ52" s="15">
        <f t="shared" si="37"/>
        <v>150</v>
      </c>
      <c r="BK52" s="15">
        <f t="shared" si="38"/>
        <v>150</v>
      </c>
      <c r="BL52" s="15">
        <f t="shared" si="39"/>
        <v>150</v>
      </c>
      <c r="BM52" s="15">
        <f t="shared" si="40"/>
        <v>150</v>
      </c>
      <c r="BN52" s="15">
        <f t="shared" si="41"/>
        <v>200</v>
      </c>
      <c r="BO52" s="15">
        <f t="shared" si="42"/>
        <v>200</v>
      </c>
      <c r="BP52" s="15">
        <f t="shared" si="43"/>
        <v>200</v>
      </c>
      <c r="BQ52" s="15">
        <f t="shared" si="44"/>
        <v>200</v>
      </c>
      <c r="BR52" s="15">
        <f t="shared" si="45"/>
        <v>200</v>
      </c>
      <c r="BS52" s="15">
        <f t="shared" si="46"/>
        <v>200</v>
      </c>
      <c r="BT52" s="15">
        <f t="shared" si="47"/>
        <v>200</v>
      </c>
      <c r="BU52" s="15">
        <f t="shared" si="48"/>
        <v>200</v>
      </c>
      <c r="BV52" s="15">
        <f t="shared" si="49"/>
        <v>2200</v>
      </c>
      <c r="BX52" s="346">
        <f t="shared" si="50"/>
        <v>0</v>
      </c>
      <c r="BY52" s="346">
        <f t="shared" si="51"/>
        <v>0</v>
      </c>
      <c r="BZ52" s="346">
        <f t="shared" si="52"/>
        <v>0</v>
      </c>
      <c r="CA52" s="346">
        <f t="shared" si="53"/>
        <v>0</v>
      </c>
      <c r="CB52" s="346">
        <f t="shared" si="54"/>
        <v>0</v>
      </c>
      <c r="CC52" s="346">
        <f t="shared" si="55"/>
        <v>0</v>
      </c>
      <c r="CD52" s="346">
        <f t="shared" si="56"/>
        <v>0</v>
      </c>
      <c r="CE52" s="346">
        <f t="shared" si="57"/>
        <v>0</v>
      </c>
      <c r="CF52" s="346">
        <f t="shared" si="58"/>
        <v>0</v>
      </c>
      <c r="CG52" s="346">
        <f t="shared" si="59"/>
        <v>0</v>
      </c>
      <c r="CH52" s="346">
        <f t="shared" si="60"/>
        <v>0</v>
      </c>
      <c r="CI52" s="346">
        <f t="shared" si="61"/>
        <v>0</v>
      </c>
      <c r="CJ52" s="346">
        <f t="shared" si="62"/>
        <v>0</v>
      </c>
      <c r="CL52" s="346">
        <f t="shared" si="63"/>
        <v>0.73499999999999999</v>
      </c>
      <c r="CM52" s="346">
        <f t="shared" si="64"/>
        <v>0.73499999999999999</v>
      </c>
      <c r="CN52" s="346">
        <f t="shared" si="65"/>
        <v>0.73499999999999999</v>
      </c>
      <c r="CO52" s="346">
        <f t="shared" si="66"/>
        <v>0.73499999999999999</v>
      </c>
      <c r="CP52" s="346">
        <f t="shared" si="67"/>
        <v>0.98</v>
      </c>
      <c r="CQ52" s="346">
        <f t="shared" si="68"/>
        <v>0.98</v>
      </c>
      <c r="CR52" s="346">
        <f t="shared" si="69"/>
        <v>0.98</v>
      </c>
      <c r="CS52" s="346">
        <f t="shared" si="70"/>
        <v>0.98</v>
      </c>
      <c r="CT52" s="346">
        <f t="shared" si="71"/>
        <v>0.98</v>
      </c>
      <c r="CU52" s="346">
        <f t="shared" si="72"/>
        <v>0.98</v>
      </c>
      <c r="CV52" s="346">
        <f t="shared" si="73"/>
        <v>0.98</v>
      </c>
      <c r="CW52" s="346">
        <f t="shared" si="74"/>
        <v>0.98</v>
      </c>
      <c r="CX52" s="346">
        <f t="shared" si="75"/>
        <v>10.780000000000003</v>
      </c>
      <c r="CZ52" s="559">
        <f t="shared" si="76"/>
        <v>0.73499999999999999</v>
      </c>
      <c r="DA52" s="559">
        <f t="shared" si="77"/>
        <v>0.73499999999999999</v>
      </c>
      <c r="DB52" s="559">
        <f t="shared" si="78"/>
        <v>0.73499999999999999</v>
      </c>
      <c r="DC52" s="559">
        <f t="shared" si="79"/>
        <v>0.73499999999999999</v>
      </c>
      <c r="DD52" s="559">
        <f t="shared" si="80"/>
        <v>0.98</v>
      </c>
      <c r="DE52" s="559">
        <f t="shared" si="81"/>
        <v>0.98</v>
      </c>
      <c r="DF52" s="559">
        <f t="shared" si="82"/>
        <v>0.98</v>
      </c>
      <c r="DG52" s="559">
        <f t="shared" si="83"/>
        <v>0.98</v>
      </c>
      <c r="DH52" s="559">
        <f t="shared" si="84"/>
        <v>0.98</v>
      </c>
      <c r="DI52" s="559">
        <f t="shared" si="85"/>
        <v>0.98</v>
      </c>
      <c r="DJ52" s="559">
        <f t="shared" si="86"/>
        <v>0.98</v>
      </c>
      <c r="DK52" s="559">
        <f t="shared" si="87"/>
        <v>0.98</v>
      </c>
      <c r="DL52" s="559">
        <f t="shared" si="88"/>
        <v>10.780000000000003</v>
      </c>
    </row>
    <row r="53" spans="1:116">
      <c r="A53" s="4">
        <v>38</v>
      </c>
      <c r="B53" s="1" t="s">
        <v>454</v>
      </c>
      <c r="C53" s="1" t="s">
        <v>352</v>
      </c>
      <c r="D53" s="4" t="s">
        <v>327</v>
      </c>
      <c r="E53" s="133">
        <v>138.98000000000002</v>
      </c>
      <c r="F53" s="14">
        <f t="shared" si="5"/>
        <v>0</v>
      </c>
      <c r="I53" s="14">
        <v>0</v>
      </c>
      <c r="J53" s="14">
        <v>0</v>
      </c>
      <c r="K53" s="14">
        <v>0</v>
      </c>
      <c r="L53" s="14">
        <v>0</v>
      </c>
      <c r="M53" s="14">
        <v>0</v>
      </c>
      <c r="N53" s="14">
        <v>0</v>
      </c>
      <c r="O53" s="14">
        <v>0</v>
      </c>
      <c r="P53" s="14">
        <v>0</v>
      </c>
      <c r="Q53" s="14">
        <v>0</v>
      </c>
      <c r="R53" s="14">
        <v>0</v>
      </c>
      <c r="S53" s="14">
        <v>0</v>
      </c>
      <c r="T53" s="14">
        <v>0</v>
      </c>
      <c r="V53" s="16">
        <v>0</v>
      </c>
      <c r="W53" s="16">
        <v>0</v>
      </c>
      <c r="X53" s="16">
        <v>0</v>
      </c>
      <c r="Y53" s="16">
        <v>0</v>
      </c>
      <c r="Z53" s="16">
        <v>0</v>
      </c>
      <c r="AA53" s="16">
        <v>0</v>
      </c>
      <c r="AB53" s="16">
        <v>0</v>
      </c>
      <c r="AC53" s="16">
        <v>0</v>
      </c>
      <c r="AD53" s="16">
        <v>0</v>
      </c>
      <c r="AE53" s="16">
        <v>0</v>
      </c>
      <c r="AF53" s="16">
        <v>0</v>
      </c>
      <c r="AG53" s="16">
        <v>0</v>
      </c>
      <c r="AI53" s="16">
        <f t="shared" si="12"/>
        <v>1</v>
      </c>
      <c r="AJ53" s="16">
        <f t="shared" si="13"/>
        <v>1</v>
      </c>
      <c r="AK53" s="16">
        <f t="shared" si="14"/>
        <v>1</v>
      </c>
      <c r="AL53" s="16">
        <f t="shared" si="15"/>
        <v>1</v>
      </c>
      <c r="AM53" s="16">
        <f t="shared" si="16"/>
        <v>1</v>
      </c>
      <c r="AN53" s="16">
        <f t="shared" si="17"/>
        <v>1</v>
      </c>
      <c r="AO53" s="16">
        <f t="shared" si="18"/>
        <v>1</v>
      </c>
      <c r="AP53" s="16">
        <f t="shared" si="19"/>
        <v>1</v>
      </c>
      <c r="AQ53" s="16">
        <f t="shared" si="20"/>
        <v>1</v>
      </c>
      <c r="AR53" s="16">
        <f t="shared" si="21"/>
        <v>1</v>
      </c>
      <c r="AS53" s="16">
        <f t="shared" si="22"/>
        <v>1</v>
      </c>
      <c r="AT53" s="16">
        <f t="shared" si="23"/>
        <v>1</v>
      </c>
      <c r="AV53" s="15">
        <f t="shared" si="24"/>
        <v>0</v>
      </c>
      <c r="AW53" s="15">
        <f t="shared" si="25"/>
        <v>0</v>
      </c>
      <c r="AX53" s="15">
        <f t="shared" si="26"/>
        <v>0</v>
      </c>
      <c r="AY53" s="15">
        <f t="shared" si="27"/>
        <v>0</v>
      </c>
      <c r="AZ53" s="15">
        <f t="shared" si="28"/>
        <v>0</v>
      </c>
      <c r="BA53" s="15">
        <f t="shared" si="29"/>
        <v>0</v>
      </c>
      <c r="BB53" s="15">
        <f t="shared" si="30"/>
        <v>0</v>
      </c>
      <c r="BC53" s="15">
        <f t="shared" si="31"/>
        <v>0</v>
      </c>
      <c r="BD53" s="15">
        <f t="shared" si="32"/>
        <v>0</v>
      </c>
      <c r="BE53" s="15">
        <f t="shared" si="33"/>
        <v>0</v>
      </c>
      <c r="BF53" s="15">
        <f t="shared" si="34"/>
        <v>0</v>
      </c>
      <c r="BG53" s="15">
        <f t="shared" si="35"/>
        <v>0</v>
      </c>
      <c r="BH53" s="15">
        <f t="shared" si="36"/>
        <v>0</v>
      </c>
      <c r="BJ53" s="15">
        <f t="shared" si="37"/>
        <v>0</v>
      </c>
      <c r="BK53" s="15">
        <f t="shared" si="38"/>
        <v>0</v>
      </c>
      <c r="BL53" s="15">
        <f t="shared" si="39"/>
        <v>0</v>
      </c>
      <c r="BM53" s="15">
        <f t="shared" si="40"/>
        <v>0</v>
      </c>
      <c r="BN53" s="15">
        <f t="shared" si="41"/>
        <v>0</v>
      </c>
      <c r="BO53" s="15">
        <f t="shared" si="42"/>
        <v>0</v>
      </c>
      <c r="BP53" s="15">
        <f t="shared" si="43"/>
        <v>0</v>
      </c>
      <c r="BQ53" s="15">
        <f t="shared" si="44"/>
        <v>0</v>
      </c>
      <c r="BR53" s="15">
        <f t="shared" si="45"/>
        <v>0</v>
      </c>
      <c r="BS53" s="15">
        <f t="shared" si="46"/>
        <v>0</v>
      </c>
      <c r="BT53" s="15">
        <f t="shared" si="47"/>
        <v>0</v>
      </c>
      <c r="BU53" s="15">
        <f t="shared" si="48"/>
        <v>0</v>
      </c>
      <c r="BV53" s="15">
        <f t="shared" si="49"/>
        <v>0</v>
      </c>
      <c r="BX53" s="346">
        <f t="shared" si="50"/>
        <v>0</v>
      </c>
      <c r="BY53" s="346">
        <f t="shared" si="51"/>
        <v>0</v>
      </c>
      <c r="BZ53" s="346">
        <f t="shared" si="52"/>
        <v>0</v>
      </c>
      <c r="CA53" s="346">
        <f t="shared" si="53"/>
        <v>0</v>
      </c>
      <c r="CB53" s="346">
        <f t="shared" si="54"/>
        <v>0</v>
      </c>
      <c r="CC53" s="346">
        <f t="shared" si="55"/>
        <v>0</v>
      </c>
      <c r="CD53" s="346">
        <f t="shared" si="56"/>
        <v>0</v>
      </c>
      <c r="CE53" s="346">
        <f t="shared" si="57"/>
        <v>0</v>
      </c>
      <c r="CF53" s="346">
        <f t="shared" si="58"/>
        <v>0</v>
      </c>
      <c r="CG53" s="346">
        <f t="shared" si="59"/>
        <v>0</v>
      </c>
      <c r="CH53" s="346">
        <f t="shared" si="60"/>
        <v>0</v>
      </c>
      <c r="CI53" s="346">
        <f t="shared" si="61"/>
        <v>0</v>
      </c>
      <c r="CJ53" s="346">
        <f t="shared" si="62"/>
        <v>0</v>
      </c>
      <c r="CL53" s="346">
        <f t="shared" si="63"/>
        <v>0</v>
      </c>
      <c r="CM53" s="346">
        <f t="shared" si="64"/>
        <v>0</v>
      </c>
      <c r="CN53" s="346">
        <f t="shared" si="65"/>
        <v>0</v>
      </c>
      <c r="CO53" s="346">
        <f t="shared" si="66"/>
        <v>0</v>
      </c>
      <c r="CP53" s="346">
        <f t="shared" si="67"/>
        <v>0</v>
      </c>
      <c r="CQ53" s="346">
        <f t="shared" si="68"/>
        <v>0</v>
      </c>
      <c r="CR53" s="346">
        <f t="shared" si="69"/>
        <v>0</v>
      </c>
      <c r="CS53" s="346">
        <f t="shared" si="70"/>
        <v>0</v>
      </c>
      <c r="CT53" s="346">
        <f t="shared" si="71"/>
        <v>0</v>
      </c>
      <c r="CU53" s="346">
        <f t="shared" si="72"/>
        <v>0</v>
      </c>
      <c r="CV53" s="346">
        <f t="shared" si="73"/>
        <v>0</v>
      </c>
      <c r="CW53" s="346">
        <f t="shared" si="74"/>
        <v>0</v>
      </c>
      <c r="CX53" s="346">
        <f t="shared" si="75"/>
        <v>0</v>
      </c>
      <c r="CZ53" s="559">
        <f t="shared" si="76"/>
        <v>0</v>
      </c>
      <c r="DA53" s="559">
        <f t="shared" si="77"/>
        <v>0</v>
      </c>
      <c r="DB53" s="559">
        <f t="shared" si="78"/>
        <v>0</v>
      </c>
      <c r="DC53" s="559">
        <f t="shared" si="79"/>
        <v>0</v>
      </c>
      <c r="DD53" s="559">
        <f t="shared" si="80"/>
        <v>0</v>
      </c>
      <c r="DE53" s="559">
        <f t="shared" si="81"/>
        <v>0</v>
      </c>
      <c r="DF53" s="559">
        <f t="shared" si="82"/>
        <v>0</v>
      </c>
      <c r="DG53" s="559">
        <f t="shared" si="83"/>
        <v>0</v>
      </c>
      <c r="DH53" s="559">
        <f t="shared" si="84"/>
        <v>0</v>
      </c>
      <c r="DI53" s="559">
        <f t="shared" si="85"/>
        <v>0</v>
      </c>
      <c r="DJ53" s="559">
        <f t="shared" si="86"/>
        <v>0</v>
      </c>
      <c r="DK53" s="559">
        <f t="shared" si="87"/>
        <v>0</v>
      </c>
      <c r="DL53" s="559">
        <f t="shared" si="88"/>
        <v>0</v>
      </c>
    </row>
    <row r="54" spans="1:116">
      <c r="A54" s="4">
        <v>39</v>
      </c>
      <c r="B54" s="1" t="s">
        <v>455</v>
      </c>
      <c r="C54" s="1" t="s">
        <v>352</v>
      </c>
      <c r="D54" s="4" t="s">
        <v>327</v>
      </c>
      <c r="E54" s="133">
        <v>41.76</v>
      </c>
      <c r="F54" s="14">
        <f t="shared" si="5"/>
        <v>0</v>
      </c>
      <c r="I54" s="14">
        <v>0</v>
      </c>
      <c r="J54" s="14">
        <v>0</v>
      </c>
      <c r="K54" s="14">
        <v>0</v>
      </c>
      <c r="L54" s="14">
        <v>0</v>
      </c>
      <c r="M54" s="14">
        <v>0</v>
      </c>
      <c r="N54" s="14">
        <v>0</v>
      </c>
      <c r="O54" s="14">
        <v>0</v>
      </c>
      <c r="P54" s="14">
        <v>0</v>
      </c>
      <c r="Q54" s="14">
        <v>0</v>
      </c>
      <c r="R54" s="14">
        <v>0</v>
      </c>
      <c r="S54" s="14">
        <v>0</v>
      </c>
      <c r="T54" s="14">
        <v>0</v>
      </c>
      <c r="V54" s="16">
        <v>0</v>
      </c>
      <c r="W54" s="16">
        <v>0</v>
      </c>
      <c r="X54" s="16">
        <v>0</v>
      </c>
      <c r="Y54" s="16">
        <v>0</v>
      </c>
      <c r="Z54" s="16">
        <v>0</v>
      </c>
      <c r="AA54" s="16">
        <v>0</v>
      </c>
      <c r="AB54" s="16">
        <v>0</v>
      </c>
      <c r="AC54" s="16">
        <v>0</v>
      </c>
      <c r="AD54" s="16">
        <v>0</v>
      </c>
      <c r="AE54" s="16">
        <v>0</v>
      </c>
      <c r="AF54" s="16">
        <v>0</v>
      </c>
      <c r="AG54" s="16">
        <v>0</v>
      </c>
      <c r="AI54" s="16">
        <f t="shared" si="12"/>
        <v>1</v>
      </c>
      <c r="AJ54" s="16">
        <f t="shared" si="13"/>
        <v>1</v>
      </c>
      <c r="AK54" s="16">
        <f t="shared" si="14"/>
        <v>1</v>
      </c>
      <c r="AL54" s="16">
        <f t="shared" si="15"/>
        <v>1</v>
      </c>
      <c r="AM54" s="16">
        <f t="shared" si="16"/>
        <v>1</v>
      </c>
      <c r="AN54" s="16">
        <f t="shared" si="17"/>
        <v>1</v>
      </c>
      <c r="AO54" s="16">
        <f t="shared" si="18"/>
        <v>1</v>
      </c>
      <c r="AP54" s="16">
        <f t="shared" si="19"/>
        <v>1</v>
      </c>
      <c r="AQ54" s="16">
        <f t="shared" si="20"/>
        <v>1</v>
      </c>
      <c r="AR54" s="16">
        <f t="shared" si="21"/>
        <v>1</v>
      </c>
      <c r="AS54" s="16">
        <f t="shared" si="22"/>
        <v>1</v>
      </c>
      <c r="AT54" s="16">
        <f t="shared" si="23"/>
        <v>1</v>
      </c>
      <c r="AV54" s="15">
        <f t="shared" si="24"/>
        <v>0</v>
      </c>
      <c r="AW54" s="15">
        <f t="shared" si="25"/>
        <v>0</v>
      </c>
      <c r="AX54" s="15">
        <f t="shared" si="26"/>
        <v>0</v>
      </c>
      <c r="AY54" s="15">
        <f t="shared" si="27"/>
        <v>0</v>
      </c>
      <c r="AZ54" s="15">
        <f t="shared" si="28"/>
        <v>0</v>
      </c>
      <c r="BA54" s="15">
        <f t="shared" si="29"/>
        <v>0</v>
      </c>
      <c r="BB54" s="15">
        <f t="shared" si="30"/>
        <v>0</v>
      </c>
      <c r="BC54" s="15">
        <f t="shared" si="31"/>
        <v>0</v>
      </c>
      <c r="BD54" s="15">
        <f t="shared" si="32"/>
        <v>0</v>
      </c>
      <c r="BE54" s="15">
        <f t="shared" si="33"/>
        <v>0</v>
      </c>
      <c r="BF54" s="15">
        <f t="shared" si="34"/>
        <v>0</v>
      </c>
      <c r="BG54" s="15">
        <f t="shared" si="35"/>
        <v>0</v>
      </c>
      <c r="BH54" s="15">
        <f t="shared" si="36"/>
        <v>0</v>
      </c>
      <c r="BJ54" s="15">
        <f t="shared" si="37"/>
        <v>0</v>
      </c>
      <c r="BK54" s="15">
        <f t="shared" si="38"/>
        <v>0</v>
      </c>
      <c r="BL54" s="15">
        <f t="shared" si="39"/>
        <v>0</v>
      </c>
      <c r="BM54" s="15">
        <f t="shared" si="40"/>
        <v>0</v>
      </c>
      <c r="BN54" s="15">
        <f t="shared" si="41"/>
        <v>0</v>
      </c>
      <c r="BO54" s="15">
        <f t="shared" si="42"/>
        <v>0</v>
      </c>
      <c r="BP54" s="15">
        <f t="shared" si="43"/>
        <v>0</v>
      </c>
      <c r="BQ54" s="15">
        <f t="shared" si="44"/>
        <v>0</v>
      </c>
      <c r="BR54" s="15">
        <f t="shared" si="45"/>
        <v>0</v>
      </c>
      <c r="BS54" s="15">
        <f t="shared" si="46"/>
        <v>0</v>
      </c>
      <c r="BT54" s="15">
        <f t="shared" si="47"/>
        <v>0</v>
      </c>
      <c r="BU54" s="15">
        <f t="shared" si="48"/>
        <v>0</v>
      </c>
      <c r="BV54" s="15">
        <f t="shared" si="49"/>
        <v>0</v>
      </c>
      <c r="BX54" s="346">
        <f t="shared" si="50"/>
        <v>0</v>
      </c>
      <c r="BY54" s="346">
        <f t="shared" si="51"/>
        <v>0</v>
      </c>
      <c r="BZ54" s="346">
        <f t="shared" si="52"/>
        <v>0</v>
      </c>
      <c r="CA54" s="346">
        <f t="shared" si="53"/>
        <v>0</v>
      </c>
      <c r="CB54" s="346">
        <f t="shared" si="54"/>
        <v>0</v>
      </c>
      <c r="CC54" s="346">
        <f t="shared" si="55"/>
        <v>0</v>
      </c>
      <c r="CD54" s="346">
        <f t="shared" si="56"/>
        <v>0</v>
      </c>
      <c r="CE54" s="346">
        <f t="shared" si="57"/>
        <v>0</v>
      </c>
      <c r="CF54" s="346">
        <f t="shared" si="58"/>
        <v>0</v>
      </c>
      <c r="CG54" s="346">
        <f t="shared" si="59"/>
        <v>0</v>
      </c>
      <c r="CH54" s="346">
        <f t="shared" si="60"/>
        <v>0</v>
      </c>
      <c r="CI54" s="346">
        <f t="shared" si="61"/>
        <v>0</v>
      </c>
      <c r="CJ54" s="346">
        <f t="shared" si="62"/>
        <v>0</v>
      </c>
      <c r="CL54" s="346">
        <f t="shared" si="63"/>
        <v>0</v>
      </c>
      <c r="CM54" s="346">
        <f t="shared" si="64"/>
        <v>0</v>
      </c>
      <c r="CN54" s="346">
        <f t="shared" si="65"/>
        <v>0</v>
      </c>
      <c r="CO54" s="346">
        <f t="shared" si="66"/>
        <v>0</v>
      </c>
      <c r="CP54" s="346">
        <f t="shared" si="67"/>
        <v>0</v>
      </c>
      <c r="CQ54" s="346">
        <f t="shared" si="68"/>
        <v>0</v>
      </c>
      <c r="CR54" s="346">
        <f t="shared" si="69"/>
        <v>0</v>
      </c>
      <c r="CS54" s="346">
        <f t="shared" si="70"/>
        <v>0</v>
      </c>
      <c r="CT54" s="346">
        <f t="shared" si="71"/>
        <v>0</v>
      </c>
      <c r="CU54" s="346">
        <f t="shared" si="72"/>
        <v>0</v>
      </c>
      <c r="CV54" s="346">
        <f t="shared" si="73"/>
        <v>0</v>
      </c>
      <c r="CW54" s="346">
        <f t="shared" si="74"/>
        <v>0</v>
      </c>
      <c r="CX54" s="346">
        <f t="shared" si="75"/>
        <v>0</v>
      </c>
      <c r="CZ54" s="559">
        <f t="shared" si="76"/>
        <v>0</v>
      </c>
      <c r="DA54" s="559">
        <f t="shared" si="77"/>
        <v>0</v>
      </c>
      <c r="DB54" s="559">
        <f t="shared" si="78"/>
        <v>0</v>
      </c>
      <c r="DC54" s="559">
        <f t="shared" si="79"/>
        <v>0</v>
      </c>
      <c r="DD54" s="559">
        <f t="shared" si="80"/>
        <v>0</v>
      </c>
      <c r="DE54" s="559">
        <f t="shared" si="81"/>
        <v>0</v>
      </c>
      <c r="DF54" s="559">
        <f t="shared" si="82"/>
        <v>0</v>
      </c>
      <c r="DG54" s="559">
        <f t="shared" si="83"/>
        <v>0</v>
      </c>
      <c r="DH54" s="559">
        <f t="shared" si="84"/>
        <v>0</v>
      </c>
      <c r="DI54" s="559">
        <f t="shared" si="85"/>
        <v>0</v>
      </c>
      <c r="DJ54" s="559">
        <f t="shared" si="86"/>
        <v>0</v>
      </c>
      <c r="DK54" s="559">
        <f t="shared" si="87"/>
        <v>0</v>
      </c>
      <c r="DL54" s="559">
        <f t="shared" si="88"/>
        <v>0</v>
      </c>
    </row>
    <row r="55" spans="1:116">
      <c r="E55" s="133"/>
      <c r="F55" s="14"/>
      <c r="I55" s="14"/>
      <c r="J55" s="14"/>
      <c r="K55" s="14"/>
      <c r="L55" s="14"/>
      <c r="M55" s="14"/>
      <c r="N55" s="14"/>
      <c r="O55" s="14"/>
      <c r="P55" s="14"/>
      <c r="Q55" s="14"/>
      <c r="R55" s="14"/>
      <c r="S55" s="14"/>
      <c r="T55" s="14"/>
      <c r="V55" s="16"/>
      <c r="W55" s="16"/>
      <c r="X55" s="16"/>
      <c r="Y55" s="16"/>
      <c r="Z55" s="16"/>
      <c r="AA55" s="16"/>
      <c r="AB55" s="16"/>
      <c r="AC55" s="16"/>
      <c r="AD55" s="16"/>
      <c r="AE55" s="16"/>
      <c r="AF55" s="16"/>
      <c r="AG55" s="16"/>
      <c r="AI55" s="16"/>
      <c r="AJ55" s="16"/>
      <c r="AK55" s="16"/>
      <c r="AL55" s="16"/>
      <c r="AM55" s="16"/>
      <c r="AN55" s="16"/>
      <c r="AO55" s="16"/>
      <c r="AP55" s="16"/>
      <c r="AQ55" s="16"/>
      <c r="AR55" s="16"/>
      <c r="AS55" s="16"/>
      <c r="AT55" s="16"/>
      <c r="AV55" s="15"/>
      <c r="AW55" s="15"/>
      <c r="AX55" s="15"/>
      <c r="AY55" s="15"/>
      <c r="AZ55" s="15"/>
      <c r="BA55" s="15"/>
      <c r="BB55" s="15"/>
      <c r="BC55" s="15"/>
      <c r="BD55" s="15"/>
      <c r="BE55" s="15"/>
      <c r="BF55" s="15"/>
      <c r="BG55" s="15"/>
      <c r="BH55" s="15"/>
      <c r="BJ55" s="15"/>
      <c r="BK55" s="15"/>
      <c r="BL55" s="15"/>
      <c r="BM55" s="15"/>
      <c r="BN55" s="15"/>
      <c r="BO55" s="15"/>
      <c r="BP55" s="15"/>
      <c r="BQ55" s="15"/>
      <c r="BR55" s="15"/>
      <c r="BS55" s="15"/>
      <c r="BT55" s="15"/>
      <c r="BU55" s="15"/>
      <c r="BV55" s="15"/>
      <c r="BX55" s="346"/>
      <c r="BY55" s="346"/>
      <c r="BZ55" s="346"/>
      <c r="CA55" s="346"/>
      <c r="CB55" s="346"/>
      <c r="CC55" s="346"/>
      <c r="CD55" s="346"/>
      <c r="CE55" s="346"/>
      <c r="CF55" s="346"/>
      <c r="CG55" s="346"/>
      <c r="CH55" s="346"/>
      <c r="CI55" s="346"/>
      <c r="CJ55" s="346"/>
      <c r="CL55" s="346"/>
      <c r="CM55" s="346"/>
      <c r="CN55" s="346"/>
      <c r="CO55" s="346"/>
      <c r="CP55" s="346"/>
      <c r="CQ55" s="346"/>
      <c r="CR55" s="346"/>
      <c r="CS55" s="346"/>
      <c r="CT55" s="346"/>
      <c r="CU55" s="346"/>
      <c r="CV55" s="346"/>
      <c r="CW55" s="346"/>
      <c r="CX55" s="346"/>
      <c r="CZ55" s="559">
        <f t="shared" si="76"/>
        <v>0</v>
      </c>
      <c r="DA55" s="559">
        <f t="shared" si="77"/>
        <v>0</v>
      </c>
      <c r="DB55" s="559">
        <f t="shared" si="78"/>
        <v>0</v>
      </c>
      <c r="DC55" s="559">
        <f t="shared" si="79"/>
        <v>0</v>
      </c>
      <c r="DD55" s="559">
        <f t="shared" si="80"/>
        <v>0</v>
      </c>
      <c r="DE55" s="559">
        <f t="shared" si="81"/>
        <v>0</v>
      </c>
      <c r="DF55" s="559">
        <f t="shared" si="82"/>
        <v>0</v>
      </c>
      <c r="DG55" s="559">
        <f t="shared" si="83"/>
        <v>0</v>
      </c>
      <c r="DH55" s="559">
        <f t="shared" si="84"/>
        <v>0</v>
      </c>
      <c r="DI55" s="559">
        <f t="shared" si="85"/>
        <v>0</v>
      </c>
      <c r="DJ55" s="559">
        <f t="shared" si="86"/>
        <v>0</v>
      </c>
      <c r="DK55" s="559">
        <f t="shared" si="87"/>
        <v>0</v>
      </c>
      <c r="DL55" s="559">
        <f t="shared" si="88"/>
        <v>0</v>
      </c>
    </row>
    <row r="56" spans="1:116">
      <c r="A56" s="4">
        <v>40</v>
      </c>
      <c r="B56" s="1" t="s">
        <v>456</v>
      </c>
      <c r="C56" s="1" t="s">
        <v>353</v>
      </c>
      <c r="D56" s="4" t="s">
        <v>327</v>
      </c>
      <c r="E56" s="133">
        <v>99.800000000000011</v>
      </c>
      <c r="F56" s="14">
        <f t="shared" ref="F56:F78" si="89">SUM(I56:T56)</f>
        <v>1050</v>
      </c>
      <c r="I56" s="14">
        <v>50</v>
      </c>
      <c r="J56" s="14">
        <v>50</v>
      </c>
      <c r="K56" s="14">
        <v>50</v>
      </c>
      <c r="L56" s="14">
        <v>50</v>
      </c>
      <c r="M56" s="14">
        <v>50</v>
      </c>
      <c r="N56" s="14">
        <v>100</v>
      </c>
      <c r="O56" s="14">
        <v>100</v>
      </c>
      <c r="P56" s="14">
        <v>100</v>
      </c>
      <c r="Q56" s="14">
        <v>100</v>
      </c>
      <c r="R56" s="14">
        <v>100</v>
      </c>
      <c r="S56" s="14">
        <v>150</v>
      </c>
      <c r="T56" s="14">
        <v>150</v>
      </c>
      <c r="V56" s="16">
        <v>0</v>
      </c>
      <c r="W56" s="16">
        <v>0</v>
      </c>
      <c r="X56" s="16">
        <v>0</v>
      </c>
      <c r="Y56" s="16">
        <v>0</v>
      </c>
      <c r="Z56" s="16">
        <v>0</v>
      </c>
      <c r="AA56" s="16">
        <v>0</v>
      </c>
      <c r="AB56" s="16">
        <v>0</v>
      </c>
      <c r="AC56" s="16">
        <v>0</v>
      </c>
      <c r="AD56" s="16">
        <v>0</v>
      </c>
      <c r="AE56" s="16">
        <v>0</v>
      </c>
      <c r="AF56" s="16">
        <v>0</v>
      </c>
      <c r="AG56" s="16">
        <v>0</v>
      </c>
      <c r="AI56" s="16">
        <f t="shared" si="12"/>
        <v>1</v>
      </c>
      <c r="AJ56" s="16">
        <f t="shared" si="13"/>
        <v>1</v>
      </c>
      <c r="AK56" s="16">
        <f t="shared" si="14"/>
        <v>1</v>
      </c>
      <c r="AL56" s="16">
        <f t="shared" si="15"/>
        <v>1</v>
      </c>
      <c r="AM56" s="16">
        <f t="shared" si="16"/>
        <v>1</v>
      </c>
      <c r="AN56" s="16">
        <f t="shared" si="17"/>
        <v>1</v>
      </c>
      <c r="AO56" s="16">
        <f t="shared" si="18"/>
        <v>1</v>
      </c>
      <c r="AP56" s="16">
        <f t="shared" si="19"/>
        <v>1</v>
      </c>
      <c r="AQ56" s="16">
        <f t="shared" si="20"/>
        <v>1</v>
      </c>
      <c r="AR56" s="16">
        <f t="shared" si="21"/>
        <v>1</v>
      </c>
      <c r="AS56" s="16">
        <f t="shared" si="22"/>
        <v>1</v>
      </c>
      <c r="AT56" s="16">
        <f t="shared" si="23"/>
        <v>1</v>
      </c>
      <c r="AV56" s="15">
        <f t="shared" si="24"/>
        <v>0</v>
      </c>
      <c r="AW56" s="15">
        <f t="shared" si="25"/>
        <v>0</v>
      </c>
      <c r="AX56" s="15">
        <f t="shared" si="26"/>
        <v>0</v>
      </c>
      <c r="AY56" s="15">
        <f t="shared" si="27"/>
        <v>0</v>
      </c>
      <c r="AZ56" s="15">
        <f t="shared" si="28"/>
        <v>0</v>
      </c>
      <c r="BA56" s="15">
        <f t="shared" si="29"/>
        <v>0</v>
      </c>
      <c r="BB56" s="15">
        <f t="shared" si="30"/>
        <v>0</v>
      </c>
      <c r="BC56" s="15">
        <f t="shared" si="31"/>
        <v>0</v>
      </c>
      <c r="BD56" s="15">
        <f t="shared" si="32"/>
        <v>0</v>
      </c>
      <c r="BE56" s="15">
        <f t="shared" si="33"/>
        <v>0</v>
      </c>
      <c r="BF56" s="15">
        <f t="shared" si="34"/>
        <v>0</v>
      </c>
      <c r="BG56" s="15">
        <f t="shared" si="35"/>
        <v>0</v>
      </c>
      <c r="BH56" s="15">
        <f t="shared" si="36"/>
        <v>0</v>
      </c>
      <c r="BJ56" s="15">
        <f t="shared" si="37"/>
        <v>50</v>
      </c>
      <c r="BK56" s="15">
        <f t="shared" si="38"/>
        <v>50</v>
      </c>
      <c r="BL56" s="15">
        <f t="shared" si="39"/>
        <v>50</v>
      </c>
      <c r="BM56" s="15">
        <f t="shared" si="40"/>
        <v>50</v>
      </c>
      <c r="BN56" s="15">
        <f t="shared" si="41"/>
        <v>50</v>
      </c>
      <c r="BO56" s="15">
        <f t="shared" si="42"/>
        <v>100</v>
      </c>
      <c r="BP56" s="15">
        <f t="shared" si="43"/>
        <v>100</v>
      </c>
      <c r="BQ56" s="15">
        <f t="shared" si="44"/>
        <v>100</v>
      </c>
      <c r="BR56" s="15">
        <f t="shared" si="45"/>
        <v>100</v>
      </c>
      <c r="BS56" s="15">
        <f t="shared" si="46"/>
        <v>100</v>
      </c>
      <c r="BT56" s="15">
        <f t="shared" si="47"/>
        <v>150</v>
      </c>
      <c r="BU56" s="15">
        <f t="shared" si="48"/>
        <v>150</v>
      </c>
      <c r="BV56" s="15">
        <f t="shared" si="49"/>
        <v>1050</v>
      </c>
      <c r="BX56" s="346">
        <f t="shared" si="50"/>
        <v>0</v>
      </c>
      <c r="BY56" s="346">
        <f t="shared" si="51"/>
        <v>0</v>
      </c>
      <c r="BZ56" s="346">
        <f t="shared" si="52"/>
        <v>0</v>
      </c>
      <c r="CA56" s="346">
        <f t="shared" si="53"/>
        <v>0</v>
      </c>
      <c r="CB56" s="346">
        <f t="shared" si="54"/>
        <v>0</v>
      </c>
      <c r="CC56" s="346">
        <f t="shared" si="55"/>
        <v>0</v>
      </c>
      <c r="CD56" s="346">
        <f t="shared" si="56"/>
        <v>0</v>
      </c>
      <c r="CE56" s="346">
        <f t="shared" si="57"/>
        <v>0</v>
      </c>
      <c r="CF56" s="346">
        <f t="shared" si="58"/>
        <v>0</v>
      </c>
      <c r="CG56" s="346">
        <f t="shared" si="59"/>
        <v>0</v>
      </c>
      <c r="CH56" s="346">
        <f t="shared" si="60"/>
        <v>0</v>
      </c>
      <c r="CI56" s="346">
        <f t="shared" si="61"/>
        <v>0</v>
      </c>
      <c r="CJ56" s="346">
        <f t="shared" si="62"/>
        <v>0</v>
      </c>
      <c r="CL56" s="346">
        <f t="shared" si="63"/>
        <v>0.245</v>
      </c>
      <c r="CM56" s="346">
        <f t="shared" si="64"/>
        <v>0.245</v>
      </c>
      <c r="CN56" s="346">
        <f t="shared" si="65"/>
        <v>0.245</v>
      </c>
      <c r="CO56" s="346">
        <f t="shared" si="66"/>
        <v>0.245</v>
      </c>
      <c r="CP56" s="346">
        <f t="shared" si="67"/>
        <v>0.245</v>
      </c>
      <c r="CQ56" s="346">
        <f t="shared" si="68"/>
        <v>0.49</v>
      </c>
      <c r="CR56" s="346">
        <f t="shared" si="69"/>
        <v>0.49</v>
      </c>
      <c r="CS56" s="346">
        <f t="shared" si="70"/>
        <v>0.49</v>
      </c>
      <c r="CT56" s="346">
        <f t="shared" si="71"/>
        <v>0.49</v>
      </c>
      <c r="CU56" s="346">
        <f t="shared" si="72"/>
        <v>0.49</v>
      </c>
      <c r="CV56" s="346">
        <f t="shared" si="73"/>
        <v>0.73499999999999999</v>
      </c>
      <c r="CW56" s="346">
        <f t="shared" si="74"/>
        <v>0.73499999999999999</v>
      </c>
      <c r="CX56" s="346">
        <f t="shared" si="75"/>
        <v>5.1450000000000014</v>
      </c>
      <c r="CZ56" s="559">
        <f t="shared" si="76"/>
        <v>0.245</v>
      </c>
      <c r="DA56" s="559">
        <f t="shared" si="77"/>
        <v>0.245</v>
      </c>
      <c r="DB56" s="559">
        <f t="shared" si="78"/>
        <v>0.245</v>
      </c>
      <c r="DC56" s="559">
        <f t="shared" si="79"/>
        <v>0.245</v>
      </c>
      <c r="DD56" s="559">
        <f t="shared" si="80"/>
        <v>0.245</v>
      </c>
      <c r="DE56" s="559">
        <f t="shared" si="81"/>
        <v>0.49</v>
      </c>
      <c r="DF56" s="559">
        <f t="shared" si="82"/>
        <v>0.49</v>
      </c>
      <c r="DG56" s="559">
        <f t="shared" si="83"/>
        <v>0.49</v>
      </c>
      <c r="DH56" s="559">
        <f t="shared" si="84"/>
        <v>0.49</v>
      </c>
      <c r="DI56" s="559">
        <f t="shared" si="85"/>
        <v>0.49</v>
      </c>
      <c r="DJ56" s="559">
        <f t="shared" si="86"/>
        <v>0.73499999999999999</v>
      </c>
      <c r="DK56" s="559">
        <f t="shared" si="87"/>
        <v>0.73499999999999999</v>
      </c>
      <c r="DL56" s="559">
        <f t="shared" si="88"/>
        <v>5.1450000000000014</v>
      </c>
    </row>
    <row r="57" spans="1:116">
      <c r="A57" s="4">
        <v>41</v>
      </c>
      <c r="B57" s="1" t="s">
        <v>458</v>
      </c>
      <c r="C57" s="1" t="s">
        <v>353</v>
      </c>
      <c r="D57" s="4" t="s">
        <v>327</v>
      </c>
      <c r="E57" s="133">
        <f>861.21+600</f>
        <v>1461.21</v>
      </c>
      <c r="F57" s="14">
        <f t="shared" si="89"/>
        <v>1550</v>
      </c>
      <c r="I57" s="14">
        <v>100</v>
      </c>
      <c r="J57" s="14">
        <v>100</v>
      </c>
      <c r="K57" s="14">
        <v>100</v>
      </c>
      <c r="L57" s="14">
        <v>100</v>
      </c>
      <c r="M57" s="14">
        <v>100</v>
      </c>
      <c r="N57" s="14">
        <v>150</v>
      </c>
      <c r="O57" s="14">
        <v>150</v>
      </c>
      <c r="P57" s="14">
        <v>150</v>
      </c>
      <c r="Q57" s="14">
        <v>150</v>
      </c>
      <c r="R57" s="14">
        <v>150</v>
      </c>
      <c r="S57" s="14">
        <v>150</v>
      </c>
      <c r="T57" s="14">
        <v>150</v>
      </c>
      <c r="V57" s="16">
        <v>0</v>
      </c>
      <c r="W57" s="16">
        <v>0</v>
      </c>
      <c r="X57" s="16">
        <v>0</v>
      </c>
      <c r="Y57" s="16">
        <v>0</v>
      </c>
      <c r="Z57" s="16">
        <v>0</v>
      </c>
      <c r="AA57" s="16">
        <v>0</v>
      </c>
      <c r="AB57" s="16">
        <v>0</v>
      </c>
      <c r="AC57" s="16">
        <v>0</v>
      </c>
      <c r="AD57" s="16">
        <v>0</v>
      </c>
      <c r="AE57" s="16">
        <v>0</v>
      </c>
      <c r="AF57" s="16">
        <v>0</v>
      </c>
      <c r="AG57" s="16">
        <v>0</v>
      </c>
      <c r="AI57" s="16">
        <f t="shared" si="12"/>
        <v>1</v>
      </c>
      <c r="AJ57" s="16">
        <f t="shared" si="13"/>
        <v>1</v>
      </c>
      <c r="AK57" s="16">
        <f t="shared" si="14"/>
        <v>1</v>
      </c>
      <c r="AL57" s="16">
        <f t="shared" si="15"/>
        <v>1</v>
      </c>
      <c r="AM57" s="16">
        <f t="shared" si="16"/>
        <v>1</v>
      </c>
      <c r="AN57" s="16">
        <f t="shared" si="17"/>
        <v>1</v>
      </c>
      <c r="AO57" s="16">
        <f t="shared" si="18"/>
        <v>1</v>
      </c>
      <c r="AP57" s="16">
        <f t="shared" si="19"/>
        <v>1</v>
      </c>
      <c r="AQ57" s="16">
        <f t="shared" si="20"/>
        <v>1</v>
      </c>
      <c r="AR57" s="16">
        <f t="shared" si="21"/>
        <v>1</v>
      </c>
      <c r="AS57" s="16">
        <f t="shared" si="22"/>
        <v>1</v>
      </c>
      <c r="AT57" s="16">
        <f t="shared" si="23"/>
        <v>1</v>
      </c>
      <c r="AV57" s="15">
        <f t="shared" si="24"/>
        <v>0</v>
      </c>
      <c r="AW57" s="15">
        <f t="shared" si="25"/>
        <v>0</v>
      </c>
      <c r="AX57" s="15">
        <f t="shared" si="26"/>
        <v>0</v>
      </c>
      <c r="AY57" s="15">
        <f t="shared" si="27"/>
        <v>0</v>
      </c>
      <c r="AZ57" s="15">
        <f t="shared" si="28"/>
        <v>0</v>
      </c>
      <c r="BA57" s="15">
        <f t="shared" si="29"/>
        <v>0</v>
      </c>
      <c r="BB57" s="15">
        <f t="shared" si="30"/>
        <v>0</v>
      </c>
      <c r="BC57" s="15">
        <f t="shared" si="31"/>
        <v>0</v>
      </c>
      <c r="BD57" s="15">
        <f t="shared" si="32"/>
        <v>0</v>
      </c>
      <c r="BE57" s="15">
        <f t="shared" si="33"/>
        <v>0</v>
      </c>
      <c r="BF57" s="15">
        <f t="shared" si="34"/>
        <v>0</v>
      </c>
      <c r="BG57" s="15">
        <f t="shared" si="35"/>
        <v>0</v>
      </c>
      <c r="BH57" s="15">
        <f t="shared" si="36"/>
        <v>0</v>
      </c>
      <c r="BJ57" s="15">
        <f t="shared" si="37"/>
        <v>100</v>
      </c>
      <c r="BK57" s="15">
        <f t="shared" si="38"/>
        <v>100</v>
      </c>
      <c r="BL57" s="15">
        <f t="shared" si="39"/>
        <v>100</v>
      </c>
      <c r="BM57" s="15">
        <f t="shared" si="40"/>
        <v>100</v>
      </c>
      <c r="BN57" s="15">
        <f t="shared" si="41"/>
        <v>100</v>
      </c>
      <c r="BO57" s="15">
        <f t="shared" si="42"/>
        <v>150</v>
      </c>
      <c r="BP57" s="15">
        <f t="shared" si="43"/>
        <v>150</v>
      </c>
      <c r="BQ57" s="15">
        <f t="shared" si="44"/>
        <v>150</v>
      </c>
      <c r="BR57" s="15">
        <f t="shared" si="45"/>
        <v>150</v>
      </c>
      <c r="BS57" s="15">
        <f t="shared" si="46"/>
        <v>150</v>
      </c>
      <c r="BT57" s="15">
        <f t="shared" si="47"/>
        <v>150</v>
      </c>
      <c r="BU57" s="15">
        <f t="shared" si="48"/>
        <v>150</v>
      </c>
      <c r="BV57" s="15">
        <f t="shared" si="49"/>
        <v>1550</v>
      </c>
      <c r="BX57" s="346">
        <f t="shared" si="50"/>
        <v>0</v>
      </c>
      <c r="BY57" s="346">
        <f t="shared" si="51"/>
        <v>0</v>
      </c>
      <c r="BZ57" s="346">
        <f t="shared" si="52"/>
        <v>0</v>
      </c>
      <c r="CA57" s="346">
        <f t="shared" si="53"/>
        <v>0</v>
      </c>
      <c r="CB57" s="346">
        <f t="shared" si="54"/>
        <v>0</v>
      </c>
      <c r="CC57" s="346">
        <f t="shared" si="55"/>
        <v>0</v>
      </c>
      <c r="CD57" s="346">
        <f t="shared" si="56"/>
        <v>0</v>
      </c>
      <c r="CE57" s="346">
        <f t="shared" si="57"/>
        <v>0</v>
      </c>
      <c r="CF57" s="346">
        <f t="shared" si="58"/>
        <v>0</v>
      </c>
      <c r="CG57" s="346">
        <f t="shared" si="59"/>
        <v>0</v>
      </c>
      <c r="CH57" s="346">
        <f t="shared" si="60"/>
        <v>0</v>
      </c>
      <c r="CI57" s="346">
        <f t="shared" si="61"/>
        <v>0</v>
      </c>
      <c r="CJ57" s="346">
        <f t="shared" si="62"/>
        <v>0</v>
      </c>
      <c r="CL57" s="346">
        <f t="shared" si="63"/>
        <v>0.49</v>
      </c>
      <c r="CM57" s="346">
        <f t="shared" si="64"/>
        <v>0.49</v>
      </c>
      <c r="CN57" s="346">
        <f t="shared" si="65"/>
        <v>0.49</v>
      </c>
      <c r="CO57" s="346">
        <f t="shared" si="66"/>
        <v>0.49</v>
      </c>
      <c r="CP57" s="346">
        <f t="shared" si="67"/>
        <v>0.49</v>
      </c>
      <c r="CQ57" s="346">
        <f t="shared" si="68"/>
        <v>0.73499999999999999</v>
      </c>
      <c r="CR57" s="346">
        <f t="shared" si="69"/>
        <v>0.73499999999999999</v>
      </c>
      <c r="CS57" s="346">
        <f t="shared" si="70"/>
        <v>0.73499999999999999</v>
      </c>
      <c r="CT57" s="346">
        <f t="shared" si="71"/>
        <v>0.73499999999999999</v>
      </c>
      <c r="CU57" s="346">
        <f t="shared" si="72"/>
        <v>0.73499999999999999</v>
      </c>
      <c r="CV57" s="346">
        <f t="shared" si="73"/>
        <v>0.73499999999999999</v>
      </c>
      <c r="CW57" s="346">
        <f t="shared" si="74"/>
        <v>0.73499999999999999</v>
      </c>
      <c r="CX57" s="346">
        <f t="shared" si="75"/>
        <v>7.5950000000000015</v>
      </c>
      <c r="CZ57" s="559">
        <f t="shared" si="76"/>
        <v>0.49</v>
      </c>
      <c r="DA57" s="559">
        <f t="shared" si="77"/>
        <v>0.49</v>
      </c>
      <c r="DB57" s="559">
        <f t="shared" si="78"/>
        <v>0.49</v>
      </c>
      <c r="DC57" s="559">
        <f t="shared" si="79"/>
        <v>0.49</v>
      </c>
      <c r="DD57" s="559">
        <f t="shared" si="80"/>
        <v>0.49</v>
      </c>
      <c r="DE57" s="559">
        <f t="shared" si="81"/>
        <v>0.73499999999999999</v>
      </c>
      <c r="DF57" s="559">
        <f t="shared" si="82"/>
        <v>0.73499999999999999</v>
      </c>
      <c r="DG57" s="559">
        <f t="shared" si="83"/>
        <v>0.73499999999999999</v>
      </c>
      <c r="DH57" s="559">
        <f t="shared" si="84"/>
        <v>0.73499999999999999</v>
      </c>
      <c r="DI57" s="559">
        <f t="shared" si="85"/>
        <v>0.73499999999999999</v>
      </c>
      <c r="DJ57" s="559">
        <f t="shared" si="86"/>
        <v>0.73499999999999999</v>
      </c>
      <c r="DK57" s="559">
        <f t="shared" si="87"/>
        <v>0.73499999999999999</v>
      </c>
      <c r="DL57" s="559">
        <f t="shared" si="88"/>
        <v>7.5950000000000015</v>
      </c>
    </row>
    <row r="58" spans="1:116">
      <c r="A58" s="4">
        <v>42</v>
      </c>
      <c r="B58" s="1" t="s">
        <v>459</v>
      </c>
      <c r="C58" s="1" t="s">
        <v>353</v>
      </c>
      <c r="D58" s="4" t="s">
        <v>327</v>
      </c>
      <c r="E58" s="133">
        <v>0</v>
      </c>
      <c r="F58" s="14">
        <f t="shared" si="89"/>
        <v>0</v>
      </c>
      <c r="I58" s="14">
        <v>0</v>
      </c>
      <c r="J58" s="14">
        <v>0</v>
      </c>
      <c r="K58" s="14">
        <v>0</v>
      </c>
      <c r="L58" s="14">
        <v>0</v>
      </c>
      <c r="M58" s="14">
        <v>0</v>
      </c>
      <c r="N58" s="14">
        <v>0</v>
      </c>
      <c r="O58" s="14">
        <v>0</v>
      </c>
      <c r="P58" s="14">
        <v>0</v>
      </c>
      <c r="Q58" s="14">
        <v>0</v>
      </c>
      <c r="R58" s="14">
        <v>0</v>
      </c>
      <c r="S58" s="14">
        <v>0</v>
      </c>
      <c r="T58" s="14">
        <v>0</v>
      </c>
      <c r="V58" s="16">
        <v>0</v>
      </c>
      <c r="W58" s="16">
        <v>0</v>
      </c>
      <c r="X58" s="16">
        <v>0</v>
      </c>
      <c r="Y58" s="16">
        <v>0</v>
      </c>
      <c r="Z58" s="16">
        <v>0</v>
      </c>
      <c r="AA58" s="16">
        <v>0</v>
      </c>
      <c r="AB58" s="16">
        <v>0</v>
      </c>
      <c r="AC58" s="16">
        <v>0</v>
      </c>
      <c r="AD58" s="16">
        <v>0</v>
      </c>
      <c r="AE58" s="16">
        <v>0</v>
      </c>
      <c r="AF58" s="16">
        <v>0</v>
      </c>
      <c r="AG58" s="16">
        <v>0</v>
      </c>
      <c r="AI58" s="16">
        <f t="shared" si="12"/>
        <v>1</v>
      </c>
      <c r="AJ58" s="16">
        <f t="shared" si="13"/>
        <v>1</v>
      </c>
      <c r="AK58" s="16">
        <f t="shared" si="14"/>
        <v>1</v>
      </c>
      <c r="AL58" s="16">
        <f t="shared" si="15"/>
        <v>1</v>
      </c>
      <c r="AM58" s="16">
        <f t="shared" si="16"/>
        <v>1</v>
      </c>
      <c r="AN58" s="16">
        <f t="shared" si="17"/>
        <v>1</v>
      </c>
      <c r="AO58" s="16">
        <f t="shared" si="18"/>
        <v>1</v>
      </c>
      <c r="AP58" s="16">
        <f t="shared" si="19"/>
        <v>1</v>
      </c>
      <c r="AQ58" s="16">
        <f t="shared" si="20"/>
        <v>1</v>
      </c>
      <c r="AR58" s="16">
        <f t="shared" si="21"/>
        <v>1</v>
      </c>
      <c r="AS58" s="16">
        <f t="shared" si="22"/>
        <v>1</v>
      </c>
      <c r="AT58" s="16">
        <f t="shared" si="23"/>
        <v>1</v>
      </c>
      <c r="AV58" s="15">
        <f t="shared" si="24"/>
        <v>0</v>
      </c>
      <c r="AW58" s="15">
        <f t="shared" si="25"/>
        <v>0</v>
      </c>
      <c r="AX58" s="15">
        <f t="shared" si="26"/>
        <v>0</v>
      </c>
      <c r="AY58" s="15">
        <f t="shared" si="27"/>
        <v>0</v>
      </c>
      <c r="AZ58" s="15">
        <f t="shared" si="28"/>
        <v>0</v>
      </c>
      <c r="BA58" s="15">
        <f t="shared" si="29"/>
        <v>0</v>
      </c>
      <c r="BB58" s="15">
        <f t="shared" si="30"/>
        <v>0</v>
      </c>
      <c r="BC58" s="15">
        <f t="shared" si="31"/>
        <v>0</v>
      </c>
      <c r="BD58" s="15">
        <f t="shared" si="32"/>
        <v>0</v>
      </c>
      <c r="BE58" s="15">
        <f t="shared" si="33"/>
        <v>0</v>
      </c>
      <c r="BF58" s="15">
        <f t="shared" si="34"/>
        <v>0</v>
      </c>
      <c r="BG58" s="15">
        <f t="shared" si="35"/>
        <v>0</v>
      </c>
      <c r="BH58" s="15">
        <f t="shared" si="36"/>
        <v>0</v>
      </c>
      <c r="BJ58" s="15">
        <f t="shared" si="37"/>
        <v>0</v>
      </c>
      <c r="BK58" s="15">
        <f t="shared" si="38"/>
        <v>0</v>
      </c>
      <c r="BL58" s="15">
        <f t="shared" si="39"/>
        <v>0</v>
      </c>
      <c r="BM58" s="15">
        <f t="shared" si="40"/>
        <v>0</v>
      </c>
      <c r="BN58" s="15">
        <f t="shared" si="41"/>
        <v>0</v>
      </c>
      <c r="BO58" s="15">
        <f t="shared" si="42"/>
        <v>0</v>
      </c>
      <c r="BP58" s="15">
        <f t="shared" si="43"/>
        <v>0</v>
      </c>
      <c r="BQ58" s="15">
        <f t="shared" si="44"/>
        <v>0</v>
      </c>
      <c r="BR58" s="15">
        <f t="shared" si="45"/>
        <v>0</v>
      </c>
      <c r="BS58" s="15">
        <f t="shared" si="46"/>
        <v>0</v>
      </c>
      <c r="BT58" s="15">
        <f t="shared" si="47"/>
        <v>0</v>
      </c>
      <c r="BU58" s="15">
        <f t="shared" si="48"/>
        <v>0</v>
      </c>
      <c r="BV58" s="15">
        <f t="shared" si="49"/>
        <v>0</v>
      </c>
      <c r="BX58" s="346">
        <f t="shared" si="50"/>
        <v>0</v>
      </c>
      <c r="BY58" s="346">
        <f t="shared" si="51"/>
        <v>0</v>
      </c>
      <c r="BZ58" s="346">
        <f t="shared" si="52"/>
        <v>0</v>
      </c>
      <c r="CA58" s="346">
        <f t="shared" si="53"/>
        <v>0</v>
      </c>
      <c r="CB58" s="346">
        <f t="shared" si="54"/>
        <v>0</v>
      </c>
      <c r="CC58" s="346">
        <f t="shared" si="55"/>
        <v>0</v>
      </c>
      <c r="CD58" s="346">
        <f t="shared" si="56"/>
        <v>0</v>
      </c>
      <c r="CE58" s="346">
        <f t="shared" si="57"/>
        <v>0</v>
      </c>
      <c r="CF58" s="346">
        <f t="shared" si="58"/>
        <v>0</v>
      </c>
      <c r="CG58" s="346">
        <f t="shared" si="59"/>
        <v>0</v>
      </c>
      <c r="CH58" s="346">
        <f t="shared" si="60"/>
        <v>0</v>
      </c>
      <c r="CI58" s="346">
        <f t="shared" si="61"/>
        <v>0</v>
      </c>
      <c r="CJ58" s="346">
        <f t="shared" si="62"/>
        <v>0</v>
      </c>
      <c r="CL58" s="346">
        <f t="shared" si="63"/>
        <v>0</v>
      </c>
      <c r="CM58" s="346">
        <f t="shared" si="64"/>
        <v>0</v>
      </c>
      <c r="CN58" s="346">
        <f t="shared" si="65"/>
        <v>0</v>
      </c>
      <c r="CO58" s="346">
        <f t="shared" si="66"/>
        <v>0</v>
      </c>
      <c r="CP58" s="346">
        <f t="shared" si="67"/>
        <v>0</v>
      </c>
      <c r="CQ58" s="346">
        <f t="shared" si="68"/>
        <v>0</v>
      </c>
      <c r="CR58" s="346">
        <f t="shared" si="69"/>
        <v>0</v>
      </c>
      <c r="CS58" s="346">
        <f t="shared" si="70"/>
        <v>0</v>
      </c>
      <c r="CT58" s="346">
        <f t="shared" si="71"/>
        <v>0</v>
      </c>
      <c r="CU58" s="346">
        <f t="shared" si="72"/>
        <v>0</v>
      </c>
      <c r="CV58" s="346">
        <f t="shared" si="73"/>
        <v>0</v>
      </c>
      <c r="CW58" s="346">
        <f t="shared" si="74"/>
        <v>0</v>
      </c>
      <c r="CX58" s="346">
        <f t="shared" si="75"/>
        <v>0</v>
      </c>
      <c r="CZ58" s="559">
        <f t="shared" si="76"/>
        <v>0</v>
      </c>
      <c r="DA58" s="559">
        <f t="shared" si="77"/>
        <v>0</v>
      </c>
      <c r="DB58" s="559">
        <f t="shared" si="78"/>
        <v>0</v>
      </c>
      <c r="DC58" s="559">
        <f t="shared" si="79"/>
        <v>0</v>
      </c>
      <c r="DD58" s="559">
        <f t="shared" si="80"/>
        <v>0</v>
      </c>
      <c r="DE58" s="559">
        <f t="shared" si="81"/>
        <v>0</v>
      </c>
      <c r="DF58" s="559">
        <f t="shared" si="82"/>
        <v>0</v>
      </c>
      <c r="DG58" s="559">
        <f t="shared" si="83"/>
        <v>0</v>
      </c>
      <c r="DH58" s="559">
        <f t="shared" si="84"/>
        <v>0</v>
      </c>
      <c r="DI58" s="559">
        <f t="shared" si="85"/>
        <v>0</v>
      </c>
      <c r="DJ58" s="559">
        <f t="shared" si="86"/>
        <v>0</v>
      </c>
      <c r="DK58" s="559">
        <f t="shared" si="87"/>
        <v>0</v>
      </c>
      <c r="DL58" s="559">
        <f t="shared" si="88"/>
        <v>0</v>
      </c>
    </row>
    <row r="59" spans="1:116">
      <c r="A59" s="4">
        <v>43</v>
      </c>
      <c r="B59" s="1" t="s">
        <v>460</v>
      </c>
      <c r="C59" s="1" t="s">
        <v>353</v>
      </c>
      <c r="D59" s="4" t="s">
        <v>327</v>
      </c>
      <c r="E59" s="133">
        <v>0</v>
      </c>
      <c r="F59" s="14">
        <f t="shared" si="89"/>
        <v>0</v>
      </c>
      <c r="I59" s="14">
        <v>0</v>
      </c>
      <c r="J59" s="14">
        <v>0</v>
      </c>
      <c r="K59" s="14">
        <v>0</v>
      </c>
      <c r="L59" s="14">
        <v>0</v>
      </c>
      <c r="M59" s="14">
        <v>0</v>
      </c>
      <c r="N59" s="14">
        <v>0</v>
      </c>
      <c r="O59" s="14">
        <v>0</v>
      </c>
      <c r="P59" s="14">
        <v>0</v>
      </c>
      <c r="Q59" s="14">
        <v>0</v>
      </c>
      <c r="R59" s="14">
        <v>0</v>
      </c>
      <c r="S59" s="14">
        <v>0</v>
      </c>
      <c r="T59" s="14">
        <v>0</v>
      </c>
      <c r="V59" s="16">
        <v>0</v>
      </c>
      <c r="W59" s="16">
        <v>0</v>
      </c>
      <c r="X59" s="16">
        <v>0</v>
      </c>
      <c r="Y59" s="16">
        <v>0</v>
      </c>
      <c r="Z59" s="16">
        <v>0</v>
      </c>
      <c r="AA59" s="16">
        <v>0</v>
      </c>
      <c r="AB59" s="16">
        <v>0</v>
      </c>
      <c r="AC59" s="16">
        <v>0</v>
      </c>
      <c r="AD59" s="16">
        <v>0</v>
      </c>
      <c r="AE59" s="16">
        <v>0</v>
      </c>
      <c r="AF59" s="16">
        <v>0</v>
      </c>
      <c r="AG59" s="16">
        <v>0</v>
      </c>
      <c r="AI59" s="16">
        <f t="shared" si="12"/>
        <v>1</v>
      </c>
      <c r="AJ59" s="16">
        <f t="shared" si="13"/>
        <v>1</v>
      </c>
      <c r="AK59" s="16">
        <f t="shared" si="14"/>
        <v>1</v>
      </c>
      <c r="AL59" s="16">
        <f t="shared" si="15"/>
        <v>1</v>
      </c>
      <c r="AM59" s="16">
        <f t="shared" si="16"/>
        <v>1</v>
      </c>
      <c r="AN59" s="16">
        <f t="shared" si="17"/>
        <v>1</v>
      </c>
      <c r="AO59" s="16">
        <f t="shared" si="18"/>
        <v>1</v>
      </c>
      <c r="AP59" s="16">
        <f t="shared" si="19"/>
        <v>1</v>
      </c>
      <c r="AQ59" s="16">
        <f t="shared" si="20"/>
        <v>1</v>
      </c>
      <c r="AR59" s="16">
        <f t="shared" si="21"/>
        <v>1</v>
      </c>
      <c r="AS59" s="16">
        <f t="shared" si="22"/>
        <v>1</v>
      </c>
      <c r="AT59" s="16">
        <f t="shared" si="23"/>
        <v>1</v>
      </c>
      <c r="AV59" s="15">
        <f t="shared" si="24"/>
        <v>0</v>
      </c>
      <c r="AW59" s="15">
        <f t="shared" si="25"/>
        <v>0</v>
      </c>
      <c r="AX59" s="15">
        <f t="shared" si="26"/>
        <v>0</v>
      </c>
      <c r="AY59" s="15">
        <f t="shared" si="27"/>
        <v>0</v>
      </c>
      <c r="AZ59" s="15">
        <f t="shared" si="28"/>
        <v>0</v>
      </c>
      <c r="BA59" s="15">
        <f t="shared" si="29"/>
        <v>0</v>
      </c>
      <c r="BB59" s="15">
        <f t="shared" si="30"/>
        <v>0</v>
      </c>
      <c r="BC59" s="15">
        <f t="shared" si="31"/>
        <v>0</v>
      </c>
      <c r="BD59" s="15">
        <f t="shared" si="32"/>
        <v>0</v>
      </c>
      <c r="BE59" s="15">
        <f t="shared" si="33"/>
        <v>0</v>
      </c>
      <c r="BF59" s="15">
        <f t="shared" si="34"/>
        <v>0</v>
      </c>
      <c r="BG59" s="15">
        <f t="shared" si="35"/>
        <v>0</v>
      </c>
      <c r="BH59" s="15">
        <f t="shared" si="36"/>
        <v>0</v>
      </c>
      <c r="BJ59" s="15">
        <f t="shared" si="37"/>
        <v>0</v>
      </c>
      <c r="BK59" s="15">
        <f t="shared" si="38"/>
        <v>0</v>
      </c>
      <c r="BL59" s="15">
        <f t="shared" si="39"/>
        <v>0</v>
      </c>
      <c r="BM59" s="15">
        <f t="shared" si="40"/>
        <v>0</v>
      </c>
      <c r="BN59" s="15">
        <f t="shared" si="41"/>
        <v>0</v>
      </c>
      <c r="BO59" s="15">
        <f t="shared" si="42"/>
        <v>0</v>
      </c>
      <c r="BP59" s="15">
        <f t="shared" si="43"/>
        <v>0</v>
      </c>
      <c r="BQ59" s="15">
        <f t="shared" si="44"/>
        <v>0</v>
      </c>
      <c r="BR59" s="15">
        <f t="shared" si="45"/>
        <v>0</v>
      </c>
      <c r="BS59" s="15">
        <f t="shared" si="46"/>
        <v>0</v>
      </c>
      <c r="BT59" s="15">
        <f t="shared" si="47"/>
        <v>0</v>
      </c>
      <c r="BU59" s="15">
        <f t="shared" si="48"/>
        <v>0</v>
      </c>
      <c r="BV59" s="15">
        <f t="shared" si="49"/>
        <v>0</v>
      </c>
      <c r="BX59" s="346">
        <f t="shared" si="50"/>
        <v>0</v>
      </c>
      <c r="BY59" s="346">
        <f t="shared" si="51"/>
        <v>0</v>
      </c>
      <c r="BZ59" s="346">
        <f t="shared" si="52"/>
        <v>0</v>
      </c>
      <c r="CA59" s="346">
        <f t="shared" si="53"/>
        <v>0</v>
      </c>
      <c r="CB59" s="346">
        <f t="shared" si="54"/>
        <v>0</v>
      </c>
      <c r="CC59" s="346">
        <f t="shared" si="55"/>
        <v>0</v>
      </c>
      <c r="CD59" s="346">
        <f t="shared" si="56"/>
        <v>0</v>
      </c>
      <c r="CE59" s="346">
        <f t="shared" si="57"/>
        <v>0</v>
      </c>
      <c r="CF59" s="346">
        <f t="shared" si="58"/>
        <v>0</v>
      </c>
      <c r="CG59" s="346">
        <f t="shared" si="59"/>
        <v>0</v>
      </c>
      <c r="CH59" s="346">
        <f t="shared" si="60"/>
        <v>0</v>
      </c>
      <c r="CI59" s="346">
        <f t="shared" si="61"/>
        <v>0</v>
      </c>
      <c r="CJ59" s="346">
        <f t="shared" si="62"/>
        <v>0</v>
      </c>
      <c r="CL59" s="346">
        <f t="shared" si="63"/>
        <v>0</v>
      </c>
      <c r="CM59" s="346">
        <f t="shared" si="64"/>
        <v>0</v>
      </c>
      <c r="CN59" s="346">
        <f t="shared" si="65"/>
        <v>0</v>
      </c>
      <c r="CO59" s="346">
        <f t="shared" si="66"/>
        <v>0</v>
      </c>
      <c r="CP59" s="346">
        <f t="shared" si="67"/>
        <v>0</v>
      </c>
      <c r="CQ59" s="346">
        <f t="shared" si="68"/>
        <v>0</v>
      </c>
      <c r="CR59" s="346">
        <f t="shared" si="69"/>
        <v>0</v>
      </c>
      <c r="CS59" s="346">
        <f t="shared" si="70"/>
        <v>0</v>
      </c>
      <c r="CT59" s="346">
        <f t="shared" si="71"/>
        <v>0</v>
      </c>
      <c r="CU59" s="346">
        <f t="shared" si="72"/>
        <v>0</v>
      </c>
      <c r="CV59" s="346">
        <f t="shared" si="73"/>
        <v>0</v>
      </c>
      <c r="CW59" s="346">
        <f t="shared" si="74"/>
        <v>0</v>
      </c>
      <c r="CX59" s="346">
        <f t="shared" si="75"/>
        <v>0</v>
      </c>
      <c r="CZ59" s="559">
        <f t="shared" si="76"/>
        <v>0</v>
      </c>
      <c r="DA59" s="559">
        <f t="shared" si="77"/>
        <v>0</v>
      </c>
      <c r="DB59" s="559">
        <f t="shared" si="78"/>
        <v>0</v>
      </c>
      <c r="DC59" s="559">
        <f t="shared" si="79"/>
        <v>0</v>
      </c>
      <c r="DD59" s="559">
        <f t="shared" si="80"/>
        <v>0</v>
      </c>
      <c r="DE59" s="559">
        <f t="shared" si="81"/>
        <v>0</v>
      </c>
      <c r="DF59" s="559">
        <f t="shared" si="82"/>
        <v>0</v>
      </c>
      <c r="DG59" s="559">
        <f t="shared" si="83"/>
        <v>0</v>
      </c>
      <c r="DH59" s="559">
        <f t="shared" si="84"/>
        <v>0</v>
      </c>
      <c r="DI59" s="559">
        <f t="shared" si="85"/>
        <v>0</v>
      </c>
      <c r="DJ59" s="559">
        <f t="shared" si="86"/>
        <v>0</v>
      </c>
      <c r="DK59" s="559">
        <f t="shared" si="87"/>
        <v>0</v>
      </c>
      <c r="DL59" s="559">
        <f t="shared" si="88"/>
        <v>0</v>
      </c>
    </row>
    <row r="60" spans="1:116">
      <c r="A60" s="4">
        <v>44</v>
      </c>
      <c r="B60" s="1" t="s">
        <v>461</v>
      </c>
      <c r="C60" s="1" t="s">
        <v>353</v>
      </c>
      <c r="D60" s="4" t="s">
        <v>327</v>
      </c>
      <c r="E60" s="133">
        <v>62.025000000000006</v>
      </c>
      <c r="F60" s="14">
        <f t="shared" si="89"/>
        <v>600</v>
      </c>
      <c r="I60" s="14">
        <v>50</v>
      </c>
      <c r="J60" s="14">
        <v>50</v>
      </c>
      <c r="K60" s="14">
        <v>50</v>
      </c>
      <c r="L60" s="14">
        <v>50</v>
      </c>
      <c r="M60" s="14">
        <v>50</v>
      </c>
      <c r="N60" s="14">
        <v>50</v>
      </c>
      <c r="O60" s="14">
        <v>50</v>
      </c>
      <c r="P60" s="14">
        <v>50</v>
      </c>
      <c r="Q60" s="14">
        <v>50</v>
      </c>
      <c r="R60" s="14">
        <v>50</v>
      </c>
      <c r="S60" s="14">
        <v>50</v>
      </c>
      <c r="T60" s="14">
        <v>50</v>
      </c>
      <c r="V60" s="16">
        <v>0</v>
      </c>
      <c r="W60" s="16">
        <v>0</v>
      </c>
      <c r="X60" s="16">
        <v>0</v>
      </c>
      <c r="Y60" s="16">
        <v>0</v>
      </c>
      <c r="Z60" s="16">
        <v>0</v>
      </c>
      <c r="AA60" s="16">
        <v>0</v>
      </c>
      <c r="AB60" s="16">
        <v>0</v>
      </c>
      <c r="AC60" s="16">
        <v>0</v>
      </c>
      <c r="AD60" s="16">
        <v>0</v>
      </c>
      <c r="AE60" s="16">
        <v>0</v>
      </c>
      <c r="AF60" s="16">
        <v>0</v>
      </c>
      <c r="AG60" s="16">
        <v>0</v>
      </c>
      <c r="AI60" s="16">
        <f t="shared" si="12"/>
        <v>1</v>
      </c>
      <c r="AJ60" s="16">
        <f t="shared" si="13"/>
        <v>1</v>
      </c>
      <c r="AK60" s="16">
        <f t="shared" si="14"/>
        <v>1</v>
      </c>
      <c r="AL60" s="16">
        <f t="shared" si="15"/>
        <v>1</v>
      </c>
      <c r="AM60" s="16">
        <f t="shared" si="16"/>
        <v>1</v>
      </c>
      <c r="AN60" s="16">
        <f t="shared" si="17"/>
        <v>1</v>
      </c>
      <c r="AO60" s="16">
        <f t="shared" si="18"/>
        <v>1</v>
      </c>
      <c r="AP60" s="16">
        <f t="shared" si="19"/>
        <v>1</v>
      </c>
      <c r="AQ60" s="16">
        <f t="shared" si="20"/>
        <v>1</v>
      </c>
      <c r="AR60" s="16">
        <f t="shared" si="21"/>
        <v>1</v>
      </c>
      <c r="AS60" s="16">
        <f t="shared" si="22"/>
        <v>1</v>
      </c>
      <c r="AT60" s="16">
        <f t="shared" si="23"/>
        <v>1</v>
      </c>
      <c r="AV60" s="15">
        <f t="shared" si="24"/>
        <v>0</v>
      </c>
      <c r="AW60" s="15">
        <f t="shared" si="25"/>
        <v>0</v>
      </c>
      <c r="AX60" s="15">
        <f t="shared" si="26"/>
        <v>0</v>
      </c>
      <c r="AY60" s="15">
        <f t="shared" si="27"/>
        <v>0</v>
      </c>
      <c r="AZ60" s="15">
        <f t="shared" si="28"/>
        <v>0</v>
      </c>
      <c r="BA60" s="15">
        <f t="shared" si="29"/>
        <v>0</v>
      </c>
      <c r="BB60" s="15">
        <f t="shared" si="30"/>
        <v>0</v>
      </c>
      <c r="BC60" s="15">
        <f t="shared" si="31"/>
        <v>0</v>
      </c>
      <c r="BD60" s="15">
        <f t="shared" si="32"/>
        <v>0</v>
      </c>
      <c r="BE60" s="15">
        <f t="shared" si="33"/>
        <v>0</v>
      </c>
      <c r="BF60" s="15">
        <f t="shared" si="34"/>
        <v>0</v>
      </c>
      <c r="BG60" s="15">
        <f t="shared" si="35"/>
        <v>0</v>
      </c>
      <c r="BH60" s="15">
        <f t="shared" si="36"/>
        <v>0</v>
      </c>
      <c r="BJ60" s="15">
        <f t="shared" si="37"/>
        <v>50</v>
      </c>
      <c r="BK60" s="15">
        <f t="shared" si="38"/>
        <v>50</v>
      </c>
      <c r="BL60" s="15">
        <f t="shared" si="39"/>
        <v>50</v>
      </c>
      <c r="BM60" s="15">
        <f t="shared" si="40"/>
        <v>50</v>
      </c>
      <c r="BN60" s="15">
        <f t="shared" si="41"/>
        <v>50</v>
      </c>
      <c r="BO60" s="15">
        <f t="shared" si="42"/>
        <v>50</v>
      </c>
      <c r="BP60" s="15">
        <f t="shared" si="43"/>
        <v>50</v>
      </c>
      <c r="BQ60" s="15">
        <f t="shared" si="44"/>
        <v>50</v>
      </c>
      <c r="BR60" s="15">
        <f t="shared" si="45"/>
        <v>50</v>
      </c>
      <c r="BS60" s="15">
        <f t="shared" si="46"/>
        <v>50</v>
      </c>
      <c r="BT60" s="15">
        <f t="shared" si="47"/>
        <v>50</v>
      </c>
      <c r="BU60" s="15">
        <f t="shared" si="48"/>
        <v>50</v>
      </c>
      <c r="BV60" s="15">
        <f t="shared" si="49"/>
        <v>600</v>
      </c>
      <c r="BX60" s="346">
        <f t="shared" si="50"/>
        <v>0</v>
      </c>
      <c r="BY60" s="346">
        <f t="shared" si="51"/>
        <v>0</v>
      </c>
      <c r="BZ60" s="346">
        <f t="shared" si="52"/>
        <v>0</v>
      </c>
      <c r="CA60" s="346">
        <f t="shared" si="53"/>
        <v>0</v>
      </c>
      <c r="CB60" s="346">
        <f t="shared" si="54"/>
        <v>0</v>
      </c>
      <c r="CC60" s="346">
        <f t="shared" si="55"/>
        <v>0</v>
      </c>
      <c r="CD60" s="346">
        <f t="shared" si="56"/>
        <v>0</v>
      </c>
      <c r="CE60" s="346">
        <f t="shared" si="57"/>
        <v>0</v>
      </c>
      <c r="CF60" s="346">
        <f t="shared" si="58"/>
        <v>0</v>
      </c>
      <c r="CG60" s="346">
        <f t="shared" si="59"/>
        <v>0</v>
      </c>
      <c r="CH60" s="346">
        <f t="shared" si="60"/>
        <v>0</v>
      </c>
      <c r="CI60" s="346">
        <f t="shared" si="61"/>
        <v>0</v>
      </c>
      <c r="CJ60" s="346">
        <f t="shared" si="62"/>
        <v>0</v>
      </c>
      <c r="CL60" s="346">
        <f t="shared" si="63"/>
        <v>0.245</v>
      </c>
      <c r="CM60" s="346">
        <f t="shared" si="64"/>
        <v>0.245</v>
      </c>
      <c r="CN60" s="346">
        <f t="shared" si="65"/>
        <v>0.245</v>
      </c>
      <c r="CO60" s="346">
        <f t="shared" si="66"/>
        <v>0.245</v>
      </c>
      <c r="CP60" s="346">
        <f t="shared" si="67"/>
        <v>0.245</v>
      </c>
      <c r="CQ60" s="346">
        <f t="shared" si="68"/>
        <v>0.245</v>
      </c>
      <c r="CR60" s="346">
        <f t="shared" si="69"/>
        <v>0.245</v>
      </c>
      <c r="CS60" s="346">
        <f t="shared" si="70"/>
        <v>0.245</v>
      </c>
      <c r="CT60" s="346">
        <f t="shared" si="71"/>
        <v>0.245</v>
      </c>
      <c r="CU60" s="346">
        <f t="shared" si="72"/>
        <v>0.245</v>
      </c>
      <c r="CV60" s="346">
        <f t="shared" si="73"/>
        <v>0.245</v>
      </c>
      <c r="CW60" s="346">
        <f t="shared" si="74"/>
        <v>0.245</v>
      </c>
      <c r="CX60" s="346">
        <f t="shared" si="75"/>
        <v>2.9400000000000008</v>
      </c>
      <c r="CZ60" s="559">
        <f t="shared" si="76"/>
        <v>0.245</v>
      </c>
      <c r="DA60" s="559">
        <f t="shared" si="77"/>
        <v>0.245</v>
      </c>
      <c r="DB60" s="559">
        <f t="shared" si="78"/>
        <v>0.245</v>
      </c>
      <c r="DC60" s="559">
        <f t="shared" si="79"/>
        <v>0.245</v>
      </c>
      <c r="DD60" s="559">
        <f t="shared" si="80"/>
        <v>0.245</v>
      </c>
      <c r="DE60" s="559">
        <f t="shared" si="81"/>
        <v>0.245</v>
      </c>
      <c r="DF60" s="559">
        <f t="shared" si="82"/>
        <v>0.245</v>
      </c>
      <c r="DG60" s="559">
        <f t="shared" si="83"/>
        <v>0.245</v>
      </c>
      <c r="DH60" s="559">
        <f t="shared" si="84"/>
        <v>0.245</v>
      </c>
      <c r="DI60" s="559">
        <f t="shared" si="85"/>
        <v>0.245</v>
      </c>
      <c r="DJ60" s="559">
        <f t="shared" si="86"/>
        <v>0.245</v>
      </c>
      <c r="DK60" s="559">
        <f t="shared" si="87"/>
        <v>0.245</v>
      </c>
      <c r="DL60" s="559">
        <f t="shared" si="88"/>
        <v>2.9400000000000008</v>
      </c>
    </row>
    <row r="61" spans="1:116">
      <c r="A61" s="4">
        <v>45</v>
      </c>
      <c r="B61" s="1" t="s">
        <v>463</v>
      </c>
      <c r="C61" s="1" t="s">
        <v>353</v>
      </c>
      <c r="D61" s="4" t="s">
        <v>327</v>
      </c>
      <c r="E61" s="133">
        <v>38.809999999999995</v>
      </c>
      <c r="F61" s="14">
        <f t="shared" si="89"/>
        <v>0</v>
      </c>
      <c r="I61" s="14">
        <v>0</v>
      </c>
      <c r="J61" s="14">
        <v>0</v>
      </c>
      <c r="K61" s="14">
        <v>0</v>
      </c>
      <c r="L61" s="14">
        <v>0</v>
      </c>
      <c r="M61" s="14">
        <v>0</v>
      </c>
      <c r="N61" s="14">
        <v>0</v>
      </c>
      <c r="O61" s="14">
        <v>0</v>
      </c>
      <c r="P61" s="14">
        <v>0</v>
      </c>
      <c r="Q61" s="14">
        <v>0</v>
      </c>
      <c r="R61" s="14">
        <v>0</v>
      </c>
      <c r="S61" s="14">
        <v>0</v>
      </c>
      <c r="T61" s="14">
        <v>0</v>
      </c>
      <c r="V61" s="16">
        <v>0</v>
      </c>
      <c r="W61" s="16">
        <v>0</v>
      </c>
      <c r="X61" s="16">
        <v>0</v>
      </c>
      <c r="Y61" s="16">
        <v>0</v>
      </c>
      <c r="Z61" s="16">
        <v>0</v>
      </c>
      <c r="AA61" s="16">
        <v>0</v>
      </c>
      <c r="AB61" s="16">
        <v>0</v>
      </c>
      <c r="AC61" s="16">
        <v>0</v>
      </c>
      <c r="AD61" s="16">
        <v>0</v>
      </c>
      <c r="AE61" s="16">
        <v>0</v>
      </c>
      <c r="AF61" s="16">
        <v>0</v>
      </c>
      <c r="AG61" s="16">
        <v>0</v>
      </c>
      <c r="AI61" s="16">
        <f t="shared" si="12"/>
        <v>1</v>
      </c>
      <c r="AJ61" s="16">
        <f t="shared" si="13"/>
        <v>1</v>
      </c>
      <c r="AK61" s="16">
        <f t="shared" si="14"/>
        <v>1</v>
      </c>
      <c r="AL61" s="16">
        <f t="shared" si="15"/>
        <v>1</v>
      </c>
      <c r="AM61" s="16">
        <f t="shared" si="16"/>
        <v>1</v>
      </c>
      <c r="AN61" s="16">
        <f t="shared" si="17"/>
        <v>1</v>
      </c>
      <c r="AO61" s="16">
        <f t="shared" si="18"/>
        <v>1</v>
      </c>
      <c r="AP61" s="16">
        <f t="shared" si="19"/>
        <v>1</v>
      </c>
      <c r="AQ61" s="16">
        <f t="shared" si="20"/>
        <v>1</v>
      </c>
      <c r="AR61" s="16">
        <f t="shared" si="21"/>
        <v>1</v>
      </c>
      <c r="AS61" s="16">
        <f t="shared" si="22"/>
        <v>1</v>
      </c>
      <c r="AT61" s="16">
        <f t="shared" si="23"/>
        <v>1</v>
      </c>
      <c r="AV61" s="15">
        <f t="shared" si="24"/>
        <v>0</v>
      </c>
      <c r="AW61" s="15">
        <f t="shared" si="25"/>
        <v>0</v>
      </c>
      <c r="AX61" s="15">
        <f t="shared" si="26"/>
        <v>0</v>
      </c>
      <c r="AY61" s="15">
        <f t="shared" si="27"/>
        <v>0</v>
      </c>
      <c r="AZ61" s="15">
        <f t="shared" si="28"/>
        <v>0</v>
      </c>
      <c r="BA61" s="15">
        <f t="shared" si="29"/>
        <v>0</v>
      </c>
      <c r="BB61" s="15">
        <f t="shared" si="30"/>
        <v>0</v>
      </c>
      <c r="BC61" s="15">
        <f t="shared" si="31"/>
        <v>0</v>
      </c>
      <c r="BD61" s="15">
        <f t="shared" si="32"/>
        <v>0</v>
      </c>
      <c r="BE61" s="15">
        <f t="shared" si="33"/>
        <v>0</v>
      </c>
      <c r="BF61" s="15">
        <f t="shared" si="34"/>
        <v>0</v>
      </c>
      <c r="BG61" s="15">
        <f t="shared" si="35"/>
        <v>0</v>
      </c>
      <c r="BH61" s="15">
        <f t="shared" si="36"/>
        <v>0</v>
      </c>
      <c r="BJ61" s="15">
        <f t="shared" si="37"/>
        <v>0</v>
      </c>
      <c r="BK61" s="15">
        <f t="shared" si="38"/>
        <v>0</v>
      </c>
      <c r="BL61" s="15">
        <f t="shared" si="39"/>
        <v>0</v>
      </c>
      <c r="BM61" s="15">
        <f t="shared" si="40"/>
        <v>0</v>
      </c>
      <c r="BN61" s="15">
        <f t="shared" si="41"/>
        <v>0</v>
      </c>
      <c r="BO61" s="15">
        <f t="shared" si="42"/>
        <v>0</v>
      </c>
      <c r="BP61" s="15">
        <f t="shared" si="43"/>
        <v>0</v>
      </c>
      <c r="BQ61" s="15">
        <f t="shared" si="44"/>
        <v>0</v>
      </c>
      <c r="BR61" s="15">
        <f t="shared" si="45"/>
        <v>0</v>
      </c>
      <c r="BS61" s="15">
        <f t="shared" si="46"/>
        <v>0</v>
      </c>
      <c r="BT61" s="15">
        <f t="shared" si="47"/>
        <v>0</v>
      </c>
      <c r="BU61" s="15">
        <f t="shared" si="48"/>
        <v>0</v>
      </c>
      <c r="BV61" s="15">
        <f t="shared" si="49"/>
        <v>0</v>
      </c>
      <c r="BX61" s="346">
        <f t="shared" si="50"/>
        <v>0</v>
      </c>
      <c r="BY61" s="346">
        <f t="shared" si="51"/>
        <v>0</v>
      </c>
      <c r="BZ61" s="346">
        <f t="shared" si="52"/>
        <v>0</v>
      </c>
      <c r="CA61" s="346">
        <f t="shared" si="53"/>
        <v>0</v>
      </c>
      <c r="CB61" s="346">
        <f t="shared" si="54"/>
        <v>0</v>
      </c>
      <c r="CC61" s="346">
        <f t="shared" si="55"/>
        <v>0</v>
      </c>
      <c r="CD61" s="346">
        <f t="shared" si="56"/>
        <v>0</v>
      </c>
      <c r="CE61" s="346">
        <f t="shared" si="57"/>
        <v>0</v>
      </c>
      <c r="CF61" s="346">
        <f t="shared" si="58"/>
        <v>0</v>
      </c>
      <c r="CG61" s="346">
        <f t="shared" si="59"/>
        <v>0</v>
      </c>
      <c r="CH61" s="346">
        <f t="shared" si="60"/>
        <v>0</v>
      </c>
      <c r="CI61" s="346">
        <f t="shared" si="61"/>
        <v>0</v>
      </c>
      <c r="CJ61" s="346">
        <f t="shared" si="62"/>
        <v>0</v>
      </c>
      <c r="CL61" s="346">
        <f t="shared" si="63"/>
        <v>0</v>
      </c>
      <c r="CM61" s="346">
        <f t="shared" si="64"/>
        <v>0</v>
      </c>
      <c r="CN61" s="346">
        <f t="shared" si="65"/>
        <v>0</v>
      </c>
      <c r="CO61" s="346">
        <f t="shared" si="66"/>
        <v>0</v>
      </c>
      <c r="CP61" s="346">
        <f t="shared" si="67"/>
        <v>0</v>
      </c>
      <c r="CQ61" s="346">
        <f t="shared" si="68"/>
        <v>0</v>
      </c>
      <c r="CR61" s="346">
        <f t="shared" si="69"/>
        <v>0</v>
      </c>
      <c r="CS61" s="346">
        <f t="shared" si="70"/>
        <v>0</v>
      </c>
      <c r="CT61" s="346">
        <f t="shared" si="71"/>
        <v>0</v>
      </c>
      <c r="CU61" s="346">
        <f t="shared" si="72"/>
        <v>0</v>
      </c>
      <c r="CV61" s="346">
        <f t="shared" si="73"/>
        <v>0</v>
      </c>
      <c r="CW61" s="346">
        <f t="shared" si="74"/>
        <v>0</v>
      </c>
      <c r="CX61" s="346">
        <f t="shared" si="75"/>
        <v>0</v>
      </c>
      <c r="CZ61" s="559">
        <f t="shared" si="76"/>
        <v>0</v>
      </c>
      <c r="DA61" s="559">
        <f t="shared" si="77"/>
        <v>0</v>
      </c>
      <c r="DB61" s="559">
        <f t="shared" si="78"/>
        <v>0</v>
      </c>
      <c r="DC61" s="559">
        <f t="shared" si="79"/>
        <v>0</v>
      </c>
      <c r="DD61" s="559">
        <f t="shared" si="80"/>
        <v>0</v>
      </c>
      <c r="DE61" s="559">
        <f t="shared" si="81"/>
        <v>0</v>
      </c>
      <c r="DF61" s="559">
        <f t="shared" si="82"/>
        <v>0</v>
      </c>
      <c r="DG61" s="559">
        <f t="shared" si="83"/>
        <v>0</v>
      </c>
      <c r="DH61" s="559">
        <f t="shared" si="84"/>
        <v>0</v>
      </c>
      <c r="DI61" s="559">
        <f t="shared" si="85"/>
        <v>0</v>
      </c>
      <c r="DJ61" s="559">
        <f t="shared" si="86"/>
        <v>0</v>
      </c>
      <c r="DK61" s="559">
        <f t="shared" si="87"/>
        <v>0</v>
      </c>
      <c r="DL61" s="559">
        <f t="shared" si="88"/>
        <v>0</v>
      </c>
    </row>
    <row r="62" spans="1:116">
      <c r="E62" s="133"/>
      <c r="F62" s="14"/>
      <c r="I62" s="14"/>
      <c r="J62" s="14"/>
      <c r="K62" s="14"/>
      <c r="L62" s="14"/>
      <c r="M62" s="14"/>
      <c r="N62" s="14"/>
      <c r="O62" s="14"/>
      <c r="P62" s="14"/>
      <c r="Q62" s="14"/>
      <c r="R62" s="14"/>
      <c r="S62" s="14"/>
      <c r="T62" s="14"/>
      <c r="V62" s="16"/>
      <c r="W62" s="16"/>
      <c r="X62" s="16"/>
      <c r="Y62" s="16"/>
      <c r="Z62" s="16"/>
      <c r="AA62" s="16"/>
      <c r="AB62" s="16"/>
      <c r="AC62" s="16"/>
      <c r="AD62" s="16"/>
      <c r="AE62" s="16"/>
      <c r="AF62" s="16"/>
      <c r="AG62" s="16"/>
      <c r="AI62" s="16"/>
      <c r="AJ62" s="16"/>
      <c r="AK62" s="16"/>
      <c r="AL62" s="16"/>
      <c r="AM62" s="16"/>
      <c r="AN62" s="16"/>
      <c r="AO62" s="16"/>
      <c r="AP62" s="16"/>
      <c r="AQ62" s="16"/>
      <c r="AR62" s="16"/>
      <c r="AS62" s="16"/>
      <c r="AT62" s="16"/>
      <c r="AV62" s="15"/>
      <c r="AW62" s="15"/>
      <c r="AX62" s="15"/>
      <c r="AY62" s="15"/>
      <c r="AZ62" s="15"/>
      <c r="BA62" s="15"/>
      <c r="BB62" s="15"/>
      <c r="BC62" s="15"/>
      <c r="BD62" s="15"/>
      <c r="BE62" s="15"/>
      <c r="BF62" s="15"/>
      <c r="BG62" s="15"/>
      <c r="BH62" s="15"/>
      <c r="BJ62" s="15"/>
      <c r="BK62" s="15"/>
      <c r="BL62" s="15"/>
      <c r="BM62" s="15"/>
      <c r="BN62" s="15"/>
      <c r="BO62" s="15"/>
      <c r="BP62" s="15"/>
      <c r="BQ62" s="15"/>
      <c r="BR62" s="15"/>
      <c r="BS62" s="15"/>
      <c r="BT62" s="15"/>
      <c r="BU62" s="15"/>
      <c r="BV62" s="15"/>
      <c r="BX62" s="346"/>
      <c r="BY62" s="346"/>
      <c r="BZ62" s="346"/>
      <c r="CA62" s="346"/>
      <c r="CB62" s="346"/>
      <c r="CC62" s="346"/>
      <c r="CD62" s="346"/>
      <c r="CE62" s="346"/>
      <c r="CF62" s="346"/>
      <c r="CG62" s="346"/>
      <c r="CH62" s="346"/>
      <c r="CI62" s="346"/>
      <c r="CJ62" s="346"/>
      <c r="CL62" s="346"/>
      <c r="CM62" s="346"/>
      <c r="CN62" s="346"/>
      <c r="CO62" s="346"/>
      <c r="CP62" s="346"/>
      <c r="CQ62" s="346"/>
      <c r="CR62" s="346"/>
      <c r="CS62" s="346"/>
      <c r="CT62" s="346"/>
      <c r="CU62" s="346"/>
      <c r="CV62" s="346"/>
      <c r="CW62" s="346"/>
      <c r="CX62" s="346"/>
      <c r="CZ62" s="559">
        <f t="shared" si="76"/>
        <v>0</v>
      </c>
      <c r="DA62" s="559">
        <f t="shared" si="77"/>
        <v>0</v>
      </c>
      <c r="DB62" s="559">
        <f t="shared" si="78"/>
        <v>0</v>
      </c>
      <c r="DC62" s="559">
        <f t="shared" si="79"/>
        <v>0</v>
      </c>
      <c r="DD62" s="559">
        <f t="shared" si="80"/>
        <v>0</v>
      </c>
      <c r="DE62" s="559">
        <f t="shared" si="81"/>
        <v>0</v>
      </c>
      <c r="DF62" s="559">
        <f t="shared" si="82"/>
        <v>0</v>
      </c>
      <c r="DG62" s="559">
        <f t="shared" si="83"/>
        <v>0</v>
      </c>
      <c r="DH62" s="559">
        <f t="shared" si="84"/>
        <v>0</v>
      </c>
      <c r="DI62" s="559">
        <f t="shared" si="85"/>
        <v>0</v>
      </c>
      <c r="DJ62" s="559">
        <f t="shared" si="86"/>
        <v>0</v>
      </c>
      <c r="DK62" s="559">
        <f t="shared" si="87"/>
        <v>0</v>
      </c>
      <c r="DL62" s="559">
        <f t="shared" si="88"/>
        <v>0</v>
      </c>
    </row>
    <row r="63" spans="1:116">
      <c r="A63" s="4">
        <v>46</v>
      </c>
      <c r="B63" s="1" t="s">
        <v>464</v>
      </c>
      <c r="C63" s="1" t="s">
        <v>355</v>
      </c>
      <c r="D63" s="4" t="s">
        <v>327</v>
      </c>
      <c r="E63" s="133">
        <v>0</v>
      </c>
      <c r="F63" s="14">
        <f t="shared" si="89"/>
        <v>2500</v>
      </c>
      <c r="I63" s="14">
        <v>100</v>
      </c>
      <c r="J63" s="14">
        <v>100</v>
      </c>
      <c r="K63" s="14">
        <v>100</v>
      </c>
      <c r="L63" s="14">
        <v>100</v>
      </c>
      <c r="M63" s="14">
        <v>200</v>
      </c>
      <c r="N63" s="14">
        <v>200</v>
      </c>
      <c r="O63" s="14">
        <v>250</v>
      </c>
      <c r="P63" s="14">
        <v>250</v>
      </c>
      <c r="Q63" s="14">
        <v>300</v>
      </c>
      <c r="R63" s="14">
        <v>300</v>
      </c>
      <c r="S63" s="14">
        <v>300</v>
      </c>
      <c r="T63" s="14">
        <v>300</v>
      </c>
      <c r="V63" s="16">
        <v>0</v>
      </c>
      <c r="W63" s="16">
        <v>0</v>
      </c>
      <c r="X63" s="16">
        <v>0</v>
      </c>
      <c r="Y63" s="16">
        <v>0</v>
      </c>
      <c r="Z63" s="16">
        <v>0</v>
      </c>
      <c r="AA63" s="16">
        <v>0</v>
      </c>
      <c r="AB63" s="16">
        <v>0</v>
      </c>
      <c r="AC63" s="16">
        <v>0</v>
      </c>
      <c r="AD63" s="16">
        <v>0</v>
      </c>
      <c r="AE63" s="16">
        <v>0</v>
      </c>
      <c r="AF63" s="16">
        <v>0</v>
      </c>
      <c r="AG63" s="16">
        <v>0</v>
      </c>
      <c r="AI63" s="16">
        <f t="shared" si="12"/>
        <v>1</v>
      </c>
      <c r="AJ63" s="16">
        <f t="shared" si="13"/>
        <v>1</v>
      </c>
      <c r="AK63" s="16">
        <f t="shared" si="14"/>
        <v>1</v>
      </c>
      <c r="AL63" s="16">
        <f t="shared" si="15"/>
        <v>1</v>
      </c>
      <c r="AM63" s="16">
        <f t="shared" si="16"/>
        <v>1</v>
      </c>
      <c r="AN63" s="16">
        <f t="shared" si="17"/>
        <v>1</v>
      </c>
      <c r="AO63" s="16">
        <f t="shared" si="18"/>
        <v>1</v>
      </c>
      <c r="AP63" s="16">
        <f t="shared" si="19"/>
        <v>1</v>
      </c>
      <c r="AQ63" s="16">
        <f t="shared" si="20"/>
        <v>1</v>
      </c>
      <c r="AR63" s="16">
        <f t="shared" si="21"/>
        <v>1</v>
      </c>
      <c r="AS63" s="16">
        <f t="shared" si="22"/>
        <v>1</v>
      </c>
      <c r="AT63" s="16">
        <f t="shared" si="23"/>
        <v>1</v>
      </c>
      <c r="AV63" s="15">
        <f t="shared" si="24"/>
        <v>0</v>
      </c>
      <c r="AW63" s="15">
        <f t="shared" si="25"/>
        <v>0</v>
      </c>
      <c r="AX63" s="15">
        <f t="shared" si="26"/>
        <v>0</v>
      </c>
      <c r="AY63" s="15">
        <f t="shared" si="27"/>
        <v>0</v>
      </c>
      <c r="AZ63" s="15">
        <f t="shared" si="28"/>
        <v>0</v>
      </c>
      <c r="BA63" s="15">
        <f t="shared" si="29"/>
        <v>0</v>
      </c>
      <c r="BB63" s="15">
        <f t="shared" si="30"/>
        <v>0</v>
      </c>
      <c r="BC63" s="15">
        <f t="shared" si="31"/>
        <v>0</v>
      </c>
      <c r="BD63" s="15">
        <f t="shared" si="32"/>
        <v>0</v>
      </c>
      <c r="BE63" s="15">
        <f t="shared" si="33"/>
        <v>0</v>
      </c>
      <c r="BF63" s="15">
        <f t="shared" si="34"/>
        <v>0</v>
      </c>
      <c r="BG63" s="15">
        <f t="shared" si="35"/>
        <v>0</v>
      </c>
      <c r="BH63" s="15">
        <f t="shared" si="36"/>
        <v>0</v>
      </c>
      <c r="BJ63" s="15">
        <f t="shared" si="37"/>
        <v>100</v>
      </c>
      <c r="BK63" s="15">
        <f t="shared" si="38"/>
        <v>100</v>
      </c>
      <c r="BL63" s="15">
        <f t="shared" si="39"/>
        <v>100</v>
      </c>
      <c r="BM63" s="15">
        <f t="shared" si="40"/>
        <v>100</v>
      </c>
      <c r="BN63" s="15">
        <f t="shared" si="41"/>
        <v>200</v>
      </c>
      <c r="BO63" s="15">
        <f t="shared" si="42"/>
        <v>200</v>
      </c>
      <c r="BP63" s="15">
        <f t="shared" si="43"/>
        <v>250</v>
      </c>
      <c r="BQ63" s="15">
        <f t="shared" si="44"/>
        <v>250</v>
      </c>
      <c r="BR63" s="15">
        <f t="shared" si="45"/>
        <v>300</v>
      </c>
      <c r="BS63" s="15">
        <f t="shared" si="46"/>
        <v>300</v>
      </c>
      <c r="BT63" s="15">
        <f t="shared" si="47"/>
        <v>300</v>
      </c>
      <c r="BU63" s="15">
        <f t="shared" si="48"/>
        <v>300</v>
      </c>
      <c r="BV63" s="15">
        <f t="shared" si="49"/>
        <v>2500</v>
      </c>
      <c r="BX63" s="346">
        <f t="shared" si="50"/>
        <v>0</v>
      </c>
      <c r="BY63" s="346">
        <f t="shared" si="51"/>
        <v>0</v>
      </c>
      <c r="BZ63" s="346">
        <f t="shared" si="52"/>
        <v>0</v>
      </c>
      <c r="CA63" s="346">
        <f t="shared" si="53"/>
        <v>0</v>
      </c>
      <c r="CB63" s="346">
        <f t="shared" si="54"/>
        <v>0</v>
      </c>
      <c r="CC63" s="346">
        <f t="shared" si="55"/>
        <v>0</v>
      </c>
      <c r="CD63" s="346">
        <f t="shared" si="56"/>
        <v>0</v>
      </c>
      <c r="CE63" s="346">
        <f t="shared" si="57"/>
        <v>0</v>
      </c>
      <c r="CF63" s="346">
        <f t="shared" si="58"/>
        <v>0</v>
      </c>
      <c r="CG63" s="346">
        <f t="shared" si="59"/>
        <v>0</v>
      </c>
      <c r="CH63" s="346">
        <f t="shared" si="60"/>
        <v>0</v>
      </c>
      <c r="CI63" s="346">
        <f t="shared" si="61"/>
        <v>0</v>
      </c>
      <c r="CJ63" s="346">
        <f t="shared" si="62"/>
        <v>0</v>
      </c>
      <c r="CL63" s="346">
        <f t="shared" si="63"/>
        <v>0.49</v>
      </c>
      <c r="CM63" s="346">
        <f t="shared" si="64"/>
        <v>0.49</v>
      </c>
      <c r="CN63" s="346">
        <f t="shared" si="65"/>
        <v>0.49</v>
      </c>
      <c r="CO63" s="346">
        <f t="shared" si="66"/>
        <v>0.49</v>
      </c>
      <c r="CP63" s="346">
        <f t="shared" si="67"/>
        <v>0.98</v>
      </c>
      <c r="CQ63" s="346">
        <f t="shared" si="68"/>
        <v>0.98</v>
      </c>
      <c r="CR63" s="346">
        <f t="shared" si="69"/>
        <v>1.2250000000000001</v>
      </c>
      <c r="CS63" s="346">
        <f t="shared" si="70"/>
        <v>1.2250000000000001</v>
      </c>
      <c r="CT63" s="346">
        <f t="shared" si="71"/>
        <v>1.47</v>
      </c>
      <c r="CU63" s="346">
        <f t="shared" si="72"/>
        <v>1.47</v>
      </c>
      <c r="CV63" s="346">
        <f t="shared" si="73"/>
        <v>1.47</v>
      </c>
      <c r="CW63" s="346">
        <f t="shared" si="74"/>
        <v>1.47</v>
      </c>
      <c r="CX63" s="346">
        <f t="shared" si="75"/>
        <v>12.25</v>
      </c>
      <c r="CZ63" s="559">
        <f t="shared" si="76"/>
        <v>0.49</v>
      </c>
      <c r="DA63" s="559">
        <f t="shared" si="77"/>
        <v>0.49</v>
      </c>
      <c r="DB63" s="559">
        <f t="shared" si="78"/>
        <v>0.49</v>
      </c>
      <c r="DC63" s="559">
        <f t="shared" si="79"/>
        <v>0.49</v>
      </c>
      <c r="DD63" s="559">
        <f t="shared" si="80"/>
        <v>0.98</v>
      </c>
      <c r="DE63" s="559">
        <f t="shared" si="81"/>
        <v>0.98</v>
      </c>
      <c r="DF63" s="559">
        <f t="shared" si="82"/>
        <v>1.2250000000000001</v>
      </c>
      <c r="DG63" s="559">
        <f t="shared" si="83"/>
        <v>1.2250000000000001</v>
      </c>
      <c r="DH63" s="559">
        <f t="shared" si="84"/>
        <v>1.47</v>
      </c>
      <c r="DI63" s="559">
        <f t="shared" si="85"/>
        <v>1.47</v>
      </c>
      <c r="DJ63" s="559">
        <f t="shared" si="86"/>
        <v>1.47</v>
      </c>
      <c r="DK63" s="559">
        <f t="shared" si="87"/>
        <v>1.47</v>
      </c>
      <c r="DL63" s="559">
        <f t="shared" si="88"/>
        <v>12.25</v>
      </c>
    </row>
    <row r="64" spans="1:116">
      <c r="A64" s="4">
        <v>47</v>
      </c>
      <c r="B64" s="1" t="s">
        <v>465</v>
      </c>
      <c r="C64" s="1" t="s">
        <v>355</v>
      </c>
      <c r="D64" s="4" t="s">
        <v>327</v>
      </c>
      <c r="E64" s="133">
        <f>200</f>
        <v>200</v>
      </c>
      <c r="F64" s="14">
        <f t="shared" si="89"/>
        <v>950</v>
      </c>
      <c r="I64" s="14">
        <v>50</v>
      </c>
      <c r="J64" s="14">
        <v>50</v>
      </c>
      <c r="K64" s="14">
        <v>50</v>
      </c>
      <c r="L64" s="14">
        <v>50</v>
      </c>
      <c r="M64" s="14">
        <v>50</v>
      </c>
      <c r="N64" s="14">
        <v>100</v>
      </c>
      <c r="O64" s="14">
        <v>100</v>
      </c>
      <c r="P64" s="14">
        <v>100</v>
      </c>
      <c r="Q64" s="14">
        <v>100</v>
      </c>
      <c r="R64" s="14">
        <v>100</v>
      </c>
      <c r="S64" s="14">
        <v>100</v>
      </c>
      <c r="T64" s="14">
        <v>100</v>
      </c>
      <c r="V64" s="16">
        <v>0</v>
      </c>
      <c r="W64" s="16">
        <v>0</v>
      </c>
      <c r="X64" s="16">
        <v>0</v>
      </c>
      <c r="Y64" s="16">
        <v>0</v>
      </c>
      <c r="Z64" s="16">
        <v>0</v>
      </c>
      <c r="AA64" s="16">
        <v>0</v>
      </c>
      <c r="AB64" s="16">
        <v>0</v>
      </c>
      <c r="AC64" s="16">
        <v>0</v>
      </c>
      <c r="AD64" s="16">
        <v>0</v>
      </c>
      <c r="AE64" s="16">
        <v>0</v>
      </c>
      <c r="AF64" s="16">
        <v>0</v>
      </c>
      <c r="AG64" s="16">
        <v>0</v>
      </c>
      <c r="AI64" s="16">
        <f t="shared" si="12"/>
        <v>1</v>
      </c>
      <c r="AJ64" s="16">
        <f t="shared" si="13"/>
        <v>1</v>
      </c>
      <c r="AK64" s="16">
        <f t="shared" si="14"/>
        <v>1</v>
      </c>
      <c r="AL64" s="16">
        <f t="shared" si="15"/>
        <v>1</v>
      </c>
      <c r="AM64" s="16">
        <f t="shared" si="16"/>
        <v>1</v>
      </c>
      <c r="AN64" s="16">
        <f t="shared" si="17"/>
        <v>1</v>
      </c>
      <c r="AO64" s="16">
        <f t="shared" si="18"/>
        <v>1</v>
      </c>
      <c r="AP64" s="16">
        <f t="shared" si="19"/>
        <v>1</v>
      </c>
      <c r="AQ64" s="16">
        <f t="shared" si="20"/>
        <v>1</v>
      </c>
      <c r="AR64" s="16">
        <f t="shared" si="21"/>
        <v>1</v>
      </c>
      <c r="AS64" s="16">
        <f t="shared" si="22"/>
        <v>1</v>
      </c>
      <c r="AT64" s="16">
        <f t="shared" si="23"/>
        <v>1</v>
      </c>
      <c r="AV64" s="15">
        <f t="shared" si="24"/>
        <v>0</v>
      </c>
      <c r="AW64" s="15">
        <f t="shared" si="25"/>
        <v>0</v>
      </c>
      <c r="AX64" s="15">
        <f t="shared" si="26"/>
        <v>0</v>
      </c>
      <c r="AY64" s="15">
        <f t="shared" si="27"/>
        <v>0</v>
      </c>
      <c r="AZ64" s="15">
        <f t="shared" si="28"/>
        <v>0</v>
      </c>
      <c r="BA64" s="15">
        <f t="shared" si="29"/>
        <v>0</v>
      </c>
      <c r="BB64" s="15">
        <f t="shared" si="30"/>
        <v>0</v>
      </c>
      <c r="BC64" s="15">
        <f t="shared" si="31"/>
        <v>0</v>
      </c>
      <c r="BD64" s="15">
        <f t="shared" si="32"/>
        <v>0</v>
      </c>
      <c r="BE64" s="15">
        <f t="shared" si="33"/>
        <v>0</v>
      </c>
      <c r="BF64" s="15">
        <f t="shared" si="34"/>
        <v>0</v>
      </c>
      <c r="BG64" s="15">
        <f t="shared" si="35"/>
        <v>0</v>
      </c>
      <c r="BH64" s="15">
        <f t="shared" si="36"/>
        <v>0</v>
      </c>
      <c r="BJ64" s="15">
        <f t="shared" si="37"/>
        <v>50</v>
      </c>
      <c r="BK64" s="15">
        <f t="shared" si="38"/>
        <v>50</v>
      </c>
      <c r="BL64" s="15">
        <f t="shared" si="39"/>
        <v>50</v>
      </c>
      <c r="BM64" s="15">
        <f t="shared" si="40"/>
        <v>50</v>
      </c>
      <c r="BN64" s="15">
        <f t="shared" si="41"/>
        <v>50</v>
      </c>
      <c r="BO64" s="15">
        <f t="shared" si="42"/>
        <v>100</v>
      </c>
      <c r="BP64" s="15">
        <f t="shared" si="43"/>
        <v>100</v>
      </c>
      <c r="BQ64" s="15">
        <f t="shared" si="44"/>
        <v>100</v>
      </c>
      <c r="BR64" s="15">
        <f t="shared" si="45"/>
        <v>100</v>
      </c>
      <c r="BS64" s="15">
        <f t="shared" si="46"/>
        <v>100</v>
      </c>
      <c r="BT64" s="15">
        <f t="shared" si="47"/>
        <v>100</v>
      </c>
      <c r="BU64" s="15">
        <f t="shared" si="48"/>
        <v>100</v>
      </c>
      <c r="BV64" s="15">
        <f t="shared" si="49"/>
        <v>950</v>
      </c>
      <c r="BX64" s="346">
        <f t="shared" si="50"/>
        <v>0</v>
      </c>
      <c r="BY64" s="346">
        <f t="shared" si="51"/>
        <v>0</v>
      </c>
      <c r="BZ64" s="346">
        <f t="shared" si="52"/>
        <v>0</v>
      </c>
      <c r="CA64" s="346">
        <f t="shared" si="53"/>
        <v>0</v>
      </c>
      <c r="CB64" s="346">
        <f t="shared" si="54"/>
        <v>0</v>
      </c>
      <c r="CC64" s="346">
        <f t="shared" si="55"/>
        <v>0</v>
      </c>
      <c r="CD64" s="346">
        <f t="shared" si="56"/>
        <v>0</v>
      </c>
      <c r="CE64" s="346">
        <f t="shared" si="57"/>
        <v>0</v>
      </c>
      <c r="CF64" s="346">
        <f t="shared" si="58"/>
        <v>0</v>
      </c>
      <c r="CG64" s="346">
        <f t="shared" si="59"/>
        <v>0</v>
      </c>
      <c r="CH64" s="346">
        <f t="shared" si="60"/>
        <v>0</v>
      </c>
      <c r="CI64" s="346">
        <f t="shared" si="61"/>
        <v>0</v>
      </c>
      <c r="CJ64" s="346">
        <f t="shared" si="62"/>
        <v>0</v>
      </c>
      <c r="CL64" s="346">
        <f t="shared" si="63"/>
        <v>0.245</v>
      </c>
      <c r="CM64" s="346">
        <f t="shared" si="64"/>
        <v>0.245</v>
      </c>
      <c r="CN64" s="346">
        <f t="shared" si="65"/>
        <v>0.245</v>
      </c>
      <c r="CO64" s="346">
        <f t="shared" si="66"/>
        <v>0.245</v>
      </c>
      <c r="CP64" s="346">
        <f t="shared" si="67"/>
        <v>0.245</v>
      </c>
      <c r="CQ64" s="346">
        <f t="shared" si="68"/>
        <v>0.49</v>
      </c>
      <c r="CR64" s="346">
        <f t="shared" si="69"/>
        <v>0.49</v>
      </c>
      <c r="CS64" s="346">
        <f t="shared" si="70"/>
        <v>0.49</v>
      </c>
      <c r="CT64" s="346">
        <f t="shared" si="71"/>
        <v>0.49</v>
      </c>
      <c r="CU64" s="346">
        <f t="shared" si="72"/>
        <v>0.49</v>
      </c>
      <c r="CV64" s="346">
        <f t="shared" si="73"/>
        <v>0.49</v>
      </c>
      <c r="CW64" s="346">
        <f t="shared" si="74"/>
        <v>0.49</v>
      </c>
      <c r="CX64" s="346">
        <f t="shared" si="75"/>
        <v>4.6550000000000011</v>
      </c>
      <c r="CZ64" s="559">
        <f t="shared" si="76"/>
        <v>0.245</v>
      </c>
      <c r="DA64" s="559">
        <f t="shared" si="77"/>
        <v>0.245</v>
      </c>
      <c r="DB64" s="559">
        <f t="shared" si="78"/>
        <v>0.245</v>
      </c>
      <c r="DC64" s="559">
        <f t="shared" si="79"/>
        <v>0.245</v>
      </c>
      <c r="DD64" s="559">
        <f t="shared" si="80"/>
        <v>0.245</v>
      </c>
      <c r="DE64" s="559">
        <f t="shared" si="81"/>
        <v>0.49</v>
      </c>
      <c r="DF64" s="559">
        <f t="shared" si="82"/>
        <v>0.49</v>
      </c>
      <c r="DG64" s="559">
        <f t="shared" si="83"/>
        <v>0.49</v>
      </c>
      <c r="DH64" s="559">
        <f t="shared" si="84"/>
        <v>0.49</v>
      </c>
      <c r="DI64" s="559">
        <f t="shared" si="85"/>
        <v>0.49</v>
      </c>
      <c r="DJ64" s="559">
        <f t="shared" si="86"/>
        <v>0.49</v>
      </c>
      <c r="DK64" s="559">
        <f t="shared" si="87"/>
        <v>0.49</v>
      </c>
      <c r="DL64" s="559">
        <f t="shared" si="88"/>
        <v>4.6550000000000011</v>
      </c>
    </row>
    <row r="65" spans="1:116">
      <c r="A65" s="4">
        <v>48</v>
      </c>
      <c r="B65" s="1" t="s">
        <v>466</v>
      </c>
      <c r="C65" s="1" t="s">
        <v>355</v>
      </c>
      <c r="D65" s="4" t="s">
        <v>327</v>
      </c>
      <c r="E65" s="133">
        <f>282.93+200</f>
        <v>482.93</v>
      </c>
      <c r="F65" s="14">
        <f t="shared" si="89"/>
        <v>950</v>
      </c>
      <c r="I65" s="14">
        <v>0</v>
      </c>
      <c r="J65" s="14">
        <v>50</v>
      </c>
      <c r="K65" s="14">
        <v>50</v>
      </c>
      <c r="L65" s="14">
        <v>50</v>
      </c>
      <c r="M65" s="14">
        <v>100</v>
      </c>
      <c r="N65" s="14">
        <v>100</v>
      </c>
      <c r="O65" s="14">
        <v>100</v>
      </c>
      <c r="P65" s="14">
        <v>100</v>
      </c>
      <c r="Q65" s="14">
        <v>100</v>
      </c>
      <c r="R65" s="14">
        <v>100</v>
      </c>
      <c r="S65" s="14">
        <v>100</v>
      </c>
      <c r="T65" s="14">
        <v>100</v>
      </c>
      <c r="V65" s="16">
        <v>0</v>
      </c>
      <c r="W65" s="16">
        <v>0</v>
      </c>
      <c r="X65" s="16">
        <v>0</v>
      </c>
      <c r="Y65" s="16">
        <v>0</v>
      </c>
      <c r="Z65" s="16">
        <v>0</v>
      </c>
      <c r="AA65" s="16">
        <v>0</v>
      </c>
      <c r="AB65" s="16">
        <v>0</v>
      </c>
      <c r="AC65" s="16">
        <v>0</v>
      </c>
      <c r="AD65" s="16">
        <v>0</v>
      </c>
      <c r="AE65" s="16">
        <v>0</v>
      </c>
      <c r="AF65" s="16">
        <v>0</v>
      </c>
      <c r="AG65" s="16">
        <v>0</v>
      </c>
      <c r="AI65" s="16">
        <f t="shared" si="12"/>
        <v>1</v>
      </c>
      <c r="AJ65" s="16">
        <f t="shared" si="13"/>
        <v>1</v>
      </c>
      <c r="AK65" s="16">
        <f t="shared" si="14"/>
        <v>1</v>
      </c>
      <c r="AL65" s="16">
        <f t="shared" si="15"/>
        <v>1</v>
      </c>
      <c r="AM65" s="16">
        <f t="shared" si="16"/>
        <v>1</v>
      </c>
      <c r="AN65" s="16">
        <f t="shared" si="17"/>
        <v>1</v>
      </c>
      <c r="AO65" s="16">
        <f t="shared" si="18"/>
        <v>1</v>
      </c>
      <c r="AP65" s="16">
        <f t="shared" si="19"/>
        <v>1</v>
      </c>
      <c r="AQ65" s="16">
        <f t="shared" si="20"/>
        <v>1</v>
      </c>
      <c r="AR65" s="16">
        <f t="shared" si="21"/>
        <v>1</v>
      </c>
      <c r="AS65" s="16">
        <f t="shared" si="22"/>
        <v>1</v>
      </c>
      <c r="AT65" s="16">
        <f t="shared" si="23"/>
        <v>1</v>
      </c>
      <c r="AV65" s="15">
        <f t="shared" si="24"/>
        <v>0</v>
      </c>
      <c r="AW65" s="15">
        <f t="shared" si="25"/>
        <v>0</v>
      </c>
      <c r="AX65" s="15">
        <f t="shared" si="26"/>
        <v>0</v>
      </c>
      <c r="AY65" s="15">
        <f t="shared" si="27"/>
        <v>0</v>
      </c>
      <c r="AZ65" s="15">
        <f t="shared" si="28"/>
        <v>0</v>
      </c>
      <c r="BA65" s="15">
        <f t="shared" si="29"/>
        <v>0</v>
      </c>
      <c r="BB65" s="15">
        <f t="shared" si="30"/>
        <v>0</v>
      </c>
      <c r="BC65" s="15">
        <f t="shared" si="31"/>
        <v>0</v>
      </c>
      <c r="BD65" s="15">
        <f t="shared" si="32"/>
        <v>0</v>
      </c>
      <c r="BE65" s="15">
        <f t="shared" si="33"/>
        <v>0</v>
      </c>
      <c r="BF65" s="15">
        <f t="shared" si="34"/>
        <v>0</v>
      </c>
      <c r="BG65" s="15">
        <f t="shared" si="35"/>
        <v>0</v>
      </c>
      <c r="BH65" s="15">
        <f t="shared" si="36"/>
        <v>0</v>
      </c>
      <c r="BJ65" s="15">
        <f t="shared" si="37"/>
        <v>0</v>
      </c>
      <c r="BK65" s="15">
        <f t="shared" si="38"/>
        <v>50</v>
      </c>
      <c r="BL65" s="15">
        <f t="shared" si="39"/>
        <v>50</v>
      </c>
      <c r="BM65" s="15">
        <f t="shared" si="40"/>
        <v>50</v>
      </c>
      <c r="BN65" s="15">
        <f t="shared" si="41"/>
        <v>100</v>
      </c>
      <c r="BO65" s="15">
        <f t="shared" si="42"/>
        <v>100</v>
      </c>
      <c r="BP65" s="15">
        <f t="shared" si="43"/>
        <v>100</v>
      </c>
      <c r="BQ65" s="15">
        <f t="shared" si="44"/>
        <v>100</v>
      </c>
      <c r="BR65" s="15">
        <f t="shared" si="45"/>
        <v>100</v>
      </c>
      <c r="BS65" s="15">
        <f t="shared" si="46"/>
        <v>100</v>
      </c>
      <c r="BT65" s="15">
        <f t="shared" si="47"/>
        <v>100</v>
      </c>
      <c r="BU65" s="15">
        <f t="shared" si="48"/>
        <v>100</v>
      </c>
      <c r="BV65" s="15">
        <f t="shared" si="49"/>
        <v>950</v>
      </c>
      <c r="BX65" s="346">
        <f t="shared" si="50"/>
        <v>0</v>
      </c>
      <c r="BY65" s="346">
        <f t="shared" si="51"/>
        <v>0</v>
      </c>
      <c r="BZ65" s="346">
        <f t="shared" si="52"/>
        <v>0</v>
      </c>
      <c r="CA65" s="346">
        <f t="shared" si="53"/>
        <v>0</v>
      </c>
      <c r="CB65" s="346">
        <f t="shared" si="54"/>
        <v>0</v>
      </c>
      <c r="CC65" s="346">
        <f t="shared" si="55"/>
        <v>0</v>
      </c>
      <c r="CD65" s="346">
        <f t="shared" si="56"/>
        <v>0</v>
      </c>
      <c r="CE65" s="346">
        <f t="shared" si="57"/>
        <v>0</v>
      </c>
      <c r="CF65" s="346">
        <f t="shared" si="58"/>
        <v>0</v>
      </c>
      <c r="CG65" s="346">
        <f t="shared" si="59"/>
        <v>0</v>
      </c>
      <c r="CH65" s="346">
        <f t="shared" si="60"/>
        <v>0</v>
      </c>
      <c r="CI65" s="346">
        <f t="shared" si="61"/>
        <v>0</v>
      </c>
      <c r="CJ65" s="346">
        <f t="shared" si="62"/>
        <v>0</v>
      </c>
      <c r="CL65" s="346">
        <f t="shared" si="63"/>
        <v>0</v>
      </c>
      <c r="CM65" s="346">
        <f t="shared" si="64"/>
        <v>0.245</v>
      </c>
      <c r="CN65" s="346">
        <f t="shared" si="65"/>
        <v>0.245</v>
      </c>
      <c r="CO65" s="346">
        <f t="shared" si="66"/>
        <v>0.245</v>
      </c>
      <c r="CP65" s="346">
        <f t="shared" si="67"/>
        <v>0.49</v>
      </c>
      <c r="CQ65" s="346">
        <f t="shared" si="68"/>
        <v>0.49</v>
      </c>
      <c r="CR65" s="346">
        <f t="shared" si="69"/>
        <v>0.49</v>
      </c>
      <c r="CS65" s="346">
        <f t="shared" si="70"/>
        <v>0.49</v>
      </c>
      <c r="CT65" s="346">
        <f t="shared" si="71"/>
        <v>0.49</v>
      </c>
      <c r="CU65" s="346">
        <f t="shared" si="72"/>
        <v>0.49</v>
      </c>
      <c r="CV65" s="346">
        <f t="shared" si="73"/>
        <v>0.49</v>
      </c>
      <c r="CW65" s="346">
        <f t="shared" si="74"/>
        <v>0.49</v>
      </c>
      <c r="CX65" s="346">
        <f t="shared" si="75"/>
        <v>4.6550000000000011</v>
      </c>
      <c r="CZ65" s="559">
        <f t="shared" si="76"/>
        <v>0</v>
      </c>
      <c r="DA65" s="559">
        <f t="shared" si="77"/>
        <v>0.245</v>
      </c>
      <c r="DB65" s="559">
        <f t="shared" si="78"/>
        <v>0.245</v>
      </c>
      <c r="DC65" s="559">
        <f t="shared" si="79"/>
        <v>0.245</v>
      </c>
      <c r="DD65" s="559">
        <f t="shared" si="80"/>
        <v>0.49</v>
      </c>
      <c r="DE65" s="559">
        <f t="shared" si="81"/>
        <v>0.49</v>
      </c>
      <c r="DF65" s="559">
        <f t="shared" si="82"/>
        <v>0.49</v>
      </c>
      <c r="DG65" s="559">
        <f t="shared" si="83"/>
        <v>0.49</v>
      </c>
      <c r="DH65" s="559">
        <f t="shared" si="84"/>
        <v>0.49</v>
      </c>
      <c r="DI65" s="559">
        <f t="shared" si="85"/>
        <v>0.49</v>
      </c>
      <c r="DJ65" s="559">
        <f t="shared" si="86"/>
        <v>0.49</v>
      </c>
      <c r="DK65" s="559">
        <f t="shared" si="87"/>
        <v>0.49</v>
      </c>
      <c r="DL65" s="559">
        <f t="shared" si="88"/>
        <v>4.6550000000000011</v>
      </c>
    </row>
    <row r="66" spans="1:116">
      <c r="E66" s="133"/>
      <c r="F66" s="14"/>
      <c r="I66" s="14"/>
      <c r="J66" s="14"/>
      <c r="K66" s="14"/>
      <c r="L66" s="14"/>
      <c r="M66" s="14"/>
      <c r="N66" s="14"/>
      <c r="O66" s="14"/>
      <c r="P66" s="14"/>
      <c r="Q66" s="14"/>
      <c r="R66" s="14"/>
      <c r="S66" s="14"/>
      <c r="T66" s="14"/>
      <c r="V66" s="16"/>
      <c r="W66" s="16"/>
      <c r="X66" s="16"/>
      <c r="Y66" s="16"/>
      <c r="Z66" s="16"/>
      <c r="AA66" s="16"/>
      <c r="AB66" s="16"/>
      <c r="AC66" s="16"/>
      <c r="AD66" s="16"/>
      <c r="AE66" s="16"/>
      <c r="AF66" s="16"/>
      <c r="AG66" s="16"/>
      <c r="AI66" s="16"/>
      <c r="AJ66" s="16"/>
      <c r="AK66" s="16"/>
      <c r="AL66" s="16"/>
      <c r="AM66" s="16"/>
      <c r="AN66" s="16"/>
      <c r="AO66" s="16"/>
      <c r="AP66" s="16"/>
      <c r="AQ66" s="16"/>
      <c r="AR66" s="16"/>
      <c r="AS66" s="16"/>
      <c r="AT66" s="16"/>
      <c r="AV66" s="15"/>
      <c r="AW66" s="15"/>
      <c r="AX66" s="15"/>
      <c r="AY66" s="15"/>
      <c r="AZ66" s="15"/>
      <c r="BA66" s="15"/>
      <c r="BB66" s="15"/>
      <c r="BC66" s="15"/>
      <c r="BD66" s="15"/>
      <c r="BE66" s="15"/>
      <c r="BF66" s="15"/>
      <c r="BG66" s="15"/>
      <c r="BH66" s="15"/>
      <c r="BJ66" s="15"/>
      <c r="BK66" s="15"/>
      <c r="BL66" s="15"/>
      <c r="BM66" s="15"/>
      <c r="BN66" s="15"/>
      <c r="BO66" s="15"/>
      <c r="BP66" s="15"/>
      <c r="BQ66" s="15"/>
      <c r="BR66" s="15"/>
      <c r="BS66" s="15"/>
      <c r="BT66" s="15"/>
      <c r="BU66" s="15"/>
      <c r="BV66" s="15"/>
      <c r="BX66" s="346"/>
      <c r="BY66" s="346"/>
      <c r="BZ66" s="346"/>
      <c r="CA66" s="346"/>
      <c r="CB66" s="346"/>
      <c r="CC66" s="346"/>
      <c r="CD66" s="346"/>
      <c r="CE66" s="346"/>
      <c r="CF66" s="346"/>
      <c r="CG66" s="346"/>
      <c r="CH66" s="346"/>
      <c r="CI66" s="346"/>
      <c r="CJ66" s="346"/>
      <c r="CL66" s="346"/>
      <c r="CM66" s="346"/>
      <c r="CN66" s="346"/>
      <c r="CO66" s="346"/>
      <c r="CP66" s="346"/>
      <c r="CQ66" s="346"/>
      <c r="CR66" s="346"/>
      <c r="CS66" s="346"/>
      <c r="CT66" s="346"/>
      <c r="CU66" s="346"/>
      <c r="CV66" s="346"/>
      <c r="CW66" s="346"/>
      <c r="CX66" s="346"/>
      <c r="CZ66" s="559">
        <f t="shared" si="76"/>
        <v>0</v>
      </c>
      <c r="DA66" s="559">
        <f t="shared" si="77"/>
        <v>0</v>
      </c>
      <c r="DB66" s="559">
        <f t="shared" si="78"/>
        <v>0</v>
      </c>
      <c r="DC66" s="559">
        <f t="shared" si="79"/>
        <v>0</v>
      </c>
      <c r="DD66" s="559">
        <f t="shared" si="80"/>
        <v>0</v>
      </c>
      <c r="DE66" s="559">
        <f t="shared" si="81"/>
        <v>0</v>
      </c>
      <c r="DF66" s="559">
        <f t="shared" si="82"/>
        <v>0</v>
      </c>
      <c r="DG66" s="559">
        <f t="shared" si="83"/>
        <v>0</v>
      </c>
      <c r="DH66" s="559">
        <f t="shared" si="84"/>
        <v>0</v>
      </c>
      <c r="DI66" s="559">
        <f t="shared" si="85"/>
        <v>0</v>
      </c>
      <c r="DJ66" s="559">
        <f t="shared" si="86"/>
        <v>0</v>
      </c>
      <c r="DK66" s="559">
        <f t="shared" si="87"/>
        <v>0</v>
      </c>
      <c r="DL66" s="559">
        <f t="shared" si="88"/>
        <v>0</v>
      </c>
    </row>
    <row r="67" spans="1:116">
      <c r="A67" s="4">
        <v>49</v>
      </c>
      <c r="B67" s="1" t="s">
        <v>468</v>
      </c>
      <c r="C67" s="1" t="s">
        <v>357</v>
      </c>
      <c r="D67" s="4" t="s">
        <v>329</v>
      </c>
      <c r="E67" s="133">
        <v>0</v>
      </c>
      <c r="F67" s="14">
        <f>SUM(I67:T67)</f>
        <v>1350</v>
      </c>
      <c r="I67" s="14">
        <v>0</v>
      </c>
      <c r="J67" s="14">
        <v>100</v>
      </c>
      <c r="K67" s="14">
        <v>50</v>
      </c>
      <c r="L67" s="14">
        <v>50</v>
      </c>
      <c r="M67" s="14">
        <v>50</v>
      </c>
      <c r="N67" s="14">
        <v>50</v>
      </c>
      <c r="O67" s="14">
        <v>150</v>
      </c>
      <c r="P67" s="14">
        <v>150</v>
      </c>
      <c r="Q67" s="14">
        <v>150</v>
      </c>
      <c r="R67" s="14">
        <v>200</v>
      </c>
      <c r="S67" s="14">
        <v>200</v>
      </c>
      <c r="T67" s="14">
        <v>200</v>
      </c>
      <c r="V67" s="16">
        <v>0</v>
      </c>
      <c r="W67" s="16">
        <v>0</v>
      </c>
      <c r="X67" s="16">
        <v>0</v>
      </c>
      <c r="Y67" s="16">
        <v>0</v>
      </c>
      <c r="Z67" s="16">
        <v>0</v>
      </c>
      <c r="AA67" s="16">
        <v>0</v>
      </c>
      <c r="AB67" s="16">
        <v>0</v>
      </c>
      <c r="AC67" s="16">
        <v>0</v>
      </c>
      <c r="AD67" s="16">
        <v>0</v>
      </c>
      <c r="AE67" s="16">
        <v>0</v>
      </c>
      <c r="AF67" s="16">
        <v>0</v>
      </c>
      <c r="AG67" s="16">
        <v>0</v>
      </c>
      <c r="AI67" s="16">
        <f t="shared" si="12"/>
        <v>1</v>
      </c>
      <c r="AJ67" s="16">
        <f t="shared" si="13"/>
        <v>1</v>
      </c>
      <c r="AK67" s="16">
        <f t="shared" si="14"/>
        <v>1</v>
      </c>
      <c r="AL67" s="16">
        <f t="shared" si="15"/>
        <v>1</v>
      </c>
      <c r="AM67" s="16">
        <f t="shared" si="16"/>
        <v>1</v>
      </c>
      <c r="AN67" s="16">
        <f t="shared" si="17"/>
        <v>1</v>
      </c>
      <c r="AO67" s="16">
        <f t="shared" si="18"/>
        <v>1</v>
      </c>
      <c r="AP67" s="16">
        <f t="shared" si="19"/>
        <v>1</v>
      </c>
      <c r="AQ67" s="16">
        <f t="shared" si="20"/>
        <v>1</v>
      </c>
      <c r="AR67" s="16">
        <f t="shared" si="21"/>
        <v>1</v>
      </c>
      <c r="AS67" s="16">
        <f t="shared" si="22"/>
        <v>1</v>
      </c>
      <c r="AT67" s="16">
        <f t="shared" si="23"/>
        <v>1</v>
      </c>
      <c r="AV67" s="15">
        <f t="shared" si="24"/>
        <v>0</v>
      </c>
      <c r="AW67" s="15">
        <f t="shared" si="25"/>
        <v>0</v>
      </c>
      <c r="AX67" s="15">
        <f t="shared" si="26"/>
        <v>0</v>
      </c>
      <c r="AY67" s="15">
        <f t="shared" si="27"/>
        <v>0</v>
      </c>
      <c r="AZ67" s="15">
        <f t="shared" si="28"/>
        <v>0</v>
      </c>
      <c r="BA67" s="15">
        <f t="shared" si="29"/>
        <v>0</v>
      </c>
      <c r="BB67" s="15">
        <f t="shared" si="30"/>
        <v>0</v>
      </c>
      <c r="BC67" s="15">
        <f t="shared" si="31"/>
        <v>0</v>
      </c>
      <c r="BD67" s="15">
        <f t="shared" si="32"/>
        <v>0</v>
      </c>
      <c r="BE67" s="15">
        <f t="shared" si="33"/>
        <v>0</v>
      </c>
      <c r="BF67" s="15">
        <f t="shared" si="34"/>
        <v>0</v>
      </c>
      <c r="BG67" s="15">
        <f t="shared" si="35"/>
        <v>0</v>
      </c>
      <c r="BH67" s="15">
        <f t="shared" si="36"/>
        <v>0</v>
      </c>
      <c r="BJ67" s="15">
        <f t="shared" si="37"/>
        <v>0</v>
      </c>
      <c r="BK67" s="15">
        <f t="shared" si="38"/>
        <v>100</v>
      </c>
      <c r="BL67" s="15">
        <f t="shared" si="39"/>
        <v>50</v>
      </c>
      <c r="BM67" s="15">
        <f t="shared" si="40"/>
        <v>50</v>
      </c>
      <c r="BN67" s="15">
        <f t="shared" si="41"/>
        <v>50</v>
      </c>
      <c r="BO67" s="15">
        <f t="shared" si="42"/>
        <v>50</v>
      </c>
      <c r="BP67" s="15">
        <f t="shared" si="43"/>
        <v>150</v>
      </c>
      <c r="BQ67" s="15">
        <f t="shared" si="44"/>
        <v>150</v>
      </c>
      <c r="BR67" s="15">
        <f t="shared" si="45"/>
        <v>150</v>
      </c>
      <c r="BS67" s="15">
        <f t="shared" si="46"/>
        <v>200</v>
      </c>
      <c r="BT67" s="15">
        <f t="shared" si="47"/>
        <v>200</v>
      </c>
      <c r="BU67" s="15">
        <f t="shared" si="48"/>
        <v>200</v>
      </c>
      <c r="BV67" s="15">
        <f t="shared" si="49"/>
        <v>1350</v>
      </c>
      <c r="BX67" s="346">
        <f t="shared" si="50"/>
        <v>0</v>
      </c>
      <c r="BY67" s="346">
        <f t="shared" si="51"/>
        <v>0</v>
      </c>
      <c r="BZ67" s="346">
        <f t="shared" si="52"/>
        <v>0</v>
      </c>
      <c r="CA67" s="346">
        <f t="shared" si="53"/>
        <v>0</v>
      </c>
      <c r="CB67" s="346">
        <f t="shared" si="54"/>
        <v>0</v>
      </c>
      <c r="CC67" s="346">
        <f t="shared" si="55"/>
        <v>0</v>
      </c>
      <c r="CD67" s="346">
        <f t="shared" si="56"/>
        <v>0</v>
      </c>
      <c r="CE67" s="346">
        <f t="shared" si="57"/>
        <v>0</v>
      </c>
      <c r="CF67" s="346">
        <f t="shared" si="58"/>
        <v>0</v>
      </c>
      <c r="CG67" s="346">
        <f t="shared" si="59"/>
        <v>0</v>
      </c>
      <c r="CH67" s="346">
        <f t="shared" si="60"/>
        <v>0</v>
      </c>
      <c r="CI67" s="346">
        <f t="shared" si="61"/>
        <v>0</v>
      </c>
      <c r="CJ67" s="346">
        <f t="shared" si="62"/>
        <v>0</v>
      </c>
      <c r="CL67" s="346">
        <f t="shared" si="63"/>
        <v>0</v>
      </c>
      <c r="CM67" s="346">
        <f t="shared" si="64"/>
        <v>0.49</v>
      </c>
      <c r="CN67" s="346">
        <f t="shared" si="65"/>
        <v>0.245</v>
      </c>
      <c r="CO67" s="346">
        <f t="shared" si="66"/>
        <v>0.245</v>
      </c>
      <c r="CP67" s="346">
        <f t="shared" si="67"/>
        <v>0.245</v>
      </c>
      <c r="CQ67" s="346">
        <f t="shared" si="68"/>
        <v>0.245</v>
      </c>
      <c r="CR67" s="346">
        <f t="shared" si="69"/>
        <v>0.73499999999999999</v>
      </c>
      <c r="CS67" s="346">
        <f t="shared" si="70"/>
        <v>0.73499999999999999</v>
      </c>
      <c r="CT67" s="346">
        <f t="shared" si="71"/>
        <v>0.73499999999999999</v>
      </c>
      <c r="CU67" s="346">
        <f t="shared" si="72"/>
        <v>0.98</v>
      </c>
      <c r="CV67" s="346">
        <f t="shared" si="73"/>
        <v>0.98</v>
      </c>
      <c r="CW67" s="346">
        <f t="shared" si="74"/>
        <v>0.98</v>
      </c>
      <c r="CX67" s="346">
        <f t="shared" si="75"/>
        <v>6.6150000000000002</v>
      </c>
      <c r="CZ67" s="559">
        <f t="shared" si="76"/>
        <v>0</v>
      </c>
      <c r="DA67" s="559">
        <f t="shared" si="77"/>
        <v>0.49</v>
      </c>
      <c r="DB67" s="559">
        <f t="shared" si="78"/>
        <v>0.245</v>
      </c>
      <c r="DC67" s="559">
        <f t="shared" si="79"/>
        <v>0.245</v>
      </c>
      <c r="DD67" s="559">
        <f t="shared" si="80"/>
        <v>0.245</v>
      </c>
      <c r="DE67" s="559">
        <f t="shared" si="81"/>
        <v>0.245</v>
      </c>
      <c r="DF67" s="559">
        <f t="shared" si="82"/>
        <v>0.73499999999999999</v>
      </c>
      <c r="DG67" s="559">
        <f t="shared" si="83"/>
        <v>0.73499999999999999</v>
      </c>
      <c r="DH67" s="559">
        <f t="shared" si="84"/>
        <v>0.73499999999999999</v>
      </c>
      <c r="DI67" s="559">
        <f t="shared" si="85"/>
        <v>0.98</v>
      </c>
      <c r="DJ67" s="559">
        <f t="shared" si="86"/>
        <v>0.98</v>
      </c>
      <c r="DK67" s="559">
        <f t="shared" si="87"/>
        <v>0.98</v>
      </c>
      <c r="DL67" s="559">
        <f t="shared" si="88"/>
        <v>6.6150000000000002</v>
      </c>
    </row>
    <row r="68" spans="1:116">
      <c r="A68" s="4">
        <v>50</v>
      </c>
      <c r="B68" s="1" t="s">
        <v>469</v>
      </c>
      <c r="C68" s="1" t="s">
        <v>357</v>
      </c>
      <c r="D68" s="4" t="s">
        <v>329</v>
      </c>
      <c r="E68" s="133">
        <v>0</v>
      </c>
      <c r="F68" s="14">
        <f t="shared" si="89"/>
        <v>1350</v>
      </c>
      <c r="I68" s="14">
        <v>0</v>
      </c>
      <c r="J68" s="14">
        <v>100</v>
      </c>
      <c r="K68" s="14">
        <v>50</v>
      </c>
      <c r="L68" s="14">
        <v>50</v>
      </c>
      <c r="M68" s="14">
        <v>50</v>
      </c>
      <c r="N68" s="14">
        <v>50</v>
      </c>
      <c r="O68" s="14">
        <v>150</v>
      </c>
      <c r="P68" s="14">
        <v>150</v>
      </c>
      <c r="Q68" s="14">
        <v>150</v>
      </c>
      <c r="R68" s="14">
        <v>200</v>
      </c>
      <c r="S68" s="14">
        <v>200</v>
      </c>
      <c r="T68" s="14">
        <v>200</v>
      </c>
      <c r="V68" s="16">
        <v>0</v>
      </c>
      <c r="W68" s="16">
        <v>0</v>
      </c>
      <c r="X68" s="16">
        <v>0</v>
      </c>
      <c r="Y68" s="16">
        <v>0</v>
      </c>
      <c r="Z68" s="16">
        <v>0</v>
      </c>
      <c r="AA68" s="16">
        <v>0</v>
      </c>
      <c r="AB68" s="16">
        <v>0</v>
      </c>
      <c r="AC68" s="16">
        <v>0</v>
      </c>
      <c r="AD68" s="16">
        <v>0</v>
      </c>
      <c r="AE68" s="16">
        <v>0</v>
      </c>
      <c r="AF68" s="16">
        <v>0</v>
      </c>
      <c r="AG68" s="16">
        <v>0</v>
      </c>
      <c r="AI68" s="16">
        <f t="shared" si="12"/>
        <v>1</v>
      </c>
      <c r="AJ68" s="16">
        <f t="shared" si="13"/>
        <v>1</v>
      </c>
      <c r="AK68" s="16">
        <f t="shared" si="14"/>
        <v>1</v>
      </c>
      <c r="AL68" s="16">
        <f t="shared" si="15"/>
        <v>1</v>
      </c>
      <c r="AM68" s="16">
        <f t="shared" si="16"/>
        <v>1</v>
      </c>
      <c r="AN68" s="16">
        <f t="shared" si="17"/>
        <v>1</v>
      </c>
      <c r="AO68" s="16">
        <f t="shared" si="18"/>
        <v>1</v>
      </c>
      <c r="AP68" s="16">
        <f t="shared" si="19"/>
        <v>1</v>
      </c>
      <c r="AQ68" s="16">
        <f t="shared" si="20"/>
        <v>1</v>
      </c>
      <c r="AR68" s="16">
        <f t="shared" si="21"/>
        <v>1</v>
      </c>
      <c r="AS68" s="16">
        <f t="shared" si="22"/>
        <v>1</v>
      </c>
      <c r="AT68" s="16">
        <f t="shared" si="23"/>
        <v>1</v>
      </c>
      <c r="AV68" s="15">
        <f t="shared" si="24"/>
        <v>0</v>
      </c>
      <c r="AW68" s="15">
        <f t="shared" si="25"/>
        <v>0</v>
      </c>
      <c r="AX68" s="15">
        <f t="shared" si="26"/>
        <v>0</v>
      </c>
      <c r="AY68" s="15">
        <f t="shared" si="27"/>
        <v>0</v>
      </c>
      <c r="AZ68" s="15">
        <f t="shared" si="28"/>
        <v>0</v>
      </c>
      <c r="BA68" s="15">
        <f t="shared" si="29"/>
        <v>0</v>
      </c>
      <c r="BB68" s="15">
        <f t="shared" si="30"/>
        <v>0</v>
      </c>
      <c r="BC68" s="15">
        <f t="shared" si="31"/>
        <v>0</v>
      </c>
      <c r="BD68" s="15">
        <f t="shared" si="32"/>
        <v>0</v>
      </c>
      <c r="BE68" s="15">
        <f t="shared" si="33"/>
        <v>0</v>
      </c>
      <c r="BF68" s="15">
        <f t="shared" si="34"/>
        <v>0</v>
      </c>
      <c r="BG68" s="15">
        <f t="shared" si="35"/>
        <v>0</v>
      </c>
      <c r="BH68" s="15">
        <f t="shared" si="36"/>
        <v>0</v>
      </c>
      <c r="BJ68" s="15">
        <f t="shared" si="37"/>
        <v>0</v>
      </c>
      <c r="BK68" s="15">
        <f t="shared" si="38"/>
        <v>100</v>
      </c>
      <c r="BL68" s="15">
        <f t="shared" si="39"/>
        <v>50</v>
      </c>
      <c r="BM68" s="15">
        <f t="shared" si="40"/>
        <v>50</v>
      </c>
      <c r="BN68" s="15">
        <f t="shared" si="41"/>
        <v>50</v>
      </c>
      <c r="BO68" s="15">
        <f t="shared" si="42"/>
        <v>50</v>
      </c>
      <c r="BP68" s="15">
        <f t="shared" si="43"/>
        <v>150</v>
      </c>
      <c r="BQ68" s="15">
        <f t="shared" si="44"/>
        <v>150</v>
      </c>
      <c r="BR68" s="15">
        <f t="shared" si="45"/>
        <v>150</v>
      </c>
      <c r="BS68" s="15">
        <f t="shared" si="46"/>
        <v>200</v>
      </c>
      <c r="BT68" s="15">
        <f t="shared" si="47"/>
        <v>200</v>
      </c>
      <c r="BU68" s="15">
        <f t="shared" si="48"/>
        <v>200</v>
      </c>
      <c r="BV68" s="15">
        <f t="shared" si="49"/>
        <v>1350</v>
      </c>
      <c r="BX68" s="346">
        <f t="shared" si="50"/>
        <v>0</v>
      </c>
      <c r="BY68" s="346">
        <f t="shared" si="51"/>
        <v>0</v>
      </c>
      <c r="BZ68" s="346">
        <f t="shared" si="52"/>
        <v>0</v>
      </c>
      <c r="CA68" s="346">
        <f t="shared" si="53"/>
        <v>0</v>
      </c>
      <c r="CB68" s="346">
        <f t="shared" si="54"/>
        <v>0</v>
      </c>
      <c r="CC68" s="346">
        <f t="shared" si="55"/>
        <v>0</v>
      </c>
      <c r="CD68" s="346">
        <f t="shared" si="56"/>
        <v>0</v>
      </c>
      <c r="CE68" s="346">
        <f t="shared" si="57"/>
        <v>0</v>
      </c>
      <c r="CF68" s="346">
        <f t="shared" si="58"/>
        <v>0</v>
      </c>
      <c r="CG68" s="346">
        <f t="shared" si="59"/>
        <v>0</v>
      </c>
      <c r="CH68" s="346">
        <f t="shared" si="60"/>
        <v>0</v>
      </c>
      <c r="CI68" s="346">
        <f t="shared" si="61"/>
        <v>0</v>
      </c>
      <c r="CJ68" s="346">
        <f t="shared" si="62"/>
        <v>0</v>
      </c>
      <c r="CL68" s="346">
        <f t="shared" si="63"/>
        <v>0</v>
      </c>
      <c r="CM68" s="346">
        <f t="shared" si="64"/>
        <v>0.49</v>
      </c>
      <c r="CN68" s="346">
        <f t="shared" si="65"/>
        <v>0.245</v>
      </c>
      <c r="CO68" s="346">
        <f t="shared" si="66"/>
        <v>0.245</v>
      </c>
      <c r="CP68" s="346">
        <f t="shared" si="67"/>
        <v>0.245</v>
      </c>
      <c r="CQ68" s="346">
        <f t="shared" si="68"/>
        <v>0.245</v>
      </c>
      <c r="CR68" s="346">
        <f t="shared" si="69"/>
        <v>0.73499999999999999</v>
      </c>
      <c r="CS68" s="346">
        <f t="shared" si="70"/>
        <v>0.73499999999999999</v>
      </c>
      <c r="CT68" s="346">
        <f t="shared" si="71"/>
        <v>0.73499999999999999</v>
      </c>
      <c r="CU68" s="346">
        <f t="shared" si="72"/>
        <v>0.98</v>
      </c>
      <c r="CV68" s="346">
        <f t="shared" si="73"/>
        <v>0.98</v>
      </c>
      <c r="CW68" s="346">
        <f t="shared" si="74"/>
        <v>0.98</v>
      </c>
      <c r="CX68" s="346">
        <f t="shared" si="75"/>
        <v>6.6150000000000002</v>
      </c>
      <c r="CZ68" s="559">
        <f t="shared" si="76"/>
        <v>0</v>
      </c>
      <c r="DA68" s="559">
        <f t="shared" si="77"/>
        <v>0.49</v>
      </c>
      <c r="DB68" s="559">
        <f t="shared" si="78"/>
        <v>0.245</v>
      </c>
      <c r="DC68" s="559">
        <f t="shared" si="79"/>
        <v>0.245</v>
      </c>
      <c r="DD68" s="559">
        <f t="shared" si="80"/>
        <v>0.245</v>
      </c>
      <c r="DE68" s="559">
        <f t="shared" si="81"/>
        <v>0.245</v>
      </c>
      <c r="DF68" s="559">
        <f t="shared" si="82"/>
        <v>0.73499999999999999</v>
      </c>
      <c r="DG68" s="559">
        <f t="shared" si="83"/>
        <v>0.73499999999999999</v>
      </c>
      <c r="DH68" s="559">
        <f t="shared" si="84"/>
        <v>0.73499999999999999</v>
      </c>
      <c r="DI68" s="559">
        <f t="shared" si="85"/>
        <v>0.98</v>
      </c>
      <c r="DJ68" s="559">
        <f t="shared" si="86"/>
        <v>0.98</v>
      </c>
      <c r="DK68" s="559">
        <f t="shared" si="87"/>
        <v>0.98</v>
      </c>
      <c r="DL68" s="559">
        <f t="shared" si="88"/>
        <v>6.6150000000000002</v>
      </c>
    </row>
    <row r="69" spans="1:116">
      <c r="E69" s="133"/>
      <c r="F69" s="14"/>
      <c r="I69" s="14"/>
      <c r="J69" s="14"/>
      <c r="K69" s="14"/>
      <c r="L69" s="14"/>
      <c r="M69" s="14"/>
      <c r="N69" s="14"/>
      <c r="O69" s="14"/>
      <c r="P69" s="14"/>
      <c r="Q69" s="14"/>
      <c r="R69" s="14"/>
      <c r="S69" s="14"/>
      <c r="T69" s="14"/>
      <c r="V69" s="16"/>
      <c r="W69" s="16"/>
      <c r="X69" s="16"/>
      <c r="Y69" s="16"/>
      <c r="Z69" s="16"/>
      <c r="AA69" s="16"/>
      <c r="AB69" s="16"/>
      <c r="AC69" s="16"/>
      <c r="AD69" s="16"/>
      <c r="AE69" s="16"/>
      <c r="AF69" s="16"/>
      <c r="AG69" s="16"/>
      <c r="AI69" s="16"/>
      <c r="AJ69" s="16"/>
      <c r="AK69" s="16"/>
      <c r="AL69" s="16"/>
      <c r="AM69" s="16"/>
      <c r="AN69" s="16"/>
      <c r="AO69" s="16"/>
      <c r="AP69" s="16"/>
      <c r="AQ69" s="16"/>
      <c r="AR69" s="16"/>
      <c r="AS69" s="16"/>
      <c r="AT69" s="16"/>
      <c r="AV69" s="15"/>
      <c r="AW69" s="15"/>
      <c r="AX69" s="15"/>
      <c r="AY69" s="15"/>
      <c r="AZ69" s="15"/>
      <c r="BA69" s="15"/>
      <c r="BB69" s="15"/>
      <c r="BC69" s="15"/>
      <c r="BD69" s="15"/>
      <c r="BE69" s="15"/>
      <c r="BF69" s="15"/>
      <c r="BG69" s="15"/>
      <c r="BH69" s="15"/>
      <c r="BJ69" s="15"/>
      <c r="BK69" s="15"/>
      <c r="BL69" s="15"/>
      <c r="BM69" s="15"/>
      <c r="BN69" s="15"/>
      <c r="BO69" s="15"/>
      <c r="BP69" s="15"/>
      <c r="BQ69" s="15"/>
      <c r="BR69" s="15"/>
      <c r="BS69" s="15"/>
      <c r="BT69" s="15"/>
      <c r="BU69" s="15"/>
      <c r="BV69" s="15"/>
      <c r="BX69" s="346"/>
      <c r="BY69" s="346"/>
      <c r="BZ69" s="346"/>
      <c r="CA69" s="346"/>
      <c r="CB69" s="346"/>
      <c r="CC69" s="346"/>
      <c r="CD69" s="346"/>
      <c r="CE69" s="346"/>
      <c r="CF69" s="346"/>
      <c r="CG69" s="346"/>
      <c r="CH69" s="346"/>
      <c r="CI69" s="346"/>
      <c r="CJ69" s="346"/>
      <c r="CL69" s="346"/>
      <c r="CM69" s="346"/>
      <c r="CN69" s="346"/>
      <c r="CO69" s="346"/>
      <c r="CP69" s="346"/>
      <c r="CQ69" s="346"/>
      <c r="CR69" s="346"/>
      <c r="CS69" s="346"/>
      <c r="CT69" s="346"/>
      <c r="CU69" s="346"/>
      <c r="CV69" s="346"/>
      <c r="CW69" s="346"/>
      <c r="CX69" s="346"/>
      <c r="CZ69" s="559">
        <f t="shared" si="76"/>
        <v>0</v>
      </c>
      <c r="DA69" s="559">
        <f t="shared" si="77"/>
        <v>0</v>
      </c>
      <c r="DB69" s="559">
        <f t="shared" si="78"/>
        <v>0</v>
      </c>
      <c r="DC69" s="559">
        <f t="shared" si="79"/>
        <v>0</v>
      </c>
      <c r="DD69" s="559">
        <f t="shared" si="80"/>
        <v>0</v>
      </c>
      <c r="DE69" s="559">
        <f t="shared" si="81"/>
        <v>0</v>
      </c>
      <c r="DF69" s="559">
        <f t="shared" si="82"/>
        <v>0</v>
      </c>
      <c r="DG69" s="559">
        <f t="shared" si="83"/>
        <v>0</v>
      </c>
      <c r="DH69" s="559">
        <f t="shared" si="84"/>
        <v>0</v>
      </c>
      <c r="DI69" s="559">
        <f t="shared" si="85"/>
        <v>0</v>
      </c>
      <c r="DJ69" s="559">
        <f t="shared" si="86"/>
        <v>0</v>
      </c>
      <c r="DK69" s="559">
        <f t="shared" si="87"/>
        <v>0</v>
      </c>
      <c r="DL69" s="559">
        <f t="shared" si="88"/>
        <v>0</v>
      </c>
    </row>
    <row r="70" spans="1:116">
      <c r="A70" s="4">
        <v>51</v>
      </c>
      <c r="B70" s="1" t="s">
        <v>470</v>
      </c>
      <c r="C70" s="1" t="s">
        <v>359</v>
      </c>
      <c r="D70" s="4" t="s">
        <v>330</v>
      </c>
      <c r="E70" s="133">
        <v>0</v>
      </c>
      <c r="F70" s="14">
        <f t="shared" si="89"/>
        <v>700</v>
      </c>
      <c r="I70" s="14">
        <v>0</v>
      </c>
      <c r="J70" s="14">
        <v>0</v>
      </c>
      <c r="K70" s="14">
        <v>0</v>
      </c>
      <c r="L70" s="14">
        <v>0</v>
      </c>
      <c r="M70" s="14">
        <v>0</v>
      </c>
      <c r="N70" s="14">
        <v>100</v>
      </c>
      <c r="O70" s="14">
        <v>100</v>
      </c>
      <c r="P70" s="14">
        <v>100</v>
      </c>
      <c r="Q70" s="14">
        <v>100</v>
      </c>
      <c r="R70" s="14">
        <v>100</v>
      </c>
      <c r="S70" s="14">
        <v>100</v>
      </c>
      <c r="T70" s="14">
        <v>100</v>
      </c>
      <c r="V70" s="16">
        <v>0.8</v>
      </c>
      <c r="W70" s="16">
        <v>0.8</v>
      </c>
      <c r="X70" s="16">
        <v>0.8</v>
      </c>
      <c r="Y70" s="16">
        <v>0.8</v>
      </c>
      <c r="Z70" s="16">
        <v>0.8</v>
      </c>
      <c r="AA70" s="16">
        <v>0.8</v>
      </c>
      <c r="AB70" s="16">
        <v>0.8</v>
      </c>
      <c r="AC70" s="16">
        <v>0.8</v>
      </c>
      <c r="AD70" s="16">
        <v>0.8</v>
      </c>
      <c r="AE70" s="16">
        <v>0.8</v>
      </c>
      <c r="AF70" s="16">
        <v>0.8</v>
      </c>
      <c r="AG70" s="16">
        <v>0.8</v>
      </c>
      <c r="AI70" s="16">
        <f t="shared" si="12"/>
        <v>0.19999999999999996</v>
      </c>
      <c r="AJ70" s="16">
        <f t="shared" si="13"/>
        <v>0.19999999999999996</v>
      </c>
      <c r="AK70" s="16">
        <f t="shared" si="14"/>
        <v>0.19999999999999996</v>
      </c>
      <c r="AL70" s="16">
        <f t="shared" si="15"/>
        <v>0.19999999999999996</v>
      </c>
      <c r="AM70" s="16">
        <f t="shared" si="16"/>
        <v>0.19999999999999996</v>
      </c>
      <c r="AN70" s="16">
        <f t="shared" si="17"/>
        <v>0.19999999999999996</v>
      </c>
      <c r="AO70" s="16">
        <f t="shared" si="18"/>
        <v>0.19999999999999996</v>
      </c>
      <c r="AP70" s="16">
        <f t="shared" si="19"/>
        <v>0.19999999999999996</v>
      </c>
      <c r="AQ70" s="16">
        <f t="shared" si="20"/>
        <v>0.19999999999999996</v>
      </c>
      <c r="AR70" s="16">
        <f t="shared" si="21"/>
        <v>0.19999999999999996</v>
      </c>
      <c r="AS70" s="16">
        <f t="shared" si="22"/>
        <v>0.19999999999999996</v>
      </c>
      <c r="AT70" s="16">
        <f t="shared" si="23"/>
        <v>0.19999999999999996</v>
      </c>
      <c r="AV70" s="15">
        <f t="shared" si="24"/>
        <v>0</v>
      </c>
      <c r="AW70" s="15">
        <f t="shared" si="25"/>
        <v>0</v>
      </c>
      <c r="AX70" s="15">
        <f t="shared" si="26"/>
        <v>0</v>
      </c>
      <c r="AY70" s="15">
        <f t="shared" si="27"/>
        <v>0</v>
      </c>
      <c r="AZ70" s="15">
        <f t="shared" si="28"/>
        <v>0</v>
      </c>
      <c r="BA70" s="15">
        <f t="shared" si="29"/>
        <v>80</v>
      </c>
      <c r="BB70" s="15">
        <f t="shared" si="30"/>
        <v>80</v>
      </c>
      <c r="BC70" s="15">
        <f t="shared" si="31"/>
        <v>80</v>
      </c>
      <c r="BD70" s="15">
        <f t="shared" si="32"/>
        <v>80</v>
      </c>
      <c r="BE70" s="15">
        <f t="shared" si="33"/>
        <v>80</v>
      </c>
      <c r="BF70" s="15">
        <f t="shared" si="34"/>
        <v>80</v>
      </c>
      <c r="BG70" s="15">
        <f t="shared" si="35"/>
        <v>80</v>
      </c>
      <c r="BH70" s="15">
        <f t="shared" si="36"/>
        <v>560</v>
      </c>
      <c r="BJ70" s="15">
        <f t="shared" si="37"/>
        <v>0</v>
      </c>
      <c r="BK70" s="15">
        <f t="shared" si="38"/>
        <v>0</v>
      </c>
      <c r="BL70" s="15">
        <f t="shared" si="39"/>
        <v>0</v>
      </c>
      <c r="BM70" s="15">
        <f t="shared" si="40"/>
        <v>0</v>
      </c>
      <c r="BN70" s="15">
        <f t="shared" si="41"/>
        <v>0</v>
      </c>
      <c r="BO70" s="15">
        <f t="shared" si="42"/>
        <v>19.999999999999996</v>
      </c>
      <c r="BP70" s="15">
        <f t="shared" si="43"/>
        <v>19.999999999999996</v>
      </c>
      <c r="BQ70" s="15">
        <f t="shared" si="44"/>
        <v>19.999999999999996</v>
      </c>
      <c r="BR70" s="15">
        <f t="shared" si="45"/>
        <v>19.999999999999996</v>
      </c>
      <c r="BS70" s="15">
        <f t="shared" si="46"/>
        <v>19.999999999999996</v>
      </c>
      <c r="BT70" s="15">
        <f t="shared" si="47"/>
        <v>19.999999999999996</v>
      </c>
      <c r="BU70" s="15">
        <f t="shared" si="48"/>
        <v>19.999999999999996</v>
      </c>
      <c r="BV70" s="15">
        <f t="shared" si="49"/>
        <v>139.99999999999997</v>
      </c>
      <c r="BX70" s="346">
        <f t="shared" si="50"/>
        <v>0</v>
      </c>
      <c r="BY70" s="346">
        <f t="shared" si="51"/>
        <v>0</v>
      </c>
      <c r="BZ70" s="346">
        <f t="shared" si="52"/>
        <v>0</v>
      </c>
      <c r="CA70" s="346">
        <f t="shared" si="53"/>
        <v>0</v>
      </c>
      <c r="CB70" s="346">
        <f t="shared" si="54"/>
        <v>0</v>
      </c>
      <c r="CC70" s="346">
        <f t="shared" si="55"/>
        <v>0.38400000000000001</v>
      </c>
      <c r="CD70" s="346">
        <f t="shared" si="56"/>
        <v>0.38400000000000001</v>
      </c>
      <c r="CE70" s="346">
        <f t="shared" si="57"/>
        <v>0.38400000000000001</v>
      </c>
      <c r="CF70" s="346">
        <f t="shared" si="58"/>
        <v>0.38400000000000001</v>
      </c>
      <c r="CG70" s="346">
        <f t="shared" si="59"/>
        <v>0.38400000000000001</v>
      </c>
      <c r="CH70" s="346">
        <f t="shared" si="60"/>
        <v>0.38400000000000001</v>
      </c>
      <c r="CI70" s="346">
        <f t="shared" si="61"/>
        <v>0.38400000000000001</v>
      </c>
      <c r="CJ70" s="346">
        <f t="shared" si="62"/>
        <v>2.6879999999999997</v>
      </c>
      <c r="CL70" s="346">
        <f t="shared" si="63"/>
        <v>0</v>
      </c>
      <c r="CM70" s="346">
        <f t="shared" si="64"/>
        <v>0</v>
      </c>
      <c r="CN70" s="346">
        <f t="shared" si="65"/>
        <v>0</v>
      </c>
      <c r="CO70" s="346">
        <f t="shared" si="66"/>
        <v>0</v>
      </c>
      <c r="CP70" s="346">
        <f t="shared" si="67"/>
        <v>0</v>
      </c>
      <c r="CQ70" s="346">
        <f t="shared" si="68"/>
        <v>9.799999999999999E-2</v>
      </c>
      <c r="CR70" s="346">
        <f t="shared" si="69"/>
        <v>9.799999999999999E-2</v>
      </c>
      <c r="CS70" s="346">
        <f t="shared" si="70"/>
        <v>9.799999999999999E-2</v>
      </c>
      <c r="CT70" s="346">
        <f t="shared" si="71"/>
        <v>9.799999999999999E-2</v>
      </c>
      <c r="CU70" s="346">
        <f t="shared" si="72"/>
        <v>9.799999999999999E-2</v>
      </c>
      <c r="CV70" s="346">
        <f t="shared" si="73"/>
        <v>9.799999999999999E-2</v>
      </c>
      <c r="CW70" s="346">
        <f t="shared" si="74"/>
        <v>9.799999999999999E-2</v>
      </c>
      <c r="CX70" s="346">
        <f t="shared" si="75"/>
        <v>0.68599999999999994</v>
      </c>
      <c r="CZ70" s="559">
        <f t="shared" ref="CZ70:CZ78" si="90">CL70+BX70</f>
        <v>0</v>
      </c>
      <c r="DA70" s="559">
        <f t="shared" ref="DA70:DA78" si="91">CM70+BY70</f>
        <v>0</v>
      </c>
      <c r="DB70" s="559">
        <f t="shared" ref="DB70:DB78" si="92">CN70+BZ70</f>
        <v>0</v>
      </c>
      <c r="DC70" s="559">
        <f t="shared" ref="DC70:DC78" si="93">CO70+CA70</f>
        <v>0</v>
      </c>
      <c r="DD70" s="559">
        <f t="shared" ref="DD70:DD78" si="94">CP70+CB70</f>
        <v>0</v>
      </c>
      <c r="DE70" s="559">
        <f t="shared" ref="DE70:DE78" si="95">CQ70+CC70</f>
        <v>0.48199999999999998</v>
      </c>
      <c r="DF70" s="559">
        <f t="shared" ref="DF70:DF78" si="96">CR70+CD70</f>
        <v>0.48199999999999998</v>
      </c>
      <c r="DG70" s="559">
        <f t="shared" ref="DG70:DG78" si="97">CS70+CE70</f>
        <v>0.48199999999999998</v>
      </c>
      <c r="DH70" s="559">
        <f t="shared" ref="DH70:DH78" si="98">CT70+CF70</f>
        <v>0.48199999999999998</v>
      </c>
      <c r="DI70" s="559">
        <f t="shared" ref="DI70:DI78" si="99">CU70+CG70</f>
        <v>0.48199999999999998</v>
      </c>
      <c r="DJ70" s="559">
        <f t="shared" ref="DJ70:DJ78" si="100">CV70+CH70</f>
        <v>0.48199999999999998</v>
      </c>
      <c r="DK70" s="559">
        <f t="shared" ref="DK70:DK78" si="101">CW70+CI70</f>
        <v>0.48199999999999998</v>
      </c>
      <c r="DL70" s="559">
        <f t="shared" ref="DL70:DL78" si="102">SUM(CZ70:DK70)</f>
        <v>3.3740000000000006</v>
      </c>
    </row>
    <row r="71" spans="1:116">
      <c r="A71" s="4">
        <v>52</v>
      </c>
      <c r="B71" s="1" t="s">
        <v>472</v>
      </c>
      <c r="C71" s="1" t="s">
        <v>359</v>
      </c>
      <c r="D71" s="4" t="s">
        <v>330</v>
      </c>
      <c r="E71" s="133">
        <v>0</v>
      </c>
      <c r="F71" s="14">
        <f t="shared" si="89"/>
        <v>700</v>
      </c>
      <c r="I71" s="14">
        <v>0</v>
      </c>
      <c r="J71" s="14">
        <v>0</v>
      </c>
      <c r="K71" s="14">
        <v>0</v>
      </c>
      <c r="L71" s="14">
        <v>0</v>
      </c>
      <c r="M71" s="14">
        <v>0</v>
      </c>
      <c r="N71" s="14">
        <v>100</v>
      </c>
      <c r="O71" s="14">
        <v>100</v>
      </c>
      <c r="P71" s="14">
        <v>100</v>
      </c>
      <c r="Q71" s="14">
        <v>100</v>
      </c>
      <c r="R71" s="14">
        <v>100</v>
      </c>
      <c r="S71" s="14">
        <v>100</v>
      </c>
      <c r="T71" s="14">
        <v>100</v>
      </c>
      <c r="V71" s="16">
        <v>0.8</v>
      </c>
      <c r="W71" s="16">
        <v>0.8</v>
      </c>
      <c r="X71" s="16">
        <v>0.8</v>
      </c>
      <c r="Y71" s="16">
        <v>0.8</v>
      </c>
      <c r="Z71" s="16">
        <v>0.8</v>
      </c>
      <c r="AA71" s="16">
        <v>0.8</v>
      </c>
      <c r="AB71" s="16">
        <v>0.8</v>
      </c>
      <c r="AC71" s="16">
        <v>0.8</v>
      </c>
      <c r="AD71" s="16">
        <v>0.8</v>
      </c>
      <c r="AE71" s="16">
        <v>0.8</v>
      </c>
      <c r="AF71" s="16">
        <v>0.8</v>
      </c>
      <c r="AG71" s="16">
        <v>0.8</v>
      </c>
      <c r="AI71" s="16">
        <f t="shared" si="12"/>
        <v>0.19999999999999996</v>
      </c>
      <c r="AJ71" s="16">
        <f t="shared" si="13"/>
        <v>0.19999999999999996</v>
      </c>
      <c r="AK71" s="16">
        <f t="shared" si="14"/>
        <v>0.19999999999999996</v>
      </c>
      <c r="AL71" s="16">
        <f t="shared" si="15"/>
        <v>0.19999999999999996</v>
      </c>
      <c r="AM71" s="16">
        <f t="shared" si="16"/>
        <v>0.19999999999999996</v>
      </c>
      <c r="AN71" s="16">
        <f t="shared" si="17"/>
        <v>0.19999999999999996</v>
      </c>
      <c r="AO71" s="16">
        <f t="shared" si="18"/>
        <v>0.19999999999999996</v>
      </c>
      <c r="AP71" s="16">
        <f t="shared" si="19"/>
        <v>0.19999999999999996</v>
      </c>
      <c r="AQ71" s="16">
        <f t="shared" si="20"/>
        <v>0.19999999999999996</v>
      </c>
      <c r="AR71" s="16">
        <f t="shared" si="21"/>
        <v>0.19999999999999996</v>
      </c>
      <c r="AS71" s="16">
        <f t="shared" si="22"/>
        <v>0.19999999999999996</v>
      </c>
      <c r="AT71" s="16">
        <f t="shared" si="23"/>
        <v>0.19999999999999996</v>
      </c>
      <c r="AV71" s="15">
        <f t="shared" si="24"/>
        <v>0</v>
      </c>
      <c r="AW71" s="15">
        <f t="shared" si="25"/>
        <v>0</v>
      </c>
      <c r="AX71" s="15">
        <f t="shared" si="26"/>
        <v>0</v>
      </c>
      <c r="AY71" s="15">
        <f t="shared" si="27"/>
        <v>0</v>
      </c>
      <c r="AZ71" s="15">
        <f t="shared" si="28"/>
        <v>0</v>
      </c>
      <c r="BA71" s="15">
        <f t="shared" si="29"/>
        <v>80</v>
      </c>
      <c r="BB71" s="15">
        <f t="shared" si="30"/>
        <v>80</v>
      </c>
      <c r="BC71" s="15">
        <f t="shared" si="31"/>
        <v>80</v>
      </c>
      <c r="BD71" s="15">
        <f t="shared" si="32"/>
        <v>80</v>
      </c>
      <c r="BE71" s="15">
        <f t="shared" si="33"/>
        <v>80</v>
      </c>
      <c r="BF71" s="15">
        <f t="shared" si="34"/>
        <v>80</v>
      </c>
      <c r="BG71" s="15">
        <f t="shared" si="35"/>
        <v>80</v>
      </c>
      <c r="BH71" s="15">
        <f t="shared" si="36"/>
        <v>560</v>
      </c>
      <c r="BJ71" s="15">
        <f t="shared" si="37"/>
        <v>0</v>
      </c>
      <c r="BK71" s="15">
        <f t="shared" si="38"/>
        <v>0</v>
      </c>
      <c r="BL71" s="15">
        <f t="shared" si="39"/>
        <v>0</v>
      </c>
      <c r="BM71" s="15">
        <f t="shared" si="40"/>
        <v>0</v>
      </c>
      <c r="BN71" s="15">
        <f t="shared" si="41"/>
        <v>0</v>
      </c>
      <c r="BO71" s="15">
        <f t="shared" si="42"/>
        <v>19.999999999999996</v>
      </c>
      <c r="BP71" s="15">
        <f t="shared" si="43"/>
        <v>19.999999999999996</v>
      </c>
      <c r="BQ71" s="15">
        <f t="shared" si="44"/>
        <v>19.999999999999996</v>
      </c>
      <c r="BR71" s="15">
        <f t="shared" si="45"/>
        <v>19.999999999999996</v>
      </c>
      <c r="BS71" s="15">
        <f t="shared" si="46"/>
        <v>19.999999999999996</v>
      </c>
      <c r="BT71" s="15">
        <f t="shared" si="47"/>
        <v>19.999999999999996</v>
      </c>
      <c r="BU71" s="15">
        <f t="shared" si="48"/>
        <v>19.999999999999996</v>
      </c>
      <c r="BV71" s="15">
        <f t="shared" si="49"/>
        <v>139.99999999999997</v>
      </c>
      <c r="BX71" s="346">
        <f t="shared" si="50"/>
        <v>0</v>
      </c>
      <c r="BY71" s="346">
        <f t="shared" si="51"/>
        <v>0</v>
      </c>
      <c r="BZ71" s="346">
        <f t="shared" si="52"/>
        <v>0</v>
      </c>
      <c r="CA71" s="346">
        <f t="shared" si="53"/>
        <v>0</v>
      </c>
      <c r="CB71" s="346">
        <f t="shared" si="54"/>
        <v>0</v>
      </c>
      <c r="CC71" s="346">
        <f t="shared" si="55"/>
        <v>0.38400000000000001</v>
      </c>
      <c r="CD71" s="346">
        <f t="shared" si="56"/>
        <v>0.38400000000000001</v>
      </c>
      <c r="CE71" s="346">
        <f t="shared" si="57"/>
        <v>0.38400000000000001</v>
      </c>
      <c r="CF71" s="346">
        <f t="shared" si="58"/>
        <v>0.38400000000000001</v>
      </c>
      <c r="CG71" s="346">
        <f t="shared" si="59"/>
        <v>0.38400000000000001</v>
      </c>
      <c r="CH71" s="346">
        <f t="shared" si="60"/>
        <v>0.38400000000000001</v>
      </c>
      <c r="CI71" s="346">
        <f t="shared" si="61"/>
        <v>0.38400000000000001</v>
      </c>
      <c r="CJ71" s="346">
        <f t="shared" si="62"/>
        <v>2.6879999999999997</v>
      </c>
      <c r="CL71" s="346">
        <f t="shared" si="63"/>
        <v>0</v>
      </c>
      <c r="CM71" s="346">
        <f t="shared" si="64"/>
        <v>0</v>
      </c>
      <c r="CN71" s="346">
        <f t="shared" si="65"/>
        <v>0</v>
      </c>
      <c r="CO71" s="346">
        <f t="shared" si="66"/>
        <v>0</v>
      </c>
      <c r="CP71" s="346">
        <f t="shared" si="67"/>
        <v>0</v>
      </c>
      <c r="CQ71" s="346">
        <f t="shared" si="68"/>
        <v>9.799999999999999E-2</v>
      </c>
      <c r="CR71" s="346">
        <f t="shared" si="69"/>
        <v>9.799999999999999E-2</v>
      </c>
      <c r="CS71" s="346">
        <f t="shared" si="70"/>
        <v>9.799999999999999E-2</v>
      </c>
      <c r="CT71" s="346">
        <f t="shared" si="71"/>
        <v>9.799999999999999E-2</v>
      </c>
      <c r="CU71" s="346">
        <f t="shared" si="72"/>
        <v>9.799999999999999E-2</v>
      </c>
      <c r="CV71" s="346">
        <f t="shared" si="73"/>
        <v>9.799999999999999E-2</v>
      </c>
      <c r="CW71" s="346">
        <f t="shared" si="74"/>
        <v>9.799999999999999E-2</v>
      </c>
      <c r="CX71" s="346">
        <f t="shared" si="75"/>
        <v>0.68599999999999994</v>
      </c>
      <c r="CZ71" s="559">
        <f t="shared" si="90"/>
        <v>0</v>
      </c>
      <c r="DA71" s="559">
        <f t="shared" si="91"/>
        <v>0</v>
      </c>
      <c r="DB71" s="559">
        <f t="shared" si="92"/>
        <v>0</v>
      </c>
      <c r="DC71" s="559">
        <f t="shared" si="93"/>
        <v>0</v>
      </c>
      <c r="DD71" s="559">
        <f t="shared" si="94"/>
        <v>0</v>
      </c>
      <c r="DE71" s="559">
        <f t="shared" si="95"/>
        <v>0.48199999999999998</v>
      </c>
      <c r="DF71" s="559">
        <f t="shared" si="96"/>
        <v>0.48199999999999998</v>
      </c>
      <c r="DG71" s="559">
        <f t="shared" si="97"/>
        <v>0.48199999999999998</v>
      </c>
      <c r="DH71" s="559">
        <f t="shared" si="98"/>
        <v>0.48199999999999998</v>
      </c>
      <c r="DI71" s="559">
        <f t="shared" si="99"/>
        <v>0.48199999999999998</v>
      </c>
      <c r="DJ71" s="559">
        <f t="shared" si="100"/>
        <v>0.48199999999999998</v>
      </c>
      <c r="DK71" s="559">
        <f t="shared" si="101"/>
        <v>0.48199999999999998</v>
      </c>
      <c r="DL71" s="559">
        <f t="shared" si="102"/>
        <v>3.3740000000000006</v>
      </c>
    </row>
    <row r="72" spans="1:116">
      <c r="E72" s="133"/>
      <c r="F72" s="14"/>
      <c r="I72" s="14"/>
      <c r="J72" s="14"/>
      <c r="K72" s="14"/>
      <c r="L72" s="14"/>
      <c r="M72" s="14"/>
      <c r="N72" s="14"/>
      <c r="O72" s="14"/>
      <c r="P72" s="14"/>
      <c r="Q72" s="14"/>
      <c r="R72" s="14"/>
      <c r="S72" s="14"/>
      <c r="T72" s="14"/>
      <c r="V72" s="16"/>
      <c r="W72" s="16"/>
      <c r="X72" s="16"/>
      <c r="Y72" s="16"/>
      <c r="Z72" s="16"/>
      <c r="AA72" s="16"/>
      <c r="AB72" s="16"/>
      <c r="AC72" s="16"/>
      <c r="AD72" s="16"/>
      <c r="AE72" s="16"/>
      <c r="AF72" s="16"/>
      <c r="AG72" s="16"/>
      <c r="AI72" s="16"/>
      <c r="AJ72" s="16"/>
      <c r="AK72" s="16"/>
      <c r="AL72" s="16"/>
      <c r="AM72" s="16"/>
      <c r="AN72" s="16"/>
      <c r="AO72" s="16"/>
      <c r="AP72" s="16"/>
      <c r="AQ72" s="16"/>
      <c r="AR72" s="16"/>
      <c r="AS72" s="16"/>
      <c r="AT72" s="16"/>
      <c r="AV72" s="15"/>
      <c r="AW72" s="15"/>
      <c r="AX72" s="15"/>
      <c r="AY72" s="15"/>
      <c r="AZ72" s="15"/>
      <c r="BA72" s="15"/>
      <c r="BB72" s="15"/>
      <c r="BC72" s="15"/>
      <c r="BD72" s="15"/>
      <c r="BE72" s="15"/>
      <c r="BF72" s="15"/>
      <c r="BG72" s="15"/>
      <c r="BH72" s="15"/>
      <c r="BJ72" s="15"/>
      <c r="BK72" s="15"/>
      <c r="BL72" s="15"/>
      <c r="BM72" s="15"/>
      <c r="BN72" s="15"/>
      <c r="BO72" s="15"/>
      <c r="BP72" s="15"/>
      <c r="BQ72" s="15"/>
      <c r="BR72" s="15"/>
      <c r="BS72" s="15"/>
      <c r="BT72" s="15"/>
      <c r="BU72" s="15"/>
      <c r="BV72" s="15"/>
      <c r="BX72" s="346"/>
      <c r="BY72" s="346"/>
      <c r="BZ72" s="346"/>
      <c r="CA72" s="346"/>
      <c r="CB72" s="346"/>
      <c r="CC72" s="346"/>
      <c r="CD72" s="346"/>
      <c r="CE72" s="346"/>
      <c r="CF72" s="346"/>
      <c r="CG72" s="346"/>
      <c r="CH72" s="346"/>
      <c r="CI72" s="346"/>
      <c r="CJ72" s="346"/>
      <c r="CL72" s="346"/>
      <c r="CM72" s="346"/>
      <c r="CN72" s="346"/>
      <c r="CO72" s="346"/>
      <c r="CP72" s="346"/>
      <c r="CQ72" s="346"/>
      <c r="CR72" s="346"/>
      <c r="CS72" s="346"/>
      <c r="CT72" s="346"/>
      <c r="CU72" s="346"/>
      <c r="CV72" s="346"/>
      <c r="CW72" s="346"/>
      <c r="CX72" s="346"/>
      <c r="CZ72" s="559">
        <f t="shared" si="90"/>
        <v>0</v>
      </c>
      <c r="DA72" s="559">
        <f t="shared" si="91"/>
        <v>0</v>
      </c>
      <c r="DB72" s="559">
        <f t="shared" si="92"/>
        <v>0</v>
      </c>
      <c r="DC72" s="559">
        <f t="shared" si="93"/>
        <v>0</v>
      </c>
      <c r="DD72" s="559">
        <f t="shared" si="94"/>
        <v>0</v>
      </c>
      <c r="DE72" s="559">
        <f t="shared" si="95"/>
        <v>0</v>
      </c>
      <c r="DF72" s="559">
        <f t="shared" si="96"/>
        <v>0</v>
      </c>
      <c r="DG72" s="559">
        <f t="shared" si="97"/>
        <v>0</v>
      </c>
      <c r="DH72" s="559">
        <f t="shared" si="98"/>
        <v>0</v>
      </c>
      <c r="DI72" s="559">
        <f t="shared" si="99"/>
        <v>0</v>
      </c>
      <c r="DJ72" s="559">
        <f t="shared" si="100"/>
        <v>0</v>
      </c>
      <c r="DK72" s="559">
        <f t="shared" si="101"/>
        <v>0</v>
      </c>
      <c r="DL72" s="559">
        <f t="shared" si="102"/>
        <v>0</v>
      </c>
    </row>
    <row r="73" spans="1:116">
      <c r="A73" s="4">
        <v>53</v>
      </c>
      <c r="B73" s="1" t="s">
        <v>473</v>
      </c>
      <c r="C73" s="1" t="s">
        <v>360</v>
      </c>
      <c r="D73" s="4" t="s">
        <v>330</v>
      </c>
      <c r="E73" s="133">
        <v>0</v>
      </c>
      <c r="F73" s="14">
        <f t="shared" si="89"/>
        <v>700</v>
      </c>
      <c r="I73" s="14">
        <v>0</v>
      </c>
      <c r="J73" s="14">
        <v>0</v>
      </c>
      <c r="K73" s="14">
        <v>0</v>
      </c>
      <c r="L73" s="14">
        <v>0</v>
      </c>
      <c r="M73" s="14">
        <v>0</v>
      </c>
      <c r="N73" s="14">
        <v>100</v>
      </c>
      <c r="O73" s="14">
        <v>100</v>
      </c>
      <c r="P73" s="14">
        <v>100</v>
      </c>
      <c r="Q73" s="14">
        <v>100</v>
      </c>
      <c r="R73" s="14">
        <v>100</v>
      </c>
      <c r="S73" s="14">
        <v>100</v>
      </c>
      <c r="T73" s="14">
        <v>100</v>
      </c>
      <c r="V73" s="16">
        <v>0.8</v>
      </c>
      <c r="W73" s="16">
        <v>0.8</v>
      </c>
      <c r="X73" s="16">
        <v>0.8</v>
      </c>
      <c r="Y73" s="16">
        <v>0.8</v>
      </c>
      <c r="Z73" s="16">
        <v>0.8</v>
      </c>
      <c r="AA73" s="16">
        <v>0.8</v>
      </c>
      <c r="AB73" s="16">
        <v>0.8</v>
      </c>
      <c r="AC73" s="16">
        <v>0.8</v>
      </c>
      <c r="AD73" s="16">
        <v>0.8</v>
      </c>
      <c r="AE73" s="16">
        <v>0.8</v>
      </c>
      <c r="AF73" s="16">
        <v>0.8</v>
      </c>
      <c r="AG73" s="16">
        <v>0.8</v>
      </c>
      <c r="AI73" s="16">
        <f t="shared" si="12"/>
        <v>0.19999999999999996</v>
      </c>
      <c r="AJ73" s="16">
        <f t="shared" si="13"/>
        <v>0.19999999999999996</v>
      </c>
      <c r="AK73" s="16">
        <f t="shared" si="14"/>
        <v>0.19999999999999996</v>
      </c>
      <c r="AL73" s="16">
        <f t="shared" si="15"/>
        <v>0.19999999999999996</v>
      </c>
      <c r="AM73" s="16">
        <f t="shared" si="16"/>
        <v>0.19999999999999996</v>
      </c>
      <c r="AN73" s="16">
        <f t="shared" si="17"/>
        <v>0.19999999999999996</v>
      </c>
      <c r="AO73" s="16">
        <f t="shared" si="18"/>
        <v>0.19999999999999996</v>
      </c>
      <c r="AP73" s="16">
        <f t="shared" si="19"/>
        <v>0.19999999999999996</v>
      </c>
      <c r="AQ73" s="16">
        <f t="shared" si="20"/>
        <v>0.19999999999999996</v>
      </c>
      <c r="AR73" s="16">
        <f t="shared" si="21"/>
        <v>0.19999999999999996</v>
      </c>
      <c r="AS73" s="16">
        <f t="shared" si="22"/>
        <v>0.19999999999999996</v>
      </c>
      <c r="AT73" s="16">
        <f t="shared" si="23"/>
        <v>0.19999999999999996</v>
      </c>
      <c r="AV73" s="15">
        <f t="shared" si="24"/>
        <v>0</v>
      </c>
      <c r="AW73" s="15">
        <f t="shared" si="25"/>
        <v>0</v>
      </c>
      <c r="AX73" s="15">
        <f t="shared" si="26"/>
        <v>0</v>
      </c>
      <c r="AY73" s="15">
        <f t="shared" si="27"/>
        <v>0</v>
      </c>
      <c r="AZ73" s="15">
        <f t="shared" si="28"/>
        <v>0</v>
      </c>
      <c r="BA73" s="15">
        <f t="shared" si="29"/>
        <v>80</v>
      </c>
      <c r="BB73" s="15">
        <f t="shared" si="30"/>
        <v>80</v>
      </c>
      <c r="BC73" s="15">
        <f t="shared" si="31"/>
        <v>80</v>
      </c>
      <c r="BD73" s="15">
        <f t="shared" si="32"/>
        <v>80</v>
      </c>
      <c r="BE73" s="15">
        <f t="shared" si="33"/>
        <v>80</v>
      </c>
      <c r="BF73" s="15">
        <f t="shared" si="34"/>
        <v>80</v>
      </c>
      <c r="BG73" s="15">
        <f t="shared" si="35"/>
        <v>80</v>
      </c>
      <c r="BH73" s="15">
        <f t="shared" si="36"/>
        <v>560</v>
      </c>
      <c r="BJ73" s="15">
        <f t="shared" si="37"/>
        <v>0</v>
      </c>
      <c r="BK73" s="15">
        <f t="shared" si="38"/>
        <v>0</v>
      </c>
      <c r="BL73" s="15">
        <f t="shared" si="39"/>
        <v>0</v>
      </c>
      <c r="BM73" s="15">
        <f t="shared" si="40"/>
        <v>0</v>
      </c>
      <c r="BN73" s="15">
        <f t="shared" si="41"/>
        <v>0</v>
      </c>
      <c r="BO73" s="15">
        <f t="shared" si="42"/>
        <v>19.999999999999996</v>
      </c>
      <c r="BP73" s="15">
        <f t="shared" si="43"/>
        <v>19.999999999999996</v>
      </c>
      <c r="BQ73" s="15">
        <f t="shared" si="44"/>
        <v>19.999999999999996</v>
      </c>
      <c r="BR73" s="15">
        <f t="shared" si="45"/>
        <v>19.999999999999996</v>
      </c>
      <c r="BS73" s="15">
        <f t="shared" si="46"/>
        <v>19.999999999999996</v>
      </c>
      <c r="BT73" s="15">
        <f t="shared" si="47"/>
        <v>19.999999999999996</v>
      </c>
      <c r="BU73" s="15">
        <f t="shared" si="48"/>
        <v>19.999999999999996</v>
      </c>
      <c r="BV73" s="15">
        <f t="shared" si="49"/>
        <v>139.99999999999997</v>
      </c>
      <c r="BX73" s="346">
        <f t="shared" si="50"/>
        <v>0</v>
      </c>
      <c r="BY73" s="346">
        <f t="shared" si="51"/>
        <v>0</v>
      </c>
      <c r="BZ73" s="346">
        <f t="shared" si="52"/>
        <v>0</v>
      </c>
      <c r="CA73" s="346">
        <f t="shared" si="53"/>
        <v>0</v>
      </c>
      <c r="CB73" s="346">
        <f t="shared" si="54"/>
        <v>0</v>
      </c>
      <c r="CC73" s="346">
        <f t="shared" si="55"/>
        <v>0.38400000000000001</v>
      </c>
      <c r="CD73" s="346">
        <f t="shared" si="56"/>
        <v>0.38400000000000001</v>
      </c>
      <c r="CE73" s="346">
        <f t="shared" si="57"/>
        <v>0.38400000000000001</v>
      </c>
      <c r="CF73" s="346">
        <f t="shared" si="58"/>
        <v>0.38400000000000001</v>
      </c>
      <c r="CG73" s="346">
        <f t="shared" si="59"/>
        <v>0.38400000000000001</v>
      </c>
      <c r="CH73" s="346">
        <f t="shared" si="60"/>
        <v>0.38400000000000001</v>
      </c>
      <c r="CI73" s="346">
        <f t="shared" si="61"/>
        <v>0.38400000000000001</v>
      </c>
      <c r="CJ73" s="346">
        <f t="shared" si="62"/>
        <v>2.6879999999999997</v>
      </c>
      <c r="CL73" s="346">
        <f t="shared" si="63"/>
        <v>0</v>
      </c>
      <c r="CM73" s="346">
        <f t="shared" si="64"/>
        <v>0</v>
      </c>
      <c r="CN73" s="346">
        <f t="shared" si="65"/>
        <v>0</v>
      </c>
      <c r="CO73" s="346">
        <f t="shared" si="66"/>
        <v>0</v>
      </c>
      <c r="CP73" s="346">
        <f t="shared" si="67"/>
        <v>0</v>
      </c>
      <c r="CQ73" s="346">
        <f t="shared" si="68"/>
        <v>9.799999999999999E-2</v>
      </c>
      <c r="CR73" s="346">
        <f t="shared" si="69"/>
        <v>9.799999999999999E-2</v>
      </c>
      <c r="CS73" s="346">
        <f t="shared" si="70"/>
        <v>9.799999999999999E-2</v>
      </c>
      <c r="CT73" s="346">
        <f t="shared" si="71"/>
        <v>9.799999999999999E-2</v>
      </c>
      <c r="CU73" s="346">
        <f t="shared" si="72"/>
        <v>9.799999999999999E-2</v>
      </c>
      <c r="CV73" s="346">
        <f t="shared" si="73"/>
        <v>9.799999999999999E-2</v>
      </c>
      <c r="CW73" s="346">
        <f t="shared" si="74"/>
        <v>9.799999999999999E-2</v>
      </c>
      <c r="CX73" s="346">
        <f t="shared" si="75"/>
        <v>0.68599999999999994</v>
      </c>
      <c r="CZ73" s="559">
        <f t="shared" si="90"/>
        <v>0</v>
      </c>
      <c r="DA73" s="559">
        <f t="shared" si="91"/>
        <v>0</v>
      </c>
      <c r="DB73" s="559">
        <f t="shared" si="92"/>
        <v>0</v>
      </c>
      <c r="DC73" s="559">
        <f t="shared" si="93"/>
        <v>0</v>
      </c>
      <c r="DD73" s="559">
        <f t="shared" si="94"/>
        <v>0</v>
      </c>
      <c r="DE73" s="559">
        <f t="shared" si="95"/>
        <v>0.48199999999999998</v>
      </c>
      <c r="DF73" s="559">
        <f t="shared" si="96"/>
        <v>0.48199999999999998</v>
      </c>
      <c r="DG73" s="559">
        <f t="shared" si="97"/>
        <v>0.48199999999999998</v>
      </c>
      <c r="DH73" s="559">
        <f t="shared" si="98"/>
        <v>0.48199999999999998</v>
      </c>
      <c r="DI73" s="559">
        <f t="shared" si="99"/>
        <v>0.48199999999999998</v>
      </c>
      <c r="DJ73" s="559">
        <f t="shared" si="100"/>
        <v>0.48199999999999998</v>
      </c>
      <c r="DK73" s="559">
        <f t="shared" si="101"/>
        <v>0.48199999999999998</v>
      </c>
      <c r="DL73" s="559">
        <f t="shared" si="102"/>
        <v>3.3740000000000006</v>
      </c>
    </row>
    <row r="74" spans="1:116">
      <c r="E74" s="133"/>
      <c r="F74" s="14"/>
      <c r="I74" s="14"/>
      <c r="J74" s="14"/>
      <c r="K74" s="14"/>
      <c r="L74" s="14"/>
      <c r="M74" s="14"/>
      <c r="N74" s="14"/>
      <c r="O74" s="14"/>
      <c r="P74" s="14"/>
      <c r="Q74" s="14"/>
      <c r="R74" s="14"/>
      <c r="S74" s="14"/>
      <c r="T74" s="14"/>
      <c r="V74" s="16"/>
      <c r="W74" s="16"/>
      <c r="X74" s="16"/>
      <c r="Y74" s="16"/>
      <c r="Z74" s="16"/>
      <c r="AA74" s="16"/>
      <c r="AB74" s="16"/>
      <c r="AC74" s="16"/>
      <c r="AD74" s="16"/>
      <c r="AE74" s="16"/>
      <c r="AF74" s="16"/>
      <c r="AG74" s="16"/>
      <c r="AI74" s="16"/>
      <c r="AJ74" s="16"/>
      <c r="AK74" s="16"/>
      <c r="AL74" s="16"/>
      <c r="AM74" s="16"/>
      <c r="AN74" s="16"/>
      <c r="AO74" s="16"/>
      <c r="AP74" s="16"/>
      <c r="AQ74" s="16"/>
      <c r="AR74" s="16"/>
      <c r="AS74" s="16"/>
      <c r="AT74" s="16"/>
      <c r="AV74" s="15"/>
      <c r="AW74" s="15"/>
      <c r="AX74" s="15"/>
      <c r="AY74" s="15"/>
      <c r="AZ74" s="15"/>
      <c r="BA74" s="15"/>
      <c r="BB74" s="15"/>
      <c r="BC74" s="15"/>
      <c r="BD74" s="15"/>
      <c r="BE74" s="15"/>
      <c r="BF74" s="15"/>
      <c r="BG74" s="15"/>
      <c r="BH74" s="15"/>
      <c r="BJ74" s="15"/>
      <c r="BK74" s="15"/>
      <c r="BL74" s="15"/>
      <c r="BM74" s="15"/>
      <c r="BN74" s="15"/>
      <c r="BO74" s="15"/>
      <c r="BP74" s="15"/>
      <c r="BQ74" s="15"/>
      <c r="BR74" s="15"/>
      <c r="BS74" s="15"/>
      <c r="BT74" s="15"/>
      <c r="BU74" s="15"/>
      <c r="BV74" s="15"/>
      <c r="BX74" s="346"/>
      <c r="BY74" s="346"/>
      <c r="BZ74" s="346"/>
      <c r="CA74" s="346"/>
      <c r="CB74" s="346"/>
      <c r="CC74" s="346"/>
      <c r="CD74" s="346"/>
      <c r="CE74" s="346"/>
      <c r="CF74" s="346"/>
      <c r="CG74" s="346"/>
      <c r="CH74" s="346"/>
      <c r="CI74" s="346"/>
      <c r="CJ74" s="346"/>
      <c r="CL74" s="346"/>
      <c r="CM74" s="346"/>
      <c r="CN74" s="346"/>
      <c r="CO74" s="346"/>
      <c r="CP74" s="346"/>
      <c r="CQ74" s="346"/>
      <c r="CR74" s="346"/>
      <c r="CS74" s="346"/>
      <c r="CT74" s="346"/>
      <c r="CU74" s="346"/>
      <c r="CV74" s="346"/>
      <c r="CW74" s="346"/>
      <c r="CX74" s="346"/>
      <c r="CZ74" s="559">
        <f t="shared" si="90"/>
        <v>0</v>
      </c>
      <c r="DA74" s="559">
        <f t="shared" si="91"/>
        <v>0</v>
      </c>
      <c r="DB74" s="559">
        <f t="shared" si="92"/>
        <v>0</v>
      </c>
      <c r="DC74" s="559">
        <f t="shared" si="93"/>
        <v>0</v>
      </c>
      <c r="DD74" s="559">
        <f t="shared" si="94"/>
        <v>0</v>
      </c>
      <c r="DE74" s="559">
        <f t="shared" si="95"/>
        <v>0</v>
      </c>
      <c r="DF74" s="559">
        <f t="shared" si="96"/>
        <v>0</v>
      </c>
      <c r="DG74" s="559">
        <f t="shared" si="97"/>
        <v>0</v>
      </c>
      <c r="DH74" s="559">
        <f t="shared" si="98"/>
        <v>0</v>
      </c>
      <c r="DI74" s="559">
        <f t="shared" si="99"/>
        <v>0</v>
      </c>
      <c r="DJ74" s="559">
        <f t="shared" si="100"/>
        <v>0</v>
      </c>
      <c r="DK74" s="559">
        <f t="shared" si="101"/>
        <v>0</v>
      </c>
      <c r="DL74" s="559">
        <f t="shared" si="102"/>
        <v>0</v>
      </c>
    </row>
    <row r="75" spans="1:116">
      <c r="A75" s="4">
        <v>54</v>
      </c>
      <c r="B75" s="1" t="s">
        <v>474</v>
      </c>
      <c r="C75" s="1" t="s">
        <v>361</v>
      </c>
      <c r="D75" s="4" t="s">
        <v>327</v>
      </c>
      <c r="E75" s="133">
        <v>0</v>
      </c>
      <c r="F75" s="14">
        <f t="shared" si="89"/>
        <v>950</v>
      </c>
      <c r="I75" s="14">
        <v>0</v>
      </c>
      <c r="J75" s="14">
        <v>0</v>
      </c>
      <c r="K75" s="14">
        <v>100</v>
      </c>
      <c r="L75" s="14">
        <v>50</v>
      </c>
      <c r="M75" s="14">
        <v>100</v>
      </c>
      <c r="N75" s="14">
        <v>100</v>
      </c>
      <c r="O75" s="14">
        <v>100</v>
      </c>
      <c r="P75" s="14">
        <v>100</v>
      </c>
      <c r="Q75" s="14">
        <v>100</v>
      </c>
      <c r="R75" s="14">
        <v>100</v>
      </c>
      <c r="S75" s="14">
        <v>100</v>
      </c>
      <c r="T75" s="14">
        <v>100</v>
      </c>
      <c r="V75" s="16">
        <v>0</v>
      </c>
      <c r="W75" s="16">
        <v>0</v>
      </c>
      <c r="X75" s="16">
        <v>0</v>
      </c>
      <c r="Y75" s="16">
        <v>0</v>
      </c>
      <c r="Z75" s="16">
        <v>0</v>
      </c>
      <c r="AA75" s="16">
        <v>0</v>
      </c>
      <c r="AB75" s="16">
        <v>0</v>
      </c>
      <c r="AC75" s="16">
        <v>0</v>
      </c>
      <c r="AD75" s="16">
        <v>0</v>
      </c>
      <c r="AE75" s="16">
        <v>0</v>
      </c>
      <c r="AF75" s="16">
        <v>0</v>
      </c>
      <c r="AG75" s="16">
        <v>0</v>
      </c>
      <c r="AI75" s="16">
        <f t="shared" si="12"/>
        <v>1</v>
      </c>
      <c r="AJ75" s="16">
        <f t="shared" si="13"/>
        <v>1</v>
      </c>
      <c r="AK75" s="16">
        <f t="shared" si="14"/>
        <v>1</v>
      </c>
      <c r="AL75" s="16">
        <f t="shared" si="15"/>
        <v>1</v>
      </c>
      <c r="AM75" s="16">
        <f t="shared" si="16"/>
        <v>1</v>
      </c>
      <c r="AN75" s="16">
        <f t="shared" si="17"/>
        <v>1</v>
      </c>
      <c r="AO75" s="16">
        <f t="shared" si="18"/>
        <v>1</v>
      </c>
      <c r="AP75" s="16">
        <f t="shared" si="19"/>
        <v>1</v>
      </c>
      <c r="AQ75" s="16">
        <f t="shared" si="20"/>
        <v>1</v>
      </c>
      <c r="AR75" s="16">
        <f t="shared" si="21"/>
        <v>1</v>
      </c>
      <c r="AS75" s="16">
        <f t="shared" si="22"/>
        <v>1</v>
      </c>
      <c r="AT75" s="16">
        <f t="shared" si="23"/>
        <v>1</v>
      </c>
      <c r="AV75" s="15">
        <f t="shared" si="24"/>
        <v>0</v>
      </c>
      <c r="AW75" s="15">
        <f t="shared" si="25"/>
        <v>0</v>
      </c>
      <c r="AX75" s="15">
        <f t="shared" si="26"/>
        <v>0</v>
      </c>
      <c r="AY75" s="15">
        <f t="shared" si="27"/>
        <v>0</v>
      </c>
      <c r="AZ75" s="15">
        <f t="shared" si="28"/>
        <v>0</v>
      </c>
      <c r="BA75" s="15">
        <f t="shared" si="29"/>
        <v>0</v>
      </c>
      <c r="BB75" s="15">
        <f t="shared" si="30"/>
        <v>0</v>
      </c>
      <c r="BC75" s="15">
        <f t="shared" si="31"/>
        <v>0</v>
      </c>
      <c r="BD75" s="15">
        <f t="shared" si="32"/>
        <v>0</v>
      </c>
      <c r="BE75" s="15">
        <f t="shared" si="33"/>
        <v>0</v>
      </c>
      <c r="BF75" s="15">
        <f t="shared" si="34"/>
        <v>0</v>
      </c>
      <c r="BG75" s="15">
        <f t="shared" si="35"/>
        <v>0</v>
      </c>
      <c r="BH75" s="15">
        <f t="shared" si="36"/>
        <v>0</v>
      </c>
      <c r="BJ75" s="15">
        <f t="shared" si="37"/>
        <v>0</v>
      </c>
      <c r="BK75" s="15">
        <f t="shared" si="38"/>
        <v>0</v>
      </c>
      <c r="BL75" s="15">
        <f t="shared" si="39"/>
        <v>100</v>
      </c>
      <c r="BM75" s="15">
        <f t="shared" si="40"/>
        <v>50</v>
      </c>
      <c r="BN75" s="15">
        <f t="shared" si="41"/>
        <v>100</v>
      </c>
      <c r="BO75" s="15">
        <f t="shared" si="42"/>
        <v>100</v>
      </c>
      <c r="BP75" s="15">
        <f t="shared" si="43"/>
        <v>100</v>
      </c>
      <c r="BQ75" s="15">
        <f t="shared" si="44"/>
        <v>100</v>
      </c>
      <c r="BR75" s="15">
        <f t="shared" si="45"/>
        <v>100</v>
      </c>
      <c r="BS75" s="15">
        <f t="shared" si="46"/>
        <v>100</v>
      </c>
      <c r="BT75" s="15">
        <f t="shared" si="47"/>
        <v>100</v>
      </c>
      <c r="BU75" s="15">
        <f t="shared" si="48"/>
        <v>100</v>
      </c>
      <c r="BV75" s="15">
        <f t="shared" si="49"/>
        <v>950</v>
      </c>
      <c r="BX75" s="346">
        <f t="shared" si="50"/>
        <v>0</v>
      </c>
      <c r="BY75" s="346">
        <f t="shared" si="51"/>
        <v>0</v>
      </c>
      <c r="BZ75" s="346">
        <f t="shared" si="52"/>
        <v>0</v>
      </c>
      <c r="CA75" s="346">
        <f t="shared" si="53"/>
        <v>0</v>
      </c>
      <c r="CB75" s="346">
        <f t="shared" si="54"/>
        <v>0</v>
      </c>
      <c r="CC75" s="346">
        <f t="shared" si="55"/>
        <v>0</v>
      </c>
      <c r="CD75" s="346">
        <f t="shared" si="56"/>
        <v>0</v>
      </c>
      <c r="CE75" s="346">
        <f t="shared" si="57"/>
        <v>0</v>
      </c>
      <c r="CF75" s="346">
        <f t="shared" si="58"/>
        <v>0</v>
      </c>
      <c r="CG75" s="346">
        <f t="shared" si="59"/>
        <v>0</v>
      </c>
      <c r="CH75" s="346">
        <f t="shared" si="60"/>
        <v>0</v>
      </c>
      <c r="CI75" s="346">
        <f t="shared" si="61"/>
        <v>0</v>
      </c>
      <c r="CJ75" s="346">
        <f t="shared" si="62"/>
        <v>0</v>
      </c>
      <c r="CL75" s="346">
        <f t="shared" si="63"/>
        <v>0</v>
      </c>
      <c r="CM75" s="346">
        <f t="shared" si="64"/>
        <v>0</v>
      </c>
      <c r="CN75" s="346">
        <f t="shared" si="65"/>
        <v>0.49</v>
      </c>
      <c r="CO75" s="346">
        <f t="shared" si="66"/>
        <v>0.245</v>
      </c>
      <c r="CP75" s="346">
        <f t="shared" si="67"/>
        <v>0.49</v>
      </c>
      <c r="CQ75" s="346">
        <f t="shared" si="68"/>
        <v>0.49</v>
      </c>
      <c r="CR75" s="346">
        <f t="shared" si="69"/>
        <v>0.49</v>
      </c>
      <c r="CS75" s="346">
        <f t="shared" si="70"/>
        <v>0.49</v>
      </c>
      <c r="CT75" s="346">
        <f t="shared" si="71"/>
        <v>0.49</v>
      </c>
      <c r="CU75" s="346">
        <f t="shared" si="72"/>
        <v>0.49</v>
      </c>
      <c r="CV75" s="346">
        <f t="shared" si="73"/>
        <v>0.49</v>
      </c>
      <c r="CW75" s="346">
        <f t="shared" si="74"/>
        <v>0.49</v>
      </c>
      <c r="CX75" s="346">
        <f t="shared" si="75"/>
        <v>4.6550000000000011</v>
      </c>
      <c r="CZ75" s="559">
        <f t="shared" si="90"/>
        <v>0</v>
      </c>
      <c r="DA75" s="559">
        <f t="shared" si="91"/>
        <v>0</v>
      </c>
      <c r="DB75" s="559">
        <f t="shared" si="92"/>
        <v>0.49</v>
      </c>
      <c r="DC75" s="559">
        <f t="shared" si="93"/>
        <v>0.245</v>
      </c>
      <c r="DD75" s="559">
        <f t="shared" si="94"/>
        <v>0.49</v>
      </c>
      <c r="DE75" s="559">
        <f t="shared" si="95"/>
        <v>0.49</v>
      </c>
      <c r="DF75" s="559">
        <f t="shared" si="96"/>
        <v>0.49</v>
      </c>
      <c r="DG75" s="559">
        <f t="shared" si="97"/>
        <v>0.49</v>
      </c>
      <c r="DH75" s="559">
        <f t="shared" si="98"/>
        <v>0.49</v>
      </c>
      <c r="DI75" s="559">
        <f t="shared" si="99"/>
        <v>0.49</v>
      </c>
      <c r="DJ75" s="559">
        <f t="shared" si="100"/>
        <v>0.49</v>
      </c>
      <c r="DK75" s="559">
        <f t="shared" si="101"/>
        <v>0.49</v>
      </c>
      <c r="DL75" s="559">
        <f t="shared" si="102"/>
        <v>4.6550000000000011</v>
      </c>
    </row>
    <row r="76" spans="1:116">
      <c r="E76" s="133"/>
      <c r="F76" s="14"/>
      <c r="I76" s="14"/>
      <c r="J76" s="14"/>
      <c r="K76" s="14"/>
      <c r="L76" s="14"/>
      <c r="M76" s="14"/>
      <c r="N76" s="14"/>
      <c r="O76" s="14"/>
      <c r="P76" s="14"/>
      <c r="Q76" s="14"/>
      <c r="R76" s="14"/>
      <c r="S76" s="14"/>
      <c r="T76" s="14"/>
      <c r="V76" s="16"/>
      <c r="W76" s="16"/>
      <c r="X76" s="16"/>
      <c r="Y76" s="16"/>
      <c r="Z76" s="16"/>
      <c r="AA76" s="16"/>
      <c r="AB76" s="16"/>
      <c r="AC76" s="16"/>
      <c r="AD76" s="16"/>
      <c r="AE76" s="16"/>
      <c r="AF76" s="16"/>
      <c r="AG76" s="16"/>
      <c r="AI76" s="16"/>
      <c r="AJ76" s="16"/>
      <c r="AK76" s="16"/>
      <c r="AL76" s="16"/>
      <c r="AM76" s="16"/>
      <c r="AN76" s="16"/>
      <c r="AO76" s="16"/>
      <c r="AP76" s="16"/>
      <c r="AQ76" s="16"/>
      <c r="AR76" s="16"/>
      <c r="AS76" s="16"/>
      <c r="AT76" s="16"/>
      <c r="AV76" s="15"/>
      <c r="AW76" s="15"/>
      <c r="AX76" s="15"/>
      <c r="AY76" s="15"/>
      <c r="AZ76" s="15"/>
      <c r="BA76" s="15"/>
      <c r="BB76" s="15"/>
      <c r="BC76" s="15"/>
      <c r="BD76" s="15"/>
      <c r="BE76" s="15"/>
      <c r="BF76" s="15"/>
      <c r="BG76" s="15"/>
      <c r="BH76" s="15"/>
      <c r="BJ76" s="15"/>
      <c r="BK76" s="15"/>
      <c r="BL76" s="15"/>
      <c r="BM76" s="15"/>
      <c r="BN76" s="15"/>
      <c r="BO76" s="15"/>
      <c r="BP76" s="15"/>
      <c r="BQ76" s="15"/>
      <c r="BR76" s="15"/>
      <c r="BS76" s="15"/>
      <c r="BT76" s="15"/>
      <c r="BU76" s="15"/>
      <c r="BV76" s="15"/>
      <c r="BX76" s="346"/>
      <c r="BY76" s="346"/>
      <c r="BZ76" s="346"/>
      <c r="CA76" s="346"/>
      <c r="CB76" s="346"/>
      <c r="CC76" s="346"/>
      <c r="CD76" s="346"/>
      <c r="CE76" s="346"/>
      <c r="CF76" s="346"/>
      <c r="CG76" s="346"/>
      <c r="CH76" s="346"/>
      <c r="CI76" s="346"/>
      <c r="CJ76" s="346"/>
      <c r="CL76" s="346"/>
      <c r="CM76" s="346"/>
      <c r="CN76" s="346"/>
      <c r="CO76" s="346"/>
      <c r="CP76" s="346"/>
      <c r="CQ76" s="346"/>
      <c r="CR76" s="346"/>
      <c r="CS76" s="346"/>
      <c r="CT76" s="346"/>
      <c r="CU76" s="346"/>
      <c r="CV76" s="346"/>
      <c r="CW76" s="346"/>
      <c r="CX76" s="346"/>
      <c r="CZ76" s="559">
        <f t="shared" si="90"/>
        <v>0</v>
      </c>
      <c r="DA76" s="559">
        <f t="shared" si="91"/>
        <v>0</v>
      </c>
      <c r="DB76" s="559">
        <f t="shared" si="92"/>
        <v>0</v>
      </c>
      <c r="DC76" s="559">
        <f t="shared" si="93"/>
        <v>0</v>
      </c>
      <c r="DD76" s="559">
        <f t="shared" si="94"/>
        <v>0</v>
      </c>
      <c r="DE76" s="559">
        <f t="shared" si="95"/>
        <v>0</v>
      </c>
      <c r="DF76" s="559">
        <f t="shared" si="96"/>
        <v>0</v>
      </c>
      <c r="DG76" s="559">
        <f t="shared" si="97"/>
        <v>0</v>
      </c>
      <c r="DH76" s="559">
        <f t="shared" si="98"/>
        <v>0</v>
      </c>
      <c r="DI76" s="559">
        <f t="shared" si="99"/>
        <v>0</v>
      </c>
      <c r="DJ76" s="559">
        <f t="shared" si="100"/>
        <v>0</v>
      </c>
      <c r="DK76" s="559">
        <f t="shared" si="101"/>
        <v>0</v>
      </c>
      <c r="DL76" s="559">
        <f t="shared" si="102"/>
        <v>0</v>
      </c>
    </row>
    <row r="77" spans="1:116">
      <c r="A77" s="4">
        <v>55</v>
      </c>
      <c r="B77" s="1" t="s">
        <v>475</v>
      </c>
      <c r="C77" s="1" t="s">
        <v>346</v>
      </c>
      <c r="D77" s="4" t="s">
        <v>328</v>
      </c>
      <c r="E77" s="133">
        <v>0</v>
      </c>
      <c r="F77" s="14">
        <f t="shared" si="89"/>
        <v>1000</v>
      </c>
      <c r="I77" s="14">
        <v>0</v>
      </c>
      <c r="J77" s="14">
        <v>100</v>
      </c>
      <c r="K77" s="14">
        <v>100</v>
      </c>
      <c r="L77" s="14">
        <v>50</v>
      </c>
      <c r="M77" s="14">
        <v>50</v>
      </c>
      <c r="N77" s="14">
        <v>100</v>
      </c>
      <c r="O77" s="14">
        <v>100</v>
      </c>
      <c r="P77" s="14">
        <v>100</v>
      </c>
      <c r="Q77" s="14">
        <v>100</v>
      </c>
      <c r="R77" s="14">
        <v>100</v>
      </c>
      <c r="S77" s="14">
        <v>100</v>
      </c>
      <c r="T77" s="14">
        <v>100</v>
      </c>
      <c r="V77" s="16">
        <v>0.8</v>
      </c>
      <c r="W77" s="16">
        <v>0.8</v>
      </c>
      <c r="X77" s="16">
        <v>0.8</v>
      </c>
      <c r="Y77" s="16">
        <v>0.8</v>
      </c>
      <c r="Z77" s="16">
        <v>0.8</v>
      </c>
      <c r="AA77" s="16">
        <v>0.8</v>
      </c>
      <c r="AB77" s="16">
        <v>0.8</v>
      </c>
      <c r="AC77" s="16">
        <v>0.8</v>
      </c>
      <c r="AD77" s="16">
        <v>0.8</v>
      </c>
      <c r="AE77" s="16">
        <v>0.8</v>
      </c>
      <c r="AF77" s="16">
        <v>0.8</v>
      </c>
      <c r="AG77" s="16">
        <v>0.8</v>
      </c>
      <c r="AI77" s="16">
        <f t="shared" si="12"/>
        <v>0.19999999999999996</v>
      </c>
      <c r="AJ77" s="16">
        <f t="shared" si="13"/>
        <v>0.19999999999999996</v>
      </c>
      <c r="AK77" s="16">
        <f t="shared" si="14"/>
        <v>0.19999999999999996</v>
      </c>
      <c r="AL77" s="16">
        <f t="shared" si="15"/>
        <v>0.19999999999999996</v>
      </c>
      <c r="AM77" s="16">
        <f t="shared" si="16"/>
        <v>0.19999999999999996</v>
      </c>
      <c r="AN77" s="16">
        <f t="shared" si="17"/>
        <v>0.19999999999999996</v>
      </c>
      <c r="AO77" s="16">
        <f t="shared" si="18"/>
        <v>0.19999999999999996</v>
      </c>
      <c r="AP77" s="16">
        <f t="shared" si="19"/>
        <v>0.19999999999999996</v>
      </c>
      <c r="AQ77" s="16">
        <f t="shared" si="20"/>
        <v>0.19999999999999996</v>
      </c>
      <c r="AR77" s="16">
        <f t="shared" si="21"/>
        <v>0.19999999999999996</v>
      </c>
      <c r="AS77" s="16">
        <f t="shared" si="22"/>
        <v>0.19999999999999996</v>
      </c>
      <c r="AT77" s="16">
        <f t="shared" si="23"/>
        <v>0.19999999999999996</v>
      </c>
      <c r="AV77" s="15">
        <f t="shared" si="24"/>
        <v>0</v>
      </c>
      <c r="AW77" s="15">
        <f t="shared" si="25"/>
        <v>80</v>
      </c>
      <c r="AX77" s="15">
        <f t="shared" si="26"/>
        <v>80</v>
      </c>
      <c r="AY77" s="15">
        <f t="shared" si="27"/>
        <v>40</v>
      </c>
      <c r="AZ77" s="15">
        <f t="shared" si="28"/>
        <v>40</v>
      </c>
      <c r="BA77" s="15">
        <f t="shared" si="29"/>
        <v>80</v>
      </c>
      <c r="BB77" s="15">
        <f t="shared" si="30"/>
        <v>80</v>
      </c>
      <c r="BC77" s="15">
        <f t="shared" si="31"/>
        <v>80</v>
      </c>
      <c r="BD77" s="15">
        <f t="shared" si="32"/>
        <v>80</v>
      </c>
      <c r="BE77" s="15">
        <f t="shared" si="33"/>
        <v>80</v>
      </c>
      <c r="BF77" s="15">
        <f t="shared" si="34"/>
        <v>80</v>
      </c>
      <c r="BG77" s="15">
        <f t="shared" si="35"/>
        <v>80</v>
      </c>
      <c r="BH77" s="15">
        <f t="shared" si="36"/>
        <v>800</v>
      </c>
      <c r="BJ77" s="15">
        <f t="shared" si="37"/>
        <v>0</v>
      </c>
      <c r="BK77" s="15">
        <f t="shared" si="38"/>
        <v>19.999999999999996</v>
      </c>
      <c r="BL77" s="15">
        <f t="shared" si="39"/>
        <v>19.999999999999996</v>
      </c>
      <c r="BM77" s="15">
        <f t="shared" si="40"/>
        <v>9.9999999999999982</v>
      </c>
      <c r="BN77" s="15">
        <f t="shared" si="41"/>
        <v>9.9999999999999982</v>
      </c>
      <c r="BO77" s="15">
        <f t="shared" si="42"/>
        <v>19.999999999999996</v>
      </c>
      <c r="BP77" s="15">
        <f t="shared" si="43"/>
        <v>19.999999999999996</v>
      </c>
      <c r="BQ77" s="15">
        <f t="shared" si="44"/>
        <v>19.999999999999996</v>
      </c>
      <c r="BR77" s="15">
        <f t="shared" si="45"/>
        <v>19.999999999999996</v>
      </c>
      <c r="BS77" s="15">
        <f t="shared" si="46"/>
        <v>19.999999999999996</v>
      </c>
      <c r="BT77" s="15">
        <f t="shared" si="47"/>
        <v>19.999999999999996</v>
      </c>
      <c r="BU77" s="15">
        <f t="shared" si="48"/>
        <v>19.999999999999996</v>
      </c>
      <c r="BV77" s="15">
        <f t="shared" si="49"/>
        <v>199.99999999999997</v>
      </c>
      <c r="BX77" s="346">
        <f t="shared" si="50"/>
        <v>0</v>
      </c>
      <c r="BY77" s="346">
        <f t="shared" si="51"/>
        <v>0.38400000000000001</v>
      </c>
      <c r="BZ77" s="346">
        <f t="shared" si="52"/>
        <v>0.38400000000000001</v>
      </c>
      <c r="CA77" s="346">
        <f t="shared" si="53"/>
        <v>0.192</v>
      </c>
      <c r="CB77" s="346">
        <f t="shared" si="54"/>
        <v>0.192</v>
      </c>
      <c r="CC77" s="346">
        <f t="shared" si="55"/>
        <v>0.38400000000000001</v>
      </c>
      <c r="CD77" s="346">
        <f t="shared" si="56"/>
        <v>0.38400000000000001</v>
      </c>
      <c r="CE77" s="346">
        <f t="shared" si="57"/>
        <v>0.38400000000000001</v>
      </c>
      <c r="CF77" s="346">
        <f t="shared" si="58"/>
        <v>0.38400000000000001</v>
      </c>
      <c r="CG77" s="346">
        <f t="shared" si="59"/>
        <v>0.38400000000000001</v>
      </c>
      <c r="CH77" s="346">
        <f t="shared" si="60"/>
        <v>0.38400000000000001</v>
      </c>
      <c r="CI77" s="346">
        <f t="shared" si="61"/>
        <v>0.38400000000000001</v>
      </c>
      <c r="CJ77" s="346">
        <f t="shared" si="62"/>
        <v>3.8399999999999994</v>
      </c>
      <c r="CL77" s="346">
        <f t="shared" si="63"/>
        <v>0</v>
      </c>
      <c r="CM77" s="346">
        <f t="shared" si="64"/>
        <v>9.799999999999999E-2</v>
      </c>
      <c r="CN77" s="346">
        <f t="shared" si="65"/>
        <v>9.799999999999999E-2</v>
      </c>
      <c r="CO77" s="346">
        <f t="shared" si="66"/>
        <v>4.8999999999999995E-2</v>
      </c>
      <c r="CP77" s="346">
        <f t="shared" si="67"/>
        <v>4.8999999999999995E-2</v>
      </c>
      <c r="CQ77" s="346">
        <f t="shared" si="68"/>
        <v>9.799999999999999E-2</v>
      </c>
      <c r="CR77" s="346">
        <f t="shared" si="69"/>
        <v>9.799999999999999E-2</v>
      </c>
      <c r="CS77" s="346">
        <f t="shared" si="70"/>
        <v>9.799999999999999E-2</v>
      </c>
      <c r="CT77" s="346">
        <f t="shared" si="71"/>
        <v>9.799999999999999E-2</v>
      </c>
      <c r="CU77" s="346">
        <f t="shared" si="72"/>
        <v>9.799999999999999E-2</v>
      </c>
      <c r="CV77" s="346">
        <f t="shared" si="73"/>
        <v>9.799999999999999E-2</v>
      </c>
      <c r="CW77" s="346">
        <f t="shared" si="74"/>
        <v>9.799999999999999E-2</v>
      </c>
      <c r="CX77" s="346">
        <f t="shared" si="75"/>
        <v>0.97999999999999987</v>
      </c>
      <c r="CZ77" s="559">
        <f t="shared" si="90"/>
        <v>0</v>
      </c>
      <c r="DA77" s="559">
        <f t="shared" si="91"/>
        <v>0.48199999999999998</v>
      </c>
      <c r="DB77" s="559">
        <f t="shared" si="92"/>
        <v>0.48199999999999998</v>
      </c>
      <c r="DC77" s="559">
        <f t="shared" si="93"/>
        <v>0.24099999999999999</v>
      </c>
      <c r="DD77" s="559">
        <f t="shared" si="94"/>
        <v>0.24099999999999999</v>
      </c>
      <c r="DE77" s="559">
        <f t="shared" si="95"/>
        <v>0.48199999999999998</v>
      </c>
      <c r="DF77" s="559">
        <f t="shared" si="96"/>
        <v>0.48199999999999998</v>
      </c>
      <c r="DG77" s="559">
        <f t="shared" si="97"/>
        <v>0.48199999999999998</v>
      </c>
      <c r="DH77" s="559">
        <f t="shared" si="98"/>
        <v>0.48199999999999998</v>
      </c>
      <c r="DI77" s="559">
        <f t="shared" si="99"/>
        <v>0.48199999999999998</v>
      </c>
      <c r="DJ77" s="559">
        <f t="shared" si="100"/>
        <v>0.48199999999999998</v>
      </c>
      <c r="DK77" s="559">
        <f t="shared" si="101"/>
        <v>0.48199999999999998</v>
      </c>
      <c r="DL77" s="559">
        <f t="shared" si="102"/>
        <v>4.8200000000000012</v>
      </c>
    </row>
    <row r="78" spans="1:116">
      <c r="A78" s="4">
        <v>56</v>
      </c>
      <c r="B78" s="1" t="s">
        <v>476</v>
      </c>
      <c r="C78" s="1" t="s">
        <v>346</v>
      </c>
      <c r="D78" s="4" t="s">
        <v>328</v>
      </c>
      <c r="E78" s="133">
        <v>0</v>
      </c>
      <c r="F78" s="14">
        <f t="shared" si="89"/>
        <v>800</v>
      </c>
      <c r="I78" s="14">
        <v>0</v>
      </c>
      <c r="J78" s="14">
        <v>0</v>
      </c>
      <c r="K78" s="14">
        <v>0</v>
      </c>
      <c r="L78" s="14">
        <v>50</v>
      </c>
      <c r="M78" s="14">
        <v>50</v>
      </c>
      <c r="N78" s="14">
        <v>100</v>
      </c>
      <c r="O78" s="14">
        <v>100</v>
      </c>
      <c r="P78" s="14">
        <v>100</v>
      </c>
      <c r="Q78" s="14">
        <v>100</v>
      </c>
      <c r="R78" s="14">
        <v>100</v>
      </c>
      <c r="S78" s="14">
        <v>100</v>
      </c>
      <c r="T78" s="14">
        <v>100</v>
      </c>
      <c r="V78" s="16">
        <v>0.8</v>
      </c>
      <c r="W78" s="16">
        <v>0.8</v>
      </c>
      <c r="X78" s="16">
        <v>0.8</v>
      </c>
      <c r="Y78" s="16">
        <v>0.8</v>
      </c>
      <c r="Z78" s="16">
        <v>0.8</v>
      </c>
      <c r="AA78" s="16">
        <v>0.8</v>
      </c>
      <c r="AB78" s="16">
        <v>0.8</v>
      </c>
      <c r="AC78" s="16">
        <v>0.8</v>
      </c>
      <c r="AD78" s="16">
        <v>0.8</v>
      </c>
      <c r="AE78" s="16">
        <v>0.8</v>
      </c>
      <c r="AF78" s="16">
        <v>0.8</v>
      </c>
      <c r="AG78" s="16">
        <v>0.8</v>
      </c>
      <c r="AI78" s="16">
        <f t="shared" si="12"/>
        <v>0.19999999999999996</v>
      </c>
      <c r="AJ78" s="16">
        <f t="shared" si="13"/>
        <v>0.19999999999999996</v>
      </c>
      <c r="AK78" s="16">
        <f t="shared" si="14"/>
        <v>0.19999999999999996</v>
      </c>
      <c r="AL78" s="16">
        <f t="shared" si="15"/>
        <v>0.19999999999999996</v>
      </c>
      <c r="AM78" s="16">
        <f t="shared" si="16"/>
        <v>0.19999999999999996</v>
      </c>
      <c r="AN78" s="16">
        <f t="shared" si="17"/>
        <v>0.19999999999999996</v>
      </c>
      <c r="AO78" s="16">
        <f t="shared" si="18"/>
        <v>0.19999999999999996</v>
      </c>
      <c r="AP78" s="16">
        <f t="shared" si="19"/>
        <v>0.19999999999999996</v>
      </c>
      <c r="AQ78" s="16">
        <f t="shared" si="20"/>
        <v>0.19999999999999996</v>
      </c>
      <c r="AR78" s="16">
        <f t="shared" si="21"/>
        <v>0.19999999999999996</v>
      </c>
      <c r="AS78" s="16">
        <f t="shared" si="22"/>
        <v>0.19999999999999996</v>
      </c>
      <c r="AT78" s="16">
        <f t="shared" si="23"/>
        <v>0.19999999999999996</v>
      </c>
      <c r="AV78" s="15">
        <f t="shared" si="24"/>
        <v>0</v>
      </c>
      <c r="AW78" s="15">
        <f t="shared" si="25"/>
        <v>0</v>
      </c>
      <c r="AX78" s="15">
        <f t="shared" si="26"/>
        <v>0</v>
      </c>
      <c r="AY78" s="15">
        <f t="shared" si="27"/>
        <v>40</v>
      </c>
      <c r="AZ78" s="15">
        <f t="shared" si="28"/>
        <v>40</v>
      </c>
      <c r="BA78" s="15">
        <f t="shared" si="29"/>
        <v>80</v>
      </c>
      <c r="BB78" s="15">
        <f t="shared" si="30"/>
        <v>80</v>
      </c>
      <c r="BC78" s="15">
        <f t="shared" si="31"/>
        <v>80</v>
      </c>
      <c r="BD78" s="15">
        <f t="shared" si="32"/>
        <v>80</v>
      </c>
      <c r="BE78" s="15">
        <f t="shared" si="33"/>
        <v>80</v>
      </c>
      <c r="BF78" s="15">
        <f t="shared" si="34"/>
        <v>80</v>
      </c>
      <c r="BG78" s="15">
        <f t="shared" si="35"/>
        <v>80</v>
      </c>
      <c r="BH78" s="15">
        <f t="shared" si="36"/>
        <v>640</v>
      </c>
      <c r="BJ78" s="15">
        <f t="shared" si="37"/>
        <v>0</v>
      </c>
      <c r="BK78" s="15">
        <f t="shared" si="38"/>
        <v>0</v>
      </c>
      <c r="BL78" s="15">
        <f t="shared" si="39"/>
        <v>0</v>
      </c>
      <c r="BM78" s="15">
        <f t="shared" si="40"/>
        <v>9.9999999999999982</v>
      </c>
      <c r="BN78" s="15">
        <f t="shared" si="41"/>
        <v>9.9999999999999982</v>
      </c>
      <c r="BO78" s="15">
        <f t="shared" si="42"/>
        <v>19.999999999999996</v>
      </c>
      <c r="BP78" s="15">
        <f t="shared" si="43"/>
        <v>19.999999999999996</v>
      </c>
      <c r="BQ78" s="15">
        <f t="shared" si="44"/>
        <v>19.999999999999996</v>
      </c>
      <c r="BR78" s="15">
        <f t="shared" si="45"/>
        <v>19.999999999999996</v>
      </c>
      <c r="BS78" s="15">
        <f t="shared" si="46"/>
        <v>19.999999999999996</v>
      </c>
      <c r="BT78" s="15">
        <f t="shared" si="47"/>
        <v>19.999999999999996</v>
      </c>
      <c r="BU78" s="15">
        <f t="shared" si="48"/>
        <v>19.999999999999996</v>
      </c>
      <c r="BV78" s="15">
        <f t="shared" si="49"/>
        <v>159.99999999999997</v>
      </c>
      <c r="BX78" s="346">
        <f t="shared" si="50"/>
        <v>0</v>
      </c>
      <c r="BY78" s="346">
        <f t="shared" si="51"/>
        <v>0</v>
      </c>
      <c r="BZ78" s="346">
        <f t="shared" si="52"/>
        <v>0</v>
      </c>
      <c r="CA78" s="346">
        <f t="shared" si="53"/>
        <v>0.192</v>
      </c>
      <c r="CB78" s="346">
        <f t="shared" si="54"/>
        <v>0.192</v>
      </c>
      <c r="CC78" s="346">
        <f t="shared" si="55"/>
        <v>0.38400000000000001</v>
      </c>
      <c r="CD78" s="346">
        <f t="shared" si="56"/>
        <v>0.38400000000000001</v>
      </c>
      <c r="CE78" s="346">
        <f t="shared" si="57"/>
        <v>0.38400000000000001</v>
      </c>
      <c r="CF78" s="346">
        <f t="shared" si="58"/>
        <v>0.38400000000000001</v>
      </c>
      <c r="CG78" s="346">
        <f t="shared" si="59"/>
        <v>0.38400000000000001</v>
      </c>
      <c r="CH78" s="346">
        <f t="shared" si="60"/>
        <v>0.38400000000000001</v>
      </c>
      <c r="CI78" s="346">
        <f t="shared" si="61"/>
        <v>0.38400000000000001</v>
      </c>
      <c r="CJ78" s="346">
        <f t="shared" si="62"/>
        <v>3.0719999999999996</v>
      </c>
      <c r="CL78" s="346">
        <f t="shared" si="63"/>
        <v>0</v>
      </c>
      <c r="CM78" s="346">
        <f t="shared" si="64"/>
        <v>0</v>
      </c>
      <c r="CN78" s="346">
        <f t="shared" si="65"/>
        <v>0</v>
      </c>
      <c r="CO78" s="346">
        <f t="shared" si="66"/>
        <v>4.8999999999999995E-2</v>
      </c>
      <c r="CP78" s="346">
        <f t="shared" si="67"/>
        <v>4.8999999999999995E-2</v>
      </c>
      <c r="CQ78" s="346">
        <f t="shared" si="68"/>
        <v>9.799999999999999E-2</v>
      </c>
      <c r="CR78" s="346">
        <f t="shared" si="69"/>
        <v>9.799999999999999E-2</v>
      </c>
      <c r="CS78" s="346">
        <f t="shared" si="70"/>
        <v>9.799999999999999E-2</v>
      </c>
      <c r="CT78" s="346">
        <f t="shared" si="71"/>
        <v>9.799999999999999E-2</v>
      </c>
      <c r="CU78" s="346">
        <f t="shared" si="72"/>
        <v>9.799999999999999E-2</v>
      </c>
      <c r="CV78" s="346">
        <f t="shared" si="73"/>
        <v>9.799999999999999E-2</v>
      </c>
      <c r="CW78" s="346">
        <f t="shared" si="74"/>
        <v>9.799999999999999E-2</v>
      </c>
      <c r="CX78" s="346">
        <f t="shared" si="75"/>
        <v>0.78399999999999992</v>
      </c>
      <c r="CZ78" s="559">
        <f t="shared" si="90"/>
        <v>0</v>
      </c>
      <c r="DA78" s="559">
        <f t="shared" si="91"/>
        <v>0</v>
      </c>
      <c r="DB78" s="559">
        <f t="shared" si="92"/>
        <v>0</v>
      </c>
      <c r="DC78" s="559">
        <f t="shared" si="93"/>
        <v>0.24099999999999999</v>
      </c>
      <c r="DD78" s="559">
        <f t="shared" si="94"/>
        <v>0.24099999999999999</v>
      </c>
      <c r="DE78" s="559">
        <f t="shared" si="95"/>
        <v>0.48199999999999998</v>
      </c>
      <c r="DF78" s="559">
        <f t="shared" si="96"/>
        <v>0.48199999999999998</v>
      </c>
      <c r="DG78" s="559">
        <f t="shared" si="97"/>
        <v>0.48199999999999998</v>
      </c>
      <c r="DH78" s="559">
        <f t="shared" si="98"/>
        <v>0.48199999999999998</v>
      </c>
      <c r="DI78" s="559">
        <f t="shared" si="99"/>
        <v>0.48199999999999998</v>
      </c>
      <c r="DJ78" s="559">
        <f t="shared" si="100"/>
        <v>0.48199999999999998</v>
      </c>
      <c r="DK78" s="559">
        <f t="shared" si="101"/>
        <v>0.48199999999999998</v>
      </c>
      <c r="DL78" s="559">
        <f t="shared" si="102"/>
        <v>3.8560000000000008</v>
      </c>
    </row>
    <row r="85" spans="4:24">
      <c r="D85" s="4" t="s">
        <v>323</v>
      </c>
      <c r="E85" s="1" t="s">
        <v>516</v>
      </c>
      <c r="I85" s="1">
        <v>46113</v>
      </c>
      <c r="J85" s="1">
        <v>46143</v>
      </c>
      <c r="K85" s="1">
        <v>46174</v>
      </c>
      <c r="L85" s="1">
        <v>46204</v>
      </c>
      <c r="M85" s="1">
        <v>46235</v>
      </c>
      <c r="N85" s="1">
        <v>46266</v>
      </c>
      <c r="O85" s="1">
        <v>46296</v>
      </c>
      <c r="P85" s="1">
        <v>46327</v>
      </c>
      <c r="Q85" s="1">
        <v>46357</v>
      </c>
      <c r="R85" s="1">
        <v>46388</v>
      </c>
      <c r="S85" s="1">
        <v>46419</v>
      </c>
      <c r="T85" s="1">
        <v>46447</v>
      </c>
      <c r="U85" s="1" t="s">
        <v>517</v>
      </c>
      <c r="V85" s="1" t="s">
        <v>518</v>
      </c>
      <c r="W85" s="1" t="s">
        <v>519</v>
      </c>
      <c r="X85" s="1" t="s">
        <v>520</v>
      </c>
    </row>
    <row r="86" spans="4:24">
      <c r="D86" s="4" t="s">
        <v>326</v>
      </c>
      <c r="E86" s="133">
        <f>SUMIFS($E$5:$E$78,$D$5:$D$78,$D86)/1000</f>
        <v>19.202695000000002</v>
      </c>
      <c r="F86" s="133">
        <f>SUMIFS($F$5:$F$78,$D$5:$D$78,$D86)/1000</f>
        <v>57.325000000000003</v>
      </c>
      <c r="I86" s="133">
        <f>SUMIFS($I$5:$I$78,$D$5:$D$78,$D86)/1000</f>
        <v>2.4</v>
      </c>
      <c r="J86" s="133">
        <f>SUMIFS($J$5:$J$78,$D$5:$D$78,$D86)/1000</f>
        <v>2.75</v>
      </c>
      <c r="K86" s="133">
        <f>SUMIFS($K$5:$K$78,$D$5:$D$78,$D86)/1000</f>
        <v>3.15</v>
      </c>
      <c r="L86" s="133">
        <f>SUMIFS($L$5:$L$78,$D$5:$D$78,$D86)/1000</f>
        <v>3.4</v>
      </c>
      <c r="M86" s="133">
        <f>SUMIFS($M$5:$M$78,$D$5:$D$78,$D86)/1000</f>
        <v>3.85</v>
      </c>
      <c r="N86" s="133">
        <f>SUMIFS($N$5:$N$78,$D$5:$D$78,$D86)/1000</f>
        <v>4.3499999999999996</v>
      </c>
      <c r="O86" s="133">
        <f>SUMIFS($O$5:$O$78,$D$5:$D$78,$D86)/1000</f>
        <v>4.9749999999999996</v>
      </c>
      <c r="P86" s="133">
        <f>SUMIFS($P$5:$P$78,$D$5:$D$78,$D86)/1000</f>
        <v>5.45</v>
      </c>
      <c r="Q86" s="133">
        <f>SUMIFS($Q$5:$Q$78,$D$5:$D$78,$D86)/1000</f>
        <v>6</v>
      </c>
      <c r="R86" s="133">
        <f>SUMIFS($R$5:$R$78,$D$5:$D$78,$D86)/1000</f>
        <v>6.5</v>
      </c>
      <c r="S86" s="133">
        <f>SUMIFS($S$5:$S$78,$D$5:$D$78,$D86)/1000</f>
        <v>7</v>
      </c>
      <c r="T86" s="133">
        <f>SUMIFS($T$5:$T$78,$D$5:$D$78,$D86)/1000</f>
        <v>7.5</v>
      </c>
      <c r="U86" s="133">
        <f>SUM(I86:K86)</f>
        <v>8.3000000000000007</v>
      </c>
      <c r="V86" s="133">
        <f>SUM(L86:N86)</f>
        <v>11.6</v>
      </c>
      <c r="W86" s="133">
        <f>SUM(O86:Q86)</f>
        <v>16.425000000000001</v>
      </c>
      <c r="X86" s="133">
        <f>SUM(R86:T86)</f>
        <v>21</v>
      </c>
    </row>
    <row r="87" spans="4:24">
      <c r="D87" s="4" t="s">
        <v>328</v>
      </c>
      <c r="E87" s="133">
        <f t="shared" ref="E87:E90" si="103">SUMIFS($E$5:$E$78,$D$5:$D$78,$D87)/1000</f>
        <v>15.671250000000001</v>
      </c>
      <c r="F87" s="133">
        <f t="shared" ref="F87:F90" si="104">SUMIFS($F$5:$F$78,$D$5:$D$78,$D87)/1000</f>
        <v>12.2</v>
      </c>
      <c r="I87" s="133">
        <f t="shared" ref="I87:I90" si="105">SUMIFS($I$5:$I$78,$D$5:$D$78,$D87)/1000</f>
        <v>0.65</v>
      </c>
      <c r="J87" s="133">
        <f t="shared" ref="J87:J90" si="106">SUMIFS($J$5:$J$78,$D$5:$D$78,$D87)/1000</f>
        <v>0.7</v>
      </c>
      <c r="K87" s="133">
        <f t="shared" ref="K87:K90" si="107">SUMIFS($K$5:$K$78,$D$5:$D$78,$D87)/1000</f>
        <v>0.75</v>
      </c>
      <c r="L87" s="133">
        <f t="shared" ref="L87:L90" si="108">SUMIFS($L$5:$L$78,$D$5:$D$78,$D87)/1000</f>
        <v>0.8</v>
      </c>
      <c r="M87" s="133">
        <f t="shared" ref="M87:M90" si="109">SUMIFS($M$5:$M$78,$D$5:$D$78,$D87)/1000</f>
        <v>0.85</v>
      </c>
      <c r="N87" s="133">
        <f t="shared" ref="N87:N90" si="110">SUMIFS($N$5:$N$78,$D$5:$D$78,$D87)/1000</f>
        <v>1.1000000000000001</v>
      </c>
      <c r="O87" s="133">
        <f t="shared" ref="O87:O90" si="111">SUMIFS($O$5:$O$78,$D$5:$D$78,$D87)/1000</f>
        <v>1.1000000000000001</v>
      </c>
      <c r="P87" s="133">
        <f t="shared" ref="P87:P90" si="112">SUMIFS($P$5:$P$78,$D$5:$D$78,$D87)/1000</f>
        <v>1.2</v>
      </c>
      <c r="Q87" s="133">
        <f t="shared" ref="Q87:Q90" si="113">SUMIFS($Q$5:$Q$78,$D$5:$D$78,$D87)/1000</f>
        <v>1.25</v>
      </c>
      <c r="R87" s="133">
        <f t="shared" ref="R87:R90" si="114">SUMIFS($R$5:$R$78,$D$5:$D$78,$D87)/1000</f>
        <v>1.25</v>
      </c>
      <c r="S87" s="133">
        <f t="shared" ref="S87:S90" si="115">SUMIFS($S$5:$S$78,$D$5:$D$78,$D87)/1000</f>
        <v>1.25</v>
      </c>
      <c r="T87" s="133">
        <f t="shared" ref="T87:T90" si="116">SUMIFS($T$5:$T$78,$D$5:$D$78,$D87)/1000</f>
        <v>1.3</v>
      </c>
      <c r="U87" s="133">
        <f t="shared" ref="U87:U90" si="117">SUM(I87:K87)</f>
        <v>2.1</v>
      </c>
      <c r="V87" s="133">
        <f t="shared" ref="V87:V90" si="118">SUM(L87:N87)</f>
        <v>2.75</v>
      </c>
      <c r="W87" s="133">
        <f t="shared" ref="W87:W90" si="119">SUM(O87:Q87)</f>
        <v>3.55</v>
      </c>
      <c r="X87" s="133">
        <f t="shared" ref="X87:X90" si="120">SUM(R87:T87)</f>
        <v>3.8</v>
      </c>
    </row>
    <row r="88" spans="4:24">
      <c r="D88" s="4" t="s">
        <v>327</v>
      </c>
      <c r="E88" s="133">
        <f t="shared" si="103"/>
        <v>4.2414800000000001</v>
      </c>
      <c r="F88" s="133">
        <f t="shared" si="104"/>
        <v>11.35</v>
      </c>
      <c r="I88" s="133">
        <f t="shared" si="105"/>
        <v>0.55000000000000004</v>
      </c>
      <c r="J88" s="133">
        <f t="shared" si="106"/>
        <v>0.6</v>
      </c>
      <c r="K88" s="133">
        <f t="shared" si="107"/>
        <v>0.7</v>
      </c>
      <c r="L88" s="133">
        <f t="shared" si="108"/>
        <v>0.65</v>
      </c>
      <c r="M88" s="133">
        <f t="shared" si="109"/>
        <v>0.9</v>
      </c>
      <c r="N88" s="133">
        <f t="shared" si="110"/>
        <v>1.05</v>
      </c>
      <c r="O88" s="133">
        <f t="shared" si="111"/>
        <v>1.1000000000000001</v>
      </c>
      <c r="P88" s="133">
        <f t="shared" si="112"/>
        <v>1.1000000000000001</v>
      </c>
      <c r="Q88" s="133">
        <f t="shared" si="113"/>
        <v>1.1499999999999999</v>
      </c>
      <c r="R88" s="133">
        <f t="shared" si="114"/>
        <v>1.1499999999999999</v>
      </c>
      <c r="S88" s="133">
        <f t="shared" si="115"/>
        <v>1.2</v>
      </c>
      <c r="T88" s="133">
        <f t="shared" si="116"/>
        <v>1.2</v>
      </c>
      <c r="U88" s="133">
        <f t="shared" si="117"/>
        <v>1.8499999999999999</v>
      </c>
      <c r="V88" s="133">
        <f t="shared" si="118"/>
        <v>2.6</v>
      </c>
      <c r="W88" s="133">
        <f t="shared" si="119"/>
        <v>3.35</v>
      </c>
      <c r="X88" s="133">
        <f t="shared" si="120"/>
        <v>3.55</v>
      </c>
    </row>
    <row r="89" spans="4:24">
      <c r="D89" s="4" t="s">
        <v>329</v>
      </c>
      <c r="E89" s="133">
        <f t="shared" si="103"/>
        <v>0</v>
      </c>
      <c r="F89" s="133">
        <f t="shared" si="104"/>
        <v>2.7</v>
      </c>
      <c r="I89" s="133">
        <f t="shared" si="105"/>
        <v>0</v>
      </c>
      <c r="J89" s="133">
        <f t="shared" si="106"/>
        <v>0.2</v>
      </c>
      <c r="K89" s="133">
        <f t="shared" si="107"/>
        <v>0.1</v>
      </c>
      <c r="L89" s="133">
        <f t="shared" si="108"/>
        <v>0.1</v>
      </c>
      <c r="M89" s="133">
        <f t="shared" si="109"/>
        <v>0.1</v>
      </c>
      <c r="N89" s="133">
        <f t="shared" si="110"/>
        <v>0.1</v>
      </c>
      <c r="O89" s="133">
        <f t="shared" si="111"/>
        <v>0.3</v>
      </c>
      <c r="P89" s="133">
        <f t="shared" si="112"/>
        <v>0.3</v>
      </c>
      <c r="Q89" s="133">
        <f t="shared" si="113"/>
        <v>0.3</v>
      </c>
      <c r="R89" s="133">
        <f t="shared" si="114"/>
        <v>0.4</v>
      </c>
      <c r="S89" s="133">
        <f t="shared" si="115"/>
        <v>0.4</v>
      </c>
      <c r="T89" s="133">
        <f t="shared" si="116"/>
        <v>0.4</v>
      </c>
      <c r="U89" s="133">
        <f t="shared" si="117"/>
        <v>0.30000000000000004</v>
      </c>
      <c r="V89" s="133">
        <f t="shared" si="118"/>
        <v>0.30000000000000004</v>
      </c>
      <c r="W89" s="133">
        <f t="shared" si="119"/>
        <v>0.89999999999999991</v>
      </c>
      <c r="X89" s="133">
        <f t="shared" si="120"/>
        <v>1.2000000000000002</v>
      </c>
    </row>
    <row r="90" spans="4:24">
      <c r="D90" s="4" t="s">
        <v>330</v>
      </c>
      <c r="E90" s="133">
        <f t="shared" si="103"/>
        <v>0</v>
      </c>
      <c r="F90" s="133">
        <f t="shared" si="104"/>
        <v>2.1</v>
      </c>
      <c r="I90" s="133">
        <f t="shared" si="105"/>
        <v>0</v>
      </c>
      <c r="J90" s="133">
        <f t="shared" si="106"/>
        <v>0</v>
      </c>
      <c r="K90" s="133">
        <f t="shared" si="107"/>
        <v>0</v>
      </c>
      <c r="L90" s="133">
        <f t="shared" si="108"/>
        <v>0</v>
      </c>
      <c r="M90" s="133">
        <f t="shared" si="109"/>
        <v>0</v>
      </c>
      <c r="N90" s="133">
        <f t="shared" si="110"/>
        <v>0.3</v>
      </c>
      <c r="O90" s="133">
        <f t="shared" si="111"/>
        <v>0.3</v>
      </c>
      <c r="P90" s="133">
        <f t="shared" si="112"/>
        <v>0.3</v>
      </c>
      <c r="Q90" s="133">
        <f t="shared" si="113"/>
        <v>0.3</v>
      </c>
      <c r="R90" s="133">
        <f t="shared" si="114"/>
        <v>0.3</v>
      </c>
      <c r="S90" s="133">
        <f t="shared" si="115"/>
        <v>0.3</v>
      </c>
      <c r="T90" s="133">
        <f t="shared" si="116"/>
        <v>0.3</v>
      </c>
      <c r="U90" s="133">
        <f t="shared" si="117"/>
        <v>0</v>
      </c>
      <c r="V90" s="133">
        <f t="shared" si="118"/>
        <v>0.3</v>
      </c>
      <c r="W90" s="133">
        <f t="shared" si="119"/>
        <v>0.89999999999999991</v>
      </c>
      <c r="X90" s="133">
        <f t="shared" si="120"/>
        <v>0.89999999999999991</v>
      </c>
    </row>
  </sheetData>
  <autoFilter ref="A4:DL4" xr:uid="{045B6C31-E843-4214-9A6C-902DDE75EEBD}"/>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6464F-B325-4C9C-93C0-EDB2E94622C9}">
  <sheetPr>
    <tabColor theme="4" tint="-0.499984740745262"/>
  </sheetPr>
  <dimension ref="A1:BX64"/>
  <sheetViews>
    <sheetView workbookViewId="0">
      <pane xSplit="3" ySplit="4" topLeftCell="BH5" activePane="bottomRight" state="frozen"/>
      <selection pane="bottomRight" activeCell="BV3" sqref="BV3"/>
      <selection pane="bottomLeft"/>
      <selection pane="topRight"/>
    </sheetView>
  </sheetViews>
  <sheetFormatPr defaultColWidth="9.140625" defaultRowHeight="14.45"/>
  <cols>
    <col min="1" max="1" width="13.7109375" style="4" customWidth="1"/>
    <col min="2" max="2" width="26.85546875" style="1" customWidth="1"/>
    <col min="3" max="3" width="9.140625" style="1"/>
    <col min="4" max="4" width="19.42578125" style="1" customWidth="1"/>
    <col min="5" max="5" width="12.85546875" style="1" customWidth="1"/>
    <col min="6" max="6" width="19" style="1" customWidth="1"/>
    <col min="7" max="7" width="22.140625" style="1" customWidth="1"/>
    <col min="8" max="11" width="10.85546875" style="1" bestFit="1" customWidth="1"/>
    <col min="12" max="13" width="9.7109375" style="1" bestFit="1" customWidth="1"/>
    <col min="14" max="19" width="10.85546875" style="1" bestFit="1" customWidth="1"/>
    <col min="20" max="20" width="11.85546875" style="1" bestFit="1" customWidth="1"/>
    <col min="21" max="47" width="9.140625" style="1"/>
    <col min="48" max="48" width="10" style="1" bestFit="1" customWidth="1"/>
    <col min="49" max="49" width="7.85546875" style="1" bestFit="1" customWidth="1"/>
    <col min="50" max="51" width="7" style="1" bestFit="1" customWidth="1"/>
    <col min="52" max="52" width="7.42578125" style="1" bestFit="1" customWidth="1"/>
    <col min="53" max="53" width="7.140625" style="1" bestFit="1" customWidth="1"/>
    <col min="54" max="54" width="7" style="1" bestFit="1" customWidth="1"/>
    <col min="55" max="55" width="7.5703125" style="1" bestFit="1" customWidth="1"/>
    <col min="56" max="56" width="7.28515625" style="1" bestFit="1" customWidth="1"/>
    <col min="57" max="57" width="7" style="1" bestFit="1" customWidth="1"/>
    <col min="58" max="58" width="7.140625" style="1" bestFit="1" customWidth="1"/>
    <col min="59" max="59" width="7.7109375" style="1" bestFit="1" customWidth="1"/>
    <col min="60" max="60" width="8.140625" style="1" bestFit="1" customWidth="1"/>
    <col min="61" max="61" width="9.140625" style="1"/>
    <col min="62" max="62" width="11.42578125" style="1" bestFit="1" customWidth="1"/>
    <col min="63" max="63" width="8.140625" style="1" bestFit="1" customWidth="1"/>
    <col min="64" max="64" width="11.42578125" style="1" customWidth="1"/>
    <col min="65" max="65" width="7" style="1" bestFit="1" customWidth="1"/>
    <col min="66" max="66" width="7.42578125" style="1" bestFit="1" customWidth="1"/>
    <col min="67" max="67" width="7.140625" style="1" bestFit="1" customWidth="1"/>
    <col min="68" max="68" width="7" style="1" bestFit="1" customWidth="1"/>
    <col min="69" max="69" width="7.5703125" style="1" bestFit="1" customWidth="1"/>
    <col min="70" max="73" width="8.140625" style="1" bestFit="1" customWidth="1"/>
    <col min="74" max="74" width="9.140625" style="1" bestFit="1" customWidth="1"/>
    <col min="75" max="75" width="9.140625" style="1"/>
    <col min="76" max="76" width="21.7109375" style="1" bestFit="1" customWidth="1"/>
    <col min="77" max="16384" width="9.140625" style="1"/>
  </cols>
  <sheetData>
    <row r="1" spans="1:76">
      <c r="A1" s="9" t="s">
        <v>320</v>
      </c>
      <c r="V1" s="5" t="s">
        <v>369</v>
      </c>
      <c r="AI1" s="5" t="s">
        <v>370</v>
      </c>
      <c r="AV1" s="6" t="s">
        <v>321</v>
      </c>
      <c r="BJ1" s="7" t="s">
        <v>322</v>
      </c>
    </row>
    <row r="2" spans="1:76">
      <c r="A2" s="10">
        <v>1000</v>
      </c>
    </row>
    <row r="3" spans="1:76">
      <c r="A3" s="10"/>
      <c r="H3" s="14">
        <f t="shared" ref="H3:T3" si="0">SUBTOTAL(9,H5:H13,H15:H17,H19:H21,H23:H24,H26)</f>
        <v>11900</v>
      </c>
      <c r="I3" s="14">
        <f t="shared" si="0"/>
        <v>13600</v>
      </c>
      <c r="J3" s="14">
        <f t="shared" si="0"/>
        <v>13200</v>
      </c>
      <c r="K3" s="14">
        <f t="shared" si="0"/>
        <v>10300</v>
      </c>
      <c r="L3" s="14">
        <f t="shared" si="0"/>
        <v>9400</v>
      </c>
      <c r="M3" s="14">
        <f t="shared" si="0"/>
        <v>9000</v>
      </c>
      <c r="N3" s="14">
        <f t="shared" si="0"/>
        <v>10700</v>
      </c>
      <c r="O3" s="14">
        <f t="shared" si="0"/>
        <v>12500</v>
      </c>
      <c r="P3" s="14">
        <f t="shared" si="0"/>
        <v>15300</v>
      </c>
      <c r="Q3" s="14">
        <f t="shared" si="0"/>
        <v>18800</v>
      </c>
      <c r="R3" s="14">
        <f t="shared" si="0"/>
        <v>23100</v>
      </c>
      <c r="S3" s="14">
        <f t="shared" si="0"/>
        <v>27700</v>
      </c>
      <c r="T3" s="14">
        <f t="shared" si="0"/>
        <v>175500</v>
      </c>
      <c r="AV3" s="14">
        <f t="shared" ref="AV3:BH3" si="1">SUBTOTAL(9,AV5:AV13,AV15:AV17,AV19:AV21,AV23:AV24,AV26)</f>
        <v>2545</v>
      </c>
      <c r="AW3" s="14">
        <f t="shared" si="1"/>
        <v>2725</v>
      </c>
      <c r="AX3" s="14">
        <f t="shared" si="1"/>
        <v>2740</v>
      </c>
      <c r="AY3" s="14">
        <f t="shared" si="1"/>
        <v>2395</v>
      </c>
      <c r="AZ3" s="14">
        <f t="shared" si="1"/>
        <v>2210</v>
      </c>
      <c r="BA3" s="14">
        <f t="shared" si="1"/>
        <v>2110</v>
      </c>
      <c r="BB3" s="14">
        <f t="shared" si="1"/>
        <v>3130</v>
      </c>
      <c r="BC3" s="14">
        <f t="shared" si="1"/>
        <v>3585</v>
      </c>
      <c r="BD3" s="14">
        <f t="shared" si="1"/>
        <v>4105</v>
      </c>
      <c r="BE3" s="14">
        <f t="shared" si="1"/>
        <v>4865</v>
      </c>
      <c r="BF3" s="14">
        <f t="shared" si="1"/>
        <v>5990</v>
      </c>
      <c r="BG3" s="14">
        <f t="shared" si="1"/>
        <v>7140</v>
      </c>
      <c r="BH3" s="14">
        <f t="shared" si="1"/>
        <v>43540</v>
      </c>
      <c r="BJ3" s="14">
        <f t="shared" ref="BJ3:BV3" si="2">SUBTOTAL(9,BJ5:BJ13,BJ15:BJ17,BJ19:BJ21,BJ23:BJ24,BJ26)</f>
        <v>9355</v>
      </c>
      <c r="BK3" s="14">
        <f t="shared" si="2"/>
        <v>10875</v>
      </c>
      <c r="BL3" s="14">
        <f t="shared" si="2"/>
        <v>10460</v>
      </c>
      <c r="BM3" s="14">
        <f t="shared" si="2"/>
        <v>7905</v>
      </c>
      <c r="BN3" s="14">
        <f t="shared" si="2"/>
        <v>7190</v>
      </c>
      <c r="BO3" s="14">
        <f t="shared" si="2"/>
        <v>6890</v>
      </c>
      <c r="BP3" s="14">
        <f t="shared" si="2"/>
        <v>7570</v>
      </c>
      <c r="BQ3" s="14">
        <f t="shared" si="2"/>
        <v>8915</v>
      </c>
      <c r="BR3" s="14">
        <f t="shared" si="2"/>
        <v>11195</v>
      </c>
      <c r="BS3" s="14">
        <f t="shared" si="2"/>
        <v>13935</v>
      </c>
      <c r="BT3" s="14">
        <f t="shared" si="2"/>
        <v>17110</v>
      </c>
      <c r="BU3" s="14">
        <f t="shared" si="2"/>
        <v>20560</v>
      </c>
      <c r="BV3" s="14">
        <f t="shared" si="2"/>
        <v>131960</v>
      </c>
    </row>
    <row r="4" spans="1:76" s="125" customFormat="1" ht="21.75" customHeight="1">
      <c r="A4" s="125" t="s">
        <v>0</v>
      </c>
      <c r="B4" s="131" t="s">
        <v>332</v>
      </c>
      <c r="C4" s="131" t="s">
        <v>323</v>
      </c>
      <c r="D4" s="125" t="s">
        <v>324</v>
      </c>
      <c r="E4" s="125" t="s">
        <v>325</v>
      </c>
      <c r="F4" s="125" t="s">
        <v>393</v>
      </c>
      <c r="G4" s="125" t="s">
        <v>394</v>
      </c>
      <c r="H4" s="127">
        <v>46113</v>
      </c>
      <c r="I4" s="127">
        <v>46143</v>
      </c>
      <c r="J4" s="127">
        <v>46174</v>
      </c>
      <c r="K4" s="127">
        <v>46204</v>
      </c>
      <c r="L4" s="127">
        <v>46235</v>
      </c>
      <c r="M4" s="127">
        <v>46266</v>
      </c>
      <c r="N4" s="127">
        <v>46296</v>
      </c>
      <c r="O4" s="127">
        <v>46327</v>
      </c>
      <c r="P4" s="127">
        <v>46357</v>
      </c>
      <c r="Q4" s="127">
        <v>46388</v>
      </c>
      <c r="R4" s="127">
        <v>46419</v>
      </c>
      <c r="S4" s="127">
        <v>46447</v>
      </c>
      <c r="T4" s="125" t="s">
        <v>65</v>
      </c>
      <c r="V4" s="127">
        <v>46113</v>
      </c>
      <c r="W4" s="127">
        <v>46143</v>
      </c>
      <c r="X4" s="127">
        <v>46174</v>
      </c>
      <c r="Y4" s="127">
        <v>46204</v>
      </c>
      <c r="Z4" s="127">
        <v>46235</v>
      </c>
      <c r="AA4" s="127">
        <v>46266</v>
      </c>
      <c r="AB4" s="127">
        <v>46296</v>
      </c>
      <c r="AC4" s="127">
        <v>46327</v>
      </c>
      <c r="AD4" s="127">
        <v>46357</v>
      </c>
      <c r="AE4" s="127">
        <v>46388</v>
      </c>
      <c r="AF4" s="127">
        <v>46419</v>
      </c>
      <c r="AG4" s="127">
        <v>46447</v>
      </c>
      <c r="AI4" s="127">
        <v>46113</v>
      </c>
      <c r="AJ4" s="127">
        <v>46143</v>
      </c>
      <c r="AK4" s="127">
        <v>46174</v>
      </c>
      <c r="AL4" s="127">
        <v>46204</v>
      </c>
      <c r="AM4" s="127">
        <v>46235</v>
      </c>
      <c r="AN4" s="127">
        <v>46266</v>
      </c>
      <c r="AO4" s="127">
        <v>46296</v>
      </c>
      <c r="AP4" s="127">
        <v>46327</v>
      </c>
      <c r="AQ4" s="127">
        <v>46357</v>
      </c>
      <c r="AR4" s="127">
        <v>46388</v>
      </c>
      <c r="AS4" s="127">
        <v>46419</v>
      </c>
      <c r="AT4" s="127">
        <v>46447</v>
      </c>
      <c r="AV4" s="127">
        <v>46113</v>
      </c>
      <c r="AW4" s="127">
        <v>46143</v>
      </c>
      <c r="AX4" s="127">
        <v>46174</v>
      </c>
      <c r="AY4" s="127">
        <v>46204</v>
      </c>
      <c r="AZ4" s="127">
        <v>46235</v>
      </c>
      <c r="BA4" s="127">
        <v>46266</v>
      </c>
      <c r="BB4" s="127">
        <v>46296</v>
      </c>
      <c r="BC4" s="127">
        <v>46327</v>
      </c>
      <c r="BD4" s="127">
        <v>46357</v>
      </c>
      <c r="BE4" s="127">
        <v>46388</v>
      </c>
      <c r="BF4" s="127">
        <v>46419</v>
      </c>
      <c r="BG4" s="127">
        <v>46447</v>
      </c>
      <c r="BH4" s="127" t="s">
        <v>65</v>
      </c>
      <c r="BJ4" s="127">
        <v>46113</v>
      </c>
      <c r="BK4" s="127">
        <v>46143</v>
      </c>
      <c r="BL4" s="127">
        <v>46174</v>
      </c>
      <c r="BM4" s="127">
        <v>46204</v>
      </c>
      <c r="BN4" s="127">
        <v>46235</v>
      </c>
      <c r="BO4" s="127">
        <v>46266</v>
      </c>
      <c r="BP4" s="127">
        <v>46296</v>
      </c>
      <c r="BQ4" s="127">
        <v>46327</v>
      </c>
      <c r="BR4" s="127">
        <v>46357</v>
      </c>
      <c r="BS4" s="127">
        <v>46388</v>
      </c>
      <c r="BT4" s="127">
        <v>46419</v>
      </c>
      <c r="BU4" s="127">
        <v>46447</v>
      </c>
      <c r="BV4" s="127" t="s">
        <v>65</v>
      </c>
      <c r="BX4" s="125" t="s">
        <v>521</v>
      </c>
    </row>
    <row r="5" spans="1:76" ht="16.5" customHeight="1">
      <c r="A5" s="4">
        <v>1</v>
      </c>
      <c r="B5" s="1" t="s">
        <v>276</v>
      </c>
      <c r="C5" s="1" t="s">
        <v>326</v>
      </c>
      <c r="E5" s="14">
        <f>SUM(H5:S5)</f>
        <v>6700</v>
      </c>
      <c r="H5" s="59">
        <v>0</v>
      </c>
      <c r="I5" s="59">
        <v>0</v>
      </c>
      <c r="J5" s="59">
        <v>0</v>
      </c>
      <c r="K5" s="59">
        <v>700</v>
      </c>
      <c r="L5" s="59">
        <v>600</v>
      </c>
      <c r="M5" s="59">
        <v>400</v>
      </c>
      <c r="N5" s="59">
        <v>600</v>
      </c>
      <c r="O5" s="59">
        <v>600</v>
      </c>
      <c r="P5" s="59">
        <v>600</v>
      </c>
      <c r="Q5" s="59">
        <v>900</v>
      </c>
      <c r="R5" s="59">
        <v>1100</v>
      </c>
      <c r="S5" s="59">
        <v>1200</v>
      </c>
      <c r="T5" s="233">
        <f t="shared" ref="T5:T17" si="3">SUM(H5:S5)</f>
        <v>6700</v>
      </c>
      <c r="V5" s="16">
        <f t="shared" ref="V5:V13" si="4">1-AI5</f>
        <v>0.5</v>
      </c>
      <c r="W5" s="16">
        <f t="shared" ref="W5:W13" si="5">1-AJ5</f>
        <v>0.5</v>
      </c>
      <c r="X5" s="16">
        <f t="shared" ref="X5:X13" si="6">1-AK5</f>
        <v>0.5</v>
      </c>
      <c r="Y5" s="16">
        <f t="shared" ref="Y5:Y13" si="7">1-AL5</f>
        <v>0.5</v>
      </c>
      <c r="Z5" s="16">
        <f t="shared" ref="Z5:Z13" si="8">1-AM5</f>
        <v>0.5</v>
      </c>
      <c r="AA5" s="16">
        <f t="shared" ref="AA5:AA13" si="9">1-AN5</f>
        <v>0.5</v>
      </c>
      <c r="AB5" s="16">
        <f t="shared" ref="AB5:AB13" si="10">1-AO5</f>
        <v>0.5</v>
      </c>
      <c r="AC5" s="16">
        <f t="shared" ref="AC5:AC13" si="11">1-AP5</f>
        <v>0.5</v>
      </c>
      <c r="AD5" s="16">
        <f t="shared" ref="AD5:AD13" si="12">1-AQ5</f>
        <v>0.5</v>
      </c>
      <c r="AE5" s="16">
        <f t="shared" ref="AE5:AE13" si="13">1-AR5</f>
        <v>0.5</v>
      </c>
      <c r="AF5" s="16">
        <f t="shared" ref="AF5:AF13" si="14">1-AS5</f>
        <v>0.5</v>
      </c>
      <c r="AG5" s="16">
        <f t="shared" ref="AG5:AG13" si="15">1-AT5</f>
        <v>0.5</v>
      </c>
      <c r="AI5" s="16">
        <v>0.5</v>
      </c>
      <c r="AJ5" s="16">
        <v>0.5</v>
      </c>
      <c r="AK5" s="16">
        <v>0.5</v>
      </c>
      <c r="AL5" s="16">
        <v>0.5</v>
      </c>
      <c r="AM5" s="16">
        <v>0.5</v>
      </c>
      <c r="AN5" s="16">
        <v>0.5</v>
      </c>
      <c r="AO5" s="16">
        <v>0.5</v>
      </c>
      <c r="AP5" s="16">
        <v>0.5</v>
      </c>
      <c r="AQ5" s="16">
        <v>0.5</v>
      </c>
      <c r="AR5" s="16">
        <v>0.5</v>
      </c>
      <c r="AS5" s="16">
        <v>0.5</v>
      </c>
      <c r="AT5" s="16">
        <v>0.5</v>
      </c>
      <c r="AV5" s="233">
        <f t="shared" ref="AV5:AV13" si="16">H5*V5</f>
        <v>0</v>
      </c>
      <c r="AW5" s="233">
        <f t="shared" ref="AW5:AW13" si="17">I5*W5</f>
        <v>0</v>
      </c>
      <c r="AX5" s="233">
        <f t="shared" ref="AX5:AX13" si="18">J5*X5</f>
        <v>0</v>
      </c>
      <c r="AY5" s="233">
        <f t="shared" ref="AY5:AY13" si="19">K5*Y5</f>
        <v>350</v>
      </c>
      <c r="AZ5" s="233">
        <f t="shared" ref="AZ5:AZ13" si="20">L5*Z5</f>
        <v>300</v>
      </c>
      <c r="BA5" s="233">
        <f t="shared" ref="BA5:BA13" si="21">M5*AA5</f>
        <v>200</v>
      </c>
      <c r="BB5" s="233">
        <f t="shared" ref="BB5:BB13" si="22">N5*AB5</f>
        <v>300</v>
      </c>
      <c r="BC5" s="233">
        <f t="shared" ref="BC5:BC13" si="23">O5*AC5</f>
        <v>300</v>
      </c>
      <c r="BD5" s="233">
        <f t="shared" ref="BD5:BD13" si="24">P5*AD5</f>
        <v>300</v>
      </c>
      <c r="BE5" s="233">
        <f t="shared" ref="BE5:BE13" si="25">Q5*AE5</f>
        <v>450</v>
      </c>
      <c r="BF5" s="233">
        <f t="shared" ref="BF5:BF13" si="26">R5*AF5</f>
        <v>550</v>
      </c>
      <c r="BG5" s="233">
        <f t="shared" ref="BG5:BG13" si="27">S5*AG5</f>
        <v>600</v>
      </c>
      <c r="BH5" s="233">
        <f t="shared" ref="BH5:BH28" si="28">SUM(AV5:BG5)</f>
        <v>3350</v>
      </c>
      <c r="BI5" s="4"/>
      <c r="BJ5" s="233">
        <f t="shared" ref="BJ5:BJ13" si="29">AI5*H5</f>
        <v>0</v>
      </c>
      <c r="BK5" s="233">
        <f t="shared" ref="BK5:BK13" si="30">AJ5*I5</f>
        <v>0</v>
      </c>
      <c r="BL5" s="233">
        <f t="shared" ref="BL5:BL13" si="31">AK5*J5</f>
        <v>0</v>
      </c>
      <c r="BM5" s="233">
        <f t="shared" ref="BM5:BM13" si="32">AL5*K5</f>
        <v>350</v>
      </c>
      <c r="BN5" s="233">
        <f t="shared" ref="BN5:BN13" si="33">AM5*L5</f>
        <v>300</v>
      </c>
      <c r="BO5" s="233">
        <f t="shared" ref="BO5:BO13" si="34">AN5*M5</f>
        <v>200</v>
      </c>
      <c r="BP5" s="233">
        <f t="shared" ref="BP5:BP13" si="35">AO5*N5</f>
        <v>300</v>
      </c>
      <c r="BQ5" s="233">
        <f t="shared" ref="BQ5:BQ13" si="36">AP5*O5</f>
        <v>300</v>
      </c>
      <c r="BR5" s="233">
        <f t="shared" ref="BR5:BR13" si="37">AQ5*P5</f>
        <v>300</v>
      </c>
      <c r="BS5" s="233">
        <f t="shared" ref="BS5:BS13" si="38">AR5*Q5</f>
        <v>450</v>
      </c>
      <c r="BT5" s="233">
        <f t="shared" ref="BT5:BT13" si="39">AS5*R5</f>
        <v>550</v>
      </c>
      <c r="BU5" s="233">
        <f t="shared" ref="BU5:BU13" si="40">AT5*S5</f>
        <v>600</v>
      </c>
      <c r="BV5" s="233">
        <f t="shared" ref="BV5:BV13" si="41">SUM(BJ5:BU5)</f>
        <v>3350</v>
      </c>
      <c r="BX5" s="1" t="str">
        <f>_xlfn.XLOOKUP(B5,'Retail_state-wise'!B:B,'Retail_state-wise'!B:B)</f>
        <v>JAMMU AND KASHMIR</v>
      </c>
    </row>
    <row r="6" spans="1:76" ht="16.5" customHeight="1">
      <c r="A6" s="4">
        <f t="shared" ref="A6:A13" si="42">A5+1</f>
        <v>2</v>
      </c>
      <c r="B6" s="1" t="s">
        <v>280</v>
      </c>
      <c r="C6" s="1" t="s">
        <v>326</v>
      </c>
      <c r="E6" s="14">
        <f t="shared" ref="E6:E13" si="43">SUM(H6:S6)</f>
        <v>8200</v>
      </c>
      <c r="H6" s="59">
        <v>800</v>
      </c>
      <c r="I6" s="59">
        <v>700</v>
      </c>
      <c r="J6" s="59">
        <v>1100</v>
      </c>
      <c r="K6" s="59">
        <v>600</v>
      </c>
      <c r="L6" s="59">
        <v>500</v>
      </c>
      <c r="M6" s="59">
        <v>600</v>
      </c>
      <c r="N6" s="59">
        <v>500</v>
      </c>
      <c r="O6" s="59">
        <v>500</v>
      </c>
      <c r="P6" s="59">
        <v>500</v>
      </c>
      <c r="Q6" s="59">
        <v>500</v>
      </c>
      <c r="R6" s="59">
        <v>900</v>
      </c>
      <c r="S6" s="59">
        <v>1000</v>
      </c>
      <c r="T6" s="233">
        <f t="shared" si="3"/>
        <v>8200</v>
      </c>
      <c r="V6" s="16">
        <f t="shared" si="4"/>
        <v>0.5</v>
      </c>
      <c r="W6" s="16">
        <f t="shared" si="5"/>
        <v>0.5</v>
      </c>
      <c r="X6" s="16">
        <f t="shared" si="6"/>
        <v>0.5</v>
      </c>
      <c r="Y6" s="16">
        <f t="shared" si="7"/>
        <v>0.5</v>
      </c>
      <c r="Z6" s="16">
        <f t="shared" si="8"/>
        <v>0.5</v>
      </c>
      <c r="AA6" s="16">
        <f t="shared" si="9"/>
        <v>0.5</v>
      </c>
      <c r="AB6" s="16">
        <f t="shared" si="10"/>
        <v>0.5</v>
      </c>
      <c r="AC6" s="16">
        <f t="shared" si="11"/>
        <v>0.5</v>
      </c>
      <c r="AD6" s="16">
        <f t="shared" si="12"/>
        <v>0.5</v>
      </c>
      <c r="AE6" s="16">
        <f t="shared" si="13"/>
        <v>0.5</v>
      </c>
      <c r="AF6" s="16">
        <f t="shared" si="14"/>
        <v>0.5</v>
      </c>
      <c r="AG6" s="16">
        <f t="shared" si="15"/>
        <v>0.5</v>
      </c>
      <c r="AI6" s="16">
        <v>0.5</v>
      </c>
      <c r="AJ6" s="16">
        <v>0.5</v>
      </c>
      <c r="AK6" s="16">
        <v>0.5</v>
      </c>
      <c r="AL6" s="16">
        <v>0.5</v>
      </c>
      <c r="AM6" s="16">
        <v>0.5</v>
      </c>
      <c r="AN6" s="16">
        <v>0.5</v>
      </c>
      <c r="AO6" s="16">
        <v>0.5</v>
      </c>
      <c r="AP6" s="16">
        <v>0.5</v>
      </c>
      <c r="AQ6" s="16">
        <v>0.5</v>
      </c>
      <c r="AR6" s="16">
        <v>0.5</v>
      </c>
      <c r="AS6" s="16">
        <v>0.5</v>
      </c>
      <c r="AT6" s="16">
        <v>0.5</v>
      </c>
      <c r="AV6" s="233">
        <f t="shared" si="16"/>
        <v>400</v>
      </c>
      <c r="AW6" s="233">
        <f t="shared" si="17"/>
        <v>350</v>
      </c>
      <c r="AX6" s="233">
        <f t="shared" si="18"/>
        <v>550</v>
      </c>
      <c r="AY6" s="233">
        <f t="shared" si="19"/>
        <v>300</v>
      </c>
      <c r="AZ6" s="233">
        <f t="shared" si="20"/>
        <v>250</v>
      </c>
      <c r="BA6" s="233">
        <f t="shared" si="21"/>
        <v>300</v>
      </c>
      <c r="BB6" s="233">
        <f t="shared" si="22"/>
        <v>250</v>
      </c>
      <c r="BC6" s="233">
        <f t="shared" si="23"/>
        <v>250</v>
      </c>
      <c r="BD6" s="233">
        <f t="shared" si="24"/>
        <v>250</v>
      </c>
      <c r="BE6" s="233">
        <f t="shared" si="25"/>
        <v>250</v>
      </c>
      <c r="BF6" s="233">
        <f t="shared" si="26"/>
        <v>450</v>
      </c>
      <c r="BG6" s="233">
        <f t="shared" si="27"/>
        <v>500</v>
      </c>
      <c r="BH6" s="233">
        <f t="shared" si="28"/>
        <v>4100</v>
      </c>
      <c r="BI6" s="4"/>
      <c r="BJ6" s="233">
        <f t="shared" si="29"/>
        <v>400</v>
      </c>
      <c r="BK6" s="233">
        <f t="shared" si="30"/>
        <v>350</v>
      </c>
      <c r="BL6" s="233">
        <f t="shared" si="31"/>
        <v>550</v>
      </c>
      <c r="BM6" s="233">
        <f t="shared" si="32"/>
        <v>300</v>
      </c>
      <c r="BN6" s="233">
        <f t="shared" si="33"/>
        <v>250</v>
      </c>
      <c r="BO6" s="233">
        <f t="shared" si="34"/>
        <v>300</v>
      </c>
      <c r="BP6" s="233">
        <f t="shared" si="35"/>
        <v>250</v>
      </c>
      <c r="BQ6" s="233">
        <f t="shared" si="36"/>
        <v>250</v>
      </c>
      <c r="BR6" s="233">
        <f t="shared" si="37"/>
        <v>250</v>
      </c>
      <c r="BS6" s="233">
        <f t="shared" si="38"/>
        <v>250</v>
      </c>
      <c r="BT6" s="233">
        <f t="shared" si="39"/>
        <v>450</v>
      </c>
      <c r="BU6" s="233">
        <f t="shared" si="40"/>
        <v>500</v>
      </c>
      <c r="BV6" s="233">
        <f t="shared" si="41"/>
        <v>4100</v>
      </c>
      <c r="BX6" s="1" t="str">
        <f>_xlfn.XLOOKUP(B6,'Retail_state-wise'!B:B,'Retail_state-wise'!B:B)</f>
        <v>HIMACHAL PRADESH</v>
      </c>
    </row>
    <row r="7" spans="1:76" ht="16.5" customHeight="1">
      <c r="A7" s="4">
        <f t="shared" si="42"/>
        <v>3</v>
      </c>
      <c r="B7" s="1" t="s">
        <v>282</v>
      </c>
      <c r="C7" s="1" t="s">
        <v>326</v>
      </c>
      <c r="E7" s="14">
        <f t="shared" si="43"/>
        <v>7400</v>
      </c>
      <c r="H7" s="59">
        <v>600</v>
      </c>
      <c r="I7" s="59">
        <v>600</v>
      </c>
      <c r="J7" s="59">
        <v>900</v>
      </c>
      <c r="K7" s="59">
        <v>500</v>
      </c>
      <c r="L7" s="59">
        <v>400</v>
      </c>
      <c r="M7" s="59">
        <v>500</v>
      </c>
      <c r="N7" s="59">
        <v>400</v>
      </c>
      <c r="O7" s="59">
        <v>400</v>
      </c>
      <c r="P7" s="59">
        <v>600</v>
      </c>
      <c r="Q7" s="59">
        <v>700</v>
      </c>
      <c r="R7" s="59">
        <v>700</v>
      </c>
      <c r="S7" s="59">
        <v>1100</v>
      </c>
      <c r="T7" s="233">
        <f t="shared" si="3"/>
        <v>7400</v>
      </c>
      <c r="V7" s="16">
        <f t="shared" si="4"/>
        <v>0.19999999999999996</v>
      </c>
      <c r="W7" s="16">
        <f t="shared" si="5"/>
        <v>0.19999999999999996</v>
      </c>
      <c r="X7" s="16">
        <f t="shared" si="6"/>
        <v>0.19999999999999996</v>
      </c>
      <c r="Y7" s="16">
        <f t="shared" si="7"/>
        <v>0.19999999999999996</v>
      </c>
      <c r="Z7" s="16">
        <f t="shared" si="8"/>
        <v>0.19999999999999996</v>
      </c>
      <c r="AA7" s="16">
        <f t="shared" si="9"/>
        <v>0.19999999999999996</v>
      </c>
      <c r="AB7" s="16">
        <f t="shared" si="10"/>
        <v>0.19999999999999996</v>
      </c>
      <c r="AC7" s="16">
        <f t="shared" si="11"/>
        <v>0.19999999999999996</v>
      </c>
      <c r="AD7" s="16">
        <f t="shared" si="12"/>
        <v>0.19999999999999996</v>
      </c>
      <c r="AE7" s="16">
        <f t="shared" si="13"/>
        <v>0.19999999999999996</v>
      </c>
      <c r="AF7" s="16">
        <f t="shared" si="14"/>
        <v>0.19999999999999996</v>
      </c>
      <c r="AG7" s="16">
        <f t="shared" si="15"/>
        <v>0.19999999999999996</v>
      </c>
      <c r="AI7" s="16">
        <v>0.8</v>
      </c>
      <c r="AJ7" s="16">
        <v>0.8</v>
      </c>
      <c r="AK7" s="16">
        <v>0.8</v>
      </c>
      <c r="AL7" s="16">
        <v>0.8</v>
      </c>
      <c r="AM7" s="16">
        <v>0.8</v>
      </c>
      <c r="AN7" s="16">
        <v>0.8</v>
      </c>
      <c r="AO7" s="16">
        <v>0.8</v>
      </c>
      <c r="AP7" s="16">
        <v>0.8</v>
      </c>
      <c r="AQ7" s="16">
        <v>0.8</v>
      </c>
      <c r="AR7" s="16">
        <v>0.8</v>
      </c>
      <c r="AS7" s="16">
        <v>0.8</v>
      </c>
      <c r="AT7" s="16">
        <v>0.8</v>
      </c>
      <c r="AV7" s="233">
        <f t="shared" si="16"/>
        <v>119.99999999999997</v>
      </c>
      <c r="AW7" s="233">
        <f t="shared" si="17"/>
        <v>119.99999999999997</v>
      </c>
      <c r="AX7" s="233">
        <f t="shared" si="18"/>
        <v>179.99999999999997</v>
      </c>
      <c r="AY7" s="233">
        <f t="shared" si="19"/>
        <v>99.999999999999972</v>
      </c>
      <c r="AZ7" s="233">
        <f t="shared" si="20"/>
        <v>79.999999999999986</v>
      </c>
      <c r="BA7" s="233">
        <f t="shared" si="21"/>
        <v>99.999999999999972</v>
      </c>
      <c r="BB7" s="233">
        <f t="shared" si="22"/>
        <v>79.999999999999986</v>
      </c>
      <c r="BC7" s="233">
        <f t="shared" si="23"/>
        <v>79.999999999999986</v>
      </c>
      <c r="BD7" s="233">
        <f t="shared" si="24"/>
        <v>119.99999999999997</v>
      </c>
      <c r="BE7" s="233">
        <f t="shared" si="25"/>
        <v>139.99999999999997</v>
      </c>
      <c r="BF7" s="233">
        <f t="shared" si="26"/>
        <v>139.99999999999997</v>
      </c>
      <c r="BG7" s="233">
        <f t="shared" si="27"/>
        <v>219.99999999999994</v>
      </c>
      <c r="BH7" s="233">
        <f t="shared" si="28"/>
        <v>1479.9999999999998</v>
      </c>
      <c r="BI7" s="4"/>
      <c r="BJ7" s="233">
        <f t="shared" si="29"/>
        <v>480</v>
      </c>
      <c r="BK7" s="233">
        <f t="shared" si="30"/>
        <v>480</v>
      </c>
      <c r="BL7" s="233">
        <f t="shared" si="31"/>
        <v>720</v>
      </c>
      <c r="BM7" s="233">
        <f t="shared" si="32"/>
        <v>400</v>
      </c>
      <c r="BN7" s="233">
        <f t="shared" si="33"/>
        <v>320</v>
      </c>
      <c r="BO7" s="233">
        <f t="shared" si="34"/>
        <v>400</v>
      </c>
      <c r="BP7" s="233">
        <f t="shared" si="35"/>
        <v>320</v>
      </c>
      <c r="BQ7" s="233">
        <f t="shared" si="36"/>
        <v>320</v>
      </c>
      <c r="BR7" s="233">
        <f t="shared" si="37"/>
        <v>480</v>
      </c>
      <c r="BS7" s="233">
        <f t="shared" si="38"/>
        <v>560</v>
      </c>
      <c r="BT7" s="233">
        <f t="shared" si="39"/>
        <v>560</v>
      </c>
      <c r="BU7" s="233">
        <f t="shared" si="40"/>
        <v>880</v>
      </c>
      <c r="BV7" s="233">
        <f t="shared" si="41"/>
        <v>5920</v>
      </c>
      <c r="BX7" s="1" t="str">
        <f>_xlfn.XLOOKUP(B7,'Retail_state-wise'!B:B,'Retail_state-wise'!B:B)</f>
        <v>UTTARAKHAND</v>
      </c>
    </row>
    <row r="8" spans="1:76" ht="16.5" customHeight="1">
      <c r="A8" s="4">
        <f t="shared" si="42"/>
        <v>4</v>
      </c>
      <c r="B8" s="1" t="s">
        <v>284</v>
      </c>
      <c r="C8" s="1" t="s">
        <v>326</v>
      </c>
      <c r="E8" s="14">
        <f t="shared" si="43"/>
        <v>10100</v>
      </c>
      <c r="H8" s="59">
        <v>1300</v>
      </c>
      <c r="I8" s="59">
        <v>1100</v>
      </c>
      <c r="J8" s="59">
        <v>900</v>
      </c>
      <c r="K8" s="59">
        <v>600</v>
      </c>
      <c r="L8" s="59">
        <v>600</v>
      </c>
      <c r="M8" s="59">
        <v>500</v>
      </c>
      <c r="N8" s="59">
        <v>500</v>
      </c>
      <c r="O8" s="59">
        <v>700</v>
      </c>
      <c r="P8" s="59">
        <v>700</v>
      </c>
      <c r="Q8" s="59">
        <v>800</v>
      </c>
      <c r="R8" s="59">
        <v>1100</v>
      </c>
      <c r="S8" s="59">
        <v>1300</v>
      </c>
      <c r="T8" s="233">
        <f t="shared" si="3"/>
        <v>10100</v>
      </c>
      <c r="V8" s="16">
        <f t="shared" si="4"/>
        <v>0.25</v>
      </c>
      <c r="W8" s="16">
        <f t="shared" si="5"/>
        <v>0.25</v>
      </c>
      <c r="X8" s="16">
        <f t="shared" si="6"/>
        <v>0.25</v>
      </c>
      <c r="Y8" s="16">
        <f t="shared" si="7"/>
        <v>0.25</v>
      </c>
      <c r="Z8" s="16">
        <f t="shared" si="8"/>
        <v>0.25</v>
      </c>
      <c r="AA8" s="16">
        <f t="shared" si="9"/>
        <v>0.25</v>
      </c>
      <c r="AB8" s="16">
        <f t="shared" si="10"/>
        <v>0.25</v>
      </c>
      <c r="AC8" s="16">
        <f t="shared" si="11"/>
        <v>0.25</v>
      </c>
      <c r="AD8" s="16">
        <f t="shared" si="12"/>
        <v>0.25</v>
      </c>
      <c r="AE8" s="16">
        <f t="shared" si="13"/>
        <v>0.25</v>
      </c>
      <c r="AF8" s="16">
        <f t="shared" si="14"/>
        <v>0.25</v>
      </c>
      <c r="AG8" s="16">
        <f t="shared" si="15"/>
        <v>0.25</v>
      </c>
      <c r="AI8" s="16">
        <v>0.75</v>
      </c>
      <c r="AJ8" s="16">
        <v>0.75</v>
      </c>
      <c r="AK8" s="16">
        <v>0.75</v>
      </c>
      <c r="AL8" s="16">
        <v>0.75</v>
      </c>
      <c r="AM8" s="16">
        <v>0.75</v>
      </c>
      <c r="AN8" s="16">
        <v>0.75</v>
      </c>
      <c r="AO8" s="16">
        <v>0.75</v>
      </c>
      <c r="AP8" s="16">
        <v>0.75</v>
      </c>
      <c r="AQ8" s="16">
        <v>0.75</v>
      </c>
      <c r="AR8" s="16">
        <v>0.75</v>
      </c>
      <c r="AS8" s="16">
        <v>0.75</v>
      </c>
      <c r="AT8" s="16">
        <v>0.75</v>
      </c>
      <c r="AV8" s="233">
        <f t="shared" si="16"/>
        <v>325</v>
      </c>
      <c r="AW8" s="233">
        <f t="shared" si="17"/>
        <v>275</v>
      </c>
      <c r="AX8" s="233">
        <f t="shared" si="18"/>
        <v>225</v>
      </c>
      <c r="AY8" s="233">
        <f t="shared" si="19"/>
        <v>150</v>
      </c>
      <c r="AZ8" s="233">
        <f t="shared" si="20"/>
        <v>150</v>
      </c>
      <c r="BA8" s="233">
        <f t="shared" si="21"/>
        <v>125</v>
      </c>
      <c r="BB8" s="233">
        <f t="shared" si="22"/>
        <v>125</v>
      </c>
      <c r="BC8" s="233">
        <f t="shared" si="23"/>
        <v>175</v>
      </c>
      <c r="BD8" s="233">
        <f t="shared" si="24"/>
        <v>175</v>
      </c>
      <c r="BE8" s="233">
        <f t="shared" si="25"/>
        <v>200</v>
      </c>
      <c r="BF8" s="233">
        <f t="shared" si="26"/>
        <v>275</v>
      </c>
      <c r="BG8" s="233">
        <f t="shared" si="27"/>
        <v>325</v>
      </c>
      <c r="BH8" s="233">
        <f t="shared" si="28"/>
        <v>2525</v>
      </c>
      <c r="BI8" s="4"/>
      <c r="BJ8" s="233">
        <f t="shared" si="29"/>
        <v>975</v>
      </c>
      <c r="BK8" s="233">
        <f t="shared" si="30"/>
        <v>825</v>
      </c>
      <c r="BL8" s="233">
        <f t="shared" si="31"/>
        <v>675</v>
      </c>
      <c r="BM8" s="233">
        <f t="shared" si="32"/>
        <v>450</v>
      </c>
      <c r="BN8" s="233">
        <f t="shared" si="33"/>
        <v>450</v>
      </c>
      <c r="BO8" s="233">
        <f t="shared" si="34"/>
        <v>375</v>
      </c>
      <c r="BP8" s="233">
        <f t="shared" si="35"/>
        <v>375</v>
      </c>
      <c r="BQ8" s="233">
        <f t="shared" si="36"/>
        <v>525</v>
      </c>
      <c r="BR8" s="233">
        <f t="shared" si="37"/>
        <v>525</v>
      </c>
      <c r="BS8" s="233">
        <f t="shared" si="38"/>
        <v>600</v>
      </c>
      <c r="BT8" s="233">
        <f t="shared" si="39"/>
        <v>825</v>
      </c>
      <c r="BU8" s="233">
        <f t="shared" si="40"/>
        <v>975</v>
      </c>
      <c r="BV8" s="233">
        <f t="shared" si="41"/>
        <v>7575</v>
      </c>
      <c r="BX8" s="1" t="str">
        <f>_xlfn.XLOOKUP(B8,'Retail_state-wise'!B:B,'Retail_state-wise'!B:B)</f>
        <v>PUNJAB</v>
      </c>
    </row>
    <row r="9" spans="1:76" ht="16.5" customHeight="1">
      <c r="A9" s="4">
        <f t="shared" si="42"/>
        <v>5</v>
      </c>
      <c r="B9" s="1" t="s">
        <v>522</v>
      </c>
      <c r="C9" s="1" t="s">
        <v>326</v>
      </c>
      <c r="E9" s="14">
        <f t="shared" si="43"/>
        <v>36400</v>
      </c>
      <c r="H9" s="59">
        <v>3000</v>
      </c>
      <c r="I9" s="59">
        <v>3400</v>
      </c>
      <c r="J9" s="59">
        <v>3100</v>
      </c>
      <c r="K9" s="59">
        <v>2300</v>
      </c>
      <c r="L9" s="59">
        <v>2200</v>
      </c>
      <c r="M9" s="59">
        <v>1800</v>
      </c>
      <c r="N9" s="59">
        <v>1800</v>
      </c>
      <c r="O9" s="59">
        <v>2400</v>
      </c>
      <c r="P9" s="59">
        <v>3000</v>
      </c>
      <c r="Q9" s="59">
        <v>3600</v>
      </c>
      <c r="R9" s="59">
        <v>4300</v>
      </c>
      <c r="S9" s="59">
        <v>5500</v>
      </c>
      <c r="T9" s="233">
        <f t="shared" si="3"/>
        <v>36400</v>
      </c>
      <c r="V9" s="16">
        <f t="shared" si="4"/>
        <v>0.25</v>
      </c>
      <c r="W9" s="16">
        <f t="shared" si="5"/>
        <v>0.25</v>
      </c>
      <c r="X9" s="16">
        <f t="shared" si="6"/>
        <v>0.25</v>
      </c>
      <c r="Y9" s="16">
        <f t="shared" si="7"/>
        <v>0.25</v>
      </c>
      <c r="Z9" s="16">
        <f t="shared" si="8"/>
        <v>0.25</v>
      </c>
      <c r="AA9" s="16">
        <f t="shared" si="9"/>
        <v>0.25</v>
      </c>
      <c r="AB9" s="16">
        <f t="shared" si="10"/>
        <v>0.25</v>
      </c>
      <c r="AC9" s="16">
        <f t="shared" si="11"/>
        <v>0.25</v>
      </c>
      <c r="AD9" s="16">
        <f t="shared" si="12"/>
        <v>0.25</v>
      </c>
      <c r="AE9" s="16">
        <f t="shared" si="13"/>
        <v>0.25</v>
      </c>
      <c r="AF9" s="16">
        <f t="shared" si="14"/>
        <v>0.25</v>
      </c>
      <c r="AG9" s="16">
        <f t="shared" si="15"/>
        <v>0.25</v>
      </c>
      <c r="AI9" s="16">
        <v>0.75</v>
      </c>
      <c r="AJ9" s="16">
        <v>0.75</v>
      </c>
      <c r="AK9" s="16">
        <v>0.75</v>
      </c>
      <c r="AL9" s="16">
        <v>0.75</v>
      </c>
      <c r="AM9" s="16">
        <v>0.75</v>
      </c>
      <c r="AN9" s="16">
        <v>0.75</v>
      </c>
      <c r="AO9" s="16">
        <v>0.75</v>
      </c>
      <c r="AP9" s="16">
        <v>0.75</v>
      </c>
      <c r="AQ9" s="16">
        <v>0.75</v>
      </c>
      <c r="AR9" s="16">
        <v>0.75</v>
      </c>
      <c r="AS9" s="16">
        <v>0.75</v>
      </c>
      <c r="AT9" s="16">
        <v>0.75</v>
      </c>
      <c r="AV9" s="233">
        <f t="shared" si="16"/>
        <v>750</v>
      </c>
      <c r="AW9" s="233">
        <f t="shared" si="17"/>
        <v>850</v>
      </c>
      <c r="AX9" s="233">
        <f t="shared" si="18"/>
        <v>775</v>
      </c>
      <c r="AY9" s="233">
        <f t="shared" si="19"/>
        <v>575</v>
      </c>
      <c r="AZ9" s="233">
        <f t="shared" si="20"/>
        <v>550</v>
      </c>
      <c r="BA9" s="233">
        <f t="shared" si="21"/>
        <v>450</v>
      </c>
      <c r="BB9" s="233">
        <f t="shared" si="22"/>
        <v>450</v>
      </c>
      <c r="BC9" s="233">
        <f t="shared" si="23"/>
        <v>600</v>
      </c>
      <c r="BD9" s="233">
        <f t="shared" si="24"/>
        <v>750</v>
      </c>
      <c r="BE9" s="233">
        <f t="shared" si="25"/>
        <v>900</v>
      </c>
      <c r="BF9" s="233">
        <f t="shared" si="26"/>
        <v>1075</v>
      </c>
      <c r="BG9" s="233">
        <f t="shared" si="27"/>
        <v>1375</v>
      </c>
      <c r="BH9" s="233">
        <f t="shared" si="28"/>
        <v>9100</v>
      </c>
      <c r="BI9" s="4"/>
      <c r="BJ9" s="233">
        <f t="shared" si="29"/>
        <v>2250</v>
      </c>
      <c r="BK9" s="233">
        <f t="shared" si="30"/>
        <v>2550</v>
      </c>
      <c r="BL9" s="233">
        <f t="shared" si="31"/>
        <v>2325</v>
      </c>
      <c r="BM9" s="233">
        <f t="shared" si="32"/>
        <v>1725</v>
      </c>
      <c r="BN9" s="233">
        <f t="shared" si="33"/>
        <v>1650</v>
      </c>
      <c r="BO9" s="233">
        <f t="shared" si="34"/>
        <v>1350</v>
      </c>
      <c r="BP9" s="233">
        <f t="shared" si="35"/>
        <v>1350</v>
      </c>
      <c r="BQ9" s="233">
        <f t="shared" si="36"/>
        <v>1800</v>
      </c>
      <c r="BR9" s="233">
        <f t="shared" si="37"/>
        <v>2250</v>
      </c>
      <c r="BS9" s="233">
        <f t="shared" si="38"/>
        <v>2700</v>
      </c>
      <c r="BT9" s="233">
        <f t="shared" si="39"/>
        <v>3225</v>
      </c>
      <c r="BU9" s="233">
        <f t="shared" si="40"/>
        <v>4125</v>
      </c>
      <c r="BV9" s="233">
        <f t="shared" si="41"/>
        <v>27300</v>
      </c>
      <c r="BX9" s="1" t="s">
        <v>307</v>
      </c>
    </row>
    <row r="10" spans="1:76" ht="16.5" customHeight="1">
      <c r="A10" s="4">
        <f t="shared" si="42"/>
        <v>6</v>
      </c>
      <c r="B10" s="1" t="s">
        <v>523</v>
      </c>
      <c r="C10" s="1" t="s">
        <v>326</v>
      </c>
      <c r="E10" s="14">
        <f t="shared" si="43"/>
        <v>6700</v>
      </c>
      <c r="H10" s="59">
        <v>600</v>
      </c>
      <c r="I10" s="59">
        <v>600</v>
      </c>
      <c r="J10" s="59">
        <v>600</v>
      </c>
      <c r="K10" s="59">
        <v>400</v>
      </c>
      <c r="L10" s="59">
        <v>400</v>
      </c>
      <c r="M10" s="59">
        <v>300</v>
      </c>
      <c r="N10" s="59">
        <v>300</v>
      </c>
      <c r="O10" s="59">
        <v>400</v>
      </c>
      <c r="P10" s="59">
        <v>600</v>
      </c>
      <c r="Q10" s="59">
        <v>700</v>
      </c>
      <c r="R10" s="59">
        <v>800</v>
      </c>
      <c r="S10" s="59">
        <v>1000</v>
      </c>
      <c r="T10" s="233">
        <f t="shared" si="3"/>
        <v>6700</v>
      </c>
      <c r="V10" s="16">
        <f t="shared" si="4"/>
        <v>0.25</v>
      </c>
      <c r="W10" s="16">
        <f t="shared" si="5"/>
        <v>0.25</v>
      </c>
      <c r="X10" s="16">
        <f t="shared" si="6"/>
        <v>0.25</v>
      </c>
      <c r="Y10" s="16">
        <f t="shared" si="7"/>
        <v>0.25</v>
      </c>
      <c r="Z10" s="16">
        <f t="shared" si="8"/>
        <v>0.25</v>
      </c>
      <c r="AA10" s="16">
        <f t="shared" si="9"/>
        <v>0.25</v>
      </c>
      <c r="AB10" s="16">
        <f t="shared" si="10"/>
        <v>0.25</v>
      </c>
      <c r="AC10" s="16">
        <f t="shared" si="11"/>
        <v>0.25</v>
      </c>
      <c r="AD10" s="16">
        <f t="shared" si="12"/>
        <v>0.25</v>
      </c>
      <c r="AE10" s="16">
        <f t="shared" si="13"/>
        <v>0.25</v>
      </c>
      <c r="AF10" s="16">
        <f t="shared" si="14"/>
        <v>0.25</v>
      </c>
      <c r="AG10" s="16">
        <f t="shared" si="15"/>
        <v>0.25</v>
      </c>
      <c r="AI10" s="16">
        <v>0.75</v>
      </c>
      <c r="AJ10" s="16">
        <v>0.75</v>
      </c>
      <c r="AK10" s="16">
        <v>0.75</v>
      </c>
      <c r="AL10" s="16">
        <v>0.75</v>
      </c>
      <c r="AM10" s="16">
        <v>0.75</v>
      </c>
      <c r="AN10" s="16">
        <v>0.75</v>
      </c>
      <c r="AO10" s="16">
        <v>0.75</v>
      </c>
      <c r="AP10" s="16">
        <v>0.75</v>
      </c>
      <c r="AQ10" s="16">
        <v>0.75</v>
      </c>
      <c r="AR10" s="16">
        <v>0.75</v>
      </c>
      <c r="AS10" s="16">
        <v>0.75</v>
      </c>
      <c r="AT10" s="16">
        <v>0.75</v>
      </c>
      <c r="AV10" s="233">
        <f t="shared" si="16"/>
        <v>150</v>
      </c>
      <c r="AW10" s="233">
        <f t="shared" si="17"/>
        <v>150</v>
      </c>
      <c r="AX10" s="233">
        <f t="shared" si="18"/>
        <v>150</v>
      </c>
      <c r="AY10" s="233">
        <f t="shared" si="19"/>
        <v>100</v>
      </c>
      <c r="AZ10" s="233">
        <f t="shared" si="20"/>
        <v>100</v>
      </c>
      <c r="BA10" s="233">
        <f t="shared" si="21"/>
        <v>75</v>
      </c>
      <c r="BB10" s="233">
        <f t="shared" si="22"/>
        <v>75</v>
      </c>
      <c r="BC10" s="233">
        <f t="shared" si="23"/>
        <v>100</v>
      </c>
      <c r="BD10" s="233">
        <f t="shared" si="24"/>
        <v>150</v>
      </c>
      <c r="BE10" s="233">
        <f t="shared" si="25"/>
        <v>175</v>
      </c>
      <c r="BF10" s="233">
        <f t="shared" si="26"/>
        <v>200</v>
      </c>
      <c r="BG10" s="233">
        <f t="shared" si="27"/>
        <v>250</v>
      </c>
      <c r="BH10" s="233">
        <f t="shared" si="28"/>
        <v>1675</v>
      </c>
      <c r="BI10" s="4"/>
      <c r="BJ10" s="233">
        <f t="shared" si="29"/>
        <v>450</v>
      </c>
      <c r="BK10" s="233">
        <f t="shared" si="30"/>
        <v>450</v>
      </c>
      <c r="BL10" s="233">
        <f t="shared" si="31"/>
        <v>450</v>
      </c>
      <c r="BM10" s="233">
        <f t="shared" si="32"/>
        <v>300</v>
      </c>
      <c r="BN10" s="233">
        <f t="shared" si="33"/>
        <v>300</v>
      </c>
      <c r="BO10" s="233">
        <f t="shared" si="34"/>
        <v>225</v>
      </c>
      <c r="BP10" s="233">
        <f t="shared" si="35"/>
        <v>225</v>
      </c>
      <c r="BQ10" s="233">
        <f t="shared" si="36"/>
        <v>300</v>
      </c>
      <c r="BR10" s="233">
        <f t="shared" si="37"/>
        <v>450</v>
      </c>
      <c r="BS10" s="233">
        <f t="shared" si="38"/>
        <v>525</v>
      </c>
      <c r="BT10" s="233">
        <f t="shared" si="39"/>
        <v>600</v>
      </c>
      <c r="BU10" s="233">
        <f t="shared" si="40"/>
        <v>750</v>
      </c>
      <c r="BV10" s="233">
        <f t="shared" si="41"/>
        <v>5025</v>
      </c>
      <c r="BX10" s="1" t="s">
        <v>307</v>
      </c>
    </row>
    <row r="11" spans="1:76" ht="16.5" customHeight="1">
      <c r="A11" s="4">
        <f t="shared" si="42"/>
        <v>7</v>
      </c>
      <c r="B11" s="1" t="s">
        <v>287</v>
      </c>
      <c r="C11" s="1" t="s">
        <v>326</v>
      </c>
      <c r="E11" s="14">
        <f t="shared" si="43"/>
        <v>2500</v>
      </c>
      <c r="H11" s="59">
        <v>300</v>
      </c>
      <c r="I11" s="59">
        <v>300</v>
      </c>
      <c r="J11" s="59">
        <v>200</v>
      </c>
      <c r="K11" s="59">
        <v>100</v>
      </c>
      <c r="L11" s="59">
        <v>200</v>
      </c>
      <c r="M11" s="59">
        <v>100</v>
      </c>
      <c r="N11" s="59">
        <v>200</v>
      </c>
      <c r="O11" s="59">
        <v>200</v>
      </c>
      <c r="P11" s="59">
        <v>200</v>
      </c>
      <c r="Q11" s="59">
        <v>200</v>
      </c>
      <c r="R11" s="59">
        <v>200</v>
      </c>
      <c r="S11" s="59">
        <v>300</v>
      </c>
      <c r="T11" s="233">
        <f t="shared" si="3"/>
        <v>2500</v>
      </c>
      <c r="V11" s="16">
        <f t="shared" si="4"/>
        <v>0.19999999999999996</v>
      </c>
      <c r="W11" s="16">
        <f t="shared" si="5"/>
        <v>0.19999999999999996</v>
      </c>
      <c r="X11" s="16">
        <f t="shared" si="6"/>
        <v>0.19999999999999996</v>
      </c>
      <c r="Y11" s="16">
        <f t="shared" si="7"/>
        <v>0.19999999999999996</v>
      </c>
      <c r="Z11" s="16">
        <f t="shared" si="8"/>
        <v>0.19999999999999996</v>
      </c>
      <c r="AA11" s="16">
        <f t="shared" si="9"/>
        <v>0.19999999999999996</v>
      </c>
      <c r="AB11" s="16">
        <f t="shared" si="10"/>
        <v>0.19999999999999996</v>
      </c>
      <c r="AC11" s="16">
        <f t="shared" si="11"/>
        <v>0.19999999999999996</v>
      </c>
      <c r="AD11" s="16">
        <f t="shared" si="12"/>
        <v>0.19999999999999996</v>
      </c>
      <c r="AE11" s="16">
        <f t="shared" si="13"/>
        <v>0.19999999999999996</v>
      </c>
      <c r="AF11" s="16">
        <f t="shared" si="14"/>
        <v>0.19999999999999996</v>
      </c>
      <c r="AG11" s="16">
        <f t="shared" si="15"/>
        <v>0.19999999999999996</v>
      </c>
      <c r="AI11" s="16">
        <v>0.8</v>
      </c>
      <c r="AJ11" s="16">
        <v>0.8</v>
      </c>
      <c r="AK11" s="16">
        <v>0.8</v>
      </c>
      <c r="AL11" s="16">
        <v>0.8</v>
      </c>
      <c r="AM11" s="16">
        <v>0.8</v>
      </c>
      <c r="AN11" s="16">
        <v>0.8</v>
      </c>
      <c r="AO11" s="16">
        <v>0.8</v>
      </c>
      <c r="AP11" s="16">
        <v>0.8</v>
      </c>
      <c r="AQ11" s="16">
        <v>0.8</v>
      </c>
      <c r="AR11" s="16">
        <v>0.8</v>
      </c>
      <c r="AS11" s="16">
        <v>0.8</v>
      </c>
      <c r="AT11" s="16">
        <v>0.8</v>
      </c>
      <c r="AV11" s="233">
        <f t="shared" si="16"/>
        <v>59.999999999999986</v>
      </c>
      <c r="AW11" s="233">
        <f t="shared" si="17"/>
        <v>59.999999999999986</v>
      </c>
      <c r="AX11" s="233">
        <f t="shared" si="18"/>
        <v>39.999999999999993</v>
      </c>
      <c r="AY11" s="233">
        <f t="shared" si="19"/>
        <v>19.999999999999996</v>
      </c>
      <c r="AZ11" s="233">
        <f t="shared" si="20"/>
        <v>39.999999999999993</v>
      </c>
      <c r="BA11" s="233">
        <f t="shared" si="21"/>
        <v>19.999999999999996</v>
      </c>
      <c r="BB11" s="233">
        <f t="shared" si="22"/>
        <v>39.999999999999993</v>
      </c>
      <c r="BC11" s="233">
        <f t="shared" si="23"/>
        <v>39.999999999999993</v>
      </c>
      <c r="BD11" s="233">
        <f t="shared" si="24"/>
        <v>39.999999999999993</v>
      </c>
      <c r="BE11" s="233">
        <f t="shared" si="25"/>
        <v>39.999999999999993</v>
      </c>
      <c r="BF11" s="233">
        <f t="shared" si="26"/>
        <v>39.999999999999993</v>
      </c>
      <c r="BG11" s="233">
        <f t="shared" si="27"/>
        <v>59.999999999999986</v>
      </c>
      <c r="BH11" s="233">
        <f t="shared" si="28"/>
        <v>499.99999999999994</v>
      </c>
      <c r="BI11" s="4"/>
      <c r="BJ11" s="233">
        <f t="shared" si="29"/>
        <v>240</v>
      </c>
      <c r="BK11" s="233">
        <f t="shared" si="30"/>
        <v>240</v>
      </c>
      <c r="BL11" s="233">
        <f t="shared" si="31"/>
        <v>160</v>
      </c>
      <c r="BM11" s="233">
        <f t="shared" si="32"/>
        <v>80</v>
      </c>
      <c r="BN11" s="233">
        <f t="shared" si="33"/>
        <v>160</v>
      </c>
      <c r="BO11" s="233">
        <f t="shared" si="34"/>
        <v>80</v>
      </c>
      <c r="BP11" s="233">
        <f t="shared" si="35"/>
        <v>160</v>
      </c>
      <c r="BQ11" s="233">
        <f t="shared" si="36"/>
        <v>160</v>
      </c>
      <c r="BR11" s="233">
        <f t="shared" si="37"/>
        <v>160</v>
      </c>
      <c r="BS11" s="233">
        <f t="shared" si="38"/>
        <v>160</v>
      </c>
      <c r="BT11" s="233">
        <f t="shared" si="39"/>
        <v>160</v>
      </c>
      <c r="BU11" s="233">
        <f t="shared" si="40"/>
        <v>240</v>
      </c>
      <c r="BV11" s="233">
        <f t="shared" si="41"/>
        <v>2000</v>
      </c>
      <c r="BX11" s="1" t="str">
        <f>_xlfn.XLOOKUP(B11,'Retail_state-wise'!B:B,'Retail_state-wise'!B:B)</f>
        <v>HARYANA</v>
      </c>
    </row>
    <row r="12" spans="1:76" ht="16.5" customHeight="1">
      <c r="A12" s="4">
        <f t="shared" si="42"/>
        <v>8</v>
      </c>
      <c r="B12" s="1" t="s">
        <v>286</v>
      </c>
      <c r="C12" s="1" t="s">
        <v>326</v>
      </c>
      <c r="E12" s="14">
        <f t="shared" si="43"/>
        <v>2400</v>
      </c>
      <c r="H12" s="59">
        <v>300</v>
      </c>
      <c r="I12" s="59">
        <v>300</v>
      </c>
      <c r="J12" s="59">
        <v>200</v>
      </c>
      <c r="K12" s="59">
        <v>100</v>
      </c>
      <c r="L12" s="59">
        <v>100</v>
      </c>
      <c r="M12" s="59">
        <v>100</v>
      </c>
      <c r="N12" s="59">
        <v>200</v>
      </c>
      <c r="O12" s="59">
        <v>200</v>
      </c>
      <c r="P12" s="59">
        <v>200</v>
      </c>
      <c r="Q12" s="59">
        <v>200</v>
      </c>
      <c r="R12" s="59">
        <v>200</v>
      </c>
      <c r="S12" s="59">
        <v>300</v>
      </c>
      <c r="T12" s="233">
        <f t="shared" si="3"/>
        <v>2400</v>
      </c>
      <c r="V12" s="16">
        <f t="shared" si="4"/>
        <v>0.19999999999999996</v>
      </c>
      <c r="W12" s="16">
        <f t="shared" si="5"/>
        <v>0.19999999999999996</v>
      </c>
      <c r="X12" s="16">
        <f t="shared" si="6"/>
        <v>0.19999999999999996</v>
      </c>
      <c r="Y12" s="16">
        <f t="shared" si="7"/>
        <v>0.19999999999999996</v>
      </c>
      <c r="Z12" s="16">
        <f t="shared" si="8"/>
        <v>0.19999999999999996</v>
      </c>
      <c r="AA12" s="16">
        <f t="shared" si="9"/>
        <v>0.19999999999999996</v>
      </c>
      <c r="AB12" s="16">
        <f t="shared" si="10"/>
        <v>0.19999999999999996</v>
      </c>
      <c r="AC12" s="16">
        <f t="shared" si="11"/>
        <v>0.19999999999999996</v>
      </c>
      <c r="AD12" s="16">
        <f t="shared" si="12"/>
        <v>0.19999999999999996</v>
      </c>
      <c r="AE12" s="16">
        <f t="shared" si="13"/>
        <v>0.19999999999999996</v>
      </c>
      <c r="AF12" s="16">
        <f t="shared" si="14"/>
        <v>0.19999999999999996</v>
      </c>
      <c r="AG12" s="16">
        <f t="shared" si="15"/>
        <v>0.19999999999999996</v>
      </c>
      <c r="AI12" s="16">
        <v>0.8</v>
      </c>
      <c r="AJ12" s="16">
        <v>0.8</v>
      </c>
      <c r="AK12" s="16">
        <v>0.8</v>
      </c>
      <c r="AL12" s="16">
        <v>0.8</v>
      </c>
      <c r="AM12" s="16">
        <v>0.8</v>
      </c>
      <c r="AN12" s="16">
        <v>0.8</v>
      </c>
      <c r="AO12" s="16">
        <v>0.8</v>
      </c>
      <c r="AP12" s="16">
        <v>0.8</v>
      </c>
      <c r="AQ12" s="16">
        <v>0.8</v>
      </c>
      <c r="AR12" s="16">
        <v>0.8</v>
      </c>
      <c r="AS12" s="16">
        <v>0.8</v>
      </c>
      <c r="AT12" s="16">
        <v>0.8</v>
      </c>
      <c r="AV12" s="233">
        <f t="shared" si="16"/>
        <v>59.999999999999986</v>
      </c>
      <c r="AW12" s="233">
        <f t="shared" si="17"/>
        <v>59.999999999999986</v>
      </c>
      <c r="AX12" s="233">
        <f t="shared" si="18"/>
        <v>39.999999999999993</v>
      </c>
      <c r="AY12" s="233">
        <f t="shared" si="19"/>
        <v>19.999999999999996</v>
      </c>
      <c r="AZ12" s="233">
        <f t="shared" si="20"/>
        <v>19.999999999999996</v>
      </c>
      <c r="BA12" s="233">
        <f t="shared" si="21"/>
        <v>19.999999999999996</v>
      </c>
      <c r="BB12" s="233">
        <f t="shared" si="22"/>
        <v>39.999999999999993</v>
      </c>
      <c r="BC12" s="233">
        <f t="shared" si="23"/>
        <v>39.999999999999993</v>
      </c>
      <c r="BD12" s="233">
        <f t="shared" si="24"/>
        <v>39.999999999999993</v>
      </c>
      <c r="BE12" s="233">
        <f t="shared" si="25"/>
        <v>39.999999999999993</v>
      </c>
      <c r="BF12" s="233">
        <f t="shared" si="26"/>
        <v>39.999999999999993</v>
      </c>
      <c r="BG12" s="233">
        <f t="shared" si="27"/>
        <v>59.999999999999986</v>
      </c>
      <c r="BH12" s="233">
        <f t="shared" si="28"/>
        <v>479.99999999999994</v>
      </c>
      <c r="BI12" s="4"/>
      <c r="BJ12" s="233">
        <f t="shared" si="29"/>
        <v>240</v>
      </c>
      <c r="BK12" s="233">
        <f t="shared" si="30"/>
        <v>240</v>
      </c>
      <c r="BL12" s="233">
        <f t="shared" si="31"/>
        <v>160</v>
      </c>
      <c r="BM12" s="233">
        <f t="shared" si="32"/>
        <v>80</v>
      </c>
      <c r="BN12" s="233">
        <f t="shared" si="33"/>
        <v>80</v>
      </c>
      <c r="BO12" s="233">
        <f t="shared" si="34"/>
        <v>80</v>
      </c>
      <c r="BP12" s="233">
        <f t="shared" si="35"/>
        <v>160</v>
      </c>
      <c r="BQ12" s="233">
        <f t="shared" si="36"/>
        <v>160</v>
      </c>
      <c r="BR12" s="233">
        <f t="shared" si="37"/>
        <v>160</v>
      </c>
      <c r="BS12" s="233">
        <f t="shared" si="38"/>
        <v>160</v>
      </c>
      <c r="BT12" s="233">
        <f t="shared" si="39"/>
        <v>160</v>
      </c>
      <c r="BU12" s="233">
        <f t="shared" si="40"/>
        <v>240</v>
      </c>
      <c r="BV12" s="233">
        <f t="shared" si="41"/>
        <v>1920</v>
      </c>
      <c r="BX12" s="1" t="str">
        <f>_xlfn.XLOOKUP(B12,'Retail_state-wise'!B:B,'Retail_state-wise'!B:B)</f>
        <v>DELHI</v>
      </c>
    </row>
    <row r="13" spans="1:76" ht="16.5" customHeight="1">
      <c r="A13" s="4">
        <f t="shared" si="42"/>
        <v>9</v>
      </c>
      <c r="B13" s="1" t="s">
        <v>289</v>
      </c>
      <c r="C13" s="1" t="s">
        <v>326</v>
      </c>
      <c r="E13" s="14">
        <f t="shared" si="43"/>
        <v>14900</v>
      </c>
      <c r="H13" s="59">
        <v>1600</v>
      </c>
      <c r="I13" s="59">
        <v>1400</v>
      </c>
      <c r="J13" s="59">
        <v>1500</v>
      </c>
      <c r="K13" s="59">
        <v>800</v>
      </c>
      <c r="L13" s="59">
        <v>800</v>
      </c>
      <c r="M13" s="59">
        <v>900</v>
      </c>
      <c r="N13" s="59">
        <v>800</v>
      </c>
      <c r="O13" s="59">
        <v>1100</v>
      </c>
      <c r="P13" s="59">
        <v>1100</v>
      </c>
      <c r="Q13" s="59">
        <v>1300</v>
      </c>
      <c r="R13" s="59">
        <v>1700</v>
      </c>
      <c r="S13" s="59">
        <v>1900</v>
      </c>
      <c r="T13" s="233">
        <f t="shared" si="3"/>
        <v>14900</v>
      </c>
      <c r="V13" s="16">
        <f t="shared" si="4"/>
        <v>0.19999999999999996</v>
      </c>
      <c r="W13" s="16">
        <f t="shared" si="5"/>
        <v>0.19999999999999996</v>
      </c>
      <c r="X13" s="16">
        <f t="shared" si="6"/>
        <v>0.19999999999999996</v>
      </c>
      <c r="Y13" s="16">
        <f t="shared" si="7"/>
        <v>0.19999999999999996</v>
      </c>
      <c r="Z13" s="16">
        <f t="shared" si="8"/>
        <v>0.19999999999999996</v>
      </c>
      <c r="AA13" s="16">
        <f t="shared" si="9"/>
        <v>0.19999999999999996</v>
      </c>
      <c r="AB13" s="16">
        <f t="shared" si="10"/>
        <v>0.19999999999999996</v>
      </c>
      <c r="AC13" s="16">
        <f t="shared" si="11"/>
        <v>0.19999999999999996</v>
      </c>
      <c r="AD13" s="16">
        <f t="shared" si="12"/>
        <v>0.19999999999999996</v>
      </c>
      <c r="AE13" s="16">
        <f t="shared" si="13"/>
        <v>0.19999999999999996</v>
      </c>
      <c r="AF13" s="16">
        <f t="shared" si="14"/>
        <v>0.19999999999999996</v>
      </c>
      <c r="AG13" s="16">
        <f t="shared" si="15"/>
        <v>0.19999999999999996</v>
      </c>
      <c r="AI13" s="16">
        <v>0.8</v>
      </c>
      <c r="AJ13" s="16">
        <v>0.8</v>
      </c>
      <c r="AK13" s="16">
        <v>0.8</v>
      </c>
      <c r="AL13" s="16">
        <v>0.8</v>
      </c>
      <c r="AM13" s="16">
        <v>0.8</v>
      </c>
      <c r="AN13" s="16">
        <v>0.8</v>
      </c>
      <c r="AO13" s="16">
        <v>0.8</v>
      </c>
      <c r="AP13" s="16">
        <v>0.8</v>
      </c>
      <c r="AQ13" s="16">
        <v>0.8</v>
      </c>
      <c r="AR13" s="16">
        <v>0.8</v>
      </c>
      <c r="AS13" s="16">
        <v>0.8</v>
      </c>
      <c r="AT13" s="16">
        <v>0.8</v>
      </c>
      <c r="AV13" s="233">
        <f t="shared" si="16"/>
        <v>319.99999999999994</v>
      </c>
      <c r="AW13" s="233">
        <f t="shared" si="17"/>
        <v>279.99999999999994</v>
      </c>
      <c r="AX13" s="233">
        <f t="shared" si="18"/>
        <v>299.99999999999994</v>
      </c>
      <c r="AY13" s="233">
        <f t="shared" si="19"/>
        <v>159.99999999999997</v>
      </c>
      <c r="AZ13" s="233">
        <f t="shared" si="20"/>
        <v>159.99999999999997</v>
      </c>
      <c r="BA13" s="233">
        <f t="shared" si="21"/>
        <v>179.99999999999997</v>
      </c>
      <c r="BB13" s="233">
        <f t="shared" si="22"/>
        <v>159.99999999999997</v>
      </c>
      <c r="BC13" s="233">
        <f t="shared" si="23"/>
        <v>219.99999999999994</v>
      </c>
      <c r="BD13" s="233">
        <f t="shared" si="24"/>
        <v>219.99999999999994</v>
      </c>
      <c r="BE13" s="233">
        <f t="shared" si="25"/>
        <v>259.99999999999994</v>
      </c>
      <c r="BF13" s="233">
        <f t="shared" si="26"/>
        <v>339.99999999999994</v>
      </c>
      <c r="BG13" s="233">
        <f t="shared" si="27"/>
        <v>379.99999999999994</v>
      </c>
      <c r="BH13" s="233">
        <f t="shared" si="28"/>
        <v>2979.9999999999995</v>
      </c>
      <c r="BI13" s="4"/>
      <c r="BJ13" s="233">
        <f t="shared" si="29"/>
        <v>1280</v>
      </c>
      <c r="BK13" s="233">
        <f t="shared" si="30"/>
        <v>1120</v>
      </c>
      <c r="BL13" s="233">
        <f t="shared" si="31"/>
        <v>1200</v>
      </c>
      <c r="BM13" s="233">
        <f t="shared" si="32"/>
        <v>640</v>
      </c>
      <c r="BN13" s="233">
        <f t="shared" si="33"/>
        <v>640</v>
      </c>
      <c r="BO13" s="233">
        <f t="shared" si="34"/>
        <v>720</v>
      </c>
      <c r="BP13" s="233">
        <f t="shared" si="35"/>
        <v>640</v>
      </c>
      <c r="BQ13" s="233">
        <f t="shared" si="36"/>
        <v>880</v>
      </c>
      <c r="BR13" s="233">
        <f t="shared" si="37"/>
        <v>880</v>
      </c>
      <c r="BS13" s="233">
        <f t="shared" si="38"/>
        <v>1040</v>
      </c>
      <c r="BT13" s="233">
        <f t="shared" si="39"/>
        <v>1360</v>
      </c>
      <c r="BU13" s="233">
        <f t="shared" si="40"/>
        <v>1520</v>
      </c>
      <c r="BV13" s="233">
        <f t="shared" si="41"/>
        <v>11920</v>
      </c>
      <c r="BX13" s="1" t="str">
        <f>_xlfn.XLOOKUP(B13,'Retail_state-wise'!B:B,'Retail_state-wise'!B:B)</f>
        <v>RAJASTHAN</v>
      </c>
    </row>
    <row r="14" spans="1:76" s="312" customFormat="1" ht="16.5" customHeight="1">
      <c r="A14" s="314"/>
      <c r="B14" s="312" t="s">
        <v>326</v>
      </c>
      <c r="E14" s="316">
        <f>SUM(E5:E13)</f>
        <v>95300</v>
      </c>
      <c r="H14" s="316">
        <f t="shared" ref="H14:S14" si="44">SUM(H5:H13)</f>
        <v>8500</v>
      </c>
      <c r="I14" s="316">
        <f t="shared" si="44"/>
        <v>8400</v>
      </c>
      <c r="J14" s="316">
        <f t="shared" si="44"/>
        <v>8500</v>
      </c>
      <c r="K14" s="316">
        <f t="shared" si="44"/>
        <v>6100</v>
      </c>
      <c r="L14" s="316">
        <f t="shared" si="44"/>
        <v>5800</v>
      </c>
      <c r="M14" s="316">
        <f t="shared" si="44"/>
        <v>5200</v>
      </c>
      <c r="N14" s="316">
        <f t="shared" si="44"/>
        <v>5300</v>
      </c>
      <c r="O14" s="316">
        <f t="shared" si="44"/>
        <v>6500</v>
      </c>
      <c r="P14" s="316">
        <f t="shared" si="44"/>
        <v>7500</v>
      </c>
      <c r="Q14" s="316">
        <f t="shared" si="44"/>
        <v>8900</v>
      </c>
      <c r="R14" s="316">
        <f t="shared" si="44"/>
        <v>11000</v>
      </c>
      <c r="S14" s="316">
        <f t="shared" si="44"/>
        <v>13600</v>
      </c>
      <c r="T14" s="316">
        <f t="shared" si="3"/>
        <v>95300</v>
      </c>
      <c r="V14" s="314"/>
      <c r="W14" s="314"/>
      <c r="X14" s="314"/>
      <c r="Y14" s="314"/>
      <c r="Z14" s="314"/>
      <c r="AA14" s="314"/>
      <c r="AB14" s="314"/>
      <c r="AC14" s="314"/>
      <c r="AD14" s="314"/>
      <c r="AE14" s="314"/>
      <c r="AF14" s="314"/>
      <c r="AG14" s="314"/>
      <c r="AI14" s="314"/>
      <c r="AJ14" s="314"/>
      <c r="AK14" s="314"/>
      <c r="AL14" s="314"/>
      <c r="AM14" s="314"/>
      <c r="AN14" s="314"/>
      <c r="AO14" s="314"/>
      <c r="AP14" s="314"/>
      <c r="AQ14" s="314"/>
      <c r="AR14" s="314"/>
      <c r="AS14" s="314"/>
      <c r="AT14" s="314"/>
      <c r="AV14" s="316">
        <f t="shared" ref="AV14:BG14" si="45">SUM(AV5:AV13)</f>
        <v>2185</v>
      </c>
      <c r="AW14" s="316">
        <f t="shared" si="45"/>
        <v>2145</v>
      </c>
      <c r="AX14" s="316">
        <f t="shared" si="45"/>
        <v>2260</v>
      </c>
      <c r="AY14" s="316">
        <f t="shared" si="45"/>
        <v>1775</v>
      </c>
      <c r="AZ14" s="316">
        <f t="shared" si="45"/>
        <v>1650</v>
      </c>
      <c r="BA14" s="316">
        <f t="shared" si="45"/>
        <v>1470</v>
      </c>
      <c r="BB14" s="316">
        <f t="shared" si="45"/>
        <v>1520</v>
      </c>
      <c r="BC14" s="316">
        <f t="shared" si="45"/>
        <v>1805</v>
      </c>
      <c r="BD14" s="316">
        <f t="shared" si="45"/>
        <v>2045</v>
      </c>
      <c r="BE14" s="316">
        <f t="shared" si="45"/>
        <v>2455</v>
      </c>
      <c r="BF14" s="316">
        <f t="shared" si="45"/>
        <v>3110</v>
      </c>
      <c r="BG14" s="316">
        <f t="shared" si="45"/>
        <v>3770</v>
      </c>
      <c r="BH14" s="316">
        <f t="shared" si="28"/>
        <v>26190</v>
      </c>
      <c r="BI14" s="314"/>
      <c r="BJ14" s="316">
        <f t="shared" ref="BJ14:BV14" si="46">SUM(BJ5:BJ13)</f>
        <v>6315</v>
      </c>
      <c r="BK14" s="316">
        <f t="shared" si="46"/>
        <v>6255</v>
      </c>
      <c r="BL14" s="316">
        <f t="shared" si="46"/>
        <v>6240</v>
      </c>
      <c r="BM14" s="316">
        <f t="shared" si="46"/>
        <v>4325</v>
      </c>
      <c r="BN14" s="316">
        <f t="shared" si="46"/>
        <v>4150</v>
      </c>
      <c r="BO14" s="316">
        <f t="shared" si="46"/>
        <v>3730</v>
      </c>
      <c r="BP14" s="316">
        <f t="shared" si="46"/>
        <v>3780</v>
      </c>
      <c r="BQ14" s="316">
        <f t="shared" si="46"/>
        <v>4695</v>
      </c>
      <c r="BR14" s="316">
        <f t="shared" si="46"/>
        <v>5455</v>
      </c>
      <c r="BS14" s="316">
        <f t="shared" si="46"/>
        <v>6445</v>
      </c>
      <c r="BT14" s="316">
        <f t="shared" si="46"/>
        <v>7890</v>
      </c>
      <c r="BU14" s="316">
        <f t="shared" si="46"/>
        <v>9830</v>
      </c>
      <c r="BV14" s="316">
        <f t="shared" si="46"/>
        <v>69110</v>
      </c>
      <c r="BX14" s="1" t="e">
        <f>_xlfn.XLOOKUP(B14,'Retail_state-wise'!B:B,'Retail_state-wise'!B:B)</f>
        <v>#N/A</v>
      </c>
    </row>
    <row r="15" spans="1:76" ht="16.5" customHeight="1">
      <c r="A15" s="4">
        <f>A13+1</f>
        <v>10</v>
      </c>
      <c r="B15" s="1" t="s">
        <v>293</v>
      </c>
      <c r="C15" s="1" t="s">
        <v>328</v>
      </c>
      <c r="E15" s="14">
        <f>SUM(H15:S15)</f>
        <v>4000</v>
      </c>
      <c r="H15" s="59">
        <v>300</v>
      </c>
      <c r="I15" s="59">
        <v>400</v>
      </c>
      <c r="J15" s="59">
        <v>300</v>
      </c>
      <c r="K15" s="59">
        <v>300</v>
      </c>
      <c r="L15" s="59">
        <v>200</v>
      </c>
      <c r="M15" s="59">
        <v>200</v>
      </c>
      <c r="N15" s="59">
        <v>200</v>
      </c>
      <c r="O15" s="59">
        <v>300</v>
      </c>
      <c r="P15" s="59">
        <v>300</v>
      </c>
      <c r="Q15" s="59">
        <v>400</v>
      </c>
      <c r="R15" s="59">
        <v>500</v>
      </c>
      <c r="S15" s="59">
        <v>600</v>
      </c>
      <c r="T15" s="233">
        <f t="shared" si="3"/>
        <v>4000</v>
      </c>
      <c r="V15" s="16">
        <f t="shared" ref="V15:AG17" si="47">1-AI15</f>
        <v>0.19999999999999996</v>
      </c>
      <c r="W15" s="16">
        <f t="shared" si="47"/>
        <v>0.19999999999999996</v>
      </c>
      <c r="X15" s="16">
        <f t="shared" si="47"/>
        <v>0.19999999999999996</v>
      </c>
      <c r="Y15" s="16">
        <f t="shared" si="47"/>
        <v>0.19999999999999996</v>
      </c>
      <c r="Z15" s="16">
        <f t="shared" si="47"/>
        <v>0.19999999999999996</v>
      </c>
      <c r="AA15" s="16">
        <f t="shared" si="47"/>
        <v>0.19999999999999996</v>
      </c>
      <c r="AB15" s="16">
        <f t="shared" si="47"/>
        <v>0.19999999999999996</v>
      </c>
      <c r="AC15" s="16">
        <f t="shared" si="47"/>
        <v>0.19999999999999996</v>
      </c>
      <c r="AD15" s="16">
        <f t="shared" si="47"/>
        <v>0.19999999999999996</v>
      </c>
      <c r="AE15" s="16">
        <f t="shared" si="47"/>
        <v>0.19999999999999996</v>
      </c>
      <c r="AF15" s="16">
        <f t="shared" si="47"/>
        <v>0.19999999999999996</v>
      </c>
      <c r="AG15" s="16">
        <f t="shared" si="47"/>
        <v>0.19999999999999996</v>
      </c>
      <c r="AI15" s="16">
        <v>0.8</v>
      </c>
      <c r="AJ15" s="16">
        <v>0.8</v>
      </c>
      <c r="AK15" s="16">
        <v>0.8</v>
      </c>
      <c r="AL15" s="16">
        <v>0.8</v>
      </c>
      <c r="AM15" s="16">
        <v>0.8</v>
      </c>
      <c r="AN15" s="16">
        <v>0.8</v>
      </c>
      <c r="AO15" s="16">
        <v>0.8</v>
      </c>
      <c r="AP15" s="16">
        <v>0.8</v>
      </c>
      <c r="AQ15" s="16">
        <v>0.8</v>
      </c>
      <c r="AR15" s="16">
        <v>0.8</v>
      </c>
      <c r="AS15" s="16">
        <v>0.8</v>
      </c>
      <c r="AT15" s="16">
        <v>0.8</v>
      </c>
      <c r="AV15" s="233">
        <f t="shared" ref="AV15:BG17" si="48">H15*V15</f>
        <v>59.999999999999986</v>
      </c>
      <c r="AW15" s="233">
        <f t="shared" si="48"/>
        <v>79.999999999999986</v>
      </c>
      <c r="AX15" s="233">
        <f t="shared" si="48"/>
        <v>59.999999999999986</v>
      </c>
      <c r="AY15" s="233">
        <f t="shared" si="48"/>
        <v>59.999999999999986</v>
      </c>
      <c r="AZ15" s="233">
        <f t="shared" si="48"/>
        <v>39.999999999999993</v>
      </c>
      <c r="BA15" s="233">
        <f t="shared" si="48"/>
        <v>39.999999999999993</v>
      </c>
      <c r="BB15" s="233">
        <f t="shared" si="48"/>
        <v>39.999999999999993</v>
      </c>
      <c r="BC15" s="233">
        <f t="shared" si="48"/>
        <v>59.999999999999986</v>
      </c>
      <c r="BD15" s="233">
        <f t="shared" si="48"/>
        <v>59.999999999999986</v>
      </c>
      <c r="BE15" s="233">
        <f t="shared" si="48"/>
        <v>79.999999999999986</v>
      </c>
      <c r="BF15" s="233">
        <f t="shared" si="48"/>
        <v>99.999999999999972</v>
      </c>
      <c r="BG15" s="233">
        <f t="shared" si="48"/>
        <v>119.99999999999997</v>
      </c>
      <c r="BH15" s="233">
        <f t="shared" si="28"/>
        <v>799.99999999999989</v>
      </c>
      <c r="BI15" s="4"/>
      <c r="BJ15" s="233">
        <f t="shared" ref="BJ15:BU17" si="49">AI15*H15</f>
        <v>240</v>
      </c>
      <c r="BK15" s="233">
        <f t="shared" si="49"/>
        <v>320</v>
      </c>
      <c r="BL15" s="233">
        <f t="shared" si="49"/>
        <v>240</v>
      </c>
      <c r="BM15" s="233">
        <f t="shared" si="49"/>
        <v>240</v>
      </c>
      <c r="BN15" s="233">
        <f t="shared" si="49"/>
        <v>160</v>
      </c>
      <c r="BO15" s="233">
        <f t="shared" si="49"/>
        <v>160</v>
      </c>
      <c r="BP15" s="233">
        <f t="shared" si="49"/>
        <v>160</v>
      </c>
      <c r="BQ15" s="233">
        <f t="shared" si="49"/>
        <v>240</v>
      </c>
      <c r="BR15" s="233">
        <f t="shared" si="49"/>
        <v>240</v>
      </c>
      <c r="BS15" s="233">
        <f t="shared" si="49"/>
        <v>320</v>
      </c>
      <c r="BT15" s="233">
        <f t="shared" si="49"/>
        <v>400</v>
      </c>
      <c r="BU15" s="233">
        <f t="shared" si="49"/>
        <v>480</v>
      </c>
      <c r="BV15" s="233">
        <f>SUM(BJ15:BU15)</f>
        <v>3200</v>
      </c>
      <c r="BX15" s="1" t="str">
        <f>_xlfn.XLOOKUP(B15,'Retail_state-wise'!B:B,'Retail_state-wise'!B:B)</f>
        <v>MADHYA PRADESH</v>
      </c>
    </row>
    <row r="16" spans="1:76" ht="16.5" customHeight="1">
      <c r="A16" s="4">
        <f>A15+1</f>
        <v>11</v>
      </c>
      <c r="B16" s="1" t="s">
        <v>292</v>
      </c>
      <c r="C16" s="1" t="s">
        <v>328</v>
      </c>
      <c r="E16" s="14">
        <f>SUM(H16:S16)</f>
        <v>1700</v>
      </c>
      <c r="H16" s="59">
        <v>100</v>
      </c>
      <c r="I16" s="59">
        <v>200</v>
      </c>
      <c r="J16" s="59">
        <v>200</v>
      </c>
      <c r="K16" s="59">
        <v>100</v>
      </c>
      <c r="L16" s="59">
        <v>100</v>
      </c>
      <c r="M16" s="59">
        <v>100</v>
      </c>
      <c r="N16" s="59">
        <v>100</v>
      </c>
      <c r="O16" s="59">
        <v>100</v>
      </c>
      <c r="P16" s="59">
        <v>100</v>
      </c>
      <c r="Q16" s="59">
        <v>200</v>
      </c>
      <c r="R16" s="59">
        <v>200</v>
      </c>
      <c r="S16" s="59">
        <v>200</v>
      </c>
      <c r="T16" s="233">
        <f t="shared" si="3"/>
        <v>1700</v>
      </c>
      <c r="V16" s="16">
        <f t="shared" si="47"/>
        <v>0.4</v>
      </c>
      <c r="W16" s="16">
        <f t="shared" si="47"/>
        <v>0.4</v>
      </c>
      <c r="X16" s="16">
        <f t="shared" si="47"/>
        <v>0.4</v>
      </c>
      <c r="Y16" s="16">
        <f t="shared" si="47"/>
        <v>0.4</v>
      </c>
      <c r="Z16" s="16">
        <f t="shared" si="47"/>
        <v>0.4</v>
      </c>
      <c r="AA16" s="16">
        <f t="shared" si="47"/>
        <v>0.4</v>
      </c>
      <c r="AB16" s="16">
        <f t="shared" si="47"/>
        <v>0.4</v>
      </c>
      <c r="AC16" s="16">
        <f t="shared" si="47"/>
        <v>0.4</v>
      </c>
      <c r="AD16" s="16">
        <f t="shared" si="47"/>
        <v>0.4</v>
      </c>
      <c r="AE16" s="16">
        <f t="shared" si="47"/>
        <v>0.4</v>
      </c>
      <c r="AF16" s="16">
        <f t="shared" si="47"/>
        <v>0.4</v>
      </c>
      <c r="AG16" s="16">
        <f t="shared" si="47"/>
        <v>0.4</v>
      </c>
      <c r="AI16" s="16">
        <v>0.6</v>
      </c>
      <c r="AJ16" s="16">
        <v>0.6</v>
      </c>
      <c r="AK16" s="16">
        <v>0.6</v>
      </c>
      <c r="AL16" s="16">
        <v>0.6</v>
      </c>
      <c r="AM16" s="16">
        <v>0.6</v>
      </c>
      <c r="AN16" s="16">
        <v>0.6</v>
      </c>
      <c r="AO16" s="16">
        <v>0.6</v>
      </c>
      <c r="AP16" s="16">
        <v>0.6</v>
      </c>
      <c r="AQ16" s="16">
        <v>0.6</v>
      </c>
      <c r="AR16" s="16">
        <v>0.6</v>
      </c>
      <c r="AS16" s="16">
        <v>0.6</v>
      </c>
      <c r="AT16" s="16">
        <v>0.6</v>
      </c>
      <c r="AV16" s="233">
        <f t="shared" si="48"/>
        <v>40</v>
      </c>
      <c r="AW16" s="233">
        <f t="shared" si="48"/>
        <v>80</v>
      </c>
      <c r="AX16" s="233">
        <f t="shared" si="48"/>
        <v>80</v>
      </c>
      <c r="AY16" s="233">
        <f t="shared" si="48"/>
        <v>40</v>
      </c>
      <c r="AZ16" s="233">
        <f t="shared" si="48"/>
        <v>40</v>
      </c>
      <c r="BA16" s="233">
        <f t="shared" si="48"/>
        <v>40</v>
      </c>
      <c r="BB16" s="233">
        <f t="shared" si="48"/>
        <v>40</v>
      </c>
      <c r="BC16" s="233">
        <f t="shared" si="48"/>
        <v>40</v>
      </c>
      <c r="BD16" s="233">
        <f t="shared" si="48"/>
        <v>40</v>
      </c>
      <c r="BE16" s="233">
        <f t="shared" si="48"/>
        <v>80</v>
      </c>
      <c r="BF16" s="233">
        <f t="shared" si="48"/>
        <v>80</v>
      </c>
      <c r="BG16" s="233">
        <f t="shared" si="48"/>
        <v>80</v>
      </c>
      <c r="BH16" s="233">
        <f t="shared" si="28"/>
        <v>680</v>
      </c>
      <c r="BI16" s="4"/>
      <c r="BJ16" s="233">
        <f t="shared" si="49"/>
        <v>60</v>
      </c>
      <c r="BK16" s="233">
        <f t="shared" si="49"/>
        <v>120</v>
      </c>
      <c r="BL16" s="233">
        <f t="shared" si="49"/>
        <v>120</v>
      </c>
      <c r="BM16" s="233">
        <f t="shared" si="49"/>
        <v>60</v>
      </c>
      <c r="BN16" s="233">
        <f t="shared" si="49"/>
        <v>60</v>
      </c>
      <c r="BO16" s="233">
        <f t="shared" si="49"/>
        <v>60</v>
      </c>
      <c r="BP16" s="233">
        <f t="shared" si="49"/>
        <v>60</v>
      </c>
      <c r="BQ16" s="233">
        <f t="shared" si="49"/>
        <v>60</v>
      </c>
      <c r="BR16" s="233">
        <f t="shared" si="49"/>
        <v>60</v>
      </c>
      <c r="BS16" s="233">
        <f t="shared" si="49"/>
        <v>120</v>
      </c>
      <c r="BT16" s="233">
        <f t="shared" si="49"/>
        <v>120</v>
      </c>
      <c r="BU16" s="233">
        <f t="shared" si="49"/>
        <v>120</v>
      </c>
      <c r="BV16" s="233">
        <f>SUM(BJ16:BU16)</f>
        <v>1020</v>
      </c>
      <c r="BX16" s="1" t="str">
        <f>_xlfn.XLOOKUP(B16,'Retail_state-wise'!B:B,'Retail_state-wise'!B:B)</f>
        <v>CHHATTISGARH</v>
      </c>
    </row>
    <row r="17" spans="1:76" ht="16.5" customHeight="1">
      <c r="A17" s="4">
        <f>A16+1</f>
        <v>12</v>
      </c>
      <c r="B17" s="1" t="s">
        <v>295</v>
      </c>
      <c r="C17" s="1" t="s">
        <v>328</v>
      </c>
      <c r="E17" s="14">
        <f>SUM(H17:S17)</f>
        <v>11200</v>
      </c>
      <c r="H17" s="59">
        <v>900</v>
      </c>
      <c r="I17" s="59">
        <v>1200</v>
      </c>
      <c r="J17" s="59">
        <v>900</v>
      </c>
      <c r="K17" s="59">
        <v>800</v>
      </c>
      <c r="L17" s="59">
        <v>600</v>
      </c>
      <c r="M17" s="59">
        <v>500</v>
      </c>
      <c r="N17" s="59">
        <v>600</v>
      </c>
      <c r="O17" s="59">
        <v>800</v>
      </c>
      <c r="P17" s="59">
        <v>900</v>
      </c>
      <c r="Q17" s="59">
        <v>1100</v>
      </c>
      <c r="R17" s="59">
        <v>1300</v>
      </c>
      <c r="S17" s="59">
        <v>1600</v>
      </c>
      <c r="T17" s="233">
        <f t="shared" si="3"/>
        <v>11200</v>
      </c>
      <c r="V17" s="16">
        <f t="shared" si="47"/>
        <v>0.19999999999999996</v>
      </c>
      <c r="W17" s="16">
        <f t="shared" si="47"/>
        <v>0.19999999999999996</v>
      </c>
      <c r="X17" s="16">
        <f t="shared" si="47"/>
        <v>0.19999999999999996</v>
      </c>
      <c r="Y17" s="16">
        <f t="shared" si="47"/>
        <v>0.19999999999999996</v>
      </c>
      <c r="Z17" s="16">
        <f t="shared" si="47"/>
        <v>0.19999999999999996</v>
      </c>
      <c r="AA17" s="16">
        <f t="shared" si="47"/>
        <v>0.19999999999999996</v>
      </c>
      <c r="AB17" s="16">
        <f t="shared" si="47"/>
        <v>0.19999999999999996</v>
      </c>
      <c r="AC17" s="16">
        <f t="shared" si="47"/>
        <v>0.19999999999999996</v>
      </c>
      <c r="AD17" s="16">
        <f t="shared" si="47"/>
        <v>0.19999999999999996</v>
      </c>
      <c r="AE17" s="16">
        <f t="shared" si="47"/>
        <v>0.19999999999999996</v>
      </c>
      <c r="AF17" s="16">
        <f t="shared" si="47"/>
        <v>0.19999999999999996</v>
      </c>
      <c r="AG17" s="16">
        <f t="shared" si="47"/>
        <v>0.19999999999999996</v>
      </c>
      <c r="AI17" s="16">
        <v>0.8</v>
      </c>
      <c r="AJ17" s="16">
        <v>0.8</v>
      </c>
      <c r="AK17" s="16">
        <v>0.8</v>
      </c>
      <c r="AL17" s="16">
        <v>0.8</v>
      </c>
      <c r="AM17" s="16">
        <v>0.8</v>
      </c>
      <c r="AN17" s="16">
        <v>0.8</v>
      </c>
      <c r="AO17" s="16">
        <v>0.8</v>
      </c>
      <c r="AP17" s="16">
        <v>0.8</v>
      </c>
      <c r="AQ17" s="16">
        <v>0.8</v>
      </c>
      <c r="AR17" s="16">
        <v>0.8</v>
      </c>
      <c r="AS17" s="16">
        <v>0.8</v>
      </c>
      <c r="AT17" s="16">
        <v>0.8</v>
      </c>
      <c r="AV17" s="233">
        <f t="shared" si="48"/>
        <v>179.99999999999997</v>
      </c>
      <c r="AW17" s="233">
        <f t="shared" si="48"/>
        <v>239.99999999999994</v>
      </c>
      <c r="AX17" s="233">
        <f t="shared" si="48"/>
        <v>179.99999999999997</v>
      </c>
      <c r="AY17" s="233">
        <f t="shared" si="48"/>
        <v>159.99999999999997</v>
      </c>
      <c r="AZ17" s="233">
        <f t="shared" si="48"/>
        <v>119.99999999999997</v>
      </c>
      <c r="BA17" s="233">
        <f t="shared" si="48"/>
        <v>99.999999999999972</v>
      </c>
      <c r="BB17" s="233">
        <f t="shared" si="48"/>
        <v>119.99999999999997</v>
      </c>
      <c r="BC17" s="233">
        <f t="shared" si="48"/>
        <v>159.99999999999997</v>
      </c>
      <c r="BD17" s="233">
        <f t="shared" si="48"/>
        <v>179.99999999999997</v>
      </c>
      <c r="BE17" s="233">
        <f t="shared" si="48"/>
        <v>219.99999999999994</v>
      </c>
      <c r="BF17" s="233">
        <f t="shared" si="48"/>
        <v>259.99999999999994</v>
      </c>
      <c r="BG17" s="233">
        <f t="shared" si="48"/>
        <v>319.99999999999994</v>
      </c>
      <c r="BH17" s="233">
        <f t="shared" si="28"/>
        <v>2239.9999999999995</v>
      </c>
      <c r="BI17" s="4"/>
      <c r="BJ17" s="233">
        <f t="shared" si="49"/>
        <v>720</v>
      </c>
      <c r="BK17" s="233">
        <f t="shared" si="49"/>
        <v>960</v>
      </c>
      <c r="BL17" s="233">
        <f t="shared" si="49"/>
        <v>720</v>
      </c>
      <c r="BM17" s="233">
        <f t="shared" si="49"/>
        <v>640</v>
      </c>
      <c r="BN17" s="233">
        <f t="shared" si="49"/>
        <v>480</v>
      </c>
      <c r="BO17" s="233">
        <f t="shared" si="49"/>
        <v>400</v>
      </c>
      <c r="BP17" s="233">
        <f t="shared" si="49"/>
        <v>480</v>
      </c>
      <c r="BQ17" s="233">
        <f t="shared" si="49"/>
        <v>640</v>
      </c>
      <c r="BR17" s="233">
        <f t="shared" si="49"/>
        <v>720</v>
      </c>
      <c r="BS17" s="233">
        <f t="shared" si="49"/>
        <v>880</v>
      </c>
      <c r="BT17" s="233">
        <f t="shared" si="49"/>
        <v>1040</v>
      </c>
      <c r="BU17" s="233">
        <f t="shared" si="49"/>
        <v>1280</v>
      </c>
      <c r="BV17" s="233">
        <f>SUM(BJ17:BU17)</f>
        <v>8960</v>
      </c>
      <c r="BX17" s="1" t="str">
        <f>_xlfn.XLOOKUP(B17,'Retail_state-wise'!B:B,'Retail_state-wise'!B:B)</f>
        <v>ODISHA</v>
      </c>
    </row>
    <row r="18" spans="1:76" s="312" customFormat="1" ht="16.5" customHeight="1">
      <c r="A18" s="314"/>
      <c r="B18" s="312" t="s">
        <v>328</v>
      </c>
      <c r="E18" s="316">
        <f>SUM(E15:E17)</f>
        <v>16900</v>
      </c>
      <c r="H18" s="316">
        <f t="shared" ref="H18:T18" si="50">SUM(H15:H17)</f>
        <v>1300</v>
      </c>
      <c r="I18" s="316">
        <f t="shared" si="50"/>
        <v>1800</v>
      </c>
      <c r="J18" s="316">
        <f t="shared" si="50"/>
        <v>1400</v>
      </c>
      <c r="K18" s="316">
        <f t="shared" si="50"/>
        <v>1200</v>
      </c>
      <c r="L18" s="316">
        <f t="shared" si="50"/>
        <v>900</v>
      </c>
      <c r="M18" s="316">
        <f t="shared" si="50"/>
        <v>800</v>
      </c>
      <c r="N18" s="316">
        <f t="shared" si="50"/>
        <v>900</v>
      </c>
      <c r="O18" s="316">
        <f t="shared" si="50"/>
        <v>1200</v>
      </c>
      <c r="P18" s="316">
        <f t="shared" si="50"/>
        <v>1300</v>
      </c>
      <c r="Q18" s="316">
        <f t="shared" si="50"/>
        <v>1700</v>
      </c>
      <c r="R18" s="316">
        <f t="shared" si="50"/>
        <v>2000</v>
      </c>
      <c r="S18" s="316">
        <f t="shared" si="50"/>
        <v>2400</v>
      </c>
      <c r="T18" s="316">
        <f t="shared" si="50"/>
        <v>16900</v>
      </c>
      <c r="V18" s="314"/>
      <c r="W18" s="314"/>
      <c r="X18" s="314"/>
      <c r="Y18" s="314"/>
      <c r="Z18" s="314"/>
      <c r="AA18" s="314"/>
      <c r="AB18" s="314"/>
      <c r="AC18" s="314"/>
      <c r="AD18" s="314"/>
      <c r="AE18" s="314"/>
      <c r="AF18" s="314"/>
      <c r="AG18" s="314"/>
      <c r="AI18" s="314"/>
      <c r="AJ18" s="314"/>
      <c r="AK18" s="314"/>
      <c r="AL18" s="314"/>
      <c r="AM18" s="314"/>
      <c r="AN18" s="314"/>
      <c r="AO18" s="314"/>
      <c r="AP18" s="314"/>
      <c r="AQ18" s="314"/>
      <c r="AR18" s="314"/>
      <c r="AS18" s="314"/>
      <c r="AT18" s="314"/>
      <c r="AV18" s="316">
        <f t="shared" ref="AV18:BG18" si="51">SUM(AV15:AV17)</f>
        <v>279.99999999999994</v>
      </c>
      <c r="AW18" s="316">
        <f t="shared" si="51"/>
        <v>399.99999999999994</v>
      </c>
      <c r="AX18" s="316">
        <f t="shared" si="51"/>
        <v>320</v>
      </c>
      <c r="AY18" s="316">
        <f t="shared" si="51"/>
        <v>259.99999999999994</v>
      </c>
      <c r="AZ18" s="316">
        <f t="shared" si="51"/>
        <v>199.99999999999997</v>
      </c>
      <c r="BA18" s="316">
        <f t="shared" si="51"/>
        <v>179.99999999999997</v>
      </c>
      <c r="BB18" s="316">
        <f t="shared" si="51"/>
        <v>199.99999999999997</v>
      </c>
      <c r="BC18" s="316">
        <f t="shared" si="51"/>
        <v>259.99999999999994</v>
      </c>
      <c r="BD18" s="316">
        <f t="shared" si="51"/>
        <v>279.99999999999994</v>
      </c>
      <c r="BE18" s="316">
        <f t="shared" si="51"/>
        <v>379.99999999999994</v>
      </c>
      <c r="BF18" s="316">
        <f t="shared" si="51"/>
        <v>439.99999999999989</v>
      </c>
      <c r="BG18" s="316">
        <f t="shared" si="51"/>
        <v>519.99999999999989</v>
      </c>
      <c r="BH18" s="316">
        <f t="shared" si="28"/>
        <v>3719.9999999999995</v>
      </c>
      <c r="BI18" s="314"/>
      <c r="BJ18" s="316">
        <f t="shared" ref="BJ18:BV18" si="52">SUM(BJ15:BJ17)</f>
        <v>1020</v>
      </c>
      <c r="BK18" s="316">
        <f t="shared" si="52"/>
        <v>1400</v>
      </c>
      <c r="BL18" s="316">
        <f t="shared" si="52"/>
        <v>1080</v>
      </c>
      <c r="BM18" s="316">
        <f t="shared" si="52"/>
        <v>940</v>
      </c>
      <c r="BN18" s="316">
        <f t="shared" si="52"/>
        <v>700</v>
      </c>
      <c r="BO18" s="316">
        <f t="shared" si="52"/>
        <v>620</v>
      </c>
      <c r="BP18" s="316">
        <f t="shared" si="52"/>
        <v>700</v>
      </c>
      <c r="BQ18" s="316">
        <f t="shared" si="52"/>
        <v>940</v>
      </c>
      <c r="BR18" s="316">
        <f t="shared" si="52"/>
        <v>1020</v>
      </c>
      <c r="BS18" s="316">
        <f t="shared" si="52"/>
        <v>1320</v>
      </c>
      <c r="BT18" s="316">
        <f t="shared" si="52"/>
        <v>1560</v>
      </c>
      <c r="BU18" s="316">
        <f t="shared" si="52"/>
        <v>1880</v>
      </c>
      <c r="BV18" s="316">
        <f t="shared" si="52"/>
        <v>13180</v>
      </c>
      <c r="BX18" s="1" t="e">
        <f>_xlfn.XLOOKUP(B18,'Retail_state-wise'!B:B,'Retail_state-wise'!B:B)</f>
        <v>#N/A</v>
      </c>
    </row>
    <row r="19" spans="1:76" ht="16.5" customHeight="1">
      <c r="A19" s="4">
        <f>A17+1</f>
        <v>13</v>
      </c>
      <c r="B19" s="1" t="s">
        <v>299</v>
      </c>
      <c r="C19" s="1" t="s">
        <v>327</v>
      </c>
      <c r="E19" s="14">
        <f>SUM(H19:S19)</f>
        <v>11200</v>
      </c>
      <c r="H19" s="59">
        <v>700</v>
      </c>
      <c r="I19" s="59">
        <v>900</v>
      </c>
      <c r="J19" s="59">
        <v>1100</v>
      </c>
      <c r="K19" s="59">
        <v>800</v>
      </c>
      <c r="L19" s="59">
        <v>600</v>
      </c>
      <c r="M19" s="59">
        <v>700</v>
      </c>
      <c r="N19" s="59">
        <v>500</v>
      </c>
      <c r="O19" s="59">
        <v>500</v>
      </c>
      <c r="P19" s="59">
        <v>900</v>
      </c>
      <c r="Q19" s="59">
        <v>1300</v>
      </c>
      <c r="R19" s="59">
        <v>1500</v>
      </c>
      <c r="S19" s="59">
        <v>1700</v>
      </c>
      <c r="T19" s="233">
        <f>SUM(H19:S19)</f>
        <v>11200</v>
      </c>
      <c r="V19" s="16">
        <f t="shared" ref="V19:AG21" si="53">1-AI19</f>
        <v>0</v>
      </c>
      <c r="W19" s="16">
        <f t="shared" si="53"/>
        <v>0</v>
      </c>
      <c r="X19" s="16">
        <f t="shared" si="53"/>
        <v>0</v>
      </c>
      <c r="Y19" s="16">
        <f t="shared" si="53"/>
        <v>0</v>
      </c>
      <c r="Z19" s="16">
        <f t="shared" si="53"/>
        <v>0</v>
      </c>
      <c r="AA19" s="16">
        <f t="shared" si="53"/>
        <v>0</v>
      </c>
      <c r="AB19" s="16">
        <f t="shared" si="53"/>
        <v>0</v>
      </c>
      <c r="AC19" s="16">
        <f t="shared" si="53"/>
        <v>0</v>
      </c>
      <c r="AD19" s="16">
        <f t="shared" si="53"/>
        <v>0</v>
      </c>
      <c r="AE19" s="16">
        <f t="shared" si="53"/>
        <v>0</v>
      </c>
      <c r="AF19" s="16">
        <f t="shared" si="53"/>
        <v>0</v>
      </c>
      <c r="AG19" s="16">
        <f t="shared" si="53"/>
        <v>0</v>
      </c>
      <c r="AI19" s="16">
        <v>1</v>
      </c>
      <c r="AJ19" s="16">
        <v>1</v>
      </c>
      <c r="AK19" s="16">
        <v>1</v>
      </c>
      <c r="AL19" s="16">
        <v>1</v>
      </c>
      <c r="AM19" s="16">
        <v>1</v>
      </c>
      <c r="AN19" s="16">
        <v>1</v>
      </c>
      <c r="AO19" s="16">
        <v>1</v>
      </c>
      <c r="AP19" s="16">
        <v>1</v>
      </c>
      <c r="AQ19" s="16">
        <v>1</v>
      </c>
      <c r="AR19" s="16">
        <v>1</v>
      </c>
      <c r="AS19" s="16">
        <v>1</v>
      </c>
      <c r="AT19" s="16">
        <v>1</v>
      </c>
      <c r="AV19" s="233">
        <f t="shared" ref="AV19:BG21" si="54">H19*V19</f>
        <v>0</v>
      </c>
      <c r="AW19" s="233">
        <f t="shared" si="54"/>
        <v>0</v>
      </c>
      <c r="AX19" s="233">
        <f t="shared" si="54"/>
        <v>0</v>
      </c>
      <c r="AY19" s="233">
        <f t="shared" si="54"/>
        <v>0</v>
      </c>
      <c r="AZ19" s="233">
        <f t="shared" si="54"/>
        <v>0</v>
      </c>
      <c r="BA19" s="233">
        <f t="shared" si="54"/>
        <v>0</v>
      </c>
      <c r="BB19" s="233">
        <f t="shared" si="54"/>
        <v>0</v>
      </c>
      <c r="BC19" s="233">
        <f t="shared" si="54"/>
        <v>0</v>
      </c>
      <c r="BD19" s="233">
        <f t="shared" si="54"/>
        <v>0</v>
      </c>
      <c r="BE19" s="233">
        <f t="shared" si="54"/>
        <v>0</v>
      </c>
      <c r="BF19" s="233">
        <f t="shared" si="54"/>
        <v>0</v>
      </c>
      <c r="BG19" s="233">
        <f t="shared" si="54"/>
        <v>0</v>
      </c>
      <c r="BH19" s="233">
        <f t="shared" si="28"/>
        <v>0</v>
      </c>
      <c r="BI19" s="4"/>
      <c r="BJ19" s="233">
        <f t="shared" ref="BJ19:BU21" si="55">AI19*H19</f>
        <v>700</v>
      </c>
      <c r="BK19" s="233">
        <f t="shared" si="55"/>
        <v>900</v>
      </c>
      <c r="BL19" s="233">
        <f t="shared" si="55"/>
        <v>1100</v>
      </c>
      <c r="BM19" s="233">
        <f t="shared" si="55"/>
        <v>800</v>
      </c>
      <c r="BN19" s="233">
        <f t="shared" si="55"/>
        <v>600</v>
      </c>
      <c r="BO19" s="233">
        <f t="shared" si="55"/>
        <v>700</v>
      </c>
      <c r="BP19" s="233">
        <f t="shared" si="55"/>
        <v>500</v>
      </c>
      <c r="BQ19" s="233">
        <f t="shared" si="55"/>
        <v>500</v>
      </c>
      <c r="BR19" s="233">
        <f t="shared" si="55"/>
        <v>900</v>
      </c>
      <c r="BS19" s="233">
        <f t="shared" si="55"/>
        <v>1300</v>
      </c>
      <c r="BT19" s="233">
        <f t="shared" si="55"/>
        <v>1500</v>
      </c>
      <c r="BU19" s="233">
        <f t="shared" si="55"/>
        <v>1700</v>
      </c>
      <c r="BV19" s="233">
        <f>SUM(BJ19:BU19)</f>
        <v>11200</v>
      </c>
      <c r="BX19" s="1" t="str">
        <f>_xlfn.XLOOKUP(B19,'Retail_state-wise'!B:B,'Retail_state-wise'!B:B)</f>
        <v>WEST BENGAL</v>
      </c>
    </row>
    <row r="20" spans="1:76" ht="16.5" customHeight="1">
      <c r="A20" s="4">
        <f>A19+1</f>
        <v>14</v>
      </c>
      <c r="B20" s="1" t="s">
        <v>298</v>
      </c>
      <c r="C20" s="1" t="s">
        <v>327</v>
      </c>
      <c r="E20" s="14">
        <f>SUM(H20:S20)</f>
        <v>11300</v>
      </c>
      <c r="H20" s="59">
        <v>600</v>
      </c>
      <c r="I20" s="59">
        <v>1000</v>
      </c>
      <c r="J20" s="59">
        <v>900</v>
      </c>
      <c r="K20" s="59">
        <v>600</v>
      </c>
      <c r="L20" s="59">
        <v>500</v>
      </c>
      <c r="M20" s="59">
        <v>500</v>
      </c>
      <c r="N20" s="59">
        <v>400</v>
      </c>
      <c r="O20" s="59">
        <v>400</v>
      </c>
      <c r="P20" s="59">
        <v>900</v>
      </c>
      <c r="Q20" s="59">
        <v>1400</v>
      </c>
      <c r="R20" s="59">
        <v>1900</v>
      </c>
      <c r="S20" s="59">
        <v>2200</v>
      </c>
      <c r="T20" s="233">
        <f>SUM(H20:S20)</f>
        <v>11300</v>
      </c>
      <c r="V20" s="16">
        <f t="shared" si="53"/>
        <v>0</v>
      </c>
      <c r="W20" s="16">
        <f t="shared" si="53"/>
        <v>0</v>
      </c>
      <c r="X20" s="16">
        <f t="shared" si="53"/>
        <v>0</v>
      </c>
      <c r="Y20" s="16">
        <f t="shared" si="53"/>
        <v>0</v>
      </c>
      <c r="Z20" s="16">
        <f t="shared" si="53"/>
        <v>0</v>
      </c>
      <c r="AA20" s="16">
        <f t="shared" si="53"/>
        <v>0</v>
      </c>
      <c r="AB20" s="16">
        <f t="shared" si="53"/>
        <v>0</v>
      </c>
      <c r="AC20" s="16">
        <f t="shared" si="53"/>
        <v>0</v>
      </c>
      <c r="AD20" s="16">
        <f t="shared" si="53"/>
        <v>0</v>
      </c>
      <c r="AE20" s="16">
        <f t="shared" si="53"/>
        <v>0</v>
      </c>
      <c r="AF20" s="16">
        <f t="shared" si="53"/>
        <v>0</v>
      </c>
      <c r="AG20" s="16">
        <f t="shared" si="53"/>
        <v>0</v>
      </c>
      <c r="AI20" s="16">
        <v>1</v>
      </c>
      <c r="AJ20" s="16">
        <v>1</v>
      </c>
      <c r="AK20" s="16">
        <v>1</v>
      </c>
      <c r="AL20" s="16">
        <v>1</v>
      </c>
      <c r="AM20" s="16">
        <v>1</v>
      </c>
      <c r="AN20" s="16">
        <v>1</v>
      </c>
      <c r="AO20" s="16">
        <v>1</v>
      </c>
      <c r="AP20" s="16">
        <v>1</v>
      </c>
      <c r="AQ20" s="16">
        <v>1</v>
      </c>
      <c r="AR20" s="16">
        <v>1</v>
      </c>
      <c r="AS20" s="16">
        <v>1</v>
      </c>
      <c r="AT20" s="16">
        <v>1</v>
      </c>
      <c r="AV20" s="233">
        <f t="shared" si="54"/>
        <v>0</v>
      </c>
      <c r="AW20" s="233">
        <f t="shared" si="54"/>
        <v>0</v>
      </c>
      <c r="AX20" s="233">
        <f t="shared" si="54"/>
        <v>0</v>
      </c>
      <c r="AY20" s="233">
        <f t="shared" si="54"/>
        <v>0</v>
      </c>
      <c r="AZ20" s="233">
        <f t="shared" si="54"/>
        <v>0</v>
      </c>
      <c r="BA20" s="233">
        <f t="shared" si="54"/>
        <v>0</v>
      </c>
      <c r="BB20" s="233">
        <f t="shared" si="54"/>
        <v>0</v>
      </c>
      <c r="BC20" s="233">
        <f t="shared" si="54"/>
        <v>0</v>
      </c>
      <c r="BD20" s="233">
        <f t="shared" si="54"/>
        <v>0</v>
      </c>
      <c r="BE20" s="233">
        <f t="shared" si="54"/>
        <v>0</v>
      </c>
      <c r="BF20" s="233">
        <f t="shared" si="54"/>
        <v>0</v>
      </c>
      <c r="BG20" s="233">
        <f t="shared" si="54"/>
        <v>0</v>
      </c>
      <c r="BH20" s="233">
        <f t="shared" si="28"/>
        <v>0</v>
      </c>
      <c r="BI20" s="4"/>
      <c r="BJ20" s="233">
        <f t="shared" si="55"/>
        <v>600</v>
      </c>
      <c r="BK20" s="233">
        <f t="shared" si="55"/>
        <v>1000</v>
      </c>
      <c r="BL20" s="233">
        <f t="shared" si="55"/>
        <v>900</v>
      </c>
      <c r="BM20" s="233">
        <f t="shared" si="55"/>
        <v>600</v>
      </c>
      <c r="BN20" s="233">
        <f t="shared" si="55"/>
        <v>500</v>
      </c>
      <c r="BO20" s="233">
        <f t="shared" si="55"/>
        <v>500</v>
      </c>
      <c r="BP20" s="233">
        <f t="shared" si="55"/>
        <v>400</v>
      </c>
      <c r="BQ20" s="233">
        <f t="shared" si="55"/>
        <v>400</v>
      </c>
      <c r="BR20" s="233">
        <f t="shared" si="55"/>
        <v>900</v>
      </c>
      <c r="BS20" s="233">
        <f t="shared" si="55"/>
        <v>1400</v>
      </c>
      <c r="BT20" s="233">
        <f t="shared" si="55"/>
        <v>1900</v>
      </c>
      <c r="BU20" s="233">
        <f t="shared" si="55"/>
        <v>2200</v>
      </c>
      <c r="BV20" s="233">
        <f>SUM(BJ20:BU20)</f>
        <v>11300</v>
      </c>
      <c r="BX20" s="1" t="str">
        <f>_xlfn.XLOOKUP(B20,'Retail_state-wise'!B:B,'Retail_state-wise'!B:B)</f>
        <v>BIHAR</v>
      </c>
    </row>
    <row r="21" spans="1:76" ht="16.5" customHeight="1">
      <c r="A21" s="4">
        <f>A20+1</f>
        <v>15</v>
      </c>
      <c r="B21" s="1" t="s">
        <v>296</v>
      </c>
      <c r="C21" s="1" t="s">
        <v>327</v>
      </c>
      <c r="E21" s="14">
        <f>SUM(H21:S21)</f>
        <v>5500</v>
      </c>
      <c r="H21" s="59">
        <v>400</v>
      </c>
      <c r="I21" s="59">
        <v>600</v>
      </c>
      <c r="J21" s="59">
        <v>500</v>
      </c>
      <c r="K21" s="59">
        <v>400</v>
      </c>
      <c r="L21" s="59">
        <v>400</v>
      </c>
      <c r="M21" s="59">
        <v>300</v>
      </c>
      <c r="N21" s="59">
        <v>200</v>
      </c>
      <c r="O21" s="59">
        <v>200</v>
      </c>
      <c r="P21" s="59">
        <v>400</v>
      </c>
      <c r="Q21" s="59">
        <v>600</v>
      </c>
      <c r="R21" s="59">
        <v>700</v>
      </c>
      <c r="S21" s="59">
        <v>800</v>
      </c>
      <c r="T21" s="233">
        <f>SUM(H21:S21)</f>
        <v>5500</v>
      </c>
      <c r="V21" s="16">
        <f t="shared" si="53"/>
        <v>0</v>
      </c>
      <c r="W21" s="16">
        <f t="shared" si="53"/>
        <v>0</v>
      </c>
      <c r="X21" s="16">
        <f t="shared" si="53"/>
        <v>0</v>
      </c>
      <c r="Y21" s="16">
        <f t="shared" si="53"/>
        <v>0</v>
      </c>
      <c r="Z21" s="16">
        <f t="shared" si="53"/>
        <v>0</v>
      </c>
      <c r="AA21" s="16">
        <f t="shared" si="53"/>
        <v>0</v>
      </c>
      <c r="AB21" s="16">
        <f t="shared" si="53"/>
        <v>0</v>
      </c>
      <c r="AC21" s="16">
        <f t="shared" si="53"/>
        <v>0</v>
      </c>
      <c r="AD21" s="16">
        <f t="shared" si="53"/>
        <v>0</v>
      </c>
      <c r="AE21" s="16">
        <f t="shared" si="53"/>
        <v>0</v>
      </c>
      <c r="AF21" s="16">
        <f t="shared" si="53"/>
        <v>0</v>
      </c>
      <c r="AG21" s="16">
        <f t="shared" si="53"/>
        <v>0</v>
      </c>
      <c r="AI21" s="16">
        <v>1</v>
      </c>
      <c r="AJ21" s="16">
        <v>1</v>
      </c>
      <c r="AK21" s="16">
        <v>1</v>
      </c>
      <c r="AL21" s="16">
        <v>1</v>
      </c>
      <c r="AM21" s="16">
        <v>1</v>
      </c>
      <c r="AN21" s="16">
        <v>1</v>
      </c>
      <c r="AO21" s="16">
        <v>1</v>
      </c>
      <c r="AP21" s="16">
        <v>1</v>
      </c>
      <c r="AQ21" s="16">
        <v>1</v>
      </c>
      <c r="AR21" s="16">
        <v>1</v>
      </c>
      <c r="AS21" s="16">
        <v>1</v>
      </c>
      <c r="AT21" s="16">
        <v>1</v>
      </c>
      <c r="AV21" s="233">
        <f t="shared" si="54"/>
        <v>0</v>
      </c>
      <c r="AW21" s="233">
        <f t="shared" si="54"/>
        <v>0</v>
      </c>
      <c r="AX21" s="233">
        <f t="shared" si="54"/>
        <v>0</v>
      </c>
      <c r="AY21" s="233">
        <f t="shared" si="54"/>
        <v>0</v>
      </c>
      <c r="AZ21" s="233">
        <f t="shared" si="54"/>
        <v>0</v>
      </c>
      <c r="BA21" s="233">
        <f t="shared" si="54"/>
        <v>0</v>
      </c>
      <c r="BB21" s="233">
        <f t="shared" si="54"/>
        <v>0</v>
      </c>
      <c r="BC21" s="233">
        <f t="shared" si="54"/>
        <v>0</v>
      </c>
      <c r="BD21" s="233">
        <f t="shared" si="54"/>
        <v>0</v>
      </c>
      <c r="BE21" s="233">
        <f t="shared" si="54"/>
        <v>0</v>
      </c>
      <c r="BF21" s="233">
        <f t="shared" si="54"/>
        <v>0</v>
      </c>
      <c r="BG21" s="233">
        <f t="shared" si="54"/>
        <v>0</v>
      </c>
      <c r="BH21" s="233">
        <f t="shared" si="28"/>
        <v>0</v>
      </c>
      <c r="BI21" s="4"/>
      <c r="BJ21" s="233">
        <f t="shared" si="55"/>
        <v>400</v>
      </c>
      <c r="BK21" s="233">
        <f t="shared" si="55"/>
        <v>600</v>
      </c>
      <c r="BL21" s="233">
        <f t="shared" si="55"/>
        <v>500</v>
      </c>
      <c r="BM21" s="233">
        <f t="shared" si="55"/>
        <v>400</v>
      </c>
      <c r="BN21" s="233">
        <f t="shared" si="55"/>
        <v>400</v>
      </c>
      <c r="BO21" s="233">
        <f t="shared" si="55"/>
        <v>300</v>
      </c>
      <c r="BP21" s="233">
        <f t="shared" si="55"/>
        <v>200</v>
      </c>
      <c r="BQ21" s="233">
        <f t="shared" si="55"/>
        <v>200</v>
      </c>
      <c r="BR21" s="233">
        <f t="shared" si="55"/>
        <v>400</v>
      </c>
      <c r="BS21" s="233">
        <f t="shared" si="55"/>
        <v>600</v>
      </c>
      <c r="BT21" s="233">
        <f t="shared" si="55"/>
        <v>700</v>
      </c>
      <c r="BU21" s="233">
        <f t="shared" si="55"/>
        <v>800</v>
      </c>
      <c r="BV21" s="233">
        <f>SUM(BJ21:BU21)</f>
        <v>5500</v>
      </c>
      <c r="BX21" s="1" t="str">
        <f>_xlfn.XLOOKUP(B21,'Retail_state-wise'!B:B,'Retail_state-wise'!B:B)</f>
        <v>JHARKHAND</v>
      </c>
    </row>
    <row r="22" spans="1:76" s="312" customFormat="1" ht="16.5" customHeight="1">
      <c r="A22" s="314"/>
      <c r="B22" s="312" t="s">
        <v>327</v>
      </c>
      <c r="E22" s="316">
        <f>SUM(E19:E21)</f>
        <v>28000</v>
      </c>
      <c r="H22" s="316">
        <f t="shared" ref="H22:T22" si="56">SUM(H19:H21)</f>
        <v>1700</v>
      </c>
      <c r="I22" s="316">
        <f t="shared" si="56"/>
        <v>2500</v>
      </c>
      <c r="J22" s="316">
        <f t="shared" si="56"/>
        <v>2500</v>
      </c>
      <c r="K22" s="316">
        <f t="shared" si="56"/>
        <v>1800</v>
      </c>
      <c r="L22" s="316">
        <f t="shared" si="56"/>
        <v>1500</v>
      </c>
      <c r="M22" s="316">
        <f t="shared" si="56"/>
        <v>1500</v>
      </c>
      <c r="N22" s="316">
        <f t="shared" si="56"/>
        <v>1100</v>
      </c>
      <c r="O22" s="316">
        <f t="shared" si="56"/>
        <v>1100</v>
      </c>
      <c r="P22" s="316">
        <f t="shared" si="56"/>
        <v>2200</v>
      </c>
      <c r="Q22" s="316">
        <f t="shared" si="56"/>
        <v>3300</v>
      </c>
      <c r="R22" s="316">
        <f t="shared" si="56"/>
        <v>4100</v>
      </c>
      <c r="S22" s="316">
        <f t="shared" si="56"/>
        <v>4700</v>
      </c>
      <c r="T22" s="316">
        <f t="shared" si="56"/>
        <v>28000</v>
      </c>
      <c r="V22" s="314"/>
      <c r="W22" s="314"/>
      <c r="X22" s="314"/>
      <c r="Y22" s="314"/>
      <c r="Z22" s="314"/>
      <c r="AA22" s="314"/>
      <c r="AB22" s="314"/>
      <c r="AC22" s="314"/>
      <c r="AD22" s="314"/>
      <c r="AE22" s="314"/>
      <c r="AF22" s="314"/>
      <c r="AG22" s="314"/>
      <c r="AI22" s="314"/>
      <c r="AJ22" s="314"/>
      <c r="AK22" s="314"/>
      <c r="AL22" s="314"/>
      <c r="AM22" s="314"/>
      <c r="AN22" s="314"/>
      <c r="AO22" s="314"/>
      <c r="AP22" s="314"/>
      <c r="AQ22" s="314"/>
      <c r="AR22" s="314"/>
      <c r="AS22" s="314"/>
      <c r="AT22" s="314"/>
      <c r="AV22" s="316">
        <f t="shared" ref="AV22:BG22" si="57">SUM(AV19:AV21)</f>
        <v>0</v>
      </c>
      <c r="AW22" s="316">
        <f t="shared" si="57"/>
        <v>0</v>
      </c>
      <c r="AX22" s="316">
        <f t="shared" si="57"/>
        <v>0</v>
      </c>
      <c r="AY22" s="316">
        <f t="shared" si="57"/>
        <v>0</v>
      </c>
      <c r="AZ22" s="316">
        <f t="shared" si="57"/>
        <v>0</v>
      </c>
      <c r="BA22" s="316">
        <f t="shared" si="57"/>
        <v>0</v>
      </c>
      <c r="BB22" s="316">
        <f t="shared" si="57"/>
        <v>0</v>
      </c>
      <c r="BC22" s="316">
        <f t="shared" si="57"/>
        <v>0</v>
      </c>
      <c r="BD22" s="316">
        <f t="shared" si="57"/>
        <v>0</v>
      </c>
      <c r="BE22" s="316">
        <f t="shared" si="57"/>
        <v>0</v>
      </c>
      <c r="BF22" s="316">
        <f t="shared" si="57"/>
        <v>0</v>
      </c>
      <c r="BG22" s="316">
        <f t="shared" si="57"/>
        <v>0</v>
      </c>
      <c r="BH22" s="316">
        <f t="shared" si="28"/>
        <v>0</v>
      </c>
      <c r="BI22" s="314"/>
      <c r="BJ22" s="316">
        <f t="shared" ref="BJ22:BV22" si="58">SUM(BJ19:BJ21)</f>
        <v>1700</v>
      </c>
      <c r="BK22" s="316">
        <f t="shared" si="58"/>
        <v>2500</v>
      </c>
      <c r="BL22" s="316">
        <f t="shared" si="58"/>
        <v>2500</v>
      </c>
      <c r="BM22" s="316">
        <f t="shared" si="58"/>
        <v>1800</v>
      </c>
      <c r="BN22" s="316">
        <f t="shared" si="58"/>
        <v>1500</v>
      </c>
      <c r="BO22" s="316">
        <f t="shared" si="58"/>
        <v>1500</v>
      </c>
      <c r="BP22" s="316">
        <f t="shared" si="58"/>
        <v>1100</v>
      </c>
      <c r="BQ22" s="316">
        <f t="shared" si="58"/>
        <v>1100</v>
      </c>
      <c r="BR22" s="316">
        <f t="shared" si="58"/>
        <v>2200</v>
      </c>
      <c r="BS22" s="316">
        <f t="shared" si="58"/>
        <v>3300</v>
      </c>
      <c r="BT22" s="316">
        <f t="shared" si="58"/>
        <v>4100</v>
      </c>
      <c r="BU22" s="316">
        <f t="shared" si="58"/>
        <v>4700</v>
      </c>
      <c r="BV22" s="316">
        <f t="shared" si="58"/>
        <v>28000</v>
      </c>
      <c r="BX22" s="1" t="e">
        <f>_xlfn.XLOOKUP(B22,'Retail_state-wise'!B:B,'Retail_state-wise'!B:B)</f>
        <v>#N/A</v>
      </c>
    </row>
    <row r="23" spans="1:76" ht="16.5" customHeight="1">
      <c r="A23" s="4">
        <f>A21+1</f>
        <v>16</v>
      </c>
      <c r="B23" s="1" t="s">
        <v>300</v>
      </c>
      <c r="C23" s="1" t="s">
        <v>329</v>
      </c>
      <c r="E23" s="14">
        <f>SUM(H23:S23)</f>
        <v>10400</v>
      </c>
      <c r="H23" s="59">
        <v>400</v>
      </c>
      <c r="I23" s="59">
        <v>900</v>
      </c>
      <c r="J23" s="59">
        <v>800</v>
      </c>
      <c r="K23" s="59">
        <v>600</v>
      </c>
      <c r="L23" s="59">
        <v>600</v>
      </c>
      <c r="M23" s="59">
        <v>700</v>
      </c>
      <c r="N23" s="59">
        <v>700</v>
      </c>
      <c r="O23" s="59">
        <v>800</v>
      </c>
      <c r="P23" s="59">
        <v>900</v>
      </c>
      <c r="Q23" s="59">
        <v>1000</v>
      </c>
      <c r="R23" s="59">
        <v>1400</v>
      </c>
      <c r="S23" s="59">
        <v>1600</v>
      </c>
      <c r="T23" s="233">
        <f>SUM(H23:S23)</f>
        <v>10400</v>
      </c>
      <c r="V23" s="16">
        <f t="shared" ref="V23:AG24" si="59">1-AI23</f>
        <v>0.19999999999999996</v>
      </c>
      <c r="W23" s="16">
        <f t="shared" si="59"/>
        <v>0.19999999999999996</v>
      </c>
      <c r="X23" s="16">
        <f t="shared" si="59"/>
        <v>0.19999999999999996</v>
      </c>
      <c r="Y23" s="16">
        <f t="shared" si="59"/>
        <v>0.19999999999999996</v>
      </c>
      <c r="Z23" s="16">
        <f t="shared" si="59"/>
        <v>0.19999999999999996</v>
      </c>
      <c r="AA23" s="16">
        <f t="shared" si="59"/>
        <v>0.19999999999999996</v>
      </c>
      <c r="AB23" s="16">
        <f t="shared" si="59"/>
        <v>0.19999999999999996</v>
      </c>
      <c r="AC23" s="16">
        <f t="shared" si="59"/>
        <v>0.19999999999999996</v>
      </c>
      <c r="AD23" s="16">
        <f t="shared" si="59"/>
        <v>0.19999999999999996</v>
      </c>
      <c r="AE23" s="16">
        <f t="shared" si="59"/>
        <v>0.19999999999999996</v>
      </c>
      <c r="AF23" s="16">
        <f t="shared" si="59"/>
        <v>0.19999999999999996</v>
      </c>
      <c r="AG23" s="16">
        <f t="shared" si="59"/>
        <v>0.19999999999999996</v>
      </c>
      <c r="AI23" s="16">
        <v>0.8</v>
      </c>
      <c r="AJ23" s="16">
        <v>0.8</v>
      </c>
      <c r="AK23" s="16">
        <v>0.8</v>
      </c>
      <c r="AL23" s="16">
        <v>0.8</v>
      </c>
      <c r="AM23" s="16">
        <v>0.8</v>
      </c>
      <c r="AN23" s="16">
        <v>0.8</v>
      </c>
      <c r="AO23" s="16">
        <v>0.8</v>
      </c>
      <c r="AP23" s="16">
        <v>0.8</v>
      </c>
      <c r="AQ23" s="16">
        <v>0.8</v>
      </c>
      <c r="AR23" s="16">
        <v>0.8</v>
      </c>
      <c r="AS23" s="16">
        <v>0.8</v>
      </c>
      <c r="AT23" s="16">
        <v>0.8</v>
      </c>
      <c r="AV23" s="233">
        <f t="shared" ref="AV23:BG24" si="60">H23*V23</f>
        <v>79.999999999999986</v>
      </c>
      <c r="AW23" s="233">
        <f t="shared" si="60"/>
        <v>179.99999999999997</v>
      </c>
      <c r="AX23" s="233">
        <f t="shared" si="60"/>
        <v>159.99999999999997</v>
      </c>
      <c r="AY23" s="233">
        <f t="shared" si="60"/>
        <v>119.99999999999997</v>
      </c>
      <c r="AZ23" s="233">
        <f t="shared" si="60"/>
        <v>119.99999999999997</v>
      </c>
      <c r="BA23" s="233">
        <f t="shared" si="60"/>
        <v>139.99999999999997</v>
      </c>
      <c r="BB23" s="233">
        <f t="shared" si="60"/>
        <v>139.99999999999997</v>
      </c>
      <c r="BC23" s="233">
        <f t="shared" si="60"/>
        <v>159.99999999999997</v>
      </c>
      <c r="BD23" s="233">
        <f t="shared" si="60"/>
        <v>179.99999999999997</v>
      </c>
      <c r="BE23" s="233">
        <f t="shared" si="60"/>
        <v>199.99999999999994</v>
      </c>
      <c r="BF23" s="233">
        <f t="shared" si="60"/>
        <v>279.99999999999994</v>
      </c>
      <c r="BG23" s="233">
        <f t="shared" si="60"/>
        <v>319.99999999999994</v>
      </c>
      <c r="BH23" s="233">
        <f t="shared" si="28"/>
        <v>2079.9999999999995</v>
      </c>
      <c r="BI23" s="4"/>
      <c r="BJ23" s="233">
        <f t="shared" ref="BJ23:BU24" si="61">AI23*H23</f>
        <v>320</v>
      </c>
      <c r="BK23" s="233">
        <f t="shared" si="61"/>
        <v>720</v>
      </c>
      <c r="BL23" s="233">
        <f t="shared" si="61"/>
        <v>640</v>
      </c>
      <c r="BM23" s="233">
        <f t="shared" si="61"/>
        <v>480</v>
      </c>
      <c r="BN23" s="233">
        <f t="shared" si="61"/>
        <v>480</v>
      </c>
      <c r="BO23" s="233">
        <f t="shared" si="61"/>
        <v>560</v>
      </c>
      <c r="BP23" s="233">
        <f t="shared" si="61"/>
        <v>560</v>
      </c>
      <c r="BQ23" s="233">
        <f t="shared" si="61"/>
        <v>640</v>
      </c>
      <c r="BR23" s="233">
        <f t="shared" si="61"/>
        <v>720</v>
      </c>
      <c r="BS23" s="233">
        <f t="shared" si="61"/>
        <v>800</v>
      </c>
      <c r="BT23" s="233">
        <f t="shared" si="61"/>
        <v>1120</v>
      </c>
      <c r="BU23" s="233">
        <f t="shared" si="61"/>
        <v>1280</v>
      </c>
      <c r="BV23" s="233">
        <f>SUM(BJ23:BU23)</f>
        <v>8320</v>
      </c>
      <c r="BX23" s="1" t="str">
        <f>_xlfn.XLOOKUP(B23,'Retail_state-wise'!B:B,'Retail_state-wise'!B:B)</f>
        <v>GUJARAT</v>
      </c>
    </row>
    <row r="24" spans="1:76" ht="16.5" customHeight="1">
      <c r="A24" s="4">
        <f>A23+1</f>
        <v>17</v>
      </c>
      <c r="B24" s="1" t="s">
        <v>301</v>
      </c>
      <c r="C24" s="1" t="s">
        <v>329</v>
      </c>
      <c r="E24" s="14">
        <f>SUM(H24:S24)</f>
        <v>15900</v>
      </c>
      <c r="H24" s="59">
        <v>0</v>
      </c>
      <c r="I24" s="59">
        <v>0</v>
      </c>
      <c r="J24" s="59">
        <v>0</v>
      </c>
      <c r="K24" s="59">
        <v>0</v>
      </c>
      <c r="L24" s="59">
        <v>0</v>
      </c>
      <c r="M24" s="59">
        <v>0</v>
      </c>
      <c r="N24" s="59">
        <v>1900</v>
      </c>
      <c r="O24" s="59">
        <v>2000</v>
      </c>
      <c r="P24" s="59">
        <v>2400</v>
      </c>
      <c r="Q24" s="59">
        <v>2700</v>
      </c>
      <c r="R24" s="59">
        <v>3200</v>
      </c>
      <c r="S24" s="59">
        <v>3700</v>
      </c>
      <c r="T24" s="233">
        <f>SUM(H24:S24)</f>
        <v>15900</v>
      </c>
      <c r="V24" s="16">
        <f t="shared" si="59"/>
        <v>0.5</v>
      </c>
      <c r="W24" s="16">
        <f t="shared" si="59"/>
        <v>0.5</v>
      </c>
      <c r="X24" s="16">
        <f t="shared" si="59"/>
        <v>0.5</v>
      </c>
      <c r="Y24" s="16">
        <f t="shared" si="59"/>
        <v>0.5</v>
      </c>
      <c r="Z24" s="16">
        <f t="shared" si="59"/>
        <v>0.5</v>
      </c>
      <c r="AA24" s="16">
        <f t="shared" si="59"/>
        <v>0.5</v>
      </c>
      <c r="AB24" s="16">
        <f t="shared" si="59"/>
        <v>0.5</v>
      </c>
      <c r="AC24" s="16">
        <f t="shared" si="59"/>
        <v>0.5</v>
      </c>
      <c r="AD24" s="16">
        <f t="shared" si="59"/>
        <v>0.5</v>
      </c>
      <c r="AE24" s="16">
        <f t="shared" si="59"/>
        <v>0.5</v>
      </c>
      <c r="AF24" s="16">
        <f t="shared" si="59"/>
        <v>0.5</v>
      </c>
      <c r="AG24" s="16">
        <f t="shared" si="59"/>
        <v>0.5</v>
      </c>
      <c r="AI24" s="16">
        <v>0.5</v>
      </c>
      <c r="AJ24" s="16">
        <v>0.5</v>
      </c>
      <c r="AK24" s="16">
        <v>0.5</v>
      </c>
      <c r="AL24" s="16">
        <v>0.5</v>
      </c>
      <c r="AM24" s="16">
        <v>0.5</v>
      </c>
      <c r="AN24" s="16">
        <v>0.5</v>
      </c>
      <c r="AO24" s="16">
        <v>0.5</v>
      </c>
      <c r="AP24" s="16">
        <v>0.5</v>
      </c>
      <c r="AQ24" s="16">
        <v>0.5</v>
      </c>
      <c r="AR24" s="16">
        <v>0.5</v>
      </c>
      <c r="AS24" s="16">
        <v>0.5</v>
      </c>
      <c r="AT24" s="16">
        <v>0.5</v>
      </c>
      <c r="AV24" s="233">
        <f t="shared" si="60"/>
        <v>0</v>
      </c>
      <c r="AW24" s="233">
        <f t="shared" si="60"/>
        <v>0</v>
      </c>
      <c r="AX24" s="233">
        <f t="shared" si="60"/>
        <v>0</v>
      </c>
      <c r="AY24" s="233">
        <f t="shared" si="60"/>
        <v>0</v>
      </c>
      <c r="AZ24" s="233">
        <f t="shared" si="60"/>
        <v>0</v>
      </c>
      <c r="BA24" s="233">
        <f t="shared" si="60"/>
        <v>0</v>
      </c>
      <c r="BB24" s="233">
        <f t="shared" si="60"/>
        <v>950</v>
      </c>
      <c r="BC24" s="233">
        <f t="shared" si="60"/>
        <v>1000</v>
      </c>
      <c r="BD24" s="233">
        <f t="shared" si="60"/>
        <v>1200</v>
      </c>
      <c r="BE24" s="233">
        <f t="shared" si="60"/>
        <v>1350</v>
      </c>
      <c r="BF24" s="233">
        <f t="shared" si="60"/>
        <v>1600</v>
      </c>
      <c r="BG24" s="233">
        <f t="shared" si="60"/>
        <v>1850</v>
      </c>
      <c r="BH24" s="233">
        <f t="shared" si="28"/>
        <v>7950</v>
      </c>
      <c r="BI24" s="4"/>
      <c r="BJ24" s="233">
        <f t="shared" si="61"/>
        <v>0</v>
      </c>
      <c r="BK24" s="233">
        <f t="shared" si="61"/>
        <v>0</v>
      </c>
      <c r="BL24" s="233">
        <f t="shared" si="61"/>
        <v>0</v>
      </c>
      <c r="BM24" s="233">
        <f t="shared" si="61"/>
        <v>0</v>
      </c>
      <c r="BN24" s="233">
        <f t="shared" si="61"/>
        <v>0</v>
      </c>
      <c r="BO24" s="233">
        <f t="shared" si="61"/>
        <v>0</v>
      </c>
      <c r="BP24" s="233">
        <f t="shared" si="61"/>
        <v>950</v>
      </c>
      <c r="BQ24" s="233">
        <f t="shared" si="61"/>
        <v>1000</v>
      </c>
      <c r="BR24" s="233">
        <f t="shared" si="61"/>
        <v>1200</v>
      </c>
      <c r="BS24" s="233">
        <f t="shared" si="61"/>
        <v>1350</v>
      </c>
      <c r="BT24" s="233">
        <f t="shared" si="61"/>
        <v>1600</v>
      </c>
      <c r="BU24" s="233">
        <f t="shared" si="61"/>
        <v>1850</v>
      </c>
      <c r="BV24" s="233">
        <f>SUM(BJ24:BU24)</f>
        <v>7950</v>
      </c>
      <c r="BX24" s="1" t="str">
        <f>_xlfn.XLOOKUP(B24,'Retail_state-wise'!B:B,'Retail_state-wise'!B:B)</f>
        <v>MAHARASHTRA</v>
      </c>
    </row>
    <row r="25" spans="1:76" s="312" customFormat="1" ht="16.5" customHeight="1">
      <c r="A25" s="314"/>
      <c r="B25" s="312" t="s">
        <v>329</v>
      </c>
      <c r="E25" s="316">
        <f>SUM(E23:E24)</f>
        <v>26300</v>
      </c>
      <c r="H25" s="316">
        <f t="shared" ref="H25:T25" si="62">SUM(H23:H24)</f>
        <v>400</v>
      </c>
      <c r="I25" s="316">
        <f t="shared" si="62"/>
        <v>900</v>
      </c>
      <c r="J25" s="316">
        <f t="shared" si="62"/>
        <v>800</v>
      </c>
      <c r="K25" s="316">
        <f t="shared" si="62"/>
        <v>600</v>
      </c>
      <c r="L25" s="316">
        <f t="shared" si="62"/>
        <v>600</v>
      </c>
      <c r="M25" s="316">
        <f t="shared" si="62"/>
        <v>700</v>
      </c>
      <c r="N25" s="316">
        <f t="shared" si="62"/>
        <v>2600</v>
      </c>
      <c r="O25" s="316">
        <f t="shared" si="62"/>
        <v>2800</v>
      </c>
      <c r="P25" s="316">
        <f t="shared" si="62"/>
        <v>3300</v>
      </c>
      <c r="Q25" s="316">
        <f t="shared" si="62"/>
        <v>3700</v>
      </c>
      <c r="R25" s="316">
        <f t="shared" si="62"/>
        <v>4600</v>
      </c>
      <c r="S25" s="316">
        <f t="shared" si="62"/>
        <v>5300</v>
      </c>
      <c r="T25" s="316">
        <f t="shared" si="62"/>
        <v>26300</v>
      </c>
      <c r="V25" s="314"/>
      <c r="W25" s="314"/>
      <c r="X25" s="314"/>
      <c r="Y25" s="314"/>
      <c r="Z25" s="314"/>
      <c r="AA25" s="314"/>
      <c r="AB25" s="314"/>
      <c r="AC25" s="314"/>
      <c r="AD25" s="314"/>
      <c r="AE25" s="314"/>
      <c r="AF25" s="314"/>
      <c r="AG25" s="314"/>
      <c r="AI25" s="314"/>
      <c r="AJ25" s="314"/>
      <c r="AK25" s="314"/>
      <c r="AL25" s="314"/>
      <c r="AM25" s="314"/>
      <c r="AN25" s="314"/>
      <c r="AO25" s="314"/>
      <c r="AP25" s="314"/>
      <c r="AQ25" s="314"/>
      <c r="AR25" s="314"/>
      <c r="AS25" s="314"/>
      <c r="AT25" s="314"/>
      <c r="AV25" s="316">
        <f t="shared" ref="AV25:BG25" si="63">SUM(AV23:AV24)</f>
        <v>79.999999999999986</v>
      </c>
      <c r="AW25" s="316">
        <f t="shared" si="63"/>
        <v>179.99999999999997</v>
      </c>
      <c r="AX25" s="316">
        <f t="shared" si="63"/>
        <v>159.99999999999997</v>
      </c>
      <c r="AY25" s="316">
        <f t="shared" si="63"/>
        <v>119.99999999999997</v>
      </c>
      <c r="AZ25" s="316">
        <f t="shared" si="63"/>
        <v>119.99999999999997</v>
      </c>
      <c r="BA25" s="316">
        <f t="shared" si="63"/>
        <v>139.99999999999997</v>
      </c>
      <c r="BB25" s="316">
        <f t="shared" si="63"/>
        <v>1090</v>
      </c>
      <c r="BC25" s="316">
        <f t="shared" si="63"/>
        <v>1160</v>
      </c>
      <c r="BD25" s="316">
        <f t="shared" si="63"/>
        <v>1380</v>
      </c>
      <c r="BE25" s="316">
        <f t="shared" si="63"/>
        <v>1550</v>
      </c>
      <c r="BF25" s="316">
        <f t="shared" si="63"/>
        <v>1880</v>
      </c>
      <c r="BG25" s="316">
        <f t="shared" si="63"/>
        <v>2170</v>
      </c>
      <c r="BH25" s="316">
        <f t="shared" si="28"/>
        <v>10030</v>
      </c>
      <c r="BI25" s="314"/>
      <c r="BJ25" s="316">
        <f t="shared" ref="BJ25:BV25" si="64">SUM(BJ23:BJ24)</f>
        <v>320</v>
      </c>
      <c r="BK25" s="316">
        <f t="shared" si="64"/>
        <v>720</v>
      </c>
      <c r="BL25" s="316">
        <f t="shared" si="64"/>
        <v>640</v>
      </c>
      <c r="BM25" s="316">
        <f t="shared" si="64"/>
        <v>480</v>
      </c>
      <c r="BN25" s="316">
        <f t="shared" si="64"/>
        <v>480</v>
      </c>
      <c r="BO25" s="316">
        <f t="shared" si="64"/>
        <v>560</v>
      </c>
      <c r="BP25" s="316">
        <f t="shared" si="64"/>
        <v>1510</v>
      </c>
      <c r="BQ25" s="316">
        <f t="shared" si="64"/>
        <v>1640</v>
      </c>
      <c r="BR25" s="316">
        <f t="shared" si="64"/>
        <v>1920</v>
      </c>
      <c r="BS25" s="316">
        <f t="shared" si="64"/>
        <v>2150</v>
      </c>
      <c r="BT25" s="316">
        <f t="shared" si="64"/>
        <v>2720</v>
      </c>
      <c r="BU25" s="316">
        <f t="shared" si="64"/>
        <v>3130</v>
      </c>
      <c r="BV25" s="316">
        <f t="shared" si="64"/>
        <v>16270</v>
      </c>
      <c r="BX25" s="1" t="e">
        <f>_xlfn.XLOOKUP(B25,'Retail_state-wise'!B:B,'Retail_state-wise'!B:B)</f>
        <v>#N/A</v>
      </c>
    </row>
    <row r="26" spans="1:76" ht="16.5" customHeight="1">
      <c r="A26" s="4">
        <f>A24+1</f>
        <v>18</v>
      </c>
      <c r="B26" s="1" t="s">
        <v>481</v>
      </c>
      <c r="C26" s="1" t="s">
        <v>330</v>
      </c>
      <c r="E26" s="14">
        <f>SUM(H26:S26)</f>
        <v>9000</v>
      </c>
      <c r="H26" s="59">
        <v>0</v>
      </c>
      <c r="I26" s="59">
        <v>0</v>
      </c>
      <c r="J26" s="59">
        <v>0</v>
      </c>
      <c r="K26" s="59">
        <v>600</v>
      </c>
      <c r="L26" s="59">
        <v>600</v>
      </c>
      <c r="M26" s="59">
        <v>800</v>
      </c>
      <c r="N26" s="59">
        <v>800</v>
      </c>
      <c r="O26" s="59">
        <v>900</v>
      </c>
      <c r="P26" s="59">
        <v>1000</v>
      </c>
      <c r="Q26" s="59">
        <v>1200</v>
      </c>
      <c r="R26" s="59">
        <v>1400</v>
      </c>
      <c r="S26" s="59">
        <v>1700</v>
      </c>
      <c r="T26" s="233">
        <f>SUM(H26:S26)</f>
        <v>9000</v>
      </c>
      <c r="V26" s="16">
        <f t="shared" ref="V26:AG26" si="65">1-AI26</f>
        <v>0.4</v>
      </c>
      <c r="W26" s="16">
        <f t="shared" si="65"/>
        <v>0.4</v>
      </c>
      <c r="X26" s="16">
        <f t="shared" si="65"/>
        <v>0.4</v>
      </c>
      <c r="Y26" s="16">
        <f t="shared" si="65"/>
        <v>0.4</v>
      </c>
      <c r="Z26" s="16">
        <f t="shared" si="65"/>
        <v>0.4</v>
      </c>
      <c r="AA26" s="16">
        <f t="shared" si="65"/>
        <v>0.4</v>
      </c>
      <c r="AB26" s="16">
        <f t="shared" si="65"/>
        <v>0.4</v>
      </c>
      <c r="AC26" s="16">
        <f t="shared" si="65"/>
        <v>0.4</v>
      </c>
      <c r="AD26" s="16">
        <f t="shared" si="65"/>
        <v>0.4</v>
      </c>
      <c r="AE26" s="16">
        <f t="shared" si="65"/>
        <v>0.4</v>
      </c>
      <c r="AF26" s="16">
        <f t="shared" si="65"/>
        <v>0.4</v>
      </c>
      <c r="AG26" s="16">
        <f t="shared" si="65"/>
        <v>0.4</v>
      </c>
      <c r="AI26" s="16">
        <v>0.6</v>
      </c>
      <c r="AJ26" s="16">
        <v>0.6</v>
      </c>
      <c r="AK26" s="16">
        <v>0.6</v>
      </c>
      <c r="AL26" s="16">
        <v>0.6</v>
      </c>
      <c r="AM26" s="16">
        <v>0.6</v>
      </c>
      <c r="AN26" s="16">
        <v>0.6</v>
      </c>
      <c r="AO26" s="16">
        <v>0.6</v>
      </c>
      <c r="AP26" s="16">
        <v>0.6</v>
      </c>
      <c r="AQ26" s="16">
        <v>0.6</v>
      </c>
      <c r="AR26" s="16">
        <v>0.6</v>
      </c>
      <c r="AS26" s="16">
        <v>0.6</v>
      </c>
      <c r="AT26" s="16">
        <v>0.6</v>
      </c>
      <c r="AV26" s="233">
        <f t="shared" ref="AV26:BG26" si="66">H26*V26</f>
        <v>0</v>
      </c>
      <c r="AW26" s="233">
        <f t="shared" si="66"/>
        <v>0</v>
      </c>
      <c r="AX26" s="233">
        <f t="shared" si="66"/>
        <v>0</v>
      </c>
      <c r="AY26" s="233">
        <f t="shared" si="66"/>
        <v>240</v>
      </c>
      <c r="AZ26" s="233">
        <f t="shared" si="66"/>
        <v>240</v>
      </c>
      <c r="BA26" s="233">
        <f t="shared" si="66"/>
        <v>320</v>
      </c>
      <c r="BB26" s="233">
        <f t="shared" si="66"/>
        <v>320</v>
      </c>
      <c r="BC26" s="233">
        <f t="shared" si="66"/>
        <v>360</v>
      </c>
      <c r="BD26" s="233">
        <f t="shared" si="66"/>
        <v>400</v>
      </c>
      <c r="BE26" s="233">
        <f t="shared" si="66"/>
        <v>480</v>
      </c>
      <c r="BF26" s="233">
        <f t="shared" si="66"/>
        <v>560</v>
      </c>
      <c r="BG26" s="233">
        <f t="shared" si="66"/>
        <v>680</v>
      </c>
      <c r="BH26" s="233">
        <f t="shared" si="28"/>
        <v>3600</v>
      </c>
      <c r="BI26" s="4"/>
      <c r="BJ26" s="233">
        <f t="shared" ref="BJ26:BU26" si="67">AI26*H26</f>
        <v>0</v>
      </c>
      <c r="BK26" s="233">
        <f t="shared" si="67"/>
        <v>0</v>
      </c>
      <c r="BL26" s="233">
        <f t="shared" si="67"/>
        <v>0</v>
      </c>
      <c r="BM26" s="233">
        <f t="shared" si="67"/>
        <v>360</v>
      </c>
      <c r="BN26" s="233">
        <f t="shared" si="67"/>
        <v>360</v>
      </c>
      <c r="BO26" s="233">
        <f t="shared" si="67"/>
        <v>480</v>
      </c>
      <c r="BP26" s="233">
        <f t="shared" si="67"/>
        <v>480</v>
      </c>
      <c r="BQ26" s="233">
        <f t="shared" si="67"/>
        <v>540</v>
      </c>
      <c r="BR26" s="233">
        <f t="shared" si="67"/>
        <v>600</v>
      </c>
      <c r="BS26" s="233">
        <f t="shared" si="67"/>
        <v>720</v>
      </c>
      <c r="BT26" s="233">
        <f t="shared" si="67"/>
        <v>840</v>
      </c>
      <c r="BU26" s="233">
        <f t="shared" si="67"/>
        <v>1020</v>
      </c>
      <c r="BV26" s="233">
        <f>SUM(BJ26:BU26)</f>
        <v>5400</v>
      </c>
      <c r="BX26" s="1" t="str">
        <f>_xlfn.XLOOKUP(B26,'Retail_state-wise'!B:B,'Retail_state-wise'!B:B)</f>
        <v>TELANGANA</v>
      </c>
    </row>
    <row r="27" spans="1:76" s="312" customFormat="1" ht="16.5" customHeight="1">
      <c r="A27" s="314"/>
      <c r="B27" s="312" t="s">
        <v>330</v>
      </c>
      <c r="E27" s="316">
        <f>SUM(E26)</f>
        <v>9000</v>
      </c>
      <c r="H27" s="316">
        <f t="shared" ref="H27:T27" si="68">SUM(H26)</f>
        <v>0</v>
      </c>
      <c r="I27" s="316">
        <f t="shared" si="68"/>
        <v>0</v>
      </c>
      <c r="J27" s="316">
        <f t="shared" si="68"/>
        <v>0</v>
      </c>
      <c r="K27" s="316">
        <f t="shared" si="68"/>
        <v>600</v>
      </c>
      <c r="L27" s="316">
        <f t="shared" si="68"/>
        <v>600</v>
      </c>
      <c r="M27" s="316">
        <f t="shared" si="68"/>
        <v>800</v>
      </c>
      <c r="N27" s="316">
        <f t="shared" si="68"/>
        <v>800</v>
      </c>
      <c r="O27" s="316">
        <f t="shared" si="68"/>
        <v>900</v>
      </c>
      <c r="P27" s="316">
        <f t="shared" si="68"/>
        <v>1000</v>
      </c>
      <c r="Q27" s="316">
        <f t="shared" si="68"/>
        <v>1200</v>
      </c>
      <c r="R27" s="316">
        <f t="shared" si="68"/>
        <v>1400</v>
      </c>
      <c r="S27" s="316">
        <f t="shared" si="68"/>
        <v>1700</v>
      </c>
      <c r="T27" s="316">
        <f t="shared" si="68"/>
        <v>9000</v>
      </c>
      <c r="V27" s="314"/>
      <c r="W27" s="314"/>
      <c r="X27" s="314"/>
      <c r="Y27" s="314"/>
      <c r="Z27" s="314"/>
      <c r="AA27" s="314"/>
      <c r="AB27" s="314"/>
      <c r="AC27" s="314"/>
      <c r="AD27" s="314"/>
      <c r="AE27" s="314"/>
      <c r="AF27" s="314"/>
      <c r="AG27" s="314"/>
      <c r="AV27" s="316">
        <f t="shared" ref="AV27:BG27" si="69">SUM(AV26)</f>
        <v>0</v>
      </c>
      <c r="AW27" s="316">
        <f t="shared" si="69"/>
        <v>0</v>
      </c>
      <c r="AX27" s="316">
        <f t="shared" si="69"/>
        <v>0</v>
      </c>
      <c r="AY27" s="316">
        <f t="shared" si="69"/>
        <v>240</v>
      </c>
      <c r="AZ27" s="316">
        <f t="shared" si="69"/>
        <v>240</v>
      </c>
      <c r="BA27" s="316">
        <f t="shared" si="69"/>
        <v>320</v>
      </c>
      <c r="BB27" s="316">
        <f t="shared" si="69"/>
        <v>320</v>
      </c>
      <c r="BC27" s="316">
        <f t="shared" si="69"/>
        <v>360</v>
      </c>
      <c r="BD27" s="316">
        <f t="shared" si="69"/>
        <v>400</v>
      </c>
      <c r="BE27" s="316">
        <f t="shared" si="69"/>
        <v>480</v>
      </c>
      <c r="BF27" s="316">
        <f t="shared" si="69"/>
        <v>560</v>
      </c>
      <c r="BG27" s="316">
        <f t="shared" si="69"/>
        <v>680</v>
      </c>
      <c r="BH27" s="316">
        <f t="shared" si="28"/>
        <v>3600</v>
      </c>
      <c r="BI27" s="314"/>
      <c r="BJ27" s="316">
        <f t="shared" ref="BJ27:BV27" si="70">SUM(BJ26)</f>
        <v>0</v>
      </c>
      <c r="BK27" s="316">
        <f t="shared" si="70"/>
        <v>0</v>
      </c>
      <c r="BL27" s="316">
        <f t="shared" si="70"/>
        <v>0</v>
      </c>
      <c r="BM27" s="316">
        <f t="shared" si="70"/>
        <v>360</v>
      </c>
      <c r="BN27" s="316">
        <f t="shared" si="70"/>
        <v>360</v>
      </c>
      <c r="BO27" s="316">
        <f t="shared" si="70"/>
        <v>480</v>
      </c>
      <c r="BP27" s="316">
        <f t="shared" si="70"/>
        <v>480</v>
      </c>
      <c r="BQ27" s="316">
        <f t="shared" si="70"/>
        <v>540</v>
      </c>
      <c r="BR27" s="316">
        <f t="shared" si="70"/>
        <v>600</v>
      </c>
      <c r="BS27" s="316">
        <f t="shared" si="70"/>
        <v>720</v>
      </c>
      <c r="BT27" s="316">
        <f t="shared" si="70"/>
        <v>840</v>
      </c>
      <c r="BU27" s="316">
        <f t="shared" si="70"/>
        <v>1020</v>
      </c>
      <c r="BV27" s="316">
        <f t="shared" si="70"/>
        <v>5400</v>
      </c>
      <c r="BX27" s="1" t="e">
        <f>_xlfn.XLOOKUP(B27,'Retail_state-wise'!B:B,'Retail_state-wise'!B:B)</f>
        <v>#N/A</v>
      </c>
    </row>
    <row r="28" spans="1:76" s="313" customFormat="1" ht="16.5" customHeight="1">
      <c r="A28" s="315"/>
      <c r="B28" s="313" t="s">
        <v>120</v>
      </c>
      <c r="E28" s="317"/>
      <c r="H28" s="317">
        <f t="shared" ref="H28:T28" si="71">H14+H18+H22+H25+H27</f>
        <v>11900</v>
      </c>
      <c r="I28" s="317">
        <f t="shared" si="71"/>
        <v>13600</v>
      </c>
      <c r="J28" s="317">
        <f t="shared" si="71"/>
        <v>13200</v>
      </c>
      <c r="K28" s="317">
        <f t="shared" si="71"/>
        <v>10300</v>
      </c>
      <c r="L28" s="317">
        <f t="shared" si="71"/>
        <v>9400</v>
      </c>
      <c r="M28" s="317">
        <f t="shared" si="71"/>
        <v>9000</v>
      </c>
      <c r="N28" s="317">
        <f t="shared" si="71"/>
        <v>10700</v>
      </c>
      <c r="O28" s="317">
        <f t="shared" si="71"/>
        <v>12500</v>
      </c>
      <c r="P28" s="317">
        <f t="shared" si="71"/>
        <v>15300</v>
      </c>
      <c r="Q28" s="317">
        <f t="shared" si="71"/>
        <v>18800</v>
      </c>
      <c r="R28" s="317">
        <f t="shared" si="71"/>
        <v>23100</v>
      </c>
      <c r="S28" s="317">
        <f t="shared" si="71"/>
        <v>27700</v>
      </c>
      <c r="T28" s="317">
        <f t="shared" si="71"/>
        <v>175500</v>
      </c>
      <c r="V28" s="315"/>
      <c r="W28" s="315"/>
      <c r="X28" s="315"/>
      <c r="Y28" s="315"/>
      <c r="Z28" s="315"/>
      <c r="AA28" s="315"/>
      <c r="AB28" s="315"/>
      <c r="AC28" s="315"/>
      <c r="AD28" s="315"/>
      <c r="AE28" s="315"/>
      <c r="AF28" s="315"/>
      <c r="AG28" s="315"/>
      <c r="AV28" s="317">
        <f t="shared" ref="AV28:BG28" si="72">AV14+AV18+AV22+AV25+AV27</f>
        <v>2545</v>
      </c>
      <c r="AW28" s="317">
        <f t="shared" si="72"/>
        <v>2725</v>
      </c>
      <c r="AX28" s="317">
        <f t="shared" si="72"/>
        <v>2740</v>
      </c>
      <c r="AY28" s="317">
        <f t="shared" si="72"/>
        <v>2395</v>
      </c>
      <c r="AZ28" s="317">
        <f t="shared" si="72"/>
        <v>2210</v>
      </c>
      <c r="BA28" s="317">
        <f t="shared" si="72"/>
        <v>2110</v>
      </c>
      <c r="BB28" s="317">
        <f t="shared" si="72"/>
        <v>3130</v>
      </c>
      <c r="BC28" s="317">
        <f t="shared" si="72"/>
        <v>3585</v>
      </c>
      <c r="BD28" s="317">
        <f t="shared" si="72"/>
        <v>4105</v>
      </c>
      <c r="BE28" s="317">
        <f t="shared" si="72"/>
        <v>4865</v>
      </c>
      <c r="BF28" s="317">
        <f t="shared" si="72"/>
        <v>5990</v>
      </c>
      <c r="BG28" s="317">
        <f t="shared" si="72"/>
        <v>7140</v>
      </c>
      <c r="BH28" s="317">
        <f t="shared" si="28"/>
        <v>43540</v>
      </c>
      <c r="BI28" s="315"/>
      <c r="BJ28" s="317">
        <f t="shared" ref="BJ28:BV28" si="73">BJ14+BJ18+BJ22+BJ25+BJ27</f>
        <v>9355</v>
      </c>
      <c r="BK28" s="317">
        <f t="shared" si="73"/>
        <v>10875</v>
      </c>
      <c r="BL28" s="317">
        <f t="shared" si="73"/>
        <v>10460</v>
      </c>
      <c r="BM28" s="317">
        <f t="shared" si="73"/>
        <v>7905</v>
      </c>
      <c r="BN28" s="317">
        <f t="shared" si="73"/>
        <v>7190</v>
      </c>
      <c r="BO28" s="317">
        <f t="shared" si="73"/>
        <v>6890</v>
      </c>
      <c r="BP28" s="317">
        <f t="shared" si="73"/>
        <v>7570</v>
      </c>
      <c r="BQ28" s="317">
        <f t="shared" si="73"/>
        <v>8915</v>
      </c>
      <c r="BR28" s="317">
        <f t="shared" si="73"/>
        <v>11195</v>
      </c>
      <c r="BS28" s="317">
        <f t="shared" si="73"/>
        <v>13935</v>
      </c>
      <c r="BT28" s="317">
        <f t="shared" si="73"/>
        <v>17110</v>
      </c>
      <c r="BU28" s="317">
        <f t="shared" si="73"/>
        <v>20560</v>
      </c>
      <c r="BV28" s="317">
        <f t="shared" si="73"/>
        <v>131960</v>
      </c>
      <c r="BX28" s="1" t="e">
        <f>_xlfn.XLOOKUP(B28,'Retail_state-wise'!B:B,'Retail_state-wise'!B:B)</f>
        <v>#N/A</v>
      </c>
    </row>
    <row r="32" spans="1:76">
      <c r="H32" s="1">
        <f t="shared" ref="E32:BP34" si="74">H3/1000</f>
        <v>11.9</v>
      </c>
      <c r="I32" s="1">
        <f t="shared" si="74"/>
        <v>13.6</v>
      </c>
      <c r="J32" s="1">
        <f t="shared" si="74"/>
        <v>13.2</v>
      </c>
      <c r="K32" s="1">
        <f t="shared" si="74"/>
        <v>10.3</v>
      </c>
      <c r="L32" s="1">
        <f t="shared" si="74"/>
        <v>9.4</v>
      </c>
      <c r="M32" s="1">
        <f t="shared" si="74"/>
        <v>9</v>
      </c>
      <c r="N32" s="1">
        <f t="shared" si="74"/>
        <v>10.7</v>
      </c>
      <c r="O32" s="1">
        <f t="shared" si="74"/>
        <v>12.5</v>
      </c>
      <c r="P32" s="1">
        <f t="shared" si="74"/>
        <v>15.3</v>
      </c>
      <c r="Q32" s="1">
        <f t="shared" si="74"/>
        <v>18.8</v>
      </c>
      <c r="R32" s="1">
        <f t="shared" si="74"/>
        <v>23.1</v>
      </c>
      <c r="S32" s="1">
        <f t="shared" si="74"/>
        <v>27.7</v>
      </c>
      <c r="T32" s="1">
        <f t="shared" si="74"/>
        <v>175.5</v>
      </c>
      <c r="U32" s="1">
        <f t="shared" si="74"/>
        <v>0</v>
      </c>
      <c r="V32" s="1">
        <f t="shared" si="74"/>
        <v>0</v>
      </c>
      <c r="W32" s="1">
        <f t="shared" si="74"/>
        <v>0</v>
      </c>
      <c r="X32" s="1">
        <f t="shared" si="74"/>
        <v>0</v>
      </c>
      <c r="Y32" s="1">
        <f t="shared" si="74"/>
        <v>0</v>
      </c>
      <c r="Z32" s="1">
        <f t="shared" si="74"/>
        <v>0</v>
      </c>
      <c r="AA32" s="1">
        <f t="shared" si="74"/>
        <v>0</v>
      </c>
      <c r="AB32" s="1">
        <f t="shared" si="74"/>
        <v>0</v>
      </c>
      <c r="AC32" s="1">
        <f t="shared" si="74"/>
        <v>0</v>
      </c>
      <c r="AD32" s="1">
        <f t="shared" si="74"/>
        <v>0</v>
      </c>
      <c r="AE32" s="1">
        <f t="shared" si="74"/>
        <v>0</v>
      </c>
      <c r="AF32" s="1">
        <f t="shared" si="74"/>
        <v>0</v>
      </c>
      <c r="AG32" s="1">
        <f t="shared" si="74"/>
        <v>0</v>
      </c>
      <c r="AH32" s="1">
        <f t="shared" si="74"/>
        <v>0</v>
      </c>
      <c r="AI32" s="1">
        <f t="shared" si="74"/>
        <v>0</v>
      </c>
      <c r="AJ32" s="1">
        <f t="shared" si="74"/>
        <v>0</v>
      </c>
      <c r="AK32" s="1">
        <f t="shared" si="74"/>
        <v>0</v>
      </c>
      <c r="AL32" s="1">
        <f t="shared" si="74"/>
        <v>0</v>
      </c>
      <c r="AM32" s="1">
        <f t="shared" si="74"/>
        <v>0</v>
      </c>
      <c r="AN32" s="1">
        <f t="shared" si="74"/>
        <v>0</v>
      </c>
      <c r="AO32" s="1">
        <f t="shared" si="74"/>
        <v>0</v>
      </c>
      <c r="AP32" s="1">
        <f t="shared" si="74"/>
        <v>0</v>
      </c>
      <c r="AQ32" s="1">
        <f t="shared" si="74"/>
        <v>0</v>
      </c>
      <c r="AR32" s="1">
        <f t="shared" si="74"/>
        <v>0</v>
      </c>
      <c r="AS32" s="1">
        <f t="shared" si="74"/>
        <v>0</v>
      </c>
      <c r="AT32" s="1">
        <f t="shared" si="74"/>
        <v>0</v>
      </c>
      <c r="AU32" s="1">
        <f t="shared" si="74"/>
        <v>0</v>
      </c>
      <c r="AV32" s="1">
        <f t="shared" si="74"/>
        <v>2.5449999999999999</v>
      </c>
      <c r="AW32" s="1">
        <f t="shared" si="74"/>
        <v>2.7250000000000001</v>
      </c>
      <c r="AX32" s="1">
        <f t="shared" si="74"/>
        <v>2.74</v>
      </c>
      <c r="AY32" s="1">
        <f t="shared" si="74"/>
        <v>2.395</v>
      </c>
      <c r="AZ32" s="1">
        <f t="shared" si="74"/>
        <v>2.21</v>
      </c>
      <c r="BA32" s="1">
        <f t="shared" si="74"/>
        <v>2.11</v>
      </c>
      <c r="BB32" s="1">
        <f t="shared" si="74"/>
        <v>3.13</v>
      </c>
      <c r="BC32" s="1">
        <f t="shared" si="74"/>
        <v>3.585</v>
      </c>
      <c r="BD32" s="1">
        <f t="shared" si="74"/>
        <v>4.1050000000000004</v>
      </c>
      <c r="BE32" s="1">
        <f t="shared" si="74"/>
        <v>4.8650000000000002</v>
      </c>
      <c r="BF32" s="1">
        <f t="shared" si="74"/>
        <v>5.99</v>
      </c>
      <c r="BG32" s="1">
        <f t="shared" si="74"/>
        <v>7.14</v>
      </c>
      <c r="BH32" s="1">
        <f t="shared" si="74"/>
        <v>43.54</v>
      </c>
      <c r="BI32" s="1">
        <f t="shared" si="74"/>
        <v>0</v>
      </c>
      <c r="BJ32" s="1">
        <f t="shared" si="74"/>
        <v>9.3550000000000004</v>
      </c>
      <c r="BK32" s="1">
        <f t="shared" si="74"/>
        <v>10.875</v>
      </c>
      <c r="BL32" s="1">
        <f t="shared" si="74"/>
        <v>10.46</v>
      </c>
      <c r="BM32" s="1">
        <f t="shared" si="74"/>
        <v>7.9050000000000002</v>
      </c>
      <c r="BN32" s="1">
        <f t="shared" si="74"/>
        <v>7.19</v>
      </c>
      <c r="BO32" s="1">
        <f t="shared" si="74"/>
        <v>6.89</v>
      </c>
      <c r="BP32" s="1">
        <f t="shared" si="74"/>
        <v>7.57</v>
      </c>
      <c r="BQ32" s="1">
        <f t="shared" ref="BQ32:BV34" si="75">BQ3/1000</f>
        <v>8.9149999999999991</v>
      </c>
      <c r="BR32" s="1">
        <f t="shared" si="75"/>
        <v>11.195</v>
      </c>
      <c r="BS32" s="1">
        <f t="shared" si="75"/>
        <v>13.935</v>
      </c>
      <c r="BT32" s="1">
        <f t="shared" si="75"/>
        <v>17.11</v>
      </c>
      <c r="BU32" s="1">
        <f t="shared" si="75"/>
        <v>20.56</v>
      </c>
      <c r="BV32" s="1">
        <f t="shared" si="75"/>
        <v>131.96</v>
      </c>
    </row>
    <row r="33" spans="1:74" ht="15">
      <c r="A33" s="125" t="s">
        <v>0</v>
      </c>
      <c r="B33" s="131" t="s">
        <v>332</v>
      </c>
      <c r="C33" s="131" t="s">
        <v>323</v>
      </c>
      <c r="D33" s="125" t="s">
        <v>324</v>
      </c>
      <c r="E33" s="125" t="s">
        <v>325</v>
      </c>
      <c r="F33" s="125" t="s">
        <v>393</v>
      </c>
      <c r="G33" s="125" t="s">
        <v>394</v>
      </c>
      <c r="H33" s="127">
        <v>46113</v>
      </c>
      <c r="I33" s="127">
        <v>46143</v>
      </c>
      <c r="J33" s="127">
        <v>46174</v>
      </c>
      <c r="K33" s="127">
        <v>46204</v>
      </c>
      <c r="L33" s="127">
        <v>46235</v>
      </c>
      <c r="M33" s="127">
        <v>46266</v>
      </c>
      <c r="N33" s="127">
        <v>46296</v>
      </c>
      <c r="O33" s="127">
        <v>46327</v>
      </c>
      <c r="P33" s="127">
        <v>46357</v>
      </c>
      <c r="Q33" s="127">
        <v>46388</v>
      </c>
      <c r="R33" s="127">
        <v>46419</v>
      </c>
      <c r="S33" s="127">
        <v>46447</v>
      </c>
      <c r="T33" s="125" t="s">
        <v>65</v>
      </c>
      <c r="U33" s="125"/>
      <c r="V33" s="127">
        <v>46113</v>
      </c>
      <c r="W33" s="127">
        <v>46143</v>
      </c>
      <c r="X33" s="127">
        <v>46174</v>
      </c>
      <c r="Y33" s="127">
        <v>46204</v>
      </c>
      <c r="Z33" s="127">
        <v>46235</v>
      </c>
      <c r="AA33" s="127">
        <v>46266</v>
      </c>
      <c r="AB33" s="127">
        <v>46296</v>
      </c>
      <c r="AC33" s="127">
        <v>46327</v>
      </c>
      <c r="AD33" s="127">
        <v>46357</v>
      </c>
      <c r="AE33" s="127">
        <v>46388</v>
      </c>
      <c r="AF33" s="127">
        <v>46419</v>
      </c>
      <c r="AG33" s="127">
        <v>46447</v>
      </c>
      <c r="AH33" s="125"/>
      <c r="AI33" s="127">
        <v>46113</v>
      </c>
      <c r="AJ33" s="127">
        <v>46143</v>
      </c>
      <c r="AK33" s="127">
        <v>46174</v>
      </c>
      <c r="AL33" s="127">
        <v>46204</v>
      </c>
      <c r="AM33" s="127">
        <v>46235</v>
      </c>
      <c r="AN33" s="127">
        <v>46266</v>
      </c>
      <c r="AO33" s="127">
        <v>46296</v>
      </c>
      <c r="AP33" s="127">
        <v>46327</v>
      </c>
      <c r="AQ33" s="127">
        <v>46357</v>
      </c>
      <c r="AR33" s="127">
        <v>46388</v>
      </c>
      <c r="AS33" s="127">
        <v>46419</v>
      </c>
      <c r="AT33" s="127">
        <v>46447</v>
      </c>
      <c r="AU33" s="125"/>
      <c r="AV33" s="127">
        <v>46113</v>
      </c>
      <c r="AW33" s="127">
        <v>46143</v>
      </c>
      <c r="AX33" s="127">
        <v>46174</v>
      </c>
      <c r="AY33" s="127">
        <v>46204</v>
      </c>
      <c r="AZ33" s="127">
        <v>46235</v>
      </c>
      <c r="BA33" s="127">
        <v>46266</v>
      </c>
      <c r="BB33" s="127">
        <v>46296</v>
      </c>
      <c r="BC33" s="127">
        <v>46327</v>
      </c>
      <c r="BD33" s="127">
        <v>46357</v>
      </c>
      <c r="BE33" s="127">
        <v>46388</v>
      </c>
      <c r="BF33" s="127">
        <v>46419</v>
      </c>
      <c r="BG33" s="127">
        <v>46447</v>
      </c>
      <c r="BH33" s="127" t="s">
        <v>65</v>
      </c>
      <c r="BI33" s="125"/>
      <c r="BJ33" s="127">
        <v>46113</v>
      </c>
      <c r="BK33" s="127">
        <v>46143</v>
      </c>
      <c r="BL33" s="127">
        <v>46174</v>
      </c>
      <c r="BM33" s="127">
        <v>46204</v>
      </c>
      <c r="BN33" s="127">
        <v>46235</v>
      </c>
      <c r="BO33" s="127">
        <v>46266</v>
      </c>
      <c r="BP33" s="127">
        <v>46296</v>
      </c>
      <c r="BQ33" s="127">
        <v>46327</v>
      </c>
      <c r="BR33" s="127">
        <v>46357</v>
      </c>
      <c r="BS33" s="127">
        <v>46388</v>
      </c>
      <c r="BT33" s="127">
        <v>46419</v>
      </c>
      <c r="BU33" s="127">
        <v>46447</v>
      </c>
      <c r="BV33" s="127" t="s">
        <v>65</v>
      </c>
    </row>
    <row r="34" spans="1:74">
      <c r="A34" s="4">
        <v>1</v>
      </c>
      <c r="B34" s="1" t="s">
        <v>276</v>
      </c>
      <c r="C34" s="1" t="s">
        <v>326</v>
      </c>
      <c r="D34" s="1">
        <f>D5/1000</f>
        <v>0</v>
      </c>
      <c r="E34" s="1">
        <f t="shared" si="74"/>
        <v>6.7</v>
      </c>
      <c r="F34" s="1">
        <f t="shared" si="74"/>
        <v>0</v>
      </c>
      <c r="G34" s="1">
        <f t="shared" si="74"/>
        <v>0</v>
      </c>
      <c r="H34" s="1">
        <f t="shared" si="74"/>
        <v>0</v>
      </c>
      <c r="I34" s="1">
        <f t="shared" si="74"/>
        <v>0</v>
      </c>
      <c r="J34" s="1">
        <f t="shared" si="74"/>
        <v>0</v>
      </c>
      <c r="K34" s="1">
        <f t="shared" si="74"/>
        <v>0.7</v>
      </c>
      <c r="L34" s="1">
        <f t="shared" si="74"/>
        <v>0.6</v>
      </c>
      <c r="M34" s="1">
        <f t="shared" si="74"/>
        <v>0.4</v>
      </c>
      <c r="N34" s="1">
        <f t="shared" si="74"/>
        <v>0.6</v>
      </c>
      <c r="O34" s="1">
        <f t="shared" si="74"/>
        <v>0.6</v>
      </c>
      <c r="P34" s="1">
        <f t="shared" si="74"/>
        <v>0.6</v>
      </c>
      <c r="Q34" s="1">
        <f t="shared" si="74"/>
        <v>0.9</v>
      </c>
      <c r="R34" s="1">
        <f t="shared" si="74"/>
        <v>1.1000000000000001</v>
      </c>
      <c r="S34" s="1">
        <f t="shared" si="74"/>
        <v>1.2</v>
      </c>
      <c r="T34" s="1">
        <f t="shared" si="74"/>
        <v>6.7</v>
      </c>
      <c r="U34" s="1">
        <f t="shared" si="74"/>
        <v>0</v>
      </c>
      <c r="V34" s="1">
        <f t="shared" si="74"/>
        <v>5.0000000000000001E-4</v>
      </c>
      <c r="W34" s="1">
        <f t="shared" si="74"/>
        <v>5.0000000000000001E-4</v>
      </c>
      <c r="X34" s="1">
        <f t="shared" si="74"/>
        <v>5.0000000000000001E-4</v>
      </c>
      <c r="Y34" s="1">
        <f t="shared" si="74"/>
        <v>5.0000000000000001E-4</v>
      </c>
      <c r="Z34" s="1">
        <f t="shared" si="74"/>
        <v>5.0000000000000001E-4</v>
      </c>
      <c r="AA34" s="1">
        <f t="shared" si="74"/>
        <v>5.0000000000000001E-4</v>
      </c>
      <c r="AB34" s="1">
        <f t="shared" si="74"/>
        <v>5.0000000000000001E-4</v>
      </c>
      <c r="AC34" s="1">
        <f t="shared" si="74"/>
        <v>5.0000000000000001E-4</v>
      </c>
      <c r="AD34" s="1">
        <f t="shared" si="74"/>
        <v>5.0000000000000001E-4</v>
      </c>
      <c r="AE34" s="1">
        <f t="shared" si="74"/>
        <v>5.0000000000000001E-4</v>
      </c>
      <c r="AF34" s="1">
        <f t="shared" si="74"/>
        <v>5.0000000000000001E-4</v>
      </c>
      <c r="AG34" s="1">
        <f t="shared" si="74"/>
        <v>5.0000000000000001E-4</v>
      </c>
      <c r="AH34" s="1">
        <f t="shared" si="74"/>
        <v>0</v>
      </c>
      <c r="AI34" s="1">
        <f t="shared" si="74"/>
        <v>5.0000000000000001E-4</v>
      </c>
      <c r="AJ34" s="1">
        <f t="shared" si="74"/>
        <v>5.0000000000000001E-4</v>
      </c>
      <c r="AK34" s="1">
        <f t="shared" si="74"/>
        <v>5.0000000000000001E-4</v>
      </c>
      <c r="AL34" s="1">
        <f t="shared" si="74"/>
        <v>5.0000000000000001E-4</v>
      </c>
      <c r="AM34" s="1">
        <f t="shared" si="74"/>
        <v>5.0000000000000001E-4</v>
      </c>
      <c r="AN34" s="1">
        <f t="shared" si="74"/>
        <v>5.0000000000000001E-4</v>
      </c>
      <c r="AO34" s="1">
        <f t="shared" si="74"/>
        <v>5.0000000000000001E-4</v>
      </c>
      <c r="AP34" s="1">
        <f t="shared" si="74"/>
        <v>5.0000000000000001E-4</v>
      </c>
      <c r="AQ34" s="1">
        <f t="shared" si="74"/>
        <v>5.0000000000000001E-4</v>
      </c>
      <c r="AR34" s="1">
        <f t="shared" si="74"/>
        <v>5.0000000000000001E-4</v>
      </c>
      <c r="AS34" s="1">
        <f t="shared" si="74"/>
        <v>5.0000000000000001E-4</v>
      </c>
      <c r="AT34" s="1">
        <f t="shared" si="74"/>
        <v>5.0000000000000001E-4</v>
      </c>
      <c r="AU34" s="1">
        <f t="shared" si="74"/>
        <v>0</v>
      </c>
      <c r="AV34" s="1">
        <f t="shared" si="74"/>
        <v>0</v>
      </c>
      <c r="AW34" s="1">
        <f t="shared" si="74"/>
        <v>0</v>
      </c>
      <c r="AX34" s="1">
        <f t="shared" si="74"/>
        <v>0</v>
      </c>
      <c r="AY34" s="1">
        <f t="shared" si="74"/>
        <v>0.35</v>
      </c>
      <c r="AZ34" s="1">
        <f t="shared" si="74"/>
        <v>0.3</v>
      </c>
      <c r="BA34" s="1">
        <f t="shared" si="74"/>
        <v>0.2</v>
      </c>
      <c r="BB34" s="1">
        <f t="shared" si="74"/>
        <v>0.3</v>
      </c>
      <c r="BC34" s="1">
        <f t="shared" si="74"/>
        <v>0.3</v>
      </c>
      <c r="BD34" s="1">
        <f t="shared" si="74"/>
        <v>0.3</v>
      </c>
      <c r="BE34" s="1">
        <f t="shared" si="74"/>
        <v>0.45</v>
      </c>
      <c r="BF34" s="1">
        <f t="shared" si="74"/>
        <v>0.55000000000000004</v>
      </c>
      <c r="BG34" s="1">
        <f t="shared" si="74"/>
        <v>0.6</v>
      </c>
      <c r="BH34" s="1">
        <f t="shared" si="74"/>
        <v>3.35</v>
      </c>
      <c r="BI34" s="1">
        <f t="shared" si="74"/>
        <v>0</v>
      </c>
      <c r="BJ34" s="1">
        <f t="shared" si="74"/>
        <v>0</v>
      </c>
      <c r="BK34" s="1">
        <f t="shared" si="74"/>
        <v>0</v>
      </c>
      <c r="BL34" s="1">
        <f t="shared" si="74"/>
        <v>0</v>
      </c>
      <c r="BM34" s="1">
        <f t="shared" si="74"/>
        <v>0.35</v>
      </c>
      <c r="BN34" s="1">
        <f t="shared" si="74"/>
        <v>0.3</v>
      </c>
      <c r="BO34" s="1">
        <f t="shared" si="74"/>
        <v>0.2</v>
      </c>
      <c r="BP34" s="1">
        <f t="shared" si="74"/>
        <v>0.3</v>
      </c>
      <c r="BQ34" s="1">
        <f t="shared" si="75"/>
        <v>0.3</v>
      </c>
      <c r="BR34" s="1">
        <f t="shared" si="75"/>
        <v>0.3</v>
      </c>
      <c r="BS34" s="1">
        <f t="shared" si="75"/>
        <v>0.45</v>
      </c>
      <c r="BT34" s="1">
        <f t="shared" si="75"/>
        <v>0.55000000000000004</v>
      </c>
      <c r="BU34" s="1">
        <f t="shared" si="75"/>
        <v>0.6</v>
      </c>
      <c r="BV34" s="1">
        <f t="shared" si="75"/>
        <v>3.35</v>
      </c>
    </row>
    <row r="35" spans="1:74">
      <c r="A35" s="4">
        <f t="shared" ref="A35:A42" si="76">A34+1</f>
        <v>2</v>
      </c>
      <c r="B35" s="1" t="s">
        <v>280</v>
      </c>
      <c r="C35" s="1" t="s">
        <v>326</v>
      </c>
      <c r="D35" s="1">
        <f t="shared" ref="D35:BO35" si="77">D6/1000</f>
        <v>0</v>
      </c>
      <c r="E35" s="1">
        <f t="shared" si="77"/>
        <v>8.1999999999999993</v>
      </c>
      <c r="F35" s="1">
        <f t="shared" si="77"/>
        <v>0</v>
      </c>
      <c r="G35" s="1">
        <f t="shared" si="77"/>
        <v>0</v>
      </c>
      <c r="H35" s="1">
        <f t="shared" si="77"/>
        <v>0.8</v>
      </c>
      <c r="I35" s="1">
        <f t="shared" si="77"/>
        <v>0.7</v>
      </c>
      <c r="J35" s="1">
        <f t="shared" si="77"/>
        <v>1.1000000000000001</v>
      </c>
      <c r="K35" s="1">
        <f t="shared" si="77"/>
        <v>0.6</v>
      </c>
      <c r="L35" s="1">
        <f t="shared" si="77"/>
        <v>0.5</v>
      </c>
      <c r="M35" s="1">
        <f t="shared" si="77"/>
        <v>0.6</v>
      </c>
      <c r="N35" s="1">
        <f t="shared" si="77"/>
        <v>0.5</v>
      </c>
      <c r="O35" s="1">
        <f t="shared" si="77"/>
        <v>0.5</v>
      </c>
      <c r="P35" s="1">
        <f t="shared" si="77"/>
        <v>0.5</v>
      </c>
      <c r="Q35" s="1">
        <f t="shared" si="77"/>
        <v>0.5</v>
      </c>
      <c r="R35" s="1">
        <f t="shared" si="77"/>
        <v>0.9</v>
      </c>
      <c r="S35" s="1">
        <f t="shared" si="77"/>
        <v>1</v>
      </c>
      <c r="T35" s="1">
        <f t="shared" si="77"/>
        <v>8.1999999999999993</v>
      </c>
      <c r="U35" s="1">
        <f t="shared" si="77"/>
        <v>0</v>
      </c>
      <c r="V35" s="1">
        <f t="shared" si="77"/>
        <v>5.0000000000000001E-4</v>
      </c>
      <c r="W35" s="1">
        <f t="shared" si="77"/>
        <v>5.0000000000000001E-4</v>
      </c>
      <c r="X35" s="1">
        <f t="shared" si="77"/>
        <v>5.0000000000000001E-4</v>
      </c>
      <c r="Y35" s="1">
        <f t="shared" si="77"/>
        <v>5.0000000000000001E-4</v>
      </c>
      <c r="Z35" s="1">
        <f t="shared" si="77"/>
        <v>5.0000000000000001E-4</v>
      </c>
      <c r="AA35" s="1">
        <f t="shared" si="77"/>
        <v>5.0000000000000001E-4</v>
      </c>
      <c r="AB35" s="1">
        <f t="shared" si="77"/>
        <v>5.0000000000000001E-4</v>
      </c>
      <c r="AC35" s="1">
        <f t="shared" si="77"/>
        <v>5.0000000000000001E-4</v>
      </c>
      <c r="AD35" s="1">
        <f t="shared" si="77"/>
        <v>5.0000000000000001E-4</v>
      </c>
      <c r="AE35" s="1">
        <f t="shared" si="77"/>
        <v>5.0000000000000001E-4</v>
      </c>
      <c r="AF35" s="1">
        <f t="shared" si="77"/>
        <v>5.0000000000000001E-4</v>
      </c>
      <c r="AG35" s="1">
        <f t="shared" si="77"/>
        <v>5.0000000000000001E-4</v>
      </c>
      <c r="AH35" s="1">
        <f t="shared" si="77"/>
        <v>0</v>
      </c>
      <c r="AI35" s="1">
        <f t="shared" si="77"/>
        <v>5.0000000000000001E-4</v>
      </c>
      <c r="AJ35" s="1">
        <f t="shared" si="77"/>
        <v>5.0000000000000001E-4</v>
      </c>
      <c r="AK35" s="1">
        <f t="shared" si="77"/>
        <v>5.0000000000000001E-4</v>
      </c>
      <c r="AL35" s="1">
        <f t="shared" si="77"/>
        <v>5.0000000000000001E-4</v>
      </c>
      <c r="AM35" s="1">
        <f t="shared" si="77"/>
        <v>5.0000000000000001E-4</v>
      </c>
      <c r="AN35" s="1">
        <f t="shared" si="77"/>
        <v>5.0000000000000001E-4</v>
      </c>
      <c r="AO35" s="1">
        <f t="shared" si="77"/>
        <v>5.0000000000000001E-4</v>
      </c>
      <c r="AP35" s="1">
        <f t="shared" si="77"/>
        <v>5.0000000000000001E-4</v>
      </c>
      <c r="AQ35" s="1">
        <f t="shared" si="77"/>
        <v>5.0000000000000001E-4</v>
      </c>
      <c r="AR35" s="1">
        <f t="shared" si="77"/>
        <v>5.0000000000000001E-4</v>
      </c>
      <c r="AS35" s="1">
        <f t="shared" si="77"/>
        <v>5.0000000000000001E-4</v>
      </c>
      <c r="AT35" s="1">
        <f t="shared" si="77"/>
        <v>5.0000000000000001E-4</v>
      </c>
      <c r="AU35" s="1">
        <f t="shared" si="77"/>
        <v>0</v>
      </c>
      <c r="AV35" s="1">
        <f t="shared" si="77"/>
        <v>0.4</v>
      </c>
      <c r="AW35" s="1">
        <f t="shared" si="77"/>
        <v>0.35</v>
      </c>
      <c r="AX35" s="1">
        <f t="shared" si="77"/>
        <v>0.55000000000000004</v>
      </c>
      <c r="AY35" s="1">
        <f t="shared" si="77"/>
        <v>0.3</v>
      </c>
      <c r="AZ35" s="1">
        <f t="shared" si="77"/>
        <v>0.25</v>
      </c>
      <c r="BA35" s="1">
        <f t="shared" si="77"/>
        <v>0.3</v>
      </c>
      <c r="BB35" s="1">
        <f t="shared" si="77"/>
        <v>0.25</v>
      </c>
      <c r="BC35" s="1">
        <f t="shared" si="77"/>
        <v>0.25</v>
      </c>
      <c r="BD35" s="1">
        <f t="shared" si="77"/>
        <v>0.25</v>
      </c>
      <c r="BE35" s="1">
        <f t="shared" si="77"/>
        <v>0.25</v>
      </c>
      <c r="BF35" s="1">
        <f t="shared" si="77"/>
        <v>0.45</v>
      </c>
      <c r="BG35" s="1">
        <f t="shared" si="77"/>
        <v>0.5</v>
      </c>
      <c r="BH35" s="1">
        <f t="shared" si="77"/>
        <v>4.0999999999999996</v>
      </c>
      <c r="BI35" s="1">
        <f t="shared" si="77"/>
        <v>0</v>
      </c>
      <c r="BJ35" s="1">
        <f t="shared" si="77"/>
        <v>0.4</v>
      </c>
      <c r="BK35" s="1">
        <f t="shared" si="77"/>
        <v>0.35</v>
      </c>
      <c r="BL35" s="1">
        <f t="shared" si="77"/>
        <v>0.55000000000000004</v>
      </c>
      <c r="BM35" s="1">
        <f t="shared" si="77"/>
        <v>0.3</v>
      </c>
      <c r="BN35" s="1">
        <f t="shared" si="77"/>
        <v>0.25</v>
      </c>
      <c r="BO35" s="1">
        <f t="shared" si="77"/>
        <v>0.3</v>
      </c>
      <c r="BP35" s="1">
        <f t="shared" ref="BP35:BV35" si="78">BP6/1000</f>
        <v>0.25</v>
      </c>
      <c r="BQ35" s="1">
        <f t="shared" si="78"/>
        <v>0.25</v>
      </c>
      <c r="BR35" s="1">
        <f t="shared" si="78"/>
        <v>0.25</v>
      </c>
      <c r="BS35" s="1">
        <f t="shared" si="78"/>
        <v>0.25</v>
      </c>
      <c r="BT35" s="1">
        <f t="shared" si="78"/>
        <v>0.45</v>
      </c>
      <c r="BU35" s="1">
        <f t="shared" si="78"/>
        <v>0.5</v>
      </c>
      <c r="BV35" s="1">
        <f t="shared" si="78"/>
        <v>4.0999999999999996</v>
      </c>
    </row>
    <row r="36" spans="1:74">
      <c r="A36" s="4">
        <f t="shared" si="76"/>
        <v>3</v>
      </c>
      <c r="B36" s="1" t="s">
        <v>282</v>
      </c>
      <c r="C36" s="1" t="s">
        <v>326</v>
      </c>
      <c r="D36" s="1">
        <f t="shared" ref="D36:BO36" si="79">D7/1000</f>
        <v>0</v>
      </c>
      <c r="E36" s="1">
        <f t="shared" si="79"/>
        <v>7.4</v>
      </c>
      <c r="F36" s="1">
        <f t="shared" si="79"/>
        <v>0</v>
      </c>
      <c r="G36" s="1">
        <f t="shared" si="79"/>
        <v>0</v>
      </c>
      <c r="H36" s="1">
        <f t="shared" si="79"/>
        <v>0.6</v>
      </c>
      <c r="I36" s="1">
        <f t="shared" si="79"/>
        <v>0.6</v>
      </c>
      <c r="J36" s="1">
        <f t="shared" si="79"/>
        <v>0.9</v>
      </c>
      <c r="K36" s="1">
        <f t="shared" si="79"/>
        <v>0.5</v>
      </c>
      <c r="L36" s="1">
        <f t="shared" si="79"/>
        <v>0.4</v>
      </c>
      <c r="M36" s="1">
        <f t="shared" si="79"/>
        <v>0.5</v>
      </c>
      <c r="N36" s="1">
        <f t="shared" si="79"/>
        <v>0.4</v>
      </c>
      <c r="O36" s="1">
        <f t="shared" si="79"/>
        <v>0.4</v>
      </c>
      <c r="P36" s="1">
        <f t="shared" si="79"/>
        <v>0.6</v>
      </c>
      <c r="Q36" s="1">
        <f t="shared" si="79"/>
        <v>0.7</v>
      </c>
      <c r="R36" s="1">
        <f t="shared" si="79"/>
        <v>0.7</v>
      </c>
      <c r="S36" s="1">
        <f t="shared" si="79"/>
        <v>1.1000000000000001</v>
      </c>
      <c r="T36" s="1">
        <f t="shared" si="79"/>
        <v>7.4</v>
      </c>
      <c r="U36" s="1">
        <f t="shared" si="79"/>
        <v>0</v>
      </c>
      <c r="V36" s="1">
        <f t="shared" si="79"/>
        <v>1.9999999999999996E-4</v>
      </c>
      <c r="W36" s="1">
        <f t="shared" si="79"/>
        <v>1.9999999999999996E-4</v>
      </c>
      <c r="X36" s="1">
        <f t="shared" si="79"/>
        <v>1.9999999999999996E-4</v>
      </c>
      <c r="Y36" s="1">
        <f t="shared" si="79"/>
        <v>1.9999999999999996E-4</v>
      </c>
      <c r="Z36" s="1">
        <f t="shared" si="79"/>
        <v>1.9999999999999996E-4</v>
      </c>
      <c r="AA36" s="1">
        <f t="shared" si="79"/>
        <v>1.9999999999999996E-4</v>
      </c>
      <c r="AB36" s="1">
        <f t="shared" si="79"/>
        <v>1.9999999999999996E-4</v>
      </c>
      <c r="AC36" s="1">
        <f t="shared" si="79"/>
        <v>1.9999999999999996E-4</v>
      </c>
      <c r="AD36" s="1">
        <f t="shared" si="79"/>
        <v>1.9999999999999996E-4</v>
      </c>
      <c r="AE36" s="1">
        <f t="shared" si="79"/>
        <v>1.9999999999999996E-4</v>
      </c>
      <c r="AF36" s="1">
        <f t="shared" si="79"/>
        <v>1.9999999999999996E-4</v>
      </c>
      <c r="AG36" s="1">
        <f t="shared" si="79"/>
        <v>1.9999999999999996E-4</v>
      </c>
      <c r="AH36" s="1">
        <f t="shared" si="79"/>
        <v>0</v>
      </c>
      <c r="AI36" s="1">
        <f t="shared" si="79"/>
        <v>8.0000000000000004E-4</v>
      </c>
      <c r="AJ36" s="1">
        <f t="shared" si="79"/>
        <v>8.0000000000000004E-4</v>
      </c>
      <c r="AK36" s="1">
        <f t="shared" si="79"/>
        <v>8.0000000000000004E-4</v>
      </c>
      <c r="AL36" s="1">
        <f t="shared" si="79"/>
        <v>8.0000000000000004E-4</v>
      </c>
      <c r="AM36" s="1">
        <f t="shared" si="79"/>
        <v>8.0000000000000004E-4</v>
      </c>
      <c r="AN36" s="1">
        <f t="shared" si="79"/>
        <v>8.0000000000000004E-4</v>
      </c>
      <c r="AO36" s="1">
        <f t="shared" si="79"/>
        <v>8.0000000000000004E-4</v>
      </c>
      <c r="AP36" s="1">
        <f t="shared" si="79"/>
        <v>8.0000000000000004E-4</v>
      </c>
      <c r="AQ36" s="1">
        <f t="shared" si="79"/>
        <v>8.0000000000000004E-4</v>
      </c>
      <c r="AR36" s="1">
        <f t="shared" si="79"/>
        <v>8.0000000000000004E-4</v>
      </c>
      <c r="AS36" s="1">
        <f t="shared" si="79"/>
        <v>8.0000000000000004E-4</v>
      </c>
      <c r="AT36" s="1">
        <f t="shared" si="79"/>
        <v>8.0000000000000004E-4</v>
      </c>
      <c r="AU36" s="1">
        <f t="shared" si="79"/>
        <v>0</v>
      </c>
      <c r="AV36" s="1">
        <f t="shared" si="79"/>
        <v>0.11999999999999997</v>
      </c>
      <c r="AW36" s="1">
        <f t="shared" si="79"/>
        <v>0.11999999999999997</v>
      </c>
      <c r="AX36" s="1">
        <f t="shared" si="79"/>
        <v>0.17999999999999997</v>
      </c>
      <c r="AY36" s="1">
        <f t="shared" si="79"/>
        <v>9.9999999999999978E-2</v>
      </c>
      <c r="AZ36" s="1">
        <f t="shared" si="79"/>
        <v>7.9999999999999988E-2</v>
      </c>
      <c r="BA36" s="1">
        <f t="shared" si="79"/>
        <v>9.9999999999999978E-2</v>
      </c>
      <c r="BB36" s="1">
        <f t="shared" si="79"/>
        <v>7.9999999999999988E-2</v>
      </c>
      <c r="BC36" s="1">
        <f t="shared" si="79"/>
        <v>7.9999999999999988E-2</v>
      </c>
      <c r="BD36" s="1">
        <f t="shared" si="79"/>
        <v>0.11999999999999997</v>
      </c>
      <c r="BE36" s="1">
        <f t="shared" si="79"/>
        <v>0.13999999999999996</v>
      </c>
      <c r="BF36" s="1">
        <f t="shared" si="79"/>
        <v>0.13999999999999996</v>
      </c>
      <c r="BG36" s="1">
        <f t="shared" si="79"/>
        <v>0.21999999999999995</v>
      </c>
      <c r="BH36" s="1">
        <f t="shared" si="79"/>
        <v>1.4799999999999998</v>
      </c>
      <c r="BI36" s="1">
        <f t="shared" si="79"/>
        <v>0</v>
      </c>
      <c r="BJ36" s="1">
        <f t="shared" si="79"/>
        <v>0.48</v>
      </c>
      <c r="BK36" s="1">
        <f t="shared" si="79"/>
        <v>0.48</v>
      </c>
      <c r="BL36" s="1">
        <f t="shared" si="79"/>
        <v>0.72</v>
      </c>
      <c r="BM36" s="1">
        <f t="shared" si="79"/>
        <v>0.4</v>
      </c>
      <c r="BN36" s="1">
        <f t="shared" si="79"/>
        <v>0.32</v>
      </c>
      <c r="BO36" s="1">
        <f t="shared" si="79"/>
        <v>0.4</v>
      </c>
      <c r="BP36" s="1">
        <f t="shared" ref="BP36:BV36" si="80">BP7/1000</f>
        <v>0.32</v>
      </c>
      <c r="BQ36" s="1">
        <f t="shared" si="80"/>
        <v>0.32</v>
      </c>
      <c r="BR36" s="1">
        <f t="shared" si="80"/>
        <v>0.48</v>
      </c>
      <c r="BS36" s="1">
        <f t="shared" si="80"/>
        <v>0.56000000000000005</v>
      </c>
      <c r="BT36" s="1">
        <f t="shared" si="80"/>
        <v>0.56000000000000005</v>
      </c>
      <c r="BU36" s="1">
        <f t="shared" si="80"/>
        <v>0.88</v>
      </c>
      <c r="BV36" s="1">
        <f t="shared" si="80"/>
        <v>5.92</v>
      </c>
    </row>
    <row r="37" spans="1:74">
      <c r="A37" s="4">
        <f t="shared" si="76"/>
        <v>4</v>
      </c>
      <c r="B37" s="1" t="s">
        <v>284</v>
      </c>
      <c r="C37" s="1" t="s">
        <v>326</v>
      </c>
      <c r="D37" s="1">
        <f t="shared" ref="D37:BO37" si="81">D8/1000</f>
        <v>0</v>
      </c>
      <c r="E37" s="1">
        <f t="shared" si="81"/>
        <v>10.1</v>
      </c>
      <c r="F37" s="1">
        <f t="shared" si="81"/>
        <v>0</v>
      </c>
      <c r="G37" s="1">
        <f t="shared" si="81"/>
        <v>0</v>
      </c>
      <c r="H37" s="1">
        <f t="shared" si="81"/>
        <v>1.3</v>
      </c>
      <c r="I37" s="1">
        <f t="shared" si="81"/>
        <v>1.1000000000000001</v>
      </c>
      <c r="J37" s="1">
        <f t="shared" si="81"/>
        <v>0.9</v>
      </c>
      <c r="K37" s="1">
        <f t="shared" si="81"/>
        <v>0.6</v>
      </c>
      <c r="L37" s="1">
        <f t="shared" si="81"/>
        <v>0.6</v>
      </c>
      <c r="M37" s="1">
        <f t="shared" si="81"/>
        <v>0.5</v>
      </c>
      <c r="N37" s="1">
        <f t="shared" si="81"/>
        <v>0.5</v>
      </c>
      <c r="O37" s="1">
        <f t="shared" si="81"/>
        <v>0.7</v>
      </c>
      <c r="P37" s="1">
        <f t="shared" si="81"/>
        <v>0.7</v>
      </c>
      <c r="Q37" s="1">
        <f t="shared" si="81"/>
        <v>0.8</v>
      </c>
      <c r="R37" s="1">
        <f t="shared" si="81"/>
        <v>1.1000000000000001</v>
      </c>
      <c r="S37" s="1">
        <f t="shared" si="81"/>
        <v>1.3</v>
      </c>
      <c r="T37" s="1">
        <f t="shared" si="81"/>
        <v>10.1</v>
      </c>
      <c r="U37" s="1">
        <f t="shared" si="81"/>
        <v>0</v>
      </c>
      <c r="V37" s="1">
        <f t="shared" si="81"/>
        <v>2.5000000000000001E-4</v>
      </c>
      <c r="W37" s="1">
        <f t="shared" si="81"/>
        <v>2.5000000000000001E-4</v>
      </c>
      <c r="X37" s="1">
        <f t="shared" si="81"/>
        <v>2.5000000000000001E-4</v>
      </c>
      <c r="Y37" s="1">
        <f t="shared" si="81"/>
        <v>2.5000000000000001E-4</v>
      </c>
      <c r="Z37" s="1">
        <f t="shared" si="81"/>
        <v>2.5000000000000001E-4</v>
      </c>
      <c r="AA37" s="1">
        <f t="shared" si="81"/>
        <v>2.5000000000000001E-4</v>
      </c>
      <c r="AB37" s="1">
        <f t="shared" si="81"/>
        <v>2.5000000000000001E-4</v>
      </c>
      <c r="AC37" s="1">
        <f t="shared" si="81"/>
        <v>2.5000000000000001E-4</v>
      </c>
      <c r="AD37" s="1">
        <f t="shared" si="81"/>
        <v>2.5000000000000001E-4</v>
      </c>
      <c r="AE37" s="1">
        <f t="shared" si="81"/>
        <v>2.5000000000000001E-4</v>
      </c>
      <c r="AF37" s="1">
        <f t="shared" si="81"/>
        <v>2.5000000000000001E-4</v>
      </c>
      <c r="AG37" s="1">
        <f t="shared" si="81"/>
        <v>2.5000000000000001E-4</v>
      </c>
      <c r="AH37" s="1">
        <f t="shared" si="81"/>
        <v>0</v>
      </c>
      <c r="AI37" s="1">
        <f t="shared" si="81"/>
        <v>7.5000000000000002E-4</v>
      </c>
      <c r="AJ37" s="1">
        <f t="shared" si="81"/>
        <v>7.5000000000000002E-4</v>
      </c>
      <c r="AK37" s="1">
        <f t="shared" si="81"/>
        <v>7.5000000000000002E-4</v>
      </c>
      <c r="AL37" s="1">
        <f t="shared" si="81"/>
        <v>7.5000000000000002E-4</v>
      </c>
      <c r="AM37" s="1">
        <f t="shared" si="81"/>
        <v>7.5000000000000002E-4</v>
      </c>
      <c r="AN37" s="1">
        <f t="shared" si="81"/>
        <v>7.5000000000000002E-4</v>
      </c>
      <c r="AO37" s="1">
        <f t="shared" si="81"/>
        <v>7.5000000000000002E-4</v>
      </c>
      <c r="AP37" s="1">
        <f t="shared" si="81"/>
        <v>7.5000000000000002E-4</v>
      </c>
      <c r="AQ37" s="1">
        <f t="shared" si="81"/>
        <v>7.5000000000000002E-4</v>
      </c>
      <c r="AR37" s="1">
        <f t="shared" si="81"/>
        <v>7.5000000000000002E-4</v>
      </c>
      <c r="AS37" s="1">
        <f t="shared" si="81"/>
        <v>7.5000000000000002E-4</v>
      </c>
      <c r="AT37" s="1">
        <f t="shared" si="81"/>
        <v>7.5000000000000002E-4</v>
      </c>
      <c r="AU37" s="1">
        <f t="shared" si="81"/>
        <v>0</v>
      </c>
      <c r="AV37" s="1">
        <f t="shared" si="81"/>
        <v>0.32500000000000001</v>
      </c>
      <c r="AW37" s="1">
        <f t="shared" si="81"/>
        <v>0.27500000000000002</v>
      </c>
      <c r="AX37" s="1">
        <f t="shared" si="81"/>
        <v>0.22500000000000001</v>
      </c>
      <c r="AY37" s="1">
        <f t="shared" si="81"/>
        <v>0.15</v>
      </c>
      <c r="AZ37" s="1">
        <f t="shared" si="81"/>
        <v>0.15</v>
      </c>
      <c r="BA37" s="1">
        <f t="shared" si="81"/>
        <v>0.125</v>
      </c>
      <c r="BB37" s="1">
        <f t="shared" si="81"/>
        <v>0.125</v>
      </c>
      <c r="BC37" s="1">
        <f t="shared" si="81"/>
        <v>0.17499999999999999</v>
      </c>
      <c r="BD37" s="1">
        <f t="shared" si="81"/>
        <v>0.17499999999999999</v>
      </c>
      <c r="BE37" s="1">
        <f t="shared" si="81"/>
        <v>0.2</v>
      </c>
      <c r="BF37" s="1">
        <f t="shared" si="81"/>
        <v>0.27500000000000002</v>
      </c>
      <c r="BG37" s="1">
        <f t="shared" si="81"/>
        <v>0.32500000000000001</v>
      </c>
      <c r="BH37" s="1">
        <f t="shared" si="81"/>
        <v>2.5249999999999999</v>
      </c>
      <c r="BI37" s="1">
        <f t="shared" si="81"/>
        <v>0</v>
      </c>
      <c r="BJ37" s="1">
        <f t="shared" si="81"/>
        <v>0.97499999999999998</v>
      </c>
      <c r="BK37" s="1">
        <f t="shared" si="81"/>
        <v>0.82499999999999996</v>
      </c>
      <c r="BL37" s="1">
        <f t="shared" si="81"/>
        <v>0.67500000000000004</v>
      </c>
      <c r="BM37" s="1">
        <f t="shared" si="81"/>
        <v>0.45</v>
      </c>
      <c r="BN37" s="1">
        <f t="shared" si="81"/>
        <v>0.45</v>
      </c>
      <c r="BO37" s="1">
        <f t="shared" si="81"/>
        <v>0.375</v>
      </c>
      <c r="BP37" s="1">
        <f t="shared" ref="BP37:BV37" si="82">BP8/1000</f>
        <v>0.375</v>
      </c>
      <c r="BQ37" s="1">
        <f t="shared" si="82"/>
        <v>0.52500000000000002</v>
      </c>
      <c r="BR37" s="1">
        <f t="shared" si="82"/>
        <v>0.52500000000000002</v>
      </c>
      <c r="BS37" s="1">
        <f t="shared" si="82"/>
        <v>0.6</v>
      </c>
      <c r="BT37" s="1">
        <f t="shared" si="82"/>
        <v>0.82499999999999996</v>
      </c>
      <c r="BU37" s="1">
        <f t="shared" si="82"/>
        <v>0.97499999999999998</v>
      </c>
      <c r="BV37" s="1">
        <f t="shared" si="82"/>
        <v>7.5750000000000002</v>
      </c>
    </row>
    <row r="38" spans="1:74">
      <c r="A38" s="4">
        <f t="shared" si="76"/>
        <v>5</v>
      </c>
      <c r="B38" s="1" t="s">
        <v>522</v>
      </c>
      <c r="C38" s="1" t="s">
        <v>326</v>
      </c>
      <c r="D38" s="1">
        <f t="shared" ref="D38:BO38" si="83">D9/1000</f>
        <v>0</v>
      </c>
      <c r="E38" s="1">
        <f t="shared" si="83"/>
        <v>36.4</v>
      </c>
      <c r="F38" s="1">
        <f t="shared" si="83"/>
        <v>0</v>
      </c>
      <c r="G38" s="1">
        <f t="shared" si="83"/>
        <v>0</v>
      </c>
      <c r="H38" s="1">
        <f t="shared" si="83"/>
        <v>3</v>
      </c>
      <c r="I38" s="1">
        <f t="shared" si="83"/>
        <v>3.4</v>
      </c>
      <c r="J38" s="1">
        <f t="shared" si="83"/>
        <v>3.1</v>
      </c>
      <c r="K38" s="1">
        <f t="shared" si="83"/>
        <v>2.2999999999999998</v>
      </c>
      <c r="L38" s="1">
        <f t="shared" si="83"/>
        <v>2.2000000000000002</v>
      </c>
      <c r="M38" s="1">
        <f t="shared" si="83"/>
        <v>1.8</v>
      </c>
      <c r="N38" s="1">
        <f t="shared" si="83"/>
        <v>1.8</v>
      </c>
      <c r="O38" s="1">
        <f t="shared" si="83"/>
        <v>2.4</v>
      </c>
      <c r="P38" s="1">
        <f t="shared" si="83"/>
        <v>3</v>
      </c>
      <c r="Q38" s="1">
        <f t="shared" si="83"/>
        <v>3.6</v>
      </c>
      <c r="R38" s="1">
        <f t="shared" si="83"/>
        <v>4.3</v>
      </c>
      <c r="S38" s="1">
        <f t="shared" si="83"/>
        <v>5.5</v>
      </c>
      <c r="T38" s="1">
        <f t="shared" si="83"/>
        <v>36.4</v>
      </c>
      <c r="U38" s="1">
        <f t="shared" si="83"/>
        <v>0</v>
      </c>
      <c r="V38" s="1">
        <f t="shared" si="83"/>
        <v>2.5000000000000001E-4</v>
      </c>
      <c r="W38" s="1">
        <f t="shared" si="83"/>
        <v>2.5000000000000001E-4</v>
      </c>
      <c r="X38" s="1">
        <f t="shared" si="83"/>
        <v>2.5000000000000001E-4</v>
      </c>
      <c r="Y38" s="1">
        <f t="shared" si="83"/>
        <v>2.5000000000000001E-4</v>
      </c>
      <c r="Z38" s="1">
        <f t="shared" si="83"/>
        <v>2.5000000000000001E-4</v>
      </c>
      <c r="AA38" s="1">
        <f t="shared" si="83"/>
        <v>2.5000000000000001E-4</v>
      </c>
      <c r="AB38" s="1">
        <f t="shared" si="83"/>
        <v>2.5000000000000001E-4</v>
      </c>
      <c r="AC38" s="1">
        <f t="shared" si="83"/>
        <v>2.5000000000000001E-4</v>
      </c>
      <c r="AD38" s="1">
        <f t="shared" si="83"/>
        <v>2.5000000000000001E-4</v>
      </c>
      <c r="AE38" s="1">
        <f t="shared" si="83"/>
        <v>2.5000000000000001E-4</v>
      </c>
      <c r="AF38" s="1">
        <f t="shared" si="83"/>
        <v>2.5000000000000001E-4</v>
      </c>
      <c r="AG38" s="1">
        <f t="shared" si="83"/>
        <v>2.5000000000000001E-4</v>
      </c>
      <c r="AH38" s="1">
        <f t="shared" si="83"/>
        <v>0</v>
      </c>
      <c r="AI38" s="1">
        <f t="shared" si="83"/>
        <v>7.5000000000000002E-4</v>
      </c>
      <c r="AJ38" s="1">
        <f t="shared" si="83"/>
        <v>7.5000000000000002E-4</v>
      </c>
      <c r="AK38" s="1">
        <f t="shared" si="83"/>
        <v>7.5000000000000002E-4</v>
      </c>
      <c r="AL38" s="1">
        <f t="shared" si="83"/>
        <v>7.5000000000000002E-4</v>
      </c>
      <c r="AM38" s="1">
        <f t="shared" si="83"/>
        <v>7.5000000000000002E-4</v>
      </c>
      <c r="AN38" s="1">
        <f t="shared" si="83"/>
        <v>7.5000000000000002E-4</v>
      </c>
      <c r="AO38" s="1">
        <f t="shared" si="83"/>
        <v>7.5000000000000002E-4</v>
      </c>
      <c r="AP38" s="1">
        <f t="shared" si="83"/>
        <v>7.5000000000000002E-4</v>
      </c>
      <c r="AQ38" s="1">
        <f t="shared" si="83"/>
        <v>7.5000000000000002E-4</v>
      </c>
      <c r="AR38" s="1">
        <f t="shared" si="83"/>
        <v>7.5000000000000002E-4</v>
      </c>
      <c r="AS38" s="1">
        <f t="shared" si="83"/>
        <v>7.5000000000000002E-4</v>
      </c>
      <c r="AT38" s="1">
        <f t="shared" si="83"/>
        <v>7.5000000000000002E-4</v>
      </c>
      <c r="AU38" s="1">
        <f t="shared" si="83"/>
        <v>0</v>
      </c>
      <c r="AV38" s="1">
        <f t="shared" si="83"/>
        <v>0.75</v>
      </c>
      <c r="AW38" s="1">
        <f t="shared" si="83"/>
        <v>0.85</v>
      </c>
      <c r="AX38" s="1">
        <f t="shared" si="83"/>
        <v>0.77500000000000002</v>
      </c>
      <c r="AY38" s="1">
        <f t="shared" si="83"/>
        <v>0.57499999999999996</v>
      </c>
      <c r="AZ38" s="1">
        <f t="shared" si="83"/>
        <v>0.55000000000000004</v>
      </c>
      <c r="BA38" s="1">
        <f t="shared" si="83"/>
        <v>0.45</v>
      </c>
      <c r="BB38" s="1">
        <f t="shared" si="83"/>
        <v>0.45</v>
      </c>
      <c r="BC38" s="1">
        <f t="shared" si="83"/>
        <v>0.6</v>
      </c>
      <c r="BD38" s="1">
        <f t="shared" si="83"/>
        <v>0.75</v>
      </c>
      <c r="BE38" s="1">
        <f t="shared" si="83"/>
        <v>0.9</v>
      </c>
      <c r="BF38" s="1">
        <f t="shared" si="83"/>
        <v>1.075</v>
      </c>
      <c r="BG38" s="1">
        <f t="shared" si="83"/>
        <v>1.375</v>
      </c>
      <c r="BH38" s="1">
        <f t="shared" si="83"/>
        <v>9.1</v>
      </c>
      <c r="BI38" s="1">
        <f t="shared" si="83"/>
        <v>0</v>
      </c>
      <c r="BJ38" s="1">
        <f t="shared" si="83"/>
        <v>2.25</v>
      </c>
      <c r="BK38" s="1">
        <f t="shared" si="83"/>
        <v>2.5499999999999998</v>
      </c>
      <c r="BL38" s="1">
        <f t="shared" si="83"/>
        <v>2.3250000000000002</v>
      </c>
      <c r="BM38" s="1">
        <f t="shared" si="83"/>
        <v>1.7250000000000001</v>
      </c>
      <c r="BN38" s="1">
        <f t="shared" si="83"/>
        <v>1.65</v>
      </c>
      <c r="BO38" s="1">
        <f t="shared" si="83"/>
        <v>1.35</v>
      </c>
      <c r="BP38" s="1">
        <f t="shared" ref="BP38:BV38" si="84">BP9/1000</f>
        <v>1.35</v>
      </c>
      <c r="BQ38" s="1">
        <f t="shared" si="84"/>
        <v>1.8</v>
      </c>
      <c r="BR38" s="1">
        <f t="shared" si="84"/>
        <v>2.25</v>
      </c>
      <c r="BS38" s="1">
        <f t="shared" si="84"/>
        <v>2.7</v>
      </c>
      <c r="BT38" s="1">
        <f t="shared" si="84"/>
        <v>3.2250000000000001</v>
      </c>
      <c r="BU38" s="1">
        <f t="shared" si="84"/>
        <v>4.125</v>
      </c>
      <c r="BV38" s="1">
        <f t="shared" si="84"/>
        <v>27.3</v>
      </c>
    </row>
    <row r="39" spans="1:74">
      <c r="A39" s="4">
        <f t="shared" si="76"/>
        <v>6</v>
      </c>
      <c r="B39" s="1" t="s">
        <v>523</v>
      </c>
      <c r="C39" s="1" t="s">
        <v>326</v>
      </c>
      <c r="D39" s="1">
        <f t="shared" ref="D39:BO39" si="85">D10/1000</f>
        <v>0</v>
      </c>
      <c r="E39" s="1">
        <f t="shared" si="85"/>
        <v>6.7</v>
      </c>
      <c r="F39" s="1">
        <f t="shared" si="85"/>
        <v>0</v>
      </c>
      <c r="G39" s="1">
        <f t="shared" si="85"/>
        <v>0</v>
      </c>
      <c r="H39" s="1">
        <f t="shared" si="85"/>
        <v>0.6</v>
      </c>
      <c r="I39" s="1">
        <f t="shared" si="85"/>
        <v>0.6</v>
      </c>
      <c r="J39" s="1">
        <f t="shared" si="85"/>
        <v>0.6</v>
      </c>
      <c r="K39" s="1">
        <f t="shared" si="85"/>
        <v>0.4</v>
      </c>
      <c r="L39" s="1">
        <f t="shared" si="85"/>
        <v>0.4</v>
      </c>
      <c r="M39" s="1">
        <f t="shared" si="85"/>
        <v>0.3</v>
      </c>
      <c r="N39" s="1">
        <f t="shared" si="85"/>
        <v>0.3</v>
      </c>
      <c r="O39" s="1">
        <f t="shared" si="85"/>
        <v>0.4</v>
      </c>
      <c r="P39" s="1">
        <f t="shared" si="85"/>
        <v>0.6</v>
      </c>
      <c r="Q39" s="1">
        <f t="shared" si="85"/>
        <v>0.7</v>
      </c>
      <c r="R39" s="1">
        <f t="shared" si="85"/>
        <v>0.8</v>
      </c>
      <c r="S39" s="1">
        <f t="shared" si="85"/>
        <v>1</v>
      </c>
      <c r="T39" s="1">
        <f t="shared" si="85"/>
        <v>6.7</v>
      </c>
      <c r="U39" s="1">
        <f t="shared" si="85"/>
        <v>0</v>
      </c>
      <c r="V39" s="1">
        <f t="shared" si="85"/>
        <v>2.5000000000000001E-4</v>
      </c>
      <c r="W39" s="1">
        <f t="shared" si="85"/>
        <v>2.5000000000000001E-4</v>
      </c>
      <c r="X39" s="1">
        <f t="shared" si="85"/>
        <v>2.5000000000000001E-4</v>
      </c>
      <c r="Y39" s="1">
        <f t="shared" si="85"/>
        <v>2.5000000000000001E-4</v>
      </c>
      <c r="Z39" s="1">
        <f t="shared" si="85"/>
        <v>2.5000000000000001E-4</v>
      </c>
      <c r="AA39" s="1">
        <f t="shared" si="85"/>
        <v>2.5000000000000001E-4</v>
      </c>
      <c r="AB39" s="1">
        <f t="shared" si="85"/>
        <v>2.5000000000000001E-4</v>
      </c>
      <c r="AC39" s="1">
        <f t="shared" si="85"/>
        <v>2.5000000000000001E-4</v>
      </c>
      <c r="AD39" s="1">
        <f t="shared" si="85"/>
        <v>2.5000000000000001E-4</v>
      </c>
      <c r="AE39" s="1">
        <f t="shared" si="85"/>
        <v>2.5000000000000001E-4</v>
      </c>
      <c r="AF39" s="1">
        <f t="shared" si="85"/>
        <v>2.5000000000000001E-4</v>
      </c>
      <c r="AG39" s="1">
        <f t="shared" si="85"/>
        <v>2.5000000000000001E-4</v>
      </c>
      <c r="AH39" s="1">
        <f t="shared" si="85"/>
        <v>0</v>
      </c>
      <c r="AI39" s="1">
        <f t="shared" si="85"/>
        <v>7.5000000000000002E-4</v>
      </c>
      <c r="AJ39" s="1">
        <f t="shared" si="85"/>
        <v>7.5000000000000002E-4</v>
      </c>
      <c r="AK39" s="1">
        <f t="shared" si="85"/>
        <v>7.5000000000000002E-4</v>
      </c>
      <c r="AL39" s="1">
        <f t="shared" si="85"/>
        <v>7.5000000000000002E-4</v>
      </c>
      <c r="AM39" s="1">
        <f t="shared" si="85"/>
        <v>7.5000000000000002E-4</v>
      </c>
      <c r="AN39" s="1">
        <f t="shared" si="85"/>
        <v>7.5000000000000002E-4</v>
      </c>
      <c r="AO39" s="1">
        <f t="shared" si="85"/>
        <v>7.5000000000000002E-4</v>
      </c>
      <c r="AP39" s="1">
        <f t="shared" si="85"/>
        <v>7.5000000000000002E-4</v>
      </c>
      <c r="AQ39" s="1">
        <f t="shared" si="85"/>
        <v>7.5000000000000002E-4</v>
      </c>
      <c r="AR39" s="1">
        <f t="shared" si="85"/>
        <v>7.5000000000000002E-4</v>
      </c>
      <c r="AS39" s="1">
        <f t="shared" si="85"/>
        <v>7.5000000000000002E-4</v>
      </c>
      <c r="AT39" s="1">
        <f t="shared" si="85"/>
        <v>7.5000000000000002E-4</v>
      </c>
      <c r="AU39" s="1">
        <f t="shared" si="85"/>
        <v>0</v>
      </c>
      <c r="AV39" s="1">
        <f t="shared" si="85"/>
        <v>0.15</v>
      </c>
      <c r="AW39" s="1">
        <f t="shared" si="85"/>
        <v>0.15</v>
      </c>
      <c r="AX39" s="1">
        <f t="shared" si="85"/>
        <v>0.15</v>
      </c>
      <c r="AY39" s="1">
        <f t="shared" si="85"/>
        <v>0.1</v>
      </c>
      <c r="AZ39" s="1">
        <f t="shared" si="85"/>
        <v>0.1</v>
      </c>
      <c r="BA39" s="1">
        <f t="shared" si="85"/>
        <v>7.4999999999999997E-2</v>
      </c>
      <c r="BB39" s="1">
        <f t="shared" si="85"/>
        <v>7.4999999999999997E-2</v>
      </c>
      <c r="BC39" s="1">
        <f t="shared" si="85"/>
        <v>0.1</v>
      </c>
      <c r="BD39" s="1">
        <f t="shared" si="85"/>
        <v>0.15</v>
      </c>
      <c r="BE39" s="1">
        <f t="shared" si="85"/>
        <v>0.17499999999999999</v>
      </c>
      <c r="BF39" s="1">
        <f t="shared" si="85"/>
        <v>0.2</v>
      </c>
      <c r="BG39" s="1">
        <f t="shared" si="85"/>
        <v>0.25</v>
      </c>
      <c r="BH39" s="1">
        <f t="shared" si="85"/>
        <v>1.675</v>
      </c>
      <c r="BI39" s="1">
        <f t="shared" si="85"/>
        <v>0</v>
      </c>
      <c r="BJ39" s="1">
        <f t="shared" si="85"/>
        <v>0.45</v>
      </c>
      <c r="BK39" s="1">
        <f t="shared" si="85"/>
        <v>0.45</v>
      </c>
      <c r="BL39" s="1">
        <f t="shared" si="85"/>
        <v>0.45</v>
      </c>
      <c r="BM39" s="1">
        <f t="shared" si="85"/>
        <v>0.3</v>
      </c>
      <c r="BN39" s="1">
        <f t="shared" si="85"/>
        <v>0.3</v>
      </c>
      <c r="BO39" s="1">
        <f t="shared" si="85"/>
        <v>0.22500000000000001</v>
      </c>
      <c r="BP39" s="1">
        <f t="shared" ref="BP39:BV39" si="86">BP10/1000</f>
        <v>0.22500000000000001</v>
      </c>
      <c r="BQ39" s="1">
        <f t="shared" si="86"/>
        <v>0.3</v>
      </c>
      <c r="BR39" s="1">
        <f t="shared" si="86"/>
        <v>0.45</v>
      </c>
      <c r="BS39" s="1">
        <f t="shared" si="86"/>
        <v>0.52500000000000002</v>
      </c>
      <c r="BT39" s="1">
        <f t="shared" si="86"/>
        <v>0.6</v>
      </c>
      <c r="BU39" s="1">
        <f t="shared" si="86"/>
        <v>0.75</v>
      </c>
      <c r="BV39" s="1">
        <f t="shared" si="86"/>
        <v>5.0250000000000004</v>
      </c>
    </row>
    <row r="40" spans="1:74">
      <c r="A40" s="4">
        <f t="shared" si="76"/>
        <v>7</v>
      </c>
      <c r="B40" s="1" t="s">
        <v>287</v>
      </c>
      <c r="C40" s="1" t="s">
        <v>326</v>
      </c>
      <c r="D40" s="1">
        <f t="shared" ref="D40:BO40" si="87">D11/1000</f>
        <v>0</v>
      </c>
      <c r="E40" s="1">
        <f t="shared" si="87"/>
        <v>2.5</v>
      </c>
      <c r="F40" s="1">
        <f t="shared" si="87"/>
        <v>0</v>
      </c>
      <c r="G40" s="1">
        <f t="shared" si="87"/>
        <v>0</v>
      </c>
      <c r="H40" s="1">
        <f t="shared" si="87"/>
        <v>0.3</v>
      </c>
      <c r="I40" s="1">
        <f t="shared" si="87"/>
        <v>0.3</v>
      </c>
      <c r="J40" s="1">
        <f t="shared" si="87"/>
        <v>0.2</v>
      </c>
      <c r="K40" s="1">
        <f t="shared" si="87"/>
        <v>0.1</v>
      </c>
      <c r="L40" s="1">
        <f t="shared" si="87"/>
        <v>0.2</v>
      </c>
      <c r="M40" s="1">
        <f t="shared" si="87"/>
        <v>0.1</v>
      </c>
      <c r="N40" s="1">
        <f t="shared" si="87"/>
        <v>0.2</v>
      </c>
      <c r="O40" s="1">
        <f t="shared" si="87"/>
        <v>0.2</v>
      </c>
      <c r="P40" s="1">
        <f t="shared" si="87"/>
        <v>0.2</v>
      </c>
      <c r="Q40" s="1">
        <f t="shared" si="87"/>
        <v>0.2</v>
      </c>
      <c r="R40" s="1">
        <f t="shared" si="87"/>
        <v>0.2</v>
      </c>
      <c r="S40" s="1">
        <f t="shared" si="87"/>
        <v>0.3</v>
      </c>
      <c r="T40" s="1">
        <f t="shared" si="87"/>
        <v>2.5</v>
      </c>
      <c r="U40" s="1">
        <f t="shared" si="87"/>
        <v>0</v>
      </c>
      <c r="V40" s="1">
        <f t="shared" si="87"/>
        <v>1.9999999999999996E-4</v>
      </c>
      <c r="W40" s="1">
        <f t="shared" si="87"/>
        <v>1.9999999999999996E-4</v>
      </c>
      <c r="X40" s="1">
        <f t="shared" si="87"/>
        <v>1.9999999999999996E-4</v>
      </c>
      <c r="Y40" s="1">
        <f t="shared" si="87"/>
        <v>1.9999999999999996E-4</v>
      </c>
      <c r="Z40" s="1">
        <f t="shared" si="87"/>
        <v>1.9999999999999996E-4</v>
      </c>
      <c r="AA40" s="1">
        <f t="shared" si="87"/>
        <v>1.9999999999999996E-4</v>
      </c>
      <c r="AB40" s="1">
        <f t="shared" si="87"/>
        <v>1.9999999999999996E-4</v>
      </c>
      <c r="AC40" s="1">
        <f t="shared" si="87"/>
        <v>1.9999999999999996E-4</v>
      </c>
      <c r="AD40" s="1">
        <f t="shared" si="87"/>
        <v>1.9999999999999996E-4</v>
      </c>
      <c r="AE40" s="1">
        <f t="shared" si="87"/>
        <v>1.9999999999999996E-4</v>
      </c>
      <c r="AF40" s="1">
        <f t="shared" si="87"/>
        <v>1.9999999999999996E-4</v>
      </c>
      <c r="AG40" s="1">
        <f t="shared" si="87"/>
        <v>1.9999999999999996E-4</v>
      </c>
      <c r="AH40" s="1">
        <f t="shared" si="87"/>
        <v>0</v>
      </c>
      <c r="AI40" s="1">
        <f t="shared" si="87"/>
        <v>8.0000000000000004E-4</v>
      </c>
      <c r="AJ40" s="1">
        <f t="shared" si="87"/>
        <v>8.0000000000000004E-4</v>
      </c>
      <c r="AK40" s="1">
        <f t="shared" si="87"/>
        <v>8.0000000000000004E-4</v>
      </c>
      <c r="AL40" s="1">
        <f t="shared" si="87"/>
        <v>8.0000000000000004E-4</v>
      </c>
      <c r="AM40" s="1">
        <f t="shared" si="87"/>
        <v>8.0000000000000004E-4</v>
      </c>
      <c r="AN40" s="1">
        <f t="shared" si="87"/>
        <v>8.0000000000000004E-4</v>
      </c>
      <c r="AO40" s="1">
        <f t="shared" si="87"/>
        <v>8.0000000000000004E-4</v>
      </c>
      <c r="AP40" s="1">
        <f t="shared" si="87"/>
        <v>8.0000000000000004E-4</v>
      </c>
      <c r="AQ40" s="1">
        <f t="shared" si="87"/>
        <v>8.0000000000000004E-4</v>
      </c>
      <c r="AR40" s="1">
        <f t="shared" si="87"/>
        <v>8.0000000000000004E-4</v>
      </c>
      <c r="AS40" s="1">
        <f t="shared" si="87"/>
        <v>8.0000000000000004E-4</v>
      </c>
      <c r="AT40" s="1">
        <f t="shared" si="87"/>
        <v>8.0000000000000004E-4</v>
      </c>
      <c r="AU40" s="1">
        <f t="shared" si="87"/>
        <v>0</v>
      </c>
      <c r="AV40" s="1">
        <f t="shared" si="87"/>
        <v>5.9999999999999984E-2</v>
      </c>
      <c r="AW40" s="1">
        <f t="shared" si="87"/>
        <v>5.9999999999999984E-2</v>
      </c>
      <c r="AX40" s="1">
        <f t="shared" si="87"/>
        <v>3.9999999999999994E-2</v>
      </c>
      <c r="AY40" s="1">
        <f t="shared" si="87"/>
        <v>1.9999999999999997E-2</v>
      </c>
      <c r="AZ40" s="1">
        <f t="shared" si="87"/>
        <v>3.9999999999999994E-2</v>
      </c>
      <c r="BA40" s="1">
        <f t="shared" si="87"/>
        <v>1.9999999999999997E-2</v>
      </c>
      <c r="BB40" s="1">
        <f t="shared" si="87"/>
        <v>3.9999999999999994E-2</v>
      </c>
      <c r="BC40" s="1">
        <f t="shared" si="87"/>
        <v>3.9999999999999994E-2</v>
      </c>
      <c r="BD40" s="1">
        <f t="shared" si="87"/>
        <v>3.9999999999999994E-2</v>
      </c>
      <c r="BE40" s="1">
        <f t="shared" si="87"/>
        <v>3.9999999999999994E-2</v>
      </c>
      <c r="BF40" s="1">
        <f t="shared" si="87"/>
        <v>3.9999999999999994E-2</v>
      </c>
      <c r="BG40" s="1">
        <f t="shared" si="87"/>
        <v>5.9999999999999984E-2</v>
      </c>
      <c r="BH40" s="1">
        <f t="shared" si="87"/>
        <v>0.49999999999999994</v>
      </c>
      <c r="BI40" s="1">
        <f t="shared" si="87"/>
        <v>0</v>
      </c>
      <c r="BJ40" s="1">
        <f t="shared" si="87"/>
        <v>0.24</v>
      </c>
      <c r="BK40" s="1">
        <f t="shared" si="87"/>
        <v>0.24</v>
      </c>
      <c r="BL40" s="1">
        <f t="shared" si="87"/>
        <v>0.16</v>
      </c>
      <c r="BM40" s="1">
        <f t="shared" si="87"/>
        <v>0.08</v>
      </c>
      <c r="BN40" s="1">
        <f t="shared" si="87"/>
        <v>0.16</v>
      </c>
      <c r="BO40" s="1">
        <f t="shared" si="87"/>
        <v>0.08</v>
      </c>
      <c r="BP40" s="1">
        <f t="shared" ref="BP40:BV40" si="88">BP11/1000</f>
        <v>0.16</v>
      </c>
      <c r="BQ40" s="1">
        <f t="shared" si="88"/>
        <v>0.16</v>
      </c>
      <c r="BR40" s="1">
        <f t="shared" si="88"/>
        <v>0.16</v>
      </c>
      <c r="BS40" s="1">
        <f t="shared" si="88"/>
        <v>0.16</v>
      </c>
      <c r="BT40" s="1">
        <f t="shared" si="88"/>
        <v>0.16</v>
      </c>
      <c r="BU40" s="1">
        <f t="shared" si="88"/>
        <v>0.24</v>
      </c>
      <c r="BV40" s="1">
        <f t="shared" si="88"/>
        <v>2</v>
      </c>
    </row>
    <row r="41" spans="1:74">
      <c r="A41" s="4">
        <f t="shared" si="76"/>
        <v>8</v>
      </c>
      <c r="B41" s="1" t="s">
        <v>286</v>
      </c>
      <c r="C41" s="1" t="s">
        <v>326</v>
      </c>
      <c r="D41" s="1">
        <f t="shared" ref="D41:BO41" si="89">D12/1000</f>
        <v>0</v>
      </c>
      <c r="E41" s="1">
        <f t="shared" si="89"/>
        <v>2.4</v>
      </c>
      <c r="F41" s="1">
        <f t="shared" si="89"/>
        <v>0</v>
      </c>
      <c r="G41" s="1">
        <f t="shared" si="89"/>
        <v>0</v>
      </c>
      <c r="H41" s="1">
        <f t="shared" si="89"/>
        <v>0.3</v>
      </c>
      <c r="I41" s="1">
        <f t="shared" si="89"/>
        <v>0.3</v>
      </c>
      <c r="J41" s="1">
        <f t="shared" si="89"/>
        <v>0.2</v>
      </c>
      <c r="K41" s="1">
        <f t="shared" si="89"/>
        <v>0.1</v>
      </c>
      <c r="L41" s="1">
        <f t="shared" si="89"/>
        <v>0.1</v>
      </c>
      <c r="M41" s="1">
        <f t="shared" si="89"/>
        <v>0.1</v>
      </c>
      <c r="N41" s="1">
        <f t="shared" si="89"/>
        <v>0.2</v>
      </c>
      <c r="O41" s="1">
        <f t="shared" si="89"/>
        <v>0.2</v>
      </c>
      <c r="P41" s="1">
        <f t="shared" si="89"/>
        <v>0.2</v>
      </c>
      <c r="Q41" s="1">
        <f t="shared" si="89"/>
        <v>0.2</v>
      </c>
      <c r="R41" s="1">
        <f t="shared" si="89"/>
        <v>0.2</v>
      </c>
      <c r="S41" s="1">
        <f t="shared" si="89"/>
        <v>0.3</v>
      </c>
      <c r="T41" s="1">
        <f t="shared" si="89"/>
        <v>2.4</v>
      </c>
      <c r="U41" s="1">
        <f t="shared" si="89"/>
        <v>0</v>
      </c>
      <c r="V41" s="1">
        <f t="shared" si="89"/>
        <v>1.9999999999999996E-4</v>
      </c>
      <c r="W41" s="1">
        <f t="shared" si="89"/>
        <v>1.9999999999999996E-4</v>
      </c>
      <c r="X41" s="1">
        <f t="shared" si="89"/>
        <v>1.9999999999999996E-4</v>
      </c>
      <c r="Y41" s="1">
        <f t="shared" si="89"/>
        <v>1.9999999999999996E-4</v>
      </c>
      <c r="Z41" s="1">
        <f t="shared" si="89"/>
        <v>1.9999999999999996E-4</v>
      </c>
      <c r="AA41" s="1">
        <f t="shared" si="89"/>
        <v>1.9999999999999996E-4</v>
      </c>
      <c r="AB41" s="1">
        <f t="shared" si="89"/>
        <v>1.9999999999999996E-4</v>
      </c>
      <c r="AC41" s="1">
        <f t="shared" si="89"/>
        <v>1.9999999999999996E-4</v>
      </c>
      <c r="AD41" s="1">
        <f t="shared" si="89"/>
        <v>1.9999999999999996E-4</v>
      </c>
      <c r="AE41" s="1">
        <f t="shared" si="89"/>
        <v>1.9999999999999996E-4</v>
      </c>
      <c r="AF41" s="1">
        <f t="shared" si="89"/>
        <v>1.9999999999999996E-4</v>
      </c>
      <c r="AG41" s="1">
        <f t="shared" si="89"/>
        <v>1.9999999999999996E-4</v>
      </c>
      <c r="AH41" s="1">
        <f t="shared" si="89"/>
        <v>0</v>
      </c>
      <c r="AI41" s="1">
        <f t="shared" si="89"/>
        <v>8.0000000000000004E-4</v>
      </c>
      <c r="AJ41" s="1">
        <f t="shared" si="89"/>
        <v>8.0000000000000004E-4</v>
      </c>
      <c r="AK41" s="1">
        <f t="shared" si="89"/>
        <v>8.0000000000000004E-4</v>
      </c>
      <c r="AL41" s="1">
        <f t="shared" si="89"/>
        <v>8.0000000000000004E-4</v>
      </c>
      <c r="AM41" s="1">
        <f t="shared" si="89"/>
        <v>8.0000000000000004E-4</v>
      </c>
      <c r="AN41" s="1">
        <f t="shared" si="89"/>
        <v>8.0000000000000004E-4</v>
      </c>
      <c r="AO41" s="1">
        <f t="shared" si="89"/>
        <v>8.0000000000000004E-4</v>
      </c>
      <c r="AP41" s="1">
        <f t="shared" si="89"/>
        <v>8.0000000000000004E-4</v>
      </c>
      <c r="AQ41" s="1">
        <f t="shared" si="89"/>
        <v>8.0000000000000004E-4</v>
      </c>
      <c r="AR41" s="1">
        <f t="shared" si="89"/>
        <v>8.0000000000000004E-4</v>
      </c>
      <c r="AS41" s="1">
        <f t="shared" si="89"/>
        <v>8.0000000000000004E-4</v>
      </c>
      <c r="AT41" s="1">
        <f t="shared" si="89"/>
        <v>8.0000000000000004E-4</v>
      </c>
      <c r="AU41" s="1">
        <f t="shared" si="89"/>
        <v>0</v>
      </c>
      <c r="AV41" s="1">
        <f t="shared" si="89"/>
        <v>5.9999999999999984E-2</v>
      </c>
      <c r="AW41" s="1">
        <f t="shared" si="89"/>
        <v>5.9999999999999984E-2</v>
      </c>
      <c r="AX41" s="1">
        <f t="shared" si="89"/>
        <v>3.9999999999999994E-2</v>
      </c>
      <c r="AY41" s="1">
        <f t="shared" si="89"/>
        <v>1.9999999999999997E-2</v>
      </c>
      <c r="AZ41" s="1">
        <f t="shared" si="89"/>
        <v>1.9999999999999997E-2</v>
      </c>
      <c r="BA41" s="1">
        <f t="shared" si="89"/>
        <v>1.9999999999999997E-2</v>
      </c>
      <c r="BB41" s="1">
        <f t="shared" si="89"/>
        <v>3.9999999999999994E-2</v>
      </c>
      <c r="BC41" s="1">
        <f t="shared" si="89"/>
        <v>3.9999999999999994E-2</v>
      </c>
      <c r="BD41" s="1">
        <f t="shared" si="89"/>
        <v>3.9999999999999994E-2</v>
      </c>
      <c r="BE41" s="1">
        <f t="shared" si="89"/>
        <v>3.9999999999999994E-2</v>
      </c>
      <c r="BF41" s="1">
        <f t="shared" si="89"/>
        <v>3.9999999999999994E-2</v>
      </c>
      <c r="BG41" s="1">
        <f t="shared" si="89"/>
        <v>5.9999999999999984E-2</v>
      </c>
      <c r="BH41" s="1">
        <f t="shared" si="89"/>
        <v>0.47999999999999993</v>
      </c>
      <c r="BI41" s="1">
        <f t="shared" si="89"/>
        <v>0</v>
      </c>
      <c r="BJ41" s="1">
        <f t="shared" si="89"/>
        <v>0.24</v>
      </c>
      <c r="BK41" s="1">
        <f t="shared" si="89"/>
        <v>0.24</v>
      </c>
      <c r="BL41" s="1">
        <f t="shared" si="89"/>
        <v>0.16</v>
      </c>
      <c r="BM41" s="1">
        <f t="shared" si="89"/>
        <v>0.08</v>
      </c>
      <c r="BN41" s="1">
        <f t="shared" si="89"/>
        <v>0.08</v>
      </c>
      <c r="BO41" s="1">
        <f t="shared" si="89"/>
        <v>0.08</v>
      </c>
      <c r="BP41" s="1">
        <f t="shared" ref="BP41:BV41" si="90">BP12/1000</f>
        <v>0.16</v>
      </c>
      <c r="BQ41" s="1">
        <f t="shared" si="90"/>
        <v>0.16</v>
      </c>
      <c r="BR41" s="1">
        <f t="shared" si="90"/>
        <v>0.16</v>
      </c>
      <c r="BS41" s="1">
        <f t="shared" si="90"/>
        <v>0.16</v>
      </c>
      <c r="BT41" s="1">
        <f t="shared" si="90"/>
        <v>0.16</v>
      </c>
      <c r="BU41" s="1">
        <f t="shared" si="90"/>
        <v>0.24</v>
      </c>
      <c r="BV41" s="1">
        <f t="shared" si="90"/>
        <v>1.92</v>
      </c>
    </row>
    <row r="42" spans="1:74">
      <c r="A42" s="4">
        <f t="shared" si="76"/>
        <v>9</v>
      </c>
      <c r="B42" s="1" t="s">
        <v>289</v>
      </c>
      <c r="C42" s="1" t="s">
        <v>326</v>
      </c>
      <c r="D42" s="1">
        <f t="shared" ref="D42:BO42" si="91">D13/1000</f>
        <v>0</v>
      </c>
      <c r="E42" s="1">
        <f t="shared" si="91"/>
        <v>14.9</v>
      </c>
      <c r="F42" s="1">
        <f t="shared" si="91"/>
        <v>0</v>
      </c>
      <c r="G42" s="1">
        <f t="shared" si="91"/>
        <v>0</v>
      </c>
      <c r="H42" s="1">
        <f t="shared" si="91"/>
        <v>1.6</v>
      </c>
      <c r="I42" s="1">
        <f t="shared" si="91"/>
        <v>1.4</v>
      </c>
      <c r="J42" s="1">
        <f t="shared" si="91"/>
        <v>1.5</v>
      </c>
      <c r="K42" s="1">
        <f t="shared" si="91"/>
        <v>0.8</v>
      </c>
      <c r="L42" s="1">
        <f t="shared" si="91"/>
        <v>0.8</v>
      </c>
      <c r="M42" s="1">
        <f t="shared" si="91"/>
        <v>0.9</v>
      </c>
      <c r="N42" s="1">
        <f t="shared" si="91"/>
        <v>0.8</v>
      </c>
      <c r="O42" s="1">
        <f t="shared" si="91"/>
        <v>1.1000000000000001</v>
      </c>
      <c r="P42" s="1">
        <f t="shared" si="91"/>
        <v>1.1000000000000001</v>
      </c>
      <c r="Q42" s="1">
        <f t="shared" si="91"/>
        <v>1.3</v>
      </c>
      <c r="R42" s="1">
        <f t="shared" si="91"/>
        <v>1.7</v>
      </c>
      <c r="S42" s="1">
        <f t="shared" si="91"/>
        <v>1.9</v>
      </c>
      <c r="T42" s="1">
        <f t="shared" si="91"/>
        <v>14.9</v>
      </c>
      <c r="U42" s="1">
        <f t="shared" si="91"/>
        <v>0</v>
      </c>
      <c r="V42" s="1">
        <f t="shared" si="91"/>
        <v>1.9999999999999996E-4</v>
      </c>
      <c r="W42" s="1">
        <f t="shared" si="91"/>
        <v>1.9999999999999996E-4</v>
      </c>
      <c r="X42" s="1">
        <f t="shared" si="91"/>
        <v>1.9999999999999996E-4</v>
      </c>
      <c r="Y42" s="1">
        <f t="shared" si="91"/>
        <v>1.9999999999999996E-4</v>
      </c>
      <c r="Z42" s="1">
        <f t="shared" si="91"/>
        <v>1.9999999999999996E-4</v>
      </c>
      <c r="AA42" s="1">
        <f t="shared" si="91"/>
        <v>1.9999999999999996E-4</v>
      </c>
      <c r="AB42" s="1">
        <f t="shared" si="91"/>
        <v>1.9999999999999996E-4</v>
      </c>
      <c r="AC42" s="1">
        <f t="shared" si="91"/>
        <v>1.9999999999999996E-4</v>
      </c>
      <c r="AD42" s="1">
        <f t="shared" si="91"/>
        <v>1.9999999999999996E-4</v>
      </c>
      <c r="AE42" s="1">
        <f t="shared" si="91"/>
        <v>1.9999999999999996E-4</v>
      </c>
      <c r="AF42" s="1">
        <f t="shared" si="91"/>
        <v>1.9999999999999996E-4</v>
      </c>
      <c r="AG42" s="1">
        <f t="shared" si="91"/>
        <v>1.9999999999999996E-4</v>
      </c>
      <c r="AH42" s="1">
        <f t="shared" si="91"/>
        <v>0</v>
      </c>
      <c r="AI42" s="1">
        <f t="shared" si="91"/>
        <v>8.0000000000000004E-4</v>
      </c>
      <c r="AJ42" s="1">
        <f t="shared" si="91"/>
        <v>8.0000000000000004E-4</v>
      </c>
      <c r="AK42" s="1">
        <f t="shared" si="91"/>
        <v>8.0000000000000004E-4</v>
      </c>
      <c r="AL42" s="1">
        <f t="shared" si="91"/>
        <v>8.0000000000000004E-4</v>
      </c>
      <c r="AM42" s="1">
        <f t="shared" si="91"/>
        <v>8.0000000000000004E-4</v>
      </c>
      <c r="AN42" s="1">
        <f t="shared" si="91"/>
        <v>8.0000000000000004E-4</v>
      </c>
      <c r="AO42" s="1">
        <f t="shared" si="91"/>
        <v>8.0000000000000004E-4</v>
      </c>
      <c r="AP42" s="1">
        <f t="shared" si="91"/>
        <v>8.0000000000000004E-4</v>
      </c>
      <c r="AQ42" s="1">
        <f t="shared" si="91"/>
        <v>8.0000000000000004E-4</v>
      </c>
      <c r="AR42" s="1">
        <f t="shared" si="91"/>
        <v>8.0000000000000004E-4</v>
      </c>
      <c r="AS42" s="1">
        <f t="shared" si="91"/>
        <v>8.0000000000000004E-4</v>
      </c>
      <c r="AT42" s="1">
        <f t="shared" si="91"/>
        <v>8.0000000000000004E-4</v>
      </c>
      <c r="AU42" s="1">
        <f t="shared" si="91"/>
        <v>0</v>
      </c>
      <c r="AV42" s="1">
        <f t="shared" si="91"/>
        <v>0.31999999999999995</v>
      </c>
      <c r="AW42" s="1">
        <f t="shared" si="91"/>
        <v>0.27999999999999992</v>
      </c>
      <c r="AX42" s="1">
        <f t="shared" si="91"/>
        <v>0.29999999999999993</v>
      </c>
      <c r="AY42" s="1">
        <f t="shared" si="91"/>
        <v>0.15999999999999998</v>
      </c>
      <c r="AZ42" s="1">
        <f t="shared" si="91"/>
        <v>0.15999999999999998</v>
      </c>
      <c r="BA42" s="1">
        <f t="shared" si="91"/>
        <v>0.17999999999999997</v>
      </c>
      <c r="BB42" s="1">
        <f t="shared" si="91"/>
        <v>0.15999999999999998</v>
      </c>
      <c r="BC42" s="1">
        <f t="shared" si="91"/>
        <v>0.21999999999999995</v>
      </c>
      <c r="BD42" s="1">
        <f t="shared" si="91"/>
        <v>0.21999999999999995</v>
      </c>
      <c r="BE42" s="1">
        <f t="shared" si="91"/>
        <v>0.25999999999999995</v>
      </c>
      <c r="BF42" s="1">
        <f t="shared" si="91"/>
        <v>0.33999999999999997</v>
      </c>
      <c r="BG42" s="1">
        <f t="shared" si="91"/>
        <v>0.37999999999999995</v>
      </c>
      <c r="BH42" s="1">
        <f t="shared" si="91"/>
        <v>2.9799999999999995</v>
      </c>
      <c r="BI42" s="1">
        <f t="shared" si="91"/>
        <v>0</v>
      </c>
      <c r="BJ42" s="1">
        <f t="shared" si="91"/>
        <v>1.28</v>
      </c>
      <c r="BK42" s="1">
        <f t="shared" si="91"/>
        <v>1.1200000000000001</v>
      </c>
      <c r="BL42" s="1">
        <f t="shared" si="91"/>
        <v>1.2</v>
      </c>
      <c r="BM42" s="1">
        <f t="shared" si="91"/>
        <v>0.64</v>
      </c>
      <c r="BN42" s="1">
        <f t="shared" si="91"/>
        <v>0.64</v>
      </c>
      <c r="BO42" s="1">
        <f t="shared" si="91"/>
        <v>0.72</v>
      </c>
      <c r="BP42" s="1">
        <f t="shared" ref="BP42:BV42" si="92">BP13/1000</f>
        <v>0.64</v>
      </c>
      <c r="BQ42" s="1">
        <f t="shared" si="92"/>
        <v>0.88</v>
      </c>
      <c r="BR42" s="1">
        <f t="shared" si="92"/>
        <v>0.88</v>
      </c>
      <c r="BS42" s="1">
        <f t="shared" si="92"/>
        <v>1.04</v>
      </c>
      <c r="BT42" s="1">
        <f t="shared" si="92"/>
        <v>1.36</v>
      </c>
      <c r="BU42" s="1">
        <f t="shared" si="92"/>
        <v>1.52</v>
      </c>
      <c r="BV42" s="1">
        <f t="shared" si="92"/>
        <v>11.92</v>
      </c>
    </row>
    <row r="43" spans="1:74" ht="15">
      <c r="A43" s="314"/>
      <c r="B43" s="312" t="s">
        <v>326</v>
      </c>
      <c r="C43" s="312"/>
      <c r="D43" s="1">
        <f t="shared" ref="D43:BO43" si="93">D14/1000</f>
        <v>0</v>
      </c>
      <c r="E43" s="1">
        <f t="shared" si="93"/>
        <v>95.3</v>
      </c>
      <c r="F43" s="1">
        <f t="shared" si="93"/>
        <v>0</v>
      </c>
      <c r="G43" s="1">
        <f t="shared" si="93"/>
        <v>0</v>
      </c>
      <c r="H43" s="1">
        <f t="shared" si="93"/>
        <v>8.5</v>
      </c>
      <c r="I43" s="1">
        <f t="shared" si="93"/>
        <v>8.4</v>
      </c>
      <c r="J43" s="1">
        <f t="shared" si="93"/>
        <v>8.5</v>
      </c>
      <c r="K43" s="1">
        <f t="shared" si="93"/>
        <v>6.1</v>
      </c>
      <c r="L43" s="1">
        <f t="shared" si="93"/>
        <v>5.8</v>
      </c>
      <c r="M43" s="1">
        <f t="shared" si="93"/>
        <v>5.2</v>
      </c>
      <c r="N43" s="1">
        <f t="shared" si="93"/>
        <v>5.3</v>
      </c>
      <c r="O43" s="1">
        <f t="shared" si="93"/>
        <v>6.5</v>
      </c>
      <c r="P43" s="1">
        <f t="shared" si="93"/>
        <v>7.5</v>
      </c>
      <c r="Q43" s="1">
        <f t="shared" si="93"/>
        <v>8.9</v>
      </c>
      <c r="R43" s="1">
        <f t="shared" si="93"/>
        <v>11</v>
      </c>
      <c r="S43" s="1">
        <f t="shared" si="93"/>
        <v>13.6</v>
      </c>
      <c r="T43" s="1">
        <f t="shared" si="93"/>
        <v>95.3</v>
      </c>
      <c r="U43" s="1">
        <f t="shared" si="93"/>
        <v>0</v>
      </c>
      <c r="V43" s="1">
        <f t="shared" si="93"/>
        <v>0</v>
      </c>
      <c r="W43" s="1">
        <f t="shared" si="93"/>
        <v>0</v>
      </c>
      <c r="X43" s="1">
        <f t="shared" si="93"/>
        <v>0</v>
      </c>
      <c r="Y43" s="1">
        <f t="shared" si="93"/>
        <v>0</v>
      </c>
      <c r="Z43" s="1">
        <f t="shared" si="93"/>
        <v>0</v>
      </c>
      <c r="AA43" s="1">
        <f t="shared" si="93"/>
        <v>0</v>
      </c>
      <c r="AB43" s="1">
        <f t="shared" si="93"/>
        <v>0</v>
      </c>
      <c r="AC43" s="1">
        <f t="shared" si="93"/>
        <v>0</v>
      </c>
      <c r="AD43" s="1">
        <f t="shared" si="93"/>
        <v>0</v>
      </c>
      <c r="AE43" s="1">
        <f t="shared" si="93"/>
        <v>0</v>
      </c>
      <c r="AF43" s="1">
        <f t="shared" si="93"/>
        <v>0</v>
      </c>
      <c r="AG43" s="1">
        <f t="shared" si="93"/>
        <v>0</v>
      </c>
      <c r="AH43" s="1">
        <f t="shared" si="93"/>
        <v>0</v>
      </c>
      <c r="AI43" s="1">
        <f t="shared" si="93"/>
        <v>0</v>
      </c>
      <c r="AJ43" s="1">
        <f t="shared" si="93"/>
        <v>0</v>
      </c>
      <c r="AK43" s="1">
        <f t="shared" si="93"/>
        <v>0</v>
      </c>
      <c r="AL43" s="1">
        <f t="shared" si="93"/>
        <v>0</v>
      </c>
      <c r="AM43" s="1">
        <f t="shared" si="93"/>
        <v>0</v>
      </c>
      <c r="AN43" s="1">
        <f t="shared" si="93"/>
        <v>0</v>
      </c>
      <c r="AO43" s="1">
        <f t="shared" si="93"/>
        <v>0</v>
      </c>
      <c r="AP43" s="1">
        <f t="shared" si="93"/>
        <v>0</v>
      </c>
      <c r="AQ43" s="1">
        <f t="shared" si="93"/>
        <v>0</v>
      </c>
      <c r="AR43" s="1">
        <f t="shared" si="93"/>
        <v>0</v>
      </c>
      <c r="AS43" s="1">
        <f t="shared" si="93"/>
        <v>0</v>
      </c>
      <c r="AT43" s="1">
        <f t="shared" si="93"/>
        <v>0</v>
      </c>
      <c r="AU43" s="1">
        <f t="shared" si="93"/>
        <v>0</v>
      </c>
      <c r="AV43" s="1">
        <f t="shared" si="93"/>
        <v>2.1850000000000001</v>
      </c>
      <c r="AW43" s="1">
        <f t="shared" si="93"/>
        <v>2.145</v>
      </c>
      <c r="AX43" s="1">
        <f t="shared" si="93"/>
        <v>2.2599999999999998</v>
      </c>
      <c r="AY43" s="1">
        <f t="shared" si="93"/>
        <v>1.7749999999999999</v>
      </c>
      <c r="AZ43" s="1">
        <f t="shared" si="93"/>
        <v>1.65</v>
      </c>
      <c r="BA43" s="1">
        <f t="shared" si="93"/>
        <v>1.47</v>
      </c>
      <c r="BB43" s="1">
        <f t="shared" si="93"/>
        <v>1.52</v>
      </c>
      <c r="BC43" s="1">
        <f t="shared" si="93"/>
        <v>1.8049999999999999</v>
      </c>
      <c r="BD43" s="1">
        <f t="shared" si="93"/>
        <v>2.0449999999999999</v>
      </c>
      <c r="BE43" s="1">
        <f t="shared" si="93"/>
        <v>2.4550000000000001</v>
      </c>
      <c r="BF43" s="1">
        <f t="shared" si="93"/>
        <v>3.11</v>
      </c>
      <c r="BG43" s="1">
        <f t="shared" si="93"/>
        <v>3.77</v>
      </c>
      <c r="BH43" s="1">
        <f t="shared" si="93"/>
        <v>26.19</v>
      </c>
      <c r="BI43" s="1">
        <f t="shared" si="93"/>
        <v>0</v>
      </c>
      <c r="BJ43" s="1">
        <f t="shared" si="93"/>
        <v>6.3150000000000004</v>
      </c>
      <c r="BK43" s="1">
        <f t="shared" si="93"/>
        <v>6.2549999999999999</v>
      </c>
      <c r="BL43" s="1">
        <f t="shared" si="93"/>
        <v>6.24</v>
      </c>
      <c r="BM43" s="1">
        <f t="shared" si="93"/>
        <v>4.3250000000000002</v>
      </c>
      <c r="BN43" s="1">
        <f t="shared" si="93"/>
        <v>4.1500000000000004</v>
      </c>
      <c r="BO43" s="1">
        <f t="shared" si="93"/>
        <v>3.73</v>
      </c>
      <c r="BP43" s="1">
        <f t="shared" ref="BP43:BV43" si="94">BP14/1000</f>
        <v>3.78</v>
      </c>
      <c r="BQ43" s="1">
        <f t="shared" si="94"/>
        <v>4.6950000000000003</v>
      </c>
      <c r="BR43" s="1">
        <f t="shared" si="94"/>
        <v>5.4550000000000001</v>
      </c>
      <c r="BS43" s="1">
        <f t="shared" si="94"/>
        <v>6.4450000000000003</v>
      </c>
      <c r="BT43" s="1">
        <f t="shared" si="94"/>
        <v>7.89</v>
      </c>
      <c r="BU43" s="1">
        <f t="shared" si="94"/>
        <v>9.83</v>
      </c>
      <c r="BV43" s="1">
        <f t="shared" si="94"/>
        <v>69.11</v>
      </c>
    </row>
    <row r="44" spans="1:74">
      <c r="A44" s="4">
        <f>A42+1</f>
        <v>10</v>
      </c>
      <c r="B44" s="1" t="s">
        <v>293</v>
      </c>
      <c r="C44" s="1" t="s">
        <v>328</v>
      </c>
      <c r="D44" s="1">
        <f t="shared" ref="D44:BO44" si="95">D15/1000</f>
        <v>0</v>
      </c>
      <c r="E44" s="1">
        <f t="shared" si="95"/>
        <v>4</v>
      </c>
      <c r="F44" s="1">
        <f t="shared" si="95"/>
        <v>0</v>
      </c>
      <c r="G44" s="1">
        <f t="shared" si="95"/>
        <v>0</v>
      </c>
      <c r="H44" s="1">
        <f t="shared" si="95"/>
        <v>0.3</v>
      </c>
      <c r="I44" s="1">
        <f t="shared" si="95"/>
        <v>0.4</v>
      </c>
      <c r="J44" s="1">
        <f t="shared" si="95"/>
        <v>0.3</v>
      </c>
      <c r="K44" s="1">
        <f t="shared" si="95"/>
        <v>0.3</v>
      </c>
      <c r="L44" s="1">
        <f t="shared" si="95"/>
        <v>0.2</v>
      </c>
      <c r="M44" s="1">
        <f t="shared" si="95"/>
        <v>0.2</v>
      </c>
      <c r="N44" s="1">
        <f t="shared" si="95"/>
        <v>0.2</v>
      </c>
      <c r="O44" s="1">
        <f t="shared" si="95"/>
        <v>0.3</v>
      </c>
      <c r="P44" s="1">
        <f t="shared" si="95"/>
        <v>0.3</v>
      </c>
      <c r="Q44" s="1">
        <f t="shared" si="95"/>
        <v>0.4</v>
      </c>
      <c r="R44" s="1">
        <f t="shared" si="95"/>
        <v>0.5</v>
      </c>
      <c r="S44" s="1">
        <f t="shared" si="95"/>
        <v>0.6</v>
      </c>
      <c r="T44" s="1">
        <f t="shared" si="95"/>
        <v>4</v>
      </c>
      <c r="U44" s="1">
        <f t="shared" si="95"/>
        <v>0</v>
      </c>
      <c r="V44" s="1">
        <f t="shared" si="95"/>
        <v>1.9999999999999996E-4</v>
      </c>
      <c r="W44" s="1">
        <f t="shared" si="95"/>
        <v>1.9999999999999996E-4</v>
      </c>
      <c r="X44" s="1">
        <f t="shared" si="95"/>
        <v>1.9999999999999996E-4</v>
      </c>
      <c r="Y44" s="1">
        <f t="shared" si="95"/>
        <v>1.9999999999999996E-4</v>
      </c>
      <c r="Z44" s="1">
        <f t="shared" si="95"/>
        <v>1.9999999999999996E-4</v>
      </c>
      <c r="AA44" s="1">
        <f t="shared" si="95"/>
        <v>1.9999999999999996E-4</v>
      </c>
      <c r="AB44" s="1">
        <f t="shared" si="95"/>
        <v>1.9999999999999996E-4</v>
      </c>
      <c r="AC44" s="1">
        <f t="shared" si="95"/>
        <v>1.9999999999999996E-4</v>
      </c>
      <c r="AD44" s="1">
        <f t="shared" si="95"/>
        <v>1.9999999999999996E-4</v>
      </c>
      <c r="AE44" s="1">
        <f t="shared" si="95"/>
        <v>1.9999999999999996E-4</v>
      </c>
      <c r="AF44" s="1">
        <f t="shared" si="95"/>
        <v>1.9999999999999996E-4</v>
      </c>
      <c r="AG44" s="1">
        <f t="shared" si="95"/>
        <v>1.9999999999999996E-4</v>
      </c>
      <c r="AH44" s="1">
        <f t="shared" si="95"/>
        <v>0</v>
      </c>
      <c r="AI44" s="1">
        <f t="shared" si="95"/>
        <v>8.0000000000000004E-4</v>
      </c>
      <c r="AJ44" s="1">
        <f t="shared" si="95"/>
        <v>8.0000000000000004E-4</v>
      </c>
      <c r="AK44" s="1">
        <f t="shared" si="95"/>
        <v>8.0000000000000004E-4</v>
      </c>
      <c r="AL44" s="1">
        <f t="shared" si="95"/>
        <v>8.0000000000000004E-4</v>
      </c>
      <c r="AM44" s="1">
        <f t="shared" si="95"/>
        <v>8.0000000000000004E-4</v>
      </c>
      <c r="AN44" s="1">
        <f t="shared" si="95"/>
        <v>8.0000000000000004E-4</v>
      </c>
      <c r="AO44" s="1">
        <f t="shared" si="95"/>
        <v>8.0000000000000004E-4</v>
      </c>
      <c r="AP44" s="1">
        <f t="shared" si="95"/>
        <v>8.0000000000000004E-4</v>
      </c>
      <c r="AQ44" s="1">
        <f t="shared" si="95"/>
        <v>8.0000000000000004E-4</v>
      </c>
      <c r="AR44" s="1">
        <f t="shared" si="95"/>
        <v>8.0000000000000004E-4</v>
      </c>
      <c r="AS44" s="1">
        <f t="shared" si="95"/>
        <v>8.0000000000000004E-4</v>
      </c>
      <c r="AT44" s="1">
        <f t="shared" si="95"/>
        <v>8.0000000000000004E-4</v>
      </c>
      <c r="AU44" s="1">
        <f t="shared" si="95"/>
        <v>0</v>
      </c>
      <c r="AV44" s="1">
        <f t="shared" si="95"/>
        <v>5.9999999999999984E-2</v>
      </c>
      <c r="AW44" s="1">
        <f t="shared" si="95"/>
        <v>7.9999999999999988E-2</v>
      </c>
      <c r="AX44" s="1">
        <f t="shared" si="95"/>
        <v>5.9999999999999984E-2</v>
      </c>
      <c r="AY44" s="1">
        <f t="shared" si="95"/>
        <v>5.9999999999999984E-2</v>
      </c>
      <c r="AZ44" s="1">
        <f t="shared" si="95"/>
        <v>3.9999999999999994E-2</v>
      </c>
      <c r="BA44" s="1">
        <f t="shared" si="95"/>
        <v>3.9999999999999994E-2</v>
      </c>
      <c r="BB44" s="1">
        <f t="shared" si="95"/>
        <v>3.9999999999999994E-2</v>
      </c>
      <c r="BC44" s="1">
        <f t="shared" si="95"/>
        <v>5.9999999999999984E-2</v>
      </c>
      <c r="BD44" s="1">
        <f t="shared" si="95"/>
        <v>5.9999999999999984E-2</v>
      </c>
      <c r="BE44" s="1">
        <f t="shared" si="95"/>
        <v>7.9999999999999988E-2</v>
      </c>
      <c r="BF44" s="1">
        <f t="shared" si="95"/>
        <v>9.9999999999999978E-2</v>
      </c>
      <c r="BG44" s="1">
        <f t="shared" si="95"/>
        <v>0.11999999999999997</v>
      </c>
      <c r="BH44" s="1">
        <f t="shared" si="95"/>
        <v>0.79999999999999993</v>
      </c>
      <c r="BI44" s="1">
        <f t="shared" si="95"/>
        <v>0</v>
      </c>
      <c r="BJ44" s="1">
        <f t="shared" si="95"/>
        <v>0.24</v>
      </c>
      <c r="BK44" s="1">
        <f t="shared" si="95"/>
        <v>0.32</v>
      </c>
      <c r="BL44" s="1">
        <f t="shared" si="95"/>
        <v>0.24</v>
      </c>
      <c r="BM44" s="1">
        <f t="shared" si="95"/>
        <v>0.24</v>
      </c>
      <c r="BN44" s="1">
        <f t="shared" si="95"/>
        <v>0.16</v>
      </c>
      <c r="BO44" s="1">
        <f t="shared" si="95"/>
        <v>0.16</v>
      </c>
      <c r="BP44" s="1">
        <f t="shared" ref="BP44:BV44" si="96">BP15/1000</f>
        <v>0.16</v>
      </c>
      <c r="BQ44" s="1">
        <f t="shared" si="96"/>
        <v>0.24</v>
      </c>
      <c r="BR44" s="1">
        <f t="shared" si="96"/>
        <v>0.24</v>
      </c>
      <c r="BS44" s="1">
        <f t="shared" si="96"/>
        <v>0.32</v>
      </c>
      <c r="BT44" s="1">
        <f t="shared" si="96"/>
        <v>0.4</v>
      </c>
      <c r="BU44" s="1">
        <f t="shared" si="96"/>
        <v>0.48</v>
      </c>
      <c r="BV44" s="1">
        <f t="shared" si="96"/>
        <v>3.2</v>
      </c>
    </row>
    <row r="45" spans="1:74">
      <c r="A45" s="4">
        <f>A44+1</f>
        <v>11</v>
      </c>
      <c r="B45" s="1" t="s">
        <v>292</v>
      </c>
      <c r="C45" s="1" t="s">
        <v>328</v>
      </c>
      <c r="D45" s="1">
        <f t="shared" ref="D45:BO45" si="97">D16/1000</f>
        <v>0</v>
      </c>
      <c r="E45" s="1">
        <f t="shared" si="97"/>
        <v>1.7</v>
      </c>
      <c r="F45" s="1">
        <f t="shared" si="97"/>
        <v>0</v>
      </c>
      <c r="G45" s="1">
        <f t="shared" si="97"/>
        <v>0</v>
      </c>
      <c r="H45" s="1">
        <f t="shared" si="97"/>
        <v>0.1</v>
      </c>
      <c r="I45" s="1">
        <f t="shared" si="97"/>
        <v>0.2</v>
      </c>
      <c r="J45" s="1">
        <f t="shared" si="97"/>
        <v>0.2</v>
      </c>
      <c r="K45" s="1">
        <f t="shared" si="97"/>
        <v>0.1</v>
      </c>
      <c r="L45" s="1">
        <f t="shared" si="97"/>
        <v>0.1</v>
      </c>
      <c r="M45" s="1">
        <f t="shared" si="97"/>
        <v>0.1</v>
      </c>
      <c r="N45" s="1">
        <f t="shared" si="97"/>
        <v>0.1</v>
      </c>
      <c r="O45" s="1">
        <f t="shared" si="97"/>
        <v>0.1</v>
      </c>
      <c r="P45" s="1">
        <f t="shared" si="97"/>
        <v>0.1</v>
      </c>
      <c r="Q45" s="1">
        <f t="shared" si="97"/>
        <v>0.2</v>
      </c>
      <c r="R45" s="1">
        <f t="shared" si="97"/>
        <v>0.2</v>
      </c>
      <c r="S45" s="1">
        <f t="shared" si="97"/>
        <v>0.2</v>
      </c>
      <c r="T45" s="1">
        <f t="shared" si="97"/>
        <v>1.7</v>
      </c>
      <c r="U45" s="1">
        <f t="shared" si="97"/>
        <v>0</v>
      </c>
      <c r="V45" s="1">
        <f t="shared" si="97"/>
        <v>4.0000000000000002E-4</v>
      </c>
      <c r="W45" s="1">
        <f t="shared" si="97"/>
        <v>4.0000000000000002E-4</v>
      </c>
      <c r="X45" s="1">
        <f t="shared" si="97"/>
        <v>4.0000000000000002E-4</v>
      </c>
      <c r="Y45" s="1">
        <f t="shared" si="97"/>
        <v>4.0000000000000002E-4</v>
      </c>
      <c r="Z45" s="1">
        <f t="shared" si="97"/>
        <v>4.0000000000000002E-4</v>
      </c>
      <c r="AA45" s="1">
        <f t="shared" si="97"/>
        <v>4.0000000000000002E-4</v>
      </c>
      <c r="AB45" s="1">
        <f t="shared" si="97"/>
        <v>4.0000000000000002E-4</v>
      </c>
      <c r="AC45" s="1">
        <f t="shared" si="97"/>
        <v>4.0000000000000002E-4</v>
      </c>
      <c r="AD45" s="1">
        <f t="shared" si="97"/>
        <v>4.0000000000000002E-4</v>
      </c>
      <c r="AE45" s="1">
        <f t="shared" si="97"/>
        <v>4.0000000000000002E-4</v>
      </c>
      <c r="AF45" s="1">
        <f t="shared" si="97"/>
        <v>4.0000000000000002E-4</v>
      </c>
      <c r="AG45" s="1">
        <f t="shared" si="97"/>
        <v>4.0000000000000002E-4</v>
      </c>
      <c r="AH45" s="1">
        <f t="shared" si="97"/>
        <v>0</v>
      </c>
      <c r="AI45" s="1">
        <f t="shared" si="97"/>
        <v>5.9999999999999995E-4</v>
      </c>
      <c r="AJ45" s="1">
        <f t="shared" si="97"/>
        <v>5.9999999999999995E-4</v>
      </c>
      <c r="AK45" s="1">
        <f t="shared" si="97"/>
        <v>5.9999999999999995E-4</v>
      </c>
      <c r="AL45" s="1">
        <f t="shared" si="97"/>
        <v>5.9999999999999995E-4</v>
      </c>
      <c r="AM45" s="1">
        <f t="shared" si="97"/>
        <v>5.9999999999999995E-4</v>
      </c>
      <c r="AN45" s="1">
        <f t="shared" si="97"/>
        <v>5.9999999999999995E-4</v>
      </c>
      <c r="AO45" s="1">
        <f t="shared" si="97"/>
        <v>5.9999999999999995E-4</v>
      </c>
      <c r="AP45" s="1">
        <f t="shared" si="97"/>
        <v>5.9999999999999995E-4</v>
      </c>
      <c r="AQ45" s="1">
        <f t="shared" si="97"/>
        <v>5.9999999999999995E-4</v>
      </c>
      <c r="AR45" s="1">
        <f t="shared" si="97"/>
        <v>5.9999999999999995E-4</v>
      </c>
      <c r="AS45" s="1">
        <f t="shared" si="97"/>
        <v>5.9999999999999995E-4</v>
      </c>
      <c r="AT45" s="1">
        <f t="shared" si="97"/>
        <v>5.9999999999999995E-4</v>
      </c>
      <c r="AU45" s="1">
        <f t="shared" si="97"/>
        <v>0</v>
      </c>
      <c r="AV45" s="1">
        <f t="shared" si="97"/>
        <v>0.04</v>
      </c>
      <c r="AW45" s="1">
        <f t="shared" si="97"/>
        <v>0.08</v>
      </c>
      <c r="AX45" s="1">
        <f t="shared" si="97"/>
        <v>0.08</v>
      </c>
      <c r="AY45" s="1">
        <f t="shared" si="97"/>
        <v>0.04</v>
      </c>
      <c r="AZ45" s="1">
        <f t="shared" si="97"/>
        <v>0.04</v>
      </c>
      <c r="BA45" s="1">
        <f t="shared" si="97"/>
        <v>0.04</v>
      </c>
      <c r="BB45" s="1">
        <f t="shared" si="97"/>
        <v>0.04</v>
      </c>
      <c r="BC45" s="1">
        <f t="shared" si="97"/>
        <v>0.04</v>
      </c>
      <c r="BD45" s="1">
        <f t="shared" si="97"/>
        <v>0.04</v>
      </c>
      <c r="BE45" s="1">
        <f t="shared" si="97"/>
        <v>0.08</v>
      </c>
      <c r="BF45" s="1">
        <f t="shared" si="97"/>
        <v>0.08</v>
      </c>
      <c r="BG45" s="1">
        <f t="shared" si="97"/>
        <v>0.08</v>
      </c>
      <c r="BH45" s="1">
        <f t="shared" si="97"/>
        <v>0.68</v>
      </c>
      <c r="BI45" s="1">
        <f t="shared" si="97"/>
        <v>0</v>
      </c>
      <c r="BJ45" s="1">
        <f t="shared" si="97"/>
        <v>0.06</v>
      </c>
      <c r="BK45" s="1">
        <f t="shared" si="97"/>
        <v>0.12</v>
      </c>
      <c r="BL45" s="1">
        <f t="shared" si="97"/>
        <v>0.12</v>
      </c>
      <c r="BM45" s="1">
        <f t="shared" si="97"/>
        <v>0.06</v>
      </c>
      <c r="BN45" s="1">
        <f t="shared" si="97"/>
        <v>0.06</v>
      </c>
      <c r="BO45" s="1">
        <f t="shared" si="97"/>
        <v>0.06</v>
      </c>
      <c r="BP45" s="1">
        <f t="shared" ref="BP45:BV45" si="98">BP16/1000</f>
        <v>0.06</v>
      </c>
      <c r="BQ45" s="1">
        <f t="shared" si="98"/>
        <v>0.06</v>
      </c>
      <c r="BR45" s="1">
        <f t="shared" si="98"/>
        <v>0.06</v>
      </c>
      <c r="BS45" s="1">
        <f t="shared" si="98"/>
        <v>0.12</v>
      </c>
      <c r="BT45" s="1">
        <f t="shared" si="98"/>
        <v>0.12</v>
      </c>
      <c r="BU45" s="1">
        <f t="shared" si="98"/>
        <v>0.12</v>
      </c>
      <c r="BV45" s="1">
        <f t="shared" si="98"/>
        <v>1.02</v>
      </c>
    </row>
    <row r="46" spans="1:74">
      <c r="A46" s="4">
        <f>A45+1</f>
        <v>12</v>
      </c>
      <c r="B46" s="1" t="s">
        <v>295</v>
      </c>
      <c r="C46" s="1" t="s">
        <v>328</v>
      </c>
      <c r="D46" s="1">
        <f t="shared" ref="D46:BO46" si="99">D17/1000</f>
        <v>0</v>
      </c>
      <c r="E46" s="1">
        <f t="shared" si="99"/>
        <v>11.2</v>
      </c>
      <c r="F46" s="1">
        <f t="shared" si="99"/>
        <v>0</v>
      </c>
      <c r="G46" s="1">
        <f t="shared" si="99"/>
        <v>0</v>
      </c>
      <c r="H46" s="1">
        <f t="shared" si="99"/>
        <v>0.9</v>
      </c>
      <c r="I46" s="1">
        <f t="shared" si="99"/>
        <v>1.2</v>
      </c>
      <c r="J46" s="1">
        <f t="shared" si="99"/>
        <v>0.9</v>
      </c>
      <c r="K46" s="1">
        <f t="shared" si="99"/>
        <v>0.8</v>
      </c>
      <c r="L46" s="1">
        <f t="shared" si="99"/>
        <v>0.6</v>
      </c>
      <c r="M46" s="1">
        <f t="shared" si="99"/>
        <v>0.5</v>
      </c>
      <c r="N46" s="1">
        <f t="shared" si="99"/>
        <v>0.6</v>
      </c>
      <c r="O46" s="1">
        <f t="shared" si="99"/>
        <v>0.8</v>
      </c>
      <c r="P46" s="1">
        <f t="shared" si="99"/>
        <v>0.9</v>
      </c>
      <c r="Q46" s="1">
        <f t="shared" si="99"/>
        <v>1.1000000000000001</v>
      </c>
      <c r="R46" s="1">
        <f t="shared" si="99"/>
        <v>1.3</v>
      </c>
      <c r="S46" s="1">
        <f t="shared" si="99"/>
        <v>1.6</v>
      </c>
      <c r="T46" s="1">
        <f t="shared" si="99"/>
        <v>11.2</v>
      </c>
      <c r="U46" s="1">
        <f t="shared" si="99"/>
        <v>0</v>
      </c>
      <c r="V46" s="1">
        <f t="shared" si="99"/>
        <v>1.9999999999999996E-4</v>
      </c>
      <c r="W46" s="1">
        <f t="shared" si="99"/>
        <v>1.9999999999999996E-4</v>
      </c>
      <c r="X46" s="1">
        <f t="shared" si="99"/>
        <v>1.9999999999999996E-4</v>
      </c>
      <c r="Y46" s="1">
        <f t="shared" si="99"/>
        <v>1.9999999999999996E-4</v>
      </c>
      <c r="Z46" s="1">
        <f t="shared" si="99"/>
        <v>1.9999999999999996E-4</v>
      </c>
      <c r="AA46" s="1">
        <f t="shared" si="99"/>
        <v>1.9999999999999996E-4</v>
      </c>
      <c r="AB46" s="1">
        <f t="shared" si="99"/>
        <v>1.9999999999999996E-4</v>
      </c>
      <c r="AC46" s="1">
        <f t="shared" si="99"/>
        <v>1.9999999999999996E-4</v>
      </c>
      <c r="AD46" s="1">
        <f t="shared" si="99"/>
        <v>1.9999999999999996E-4</v>
      </c>
      <c r="AE46" s="1">
        <f t="shared" si="99"/>
        <v>1.9999999999999996E-4</v>
      </c>
      <c r="AF46" s="1">
        <f t="shared" si="99"/>
        <v>1.9999999999999996E-4</v>
      </c>
      <c r="AG46" s="1">
        <f t="shared" si="99"/>
        <v>1.9999999999999996E-4</v>
      </c>
      <c r="AH46" s="1">
        <f t="shared" si="99"/>
        <v>0</v>
      </c>
      <c r="AI46" s="1">
        <f t="shared" si="99"/>
        <v>8.0000000000000004E-4</v>
      </c>
      <c r="AJ46" s="1">
        <f t="shared" si="99"/>
        <v>8.0000000000000004E-4</v>
      </c>
      <c r="AK46" s="1">
        <f t="shared" si="99"/>
        <v>8.0000000000000004E-4</v>
      </c>
      <c r="AL46" s="1">
        <f t="shared" si="99"/>
        <v>8.0000000000000004E-4</v>
      </c>
      <c r="AM46" s="1">
        <f t="shared" si="99"/>
        <v>8.0000000000000004E-4</v>
      </c>
      <c r="AN46" s="1">
        <f t="shared" si="99"/>
        <v>8.0000000000000004E-4</v>
      </c>
      <c r="AO46" s="1">
        <f t="shared" si="99"/>
        <v>8.0000000000000004E-4</v>
      </c>
      <c r="AP46" s="1">
        <f t="shared" si="99"/>
        <v>8.0000000000000004E-4</v>
      </c>
      <c r="AQ46" s="1">
        <f t="shared" si="99"/>
        <v>8.0000000000000004E-4</v>
      </c>
      <c r="AR46" s="1">
        <f t="shared" si="99"/>
        <v>8.0000000000000004E-4</v>
      </c>
      <c r="AS46" s="1">
        <f t="shared" si="99"/>
        <v>8.0000000000000004E-4</v>
      </c>
      <c r="AT46" s="1">
        <f t="shared" si="99"/>
        <v>8.0000000000000004E-4</v>
      </c>
      <c r="AU46" s="1">
        <f t="shared" si="99"/>
        <v>0</v>
      </c>
      <c r="AV46" s="1">
        <f t="shared" si="99"/>
        <v>0.17999999999999997</v>
      </c>
      <c r="AW46" s="1">
        <f t="shared" si="99"/>
        <v>0.23999999999999994</v>
      </c>
      <c r="AX46" s="1">
        <f t="shared" si="99"/>
        <v>0.17999999999999997</v>
      </c>
      <c r="AY46" s="1">
        <f t="shared" si="99"/>
        <v>0.15999999999999998</v>
      </c>
      <c r="AZ46" s="1">
        <f t="shared" si="99"/>
        <v>0.11999999999999997</v>
      </c>
      <c r="BA46" s="1">
        <f t="shared" si="99"/>
        <v>9.9999999999999978E-2</v>
      </c>
      <c r="BB46" s="1">
        <f t="shared" si="99"/>
        <v>0.11999999999999997</v>
      </c>
      <c r="BC46" s="1">
        <f t="shared" si="99"/>
        <v>0.15999999999999998</v>
      </c>
      <c r="BD46" s="1">
        <f t="shared" si="99"/>
        <v>0.17999999999999997</v>
      </c>
      <c r="BE46" s="1">
        <f t="shared" si="99"/>
        <v>0.21999999999999995</v>
      </c>
      <c r="BF46" s="1">
        <f t="shared" si="99"/>
        <v>0.25999999999999995</v>
      </c>
      <c r="BG46" s="1">
        <f t="shared" si="99"/>
        <v>0.31999999999999995</v>
      </c>
      <c r="BH46" s="1">
        <f t="shared" si="99"/>
        <v>2.2399999999999993</v>
      </c>
      <c r="BI46" s="1">
        <f t="shared" si="99"/>
        <v>0</v>
      </c>
      <c r="BJ46" s="1">
        <f t="shared" si="99"/>
        <v>0.72</v>
      </c>
      <c r="BK46" s="1">
        <f t="shared" si="99"/>
        <v>0.96</v>
      </c>
      <c r="BL46" s="1">
        <f t="shared" si="99"/>
        <v>0.72</v>
      </c>
      <c r="BM46" s="1">
        <f t="shared" si="99"/>
        <v>0.64</v>
      </c>
      <c r="BN46" s="1">
        <f t="shared" si="99"/>
        <v>0.48</v>
      </c>
      <c r="BO46" s="1">
        <f t="shared" si="99"/>
        <v>0.4</v>
      </c>
      <c r="BP46" s="1">
        <f t="shared" ref="BP46:BV46" si="100">BP17/1000</f>
        <v>0.48</v>
      </c>
      <c r="BQ46" s="1">
        <f t="shared" si="100"/>
        <v>0.64</v>
      </c>
      <c r="BR46" s="1">
        <f t="shared" si="100"/>
        <v>0.72</v>
      </c>
      <c r="BS46" s="1">
        <f t="shared" si="100"/>
        <v>0.88</v>
      </c>
      <c r="BT46" s="1">
        <f t="shared" si="100"/>
        <v>1.04</v>
      </c>
      <c r="BU46" s="1">
        <f t="shared" si="100"/>
        <v>1.28</v>
      </c>
      <c r="BV46" s="1">
        <f t="shared" si="100"/>
        <v>8.9600000000000009</v>
      </c>
    </row>
    <row r="47" spans="1:74" ht="15">
      <c r="A47" s="314"/>
      <c r="B47" s="312" t="s">
        <v>328</v>
      </c>
      <c r="C47" s="312"/>
      <c r="D47" s="1">
        <f t="shared" ref="D47:BO47" si="101">D18/1000</f>
        <v>0</v>
      </c>
      <c r="E47" s="1">
        <f t="shared" si="101"/>
        <v>16.899999999999999</v>
      </c>
      <c r="F47" s="1">
        <f t="shared" si="101"/>
        <v>0</v>
      </c>
      <c r="G47" s="1">
        <f t="shared" si="101"/>
        <v>0</v>
      </c>
      <c r="H47" s="1">
        <f t="shared" si="101"/>
        <v>1.3</v>
      </c>
      <c r="I47" s="1">
        <f t="shared" si="101"/>
        <v>1.8</v>
      </c>
      <c r="J47" s="1">
        <f t="shared" si="101"/>
        <v>1.4</v>
      </c>
      <c r="K47" s="1">
        <f t="shared" si="101"/>
        <v>1.2</v>
      </c>
      <c r="L47" s="1">
        <f t="shared" si="101"/>
        <v>0.9</v>
      </c>
      <c r="M47" s="1">
        <f t="shared" si="101"/>
        <v>0.8</v>
      </c>
      <c r="N47" s="1">
        <f t="shared" si="101"/>
        <v>0.9</v>
      </c>
      <c r="O47" s="1">
        <f t="shared" si="101"/>
        <v>1.2</v>
      </c>
      <c r="P47" s="1">
        <f t="shared" si="101"/>
        <v>1.3</v>
      </c>
      <c r="Q47" s="1">
        <f t="shared" si="101"/>
        <v>1.7</v>
      </c>
      <c r="R47" s="1">
        <f t="shared" si="101"/>
        <v>2</v>
      </c>
      <c r="S47" s="1">
        <f t="shared" si="101"/>
        <v>2.4</v>
      </c>
      <c r="T47" s="1">
        <f t="shared" si="101"/>
        <v>16.899999999999999</v>
      </c>
      <c r="U47" s="1">
        <f t="shared" si="101"/>
        <v>0</v>
      </c>
      <c r="V47" s="1">
        <f t="shared" si="101"/>
        <v>0</v>
      </c>
      <c r="W47" s="1">
        <f t="shared" si="101"/>
        <v>0</v>
      </c>
      <c r="X47" s="1">
        <f t="shared" si="101"/>
        <v>0</v>
      </c>
      <c r="Y47" s="1">
        <f t="shared" si="101"/>
        <v>0</v>
      </c>
      <c r="Z47" s="1">
        <f t="shared" si="101"/>
        <v>0</v>
      </c>
      <c r="AA47" s="1">
        <f t="shared" si="101"/>
        <v>0</v>
      </c>
      <c r="AB47" s="1">
        <f t="shared" si="101"/>
        <v>0</v>
      </c>
      <c r="AC47" s="1">
        <f t="shared" si="101"/>
        <v>0</v>
      </c>
      <c r="AD47" s="1">
        <f t="shared" si="101"/>
        <v>0</v>
      </c>
      <c r="AE47" s="1">
        <f t="shared" si="101"/>
        <v>0</v>
      </c>
      <c r="AF47" s="1">
        <f t="shared" si="101"/>
        <v>0</v>
      </c>
      <c r="AG47" s="1">
        <f t="shared" si="101"/>
        <v>0</v>
      </c>
      <c r="AH47" s="1">
        <f t="shared" si="101"/>
        <v>0</v>
      </c>
      <c r="AI47" s="1">
        <f t="shared" si="101"/>
        <v>0</v>
      </c>
      <c r="AJ47" s="1">
        <f t="shared" si="101"/>
        <v>0</v>
      </c>
      <c r="AK47" s="1">
        <f t="shared" si="101"/>
        <v>0</v>
      </c>
      <c r="AL47" s="1">
        <f t="shared" si="101"/>
        <v>0</v>
      </c>
      <c r="AM47" s="1">
        <f t="shared" si="101"/>
        <v>0</v>
      </c>
      <c r="AN47" s="1">
        <f t="shared" si="101"/>
        <v>0</v>
      </c>
      <c r="AO47" s="1">
        <f t="shared" si="101"/>
        <v>0</v>
      </c>
      <c r="AP47" s="1">
        <f t="shared" si="101"/>
        <v>0</v>
      </c>
      <c r="AQ47" s="1">
        <f t="shared" si="101"/>
        <v>0</v>
      </c>
      <c r="AR47" s="1">
        <f t="shared" si="101"/>
        <v>0</v>
      </c>
      <c r="AS47" s="1">
        <f t="shared" si="101"/>
        <v>0</v>
      </c>
      <c r="AT47" s="1">
        <f t="shared" si="101"/>
        <v>0</v>
      </c>
      <c r="AU47" s="1">
        <f t="shared" si="101"/>
        <v>0</v>
      </c>
      <c r="AV47" s="1">
        <f t="shared" si="101"/>
        <v>0.27999999999999992</v>
      </c>
      <c r="AW47" s="1">
        <f t="shared" si="101"/>
        <v>0.39999999999999997</v>
      </c>
      <c r="AX47" s="1">
        <f t="shared" si="101"/>
        <v>0.32</v>
      </c>
      <c r="AY47" s="1">
        <f t="shared" si="101"/>
        <v>0.25999999999999995</v>
      </c>
      <c r="AZ47" s="1">
        <f t="shared" si="101"/>
        <v>0.19999999999999998</v>
      </c>
      <c r="BA47" s="1">
        <f t="shared" si="101"/>
        <v>0.17999999999999997</v>
      </c>
      <c r="BB47" s="1">
        <f t="shared" si="101"/>
        <v>0.19999999999999998</v>
      </c>
      <c r="BC47" s="1">
        <f t="shared" si="101"/>
        <v>0.25999999999999995</v>
      </c>
      <c r="BD47" s="1">
        <f t="shared" si="101"/>
        <v>0.27999999999999992</v>
      </c>
      <c r="BE47" s="1">
        <f t="shared" si="101"/>
        <v>0.37999999999999995</v>
      </c>
      <c r="BF47" s="1">
        <f t="shared" si="101"/>
        <v>0.43999999999999989</v>
      </c>
      <c r="BG47" s="1">
        <f t="shared" si="101"/>
        <v>0.51999999999999991</v>
      </c>
      <c r="BH47" s="1">
        <f t="shared" si="101"/>
        <v>3.7199999999999998</v>
      </c>
      <c r="BI47" s="1">
        <f t="shared" si="101"/>
        <v>0</v>
      </c>
      <c r="BJ47" s="1">
        <f t="shared" si="101"/>
        <v>1.02</v>
      </c>
      <c r="BK47" s="1">
        <f t="shared" si="101"/>
        <v>1.4</v>
      </c>
      <c r="BL47" s="1">
        <f t="shared" si="101"/>
        <v>1.08</v>
      </c>
      <c r="BM47" s="1">
        <f t="shared" si="101"/>
        <v>0.94</v>
      </c>
      <c r="BN47" s="1">
        <f t="shared" si="101"/>
        <v>0.7</v>
      </c>
      <c r="BO47" s="1">
        <f t="shared" si="101"/>
        <v>0.62</v>
      </c>
      <c r="BP47" s="1">
        <f t="shared" ref="BP47:BV47" si="102">BP18/1000</f>
        <v>0.7</v>
      </c>
      <c r="BQ47" s="1">
        <f t="shared" si="102"/>
        <v>0.94</v>
      </c>
      <c r="BR47" s="1">
        <f t="shared" si="102"/>
        <v>1.02</v>
      </c>
      <c r="BS47" s="1">
        <f t="shared" si="102"/>
        <v>1.32</v>
      </c>
      <c r="BT47" s="1">
        <f t="shared" si="102"/>
        <v>1.56</v>
      </c>
      <c r="BU47" s="1">
        <f t="shared" si="102"/>
        <v>1.88</v>
      </c>
      <c r="BV47" s="1">
        <f t="shared" si="102"/>
        <v>13.18</v>
      </c>
    </row>
    <row r="48" spans="1:74">
      <c r="A48" s="4">
        <f>A46+1</f>
        <v>13</v>
      </c>
      <c r="B48" s="1" t="s">
        <v>299</v>
      </c>
      <c r="C48" s="1" t="s">
        <v>327</v>
      </c>
      <c r="D48" s="1">
        <f t="shared" ref="D48:BO48" si="103">D19/1000</f>
        <v>0</v>
      </c>
      <c r="E48" s="1">
        <f t="shared" si="103"/>
        <v>11.2</v>
      </c>
      <c r="F48" s="1">
        <f t="shared" si="103"/>
        <v>0</v>
      </c>
      <c r="G48" s="1">
        <f t="shared" si="103"/>
        <v>0</v>
      </c>
      <c r="H48" s="1">
        <f t="shared" si="103"/>
        <v>0.7</v>
      </c>
      <c r="I48" s="1">
        <f t="shared" si="103"/>
        <v>0.9</v>
      </c>
      <c r="J48" s="1">
        <f t="shared" si="103"/>
        <v>1.1000000000000001</v>
      </c>
      <c r="K48" s="1">
        <f t="shared" si="103"/>
        <v>0.8</v>
      </c>
      <c r="L48" s="1">
        <f t="shared" si="103"/>
        <v>0.6</v>
      </c>
      <c r="M48" s="1">
        <f t="shared" si="103"/>
        <v>0.7</v>
      </c>
      <c r="N48" s="1">
        <f t="shared" si="103"/>
        <v>0.5</v>
      </c>
      <c r="O48" s="1">
        <f t="shared" si="103"/>
        <v>0.5</v>
      </c>
      <c r="P48" s="1">
        <f t="shared" si="103"/>
        <v>0.9</v>
      </c>
      <c r="Q48" s="1">
        <f t="shared" si="103"/>
        <v>1.3</v>
      </c>
      <c r="R48" s="1">
        <f t="shared" si="103"/>
        <v>1.5</v>
      </c>
      <c r="S48" s="1">
        <f t="shared" si="103"/>
        <v>1.7</v>
      </c>
      <c r="T48" s="1">
        <f t="shared" si="103"/>
        <v>11.2</v>
      </c>
      <c r="U48" s="1">
        <f t="shared" si="103"/>
        <v>0</v>
      </c>
      <c r="V48" s="1">
        <f t="shared" si="103"/>
        <v>0</v>
      </c>
      <c r="W48" s="1">
        <f t="shared" si="103"/>
        <v>0</v>
      </c>
      <c r="X48" s="1">
        <f t="shared" si="103"/>
        <v>0</v>
      </c>
      <c r="Y48" s="1">
        <f t="shared" si="103"/>
        <v>0</v>
      </c>
      <c r="Z48" s="1">
        <f t="shared" si="103"/>
        <v>0</v>
      </c>
      <c r="AA48" s="1">
        <f t="shared" si="103"/>
        <v>0</v>
      </c>
      <c r="AB48" s="1">
        <f t="shared" si="103"/>
        <v>0</v>
      </c>
      <c r="AC48" s="1">
        <f t="shared" si="103"/>
        <v>0</v>
      </c>
      <c r="AD48" s="1">
        <f t="shared" si="103"/>
        <v>0</v>
      </c>
      <c r="AE48" s="1">
        <f t="shared" si="103"/>
        <v>0</v>
      </c>
      <c r="AF48" s="1">
        <f t="shared" si="103"/>
        <v>0</v>
      </c>
      <c r="AG48" s="1">
        <f t="shared" si="103"/>
        <v>0</v>
      </c>
      <c r="AH48" s="1">
        <f t="shared" si="103"/>
        <v>0</v>
      </c>
      <c r="AI48" s="1">
        <f t="shared" si="103"/>
        <v>1E-3</v>
      </c>
      <c r="AJ48" s="1">
        <f t="shared" si="103"/>
        <v>1E-3</v>
      </c>
      <c r="AK48" s="1">
        <f t="shared" si="103"/>
        <v>1E-3</v>
      </c>
      <c r="AL48" s="1">
        <f t="shared" si="103"/>
        <v>1E-3</v>
      </c>
      <c r="AM48" s="1">
        <f t="shared" si="103"/>
        <v>1E-3</v>
      </c>
      <c r="AN48" s="1">
        <f t="shared" si="103"/>
        <v>1E-3</v>
      </c>
      <c r="AO48" s="1">
        <f t="shared" si="103"/>
        <v>1E-3</v>
      </c>
      <c r="AP48" s="1">
        <f t="shared" si="103"/>
        <v>1E-3</v>
      </c>
      <c r="AQ48" s="1">
        <f t="shared" si="103"/>
        <v>1E-3</v>
      </c>
      <c r="AR48" s="1">
        <f t="shared" si="103"/>
        <v>1E-3</v>
      </c>
      <c r="AS48" s="1">
        <f t="shared" si="103"/>
        <v>1E-3</v>
      </c>
      <c r="AT48" s="1">
        <f t="shared" si="103"/>
        <v>1E-3</v>
      </c>
      <c r="AU48" s="1">
        <f t="shared" si="103"/>
        <v>0</v>
      </c>
      <c r="AV48" s="1">
        <f t="shared" si="103"/>
        <v>0</v>
      </c>
      <c r="AW48" s="1">
        <f t="shared" si="103"/>
        <v>0</v>
      </c>
      <c r="AX48" s="1">
        <f t="shared" si="103"/>
        <v>0</v>
      </c>
      <c r="AY48" s="1">
        <f t="shared" si="103"/>
        <v>0</v>
      </c>
      <c r="AZ48" s="1">
        <f t="shared" si="103"/>
        <v>0</v>
      </c>
      <c r="BA48" s="1">
        <f t="shared" si="103"/>
        <v>0</v>
      </c>
      <c r="BB48" s="1">
        <f t="shared" si="103"/>
        <v>0</v>
      </c>
      <c r="BC48" s="1">
        <f t="shared" si="103"/>
        <v>0</v>
      </c>
      <c r="BD48" s="1">
        <f t="shared" si="103"/>
        <v>0</v>
      </c>
      <c r="BE48" s="1">
        <f t="shared" si="103"/>
        <v>0</v>
      </c>
      <c r="BF48" s="1">
        <f t="shared" si="103"/>
        <v>0</v>
      </c>
      <c r="BG48" s="1">
        <f t="shared" si="103"/>
        <v>0</v>
      </c>
      <c r="BH48" s="1">
        <f t="shared" si="103"/>
        <v>0</v>
      </c>
      <c r="BI48" s="1">
        <f t="shared" si="103"/>
        <v>0</v>
      </c>
      <c r="BJ48" s="1">
        <f t="shared" si="103"/>
        <v>0.7</v>
      </c>
      <c r="BK48" s="1">
        <f t="shared" si="103"/>
        <v>0.9</v>
      </c>
      <c r="BL48" s="1">
        <f t="shared" si="103"/>
        <v>1.1000000000000001</v>
      </c>
      <c r="BM48" s="1">
        <f t="shared" si="103"/>
        <v>0.8</v>
      </c>
      <c r="BN48" s="1">
        <f t="shared" si="103"/>
        <v>0.6</v>
      </c>
      <c r="BO48" s="1">
        <f t="shared" si="103"/>
        <v>0.7</v>
      </c>
      <c r="BP48" s="1">
        <f t="shared" ref="BP48:BV48" si="104">BP19/1000</f>
        <v>0.5</v>
      </c>
      <c r="BQ48" s="1">
        <f t="shared" si="104"/>
        <v>0.5</v>
      </c>
      <c r="BR48" s="1">
        <f t="shared" si="104"/>
        <v>0.9</v>
      </c>
      <c r="BS48" s="1">
        <f t="shared" si="104"/>
        <v>1.3</v>
      </c>
      <c r="BT48" s="1">
        <f t="shared" si="104"/>
        <v>1.5</v>
      </c>
      <c r="BU48" s="1">
        <f t="shared" si="104"/>
        <v>1.7</v>
      </c>
      <c r="BV48" s="1">
        <f t="shared" si="104"/>
        <v>11.2</v>
      </c>
    </row>
    <row r="49" spans="1:74">
      <c r="A49" s="4">
        <f>A48+1</f>
        <v>14</v>
      </c>
      <c r="B49" s="1" t="s">
        <v>298</v>
      </c>
      <c r="C49" s="1" t="s">
        <v>327</v>
      </c>
      <c r="D49" s="1">
        <f t="shared" ref="D49:BO49" si="105">D20/1000</f>
        <v>0</v>
      </c>
      <c r="E49" s="1">
        <f t="shared" si="105"/>
        <v>11.3</v>
      </c>
      <c r="F49" s="1">
        <f t="shared" si="105"/>
        <v>0</v>
      </c>
      <c r="G49" s="1">
        <f t="shared" si="105"/>
        <v>0</v>
      </c>
      <c r="H49" s="1">
        <f t="shared" si="105"/>
        <v>0.6</v>
      </c>
      <c r="I49" s="1">
        <f t="shared" si="105"/>
        <v>1</v>
      </c>
      <c r="J49" s="1">
        <f t="shared" si="105"/>
        <v>0.9</v>
      </c>
      <c r="K49" s="1">
        <f t="shared" si="105"/>
        <v>0.6</v>
      </c>
      <c r="L49" s="1">
        <f t="shared" si="105"/>
        <v>0.5</v>
      </c>
      <c r="M49" s="1">
        <f t="shared" si="105"/>
        <v>0.5</v>
      </c>
      <c r="N49" s="1">
        <f t="shared" si="105"/>
        <v>0.4</v>
      </c>
      <c r="O49" s="1">
        <f t="shared" si="105"/>
        <v>0.4</v>
      </c>
      <c r="P49" s="1">
        <f t="shared" si="105"/>
        <v>0.9</v>
      </c>
      <c r="Q49" s="1">
        <f t="shared" si="105"/>
        <v>1.4</v>
      </c>
      <c r="R49" s="1">
        <f t="shared" si="105"/>
        <v>1.9</v>
      </c>
      <c r="S49" s="1">
        <f t="shared" si="105"/>
        <v>2.2000000000000002</v>
      </c>
      <c r="T49" s="1">
        <f t="shared" si="105"/>
        <v>11.3</v>
      </c>
      <c r="U49" s="1">
        <f t="shared" si="105"/>
        <v>0</v>
      </c>
      <c r="V49" s="1">
        <f t="shared" si="105"/>
        <v>0</v>
      </c>
      <c r="W49" s="1">
        <f t="shared" si="105"/>
        <v>0</v>
      </c>
      <c r="X49" s="1">
        <f t="shared" si="105"/>
        <v>0</v>
      </c>
      <c r="Y49" s="1">
        <f t="shared" si="105"/>
        <v>0</v>
      </c>
      <c r="Z49" s="1">
        <f t="shared" si="105"/>
        <v>0</v>
      </c>
      <c r="AA49" s="1">
        <f t="shared" si="105"/>
        <v>0</v>
      </c>
      <c r="AB49" s="1">
        <f t="shared" si="105"/>
        <v>0</v>
      </c>
      <c r="AC49" s="1">
        <f t="shared" si="105"/>
        <v>0</v>
      </c>
      <c r="AD49" s="1">
        <f t="shared" si="105"/>
        <v>0</v>
      </c>
      <c r="AE49" s="1">
        <f t="shared" si="105"/>
        <v>0</v>
      </c>
      <c r="AF49" s="1">
        <f t="shared" si="105"/>
        <v>0</v>
      </c>
      <c r="AG49" s="1">
        <f t="shared" si="105"/>
        <v>0</v>
      </c>
      <c r="AH49" s="1">
        <f t="shared" si="105"/>
        <v>0</v>
      </c>
      <c r="AI49" s="1">
        <f t="shared" si="105"/>
        <v>1E-3</v>
      </c>
      <c r="AJ49" s="1">
        <f t="shared" si="105"/>
        <v>1E-3</v>
      </c>
      <c r="AK49" s="1">
        <f t="shared" si="105"/>
        <v>1E-3</v>
      </c>
      <c r="AL49" s="1">
        <f t="shared" si="105"/>
        <v>1E-3</v>
      </c>
      <c r="AM49" s="1">
        <f t="shared" si="105"/>
        <v>1E-3</v>
      </c>
      <c r="AN49" s="1">
        <f t="shared" si="105"/>
        <v>1E-3</v>
      </c>
      <c r="AO49" s="1">
        <f t="shared" si="105"/>
        <v>1E-3</v>
      </c>
      <c r="AP49" s="1">
        <f t="shared" si="105"/>
        <v>1E-3</v>
      </c>
      <c r="AQ49" s="1">
        <f t="shared" si="105"/>
        <v>1E-3</v>
      </c>
      <c r="AR49" s="1">
        <f t="shared" si="105"/>
        <v>1E-3</v>
      </c>
      <c r="AS49" s="1">
        <f t="shared" si="105"/>
        <v>1E-3</v>
      </c>
      <c r="AT49" s="1">
        <f t="shared" si="105"/>
        <v>1E-3</v>
      </c>
      <c r="AU49" s="1">
        <f t="shared" si="105"/>
        <v>0</v>
      </c>
      <c r="AV49" s="1">
        <f t="shared" si="105"/>
        <v>0</v>
      </c>
      <c r="AW49" s="1">
        <f t="shared" si="105"/>
        <v>0</v>
      </c>
      <c r="AX49" s="1">
        <f t="shared" si="105"/>
        <v>0</v>
      </c>
      <c r="AY49" s="1">
        <f t="shared" si="105"/>
        <v>0</v>
      </c>
      <c r="AZ49" s="1">
        <f t="shared" si="105"/>
        <v>0</v>
      </c>
      <c r="BA49" s="1">
        <f t="shared" si="105"/>
        <v>0</v>
      </c>
      <c r="BB49" s="1">
        <f t="shared" si="105"/>
        <v>0</v>
      </c>
      <c r="BC49" s="1">
        <f t="shared" si="105"/>
        <v>0</v>
      </c>
      <c r="BD49" s="1">
        <f t="shared" si="105"/>
        <v>0</v>
      </c>
      <c r="BE49" s="1">
        <f t="shared" si="105"/>
        <v>0</v>
      </c>
      <c r="BF49" s="1">
        <f t="shared" si="105"/>
        <v>0</v>
      </c>
      <c r="BG49" s="1">
        <f t="shared" si="105"/>
        <v>0</v>
      </c>
      <c r="BH49" s="1">
        <f t="shared" si="105"/>
        <v>0</v>
      </c>
      <c r="BI49" s="1">
        <f t="shared" si="105"/>
        <v>0</v>
      </c>
      <c r="BJ49" s="1">
        <f t="shared" si="105"/>
        <v>0.6</v>
      </c>
      <c r="BK49" s="1">
        <f t="shared" si="105"/>
        <v>1</v>
      </c>
      <c r="BL49" s="1">
        <f t="shared" si="105"/>
        <v>0.9</v>
      </c>
      <c r="BM49" s="1">
        <f t="shared" si="105"/>
        <v>0.6</v>
      </c>
      <c r="BN49" s="1">
        <f t="shared" si="105"/>
        <v>0.5</v>
      </c>
      <c r="BO49" s="1">
        <f t="shared" si="105"/>
        <v>0.5</v>
      </c>
      <c r="BP49" s="1">
        <f t="shared" ref="BP49:BV49" si="106">BP20/1000</f>
        <v>0.4</v>
      </c>
      <c r="BQ49" s="1">
        <f t="shared" si="106"/>
        <v>0.4</v>
      </c>
      <c r="BR49" s="1">
        <f t="shared" si="106"/>
        <v>0.9</v>
      </c>
      <c r="BS49" s="1">
        <f t="shared" si="106"/>
        <v>1.4</v>
      </c>
      <c r="BT49" s="1">
        <f t="shared" si="106"/>
        <v>1.9</v>
      </c>
      <c r="BU49" s="1">
        <f t="shared" si="106"/>
        <v>2.2000000000000002</v>
      </c>
      <c r="BV49" s="1">
        <f t="shared" si="106"/>
        <v>11.3</v>
      </c>
    </row>
    <row r="50" spans="1:74">
      <c r="A50" s="4">
        <f>A49+1</f>
        <v>15</v>
      </c>
      <c r="B50" s="1" t="s">
        <v>296</v>
      </c>
      <c r="C50" s="1" t="s">
        <v>327</v>
      </c>
      <c r="D50" s="1">
        <f t="shared" ref="D50:BO50" si="107">D21/1000</f>
        <v>0</v>
      </c>
      <c r="E50" s="1">
        <f t="shared" si="107"/>
        <v>5.5</v>
      </c>
      <c r="F50" s="1">
        <f t="shared" si="107"/>
        <v>0</v>
      </c>
      <c r="G50" s="1">
        <f t="shared" si="107"/>
        <v>0</v>
      </c>
      <c r="H50" s="1">
        <f t="shared" si="107"/>
        <v>0.4</v>
      </c>
      <c r="I50" s="1">
        <f t="shared" si="107"/>
        <v>0.6</v>
      </c>
      <c r="J50" s="1">
        <f t="shared" si="107"/>
        <v>0.5</v>
      </c>
      <c r="K50" s="1">
        <f t="shared" si="107"/>
        <v>0.4</v>
      </c>
      <c r="L50" s="1">
        <f t="shared" si="107"/>
        <v>0.4</v>
      </c>
      <c r="M50" s="1">
        <f t="shared" si="107"/>
        <v>0.3</v>
      </c>
      <c r="N50" s="1">
        <f t="shared" si="107"/>
        <v>0.2</v>
      </c>
      <c r="O50" s="1">
        <f t="shared" si="107"/>
        <v>0.2</v>
      </c>
      <c r="P50" s="1">
        <f t="shared" si="107"/>
        <v>0.4</v>
      </c>
      <c r="Q50" s="1">
        <f t="shared" si="107"/>
        <v>0.6</v>
      </c>
      <c r="R50" s="1">
        <f t="shared" si="107"/>
        <v>0.7</v>
      </c>
      <c r="S50" s="1">
        <f t="shared" si="107"/>
        <v>0.8</v>
      </c>
      <c r="T50" s="1">
        <f t="shared" si="107"/>
        <v>5.5</v>
      </c>
      <c r="U50" s="1">
        <f t="shared" si="107"/>
        <v>0</v>
      </c>
      <c r="V50" s="1">
        <f t="shared" si="107"/>
        <v>0</v>
      </c>
      <c r="W50" s="1">
        <f t="shared" si="107"/>
        <v>0</v>
      </c>
      <c r="X50" s="1">
        <f t="shared" si="107"/>
        <v>0</v>
      </c>
      <c r="Y50" s="1">
        <f t="shared" si="107"/>
        <v>0</v>
      </c>
      <c r="Z50" s="1">
        <f t="shared" si="107"/>
        <v>0</v>
      </c>
      <c r="AA50" s="1">
        <f t="shared" si="107"/>
        <v>0</v>
      </c>
      <c r="AB50" s="1">
        <f t="shared" si="107"/>
        <v>0</v>
      </c>
      <c r="AC50" s="1">
        <f t="shared" si="107"/>
        <v>0</v>
      </c>
      <c r="AD50" s="1">
        <f t="shared" si="107"/>
        <v>0</v>
      </c>
      <c r="AE50" s="1">
        <f t="shared" si="107"/>
        <v>0</v>
      </c>
      <c r="AF50" s="1">
        <f t="shared" si="107"/>
        <v>0</v>
      </c>
      <c r="AG50" s="1">
        <f t="shared" si="107"/>
        <v>0</v>
      </c>
      <c r="AH50" s="1">
        <f t="shared" si="107"/>
        <v>0</v>
      </c>
      <c r="AI50" s="1">
        <f t="shared" si="107"/>
        <v>1E-3</v>
      </c>
      <c r="AJ50" s="1">
        <f t="shared" si="107"/>
        <v>1E-3</v>
      </c>
      <c r="AK50" s="1">
        <f t="shared" si="107"/>
        <v>1E-3</v>
      </c>
      <c r="AL50" s="1">
        <f t="shared" si="107"/>
        <v>1E-3</v>
      </c>
      <c r="AM50" s="1">
        <f t="shared" si="107"/>
        <v>1E-3</v>
      </c>
      <c r="AN50" s="1">
        <f t="shared" si="107"/>
        <v>1E-3</v>
      </c>
      <c r="AO50" s="1">
        <f t="shared" si="107"/>
        <v>1E-3</v>
      </c>
      <c r="AP50" s="1">
        <f t="shared" si="107"/>
        <v>1E-3</v>
      </c>
      <c r="AQ50" s="1">
        <f t="shared" si="107"/>
        <v>1E-3</v>
      </c>
      <c r="AR50" s="1">
        <f t="shared" si="107"/>
        <v>1E-3</v>
      </c>
      <c r="AS50" s="1">
        <f t="shared" si="107"/>
        <v>1E-3</v>
      </c>
      <c r="AT50" s="1">
        <f t="shared" si="107"/>
        <v>1E-3</v>
      </c>
      <c r="AU50" s="1">
        <f t="shared" si="107"/>
        <v>0</v>
      </c>
      <c r="AV50" s="1">
        <f t="shared" si="107"/>
        <v>0</v>
      </c>
      <c r="AW50" s="1">
        <f t="shared" si="107"/>
        <v>0</v>
      </c>
      <c r="AX50" s="1">
        <f t="shared" si="107"/>
        <v>0</v>
      </c>
      <c r="AY50" s="1">
        <f t="shared" si="107"/>
        <v>0</v>
      </c>
      <c r="AZ50" s="1">
        <f t="shared" si="107"/>
        <v>0</v>
      </c>
      <c r="BA50" s="1">
        <f t="shared" si="107"/>
        <v>0</v>
      </c>
      <c r="BB50" s="1">
        <f t="shared" si="107"/>
        <v>0</v>
      </c>
      <c r="BC50" s="1">
        <f t="shared" si="107"/>
        <v>0</v>
      </c>
      <c r="BD50" s="1">
        <f t="shared" si="107"/>
        <v>0</v>
      </c>
      <c r="BE50" s="1">
        <f t="shared" si="107"/>
        <v>0</v>
      </c>
      <c r="BF50" s="1">
        <f t="shared" si="107"/>
        <v>0</v>
      </c>
      <c r="BG50" s="1">
        <f t="shared" si="107"/>
        <v>0</v>
      </c>
      <c r="BH50" s="1">
        <f t="shared" si="107"/>
        <v>0</v>
      </c>
      <c r="BI50" s="1">
        <f t="shared" si="107"/>
        <v>0</v>
      </c>
      <c r="BJ50" s="1">
        <f t="shared" si="107"/>
        <v>0.4</v>
      </c>
      <c r="BK50" s="1">
        <f t="shared" si="107"/>
        <v>0.6</v>
      </c>
      <c r="BL50" s="1">
        <f t="shared" si="107"/>
        <v>0.5</v>
      </c>
      <c r="BM50" s="1">
        <f t="shared" si="107"/>
        <v>0.4</v>
      </c>
      <c r="BN50" s="1">
        <f t="shared" si="107"/>
        <v>0.4</v>
      </c>
      <c r="BO50" s="1">
        <f t="shared" si="107"/>
        <v>0.3</v>
      </c>
      <c r="BP50" s="1">
        <f t="shared" ref="BP50:BV50" si="108">BP21/1000</f>
        <v>0.2</v>
      </c>
      <c r="BQ50" s="1">
        <f t="shared" si="108"/>
        <v>0.2</v>
      </c>
      <c r="BR50" s="1">
        <f t="shared" si="108"/>
        <v>0.4</v>
      </c>
      <c r="BS50" s="1">
        <f t="shared" si="108"/>
        <v>0.6</v>
      </c>
      <c r="BT50" s="1">
        <f t="shared" si="108"/>
        <v>0.7</v>
      </c>
      <c r="BU50" s="1">
        <f t="shared" si="108"/>
        <v>0.8</v>
      </c>
      <c r="BV50" s="1">
        <f t="shared" si="108"/>
        <v>5.5</v>
      </c>
    </row>
    <row r="51" spans="1:74" ht="15">
      <c r="A51" s="314"/>
      <c r="B51" s="312" t="s">
        <v>327</v>
      </c>
      <c r="C51" s="312"/>
      <c r="D51" s="1">
        <f t="shared" ref="D51:BO51" si="109">D22/1000</f>
        <v>0</v>
      </c>
      <c r="E51" s="1">
        <f t="shared" si="109"/>
        <v>28</v>
      </c>
      <c r="F51" s="1">
        <f t="shared" si="109"/>
        <v>0</v>
      </c>
      <c r="G51" s="1">
        <f t="shared" si="109"/>
        <v>0</v>
      </c>
      <c r="H51" s="1">
        <f t="shared" si="109"/>
        <v>1.7</v>
      </c>
      <c r="I51" s="1">
        <f t="shared" si="109"/>
        <v>2.5</v>
      </c>
      <c r="J51" s="1">
        <f t="shared" si="109"/>
        <v>2.5</v>
      </c>
      <c r="K51" s="1">
        <f t="shared" si="109"/>
        <v>1.8</v>
      </c>
      <c r="L51" s="1">
        <f t="shared" si="109"/>
        <v>1.5</v>
      </c>
      <c r="M51" s="1">
        <f t="shared" si="109"/>
        <v>1.5</v>
      </c>
      <c r="N51" s="1">
        <f t="shared" si="109"/>
        <v>1.1000000000000001</v>
      </c>
      <c r="O51" s="1">
        <f t="shared" si="109"/>
        <v>1.1000000000000001</v>
      </c>
      <c r="P51" s="1">
        <f t="shared" si="109"/>
        <v>2.2000000000000002</v>
      </c>
      <c r="Q51" s="1">
        <f t="shared" si="109"/>
        <v>3.3</v>
      </c>
      <c r="R51" s="1">
        <f t="shared" si="109"/>
        <v>4.0999999999999996</v>
      </c>
      <c r="S51" s="1">
        <f t="shared" si="109"/>
        <v>4.7</v>
      </c>
      <c r="T51" s="1">
        <f t="shared" si="109"/>
        <v>28</v>
      </c>
      <c r="U51" s="1">
        <f t="shared" si="109"/>
        <v>0</v>
      </c>
      <c r="V51" s="1">
        <f t="shared" si="109"/>
        <v>0</v>
      </c>
      <c r="W51" s="1">
        <f t="shared" si="109"/>
        <v>0</v>
      </c>
      <c r="X51" s="1">
        <f t="shared" si="109"/>
        <v>0</v>
      </c>
      <c r="Y51" s="1">
        <f t="shared" si="109"/>
        <v>0</v>
      </c>
      <c r="Z51" s="1">
        <f t="shared" si="109"/>
        <v>0</v>
      </c>
      <c r="AA51" s="1">
        <f t="shared" si="109"/>
        <v>0</v>
      </c>
      <c r="AB51" s="1">
        <f t="shared" si="109"/>
        <v>0</v>
      </c>
      <c r="AC51" s="1">
        <f t="shared" si="109"/>
        <v>0</v>
      </c>
      <c r="AD51" s="1">
        <f t="shared" si="109"/>
        <v>0</v>
      </c>
      <c r="AE51" s="1">
        <f t="shared" si="109"/>
        <v>0</v>
      </c>
      <c r="AF51" s="1">
        <f t="shared" si="109"/>
        <v>0</v>
      </c>
      <c r="AG51" s="1">
        <f t="shared" si="109"/>
        <v>0</v>
      </c>
      <c r="AH51" s="1">
        <f t="shared" si="109"/>
        <v>0</v>
      </c>
      <c r="AI51" s="1">
        <f t="shared" si="109"/>
        <v>0</v>
      </c>
      <c r="AJ51" s="1">
        <f t="shared" si="109"/>
        <v>0</v>
      </c>
      <c r="AK51" s="1">
        <f t="shared" si="109"/>
        <v>0</v>
      </c>
      <c r="AL51" s="1">
        <f t="shared" si="109"/>
        <v>0</v>
      </c>
      <c r="AM51" s="1">
        <f t="shared" si="109"/>
        <v>0</v>
      </c>
      <c r="AN51" s="1">
        <f t="shared" si="109"/>
        <v>0</v>
      </c>
      <c r="AO51" s="1">
        <f t="shared" si="109"/>
        <v>0</v>
      </c>
      <c r="AP51" s="1">
        <f t="shared" si="109"/>
        <v>0</v>
      </c>
      <c r="AQ51" s="1">
        <f t="shared" si="109"/>
        <v>0</v>
      </c>
      <c r="AR51" s="1">
        <f t="shared" si="109"/>
        <v>0</v>
      </c>
      <c r="AS51" s="1">
        <f t="shared" si="109"/>
        <v>0</v>
      </c>
      <c r="AT51" s="1">
        <f t="shared" si="109"/>
        <v>0</v>
      </c>
      <c r="AU51" s="1">
        <f t="shared" si="109"/>
        <v>0</v>
      </c>
      <c r="AV51" s="1">
        <f t="shared" si="109"/>
        <v>0</v>
      </c>
      <c r="AW51" s="1">
        <f t="shared" si="109"/>
        <v>0</v>
      </c>
      <c r="AX51" s="1">
        <f t="shared" si="109"/>
        <v>0</v>
      </c>
      <c r="AY51" s="1">
        <f t="shared" si="109"/>
        <v>0</v>
      </c>
      <c r="AZ51" s="1">
        <f t="shared" si="109"/>
        <v>0</v>
      </c>
      <c r="BA51" s="1">
        <f t="shared" si="109"/>
        <v>0</v>
      </c>
      <c r="BB51" s="1">
        <f t="shared" si="109"/>
        <v>0</v>
      </c>
      <c r="BC51" s="1">
        <f t="shared" si="109"/>
        <v>0</v>
      </c>
      <c r="BD51" s="1">
        <f t="shared" si="109"/>
        <v>0</v>
      </c>
      <c r="BE51" s="1">
        <f t="shared" si="109"/>
        <v>0</v>
      </c>
      <c r="BF51" s="1">
        <f t="shared" si="109"/>
        <v>0</v>
      </c>
      <c r="BG51" s="1">
        <f t="shared" si="109"/>
        <v>0</v>
      </c>
      <c r="BH51" s="1">
        <f t="shared" si="109"/>
        <v>0</v>
      </c>
      <c r="BI51" s="1">
        <f t="shared" si="109"/>
        <v>0</v>
      </c>
      <c r="BJ51" s="1">
        <f t="shared" si="109"/>
        <v>1.7</v>
      </c>
      <c r="BK51" s="1">
        <f t="shared" si="109"/>
        <v>2.5</v>
      </c>
      <c r="BL51" s="1">
        <f t="shared" si="109"/>
        <v>2.5</v>
      </c>
      <c r="BM51" s="1">
        <f t="shared" si="109"/>
        <v>1.8</v>
      </c>
      <c r="BN51" s="1">
        <f t="shared" si="109"/>
        <v>1.5</v>
      </c>
      <c r="BO51" s="1">
        <f t="shared" si="109"/>
        <v>1.5</v>
      </c>
      <c r="BP51" s="1">
        <f t="shared" ref="BP51:BV51" si="110">BP22/1000</f>
        <v>1.1000000000000001</v>
      </c>
      <c r="BQ51" s="1">
        <f t="shared" si="110"/>
        <v>1.1000000000000001</v>
      </c>
      <c r="BR51" s="1">
        <f t="shared" si="110"/>
        <v>2.2000000000000002</v>
      </c>
      <c r="BS51" s="1">
        <f t="shared" si="110"/>
        <v>3.3</v>
      </c>
      <c r="BT51" s="1">
        <f t="shared" si="110"/>
        <v>4.0999999999999996</v>
      </c>
      <c r="BU51" s="1">
        <f t="shared" si="110"/>
        <v>4.7</v>
      </c>
      <c r="BV51" s="1">
        <f t="shared" si="110"/>
        <v>28</v>
      </c>
    </row>
    <row r="52" spans="1:74">
      <c r="A52" s="4">
        <f>A50+1</f>
        <v>16</v>
      </c>
      <c r="B52" s="1" t="s">
        <v>300</v>
      </c>
      <c r="C52" s="1" t="s">
        <v>329</v>
      </c>
      <c r="D52" s="1">
        <f t="shared" ref="D52:BO52" si="111">D23/1000</f>
        <v>0</v>
      </c>
      <c r="E52" s="1">
        <f t="shared" si="111"/>
        <v>10.4</v>
      </c>
      <c r="F52" s="1">
        <f t="shared" si="111"/>
        <v>0</v>
      </c>
      <c r="G52" s="1">
        <f t="shared" si="111"/>
        <v>0</v>
      </c>
      <c r="H52" s="1">
        <f t="shared" si="111"/>
        <v>0.4</v>
      </c>
      <c r="I52" s="1">
        <f t="shared" si="111"/>
        <v>0.9</v>
      </c>
      <c r="J52" s="1">
        <f t="shared" si="111"/>
        <v>0.8</v>
      </c>
      <c r="K52" s="1">
        <f t="shared" si="111"/>
        <v>0.6</v>
      </c>
      <c r="L52" s="1">
        <f t="shared" si="111"/>
        <v>0.6</v>
      </c>
      <c r="M52" s="1">
        <f t="shared" si="111"/>
        <v>0.7</v>
      </c>
      <c r="N52" s="1">
        <f t="shared" si="111"/>
        <v>0.7</v>
      </c>
      <c r="O52" s="1">
        <f t="shared" si="111"/>
        <v>0.8</v>
      </c>
      <c r="P52" s="1">
        <f t="shared" si="111"/>
        <v>0.9</v>
      </c>
      <c r="Q52" s="1">
        <f t="shared" si="111"/>
        <v>1</v>
      </c>
      <c r="R52" s="1">
        <f t="shared" si="111"/>
        <v>1.4</v>
      </c>
      <c r="S52" s="1">
        <f t="shared" si="111"/>
        <v>1.6</v>
      </c>
      <c r="T52" s="1">
        <f t="shared" si="111"/>
        <v>10.4</v>
      </c>
      <c r="U52" s="1">
        <f t="shared" si="111"/>
        <v>0</v>
      </c>
      <c r="V52" s="1">
        <f t="shared" si="111"/>
        <v>1.9999999999999996E-4</v>
      </c>
      <c r="W52" s="1">
        <f t="shared" si="111"/>
        <v>1.9999999999999996E-4</v>
      </c>
      <c r="X52" s="1">
        <f t="shared" si="111"/>
        <v>1.9999999999999996E-4</v>
      </c>
      <c r="Y52" s="1">
        <f t="shared" si="111"/>
        <v>1.9999999999999996E-4</v>
      </c>
      <c r="Z52" s="1">
        <f t="shared" si="111"/>
        <v>1.9999999999999996E-4</v>
      </c>
      <c r="AA52" s="1">
        <f t="shared" si="111"/>
        <v>1.9999999999999996E-4</v>
      </c>
      <c r="AB52" s="1">
        <f t="shared" si="111"/>
        <v>1.9999999999999996E-4</v>
      </c>
      <c r="AC52" s="1">
        <f t="shared" si="111"/>
        <v>1.9999999999999996E-4</v>
      </c>
      <c r="AD52" s="1">
        <f t="shared" si="111"/>
        <v>1.9999999999999996E-4</v>
      </c>
      <c r="AE52" s="1">
        <f t="shared" si="111"/>
        <v>1.9999999999999996E-4</v>
      </c>
      <c r="AF52" s="1">
        <f t="shared" si="111"/>
        <v>1.9999999999999996E-4</v>
      </c>
      <c r="AG52" s="1">
        <f t="shared" si="111"/>
        <v>1.9999999999999996E-4</v>
      </c>
      <c r="AH52" s="1">
        <f t="shared" si="111"/>
        <v>0</v>
      </c>
      <c r="AI52" s="1">
        <f t="shared" si="111"/>
        <v>8.0000000000000004E-4</v>
      </c>
      <c r="AJ52" s="1">
        <f t="shared" si="111"/>
        <v>8.0000000000000004E-4</v>
      </c>
      <c r="AK52" s="1">
        <f t="shared" si="111"/>
        <v>8.0000000000000004E-4</v>
      </c>
      <c r="AL52" s="1">
        <f t="shared" si="111"/>
        <v>8.0000000000000004E-4</v>
      </c>
      <c r="AM52" s="1">
        <f t="shared" si="111"/>
        <v>8.0000000000000004E-4</v>
      </c>
      <c r="AN52" s="1">
        <f t="shared" si="111"/>
        <v>8.0000000000000004E-4</v>
      </c>
      <c r="AO52" s="1">
        <f t="shared" si="111"/>
        <v>8.0000000000000004E-4</v>
      </c>
      <c r="AP52" s="1">
        <f t="shared" si="111"/>
        <v>8.0000000000000004E-4</v>
      </c>
      <c r="AQ52" s="1">
        <f t="shared" si="111"/>
        <v>8.0000000000000004E-4</v>
      </c>
      <c r="AR52" s="1">
        <f t="shared" si="111"/>
        <v>8.0000000000000004E-4</v>
      </c>
      <c r="AS52" s="1">
        <f t="shared" si="111"/>
        <v>8.0000000000000004E-4</v>
      </c>
      <c r="AT52" s="1">
        <f t="shared" si="111"/>
        <v>8.0000000000000004E-4</v>
      </c>
      <c r="AU52" s="1">
        <f t="shared" si="111"/>
        <v>0</v>
      </c>
      <c r="AV52" s="1">
        <f t="shared" si="111"/>
        <v>7.9999999999999988E-2</v>
      </c>
      <c r="AW52" s="1">
        <f t="shared" si="111"/>
        <v>0.17999999999999997</v>
      </c>
      <c r="AX52" s="1">
        <f t="shared" si="111"/>
        <v>0.15999999999999998</v>
      </c>
      <c r="AY52" s="1">
        <f t="shared" si="111"/>
        <v>0.11999999999999997</v>
      </c>
      <c r="AZ52" s="1">
        <f t="shared" si="111"/>
        <v>0.11999999999999997</v>
      </c>
      <c r="BA52" s="1">
        <f t="shared" si="111"/>
        <v>0.13999999999999996</v>
      </c>
      <c r="BB52" s="1">
        <f t="shared" si="111"/>
        <v>0.13999999999999996</v>
      </c>
      <c r="BC52" s="1">
        <f t="shared" si="111"/>
        <v>0.15999999999999998</v>
      </c>
      <c r="BD52" s="1">
        <f t="shared" si="111"/>
        <v>0.17999999999999997</v>
      </c>
      <c r="BE52" s="1">
        <f t="shared" si="111"/>
        <v>0.19999999999999996</v>
      </c>
      <c r="BF52" s="1">
        <f t="shared" si="111"/>
        <v>0.27999999999999992</v>
      </c>
      <c r="BG52" s="1">
        <f t="shared" si="111"/>
        <v>0.31999999999999995</v>
      </c>
      <c r="BH52" s="1">
        <f t="shared" si="111"/>
        <v>2.0799999999999996</v>
      </c>
      <c r="BI52" s="1">
        <f t="shared" si="111"/>
        <v>0</v>
      </c>
      <c r="BJ52" s="1">
        <f t="shared" si="111"/>
        <v>0.32</v>
      </c>
      <c r="BK52" s="1">
        <f t="shared" si="111"/>
        <v>0.72</v>
      </c>
      <c r="BL52" s="1">
        <f t="shared" si="111"/>
        <v>0.64</v>
      </c>
      <c r="BM52" s="1">
        <f t="shared" si="111"/>
        <v>0.48</v>
      </c>
      <c r="BN52" s="1">
        <f t="shared" si="111"/>
        <v>0.48</v>
      </c>
      <c r="BO52" s="1">
        <f t="shared" si="111"/>
        <v>0.56000000000000005</v>
      </c>
      <c r="BP52" s="1">
        <f t="shared" ref="BP52:BV52" si="112">BP23/1000</f>
        <v>0.56000000000000005</v>
      </c>
      <c r="BQ52" s="1">
        <f t="shared" si="112"/>
        <v>0.64</v>
      </c>
      <c r="BR52" s="1">
        <f t="shared" si="112"/>
        <v>0.72</v>
      </c>
      <c r="BS52" s="1">
        <f t="shared" si="112"/>
        <v>0.8</v>
      </c>
      <c r="BT52" s="1">
        <f t="shared" si="112"/>
        <v>1.1200000000000001</v>
      </c>
      <c r="BU52" s="1">
        <f t="shared" si="112"/>
        <v>1.28</v>
      </c>
      <c r="BV52" s="1">
        <f t="shared" si="112"/>
        <v>8.32</v>
      </c>
    </row>
    <row r="53" spans="1:74">
      <c r="A53" s="4">
        <f>A52+1</f>
        <v>17</v>
      </c>
      <c r="B53" s="1" t="s">
        <v>301</v>
      </c>
      <c r="C53" s="1" t="s">
        <v>329</v>
      </c>
      <c r="D53" s="1">
        <f t="shared" ref="D53:BO53" si="113">D24/1000</f>
        <v>0</v>
      </c>
      <c r="E53" s="1">
        <f t="shared" si="113"/>
        <v>15.9</v>
      </c>
      <c r="F53" s="1">
        <f t="shared" si="113"/>
        <v>0</v>
      </c>
      <c r="G53" s="1">
        <f t="shared" si="113"/>
        <v>0</v>
      </c>
      <c r="H53" s="1">
        <f t="shared" si="113"/>
        <v>0</v>
      </c>
      <c r="I53" s="1">
        <f t="shared" si="113"/>
        <v>0</v>
      </c>
      <c r="J53" s="1">
        <f t="shared" si="113"/>
        <v>0</v>
      </c>
      <c r="K53" s="1">
        <f t="shared" si="113"/>
        <v>0</v>
      </c>
      <c r="L53" s="1">
        <f t="shared" si="113"/>
        <v>0</v>
      </c>
      <c r="M53" s="1">
        <f t="shared" si="113"/>
        <v>0</v>
      </c>
      <c r="N53" s="1">
        <f t="shared" si="113"/>
        <v>1.9</v>
      </c>
      <c r="O53" s="1">
        <f t="shared" si="113"/>
        <v>2</v>
      </c>
      <c r="P53" s="1">
        <f t="shared" si="113"/>
        <v>2.4</v>
      </c>
      <c r="Q53" s="1">
        <f t="shared" si="113"/>
        <v>2.7</v>
      </c>
      <c r="R53" s="1">
        <f t="shared" si="113"/>
        <v>3.2</v>
      </c>
      <c r="S53" s="1">
        <f t="shared" si="113"/>
        <v>3.7</v>
      </c>
      <c r="T53" s="1">
        <f t="shared" si="113"/>
        <v>15.9</v>
      </c>
      <c r="U53" s="1">
        <f t="shared" si="113"/>
        <v>0</v>
      </c>
      <c r="V53" s="1">
        <f t="shared" si="113"/>
        <v>5.0000000000000001E-4</v>
      </c>
      <c r="W53" s="1">
        <f t="shared" si="113"/>
        <v>5.0000000000000001E-4</v>
      </c>
      <c r="X53" s="1">
        <f t="shared" si="113"/>
        <v>5.0000000000000001E-4</v>
      </c>
      <c r="Y53" s="1">
        <f t="shared" si="113"/>
        <v>5.0000000000000001E-4</v>
      </c>
      <c r="Z53" s="1">
        <f t="shared" si="113"/>
        <v>5.0000000000000001E-4</v>
      </c>
      <c r="AA53" s="1">
        <f t="shared" si="113"/>
        <v>5.0000000000000001E-4</v>
      </c>
      <c r="AB53" s="1">
        <f t="shared" si="113"/>
        <v>5.0000000000000001E-4</v>
      </c>
      <c r="AC53" s="1">
        <f t="shared" si="113"/>
        <v>5.0000000000000001E-4</v>
      </c>
      <c r="AD53" s="1">
        <f t="shared" si="113"/>
        <v>5.0000000000000001E-4</v>
      </c>
      <c r="AE53" s="1">
        <f t="shared" si="113"/>
        <v>5.0000000000000001E-4</v>
      </c>
      <c r="AF53" s="1">
        <f t="shared" si="113"/>
        <v>5.0000000000000001E-4</v>
      </c>
      <c r="AG53" s="1">
        <f t="shared" si="113"/>
        <v>5.0000000000000001E-4</v>
      </c>
      <c r="AH53" s="1">
        <f t="shared" si="113"/>
        <v>0</v>
      </c>
      <c r="AI53" s="1">
        <f t="shared" si="113"/>
        <v>5.0000000000000001E-4</v>
      </c>
      <c r="AJ53" s="1">
        <f t="shared" si="113"/>
        <v>5.0000000000000001E-4</v>
      </c>
      <c r="AK53" s="1">
        <f t="shared" si="113"/>
        <v>5.0000000000000001E-4</v>
      </c>
      <c r="AL53" s="1">
        <f t="shared" si="113"/>
        <v>5.0000000000000001E-4</v>
      </c>
      <c r="AM53" s="1">
        <f t="shared" si="113"/>
        <v>5.0000000000000001E-4</v>
      </c>
      <c r="AN53" s="1">
        <f t="shared" si="113"/>
        <v>5.0000000000000001E-4</v>
      </c>
      <c r="AO53" s="1">
        <f t="shared" si="113"/>
        <v>5.0000000000000001E-4</v>
      </c>
      <c r="AP53" s="1">
        <f t="shared" si="113"/>
        <v>5.0000000000000001E-4</v>
      </c>
      <c r="AQ53" s="1">
        <f t="shared" si="113"/>
        <v>5.0000000000000001E-4</v>
      </c>
      <c r="AR53" s="1">
        <f t="shared" si="113"/>
        <v>5.0000000000000001E-4</v>
      </c>
      <c r="AS53" s="1">
        <f t="shared" si="113"/>
        <v>5.0000000000000001E-4</v>
      </c>
      <c r="AT53" s="1">
        <f t="shared" si="113"/>
        <v>5.0000000000000001E-4</v>
      </c>
      <c r="AU53" s="1">
        <f t="shared" si="113"/>
        <v>0</v>
      </c>
      <c r="AV53" s="1">
        <f t="shared" si="113"/>
        <v>0</v>
      </c>
      <c r="AW53" s="1">
        <f t="shared" si="113"/>
        <v>0</v>
      </c>
      <c r="AX53" s="1">
        <f t="shared" si="113"/>
        <v>0</v>
      </c>
      <c r="AY53" s="1">
        <f t="shared" si="113"/>
        <v>0</v>
      </c>
      <c r="AZ53" s="1">
        <f t="shared" si="113"/>
        <v>0</v>
      </c>
      <c r="BA53" s="1">
        <f t="shared" si="113"/>
        <v>0</v>
      </c>
      <c r="BB53" s="1">
        <f t="shared" si="113"/>
        <v>0.95</v>
      </c>
      <c r="BC53" s="1">
        <f t="shared" si="113"/>
        <v>1</v>
      </c>
      <c r="BD53" s="1">
        <f t="shared" si="113"/>
        <v>1.2</v>
      </c>
      <c r="BE53" s="1">
        <f t="shared" si="113"/>
        <v>1.35</v>
      </c>
      <c r="BF53" s="1">
        <f t="shared" si="113"/>
        <v>1.6</v>
      </c>
      <c r="BG53" s="1">
        <f t="shared" si="113"/>
        <v>1.85</v>
      </c>
      <c r="BH53" s="1">
        <f t="shared" si="113"/>
        <v>7.95</v>
      </c>
      <c r="BI53" s="1">
        <f t="shared" si="113"/>
        <v>0</v>
      </c>
      <c r="BJ53" s="1">
        <f t="shared" si="113"/>
        <v>0</v>
      </c>
      <c r="BK53" s="1">
        <f t="shared" si="113"/>
        <v>0</v>
      </c>
      <c r="BL53" s="1">
        <f t="shared" si="113"/>
        <v>0</v>
      </c>
      <c r="BM53" s="1">
        <f t="shared" si="113"/>
        <v>0</v>
      </c>
      <c r="BN53" s="1">
        <f t="shared" si="113"/>
        <v>0</v>
      </c>
      <c r="BO53" s="1">
        <f t="shared" si="113"/>
        <v>0</v>
      </c>
      <c r="BP53" s="1">
        <f t="shared" ref="BP53:BV53" si="114">BP24/1000</f>
        <v>0.95</v>
      </c>
      <c r="BQ53" s="1">
        <f t="shared" si="114"/>
        <v>1</v>
      </c>
      <c r="BR53" s="1">
        <f t="shared" si="114"/>
        <v>1.2</v>
      </c>
      <c r="BS53" s="1">
        <f t="shared" si="114"/>
        <v>1.35</v>
      </c>
      <c r="BT53" s="1">
        <f t="shared" si="114"/>
        <v>1.6</v>
      </c>
      <c r="BU53" s="1">
        <f t="shared" si="114"/>
        <v>1.85</v>
      </c>
      <c r="BV53" s="1">
        <f t="shared" si="114"/>
        <v>7.95</v>
      </c>
    </row>
    <row r="54" spans="1:74" ht="15">
      <c r="A54" s="314"/>
      <c r="B54" s="312" t="s">
        <v>329</v>
      </c>
      <c r="C54" s="312"/>
      <c r="D54" s="1">
        <f t="shared" ref="D54:BO54" si="115">D25/1000</f>
        <v>0</v>
      </c>
      <c r="E54" s="1">
        <f t="shared" si="115"/>
        <v>26.3</v>
      </c>
      <c r="F54" s="1">
        <f t="shared" si="115"/>
        <v>0</v>
      </c>
      <c r="G54" s="1">
        <f t="shared" si="115"/>
        <v>0</v>
      </c>
      <c r="H54" s="1">
        <f t="shared" si="115"/>
        <v>0.4</v>
      </c>
      <c r="I54" s="1">
        <f t="shared" si="115"/>
        <v>0.9</v>
      </c>
      <c r="J54" s="1">
        <f t="shared" si="115"/>
        <v>0.8</v>
      </c>
      <c r="K54" s="1">
        <f t="shared" si="115"/>
        <v>0.6</v>
      </c>
      <c r="L54" s="1">
        <f t="shared" si="115"/>
        <v>0.6</v>
      </c>
      <c r="M54" s="1">
        <f t="shared" si="115"/>
        <v>0.7</v>
      </c>
      <c r="N54" s="1">
        <f t="shared" si="115"/>
        <v>2.6</v>
      </c>
      <c r="O54" s="1">
        <f t="shared" si="115"/>
        <v>2.8</v>
      </c>
      <c r="P54" s="1">
        <f t="shared" si="115"/>
        <v>3.3</v>
      </c>
      <c r="Q54" s="1">
        <f t="shared" si="115"/>
        <v>3.7</v>
      </c>
      <c r="R54" s="1">
        <f t="shared" si="115"/>
        <v>4.5999999999999996</v>
      </c>
      <c r="S54" s="1">
        <f t="shared" si="115"/>
        <v>5.3</v>
      </c>
      <c r="T54" s="1">
        <f t="shared" si="115"/>
        <v>26.3</v>
      </c>
      <c r="U54" s="1">
        <f t="shared" si="115"/>
        <v>0</v>
      </c>
      <c r="V54" s="1">
        <f t="shared" si="115"/>
        <v>0</v>
      </c>
      <c r="W54" s="1">
        <f t="shared" si="115"/>
        <v>0</v>
      </c>
      <c r="X54" s="1">
        <f t="shared" si="115"/>
        <v>0</v>
      </c>
      <c r="Y54" s="1">
        <f t="shared" si="115"/>
        <v>0</v>
      </c>
      <c r="Z54" s="1">
        <f t="shared" si="115"/>
        <v>0</v>
      </c>
      <c r="AA54" s="1">
        <f t="shared" si="115"/>
        <v>0</v>
      </c>
      <c r="AB54" s="1">
        <f t="shared" si="115"/>
        <v>0</v>
      </c>
      <c r="AC54" s="1">
        <f t="shared" si="115"/>
        <v>0</v>
      </c>
      <c r="AD54" s="1">
        <f t="shared" si="115"/>
        <v>0</v>
      </c>
      <c r="AE54" s="1">
        <f t="shared" si="115"/>
        <v>0</v>
      </c>
      <c r="AF54" s="1">
        <f t="shared" si="115"/>
        <v>0</v>
      </c>
      <c r="AG54" s="1">
        <f t="shared" si="115"/>
        <v>0</v>
      </c>
      <c r="AH54" s="1">
        <f t="shared" si="115"/>
        <v>0</v>
      </c>
      <c r="AI54" s="1">
        <f t="shared" si="115"/>
        <v>0</v>
      </c>
      <c r="AJ54" s="1">
        <f t="shared" si="115"/>
        <v>0</v>
      </c>
      <c r="AK54" s="1">
        <f t="shared" si="115"/>
        <v>0</v>
      </c>
      <c r="AL54" s="1">
        <f t="shared" si="115"/>
        <v>0</v>
      </c>
      <c r="AM54" s="1">
        <f t="shared" si="115"/>
        <v>0</v>
      </c>
      <c r="AN54" s="1">
        <f t="shared" si="115"/>
        <v>0</v>
      </c>
      <c r="AO54" s="1">
        <f t="shared" si="115"/>
        <v>0</v>
      </c>
      <c r="AP54" s="1">
        <f t="shared" si="115"/>
        <v>0</v>
      </c>
      <c r="AQ54" s="1">
        <f t="shared" si="115"/>
        <v>0</v>
      </c>
      <c r="AR54" s="1">
        <f t="shared" si="115"/>
        <v>0</v>
      </c>
      <c r="AS54" s="1">
        <f t="shared" si="115"/>
        <v>0</v>
      </c>
      <c r="AT54" s="1">
        <f t="shared" si="115"/>
        <v>0</v>
      </c>
      <c r="AU54" s="1">
        <f t="shared" si="115"/>
        <v>0</v>
      </c>
      <c r="AV54" s="1">
        <f t="shared" si="115"/>
        <v>7.9999999999999988E-2</v>
      </c>
      <c r="AW54" s="1">
        <f t="shared" si="115"/>
        <v>0.17999999999999997</v>
      </c>
      <c r="AX54" s="1">
        <f t="shared" si="115"/>
        <v>0.15999999999999998</v>
      </c>
      <c r="AY54" s="1">
        <f t="shared" si="115"/>
        <v>0.11999999999999997</v>
      </c>
      <c r="AZ54" s="1">
        <f t="shared" si="115"/>
        <v>0.11999999999999997</v>
      </c>
      <c r="BA54" s="1">
        <f t="shared" si="115"/>
        <v>0.13999999999999996</v>
      </c>
      <c r="BB54" s="1">
        <f t="shared" si="115"/>
        <v>1.0900000000000001</v>
      </c>
      <c r="BC54" s="1">
        <f t="shared" si="115"/>
        <v>1.1599999999999999</v>
      </c>
      <c r="BD54" s="1">
        <f t="shared" si="115"/>
        <v>1.38</v>
      </c>
      <c r="BE54" s="1">
        <f t="shared" si="115"/>
        <v>1.55</v>
      </c>
      <c r="BF54" s="1">
        <f t="shared" si="115"/>
        <v>1.88</v>
      </c>
      <c r="BG54" s="1">
        <f t="shared" si="115"/>
        <v>2.17</v>
      </c>
      <c r="BH54" s="1">
        <f t="shared" si="115"/>
        <v>10.029999999999999</v>
      </c>
      <c r="BI54" s="1">
        <f t="shared" si="115"/>
        <v>0</v>
      </c>
      <c r="BJ54" s="1">
        <f t="shared" si="115"/>
        <v>0.32</v>
      </c>
      <c r="BK54" s="1">
        <f t="shared" si="115"/>
        <v>0.72</v>
      </c>
      <c r="BL54" s="1">
        <f t="shared" si="115"/>
        <v>0.64</v>
      </c>
      <c r="BM54" s="1">
        <f t="shared" si="115"/>
        <v>0.48</v>
      </c>
      <c r="BN54" s="1">
        <f t="shared" si="115"/>
        <v>0.48</v>
      </c>
      <c r="BO54" s="1">
        <f t="shared" si="115"/>
        <v>0.56000000000000005</v>
      </c>
      <c r="BP54" s="1">
        <f t="shared" ref="BP54:BV54" si="116">BP25/1000</f>
        <v>1.51</v>
      </c>
      <c r="BQ54" s="1">
        <f t="shared" si="116"/>
        <v>1.64</v>
      </c>
      <c r="BR54" s="1">
        <f t="shared" si="116"/>
        <v>1.92</v>
      </c>
      <c r="BS54" s="1">
        <f t="shared" si="116"/>
        <v>2.15</v>
      </c>
      <c r="BT54" s="1">
        <f t="shared" si="116"/>
        <v>2.72</v>
      </c>
      <c r="BU54" s="1">
        <f t="shared" si="116"/>
        <v>3.13</v>
      </c>
      <c r="BV54" s="1">
        <f t="shared" si="116"/>
        <v>16.27</v>
      </c>
    </row>
    <row r="55" spans="1:74">
      <c r="A55" s="4">
        <f>A53+1</f>
        <v>18</v>
      </c>
      <c r="B55" s="1" t="s">
        <v>481</v>
      </c>
      <c r="C55" s="1" t="s">
        <v>330</v>
      </c>
      <c r="D55" s="1">
        <f t="shared" ref="D55:BO55" si="117">D26/1000</f>
        <v>0</v>
      </c>
      <c r="E55" s="1">
        <f t="shared" si="117"/>
        <v>9</v>
      </c>
      <c r="F55" s="1">
        <f t="shared" si="117"/>
        <v>0</v>
      </c>
      <c r="G55" s="1">
        <f t="shared" si="117"/>
        <v>0</v>
      </c>
      <c r="H55" s="1">
        <f t="shared" si="117"/>
        <v>0</v>
      </c>
      <c r="I55" s="1">
        <f t="shared" si="117"/>
        <v>0</v>
      </c>
      <c r="J55" s="1">
        <f t="shared" si="117"/>
        <v>0</v>
      </c>
      <c r="K55" s="1">
        <f t="shared" si="117"/>
        <v>0.6</v>
      </c>
      <c r="L55" s="1">
        <f t="shared" si="117"/>
        <v>0.6</v>
      </c>
      <c r="M55" s="1">
        <f t="shared" si="117"/>
        <v>0.8</v>
      </c>
      <c r="N55" s="1">
        <f t="shared" si="117"/>
        <v>0.8</v>
      </c>
      <c r="O55" s="1">
        <f t="shared" si="117"/>
        <v>0.9</v>
      </c>
      <c r="P55" s="1">
        <f t="shared" si="117"/>
        <v>1</v>
      </c>
      <c r="Q55" s="1">
        <f t="shared" si="117"/>
        <v>1.2</v>
      </c>
      <c r="R55" s="1">
        <f t="shared" si="117"/>
        <v>1.4</v>
      </c>
      <c r="S55" s="1">
        <f t="shared" si="117"/>
        <v>1.7</v>
      </c>
      <c r="T55" s="1">
        <f t="shared" si="117"/>
        <v>9</v>
      </c>
      <c r="U55" s="1">
        <f t="shared" si="117"/>
        <v>0</v>
      </c>
      <c r="V55" s="1">
        <f t="shared" si="117"/>
        <v>4.0000000000000002E-4</v>
      </c>
      <c r="W55" s="1">
        <f t="shared" si="117"/>
        <v>4.0000000000000002E-4</v>
      </c>
      <c r="X55" s="1">
        <f t="shared" si="117"/>
        <v>4.0000000000000002E-4</v>
      </c>
      <c r="Y55" s="1">
        <f t="shared" si="117"/>
        <v>4.0000000000000002E-4</v>
      </c>
      <c r="Z55" s="1">
        <f t="shared" si="117"/>
        <v>4.0000000000000002E-4</v>
      </c>
      <c r="AA55" s="1">
        <f t="shared" si="117"/>
        <v>4.0000000000000002E-4</v>
      </c>
      <c r="AB55" s="1">
        <f t="shared" si="117"/>
        <v>4.0000000000000002E-4</v>
      </c>
      <c r="AC55" s="1">
        <f t="shared" si="117"/>
        <v>4.0000000000000002E-4</v>
      </c>
      <c r="AD55" s="1">
        <f t="shared" si="117"/>
        <v>4.0000000000000002E-4</v>
      </c>
      <c r="AE55" s="1">
        <f t="shared" si="117"/>
        <v>4.0000000000000002E-4</v>
      </c>
      <c r="AF55" s="1">
        <f t="shared" si="117"/>
        <v>4.0000000000000002E-4</v>
      </c>
      <c r="AG55" s="1">
        <f t="shared" si="117"/>
        <v>4.0000000000000002E-4</v>
      </c>
      <c r="AH55" s="1">
        <f t="shared" si="117"/>
        <v>0</v>
      </c>
      <c r="AI55" s="1">
        <f t="shared" si="117"/>
        <v>5.9999999999999995E-4</v>
      </c>
      <c r="AJ55" s="1">
        <f t="shared" si="117"/>
        <v>5.9999999999999995E-4</v>
      </c>
      <c r="AK55" s="1">
        <f t="shared" si="117"/>
        <v>5.9999999999999995E-4</v>
      </c>
      <c r="AL55" s="1">
        <f t="shared" si="117"/>
        <v>5.9999999999999995E-4</v>
      </c>
      <c r="AM55" s="1">
        <f t="shared" si="117"/>
        <v>5.9999999999999995E-4</v>
      </c>
      <c r="AN55" s="1">
        <f t="shared" si="117"/>
        <v>5.9999999999999995E-4</v>
      </c>
      <c r="AO55" s="1">
        <f t="shared" si="117"/>
        <v>5.9999999999999995E-4</v>
      </c>
      <c r="AP55" s="1">
        <f t="shared" si="117"/>
        <v>5.9999999999999995E-4</v>
      </c>
      <c r="AQ55" s="1">
        <f t="shared" si="117"/>
        <v>5.9999999999999995E-4</v>
      </c>
      <c r="AR55" s="1">
        <f t="shared" si="117"/>
        <v>5.9999999999999995E-4</v>
      </c>
      <c r="AS55" s="1">
        <f t="shared" si="117"/>
        <v>5.9999999999999995E-4</v>
      </c>
      <c r="AT55" s="1">
        <f t="shared" si="117"/>
        <v>5.9999999999999995E-4</v>
      </c>
      <c r="AU55" s="1">
        <f t="shared" si="117"/>
        <v>0</v>
      </c>
      <c r="AV55" s="1">
        <f t="shared" si="117"/>
        <v>0</v>
      </c>
      <c r="AW55" s="1">
        <f t="shared" si="117"/>
        <v>0</v>
      </c>
      <c r="AX55" s="1">
        <f t="shared" si="117"/>
        <v>0</v>
      </c>
      <c r="AY55" s="1">
        <f t="shared" si="117"/>
        <v>0.24</v>
      </c>
      <c r="AZ55" s="1">
        <f t="shared" si="117"/>
        <v>0.24</v>
      </c>
      <c r="BA55" s="1">
        <f t="shared" si="117"/>
        <v>0.32</v>
      </c>
      <c r="BB55" s="1">
        <f t="shared" si="117"/>
        <v>0.32</v>
      </c>
      <c r="BC55" s="1">
        <f t="shared" si="117"/>
        <v>0.36</v>
      </c>
      <c r="BD55" s="1">
        <f t="shared" si="117"/>
        <v>0.4</v>
      </c>
      <c r="BE55" s="1">
        <f t="shared" si="117"/>
        <v>0.48</v>
      </c>
      <c r="BF55" s="1">
        <f t="shared" si="117"/>
        <v>0.56000000000000005</v>
      </c>
      <c r="BG55" s="1">
        <f t="shared" si="117"/>
        <v>0.68</v>
      </c>
      <c r="BH55" s="1">
        <f t="shared" si="117"/>
        <v>3.6</v>
      </c>
      <c r="BI55" s="1">
        <f t="shared" si="117"/>
        <v>0</v>
      </c>
      <c r="BJ55" s="1">
        <f t="shared" si="117"/>
        <v>0</v>
      </c>
      <c r="BK55" s="1">
        <f t="shared" si="117"/>
        <v>0</v>
      </c>
      <c r="BL55" s="1">
        <f t="shared" si="117"/>
        <v>0</v>
      </c>
      <c r="BM55" s="1">
        <f t="shared" si="117"/>
        <v>0.36</v>
      </c>
      <c r="BN55" s="1">
        <f t="shared" si="117"/>
        <v>0.36</v>
      </c>
      <c r="BO55" s="1">
        <f t="shared" si="117"/>
        <v>0.48</v>
      </c>
      <c r="BP55" s="1">
        <f t="shared" ref="BP55:BV55" si="118">BP26/1000</f>
        <v>0.48</v>
      </c>
      <c r="BQ55" s="1">
        <f t="shared" si="118"/>
        <v>0.54</v>
      </c>
      <c r="BR55" s="1">
        <f t="shared" si="118"/>
        <v>0.6</v>
      </c>
      <c r="BS55" s="1">
        <f t="shared" si="118"/>
        <v>0.72</v>
      </c>
      <c r="BT55" s="1">
        <f t="shared" si="118"/>
        <v>0.84</v>
      </c>
      <c r="BU55" s="1">
        <f t="shared" si="118"/>
        <v>1.02</v>
      </c>
      <c r="BV55" s="1">
        <f t="shared" si="118"/>
        <v>5.4</v>
      </c>
    </row>
    <row r="56" spans="1:74" ht="15">
      <c r="A56" s="314"/>
      <c r="B56" s="312" t="s">
        <v>330</v>
      </c>
      <c r="C56" s="312"/>
      <c r="D56" s="1">
        <f t="shared" ref="D56:BO56" si="119">D27/1000</f>
        <v>0</v>
      </c>
      <c r="E56" s="1">
        <f t="shared" si="119"/>
        <v>9</v>
      </c>
      <c r="F56" s="1">
        <f t="shared" si="119"/>
        <v>0</v>
      </c>
      <c r="G56" s="1">
        <f t="shared" si="119"/>
        <v>0</v>
      </c>
      <c r="H56" s="1">
        <f t="shared" si="119"/>
        <v>0</v>
      </c>
      <c r="I56" s="1">
        <f t="shared" si="119"/>
        <v>0</v>
      </c>
      <c r="J56" s="1">
        <f t="shared" si="119"/>
        <v>0</v>
      </c>
      <c r="K56" s="1">
        <f t="shared" si="119"/>
        <v>0.6</v>
      </c>
      <c r="L56" s="1">
        <f t="shared" si="119"/>
        <v>0.6</v>
      </c>
      <c r="M56" s="1">
        <f t="shared" si="119"/>
        <v>0.8</v>
      </c>
      <c r="N56" s="1">
        <f t="shared" si="119"/>
        <v>0.8</v>
      </c>
      <c r="O56" s="1">
        <f t="shared" si="119"/>
        <v>0.9</v>
      </c>
      <c r="P56" s="1">
        <f t="shared" si="119"/>
        <v>1</v>
      </c>
      <c r="Q56" s="1">
        <f t="shared" si="119"/>
        <v>1.2</v>
      </c>
      <c r="R56" s="1">
        <f t="shared" si="119"/>
        <v>1.4</v>
      </c>
      <c r="S56" s="1">
        <f t="shared" si="119"/>
        <v>1.7</v>
      </c>
      <c r="T56" s="1">
        <f t="shared" si="119"/>
        <v>9</v>
      </c>
      <c r="U56" s="1">
        <f t="shared" si="119"/>
        <v>0</v>
      </c>
      <c r="V56" s="1">
        <f t="shared" si="119"/>
        <v>0</v>
      </c>
      <c r="W56" s="1">
        <f t="shared" si="119"/>
        <v>0</v>
      </c>
      <c r="X56" s="1">
        <f t="shared" si="119"/>
        <v>0</v>
      </c>
      <c r="Y56" s="1">
        <f t="shared" si="119"/>
        <v>0</v>
      </c>
      <c r="Z56" s="1">
        <f t="shared" si="119"/>
        <v>0</v>
      </c>
      <c r="AA56" s="1">
        <f t="shared" si="119"/>
        <v>0</v>
      </c>
      <c r="AB56" s="1">
        <f t="shared" si="119"/>
        <v>0</v>
      </c>
      <c r="AC56" s="1">
        <f t="shared" si="119"/>
        <v>0</v>
      </c>
      <c r="AD56" s="1">
        <f t="shared" si="119"/>
        <v>0</v>
      </c>
      <c r="AE56" s="1">
        <f t="shared" si="119"/>
        <v>0</v>
      </c>
      <c r="AF56" s="1">
        <f t="shared" si="119"/>
        <v>0</v>
      </c>
      <c r="AG56" s="1">
        <f t="shared" si="119"/>
        <v>0</v>
      </c>
      <c r="AH56" s="1">
        <f t="shared" si="119"/>
        <v>0</v>
      </c>
      <c r="AI56" s="1">
        <f t="shared" si="119"/>
        <v>0</v>
      </c>
      <c r="AJ56" s="1">
        <f t="shared" si="119"/>
        <v>0</v>
      </c>
      <c r="AK56" s="1">
        <f t="shared" si="119"/>
        <v>0</v>
      </c>
      <c r="AL56" s="1">
        <f t="shared" si="119"/>
        <v>0</v>
      </c>
      <c r="AM56" s="1">
        <f t="shared" si="119"/>
        <v>0</v>
      </c>
      <c r="AN56" s="1">
        <f t="shared" si="119"/>
        <v>0</v>
      </c>
      <c r="AO56" s="1">
        <f t="shared" si="119"/>
        <v>0</v>
      </c>
      <c r="AP56" s="1">
        <f t="shared" si="119"/>
        <v>0</v>
      </c>
      <c r="AQ56" s="1">
        <f t="shared" si="119"/>
        <v>0</v>
      </c>
      <c r="AR56" s="1">
        <f t="shared" si="119"/>
        <v>0</v>
      </c>
      <c r="AS56" s="1">
        <f t="shared" si="119"/>
        <v>0</v>
      </c>
      <c r="AT56" s="1">
        <f t="shared" si="119"/>
        <v>0</v>
      </c>
      <c r="AU56" s="1">
        <f t="shared" si="119"/>
        <v>0</v>
      </c>
      <c r="AV56" s="1">
        <f t="shared" si="119"/>
        <v>0</v>
      </c>
      <c r="AW56" s="1">
        <f t="shared" si="119"/>
        <v>0</v>
      </c>
      <c r="AX56" s="1">
        <f t="shared" si="119"/>
        <v>0</v>
      </c>
      <c r="AY56" s="1">
        <f t="shared" si="119"/>
        <v>0.24</v>
      </c>
      <c r="AZ56" s="1">
        <f t="shared" si="119"/>
        <v>0.24</v>
      </c>
      <c r="BA56" s="1">
        <f t="shared" si="119"/>
        <v>0.32</v>
      </c>
      <c r="BB56" s="1">
        <f t="shared" si="119"/>
        <v>0.32</v>
      </c>
      <c r="BC56" s="1">
        <f t="shared" si="119"/>
        <v>0.36</v>
      </c>
      <c r="BD56" s="1">
        <f t="shared" si="119"/>
        <v>0.4</v>
      </c>
      <c r="BE56" s="1">
        <f t="shared" si="119"/>
        <v>0.48</v>
      </c>
      <c r="BF56" s="1">
        <f t="shared" si="119"/>
        <v>0.56000000000000005</v>
      </c>
      <c r="BG56" s="1">
        <f t="shared" si="119"/>
        <v>0.68</v>
      </c>
      <c r="BH56" s="1">
        <f t="shared" si="119"/>
        <v>3.6</v>
      </c>
      <c r="BI56" s="1">
        <f t="shared" si="119"/>
        <v>0</v>
      </c>
      <c r="BJ56" s="1">
        <f t="shared" si="119"/>
        <v>0</v>
      </c>
      <c r="BK56" s="1">
        <f t="shared" si="119"/>
        <v>0</v>
      </c>
      <c r="BL56" s="1">
        <f t="shared" si="119"/>
        <v>0</v>
      </c>
      <c r="BM56" s="1">
        <f t="shared" si="119"/>
        <v>0.36</v>
      </c>
      <c r="BN56" s="1">
        <f t="shared" si="119"/>
        <v>0.36</v>
      </c>
      <c r="BO56" s="1">
        <f t="shared" si="119"/>
        <v>0.48</v>
      </c>
      <c r="BP56" s="1">
        <f t="shared" ref="BP56:BV56" si="120">BP27/1000</f>
        <v>0.48</v>
      </c>
      <c r="BQ56" s="1">
        <f t="shared" si="120"/>
        <v>0.54</v>
      </c>
      <c r="BR56" s="1">
        <f t="shared" si="120"/>
        <v>0.6</v>
      </c>
      <c r="BS56" s="1">
        <f t="shared" si="120"/>
        <v>0.72</v>
      </c>
      <c r="BT56" s="1">
        <f t="shared" si="120"/>
        <v>0.84</v>
      </c>
      <c r="BU56" s="1">
        <f t="shared" si="120"/>
        <v>1.02</v>
      </c>
      <c r="BV56" s="1">
        <f t="shared" si="120"/>
        <v>5.4</v>
      </c>
    </row>
    <row r="57" spans="1:74" ht="15">
      <c r="A57" s="315"/>
      <c r="B57" s="313" t="s">
        <v>120</v>
      </c>
      <c r="C57" s="313"/>
      <c r="D57" s="1">
        <f t="shared" ref="D57:BO57" si="121">D28/1000</f>
        <v>0</v>
      </c>
      <c r="E57" s="1">
        <f t="shared" si="121"/>
        <v>0</v>
      </c>
      <c r="F57" s="1">
        <f t="shared" si="121"/>
        <v>0</v>
      </c>
      <c r="G57" s="1">
        <f t="shared" si="121"/>
        <v>0</v>
      </c>
      <c r="H57" s="1">
        <f t="shared" si="121"/>
        <v>11.9</v>
      </c>
      <c r="I57" s="1">
        <f t="shared" si="121"/>
        <v>13.6</v>
      </c>
      <c r="J57" s="1">
        <f t="shared" si="121"/>
        <v>13.2</v>
      </c>
      <c r="K57" s="1">
        <f t="shared" si="121"/>
        <v>10.3</v>
      </c>
      <c r="L57" s="1">
        <f t="shared" si="121"/>
        <v>9.4</v>
      </c>
      <c r="M57" s="1">
        <f t="shared" si="121"/>
        <v>9</v>
      </c>
      <c r="N57" s="1">
        <f t="shared" si="121"/>
        <v>10.7</v>
      </c>
      <c r="O57" s="1">
        <f t="shared" si="121"/>
        <v>12.5</v>
      </c>
      <c r="P57" s="1">
        <f t="shared" si="121"/>
        <v>15.3</v>
      </c>
      <c r="Q57" s="1">
        <f t="shared" si="121"/>
        <v>18.8</v>
      </c>
      <c r="R57" s="1">
        <f t="shared" si="121"/>
        <v>23.1</v>
      </c>
      <c r="S57" s="1">
        <f t="shared" si="121"/>
        <v>27.7</v>
      </c>
      <c r="T57" s="1">
        <f t="shared" si="121"/>
        <v>175.5</v>
      </c>
      <c r="U57" s="1">
        <f t="shared" si="121"/>
        <v>0</v>
      </c>
      <c r="V57" s="1">
        <f t="shared" si="121"/>
        <v>0</v>
      </c>
      <c r="W57" s="1">
        <f t="shared" si="121"/>
        <v>0</v>
      </c>
      <c r="X57" s="1">
        <f t="shared" si="121"/>
        <v>0</v>
      </c>
      <c r="Y57" s="1">
        <f t="shared" si="121"/>
        <v>0</v>
      </c>
      <c r="Z57" s="1">
        <f t="shared" si="121"/>
        <v>0</v>
      </c>
      <c r="AA57" s="1">
        <f t="shared" si="121"/>
        <v>0</v>
      </c>
      <c r="AB57" s="1">
        <f t="shared" si="121"/>
        <v>0</v>
      </c>
      <c r="AC57" s="1">
        <f t="shared" si="121"/>
        <v>0</v>
      </c>
      <c r="AD57" s="1">
        <f t="shared" si="121"/>
        <v>0</v>
      </c>
      <c r="AE57" s="1">
        <f t="shared" si="121"/>
        <v>0</v>
      </c>
      <c r="AF57" s="1">
        <f t="shared" si="121"/>
        <v>0</v>
      </c>
      <c r="AG57" s="1">
        <f t="shared" si="121"/>
        <v>0</v>
      </c>
      <c r="AH57" s="1">
        <f t="shared" si="121"/>
        <v>0</v>
      </c>
      <c r="AI57" s="1">
        <f t="shared" si="121"/>
        <v>0</v>
      </c>
      <c r="AJ57" s="1">
        <f t="shared" si="121"/>
        <v>0</v>
      </c>
      <c r="AK57" s="1">
        <f t="shared" si="121"/>
        <v>0</v>
      </c>
      <c r="AL57" s="1">
        <f t="shared" si="121"/>
        <v>0</v>
      </c>
      <c r="AM57" s="1">
        <f t="shared" si="121"/>
        <v>0</v>
      </c>
      <c r="AN57" s="1">
        <f t="shared" si="121"/>
        <v>0</v>
      </c>
      <c r="AO57" s="1">
        <f t="shared" si="121"/>
        <v>0</v>
      </c>
      <c r="AP57" s="1">
        <f t="shared" si="121"/>
        <v>0</v>
      </c>
      <c r="AQ57" s="1">
        <f t="shared" si="121"/>
        <v>0</v>
      </c>
      <c r="AR57" s="1">
        <f t="shared" si="121"/>
        <v>0</v>
      </c>
      <c r="AS57" s="1">
        <f t="shared" si="121"/>
        <v>0</v>
      </c>
      <c r="AT57" s="1">
        <f t="shared" si="121"/>
        <v>0</v>
      </c>
      <c r="AU57" s="1">
        <f t="shared" si="121"/>
        <v>0</v>
      </c>
      <c r="AV57" s="1">
        <f t="shared" si="121"/>
        <v>2.5449999999999999</v>
      </c>
      <c r="AW57" s="1">
        <f t="shared" si="121"/>
        <v>2.7250000000000001</v>
      </c>
      <c r="AX57" s="1">
        <f t="shared" si="121"/>
        <v>2.74</v>
      </c>
      <c r="AY57" s="1">
        <f t="shared" si="121"/>
        <v>2.395</v>
      </c>
      <c r="AZ57" s="1">
        <f t="shared" si="121"/>
        <v>2.21</v>
      </c>
      <c r="BA57" s="1">
        <f t="shared" si="121"/>
        <v>2.11</v>
      </c>
      <c r="BB57" s="1">
        <f t="shared" si="121"/>
        <v>3.13</v>
      </c>
      <c r="BC57" s="1">
        <f t="shared" si="121"/>
        <v>3.585</v>
      </c>
      <c r="BD57" s="1">
        <f t="shared" si="121"/>
        <v>4.1050000000000004</v>
      </c>
      <c r="BE57" s="1">
        <f t="shared" si="121"/>
        <v>4.8650000000000002</v>
      </c>
      <c r="BF57" s="1">
        <f t="shared" si="121"/>
        <v>5.99</v>
      </c>
      <c r="BG57" s="1">
        <f t="shared" si="121"/>
        <v>7.14</v>
      </c>
      <c r="BH57" s="1">
        <f t="shared" si="121"/>
        <v>43.54</v>
      </c>
      <c r="BI57" s="1">
        <f t="shared" si="121"/>
        <v>0</v>
      </c>
      <c r="BJ57" s="1">
        <f t="shared" si="121"/>
        <v>9.3550000000000004</v>
      </c>
      <c r="BK57" s="1">
        <f t="shared" si="121"/>
        <v>10.875</v>
      </c>
      <c r="BL57" s="1">
        <f t="shared" si="121"/>
        <v>10.46</v>
      </c>
      <c r="BM57" s="1">
        <f t="shared" si="121"/>
        <v>7.9050000000000002</v>
      </c>
      <c r="BN57" s="1">
        <f t="shared" si="121"/>
        <v>7.19</v>
      </c>
      <c r="BO57" s="1">
        <f t="shared" si="121"/>
        <v>6.89</v>
      </c>
      <c r="BP57" s="1">
        <f t="shared" ref="BP57:BV57" si="122">BP28/1000</f>
        <v>7.57</v>
      </c>
      <c r="BQ57" s="1">
        <f t="shared" si="122"/>
        <v>8.9149999999999991</v>
      </c>
      <c r="BR57" s="1">
        <f t="shared" si="122"/>
        <v>11.195</v>
      </c>
      <c r="BS57" s="1">
        <f t="shared" si="122"/>
        <v>13.935</v>
      </c>
      <c r="BT57" s="1">
        <f t="shared" si="122"/>
        <v>17.11</v>
      </c>
      <c r="BU57" s="1">
        <f t="shared" si="122"/>
        <v>20.56</v>
      </c>
      <c r="BV57" s="1">
        <f t="shared" si="122"/>
        <v>131.96</v>
      </c>
    </row>
    <row r="60" spans="1:74">
      <c r="H60" s="133">
        <f>H38+H39</f>
        <v>3.6</v>
      </c>
      <c r="I60" s="133">
        <f t="shared" ref="I60:BT60" si="123">I38+I39</f>
        <v>4</v>
      </c>
      <c r="J60" s="133">
        <f t="shared" si="123"/>
        <v>3.7</v>
      </c>
      <c r="K60" s="133">
        <f t="shared" si="123"/>
        <v>2.6999999999999997</v>
      </c>
      <c r="L60" s="133">
        <f t="shared" si="123"/>
        <v>2.6</v>
      </c>
      <c r="M60" s="133">
        <f t="shared" si="123"/>
        <v>2.1</v>
      </c>
      <c r="N60" s="133">
        <f t="shared" si="123"/>
        <v>2.1</v>
      </c>
      <c r="O60" s="133">
        <f t="shared" si="123"/>
        <v>2.8</v>
      </c>
      <c r="P60" s="133">
        <f t="shared" si="123"/>
        <v>3.6</v>
      </c>
      <c r="Q60" s="133">
        <f t="shared" si="123"/>
        <v>4.3</v>
      </c>
      <c r="R60" s="133">
        <f t="shared" si="123"/>
        <v>5.0999999999999996</v>
      </c>
      <c r="S60" s="133">
        <f t="shared" si="123"/>
        <v>6.5</v>
      </c>
      <c r="T60" s="133">
        <f t="shared" si="123"/>
        <v>43.1</v>
      </c>
      <c r="U60" s="1">
        <f t="shared" si="123"/>
        <v>0</v>
      </c>
      <c r="V60" s="1">
        <f t="shared" si="123"/>
        <v>5.0000000000000001E-4</v>
      </c>
      <c r="W60" s="1">
        <f t="shared" si="123"/>
        <v>5.0000000000000001E-4</v>
      </c>
      <c r="X60" s="1">
        <f t="shared" si="123"/>
        <v>5.0000000000000001E-4</v>
      </c>
      <c r="Y60" s="1">
        <f t="shared" si="123"/>
        <v>5.0000000000000001E-4</v>
      </c>
      <c r="Z60" s="1">
        <f t="shared" si="123"/>
        <v>5.0000000000000001E-4</v>
      </c>
      <c r="AA60" s="1">
        <f t="shared" si="123"/>
        <v>5.0000000000000001E-4</v>
      </c>
      <c r="AB60" s="1">
        <f t="shared" si="123"/>
        <v>5.0000000000000001E-4</v>
      </c>
      <c r="AC60" s="1">
        <f t="shared" si="123"/>
        <v>5.0000000000000001E-4</v>
      </c>
      <c r="AD60" s="1">
        <f t="shared" si="123"/>
        <v>5.0000000000000001E-4</v>
      </c>
      <c r="AE60" s="1">
        <f t="shared" si="123"/>
        <v>5.0000000000000001E-4</v>
      </c>
      <c r="AF60" s="1">
        <f t="shared" si="123"/>
        <v>5.0000000000000001E-4</v>
      </c>
      <c r="AG60" s="1">
        <f t="shared" si="123"/>
        <v>5.0000000000000001E-4</v>
      </c>
      <c r="AH60" s="1">
        <f t="shared" si="123"/>
        <v>0</v>
      </c>
      <c r="AI60" s="1">
        <f t="shared" si="123"/>
        <v>1.5E-3</v>
      </c>
      <c r="AJ60" s="1">
        <f t="shared" si="123"/>
        <v>1.5E-3</v>
      </c>
      <c r="AK60" s="1">
        <f t="shared" si="123"/>
        <v>1.5E-3</v>
      </c>
      <c r="AL60" s="1">
        <f t="shared" si="123"/>
        <v>1.5E-3</v>
      </c>
      <c r="AM60" s="1">
        <f t="shared" si="123"/>
        <v>1.5E-3</v>
      </c>
      <c r="AN60" s="1">
        <f t="shared" si="123"/>
        <v>1.5E-3</v>
      </c>
      <c r="AO60" s="1">
        <f t="shared" si="123"/>
        <v>1.5E-3</v>
      </c>
      <c r="AP60" s="1">
        <f t="shared" si="123"/>
        <v>1.5E-3</v>
      </c>
      <c r="AQ60" s="1">
        <f t="shared" si="123"/>
        <v>1.5E-3</v>
      </c>
      <c r="AR60" s="1">
        <f t="shared" si="123"/>
        <v>1.5E-3</v>
      </c>
      <c r="AS60" s="1">
        <f t="shared" si="123"/>
        <v>1.5E-3</v>
      </c>
      <c r="AT60" s="1">
        <f t="shared" si="123"/>
        <v>1.5E-3</v>
      </c>
      <c r="AU60" s="1">
        <f t="shared" si="123"/>
        <v>0</v>
      </c>
      <c r="AV60" s="1">
        <f t="shared" si="123"/>
        <v>0.9</v>
      </c>
      <c r="AW60" s="1">
        <f t="shared" si="123"/>
        <v>1</v>
      </c>
      <c r="AX60" s="1">
        <f t="shared" si="123"/>
        <v>0.92500000000000004</v>
      </c>
      <c r="AY60" s="1">
        <f t="shared" si="123"/>
        <v>0.67499999999999993</v>
      </c>
      <c r="AZ60" s="1">
        <f t="shared" si="123"/>
        <v>0.65</v>
      </c>
      <c r="BA60" s="1">
        <f t="shared" si="123"/>
        <v>0.52500000000000002</v>
      </c>
      <c r="BB60" s="1">
        <f t="shared" si="123"/>
        <v>0.52500000000000002</v>
      </c>
      <c r="BC60" s="1">
        <f t="shared" si="123"/>
        <v>0.7</v>
      </c>
      <c r="BD60" s="1">
        <f t="shared" si="123"/>
        <v>0.9</v>
      </c>
      <c r="BE60" s="1">
        <f t="shared" si="123"/>
        <v>1.075</v>
      </c>
      <c r="BF60" s="1">
        <f t="shared" si="123"/>
        <v>1.2749999999999999</v>
      </c>
      <c r="BG60" s="1">
        <f t="shared" si="123"/>
        <v>1.625</v>
      </c>
      <c r="BH60" s="1">
        <f t="shared" si="123"/>
        <v>10.775</v>
      </c>
      <c r="BI60" s="1">
        <f t="shared" si="123"/>
        <v>0</v>
      </c>
      <c r="BJ60" s="1">
        <f t="shared" si="123"/>
        <v>2.7</v>
      </c>
      <c r="BK60" s="1">
        <f t="shared" si="123"/>
        <v>3</v>
      </c>
      <c r="BL60" s="1">
        <f t="shared" si="123"/>
        <v>2.7750000000000004</v>
      </c>
      <c r="BM60" s="1">
        <f t="shared" si="123"/>
        <v>2.0249999999999999</v>
      </c>
      <c r="BN60" s="1">
        <f t="shared" si="123"/>
        <v>1.95</v>
      </c>
      <c r="BO60" s="1">
        <f t="shared" si="123"/>
        <v>1.5750000000000002</v>
      </c>
      <c r="BP60" s="1">
        <f t="shared" si="123"/>
        <v>1.5750000000000002</v>
      </c>
      <c r="BQ60" s="1">
        <f t="shared" si="123"/>
        <v>2.1</v>
      </c>
      <c r="BR60" s="1">
        <f t="shared" si="123"/>
        <v>2.7</v>
      </c>
      <c r="BS60" s="1">
        <f t="shared" si="123"/>
        <v>3.2250000000000001</v>
      </c>
      <c r="BT60" s="1">
        <f t="shared" si="123"/>
        <v>3.8250000000000002</v>
      </c>
      <c r="BU60" s="1">
        <f t="shared" ref="BU60:BV60" si="124">BU38+BU39</f>
        <v>4.875</v>
      </c>
      <c r="BV60" s="1">
        <f t="shared" si="124"/>
        <v>32.325000000000003</v>
      </c>
    </row>
    <row r="61" spans="1:74">
      <c r="H61" s="133">
        <v>4.6500000000000004</v>
      </c>
      <c r="I61" s="133">
        <v>6.5</v>
      </c>
      <c r="J61" s="133">
        <v>5.75</v>
      </c>
      <c r="K61" s="133">
        <v>4.6500000000000004</v>
      </c>
      <c r="L61" s="133">
        <v>3.9</v>
      </c>
      <c r="M61" s="133">
        <v>4.4000000000000004</v>
      </c>
      <c r="N61" s="133">
        <v>5.75</v>
      </c>
      <c r="O61" s="133">
        <v>6.85</v>
      </c>
      <c r="P61" s="133">
        <v>7.25</v>
      </c>
      <c r="Q61" s="133">
        <v>8.9</v>
      </c>
      <c r="R61" s="133">
        <v>10.15</v>
      </c>
      <c r="S61" s="133">
        <v>11.85</v>
      </c>
      <c r="T61" s="133">
        <f>SUM(H61:S61)</f>
        <v>80.599999999999994</v>
      </c>
    </row>
    <row r="62" spans="1:74">
      <c r="H62" s="133">
        <v>0.9</v>
      </c>
      <c r="I62" s="133">
        <v>1</v>
      </c>
      <c r="J62" s="133">
        <v>1.1000000000000001</v>
      </c>
      <c r="K62" s="133">
        <v>1.1000000000000001</v>
      </c>
      <c r="L62" s="133">
        <v>1.25</v>
      </c>
      <c r="M62" s="133">
        <v>1.4</v>
      </c>
      <c r="N62" s="133">
        <v>1.65</v>
      </c>
      <c r="O62" s="133">
        <v>1.8</v>
      </c>
      <c r="P62" s="133">
        <v>1.95</v>
      </c>
      <c r="Q62" s="133">
        <v>2.15</v>
      </c>
      <c r="R62" s="133">
        <v>2.2999999999999998</v>
      </c>
      <c r="S62" s="133">
        <v>2.4500000000000002</v>
      </c>
      <c r="T62" s="133">
        <f>SUM(H62:S62)</f>
        <v>19.05</v>
      </c>
    </row>
    <row r="64" spans="1:74">
      <c r="H64" s="133">
        <f>SUM(H60:H62)</f>
        <v>9.15</v>
      </c>
      <c r="I64" s="133">
        <f t="shared" ref="I64:T64" si="125">SUM(I60:I62)</f>
        <v>11.5</v>
      </c>
      <c r="J64" s="133">
        <f t="shared" si="125"/>
        <v>10.549999999999999</v>
      </c>
      <c r="K64" s="133">
        <f t="shared" si="125"/>
        <v>8.4499999999999993</v>
      </c>
      <c r="L64" s="133">
        <f t="shared" si="125"/>
        <v>7.75</v>
      </c>
      <c r="M64" s="133">
        <f t="shared" si="125"/>
        <v>7.9</v>
      </c>
      <c r="N64" s="133">
        <f t="shared" si="125"/>
        <v>9.5</v>
      </c>
      <c r="O64" s="133">
        <f t="shared" si="125"/>
        <v>11.45</v>
      </c>
      <c r="P64" s="133">
        <f t="shared" si="125"/>
        <v>12.799999999999999</v>
      </c>
      <c r="Q64" s="133">
        <f t="shared" si="125"/>
        <v>15.35</v>
      </c>
      <c r="R64" s="133">
        <f t="shared" si="125"/>
        <v>17.55</v>
      </c>
      <c r="S64" s="133">
        <f t="shared" si="125"/>
        <v>20.8</v>
      </c>
      <c r="T64" s="133">
        <f t="shared" si="125"/>
        <v>142.75</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AB70-FFBC-4048-96FF-19B97D026B10}">
  <dimension ref="A1:CW77"/>
  <sheetViews>
    <sheetView workbookViewId="0">
      <selection activeCell="AH4" sqref="AH4"/>
    </sheetView>
  </sheetViews>
  <sheetFormatPr defaultColWidth="8.7109375" defaultRowHeight="15" customHeight="1"/>
  <cols>
    <col min="1" max="1" width="6.42578125" style="1" bestFit="1" customWidth="1"/>
    <col min="2" max="2" width="40.5703125" style="1" customWidth="1"/>
    <col min="3" max="3" width="21.85546875" style="1" customWidth="1"/>
    <col min="4" max="4" width="9.42578125" style="1" customWidth="1"/>
    <col min="5" max="5" width="18" style="1" customWidth="1"/>
    <col min="6" max="6" width="9.5703125" style="1" bestFit="1" customWidth="1"/>
    <col min="7" max="19" width="8.7109375" style="4"/>
    <col min="20" max="20" width="10.42578125" style="4" customWidth="1"/>
    <col min="21" max="31" width="8.7109375" style="4"/>
    <col min="32" max="59" width="8.7109375" style="1"/>
    <col min="60" max="60" width="8.7109375" style="4"/>
    <col min="61" max="61" width="18.140625" style="4" bestFit="1" customWidth="1"/>
    <col min="62" max="73" width="8.7109375" style="4"/>
    <col min="74" max="74" width="8.7109375" style="1"/>
    <col min="75" max="75" width="12.140625" style="1" bestFit="1" customWidth="1"/>
    <col min="76" max="76" width="7.85546875" style="1" bestFit="1" customWidth="1"/>
    <col min="77" max="77" width="7" style="1" bestFit="1" customWidth="1"/>
    <col min="78" max="78" width="6.28515625" style="1" bestFit="1" customWidth="1"/>
    <col min="79" max="79" width="7.42578125" style="1" bestFit="1" customWidth="1"/>
    <col min="80" max="80" width="7.140625" style="1" bestFit="1" customWidth="1"/>
    <col min="81" max="81" width="7" style="1" bestFit="1" customWidth="1"/>
    <col min="82" max="82" width="7.5703125" style="1" bestFit="1" customWidth="1"/>
    <col min="83" max="83" width="7.28515625" style="1" bestFit="1" customWidth="1"/>
    <col min="84" max="84" width="6.85546875" style="1" bestFit="1" customWidth="1"/>
    <col min="85" max="85" width="7.140625" style="1" bestFit="1" customWidth="1"/>
    <col min="86" max="86" width="7.7109375" style="1" bestFit="1" customWidth="1"/>
    <col min="87" max="87" width="7" style="4" bestFit="1" customWidth="1"/>
    <col min="88" max="88" width="8.7109375" style="1"/>
    <col min="89" max="89" width="10.42578125" style="1" bestFit="1" customWidth="1"/>
    <col min="90" max="90" width="7.85546875" style="1" bestFit="1" customWidth="1"/>
    <col min="91" max="91" width="7" style="1" bestFit="1" customWidth="1"/>
    <col min="92" max="92" width="6.28515625" style="1" bestFit="1" customWidth="1"/>
    <col min="93" max="93" width="7.42578125" style="1" bestFit="1" customWidth="1"/>
    <col min="94" max="94" width="7.140625" style="1" bestFit="1" customWidth="1"/>
    <col min="95" max="95" width="7" style="1" bestFit="1" customWidth="1"/>
    <col min="96" max="96" width="7.5703125" style="1" bestFit="1" customWidth="1"/>
    <col min="97" max="97" width="7.28515625" style="1" bestFit="1" customWidth="1"/>
    <col min="98" max="98" width="6.85546875" style="1" bestFit="1" customWidth="1"/>
    <col min="99" max="99" width="7.140625" style="1" bestFit="1" customWidth="1"/>
    <col min="100" max="100" width="7.7109375" style="1" bestFit="1" customWidth="1"/>
    <col min="101" max="101" width="8.140625" style="1" customWidth="1"/>
    <col min="102" max="16384" width="8.7109375" style="1"/>
  </cols>
  <sheetData>
    <row r="1" spans="1:101" ht="15" customHeight="1">
      <c r="AU1" s="1">
        <v>1000</v>
      </c>
    </row>
    <row r="2" spans="1:101">
      <c r="AH2" s="1" t="s">
        <v>524</v>
      </c>
      <c r="AU2" s="1" t="s">
        <v>525</v>
      </c>
      <c r="BI2" s="4" t="s">
        <v>526</v>
      </c>
      <c r="BW2" s="1" t="s">
        <v>527</v>
      </c>
      <c r="CK2" s="1" t="s">
        <v>387</v>
      </c>
    </row>
    <row r="3" spans="1:101">
      <c r="F3" s="14">
        <f t="shared" ref="F3:R3" si="0">SUM(F5:F77)</f>
        <v>389850</v>
      </c>
      <c r="G3" s="14">
        <f t="shared" si="0"/>
        <v>22950</v>
      </c>
      <c r="H3" s="14">
        <f t="shared" si="0"/>
        <v>31300</v>
      </c>
      <c r="I3" s="14">
        <f t="shared" si="0"/>
        <v>27200</v>
      </c>
      <c r="J3" s="14">
        <f t="shared" si="0"/>
        <v>22950</v>
      </c>
      <c r="K3" s="14">
        <f t="shared" si="0"/>
        <v>19100</v>
      </c>
      <c r="L3" s="14">
        <f t="shared" si="0"/>
        <v>21050</v>
      </c>
      <c r="M3" s="14">
        <f t="shared" si="0"/>
        <v>27200</v>
      </c>
      <c r="N3" s="14">
        <f t="shared" si="0"/>
        <v>32950</v>
      </c>
      <c r="O3" s="14">
        <f t="shared" si="0"/>
        <v>35150</v>
      </c>
      <c r="P3" s="14">
        <f t="shared" si="0"/>
        <v>43250</v>
      </c>
      <c r="Q3" s="14">
        <f t="shared" si="0"/>
        <v>49500</v>
      </c>
      <c r="R3" s="14">
        <f t="shared" si="0"/>
        <v>57250</v>
      </c>
      <c r="S3" s="14"/>
      <c r="T3" s="14">
        <f t="shared" ref="T3:AF3" si="1">SUM(T5:T77)</f>
        <v>85675</v>
      </c>
      <c r="U3" s="14">
        <f t="shared" si="1"/>
        <v>3600</v>
      </c>
      <c r="V3" s="14">
        <f t="shared" si="1"/>
        <v>4250</v>
      </c>
      <c r="W3" s="14">
        <f t="shared" si="1"/>
        <v>4700</v>
      </c>
      <c r="X3" s="14">
        <f t="shared" si="1"/>
        <v>4950</v>
      </c>
      <c r="Y3" s="14">
        <f t="shared" si="1"/>
        <v>5700</v>
      </c>
      <c r="Z3" s="14">
        <f t="shared" si="1"/>
        <v>6900</v>
      </c>
      <c r="AA3" s="14">
        <f t="shared" si="1"/>
        <v>7775</v>
      </c>
      <c r="AB3" s="14">
        <f t="shared" si="1"/>
        <v>8350</v>
      </c>
      <c r="AC3" s="14">
        <f t="shared" si="1"/>
        <v>9000</v>
      </c>
      <c r="AD3" s="14">
        <f t="shared" si="1"/>
        <v>9600</v>
      </c>
      <c r="AE3" s="14">
        <f t="shared" si="1"/>
        <v>10150</v>
      </c>
      <c r="AF3" s="14">
        <f t="shared" si="1"/>
        <v>10700</v>
      </c>
      <c r="AU3" s="14">
        <f t="shared" ref="AU3:BG3" si="2">SUM(AU5:AU77)</f>
        <v>10.44</v>
      </c>
      <c r="AV3" s="14">
        <f t="shared" si="2"/>
        <v>15.66</v>
      </c>
      <c r="AW3" s="14">
        <f t="shared" si="2"/>
        <v>13.639999999999999</v>
      </c>
      <c r="AX3" s="14">
        <f t="shared" si="2"/>
        <v>14.625000000000004</v>
      </c>
      <c r="AY3" s="14">
        <f t="shared" si="2"/>
        <v>13.184999999999997</v>
      </c>
      <c r="AZ3" s="14">
        <f t="shared" si="2"/>
        <v>14.715</v>
      </c>
      <c r="BA3" s="14">
        <f t="shared" si="2"/>
        <v>18.2925</v>
      </c>
      <c r="BB3" s="14">
        <f t="shared" si="2"/>
        <v>21.645</v>
      </c>
      <c r="BC3" s="14">
        <f t="shared" si="2"/>
        <v>23.310000000000002</v>
      </c>
      <c r="BD3" s="14">
        <f t="shared" si="2"/>
        <v>27.855000000000004</v>
      </c>
      <c r="BE3" s="14">
        <f t="shared" si="2"/>
        <v>31.364999999999998</v>
      </c>
      <c r="BF3" s="14">
        <f t="shared" si="2"/>
        <v>35.910000000000004</v>
      </c>
      <c r="BG3" s="14">
        <f t="shared" si="2"/>
        <v>240.64249999999998</v>
      </c>
      <c r="BI3" s="14">
        <f>SUM(BI5:BI77)</f>
        <v>48.152204999999995</v>
      </c>
      <c r="BJ3" s="14">
        <f t="shared" ref="BJ3:BU3" si="3">SUM(BJ5:BJ77)</f>
        <v>72.785295000000005</v>
      </c>
      <c r="BK3" s="14">
        <f t="shared" si="3"/>
        <v>58.033840000000005</v>
      </c>
      <c r="BL3" s="14">
        <f t="shared" si="3"/>
        <v>56.916945000000005</v>
      </c>
      <c r="BM3" s="14">
        <f t="shared" si="3"/>
        <v>46.892565000000005</v>
      </c>
      <c r="BN3" s="14">
        <f t="shared" si="3"/>
        <v>49.820219999999999</v>
      </c>
      <c r="BO3" s="14">
        <f t="shared" si="3"/>
        <v>63.882450000000006</v>
      </c>
      <c r="BP3" s="14">
        <f t="shared" si="3"/>
        <v>78.829875000000001</v>
      </c>
      <c r="BQ3" s="14">
        <f t="shared" si="3"/>
        <v>87.19883999999999</v>
      </c>
      <c r="BR3" s="14">
        <f t="shared" si="3"/>
        <v>112.47444000000002</v>
      </c>
      <c r="BS3" s="14">
        <f t="shared" si="3"/>
        <v>127.90331999999999</v>
      </c>
      <c r="BT3" s="14">
        <f t="shared" si="3"/>
        <v>153.05580000000003</v>
      </c>
      <c r="BU3" s="14">
        <f t="shared" si="3"/>
        <v>955.94579500000009</v>
      </c>
      <c r="BW3" s="346">
        <f>SUM(BW5:BW77)</f>
        <v>6.9700499999999996</v>
      </c>
      <c r="BX3" s="346">
        <f t="shared" ref="BX3:CI3" si="4">SUM(BX5:BX77)</f>
        <v>8.7138000000000009</v>
      </c>
      <c r="BY3" s="346">
        <f t="shared" si="4"/>
        <v>9.8756000000000004</v>
      </c>
      <c r="BZ3" s="346">
        <f t="shared" si="4"/>
        <v>12.856049999999998</v>
      </c>
      <c r="CA3" s="346">
        <f t="shared" si="4"/>
        <v>15.030449999999998</v>
      </c>
      <c r="CB3" s="346">
        <f t="shared" si="4"/>
        <v>17.642699999999994</v>
      </c>
      <c r="CC3" s="346">
        <f t="shared" si="4"/>
        <v>19.712699999999995</v>
      </c>
      <c r="CD3" s="346">
        <f t="shared" si="4"/>
        <v>21.563099999999999</v>
      </c>
      <c r="CE3" s="346">
        <f t="shared" si="4"/>
        <v>23.522849999999998</v>
      </c>
      <c r="CF3" s="346">
        <f t="shared" si="4"/>
        <v>25.264350000000004</v>
      </c>
      <c r="CG3" s="346">
        <f t="shared" si="4"/>
        <v>27.005850000000002</v>
      </c>
      <c r="CH3" s="346">
        <f t="shared" si="4"/>
        <v>28.747350000000001</v>
      </c>
      <c r="CI3" s="346">
        <f t="shared" si="4"/>
        <v>216.90484999999998</v>
      </c>
      <c r="CK3" s="346">
        <f>SUM(CK5:CK77)</f>
        <v>55.122255000000017</v>
      </c>
      <c r="CL3" s="346">
        <f t="shared" ref="CL3:CW3" si="5">SUM(CL5:CL77)</f>
        <v>81.499094999999997</v>
      </c>
      <c r="CM3" s="346">
        <f t="shared" si="5"/>
        <v>67.909440000000004</v>
      </c>
      <c r="CN3" s="346">
        <f t="shared" si="5"/>
        <v>69.772995000000023</v>
      </c>
      <c r="CO3" s="346">
        <f t="shared" si="5"/>
        <v>61.923014999999999</v>
      </c>
      <c r="CP3" s="346">
        <f t="shared" si="5"/>
        <v>67.462920000000011</v>
      </c>
      <c r="CQ3" s="346">
        <f t="shared" si="5"/>
        <v>83.595150000000004</v>
      </c>
      <c r="CR3" s="346">
        <f t="shared" si="5"/>
        <v>100.39297500000001</v>
      </c>
      <c r="CS3" s="346">
        <f t="shared" si="5"/>
        <v>110.72169000000001</v>
      </c>
      <c r="CT3" s="346">
        <f t="shared" si="5"/>
        <v>137.73878999999999</v>
      </c>
      <c r="CU3" s="346">
        <f t="shared" si="5"/>
        <v>154.90917000000002</v>
      </c>
      <c r="CV3" s="346">
        <f t="shared" si="5"/>
        <v>181.80315000000002</v>
      </c>
      <c r="CW3" s="346">
        <f t="shared" si="5"/>
        <v>1172.8506450000002</v>
      </c>
    </row>
    <row r="4" spans="1:101" ht="30.75">
      <c r="A4" s="125" t="s">
        <v>0</v>
      </c>
      <c r="B4" s="126" t="s">
        <v>390</v>
      </c>
      <c r="C4" s="131" t="s">
        <v>332</v>
      </c>
      <c r="D4" s="125" t="s">
        <v>323</v>
      </c>
      <c r="E4" s="132" t="s">
        <v>528</v>
      </c>
      <c r="F4" s="125" t="s">
        <v>529</v>
      </c>
      <c r="G4" s="127">
        <v>46113</v>
      </c>
      <c r="H4" s="127">
        <v>46143</v>
      </c>
      <c r="I4" s="127">
        <v>46174</v>
      </c>
      <c r="J4" s="127">
        <v>46204</v>
      </c>
      <c r="K4" s="127">
        <v>46235</v>
      </c>
      <c r="L4" s="127">
        <v>46266</v>
      </c>
      <c r="M4" s="127">
        <v>46296</v>
      </c>
      <c r="N4" s="127">
        <v>46327</v>
      </c>
      <c r="O4" s="127">
        <v>46357</v>
      </c>
      <c r="P4" s="127">
        <v>46388</v>
      </c>
      <c r="Q4" s="127">
        <v>46419</v>
      </c>
      <c r="R4" s="127">
        <v>46447</v>
      </c>
      <c r="S4" s="127"/>
      <c r="T4" s="127" t="s">
        <v>529</v>
      </c>
      <c r="U4" s="127">
        <v>46113</v>
      </c>
      <c r="V4" s="127">
        <v>46143</v>
      </c>
      <c r="W4" s="127">
        <v>46174</v>
      </c>
      <c r="X4" s="127">
        <v>46204</v>
      </c>
      <c r="Y4" s="127">
        <v>46235</v>
      </c>
      <c r="Z4" s="127">
        <v>46266</v>
      </c>
      <c r="AA4" s="127">
        <v>46296</v>
      </c>
      <c r="AB4" s="127">
        <v>46327</v>
      </c>
      <c r="AC4" s="127">
        <v>46357</v>
      </c>
      <c r="AD4" s="127">
        <v>46388</v>
      </c>
      <c r="AE4" s="127">
        <v>46419</v>
      </c>
      <c r="AF4" s="127">
        <v>46447</v>
      </c>
      <c r="AG4" s="127"/>
      <c r="AH4" s="127">
        <v>46113</v>
      </c>
      <c r="AI4" s="127">
        <v>46143</v>
      </c>
      <c r="AJ4" s="127">
        <v>46174</v>
      </c>
      <c r="AK4" s="127">
        <v>46204</v>
      </c>
      <c r="AL4" s="127">
        <v>46235</v>
      </c>
      <c r="AM4" s="127">
        <v>46266</v>
      </c>
      <c r="AN4" s="127">
        <v>46296</v>
      </c>
      <c r="AO4" s="127">
        <v>46327</v>
      </c>
      <c r="AP4" s="127">
        <v>46357</v>
      </c>
      <c r="AQ4" s="127">
        <v>46388</v>
      </c>
      <c r="AR4" s="127">
        <v>46419</v>
      </c>
      <c r="AS4" s="127">
        <v>46447</v>
      </c>
      <c r="AT4" s="127"/>
      <c r="AU4" s="127">
        <v>46113</v>
      </c>
      <c r="AV4" s="127">
        <v>46143</v>
      </c>
      <c r="AW4" s="127">
        <v>46174</v>
      </c>
      <c r="AX4" s="127">
        <v>46204</v>
      </c>
      <c r="AY4" s="127">
        <v>46235</v>
      </c>
      <c r="AZ4" s="127">
        <v>46266</v>
      </c>
      <c r="BA4" s="127">
        <v>46296</v>
      </c>
      <c r="BB4" s="127">
        <v>46327</v>
      </c>
      <c r="BC4" s="127">
        <v>46357</v>
      </c>
      <c r="BD4" s="127">
        <v>46388</v>
      </c>
      <c r="BE4" s="127">
        <v>46419</v>
      </c>
      <c r="BF4" s="127">
        <v>46447</v>
      </c>
      <c r="BG4" s="127" t="s">
        <v>65</v>
      </c>
      <c r="BI4" s="560">
        <v>46113</v>
      </c>
      <c r="BJ4" s="560">
        <v>46143</v>
      </c>
      <c r="BK4" s="560">
        <v>46174</v>
      </c>
      <c r="BL4" s="560">
        <v>46204</v>
      </c>
      <c r="BM4" s="560">
        <v>46235</v>
      </c>
      <c r="BN4" s="560">
        <v>46266</v>
      </c>
      <c r="BO4" s="560">
        <v>46296</v>
      </c>
      <c r="BP4" s="560">
        <v>46327</v>
      </c>
      <c r="BQ4" s="560">
        <v>46357</v>
      </c>
      <c r="BR4" s="560">
        <v>46388</v>
      </c>
      <c r="BS4" s="560">
        <v>46419</v>
      </c>
      <c r="BT4" s="560">
        <v>46447</v>
      </c>
      <c r="BU4" s="127" t="s">
        <v>65</v>
      </c>
      <c r="BW4" s="560">
        <v>46113</v>
      </c>
      <c r="BX4" s="560">
        <v>46143</v>
      </c>
      <c r="BY4" s="560">
        <v>46174</v>
      </c>
      <c r="BZ4" s="560">
        <v>46204</v>
      </c>
      <c r="CA4" s="560">
        <v>46235</v>
      </c>
      <c r="CB4" s="560">
        <v>46266</v>
      </c>
      <c r="CC4" s="560">
        <v>46296</v>
      </c>
      <c r="CD4" s="560">
        <v>46327</v>
      </c>
      <c r="CE4" s="560">
        <v>46357</v>
      </c>
      <c r="CF4" s="560">
        <v>46388</v>
      </c>
      <c r="CG4" s="560">
        <v>46419</v>
      </c>
      <c r="CH4" s="560">
        <v>46447</v>
      </c>
      <c r="CI4" s="125" t="s">
        <v>65</v>
      </c>
      <c r="CK4" s="560">
        <v>46113</v>
      </c>
      <c r="CL4" s="560">
        <v>46143</v>
      </c>
      <c r="CM4" s="560">
        <v>46174</v>
      </c>
      <c r="CN4" s="560">
        <v>46204</v>
      </c>
      <c r="CO4" s="560">
        <v>46235</v>
      </c>
      <c r="CP4" s="560">
        <v>46266</v>
      </c>
      <c r="CQ4" s="560">
        <v>46296</v>
      </c>
      <c r="CR4" s="560">
        <v>46327</v>
      </c>
      <c r="CS4" s="560">
        <v>46357</v>
      </c>
      <c r="CT4" s="560">
        <v>46388</v>
      </c>
      <c r="CU4" s="560">
        <v>46419</v>
      </c>
      <c r="CV4" s="560">
        <v>46447</v>
      </c>
      <c r="CW4" s="125" t="s">
        <v>65</v>
      </c>
    </row>
    <row r="5" spans="1:101">
      <c r="A5" s="4">
        <v>1</v>
      </c>
      <c r="B5" s="1" t="s">
        <v>404</v>
      </c>
      <c r="C5" s="1" t="s">
        <v>307</v>
      </c>
      <c r="D5" s="4" t="s">
        <v>326</v>
      </c>
      <c r="E5" s="4" t="s">
        <v>488</v>
      </c>
      <c r="F5" s="15">
        <f t="shared" ref="F5:F45" si="6">SUM(G5:R5)</f>
        <v>11950</v>
      </c>
      <c r="G5" s="15">
        <f>SUMIFS('Retail_distributor-wise'!J:J,'Retail_distributor-wise'!$B:$B,'Credit sales_Ret. + Dist. Proj.'!$B5,'Retail_distributor-wise'!$C:$C,'Credit sales_Ret. + Dist. Proj.'!$C5)</f>
        <v>700</v>
      </c>
      <c r="H5" s="15">
        <f>SUMIFS('Retail_distributor-wise'!K:K,'Retail_distributor-wise'!$B:$B,'Credit sales_Ret. + Dist. Proj.'!$B5,'Retail_distributor-wise'!$C:$C,'Credit sales_Ret. + Dist. Proj.'!$C5)</f>
        <v>950</v>
      </c>
      <c r="I5" s="15">
        <f>SUMIFS('Retail_distributor-wise'!L:L,'Retail_distributor-wise'!$B:$B,'Credit sales_Ret. + Dist. Proj.'!$B5,'Retail_distributor-wise'!$C:$C,'Credit sales_Ret. + Dist. Proj.'!$C5)</f>
        <v>850</v>
      </c>
      <c r="J5" s="15">
        <f>SUMIFS('Retail_distributor-wise'!M:M,'Retail_distributor-wise'!$B:$B,'Credit sales_Ret. + Dist. Proj.'!$B5,'Retail_distributor-wise'!$C:$C,'Credit sales_Ret. + Dist. Proj.'!$C5)</f>
        <v>700</v>
      </c>
      <c r="K5" s="15">
        <f>SUMIFS('Retail_distributor-wise'!N:N,'Retail_distributor-wise'!$B:$B,'Credit sales_Ret. + Dist. Proj.'!$B5,'Retail_distributor-wise'!$C:$C,'Credit sales_Ret. + Dist. Proj.'!$C5)</f>
        <v>600</v>
      </c>
      <c r="L5" s="15">
        <f>SUMIFS('Retail_distributor-wise'!O:O,'Retail_distributor-wise'!$B:$B,'Credit sales_Ret. + Dist. Proj.'!$B5,'Retail_distributor-wise'!$C:$C,'Credit sales_Ret. + Dist. Proj.'!$C5)</f>
        <v>650</v>
      </c>
      <c r="M5" s="15">
        <f>SUMIFS('Retail_distributor-wise'!P:P,'Retail_distributor-wise'!$B:$B,'Credit sales_Ret. + Dist. Proj.'!$B5,'Retail_distributor-wise'!$C:$C,'Credit sales_Ret. + Dist. Proj.'!$C5)</f>
        <v>850</v>
      </c>
      <c r="N5" s="15">
        <f>SUMIFS('Retail_distributor-wise'!Q:Q,'Retail_distributor-wise'!$B:$B,'Credit sales_Ret. + Dist. Proj.'!$B5,'Retail_distributor-wise'!$C:$C,'Credit sales_Ret. + Dist. Proj.'!$C5)</f>
        <v>1000</v>
      </c>
      <c r="O5" s="15">
        <f>SUMIFS('Retail_distributor-wise'!R:R,'Retail_distributor-wise'!$B:$B,'Credit sales_Ret. + Dist. Proj.'!$B5,'Retail_distributor-wise'!$C:$C,'Credit sales_Ret. + Dist. Proj.'!$C5)</f>
        <v>1100</v>
      </c>
      <c r="P5" s="15">
        <f>SUMIFS('Retail_distributor-wise'!S:S,'Retail_distributor-wise'!$B:$B,'Credit sales_Ret. + Dist. Proj.'!$B5,'Retail_distributor-wise'!$C:$C,'Credit sales_Ret. + Dist. Proj.'!$C5)</f>
        <v>1300</v>
      </c>
      <c r="Q5" s="15">
        <f>SUMIFS('Retail_distributor-wise'!T:T,'Retail_distributor-wise'!$B:$B,'Credit sales_Ret. + Dist. Proj.'!$B5,'Retail_distributor-wise'!$C:$C,'Credit sales_Ret. + Dist. Proj.'!$C5)</f>
        <v>1500</v>
      </c>
      <c r="R5" s="15">
        <f>SUMIFS('Retail_distributor-wise'!U:U,'Retail_distributor-wise'!$B:$B,'Credit sales_Ret. + Dist. Proj.'!$B5,'Retail_distributor-wise'!$C:$C,'Credit sales_Ret. + Dist. Proj.'!$C5)</f>
        <v>1750</v>
      </c>
      <c r="S5" s="15"/>
      <c r="T5" s="15">
        <f t="shared" ref="T5:T45" si="7">SUM(U5:AF5)</f>
        <v>4500</v>
      </c>
      <c r="U5" s="15">
        <f>SUMIFS(Distributor_projects!I:I,Distributor_projects!$B:$B,'Credit sales_Ret. + Dist. Proj.'!$B5,Distributor_projects!$C:$C,'Credit sales_Ret. + Dist. Proj.'!$C5)</f>
        <v>100</v>
      </c>
      <c r="V5" s="15">
        <f>SUMIFS(Distributor_projects!J:J,Distributor_projects!$B:$B,'Credit sales_Ret. + Dist. Proj.'!$B5,Distributor_projects!$C:$C,'Credit sales_Ret. + Dist. Proj.'!$C5)</f>
        <v>150</v>
      </c>
      <c r="W5" s="15">
        <f>SUMIFS(Distributor_projects!K:K,Distributor_projects!$B:$B,'Credit sales_Ret. + Dist. Proj.'!$B5,Distributor_projects!$C:$C,'Credit sales_Ret. + Dist. Proj.'!$C5)</f>
        <v>200</v>
      </c>
      <c r="X5" s="15">
        <f>SUMIFS(Distributor_projects!L:L,Distributor_projects!$B:$B,'Credit sales_Ret. + Dist. Proj.'!$B5,Distributor_projects!$C:$C,'Credit sales_Ret. + Dist. Proj.'!$C5)</f>
        <v>250</v>
      </c>
      <c r="Y5" s="15">
        <f>SUMIFS(Distributor_projects!M:M,Distributor_projects!$B:$B,'Credit sales_Ret. + Dist. Proj.'!$B5,Distributor_projects!$C:$C,'Credit sales_Ret. + Dist. Proj.'!$C5)</f>
        <v>300</v>
      </c>
      <c r="Z5" s="15">
        <f>SUMIFS(Distributor_projects!N:N,Distributor_projects!$B:$B,'Credit sales_Ret. + Dist. Proj.'!$B5,Distributor_projects!$C:$C,'Credit sales_Ret. + Dist. Proj.'!$C5)</f>
        <v>350</v>
      </c>
      <c r="AA5" s="15">
        <f>SUMIFS(Distributor_projects!O:O,Distributor_projects!$B:$B,'Credit sales_Ret. + Dist. Proj.'!$B5,Distributor_projects!$C:$C,'Credit sales_Ret. + Dist. Proj.'!$C5)</f>
        <v>400</v>
      </c>
      <c r="AB5" s="15">
        <f>SUMIFS(Distributor_projects!P:P,Distributor_projects!$B:$B,'Credit sales_Ret. + Dist. Proj.'!$B5,Distributor_projects!$C:$C,'Credit sales_Ret. + Dist. Proj.'!$C5)</f>
        <v>450</v>
      </c>
      <c r="AC5" s="15">
        <f>SUMIFS(Distributor_projects!Q:Q,Distributor_projects!$B:$B,'Credit sales_Ret. + Dist. Proj.'!$B5,Distributor_projects!$C:$C,'Credit sales_Ret. + Dist. Proj.'!$C5)</f>
        <v>500</v>
      </c>
      <c r="AD5" s="15">
        <f>SUMIFS(Distributor_projects!R:R,Distributor_projects!$B:$B,'Credit sales_Ret. + Dist. Proj.'!$B5,Distributor_projects!$C:$C,'Credit sales_Ret. + Dist. Proj.'!$C5)</f>
        <v>550</v>
      </c>
      <c r="AE5" s="15">
        <f>SUMIFS(Distributor_projects!S:S,Distributor_projects!$B:$B,'Credit sales_Ret. + Dist. Proj.'!$B5,Distributor_projects!$C:$C,'Credit sales_Ret. + Dist. Proj.'!$C5)</f>
        <v>600</v>
      </c>
      <c r="AF5" s="15">
        <f>SUMIFS(Distributor_projects!T:T,Distributor_projects!$B:$B,'Credit sales_Ret. + Dist. Proj.'!$B5,Distributor_projects!$C:$C,'Credit sales_Ret. + Dist. Proj.'!$C5)</f>
        <v>650</v>
      </c>
      <c r="AH5" s="16">
        <v>0.9</v>
      </c>
      <c r="AI5" s="16">
        <v>0.9</v>
      </c>
      <c r="AJ5" s="16">
        <v>0.8</v>
      </c>
      <c r="AK5" s="16">
        <v>0.9</v>
      </c>
      <c r="AL5" s="16">
        <v>0.9</v>
      </c>
      <c r="AM5" s="16">
        <v>0.9</v>
      </c>
      <c r="AN5" s="16">
        <v>0.9</v>
      </c>
      <c r="AO5" s="16">
        <v>0.9</v>
      </c>
      <c r="AP5" s="16">
        <v>0.9</v>
      </c>
      <c r="AQ5" s="16">
        <v>0.9</v>
      </c>
      <c r="AR5" s="16">
        <v>0.9</v>
      </c>
      <c r="AS5" s="16">
        <v>0.9</v>
      </c>
      <c r="AT5" s="16"/>
      <c r="AU5" s="563">
        <f>IFERROR((AH5*(U5+G5))/$AU$1,"")</f>
        <v>0.72</v>
      </c>
      <c r="AV5" s="563">
        <f t="shared" ref="AV5:BF5" si="8">IFERROR((AI5*(V5+H5))/$AU$1,"")</f>
        <v>0.99</v>
      </c>
      <c r="AW5" s="563">
        <f t="shared" si="8"/>
        <v>0.84</v>
      </c>
      <c r="AX5" s="563">
        <f t="shared" si="8"/>
        <v>0.85499999999999998</v>
      </c>
      <c r="AY5" s="563">
        <f t="shared" si="8"/>
        <v>0.81</v>
      </c>
      <c r="AZ5" s="563">
        <f t="shared" si="8"/>
        <v>0.9</v>
      </c>
      <c r="BA5" s="563">
        <f t="shared" si="8"/>
        <v>1.125</v>
      </c>
      <c r="BB5" s="563">
        <f t="shared" si="8"/>
        <v>1.3049999999999999</v>
      </c>
      <c r="BC5" s="563">
        <f t="shared" si="8"/>
        <v>1.44</v>
      </c>
      <c r="BD5" s="563">
        <f t="shared" si="8"/>
        <v>1.665</v>
      </c>
      <c r="BE5" s="563">
        <f t="shared" si="8"/>
        <v>1.89</v>
      </c>
      <c r="BF5" s="563">
        <f t="shared" si="8"/>
        <v>2.16</v>
      </c>
      <c r="BG5" s="563">
        <f>SUM(AU5:BF5)</f>
        <v>14.7</v>
      </c>
      <c r="BI5" s="14">
        <f>IFERROR(AH5*'Retail_distributor-wise'!KW5,"")</f>
        <v>3.4145999999999996</v>
      </c>
      <c r="BJ5" s="14">
        <f>IFERROR(AI5*'Retail_distributor-wise'!KX5,"")</f>
        <v>4.5486000000000004</v>
      </c>
      <c r="BK5" s="14">
        <f>IFERROR(AJ5*'Retail_distributor-wise'!KY5,"")</f>
        <v>3.4476</v>
      </c>
      <c r="BL5" s="14">
        <f>IFERROR(AK5*'Retail_distributor-wise'!KZ5,"")</f>
        <v>3.0366</v>
      </c>
      <c r="BM5" s="14">
        <f>IFERROR(AL5*'Retail_distributor-wise'!LA5,"")</f>
        <v>2.5439400000000001</v>
      </c>
      <c r="BN5" s="14">
        <f>IFERROR(AM5*'Retail_distributor-wise'!LB5,"")</f>
        <v>2.6664299999999996</v>
      </c>
      <c r="BO5" s="14">
        <f>IFERROR(AN5*'Retail_distributor-wise'!LC5,"")</f>
        <v>3.484575</v>
      </c>
      <c r="BP5" s="14">
        <f>IFERROR(AO5*'Retail_distributor-wise'!LD5,"")</f>
        <v>4.1867999999999999</v>
      </c>
      <c r="BQ5" s="14">
        <f>IFERROR(AP5*'Retail_distributor-wise'!LE5,"")</f>
        <v>4.7539799999999994</v>
      </c>
      <c r="BR5" s="14">
        <f>IFERROR(AQ5*'Retail_distributor-wise'!LF5,"")</f>
        <v>5.9073299999999991</v>
      </c>
      <c r="BS5" s="14">
        <f>IFERROR(AR5*'Retail_distributor-wise'!LG5,"")</f>
        <v>6.8121000000000009</v>
      </c>
      <c r="BT5" s="14">
        <f>IFERROR(AS5*'Retail_distributor-wise'!LH5,"")</f>
        <v>8.1837</v>
      </c>
      <c r="BU5" s="14">
        <f>SUM(BI5:BT5)</f>
        <v>52.986255</v>
      </c>
      <c r="BW5" s="346">
        <f>IFERROR(AH5*Distributor_projects!CZ5,"")</f>
        <v>0.4365</v>
      </c>
      <c r="BX5" s="346">
        <f>IFERROR(AI5*Distributor_projects!DA5,"")</f>
        <v>0.65475000000000005</v>
      </c>
      <c r="BY5" s="346">
        <f>IFERROR(AJ5*Distributor_projects!DB5,"")</f>
        <v>0.77600000000000002</v>
      </c>
      <c r="BZ5" s="346">
        <f>IFERROR(AK5*Distributor_projects!DC5,"")</f>
        <v>1.0912500000000001</v>
      </c>
      <c r="CA5" s="346">
        <f>IFERROR(AL5*Distributor_projects!DD5,"")</f>
        <v>1.3095000000000001</v>
      </c>
      <c r="CB5" s="346">
        <f>IFERROR(AM5*Distributor_projects!DE5,"")</f>
        <v>1.5277499999999999</v>
      </c>
      <c r="CC5" s="346">
        <f>IFERROR(AN5*Distributor_projects!DF5,"")</f>
        <v>1.746</v>
      </c>
      <c r="CD5" s="346">
        <f>IFERROR(AO5*Distributor_projects!DG5,"")</f>
        <v>1.9642500000000001</v>
      </c>
      <c r="CE5" s="346">
        <f>IFERROR(AP5*Distributor_projects!DH5,"")</f>
        <v>2.1825000000000001</v>
      </c>
      <c r="CF5" s="346">
        <f>IFERROR(AQ5*Distributor_projects!DI5,"")</f>
        <v>2.4007499999999999</v>
      </c>
      <c r="CG5" s="346">
        <f>IFERROR(AR5*Distributor_projects!DJ5,"")</f>
        <v>2.6190000000000002</v>
      </c>
      <c r="CH5" s="346">
        <f>IFERROR(AS5*Distributor_projects!DK5,"")</f>
        <v>2.83725</v>
      </c>
      <c r="CI5" s="563">
        <f>SUM(BW5:CH5)</f>
        <v>19.545500000000004</v>
      </c>
      <c r="CK5" s="559">
        <f>BW5+BI5</f>
        <v>3.8510999999999997</v>
      </c>
      <c r="CL5" s="559">
        <f t="shared" ref="CL5:CV5" si="9">BX5+BJ5</f>
        <v>5.2033500000000004</v>
      </c>
      <c r="CM5" s="559">
        <f t="shared" si="9"/>
        <v>4.2236000000000002</v>
      </c>
      <c r="CN5" s="559">
        <f t="shared" si="9"/>
        <v>4.1278500000000005</v>
      </c>
      <c r="CO5" s="559">
        <f t="shared" si="9"/>
        <v>3.85344</v>
      </c>
      <c r="CP5" s="559">
        <f t="shared" si="9"/>
        <v>4.1941799999999994</v>
      </c>
      <c r="CQ5" s="559">
        <f t="shared" si="9"/>
        <v>5.230575</v>
      </c>
      <c r="CR5" s="559">
        <f t="shared" si="9"/>
        <v>6.1510499999999997</v>
      </c>
      <c r="CS5" s="559">
        <f t="shared" si="9"/>
        <v>6.9364799999999995</v>
      </c>
      <c r="CT5" s="559">
        <f t="shared" si="9"/>
        <v>8.3080799999999986</v>
      </c>
      <c r="CU5" s="559">
        <f t="shared" si="9"/>
        <v>9.4311000000000007</v>
      </c>
      <c r="CV5" s="559">
        <f t="shared" si="9"/>
        <v>11.020949999999999</v>
      </c>
      <c r="CW5" s="559">
        <f>SUM(CK5:CV5)</f>
        <v>72.531755000000004</v>
      </c>
    </row>
    <row r="6" spans="1:101">
      <c r="A6" s="4">
        <v>2</v>
      </c>
      <c r="B6" s="1" t="s">
        <v>409</v>
      </c>
      <c r="C6" s="1" t="s">
        <v>307</v>
      </c>
      <c r="D6" s="4" t="s">
        <v>326</v>
      </c>
      <c r="E6" s="4"/>
      <c r="F6" s="15">
        <f t="shared" si="6"/>
        <v>2650</v>
      </c>
      <c r="G6" s="15">
        <f>SUMIFS('Retail_distributor-wise'!J:J,'Retail_distributor-wise'!$B:$B,'Credit sales_Ret. + Dist. Proj.'!$B6,'Retail_distributor-wise'!$C:$C,'Credit sales_Ret. + Dist. Proj.'!$C6)</f>
        <v>150</v>
      </c>
      <c r="H6" s="15">
        <f>SUMIFS('Retail_distributor-wise'!K:K,'Retail_distributor-wise'!$B:$B,'Credit sales_Ret. + Dist. Proj.'!$B6,'Retail_distributor-wise'!$C:$C,'Credit sales_Ret. + Dist. Proj.'!$C6)</f>
        <v>200</v>
      </c>
      <c r="I6" s="15">
        <f>SUMIFS('Retail_distributor-wise'!L:L,'Retail_distributor-wise'!$B:$B,'Credit sales_Ret. + Dist. Proj.'!$B6,'Retail_distributor-wise'!$C:$C,'Credit sales_Ret. + Dist. Proj.'!$C6)</f>
        <v>200</v>
      </c>
      <c r="J6" s="15">
        <f>SUMIFS('Retail_distributor-wise'!M:M,'Retail_distributor-wise'!$B:$B,'Credit sales_Ret. + Dist. Proj.'!$B6,'Retail_distributor-wise'!$C:$C,'Credit sales_Ret. + Dist. Proj.'!$C6)</f>
        <v>150</v>
      </c>
      <c r="K6" s="15">
        <f>SUMIFS('Retail_distributor-wise'!N:N,'Retail_distributor-wise'!$B:$B,'Credit sales_Ret. + Dist. Proj.'!$B6,'Retail_distributor-wise'!$C:$C,'Credit sales_Ret. + Dist. Proj.'!$C6)</f>
        <v>100</v>
      </c>
      <c r="L6" s="15">
        <f>SUMIFS('Retail_distributor-wise'!O:O,'Retail_distributor-wise'!$B:$B,'Credit sales_Ret. + Dist. Proj.'!$B6,'Retail_distributor-wise'!$C:$C,'Credit sales_Ret. + Dist. Proj.'!$C6)</f>
        <v>150</v>
      </c>
      <c r="M6" s="15">
        <f>SUMIFS('Retail_distributor-wise'!P:P,'Retail_distributor-wise'!$B:$B,'Credit sales_Ret. + Dist. Proj.'!$B6,'Retail_distributor-wise'!$C:$C,'Credit sales_Ret. + Dist. Proj.'!$C6)</f>
        <v>200</v>
      </c>
      <c r="N6" s="15">
        <f>SUMIFS('Retail_distributor-wise'!Q:Q,'Retail_distributor-wise'!$B:$B,'Credit sales_Ret. + Dist. Proj.'!$B6,'Retail_distributor-wise'!$C:$C,'Credit sales_Ret. + Dist. Proj.'!$C6)</f>
        <v>200</v>
      </c>
      <c r="O6" s="15">
        <f>SUMIFS('Retail_distributor-wise'!R:R,'Retail_distributor-wise'!$B:$B,'Credit sales_Ret. + Dist. Proj.'!$B6,'Retail_distributor-wise'!$C:$C,'Credit sales_Ret. + Dist. Proj.'!$C6)</f>
        <v>250</v>
      </c>
      <c r="P6" s="15">
        <f>SUMIFS('Retail_distributor-wise'!S:S,'Retail_distributor-wise'!$B:$B,'Credit sales_Ret. + Dist. Proj.'!$B6,'Retail_distributor-wise'!$C:$C,'Credit sales_Ret. + Dist. Proj.'!$C6)</f>
        <v>300</v>
      </c>
      <c r="Q6" s="15">
        <f>SUMIFS('Retail_distributor-wise'!T:T,'Retail_distributor-wise'!$B:$B,'Credit sales_Ret. + Dist. Proj.'!$B6,'Retail_distributor-wise'!$C:$C,'Credit sales_Ret. + Dist. Proj.'!$C6)</f>
        <v>350</v>
      </c>
      <c r="R6" s="15">
        <f>SUMIFS('Retail_distributor-wise'!U:U,'Retail_distributor-wise'!$B:$B,'Credit sales_Ret. + Dist. Proj.'!$B6,'Retail_distributor-wise'!$C:$C,'Credit sales_Ret. + Dist. Proj.'!$C6)</f>
        <v>400</v>
      </c>
      <c r="S6" s="15"/>
      <c r="T6" s="15">
        <f t="shared" si="7"/>
        <v>1200</v>
      </c>
      <c r="U6" s="15">
        <f>SUMIFS(Distributor_projects!I:I,Distributor_projects!$B:$B,'Credit sales_Ret. + Dist. Proj.'!$B6,Distributor_projects!$C:$C,'Credit sales_Ret. + Dist. Proj.'!$C6)</f>
        <v>100</v>
      </c>
      <c r="V6" s="15">
        <f>SUMIFS(Distributor_projects!J:J,Distributor_projects!$B:$B,'Credit sales_Ret. + Dist. Proj.'!$B6,Distributor_projects!$C:$C,'Credit sales_Ret. + Dist. Proj.'!$C6)</f>
        <v>100</v>
      </c>
      <c r="W6" s="15">
        <f>SUMIFS(Distributor_projects!K:K,Distributor_projects!$B:$B,'Credit sales_Ret. + Dist. Proj.'!$B6,Distributor_projects!$C:$C,'Credit sales_Ret. + Dist. Proj.'!$C6)</f>
        <v>100</v>
      </c>
      <c r="X6" s="15">
        <f>SUMIFS(Distributor_projects!L:L,Distributor_projects!$B:$B,'Credit sales_Ret. + Dist. Proj.'!$B6,Distributor_projects!$C:$C,'Credit sales_Ret. + Dist. Proj.'!$C6)</f>
        <v>100</v>
      </c>
      <c r="Y6" s="15">
        <f>SUMIFS(Distributor_projects!M:M,Distributor_projects!$B:$B,'Credit sales_Ret. + Dist. Proj.'!$B6,Distributor_projects!$C:$C,'Credit sales_Ret. + Dist. Proj.'!$C6)</f>
        <v>100</v>
      </c>
      <c r="Z6" s="15">
        <f>SUMIFS(Distributor_projects!N:N,Distributor_projects!$B:$B,'Credit sales_Ret. + Dist. Proj.'!$B6,Distributor_projects!$C:$C,'Credit sales_Ret. + Dist. Proj.'!$C6)</f>
        <v>100</v>
      </c>
      <c r="AA6" s="15">
        <f>SUMIFS(Distributor_projects!O:O,Distributor_projects!$B:$B,'Credit sales_Ret. + Dist. Proj.'!$B6,Distributor_projects!$C:$C,'Credit sales_Ret. + Dist. Proj.'!$C6)</f>
        <v>100</v>
      </c>
      <c r="AB6" s="15">
        <f>SUMIFS(Distributor_projects!P:P,Distributor_projects!$B:$B,'Credit sales_Ret. + Dist. Proj.'!$B6,Distributor_projects!$C:$C,'Credit sales_Ret. + Dist. Proj.'!$C6)</f>
        <v>100</v>
      </c>
      <c r="AC6" s="15">
        <f>SUMIFS(Distributor_projects!Q:Q,Distributor_projects!$B:$B,'Credit sales_Ret. + Dist. Proj.'!$B6,Distributor_projects!$C:$C,'Credit sales_Ret. + Dist. Proj.'!$C6)</f>
        <v>100</v>
      </c>
      <c r="AD6" s="15">
        <f>SUMIFS(Distributor_projects!R:R,Distributor_projects!$B:$B,'Credit sales_Ret. + Dist. Proj.'!$B6,Distributor_projects!$C:$C,'Credit sales_Ret. + Dist. Proj.'!$C6)</f>
        <v>100</v>
      </c>
      <c r="AE6" s="15">
        <f>SUMIFS(Distributor_projects!S:S,Distributor_projects!$B:$B,'Credit sales_Ret. + Dist. Proj.'!$B6,Distributor_projects!$C:$C,'Credit sales_Ret. + Dist. Proj.'!$C6)</f>
        <v>100</v>
      </c>
      <c r="AF6" s="15">
        <f>SUMIFS(Distributor_projects!T:T,Distributor_projects!$B:$B,'Credit sales_Ret. + Dist. Proj.'!$B6,Distributor_projects!$C:$C,'Credit sales_Ret. + Dist. Proj.'!$C6)</f>
        <v>100</v>
      </c>
      <c r="AH6" s="4"/>
      <c r="AI6" s="4"/>
      <c r="AJ6" s="4"/>
      <c r="AK6" s="4"/>
      <c r="AL6" s="4"/>
      <c r="AM6" s="4"/>
      <c r="AN6" s="4"/>
      <c r="AO6" s="4"/>
      <c r="AP6" s="4"/>
      <c r="AQ6" s="4"/>
      <c r="AR6" s="4"/>
      <c r="AS6" s="4"/>
      <c r="AT6" s="4"/>
      <c r="AU6" s="563">
        <f t="shared" ref="AU6:AU64" si="10">IFERROR((AH6*(U6+G6))/$AU$1,"")</f>
        <v>0</v>
      </c>
      <c r="AV6" s="563">
        <f t="shared" ref="AV6:AV64" si="11">IFERROR((AI6*(V6+H6))/$AU$1,"")</f>
        <v>0</v>
      </c>
      <c r="AW6" s="563">
        <f t="shared" ref="AW6:AW64" si="12">IFERROR((AJ6*(W6+I6))/$AU$1,"")</f>
        <v>0</v>
      </c>
      <c r="AX6" s="563">
        <f t="shared" ref="AX6:AX64" si="13">IFERROR((AK6*(X6+J6))/$AU$1,"")</f>
        <v>0</v>
      </c>
      <c r="AY6" s="563">
        <f t="shared" ref="AY6:AY64" si="14">IFERROR((AL6*(Y6+K6))/$AU$1,"")</f>
        <v>0</v>
      </c>
      <c r="AZ6" s="563">
        <f t="shared" ref="AZ6:AZ64" si="15">IFERROR((AM6*(Z6+L6))/$AU$1,"")</f>
        <v>0</v>
      </c>
      <c r="BA6" s="563">
        <f t="shared" ref="BA6:BA64" si="16">IFERROR((AN6*(AA6+M6))/$AU$1,"")</f>
        <v>0</v>
      </c>
      <c r="BB6" s="563">
        <f t="shared" ref="BB6:BB64" si="17">IFERROR((AO6*(AB6+N6))/$AU$1,"")</f>
        <v>0</v>
      </c>
      <c r="BC6" s="346">
        <f t="shared" ref="BC6:BC64" si="18">IFERROR((AP6*(AC6+O6))/$AU$1,"")</f>
        <v>0</v>
      </c>
      <c r="BD6" s="346">
        <f t="shared" ref="BD6:BD64" si="19">IFERROR((AQ6*(AD6+P6))/$AU$1,"")</f>
        <v>0</v>
      </c>
      <c r="BE6" s="346">
        <f t="shared" ref="BE6:BE64" si="20">IFERROR((AR6*(AE6+Q6))/$AU$1,"")</f>
        <v>0</v>
      </c>
      <c r="BF6" s="346">
        <f t="shared" ref="BF6:BF64" si="21">IFERROR((AS6*(AF6+R6))/$AU$1,"")</f>
        <v>0</v>
      </c>
      <c r="BG6" s="346">
        <f t="shared" ref="BG6:BG64" si="22">SUM(AU6:BF6)</f>
        <v>0</v>
      </c>
      <c r="BI6" s="14">
        <f>IFERROR(AH6*'Retail_distributor-wise'!KW6,"")</f>
        <v>0</v>
      </c>
      <c r="BJ6" s="14">
        <f>IFERROR(AI6*'Retail_distributor-wise'!KX6,"")</f>
        <v>0</v>
      </c>
      <c r="BK6" s="14">
        <f>IFERROR(AJ6*'Retail_distributor-wise'!KY6,"")</f>
        <v>0</v>
      </c>
      <c r="BL6" s="14">
        <f>IFERROR(AK6*'Retail_distributor-wise'!KZ6,"")</f>
        <v>0</v>
      </c>
      <c r="BM6" s="14">
        <f>IFERROR(AL6*'Retail_distributor-wise'!LA6,"")</f>
        <v>0</v>
      </c>
      <c r="BN6" s="14">
        <f>IFERROR(AM6*'Retail_distributor-wise'!LB6,"")</f>
        <v>0</v>
      </c>
      <c r="BO6" s="14">
        <f>IFERROR(AN6*'Retail_distributor-wise'!LC6,"")</f>
        <v>0</v>
      </c>
      <c r="BP6" s="14">
        <f>IFERROR(AO6*'Retail_distributor-wise'!LD6,"")</f>
        <v>0</v>
      </c>
      <c r="BQ6" s="14">
        <f>IFERROR(AP6*'Retail_distributor-wise'!LE6,"")</f>
        <v>0</v>
      </c>
      <c r="BR6" s="14">
        <f>IFERROR(AQ6*'Retail_distributor-wise'!LF6,"")</f>
        <v>0</v>
      </c>
      <c r="BS6" s="14">
        <f>IFERROR(AR6*'Retail_distributor-wise'!LG6,"")</f>
        <v>0</v>
      </c>
      <c r="BT6" s="14">
        <f>IFERROR(AS6*'Retail_distributor-wise'!LH6,"")</f>
        <v>0</v>
      </c>
      <c r="BU6" s="14">
        <f t="shared" ref="BU6:BU70" si="23">SUM(BI6:BT6)</f>
        <v>0</v>
      </c>
      <c r="BW6" s="346">
        <f>IFERROR(AH6*Distributor_projects!CZ6,"")</f>
        <v>0</v>
      </c>
      <c r="BX6" s="346">
        <f>IFERROR(AI6*Distributor_projects!DA6,"")</f>
        <v>0</v>
      </c>
      <c r="BY6" s="346">
        <f>IFERROR(AJ6*Distributor_projects!DB6,"")</f>
        <v>0</v>
      </c>
      <c r="BZ6" s="346">
        <f>IFERROR(AK6*Distributor_projects!DC6,"")</f>
        <v>0</v>
      </c>
      <c r="CA6" s="346">
        <f>IFERROR(AL6*Distributor_projects!DD6,"")</f>
        <v>0</v>
      </c>
      <c r="CB6" s="346">
        <f>IFERROR(AM6*Distributor_projects!DE6,"")</f>
        <v>0</v>
      </c>
      <c r="CC6" s="346">
        <f>IFERROR(AN6*Distributor_projects!DF6,"")</f>
        <v>0</v>
      </c>
      <c r="CD6" s="346">
        <f>IFERROR(AO6*Distributor_projects!DG6,"")</f>
        <v>0</v>
      </c>
      <c r="CE6" s="346">
        <f>IFERROR(AP6*Distributor_projects!DH6,"")</f>
        <v>0</v>
      </c>
      <c r="CF6" s="346">
        <f>IFERROR(AQ6*Distributor_projects!DI6,"")</f>
        <v>0</v>
      </c>
      <c r="CG6" s="346">
        <f>IFERROR(AR6*Distributor_projects!DJ6,"")</f>
        <v>0</v>
      </c>
      <c r="CH6" s="346">
        <f>IFERROR(AS6*Distributor_projects!DK6,"")</f>
        <v>0</v>
      </c>
      <c r="CI6" s="563">
        <f t="shared" ref="CI6:CI70" si="24">SUM(BW6:CH6)</f>
        <v>0</v>
      </c>
      <c r="CK6" s="346">
        <f t="shared" ref="CK6:CK70" si="25">BW6+BI6</f>
        <v>0</v>
      </c>
      <c r="CL6" s="346">
        <f t="shared" ref="CL6:CL70" si="26">BX6+BJ6</f>
        <v>0</v>
      </c>
      <c r="CM6" s="346">
        <f t="shared" ref="CM6:CM70" si="27">BY6+BK6</f>
        <v>0</v>
      </c>
      <c r="CN6" s="346">
        <f t="shared" ref="CN6:CN70" si="28">BZ6+BL6</f>
        <v>0</v>
      </c>
      <c r="CO6" s="346">
        <f t="shared" ref="CO6:CO70" si="29">CA6+BM6</f>
        <v>0</v>
      </c>
      <c r="CP6" s="346">
        <f t="shared" ref="CP6:CP70" si="30">CB6+BN6</f>
        <v>0</v>
      </c>
      <c r="CQ6" s="346">
        <f t="shared" ref="CQ6:CQ70" si="31">CC6+BO6</f>
        <v>0</v>
      </c>
      <c r="CR6" s="346">
        <f t="shared" ref="CR6:CR70" si="32">CD6+BP6</f>
        <v>0</v>
      </c>
      <c r="CS6" s="346">
        <f t="shared" ref="CS6:CS70" si="33">CE6+BQ6</f>
        <v>0</v>
      </c>
      <c r="CT6" s="346">
        <f t="shared" ref="CT6:CT70" si="34">CF6+BR6</f>
        <v>0</v>
      </c>
      <c r="CU6" s="346">
        <f t="shared" ref="CU6:CU70" si="35">CG6+BS6</f>
        <v>0</v>
      </c>
      <c r="CV6" s="346">
        <f t="shared" ref="CV6:CV70" si="36">CH6+BT6</f>
        <v>0</v>
      </c>
      <c r="CW6" s="346">
        <f t="shared" ref="CW6:CW70" si="37">SUM(CK6:CV6)</f>
        <v>0</v>
      </c>
    </row>
    <row r="7" spans="1:101">
      <c r="A7" s="4">
        <v>3</v>
      </c>
      <c r="B7" s="1" t="s">
        <v>412</v>
      </c>
      <c r="C7" s="1" t="s">
        <v>307</v>
      </c>
      <c r="D7" s="4" t="s">
        <v>326</v>
      </c>
      <c r="E7" s="4"/>
      <c r="F7" s="15">
        <f t="shared" si="6"/>
        <v>5550</v>
      </c>
      <c r="G7" s="15">
        <f>SUMIFS('Retail_distributor-wise'!J:J,'Retail_distributor-wise'!$B:$B,'Credit sales_Ret. + Dist. Proj.'!$B7,'Retail_distributor-wise'!$C:$C,'Credit sales_Ret. + Dist. Proj.'!$C7)</f>
        <v>350</v>
      </c>
      <c r="H7" s="15">
        <f>SUMIFS('Retail_distributor-wise'!K:K,'Retail_distributor-wise'!$B:$B,'Credit sales_Ret. + Dist. Proj.'!$B7,'Retail_distributor-wise'!$C:$C,'Credit sales_Ret. + Dist. Proj.'!$C7)</f>
        <v>450</v>
      </c>
      <c r="I7" s="15">
        <f>SUMIFS('Retail_distributor-wise'!L:L,'Retail_distributor-wise'!$B:$B,'Credit sales_Ret. + Dist. Proj.'!$B7,'Retail_distributor-wise'!$C:$C,'Credit sales_Ret. + Dist. Proj.'!$C7)</f>
        <v>400</v>
      </c>
      <c r="J7" s="15">
        <f>SUMIFS('Retail_distributor-wise'!M:M,'Retail_distributor-wise'!$B:$B,'Credit sales_Ret. + Dist. Proj.'!$B7,'Retail_distributor-wise'!$C:$C,'Credit sales_Ret. + Dist. Proj.'!$C7)</f>
        <v>350</v>
      </c>
      <c r="K7" s="15">
        <f>SUMIFS('Retail_distributor-wise'!N:N,'Retail_distributor-wise'!$B:$B,'Credit sales_Ret. + Dist. Proj.'!$B7,'Retail_distributor-wise'!$C:$C,'Credit sales_Ret. + Dist. Proj.'!$C7)</f>
        <v>250</v>
      </c>
      <c r="L7" s="15">
        <f>SUMIFS('Retail_distributor-wise'!O:O,'Retail_distributor-wise'!$B:$B,'Credit sales_Ret. + Dist. Proj.'!$B7,'Retail_distributor-wise'!$C:$C,'Credit sales_Ret. + Dist. Proj.'!$C7)</f>
        <v>300</v>
      </c>
      <c r="M7" s="15">
        <f>SUMIFS('Retail_distributor-wise'!P:P,'Retail_distributor-wise'!$B:$B,'Credit sales_Ret. + Dist. Proj.'!$B7,'Retail_distributor-wise'!$C:$C,'Credit sales_Ret. + Dist. Proj.'!$C7)</f>
        <v>400</v>
      </c>
      <c r="N7" s="15">
        <f>SUMIFS('Retail_distributor-wise'!Q:Q,'Retail_distributor-wise'!$B:$B,'Credit sales_Ret. + Dist. Proj.'!$B7,'Retail_distributor-wise'!$C:$C,'Credit sales_Ret. + Dist. Proj.'!$C7)</f>
        <v>450</v>
      </c>
      <c r="O7" s="15">
        <f>SUMIFS('Retail_distributor-wise'!R:R,'Retail_distributor-wise'!$B:$B,'Credit sales_Ret. + Dist. Proj.'!$B7,'Retail_distributor-wise'!$C:$C,'Credit sales_Ret. + Dist. Proj.'!$C7)</f>
        <v>500</v>
      </c>
      <c r="P7" s="15">
        <f>SUMIFS('Retail_distributor-wise'!S:S,'Retail_distributor-wise'!$B:$B,'Credit sales_Ret. + Dist. Proj.'!$B7,'Retail_distributor-wise'!$C:$C,'Credit sales_Ret. + Dist. Proj.'!$C7)</f>
        <v>600</v>
      </c>
      <c r="Q7" s="15">
        <f>SUMIFS('Retail_distributor-wise'!T:T,'Retail_distributor-wise'!$B:$B,'Credit sales_Ret. + Dist. Proj.'!$B7,'Retail_distributor-wise'!$C:$C,'Credit sales_Ret. + Dist. Proj.'!$C7)</f>
        <v>700</v>
      </c>
      <c r="R7" s="15">
        <f>SUMIFS('Retail_distributor-wise'!U:U,'Retail_distributor-wise'!$B:$B,'Credit sales_Ret. + Dist. Proj.'!$B7,'Retail_distributor-wise'!$C:$C,'Credit sales_Ret. + Dist. Proj.'!$C7)</f>
        <v>800</v>
      </c>
      <c r="S7" s="15"/>
      <c r="T7" s="15">
        <f t="shared" si="7"/>
        <v>0</v>
      </c>
      <c r="U7" s="15">
        <f>SUMIFS(Distributor_projects!I:I,Distributor_projects!$B:$B,'Credit sales_Ret. + Dist. Proj.'!$B7,Distributor_projects!$C:$C,'Credit sales_Ret. + Dist. Proj.'!$C7)</f>
        <v>0</v>
      </c>
      <c r="V7" s="15">
        <f>SUMIFS(Distributor_projects!J:J,Distributor_projects!$B:$B,'Credit sales_Ret. + Dist. Proj.'!$B7,Distributor_projects!$C:$C,'Credit sales_Ret. + Dist. Proj.'!$C7)</f>
        <v>0</v>
      </c>
      <c r="W7" s="15">
        <f>SUMIFS(Distributor_projects!K:K,Distributor_projects!$B:$B,'Credit sales_Ret. + Dist. Proj.'!$B7,Distributor_projects!$C:$C,'Credit sales_Ret. + Dist. Proj.'!$C7)</f>
        <v>0</v>
      </c>
      <c r="X7" s="15">
        <f>SUMIFS(Distributor_projects!L:L,Distributor_projects!$B:$B,'Credit sales_Ret. + Dist. Proj.'!$B7,Distributor_projects!$C:$C,'Credit sales_Ret. + Dist. Proj.'!$C7)</f>
        <v>0</v>
      </c>
      <c r="Y7" s="15">
        <f>SUMIFS(Distributor_projects!M:M,Distributor_projects!$B:$B,'Credit sales_Ret. + Dist. Proj.'!$B7,Distributor_projects!$C:$C,'Credit sales_Ret. + Dist. Proj.'!$C7)</f>
        <v>0</v>
      </c>
      <c r="Z7" s="15">
        <f>SUMIFS(Distributor_projects!N:N,Distributor_projects!$B:$B,'Credit sales_Ret. + Dist. Proj.'!$B7,Distributor_projects!$C:$C,'Credit sales_Ret. + Dist. Proj.'!$C7)</f>
        <v>0</v>
      </c>
      <c r="AA7" s="15">
        <f>SUMIFS(Distributor_projects!O:O,Distributor_projects!$B:$B,'Credit sales_Ret. + Dist. Proj.'!$B7,Distributor_projects!$C:$C,'Credit sales_Ret. + Dist. Proj.'!$C7)</f>
        <v>0</v>
      </c>
      <c r="AB7" s="15">
        <f>SUMIFS(Distributor_projects!P:P,Distributor_projects!$B:$B,'Credit sales_Ret. + Dist. Proj.'!$B7,Distributor_projects!$C:$C,'Credit sales_Ret. + Dist. Proj.'!$C7)</f>
        <v>0</v>
      </c>
      <c r="AC7" s="15">
        <f>SUMIFS(Distributor_projects!Q:Q,Distributor_projects!$B:$B,'Credit sales_Ret. + Dist. Proj.'!$B7,Distributor_projects!$C:$C,'Credit sales_Ret. + Dist. Proj.'!$C7)</f>
        <v>0</v>
      </c>
      <c r="AD7" s="15">
        <f>SUMIFS(Distributor_projects!R:R,Distributor_projects!$B:$B,'Credit sales_Ret. + Dist. Proj.'!$B7,Distributor_projects!$C:$C,'Credit sales_Ret. + Dist. Proj.'!$C7)</f>
        <v>0</v>
      </c>
      <c r="AE7" s="15">
        <f>SUMIFS(Distributor_projects!S:S,Distributor_projects!$B:$B,'Credit sales_Ret. + Dist. Proj.'!$B7,Distributor_projects!$C:$C,'Credit sales_Ret. + Dist. Proj.'!$C7)</f>
        <v>0</v>
      </c>
      <c r="AF7" s="15">
        <f>SUMIFS(Distributor_projects!T:T,Distributor_projects!$B:$B,'Credit sales_Ret. + Dist. Proj.'!$B7,Distributor_projects!$C:$C,'Credit sales_Ret. + Dist. Proj.'!$C7)</f>
        <v>0</v>
      </c>
      <c r="AH7" s="4"/>
      <c r="AI7" s="4"/>
      <c r="AJ7" s="4"/>
      <c r="AK7" s="4"/>
      <c r="AL7" s="4"/>
      <c r="AM7" s="4"/>
      <c r="AN7" s="4"/>
      <c r="AO7" s="4"/>
      <c r="AP7" s="4"/>
      <c r="AQ7" s="4"/>
      <c r="AR7" s="4"/>
      <c r="AS7" s="4"/>
      <c r="AT7" s="4"/>
      <c r="AU7" s="563">
        <f t="shared" si="10"/>
        <v>0</v>
      </c>
      <c r="AV7" s="563">
        <f t="shared" si="11"/>
        <v>0</v>
      </c>
      <c r="AW7" s="563">
        <f t="shared" si="12"/>
        <v>0</v>
      </c>
      <c r="AX7" s="563">
        <f t="shared" si="13"/>
        <v>0</v>
      </c>
      <c r="AY7" s="563">
        <f t="shared" si="14"/>
        <v>0</v>
      </c>
      <c r="AZ7" s="563">
        <f t="shared" si="15"/>
        <v>0</v>
      </c>
      <c r="BA7" s="563">
        <f t="shared" si="16"/>
        <v>0</v>
      </c>
      <c r="BB7" s="563">
        <f t="shared" si="17"/>
        <v>0</v>
      </c>
      <c r="BC7" s="346">
        <f t="shared" si="18"/>
        <v>0</v>
      </c>
      <c r="BD7" s="346">
        <f t="shared" si="19"/>
        <v>0</v>
      </c>
      <c r="BE7" s="346">
        <f t="shared" si="20"/>
        <v>0</v>
      </c>
      <c r="BF7" s="346">
        <f t="shared" si="21"/>
        <v>0</v>
      </c>
      <c r="BG7" s="346">
        <f t="shared" si="22"/>
        <v>0</v>
      </c>
      <c r="BI7" s="14">
        <f>IFERROR(AH7*'Retail_distributor-wise'!KW7,"")</f>
        <v>0</v>
      </c>
      <c r="BJ7" s="14">
        <f>IFERROR(AI7*'Retail_distributor-wise'!KX7,"")</f>
        <v>0</v>
      </c>
      <c r="BK7" s="14">
        <f>IFERROR(AJ7*'Retail_distributor-wise'!KY7,"")</f>
        <v>0</v>
      </c>
      <c r="BL7" s="14">
        <f>IFERROR(AK7*'Retail_distributor-wise'!KZ7,"")</f>
        <v>0</v>
      </c>
      <c r="BM7" s="14">
        <f>IFERROR(AL7*'Retail_distributor-wise'!LA7,"")</f>
        <v>0</v>
      </c>
      <c r="BN7" s="14">
        <f>IFERROR(AM7*'Retail_distributor-wise'!LB7,"")</f>
        <v>0</v>
      </c>
      <c r="BO7" s="14">
        <f>IFERROR(AN7*'Retail_distributor-wise'!LC7,"")</f>
        <v>0</v>
      </c>
      <c r="BP7" s="14">
        <f>IFERROR(AO7*'Retail_distributor-wise'!LD7,"")</f>
        <v>0</v>
      </c>
      <c r="BQ7" s="14">
        <f>IFERROR(AP7*'Retail_distributor-wise'!LE7,"")</f>
        <v>0</v>
      </c>
      <c r="BR7" s="14">
        <f>IFERROR(AQ7*'Retail_distributor-wise'!LF7,"")</f>
        <v>0</v>
      </c>
      <c r="BS7" s="14">
        <f>IFERROR(AR7*'Retail_distributor-wise'!LG7,"")</f>
        <v>0</v>
      </c>
      <c r="BT7" s="14">
        <f>IFERROR(AS7*'Retail_distributor-wise'!LH7,"")</f>
        <v>0</v>
      </c>
      <c r="BU7" s="14">
        <f t="shared" si="23"/>
        <v>0</v>
      </c>
      <c r="BW7" s="346">
        <f>IFERROR(AH7*Distributor_projects!CZ7,"")</f>
        <v>0</v>
      </c>
      <c r="BX7" s="346">
        <f>IFERROR(AI7*Distributor_projects!DA7,"")</f>
        <v>0</v>
      </c>
      <c r="BY7" s="346">
        <f>IFERROR(AJ7*Distributor_projects!DB7,"")</f>
        <v>0</v>
      </c>
      <c r="BZ7" s="346">
        <f>IFERROR(AK7*Distributor_projects!DC7,"")</f>
        <v>0</v>
      </c>
      <c r="CA7" s="346">
        <f>IFERROR(AL7*Distributor_projects!DD7,"")</f>
        <v>0</v>
      </c>
      <c r="CB7" s="346">
        <f>IFERROR(AM7*Distributor_projects!DE7,"")</f>
        <v>0</v>
      </c>
      <c r="CC7" s="346">
        <f>IFERROR(AN7*Distributor_projects!DF7,"")</f>
        <v>0</v>
      </c>
      <c r="CD7" s="346">
        <f>IFERROR(AO7*Distributor_projects!DG7,"")</f>
        <v>0</v>
      </c>
      <c r="CE7" s="346">
        <f>IFERROR(AP7*Distributor_projects!DH7,"")</f>
        <v>0</v>
      </c>
      <c r="CF7" s="346">
        <f>IFERROR(AQ7*Distributor_projects!DI7,"")</f>
        <v>0</v>
      </c>
      <c r="CG7" s="346">
        <f>IFERROR(AR7*Distributor_projects!DJ7,"")</f>
        <v>0</v>
      </c>
      <c r="CH7" s="346">
        <f>IFERROR(AS7*Distributor_projects!DK7,"")</f>
        <v>0</v>
      </c>
      <c r="CI7" s="563">
        <f t="shared" si="24"/>
        <v>0</v>
      </c>
      <c r="CK7" s="346">
        <f t="shared" si="25"/>
        <v>0</v>
      </c>
      <c r="CL7" s="346">
        <f t="shared" si="26"/>
        <v>0</v>
      </c>
      <c r="CM7" s="346">
        <f t="shared" si="27"/>
        <v>0</v>
      </c>
      <c r="CN7" s="346">
        <f t="shared" si="28"/>
        <v>0</v>
      </c>
      <c r="CO7" s="346">
        <f t="shared" si="29"/>
        <v>0</v>
      </c>
      <c r="CP7" s="346">
        <f t="shared" si="30"/>
        <v>0</v>
      </c>
      <c r="CQ7" s="346">
        <f t="shared" si="31"/>
        <v>0</v>
      </c>
      <c r="CR7" s="346">
        <f t="shared" si="32"/>
        <v>0</v>
      </c>
      <c r="CS7" s="346">
        <f t="shared" si="33"/>
        <v>0</v>
      </c>
      <c r="CT7" s="346">
        <f t="shared" si="34"/>
        <v>0</v>
      </c>
      <c r="CU7" s="346">
        <f t="shared" si="35"/>
        <v>0</v>
      </c>
      <c r="CV7" s="346">
        <f t="shared" si="36"/>
        <v>0</v>
      </c>
      <c r="CW7" s="346">
        <f t="shared" si="37"/>
        <v>0</v>
      </c>
    </row>
    <row r="8" spans="1:101">
      <c r="A8" s="4">
        <v>4</v>
      </c>
      <c r="B8" s="1" t="s">
        <v>415</v>
      </c>
      <c r="C8" s="1" t="s">
        <v>307</v>
      </c>
      <c r="D8" s="4" t="s">
        <v>326</v>
      </c>
      <c r="E8" s="4" t="s">
        <v>488</v>
      </c>
      <c r="F8" s="15">
        <f t="shared" si="6"/>
        <v>11400</v>
      </c>
      <c r="G8" s="15">
        <f>SUMIFS('Retail_distributor-wise'!J:J,'Retail_distributor-wise'!$B:$B,'Credit sales_Ret. + Dist. Proj.'!$B8,'Retail_distributor-wise'!$C:$C,'Credit sales_Ret. + Dist. Proj.'!$C8)</f>
        <v>700</v>
      </c>
      <c r="H8" s="15">
        <f>SUMIFS('Retail_distributor-wise'!K:K,'Retail_distributor-wise'!$B:$B,'Credit sales_Ret. + Dist. Proj.'!$B8,'Retail_distributor-wise'!$C:$C,'Credit sales_Ret. + Dist. Proj.'!$C8)</f>
        <v>900</v>
      </c>
      <c r="I8" s="15">
        <f>SUMIFS('Retail_distributor-wise'!L:L,'Retail_distributor-wise'!$B:$B,'Credit sales_Ret. + Dist. Proj.'!$B8,'Retail_distributor-wise'!$C:$C,'Credit sales_Ret. + Dist. Proj.'!$C8)</f>
        <v>800</v>
      </c>
      <c r="J8" s="15">
        <f>SUMIFS('Retail_distributor-wise'!M:M,'Retail_distributor-wise'!$B:$B,'Credit sales_Ret. + Dist. Proj.'!$B8,'Retail_distributor-wise'!$C:$C,'Credit sales_Ret. + Dist. Proj.'!$C8)</f>
        <v>700</v>
      </c>
      <c r="K8" s="15">
        <f>SUMIFS('Retail_distributor-wise'!N:N,'Retail_distributor-wise'!$B:$B,'Credit sales_Ret. + Dist. Proj.'!$B8,'Retail_distributor-wise'!$C:$C,'Credit sales_Ret. + Dist. Proj.'!$C8)</f>
        <v>550</v>
      </c>
      <c r="L8" s="15">
        <f>SUMIFS('Retail_distributor-wise'!O:O,'Retail_distributor-wise'!$B:$B,'Credit sales_Ret. + Dist. Proj.'!$B8,'Retail_distributor-wise'!$C:$C,'Credit sales_Ret. + Dist. Proj.'!$C8)</f>
        <v>600</v>
      </c>
      <c r="M8" s="15">
        <f>SUMIFS('Retail_distributor-wise'!P:P,'Retail_distributor-wise'!$B:$B,'Credit sales_Ret. + Dist. Proj.'!$B8,'Retail_distributor-wise'!$C:$C,'Credit sales_Ret. + Dist. Proj.'!$C8)</f>
        <v>800</v>
      </c>
      <c r="N8" s="15">
        <f>SUMIFS('Retail_distributor-wise'!Q:Q,'Retail_distributor-wise'!$B:$B,'Credit sales_Ret. + Dist. Proj.'!$B8,'Retail_distributor-wise'!$C:$C,'Credit sales_Ret. + Dist. Proj.'!$C8)</f>
        <v>950</v>
      </c>
      <c r="O8" s="15">
        <f>SUMIFS('Retail_distributor-wise'!R:R,'Retail_distributor-wise'!$B:$B,'Credit sales_Ret. + Dist. Proj.'!$B8,'Retail_distributor-wise'!$C:$C,'Credit sales_Ret. + Dist. Proj.'!$C8)</f>
        <v>1050</v>
      </c>
      <c r="P8" s="15">
        <f>SUMIFS('Retail_distributor-wise'!S:S,'Retail_distributor-wise'!$B:$B,'Credit sales_Ret. + Dist. Proj.'!$B8,'Retail_distributor-wise'!$C:$C,'Credit sales_Ret. + Dist. Proj.'!$C8)</f>
        <v>1250</v>
      </c>
      <c r="Q8" s="15">
        <f>SUMIFS('Retail_distributor-wise'!T:T,'Retail_distributor-wise'!$B:$B,'Credit sales_Ret. + Dist. Proj.'!$B8,'Retail_distributor-wise'!$C:$C,'Credit sales_Ret. + Dist. Proj.'!$C8)</f>
        <v>1450</v>
      </c>
      <c r="R8" s="15">
        <f>SUMIFS('Retail_distributor-wise'!U:U,'Retail_distributor-wise'!$B:$B,'Credit sales_Ret. + Dist. Proj.'!$B8,'Retail_distributor-wise'!$C:$C,'Credit sales_Ret. + Dist. Proj.'!$C8)</f>
        <v>1650</v>
      </c>
      <c r="S8" s="15"/>
      <c r="T8" s="15">
        <f t="shared" si="7"/>
        <v>3150</v>
      </c>
      <c r="U8" s="15">
        <f>SUMIFS(Distributor_projects!I:I,Distributor_projects!$B:$B,'Credit sales_Ret. + Dist. Proj.'!$B8,Distributor_projects!$C:$C,'Credit sales_Ret. + Dist. Proj.'!$C8)</f>
        <v>200</v>
      </c>
      <c r="V8" s="15">
        <f>SUMIFS(Distributor_projects!J:J,Distributor_projects!$B:$B,'Credit sales_Ret. + Dist. Proj.'!$B8,Distributor_projects!$C:$C,'Credit sales_Ret. + Dist. Proj.'!$C8)</f>
        <v>200</v>
      </c>
      <c r="W8" s="15">
        <f>SUMIFS(Distributor_projects!K:K,Distributor_projects!$B:$B,'Credit sales_Ret. + Dist. Proj.'!$B8,Distributor_projects!$C:$C,'Credit sales_Ret. + Dist. Proj.'!$C8)</f>
        <v>200</v>
      </c>
      <c r="X8" s="15">
        <f>SUMIFS(Distributor_projects!L:L,Distributor_projects!$B:$B,'Credit sales_Ret. + Dist. Proj.'!$B8,Distributor_projects!$C:$C,'Credit sales_Ret. + Dist. Proj.'!$C8)</f>
        <v>100</v>
      </c>
      <c r="Y8" s="15">
        <f>SUMIFS(Distributor_projects!M:M,Distributor_projects!$B:$B,'Credit sales_Ret. + Dist. Proj.'!$B8,Distributor_projects!$C:$C,'Credit sales_Ret. + Dist. Proj.'!$C8)</f>
        <v>100</v>
      </c>
      <c r="Z8" s="15">
        <f>SUMIFS(Distributor_projects!N:N,Distributor_projects!$B:$B,'Credit sales_Ret. + Dist. Proj.'!$B8,Distributor_projects!$C:$C,'Credit sales_Ret. + Dist. Proj.'!$C8)</f>
        <v>100</v>
      </c>
      <c r="AA8" s="15">
        <f>SUMIFS(Distributor_projects!O:O,Distributor_projects!$B:$B,'Credit sales_Ret. + Dist. Proj.'!$B8,Distributor_projects!$C:$C,'Credit sales_Ret. + Dist. Proj.'!$C8)</f>
        <v>250</v>
      </c>
      <c r="AB8" s="15">
        <f>SUMIFS(Distributor_projects!P:P,Distributor_projects!$B:$B,'Credit sales_Ret. + Dist. Proj.'!$B8,Distributor_projects!$C:$C,'Credit sales_Ret. + Dist. Proj.'!$C8)</f>
        <v>300</v>
      </c>
      <c r="AC8" s="15">
        <f>SUMIFS(Distributor_projects!Q:Q,Distributor_projects!$B:$B,'Credit sales_Ret. + Dist. Proj.'!$B8,Distributor_projects!$C:$C,'Credit sales_Ret. + Dist. Proj.'!$C8)</f>
        <v>350</v>
      </c>
      <c r="AD8" s="15">
        <f>SUMIFS(Distributor_projects!R:R,Distributor_projects!$B:$B,'Credit sales_Ret. + Dist. Proj.'!$B8,Distributor_projects!$C:$C,'Credit sales_Ret. + Dist. Proj.'!$C8)</f>
        <v>400</v>
      </c>
      <c r="AE8" s="15">
        <f>SUMIFS(Distributor_projects!S:S,Distributor_projects!$B:$B,'Credit sales_Ret. + Dist. Proj.'!$B8,Distributor_projects!$C:$C,'Credit sales_Ret. + Dist. Proj.'!$C8)</f>
        <v>450</v>
      </c>
      <c r="AF8" s="15">
        <f>SUMIFS(Distributor_projects!T:T,Distributor_projects!$B:$B,'Credit sales_Ret. + Dist. Proj.'!$B8,Distributor_projects!$C:$C,'Credit sales_Ret. + Dist. Proj.'!$C8)</f>
        <v>500</v>
      </c>
      <c r="AH8" s="16">
        <v>0.9</v>
      </c>
      <c r="AI8" s="16">
        <v>0.9</v>
      </c>
      <c r="AJ8" s="16">
        <v>0.8</v>
      </c>
      <c r="AK8" s="16">
        <v>0.9</v>
      </c>
      <c r="AL8" s="16">
        <v>0.9</v>
      </c>
      <c r="AM8" s="16">
        <v>0.9</v>
      </c>
      <c r="AN8" s="16">
        <v>0.9</v>
      </c>
      <c r="AO8" s="16">
        <v>0.9</v>
      </c>
      <c r="AP8" s="16">
        <v>0.9</v>
      </c>
      <c r="AQ8" s="16">
        <v>0.9</v>
      </c>
      <c r="AR8" s="16">
        <v>0.9</v>
      </c>
      <c r="AS8" s="16">
        <v>0.9</v>
      </c>
      <c r="AT8" s="16"/>
      <c r="AU8" s="563">
        <f t="shared" si="10"/>
        <v>0.81</v>
      </c>
      <c r="AV8" s="563">
        <f t="shared" si="11"/>
        <v>0.99</v>
      </c>
      <c r="AW8" s="563">
        <f t="shared" si="12"/>
        <v>0.8</v>
      </c>
      <c r="AX8" s="563">
        <f t="shared" si="13"/>
        <v>0.72</v>
      </c>
      <c r="AY8" s="563">
        <f t="shared" si="14"/>
        <v>0.58499999999999996</v>
      </c>
      <c r="AZ8" s="563">
        <f t="shared" si="15"/>
        <v>0.63</v>
      </c>
      <c r="BA8" s="563">
        <f t="shared" si="16"/>
        <v>0.94499999999999995</v>
      </c>
      <c r="BB8" s="563">
        <f t="shared" si="17"/>
        <v>1.125</v>
      </c>
      <c r="BC8" s="346">
        <f t="shared" si="18"/>
        <v>1.26</v>
      </c>
      <c r="BD8" s="346">
        <f t="shared" si="19"/>
        <v>1.4850000000000001</v>
      </c>
      <c r="BE8" s="346">
        <f t="shared" si="20"/>
        <v>1.71</v>
      </c>
      <c r="BF8" s="346">
        <f t="shared" si="21"/>
        <v>1.9350000000000001</v>
      </c>
      <c r="BG8" s="346">
        <f t="shared" si="22"/>
        <v>12.994999999999999</v>
      </c>
      <c r="BI8" s="14">
        <f>IFERROR(AH8*'Retail_distributor-wise'!KW8,"")</f>
        <v>3.3894000000000002</v>
      </c>
      <c r="BJ8" s="14">
        <f>IFERROR(AI8*'Retail_distributor-wise'!KX8,"")</f>
        <v>4.2768000000000006</v>
      </c>
      <c r="BK8" s="14">
        <f>IFERROR(AJ8*'Retail_distributor-wise'!KY8,"")</f>
        <v>3.2192000000000003</v>
      </c>
      <c r="BL8" s="14">
        <f>IFERROR(AK8*'Retail_distributor-wise'!KZ8,"")</f>
        <v>3.0114000000000001</v>
      </c>
      <c r="BM8" s="14">
        <f>IFERROR(AL8*'Retail_distributor-wise'!LA8,"")</f>
        <v>2.3165999999999998</v>
      </c>
      <c r="BN8" s="14">
        <f>IFERROR(AM8*'Retail_distributor-wise'!LB8,"")</f>
        <v>2.4424200000000003</v>
      </c>
      <c r="BO8" s="14">
        <f>IFERROR(AN8*'Retail_distributor-wise'!LC8,"")</f>
        <v>3.2515200000000002</v>
      </c>
      <c r="BP8" s="14">
        <f>IFERROR(AO8*'Retail_distributor-wise'!LD8,"")</f>
        <v>3.9406950000000007</v>
      </c>
      <c r="BQ8" s="14">
        <f>IFERROR(AP8*'Retail_distributor-wise'!LE8,"")</f>
        <v>4.4840250000000008</v>
      </c>
      <c r="BR8" s="14">
        <f>IFERROR(AQ8*'Retail_distributor-wise'!LF8,"")</f>
        <v>5.6115000000000004</v>
      </c>
      <c r="BS8" s="14">
        <f>IFERROR(AR8*'Retail_distributor-wise'!LG8,"")</f>
        <v>6.5093399999999999</v>
      </c>
      <c r="BT8" s="14">
        <f>IFERROR(AS8*'Retail_distributor-wise'!LH8,"")</f>
        <v>7.6091400000000009</v>
      </c>
      <c r="BU8" s="14">
        <f t="shared" si="23"/>
        <v>50.062040000000003</v>
      </c>
      <c r="BW8" s="346">
        <f>IFERROR(AH8*Distributor_projects!CZ8,"")</f>
        <v>0.873</v>
      </c>
      <c r="BX8" s="346">
        <f>IFERROR(AI8*Distributor_projects!DA8,"")</f>
        <v>0.873</v>
      </c>
      <c r="BY8" s="346">
        <f>IFERROR(AJ8*Distributor_projects!DB8,"")</f>
        <v>0.77600000000000002</v>
      </c>
      <c r="BZ8" s="346">
        <f>IFERROR(AK8*Distributor_projects!DC8,"")</f>
        <v>0.4365</v>
      </c>
      <c r="CA8" s="346">
        <f>IFERROR(AL8*Distributor_projects!DD8,"")</f>
        <v>0.4365</v>
      </c>
      <c r="CB8" s="346">
        <f>IFERROR(AM8*Distributor_projects!DE8,"")</f>
        <v>0.4365</v>
      </c>
      <c r="CC8" s="346">
        <f>IFERROR(AN8*Distributor_projects!DF8,"")</f>
        <v>1.0912500000000001</v>
      </c>
      <c r="CD8" s="346">
        <f>IFERROR(AO8*Distributor_projects!DG8,"")</f>
        <v>1.3095000000000001</v>
      </c>
      <c r="CE8" s="346">
        <f>IFERROR(AP8*Distributor_projects!DH8,"")</f>
        <v>1.5277499999999999</v>
      </c>
      <c r="CF8" s="346">
        <f>IFERROR(AQ8*Distributor_projects!DI8,"")</f>
        <v>1.746</v>
      </c>
      <c r="CG8" s="346">
        <f>IFERROR(AR8*Distributor_projects!DJ8,"")</f>
        <v>1.9642500000000001</v>
      </c>
      <c r="CH8" s="346">
        <f>IFERROR(AS8*Distributor_projects!DK8,"")</f>
        <v>2.1825000000000001</v>
      </c>
      <c r="CI8" s="563">
        <f t="shared" si="24"/>
        <v>13.652750000000001</v>
      </c>
      <c r="CK8" s="346">
        <f t="shared" si="25"/>
        <v>4.2624000000000004</v>
      </c>
      <c r="CL8" s="346">
        <f t="shared" si="26"/>
        <v>5.1498000000000008</v>
      </c>
      <c r="CM8" s="346">
        <f t="shared" si="27"/>
        <v>3.9952000000000005</v>
      </c>
      <c r="CN8" s="346">
        <f t="shared" si="28"/>
        <v>3.4479000000000002</v>
      </c>
      <c r="CO8" s="346">
        <f t="shared" si="29"/>
        <v>2.7530999999999999</v>
      </c>
      <c r="CP8" s="346">
        <f t="shared" si="30"/>
        <v>2.8789200000000004</v>
      </c>
      <c r="CQ8" s="346">
        <f t="shared" si="31"/>
        <v>4.3427699999999998</v>
      </c>
      <c r="CR8" s="346">
        <f t="shared" si="32"/>
        <v>5.2501950000000006</v>
      </c>
      <c r="CS8" s="346">
        <f t="shared" si="33"/>
        <v>6.011775000000001</v>
      </c>
      <c r="CT8" s="346">
        <f t="shared" si="34"/>
        <v>7.3574999999999999</v>
      </c>
      <c r="CU8" s="346">
        <f t="shared" si="35"/>
        <v>8.4735899999999997</v>
      </c>
      <c r="CV8" s="346">
        <f t="shared" si="36"/>
        <v>9.791640000000001</v>
      </c>
      <c r="CW8" s="346">
        <f t="shared" si="37"/>
        <v>63.714790000000008</v>
      </c>
    </row>
    <row r="9" spans="1:101" s="18" customFormat="1">
      <c r="A9" s="130">
        <v>5</v>
      </c>
      <c r="B9" s="18" t="s">
        <v>416</v>
      </c>
      <c r="C9" s="18" t="s">
        <v>307</v>
      </c>
      <c r="D9" s="130" t="s">
        <v>326</v>
      </c>
      <c r="E9" s="130"/>
      <c r="F9" s="561">
        <f t="shared" si="6"/>
        <v>17250</v>
      </c>
      <c r="G9" s="561">
        <f>SUMIFS('Retail_distributor-wise'!J:J,'Retail_distributor-wise'!$B:$B,'Credit sales_Ret. + Dist. Proj.'!$B9,'Retail_distributor-wise'!$C:$C,'Credit sales_Ret. + Dist. Proj.'!$C9)</f>
        <v>1050</v>
      </c>
      <c r="H9" s="561">
        <f>SUMIFS('Retail_distributor-wise'!K:K,'Retail_distributor-wise'!$B:$B,'Credit sales_Ret. + Dist. Proj.'!$B9,'Retail_distributor-wise'!$C:$C,'Credit sales_Ret. + Dist. Proj.'!$C9)</f>
        <v>1400</v>
      </c>
      <c r="I9" s="561">
        <f>SUMIFS('Retail_distributor-wise'!L:L,'Retail_distributor-wise'!$B:$B,'Credit sales_Ret. + Dist. Proj.'!$B9,'Retail_distributor-wise'!$C:$C,'Credit sales_Ret. + Dist. Proj.'!$C9)</f>
        <v>1200</v>
      </c>
      <c r="J9" s="561">
        <f>SUMIFS('Retail_distributor-wise'!M:M,'Retail_distributor-wise'!$B:$B,'Credit sales_Ret. + Dist. Proj.'!$B9,'Retail_distributor-wise'!$C:$C,'Credit sales_Ret. + Dist. Proj.'!$C9)</f>
        <v>1050</v>
      </c>
      <c r="K9" s="561">
        <f>SUMIFS('Retail_distributor-wise'!N:N,'Retail_distributor-wise'!$B:$B,'Credit sales_Ret. + Dist. Proj.'!$B9,'Retail_distributor-wise'!$C:$C,'Credit sales_Ret. + Dist. Proj.'!$C9)</f>
        <v>850</v>
      </c>
      <c r="L9" s="561">
        <f>SUMIFS('Retail_distributor-wise'!O:O,'Retail_distributor-wise'!$B:$B,'Credit sales_Ret. + Dist. Proj.'!$B9,'Retail_distributor-wise'!$C:$C,'Credit sales_Ret. + Dist. Proj.'!$C9)</f>
        <v>950</v>
      </c>
      <c r="M9" s="561">
        <f>SUMIFS('Retail_distributor-wise'!P:P,'Retail_distributor-wise'!$B:$B,'Credit sales_Ret. + Dist. Proj.'!$B9,'Retail_distributor-wise'!$C:$C,'Credit sales_Ret. + Dist. Proj.'!$C9)</f>
        <v>1200</v>
      </c>
      <c r="N9" s="561">
        <f>SUMIFS('Retail_distributor-wise'!Q:Q,'Retail_distributor-wise'!$B:$B,'Credit sales_Ret. + Dist. Proj.'!$B9,'Retail_distributor-wise'!$C:$C,'Credit sales_Ret. + Dist. Proj.'!$C9)</f>
        <v>1450</v>
      </c>
      <c r="O9" s="561">
        <f>SUMIFS('Retail_distributor-wise'!R:R,'Retail_distributor-wise'!$B:$B,'Credit sales_Ret. + Dist. Proj.'!$B9,'Retail_distributor-wise'!$C:$C,'Credit sales_Ret. + Dist. Proj.'!$C9)</f>
        <v>1550</v>
      </c>
      <c r="P9" s="561">
        <f>SUMIFS('Retail_distributor-wise'!S:S,'Retail_distributor-wise'!$B:$B,'Credit sales_Ret. + Dist. Proj.'!$B9,'Retail_distributor-wise'!$C:$C,'Credit sales_Ret. + Dist. Proj.'!$C9)</f>
        <v>1900</v>
      </c>
      <c r="Q9" s="561">
        <f>SUMIFS('Retail_distributor-wise'!T:T,'Retail_distributor-wise'!$B:$B,'Credit sales_Ret. + Dist. Proj.'!$B9,'Retail_distributor-wise'!$C:$C,'Credit sales_Ret. + Dist. Proj.'!$C9)</f>
        <v>2150</v>
      </c>
      <c r="R9" s="561">
        <f>SUMIFS('Retail_distributor-wise'!U:U,'Retail_distributor-wise'!$B:$B,'Credit sales_Ret. + Dist. Proj.'!$B9,'Retail_distributor-wise'!$C:$C,'Credit sales_Ret. + Dist. Proj.'!$C9)</f>
        <v>2500</v>
      </c>
      <c r="S9" s="561"/>
      <c r="T9" s="561">
        <f t="shared" si="7"/>
        <v>5100</v>
      </c>
      <c r="U9" s="561">
        <f>SUMIFS(Distributor_projects!I:I,Distributor_projects!$B:$B,'Credit sales_Ret. + Dist. Proj.'!$B9,Distributor_projects!$C:$C,'Credit sales_Ret. + Dist. Proj.'!$C9)</f>
        <v>150</v>
      </c>
      <c r="V9" s="561">
        <f>SUMIFS(Distributor_projects!J:J,Distributor_projects!$B:$B,'Credit sales_Ret. + Dist. Proj.'!$B9,Distributor_projects!$C:$C,'Credit sales_Ret. + Dist. Proj.'!$C9)</f>
        <v>200</v>
      </c>
      <c r="W9" s="561">
        <f>SUMIFS(Distributor_projects!K:K,Distributor_projects!$B:$B,'Credit sales_Ret. + Dist. Proj.'!$B9,Distributor_projects!$C:$C,'Credit sales_Ret. + Dist. Proj.'!$C9)</f>
        <v>250</v>
      </c>
      <c r="X9" s="561">
        <f>SUMIFS(Distributor_projects!L:L,Distributor_projects!$B:$B,'Credit sales_Ret. + Dist. Proj.'!$B9,Distributor_projects!$C:$C,'Credit sales_Ret. + Dist. Proj.'!$C9)</f>
        <v>300</v>
      </c>
      <c r="Y9" s="561">
        <f>SUMIFS(Distributor_projects!M:M,Distributor_projects!$B:$B,'Credit sales_Ret. + Dist. Proj.'!$B9,Distributor_projects!$C:$C,'Credit sales_Ret. + Dist. Proj.'!$C9)</f>
        <v>350</v>
      </c>
      <c r="Z9" s="561">
        <f>SUMIFS(Distributor_projects!N:N,Distributor_projects!$B:$B,'Credit sales_Ret. + Dist. Proj.'!$B9,Distributor_projects!$C:$C,'Credit sales_Ret. + Dist. Proj.'!$C9)</f>
        <v>400</v>
      </c>
      <c r="AA9" s="561">
        <f>SUMIFS(Distributor_projects!O:O,Distributor_projects!$B:$B,'Credit sales_Ret. + Dist. Proj.'!$B9,Distributor_projects!$C:$C,'Credit sales_Ret. + Dist. Proj.'!$C9)</f>
        <v>450</v>
      </c>
      <c r="AB9" s="561">
        <f>SUMIFS(Distributor_projects!P:P,Distributor_projects!$B:$B,'Credit sales_Ret. + Dist. Proj.'!$B9,Distributor_projects!$C:$C,'Credit sales_Ret. + Dist. Proj.'!$C9)</f>
        <v>500</v>
      </c>
      <c r="AC9" s="561">
        <f>SUMIFS(Distributor_projects!Q:Q,Distributor_projects!$B:$B,'Credit sales_Ret. + Dist. Proj.'!$B9,Distributor_projects!$C:$C,'Credit sales_Ret. + Dist. Proj.'!$C9)</f>
        <v>550</v>
      </c>
      <c r="AD9" s="561">
        <f>SUMIFS(Distributor_projects!R:R,Distributor_projects!$B:$B,'Credit sales_Ret. + Dist. Proj.'!$B9,Distributor_projects!$C:$C,'Credit sales_Ret. + Dist. Proj.'!$C9)</f>
        <v>600</v>
      </c>
      <c r="AE9" s="561">
        <f>SUMIFS(Distributor_projects!S:S,Distributor_projects!$B:$B,'Credit sales_Ret. + Dist. Proj.'!$B9,Distributor_projects!$C:$C,'Credit sales_Ret. + Dist. Proj.'!$C9)</f>
        <v>650</v>
      </c>
      <c r="AF9" s="561">
        <f>SUMIFS(Distributor_projects!T:T,Distributor_projects!$B:$B,'Credit sales_Ret. + Dist. Proj.'!$B9,Distributor_projects!$C:$C,'Credit sales_Ret. + Dist. Proj.'!$C9)</f>
        <v>700</v>
      </c>
      <c r="AH9" s="130"/>
      <c r="AI9" s="130"/>
      <c r="AJ9" s="566">
        <v>0.8</v>
      </c>
      <c r="AK9" s="566">
        <v>0.9</v>
      </c>
      <c r="AL9" s="566">
        <v>0.9</v>
      </c>
      <c r="AM9" s="566">
        <v>0.9</v>
      </c>
      <c r="AN9" s="566">
        <v>0.9</v>
      </c>
      <c r="AO9" s="566">
        <v>0.9</v>
      </c>
      <c r="AP9" s="566">
        <v>0.9</v>
      </c>
      <c r="AQ9" s="566">
        <v>0.9</v>
      </c>
      <c r="AR9" s="566">
        <v>0.9</v>
      </c>
      <c r="AS9" s="566">
        <v>0.9</v>
      </c>
      <c r="AT9" s="130"/>
      <c r="AU9" s="565">
        <f t="shared" si="10"/>
        <v>0</v>
      </c>
      <c r="AV9" s="565">
        <f t="shared" si="11"/>
        <v>0</v>
      </c>
      <c r="AW9" s="565">
        <f t="shared" si="12"/>
        <v>1.1599999999999999</v>
      </c>
      <c r="AX9" s="565">
        <f t="shared" si="13"/>
        <v>1.2150000000000001</v>
      </c>
      <c r="AY9" s="565">
        <f t="shared" si="14"/>
        <v>1.08</v>
      </c>
      <c r="AZ9" s="565">
        <f t="shared" si="15"/>
        <v>1.2150000000000001</v>
      </c>
      <c r="BA9" s="565">
        <f t="shared" si="16"/>
        <v>1.4850000000000001</v>
      </c>
      <c r="BB9" s="565">
        <f t="shared" si="17"/>
        <v>1.7549999999999999</v>
      </c>
      <c r="BC9" s="564">
        <f t="shared" si="18"/>
        <v>1.89</v>
      </c>
      <c r="BD9" s="564">
        <f t="shared" si="19"/>
        <v>2.25</v>
      </c>
      <c r="BE9" s="564">
        <f t="shared" si="20"/>
        <v>2.52</v>
      </c>
      <c r="BF9" s="564">
        <f t="shared" si="21"/>
        <v>2.88</v>
      </c>
      <c r="BG9" s="564">
        <f t="shared" si="22"/>
        <v>17.45</v>
      </c>
      <c r="BH9" s="130"/>
      <c r="BI9" s="562">
        <f>IFERROR(AH9*'Retail_distributor-wise'!KW9,"")</f>
        <v>0</v>
      </c>
      <c r="BJ9" s="562">
        <f>IFERROR(AI9*'Retail_distributor-wise'!KX9,"")</f>
        <v>0</v>
      </c>
      <c r="BK9" s="562">
        <f>IFERROR(AJ9*'Retail_distributor-wise'!KY9,"")</f>
        <v>4.8288000000000011</v>
      </c>
      <c r="BL9" s="562">
        <f>IFERROR(AK9*'Retail_distributor-wise'!KZ9,"")</f>
        <v>4.5171000000000001</v>
      </c>
      <c r="BM9" s="562">
        <f>IFERROR(AL9*'Retail_distributor-wise'!LA9,"")</f>
        <v>3.5802</v>
      </c>
      <c r="BN9" s="562">
        <f>IFERROR(AM9*'Retail_distributor-wise'!LB9,"")</f>
        <v>3.8731500000000008</v>
      </c>
      <c r="BO9" s="562">
        <f>IFERROR(AN9*'Retail_distributor-wise'!LC9,"")</f>
        <v>4.8848400000000005</v>
      </c>
      <c r="BP9" s="562">
        <f>IFERROR(AO9*'Retail_distributor-wise'!LD9,"")</f>
        <v>6.0238800000000001</v>
      </c>
      <c r="BQ9" s="562">
        <f>IFERROR(AP9*'Retail_distributor-wise'!LE9,"")</f>
        <v>6.6192749999999991</v>
      </c>
      <c r="BR9" s="562">
        <f>IFERROR(AQ9*'Retail_distributor-wise'!LF9,"")</f>
        <v>8.5294800000000013</v>
      </c>
      <c r="BS9" s="562">
        <f>IFERROR(AR9*'Retail_distributor-wise'!LG9,"")</f>
        <v>9.6382350000000017</v>
      </c>
      <c r="BT9" s="562">
        <f>IFERROR(AS9*'Retail_distributor-wise'!LH9,"")</f>
        <v>11.560500000000003</v>
      </c>
      <c r="BU9" s="562">
        <f t="shared" si="23"/>
        <v>64.055460000000011</v>
      </c>
      <c r="BW9" s="564">
        <f>IFERROR(AH9*Distributor_projects!CZ9,"")</f>
        <v>0</v>
      </c>
      <c r="BX9" s="564">
        <f>IFERROR(AI9*Distributor_projects!DA9,"")</f>
        <v>0</v>
      </c>
      <c r="BY9" s="564">
        <f>IFERROR(AJ9*Distributor_projects!DB9,"")</f>
        <v>0.97</v>
      </c>
      <c r="BZ9" s="564">
        <f>IFERROR(AK9*Distributor_projects!DC9,"")</f>
        <v>1.3095000000000001</v>
      </c>
      <c r="CA9" s="564">
        <f>IFERROR(AL9*Distributor_projects!DD9,"")</f>
        <v>1.5277499999999999</v>
      </c>
      <c r="CB9" s="564">
        <f>IFERROR(AM9*Distributor_projects!DE9,"")</f>
        <v>1.746</v>
      </c>
      <c r="CC9" s="564">
        <f>IFERROR(AN9*Distributor_projects!DF9,"")</f>
        <v>1.9642500000000001</v>
      </c>
      <c r="CD9" s="564">
        <f>IFERROR(AO9*Distributor_projects!DG9,"")</f>
        <v>2.1825000000000001</v>
      </c>
      <c r="CE9" s="564">
        <f>IFERROR(AP9*Distributor_projects!DH9,"")</f>
        <v>2.4007499999999999</v>
      </c>
      <c r="CF9" s="564">
        <f>IFERROR(AQ9*Distributor_projects!DI9,"")</f>
        <v>2.6190000000000002</v>
      </c>
      <c r="CG9" s="564">
        <f>IFERROR(AR9*Distributor_projects!DJ9,"")</f>
        <v>2.83725</v>
      </c>
      <c r="CH9" s="564">
        <f>IFERROR(AS9*Distributor_projects!DK9,"")</f>
        <v>3.0554999999999999</v>
      </c>
      <c r="CI9" s="565">
        <f t="shared" si="24"/>
        <v>20.612499999999997</v>
      </c>
      <c r="CK9" s="564">
        <f t="shared" si="25"/>
        <v>0</v>
      </c>
      <c r="CL9" s="564">
        <f t="shared" si="26"/>
        <v>0</v>
      </c>
      <c r="CM9" s="564">
        <f t="shared" si="27"/>
        <v>5.7988000000000008</v>
      </c>
      <c r="CN9" s="564">
        <f t="shared" si="28"/>
        <v>5.8266</v>
      </c>
      <c r="CO9" s="564">
        <f t="shared" si="29"/>
        <v>5.1079499999999998</v>
      </c>
      <c r="CP9" s="564">
        <f t="shared" si="30"/>
        <v>5.6191500000000012</v>
      </c>
      <c r="CQ9" s="564">
        <f t="shared" si="31"/>
        <v>6.8490900000000003</v>
      </c>
      <c r="CR9" s="564">
        <f t="shared" si="32"/>
        <v>8.2063799999999993</v>
      </c>
      <c r="CS9" s="564">
        <f t="shared" si="33"/>
        <v>9.0200249999999986</v>
      </c>
      <c r="CT9" s="564">
        <f t="shared" si="34"/>
        <v>11.148480000000001</v>
      </c>
      <c r="CU9" s="564">
        <f t="shared" si="35"/>
        <v>12.475485000000003</v>
      </c>
      <c r="CV9" s="564">
        <f t="shared" si="36"/>
        <v>14.616000000000003</v>
      </c>
      <c r="CW9" s="564">
        <f t="shared" si="37"/>
        <v>84.667960000000008</v>
      </c>
    </row>
    <row r="10" spans="1:101">
      <c r="A10" s="4">
        <v>6</v>
      </c>
      <c r="B10" s="1" t="s">
        <v>417</v>
      </c>
      <c r="C10" s="1" t="s">
        <v>307</v>
      </c>
      <c r="D10" s="4" t="s">
        <v>326</v>
      </c>
      <c r="E10" s="4" t="s">
        <v>488</v>
      </c>
      <c r="F10" s="15">
        <f t="shared" si="6"/>
        <v>15950</v>
      </c>
      <c r="G10" s="15">
        <f>SUMIFS('Retail_distributor-wise'!J:J,'Retail_distributor-wise'!$B:$B,'Credit sales_Ret. + Dist. Proj.'!$B10,'Retail_distributor-wise'!$C:$C,'Credit sales_Ret. + Dist. Proj.'!$C10)</f>
        <v>950</v>
      </c>
      <c r="H10" s="15">
        <f>SUMIFS('Retail_distributor-wise'!K:K,'Retail_distributor-wise'!$B:$B,'Credit sales_Ret. + Dist. Proj.'!$B10,'Retail_distributor-wise'!$C:$C,'Credit sales_Ret. + Dist. Proj.'!$C10)</f>
        <v>1300</v>
      </c>
      <c r="I10" s="15">
        <f>SUMIFS('Retail_distributor-wise'!L:L,'Retail_distributor-wise'!$B:$B,'Credit sales_Ret. + Dist. Proj.'!$B10,'Retail_distributor-wise'!$C:$C,'Credit sales_Ret. + Dist. Proj.'!$C10)</f>
        <v>1100</v>
      </c>
      <c r="J10" s="15">
        <f>SUMIFS('Retail_distributor-wise'!M:M,'Retail_distributor-wise'!$B:$B,'Credit sales_Ret. + Dist. Proj.'!$B10,'Retail_distributor-wise'!$C:$C,'Credit sales_Ret. + Dist. Proj.'!$C10)</f>
        <v>950</v>
      </c>
      <c r="K10" s="15">
        <f>SUMIFS('Retail_distributor-wise'!N:N,'Retail_distributor-wise'!$B:$B,'Credit sales_Ret. + Dist. Proj.'!$B10,'Retail_distributor-wise'!$C:$C,'Credit sales_Ret. + Dist. Proj.'!$C10)</f>
        <v>800</v>
      </c>
      <c r="L10" s="15">
        <f>SUMIFS('Retail_distributor-wise'!O:O,'Retail_distributor-wise'!$B:$B,'Credit sales_Ret. + Dist. Proj.'!$B10,'Retail_distributor-wise'!$C:$C,'Credit sales_Ret. + Dist. Proj.'!$C10)</f>
        <v>850</v>
      </c>
      <c r="M10" s="15">
        <f>SUMIFS('Retail_distributor-wise'!P:P,'Retail_distributor-wise'!$B:$B,'Credit sales_Ret. + Dist. Proj.'!$B10,'Retail_distributor-wise'!$C:$C,'Credit sales_Ret. + Dist. Proj.'!$C10)</f>
        <v>1100</v>
      </c>
      <c r="N10" s="15">
        <f>SUMIFS('Retail_distributor-wise'!Q:Q,'Retail_distributor-wise'!$B:$B,'Credit sales_Ret. + Dist. Proj.'!$B10,'Retail_distributor-wise'!$C:$C,'Credit sales_Ret. + Dist. Proj.'!$C10)</f>
        <v>1350</v>
      </c>
      <c r="O10" s="15">
        <f>SUMIFS('Retail_distributor-wise'!R:R,'Retail_distributor-wise'!$B:$B,'Credit sales_Ret. + Dist. Proj.'!$B10,'Retail_distributor-wise'!$C:$C,'Credit sales_Ret. + Dist. Proj.'!$C10)</f>
        <v>1450</v>
      </c>
      <c r="P10" s="15">
        <f>SUMIFS('Retail_distributor-wise'!S:S,'Retail_distributor-wise'!$B:$B,'Credit sales_Ret. + Dist. Proj.'!$B10,'Retail_distributor-wise'!$C:$C,'Credit sales_Ret. + Dist. Proj.'!$C10)</f>
        <v>1750</v>
      </c>
      <c r="Q10" s="15">
        <f>SUMIFS('Retail_distributor-wise'!T:T,'Retail_distributor-wise'!$B:$B,'Credit sales_Ret. + Dist. Proj.'!$B10,'Retail_distributor-wise'!$C:$C,'Credit sales_Ret. + Dist. Proj.'!$C10)</f>
        <v>2000</v>
      </c>
      <c r="R10" s="15">
        <f>SUMIFS('Retail_distributor-wise'!U:U,'Retail_distributor-wise'!$B:$B,'Credit sales_Ret. + Dist. Proj.'!$B10,'Retail_distributor-wise'!$C:$C,'Credit sales_Ret. + Dist. Proj.'!$C10)</f>
        <v>2350</v>
      </c>
      <c r="S10" s="15"/>
      <c r="T10" s="15">
        <f t="shared" si="7"/>
        <v>2350</v>
      </c>
      <c r="U10" s="15">
        <f>SUMIFS(Distributor_projects!I:I,Distributor_projects!$B:$B,'Credit sales_Ret. + Dist. Proj.'!$B10,Distributor_projects!$C:$C,'Credit sales_Ret. + Dist. Proj.'!$C10)</f>
        <v>150</v>
      </c>
      <c r="V10" s="15">
        <f>SUMIFS(Distributor_projects!J:J,Distributor_projects!$B:$B,'Credit sales_Ret. + Dist. Proj.'!$B10,Distributor_projects!$C:$C,'Credit sales_Ret. + Dist. Proj.'!$C10)</f>
        <v>150</v>
      </c>
      <c r="W10" s="15">
        <f>SUMIFS(Distributor_projects!K:K,Distributor_projects!$B:$B,'Credit sales_Ret. + Dist. Proj.'!$B10,Distributor_projects!$C:$C,'Credit sales_Ret. + Dist. Proj.'!$C10)</f>
        <v>150</v>
      </c>
      <c r="X10" s="15">
        <f>SUMIFS(Distributor_projects!L:L,Distributor_projects!$B:$B,'Credit sales_Ret. + Dist. Proj.'!$B10,Distributor_projects!$C:$C,'Credit sales_Ret. + Dist. Proj.'!$C10)</f>
        <v>150</v>
      </c>
      <c r="Y10" s="15">
        <f>SUMIFS(Distributor_projects!M:M,Distributor_projects!$B:$B,'Credit sales_Ret. + Dist. Proj.'!$B10,Distributor_projects!$C:$C,'Credit sales_Ret. + Dist. Proj.'!$C10)</f>
        <v>200</v>
      </c>
      <c r="Z10" s="15">
        <f>SUMIFS(Distributor_projects!N:N,Distributor_projects!$B:$B,'Credit sales_Ret. + Dist. Proj.'!$B10,Distributor_projects!$C:$C,'Credit sales_Ret. + Dist. Proj.'!$C10)</f>
        <v>200</v>
      </c>
      <c r="AA10" s="15">
        <f>SUMIFS(Distributor_projects!O:O,Distributor_projects!$B:$B,'Credit sales_Ret. + Dist. Proj.'!$B10,Distributor_projects!$C:$C,'Credit sales_Ret. + Dist. Proj.'!$C10)</f>
        <v>200</v>
      </c>
      <c r="AB10" s="15">
        <f>SUMIFS(Distributor_projects!P:P,Distributor_projects!$B:$B,'Credit sales_Ret. + Dist. Proj.'!$B10,Distributor_projects!$C:$C,'Credit sales_Ret. + Dist. Proj.'!$C10)</f>
        <v>200</v>
      </c>
      <c r="AC10" s="15">
        <f>SUMIFS(Distributor_projects!Q:Q,Distributor_projects!$B:$B,'Credit sales_Ret. + Dist. Proj.'!$B10,Distributor_projects!$C:$C,'Credit sales_Ret. + Dist. Proj.'!$C10)</f>
        <v>200</v>
      </c>
      <c r="AD10" s="15">
        <f>SUMIFS(Distributor_projects!R:R,Distributor_projects!$B:$B,'Credit sales_Ret. + Dist. Proj.'!$B10,Distributor_projects!$C:$C,'Credit sales_Ret. + Dist. Proj.'!$C10)</f>
        <v>250</v>
      </c>
      <c r="AE10" s="15">
        <f>SUMIFS(Distributor_projects!S:S,Distributor_projects!$B:$B,'Credit sales_Ret. + Dist. Proj.'!$B10,Distributor_projects!$C:$C,'Credit sales_Ret. + Dist. Proj.'!$C10)</f>
        <v>250</v>
      </c>
      <c r="AF10" s="15">
        <f>SUMIFS(Distributor_projects!T:T,Distributor_projects!$B:$B,'Credit sales_Ret. + Dist. Proj.'!$B10,Distributor_projects!$C:$C,'Credit sales_Ret. + Dist. Proj.'!$C10)</f>
        <v>250</v>
      </c>
      <c r="AH10" s="16">
        <v>0.9</v>
      </c>
      <c r="AI10" s="16">
        <v>0.9</v>
      </c>
      <c r="AJ10" s="16">
        <v>0.8</v>
      </c>
      <c r="AK10" s="16">
        <v>0.9</v>
      </c>
      <c r="AL10" s="16">
        <v>0.9</v>
      </c>
      <c r="AM10" s="16">
        <v>0.9</v>
      </c>
      <c r="AN10" s="16">
        <v>0.9</v>
      </c>
      <c r="AO10" s="16">
        <v>0.9</v>
      </c>
      <c r="AP10" s="16">
        <v>0.9</v>
      </c>
      <c r="AQ10" s="16">
        <v>0.9</v>
      </c>
      <c r="AR10" s="16">
        <v>0.9</v>
      </c>
      <c r="AS10" s="16">
        <v>0.9</v>
      </c>
      <c r="AT10" s="16"/>
      <c r="AU10" s="563">
        <f t="shared" si="10"/>
        <v>0.99</v>
      </c>
      <c r="AV10" s="563">
        <f t="shared" si="11"/>
        <v>1.3049999999999999</v>
      </c>
      <c r="AW10" s="563">
        <f t="shared" si="12"/>
        <v>1</v>
      </c>
      <c r="AX10" s="563">
        <f t="shared" si="13"/>
        <v>0.99</v>
      </c>
      <c r="AY10" s="563">
        <f t="shared" si="14"/>
        <v>0.9</v>
      </c>
      <c r="AZ10" s="563">
        <f t="shared" si="15"/>
        <v>0.94499999999999995</v>
      </c>
      <c r="BA10" s="563">
        <f t="shared" si="16"/>
        <v>1.17</v>
      </c>
      <c r="BB10" s="563">
        <f t="shared" si="17"/>
        <v>1.395</v>
      </c>
      <c r="BC10" s="346">
        <f t="shared" si="18"/>
        <v>1.4850000000000001</v>
      </c>
      <c r="BD10" s="346">
        <f t="shared" si="19"/>
        <v>1.8</v>
      </c>
      <c r="BE10" s="346">
        <f t="shared" si="20"/>
        <v>2.0249999999999999</v>
      </c>
      <c r="BF10" s="346">
        <f t="shared" si="21"/>
        <v>2.34</v>
      </c>
      <c r="BG10" s="346">
        <f t="shared" si="22"/>
        <v>16.344999999999999</v>
      </c>
      <c r="BI10" s="14">
        <f>IFERROR(AH10*'Retail_distributor-wise'!KW10,"")</f>
        <v>4.5999000000000008</v>
      </c>
      <c r="BJ10" s="14">
        <f>IFERROR(AI10*'Retail_distributor-wise'!KX10,"")</f>
        <v>6.1775999999999991</v>
      </c>
      <c r="BK10" s="14">
        <f>IFERROR(AJ10*'Retail_distributor-wise'!KY10,"")</f>
        <v>4.4264000000000001</v>
      </c>
      <c r="BL10" s="14">
        <f>IFERROR(AK10*'Retail_distributor-wise'!KZ10,"")</f>
        <v>4.0869000000000009</v>
      </c>
      <c r="BM10" s="14">
        <f>IFERROR(AL10*'Retail_distributor-wise'!LA10,"")</f>
        <v>3.3696000000000002</v>
      </c>
      <c r="BN10" s="14">
        <f>IFERROR(AM10*'Retail_distributor-wise'!LB10,"")</f>
        <v>3.4547400000000001</v>
      </c>
      <c r="BO10" s="14">
        <f>IFERROR(AN10*'Retail_distributor-wise'!LC10,"")</f>
        <v>4.4569800000000006</v>
      </c>
      <c r="BP10" s="14">
        <f>IFERROR(AO10*'Retail_distributor-wise'!LD10,"")</f>
        <v>5.5744199999999999</v>
      </c>
      <c r="BQ10" s="14">
        <f>IFERROR(AP10*'Retail_distributor-wise'!LE10,"")</f>
        <v>6.1739549999999994</v>
      </c>
      <c r="BR10" s="14">
        <f>IFERROR(AQ10*'Retail_distributor-wise'!LF10,"")</f>
        <v>7.8450750000000014</v>
      </c>
      <c r="BS10" s="14">
        <f>IFERROR(AR10*'Retail_distributor-wise'!LG10,"")</f>
        <v>8.9532000000000025</v>
      </c>
      <c r="BT10" s="14">
        <f>IFERROR(AS10*'Retail_distributor-wise'!LH10,"")</f>
        <v>10.837260000000001</v>
      </c>
      <c r="BU10" s="14">
        <f t="shared" si="23"/>
        <v>69.956029999999998</v>
      </c>
      <c r="BW10" s="346">
        <f>IFERROR(AH10*Distributor_projects!CZ10,"")</f>
        <v>0.65475000000000005</v>
      </c>
      <c r="BX10" s="346">
        <f>IFERROR(AI10*Distributor_projects!DA10,"")</f>
        <v>0.65475000000000005</v>
      </c>
      <c r="BY10" s="346">
        <f>IFERROR(AJ10*Distributor_projects!DB10,"")</f>
        <v>0.58200000000000007</v>
      </c>
      <c r="BZ10" s="346">
        <f>IFERROR(AK10*Distributor_projects!DC10,"")</f>
        <v>0.65475000000000005</v>
      </c>
      <c r="CA10" s="346">
        <f>IFERROR(AL10*Distributor_projects!DD10,"")</f>
        <v>0.873</v>
      </c>
      <c r="CB10" s="346">
        <f>IFERROR(AM10*Distributor_projects!DE10,"")</f>
        <v>0.873</v>
      </c>
      <c r="CC10" s="346">
        <f>IFERROR(AN10*Distributor_projects!DF10,"")</f>
        <v>0.873</v>
      </c>
      <c r="CD10" s="346">
        <f>IFERROR(AO10*Distributor_projects!DG10,"")</f>
        <v>0.873</v>
      </c>
      <c r="CE10" s="346">
        <f>IFERROR(AP10*Distributor_projects!DH10,"")</f>
        <v>0.873</v>
      </c>
      <c r="CF10" s="346">
        <f>IFERROR(AQ10*Distributor_projects!DI10,"")</f>
        <v>1.0912500000000001</v>
      </c>
      <c r="CG10" s="346">
        <f>IFERROR(AR10*Distributor_projects!DJ10,"")</f>
        <v>1.0912500000000001</v>
      </c>
      <c r="CH10" s="346">
        <f>IFERROR(AS10*Distributor_projects!DK10,"")</f>
        <v>1.0912500000000001</v>
      </c>
      <c r="CI10" s="563">
        <f t="shared" si="24"/>
        <v>10.185000000000002</v>
      </c>
      <c r="CK10" s="346">
        <f t="shared" si="25"/>
        <v>5.2546500000000007</v>
      </c>
      <c r="CL10" s="346">
        <f t="shared" si="26"/>
        <v>6.832349999999999</v>
      </c>
      <c r="CM10" s="346">
        <f t="shared" si="27"/>
        <v>5.0084</v>
      </c>
      <c r="CN10" s="346">
        <f t="shared" si="28"/>
        <v>4.7416500000000008</v>
      </c>
      <c r="CO10" s="346">
        <f t="shared" si="29"/>
        <v>4.2426000000000004</v>
      </c>
      <c r="CP10" s="346">
        <f t="shared" si="30"/>
        <v>4.3277400000000004</v>
      </c>
      <c r="CQ10" s="346">
        <f t="shared" si="31"/>
        <v>5.3299800000000008</v>
      </c>
      <c r="CR10" s="346">
        <f t="shared" si="32"/>
        <v>6.4474200000000002</v>
      </c>
      <c r="CS10" s="346">
        <f t="shared" si="33"/>
        <v>7.0469549999999996</v>
      </c>
      <c r="CT10" s="346">
        <f t="shared" si="34"/>
        <v>8.9363250000000019</v>
      </c>
      <c r="CU10" s="346">
        <f t="shared" si="35"/>
        <v>10.044450000000003</v>
      </c>
      <c r="CV10" s="346">
        <f t="shared" si="36"/>
        <v>11.928510000000001</v>
      </c>
      <c r="CW10" s="346">
        <f t="shared" si="37"/>
        <v>80.141030000000001</v>
      </c>
    </row>
    <row r="11" spans="1:101">
      <c r="A11" s="4">
        <v>7</v>
      </c>
      <c r="B11" s="1" t="s">
        <v>418</v>
      </c>
      <c r="C11" s="1" t="s">
        <v>307</v>
      </c>
      <c r="D11" s="4" t="s">
        <v>326</v>
      </c>
      <c r="E11" s="4"/>
      <c r="F11" s="15">
        <f t="shared" si="6"/>
        <v>0</v>
      </c>
      <c r="G11" s="15">
        <f>SUMIFS('Retail_distributor-wise'!J:J,'Retail_distributor-wise'!$B:$B,'Credit sales_Ret. + Dist. Proj.'!$B11,'Retail_distributor-wise'!$C:$C,'Credit sales_Ret. + Dist. Proj.'!$C11)</f>
        <v>0</v>
      </c>
      <c r="H11" s="15">
        <f>SUMIFS('Retail_distributor-wise'!K:K,'Retail_distributor-wise'!$B:$B,'Credit sales_Ret. + Dist. Proj.'!$B11,'Retail_distributor-wise'!$C:$C,'Credit sales_Ret. + Dist. Proj.'!$C11)</f>
        <v>0</v>
      </c>
      <c r="I11" s="15">
        <f>SUMIFS('Retail_distributor-wise'!L:L,'Retail_distributor-wise'!$B:$B,'Credit sales_Ret. + Dist. Proj.'!$B11,'Retail_distributor-wise'!$C:$C,'Credit sales_Ret. + Dist. Proj.'!$C11)</f>
        <v>0</v>
      </c>
      <c r="J11" s="15">
        <f>SUMIFS('Retail_distributor-wise'!M:M,'Retail_distributor-wise'!$B:$B,'Credit sales_Ret. + Dist. Proj.'!$B11,'Retail_distributor-wise'!$C:$C,'Credit sales_Ret. + Dist. Proj.'!$C11)</f>
        <v>0</v>
      </c>
      <c r="K11" s="15">
        <f>SUMIFS('Retail_distributor-wise'!N:N,'Retail_distributor-wise'!$B:$B,'Credit sales_Ret. + Dist. Proj.'!$B11,'Retail_distributor-wise'!$C:$C,'Credit sales_Ret. + Dist. Proj.'!$C11)</f>
        <v>0</v>
      </c>
      <c r="L11" s="15">
        <f>SUMIFS('Retail_distributor-wise'!O:O,'Retail_distributor-wise'!$B:$B,'Credit sales_Ret. + Dist. Proj.'!$B11,'Retail_distributor-wise'!$C:$C,'Credit sales_Ret. + Dist. Proj.'!$C11)</f>
        <v>0</v>
      </c>
      <c r="M11" s="15">
        <f>SUMIFS('Retail_distributor-wise'!P:P,'Retail_distributor-wise'!$B:$B,'Credit sales_Ret. + Dist. Proj.'!$B11,'Retail_distributor-wise'!$C:$C,'Credit sales_Ret. + Dist. Proj.'!$C11)</f>
        <v>0</v>
      </c>
      <c r="N11" s="15">
        <f>SUMIFS('Retail_distributor-wise'!Q:Q,'Retail_distributor-wise'!$B:$B,'Credit sales_Ret. + Dist. Proj.'!$B11,'Retail_distributor-wise'!$C:$C,'Credit sales_Ret. + Dist. Proj.'!$C11)</f>
        <v>0</v>
      </c>
      <c r="O11" s="15">
        <f>SUMIFS('Retail_distributor-wise'!R:R,'Retail_distributor-wise'!$B:$B,'Credit sales_Ret. + Dist. Proj.'!$B11,'Retail_distributor-wise'!$C:$C,'Credit sales_Ret. + Dist. Proj.'!$C11)</f>
        <v>0</v>
      </c>
      <c r="P11" s="15">
        <f>SUMIFS('Retail_distributor-wise'!S:S,'Retail_distributor-wise'!$B:$B,'Credit sales_Ret. + Dist. Proj.'!$B11,'Retail_distributor-wise'!$C:$C,'Credit sales_Ret. + Dist. Proj.'!$C11)</f>
        <v>0</v>
      </c>
      <c r="Q11" s="15">
        <f>SUMIFS('Retail_distributor-wise'!T:T,'Retail_distributor-wise'!$B:$B,'Credit sales_Ret. + Dist. Proj.'!$B11,'Retail_distributor-wise'!$C:$C,'Credit sales_Ret. + Dist. Proj.'!$C11)</f>
        <v>0</v>
      </c>
      <c r="R11" s="15">
        <f>SUMIFS('Retail_distributor-wise'!U:U,'Retail_distributor-wise'!$B:$B,'Credit sales_Ret. + Dist. Proj.'!$B11,'Retail_distributor-wise'!$C:$C,'Credit sales_Ret. + Dist. Proj.'!$C11)</f>
        <v>0</v>
      </c>
      <c r="S11" s="15"/>
      <c r="T11" s="15">
        <f t="shared" si="7"/>
        <v>0</v>
      </c>
      <c r="U11" s="15">
        <f>SUMIFS(Distributor_projects!I:I,Distributor_projects!$B:$B,'Credit sales_Ret. + Dist. Proj.'!$B11,Distributor_projects!$C:$C,'Credit sales_Ret. + Dist. Proj.'!$C11)</f>
        <v>0</v>
      </c>
      <c r="V11" s="15">
        <f>SUMIFS(Distributor_projects!J:J,Distributor_projects!$B:$B,'Credit sales_Ret. + Dist. Proj.'!$B11,Distributor_projects!$C:$C,'Credit sales_Ret. + Dist. Proj.'!$C11)</f>
        <v>0</v>
      </c>
      <c r="W11" s="15">
        <f>SUMIFS(Distributor_projects!K:K,Distributor_projects!$B:$B,'Credit sales_Ret. + Dist. Proj.'!$B11,Distributor_projects!$C:$C,'Credit sales_Ret. + Dist. Proj.'!$C11)</f>
        <v>0</v>
      </c>
      <c r="X11" s="15">
        <f>SUMIFS(Distributor_projects!L:L,Distributor_projects!$B:$B,'Credit sales_Ret. + Dist. Proj.'!$B11,Distributor_projects!$C:$C,'Credit sales_Ret. + Dist. Proj.'!$C11)</f>
        <v>0</v>
      </c>
      <c r="Y11" s="15">
        <f>SUMIFS(Distributor_projects!M:M,Distributor_projects!$B:$B,'Credit sales_Ret. + Dist. Proj.'!$B11,Distributor_projects!$C:$C,'Credit sales_Ret. + Dist. Proj.'!$C11)</f>
        <v>0</v>
      </c>
      <c r="Z11" s="15">
        <f>SUMIFS(Distributor_projects!N:N,Distributor_projects!$B:$B,'Credit sales_Ret. + Dist. Proj.'!$B11,Distributor_projects!$C:$C,'Credit sales_Ret. + Dist. Proj.'!$C11)</f>
        <v>0</v>
      </c>
      <c r="AA11" s="15">
        <f>SUMIFS(Distributor_projects!O:O,Distributor_projects!$B:$B,'Credit sales_Ret. + Dist. Proj.'!$B11,Distributor_projects!$C:$C,'Credit sales_Ret. + Dist. Proj.'!$C11)</f>
        <v>0</v>
      </c>
      <c r="AB11" s="15">
        <f>SUMIFS(Distributor_projects!P:P,Distributor_projects!$B:$B,'Credit sales_Ret. + Dist. Proj.'!$B11,Distributor_projects!$C:$C,'Credit sales_Ret. + Dist. Proj.'!$C11)</f>
        <v>0</v>
      </c>
      <c r="AC11" s="15">
        <f>SUMIFS(Distributor_projects!Q:Q,Distributor_projects!$B:$B,'Credit sales_Ret. + Dist. Proj.'!$B11,Distributor_projects!$C:$C,'Credit sales_Ret. + Dist. Proj.'!$C11)</f>
        <v>0</v>
      </c>
      <c r="AD11" s="15">
        <f>SUMIFS(Distributor_projects!R:R,Distributor_projects!$B:$B,'Credit sales_Ret. + Dist. Proj.'!$B11,Distributor_projects!$C:$C,'Credit sales_Ret. + Dist. Proj.'!$C11)</f>
        <v>0</v>
      </c>
      <c r="AE11" s="15">
        <f>SUMIFS(Distributor_projects!S:S,Distributor_projects!$B:$B,'Credit sales_Ret. + Dist. Proj.'!$B11,Distributor_projects!$C:$C,'Credit sales_Ret. + Dist. Proj.'!$C11)</f>
        <v>0</v>
      </c>
      <c r="AF11" s="15">
        <f>SUMIFS(Distributor_projects!T:T,Distributor_projects!$B:$B,'Credit sales_Ret. + Dist. Proj.'!$B11,Distributor_projects!$C:$C,'Credit sales_Ret. + Dist. Proj.'!$C11)</f>
        <v>0</v>
      </c>
      <c r="AH11" s="4"/>
      <c r="AI11" s="4"/>
      <c r="AJ11" s="4"/>
      <c r="AK11" s="4"/>
      <c r="AL11" s="4"/>
      <c r="AM11" s="4"/>
      <c r="AN11" s="4"/>
      <c r="AO11" s="4"/>
      <c r="AP11" s="4"/>
      <c r="AQ11" s="4"/>
      <c r="AR11" s="4"/>
      <c r="AS11" s="4"/>
      <c r="AT11" s="4"/>
      <c r="AU11" s="563">
        <f t="shared" si="10"/>
        <v>0</v>
      </c>
      <c r="AV11" s="563">
        <f t="shared" si="11"/>
        <v>0</v>
      </c>
      <c r="AW11" s="563">
        <f t="shared" si="12"/>
        <v>0</v>
      </c>
      <c r="AX11" s="563">
        <f t="shared" si="13"/>
        <v>0</v>
      </c>
      <c r="AY11" s="563">
        <f t="shared" si="14"/>
        <v>0</v>
      </c>
      <c r="AZ11" s="563">
        <f t="shared" si="15"/>
        <v>0</v>
      </c>
      <c r="BA11" s="563">
        <f t="shared" si="16"/>
        <v>0</v>
      </c>
      <c r="BB11" s="563">
        <f t="shared" si="17"/>
        <v>0</v>
      </c>
      <c r="BC11" s="346">
        <f t="shared" si="18"/>
        <v>0</v>
      </c>
      <c r="BD11" s="346">
        <f t="shared" si="19"/>
        <v>0</v>
      </c>
      <c r="BE11" s="346">
        <f t="shared" si="20"/>
        <v>0</v>
      </c>
      <c r="BF11" s="346">
        <f t="shared" si="21"/>
        <v>0</v>
      </c>
      <c r="BG11" s="346">
        <f t="shared" si="22"/>
        <v>0</v>
      </c>
      <c r="BI11" s="14">
        <f>IFERROR(AH11*'Retail_distributor-wise'!KW11,"")</f>
        <v>0</v>
      </c>
      <c r="BJ11" s="14">
        <f>IFERROR(AI11*'Retail_distributor-wise'!KX11,"")</f>
        <v>0</v>
      </c>
      <c r="BK11" s="14">
        <f>IFERROR(AJ11*'Retail_distributor-wise'!KY11,"")</f>
        <v>0</v>
      </c>
      <c r="BL11" s="14">
        <f>IFERROR(AK11*'Retail_distributor-wise'!KZ11,"")</f>
        <v>0</v>
      </c>
      <c r="BM11" s="14">
        <f>IFERROR(AL11*'Retail_distributor-wise'!LA11,"")</f>
        <v>0</v>
      </c>
      <c r="BN11" s="14">
        <f>IFERROR(AM11*'Retail_distributor-wise'!LB11,"")</f>
        <v>0</v>
      </c>
      <c r="BO11" s="14">
        <f>IFERROR(AN11*'Retail_distributor-wise'!LC11,"")</f>
        <v>0</v>
      </c>
      <c r="BP11" s="14">
        <f>IFERROR(AO11*'Retail_distributor-wise'!LD11,"")</f>
        <v>0</v>
      </c>
      <c r="BQ11" s="14">
        <f>IFERROR(AP11*'Retail_distributor-wise'!LE11,"")</f>
        <v>0</v>
      </c>
      <c r="BR11" s="14">
        <f>IFERROR(AQ11*'Retail_distributor-wise'!LF11,"")</f>
        <v>0</v>
      </c>
      <c r="BS11" s="14">
        <f>IFERROR(AR11*'Retail_distributor-wise'!LG11,"")</f>
        <v>0</v>
      </c>
      <c r="BT11" s="14">
        <f>IFERROR(AS11*'Retail_distributor-wise'!LH11,"")</f>
        <v>0</v>
      </c>
      <c r="BU11" s="14">
        <f t="shared" si="23"/>
        <v>0</v>
      </c>
      <c r="BW11" s="346">
        <f>IFERROR(AH11*Distributor_projects!CZ11,"")</f>
        <v>0</v>
      </c>
      <c r="BX11" s="346">
        <f>IFERROR(AI11*Distributor_projects!DA11,"")</f>
        <v>0</v>
      </c>
      <c r="BY11" s="346">
        <f>IFERROR(AJ11*Distributor_projects!DB11,"")</f>
        <v>0</v>
      </c>
      <c r="BZ11" s="346">
        <f>IFERROR(AK11*Distributor_projects!DC11,"")</f>
        <v>0</v>
      </c>
      <c r="CA11" s="346">
        <f>IFERROR(AL11*Distributor_projects!DD11,"")</f>
        <v>0</v>
      </c>
      <c r="CB11" s="346">
        <f>IFERROR(AM11*Distributor_projects!DE11,"")</f>
        <v>0</v>
      </c>
      <c r="CC11" s="346">
        <f>IFERROR(AN11*Distributor_projects!DF11,"")</f>
        <v>0</v>
      </c>
      <c r="CD11" s="346">
        <f>IFERROR(AO11*Distributor_projects!DG11,"")</f>
        <v>0</v>
      </c>
      <c r="CE11" s="346">
        <f>IFERROR(AP11*Distributor_projects!DH11,"")</f>
        <v>0</v>
      </c>
      <c r="CF11" s="346">
        <f>IFERROR(AQ11*Distributor_projects!DI11,"")</f>
        <v>0</v>
      </c>
      <c r="CG11" s="346">
        <f>IFERROR(AR11*Distributor_projects!DJ11,"")</f>
        <v>0</v>
      </c>
      <c r="CH11" s="346">
        <f>IFERROR(AS11*Distributor_projects!DK11,"")</f>
        <v>0</v>
      </c>
      <c r="CI11" s="563">
        <f t="shared" si="24"/>
        <v>0</v>
      </c>
      <c r="CK11" s="346">
        <f t="shared" si="25"/>
        <v>0</v>
      </c>
      <c r="CL11" s="346">
        <f t="shared" si="26"/>
        <v>0</v>
      </c>
      <c r="CM11" s="346">
        <f t="shared" si="27"/>
        <v>0</v>
      </c>
      <c r="CN11" s="346">
        <f t="shared" si="28"/>
        <v>0</v>
      </c>
      <c r="CO11" s="346">
        <f t="shared" si="29"/>
        <v>0</v>
      </c>
      <c r="CP11" s="346">
        <f t="shared" si="30"/>
        <v>0</v>
      </c>
      <c r="CQ11" s="346">
        <f t="shared" si="31"/>
        <v>0</v>
      </c>
      <c r="CR11" s="346">
        <f t="shared" si="32"/>
        <v>0</v>
      </c>
      <c r="CS11" s="346">
        <f t="shared" si="33"/>
        <v>0</v>
      </c>
      <c r="CT11" s="346">
        <f t="shared" si="34"/>
        <v>0</v>
      </c>
      <c r="CU11" s="346">
        <f t="shared" si="35"/>
        <v>0</v>
      </c>
      <c r="CV11" s="346">
        <f t="shared" si="36"/>
        <v>0</v>
      </c>
      <c r="CW11" s="346">
        <f t="shared" si="37"/>
        <v>0</v>
      </c>
    </row>
    <row r="12" spans="1:101" s="18" customFormat="1">
      <c r="A12" s="130">
        <v>8</v>
      </c>
      <c r="B12" s="18" t="s">
        <v>419</v>
      </c>
      <c r="C12" s="18" t="s">
        <v>307</v>
      </c>
      <c r="D12" s="130" t="s">
        <v>326</v>
      </c>
      <c r="E12" s="130"/>
      <c r="F12" s="561">
        <f t="shared" si="6"/>
        <v>15900</v>
      </c>
      <c r="G12" s="561">
        <f>SUMIFS('Retail_distributor-wise'!J:J,'Retail_distributor-wise'!$B:$B,'Credit sales_Ret. + Dist. Proj.'!$B12,'Retail_distributor-wise'!$C:$C,'Credit sales_Ret. + Dist. Proj.'!$C12)</f>
        <v>950</v>
      </c>
      <c r="H12" s="561">
        <f>SUMIFS('Retail_distributor-wise'!K:K,'Retail_distributor-wise'!$B:$B,'Credit sales_Ret. + Dist. Proj.'!$B12,'Retail_distributor-wise'!$C:$C,'Credit sales_Ret. + Dist. Proj.'!$C12)</f>
        <v>1250</v>
      </c>
      <c r="I12" s="561">
        <f>SUMIFS('Retail_distributor-wise'!L:L,'Retail_distributor-wise'!$B:$B,'Credit sales_Ret. + Dist. Proj.'!$B12,'Retail_distributor-wise'!$C:$C,'Credit sales_Ret. + Dist. Proj.'!$C12)</f>
        <v>1100</v>
      </c>
      <c r="J12" s="561">
        <f>SUMIFS('Retail_distributor-wise'!M:M,'Retail_distributor-wise'!$B:$B,'Credit sales_Ret. + Dist. Proj.'!$B12,'Retail_distributor-wise'!$C:$C,'Credit sales_Ret. + Dist. Proj.'!$C12)</f>
        <v>950</v>
      </c>
      <c r="K12" s="561">
        <f>SUMIFS('Retail_distributor-wise'!N:N,'Retail_distributor-wise'!$B:$B,'Credit sales_Ret. + Dist. Proj.'!$B12,'Retail_distributor-wise'!$C:$C,'Credit sales_Ret. + Dist. Proj.'!$C12)</f>
        <v>800</v>
      </c>
      <c r="L12" s="561">
        <f>SUMIFS('Retail_distributor-wise'!O:O,'Retail_distributor-wise'!$B:$B,'Credit sales_Ret. + Dist. Proj.'!$B12,'Retail_distributor-wise'!$C:$C,'Credit sales_Ret. + Dist. Proj.'!$C12)</f>
        <v>850</v>
      </c>
      <c r="M12" s="561">
        <f>SUMIFS('Retail_distributor-wise'!P:P,'Retail_distributor-wise'!$B:$B,'Credit sales_Ret. + Dist. Proj.'!$B12,'Retail_distributor-wise'!$C:$C,'Credit sales_Ret. + Dist. Proj.'!$C12)</f>
        <v>1100</v>
      </c>
      <c r="N12" s="561">
        <f>SUMIFS('Retail_distributor-wise'!Q:Q,'Retail_distributor-wise'!$B:$B,'Credit sales_Ret. + Dist. Proj.'!$B12,'Retail_distributor-wise'!$C:$C,'Credit sales_Ret. + Dist. Proj.'!$C12)</f>
        <v>1350</v>
      </c>
      <c r="O12" s="561">
        <f>SUMIFS('Retail_distributor-wise'!R:R,'Retail_distributor-wise'!$B:$B,'Credit sales_Ret. + Dist. Proj.'!$B12,'Retail_distributor-wise'!$C:$C,'Credit sales_Ret. + Dist. Proj.'!$C12)</f>
        <v>1450</v>
      </c>
      <c r="P12" s="561">
        <f>SUMIFS('Retail_distributor-wise'!S:S,'Retail_distributor-wise'!$B:$B,'Credit sales_Ret. + Dist. Proj.'!$B12,'Retail_distributor-wise'!$C:$C,'Credit sales_Ret. + Dist. Proj.'!$C12)</f>
        <v>1750</v>
      </c>
      <c r="Q12" s="561">
        <f>SUMIFS('Retail_distributor-wise'!T:T,'Retail_distributor-wise'!$B:$B,'Credit sales_Ret. + Dist. Proj.'!$B12,'Retail_distributor-wise'!$C:$C,'Credit sales_Ret. + Dist. Proj.'!$C12)</f>
        <v>2000</v>
      </c>
      <c r="R12" s="561">
        <f>SUMIFS('Retail_distributor-wise'!U:U,'Retail_distributor-wise'!$B:$B,'Credit sales_Ret. + Dist. Proj.'!$B12,'Retail_distributor-wise'!$C:$C,'Credit sales_Ret. + Dist. Proj.'!$C12)</f>
        <v>2350</v>
      </c>
      <c r="S12" s="561"/>
      <c r="T12" s="561">
        <f t="shared" si="7"/>
        <v>2750</v>
      </c>
      <c r="U12" s="561">
        <f>SUMIFS(Distributor_projects!I:I,Distributor_projects!$B:$B,'Credit sales_Ret. + Dist. Proj.'!$B12,Distributor_projects!$C:$C,'Credit sales_Ret. + Dist. Proj.'!$C12)</f>
        <v>200</v>
      </c>
      <c r="V12" s="561">
        <f>SUMIFS(Distributor_projects!J:J,Distributor_projects!$B:$B,'Credit sales_Ret. + Dist. Proj.'!$B12,Distributor_projects!$C:$C,'Credit sales_Ret. + Dist. Proj.'!$C12)</f>
        <v>200</v>
      </c>
      <c r="W12" s="561">
        <f>SUMIFS(Distributor_projects!K:K,Distributor_projects!$B:$B,'Credit sales_Ret. + Dist. Proj.'!$B12,Distributor_projects!$C:$C,'Credit sales_Ret. + Dist. Proj.'!$C12)</f>
        <v>200</v>
      </c>
      <c r="X12" s="561">
        <f>SUMIFS(Distributor_projects!L:L,Distributor_projects!$B:$B,'Credit sales_Ret. + Dist. Proj.'!$B12,Distributor_projects!$C:$C,'Credit sales_Ret. + Dist. Proj.'!$C12)</f>
        <v>200</v>
      </c>
      <c r="Y12" s="561">
        <f>SUMIFS(Distributor_projects!M:M,Distributor_projects!$B:$B,'Credit sales_Ret. + Dist. Proj.'!$B12,Distributor_projects!$C:$C,'Credit sales_Ret. + Dist. Proj.'!$C12)</f>
        <v>200</v>
      </c>
      <c r="Z12" s="561">
        <f>SUMIFS(Distributor_projects!N:N,Distributor_projects!$B:$B,'Credit sales_Ret. + Dist. Proj.'!$B12,Distributor_projects!$C:$C,'Credit sales_Ret. + Dist. Proj.'!$C12)</f>
        <v>250</v>
      </c>
      <c r="AA12" s="561">
        <f>SUMIFS(Distributor_projects!O:O,Distributor_projects!$B:$B,'Credit sales_Ret. + Dist. Proj.'!$B12,Distributor_projects!$C:$C,'Credit sales_Ret. + Dist. Proj.'!$C12)</f>
        <v>250</v>
      </c>
      <c r="AB12" s="561">
        <f>SUMIFS(Distributor_projects!P:P,Distributor_projects!$B:$B,'Credit sales_Ret. + Dist. Proj.'!$B12,Distributor_projects!$C:$C,'Credit sales_Ret. + Dist. Proj.'!$C12)</f>
        <v>250</v>
      </c>
      <c r="AC12" s="561">
        <f>SUMIFS(Distributor_projects!Q:Q,Distributor_projects!$B:$B,'Credit sales_Ret. + Dist. Proj.'!$B12,Distributor_projects!$C:$C,'Credit sales_Ret. + Dist. Proj.'!$C12)</f>
        <v>250</v>
      </c>
      <c r="AD12" s="561">
        <f>SUMIFS(Distributor_projects!R:R,Distributor_projects!$B:$B,'Credit sales_Ret. + Dist. Proj.'!$B12,Distributor_projects!$C:$C,'Credit sales_Ret. + Dist. Proj.'!$C12)</f>
        <v>250</v>
      </c>
      <c r="AE12" s="561">
        <f>SUMIFS(Distributor_projects!S:S,Distributor_projects!$B:$B,'Credit sales_Ret. + Dist. Proj.'!$B12,Distributor_projects!$C:$C,'Credit sales_Ret. + Dist. Proj.'!$C12)</f>
        <v>250</v>
      </c>
      <c r="AF12" s="561">
        <f>SUMIFS(Distributor_projects!T:T,Distributor_projects!$B:$B,'Credit sales_Ret. + Dist. Proj.'!$B12,Distributor_projects!$C:$C,'Credit sales_Ret. + Dist. Proj.'!$C12)</f>
        <v>250</v>
      </c>
      <c r="AH12" s="130"/>
      <c r="AI12" s="130"/>
      <c r="AJ12" s="130"/>
      <c r="AK12" s="566">
        <v>0.9</v>
      </c>
      <c r="AL12" s="566">
        <v>0.9</v>
      </c>
      <c r="AM12" s="566">
        <v>0.9</v>
      </c>
      <c r="AN12" s="566">
        <v>0.9</v>
      </c>
      <c r="AO12" s="566">
        <v>0.9</v>
      </c>
      <c r="AP12" s="566">
        <v>0.9</v>
      </c>
      <c r="AQ12" s="566">
        <v>0.9</v>
      </c>
      <c r="AR12" s="566">
        <v>0.9</v>
      </c>
      <c r="AS12" s="566">
        <v>0.9</v>
      </c>
      <c r="AT12" s="566"/>
      <c r="AU12" s="565">
        <f t="shared" si="10"/>
        <v>0</v>
      </c>
      <c r="AV12" s="565">
        <f t="shared" si="11"/>
        <v>0</v>
      </c>
      <c r="AW12" s="565">
        <f t="shared" si="12"/>
        <v>0</v>
      </c>
      <c r="AX12" s="565">
        <f t="shared" si="13"/>
        <v>1.0349999999999999</v>
      </c>
      <c r="AY12" s="565">
        <f t="shared" si="14"/>
        <v>0.9</v>
      </c>
      <c r="AZ12" s="565">
        <f t="shared" si="15"/>
        <v>0.99</v>
      </c>
      <c r="BA12" s="565">
        <f t="shared" si="16"/>
        <v>1.2150000000000001</v>
      </c>
      <c r="BB12" s="565">
        <f t="shared" si="17"/>
        <v>1.44</v>
      </c>
      <c r="BC12" s="564">
        <f t="shared" si="18"/>
        <v>1.53</v>
      </c>
      <c r="BD12" s="564">
        <f t="shared" si="19"/>
        <v>1.8</v>
      </c>
      <c r="BE12" s="564">
        <f t="shared" si="20"/>
        <v>2.0249999999999999</v>
      </c>
      <c r="BF12" s="564">
        <f t="shared" si="21"/>
        <v>2.34</v>
      </c>
      <c r="BG12" s="564">
        <f t="shared" si="22"/>
        <v>13.275</v>
      </c>
      <c r="BH12" s="130"/>
      <c r="BI12" s="562">
        <f>IFERROR(AH12*'Retail_distributor-wise'!KW12,"")</f>
        <v>0</v>
      </c>
      <c r="BJ12" s="562">
        <f>IFERROR(AI12*'Retail_distributor-wise'!KX12,"")</f>
        <v>0</v>
      </c>
      <c r="BK12" s="562">
        <f>IFERROR(AJ12*'Retail_distributor-wise'!KY12,"")</f>
        <v>0</v>
      </c>
      <c r="BL12" s="562">
        <f>IFERROR(AK12*'Retail_distributor-wise'!KZ12,"")</f>
        <v>4.0869000000000009</v>
      </c>
      <c r="BM12" s="562">
        <f>IFERROR(AL12*'Retail_distributor-wise'!LA12,"")</f>
        <v>3.3595200000000003</v>
      </c>
      <c r="BN12" s="562">
        <f>IFERROR(AM12*'Retail_distributor-wise'!LB12,"")</f>
        <v>3.4493850000000004</v>
      </c>
      <c r="BO12" s="562">
        <f>IFERROR(AN12*'Retail_distributor-wise'!LC12,"")</f>
        <v>4.4500500000000001</v>
      </c>
      <c r="BP12" s="562">
        <f>IFERROR(AO12*'Retail_distributor-wise'!LD12,"")</f>
        <v>5.5659150000000004</v>
      </c>
      <c r="BQ12" s="562">
        <f>IFERROR(AP12*'Retail_distributor-wise'!LE12,"")</f>
        <v>6.1648200000000006</v>
      </c>
      <c r="BR12" s="562">
        <f>IFERROR(AQ12*'Retail_distributor-wise'!LF12,"")</f>
        <v>7.8230250000000012</v>
      </c>
      <c r="BS12" s="562">
        <f>IFERROR(AR12*'Retail_distributor-wise'!LG12,"")</f>
        <v>8.9280000000000026</v>
      </c>
      <c r="BT12" s="562">
        <f>IFERROR(AS12*'Retail_distributor-wise'!LH12,"")</f>
        <v>10.807650000000002</v>
      </c>
      <c r="BU12" s="562">
        <f t="shared" si="23"/>
        <v>54.635265000000011</v>
      </c>
      <c r="BW12" s="564">
        <f>IFERROR(AH12*Distributor_projects!CZ12,"")</f>
        <v>0</v>
      </c>
      <c r="BX12" s="564">
        <f>IFERROR(AI12*Distributor_projects!DA12,"")</f>
        <v>0</v>
      </c>
      <c r="BY12" s="564">
        <f>IFERROR(AJ12*Distributor_projects!DB12,"")</f>
        <v>0</v>
      </c>
      <c r="BZ12" s="564">
        <f>IFERROR(AK12*Distributor_projects!DC12,"")</f>
        <v>0.873</v>
      </c>
      <c r="CA12" s="564">
        <f>IFERROR(AL12*Distributor_projects!DD12,"")</f>
        <v>0.873</v>
      </c>
      <c r="CB12" s="564">
        <f>IFERROR(AM12*Distributor_projects!DE12,"")</f>
        <v>1.0912500000000001</v>
      </c>
      <c r="CC12" s="564">
        <f>IFERROR(AN12*Distributor_projects!DF12,"")</f>
        <v>1.0912500000000001</v>
      </c>
      <c r="CD12" s="564">
        <f>IFERROR(AO12*Distributor_projects!DG12,"")</f>
        <v>1.0912500000000001</v>
      </c>
      <c r="CE12" s="564">
        <f>IFERROR(AP12*Distributor_projects!DH12,"")</f>
        <v>1.0912500000000001</v>
      </c>
      <c r="CF12" s="564">
        <f>IFERROR(AQ12*Distributor_projects!DI12,"")</f>
        <v>1.0912500000000001</v>
      </c>
      <c r="CG12" s="564">
        <f>IFERROR(AR12*Distributor_projects!DJ12,"")</f>
        <v>1.0912500000000001</v>
      </c>
      <c r="CH12" s="564">
        <f>IFERROR(AS12*Distributor_projects!DK12,"")</f>
        <v>1.0912500000000001</v>
      </c>
      <c r="CI12" s="565">
        <f t="shared" si="24"/>
        <v>9.3847500000000021</v>
      </c>
      <c r="CK12" s="564">
        <f t="shared" si="25"/>
        <v>0</v>
      </c>
      <c r="CL12" s="564">
        <f t="shared" si="26"/>
        <v>0</v>
      </c>
      <c r="CM12" s="564">
        <f t="shared" si="27"/>
        <v>0</v>
      </c>
      <c r="CN12" s="564">
        <f t="shared" si="28"/>
        <v>4.9599000000000011</v>
      </c>
      <c r="CO12" s="564">
        <f t="shared" si="29"/>
        <v>4.2325200000000001</v>
      </c>
      <c r="CP12" s="564">
        <f t="shared" si="30"/>
        <v>4.540635</v>
      </c>
      <c r="CQ12" s="564">
        <f t="shared" si="31"/>
        <v>5.5412999999999997</v>
      </c>
      <c r="CR12" s="564">
        <f t="shared" si="32"/>
        <v>6.6571650000000009</v>
      </c>
      <c r="CS12" s="564">
        <f t="shared" si="33"/>
        <v>7.2560700000000011</v>
      </c>
      <c r="CT12" s="564">
        <f t="shared" si="34"/>
        <v>8.9142750000000017</v>
      </c>
      <c r="CU12" s="564">
        <f t="shared" si="35"/>
        <v>10.019250000000003</v>
      </c>
      <c r="CV12" s="564">
        <f t="shared" si="36"/>
        <v>11.898900000000003</v>
      </c>
      <c r="CW12" s="564">
        <f t="shared" si="37"/>
        <v>64.020015000000001</v>
      </c>
    </row>
    <row r="13" spans="1:101">
      <c r="A13" s="4">
        <v>9</v>
      </c>
      <c r="B13" s="1" t="s">
        <v>420</v>
      </c>
      <c r="C13" s="1" t="s">
        <v>307</v>
      </c>
      <c r="D13" s="4" t="s">
        <v>326</v>
      </c>
      <c r="E13" s="4"/>
      <c r="F13" s="15">
        <f t="shared" si="6"/>
        <v>0</v>
      </c>
      <c r="G13" s="15">
        <f>SUMIFS('Retail_distributor-wise'!J:J,'Retail_distributor-wise'!$B:$B,'Credit sales_Ret. + Dist. Proj.'!$B13,'Retail_distributor-wise'!$C:$C,'Credit sales_Ret. + Dist. Proj.'!$C13)</f>
        <v>0</v>
      </c>
      <c r="H13" s="15">
        <f>SUMIFS('Retail_distributor-wise'!K:K,'Retail_distributor-wise'!$B:$B,'Credit sales_Ret. + Dist. Proj.'!$B13,'Retail_distributor-wise'!$C:$C,'Credit sales_Ret. + Dist. Proj.'!$C13)</f>
        <v>0</v>
      </c>
      <c r="I13" s="15">
        <f>SUMIFS('Retail_distributor-wise'!L:L,'Retail_distributor-wise'!$B:$B,'Credit sales_Ret. + Dist. Proj.'!$B13,'Retail_distributor-wise'!$C:$C,'Credit sales_Ret. + Dist. Proj.'!$C13)</f>
        <v>0</v>
      </c>
      <c r="J13" s="15">
        <f>SUMIFS('Retail_distributor-wise'!M:M,'Retail_distributor-wise'!$B:$B,'Credit sales_Ret. + Dist. Proj.'!$B13,'Retail_distributor-wise'!$C:$C,'Credit sales_Ret. + Dist. Proj.'!$C13)</f>
        <v>0</v>
      </c>
      <c r="K13" s="15">
        <f>SUMIFS('Retail_distributor-wise'!N:N,'Retail_distributor-wise'!$B:$B,'Credit sales_Ret. + Dist. Proj.'!$B13,'Retail_distributor-wise'!$C:$C,'Credit sales_Ret. + Dist. Proj.'!$C13)</f>
        <v>0</v>
      </c>
      <c r="L13" s="15">
        <f>SUMIFS('Retail_distributor-wise'!O:O,'Retail_distributor-wise'!$B:$B,'Credit sales_Ret. + Dist. Proj.'!$B13,'Retail_distributor-wise'!$C:$C,'Credit sales_Ret. + Dist. Proj.'!$C13)</f>
        <v>0</v>
      </c>
      <c r="M13" s="15">
        <f>SUMIFS('Retail_distributor-wise'!P:P,'Retail_distributor-wise'!$B:$B,'Credit sales_Ret. + Dist. Proj.'!$B13,'Retail_distributor-wise'!$C:$C,'Credit sales_Ret. + Dist. Proj.'!$C13)</f>
        <v>0</v>
      </c>
      <c r="N13" s="15">
        <f>SUMIFS('Retail_distributor-wise'!Q:Q,'Retail_distributor-wise'!$B:$B,'Credit sales_Ret. + Dist. Proj.'!$B13,'Retail_distributor-wise'!$C:$C,'Credit sales_Ret. + Dist. Proj.'!$C13)</f>
        <v>0</v>
      </c>
      <c r="O13" s="15">
        <f>SUMIFS('Retail_distributor-wise'!R:R,'Retail_distributor-wise'!$B:$B,'Credit sales_Ret. + Dist. Proj.'!$B13,'Retail_distributor-wise'!$C:$C,'Credit sales_Ret. + Dist. Proj.'!$C13)</f>
        <v>0</v>
      </c>
      <c r="P13" s="15">
        <f>SUMIFS('Retail_distributor-wise'!S:S,'Retail_distributor-wise'!$B:$B,'Credit sales_Ret. + Dist. Proj.'!$B13,'Retail_distributor-wise'!$C:$C,'Credit sales_Ret. + Dist. Proj.'!$C13)</f>
        <v>0</v>
      </c>
      <c r="Q13" s="15">
        <f>SUMIFS('Retail_distributor-wise'!T:T,'Retail_distributor-wise'!$B:$B,'Credit sales_Ret. + Dist. Proj.'!$B13,'Retail_distributor-wise'!$C:$C,'Credit sales_Ret. + Dist. Proj.'!$C13)</f>
        <v>0</v>
      </c>
      <c r="R13" s="15">
        <f>SUMIFS('Retail_distributor-wise'!U:U,'Retail_distributor-wise'!$B:$B,'Credit sales_Ret. + Dist. Proj.'!$B13,'Retail_distributor-wise'!$C:$C,'Credit sales_Ret. + Dist. Proj.'!$C13)</f>
        <v>0</v>
      </c>
      <c r="S13" s="15"/>
      <c r="T13" s="15">
        <f t="shared" si="7"/>
        <v>0</v>
      </c>
      <c r="U13" s="15">
        <f>SUMIFS(Distributor_projects!I:I,Distributor_projects!$B:$B,'Credit sales_Ret. + Dist. Proj.'!$B13,Distributor_projects!$C:$C,'Credit sales_Ret. + Dist. Proj.'!$C13)</f>
        <v>0</v>
      </c>
      <c r="V13" s="15">
        <f>SUMIFS(Distributor_projects!J:J,Distributor_projects!$B:$B,'Credit sales_Ret. + Dist. Proj.'!$B13,Distributor_projects!$C:$C,'Credit sales_Ret. + Dist. Proj.'!$C13)</f>
        <v>0</v>
      </c>
      <c r="W13" s="15">
        <f>SUMIFS(Distributor_projects!K:K,Distributor_projects!$B:$B,'Credit sales_Ret. + Dist. Proj.'!$B13,Distributor_projects!$C:$C,'Credit sales_Ret. + Dist. Proj.'!$C13)</f>
        <v>0</v>
      </c>
      <c r="X13" s="15">
        <f>SUMIFS(Distributor_projects!L:L,Distributor_projects!$B:$B,'Credit sales_Ret. + Dist. Proj.'!$B13,Distributor_projects!$C:$C,'Credit sales_Ret. + Dist. Proj.'!$C13)</f>
        <v>0</v>
      </c>
      <c r="Y13" s="15">
        <f>SUMIFS(Distributor_projects!M:M,Distributor_projects!$B:$B,'Credit sales_Ret. + Dist. Proj.'!$B13,Distributor_projects!$C:$C,'Credit sales_Ret. + Dist. Proj.'!$C13)</f>
        <v>0</v>
      </c>
      <c r="Z13" s="15">
        <f>SUMIFS(Distributor_projects!N:N,Distributor_projects!$B:$B,'Credit sales_Ret. + Dist. Proj.'!$B13,Distributor_projects!$C:$C,'Credit sales_Ret. + Dist. Proj.'!$C13)</f>
        <v>0</v>
      </c>
      <c r="AA13" s="15">
        <f>SUMIFS(Distributor_projects!O:O,Distributor_projects!$B:$B,'Credit sales_Ret. + Dist. Proj.'!$B13,Distributor_projects!$C:$C,'Credit sales_Ret. + Dist. Proj.'!$C13)</f>
        <v>0</v>
      </c>
      <c r="AB13" s="15">
        <f>SUMIFS(Distributor_projects!P:P,Distributor_projects!$B:$B,'Credit sales_Ret. + Dist. Proj.'!$B13,Distributor_projects!$C:$C,'Credit sales_Ret. + Dist. Proj.'!$C13)</f>
        <v>0</v>
      </c>
      <c r="AC13" s="15">
        <f>SUMIFS(Distributor_projects!Q:Q,Distributor_projects!$B:$B,'Credit sales_Ret. + Dist. Proj.'!$B13,Distributor_projects!$C:$C,'Credit sales_Ret. + Dist. Proj.'!$C13)</f>
        <v>0</v>
      </c>
      <c r="AD13" s="15">
        <f>SUMIFS(Distributor_projects!R:R,Distributor_projects!$B:$B,'Credit sales_Ret. + Dist. Proj.'!$B13,Distributor_projects!$C:$C,'Credit sales_Ret. + Dist. Proj.'!$C13)</f>
        <v>0</v>
      </c>
      <c r="AE13" s="15">
        <f>SUMIFS(Distributor_projects!S:S,Distributor_projects!$B:$B,'Credit sales_Ret. + Dist. Proj.'!$B13,Distributor_projects!$C:$C,'Credit sales_Ret. + Dist. Proj.'!$C13)</f>
        <v>0</v>
      </c>
      <c r="AF13" s="15">
        <f>SUMIFS(Distributor_projects!T:T,Distributor_projects!$B:$B,'Credit sales_Ret. + Dist. Proj.'!$B13,Distributor_projects!$C:$C,'Credit sales_Ret. + Dist. Proj.'!$C13)</f>
        <v>0</v>
      </c>
      <c r="AH13" s="4"/>
      <c r="AI13" s="4"/>
      <c r="AJ13" s="4"/>
      <c r="AK13" s="4"/>
      <c r="AL13" s="4"/>
      <c r="AM13" s="4"/>
      <c r="AN13" s="4"/>
      <c r="AO13" s="4"/>
      <c r="AP13" s="4"/>
      <c r="AQ13" s="4"/>
      <c r="AR13" s="4"/>
      <c r="AS13" s="4"/>
      <c r="AT13" s="4"/>
      <c r="AU13" s="563">
        <f t="shared" si="10"/>
        <v>0</v>
      </c>
      <c r="AV13" s="563">
        <f t="shared" si="11"/>
        <v>0</v>
      </c>
      <c r="AW13" s="563">
        <f t="shared" si="12"/>
        <v>0</v>
      </c>
      <c r="AX13" s="563">
        <f t="shared" si="13"/>
        <v>0</v>
      </c>
      <c r="AY13" s="563">
        <f t="shared" si="14"/>
        <v>0</v>
      </c>
      <c r="AZ13" s="563">
        <f t="shared" si="15"/>
        <v>0</v>
      </c>
      <c r="BA13" s="563">
        <f t="shared" si="16"/>
        <v>0</v>
      </c>
      <c r="BB13" s="563">
        <f t="shared" si="17"/>
        <v>0</v>
      </c>
      <c r="BC13" s="346">
        <f t="shared" si="18"/>
        <v>0</v>
      </c>
      <c r="BD13" s="346">
        <f t="shared" si="19"/>
        <v>0</v>
      </c>
      <c r="BE13" s="346">
        <f t="shared" si="20"/>
        <v>0</v>
      </c>
      <c r="BF13" s="346">
        <f t="shared" si="21"/>
        <v>0</v>
      </c>
      <c r="BG13" s="346">
        <f t="shared" si="22"/>
        <v>0</v>
      </c>
      <c r="BI13" s="14">
        <f>IFERROR(AH13*'Retail_distributor-wise'!KW13,"")</f>
        <v>0</v>
      </c>
      <c r="BJ13" s="14">
        <f>IFERROR(AI13*'Retail_distributor-wise'!KX13,"")</f>
        <v>0</v>
      </c>
      <c r="BK13" s="14">
        <f>IFERROR(AJ13*'Retail_distributor-wise'!KY13,"")</f>
        <v>0</v>
      </c>
      <c r="BL13" s="14">
        <f>IFERROR(AK13*'Retail_distributor-wise'!KZ13,"")</f>
        <v>0</v>
      </c>
      <c r="BM13" s="14">
        <f>IFERROR(AL13*'Retail_distributor-wise'!LA13,"")</f>
        <v>0</v>
      </c>
      <c r="BN13" s="14">
        <f>IFERROR(AM13*'Retail_distributor-wise'!LB13,"")</f>
        <v>0</v>
      </c>
      <c r="BO13" s="14">
        <f>IFERROR(AN13*'Retail_distributor-wise'!LC13,"")</f>
        <v>0</v>
      </c>
      <c r="BP13" s="14">
        <f>IFERROR(AO13*'Retail_distributor-wise'!LD13,"")</f>
        <v>0</v>
      </c>
      <c r="BQ13" s="14">
        <f>IFERROR(AP13*'Retail_distributor-wise'!LE13,"")</f>
        <v>0</v>
      </c>
      <c r="BR13" s="14">
        <f>IFERROR(AQ13*'Retail_distributor-wise'!LF13,"")</f>
        <v>0</v>
      </c>
      <c r="BS13" s="14">
        <f>IFERROR(AR13*'Retail_distributor-wise'!LG13,"")</f>
        <v>0</v>
      </c>
      <c r="BT13" s="14">
        <f>IFERROR(AS13*'Retail_distributor-wise'!LH13,"")</f>
        <v>0</v>
      </c>
      <c r="BU13" s="14">
        <f t="shared" si="23"/>
        <v>0</v>
      </c>
      <c r="BW13" s="346">
        <f>IFERROR(AH13*Distributor_projects!CZ13,"")</f>
        <v>0</v>
      </c>
      <c r="BX13" s="346">
        <f>IFERROR(AI13*Distributor_projects!DA13,"")</f>
        <v>0</v>
      </c>
      <c r="BY13" s="346">
        <f>IFERROR(AJ13*Distributor_projects!DB13,"")</f>
        <v>0</v>
      </c>
      <c r="BZ13" s="346">
        <f>IFERROR(AK13*Distributor_projects!DC13,"")</f>
        <v>0</v>
      </c>
      <c r="CA13" s="346">
        <f>IFERROR(AL13*Distributor_projects!DD13,"")</f>
        <v>0</v>
      </c>
      <c r="CB13" s="346">
        <f>IFERROR(AM13*Distributor_projects!DE13,"")</f>
        <v>0</v>
      </c>
      <c r="CC13" s="346">
        <f>IFERROR(AN13*Distributor_projects!DF13,"")</f>
        <v>0</v>
      </c>
      <c r="CD13" s="346">
        <f>IFERROR(AO13*Distributor_projects!DG13,"")</f>
        <v>0</v>
      </c>
      <c r="CE13" s="346">
        <f>IFERROR(AP13*Distributor_projects!DH13,"")</f>
        <v>0</v>
      </c>
      <c r="CF13" s="346">
        <f>IFERROR(AQ13*Distributor_projects!DI13,"")</f>
        <v>0</v>
      </c>
      <c r="CG13" s="346">
        <f>IFERROR(AR13*Distributor_projects!DJ13,"")</f>
        <v>0</v>
      </c>
      <c r="CH13" s="346">
        <f>IFERROR(AS13*Distributor_projects!DK13,"")</f>
        <v>0</v>
      </c>
      <c r="CI13" s="563">
        <f t="shared" si="24"/>
        <v>0</v>
      </c>
      <c r="CK13" s="346">
        <f t="shared" si="25"/>
        <v>0</v>
      </c>
      <c r="CL13" s="346">
        <f t="shared" si="26"/>
        <v>0</v>
      </c>
      <c r="CM13" s="346">
        <f t="shared" si="27"/>
        <v>0</v>
      </c>
      <c r="CN13" s="346">
        <f t="shared" si="28"/>
        <v>0</v>
      </c>
      <c r="CO13" s="346">
        <f t="shared" si="29"/>
        <v>0</v>
      </c>
      <c r="CP13" s="346">
        <f t="shared" si="30"/>
        <v>0</v>
      </c>
      <c r="CQ13" s="346">
        <f t="shared" si="31"/>
        <v>0</v>
      </c>
      <c r="CR13" s="346">
        <f t="shared" si="32"/>
        <v>0</v>
      </c>
      <c r="CS13" s="346">
        <f t="shared" si="33"/>
        <v>0</v>
      </c>
      <c r="CT13" s="346">
        <f t="shared" si="34"/>
        <v>0</v>
      </c>
      <c r="CU13" s="346">
        <f t="shared" si="35"/>
        <v>0</v>
      </c>
      <c r="CV13" s="346">
        <f t="shared" si="36"/>
        <v>0</v>
      </c>
      <c r="CW13" s="346">
        <f t="shared" si="37"/>
        <v>0</v>
      </c>
    </row>
    <row r="14" spans="1:101">
      <c r="A14" s="4"/>
      <c r="D14" s="4"/>
      <c r="E14" s="4"/>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H14" s="4"/>
      <c r="AI14" s="4"/>
      <c r="AJ14" s="4"/>
      <c r="AK14" s="4"/>
      <c r="AL14" s="4"/>
      <c r="AM14" s="4"/>
      <c r="AN14" s="4"/>
      <c r="AO14" s="4"/>
      <c r="AP14" s="4"/>
      <c r="AQ14" s="4"/>
      <c r="AR14" s="4"/>
      <c r="AS14" s="4"/>
      <c r="AT14" s="4"/>
      <c r="AU14" s="563">
        <f t="shared" si="10"/>
        <v>0</v>
      </c>
      <c r="AV14" s="563">
        <f t="shared" si="11"/>
        <v>0</v>
      </c>
      <c r="AW14" s="563">
        <f t="shared" si="12"/>
        <v>0</v>
      </c>
      <c r="AX14" s="563">
        <f t="shared" si="13"/>
        <v>0</v>
      </c>
      <c r="AY14" s="563">
        <f t="shared" si="14"/>
        <v>0</v>
      </c>
      <c r="AZ14" s="563">
        <f t="shared" si="15"/>
        <v>0</v>
      </c>
      <c r="BA14" s="563">
        <f t="shared" si="16"/>
        <v>0</v>
      </c>
      <c r="BB14" s="563">
        <f t="shared" si="17"/>
        <v>0</v>
      </c>
      <c r="BC14" s="346">
        <f t="shared" si="18"/>
        <v>0</v>
      </c>
      <c r="BD14" s="346">
        <f t="shared" si="19"/>
        <v>0</v>
      </c>
      <c r="BE14" s="346">
        <f t="shared" si="20"/>
        <v>0</v>
      </c>
      <c r="BF14" s="346">
        <f t="shared" si="21"/>
        <v>0</v>
      </c>
      <c r="BG14" s="346">
        <f t="shared" si="22"/>
        <v>0</v>
      </c>
      <c r="BI14" s="14">
        <f>IFERROR(AH14*'Retail_distributor-wise'!KW14,"")</f>
        <v>0</v>
      </c>
      <c r="BJ14" s="14">
        <f>IFERROR(AI14*'Retail_distributor-wise'!KX14,"")</f>
        <v>0</v>
      </c>
      <c r="BK14" s="14">
        <f>IFERROR(AJ14*'Retail_distributor-wise'!KY14,"")</f>
        <v>0</v>
      </c>
      <c r="BL14" s="14">
        <f>IFERROR(AK14*'Retail_distributor-wise'!KZ14,"")</f>
        <v>0</v>
      </c>
      <c r="BM14" s="14">
        <f>IFERROR(AL14*'Retail_distributor-wise'!LA14,"")</f>
        <v>0</v>
      </c>
      <c r="BN14" s="14">
        <f>IFERROR(AM14*'Retail_distributor-wise'!LB14,"")</f>
        <v>0</v>
      </c>
      <c r="BO14" s="14">
        <f>IFERROR(AN14*'Retail_distributor-wise'!LC14,"")</f>
        <v>0</v>
      </c>
      <c r="BP14" s="14">
        <f>IFERROR(AO14*'Retail_distributor-wise'!LD14,"")</f>
        <v>0</v>
      </c>
      <c r="BQ14" s="14">
        <f>IFERROR(AP14*'Retail_distributor-wise'!LE14,"")</f>
        <v>0</v>
      </c>
      <c r="BR14" s="14">
        <f>IFERROR(AQ14*'Retail_distributor-wise'!LF14,"")</f>
        <v>0</v>
      </c>
      <c r="BS14" s="14">
        <f>IFERROR(AR14*'Retail_distributor-wise'!LG14,"")</f>
        <v>0</v>
      </c>
      <c r="BT14" s="14">
        <f>IFERROR(AS14*'Retail_distributor-wise'!LH14,"")</f>
        <v>0</v>
      </c>
      <c r="BU14" s="14">
        <f t="shared" si="23"/>
        <v>0</v>
      </c>
      <c r="BW14" s="346">
        <f>IFERROR(AH14*Distributor_projects!CZ14,"")</f>
        <v>0</v>
      </c>
      <c r="BX14" s="346">
        <f>IFERROR(AI14*Distributor_projects!DA14,"")</f>
        <v>0</v>
      </c>
      <c r="BY14" s="346">
        <f>IFERROR(AJ14*Distributor_projects!DB14,"")</f>
        <v>0</v>
      </c>
      <c r="BZ14" s="346">
        <f>IFERROR(AK14*Distributor_projects!DC14,"")</f>
        <v>0</v>
      </c>
      <c r="CA14" s="346">
        <f>IFERROR(AL14*Distributor_projects!DD14,"")</f>
        <v>0</v>
      </c>
      <c r="CB14" s="346">
        <f>IFERROR(AM14*Distributor_projects!DE14,"")</f>
        <v>0</v>
      </c>
      <c r="CC14" s="346">
        <f>IFERROR(AN14*Distributor_projects!DF14,"")</f>
        <v>0</v>
      </c>
      <c r="CD14" s="346">
        <f>IFERROR(AO14*Distributor_projects!DG14,"")</f>
        <v>0</v>
      </c>
      <c r="CE14" s="346">
        <f>IFERROR(AP14*Distributor_projects!DH14,"")</f>
        <v>0</v>
      </c>
      <c r="CF14" s="346">
        <f>IFERROR(AQ14*Distributor_projects!DI14,"")</f>
        <v>0</v>
      </c>
      <c r="CG14" s="346">
        <f>IFERROR(AR14*Distributor_projects!DJ14,"")</f>
        <v>0</v>
      </c>
      <c r="CH14" s="346">
        <f>IFERROR(AS14*Distributor_projects!DK14,"")</f>
        <v>0</v>
      </c>
      <c r="CI14" s="563">
        <f t="shared" si="24"/>
        <v>0</v>
      </c>
      <c r="CK14" s="346">
        <f t="shared" si="25"/>
        <v>0</v>
      </c>
      <c r="CL14" s="346">
        <f t="shared" si="26"/>
        <v>0</v>
      </c>
      <c r="CM14" s="346">
        <f t="shared" si="27"/>
        <v>0</v>
      </c>
      <c r="CN14" s="346">
        <f t="shared" si="28"/>
        <v>0</v>
      </c>
      <c r="CO14" s="346">
        <f t="shared" si="29"/>
        <v>0</v>
      </c>
      <c r="CP14" s="346">
        <f t="shared" si="30"/>
        <v>0</v>
      </c>
      <c r="CQ14" s="346">
        <f t="shared" si="31"/>
        <v>0</v>
      </c>
      <c r="CR14" s="346">
        <f t="shared" si="32"/>
        <v>0</v>
      </c>
      <c r="CS14" s="346">
        <f t="shared" si="33"/>
        <v>0</v>
      </c>
      <c r="CT14" s="346">
        <f t="shared" si="34"/>
        <v>0</v>
      </c>
      <c r="CU14" s="346">
        <f t="shared" si="35"/>
        <v>0</v>
      </c>
      <c r="CV14" s="346">
        <f t="shared" si="36"/>
        <v>0</v>
      </c>
      <c r="CW14" s="346">
        <f t="shared" si="37"/>
        <v>0</v>
      </c>
    </row>
    <row r="15" spans="1:101">
      <c r="A15" s="4">
        <v>10</v>
      </c>
      <c r="B15" s="1" t="s">
        <v>422</v>
      </c>
      <c r="C15" s="1" t="s">
        <v>334</v>
      </c>
      <c r="D15" s="4" t="s">
        <v>326</v>
      </c>
      <c r="E15" s="4"/>
      <c r="F15" s="15">
        <f t="shared" si="6"/>
        <v>8600</v>
      </c>
      <c r="G15" s="15">
        <f>SUMIFS('Retail_distributor-wise'!J:J,'Retail_distributor-wise'!$B:$B,'Credit sales_Ret. + Dist. Proj.'!$B15,'Retail_distributor-wise'!$C:$C,'Credit sales_Ret. + Dist. Proj.'!$C15)</f>
        <v>500</v>
      </c>
      <c r="H15" s="15">
        <f>SUMIFS('Retail_distributor-wise'!K:K,'Retail_distributor-wise'!$B:$B,'Credit sales_Ret. + Dist. Proj.'!$B15,'Retail_distributor-wise'!$C:$C,'Credit sales_Ret. + Dist. Proj.'!$C15)</f>
        <v>700</v>
      </c>
      <c r="I15" s="15">
        <f>SUMIFS('Retail_distributor-wise'!L:L,'Retail_distributor-wise'!$B:$B,'Credit sales_Ret. + Dist. Proj.'!$B15,'Retail_distributor-wise'!$C:$C,'Credit sales_Ret. + Dist. Proj.'!$C15)</f>
        <v>600</v>
      </c>
      <c r="J15" s="15">
        <f>SUMIFS('Retail_distributor-wise'!M:M,'Retail_distributor-wise'!$B:$B,'Credit sales_Ret. + Dist. Proj.'!$B15,'Retail_distributor-wise'!$C:$C,'Credit sales_Ret. + Dist. Proj.'!$C15)</f>
        <v>500</v>
      </c>
      <c r="K15" s="15">
        <f>SUMIFS('Retail_distributor-wise'!N:N,'Retail_distributor-wise'!$B:$B,'Credit sales_Ret. + Dist. Proj.'!$B15,'Retail_distributor-wise'!$C:$C,'Credit sales_Ret. + Dist. Proj.'!$C15)</f>
        <v>400</v>
      </c>
      <c r="L15" s="15">
        <f>SUMIFS('Retail_distributor-wise'!O:O,'Retail_distributor-wise'!$B:$B,'Credit sales_Ret. + Dist. Proj.'!$B15,'Retail_distributor-wise'!$C:$C,'Credit sales_Ret. + Dist. Proj.'!$C15)</f>
        <v>450</v>
      </c>
      <c r="M15" s="15">
        <f>SUMIFS('Retail_distributor-wise'!P:P,'Retail_distributor-wise'!$B:$B,'Credit sales_Ret. + Dist. Proj.'!$B15,'Retail_distributor-wise'!$C:$C,'Credit sales_Ret. + Dist. Proj.'!$C15)</f>
        <v>600</v>
      </c>
      <c r="N15" s="15">
        <f>SUMIFS('Retail_distributor-wise'!Q:Q,'Retail_distributor-wise'!$B:$B,'Credit sales_Ret. + Dist. Proj.'!$B15,'Retail_distributor-wise'!$C:$C,'Credit sales_Ret. + Dist. Proj.'!$C15)</f>
        <v>750</v>
      </c>
      <c r="O15" s="15">
        <f>SUMIFS('Retail_distributor-wise'!R:R,'Retail_distributor-wise'!$B:$B,'Credit sales_Ret. + Dist. Proj.'!$B15,'Retail_distributor-wise'!$C:$C,'Credit sales_Ret. + Dist. Proj.'!$C15)</f>
        <v>800</v>
      </c>
      <c r="P15" s="15">
        <f>SUMIFS('Retail_distributor-wise'!S:S,'Retail_distributor-wise'!$B:$B,'Credit sales_Ret. + Dist. Proj.'!$B15,'Retail_distributor-wise'!$C:$C,'Credit sales_Ret. + Dist. Proj.'!$C15)</f>
        <v>950</v>
      </c>
      <c r="Q15" s="15">
        <f>SUMIFS('Retail_distributor-wise'!T:T,'Retail_distributor-wise'!$B:$B,'Credit sales_Ret. + Dist. Proj.'!$B15,'Retail_distributor-wise'!$C:$C,'Credit sales_Ret. + Dist. Proj.'!$C15)</f>
        <v>1100</v>
      </c>
      <c r="R15" s="15">
        <f>SUMIFS('Retail_distributor-wise'!U:U,'Retail_distributor-wise'!$B:$B,'Credit sales_Ret. + Dist. Proj.'!$B15,'Retail_distributor-wise'!$C:$C,'Credit sales_Ret. + Dist. Proj.'!$C15)</f>
        <v>1250</v>
      </c>
      <c r="S15" s="15"/>
      <c r="T15" s="15">
        <f t="shared" si="7"/>
        <v>1500</v>
      </c>
      <c r="U15" s="15">
        <f>SUMIFS(Distributor_projects!I:I,Distributor_projects!$B:$B,'Credit sales_Ret. + Dist. Proj.'!$B15,Distributor_projects!$C:$C,'Credit sales_Ret. + Dist. Proj.'!$C15)</f>
        <v>100</v>
      </c>
      <c r="V15" s="15">
        <f>SUMIFS(Distributor_projects!J:J,Distributor_projects!$B:$B,'Credit sales_Ret. + Dist. Proj.'!$B15,Distributor_projects!$C:$C,'Credit sales_Ret. + Dist. Proj.'!$C15)</f>
        <v>100</v>
      </c>
      <c r="W15" s="15">
        <f>SUMIFS(Distributor_projects!K:K,Distributor_projects!$B:$B,'Credit sales_Ret. + Dist. Proj.'!$B15,Distributor_projects!$C:$C,'Credit sales_Ret. + Dist. Proj.'!$C15)</f>
        <v>100</v>
      </c>
      <c r="X15" s="15">
        <f>SUMIFS(Distributor_projects!L:L,Distributor_projects!$B:$B,'Credit sales_Ret. + Dist. Proj.'!$B15,Distributor_projects!$C:$C,'Credit sales_Ret. + Dist. Proj.'!$C15)</f>
        <v>100</v>
      </c>
      <c r="Y15" s="15">
        <f>SUMIFS(Distributor_projects!M:M,Distributor_projects!$B:$B,'Credit sales_Ret. + Dist. Proj.'!$B15,Distributor_projects!$C:$C,'Credit sales_Ret. + Dist. Proj.'!$C15)</f>
        <v>100</v>
      </c>
      <c r="Z15" s="15">
        <f>SUMIFS(Distributor_projects!N:N,Distributor_projects!$B:$B,'Credit sales_Ret. + Dist. Proj.'!$B15,Distributor_projects!$C:$C,'Credit sales_Ret. + Dist. Proj.'!$C15)</f>
        <v>100</v>
      </c>
      <c r="AA15" s="15">
        <f>SUMIFS(Distributor_projects!O:O,Distributor_projects!$B:$B,'Credit sales_Ret. + Dist. Proj.'!$B15,Distributor_projects!$C:$C,'Credit sales_Ret. + Dist. Proj.'!$C15)</f>
        <v>150</v>
      </c>
      <c r="AB15" s="15">
        <f>SUMIFS(Distributor_projects!P:P,Distributor_projects!$B:$B,'Credit sales_Ret. + Dist. Proj.'!$B15,Distributor_projects!$C:$C,'Credit sales_Ret. + Dist. Proj.'!$C15)</f>
        <v>150</v>
      </c>
      <c r="AC15" s="15">
        <f>SUMIFS(Distributor_projects!Q:Q,Distributor_projects!$B:$B,'Credit sales_Ret. + Dist. Proj.'!$B15,Distributor_projects!$C:$C,'Credit sales_Ret. + Dist. Proj.'!$C15)</f>
        <v>150</v>
      </c>
      <c r="AD15" s="15">
        <f>SUMIFS(Distributor_projects!R:R,Distributor_projects!$B:$B,'Credit sales_Ret. + Dist. Proj.'!$B15,Distributor_projects!$C:$C,'Credit sales_Ret. + Dist. Proj.'!$C15)</f>
        <v>150</v>
      </c>
      <c r="AE15" s="15">
        <f>SUMIFS(Distributor_projects!S:S,Distributor_projects!$B:$B,'Credit sales_Ret. + Dist. Proj.'!$B15,Distributor_projects!$C:$C,'Credit sales_Ret. + Dist. Proj.'!$C15)</f>
        <v>150</v>
      </c>
      <c r="AF15" s="15">
        <f>SUMIFS(Distributor_projects!T:T,Distributor_projects!$B:$B,'Credit sales_Ret. + Dist. Proj.'!$B15,Distributor_projects!$C:$C,'Credit sales_Ret. + Dist. Proj.'!$C15)</f>
        <v>150</v>
      </c>
      <c r="AH15" s="4"/>
      <c r="AI15" s="4"/>
      <c r="AJ15" s="4"/>
      <c r="AK15" s="4"/>
      <c r="AL15" s="4"/>
      <c r="AM15" s="4"/>
      <c r="AN15" s="4"/>
      <c r="AO15" s="4"/>
      <c r="AP15" s="4"/>
      <c r="AQ15" s="4"/>
      <c r="AR15" s="4"/>
      <c r="AS15" s="4"/>
      <c r="AT15" s="4"/>
      <c r="AU15" s="563">
        <f t="shared" si="10"/>
        <v>0</v>
      </c>
      <c r="AV15" s="563">
        <f t="shared" si="11"/>
        <v>0</v>
      </c>
      <c r="AW15" s="563">
        <f t="shared" si="12"/>
        <v>0</v>
      </c>
      <c r="AX15" s="563">
        <f t="shared" si="13"/>
        <v>0</v>
      </c>
      <c r="AY15" s="563">
        <f t="shared" si="14"/>
        <v>0</v>
      </c>
      <c r="AZ15" s="563">
        <f t="shared" si="15"/>
        <v>0</v>
      </c>
      <c r="BA15" s="563">
        <f t="shared" si="16"/>
        <v>0</v>
      </c>
      <c r="BB15" s="563">
        <f t="shared" si="17"/>
        <v>0</v>
      </c>
      <c r="BC15" s="346">
        <f t="shared" si="18"/>
        <v>0</v>
      </c>
      <c r="BD15" s="346">
        <f t="shared" si="19"/>
        <v>0</v>
      </c>
      <c r="BE15" s="346">
        <f t="shared" si="20"/>
        <v>0</v>
      </c>
      <c r="BF15" s="346">
        <f t="shared" si="21"/>
        <v>0</v>
      </c>
      <c r="BG15" s="346">
        <f t="shared" si="22"/>
        <v>0</v>
      </c>
      <c r="BI15" s="14">
        <f>IFERROR(AH15*'Retail_distributor-wise'!KW15,"")</f>
        <v>0</v>
      </c>
      <c r="BJ15" s="14">
        <f>IFERROR(AI15*'Retail_distributor-wise'!KX15,"")</f>
        <v>0</v>
      </c>
      <c r="BK15" s="14">
        <f>IFERROR(AJ15*'Retail_distributor-wise'!KY15,"")</f>
        <v>0</v>
      </c>
      <c r="BL15" s="14">
        <f>IFERROR(AK15*'Retail_distributor-wise'!KZ15,"")</f>
        <v>0</v>
      </c>
      <c r="BM15" s="14">
        <f>IFERROR(AL15*'Retail_distributor-wise'!LA15,"")</f>
        <v>0</v>
      </c>
      <c r="BN15" s="14">
        <f>IFERROR(AM15*'Retail_distributor-wise'!LB15,"")</f>
        <v>0</v>
      </c>
      <c r="BO15" s="14">
        <f>IFERROR(AN15*'Retail_distributor-wise'!LC15,"")</f>
        <v>0</v>
      </c>
      <c r="BP15" s="14">
        <f>IFERROR(AO15*'Retail_distributor-wise'!LD15,"")</f>
        <v>0</v>
      </c>
      <c r="BQ15" s="14">
        <f>IFERROR(AP15*'Retail_distributor-wise'!LE15,"")</f>
        <v>0</v>
      </c>
      <c r="BR15" s="14">
        <f>IFERROR(AQ15*'Retail_distributor-wise'!LF15,"")</f>
        <v>0</v>
      </c>
      <c r="BS15" s="14">
        <f>IFERROR(AR15*'Retail_distributor-wise'!LG15,"")</f>
        <v>0</v>
      </c>
      <c r="BT15" s="14">
        <f>IFERROR(AS15*'Retail_distributor-wise'!LH15,"")</f>
        <v>0</v>
      </c>
      <c r="BU15" s="14">
        <f t="shared" si="23"/>
        <v>0</v>
      </c>
      <c r="BW15" s="346">
        <f>IFERROR(AH15*Distributor_projects!CZ15,"")</f>
        <v>0</v>
      </c>
      <c r="BX15" s="346">
        <f>IFERROR(AI15*Distributor_projects!DA15,"")</f>
        <v>0</v>
      </c>
      <c r="BY15" s="346">
        <f>IFERROR(AJ15*Distributor_projects!DB15,"")</f>
        <v>0</v>
      </c>
      <c r="BZ15" s="346">
        <f>IFERROR(AK15*Distributor_projects!DC15,"")</f>
        <v>0</v>
      </c>
      <c r="CA15" s="346">
        <f>IFERROR(AL15*Distributor_projects!DD15,"")</f>
        <v>0</v>
      </c>
      <c r="CB15" s="346">
        <f>IFERROR(AM15*Distributor_projects!DE15,"")</f>
        <v>0</v>
      </c>
      <c r="CC15" s="346">
        <f>IFERROR(AN15*Distributor_projects!DF15,"")</f>
        <v>0</v>
      </c>
      <c r="CD15" s="346">
        <f>IFERROR(AO15*Distributor_projects!DG15,"")</f>
        <v>0</v>
      </c>
      <c r="CE15" s="346">
        <f>IFERROR(AP15*Distributor_projects!DH15,"")</f>
        <v>0</v>
      </c>
      <c r="CF15" s="346">
        <f>IFERROR(AQ15*Distributor_projects!DI15,"")</f>
        <v>0</v>
      </c>
      <c r="CG15" s="346">
        <f>IFERROR(AR15*Distributor_projects!DJ15,"")</f>
        <v>0</v>
      </c>
      <c r="CH15" s="346">
        <f>IFERROR(AS15*Distributor_projects!DK15,"")</f>
        <v>0</v>
      </c>
      <c r="CI15" s="563">
        <f t="shared" si="24"/>
        <v>0</v>
      </c>
      <c r="CK15" s="346">
        <f t="shared" si="25"/>
        <v>0</v>
      </c>
      <c r="CL15" s="346">
        <f t="shared" si="26"/>
        <v>0</v>
      </c>
      <c r="CM15" s="346">
        <f t="shared" si="27"/>
        <v>0</v>
      </c>
      <c r="CN15" s="346">
        <f t="shared" si="28"/>
        <v>0</v>
      </c>
      <c r="CO15" s="346">
        <f t="shared" si="29"/>
        <v>0</v>
      </c>
      <c r="CP15" s="346">
        <f t="shared" si="30"/>
        <v>0</v>
      </c>
      <c r="CQ15" s="346">
        <f t="shared" si="31"/>
        <v>0</v>
      </c>
      <c r="CR15" s="346">
        <f t="shared" si="32"/>
        <v>0</v>
      </c>
      <c r="CS15" s="346">
        <f t="shared" si="33"/>
        <v>0</v>
      </c>
      <c r="CT15" s="346">
        <f t="shared" si="34"/>
        <v>0</v>
      </c>
      <c r="CU15" s="346">
        <f t="shared" si="35"/>
        <v>0</v>
      </c>
      <c r="CV15" s="346">
        <f t="shared" si="36"/>
        <v>0</v>
      </c>
      <c r="CW15" s="346">
        <f t="shared" si="37"/>
        <v>0</v>
      </c>
    </row>
    <row r="16" spans="1:101">
      <c r="A16" s="4">
        <v>11</v>
      </c>
      <c r="B16" s="1" t="s">
        <v>423</v>
      </c>
      <c r="C16" s="1" t="s">
        <v>334</v>
      </c>
      <c r="D16" s="4" t="s">
        <v>326</v>
      </c>
      <c r="E16" s="4" t="s">
        <v>488</v>
      </c>
      <c r="F16" s="15">
        <f t="shared" si="6"/>
        <v>17100</v>
      </c>
      <c r="G16" s="15">
        <f>SUMIFS('Retail_distributor-wise'!J:J,'Retail_distributor-wise'!$B:$B,'Credit sales_Ret. + Dist. Proj.'!$B16,'Retail_distributor-wise'!$C:$C,'Credit sales_Ret. + Dist. Proj.'!$C16)</f>
        <v>1000</v>
      </c>
      <c r="H16" s="15">
        <f>SUMIFS('Retail_distributor-wise'!K:K,'Retail_distributor-wise'!$B:$B,'Credit sales_Ret. + Dist. Proj.'!$B16,'Retail_distributor-wise'!$C:$C,'Credit sales_Ret. + Dist. Proj.'!$C16)</f>
        <v>1350</v>
      </c>
      <c r="I16" s="15">
        <f>SUMIFS('Retail_distributor-wise'!L:L,'Retail_distributor-wise'!$B:$B,'Credit sales_Ret. + Dist. Proj.'!$B16,'Retail_distributor-wise'!$C:$C,'Credit sales_Ret. + Dist. Proj.'!$C16)</f>
        <v>1200</v>
      </c>
      <c r="J16" s="15">
        <f>SUMIFS('Retail_distributor-wise'!M:M,'Retail_distributor-wise'!$B:$B,'Credit sales_Ret. + Dist. Proj.'!$B16,'Retail_distributor-wise'!$C:$C,'Credit sales_Ret. + Dist. Proj.'!$C16)</f>
        <v>1000</v>
      </c>
      <c r="K16" s="15">
        <f>SUMIFS('Retail_distributor-wise'!N:N,'Retail_distributor-wise'!$B:$B,'Credit sales_Ret. + Dist. Proj.'!$B16,'Retail_distributor-wise'!$C:$C,'Credit sales_Ret. + Dist. Proj.'!$C16)</f>
        <v>850</v>
      </c>
      <c r="L16" s="15">
        <f>SUMIFS('Retail_distributor-wise'!O:O,'Retail_distributor-wise'!$B:$B,'Credit sales_Ret. + Dist. Proj.'!$B16,'Retail_distributor-wise'!$C:$C,'Credit sales_Ret. + Dist. Proj.'!$C16)</f>
        <v>950</v>
      </c>
      <c r="M16" s="15">
        <f>SUMIFS('Retail_distributor-wise'!P:P,'Retail_distributor-wise'!$B:$B,'Credit sales_Ret. + Dist. Proj.'!$B16,'Retail_distributor-wise'!$C:$C,'Credit sales_Ret. + Dist. Proj.'!$C16)</f>
        <v>1200</v>
      </c>
      <c r="N16" s="15">
        <f>SUMIFS('Retail_distributor-wise'!Q:Q,'Retail_distributor-wise'!$B:$B,'Credit sales_Ret. + Dist. Proj.'!$B16,'Retail_distributor-wise'!$C:$C,'Credit sales_Ret. + Dist. Proj.'!$C16)</f>
        <v>1450</v>
      </c>
      <c r="O16" s="15">
        <f>SUMIFS('Retail_distributor-wise'!R:R,'Retail_distributor-wise'!$B:$B,'Credit sales_Ret. + Dist. Proj.'!$B16,'Retail_distributor-wise'!$C:$C,'Credit sales_Ret. + Dist. Proj.'!$C16)</f>
        <v>1550</v>
      </c>
      <c r="P16" s="15">
        <f>SUMIFS('Retail_distributor-wise'!S:S,'Retail_distributor-wise'!$B:$B,'Credit sales_Ret. + Dist. Proj.'!$B16,'Retail_distributor-wise'!$C:$C,'Credit sales_Ret. + Dist. Proj.'!$C16)</f>
        <v>1900</v>
      </c>
      <c r="Q16" s="15">
        <f>SUMIFS('Retail_distributor-wise'!T:T,'Retail_distributor-wise'!$B:$B,'Credit sales_Ret. + Dist. Proj.'!$B16,'Retail_distributor-wise'!$C:$C,'Credit sales_Ret. + Dist. Proj.'!$C16)</f>
        <v>2150</v>
      </c>
      <c r="R16" s="15">
        <f>SUMIFS('Retail_distributor-wise'!U:U,'Retail_distributor-wise'!$B:$B,'Credit sales_Ret. + Dist. Proj.'!$B16,'Retail_distributor-wise'!$C:$C,'Credit sales_Ret. + Dist. Proj.'!$C16)</f>
        <v>2500</v>
      </c>
      <c r="S16" s="15"/>
      <c r="T16" s="15">
        <f t="shared" si="7"/>
        <v>1250</v>
      </c>
      <c r="U16" s="15">
        <f>SUMIFS(Distributor_projects!I:I,Distributor_projects!$B:$B,'Credit sales_Ret. + Dist. Proj.'!$B16,Distributor_projects!$C:$C,'Credit sales_Ret. + Dist. Proj.'!$C16)</f>
        <v>100</v>
      </c>
      <c r="V16" s="15">
        <f>SUMIFS(Distributor_projects!J:J,Distributor_projects!$B:$B,'Credit sales_Ret. + Dist. Proj.'!$B16,Distributor_projects!$C:$C,'Credit sales_Ret. + Dist. Proj.'!$C16)</f>
        <v>100</v>
      </c>
      <c r="W16" s="15">
        <f>SUMIFS(Distributor_projects!K:K,Distributor_projects!$B:$B,'Credit sales_Ret. + Dist. Proj.'!$B16,Distributor_projects!$C:$C,'Credit sales_Ret. + Dist. Proj.'!$C16)</f>
        <v>100</v>
      </c>
      <c r="X16" s="15">
        <f>SUMIFS(Distributor_projects!L:L,Distributor_projects!$B:$B,'Credit sales_Ret. + Dist. Proj.'!$B16,Distributor_projects!$C:$C,'Credit sales_Ret. + Dist. Proj.'!$C16)</f>
        <v>100</v>
      </c>
      <c r="Y16" s="15">
        <f>SUMIFS(Distributor_projects!M:M,Distributor_projects!$B:$B,'Credit sales_Ret. + Dist. Proj.'!$B16,Distributor_projects!$C:$C,'Credit sales_Ret. + Dist. Proj.'!$C16)</f>
        <v>100</v>
      </c>
      <c r="Z16" s="15">
        <f>SUMIFS(Distributor_projects!N:N,Distributor_projects!$B:$B,'Credit sales_Ret. + Dist. Proj.'!$B16,Distributor_projects!$C:$C,'Credit sales_Ret. + Dist. Proj.'!$C16)</f>
        <v>100</v>
      </c>
      <c r="AA16" s="15">
        <f>SUMIFS(Distributor_projects!O:O,Distributor_projects!$B:$B,'Credit sales_Ret. + Dist. Proj.'!$B16,Distributor_projects!$C:$C,'Credit sales_Ret. + Dist. Proj.'!$C16)</f>
        <v>100</v>
      </c>
      <c r="AB16" s="15">
        <f>SUMIFS(Distributor_projects!P:P,Distributor_projects!$B:$B,'Credit sales_Ret. + Dist. Proj.'!$B16,Distributor_projects!$C:$C,'Credit sales_Ret. + Dist. Proj.'!$C16)</f>
        <v>100</v>
      </c>
      <c r="AC16" s="15">
        <f>SUMIFS(Distributor_projects!Q:Q,Distributor_projects!$B:$B,'Credit sales_Ret. + Dist. Proj.'!$B16,Distributor_projects!$C:$C,'Credit sales_Ret. + Dist. Proj.'!$C16)</f>
        <v>150</v>
      </c>
      <c r="AD16" s="15">
        <f>SUMIFS(Distributor_projects!R:R,Distributor_projects!$B:$B,'Credit sales_Ret. + Dist. Proj.'!$B16,Distributor_projects!$C:$C,'Credit sales_Ret. + Dist. Proj.'!$C16)</f>
        <v>100</v>
      </c>
      <c r="AE16" s="15">
        <f>SUMIFS(Distributor_projects!S:S,Distributor_projects!$B:$B,'Credit sales_Ret. + Dist. Proj.'!$B16,Distributor_projects!$C:$C,'Credit sales_Ret. + Dist. Proj.'!$C16)</f>
        <v>100</v>
      </c>
      <c r="AF16" s="15">
        <f>SUMIFS(Distributor_projects!T:T,Distributor_projects!$B:$B,'Credit sales_Ret. + Dist. Proj.'!$B16,Distributor_projects!$C:$C,'Credit sales_Ret. + Dist. Proj.'!$C16)</f>
        <v>100</v>
      </c>
      <c r="AH16" s="16">
        <v>0.9</v>
      </c>
      <c r="AI16" s="16">
        <v>0.9</v>
      </c>
      <c r="AJ16" s="16">
        <v>0.8</v>
      </c>
      <c r="AK16" s="16">
        <v>0.9</v>
      </c>
      <c r="AL16" s="16">
        <v>0.9</v>
      </c>
      <c r="AM16" s="16">
        <v>0.9</v>
      </c>
      <c r="AN16" s="16">
        <v>0.9</v>
      </c>
      <c r="AO16" s="16">
        <v>0.9</v>
      </c>
      <c r="AP16" s="16">
        <v>0.9</v>
      </c>
      <c r="AQ16" s="16">
        <v>0.9</v>
      </c>
      <c r="AR16" s="16">
        <v>0.9</v>
      </c>
      <c r="AS16" s="16">
        <v>0.9</v>
      </c>
      <c r="AT16" s="16"/>
      <c r="AU16" s="563">
        <f t="shared" si="10"/>
        <v>0.99</v>
      </c>
      <c r="AV16" s="563">
        <f t="shared" si="11"/>
        <v>1.3049999999999999</v>
      </c>
      <c r="AW16" s="563">
        <f t="shared" si="12"/>
        <v>1.04</v>
      </c>
      <c r="AX16" s="563">
        <f t="shared" si="13"/>
        <v>0.99</v>
      </c>
      <c r="AY16" s="563">
        <f t="shared" si="14"/>
        <v>0.85499999999999998</v>
      </c>
      <c r="AZ16" s="563">
        <f t="shared" si="15"/>
        <v>0.94499999999999995</v>
      </c>
      <c r="BA16" s="563">
        <f t="shared" si="16"/>
        <v>1.17</v>
      </c>
      <c r="BB16" s="563">
        <f t="shared" si="17"/>
        <v>1.395</v>
      </c>
      <c r="BC16" s="346">
        <f t="shared" si="18"/>
        <v>1.53</v>
      </c>
      <c r="BD16" s="346">
        <f t="shared" si="19"/>
        <v>1.8</v>
      </c>
      <c r="BE16" s="346">
        <f t="shared" si="20"/>
        <v>2.0249999999999999</v>
      </c>
      <c r="BF16" s="346">
        <f t="shared" si="21"/>
        <v>2.34</v>
      </c>
      <c r="BG16" s="346">
        <f t="shared" si="22"/>
        <v>16.384999999999998</v>
      </c>
      <c r="BI16" s="14">
        <f>IFERROR(AH16*'Retail_distributor-wise'!KW16,"")</f>
        <v>4.8420000000000005</v>
      </c>
      <c r="BJ16" s="14">
        <f>IFERROR(AI16*'Retail_distributor-wise'!KX16,"")</f>
        <v>6.4151999999999996</v>
      </c>
      <c r="BK16" s="14">
        <f>IFERROR(AJ16*'Retail_distributor-wise'!KY16,"")</f>
        <v>4.8288000000000011</v>
      </c>
      <c r="BL16" s="14">
        <f>IFERROR(AK16*'Retail_distributor-wise'!KZ16,"")</f>
        <v>4.3020000000000005</v>
      </c>
      <c r="BM16" s="14">
        <f>IFERROR(AL16*'Retail_distributor-wise'!LA16,"")</f>
        <v>3.5802</v>
      </c>
      <c r="BN16" s="14">
        <f>IFERROR(AM16*'Retail_distributor-wise'!LB16,"")</f>
        <v>3.8731500000000008</v>
      </c>
      <c r="BO16" s="14">
        <f>IFERROR(AN16*'Retail_distributor-wise'!LC16,"")</f>
        <v>4.8772799999999998</v>
      </c>
      <c r="BP16" s="14">
        <f>IFERROR(AO16*'Retail_distributor-wise'!LD16,"")</f>
        <v>6.0238800000000001</v>
      </c>
      <c r="BQ16" s="14">
        <f>IFERROR(AP16*'Retail_distributor-wise'!LE16,"")</f>
        <v>6.6290400000000007</v>
      </c>
      <c r="BR16" s="14">
        <f>IFERROR(AQ16*'Retail_distributor-wise'!LF16,"")</f>
        <v>8.5534200000000027</v>
      </c>
      <c r="BS16" s="14">
        <f>IFERROR(AR16*'Retail_distributor-wise'!LG16,"")</f>
        <v>9.6517800000000005</v>
      </c>
      <c r="BT16" s="14">
        <f>IFERROR(AS16*'Retail_distributor-wise'!LH16,"")</f>
        <v>11.529</v>
      </c>
      <c r="BU16" s="14">
        <f t="shared" si="23"/>
        <v>75.105750000000015</v>
      </c>
      <c r="BW16" s="346">
        <f>IFERROR(AH16*Distributor_projects!CZ16,"")</f>
        <v>0.4365</v>
      </c>
      <c r="BX16" s="346">
        <f>IFERROR(AI16*Distributor_projects!DA16,"")</f>
        <v>0.4365</v>
      </c>
      <c r="BY16" s="346">
        <f>IFERROR(AJ16*Distributor_projects!DB16,"")</f>
        <v>0.38800000000000001</v>
      </c>
      <c r="BZ16" s="346">
        <f>IFERROR(AK16*Distributor_projects!DC16,"")</f>
        <v>0.4365</v>
      </c>
      <c r="CA16" s="346">
        <f>IFERROR(AL16*Distributor_projects!DD16,"")</f>
        <v>0.4365</v>
      </c>
      <c r="CB16" s="346">
        <f>IFERROR(AM16*Distributor_projects!DE16,"")</f>
        <v>0.4365</v>
      </c>
      <c r="CC16" s="346">
        <f>IFERROR(AN16*Distributor_projects!DF16,"")</f>
        <v>0.4365</v>
      </c>
      <c r="CD16" s="346">
        <f>IFERROR(AO16*Distributor_projects!DG16,"")</f>
        <v>0.4365</v>
      </c>
      <c r="CE16" s="346">
        <f>IFERROR(AP16*Distributor_projects!DH16,"")</f>
        <v>0.65475000000000005</v>
      </c>
      <c r="CF16" s="346">
        <f>IFERROR(AQ16*Distributor_projects!DI16,"")</f>
        <v>0.4365</v>
      </c>
      <c r="CG16" s="346">
        <f>IFERROR(AR16*Distributor_projects!DJ16,"")</f>
        <v>0.4365</v>
      </c>
      <c r="CH16" s="346">
        <f>IFERROR(AS16*Distributor_projects!DK16,"")</f>
        <v>0.4365</v>
      </c>
      <c r="CI16" s="563">
        <f t="shared" si="24"/>
        <v>5.4077500000000001</v>
      </c>
      <c r="CK16" s="346">
        <f t="shared" si="25"/>
        <v>5.2785000000000002</v>
      </c>
      <c r="CL16" s="346">
        <f t="shared" si="26"/>
        <v>6.8516999999999992</v>
      </c>
      <c r="CM16" s="346">
        <f t="shared" si="27"/>
        <v>5.216800000000001</v>
      </c>
      <c r="CN16" s="346">
        <f t="shared" si="28"/>
        <v>4.7385000000000002</v>
      </c>
      <c r="CO16" s="346">
        <f t="shared" si="29"/>
        <v>4.0167000000000002</v>
      </c>
      <c r="CP16" s="346">
        <f t="shared" si="30"/>
        <v>4.3096500000000004</v>
      </c>
      <c r="CQ16" s="346">
        <f t="shared" si="31"/>
        <v>5.3137799999999995</v>
      </c>
      <c r="CR16" s="346">
        <f t="shared" si="32"/>
        <v>6.4603799999999998</v>
      </c>
      <c r="CS16" s="346">
        <f t="shared" si="33"/>
        <v>7.2837900000000007</v>
      </c>
      <c r="CT16" s="346">
        <f t="shared" si="34"/>
        <v>8.9899200000000032</v>
      </c>
      <c r="CU16" s="346">
        <f t="shared" si="35"/>
        <v>10.088280000000001</v>
      </c>
      <c r="CV16" s="346">
        <f t="shared" si="36"/>
        <v>11.9655</v>
      </c>
      <c r="CW16" s="346">
        <f t="shared" si="37"/>
        <v>80.513500000000022</v>
      </c>
    </row>
    <row r="17" spans="1:101">
      <c r="A17" s="4">
        <v>12</v>
      </c>
      <c r="B17" s="1" t="s">
        <v>425</v>
      </c>
      <c r="C17" s="1" t="s">
        <v>334</v>
      </c>
      <c r="D17" s="4" t="s">
        <v>326</v>
      </c>
      <c r="E17" s="4"/>
      <c r="F17" s="15">
        <f t="shared" si="6"/>
        <v>0</v>
      </c>
      <c r="G17" s="15">
        <f>SUMIFS('Retail_distributor-wise'!J:J,'Retail_distributor-wise'!$B:$B,'Credit sales_Ret. + Dist. Proj.'!$B17,'Retail_distributor-wise'!$C:$C,'Credit sales_Ret. + Dist. Proj.'!$C17)</f>
        <v>0</v>
      </c>
      <c r="H17" s="15">
        <f>SUMIFS('Retail_distributor-wise'!K:K,'Retail_distributor-wise'!$B:$B,'Credit sales_Ret. + Dist. Proj.'!$B17,'Retail_distributor-wise'!$C:$C,'Credit sales_Ret. + Dist. Proj.'!$C17)</f>
        <v>0</v>
      </c>
      <c r="I17" s="15">
        <f>SUMIFS('Retail_distributor-wise'!L:L,'Retail_distributor-wise'!$B:$B,'Credit sales_Ret. + Dist. Proj.'!$B17,'Retail_distributor-wise'!$C:$C,'Credit sales_Ret. + Dist. Proj.'!$C17)</f>
        <v>0</v>
      </c>
      <c r="J17" s="15">
        <f>SUMIFS('Retail_distributor-wise'!M:M,'Retail_distributor-wise'!$B:$B,'Credit sales_Ret. + Dist. Proj.'!$B17,'Retail_distributor-wise'!$C:$C,'Credit sales_Ret. + Dist. Proj.'!$C17)</f>
        <v>0</v>
      </c>
      <c r="K17" s="15">
        <f>SUMIFS('Retail_distributor-wise'!N:N,'Retail_distributor-wise'!$B:$B,'Credit sales_Ret. + Dist. Proj.'!$B17,'Retail_distributor-wise'!$C:$C,'Credit sales_Ret. + Dist. Proj.'!$C17)</f>
        <v>0</v>
      </c>
      <c r="L17" s="15">
        <f>SUMIFS('Retail_distributor-wise'!O:O,'Retail_distributor-wise'!$B:$B,'Credit sales_Ret. + Dist. Proj.'!$B17,'Retail_distributor-wise'!$C:$C,'Credit sales_Ret. + Dist. Proj.'!$C17)</f>
        <v>0</v>
      </c>
      <c r="M17" s="15">
        <f>SUMIFS('Retail_distributor-wise'!P:P,'Retail_distributor-wise'!$B:$B,'Credit sales_Ret. + Dist. Proj.'!$B17,'Retail_distributor-wise'!$C:$C,'Credit sales_Ret. + Dist. Proj.'!$C17)</f>
        <v>0</v>
      </c>
      <c r="N17" s="15">
        <f>SUMIFS('Retail_distributor-wise'!Q:Q,'Retail_distributor-wise'!$B:$B,'Credit sales_Ret. + Dist. Proj.'!$B17,'Retail_distributor-wise'!$C:$C,'Credit sales_Ret. + Dist. Proj.'!$C17)</f>
        <v>0</v>
      </c>
      <c r="O17" s="15">
        <f>SUMIFS('Retail_distributor-wise'!R:R,'Retail_distributor-wise'!$B:$B,'Credit sales_Ret. + Dist. Proj.'!$B17,'Retail_distributor-wise'!$C:$C,'Credit sales_Ret. + Dist. Proj.'!$C17)</f>
        <v>0</v>
      </c>
      <c r="P17" s="15">
        <f>SUMIFS('Retail_distributor-wise'!S:S,'Retail_distributor-wise'!$B:$B,'Credit sales_Ret. + Dist. Proj.'!$B17,'Retail_distributor-wise'!$C:$C,'Credit sales_Ret. + Dist. Proj.'!$C17)</f>
        <v>0</v>
      </c>
      <c r="Q17" s="15">
        <f>SUMIFS('Retail_distributor-wise'!T:T,'Retail_distributor-wise'!$B:$B,'Credit sales_Ret. + Dist. Proj.'!$B17,'Retail_distributor-wise'!$C:$C,'Credit sales_Ret. + Dist. Proj.'!$C17)</f>
        <v>0</v>
      </c>
      <c r="R17" s="15">
        <f>SUMIFS('Retail_distributor-wise'!U:U,'Retail_distributor-wise'!$B:$B,'Credit sales_Ret. + Dist. Proj.'!$B17,'Retail_distributor-wise'!$C:$C,'Credit sales_Ret. + Dist. Proj.'!$C17)</f>
        <v>0</v>
      </c>
      <c r="S17" s="15"/>
      <c r="T17" s="15">
        <f t="shared" si="7"/>
        <v>0</v>
      </c>
      <c r="U17" s="15">
        <f>SUMIFS(Distributor_projects!I:I,Distributor_projects!$B:$B,'Credit sales_Ret. + Dist. Proj.'!$B17,Distributor_projects!$C:$C,'Credit sales_Ret. + Dist. Proj.'!$C17)</f>
        <v>0</v>
      </c>
      <c r="V17" s="15">
        <f>SUMIFS(Distributor_projects!J:J,Distributor_projects!$B:$B,'Credit sales_Ret. + Dist. Proj.'!$B17,Distributor_projects!$C:$C,'Credit sales_Ret. + Dist. Proj.'!$C17)</f>
        <v>0</v>
      </c>
      <c r="W17" s="15">
        <f>SUMIFS(Distributor_projects!K:K,Distributor_projects!$B:$B,'Credit sales_Ret. + Dist. Proj.'!$B17,Distributor_projects!$C:$C,'Credit sales_Ret. + Dist. Proj.'!$C17)</f>
        <v>0</v>
      </c>
      <c r="X17" s="15">
        <f>SUMIFS(Distributor_projects!L:L,Distributor_projects!$B:$B,'Credit sales_Ret. + Dist. Proj.'!$B17,Distributor_projects!$C:$C,'Credit sales_Ret. + Dist. Proj.'!$C17)</f>
        <v>0</v>
      </c>
      <c r="Y17" s="15">
        <f>SUMIFS(Distributor_projects!M:M,Distributor_projects!$B:$B,'Credit sales_Ret. + Dist. Proj.'!$B17,Distributor_projects!$C:$C,'Credit sales_Ret. + Dist. Proj.'!$C17)</f>
        <v>0</v>
      </c>
      <c r="Z17" s="15">
        <f>SUMIFS(Distributor_projects!N:N,Distributor_projects!$B:$B,'Credit sales_Ret. + Dist. Proj.'!$B17,Distributor_projects!$C:$C,'Credit sales_Ret. + Dist. Proj.'!$C17)</f>
        <v>0</v>
      </c>
      <c r="AA17" s="15">
        <f>SUMIFS(Distributor_projects!O:O,Distributor_projects!$B:$B,'Credit sales_Ret. + Dist. Proj.'!$B17,Distributor_projects!$C:$C,'Credit sales_Ret. + Dist. Proj.'!$C17)</f>
        <v>0</v>
      </c>
      <c r="AB17" s="15">
        <f>SUMIFS(Distributor_projects!P:P,Distributor_projects!$B:$B,'Credit sales_Ret. + Dist. Proj.'!$B17,Distributor_projects!$C:$C,'Credit sales_Ret. + Dist. Proj.'!$C17)</f>
        <v>0</v>
      </c>
      <c r="AC17" s="15">
        <f>SUMIFS(Distributor_projects!Q:Q,Distributor_projects!$B:$B,'Credit sales_Ret. + Dist. Proj.'!$B17,Distributor_projects!$C:$C,'Credit sales_Ret. + Dist. Proj.'!$C17)</f>
        <v>0</v>
      </c>
      <c r="AD17" s="15">
        <f>SUMIFS(Distributor_projects!R:R,Distributor_projects!$B:$B,'Credit sales_Ret. + Dist. Proj.'!$B17,Distributor_projects!$C:$C,'Credit sales_Ret. + Dist. Proj.'!$C17)</f>
        <v>0</v>
      </c>
      <c r="AE17" s="15">
        <f>SUMIFS(Distributor_projects!S:S,Distributor_projects!$B:$B,'Credit sales_Ret. + Dist. Proj.'!$B17,Distributor_projects!$C:$C,'Credit sales_Ret. + Dist. Proj.'!$C17)</f>
        <v>0</v>
      </c>
      <c r="AF17" s="15">
        <f>SUMIFS(Distributor_projects!T:T,Distributor_projects!$B:$B,'Credit sales_Ret. + Dist. Proj.'!$B17,Distributor_projects!$C:$C,'Credit sales_Ret. + Dist. Proj.'!$C17)</f>
        <v>0</v>
      </c>
      <c r="AH17" s="4"/>
      <c r="AI17" s="4"/>
      <c r="AJ17" s="4"/>
      <c r="AK17" s="4"/>
      <c r="AL17" s="4"/>
      <c r="AM17" s="4"/>
      <c r="AN17" s="4"/>
      <c r="AO17" s="4"/>
      <c r="AP17" s="4"/>
      <c r="AQ17" s="4"/>
      <c r="AR17" s="4"/>
      <c r="AS17" s="4"/>
      <c r="AT17" s="4"/>
      <c r="AU17" s="563">
        <f t="shared" si="10"/>
        <v>0</v>
      </c>
      <c r="AV17" s="563">
        <f t="shared" si="11"/>
        <v>0</v>
      </c>
      <c r="AW17" s="563">
        <f t="shared" si="12"/>
        <v>0</v>
      </c>
      <c r="AX17" s="563">
        <f t="shared" si="13"/>
        <v>0</v>
      </c>
      <c r="AY17" s="563">
        <f t="shared" si="14"/>
        <v>0</v>
      </c>
      <c r="AZ17" s="563">
        <f t="shared" si="15"/>
        <v>0</v>
      </c>
      <c r="BA17" s="563">
        <f t="shared" si="16"/>
        <v>0</v>
      </c>
      <c r="BB17" s="563">
        <f t="shared" si="17"/>
        <v>0</v>
      </c>
      <c r="BC17" s="346">
        <f t="shared" si="18"/>
        <v>0</v>
      </c>
      <c r="BD17" s="346">
        <f t="shared" si="19"/>
        <v>0</v>
      </c>
      <c r="BE17" s="346">
        <f t="shared" si="20"/>
        <v>0</v>
      </c>
      <c r="BF17" s="346">
        <f t="shared" si="21"/>
        <v>0</v>
      </c>
      <c r="BG17" s="346">
        <f t="shared" si="22"/>
        <v>0</v>
      </c>
      <c r="BI17" s="14">
        <f>IFERROR(AH17*'Retail_distributor-wise'!KW17,"")</f>
        <v>0</v>
      </c>
      <c r="BJ17" s="14">
        <f>IFERROR(AI17*'Retail_distributor-wise'!KX17,"")</f>
        <v>0</v>
      </c>
      <c r="BK17" s="14">
        <f>IFERROR(AJ17*'Retail_distributor-wise'!KY17,"")</f>
        <v>0</v>
      </c>
      <c r="BL17" s="14">
        <f>IFERROR(AK17*'Retail_distributor-wise'!KZ17,"")</f>
        <v>0</v>
      </c>
      <c r="BM17" s="14">
        <f>IFERROR(AL17*'Retail_distributor-wise'!LA17,"")</f>
        <v>0</v>
      </c>
      <c r="BN17" s="14">
        <f>IFERROR(AM17*'Retail_distributor-wise'!LB17,"")</f>
        <v>0</v>
      </c>
      <c r="BO17" s="14">
        <f>IFERROR(AN17*'Retail_distributor-wise'!LC17,"")</f>
        <v>0</v>
      </c>
      <c r="BP17" s="14">
        <f>IFERROR(AO17*'Retail_distributor-wise'!LD17,"")</f>
        <v>0</v>
      </c>
      <c r="BQ17" s="14">
        <f>IFERROR(AP17*'Retail_distributor-wise'!LE17,"")</f>
        <v>0</v>
      </c>
      <c r="BR17" s="14">
        <f>IFERROR(AQ17*'Retail_distributor-wise'!LF17,"")</f>
        <v>0</v>
      </c>
      <c r="BS17" s="14">
        <f>IFERROR(AR17*'Retail_distributor-wise'!LG17,"")</f>
        <v>0</v>
      </c>
      <c r="BT17" s="14">
        <f>IFERROR(AS17*'Retail_distributor-wise'!LH17,"")</f>
        <v>0</v>
      </c>
      <c r="BU17" s="14">
        <f t="shared" si="23"/>
        <v>0</v>
      </c>
      <c r="BW17" s="346">
        <f>IFERROR(AH17*Distributor_projects!CZ17,"")</f>
        <v>0</v>
      </c>
      <c r="BX17" s="346">
        <f>IFERROR(AI17*Distributor_projects!DA17,"")</f>
        <v>0</v>
      </c>
      <c r="BY17" s="346">
        <f>IFERROR(AJ17*Distributor_projects!DB17,"")</f>
        <v>0</v>
      </c>
      <c r="BZ17" s="346">
        <f>IFERROR(AK17*Distributor_projects!DC17,"")</f>
        <v>0</v>
      </c>
      <c r="CA17" s="346">
        <f>IFERROR(AL17*Distributor_projects!DD17,"")</f>
        <v>0</v>
      </c>
      <c r="CB17" s="346">
        <f>IFERROR(AM17*Distributor_projects!DE17,"")</f>
        <v>0</v>
      </c>
      <c r="CC17" s="346">
        <f>IFERROR(AN17*Distributor_projects!DF17,"")</f>
        <v>0</v>
      </c>
      <c r="CD17" s="346">
        <f>IFERROR(AO17*Distributor_projects!DG17,"")</f>
        <v>0</v>
      </c>
      <c r="CE17" s="346">
        <f>IFERROR(AP17*Distributor_projects!DH17,"")</f>
        <v>0</v>
      </c>
      <c r="CF17" s="346">
        <f>IFERROR(AQ17*Distributor_projects!DI17,"")</f>
        <v>0</v>
      </c>
      <c r="CG17" s="346">
        <f>IFERROR(AR17*Distributor_projects!DJ17,"")</f>
        <v>0</v>
      </c>
      <c r="CH17" s="346">
        <f>IFERROR(AS17*Distributor_projects!DK17,"")</f>
        <v>0</v>
      </c>
      <c r="CI17" s="563">
        <f t="shared" si="24"/>
        <v>0</v>
      </c>
      <c r="CK17" s="346">
        <f t="shared" si="25"/>
        <v>0</v>
      </c>
      <c r="CL17" s="346">
        <f t="shared" si="26"/>
        <v>0</v>
      </c>
      <c r="CM17" s="346">
        <f t="shared" si="27"/>
        <v>0</v>
      </c>
      <c r="CN17" s="346">
        <f t="shared" si="28"/>
        <v>0</v>
      </c>
      <c r="CO17" s="346">
        <f t="shared" si="29"/>
        <v>0</v>
      </c>
      <c r="CP17" s="346">
        <f t="shared" si="30"/>
        <v>0</v>
      </c>
      <c r="CQ17" s="346">
        <f t="shared" si="31"/>
        <v>0</v>
      </c>
      <c r="CR17" s="346">
        <f t="shared" si="32"/>
        <v>0</v>
      </c>
      <c r="CS17" s="346">
        <f t="shared" si="33"/>
        <v>0</v>
      </c>
      <c r="CT17" s="346">
        <f t="shared" si="34"/>
        <v>0</v>
      </c>
      <c r="CU17" s="346">
        <f t="shared" si="35"/>
        <v>0</v>
      </c>
      <c r="CV17" s="346">
        <f t="shared" si="36"/>
        <v>0</v>
      </c>
      <c r="CW17" s="346">
        <f t="shared" si="37"/>
        <v>0</v>
      </c>
    </row>
    <row r="18" spans="1:101">
      <c r="A18" s="4">
        <v>13</v>
      </c>
      <c r="B18" s="1" t="s">
        <v>426</v>
      </c>
      <c r="C18" s="1" t="s">
        <v>334</v>
      </c>
      <c r="D18" s="4" t="s">
        <v>326</v>
      </c>
      <c r="E18" s="4"/>
      <c r="F18" s="15">
        <f t="shared" si="6"/>
        <v>9250</v>
      </c>
      <c r="G18" s="15">
        <f>SUMIFS('Retail_distributor-wise'!J:J,'Retail_distributor-wise'!$B:$B,'Credit sales_Ret. + Dist. Proj.'!$B18,'Retail_distributor-wise'!$C:$C,'Credit sales_Ret. + Dist. Proj.'!$C18)</f>
        <v>550</v>
      </c>
      <c r="H18" s="15">
        <f>SUMIFS('Retail_distributor-wise'!K:K,'Retail_distributor-wise'!$B:$B,'Credit sales_Ret. + Dist. Proj.'!$B18,'Retail_distributor-wise'!$C:$C,'Credit sales_Ret. + Dist. Proj.'!$C18)</f>
        <v>750</v>
      </c>
      <c r="I18" s="15">
        <f>SUMIFS('Retail_distributor-wise'!L:L,'Retail_distributor-wise'!$B:$B,'Credit sales_Ret. + Dist. Proj.'!$B18,'Retail_distributor-wise'!$C:$C,'Credit sales_Ret. + Dist. Proj.'!$C18)</f>
        <v>650</v>
      </c>
      <c r="J18" s="15">
        <f>SUMIFS('Retail_distributor-wise'!M:M,'Retail_distributor-wise'!$B:$B,'Credit sales_Ret. + Dist. Proj.'!$B18,'Retail_distributor-wise'!$C:$C,'Credit sales_Ret. + Dist. Proj.'!$C18)</f>
        <v>550</v>
      </c>
      <c r="K18" s="15">
        <f>SUMIFS('Retail_distributor-wise'!N:N,'Retail_distributor-wise'!$B:$B,'Credit sales_Ret. + Dist. Proj.'!$B18,'Retail_distributor-wise'!$C:$C,'Credit sales_Ret. + Dist. Proj.'!$C18)</f>
        <v>450</v>
      </c>
      <c r="L18" s="15">
        <f>SUMIFS('Retail_distributor-wise'!O:O,'Retail_distributor-wise'!$B:$B,'Credit sales_Ret. + Dist. Proj.'!$B18,'Retail_distributor-wise'!$C:$C,'Credit sales_Ret. + Dist. Proj.'!$C18)</f>
        <v>500</v>
      </c>
      <c r="M18" s="15">
        <f>SUMIFS('Retail_distributor-wise'!P:P,'Retail_distributor-wise'!$B:$B,'Credit sales_Ret. + Dist. Proj.'!$B18,'Retail_distributor-wise'!$C:$C,'Credit sales_Ret. + Dist. Proj.'!$C18)</f>
        <v>650</v>
      </c>
      <c r="N18" s="15">
        <f>SUMIFS('Retail_distributor-wise'!Q:Q,'Retail_distributor-wise'!$B:$B,'Credit sales_Ret. + Dist. Proj.'!$B18,'Retail_distributor-wise'!$C:$C,'Credit sales_Ret. + Dist. Proj.'!$C18)</f>
        <v>800</v>
      </c>
      <c r="O18" s="15">
        <f>SUMIFS('Retail_distributor-wise'!R:R,'Retail_distributor-wise'!$B:$B,'Credit sales_Ret. + Dist. Proj.'!$B18,'Retail_distributor-wise'!$C:$C,'Credit sales_Ret. + Dist. Proj.'!$C18)</f>
        <v>850</v>
      </c>
      <c r="P18" s="15">
        <f>SUMIFS('Retail_distributor-wise'!S:S,'Retail_distributor-wise'!$B:$B,'Credit sales_Ret. + Dist. Proj.'!$B18,'Retail_distributor-wise'!$C:$C,'Credit sales_Ret. + Dist. Proj.'!$C18)</f>
        <v>1000</v>
      </c>
      <c r="Q18" s="15">
        <f>SUMIFS('Retail_distributor-wise'!T:T,'Retail_distributor-wise'!$B:$B,'Credit sales_Ret. + Dist. Proj.'!$B18,'Retail_distributor-wise'!$C:$C,'Credit sales_Ret. + Dist. Proj.'!$C18)</f>
        <v>1150</v>
      </c>
      <c r="R18" s="15">
        <f>SUMIFS('Retail_distributor-wise'!U:U,'Retail_distributor-wise'!$B:$B,'Credit sales_Ret. + Dist. Proj.'!$B18,'Retail_distributor-wise'!$C:$C,'Credit sales_Ret. + Dist. Proj.'!$C18)</f>
        <v>1350</v>
      </c>
      <c r="S18" s="15"/>
      <c r="T18" s="15">
        <f t="shared" si="7"/>
        <v>1200</v>
      </c>
      <c r="U18" s="15">
        <f>SUMIFS(Distributor_projects!I:I,Distributor_projects!$B:$B,'Credit sales_Ret. + Dist. Proj.'!$B18,Distributor_projects!$C:$C,'Credit sales_Ret. + Dist. Proj.'!$C18)</f>
        <v>100</v>
      </c>
      <c r="V18" s="15">
        <f>SUMIFS(Distributor_projects!J:J,Distributor_projects!$B:$B,'Credit sales_Ret. + Dist. Proj.'!$B18,Distributor_projects!$C:$C,'Credit sales_Ret. + Dist. Proj.'!$C18)</f>
        <v>100</v>
      </c>
      <c r="W18" s="15">
        <f>SUMIFS(Distributor_projects!K:K,Distributor_projects!$B:$B,'Credit sales_Ret. + Dist. Proj.'!$B18,Distributor_projects!$C:$C,'Credit sales_Ret. + Dist. Proj.'!$C18)</f>
        <v>100</v>
      </c>
      <c r="X18" s="15">
        <f>SUMIFS(Distributor_projects!L:L,Distributor_projects!$B:$B,'Credit sales_Ret. + Dist. Proj.'!$B18,Distributor_projects!$C:$C,'Credit sales_Ret. + Dist. Proj.'!$C18)</f>
        <v>100</v>
      </c>
      <c r="Y18" s="15">
        <f>SUMIFS(Distributor_projects!M:M,Distributor_projects!$B:$B,'Credit sales_Ret. + Dist. Proj.'!$B18,Distributor_projects!$C:$C,'Credit sales_Ret. + Dist. Proj.'!$C18)</f>
        <v>100</v>
      </c>
      <c r="Z18" s="15">
        <f>SUMIFS(Distributor_projects!N:N,Distributor_projects!$B:$B,'Credit sales_Ret. + Dist. Proj.'!$B18,Distributor_projects!$C:$C,'Credit sales_Ret. + Dist. Proj.'!$C18)</f>
        <v>100</v>
      </c>
      <c r="AA18" s="15">
        <f>SUMIFS(Distributor_projects!O:O,Distributor_projects!$B:$B,'Credit sales_Ret. + Dist. Proj.'!$B18,Distributor_projects!$C:$C,'Credit sales_Ret. + Dist. Proj.'!$C18)</f>
        <v>100</v>
      </c>
      <c r="AB18" s="15">
        <f>SUMIFS(Distributor_projects!P:P,Distributor_projects!$B:$B,'Credit sales_Ret. + Dist. Proj.'!$B18,Distributor_projects!$C:$C,'Credit sales_Ret. + Dist. Proj.'!$C18)</f>
        <v>100</v>
      </c>
      <c r="AC18" s="15">
        <f>SUMIFS(Distributor_projects!Q:Q,Distributor_projects!$B:$B,'Credit sales_Ret. + Dist. Proj.'!$B18,Distributor_projects!$C:$C,'Credit sales_Ret. + Dist. Proj.'!$C18)</f>
        <v>100</v>
      </c>
      <c r="AD18" s="15">
        <f>SUMIFS(Distributor_projects!R:R,Distributor_projects!$B:$B,'Credit sales_Ret. + Dist. Proj.'!$B18,Distributor_projects!$C:$C,'Credit sales_Ret. + Dist. Proj.'!$C18)</f>
        <v>100</v>
      </c>
      <c r="AE18" s="15">
        <f>SUMIFS(Distributor_projects!S:S,Distributor_projects!$B:$B,'Credit sales_Ret. + Dist. Proj.'!$B18,Distributor_projects!$C:$C,'Credit sales_Ret. + Dist. Proj.'!$C18)</f>
        <v>100</v>
      </c>
      <c r="AF18" s="15">
        <f>SUMIFS(Distributor_projects!T:T,Distributor_projects!$B:$B,'Credit sales_Ret. + Dist. Proj.'!$B18,Distributor_projects!$C:$C,'Credit sales_Ret. + Dist. Proj.'!$C18)</f>
        <v>100</v>
      </c>
      <c r="AH18" s="4"/>
      <c r="AI18" s="4"/>
      <c r="AJ18" s="4"/>
      <c r="AK18" s="4"/>
      <c r="AL18" s="4"/>
      <c r="AM18" s="4"/>
      <c r="AN18" s="4"/>
      <c r="AO18" s="4"/>
      <c r="AP18" s="4"/>
      <c r="AQ18" s="4"/>
      <c r="AR18" s="4"/>
      <c r="AS18" s="4"/>
      <c r="AT18" s="4"/>
      <c r="AU18" s="563">
        <f t="shared" si="10"/>
        <v>0</v>
      </c>
      <c r="AV18" s="563">
        <f t="shared" si="11"/>
        <v>0</v>
      </c>
      <c r="AW18" s="563">
        <f t="shared" si="12"/>
        <v>0</v>
      </c>
      <c r="AX18" s="563">
        <f t="shared" si="13"/>
        <v>0</v>
      </c>
      <c r="AY18" s="563">
        <f t="shared" si="14"/>
        <v>0</v>
      </c>
      <c r="AZ18" s="563">
        <f t="shared" si="15"/>
        <v>0</v>
      </c>
      <c r="BA18" s="563">
        <f t="shared" si="16"/>
        <v>0</v>
      </c>
      <c r="BB18" s="563">
        <f t="shared" si="17"/>
        <v>0</v>
      </c>
      <c r="BC18" s="346">
        <f t="shared" si="18"/>
        <v>0</v>
      </c>
      <c r="BD18" s="346">
        <f t="shared" si="19"/>
        <v>0</v>
      </c>
      <c r="BE18" s="346">
        <f t="shared" si="20"/>
        <v>0</v>
      </c>
      <c r="BF18" s="346">
        <f t="shared" si="21"/>
        <v>0</v>
      </c>
      <c r="BG18" s="346">
        <f t="shared" si="22"/>
        <v>0</v>
      </c>
      <c r="BI18" s="14">
        <f>IFERROR(AH18*'Retail_distributor-wise'!KW18,"")</f>
        <v>0</v>
      </c>
      <c r="BJ18" s="14">
        <f>IFERROR(AI18*'Retail_distributor-wise'!KX18,"")</f>
        <v>0</v>
      </c>
      <c r="BK18" s="14">
        <f>IFERROR(AJ18*'Retail_distributor-wise'!KY18,"")</f>
        <v>0</v>
      </c>
      <c r="BL18" s="14">
        <f>IFERROR(AK18*'Retail_distributor-wise'!KZ18,"")</f>
        <v>0</v>
      </c>
      <c r="BM18" s="14">
        <f>IFERROR(AL18*'Retail_distributor-wise'!LA18,"")</f>
        <v>0</v>
      </c>
      <c r="BN18" s="14">
        <f>IFERROR(AM18*'Retail_distributor-wise'!LB18,"")</f>
        <v>0</v>
      </c>
      <c r="BO18" s="14">
        <f>IFERROR(AN18*'Retail_distributor-wise'!LC18,"")</f>
        <v>0</v>
      </c>
      <c r="BP18" s="14">
        <f>IFERROR(AO18*'Retail_distributor-wise'!LD18,"")</f>
        <v>0</v>
      </c>
      <c r="BQ18" s="14">
        <f>IFERROR(AP18*'Retail_distributor-wise'!LE18,"")</f>
        <v>0</v>
      </c>
      <c r="BR18" s="14">
        <f>IFERROR(AQ18*'Retail_distributor-wise'!LF18,"")</f>
        <v>0</v>
      </c>
      <c r="BS18" s="14">
        <f>IFERROR(AR18*'Retail_distributor-wise'!LG18,"")</f>
        <v>0</v>
      </c>
      <c r="BT18" s="14">
        <f>IFERROR(AS18*'Retail_distributor-wise'!LH18,"")</f>
        <v>0</v>
      </c>
      <c r="BU18" s="14">
        <f t="shared" si="23"/>
        <v>0</v>
      </c>
      <c r="BW18" s="346">
        <f>IFERROR(AH18*Distributor_projects!CZ18,"")</f>
        <v>0</v>
      </c>
      <c r="BX18" s="346">
        <f>IFERROR(AI18*Distributor_projects!DA18,"")</f>
        <v>0</v>
      </c>
      <c r="BY18" s="346">
        <f>IFERROR(AJ18*Distributor_projects!DB18,"")</f>
        <v>0</v>
      </c>
      <c r="BZ18" s="346">
        <f>IFERROR(AK18*Distributor_projects!DC18,"")</f>
        <v>0</v>
      </c>
      <c r="CA18" s="346">
        <f>IFERROR(AL18*Distributor_projects!DD18,"")</f>
        <v>0</v>
      </c>
      <c r="CB18" s="346">
        <f>IFERROR(AM18*Distributor_projects!DE18,"")</f>
        <v>0</v>
      </c>
      <c r="CC18" s="346">
        <f>IFERROR(AN18*Distributor_projects!DF18,"")</f>
        <v>0</v>
      </c>
      <c r="CD18" s="346">
        <f>IFERROR(AO18*Distributor_projects!DG18,"")</f>
        <v>0</v>
      </c>
      <c r="CE18" s="346">
        <f>IFERROR(AP18*Distributor_projects!DH18,"")</f>
        <v>0</v>
      </c>
      <c r="CF18" s="346">
        <f>IFERROR(AQ18*Distributor_projects!DI18,"")</f>
        <v>0</v>
      </c>
      <c r="CG18" s="346">
        <f>IFERROR(AR18*Distributor_projects!DJ18,"")</f>
        <v>0</v>
      </c>
      <c r="CH18" s="346">
        <f>IFERROR(AS18*Distributor_projects!DK18,"")</f>
        <v>0</v>
      </c>
      <c r="CI18" s="563">
        <f t="shared" si="24"/>
        <v>0</v>
      </c>
      <c r="CK18" s="346">
        <f t="shared" si="25"/>
        <v>0</v>
      </c>
      <c r="CL18" s="346">
        <f t="shared" si="26"/>
        <v>0</v>
      </c>
      <c r="CM18" s="346">
        <f t="shared" si="27"/>
        <v>0</v>
      </c>
      <c r="CN18" s="346">
        <f t="shared" si="28"/>
        <v>0</v>
      </c>
      <c r="CO18" s="346">
        <f t="shared" si="29"/>
        <v>0</v>
      </c>
      <c r="CP18" s="346">
        <f t="shared" si="30"/>
        <v>0</v>
      </c>
      <c r="CQ18" s="346">
        <f t="shared" si="31"/>
        <v>0</v>
      </c>
      <c r="CR18" s="346">
        <f t="shared" si="32"/>
        <v>0</v>
      </c>
      <c r="CS18" s="346">
        <f t="shared" si="33"/>
        <v>0</v>
      </c>
      <c r="CT18" s="346">
        <f t="shared" si="34"/>
        <v>0</v>
      </c>
      <c r="CU18" s="346">
        <f t="shared" si="35"/>
        <v>0</v>
      </c>
      <c r="CV18" s="346">
        <f t="shared" si="36"/>
        <v>0</v>
      </c>
      <c r="CW18" s="346">
        <f t="shared" si="37"/>
        <v>0</v>
      </c>
    </row>
    <row r="19" spans="1:101">
      <c r="A19" s="4"/>
      <c r="D19" s="4"/>
      <c r="E19" s="4"/>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H19" s="4"/>
      <c r="AI19" s="4"/>
      <c r="AJ19" s="4"/>
      <c r="AK19" s="4"/>
      <c r="AL19" s="4"/>
      <c r="AM19" s="4"/>
      <c r="AN19" s="4"/>
      <c r="AO19" s="4"/>
      <c r="AP19" s="4"/>
      <c r="AQ19" s="4"/>
      <c r="AR19" s="4"/>
      <c r="AS19" s="4"/>
      <c r="AT19" s="4"/>
      <c r="AU19" s="563">
        <f t="shared" si="10"/>
        <v>0</v>
      </c>
      <c r="AV19" s="563">
        <f t="shared" si="11"/>
        <v>0</v>
      </c>
      <c r="AW19" s="563">
        <f t="shared" si="12"/>
        <v>0</v>
      </c>
      <c r="AX19" s="563">
        <f t="shared" si="13"/>
        <v>0</v>
      </c>
      <c r="AY19" s="563">
        <f t="shared" si="14"/>
        <v>0</v>
      </c>
      <c r="AZ19" s="563">
        <f t="shared" si="15"/>
        <v>0</v>
      </c>
      <c r="BA19" s="563">
        <f t="shared" si="16"/>
        <v>0</v>
      </c>
      <c r="BB19" s="563">
        <f t="shared" si="17"/>
        <v>0</v>
      </c>
      <c r="BC19" s="346">
        <f t="shared" si="18"/>
        <v>0</v>
      </c>
      <c r="BD19" s="346">
        <f t="shared" si="19"/>
        <v>0</v>
      </c>
      <c r="BE19" s="346">
        <f t="shared" si="20"/>
        <v>0</v>
      </c>
      <c r="BF19" s="346">
        <f t="shared" si="21"/>
        <v>0</v>
      </c>
      <c r="BG19" s="346">
        <f t="shared" si="22"/>
        <v>0</v>
      </c>
      <c r="BI19" s="14">
        <f>IFERROR(AH19*'Retail_distributor-wise'!KW19,"")</f>
        <v>0</v>
      </c>
      <c r="BJ19" s="14">
        <f>IFERROR(AI19*'Retail_distributor-wise'!KX19,"")</f>
        <v>0</v>
      </c>
      <c r="BK19" s="14">
        <f>IFERROR(AJ19*'Retail_distributor-wise'!KY19,"")</f>
        <v>0</v>
      </c>
      <c r="BL19" s="14">
        <f>IFERROR(AK19*'Retail_distributor-wise'!KZ19,"")</f>
        <v>0</v>
      </c>
      <c r="BM19" s="14">
        <f>IFERROR(AL19*'Retail_distributor-wise'!LA19,"")</f>
        <v>0</v>
      </c>
      <c r="BN19" s="14">
        <f>IFERROR(AM19*'Retail_distributor-wise'!LB19,"")</f>
        <v>0</v>
      </c>
      <c r="BO19" s="14">
        <f>IFERROR(AN19*'Retail_distributor-wise'!LC19,"")</f>
        <v>0</v>
      </c>
      <c r="BP19" s="14">
        <f>IFERROR(AO19*'Retail_distributor-wise'!LD19,"")</f>
        <v>0</v>
      </c>
      <c r="BQ19" s="14">
        <f>IFERROR(AP19*'Retail_distributor-wise'!LE19,"")</f>
        <v>0</v>
      </c>
      <c r="BR19" s="14">
        <f>IFERROR(AQ19*'Retail_distributor-wise'!LF19,"")</f>
        <v>0</v>
      </c>
      <c r="BS19" s="14">
        <f>IFERROR(AR19*'Retail_distributor-wise'!LG19,"")</f>
        <v>0</v>
      </c>
      <c r="BT19" s="14">
        <f>IFERROR(AS19*'Retail_distributor-wise'!LH19,"")</f>
        <v>0</v>
      </c>
      <c r="BU19" s="14">
        <f t="shared" ref="BU19:BU77" si="38">SUM(BI19:BT19)</f>
        <v>0</v>
      </c>
      <c r="BW19" s="346">
        <f>IFERROR(AH19*Distributor_projects!CZ19,"")</f>
        <v>0</v>
      </c>
      <c r="BX19" s="346">
        <f>IFERROR(AI19*Distributor_projects!DA19,"")</f>
        <v>0</v>
      </c>
      <c r="BY19" s="346">
        <f>IFERROR(AJ19*Distributor_projects!DB19,"")</f>
        <v>0</v>
      </c>
      <c r="BZ19" s="346">
        <f>IFERROR(AK19*Distributor_projects!DC19,"")</f>
        <v>0</v>
      </c>
      <c r="CA19" s="346">
        <f>IFERROR(AL19*Distributor_projects!DD19,"")</f>
        <v>0</v>
      </c>
      <c r="CB19" s="346">
        <f>IFERROR(AM19*Distributor_projects!DE19,"")</f>
        <v>0</v>
      </c>
      <c r="CC19" s="346">
        <f>IFERROR(AN19*Distributor_projects!DF19,"")</f>
        <v>0</v>
      </c>
      <c r="CD19" s="346">
        <f>IFERROR(AO19*Distributor_projects!DG19,"")</f>
        <v>0</v>
      </c>
      <c r="CE19" s="346">
        <f>IFERROR(AP19*Distributor_projects!DH19,"")</f>
        <v>0</v>
      </c>
      <c r="CF19" s="346">
        <f>IFERROR(AQ19*Distributor_projects!DI19,"")</f>
        <v>0</v>
      </c>
      <c r="CG19" s="346">
        <f>IFERROR(AR19*Distributor_projects!DJ19,"")</f>
        <v>0</v>
      </c>
      <c r="CH19" s="346">
        <f>IFERROR(AS19*Distributor_projects!DK19,"")</f>
        <v>0</v>
      </c>
      <c r="CI19" s="563">
        <f t="shared" ref="CI19:CI77" si="39">SUM(BW19:CH19)</f>
        <v>0</v>
      </c>
      <c r="CK19" s="346"/>
      <c r="CL19" s="346"/>
      <c r="CM19" s="346"/>
      <c r="CN19" s="346"/>
      <c r="CO19" s="346"/>
      <c r="CP19" s="346"/>
      <c r="CQ19" s="346"/>
      <c r="CR19" s="346"/>
      <c r="CS19" s="346"/>
      <c r="CT19" s="346"/>
      <c r="CU19" s="346"/>
      <c r="CV19" s="346"/>
      <c r="CW19" s="346"/>
    </row>
    <row r="20" spans="1:101">
      <c r="A20" s="4">
        <v>14</v>
      </c>
      <c r="B20" s="1" t="s">
        <v>427</v>
      </c>
      <c r="C20" s="1" t="s">
        <v>336</v>
      </c>
      <c r="D20" s="4" t="s">
        <v>326</v>
      </c>
      <c r="E20" s="4"/>
      <c r="F20" s="15">
        <f t="shared" si="6"/>
        <v>10000</v>
      </c>
      <c r="G20" s="15">
        <f>SUMIFS('Retail_distributor-wise'!J:J,'Retail_distributor-wise'!$B:$B,'Credit sales_Ret. + Dist. Proj.'!$B20,'Retail_distributor-wise'!$C:$C,'Credit sales_Ret. + Dist. Proj.'!$C20)</f>
        <v>600</v>
      </c>
      <c r="H20" s="15">
        <f>SUMIFS('Retail_distributor-wise'!K:K,'Retail_distributor-wise'!$B:$B,'Credit sales_Ret. + Dist. Proj.'!$B20,'Retail_distributor-wise'!$C:$C,'Credit sales_Ret. + Dist. Proj.'!$C20)</f>
        <v>800</v>
      </c>
      <c r="I20" s="15">
        <f>SUMIFS('Retail_distributor-wise'!L:L,'Retail_distributor-wise'!$B:$B,'Credit sales_Ret. + Dist. Proj.'!$B20,'Retail_distributor-wise'!$C:$C,'Credit sales_Ret. + Dist. Proj.'!$C20)</f>
        <v>700</v>
      </c>
      <c r="J20" s="15">
        <f>SUMIFS('Retail_distributor-wise'!M:M,'Retail_distributor-wise'!$B:$B,'Credit sales_Ret. + Dist. Proj.'!$B20,'Retail_distributor-wise'!$C:$C,'Credit sales_Ret. + Dist. Proj.'!$C20)</f>
        <v>600</v>
      </c>
      <c r="K20" s="15">
        <f>SUMIFS('Retail_distributor-wise'!N:N,'Retail_distributor-wise'!$B:$B,'Credit sales_Ret. + Dist. Proj.'!$B20,'Retail_distributor-wise'!$C:$C,'Credit sales_Ret. + Dist. Proj.'!$C20)</f>
        <v>500</v>
      </c>
      <c r="L20" s="15">
        <f>SUMIFS('Retail_distributor-wise'!O:O,'Retail_distributor-wise'!$B:$B,'Credit sales_Ret. + Dist. Proj.'!$B20,'Retail_distributor-wise'!$C:$C,'Credit sales_Ret. + Dist. Proj.'!$C20)</f>
        <v>550</v>
      </c>
      <c r="M20" s="15">
        <f>SUMIFS('Retail_distributor-wise'!P:P,'Retail_distributor-wise'!$B:$B,'Credit sales_Ret. + Dist. Proj.'!$B20,'Retail_distributor-wise'!$C:$C,'Credit sales_Ret. + Dist. Proj.'!$C20)</f>
        <v>700</v>
      </c>
      <c r="N20" s="15">
        <f>SUMIFS('Retail_distributor-wise'!Q:Q,'Retail_distributor-wise'!$B:$B,'Credit sales_Ret. + Dist. Proj.'!$B20,'Retail_distributor-wise'!$C:$C,'Credit sales_Ret. + Dist. Proj.'!$C20)</f>
        <v>850</v>
      </c>
      <c r="O20" s="15">
        <f>SUMIFS('Retail_distributor-wise'!R:R,'Retail_distributor-wise'!$B:$B,'Credit sales_Ret. + Dist. Proj.'!$B20,'Retail_distributor-wise'!$C:$C,'Credit sales_Ret. + Dist. Proj.'!$C20)</f>
        <v>900</v>
      </c>
      <c r="P20" s="15">
        <f>SUMIFS('Retail_distributor-wise'!S:S,'Retail_distributor-wise'!$B:$B,'Credit sales_Ret. + Dist. Proj.'!$B20,'Retail_distributor-wise'!$C:$C,'Credit sales_Ret. + Dist. Proj.'!$C20)</f>
        <v>1100</v>
      </c>
      <c r="Q20" s="15">
        <f>SUMIFS('Retail_distributor-wise'!T:T,'Retail_distributor-wise'!$B:$B,'Credit sales_Ret. + Dist. Proj.'!$B20,'Retail_distributor-wise'!$C:$C,'Credit sales_Ret. + Dist. Proj.'!$C20)</f>
        <v>1250</v>
      </c>
      <c r="R20" s="15">
        <f>SUMIFS('Retail_distributor-wise'!U:U,'Retail_distributor-wise'!$B:$B,'Credit sales_Ret. + Dist. Proj.'!$B20,'Retail_distributor-wise'!$C:$C,'Credit sales_Ret. + Dist. Proj.'!$C20)</f>
        <v>1450</v>
      </c>
      <c r="S20" s="15"/>
      <c r="T20" s="15">
        <f t="shared" si="7"/>
        <v>5700</v>
      </c>
      <c r="U20" s="15">
        <f>SUMIFS(Distributor_projects!I:I,Distributor_projects!$B:$B,'Credit sales_Ret. + Dist. Proj.'!$B20,Distributor_projects!$C:$C,'Credit sales_Ret. + Dist. Proj.'!$C20)</f>
        <v>200</v>
      </c>
      <c r="V20" s="15">
        <f>SUMIFS(Distributor_projects!J:J,Distributor_projects!$B:$B,'Credit sales_Ret. + Dist. Proj.'!$B20,Distributor_projects!$C:$C,'Credit sales_Ret. + Dist. Proj.'!$C20)</f>
        <v>250</v>
      </c>
      <c r="W20" s="15">
        <f>SUMIFS(Distributor_projects!K:K,Distributor_projects!$B:$B,'Credit sales_Ret. + Dist. Proj.'!$B20,Distributor_projects!$C:$C,'Credit sales_Ret. + Dist. Proj.'!$C20)</f>
        <v>300</v>
      </c>
      <c r="X20" s="15">
        <f>SUMIFS(Distributor_projects!L:L,Distributor_projects!$B:$B,'Credit sales_Ret. + Dist. Proj.'!$B20,Distributor_projects!$C:$C,'Credit sales_Ret. + Dist. Proj.'!$C20)</f>
        <v>350</v>
      </c>
      <c r="Y20" s="15">
        <f>SUMIFS(Distributor_projects!M:M,Distributor_projects!$B:$B,'Credit sales_Ret. + Dist. Proj.'!$B20,Distributor_projects!$C:$C,'Credit sales_Ret. + Dist. Proj.'!$C20)</f>
        <v>400</v>
      </c>
      <c r="Z20" s="15">
        <f>SUMIFS(Distributor_projects!N:N,Distributor_projects!$B:$B,'Credit sales_Ret. + Dist. Proj.'!$B20,Distributor_projects!$C:$C,'Credit sales_Ret. + Dist. Proj.'!$C20)</f>
        <v>450</v>
      </c>
      <c r="AA20" s="15">
        <f>SUMIFS(Distributor_projects!O:O,Distributor_projects!$B:$B,'Credit sales_Ret. + Dist. Proj.'!$B20,Distributor_projects!$C:$C,'Credit sales_Ret. + Dist. Proj.'!$C20)</f>
        <v>500</v>
      </c>
      <c r="AB20" s="15">
        <f>SUMIFS(Distributor_projects!P:P,Distributor_projects!$B:$B,'Credit sales_Ret. + Dist. Proj.'!$B20,Distributor_projects!$C:$C,'Credit sales_Ret. + Dist. Proj.'!$C20)</f>
        <v>550</v>
      </c>
      <c r="AC20" s="15">
        <f>SUMIFS(Distributor_projects!Q:Q,Distributor_projects!$B:$B,'Credit sales_Ret. + Dist. Proj.'!$B20,Distributor_projects!$C:$C,'Credit sales_Ret. + Dist. Proj.'!$C20)</f>
        <v>600</v>
      </c>
      <c r="AD20" s="15">
        <f>SUMIFS(Distributor_projects!R:R,Distributor_projects!$B:$B,'Credit sales_Ret. + Dist. Proj.'!$B20,Distributor_projects!$C:$C,'Credit sales_Ret. + Dist. Proj.'!$C20)</f>
        <v>650</v>
      </c>
      <c r="AE20" s="15">
        <f>SUMIFS(Distributor_projects!S:S,Distributor_projects!$B:$B,'Credit sales_Ret. + Dist. Proj.'!$B20,Distributor_projects!$C:$C,'Credit sales_Ret. + Dist. Proj.'!$C20)</f>
        <v>700</v>
      </c>
      <c r="AF20" s="15">
        <f>SUMIFS(Distributor_projects!T:T,Distributor_projects!$B:$B,'Credit sales_Ret. + Dist. Proj.'!$B20,Distributor_projects!$C:$C,'Credit sales_Ret. + Dist. Proj.'!$C20)</f>
        <v>750</v>
      </c>
      <c r="AH20" s="4"/>
      <c r="AI20" s="4"/>
      <c r="AJ20" s="4"/>
      <c r="AK20" s="4"/>
      <c r="AL20" s="4"/>
      <c r="AM20" s="4"/>
      <c r="AN20" s="4"/>
      <c r="AO20" s="4"/>
      <c r="AP20" s="4"/>
      <c r="AQ20" s="4"/>
      <c r="AR20" s="4"/>
      <c r="AS20" s="4"/>
      <c r="AT20" s="4"/>
      <c r="AU20" s="563">
        <f t="shared" si="10"/>
        <v>0</v>
      </c>
      <c r="AV20" s="563">
        <f t="shared" si="11"/>
        <v>0</v>
      </c>
      <c r="AW20" s="563">
        <f t="shared" si="12"/>
        <v>0</v>
      </c>
      <c r="AX20" s="563">
        <f t="shared" si="13"/>
        <v>0</v>
      </c>
      <c r="AY20" s="563">
        <f t="shared" si="14"/>
        <v>0</v>
      </c>
      <c r="AZ20" s="563">
        <f t="shared" si="15"/>
        <v>0</v>
      </c>
      <c r="BA20" s="563">
        <f t="shared" si="16"/>
        <v>0</v>
      </c>
      <c r="BB20" s="563">
        <f t="shared" si="17"/>
        <v>0</v>
      </c>
      <c r="BC20" s="346">
        <f t="shared" si="18"/>
        <v>0</v>
      </c>
      <c r="BD20" s="346">
        <f t="shared" si="19"/>
        <v>0</v>
      </c>
      <c r="BE20" s="346">
        <f t="shared" si="20"/>
        <v>0</v>
      </c>
      <c r="BF20" s="346">
        <f t="shared" si="21"/>
        <v>0</v>
      </c>
      <c r="BG20" s="346">
        <f t="shared" si="22"/>
        <v>0</v>
      </c>
      <c r="BI20" s="14">
        <f>IFERROR(AH20*'Retail_distributor-wise'!KW20,"")</f>
        <v>0</v>
      </c>
      <c r="BJ20" s="14">
        <f>IFERROR(AI20*'Retail_distributor-wise'!KX20,"")</f>
        <v>0</v>
      </c>
      <c r="BK20" s="14">
        <f>IFERROR(AJ20*'Retail_distributor-wise'!KY20,"")</f>
        <v>0</v>
      </c>
      <c r="BL20" s="14">
        <f>IFERROR(AK20*'Retail_distributor-wise'!KZ20,"")</f>
        <v>0</v>
      </c>
      <c r="BM20" s="14">
        <f>IFERROR(AL20*'Retail_distributor-wise'!LA20,"")</f>
        <v>0</v>
      </c>
      <c r="BN20" s="14">
        <f>IFERROR(AM20*'Retail_distributor-wise'!LB20,"")</f>
        <v>0</v>
      </c>
      <c r="BO20" s="14">
        <f>IFERROR(AN20*'Retail_distributor-wise'!LC20,"")</f>
        <v>0</v>
      </c>
      <c r="BP20" s="14">
        <f>IFERROR(AO20*'Retail_distributor-wise'!LD20,"")</f>
        <v>0</v>
      </c>
      <c r="BQ20" s="14">
        <f>IFERROR(AP20*'Retail_distributor-wise'!LE20,"")</f>
        <v>0</v>
      </c>
      <c r="BR20" s="14">
        <f>IFERROR(AQ20*'Retail_distributor-wise'!LF20,"")</f>
        <v>0</v>
      </c>
      <c r="BS20" s="14">
        <f>IFERROR(AR20*'Retail_distributor-wise'!LG20,"")</f>
        <v>0</v>
      </c>
      <c r="BT20" s="14">
        <f>IFERROR(AS20*'Retail_distributor-wise'!LH20,"")</f>
        <v>0</v>
      </c>
      <c r="BU20" s="14">
        <f t="shared" si="38"/>
        <v>0</v>
      </c>
      <c r="BW20" s="346">
        <f>IFERROR(AH20*Distributor_projects!CZ20,"")</f>
        <v>0</v>
      </c>
      <c r="BX20" s="346">
        <f>IFERROR(AI20*Distributor_projects!DA20,"")</f>
        <v>0</v>
      </c>
      <c r="BY20" s="346">
        <f>IFERROR(AJ20*Distributor_projects!DB20,"")</f>
        <v>0</v>
      </c>
      <c r="BZ20" s="346">
        <f>IFERROR(AK20*Distributor_projects!DC20,"")</f>
        <v>0</v>
      </c>
      <c r="CA20" s="346">
        <f>IFERROR(AL20*Distributor_projects!DD20,"")</f>
        <v>0</v>
      </c>
      <c r="CB20" s="346">
        <f>IFERROR(AM20*Distributor_projects!DE20,"")</f>
        <v>0</v>
      </c>
      <c r="CC20" s="346">
        <f>IFERROR(AN20*Distributor_projects!DF20,"")</f>
        <v>0</v>
      </c>
      <c r="CD20" s="346">
        <f>IFERROR(AO20*Distributor_projects!DG20,"")</f>
        <v>0</v>
      </c>
      <c r="CE20" s="346">
        <f>IFERROR(AP20*Distributor_projects!DH20,"")</f>
        <v>0</v>
      </c>
      <c r="CF20" s="346">
        <f>IFERROR(AQ20*Distributor_projects!DI20,"")</f>
        <v>0</v>
      </c>
      <c r="CG20" s="346">
        <f>IFERROR(AR20*Distributor_projects!DJ20,"")</f>
        <v>0</v>
      </c>
      <c r="CH20" s="346">
        <f>IFERROR(AS20*Distributor_projects!DK20,"")</f>
        <v>0</v>
      </c>
      <c r="CI20" s="563">
        <f t="shared" si="39"/>
        <v>0</v>
      </c>
      <c r="CK20" s="346">
        <f t="shared" si="25"/>
        <v>0</v>
      </c>
      <c r="CL20" s="346">
        <f t="shared" si="26"/>
        <v>0</v>
      </c>
      <c r="CM20" s="346">
        <f t="shared" si="27"/>
        <v>0</v>
      </c>
      <c r="CN20" s="346">
        <f t="shared" si="28"/>
        <v>0</v>
      </c>
      <c r="CO20" s="346">
        <f t="shared" si="29"/>
        <v>0</v>
      </c>
      <c r="CP20" s="346">
        <f t="shared" si="30"/>
        <v>0</v>
      </c>
      <c r="CQ20" s="346">
        <f t="shared" si="31"/>
        <v>0</v>
      </c>
      <c r="CR20" s="346">
        <f t="shared" si="32"/>
        <v>0</v>
      </c>
      <c r="CS20" s="346">
        <f t="shared" si="33"/>
        <v>0</v>
      </c>
      <c r="CT20" s="346">
        <f t="shared" si="34"/>
        <v>0</v>
      </c>
      <c r="CU20" s="346">
        <f t="shared" si="35"/>
        <v>0</v>
      </c>
      <c r="CV20" s="346">
        <f t="shared" si="36"/>
        <v>0</v>
      </c>
      <c r="CW20" s="346">
        <f t="shared" si="37"/>
        <v>0</v>
      </c>
    </row>
    <row r="21" spans="1:101">
      <c r="A21" s="4"/>
      <c r="D21" s="4"/>
      <c r="E21" s="4"/>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H21" s="4"/>
      <c r="AI21" s="4"/>
      <c r="AJ21" s="4"/>
      <c r="AK21" s="4"/>
      <c r="AL21" s="4"/>
      <c r="AM21" s="4"/>
      <c r="AN21" s="4"/>
      <c r="AO21" s="4"/>
      <c r="AP21" s="4"/>
      <c r="AQ21" s="4"/>
      <c r="AR21" s="4"/>
      <c r="AS21" s="4"/>
      <c r="AT21" s="4"/>
      <c r="AU21" s="563">
        <f t="shared" si="10"/>
        <v>0</v>
      </c>
      <c r="AV21" s="563">
        <f t="shared" si="11"/>
        <v>0</v>
      </c>
      <c r="AW21" s="563">
        <f t="shared" si="12"/>
        <v>0</v>
      </c>
      <c r="AX21" s="563">
        <f t="shared" si="13"/>
        <v>0</v>
      </c>
      <c r="AY21" s="563">
        <f t="shared" si="14"/>
        <v>0</v>
      </c>
      <c r="AZ21" s="563">
        <f t="shared" si="15"/>
        <v>0</v>
      </c>
      <c r="BA21" s="563">
        <f t="shared" si="16"/>
        <v>0</v>
      </c>
      <c r="BB21" s="563">
        <f t="shared" si="17"/>
        <v>0</v>
      </c>
      <c r="BC21" s="346">
        <f t="shared" si="18"/>
        <v>0</v>
      </c>
      <c r="BD21" s="346">
        <f t="shared" si="19"/>
        <v>0</v>
      </c>
      <c r="BE21" s="346">
        <f t="shared" si="20"/>
        <v>0</v>
      </c>
      <c r="BF21" s="346">
        <f t="shared" si="21"/>
        <v>0</v>
      </c>
      <c r="BG21" s="346">
        <f t="shared" si="22"/>
        <v>0</v>
      </c>
      <c r="BI21" s="14">
        <f>IFERROR(AH21*'Retail_distributor-wise'!KW21,"")</f>
        <v>0</v>
      </c>
      <c r="BJ21" s="14">
        <f>IFERROR(AI21*'Retail_distributor-wise'!KX21,"")</f>
        <v>0</v>
      </c>
      <c r="BK21" s="14">
        <f>IFERROR(AJ21*'Retail_distributor-wise'!KY21,"")</f>
        <v>0</v>
      </c>
      <c r="BL21" s="14">
        <f>IFERROR(AK21*'Retail_distributor-wise'!KZ21,"")</f>
        <v>0</v>
      </c>
      <c r="BM21" s="14">
        <f>IFERROR(AL21*'Retail_distributor-wise'!LA21,"")</f>
        <v>0</v>
      </c>
      <c r="BN21" s="14">
        <f>IFERROR(AM21*'Retail_distributor-wise'!LB21,"")</f>
        <v>0</v>
      </c>
      <c r="BO21" s="14">
        <f>IFERROR(AN21*'Retail_distributor-wise'!LC21,"")</f>
        <v>0</v>
      </c>
      <c r="BP21" s="14">
        <f>IFERROR(AO21*'Retail_distributor-wise'!LD21,"")</f>
        <v>0</v>
      </c>
      <c r="BQ21" s="14">
        <f>IFERROR(AP21*'Retail_distributor-wise'!LE21,"")</f>
        <v>0</v>
      </c>
      <c r="BR21" s="14">
        <f>IFERROR(AQ21*'Retail_distributor-wise'!LF21,"")</f>
        <v>0</v>
      </c>
      <c r="BS21" s="14">
        <f>IFERROR(AR21*'Retail_distributor-wise'!LG21,"")</f>
        <v>0</v>
      </c>
      <c r="BT21" s="14">
        <f>IFERROR(AS21*'Retail_distributor-wise'!LH21,"")</f>
        <v>0</v>
      </c>
      <c r="BU21" s="14">
        <f t="shared" si="38"/>
        <v>0</v>
      </c>
      <c r="BW21" s="346">
        <f>IFERROR(AH21*Distributor_projects!CZ21,"")</f>
        <v>0</v>
      </c>
      <c r="BX21" s="346">
        <f>IFERROR(AI21*Distributor_projects!DA21,"")</f>
        <v>0</v>
      </c>
      <c r="BY21" s="346">
        <f>IFERROR(AJ21*Distributor_projects!DB21,"")</f>
        <v>0</v>
      </c>
      <c r="BZ21" s="346">
        <f>IFERROR(AK21*Distributor_projects!DC21,"")</f>
        <v>0</v>
      </c>
      <c r="CA21" s="346">
        <f>IFERROR(AL21*Distributor_projects!DD21,"")</f>
        <v>0</v>
      </c>
      <c r="CB21" s="346">
        <f>IFERROR(AM21*Distributor_projects!DE21,"")</f>
        <v>0</v>
      </c>
      <c r="CC21" s="346">
        <f>IFERROR(AN21*Distributor_projects!DF21,"")</f>
        <v>0</v>
      </c>
      <c r="CD21" s="346">
        <f>IFERROR(AO21*Distributor_projects!DG21,"")</f>
        <v>0</v>
      </c>
      <c r="CE21" s="346">
        <f>IFERROR(AP21*Distributor_projects!DH21,"")</f>
        <v>0</v>
      </c>
      <c r="CF21" s="346">
        <f>IFERROR(AQ21*Distributor_projects!DI21,"")</f>
        <v>0</v>
      </c>
      <c r="CG21" s="346">
        <f>IFERROR(AR21*Distributor_projects!DJ21,"")</f>
        <v>0</v>
      </c>
      <c r="CH21" s="346">
        <f>IFERROR(AS21*Distributor_projects!DK21,"")</f>
        <v>0</v>
      </c>
      <c r="CI21" s="563">
        <f t="shared" si="39"/>
        <v>0</v>
      </c>
      <c r="CK21" s="346">
        <f t="shared" si="25"/>
        <v>0</v>
      </c>
      <c r="CL21" s="346">
        <f t="shared" si="26"/>
        <v>0</v>
      </c>
      <c r="CM21" s="346">
        <f t="shared" si="27"/>
        <v>0</v>
      </c>
      <c r="CN21" s="346">
        <f t="shared" si="28"/>
        <v>0</v>
      </c>
      <c r="CO21" s="346">
        <f t="shared" si="29"/>
        <v>0</v>
      </c>
      <c r="CP21" s="346">
        <f t="shared" si="30"/>
        <v>0</v>
      </c>
      <c r="CQ21" s="346">
        <f t="shared" si="31"/>
        <v>0</v>
      </c>
      <c r="CR21" s="346">
        <f t="shared" si="32"/>
        <v>0</v>
      </c>
      <c r="CS21" s="346">
        <f t="shared" si="33"/>
        <v>0</v>
      </c>
      <c r="CT21" s="346">
        <f t="shared" si="34"/>
        <v>0</v>
      </c>
      <c r="CU21" s="346">
        <f t="shared" si="35"/>
        <v>0</v>
      </c>
      <c r="CV21" s="346">
        <f t="shared" si="36"/>
        <v>0</v>
      </c>
      <c r="CW21" s="346">
        <f t="shared" si="37"/>
        <v>0</v>
      </c>
    </row>
    <row r="22" spans="1:101" s="18" customFormat="1">
      <c r="A22" s="130">
        <v>15</v>
      </c>
      <c r="B22" s="18" t="s">
        <v>428</v>
      </c>
      <c r="C22" s="18" t="s">
        <v>338</v>
      </c>
      <c r="D22" s="130" t="s">
        <v>326</v>
      </c>
      <c r="E22" s="130" t="s">
        <v>331</v>
      </c>
      <c r="F22" s="561">
        <f t="shared" si="6"/>
        <v>15950</v>
      </c>
      <c r="G22" s="561">
        <f>SUMIFS('Retail_distributor-wise'!J:J,'Retail_distributor-wise'!$B:$B,'Credit sales_Ret. + Dist. Proj.'!$B22,'Retail_distributor-wise'!$C:$C,'Credit sales_Ret. + Dist. Proj.'!$C22)</f>
        <v>950</v>
      </c>
      <c r="H22" s="561">
        <f>SUMIFS('Retail_distributor-wise'!K:K,'Retail_distributor-wise'!$B:$B,'Credit sales_Ret. + Dist. Proj.'!$B22,'Retail_distributor-wise'!$C:$C,'Credit sales_Ret. + Dist. Proj.'!$C22)</f>
        <v>1300</v>
      </c>
      <c r="I22" s="561">
        <f>SUMIFS('Retail_distributor-wise'!L:L,'Retail_distributor-wise'!$B:$B,'Credit sales_Ret. + Dist. Proj.'!$B22,'Retail_distributor-wise'!$C:$C,'Credit sales_Ret. + Dist. Proj.'!$C22)</f>
        <v>1100</v>
      </c>
      <c r="J22" s="561">
        <f>SUMIFS('Retail_distributor-wise'!M:M,'Retail_distributor-wise'!$B:$B,'Credit sales_Ret. + Dist. Proj.'!$B22,'Retail_distributor-wise'!$C:$C,'Credit sales_Ret. + Dist. Proj.'!$C22)</f>
        <v>950</v>
      </c>
      <c r="K22" s="561">
        <f>SUMIFS('Retail_distributor-wise'!N:N,'Retail_distributor-wise'!$B:$B,'Credit sales_Ret. + Dist. Proj.'!$B22,'Retail_distributor-wise'!$C:$C,'Credit sales_Ret. + Dist. Proj.'!$C22)</f>
        <v>800</v>
      </c>
      <c r="L22" s="561">
        <f>SUMIFS('Retail_distributor-wise'!O:O,'Retail_distributor-wise'!$B:$B,'Credit sales_Ret. + Dist. Proj.'!$B22,'Retail_distributor-wise'!$C:$C,'Credit sales_Ret. + Dist. Proj.'!$C22)</f>
        <v>850</v>
      </c>
      <c r="M22" s="561">
        <f>SUMIFS('Retail_distributor-wise'!P:P,'Retail_distributor-wise'!$B:$B,'Credit sales_Ret. + Dist. Proj.'!$B22,'Retail_distributor-wise'!$C:$C,'Credit sales_Ret. + Dist. Proj.'!$C22)</f>
        <v>1100</v>
      </c>
      <c r="N22" s="561">
        <f>SUMIFS('Retail_distributor-wise'!Q:Q,'Retail_distributor-wise'!$B:$B,'Credit sales_Ret. + Dist. Proj.'!$B22,'Retail_distributor-wise'!$C:$C,'Credit sales_Ret. + Dist. Proj.'!$C22)</f>
        <v>1350</v>
      </c>
      <c r="O22" s="561">
        <f>SUMIFS('Retail_distributor-wise'!R:R,'Retail_distributor-wise'!$B:$B,'Credit sales_Ret. + Dist. Proj.'!$B22,'Retail_distributor-wise'!$C:$C,'Credit sales_Ret. + Dist. Proj.'!$C22)</f>
        <v>1450</v>
      </c>
      <c r="P22" s="561">
        <f>SUMIFS('Retail_distributor-wise'!S:S,'Retail_distributor-wise'!$B:$B,'Credit sales_Ret. + Dist. Proj.'!$B22,'Retail_distributor-wise'!$C:$C,'Credit sales_Ret. + Dist. Proj.'!$C22)</f>
        <v>1750</v>
      </c>
      <c r="Q22" s="561">
        <f>SUMIFS('Retail_distributor-wise'!T:T,'Retail_distributor-wise'!$B:$B,'Credit sales_Ret. + Dist. Proj.'!$B22,'Retail_distributor-wise'!$C:$C,'Credit sales_Ret. + Dist. Proj.'!$C22)</f>
        <v>2000</v>
      </c>
      <c r="R22" s="561">
        <f>SUMIFS('Retail_distributor-wise'!U:U,'Retail_distributor-wise'!$B:$B,'Credit sales_Ret. + Dist. Proj.'!$B22,'Retail_distributor-wise'!$C:$C,'Credit sales_Ret. + Dist. Proj.'!$C22)</f>
        <v>2350</v>
      </c>
      <c r="S22" s="561"/>
      <c r="T22" s="561">
        <f t="shared" si="7"/>
        <v>1200</v>
      </c>
      <c r="U22" s="561">
        <f>SUMIFS(Distributor_projects!I:I,Distributor_projects!$B:$B,'Credit sales_Ret. + Dist. Proj.'!$B22,Distributor_projects!$C:$C,'Credit sales_Ret. + Dist. Proj.'!$C22)</f>
        <v>100</v>
      </c>
      <c r="V22" s="561">
        <f>SUMIFS(Distributor_projects!J:J,Distributor_projects!$B:$B,'Credit sales_Ret. + Dist. Proj.'!$B22,Distributor_projects!$C:$C,'Credit sales_Ret. + Dist. Proj.'!$C22)</f>
        <v>100</v>
      </c>
      <c r="W22" s="561">
        <f>SUMIFS(Distributor_projects!K:K,Distributor_projects!$B:$B,'Credit sales_Ret. + Dist. Proj.'!$B22,Distributor_projects!$C:$C,'Credit sales_Ret. + Dist. Proj.'!$C22)</f>
        <v>100</v>
      </c>
      <c r="X22" s="561">
        <f>SUMIFS(Distributor_projects!L:L,Distributor_projects!$B:$B,'Credit sales_Ret. + Dist. Proj.'!$B22,Distributor_projects!$C:$C,'Credit sales_Ret. + Dist. Proj.'!$C22)</f>
        <v>100</v>
      </c>
      <c r="Y22" s="561">
        <f>SUMIFS(Distributor_projects!M:M,Distributor_projects!$B:$B,'Credit sales_Ret. + Dist. Proj.'!$B22,Distributor_projects!$C:$C,'Credit sales_Ret. + Dist. Proj.'!$C22)</f>
        <v>100</v>
      </c>
      <c r="Z22" s="561">
        <f>SUMIFS(Distributor_projects!N:N,Distributor_projects!$B:$B,'Credit sales_Ret. + Dist. Proj.'!$B22,Distributor_projects!$C:$C,'Credit sales_Ret. + Dist. Proj.'!$C22)</f>
        <v>100</v>
      </c>
      <c r="AA22" s="561">
        <f>SUMIFS(Distributor_projects!O:O,Distributor_projects!$B:$B,'Credit sales_Ret. + Dist. Proj.'!$B22,Distributor_projects!$C:$C,'Credit sales_Ret. + Dist. Proj.'!$C22)</f>
        <v>100</v>
      </c>
      <c r="AB22" s="561">
        <f>SUMIFS(Distributor_projects!P:P,Distributor_projects!$B:$B,'Credit sales_Ret. + Dist. Proj.'!$B22,Distributor_projects!$C:$C,'Credit sales_Ret. + Dist. Proj.'!$C22)</f>
        <v>100</v>
      </c>
      <c r="AC22" s="561">
        <f>SUMIFS(Distributor_projects!Q:Q,Distributor_projects!$B:$B,'Credit sales_Ret. + Dist. Proj.'!$B22,Distributor_projects!$C:$C,'Credit sales_Ret. + Dist. Proj.'!$C22)</f>
        <v>100</v>
      </c>
      <c r="AD22" s="561">
        <f>SUMIFS(Distributor_projects!R:R,Distributor_projects!$B:$B,'Credit sales_Ret. + Dist. Proj.'!$B22,Distributor_projects!$C:$C,'Credit sales_Ret. + Dist. Proj.'!$C22)</f>
        <v>100</v>
      </c>
      <c r="AE22" s="561">
        <f>SUMIFS(Distributor_projects!S:S,Distributor_projects!$B:$B,'Credit sales_Ret. + Dist. Proj.'!$B22,Distributor_projects!$C:$C,'Credit sales_Ret. + Dist. Proj.'!$C22)</f>
        <v>100</v>
      </c>
      <c r="AF22" s="561">
        <f>SUMIFS(Distributor_projects!T:T,Distributor_projects!$B:$B,'Credit sales_Ret. + Dist. Proj.'!$B22,Distributor_projects!$C:$C,'Credit sales_Ret. + Dist. Proj.'!$C22)</f>
        <v>100</v>
      </c>
      <c r="AH22" s="566">
        <v>0.9</v>
      </c>
      <c r="AI22" s="566">
        <v>0.9</v>
      </c>
      <c r="AJ22" s="566">
        <v>0.8</v>
      </c>
      <c r="AK22" s="566">
        <v>0.9</v>
      </c>
      <c r="AL22" s="566">
        <v>0.9</v>
      </c>
      <c r="AM22" s="566">
        <v>0.9</v>
      </c>
      <c r="AN22" s="566">
        <v>0.9</v>
      </c>
      <c r="AO22" s="566">
        <v>0.9</v>
      </c>
      <c r="AP22" s="566">
        <v>0.9</v>
      </c>
      <c r="AQ22" s="566">
        <v>0.9</v>
      </c>
      <c r="AR22" s="566">
        <v>0.9</v>
      </c>
      <c r="AS22" s="566">
        <v>0.9</v>
      </c>
      <c r="AT22" s="566"/>
      <c r="AU22" s="565">
        <f t="shared" si="10"/>
        <v>0.94499999999999995</v>
      </c>
      <c r="AV22" s="565">
        <f t="shared" si="11"/>
        <v>1.26</v>
      </c>
      <c r="AW22" s="565">
        <f t="shared" si="12"/>
        <v>0.96</v>
      </c>
      <c r="AX22" s="565">
        <f t="shared" si="13"/>
        <v>0.94499999999999995</v>
      </c>
      <c r="AY22" s="565">
        <f t="shared" si="14"/>
        <v>0.81</v>
      </c>
      <c r="AZ22" s="565">
        <f t="shared" si="15"/>
        <v>0.85499999999999998</v>
      </c>
      <c r="BA22" s="565">
        <f t="shared" si="16"/>
        <v>1.08</v>
      </c>
      <c r="BB22" s="565">
        <f t="shared" si="17"/>
        <v>1.3049999999999999</v>
      </c>
      <c r="BC22" s="564">
        <f t="shared" si="18"/>
        <v>1.395</v>
      </c>
      <c r="BD22" s="564">
        <f t="shared" si="19"/>
        <v>1.665</v>
      </c>
      <c r="BE22" s="564">
        <f t="shared" si="20"/>
        <v>1.89</v>
      </c>
      <c r="BF22" s="564">
        <f t="shared" si="21"/>
        <v>2.2050000000000001</v>
      </c>
      <c r="BG22" s="564">
        <f t="shared" si="22"/>
        <v>15.315</v>
      </c>
      <c r="BH22" s="130"/>
      <c r="BI22" s="562">
        <f>IFERROR(AH22*'Retail_distributor-wise'!KW22,"")</f>
        <v>4.5913500000000003</v>
      </c>
      <c r="BJ22" s="562">
        <f>IFERROR(AI22*'Retail_distributor-wise'!KX22,"")</f>
        <v>6.1658999999999997</v>
      </c>
      <c r="BK22" s="562">
        <f>IFERROR(AJ22*'Retail_distributor-wise'!KY22,"")</f>
        <v>4.4176000000000002</v>
      </c>
      <c r="BL22" s="562">
        <f>IFERROR(AK22*'Retail_distributor-wise'!KZ22,"")</f>
        <v>4.0783499999999995</v>
      </c>
      <c r="BM22" s="562">
        <f>IFERROR(AL22*'Retail_distributor-wise'!LA22,"")</f>
        <v>3.3624000000000001</v>
      </c>
      <c r="BN22" s="562">
        <f>IFERROR(AM22*'Retail_distributor-wise'!LB22,"")</f>
        <v>3.4578000000000002</v>
      </c>
      <c r="BO22" s="562">
        <f>IFERROR(AN22*'Retail_distributor-wise'!LC22,"")</f>
        <v>4.4668799999999997</v>
      </c>
      <c r="BP22" s="562">
        <f>IFERROR(AO22*'Retail_distributor-wise'!LD22,"")</f>
        <v>5.5938600000000003</v>
      </c>
      <c r="BQ22" s="562">
        <f>IFERROR(AP22*'Retail_distributor-wise'!LE22,"")</f>
        <v>6.18309</v>
      </c>
      <c r="BR22" s="562">
        <f>IFERROR(AQ22*'Retail_distributor-wise'!LF22,"")</f>
        <v>7.8309000000000006</v>
      </c>
      <c r="BS22" s="562">
        <f>IFERROR(AR22*'Retail_distributor-wise'!LG22,"")</f>
        <v>8.9207999999999998</v>
      </c>
      <c r="BT22" s="562">
        <f>IFERROR(AS22*'Retail_distributor-wise'!LH22,"")</f>
        <v>10.78227</v>
      </c>
      <c r="BU22" s="562">
        <f t="shared" si="38"/>
        <v>69.851200000000006</v>
      </c>
      <c r="BW22" s="564">
        <f>IFERROR(AH22*Distributor_projects!CZ22,"")</f>
        <v>0.4365</v>
      </c>
      <c r="BX22" s="564">
        <f>IFERROR(AI22*Distributor_projects!DA22,"")</f>
        <v>0.4365</v>
      </c>
      <c r="BY22" s="564">
        <f>IFERROR(AJ22*Distributor_projects!DB22,"")</f>
        <v>0.38800000000000001</v>
      </c>
      <c r="BZ22" s="564">
        <f>IFERROR(AK22*Distributor_projects!DC22,"")</f>
        <v>0.4365</v>
      </c>
      <c r="CA22" s="564">
        <f>IFERROR(AL22*Distributor_projects!DD22,"")</f>
        <v>0.4365</v>
      </c>
      <c r="CB22" s="564">
        <f>IFERROR(AM22*Distributor_projects!DE22,"")</f>
        <v>0.4365</v>
      </c>
      <c r="CC22" s="564">
        <f>IFERROR(AN22*Distributor_projects!DF22,"")</f>
        <v>0.4365</v>
      </c>
      <c r="CD22" s="564">
        <f>IFERROR(AO22*Distributor_projects!DG22,"")</f>
        <v>0.4365</v>
      </c>
      <c r="CE22" s="564">
        <f>IFERROR(AP22*Distributor_projects!DH22,"")</f>
        <v>0.4365</v>
      </c>
      <c r="CF22" s="564">
        <f>IFERROR(AQ22*Distributor_projects!DI22,"")</f>
        <v>0.4365</v>
      </c>
      <c r="CG22" s="564">
        <f>IFERROR(AR22*Distributor_projects!DJ22,"")</f>
        <v>0.4365</v>
      </c>
      <c r="CH22" s="564">
        <f>IFERROR(AS22*Distributor_projects!DK22,"")</f>
        <v>0.4365</v>
      </c>
      <c r="CI22" s="565">
        <f t="shared" si="39"/>
        <v>5.1894999999999998</v>
      </c>
      <c r="CK22" s="564">
        <f t="shared" si="25"/>
        <v>5.0278499999999999</v>
      </c>
      <c r="CL22" s="564">
        <f t="shared" si="26"/>
        <v>6.6023999999999994</v>
      </c>
      <c r="CM22" s="564">
        <f t="shared" si="27"/>
        <v>4.8056000000000001</v>
      </c>
      <c r="CN22" s="564">
        <f t="shared" si="28"/>
        <v>4.5148499999999991</v>
      </c>
      <c r="CO22" s="564">
        <f t="shared" si="29"/>
        <v>3.7989000000000002</v>
      </c>
      <c r="CP22" s="564">
        <f t="shared" si="30"/>
        <v>3.8943000000000003</v>
      </c>
      <c r="CQ22" s="564">
        <f t="shared" si="31"/>
        <v>4.9033799999999994</v>
      </c>
      <c r="CR22" s="564">
        <f t="shared" si="32"/>
        <v>6.0303599999999999</v>
      </c>
      <c r="CS22" s="564">
        <f t="shared" si="33"/>
        <v>6.6195899999999996</v>
      </c>
      <c r="CT22" s="564">
        <f t="shared" si="34"/>
        <v>8.2674000000000003</v>
      </c>
      <c r="CU22" s="564">
        <f t="shared" si="35"/>
        <v>9.3573000000000004</v>
      </c>
      <c r="CV22" s="564">
        <f t="shared" si="36"/>
        <v>11.218770000000001</v>
      </c>
      <c r="CW22" s="564">
        <f t="shared" si="37"/>
        <v>75.040700000000015</v>
      </c>
    </row>
    <row r="23" spans="1:101" s="18" customFormat="1">
      <c r="A23" s="130">
        <v>16</v>
      </c>
      <c r="B23" s="18" t="s">
        <v>429</v>
      </c>
      <c r="C23" s="18" t="s">
        <v>338</v>
      </c>
      <c r="D23" s="130" t="s">
        <v>326</v>
      </c>
      <c r="E23" s="130"/>
      <c r="F23" s="561">
        <f t="shared" si="6"/>
        <v>16700</v>
      </c>
      <c r="G23" s="561">
        <f>SUMIFS('Retail_distributor-wise'!J:J,'Retail_distributor-wise'!$B:$B,'Credit sales_Ret. + Dist. Proj.'!$B23,'Retail_distributor-wise'!$C:$C,'Credit sales_Ret. + Dist. Proj.'!$C23)</f>
        <v>1000</v>
      </c>
      <c r="H23" s="561">
        <f>SUMIFS('Retail_distributor-wise'!K:K,'Retail_distributor-wise'!$B:$B,'Credit sales_Ret. + Dist. Proj.'!$B23,'Retail_distributor-wise'!$C:$C,'Credit sales_Ret. + Dist. Proj.'!$C23)</f>
        <v>1350</v>
      </c>
      <c r="I23" s="561">
        <f>SUMIFS('Retail_distributor-wise'!L:L,'Retail_distributor-wise'!$B:$B,'Credit sales_Ret. + Dist. Proj.'!$B23,'Retail_distributor-wise'!$C:$C,'Credit sales_Ret. + Dist. Proj.'!$C23)</f>
        <v>1150</v>
      </c>
      <c r="J23" s="561">
        <f>SUMIFS('Retail_distributor-wise'!M:M,'Retail_distributor-wise'!$B:$B,'Credit sales_Ret. + Dist. Proj.'!$B23,'Retail_distributor-wise'!$C:$C,'Credit sales_Ret. + Dist. Proj.'!$C23)</f>
        <v>1000</v>
      </c>
      <c r="K23" s="561">
        <f>SUMIFS('Retail_distributor-wise'!N:N,'Retail_distributor-wise'!$B:$B,'Credit sales_Ret. + Dist. Proj.'!$B23,'Retail_distributor-wise'!$C:$C,'Credit sales_Ret. + Dist. Proj.'!$C23)</f>
        <v>850</v>
      </c>
      <c r="L23" s="561">
        <f>SUMIFS('Retail_distributor-wise'!O:O,'Retail_distributor-wise'!$B:$B,'Credit sales_Ret. + Dist. Proj.'!$B23,'Retail_distributor-wise'!$C:$C,'Credit sales_Ret. + Dist. Proj.'!$C23)</f>
        <v>900</v>
      </c>
      <c r="M23" s="561">
        <f>SUMIFS('Retail_distributor-wise'!P:P,'Retail_distributor-wise'!$B:$B,'Credit sales_Ret. + Dist. Proj.'!$B23,'Retail_distributor-wise'!$C:$C,'Credit sales_Ret. + Dist. Proj.'!$C23)</f>
        <v>1150</v>
      </c>
      <c r="N23" s="561">
        <f>SUMIFS('Retail_distributor-wise'!Q:Q,'Retail_distributor-wise'!$B:$B,'Credit sales_Ret. + Dist. Proj.'!$B23,'Retail_distributor-wise'!$C:$C,'Credit sales_Ret. + Dist. Proj.'!$C23)</f>
        <v>1400</v>
      </c>
      <c r="O23" s="561">
        <f>SUMIFS('Retail_distributor-wise'!R:R,'Retail_distributor-wise'!$B:$B,'Credit sales_Ret. + Dist. Proj.'!$B23,'Retail_distributor-wise'!$C:$C,'Credit sales_Ret. + Dist. Proj.'!$C23)</f>
        <v>1500</v>
      </c>
      <c r="P23" s="561">
        <f>SUMIFS('Retail_distributor-wise'!S:S,'Retail_distributor-wise'!$B:$B,'Credit sales_Ret. + Dist. Proj.'!$B23,'Retail_distributor-wise'!$C:$C,'Credit sales_Ret. + Dist. Proj.'!$C23)</f>
        <v>1850</v>
      </c>
      <c r="Q23" s="561">
        <f>SUMIFS('Retail_distributor-wise'!T:T,'Retail_distributor-wise'!$B:$B,'Credit sales_Ret. + Dist. Proj.'!$B23,'Retail_distributor-wise'!$C:$C,'Credit sales_Ret. + Dist. Proj.'!$C23)</f>
        <v>2100</v>
      </c>
      <c r="R23" s="561">
        <f>SUMIFS('Retail_distributor-wise'!U:U,'Retail_distributor-wise'!$B:$B,'Credit sales_Ret. + Dist. Proj.'!$B23,'Retail_distributor-wise'!$C:$C,'Credit sales_Ret. + Dist. Proj.'!$C23)</f>
        <v>2450</v>
      </c>
      <c r="S23" s="561"/>
      <c r="T23" s="561">
        <f t="shared" si="7"/>
        <v>4500</v>
      </c>
      <c r="U23" s="561">
        <f>SUMIFS(Distributor_projects!I:I,Distributor_projects!$B:$B,'Credit sales_Ret. + Dist. Proj.'!$B23,Distributor_projects!$C:$C,'Credit sales_Ret. + Dist. Proj.'!$C23)</f>
        <v>100</v>
      </c>
      <c r="V23" s="561">
        <f>SUMIFS(Distributor_projects!J:J,Distributor_projects!$B:$B,'Credit sales_Ret. + Dist. Proj.'!$B23,Distributor_projects!$C:$C,'Credit sales_Ret. + Dist. Proj.'!$C23)</f>
        <v>150</v>
      </c>
      <c r="W23" s="561">
        <f>SUMIFS(Distributor_projects!K:K,Distributor_projects!$B:$B,'Credit sales_Ret. + Dist. Proj.'!$B23,Distributor_projects!$C:$C,'Credit sales_Ret. + Dist. Proj.'!$C23)</f>
        <v>200</v>
      </c>
      <c r="X23" s="561">
        <f>SUMIFS(Distributor_projects!L:L,Distributor_projects!$B:$B,'Credit sales_Ret. + Dist. Proj.'!$B23,Distributor_projects!$C:$C,'Credit sales_Ret. + Dist. Proj.'!$C23)</f>
        <v>250</v>
      </c>
      <c r="Y23" s="561">
        <f>SUMIFS(Distributor_projects!M:M,Distributor_projects!$B:$B,'Credit sales_Ret. + Dist. Proj.'!$B23,Distributor_projects!$C:$C,'Credit sales_Ret. + Dist. Proj.'!$C23)</f>
        <v>300</v>
      </c>
      <c r="Z23" s="561">
        <f>SUMIFS(Distributor_projects!N:N,Distributor_projects!$B:$B,'Credit sales_Ret. + Dist. Proj.'!$B23,Distributor_projects!$C:$C,'Credit sales_Ret. + Dist. Proj.'!$C23)</f>
        <v>350</v>
      </c>
      <c r="AA23" s="561">
        <f>SUMIFS(Distributor_projects!O:O,Distributor_projects!$B:$B,'Credit sales_Ret. + Dist. Proj.'!$B23,Distributor_projects!$C:$C,'Credit sales_Ret. + Dist. Proj.'!$C23)</f>
        <v>400</v>
      </c>
      <c r="AB23" s="561">
        <f>SUMIFS(Distributor_projects!P:P,Distributor_projects!$B:$B,'Credit sales_Ret. + Dist. Proj.'!$B23,Distributor_projects!$C:$C,'Credit sales_Ret. + Dist. Proj.'!$C23)</f>
        <v>450</v>
      </c>
      <c r="AC23" s="561">
        <f>SUMIFS(Distributor_projects!Q:Q,Distributor_projects!$B:$B,'Credit sales_Ret. + Dist. Proj.'!$B23,Distributor_projects!$C:$C,'Credit sales_Ret. + Dist. Proj.'!$C23)</f>
        <v>500</v>
      </c>
      <c r="AD23" s="561">
        <f>SUMIFS(Distributor_projects!R:R,Distributor_projects!$B:$B,'Credit sales_Ret. + Dist. Proj.'!$B23,Distributor_projects!$C:$C,'Credit sales_Ret. + Dist. Proj.'!$C23)</f>
        <v>550</v>
      </c>
      <c r="AE23" s="561">
        <f>SUMIFS(Distributor_projects!S:S,Distributor_projects!$B:$B,'Credit sales_Ret. + Dist. Proj.'!$B23,Distributor_projects!$C:$C,'Credit sales_Ret. + Dist. Proj.'!$C23)</f>
        <v>600</v>
      </c>
      <c r="AF23" s="561">
        <f>SUMIFS(Distributor_projects!T:T,Distributor_projects!$B:$B,'Credit sales_Ret. + Dist. Proj.'!$B23,Distributor_projects!$C:$C,'Credit sales_Ret. + Dist. Proj.'!$C23)</f>
        <v>650</v>
      </c>
      <c r="AH23" s="566">
        <v>0.9</v>
      </c>
      <c r="AI23" s="566">
        <v>0.9</v>
      </c>
      <c r="AJ23" s="566">
        <v>0.8</v>
      </c>
      <c r="AK23" s="566">
        <v>0.9</v>
      </c>
      <c r="AL23" s="566">
        <v>0.9</v>
      </c>
      <c r="AM23" s="566">
        <v>0.9</v>
      </c>
      <c r="AN23" s="566">
        <v>0.9</v>
      </c>
      <c r="AO23" s="566">
        <v>0.9</v>
      </c>
      <c r="AP23" s="566">
        <v>0.9</v>
      </c>
      <c r="AQ23" s="566">
        <v>0.9</v>
      </c>
      <c r="AR23" s="566">
        <v>0.9</v>
      </c>
      <c r="AS23" s="566">
        <v>0.9</v>
      </c>
      <c r="AT23" s="566"/>
      <c r="AU23" s="565">
        <f t="shared" si="10"/>
        <v>0.99</v>
      </c>
      <c r="AV23" s="565">
        <f t="shared" si="11"/>
        <v>1.35</v>
      </c>
      <c r="AW23" s="565">
        <f t="shared" si="12"/>
        <v>1.08</v>
      </c>
      <c r="AX23" s="565">
        <f t="shared" si="13"/>
        <v>1.125</v>
      </c>
      <c r="AY23" s="565">
        <f t="shared" si="14"/>
        <v>1.0349999999999999</v>
      </c>
      <c r="AZ23" s="565">
        <f t="shared" si="15"/>
        <v>1.125</v>
      </c>
      <c r="BA23" s="565">
        <f t="shared" si="16"/>
        <v>1.395</v>
      </c>
      <c r="BB23" s="565">
        <f t="shared" si="17"/>
        <v>1.665</v>
      </c>
      <c r="BC23" s="564">
        <f t="shared" si="18"/>
        <v>1.8</v>
      </c>
      <c r="BD23" s="564">
        <f t="shared" si="19"/>
        <v>2.16</v>
      </c>
      <c r="BE23" s="564">
        <f t="shared" si="20"/>
        <v>2.4300000000000002</v>
      </c>
      <c r="BF23" s="564">
        <f t="shared" si="21"/>
        <v>2.79</v>
      </c>
      <c r="BG23" s="564">
        <f t="shared" si="22"/>
        <v>18.945</v>
      </c>
      <c r="BH23" s="130"/>
      <c r="BI23" s="562">
        <f>IFERROR(AH23*'Retail_distributor-wise'!KW23,"")</f>
        <v>4.8420000000000005</v>
      </c>
      <c r="BJ23" s="562">
        <f>IFERROR(AI23*'Retail_distributor-wise'!KX23,"")</f>
        <v>6.4151999999999996</v>
      </c>
      <c r="BK23" s="562">
        <f>IFERROR(AJ23*'Retail_distributor-wise'!KY23,"")</f>
        <v>4.6276000000000002</v>
      </c>
      <c r="BL23" s="562">
        <f>IFERROR(AK23*'Retail_distributor-wise'!KZ23,"")</f>
        <v>4.3020000000000005</v>
      </c>
      <c r="BM23" s="562">
        <f>IFERROR(AL23*'Retail_distributor-wise'!LA23,"")</f>
        <v>3.5802</v>
      </c>
      <c r="BN23" s="562">
        <f>IFERROR(AM23*'Retail_distributor-wise'!LB23,"")</f>
        <v>3.6693000000000002</v>
      </c>
      <c r="BO23" s="562">
        <f>IFERROR(AN23*'Retail_distributor-wise'!LC23,"")</f>
        <v>4.681305</v>
      </c>
      <c r="BP23" s="562">
        <f>IFERROR(AO23*'Retail_distributor-wise'!LD23,"")</f>
        <v>5.8161600000000009</v>
      </c>
      <c r="BQ23" s="562">
        <f>IFERROR(AP23*'Retail_distributor-wise'!LE23,"")</f>
        <v>6.4152000000000005</v>
      </c>
      <c r="BR23" s="562">
        <f>IFERROR(AQ23*'Retail_distributor-wise'!LF23,"")</f>
        <v>8.3050200000000007</v>
      </c>
      <c r="BS23" s="562">
        <f>IFERROR(AR23*'Retail_distributor-wise'!LG23,"")</f>
        <v>9.4008600000000015</v>
      </c>
      <c r="BT23" s="562">
        <f>IFERROR(AS23*'Retail_distributor-wise'!LH23,"")</f>
        <v>11.282985</v>
      </c>
      <c r="BU23" s="562">
        <f t="shared" si="38"/>
        <v>73.337830000000011</v>
      </c>
      <c r="BW23" s="564">
        <f>IFERROR(AH23*Distributor_projects!CZ23,"")</f>
        <v>0.4365</v>
      </c>
      <c r="BX23" s="564">
        <f>IFERROR(AI23*Distributor_projects!DA23,"")</f>
        <v>0.65475000000000005</v>
      </c>
      <c r="BY23" s="564">
        <f>IFERROR(AJ23*Distributor_projects!DB23,"")</f>
        <v>0.77600000000000002</v>
      </c>
      <c r="BZ23" s="564">
        <f>IFERROR(AK23*Distributor_projects!DC23,"")</f>
        <v>1.0912500000000001</v>
      </c>
      <c r="CA23" s="564">
        <f>IFERROR(AL23*Distributor_projects!DD23,"")</f>
        <v>1.3095000000000001</v>
      </c>
      <c r="CB23" s="564">
        <f>IFERROR(AM23*Distributor_projects!DE23,"")</f>
        <v>1.5277499999999999</v>
      </c>
      <c r="CC23" s="564">
        <f>IFERROR(AN23*Distributor_projects!DF23,"")</f>
        <v>1.746</v>
      </c>
      <c r="CD23" s="564">
        <f>IFERROR(AO23*Distributor_projects!DG23,"")</f>
        <v>1.9642500000000001</v>
      </c>
      <c r="CE23" s="564">
        <f>IFERROR(AP23*Distributor_projects!DH23,"")</f>
        <v>2.1825000000000001</v>
      </c>
      <c r="CF23" s="564">
        <f>IFERROR(AQ23*Distributor_projects!DI23,"")</f>
        <v>2.4007499999999999</v>
      </c>
      <c r="CG23" s="564">
        <f>IFERROR(AR23*Distributor_projects!DJ23,"")</f>
        <v>2.6190000000000002</v>
      </c>
      <c r="CH23" s="564">
        <f>IFERROR(AS23*Distributor_projects!DK23,"")</f>
        <v>2.83725</v>
      </c>
      <c r="CI23" s="565">
        <f t="shared" si="39"/>
        <v>19.545500000000004</v>
      </c>
      <c r="CK23" s="564">
        <f t="shared" si="25"/>
        <v>5.2785000000000002</v>
      </c>
      <c r="CL23" s="564">
        <f t="shared" si="26"/>
        <v>7.0699499999999995</v>
      </c>
      <c r="CM23" s="564">
        <f t="shared" si="27"/>
        <v>5.4036</v>
      </c>
      <c r="CN23" s="564">
        <f t="shared" si="28"/>
        <v>5.3932500000000001</v>
      </c>
      <c r="CO23" s="564">
        <f t="shared" si="29"/>
        <v>4.8897000000000004</v>
      </c>
      <c r="CP23" s="564">
        <f t="shared" si="30"/>
        <v>5.1970499999999999</v>
      </c>
      <c r="CQ23" s="564">
        <f t="shared" si="31"/>
        <v>6.4273050000000005</v>
      </c>
      <c r="CR23" s="564">
        <f t="shared" si="32"/>
        <v>7.7804100000000007</v>
      </c>
      <c r="CS23" s="564">
        <f t="shared" si="33"/>
        <v>8.5976999999999997</v>
      </c>
      <c r="CT23" s="564">
        <f t="shared" si="34"/>
        <v>10.705770000000001</v>
      </c>
      <c r="CU23" s="564">
        <f t="shared" si="35"/>
        <v>12.019860000000001</v>
      </c>
      <c r="CV23" s="564">
        <f t="shared" si="36"/>
        <v>14.120235000000001</v>
      </c>
      <c r="CW23" s="564">
        <f t="shared" si="37"/>
        <v>92.883330000000029</v>
      </c>
    </row>
    <row r="24" spans="1:101">
      <c r="A24" s="4">
        <v>17</v>
      </c>
      <c r="B24" s="1" t="s">
        <v>430</v>
      </c>
      <c r="C24" s="1" t="s">
        <v>338</v>
      </c>
      <c r="D24" s="4" t="s">
        <v>326</v>
      </c>
      <c r="E24" s="4" t="s">
        <v>488</v>
      </c>
      <c r="F24" s="15">
        <f t="shared" si="6"/>
        <v>16100</v>
      </c>
      <c r="G24" s="15">
        <f>SUMIFS('Retail_distributor-wise'!J:J,'Retail_distributor-wise'!$B:$B,'Credit sales_Ret. + Dist. Proj.'!$B24,'Retail_distributor-wise'!$C:$C,'Credit sales_Ret. + Dist. Proj.'!$C24)</f>
        <v>950</v>
      </c>
      <c r="H24" s="15">
        <f>SUMIFS('Retail_distributor-wise'!K:K,'Retail_distributor-wise'!$B:$B,'Credit sales_Ret. + Dist. Proj.'!$B24,'Retail_distributor-wise'!$C:$C,'Credit sales_Ret. + Dist. Proj.'!$C24)</f>
        <v>1300</v>
      </c>
      <c r="I24" s="15">
        <f>SUMIFS('Retail_distributor-wise'!L:L,'Retail_distributor-wise'!$B:$B,'Credit sales_Ret. + Dist. Proj.'!$B24,'Retail_distributor-wise'!$C:$C,'Credit sales_Ret. + Dist. Proj.'!$C24)</f>
        <v>1100</v>
      </c>
      <c r="J24" s="15">
        <f>SUMIFS('Retail_distributor-wise'!M:M,'Retail_distributor-wise'!$B:$B,'Credit sales_Ret. + Dist. Proj.'!$B24,'Retail_distributor-wise'!$C:$C,'Credit sales_Ret. + Dist. Proj.'!$C24)</f>
        <v>950</v>
      </c>
      <c r="K24" s="15">
        <f>SUMIFS('Retail_distributor-wise'!N:N,'Retail_distributor-wise'!$B:$B,'Credit sales_Ret. + Dist. Proj.'!$B24,'Retail_distributor-wise'!$C:$C,'Credit sales_Ret. + Dist. Proj.'!$C24)</f>
        <v>800</v>
      </c>
      <c r="L24" s="15">
        <f>SUMIFS('Retail_distributor-wise'!O:O,'Retail_distributor-wise'!$B:$B,'Credit sales_Ret. + Dist. Proj.'!$B24,'Retail_distributor-wise'!$C:$C,'Credit sales_Ret. + Dist. Proj.'!$C24)</f>
        <v>900</v>
      </c>
      <c r="M24" s="15">
        <f>SUMIFS('Retail_distributor-wise'!P:P,'Retail_distributor-wise'!$B:$B,'Credit sales_Ret. + Dist. Proj.'!$B24,'Retail_distributor-wise'!$C:$C,'Credit sales_Ret. + Dist. Proj.'!$C24)</f>
        <v>1100</v>
      </c>
      <c r="N24" s="15">
        <f>SUMIFS('Retail_distributor-wise'!Q:Q,'Retail_distributor-wise'!$B:$B,'Credit sales_Ret. + Dist. Proj.'!$B24,'Retail_distributor-wise'!$C:$C,'Credit sales_Ret. + Dist. Proj.'!$C24)</f>
        <v>1350</v>
      </c>
      <c r="O24" s="15">
        <f>SUMIFS('Retail_distributor-wise'!R:R,'Retail_distributor-wise'!$B:$B,'Credit sales_Ret. + Dist. Proj.'!$B24,'Retail_distributor-wise'!$C:$C,'Credit sales_Ret. + Dist. Proj.'!$C24)</f>
        <v>1450</v>
      </c>
      <c r="P24" s="15">
        <f>SUMIFS('Retail_distributor-wise'!S:S,'Retail_distributor-wise'!$B:$B,'Credit sales_Ret. + Dist. Proj.'!$B24,'Retail_distributor-wise'!$C:$C,'Credit sales_Ret. + Dist. Proj.'!$C24)</f>
        <v>1800</v>
      </c>
      <c r="Q24" s="15">
        <f>SUMIFS('Retail_distributor-wise'!T:T,'Retail_distributor-wise'!$B:$B,'Credit sales_Ret. + Dist. Proj.'!$B24,'Retail_distributor-wise'!$C:$C,'Credit sales_Ret. + Dist. Proj.'!$C24)</f>
        <v>2050</v>
      </c>
      <c r="R24" s="15">
        <f>SUMIFS('Retail_distributor-wise'!U:U,'Retail_distributor-wise'!$B:$B,'Credit sales_Ret. + Dist. Proj.'!$B24,'Retail_distributor-wise'!$C:$C,'Credit sales_Ret. + Dist. Proj.'!$C24)</f>
        <v>2350</v>
      </c>
      <c r="S24" s="15"/>
      <c r="T24" s="15">
        <f t="shared" si="7"/>
        <v>4500</v>
      </c>
      <c r="U24" s="15">
        <f>SUMIFS(Distributor_projects!I:I,Distributor_projects!$B:$B,'Credit sales_Ret. + Dist. Proj.'!$B24,Distributor_projects!$C:$C,'Credit sales_Ret. + Dist. Proj.'!$C24)</f>
        <v>100</v>
      </c>
      <c r="V24" s="15">
        <f>SUMIFS(Distributor_projects!J:J,Distributor_projects!$B:$B,'Credit sales_Ret. + Dist. Proj.'!$B24,Distributor_projects!$C:$C,'Credit sales_Ret. + Dist. Proj.'!$C24)</f>
        <v>150</v>
      </c>
      <c r="W24" s="15">
        <f>SUMIFS(Distributor_projects!K:K,Distributor_projects!$B:$B,'Credit sales_Ret. + Dist. Proj.'!$B24,Distributor_projects!$C:$C,'Credit sales_Ret. + Dist. Proj.'!$C24)</f>
        <v>200</v>
      </c>
      <c r="X24" s="15">
        <f>SUMIFS(Distributor_projects!L:L,Distributor_projects!$B:$B,'Credit sales_Ret. + Dist. Proj.'!$B24,Distributor_projects!$C:$C,'Credit sales_Ret. + Dist. Proj.'!$C24)</f>
        <v>250</v>
      </c>
      <c r="Y24" s="15">
        <f>SUMIFS(Distributor_projects!M:M,Distributor_projects!$B:$B,'Credit sales_Ret. + Dist. Proj.'!$B24,Distributor_projects!$C:$C,'Credit sales_Ret. + Dist. Proj.'!$C24)</f>
        <v>300</v>
      </c>
      <c r="Z24" s="15">
        <f>SUMIFS(Distributor_projects!N:N,Distributor_projects!$B:$B,'Credit sales_Ret. + Dist. Proj.'!$B24,Distributor_projects!$C:$C,'Credit sales_Ret. + Dist. Proj.'!$C24)</f>
        <v>350</v>
      </c>
      <c r="AA24" s="15">
        <f>SUMIFS(Distributor_projects!O:O,Distributor_projects!$B:$B,'Credit sales_Ret. + Dist. Proj.'!$B24,Distributor_projects!$C:$C,'Credit sales_Ret. + Dist. Proj.'!$C24)</f>
        <v>400</v>
      </c>
      <c r="AB24" s="15">
        <f>SUMIFS(Distributor_projects!P:P,Distributor_projects!$B:$B,'Credit sales_Ret. + Dist. Proj.'!$B24,Distributor_projects!$C:$C,'Credit sales_Ret. + Dist. Proj.'!$C24)</f>
        <v>450</v>
      </c>
      <c r="AC24" s="15">
        <f>SUMIFS(Distributor_projects!Q:Q,Distributor_projects!$B:$B,'Credit sales_Ret. + Dist. Proj.'!$B24,Distributor_projects!$C:$C,'Credit sales_Ret. + Dist. Proj.'!$C24)</f>
        <v>500</v>
      </c>
      <c r="AD24" s="15">
        <f>SUMIFS(Distributor_projects!R:R,Distributor_projects!$B:$B,'Credit sales_Ret. + Dist. Proj.'!$B24,Distributor_projects!$C:$C,'Credit sales_Ret. + Dist. Proj.'!$C24)</f>
        <v>550</v>
      </c>
      <c r="AE24" s="15">
        <f>SUMIFS(Distributor_projects!S:S,Distributor_projects!$B:$B,'Credit sales_Ret. + Dist. Proj.'!$B24,Distributor_projects!$C:$C,'Credit sales_Ret. + Dist. Proj.'!$C24)</f>
        <v>600</v>
      </c>
      <c r="AF24" s="15">
        <f>SUMIFS(Distributor_projects!T:T,Distributor_projects!$B:$B,'Credit sales_Ret. + Dist. Proj.'!$B24,Distributor_projects!$C:$C,'Credit sales_Ret. + Dist. Proj.'!$C24)</f>
        <v>650</v>
      </c>
      <c r="AH24" s="16">
        <v>0.9</v>
      </c>
      <c r="AI24" s="16">
        <v>0.9</v>
      </c>
      <c r="AJ24" s="16">
        <v>0.8</v>
      </c>
      <c r="AK24" s="16">
        <v>0.9</v>
      </c>
      <c r="AL24" s="16">
        <v>0.9</v>
      </c>
      <c r="AM24" s="16">
        <v>0.9</v>
      </c>
      <c r="AN24" s="16">
        <v>0.9</v>
      </c>
      <c r="AO24" s="16">
        <v>0.9</v>
      </c>
      <c r="AP24" s="16">
        <v>0.9</v>
      </c>
      <c r="AQ24" s="16">
        <v>0.9</v>
      </c>
      <c r="AR24" s="16">
        <v>0.9</v>
      </c>
      <c r="AS24" s="16">
        <v>0.9</v>
      </c>
      <c r="AT24" s="16"/>
      <c r="AU24" s="563">
        <f t="shared" si="10"/>
        <v>0.94499999999999995</v>
      </c>
      <c r="AV24" s="563">
        <f t="shared" si="11"/>
        <v>1.3049999999999999</v>
      </c>
      <c r="AW24" s="563">
        <f t="shared" si="12"/>
        <v>1.04</v>
      </c>
      <c r="AX24" s="563">
        <f t="shared" si="13"/>
        <v>1.08</v>
      </c>
      <c r="AY24" s="563">
        <f t="shared" si="14"/>
        <v>0.99</v>
      </c>
      <c r="AZ24" s="563">
        <f t="shared" si="15"/>
        <v>1.125</v>
      </c>
      <c r="BA24" s="563">
        <f t="shared" si="16"/>
        <v>1.35</v>
      </c>
      <c r="BB24" s="563">
        <f t="shared" si="17"/>
        <v>1.62</v>
      </c>
      <c r="BC24" s="346">
        <f t="shared" si="18"/>
        <v>1.7549999999999999</v>
      </c>
      <c r="BD24" s="346">
        <f t="shared" si="19"/>
        <v>2.1150000000000002</v>
      </c>
      <c r="BE24" s="346">
        <f t="shared" si="20"/>
        <v>2.3849999999999998</v>
      </c>
      <c r="BF24" s="346">
        <f t="shared" si="21"/>
        <v>2.7</v>
      </c>
      <c r="BG24" s="346">
        <f t="shared" si="22"/>
        <v>18.41</v>
      </c>
      <c r="BI24" s="14">
        <f>IFERROR(AH24*'Retail_distributor-wise'!KW24,"")</f>
        <v>4.5999000000000008</v>
      </c>
      <c r="BJ24" s="14">
        <f>IFERROR(AI24*'Retail_distributor-wise'!KX24,"")</f>
        <v>6.1775999999999991</v>
      </c>
      <c r="BK24" s="14">
        <f>IFERROR(AJ24*'Retail_distributor-wise'!KY24,"")</f>
        <v>4.4264000000000001</v>
      </c>
      <c r="BL24" s="14">
        <f>IFERROR(AK24*'Retail_distributor-wise'!KZ24,"")</f>
        <v>4.0869000000000009</v>
      </c>
      <c r="BM24" s="14">
        <f>IFERROR(AL24*'Retail_distributor-wise'!LA24,"")</f>
        <v>3.3696000000000002</v>
      </c>
      <c r="BN24" s="14">
        <f>IFERROR(AM24*'Retail_distributor-wise'!LB24,"")</f>
        <v>3.6693000000000002</v>
      </c>
      <c r="BO24" s="14">
        <f>IFERROR(AN24*'Retail_distributor-wise'!LC24,"")</f>
        <v>4.4777700000000005</v>
      </c>
      <c r="BP24" s="14">
        <f>IFERROR(AO24*'Retail_distributor-wise'!LD24,"")</f>
        <v>5.6084400000000008</v>
      </c>
      <c r="BQ24" s="14">
        <f>IFERROR(AP24*'Retail_distributor-wise'!LE24,"")</f>
        <v>6.2013600000000002</v>
      </c>
      <c r="BR24" s="14">
        <f>IFERROR(AQ24*'Retail_distributor-wise'!LF24,"")</f>
        <v>8.0805600000000002</v>
      </c>
      <c r="BS24" s="14">
        <f>IFERROR(AR24*'Retail_distributor-wise'!LG24,"")</f>
        <v>9.177030000000002</v>
      </c>
      <c r="BT24" s="14">
        <f>IFERROR(AS24*'Retail_distributor-wise'!LH24,"")</f>
        <v>10.822455000000001</v>
      </c>
      <c r="BU24" s="14">
        <f t="shared" si="38"/>
        <v>70.697315000000003</v>
      </c>
      <c r="BW24" s="346">
        <f>IFERROR(AH24*Distributor_projects!CZ24,"")</f>
        <v>0.432</v>
      </c>
      <c r="BX24" s="346">
        <f>IFERROR(AI24*Distributor_projects!DA24,"")</f>
        <v>0.64800000000000002</v>
      </c>
      <c r="BY24" s="346">
        <f>IFERROR(AJ24*Distributor_projects!DB24,"")</f>
        <v>0.76800000000000002</v>
      </c>
      <c r="BZ24" s="346">
        <f>IFERROR(AK24*Distributor_projects!DC24,"")</f>
        <v>1.08</v>
      </c>
      <c r="CA24" s="346">
        <f>IFERROR(AL24*Distributor_projects!DD24,"")</f>
        <v>1.296</v>
      </c>
      <c r="CB24" s="346">
        <f>IFERROR(AM24*Distributor_projects!DE24,"")</f>
        <v>1.512</v>
      </c>
      <c r="CC24" s="346">
        <f>IFERROR(AN24*Distributor_projects!DF24,"")</f>
        <v>1.728</v>
      </c>
      <c r="CD24" s="346">
        <f>IFERROR(AO24*Distributor_projects!DG24,"")</f>
        <v>1.9440000000000002</v>
      </c>
      <c r="CE24" s="346">
        <f>IFERROR(AP24*Distributor_projects!DH24,"")</f>
        <v>2.16</v>
      </c>
      <c r="CF24" s="346">
        <f>IFERROR(AQ24*Distributor_projects!DI24,"")</f>
        <v>2.3760000000000003</v>
      </c>
      <c r="CG24" s="346">
        <f>IFERROR(AR24*Distributor_projects!DJ24,"")</f>
        <v>2.5920000000000001</v>
      </c>
      <c r="CH24" s="346">
        <f>IFERROR(AS24*Distributor_projects!DK24,"")</f>
        <v>2.8080000000000003</v>
      </c>
      <c r="CI24" s="563">
        <f t="shared" si="39"/>
        <v>19.344000000000001</v>
      </c>
      <c r="CK24" s="346">
        <f t="shared" si="25"/>
        <v>5.0319000000000011</v>
      </c>
      <c r="CL24" s="346">
        <f t="shared" si="26"/>
        <v>6.8255999999999988</v>
      </c>
      <c r="CM24" s="346">
        <f t="shared" si="27"/>
        <v>5.1943999999999999</v>
      </c>
      <c r="CN24" s="346">
        <f t="shared" si="28"/>
        <v>5.1669000000000009</v>
      </c>
      <c r="CO24" s="346">
        <f t="shared" si="29"/>
        <v>4.6656000000000004</v>
      </c>
      <c r="CP24" s="346">
        <f t="shared" si="30"/>
        <v>5.1813000000000002</v>
      </c>
      <c r="CQ24" s="346">
        <f t="shared" si="31"/>
        <v>6.2057700000000002</v>
      </c>
      <c r="CR24" s="346">
        <f t="shared" si="32"/>
        <v>7.5524400000000007</v>
      </c>
      <c r="CS24" s="346">
        <f t="shared" si="33"/>
        <v>8.3613600000000012</v>
      </c>
      <c r="CT24" s="346">
        <f t="shared" si="34"/>
        <v>10.45656</v>
      </c>
      <c r="CU24" s="346">
        <f t="shared" si="35"/>
        <v>11.769030000000003</v>
      </c>
      <c r="CV24" s="346">
        <f t="shared" si="36"/>
        <v>13.630455000000001</v>
      </c>
      <c r="CW24" s="346">
        <f t="shared" si="37"/>
        <v>90.041315000000012</v>
      </c>
    </row>
    <row r="25" spans="1:101" s="18" customFormat="1">
      <c r="A25" s="130">
        <v>18</v>
      </c>
      <c r="B25" s="18" t="s">
        <v>431</v>
      </c>
      <c r="C25" s="18" t="s">
        <v>338</v>
      </c>
      <c r="D25" s="130" t="s">
        <v>326</v>
      </c>
      <c r="E25" s="130"/>
      <c r="F25" s="561">
        <f t="shared" si="6"/>
        <v>22000</v>
      </c>
      <c r="G25" s="561">
        <f>SUMIFS('Retail_distributor-wise'!J:J,'Retail_distributor-wise'!$B:$B,'Credit sales_Ret. + Dist. Proj.'!$B25,'Retail_distributor-wise'!$C:$C,'Credit sales_Ret. + Dist. Proj.'!$C25)</f>
        <v>1300</v>
      </c>
      <c r="H25" s="561">
        <f>SUMIFS('Retail_distributor-wise'!K:K,'Retail_distributor-wise'!$B:$B,'Credit sales_Ret. + Dist. Proj.'!$B25,'Retail_distributor-wise'!$C:$C,'Credit sales_Ret. + Dist. Proj.'!$C25)</f>
        <v>1750</v>
      </c>
      <c r="I25" s="561">
        <f>SUMIFS('Retail_distributor-wise'!L:L,'Retail_distributor-wise'!$B:$B,'Credit sales_Ret. + Dist. Proj.'!$B25,'Retail_distributor-wise'!$C:$C,'Credit sales_Ret. + Dist. Proj.'!$C25)</f>
        <v>1550</v>
      </c>
      <c r="J25" s="561">
        <f>SUMIFS('Retail_distributor-wise'!M:M,'Retail_distributor-wise'!$B:$B,'Credit sales_Ret. + Dist. Proj.'!$B25,'Retail_distributor-wise'!$C:$C,'Credit sales_Ret. + Dist. Proj.'!$C25)</f>
        <v>1300</v>
      </c>
      <c r="K25" s="561">
        <f>SUMIFS('Retail_distributor-wise'!N:N,'Retail_distributor-wise'!$B:$B,'Credit sales_Ret. + Dist. Proj.'!$B25,'Retail_distributor-wise'!$C:$C,'Credit sales_Ret. + Dist. Proj.'!$C25)</f>
        <v>1100</v>
      </c>
      <c r="L25" s="561">
        <f>SUMIFS('Retail_distributor-wise'!O:O,'Retail_distributor-wise'!$B:$B,'Credit sales_Ret. + Dist. Proj.'!$B25,'Retail_distributor-wise'!$C:$C,'Credit sales_Ret. + Dist. Proj.'!$C25)</f>
        <v>1200</v>
      </c>
      <c r="M25" s="561">
        <f>SUMIFS('Retail_distributor-wise'!P:P,'Retail_distributor-wise'!$B:$B,'Credit sales_Ret. + Dist. Proj.'!$B25,'Retail_distributor-wise'!$C:$C,'Credit sales_Ret. + Dist. Proj.'!$C25)</f>
        <v>1550</v>
      </c>
      <c r="N25" s="561">
        <f>SUMIFS('Retail_distributor-wise'!Q:Q,'Retail_distributor-wise'!$B:$B,'Credit sales_Ret. + Dist. Proj.'!$B25,'Retail_distributor-wise'!$C:$C,'Credit sales_Ret. + Dist. Proj.'!$C25)</f>
        <v>1850</v>
      </c>
      <c r="O25" s="561">
        <f>SUMIFS('Retail_distributor-wise'!R:R,'Retail_distributor-wise'!$B:$B,'Credit sales_Ret. + Dist. Proj.'!$B25,'Retail_distributor-wise'!$C:$C,'Credit sales_Ret. + Dist. Proj.'!$C25)</f>
        <v>2000</v>
      </c>
      <c r="P25" s="561">
        <f>SUMIFS('Retail_distributor-wise'!S:S,'Retail_distributor-wise'!$B:$B,'Credit sales_Ret. + Dist. Proj.'!$B25,'Retail_distributor-wise'!$C:$C,'Credit sales_Ret. + Dist. Proj.'!$C25)</f>
        <v>2450</v>
      </c>
      <c r="Q25" s="561">
        <f>SUMIFS('Retail_distributor-wise'!T:T,'Retail_distributor-wise'!$B:$B,'Credit sales_Ret. + Dist. Proj.'!$B25,'Retail_distributor-wise'!$C:$C,'Credit sales_Ret. + Dist. Proj.'!$C25)</f>
        <v>2750</v>
      </c>
      <c r="R25" s="561">
        <f>SUMIFS('Retail_distributor-wise'!U:U,'Retail_distributor-wise'!$B:$B,'Credit sales_Ret. + Dist. Proj.'!$B25,'Retail_distributor-wise'!$C:$C,'Credit sales_Ret. + Dist. Proj.'!$C25)</f>
        <v>3200</v>
      </c>
      <c r="S25" s="561"/>
      <c r="T25" s="561">
        <f t="shared" si="7"/>
        <v>5700</v>
      </c>
      <c r="U25" s="561">
        <f>SUMIFS(Distributor_projects!I:I,Distributor_projects!$B:$B,'Credit sales_Ret. + Dist. Proj.'!$B25,Distributor_projects!$C:$C,'Credit sales_Ret. + Dist. Proj.'!$C25)</f>
        <v>200</v>
      </c>
      <c r="V25" s="561">
        <f>SUMIFS(Distributor_projects!J:J,Distributor_projects!$B:$B,'Credit sales_Ret. + Dist. Proj.'!$B25,Distributor_projects!$C:$C,'Credit sales_Ret. + Dist. Proj.'!$C25)</f>
        <v>250</v>
      </c>
      <c r="W25" s="561">
        <f>SUMIFS(Distributor_projects!K:K,Distributor_projects!$B:$B,'Credit sales_Ret. + Dist. Proj.'!$B25,Distributor_projects!$C:$C,'Credit sales_Ret. + Dist. Proj.'!$C25)</f>
        <v>300</v>
      </c>
      <c r="X25" s="561">
        <f>SUMIFS(Distributor_projects!L:L,Distributor_projects!$B:$B,'Credit sales_Ret. + Dist. Proj.'!$B25,Distributor_projects!$C:$C,'Credit sales_Ret. + Dist. Proj.'!$C25)</f>
        <v>350</v>
      </c>
      <c r="Y25" s="561">
        <f>SUMIFS(Distributor_projects!M:M,Distributor_projects!$B:$B,'Credit sales_Ret. + Dist. Proj.'!$B25,Distributor_projects!$C:$C,'Credit sales_Ret. + Dist. Proj.'!$C25)</f>
        <v>400</v>
      </c>
      <c r="Z25" s="561">
        <f>SUMIFS(Distributor_projects!N:N,Distributor_projects!$B:$B,'Credit sales_Ret. + Dist. Proj.'!$B25,Distributor_projects!$C:$C,'Credit sales_Ret. + Dist. Proj.'!$C25)</f>
        <v>450</v>
      </c>
      <c r="AA25" s="561">
        <f>SUMIFS(Distributor_projects!O:O,Distributor_projects!$B:$B,'Credit sales_Ret. + Dist. Proj.'!$B25,Distributor_projects!$C:$C,'Credit sales_Ret. + Dist. Proj.'!$C25)</f>
        <v>500</v>
      </c>
      <c r="AB25" s="561">
        <f>SUMIFS(Distributor_projects!P:P,Distributor_projects!$B:$B,'Credit sales_Ret. + Dist. Proj.'!$B25,Distributor_projects!$C:$C,'Credit sales_Ret. + Dist. Proj.'!$C25)</f>
        <v>550</v>
      </c>
      <c r="AC25" s="561">
        <f>SUMIFS(Distributor_projects!Q:Q,Distributor_projects!$B:$B,'Credit sales_Ret. + Dist. Proj.'!$B25,Distributor_projects!$C:$C,'Credit sales_Ret. + Dist. Proj.'!$C25)</f>
        <v>600</v>
      </c>
      <c r="AD25" s="561">
        <f>SUMIFS(Distributor_projects!R:R,Distributor_projects!$B:$B,'Credit sales_Ret. + Dist. Proj.'!$B25,Distributor_projects!$C:$C,'Credit sales_Ret. + Dist. Proj.'!$C25)</f>
        <v>650</v>
      </c>
      <c r="AE25" s="561">
        <f>SUMIFS(Distributor_projects!S:S,Distributor_projects!$B:$B,'Credit sales_Ret. + Dist. Proj.'!$B25,Distributor_projects!$C:$C,'Credit sales_Ret. + Dist. Proj.'!$C25)</f>
        <v>700</v>
      </c>
      <c r="AF25" s="561">
        <f>SUMIFS(Distributor_projects!T:T,Distributor_projects!$B:$B,'Credit sales_Ret. + Dist. Proj.'!$B25,Distributor_projects!$C:$C,'Credit sales_Ret. + Dist. Proj.'!$C25)</f>
        <v>750</v>
      </c>
      <c r="AH25" s="130"/>
      <c r="AI25" s="566">
        <v>0.9</v>
      </c>
      <c r="AJ25" s="566">
        <v>0.8</v>
      </c>
      <c r="AK25" s="566">
        <v>0.9</v>
      </c>
      <c r="AL25" s="566">
        <v>0.9</v>
      </c>
      <c r="AM25" s="566">
        <v>0.9</v>
      </c>
      <c r="AN25" s="566">
        <v>0.9</v>
      </c>
      <c r="AO25" s="566">
        <v>0.9</v>
      </c>
      <c r="AP25" s="566">
        <v>0.9</v>
      </c>
      <c r="AQ25" s="566">
        <v>0.9</v>
      </c>
      <c r="AR25" s="566">
        <v>0.9</v>
      </c>
      <c r="AS25" s="566">
        <v>0.9</v>
      </c>
      <c r="AT25" s="566"/>
      <c r="AU25" s="565">
        <f t="shared" si="10"/>
        <v>0</v>
      </c>
      <c r="AV25" s="565">
        <f t="shared" si="11"/>
        <v>1.8</v>
      </c>
      <c r="AW25" s="565">
        <f t="shared" si="12"/>
        <v>1.48</v>
      </c>
      <c r="AX25" s="565">
        <f t="shared" si="13"/>
        <v>1.4850000000000001</v>
      </c>
      <c r="AY25" s="565">
        <f t="shared" si="14"/>
        <v>1.35</v>
      </c>
      <c r="AZ25" s="565">
        <f t="shared" si="15"/>
        <v>1.4850000000000001</v>
      </c>
      <c r="BA25" s="565">
        <f t="shared" si="16"/>
        <v>1.845</v>
      </c>
      <c r="BB25" s="565">
        <f t="shared" si="17"/>
        <v>2.16</v>
      </c>
      <c r="BC25" s="564">
        <f t="shared" si="18"/>
        <v>2.34</v>
      </c>
      <c r="BD25" s="564">
        <f t="shared" si="19"/>
        <v>2.79</v>
      </c>
      <c r="BE25" s="564">
        <f t="shared" si="20"/>
        <v>3.105</v>
      </c>
      <c r="BF25" s="564">
        <f t="shared" si="21"/>
        <v>3.5550000000000002</v>
      </c>
      <c r="BG25" s="564">
        <f t="shared" si="22"/>
        <v>23.395</v>
      </c>
      <c r="BH25" s="130"/>
      <c r="BI25" s="562">
        <f>IFERROR(AH25*'Retail_distributor-wise'!KW25,"")</f>
        <v>0</v>
      </c>
      <c r="BJ25" s="562">
        <f>IFERROR(AI25*'Retail_distributor-wise'!KX25,"")</f>
        <v>8.3002500000000001</v>
      </c>
      <c r="BK25" s="562">
        <f>IFERROR(AJ25*'Retail_distributor-wise'!KY25,"")</f>
        <v>6.2248000000000001</v>
      </c>
      <c r="BL25" s="562">
        <f>IFERROR(AK25*'Retail_distributor-wise'!KZ25,"")</f>
        <v>5.5809000000000006</v>
      </c>
      <c r="BM25" s="562">
        <f>IFERROR(AL25*'Retail_distributor-wise'!LA25,"")</f>
        <v>4.6232999999999995</v>
      </c>
      <c r="BN25" s="562">
        <f>IFERROR(AM25*'Retail_distributor-wise'!LB25,"")</f>
        <v>4.8816000000000006</v>
      </c>
      <c r="BO25" s="562">
        <f>IFERROR(AN25*'Retail_distributor-wise'!LC25,"")</f>
        <v>6.2942400000000003</v>
      </c>
      <c r="BP25" s="562">
        <f>IFERROR(AO25*'Retail_distributor-wise'!LD25,"")</f>
        <v>7.665659999999999</v>
      </c>
      <c r="BQ25" s="562">
        <f>IFERROR(AP25*'Retail_distributor-wise'!LE25,"")</f>
        <v>8.5283999999999995</v>
      </c>
      <c r="BR25" s="562">
        <f>IFERROR(AQ25*'Retail_distributor-wise'!LF25,"")</f>
        <v>10.96326</v>
      </c>
      <c r="BS25" s="562">
        <f>IFERROR(AR25*'Retail_distributor-wise'!LG25,"")</f>
        <v>12.266100000000002</v>
      </c>
      <c r="BT25" s="562">
        <f>IFERROR(AS25*'Retail_distributor-wise'!LH25,"")</f>
        <v>14.682239999999998</v>
      </c>
      <c r="BU25" s="562">
        <f t="shared" si="38"/>
        <v>90.010749999999987</v>
      </c>
      <c r="BW25" s="564">
        <f>IFERROR(AH25*Distributor_projects!CZ25,"")</f>
        <v>0</v>
      </c>
      <c r="BX25" s="564">
        <f>IFERROR(AI25*Distributor_projects!DA25,"")</f>
        <v>1.0912500000000001</v>
      </c>
      <c r="BY25" s="564">
        <f>IFERROR(AJ25*Distributor_projects!DB25,"")</f>
        <v>1.1640000000000001</v>
      </c>
      <c r="BZ25" s="564">
        <f>IFERROR(AK25*Distributor_projects!DC25,"")</f>
        <v>1.5277499999999999</v>
      </c>
      <c r="CA25" s="564">
        <f>IFERROR(AL25*Distributor_projects!DD25,"")</f>
        <v>1.746</v>
      </c>
      <c r="CB25" s="564">
        <f>IFERROR(AM25*Distributor_projects!DE25,"")</f>
        <v>1.9642500000000001</v>
      </c>
      <c r="CC25" s="564">
        <f>IFERROR(AN25*Distributor_projects!DF25,"")</f>
        <v>2.1825000000000001</v>
      </c>
      <c r="CD25" s="564">
        <f>IFERROR(AO25*Distributor_projects!DG25,"")</f>
        <v>2.4007499999999999</v>
      </c>
      <c r="CE25" s="564">
        <f>IFERROR(AP25*Distributor_projects!DH25,"")</f>
        <v>2.6190000000000002</v>
      </c>
      <c r="CF25" s="564">
        <f>IFERROR(AQ25*Distributor_projects!DI25,"")</f>
        <v>2.83725</v>
      </c>
      <c r="CG25" s="564">
        <f>IFERROR(AR25*Distributor_projects!DJ25,"")</f>
        <v>3.0554999999999999</v>
      </c>
      <c r="CH25" s="564">
        <f>IFERROR(AS25*Distributor_projects!DK25,"")</f>
        <v>3.2737500000000002</v>
      </c>
      <c r="CI25" s="565">
        <f t="shared" si="39"/>
        <v>23.861999999999998</v>
      </c>
      <c r="CK25" s="564">
        <f t="shared" si="25"/>
        <v>0</v>
      </c>
      <c r="CL25" s="564">
        <f t="shared" si="26"/>
        <v>9.3915000000000006</v>
      </c>
      <c r="CM25" s="564">
        <f t="shared" si="27"/>
        <v>7.3887999999999998</v>
      </c>
      <c r="CN25" s="564">
        <f t="shared" si="28"/>
        <v>7.1086500000000008</v>
      </c>
      <c r="CO25" s="564">
        <f t="shared" si="29"/>
        <v>6.3692999999999991</v>
      </c>
      <c r="CP25" s="564">
        <f t="shared" si="30"/>
        <v>6.8458500000000004</v>
      </c>
      <c r="CQ25" s="564">
        <f t="shared" si="31"/>
        <v>8.4767399999999995</v>
      </c>
      <c r="CR25" s="564">
        <f t="shared" si="32"/>
        <v>10.066409999999999</v>
      </c>
      <c r="CS25" s="564">
        <f t="shared" si="33"/>
        <v>11.147399999999999</v>
      </c>
      <c r="CT25" s="564">
        <f t="shared" si="34"/>
        <v>13.800509999999999</v>
      </c>
      <c r="CU25" s="564">
        <f t="shared" si="35"/>
        <v>15.321600000000002</v>
      </c>
      <c r="CV25" s="564">
        <f t="shared" si="36"/>
        <v>17.95599</v>
      </c>
      <c r="CW25" s="564">
        <f t="shared" si="37"/>
        <v>113.87275000000001</v>
      </c>
    </row>
    <row r="26" spans="1:101">
      <c r="A26" s="4">
        <v>19</v>
      </c>
      <c r="B26" s="1" t="s">
        <v>433</v>
      </c>
      <c r="C26" s="1" t="s">
        <v>340</v>
      </c>
      <c r="D26" s="4" t="s">
        <v>326</v>
      </c>
      <c r="E26" s="4"/>
      <c r="F26" s="15">
        <f t="shared" si="6"/>
        <v>2300</v>
      </c>
      <c r="G26" s="15">
        <f>SUMIFS('Retail_distributor-wise'!J:J,'Retail_distributor-wise'!$B:$B,'Credit sales_Ret. + Dist. Proj.'!$B26,'Retail_distributor-wise'!$C:$C,'Credit sales_Ret. + Dist. Proj.'!$C26)</f>
        <v>150</v>
      </c>
      <c r="H26" s="15">
        <f>SUMIFS('Retail_distributor-wise'!K:K,'Retail_distributor-wise'!$B:$B,'Credit sales_Ret. + Dist. Proj.'!$B26,'Retail_distributor-wise'!$C:$C,'Credit sales_Ret. + Dist. Proj.'!$C26)</f>
        <v>200</v>
      </c>
      <c r="I26" s="15">
        <f>SUMIFS('Retail_distributor-wise'!L:L,'Retail_distributor-wise'!$B:$B,'Credit sales_Ret. + Dist. Proj.'!$B26,'Retail_distributor-wise'!$C:$C,'Credit sales_Ret. + Dist. Proj.'!$C26)</f>
        <v>150</v>
      </c>
      <c r="J26" s="15">
        <f>SUMIFS('Retail_distributor-wise'!M:M,'Retail_distributor-wise'!$B:$B,'Credit sales_Ret. + Dist. Proj.'!$B26,'Retail_distributor-wise'!$C:$C,'Credit sales_Ret. + Dist. Proj.'!$C26)</f>
        <v>150</v>
      </c>
      <c r="K26" s="15">
        <f>SUMIFS('Retail_distributor-wise'!N:N,'Retail_distributor-wise'!$B:$B,'Credit sales_Ret. + Dist. Proj.'!$B26,'Retail_distributor-wise'!$C:$C,'Credit sales_Ret. + Dist. Proj.'!$C26)</f>
        <v>100</v>
      </c>
      <c r="L26" s="15">
        <f>SUMIFS('Retail_distributor-wise'!O:O,'Retail_distributor-wise'!$B:$B,'Credit sales_Ret. + Dist. Proj.'!$B26,'Retail_distributor-wise'!$C:$C,'Credit sales_Ret. + Dist. Proj.'!$C26)</f>
        <v>100</v>
      </c>
      <c r="M26" s="15">
        <f>SUMIFS('Retail_distributor-wise'!P:P,'Retail_distributor-wise'!$B:$B,'Credit sales_Ret. + Dist. Proj.'!$B26,'Retail_distributor-wise'!$C:$C,'Credit sales_Ret. + Dist. Proj.'!$C26)</f>
        <v>150</v>
      </c>
      <c r="N26" s="15">
        <f>SUMIFS('Retail_distributor-wise'!Q:Q,'Retail_distributor-wise'!$B:$B,'Credit sales_Ret. + Dist. Proj.'!$B26,'Retail_distributor-wise'!$C:$C,'Credit sales_Ret. + Dist. Proj.'!$C26)</f>
        <v>200</v>
      </c>
      <c r="O26" s="15">
        <f>SUMIFS('Retail_distributor-wise'!R:R,'Retail_distributor-wise'!$B:$B,'Credit sales_Ret. + Dist. Proj.'!$B26,'Retail_distributor-wise'!$C:$C,'Credit sales_Ret. + Dist. Proj.'!$C26)</f>
        <v>200</v>
      </c>
      <c r="P26" s="15">
        <f>SUMIFS('Retail_distributor-wise'!S:S,'Retail_distributor-wise'!$B:$B,'Credit sales_Ret. + Dist. Proj.'!$B26,'Retail_distributor-wise'!$C:$C,'Credit sales_Ret. + Dist. Proj.'!$C26)</f>
        <v>250</v>
      </c>
      <c r="Q26" s="15">
        <f>SUMIFS('Retail_distributor-wise'!T:T,'Retail_distributor-wise'!$B:$B,'Credit sales_Ret. + Dist. Proj.'!$B26,'Retail_distributor-wise'!$C:$C,'Credit sales_Ret. + Dist. Proj.'!$C26)</f>
        <v>300</v>
      </c>
      <c r="R26" s="15">
        <f>SUMIFS('Retail_distributor-wise'!U:U,'Retail_distributor-wise'!$B:$B,'Credit sales_Ret. + Dist. Proj.'!$B26,'Retail_distributor-wise'!$C:$C,'Credit sales_Ret. + Dist. Proj.'!$C26)</f>
        <v>350</v>
      </c>
      <c r="S26" s="15"/>
      <c r="T26" s="15">
        <f t="shared" si="7"/>
        <v>600</v>
      </c>
      <c r="U26" s="15">
        <f>SUMIFS(Distributor_projects!I:I,Distributor_projects!$B:$B,'Credit sales_Ret. + Dist. Proj.'!$B26,Distributor_projects!$C:$C,'Credit sales_Ret. + Dist. Proj.'!$C26)</f>
        <v>50</v>
      </c>
      <c r="V26" s="15">
        <f>SUMIFS(Distributor_projects!J:J,Distributor_projects!$B:$B,'Credit sales_Ret. + Dist. Proj.'!$B26,Distributor_projects!$C:$C,'Credit sales_Ret. + Dist. Proj.'!$C26)</f>
        <v>50</v>
      </c>
      <c r="W26" s="15">
        <f>SUMIFS(Distributor_projects!K:K,Distributor_projects!$B:$B,'Credit sales_Ret. + Dist. Proj.'!$B26,Distributor_projects!$C:$C,'Credit sales_Ret. + Dist. Proj.'!$C26)</f>
        <v>50</v>
      </c>
      <c r="X26" s="15">
        <f>SUMIFS(Distributor_projects!L:L,Distributor_projects!$B:$B,'Credit sales_Ret. + Dist. Proj.'!$B26,Distributor_projects!$C:$C,'Credit sales_Ret. + Dist. Proj.'!$C26)</f>
        <v>50</v>
      </c>
      <c r="Y26" s="15">
        <f>SUMIFS(Distributor_projects!M:M,Distributor_projects!$B:$B,'Credit sales_Ret. + Dist. Proj.'!$B26,Distributor_projects!$C:$C,'Credit sales_Ret. + Dist. Proj.'!$C26)</f>
        <v>50</v>
      </c>
      <c r="Z26" s="15">
        <f>SUMIFS(Distributor_projects!N:N,Distributor_projects!$B:$B,'Credit sales_Ret. + Dist. Proj.'!$B26,Distributor_projects!$C:$C,'Credit sales_Ret. + Dist. Proj.'!$C26)</f>
        <v>50</v>
      </c>
      <c r="AA26" s="15">
        <f>SUMIFS(Distributor_projects!O:O,Distributor_projects!$B:$B,'Credit sales_Ret. + Dist. Proj.'!$B26,Distributor_projects!$C:$C,'Credit sales_Ret. + Dist. Proj.'!$C26)</f>
        <v>50</v>
      </c>
      <c r="AB26" s="15">
        <f>SUMIFS(Distributor_projects!P:P,Distributor_projects!$B:$B,'Credit sales_Ret. + Dist. Proj.'!$B26,Distributor_projects!$C:$C,'Credit sales_Ret. + Dist. Proj.'!$C26)</f>
        <v>50</v>
      </c>
      <c r="AC26" s="15">
        <f>SUMIFS(Distributor_projects!Q:Q,Distributor_projects!$B:$B,'Credit sales_Ret. + Dist. Proj.'!$B26,Distributor_projects!$C:$C,'Credit sales_Ret. + Dist. Proj.'!$C26)</f>
        <v>50</v>
      </c>
      <c r="AD26" s="15">
        <f>SUMIFS(Distributor_projects!R:R,Distributor_projects!$B:$B,'Credit sales_Ret. + Dist. Proj.'!$B26,Distributor_projects!$C:$C,'Credit sales_Ret. + Dist. Proj.'!$C26)</f>
        <v>50</v>
      </c>
      <c r="AE26" s="15">
        <f>SUMIFS(Distributor_projects!S:S,Distributor_projects!$B:$B,'Credit sales_Ret. + Dist. Proj.'!$B26,Distributor_projects!$C:$C,'Credit sales_Ret. + Dist. Proj.'!$C26)</f>
        <v>50</v>
      </c>
      <c r="AF26" s="15">
        <f>SUMIFS(Distributor_projects!T:T,Distributor_projects!$B:$B,'Credit sales_Ret. + Dist. Proj.'!$B26,Distributor_projects!$C:$C,'Credit sales_Ret. + Dist. Proj.'!$C26)</f>
        <v>50</v>
      </c>
      <c r="AH26" s="4"/>
      <c r="AI26" s="4"/>
      <c r="AJ26" s="4"/>
      <c r="AK26" s="4"/>
      <c r="AL26" s="4"/>
      <c r="AM26" s="4"/>
      <c r="AN26" s="4"/>
      <c r="AO26" s="4"/>
      <c r="AP26" s="4"/>
      <c r="AQ26" s="4"/>
      <c r="AR26" s="4"/>
      <c r="AS26" s="4"/>
      <c r="AT26" s="4"/>
      <c r="AU26" s="563">
        <f t="shared" si="10"/>
        <v>0</v>
      </c>
      <c r="AV26" s="563">
        <f t="shared" si="11"/>
        <v>0</v>
      </c>
      <c r="AW26" s="563">
        <f t="shared" si="12"/>
        <v>0</v>
      </c>
      <c r="AX26" s="563">
        <f t="shared" si="13"/>
        <v>0</v>
      </c>
      <c r="AY26" s="563">
        <f t="shared" si="14"/>
        <v>0</v>
      </c>
      <c r="AZ26" s="563">
        <f t="shared" si="15"/>
        <v>0</v>
      </c>
      <c r="BA26" s="563">
        <f t="shared" si="16"/>
        <v>0</v>
      </c>
      <c r="BB26" s="563">
        <f t="shared" si="17"/>
        <v>0</v>
      </c>
      <c r="BC26" s="346">
        <f t="shared" si="18"/>
        <v>0</v>
      </c>
      <c r="BD26" s="346">
        <f t="shared" si="19"/>
        <v>0</v>
      </c>
      <c r="BE26" s="346">
        <f t="shared" si="20"/>
        <v>0</v>
      </c>
      <c r="BF26" s="346">
        <f t="shared" si="21"/>
        <v>0</v>
      </c>
      <c r="BG26" s="346">
        <f t="shared" si="22"/>
        <v>0</v>
      </c>
      <c r="BI26" s="14">
        <f>IFERROR(AH26*'Retail_distributor-wise'!KW26,"")</f>
        <v>0</v>
      </c>
      <c r="BJ26" s="14">
        <f>IFERROR(AI26*'Retail_distributor-wise'!KX26,"")</f>
        <v>0</v>
      </c>
      <c r="BK26" s="14">
        <f>IFERROR(AJ26*'Retail_distributor-wise'!KY26,"")</f>
        <v>0</v>
      </c>
      <c r="BL26" s="14">
        <f>IFERROR(AK26*'Retail_distributor-wise'!KZ26,"")</f>
        <v>0</v>
      </c>
      <c r="BM26" s="14">
        <f>IFERROR(AL26*'Retail_distributor-wise'!LA26,"")</f>
        <v>0</v>
      </c>
      <c r="BN26" s="14">
        <f>IFERROR(AM26*'Retail_distributor-wise'!LB26,"")</f>
        <v>0</v>
      </c>
      <c r="BO26" s="14">
        <f>IFERROR(AN26*'Retail_distributor-wise'!LC26,"")</f>
        <v>0</v>
      </c>
      <c r="BP26" s="14">
        <f>IFERROR(AO26*'Retail_distributor-wise'!LD26,"")</f>
        <v>0</v>
      </c>
      <c r="BQ26" s="14">
        <f>IFERROR(AP26*'Retail_distributor-wise'!LE26,"")</f>
        <v>0</v>
      </c>
      <c r="BR26" s="14">
        <f>IFERROR(AQ26*'Retail_distributor-wise'!LF26,"")</f>
        <v>0</v>
      </c>
      <c r="BS26" s="14">
        <f>IFERROR(AR26*'Retail_distributor-wise'!LG26,"")</f>
        <v>0</v>
      </c>
      <c r="BT26" s="14">
        <f>IFERROR(AS26*'Retail_distributor-wise'!LH26,"")</f>
        <v>0</v>
      </c>
      <c r="BU26" s="14">
        <f t="shared" si="38"/>
        <v>0</v>
      </c>
      <c r="BW26" s="346">
        <f>IFERROR(AH26*Distributor_projects!CZ26,"")</f>
        <v>0</v>
      </c>
      <c r="BX26" s="346">
        <f>IFERROR(AI26*Distributor_projects!DA26,"")</f>
        <v>0</v>
      </c>
      <c r="BY26" s="346">
        <f>IFERROR(AJ26*Distributor_projects!DB26,"")</f>
        <v>0</v>
      </c>
      <c r="BZ26" s="346">
        <f>IFERROR(AK26*Distributor_projects!DC26,"")</f>
        <v>0</v>
      </c>
      <c r="CA26" s="346">
        <f>IFERROR(AL26*Distributor_projects!DD26,"")</f>
        <v>0</v>
      </c>
      <c r="CB26" s="346">
        <f>IFERROR(AM26*Distributor_projects!DE26,"")</f>
        <v>0</v>
      </c>
      <c r="CC26" s="346">
        <f>IFERROR(AN26*Distributor_projects!DF26,"")</f>
        <v>0</v>
      </c>
      <c r="CD26" s="346">
        <f>IFERROR(AO26*Distributor_projects!DG26,"")</f>
        <v>0</v>
      </c>
      <c r="CE26" s="346">
        <f>IFERROR(AP26*Distributor_projects!DH26,"")</f>
        <v>0</v>
      </c>
      <c r="CF26" s="346">
        <f>IFERROR(AQ26*Distributor_projects!DI26,"")</f>
        <v>0</v>
      </c>
      <c r="CG26" s="346">
        <f>IFERROR(AR26*Distributor_projects!DJ26,"")</f>
        <v>0</v>
      </c>
      <c r="CH26" s="346">
        <f>IFERROR(AS26*Distributor_projects!DK26,"")</f>
        <v>0</v>
      </c>
      <c r="CI26" s="563">
        <f t="shared" si="39"/>
        <v>0</v>
      </c>
      <c r="CK26" s="346">
        <f t="shared" si="25"/>
        <v>0</v>
      </c>
      <c r="CL26" s="346">
        <f t="shared" si="26"/>
        <v>0</v>
      </c>
      <c r="CM26" s="346">
        <f t="shared" si="27"/>
        <v>0</v>
      </c>
      <c r="CN26" s="346">
        <f t="shared" si="28"/>
        <v>0</v>
      </c>
      <c r="CO26" s="346">
        <f t="shared" si="29"/>
        <v>0</v>
      </c>
      <c r="CP26" s="346">
        <f t="shared" si="30"/>
        <v>0</v>
      </c>
      <c r="CQ26" s="346">
        <f t="shared" si="31"/>
        <v>0</v>
      </c>
      <c r="CR26" s="346">
        <f t="shared" si="32"/>
        <v>0</v>
      </c>
      <c r="CS26" s="346">
        <f t="shared" si="33"/>
        <v>0</v>
      </c>
      <c r="CT26" s="346">
        <f t="shared" si="34"/>
        <v>0</v>
      </c>
      <c r="CU26" s="346">
        <f t="shared" si="35"/>
        <v>0</v>
      </c>
      <c r="CV26" s="346">
        <f t="shared" si="36"/>
        <v>0</v>
      </c>
      <c r="CW26" s="346">
        <f t="shared" si="37"/>
        <v>0</v>
      </c>
    </row>
    <row r="27" spans="1:101">
      <c r="A27" s="4"/>
      <c r="D27" s="4"/>
      <c r="E27" s="4"/>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H27" s="4"/>
      <c r="AI27" s="4"/>
      <c r="AJ27" s="4"/>
      <c r="AK27" s="4"/>
      <c r="AL27" s="4"/>
      <c r="AM27" s="4"/>
      <c r="AN27" s="4"/>
      <c r="AO27" s="4"/>
      <c r="AP27" s="4"/>
      <c r="AQ27" s="4"/>
      <c r="AR27" s="4"/>
      <c r="AS27" s="4"/>
      <c r="AT27" s="4"/>
      <c r="AU27" s="563">
        <f t="shared" si="10"/>
        <v>0</v>
      </c>
      <c r="AV27" s="563">
        <f t="shared" si="11"/>
        <v>0</v>
      </c>
      <c r="AW27" s="563">
        <f t="shared" si="12"/>
        <v>0</v>
      </c>
      <c r="AX27" s="563">
        <f t="shared" si="13"/>
        <v>0</v>
      </c>
      <c r="AY27" s="563">
        <f t="shared" si="14"/>
        <v>0</v>
      </c>
      <c r="AZ27" s="563">
        <f t="shared" si="15"/>
        <v>0</v>
      </c>
      <c r="BA27" s="563">
        <f t="shared" si="16"/>
        <v>0</v>
      </c>
      <c r="BB27" s="563">
        <f t="shared" si="17"/>
        <v>0</v>
      </c>
      <c r="BC27" s="346">
        <f t="shared" si="18"/>
        <v>0</v>
      </c>
      <c r="BD27" s="346">
        <f t="shared" si="19"/>
        <v>0</v>
      </c>
      <c r="BE27" s="346">
        <f t="shared" si="20"/>
        <v>0</v>
      </c>
      <c r="BF27" s="346">
        <f t="shared" si="21"/>
        <v>0</v>
      </c>
      <c r="BG27" s="346">
        <f t="shared" si="22"/>
        <v>0</v>
      </c>
      <c r="BI27" s="14">
        <f>IFERROR(AH27*'Retail_distributor-wise'!KW27,"")</f>
        <v>0</v>
      </c>
      <c r="BJ27" s="14">
        <f>IFERROR(AI27*'Retail_distributor-wise'!KX27,"")</f>
        <v>0</v>
      </c>
      <c r="BK27" s="14">
        <f>IFERROR(AJ27*'Retail_distributor-wise'!KY27,"")</f>
        <v>0</v>
      </c>
      <c r="BL27" s="14">
        <f>IFERROR(AK27*'Retail_distributor-wise'!KZ27,"")</f>
        <v>0</v>
      </c>
      <c r="BM27" s="14">
        <f>IFERROR(AL27*'Retail_distributor-wise'!LA27,"")</f>
        <v>0</v>
      </c>
      <c r="BN27" s="14">
        <f>IFERROR(AM27*'Retail_distributor-wise'!LB27,"")</f>
        <v>0</v>
      </c>
      <c r="BO27" s="14">
        <f>IFERROR(AN27*'Retail_distributor-wise'!LC27,"")</f>
        <v>0</v>
      </c>
      <c r="BP27" s="14">
        <f>IFERROR(AO27*'Retail_distributor-wise'!LD27,"")</f>
        <v>0</v>
      </c>
      <c r="BQ27" s="14">
        <f>IFERROR(AP27*'Retail_distributor-wise'!LE27,"")</f>
        <v>0</v>
      </c>
      <c r="BR27" s="14">
        <f>IFERROR(AQ27*'Retail_distributor-wise'!LF27,"")</f>
        <v>0</v>
      </c>
      <c r="BS27" s="14">
        <f>IFERROR(AR27*'Retail_distributor-wise'!LG27,"")</f>
        <v>0</v>
      </c>
      <c r="BT27" s="14">
        <f>IFERROR(AS27*'Retail_distributor-wise'!LH27,"")</f>
        <v>0</v>
      </c>
      <c r="BU27" s="14">
        <f t="shared" si="38"/>
        <v>0</v>
      </c>
      <c r="BW27" s="346">
        <f>IFERROR(AH27*Distributor_projects!CZ27,"")</f>
        <v>0</v>
      </c>
      <c r="BX27" s="346">
        <f>IFERROR(AI27*Distributor_projects!DA27,"")</f>
        <v>0</v>
      </c>
      <c r="BY27" s="346">
        <f>IFERROR(AJ27*Distributor_projects!DB27,"")</f>
        <v>0</v>
      </c>
      <c r="BZ27" s="346">
        <f>IFERROR(AK27*Distributor_projects!DC27,"")</f>
        <v>0</v>
      </c>
      <c r="CA27" s="346">
        <f>IFERROR(AL27*Distributor_projects!DD27,"")</f>
        <v>0</v>
      </c>
      <c r="CB27" s="346">
        <f>IFERROR(AM27*Distributor_projects!DE27,"")</f>
        <v>0</v>
      </c>
      <c r="CC27" s="346">
        <f>IFERROR(AN27*Distributor_projects!DF27,"")</f>
        <v>0</v>
      </c>
      <c r="CD27" s="346">
        <f>IFERROR(AO27*Distributor_projects!DG27,"")</f>
        <v>0</v>
      </c>
      <c r="CE27" s="346">
        <f>IFERROR(AP27*Distributor_projects!DH27,"")</f>
        <v>0</v>
      </c>
      <c r="CF27" s="346">
        <f>IFERROR(AQ27*Distributor_projects!DI27,"")</f>
        <v>0</v>
      </c>
      <c r="CG27" s="346">
        <f>IFERROR(AR27*Distributor_projects!DJ27,"")</f>
        <v>0</v>
      </c>
      <c r="CH27" s="346">
        <f>IFERROR(AS27*Distributor_projects!DK27,"")</f>
        <v>0</v>
      </c>
      <c r="CI27" s="563">
        <f t="shared" si="39"/>
        <v>0</v>
      </c>
      <c r="CK27" s="346">
        <f t="shared" si="25"/>
        <v>0</v>
      </c>
      <c r="CL27" s="346">
        <f t="shared" si="26"/>
        <v>0</v>
      </c>
      <c r="CM27" s="346">
        <f t="shared" si="27"/>
        <v>0</v>
      </c>
      <c r="CN27" s="346">
        <f t="shared" si="28"/>
        <v>0</v>
      </c>
      <c r="CO27" s="346">
        <f t="shared" si="29"/>
        <v>0</v>
      </c>
      <c r="CP27" s="346">
        <f t="shared" si="30"/>
        <v>0</v>
      </c>
      <c r="CQ27" s="346">
        <f t="shared" si="31"/>
        <v>0</v>
      </c>
      <c r="CR27" s="346">
        <f t="shared" si="32"/>
        <v>0</v>
      </c>
      <c r="CS27" s="346">
        <f t="shared" si="33"/>
        <v>0</v>
      </c>
      <c r="CT27" s="346">
        <f t="shared" si="34"/>
        <v>0</v>
      </c>
      <c r="CU27" s="346">
        <f t="shared" si="35"/>
        <v>0</v>
      </c>
      <c r="CV27" s="346">
        <f t="shared" si="36"/>
        <v>0</v>
      </c>
      <c r="CW27" s="346">
        <f t="shared" si="37"/>
        <v>0</v>
      </c>
    </row>
    <row r="28" spans="1:101" s="18" customFormat="1">
      <c r="A28" s="130">
        <v>20</v>
      </c>
      <c r="B28" s="18" t="s">
        <v>429</v>
      </c>
      <c r="C28" s="18" t="s">
        <v>340</v>
      </c>
      <c r="D28" s="130" t="s">
        <v>326</v>
      </c>
      <c r="E28" s="130"/>
      <c r="F28" s="561">
        <f t="shared" si="6"/>
        <v>8450</v>
      </c>
      <c r="G28" s="561">
        <f>SUMIFS('Retail_distributor-wise'!J:J,'Retail_distributor-wise'!$B:$B,'Credit sales_Ret. + Dist. Proj.'!$B28,'Retail_distributor-wise'!$C:$C,'Credit sales_Ret. + Dist. Proj.'!$C28)</f>
        <v>500</v>
      </c>
      <c r="H28" s="561">
        <f>SUMIFS('Retail_distributor-wise'!K:K,'Retail_distributor-wise'!$B:$B,'Credit sales_Ret. + Dist. Proj.'!$B28,'Retail_distributor-wise'!$C:$C,'Credit sales_Ret. + Dist. Proj.'!$C28)</f>
        <v>700</v>
      </c>
      <c r="I28" s="561">
        <f>SUMIFS('Retail_distributor-wise'!L:L,'Retail_distributor-wise'!$B:$B,'Credit sales_Ret. + Dist. Proj.'!$B28,'Retail_distributor-wise'!$C:$C,'Credit sales_Ret. + Dist. Proj.'!$C28)</f>
        <v>600</v>
      </c>
      <c r="J28" s="561">
        <f>SUMIFS('Retail_distributor-wise'!M:M,'Retail_distributor-wise'!$B:$B,'Credit sales_Ret. + Dist. Proj.'!$B28,'Retail_distributor-wise'!$C:$C,'Credit sales_Ret. + Dist. Proj.'!$C28)</f>
        <v>500</v>
      </c>
      <c r="K28" s="561">
        <f>SUMIFS('Retail_distributor-wise'!N:N,'Retail_distributor-wise'!$B:$B,'Credit sales_Ret. + Dist. Proj.'!$B28,'Retail_distributor-wise'!$C:$C,'Credit sales_Ret. + Dist. Proj.'!$C28)</f>
        <v>400</v>
      </c>
      <c r="L28" s="561">
        <f>SUMIFS('Retail_distributor-wise'!O:O,'Retail_distributor-wise'!$B:$B,'Credit sales_Ret. + Dist. Proj.'!$B28,'Retail_distributor-wise'!$C:$C,'Credit sales_Ret. + Dist. Proj.'!$C28)</f>
        <v>450</v>
      </c>
      <c r="M28" s="561">
        <f>SUMIFS('Retail_distributor-wise'!P:P,'Retail_distributor-wise'!$B:$B,'Credit sales_Ret. + Dist. Proj.'!$B28,'Retail_distributor-wise'!$C:$C,'Credit sales_Ret. + Dist. Proj.'!$C28)</f>
        <v>600</v>
      </c>
      <c r="N28" s="561">
        <f>SUMIFS('Retail_distributor-wise'!Q:Q,'Retail_distributor-wise'!$B:$B,'Credit sales_Ret. + Dist. Proj.'!$B28,'Retail_distributor-wise'!$C:$C,'Credit sales_Ret. + Dist. Proj.'!$C28)</f>
        <v>700</v>
      </c>
      <c r="O28" s="561">
        <f>SUMIFS('Retail_distributor-wise'!R:R,'Retail_distributor-wise'!$B:$B,'Credit sales_Ret. + Dist. Proj.'!$B28,'Retail_distributor-wise'!$C:$C,'Credit sales_Ret. + Dist. Proj.'!$C28)</f>
        <v>750</v>
      </c>
      <c r="P28" s="561">
        <f>SUMIFS('Retail_distributor-wise'!S:S,'Retail_distributor-wise'!$B:$B,'Credit sales_Ret. + Dist. Proj.'!$B28,'Retail_distributor-wise'!$C:$C,'Credit sales_Ret. + Dist. Proj.'!$C28)</f>
        <v>950</v>
      </c>
      <c r="Q28" s="561">
        <f>SUMIFS('Retail_distributor-wise'!T:T,'Retail_distributor-wise'!$B:$B,'Credit sales_Ret. + Dist. Proj.'!$B28,'Retail_distributor-wise'!$C:$C,'Credit sales_Ret. + Dist. Proj.'!$C28)</f>
        <v>1050</v>
      </c>
      <c r="R28" s="561">
        <f>SUMIFS('Retail_distributor-wise'!U:U,'Retail_distributor-wise'!$B:$B,'Credit sales_Ret. + Dist. Proj.'!$B28,'Retail_distributor-wise'!$C:$C,'Credit sales_Ret. + Dist. Proj.'!$C28)</f>
        <v>1250</v>
      </c>
      <c r="S28" s="561"/>
      <c r="T28" s="561">
        <f t="shared" si="7"/>
        <v>3450</v>
      </c>
      <c r="U28" s="561">
        <f>SUMIFS(Distributor_projects!I:I,Distributor_projects!$B:$B,'Credit sales_Ret. + Dist. Proj.'!$B28,Distributor_projects!$C:$C,'Credit sales_Ret. + Dist. Proj.'!$C28)</f>
        <v>100</v>
      </c>
      <c r="V28" s="561">
        <f>SUMIFS(Distributor_projects!J:J,Distributor_projects!$B:$B,'Credit sales_Ret. + Dist. Proj.'!$B28,Distributor_projects!$C:$C,'Credit sales_Ret. + Dist. Proj.'!$C28)</f>
        <v>100</v>
      </c>
      <c r="W28" s="561">
        <f>SUMIFS(Distributor_projects!K:K,Distributor_projects!$B:$B,'Credit sales_Ret. + Dist. Proj.'!$B28,Distributor_projects!$C:$C,'Credit sales_Ret. + Dist. Proj.'!$C28)</f>
        <v>100</v>
      </c>
      <c r="X28" s="561">
        <f>SUMIFS(Distributor_projects!L:L,Distributor_projects!$B:$B,'Credit sales_Ret. + Dist. Proj.'!$B28,Distributor_projects!$C:$C,'Credit sales_Ret. + Dist. Proj.'!$C28)</f>
        <v>150</v>
      </c>
      <c r="Y28" s="561">
        <f>SUMIFS(Distributor_projects!M:M,Distributor_projects!$B:$B,'Credit sales_Ret. + Dist. Proj.'!$B28,Distributor_projects!$C:$C,'Credit sales_Ret. + Dist. Proj.'!$C28)</f>
        <v>200</v>
      </c>
      <c r="Z28" s="561">
        <f>SUMIFS(Distributor_projects!N:N,Distributor_projects!$B:$B,'Credit sales_Ret. + Dist. Proj.'!$B28,Distributor_projects!$C:$C,'Credit sales_Ret. + Dist. Proj.'!$C28)</f>
        <v>250</v>
      </c>
      <c r="AA28" s="561">
        <f>SUMIFS(Distributor_projects!O:O,Distributor_projects!$B:$B,'Credit sales_Ret. + Dist. Proj.'!$B28,Distributor_projects!$C:$C,'Credit sales_Ret. + Dist. Proj.'!$C28)</f>
        <v>300</v>
      </c>
      <c r="AB28" s="561">
        <f>SUMIFS(Distributor_projects!P:P,Distributor_projects!$B:$B,'Credit sales_Ret. + Dist. Proj.'!$B28,Distributor_projects!$C:$C,'Credit sales_Ret. + Dist. Proj.'!$C28)</f>
        <v>350</v>
      </c>
      <c r="AC28" s="561">
        <f>SUMIFS(Distributor_projects!Q:Q,Distributor_projects!$B:$B,'Credit sales_Ret. + Dist. Proj.'!$B28,Distributor_projects!$C:$C,'Credit sales_Ret. + Dist. Proj.'!$C28)</f>
        <v>400</v>
      </c>
      <c r="AD28" s="561">
        <f>SUMIFS(Distributor_projects!R:R,Distributor_projects!$B:$B,'Credit sales_Ret. + Dist. Proj.'!$B28,Distributor_projects!$C:$C,'Credit sales_Ret. + Dist. Proj.'!$C28)</f>
        <v>450</v>
      </c>
      <c r="AE28" s="561">
        <f>SUMIFS(Distributor_projects!S:S,Distributor_projects!$B:$B,'Credit sales_Ret. + Dist. Proj.'!$B28,Distributor_projects!$C:$C,'Credit sales_Ret. + Dist. Proj.'!$C28)</f>
        <v>500</v>
      </c>
      <c r="AF28" s="561">
        <f>SUMIFS(Distributor_projects!T:T,Distributor_projects!$B:$B,'Credit sales_Ret. + Dist. Proj.'!$B28,Distributor_projects!$C:$C,'Credit sales_Ret. + Dist. Proj.'!$C28)</f>
        <v>550</v>
      </c>
      <c r="AH28" s="566">
        <v>0.9</v>
      </c>
      <c r="AI28" s="566">
        <v>0.9</v>
      </c>
      <c r="AJ28" s="566">
        <v>0.8</v>
      </c>
      <c r="AK28" s="566">
        <v>0.9</v>
      </c>
      <c r="AL28" s="566">
        <v>0.9</v>
      </c>
      <c r="AM28" s="566">
        <v>0.9</v>
      </c>
      <c r="AN28" s="566">
        <v>0.9</v>
      </c>
      <c r="AO28" s="566">
        <v>0.9</v>
      </c>
      <c r="AP28" s="566">
        <v>0.9</v>
      </c>
      <c r="AQ28" s="566">
        <v>0.9</v>
      </c>
      <c r="AR28" s="566">
        <v>0.9</v>
      </c>
      <c r="AS28" s="566">
        <v>0.9</v>
      </c>
      <c r="AT28" s="566"/>
      <c r="AU28" s="565">
        <f t="shared" si="10"/>
        <v>0.54</v>
      </c>
      <c r="AV28" s="565">
        <f t="shared" si="11"/>
        <v>0.72</v>
      </c>
      <c r="AW28" s="565">
        <f t="shared" si="12"/>
        <v>0.56000000000000005</v>
      </c>
      <c r="AX28" s="565">
        <f t="shared" si="13"/>
        <v>0.58499999999999996</v>
      </c>
      <c r="AY28" s="565">
        <f t="shared" si="14"/>
        <v>0.54</v>
      </c>
      <c r="AZ28" s="565">
        <f t="shared" si="15"/>
        <v>0.63</v>
      </c>
      <c r="BA28" s="565">
        <f t="shared" si="16"/>
        <v>0.81</v>
      </c>
      <c r="BB28" s="565">
        <f t="shared" si="17"/>
        <v>0.94499999999999995</v>
      </c>
      <c r="BC28" s="564">
        <f t="shared" si="18"/>
        <v>1.0349999999999999</v>
      </c>
      <c r="BD28" s="564">
        <f t="shared" si="19"/>
        <v>1.26</v>
      </c>
      <c r="BE28" s="564">
        <f t="shared" si="20"/>
        <v>1.395</v>
      </c>
      <c r="BF28" s="564">
        <f t="shared" si="21"/>
        <v>1.62</v>
      </c>
      <c r="BG28" s="564">
        <f t="shared" si="22"/>
        <v>10.64</v>
      </c>
      <c r="BH28" s="130"/>
      <c r="BI28" s="562">
        <f>IFERROR(AH28*'Retail_distributor-wise'!KW28,"")</f>
        <v>2.403</v>
      </c>
      <c r="BJ28" s="562">
        <f>IFERROR(AI28*'Retail_distributor-wise'!KX28,"")</f>
        <v>3.3011999999999997</v>
      </c>
      <c r="BK28" s="562">
        <f>IFERROR(AJ28*'Retail_distributor-wise'!KY28,"")</f>
        <v>2.3952</v>
      </c>
      <c r="BL28" s="562">
        <f>IFERROR(AK28*'Retail_distributor-wise'!KZ28,"")</f>
        <v>2.1329999999999996</v>
      </c>
      <c r="BM28" s="562">
        <f>IFERROR(AL28*'Retail_distributor-wise'!LA28,"")</f>
        <v>1.6703999999999999</v>
      </c>
      <c r="BN28" s="562">
        <f>IFERROR(AM28*'Retail_distributor-wise'!LB28,"")</f>
        <v>1.8184500000000001</v>
      </c>
      <c r="BO28" s="562">
        <f>IFERROR(AN28*'Retail_distributor-wise'!LC28,"")</f>
        <v>2.4245999999999999</v>
      </c>
      <c r="BP28" s="562">
        <f>IFERROR(AO28*'Retail_distributor-wise'!LD28,"")</f>
        <v>2.8917000000000002</v>
      </c>
      <c r="BQ28" s="562">
        <f>IFERROR(AP28*'Retail_distributor-wise'!LE28,"")</f>
        <v>3.1995</v>
      </c>
      <c r="BR28" s="562">
        <f>IFERROR(AQ28*'Retail_distributor-wise'!LF28,"")</f>
        <v>4.2664499999999999</v>
      </c>
      <c r="BS28" s="562">
        <f>IFERROR(AR28*'Retail_distributor-wise'!LG28,"")</f>
        <v>4.7155499999999995</v>
      </c>
      <c r="BT28" s="562">
        <f>IFERROR(AS28*'Retail_distributor-wise'!LH28,"")</f>
        <v>5.7824999999999989</v>
      </c>
      <c r="BU28" s="562">
        <f t="shared" si="38"/>
        <v>37.001549999999995</v>
      </c>
      <c r="BW28" s="564">
        <f>IFERROR(AH28*Distributor_projects!CZ28,"")</f>
        <v>0.4365</v>
      </c>
      <c r="BX28" s="564">
        <f>IFERROR(AI28*Distributor_projects!DA28,"")</f>
        <v>0.4365</v>
      </c>
      <c r="BY28" s="564">
        <f>IFERROR(AJ28*Distributor_projects!DB28,"")</f>
        <v>0.38800000000000001</v>
      </c>
      <c r="BZ28" s="564">
        <f>IFERROR(AK28*Distributor_projects!DC28,"")</f>
        <v>0.65475000000000005</v>
      </c>
      <c r="CA28" s="564">
        <f>IFERROR(AL28*Distributor_projects!DD28,"")</f>
        <v>0.873</v>
      </c>
      <c r="CB28" s="564">
        <f>IFERROR(AM28*Distributor_projects!DE28,"")</f>
        <v>1.0912500000000001</v>
      </c>
      <c r="CC28" s="564">
        <f>IFERROR(AN28*Distributor_projects!DF28,"")</f>
        <v>1.3095000000000001</v>
      </c>
      <c r="CD28" s="564">
        <f>IFERROR(AO28*Distributor_projects!DG28,"")</f>
        <v>1.5277499999999999</v>
      </c>
      <c r="CE28" s="564">
        <f>IFERROR(AP28*Distributor_projects!DH28,"")</f>
        <v>1.746</v>
      </c>
      <c r="CF28" s="564">
        <f>IFERROR(AQ28*Distributor_projects!DI28,"")</f>
        <v>1.9642500000000001</v>
      </c>
      <c r="CG28" s="564">
        <f>IFERROR(AR28*Distributor_projects!DJ28,"")</f>
        <v>2.1825000000000001</v>
      </c>
      <c r="CH28" s="564">
        <f>IFERROR(AS28*Distributor_projects!DK28,"")</f>
        <v>2.4007499999999999</v>
      </c>
      <c r="CI28" s="565">
        <f t="shared" si="39"/>
        <v>15.01075</v>
      </c>
      <c r="CK28" s="564">
        <f t="shared" si="25"/>
        <v>2.8395000000000001</v>
      </c>
      <c r="CL28" s="564">
        <f t="shared" si="26"/>
        <v>3.7376999999999998</v>
      </c>
      <c r="CM28" s="564">
        <f t="shared" si="27"/>
        <v>2.7831999999999999</v>
      </c>
      <c r="CN28" s="564">
        <f t="shared" si="28"/>
        <v>2.7877499999999995</v>
      </c>
      <c r="CO28" s="564">
        <f t="shared" si="29"/>
        <v>2.5434000000000001</v>
      </c>
      <c r="CP28" s="564">
        <f t="shared" si="30"/>
        <v>2.9097</v>
      </c>
      <c r="CQ28" s="564">
        <f t="shared" si="31"/>
        <v>3.7340999999999998</v>
      </c>
      <c r="CR28" s="564">
        <f t="shared" si="32"/>
        <v>4.4194500000000003</v>
      </c>
      <c r="CS28" s="564">
        <f t="shared" si="33"/>
        <v>4.9455</v>
      </c>
      <c r="CT28" s="564">
        <f t="shared" si="34"/>
        <v>6.2306999999999997</v>
      </c>
      <c r="CU28" s="564">
        <f t="shared" si="35"/>
        <v>6.8980499999999996</v>
      </c>
      <c r="CV28" s="564">
        <f t="shared" si="36"/>
        <v>8.1832499999999992</v>
      </c>
      <c r="CW28" s="564">
        <f t="shared" si="37"/>
        <v>52.012299999999996</v>
      </c>
    </row>
    <row r="29" spans="1:101">
      <c r="A29" s="4">
        <v>21</v>
      </c>
      <c r="B29" s="1" t="s">
        <v>435</v>
      </c>
      <c r="C29" s="1" t="s">
        <v>340</v>
      </c>
      <c r="D29" s="4" t="s">
        <v>326</v>
      </c>
      <c r="E29" s="4"/>
      <c r="F29" s="15">
        <f t="shared" si="6"/>
        <v>1250</v>
      </c>
      <c r="G29" s="15">
        <f>SUMIFS('Retail_distributor-wise'!J:J,'Retail_distributor-wise'!$B:$B,'Credit sales_Ret. + Dist. Proj.'!$B29,'Retail_distributor-wise'!$C:$C,'Credit sales_Ret. + Dist. Proj.'!$C29)</f>
        <v>50</v>
      </c>
      <c r="H29" s="15">
        <f>SUMIFS('Retail_distributor-wise'!K:K,'Retail_distributor-wise'!$B:$B,'Credit sales_Ret. + Dist. Proj.'!$B29,'Retail_distributor-wise'!$C:$C,'Credit sales_Ret. + Dist. Proj.'!$C29)</f>
        <v>100</v>
      </c>
      <c r="I29" s="15">
        <f>SUMIFS('Retail_distributor-wise'!L:L,'Retail_distributor-wise'!$B:$B,'Credit sales_Ret. + Dist. Proj.'!$B29,'Retail_distributor-wise'!$C:$C,'Credit sales_Ret. + Dist. Proj.'!$C29)</f>
        <v>100</v>
      </c>
      <c r="J29" s="15">
        <f>SUMIFS('Retail_distributor-wise'!M:M,'Retail_distributor-wise'!$B:$B,'Credit sales_Ret. + Dist. Proj.'!$B29,'Retail_distributor-wise'!$C:$C,'Credit sales_Ret. + Dist. Proj.'!$C29)</f>
        <v>50</v>
      </c>
      <c r="K29" s="15">
        <f>SUMIFS('Retail_distributor-wise'!N:N,'Retail_distributor-wise'!$B:$B,'Credit sales_Ret. + Dist. Proj.'!$B29,'Retail_distributor-wise'!$C:$C,'Credit sales_Ret. + Dist. Proj.'!$C29)</f>
        <v>50</v>
      </c>
      <c r="L29" s="15">
        <f>SUMIFS('Retail_distributor-wise'!O:O,'Retail_distributor-wise'!$B:$B,'Credit sales_Ret. + Dist. Proj.'!$B29,'Retail_distributor-wise'!$C:$C,'Credit sales_Ret. + Dist. Proj.'!$C29)</f>
        <v>50</v>
      </c>
      <c r="M29" s="15">
        <f>SUMIFS('Retail_distributor-wise'!P:P,'Retail_distributor-wise'!$B:$B,'Credit sales_Ret. + Dist. Proj.'!$B29,'Retail_distributor-wise'!$C:$C,'Credit sales_Ret. + Dist. Proj.'!$C29)</f>
        <v>100</v>
      </c>
      <c r="N29" s="15">
        <f>SUMIFS('Retail_distributor-wise'!Q:Q,'Retail_distributor-wise'!$B:$B,'Credit sales_Ret. + Dist. Proj.'!$B29,'Retail_distributor-wise'!$C:$C,'Credit sales_Ret. + Dist. Proj.'!$C29)</f>
        <v>100</v>
      </c>
      <c r="O29" s="15">
        <f>SUMIFS('Retail_distributor-wise'!R:R,'Retail_distributor-wise'!$B:$B,'Credit sales_Ret. + Dist. Proj.'!$B29,'Retail_distributor-wise'!$C:$C,'Credit sales_Ret. + Dist. Proj.'!$C29)</f>
        <v>100</v>
      </c>
      <c r="P29" s="15">
        <f>SUMIFS('Retail_distributor-wise'!S:S,'Retail_distributor-wise'!$B:$B,'Credit sales_Ret. + Dist. Proj.'!$B29,'Retail_distributor-wise'!$C:$C,'Credit sales_Ret. + Dist. Proj.'!$C29)</f>
        <v>150</v>
      </c>
      <c r="Q29" s="15">
        <f>SUMIFS('Retail_distributor-wise'!T:T,'Retail_distributor-wise'!$B:$B,'Credit sales_Ret. + Dist. Proj.'!$B29,'Retail_distributor-wise'!$C:$C,'Credit sales_Ret. + Dist. Proj.'!$C29)</f>
        <v>200</v>
      </c>
      <c r="R29" s="15">
        <f>SUMIFS('Retail_distributor-wise'!U:U,'Retail_distributor-wise'!$B:$B,'Credit sales_Ret. + Dist. Proj.'!$B29,'Retail_distributor-wise'!$C:$C,'Credit sales_Ret. + Dist. Proj.'!$C29)</f>
        <v>200</v>
      </c>
      <c r="S29" s="15"/>
      <c r="T29" s="15">
        <f t="shared" si="7"/>
        <v>0</v>
      </c>
      <c r="U29" s="15">
        <f>SUMIFS(Distributor_projects!I:I,Distributor_projects!$B:$B,'Credit sales_Ret. + Dist. Proj.'!$B29,Distributor_projects!$C:$C,'Credit sales_Ret. + Dist. Proj.'!$C29)</f>
        <v>0</v>
      </c>
      <c r="V29" s="15">
        <f>SUMIFS(Distributor_projects!J:J,Distributor_projects!$B:$B,'Credit sales_Ret. + Dist. Proj.'!$B29,Distributor_projects!$C:$C,'Credit sales_Ret. + Dist. Proj.'!$C29)</f>
        <v>0</v>
      </c>
      <c r="W29" s="15">
        <f>SUMIFS(Distributor_projects!K:K,Distributor_projects!$B:$B,'Credit sales_Ret. + Dist. Proj.'!$B29,Distributor_projects!$C:$C,'Credit sales_Ret. + Dist. Proj.'!$C29)</f>
        <v>0</v>
      </c>
      <c r="X29" s="15">
        <f>SUMIFS(Distributor_projects!L:L,Distributor_projects!$B:$B,'Credit sales_Ret. + Dist. Proj.'!$B29,Distributor_projects!$C:$C,'Credit sales_Ret. + Dist. Proj.'!$C29)</f>
        <v>0</v>
      </c>
      <c r="Y29" s="15">
        <f>SUMIFS(Distributor_projects!M:M,Distributor_projects!$B:$B,'Credit sales_Ret. + Dist. Proj.'!$B29,Distributor_projects!$C:$C,'Credit sales_Ret. + Dist. Proj.'!$C29)</f>
        <v>0</v>
      </c>
      <c r="Z29" s="15">
        <f>SUMIFS(Distributor_projects!N:N,Distributor_projects!$B:$B,'Credit sales_Ret. + Dist. Proj.'!$B29,Distributor_projects!$C:$C,'Credit sales_Ret. + Dist. Proj.'!$C29)</f>
        <v>0</v>
      </c>
      <c r="AA29" s="15">
        <f>SUMIFS(Distributor_projects!O:O,Distributor_projects!$B:$B,'Credit sales_Ret. + Dist. Proj.'!$B29,Distributor_projects!$C:$C,'Credit sales_Ret. + Dist. Proj.'!$C29)</f>
        <v>0</v>
      </c>
      <c r="AB29" s="15">
        <f>SUMIFS(Distributor_projects!P:P,Distributor_projects!$B:$B,'Credit sales_Ret. + Dist. Proj.'!$B29,Distributor_projects!$C:$C,'Credit sales_Ret. + Dist. Proj.'!$C29)</f>
        <v>0</v>
      </c>
      <c r="AC29" s="15">
        <f>SUMIFS(Distributor_projects!Q:Q,Distributor_projects!$B:$B,'Credit sales_Ret. + Dist. Proj.'!$B29,Distributor_projects!$C:$C,'Credit sales_Ret. + Dist. Proj.'!$C29)</f>
        <v>0</v>
      </c>
      <c r="AD29" s="15">
        <f>SUMIFS(Distributor_projects!R:R,Distributor_projects!$B:$B,'Credit sales_Ret. + Dist. Proj.'!$B29,Distributor_projects!$C:$C,'Credit sales_Ret. + Dist. Proj.'!$C29)</f>
        <v>0</v>
      </c>
      <c r="AE29" s="15">
        <f>SUMIFS(Distributor_projects!S:S,Distributor_projects!$B:$B,'Credit sales_Ret. + Dist. Proj.'!$B29,Distributor_projects!$C:$C,'Credit sales_Ret. + Dist. Proj.'!$C29)</f>
        <v>0</v>
      </c>
      <c r="AF29" s="15">
        <f>SUMIFS(Distributor_projects!T:T,Distributor_projects!$B:$B,'Credit sales_Ret. + Dist. Proj.'!$B29,Distributor_projects!$C:$C,'Credit sales_Ret. + Dist. Proj.'!$C29)</f>
        <v>0</v>
      </c>
      <c r="AH29" s="4"/>
      <c r="AI29" s="4"/>
      <c r="AJ29" s="4"/>
      <c r="AK29" s="4"/>
      <c r="AL29" s="4"/>
      <c r="AM29" s="4"/>
      <c r="AN29" s="4"/>
      <c r="AO29" s="4"/>
      <c r="AP29" s="4"/>
      <c r="AQ29" s="4"/>
      <c r="AR29" s="4"/>
      <c r="AS29" s="4"/>
      <c r="AT29" s="4"/>
      <c r="AU29" s="563">
        <f t="shared" si="10"/>
        <v>0</v>
      </c>
      <c r="AV29" s="563">
        <f t="shared" si="11"/>
        <v>0</v>
      </c>
      <c r="AW29" s="563">
        <f t="shared" si="12"/>
        <v>0</v>
      </c>
      <c r="AX29" s="563">
        <f t="shared" si="13"/>
        <v>0</v>
      </c>
      <c r="AY29" s="563">
        <f t="shared" si="14"/>
        <v>0</v>
      </c>
      <c r="AZ29" s="563">
        <f t="shared" si="15"/>
        <v>0</v>
      </c>
      <c r="BA29" s="563">
        <f t="shared" si="16"/>
        <v>0</v>
      </c>
      <c r="BB29" s="563">
        <f t="shared" si="17"/>
        <v>0</v>
      </c>
      <c r="BC29" s="346">
        <f t="shared" si="18"/>
        <v>0</v>
      </c>
      <c r="BD29" s="346">
        <f t="shared" si="19"/>
        <v>0</v>
      </c>
      <c r="BE29" s="346">
        <f t="shared" si="20"/>
        <v>0</v>
      </c>
      <c r="BF29" s="346">
        <f t="shared" si="21"/>
        <v>0</v>
      </c>
      <c r="BG29" s="346">
        <f t="shared" si="22"/>
        <v>0</v>
      </c>
      <c r="BI29" s="14">
        <f>IFERROR(AH29*'Retail_distributor-wise'!KW29,"")</f>
        <v>0</v>
      </c>
      <c r="BJ29" s="14">
        <f>IFERROR(AI29*'Retail_distributor-wise'!KX29,"")</f>
        <v>0</v>
      </c>
      <c r="BK29" s="14">
        <f>IFERROR(AJ29*'Retail_distributor-wise'!KY29,"")</f>
        <v>0</v>
      </c>
      <c r="BL29" s="14">
        <f>IFERROR(AK29*'Retail_distributor-wise'!KZ29,"")</f>
        <v>0</v>
      </c>
      <c r="BM29" s="14">
        <f>IFERROR(AL29*'Retail_distributor-wise'!LA29,"")</f>
        <v>0</v>
      </c>
      <c r="BN29" s="14">
        <f>IFERROR(AM29*'Retail_distributor-wise'!LB29,"")</f>
        <v>0</v>
      </c>
      <c r="BO29" s="14">
        <f>IFERROR(AN29*'Retail_distributor-wise'!LC29,"")</f>
        <v>0</v>
      </c>
      <c r="BP29" s="14">
        <f>IFERROR(AO29*'Retail_distributor-wise'!LD29,"")</f>
        <v>0</v>
      </c>
      <c r="BQ29" s="14">
        <f>IFERROR(AP29*'Retail_distributor-wise'!LE29,"")</f>
        <v>0</v>
      </c>
      <c r="BR29" s="14">
        <f>IFERROR(AQ29*'Retail_distributor-wise'!LF29,"")</f>
        <v>0</v>
      </c>
      <c r="BS29" s="14">
        <f>IFERROR(AR29*'Retail_distributor-wise'!LG29,"")</f>
        <v>0</v>
      </c>
      <c r="BT29" s="14">
        <f>IFERROR(AS29*'Retail_distributor-wise'!LH29,"")</f>
        <v>0</v>
      </c>
      <c r="BU29" s="14">
        <f t="shared" si="38"/>
        <v>0</v>
      </c>
      <c r="BW29" s="346">
        <f>IFERROR(AH29*Distributor_projects!CZ29,"")</f>
        <v>0</v>
      </c>
      <c r="BX29" s="346">
        <f>IFERROR(AI29*Distributor_projects!DA29,"")</f>
        <v>0</v>
      </c>
      <c r="BY29" s="346">
        <f>IFERROR(AJ29*Distributor_projects!DB29,"")</f>
        <v>0</v>
      </c>
      <c r="BZ29" s="346">
        <f>IFERROR(AK29*Distributor_projects!DC29,"")</f>
        <v>0</v>
      </c>
      <c r="CA29" s="346">
        <f>IFERROR(AL29*Distributor_projects!DD29,"")</f>
        <v>0</v>
      </c>
      <c r="CB29" s="346">
        <f>IFERROR(AM29*Distributor_projects!DE29,"")</f>
        <v>0</v>
      </c>
      <c r="CC29" s="346">
        <f>IFERROR(AN29*Distributor_projects!DF29,"")</f>
        <v>0</v>
      </c>
      <c r="CD29" s="346">
        <f>IFERROR(AO29*Distributor_projects!DG29,"")</f>
        <v>0</v>
      </c>
      <c r="CE29" s="346">
        <f>IFERROR(AP29*Distributor_projects!DH29,"")</f>
        <v>0</v>
      </c>
      <c r="CF29" s="346">
        <f>IFERROR(AQ29*Distributor_projects!DI29,"")</f>
        <v>0</v>
      </c>
      <c r="CG29" s="346">
        <f>IFERROR(AR29*Distributor_projects!DJ29,"")</f>
        <v>0</v>
      </c>
      <c r="CH29" s="346">
        <f>IFERROR(AS29*Distributor_projects!DK29,"")</f>
        <v>0</v>
      </c>
      <c r="CI29" s="563">
        <f t="shared" si="39"/>
        <v>0</v>
      </c>
      <c r="CK29" s="346">
        <f t="shared" si="25"/>
        <v>0</v>
      </c>
      <c r="CL29" s="346">
        <f t="shared" si="26"/>
        <v>0</v>
      </c>
      <c r="CM29" s="346">
        <f t="shared" si="27"/>
        <v>0</v>
      </c>
      <c r="CN29" s="346">
        <f t="shared" si="28"/>
        <v>0</v>
      </c>
      <c r="CO29" s="346">
        <f t="shared" si="29"/>
        <v>0</v>
      </c>
      <c r="CP29" s="346">
        <f t="shared" si="30"/>
        <v>0</v>
      </c>
      <c r="CQ29" s="346">
        <f t="shared" si="31"/>
        <v>0</v>
      </c>
      <c r="CR29" s="346">
        <f t="shared" si="32"/>
        <v>0</v>
      </c>
      <c r="CS29" s="346">
        <f t="shared" si="33"/>
        <v>0</v>
      </c>
      <c r="CT29" s="346">
        <f t="shared" si="34"/>
        <v>0</v>
      </c>
      <c r="CU29" s="346">
        <f t="shared" si="35"/>
        <v>0</v>
      </c>
      <c r="CV29" s="346">
        <f t="shared" si="36"/>
        <v>0</v>
      </c>
      <c r="CW29" s="346">
        <f t="shared" si="37"/>
        <v>0</v>
      </c>
    </row>
    <row r="30" spans="1:101">
      <c r="A30" s="4">
        <v>22</v>
      </c>
      <c r="B30" s="1" t="s">
        <v>430</v>
      </c>
      <c r="C30" s="1" t="s">
        <v>340</v>
      </c>
      <c r="D30" s="4" t="s">
        <v>326</v>
      </c>
      <c r="E30" s="4" t="s">
        <v>488</v>
      </c>
      <c r="F30" s="15">
        <f t="shared" si="6"/>
        <v>3550</v>
      </c>
      <c r="G30" s="15">
        <f>SUMIFS('Retail_distributor-wise'!J:J,'Retail_distributor-wise'!$B:$B,'Credit sales_Ret. + Dist. Proj.'!$B30,'Retail_distributor-wise'!$C:$C,'Credit sales_Ret. + Dist. Proj.'!$C30)</f>
        <v>200</v>
      </c>
      <c r="H30" s="15">
        <f>SUMIFS('Retail_distributor-wise'!K:K,'Retail_distributor-wise'!$B:$B,'Credit sales_Ret. + Dist. Proj.'!$B30,'Retail_distributor-wise'!$C:$C,'Credit sales_Ret. + Dist. Proj.'!$C30)</f>
        <v>300</v>
      </c>
      <c r="I30" s="15">
        <f>SUMIFS('Retail_distributor-wise'!L:L,'Retail_distributor-wise'!$B:$B,'Credit sales_Ret. + Dist. Proj.'!$B30,'Retail_distributor-wise'!$C:$C,'Credit sales_Ret. + Dist. Proj.'!$C30)</f>
        <v>250</v>
      </c>
      <c r="J30" s="15">
        <f>SUMIFS('Retail_distributor-wise'!M:M,'Retail_distributor-wise'!$B:$B,'Credit sales_Ret. + Dist. Proj.'!$B30,'Retail_distributor-wise'!$C:$C,'Credit sales_Ret. + Dist. Proj.'!$C30)</f>
        <v>200</v>
      </c>
      <c r="K30" s="15">
        <f>SUMIFS('Retail_distributor-wise'!N:N,'Retail_distributor-wise'!$B:$B,'Credit sales_Ret. + Dist. Proj.'!$B30,'Retail_distributor-wise'!$C:$C,'Credit sales_Ret. + Dist. Proj.'!$C30)</f>
        <v>150</v>
      </c>
      <c r="L30" s="15">
        <f>SUMIFS('Retail_distributor-wise'!O:O,'Retail_distributor-wise'!$B:$B,'Credit sales_Ret. + Dist. Proj.'!$B30,'Retail_distributor-wise'!$C:$C,'Credit sales_Ret. + Dist. Proj.'!$C30)</f>
        <v>200</v>
      </c>
      <c r="M30" s="15">
        <f>SUMIFS('Retail_distributor-wise'!P:P,'Retail_distributor-wise'!$B:$B,'Credit sales_Ret. + Dist. Proj.'!$B30,'Retail_distributor-wise'!$C:$C,'Credit sales_Ret. + Dist. Proj.'!$C30)</f>
        <v>250</v>
      </c>
      <c r="N30" s="15">
        <f>SUMIFS('Retail_distributor-wise'!Q:Q,'Retail_distributor-wise'!$B:$B,'Credit sales_Ret. + Dist. Proj.'!$B30,'Retail_distributor-wise'!$C:$C,'Credit sales_Ret. + Dist. Proj.'!$C30)</f>
        <v>300</v>
      </c>
      <c r="O30" s="15">
        <f>SUMIFS('Retail_distributor-wise'!R:R,'Retail_distributor-wise'!$B:$B,'Credit sales_Ret. + Dist. Proj.'!$B30,'Retail_distributor-wise'!$C:$C,'Credit sales_Ret. + Dist. Proj.'!$C30)</f>
        <v>300</v>
      </c>
      <c r="P30" s="15">
        <f>SUMIFS('Retail_distributor-wise'!S:S,'Retail_distributor-wise'!$B:$B,'Credit sales_Ret. + Dist. Proj.'!$B30,'Retail_distributor-wise'!$C:$C,'Credit sales_Ret. + Dist. Proj.'!$C30)</f>
        <v>400</v>
      </c>
      <c r="Q30" s="15">
        <f>SUMIFS('Retail_distributor-wise'!T:T,'Retail_distributor-wise'!$B:$B,'Credit sales_Ret. + Dist. Proj.'!$B30,'Retail_distributor-wise'!$C:$C,'Credit sales_Ret. + Dist. Proj.'!$C30)</f>
        <v>450</v>
      </c>
      <c r="R30" s="15">
        <f>SUMIFS('Retail_distributor-wise'!U:U,'Retail_distributor-wise'!$B:$B,'Credit sales_Ret. + Dist. Proj.'!$B30,'Retail_distributor-wise'!$C:$C,'Credit sales_Ret. + Dist. Proj.'!$C30)</f>
        <v>550</v>
      </c>
      <c r="S30" s="15"/>
      <c r="T30" s="15">
        <f t="shared" si="7"/>
        <v>1575</v>
      </c>
      <c r="U30" s="15">
        <f>SUMIFS(Distributor_projects!I:I,Distributor_projects!$B:$B,'Credit sales_Ret. + Dist. Proj.'!$B30,Distributor_projects!$C:$C,'Credit sales_Ret. + Dist. Proj.'!$C30)</f>
        <v>50</v>
      </c>
      <c r="V30" s="15">
        <f>SUMIFS(Distributor_projects!J:J,Distributor_projects!$B:$B,'Credit sales_Ret. + Dist. Proj.'!$B30,Distributor_projects!$C:$C,'Credit sales_Ret. + Dist. Proj.'!$C30)</f>
        <v>50</v>
      </c>
      <c r="W30" s="15">
        <f>SUMIFS(Distributor_projects!K:K,Distributor_projects!$B:$B,'Credit sales_Ret. + Dist. Proj.'!$B30,Distributor_projects!$C:$C,'Credit sales_Ret. + Dist. Proj.'!$C30)</f>
        <v>100</v>
      </c>
      <c r="X30" s="15">
        <f>SUMIFS(Distributor_projects!L:L,Distributor_projects!$B:$B,'Credit sales_Ret. + Dist. Proj.'!$B30,Distributor_projects!$C:$C,'Credit sales_Ret. + Dist. Proj.'!$C30)</f>
        <v>50</v>
      </c>
      <c r="Y30" s="15">
        <f>SUMIFS(Distributor_projects!M:M,Distributor_projects!$B:$B,'Credit sales_Ret. + Dist. Proj.'!$B30,Distributor_projects!$C:$C,'Credit sales_Ret. + Dist. Proj.'!$C30)</f>
        <v>50</v>
      </c>
      <c r="Z30" s="15">
        <f>SUMIFS(Distributor_projects!N:N,Distributor_projects!$B:$B,'Credit sales_Ret. + Dist. Proj.'!$B30,Distributor_projects!$C:$C,'Credit sales_Ret. + Dist. Proj.'!$C30)</f>
        <v>100</v>
      </c>
      <c r="AA30" s="15">
        <f>SUMIFS(Distributor_projects!O:O,Distributor_projects!$B:$B,'Credit sales_Ret. + Dist. Proj.'!$B30,Distributor_projects!$C:$C,'Credit sales_Ret. + Dist. Proj.'!$C30)</f>
        <v>125</v>
      </c>
      <c r="AB30" s="15">
        <f>SUMIFS(Distributor_projects!P:P,Distributor_projects!$B:$B,'Credit sales_Ret. + Dist. Proj.'!$B30,Distributor_projects!$C:$C,'Credit sales_Ret. + Dist. Proj.'!$C30)</f>
        <v>150</v>
      </c>
      <c r="AC30" s="15">
        <f>SUMIFS(Distributor_projects!Q:Q,Distributor_projects!$B:$B,'Credit sales_Ret. + Dist. Proj.'!$B30,Distributor_projects!$C:$C,'Credit sales_Ret. + Dist. Proj.'!$C30)</f>
        <v>150</v>
      </c>
      <c r="AD30" s="15">
        <f>SUMIFS(Distributor_projects!R:R,Distributor_projects!$B:$B,'Credit sales_Ret. + Dist. Proj.'!$B30,Distributor_projects!$C:$C,'Credit sales_Ret. + Dist. Proj.'!$C30)</f>
        <v>200</v>
      </c>
      <c r="AE30" s="15">
        <f>SUMIFS(Distributor_projects!S:S,Distributor_projects!$B:$B,'Credit sales_Ret. + Dist. Proj.'!$B30,Distributor_projects!$C:$C,'Credit sales_Ret. + Dist. Proj.'!$C30)</f>
        <v>250</v>
      </c>
      <c r="AF30" s="15">
        <f>SUMIFS(Distributor_projects!T:T,Distributor_projects!$B:$B,'Credit sales_Ret. + Dist. Proj.'!$B30,Distributor_projects!$C:$C,'Credit sales_Ret. + Dist. Proj.'!$C30)</f>
        <v>300</v>
      </c>
      <c r="AH30" s="16">
        <v>0.9</v>
      </c>
      <c r="AI30" s="16">
        <v>0.9</v>
      </c>
      <c r="AJ30" s="16">
        <v>0.8</v>
      </c>
      <c r="AK30" s="16">
        <v>0.9</v>
      </c>
      <c r="AL30" s="16">
        <v>0.9</v>
      </c>
      <c r="AM30" s="16">
        <v>0.9</v>
      </c>
      <c r="AN30" s="16">
        <v>0.9</v>
      </c>
      <c r="AO30" s="16">
        <v>0.9</v>
      </c>
      <c r="AP30" s="16">
        <v>0.9</v>
      </c>
      <c r="AQ30" s="16">
        <v>0.9</v>
      </c>
      <c r="AR30" s="16">
        <v>0.9</v>
      </c>
      <c r="AS30" s="16">
        <v>0.9</v>
      </c>
      <c r="AT30" s="16"/>
      <c r="AU30" s="563">
        <f t="shared" si="10"/>
        <v>0.22500000000000001</v>
      </c>
      <c r="AV30" s="563">
        <f t="shared" si="11"/>
        <v>0.315</v>
      </c>
      <c r="AW30" s="563">
        <f t="shared" si="12"/>
        <v>0.28000000000000003</v>
      </c>
      <c r="AX30" s="563">
        <f t="shared" si="13"/>
        <v>0.22500000000000001</v>
      </c>
      <c r="AY30" s="563">
        <f t="shared" si="14"/>
        <v>0.18</v>
      </c>
      <c r="AZ30" s="563">
        <f t="shared" si="15"/>
        <v>0.27</v>
      </c>
      <c r="BA30" s="563">
        <f t="shared" si="16"/>
        <v>0.33750000000000002</v>
      </c>
      <c r="BB30" s="563">
        <f t="shared" si="17"/>
        <v>0.40500000000000003</v>
      </c>
      <c r="BC30" s="346">
        <f t="shared" si="18"/>
        <v>0.40500000000000003</v>
      </c>
      <c r="BD30" s="346">
        <f t="shared" si="19"/>
        <v>0.54</v>
      </c>
      <c r="BE30" s="346">
        <f t="shared" si="20"/>
        <v>0.63</v>
      </c>
      <c r="BF30" s="346">
        <f t="shared" si="21"/>
        <v>0.76500000000000001</v>
      </c>
      <c r="BG30" s="346">
        <f t="shared" si="22"/>
        <v>4.5774999999999997</v>
      </c>
      <c r="BI30" s="14">
        <f>IFERROR(AH30*'Retail_distributor-wise'!KW30,"")</f>
        <v>0.96119999999999983</v>
      </c>
      <c r="BJ30" s="14">
        <f>IFERROR(AI30*'Retail_distributor-wise'!KX30,"")</f>
        <v>1.4147999999999998</v>
      </c>
      <c r="BK30" s="14">
        <f>IFERROR(AJ30*'Retail_distributor-wise'!KY30,"")</f>
        <v>0.99799999999999989</v>
      </c>
      <c r="BL30" s="14">
        <f>IFERROR(AK30*'Retail_distributor-wise'!KZ30,"")</f>
        <v>0.85319999999999996</v>
      </c>
      <c r="BM30" s="14">
        <f>IFERROR(AL30*'Retail_distributor-wise'!LA30,"")</f>
        <v>0.62640000000000007</v>
      </c>
      <c r="BN30" s="14">
        <f>IFERROR(AM30*'Retail_distributor-wise'!LB30,"")</f>
        <v>0.80819999999999992</v>
      </c>
      <c r="BO30" s="14">
        <f>IFERROR(AN30*'Retail_distributor-wise'!LC30,"")</f>
        <v>1.0102500000000001</v>
      </c>
      <c r="BP30" s="14">
        <f>IFERROR(AO30*'Retail_distributor-wise'!LD30,"")</f>
        <v>1.2393000000000001</v>
      </c>
      <c r="BQ30" s="14">
        <f>IFERROR(AP30*'Retail_distributor-wise'!LE30,"")</f>
        <v>1.2797999999999998</v>
      </c>
      <c r="BR30" s="14">
        <f>IFERROR(AQ30*'Retail_distributor-wise'!LF30,"")</f>
        <v>1.7964</v>
      </c>
      <c r="BS30" s="14">
        <f>IFERROR(AR30*'Retail_distributor-wise'!LG30,"")</f>
        <v>2.02095</v>
      </c>
      <c r="BT30" s="14">
        <f>IFERROR(AS30*'Retail_distributor-wise'!LH30,"")</f>
        <v>2.5443000000000002</v>
      </c>
      <c r="BU30" s="14">
        <f t="shared" si="38"/>
        <v>15.552800000000001</v>
      </c>
      <c r="BW30" s="346">
        <f>IFERROR(AH30*Distributor_projects!CZ30,"")</f>
        <v>0.216</v>
      </c>
      <c r="BX30" s="346">
        <f>IFERROR(AI30*Distributor_projects!DA30,"")</f>
        <v>0.216</v>
      </c>
      <c r="BY30" s="346">
        <f>IFERROR(AJ30*Distributor_projects!DB30,"")</f>
        <v>0.38400000000000001</v>
      </c>
      <c r="BZ30" s="346">
        <f>IFERROR(AK30*Distributor_projects!DC30,"")</f>
        <v>0.216</v>
      </c>
      <c r="CA30" s="346">
        <f>IFERROR(AL30*Distributor_projects!DD30,"")</f>
        <v>0.216</v>
      </c>
      <c r="CB30" s="346">
        <f>IFERROR(AM30*Distributor_projects!DE30,"")</f>
        <v>0.432</v>
      </c>
      <c r="CC30" s="346">
        <f>IFERROR(AN30*Distributor_projects!DF30,"")</f>
        <v>0.54</v>
      </c>
      <c r="CD30" s="346">
        <f>IFERROR(AO30*Distributor_projects!DG30,"")</f>
        <v>0.64800000000000002</v>
      </c>
      <c r="CE30" s="346">
        <f>IFERROR(AP30*Distributor_projects!DH30,"")</f>
        <v>0.64800000000000002</v>
      </c>
      <c r="CF30" s="346">
        <f>IFERROR(AQ30*Distributor_projects!DI30,"")</f>
        <v>0.86399999999999999</v>
      </c>
      <c r="CG30" s="346">
        <f>IFERROR(AR30*Distributor_projects!DJ30,"")</f>
        <v>1.08</v>
      </c>
      <c r="CH30" s="346">
        <f>IFERROR(AS30*Distributor_projects!DK30,"")</f>
        <v>1.296</v>
      </c>
      <c r="CI30" s="563">
        <f t="shared" si="39"/>
        <v>6.7560000000000002</v>
      </c>
      <c r="CK30" s="346">
        <f t="shared" si="25"/>
        <v>1.1771999999999998</v>
      </c>
      <c r="CL30" s="346">
        <f t="shared" si="26"/>
        <v>1.6307999999999998</v>
      </c>
      <c r="CM30" s="346">
        <f t="shared" si="27"/>
        <v>1.3819999999999999</v>
      </c>
      <c r="CN30" s="346">
        <f t="shared" si="28"/>
        <v>1.0691999999999999</v>
      </c>
      <c r="CO30" s="346">
        <f t="shared" si="29"/>
        <v>0.84240000000000004</v>
      </c>
      <c r="CP30" s="346">
        <f t="shared" si="30"/>
        <v>1.2402</v>
      </c>
      <c r="CQ30" s="346">
        <f t="shared" si="31"/>
        <v>1.5502500000000001</v>
      </c>
      <c r="CR30" s="346">
        <f t="shared" si="32"/>
        <v>1.8873000000000002</v>
      </c>
      <c r="CS30" s="346">
        <f t="shared" si="33"/>
        <v>1.9278</v>
      </c>
      <c r="CT30" s="346">
        <f t="shared" si="34"/>
        <v>2.6604000000000001</v>
      </c>
      <c r="CU30" s="346">
        <f t="shared" si="35"/>
        <v>3.1009500000000001</v>
      </c>
      <c r="CV30" s="346">
        <f t="shared" si="36"/>
        <v>3.8403</v>
      </c>
      <c r="CW30" s="346">
        <f t="shared" si="37"/>
        <v>22.308799999999998</v>
      </c>
    </row>
    <row r="31" spans="1:101">
      <c r="A31" s="4"/>
      <c r="D31" s="4"/>
      <c r="E31" s="4"/>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H31" s="16"/>
      <c r="AI31" s="16"/>
      <c r="AJ31" s="16"/>
      <c r="AK31" s="16"/>
      <c r="AL31" s="16"/>
      <c r="AM31" s="16"/>
      <c r="AN31" s="16"/>
      <c r="AO31" s="16"/>
      <c r="AP31" s="16"/>
      <c r="AQ31" s="16"/>
      <c r="AR31" s="16"/>
      <c r="AS31" s="16"/>
      <c r="AT31" s="16"/>
      <c r="AU31" s="563">
        <f t="shared" si="10"/>
        <v>0</v>
      </c>
      <c r="AV31" s="563">
        <f t="shared" si="11"/>
        <v>0</v>
      </c>
      <c r="AW31" s="563">
        <f t="shared" si="12"/>
        <v>0</v>
      </c>
      <c r="AX31" s="563">
        <f t="shared" si="13"/>
        <v>0</v>
      </c>
      <c r="AY31" s="563">
        <f t="shared" si="14"/>
        <v>0</v>
      </c>
      <c r="AZ31" s="563">
        <f t="shared" si="15"/>
        <v>0</v>
      </c>
      <c r="BA31" s="563">
        <f t="shared" si="16"/>
        <v>0</v>
      </c>
      <c r="BB31" s="563">
        <f t="shared" si="17"/>
        <v>0</v>
      </c>
      <c r="BC31" s="346">
        <f t="shared" si="18"/>
        <v>0</v>
      </c>
      <c r="BD31" s="346">
        <f t="shared" si="19"/>
        <v>0</v>
      </c>
      <c r="BE31" s="346">
        <f t="shared" si="20"/>
        <v>0</v>
      </c>
      <c r="BF31" s="346">
        <f t="shared" si="21"/>
        <v>0</v>
      </c>
      <c r="BG31" s="346">
        <f t="shared" si="22"/>
        <v>0</v>
      </c>
      <c r="BI31" s="14">
        <f>IFERROR(AH31*'Retail_distributor-wise'!KW31,"")</f>
        <v>0</v>
      </c>
      <c r="BJ31" s="14">
        <f>IFERROR(AI31*'Retail_distributor-wise'!KX31,"")</f>
        <v>0</v>
      </c>
      <c r="BK31" s="14">
        <f>IFERROR(AJ31*'Retail_distributor-wise'!KY31,"")</f>
        <v>0</v>
      </c>
      <c r="BL31" s="14">
        <f>IFERROR(AK31*'Retail_distributor-wise'!KZ31,"")</f>
        <v>0</v>
      </c>
      <c r="BM31" s="14">
        <f>IFERROR(AL31*'Retail_distributor-wise'!LA31,"")</f>
        <v>0</v>
      </c>
      <c r="BN31" s="14">
        <f>IFERROR(AM31*'Retail_distributor-wise'!LB31,"")</f>
        <v>0</v>
      </c>
      <c r="BO31" s="14">
        <f>IFERROR(AN31*'Retail_distributor-wise'!LC31,"")</f>
        <v>0</v>
      </c>
      <c r="BP31" s="14">
        <f>IFERROR(AO31*'Retail_distributor-wise'!LD31,"")</f>
        <v>0</v>
      </c>
      <c r="BQ31" s="14">
        <f>IFERROR(AP31*'Retail_distributor-wise'!LE31,"")</f>
        <v>0</v>
      </c>
      <c r="BR31" s="14">
        <f>IFERROR(AQ31*'Retail_distributor-wise'!LF31,"")</f>
        <v>0</v>
      </c>
      <c r="BS31" s="14">
        <f>IFERROR(AR31*'Retail_distributor-wise'!LG31,"")</f>
        <v>0</v>
      </c>
      <c r="BT31" s="14">
        <f>IFERROR(AS31*'Retail_distributor-wise'!LH31,"")</f>
        <v>0</v>
      </c>
      <c r="BU31" s="14">
        <f t="shared" si="38"/>
        <v>0</v>
      </c>
      <c r="BW31" s="346">
        <f>IFERROR(AH31*Distributor_projects!CZ31,"")</f>
        <v>0</v>
      </c>
      <c r="BX31" s="346">
        <f>IFERROR(AI31*Distributor_projects!DA31,"")</f>
        <v>0</v>
      </c>
      <c r="BY31" s="346">
        <f>IFERROR(AJ31*Distributor_projects!DB31,"")</f>
        <v>0</v>
      </c>
      <c r="BZ31" s="346">
        <f>IFERROR(AK31*Distributor_projects!DC31,"")</f>
        <v>0</v>
      </c>
      <c r="CA31" s="346">
        <f>IFERROR(AL31*Distributor_projects!DD31,"")</f>
        <v>0</v>
      </c>
      <c r="CB31" s="346">
        <f>IFERROR(AM31*Distributor_projects!DE31,"")</f>
        <v>0</v>
      </c>
      <c r="CC31" s="346">
        <f>IFERROR(AN31*Distributor_projects!DF31,"")</f>
        <v>0</v>
      </c>
      <c r="CD31" s="346">
        <f>IFERROR(AO31*Distributor_projects!DG31,"")</f>
        <v>0</v>
      </c>
      <c r="CE31" s="346">
        <f>IFERROR(AP31*Distributor_projects!DH31,"")</f>
        <v>0</v>
      </c>
      <c r="CF31" s="346">
        <f>IFERROR(AQ31*Distributor_projects!DI31,"")</f>
        <v>0</v>
      </c>
      <c r="CG31" s="346">
        <f>IFERROR(AR31*Distributor_projects!DJ31,"")</f>
        <v>0</v>
      </c>
      <c r="CH31" s="346">
        <f>IFERROR(AS31*Distributor_projects!DK31,"")</f>
        <v>0</v>
      </c>
      <c r="CI31" s="563">
        <f t="shared" si="39"/>
        <v>0</v>
      </c>
      <c r="CK31" s="346">
        <f t="shared" si="25"/>
        <v>0</v>
      </c>
      <c r="CL31" s="346">
        <f t="shared" si="26"/>
        <v>0</v>
      </c>
      <c r="CM31" s="346">
        <f t="shared" si="27"/>
        <v>0</v>
      </c>
      <c r="CN31" s="346">
        <f t="shared" si="28"/>
        <v>0</v>
      </c>
      <c r="CO31" s="346">
        <f t="shared" si="29"/>
        <v>0</v>
      </c>
      <c r="CP31" s="346">
        <f t="shared" si="30"/>
        <v>0</v>
      </c>
      <c r="CQ31" s="346">
        <f t="shared" si="31"/>
        <v>0</v>
      </c>
      <c r="CR31" s="346">
        <f t="shared" si="32"/>
        <v>0</v>
      </c>
      <c r="CS31" s="346">
        <f t="shared" si="33"/>
        <v>0</v>
      </c>
      <c r="CT31" s="346">
        <f t="shared" si="34"/>
        <v>0</v>
      </c>
      <c r="CU31" s="346">
        <f t="shared" si="35"/>
        <v>0</v>
      </c>
      <c r="CV31" s="346">
        <f t="shared" si="36"/>
        <v>0</v>
      </c>
      <c r="CW31" s="346">
        <f t="shared" si="37"/>
        <v>0</v>
      </c>
    </row>
    <row r="32" spans="1:101">
      <c r="A32" s="4">
        <v>23</v>
      </c>
      <c r="B32" s="1" t="s">
        <v>436</v>
      </c>
      <c r="C32" s="1" t="s">
        <v>341</v>
      </c>
      <c r="D32" s="4" t="s">
        <v>326</v>
      </c>
      <c r="E32" s="4"/>
      <c r="F32" s="15">
        <f t="shared" si="6"/>
        <v>6900</v>
      </c>
      <c r="G32" s="15">
        <f>SUMIFS('Retail_distributor-wise'!J:J,'Retail_distributor-wise'!$B:$B,'Credit sales_Ret. + Dist. Proj.'!$B32,'Retail_distributor-wise'!$C:$C,'Credit sales_Ret. + Dist. Proj.'!$C32)</f>
        <v>400</v>
      </c>
      <c r="H32" s="15">
        <f>SUMIFS('Retail_distributor-wise'!K:K,'Retail_distributor-wise'!$B:$B,'Credit sales_Ret. + Dist. Proj.'!$B32,'Retail_distributor-wise'!$C:$C,'Credit sales_Ret. + Dist. Proj.'!$C32)</f>
        <v>550</v>
      </c>
      <c r="I32" s="15">
        <f>SUMIFS('Retail_distributor-wise'!L:L,'Retail_distributor-wise'!$B:$B,'Credit sales_Ret. + Dist. Proj.'!$B32,'Retail_distributor-wise'!$C:$C,'Credit sales_Ret. + Dist. Proj.'!$C32)</f>
        <v>500</v>
      </c>
      <c r="J32" s="15">
        <f>SUMIFS('Retail_distributor-wise'!M:M,'Retail_distributor-wise'!$B:$B,'Credit sales_Ret. + Dist. Proj.'!$B32,'Retail_distributor-wise'!$C:$C,'Credit sales_Ret. + Dist. Proj.'!$C32)</f>
        <v>400</v>
      </c>
      <c r="K32" s="15">
        <f>SUMIFS('Retail_distributor-wise'!N:N,'Retail_distributor-wise'!$B:$B,'Credit sales_Ret. + Dist. Proj.'!$B32,'Retail_distributor-wise'!$C:$C,'Credit sales_Ret. + Dist. Proj.'!$C32)</f>
        <v>350</v>
      </c>
      <c r="L32" s="15">
        <f>SUMIFS('Retail_distributor-wise'!O:O,'Retail_distributor-wise'!$B:$B,'Credit sales_Ret. + Dist. Proj.'!$B32,'Retail_distributor-wise'!$C:$C,'Credit sales_Ret. + Dist. Proj.'!$C32)</f>
        <v>350</v>
      </c>
      <c r="M32" s="15">
        <f>SUMIFS('Retail_distributor-wise'!P:P,'Retail_distributor-wise'!$B:$B,'Credit sales_Ret. + Dist. Proj.'!$B32,'Retail_distributor-wise'!$C:$C,'Credit sales_Ret. + Dist. Proj.'!$C32)</f>
        <v>500</v>
      </c>
      <c r="N32" s="15">
        <f>SUMIFS('Retail_distributor-wise'!Q:Q,'Retail_distributor-wise'!$B:$B,'Credit sales_Ret. + Dist. Proj.'!$B32,'Retail_distributor-wise'!$C:$C,'Credit sales_Ret. + Dist. Proj.'!$C32)</f>
        <v>600</v>
      </c>
      <c r="O32" s="15">
        <f>SUMIFS('Retail_distributor-wise'!R:R,'Retail_distributor-wise'!$B:$B,'Credit sales_Ret. + Dist. Proj.'!$B32,'Retail_distributor-wise'!$C:$C,'Credit sales_Ret. + Dist. Proj.'!$C32)</f>
        <v>600</v>
      </c>
      <c r="P32" s="15">
        <f>SUMIFS('Retail_distributor-wise'!S:S,'Retail_distributor-wise'!$B:$B,'Credit sales_Ret. + Dist. Proj.'!$B32,'Retail_distributor-wise'!$C:$C,'Credit sales_Ret. + Dist. Proj.'!$C32)</f>
        <v>750</v>
      </c>
      <c r="Q32" s="15">
        <f>SUMIFS('Retail_distributor-wise'!T:T,'Retail_distributor-wise'!$B:$B,'Credit sales_Ret. + Dist. Proj.'!$B32,'Retail_distributor-wise'!$C:$C,'Credit sales_Ret. + Dist. Proj.'!$C32)</f>
        <v>900</v>
      </c>
      <c r="R32" s="15">
        <f>SUMIFS('Retail_distributor-wise'!U:U,'Retail_distributor-wise'!$B:$B,'Credit sales_Ret. + Dist. Proj.'!$B32,'Retail_distributor-wise'!$C:$C,'Credit sales_Ret. + Dist. Proj.'!$C32)</f>
        <v>1000</v>
      </c>
      <c r="S32" s="15"/>
      <c r="T32" s="15">
        <f t="shared" si="7"/>
        <v>4500</v>
      </c>
      <c r="U32" s="15">
        <f>SUMIFS(Distributor_projects!I:I,Distributor_projects!$B:$B,'Credit sales_Ret. + Dist. Proj.'!$B32,Distributor_projects!$C:$C,'Credit sales_Ret. + Dist. Proj.'!$C32)</f>
        <v>100</v>
      </c>
      <c r="V32" s="15">
        <f>SUMIFS(Distributor_projects!J:J,Distributor_projects!$B:$B,'Credit sales_Ret. + Dist. Proj.'!$B32,Distributor_projects!$C:$C,'Credit sales_Ret. + Dist. Proj.'!$C32)</f>
        <v>150</v>
      </c>
      <c r="W32" s="15">
        <f>SUMIFS(Distributor_projects!K:K,Distributor_projects!$B:$B,'Credit sales_Ret. + Dist. Proj.'!$B32,Distributor_projects!$C:$C,'Credit sales_Ret. + Dist. Proj.'!$C32)</f>
        <v>200</v>
      </c>
      <c r="X32" s="15">
        <f>SUMIFS(Distributor_projects!L:L,Distributor_projects!$B:$B,'Credit sales_Ret. + Dist. Proj.'!$B32,Distributor_projects!$C:$C,'Credit sales_Ret. + Dist. Proj.'!$C32)</f>
        <v>250</v>
      </c>
      <c r="Y32" s="15">
        <f>SUMIFS(Distributor_projects!M:M,Distributor_projects!$B:$B,'Credit sales_Ret. + Dist. Proj.'!$B32,Distributor_projects!$C:$C,'Credit sales_Ret. + Dist. Proj.'!$C32)</f>
        <v>300</v>
      </c>
      <c r="Z32" s="15">
        <f>SUMIFS(Distributor_projects!N:N,Distributor_projects!$B:$B,'Credit sales_Ret. + Dist. Proj.'!$B32,Distributor_projects!$C:$C,'Credit sales_Ret. + Dist. Proj.'!$C32)</f>
        <v>350</v>
      </c>
      <c r="AA32" s="15">
        <f>SUMIFS(Distributor_projects!O:O,Distributor_projects!$B:$B,'Credit sales_Ret. + Dist. Proj.'!$B32,Distributor_projects!$C:$C,'Credit sales_Ret. + Dist. Proj.'!$C32)</f>
        <v>400</v>
      </c>
      <c r="AB32" s="15">
        <f>SUMIFS(Distributor_projects!P:P,Distributor_projects!$B:$B,'Credit sales_Ret. + Dist. Proj.'!$B32,Distributor_projects!$C:$C,'Credit sales_Ret. + Dist. Proj.'!$C32)</f>
        <v>450</v>
      </c>
      <c r="AC32" s="15">
        <f>SUMIFS(Distributor_projects!Q:Q,Distributor_projects!$B:$B,'Credit sales_Ret. + Dist. Proj.'!$B32,Distributor_projects!$C:$C,'Credit sales_Ret. + Dist. Proj.'!$C32)</f>
        <v>500</v>
      </c>
      <c r="AD32" s="15">
        <f>SUMIFS(Distributor_projects!R:R,Distributor_projects!$B:$B,'Credit sales_Ret. + Dist. Proj.'!$B32,Distributor_projects!$C:$C,'Credit sales_Ret. + Dist. Proj.'!$C32)</f>
        <v>550</v>
      </c>
      <c r="AE32" s="15">
        <f>SUMIFS(Distributor_projects!S:S,Distributor_projects!$B:$B,'Credit sales_Ret. + Dist. Proj.'!$B32,Distributor_projects!$C:$C,'Credit sales_Ret. + Dist. Proj.'!$C32)</f>
        <v>600</v>
      </c>
      <c r="AF32" s="15">
        <f>SUMIFS(Distributor_projects!T:T,Distributor_projects!$B:$B,'Credit sales_Ret. + Dist. Proj.'!$B32,Distributor_projects!$C:$C,'Credit sales_Ret. + Dist. Proj.'!$C32)</f>
        <v>650</v>
      </c>
      <c r="AH32" s="4"/>
      <c r="AI32" s="4"/>
      <c r="AJ32" s="4"/>
      <c r="AK32" s="4"/>
      <c r="AL32" s="4"/>
      <c r="AM32" s="4"/>
      <c r="AN32" s="4"/>
      <c r="AO32" s="4"/>
      <c r="AP32" s="4"/>
      <c r="AQ32" s="4"/>
      <c r="AR32" s="4"/>
      <c r="AS32" s="4"/>
      <c r="AT32" s="4"/>
      <c r="AU32" s="563">
        <f t="shared" si="10"/>
        <v>0</v>
      </c>
      <c r="AV32" s="563">
        <f t="shared" si="11"/>
        <v>0</v>
      </c>
      <c r="AW32" s="563">
        <f t="shared" si="12"/>
        <v>0</v>
      </c>
      <c r="AX32" s="563">
        <f t="shared" si="13"/>
        <v>0</v>
      </c>
      <c r="AY32" s="563">
        <f t="shared" si="14"/>
        <v>0</v>
      </c>
      <c r="AZ32" s="563">
        <f t="shared" si="15"/>
        <v>0</v>
      </c>
      <c r="BA32" s="563">
        <f t="shared" si="16"/>
        <v>0</v>
      </c>
      <c r="BB32" s="563">
        <f t="shared" si="17"/>
        <v>0</v>
      </c>
      <c r="BC32" s="346">
        <f t="shared" si="18"/>
        <v>0</v>
      </c>
      <c r="BD32" s="346">
        <f t="shared" si="19"/>
        <v>0</v>
      </c>
      <c r="BE32" s="346">
        <f t="shared" si="20"/>
        <v>0</v>
      </c>
      <c r="BF32" s="346">
        <f t="shared" si="21"/>
        <v>0</v>
      </c>
      <c r="BG32" s="346">
        <f t="shared" si="22"/>
        <v>0</v>
      </c>
      <c r="BI32" s="14">
        <f>IFERROR(AH32*'Retail_distributor-wise'!KW32,"")</f>
        <v>0</v>
      </c>
      <c r="BJ32" s="14">
        <f>IFERROR(AI32*'Retail_distributor-wise'!KX32,"")</f>
        <v>0</v>
      </c>
      <c r="BK32" s="14">
        <f>IFERROR(AJ32*'Retail_distributor-wise'!KY32,"")</f>
        <v>0</v>
      </c>
      <c r="BL32" s="14">
        <f>IFERROR(AK32*'Retail_distributor-wise'!KZ32,"")</f>
        <v>0</v>
      </c>
      <c r="BM32" s="14">
        <f>IFERROR(AL32*'Retail_distributor-wise'!LA32,"")</f>
        <v>0</v>
      </c>
      <c r="BN32" s="14">
        <f>IFERROR(AM32*'Retail_distributor-wise'!LB32,"")</f>
        <v>0</v>
      </c>
      <c r="BO32" s="14">
        <f>IFERROR(AN32*'Retail_distributor-wise'!LC32,"")</f>
        <v>0</v>
      </c>
      <c r="BP32" s="14">
        <f>IFERROR(AO32*'Retail_distributor-wise'!LD32,"")</f>
        <v>0</v>
      </c>
      <c r="BQ32" s="14">
        <f>IFERROR(AP32*'Retail_distributor-wise'!LE32,"")</f>
        <v>0</v>
      </c>
      <c r="BR32" s="14">
        <f>IFERROR(AQ32*'Retail_distributor-wise'!LF32,"")</f>
        <v>0</v>
      </c>
      <c r="BS32" s="14">
        <f>IFERROR(AR32*'Retail_distributor-wise'!LG32,"")</f>
        <v>0</v>
      </c>
      <c r="BT32" s="14">
        <f>IFERROR(AS32*'Retail_distributor-wise'!LH32,"")</f>
        <v>0</v>
      </c>
      <c r="BU32" s="14">
        <f t="shared" si="38"/>
        <v>0</v>
      </c>
      <c r="BW32" s="346">
        <f>IFERROR(AH32*Distributor_projects!CZ32,"")</f>
        <v>0</v>
      </c>
      <c r="BX32" s="346">
        <f>IFERROR(AI32*Distributor_projects!DA32,"")</f>
        <v>0</v>
      </c>
      <c r="BY32" s="346">
        <f>IFERROR(AJ32*Distributor_projects!DB32,"")</f>
        <v>0</v>
      </c>
      <c r="BZ32" s="346">
        <f>IFERROR(AK32*Distributor_projects!DC32,"")</f>
        <v>0</v>
      </c>
      <c r="CA32" s="346">
        <f>IFERROR(AL32*Distributor_projects!DD32,"")</f>
        <v>0</v>
      </c>
      <c r="CB32" s="346">
        <f>IFERROR(AM32*Distributor_projects!DE32,"")</f>
        <v>0</v>
      </c>
      <c r="CC32" s="346">
        <f>IFERROR(AN32*Distributor_projects!DF32,"")</f>
        <v>0</v>
      </c>
      <c r="CD32" s="346">
        <f>IFERROR(AO32*Distributor_projects!DG32,"")</f>
        <v>0</v>
      </c>
      <c r="CE32" s="346">
        <f>IFERROR(AP32*Distributor_projects!DH32,"")</f>
        <v>0</v>
      </c>
      <c r="CF32" s="346">
        <f>IFERROR(AQ32*Distributor_projects!DI32,"")</f>
        <v>0</v>
      </c>
      <c r="CG32" s="346">
        <f>IFERROR(AR32*Distributor_projects!DJ32,"")</f>
        <v>0</v>
      </c>
      <c r="CH32" s="346">
        <f>IFERROR(AS32*Distributor_projects!DK32,"")</f>
        <v>0</v>
      </c>
      <c r="CI32" s="563">
        <f t="shared" si="39"/>
        <v>0</v>
      </c>
      <c r="CK32" s="346">
        <f t="shared" si="25"/>
        <v>0</v>
      </c>
      <c r="CL32" s="346">
        <f t="shared" si="26"/>
        <v>0</v>
      </c>
      <c r="CM32" s="346">
        <f t="shared" si="27"/>
        <v>0</v>
      </c>
      <c r="CN32" s="346">
        <f t="shared" si="28"/>
        <v>0</v>
      </c>
      <c r="CO32" s="346">
        <f t="shared" si="29"/>
        <v>0</v>
      </c>
      <c r="CP32" s="346">
        <f t="shared" si="30"/>
        <v>0</v>
      </c>
      <c r="CQ32" s="346">
        <f t="shared" si="31"/>
        <v>0</v>
      </c>
      <c r="CR32" s="346">
        <f t="shared" si="32"/>
        <v>0</v>
      </c>
      <c r="CS32" s="346">
        <f t="shared" si="33"/>
        <v>0</v>
      </c>
      <c r="CT32" s="346">
        <f t="shared" si="34"/>
        <v>0</v>
      </c>
      <c r="CU32" s="346">
        <f t="shared" si="35"/>
        <v>0</v>
      </c>
      <c r="CV32" s="346">
        <f t="shared" si="36"/>
        <v>0</v>
      </c>
      <c r="CW32" s="346">
        <f t="shared" si="37"/>
        <v>0</v>
      </c>
    </row>
    <row r="33" spans="1:101">
      <c r="A33" s="4"/>
      <c r="D33" s="4"/>
      <c r="E33" s="4"/>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H33" s="4"/>
      <c r="AI33" s="4"/>
      <c r="AJ33" s="4"/>
      <c r="AK33" s="4"/>
      <c r="AL33" s="4"/>
      <c r="AM33" s="4"/>
      <c r="AN33" s="4"/>
      <c r="AO33" s="4"/>
      <c r="AP33" s="4"/>
      <c r="AQ33" s="4"/>
      <c r="AR33" s="4"/>
      <c r="AS33" s="4"/>
      <c r="AT33" s="4"/>
      <c r="AU33" s="563">
        <f t="shared" si="10"/>
        <v>0</v>
      </c>
      <c r="AV33" s="563">
        <f t="shared" si="11"/>
        <v>0</v>
      </c>
      <c r="AW33" s="563">
        <f t="shared" si="12"/>
        <v>0</v>
      </c>
      <c r="AX33" s="563">
        <f t="shared" si="13"/>
        <v>0</v>
      </c>
      <c r="AY33" s="563">
        <f t="shared" si="14"/>
        <v>0</v>
      </c>
      <c r="AZ33" s="563">
        <f t="shared" si="15"/>
        <v>0</v>
      </c>
      <c r="BA33" s="563">
        <f t="shared" si="16"/>
        <v>0</v>
      </c>
      <c r="BB33" s="563">
        <f t="shared" si="17"/>
        <v>0</v>
      </c>
      <c r="BC33" s="346">
        <f t="shared" si="18"/>
        <v>0</v>
      </c>
      <c r="BD33" s="346">
        <f t="shared" si="19"/>
        <v>0</v>
      </c>
      <c r="BE33" s="346">
        <f t="shared" si="20"/>
        <v>0</v>
      </c>
      <c r="BF33" s="346">
        <f t="shared" si="21"/>
        <v>0</v>
      </c>
      <c r="BG33" s="346">
        <f t="shared" si="22"/>
        <v>0</v>
      </c>
      <c r="BI33" s="14">
        <f>IFERROR(AH33*'Retail_distributor-wise'!KW33,"")</f>
        <v>0</v>
      </c>
      <c r="BJ33" s="14">
        <f>IFERROR(AI33*'Retail_distributor-wise'!KX33,"")</f>
        <v>0</v>
      </c>
      <c r="BK33" s="14">
        <f>IFERROR(AJ33*'Retail_distributor-wise'!KY33,"")</f>
        <v>0</v>
      </c>
      <c r="BL33" s="14">
        <f>IFERROR(AK33*'Retail_distributor-wise'!KZ33,"")</f>
        <v>0</v>
      </c>
      <c r="BM33" s="14">
        <f>IFERROR(AL33*'Retail_distributor-wise'!LA33,"")</f>
        <v>0</v>
      </c>
      <c r="BN33" s="14">
        <f>IFERROR(AM33*'Retail_distributor-wise'!LB33,"")</f>
        <v>0</v>
      </c>
      <c r="BO33" s="14">
        <f>IFERROR(AN33*'Retail_distributor-wise'!LC33,"")</f>
        <v>0</v>
      </c>
      <c r="BP33" s="14">
        <f>IFERROR(AO33*'Retail_distributor-wise'!LD33,"")</f>
        <v>0</v>
      </c>
      <c r="BQ33" s="14">
        <f>IFERROR(AP33*'Retail_distributor-wise'!LE33,"")</f>
        <v>0</v>
      </c>
      <c r="BR33" s="14">
        <f>IFERROR(AQ33*'Retail_distributor-wise'!LF33,"")</f>
        <v>0</v>
      </c>
      <c r="BS33" s="14">
        <f>IFERROR(AR33*'Retail_distributor-wise'!LG33,"")</f>
        <v>0</v>
      </c>
      <c r="BT33" s="14">
        <f>IFERROR(AS33*'Retail_distributor-wise'!LH33,"")</f>
        <v>0</v>
      </c>
      <c r="BU33" s="14">
        <f t="shared" si="38"/>
        <v>0</v>
      </c>
      <c r="BW33" s="346">
        <f>IFERROR(AH33*Distributor_projects!CZ33,"")</f>
        <v>0</v>
      </c>
      <c r="BX33" s="346">
        <f>IFERROR(AI33*Distributor_projects!DA33,"")</f>
        <v>0</v>
      </c>
      <c r="BY33" s="346">
        <f>IFERROR(AJ33*Distributor_projects!DB33,"")</f>
        <v>0</v>
      </c>
      <c r="BZ33" s="346">
        <f>IFERROR(AK33*Distributor_projects!DC33,"")</f>
        <v>0</v>
      </c>
      <c r="CA33" s="346">
        <f>IFERROR(AL33*Distributor_projects!DD33,"")</f>
        <v>0</v>
      </c>
      <c r="CB33" s="346">
        <f>IFERROR(AM33*Distributor_projects!DE33,"")</f>
        <v>0</v>
      </c>
      <c r="CC33" s="346">
        <f>IFERROR(AN33*Distributor_projects!DF33,"")</f>
        <v>0</v>
      </c>
      <c r="CD33" s="346">
        <f>IFERROR(AO33*Distributor_projects!DG33,"")</f>
        <v>0</v>
      </c>
      <c r="CE33" s="346">
        <f>IFERROR(AP33*Distributor_projects!DH33,"")</f>
        <v>0</v>
      </c>
      <c r="CF33" s="346">
        <f>IFERROR(AQ33*Distributor_projects!DI33,"")</f>
        <v>0</v>
      </c>
      <c r="CG33" s="346">
        <f>IFERROR(AR33*Distributor_projects!DJ33,"")</f>
        <v>0</v>
      </c>
      <c r="CH33" s="346">
        <f>IFERROR(AS33*Distributor_projects!DK33,"")</f>
        <v>0</v>
      </c>
      <c r="CI33" s="563">
        <f t="shared" si="39"/>
        <v>0</v>
      </c>
      <c r="CK33" s="346">
        <f t="shared" si="25"/>
        <v>0</v>
      </c>
      <c r="CL33" s="346">
        <f t="shared" si="26"/>
        <v>0</v>
      </c>
      <c r="CM33" s="346">
        <f t="shared" si="27"/>
        <v>0</v>
      </c>
      <c r="CN33" s="346">
        <f t="shared" si="28"/>
        <v>0</v>
      </c>
      <c r="CO33" s="346">
        <f t="shared" si="29"/>
        <v>0</v>
      </c>
      <c r="CP33" s="346">
        <f t="shared" si="30"/>
        <v>0</v>
      </c>
      <c r="CQ33" s="346">
        <f t="shared" si="31"/>
        <v>0</v>
      </c>
      <c r="CR33" s="346">
        <f t="shared" si="32"/>
        <v>0</v>
      </c>
      <c r="CS33" s="346">
        <f t="shared" si="33"/>
        <v>0</v>
      </c>
      <c r="CT33" s="346">
        <f t="shared" si="34"/>
        <v>0</v>
      </c>
      <c r="CU33" s="346">
        <f t="shared" si="35"/>
        <v>0</v>
      </c>
      <c r="CV33" s="346">
        <f t="shared" si="36"/>
        <v>0</v>
      </c>
      <c r="CW33" s="346">
        <f t="shared" si="37"/>
        <v>0</v>
      </c>
    </row>
    <row r="34" spans="1:101">
      <c r="A34" s="4">
        <v>24</v>
      </c>
      <c r="B34" s="1" t="s">
        <v>437</v>
      </c>
      <c r="C34" s="1" t="s">
        <v>342</v>
      </c>
      <c r="D34" s="4" t="s">
        <v>326</v>
      </c>
      <c r="E34" s="4"/>
      <c r="F34" s="15">
        <f t="shared" si="6"/>
        <v>0</v>
      </c>
      <c r="G34" s="15">
        <f>SUMIFS('Retail_distributor-wise'!J:J,'Retail_distributor-wise'!$B:$B,'Credit sales_Ret. + Dist. Proj.'!$B34,'Retail_distributor-wise'!$C:$C,'Credit sales_Ret. + Dist. Proj.'!$C34)</f>
        <v>0</v>
      </c>
      <c r="H34" s="15">
        <f>SUMIFS('Retail_distributor-wise'!K:K,'Retail_distributor-wise'!$B:$B,'Credit sales_Ret. + Dist. Proj.'!$B34,'Retail_distributor-wise'!$C:$C,'Credit sales_Ret. + Dist. Proj.'!$C34)</f>
        <v>0</v>
      </c>
      <c r="I34" s="15">
        <f>SUMIFS('Retail_distributor-wise'!L:L,'Retail_distributor-wise'!$B:$B,'Credit sales_Ret. + Dist. Proj.'!$B34,'Retail_distributor-wise'!$C:$C,'Credit sales_Ret. + Dist. Proj.'!$C34)</f>
        <v>0</v>
      </c>
      <c r="J34" s="15">
        <f>SUMIFS('Retail_distributor-wise'!M:M,'Retail_distributor-wise'!$B:$B,'Credit sales_Ret. + Dist. Proj.'!$B34,'Retail_distributor-wise'!$C:$C,'Credit sales_Ret. + Dist. Proj.'!$C34)</f>
        <v>0</v>
      </c>
      <c r="K34" s="15">
        <f>SUMIFS('Retail_distributor-wise'!N:N,'Retail_distributor-wise'!$B:$B,'Credit sales_Ret. + Dist. Proj.'!$B34,'Retail_distributor-wise'!$C:$C,'Credit sales_Ret. + Dist. Proj.'!$C34)</f>
        <v>0</v>
      </c>
      <c r="L34" s="15">
        <f>SUMIFS('Retail_distributor-wise'!O:O,'Retail_distributor-wise'!$B:$B,'Credit sales_Ret. + Dist. Proj.'!$B34,'Retail_distributor-wise'!$C:$C,'Credit sales_Ret. + Dist. Proj.'!$C34)</f>
        <v>0</v>
      </c>
      <c r="M34" s="15">
        <f>SUMIFS('Retail_distributor-wise'!P:P,'Retail_distributor-wise'!$B:$B,'Credit sales_Ret. + Dist. Proj.'!$B34,'Retail_distributor-wise'!$C:$C,'Credit sales_Ret. + Dist. Proj.'!$C34)</f>
        <v>0</v>
      </c>
      <c r="N34" s="15">
        <f>SUMIFS('Retail_distributor-wise'!Q:Q,'Retail_distributor-wise'!$B:$B,'Credit sales_Ret. + Dist. Proj.'!$B34,'Retail_distributor-wise'!$C:$C,'Credit sales_Ret. + Dist. Proj.'!$C34)</f>
        <v>0</v>
      </c>
      <c r="O34" s="15">
        <f>SUMIFS('Retail_distributor-wise'!R:R,'Retail_distributor-wise'!$B:$B,'Credit sales_Ret. + Dist. Proj.'!$B34,'Retail_distributor-wise'!$C:$C,'Credit sales_Ret. + Dist. Proj.'!$C34)</f>
        <v>0</v>
      </c>
      <c r="P34" s="15">
        <f>SUMIFS('Retail_distributor-wise'!S:S,'Retail_distributor-wise'!$B:$B,'Credit sales_Ret. + Dist. Proj.'!$B34,'Retail_distributor-wise'!$C:$C,'Credit sales_Ret. + Dist. Proj.'!$C34)</f>
        <v>0</v>
      </c>
      <c r="Q34" s="15">
        <f>SUMIFS('Retail_distributor-wise'!T:T,'Retail_distributor-wise'!$B:$B,'Credit sales_Ret. + Dist. Proj.'!$B34,'Retail_distributor-wise'!$C:$C,'Credit sales_Ret. + Dist. Proj.'!$C34)</f>
        <v>0</v>
      </c>
      <c r="R34" s="15">
        <f>SUMIFS('Retail_distributor-wise'!U:U,'Retail_distributor-wise'!$B:$B,'Credit sales_Ret. + Dist. Proj.'!$B34,'Retail_distributor-wise'!$C:$C,'Credit sales_Ret. + Dist. Proj.'!$C34)</f>
        <v>0</v>
      </c>
      <c r="S34" s="15"/>
      <c r="T34" s="15">
        <f t="shared" si="7"/>
        <v>0</v>
      </c>
      <c r="U34" s="15">
        <f>SUMIFS(Distributor_projects!I:I,Distributor_projects!$B:$B,'Credit sales_Ret. + Dist. Proj.'!$B34,Distributor_projects!$C:$C,'Credit sales_Ret. + Dist. Proj.'!$C34)</f>
        <v>0</v>
      </c>
      <c r="V34" s="15">
        <f>SUMIFS(Distributor_projects!J:J,Distributor_projects!$B:$B,'Credit sales_Ret. + Dist. Proj.'!$B34,Distributor_projects!$C:$C,'Credit sales_Ret. + Dist. Proj.'!$C34)</f>
        <v>0</v>
      </c>
      <c r="W34" s="15">
        <f>SUMIFS(Distributor_projects!K:K,Distributor_projects!$B:$B,'Credit sales_Ret. + Dist. Proj.'!$B34,Distributor_projects!$C:$C,'Credit sales_Ret. + Dist. Proj.'!$C34)</f>
        <v>0</v>
      </c>
      <c r="X34" s="15">
        <f>SUMIFS(Distributor_projects!L:L,Distributor_projects!$B:$B,'Credit sales_Ret. + Dist. Proj.'!$B34,Distributor_projects!$C:$C,'Credit sales_Ret. + Dist. Proj.'!$C34)</f>
        <v>0</v>
      </c>
      <c r="Y34" s="15">
        <f>SUMIFS(Distributor_projects!M:M,Distributor_projects!$B:$B,'Credit sales_Ret. + Dist. Proj.'!$B34,Distributor_projects!$C:$C,'Credit sales_Ret. + Dist. Proj.'!$C34)</f>
        <v>0</v>
      </c>
      <c r="Z34" s="15">
        <f>SUMIFS(Distributor_projects!N:N,Distributor_projects!$B:$B,'Credit sales_Ret. + Dist. Proj.'!$B34,Distributor_projects!$C:$C,'Credit sales_Ret. + Dist. Proj.'!$C34)</f>
        <v>0</v>
      </c>
      <c r="AA34" s="15">
        <f>SUMIFS(Distributor_projects!O:O,Distributor_projects!$B:$B,'Credit sales_Ret. + Dist. Proj.'!$B34,Distributor_projects!$C:$C,'Credit sales_Ret. + Dist. Proj.'!$C34)</f>
        <v>0</v>
      </c>
      <c r="AB34" s="15">
        <f>SUMIFS(Distributor_projects!P:P,Distributor_projects!$B:$B,'Credit sales_Ret. + Dist. Proj.'!$B34,Distributor_projects!$C:$C,'Credit sales_Ret. + Dist. Proj.'!$C34)</f>
        <v>0</v>
      </c>
      <c r="AC34" s="15">
        <f>SUMIFS(Distributor_projects!Q:Q,Distributor_projects!$B:$B,'Credit sales_Ret. + Dist. Proj.'!$B34,Distributor_projects!$C:$C,'Credit sales_Ret. + Dist. Proj.'!$C34)</f>
        <v>0</v>
      </c>
      <c r="AD34" s="15">
        <f>SUMIFS(Distributor_projects!R:R,Distributor_projects!$B:$B,'Credit sales_Ret. + Dist. Proj.'!$B34,Distributor_projects!$C:$C,'Credit sales_Ret. + Dist. Proj.'!$C34)</f>
        <v>0</v>
      </c>
      <c r="AE34" s="15">
        <f>SUMIFS(Distributor_projects!S:S,Distributor_projects!$B:$B,'Credit sales_Ret. + Dist. Proj.'!$B34,Distributor_projects!$C:$C,'Credit sales_Ret. + Dist. Proj.'!$C34)</f>
        <v>0</v>
      </c>
      <c r="AF34" s="15">
        <f>SUMIFS(Distributor_projects!T:T,Distributor_projects!$B:$B,'Credit sales_Ret. + Dist. Proj.'!$B34,Distributor_projects!$C:$C,'Credit sales_Ret. + Dist. Proj.'!$C34)</f>
        <v>0</v>
      </c>
      <c r="AH34" s="4"/>
      <c r="AI34" s="4"/>
      <c r="AJ34" s="4"/>
      <c r="AK34" s="4"/>
      <c r="AL34" s="4"/>
      <c r="AM34" s="4"/>
      <c r="AN34" s="4"/>
      <c r="AO34" s="4"/>
      <c r="AP34" s="4"/>
      <c r="AQ34" s="4"/>
      <c r="AR34" s="4"/>
      <c r="AS34" s="4"/>
      <c r="AT34" s="4"/>
      <c r="AU34" s="563">
        <f t="shared" si="10"/>
        <v>0</v>
      </c>
      <c r="AV34" s="563">
        <f t="shared" si="11"/>
        <v>0</v>
      </c>
      <c r="AW34" s="563">
        <f t="shared" si="12"/>
        <v>0</v>
      </c>
      <c r="AX34" s="563">
        <f t="shared" si="13"/>
        <v>0</v>
      </c>
      <c r="AY34" s="563">
        <f t="shared" si="14"/>
        <v>0</v>
      </c>
      <c r="AZ34" s="563">
        <f t="shared" si="15"/>
        <v>0</v>
      </c>
      <c r="BA34" s="563">
        <f t="shared" si="16"/>
        <v>0</v>
      </c>
      <c r="BB34" s="563">
        <f t="shared" si="17"/>
        <v>0</v>
      </c>
      <c r="BC34" s="346">
        <f t="shared" si="18"/>
        <v>0</v>
      </c>
      <c r="BD34" s="346">
        <f t="shared" si="19"/>
        <v>0</v>
      </c>
      <c r="BE34" s="346">
        <f t="shared" si="20"/>
        <v>0</v>
      </c>
      <c r="BF34" s="346">
        <f t="shared" si="21"/>
        <v>0</v>
      </c>
      <c r="BG34" s="346">
        <f t="shared" si="22"/>
        <v>0</v>
      </c>
      <c r="BI34" s="14">
        <f>IFERROR(AH34*'Retail_distributor-wise'!KW34,"")</f>
        <v>0</v>
      </c>
      <c r="BJ34" s="14">
        <f>IFERROR(AI34*'Retail_distributor-wise'!KX34,"")</f>
        <v>0</v>
      </c>
      <c r="BK34" s="14">
        <f>IFERROR(AJ34*'Retail_distributor-wise'!KY34,"")</f>
        <v>0</v>
      </c>
      <c r="BL34" s="14">
        <f>IFERROR(AK34*'Retail_distributor-wise'!KZ34,"")</f>
        <v>0</v>
      </c>
      <c r="BM34" s="14">
        <f>IFERROR(AL34*'Retail_distributor-wise'!LA34,"")</f>
        <v>0</v>
      </c>
      <c r="BN34" s="14">
        <f>IFERROR(AM34*'Retail_distributor-wise'!LB34,"")</f>
        <v>0</v>
      </c>
      <c r="BO34" s="14">
        <f>IFERROR(AN34*'Retail_distributor-wise'!LC34,"")</f>
        <v>0</v>
      </c>
      <c r="BP34" s="14">
        <f>IFERROR(AO34*'Retail_distributor-wise'!LD34,"")</f>
        <v>0</v>
      </c>
      <c r="BQ34" s="14">
        <f>IFERROR(AP34*'Retail_distributor-wise'!LE34,"")</f>
        <v>0</v>
      </c>
      <c r="BR34" s="14">
        <f>IFERROR(AQ34*'Retail_distributor-wise'!LF34,"")</f>
        <v>0</v>
      </c>
      <c r="BS34" s="14">
        <f>IFERROR(AR34*'Retail_distributor-wise'!LG34,"")</f>
        <v>0</v>
      </c>
      <c r="BT34" s="14">
        <f>IFERROR(AS34*'Retail_distributor-wise'!LH34,"")</f>
        <v>0</v>
      </c>
      <c r="BU34" s="14">
        <f t="shared" si="38"/>
        <v>0</v>
      </c>
      <c r="BW34" s="346">
        <f>IFERROR(AH34*Distributor_projects!CZ34,"")</f>
        <v>0</v>
      </c>
      <c r="BX34" s="346">
        <f>IFERROR(AI34*Distributor_projects!DA34,"")</f>
        <v>0</v>
      </c>
      <c r="BY34" s="346">
        <f>IFERROR(AJ34*Distributor_projects!DB34,"")</f>
        <v>0</v>
      </c>
      <c r="BZ34" s="346">
        <f>IFERROR(AK34*Distributor_projects!DC34,"")</f>
        <v>0</v>
      </c>
      <c r="CA34" s="346">
        <f>IFERROR(AL34*Distributor_projects!DD34,"")</f>
        <v>0</v>
      </c>
      <c r="CB34" s="346">
        <f>IFERROR(AM34*Distributor_projects!DE34,"")</f>
        <v>0</v>
      </c>
      <c r="CC34" s="346">
        <f>IFERROR(AN34*Distributor_projects!DF34,"")</f>
        <v>0</v>
      </c>
      <c r="CD34" s="346">
        <f>IFERROR(AO34*Distributor_projects!DG34,"")</f>
        <v>0</v>
      </c>
      <c r="CE34" s="346">
        <f>IFERROR(AP34*Distributor_projects!DH34,"")</f>
        <v>0</v>
      </c>
      <c r="CF34" s="346">
        <f>IFERROR(AQ34*Distributor_projects!DI34,"")</f>
        <v>0</v>
      </c>
      <c r="CG34" s="346">
        <f>IFERROR(AR34*Distributor_projects!DJ34,"")</f>
        <v>0</v>
      </c>
      <c r="CH34" s="346">
        <f>IFERROR(AS34*Distributor_projects!DK34,"")</f>
        <v>0</v>
      </c>
      <c r="CI34" s="563">
        <f t="shared" si="39"/>
        <v>0</v>
      </c>
      <c r="CK34" s="346">
        <f t="shared" si="25"/>
        <v>0</v>
      </c>
      <c r="CL34" s="346">
        <f t="shared" si="26"/>
        <v>0</v>
      </c>
      <c r="CM34" s="346">
        <f t="shared" si="27"/>
        <v>0</v>
      </c>
      <c r="CN34" s="346">
        <f t="shared" si="28"/>
        <v>0</v>
      </c>
      <c r="CO34" s="346">
        <f t="shared" si="29"/>
        <v>0</v>
      </c>
      <c r="CP34" s="346">
        <f t="shared" si="30"/>
        <v>0</v>
      </c>
      <c r="CQ34" s="346">
        <f t="shared" si="31"/>
        <v>0</v>
      </c>
      <c r="CR34" s="346">
        <f t="shared" si="32"/>
        <v>0</v>
      </c>
      <c r="CS34" s="346">
        <f t="shared" si="33"/>
        <v>0</v>
      </c>
      <c r="CT34" s="346">
        <f t="shared" si="34"/>
        <v>0</v>
      </c>
      <c r="CU34" s="346">
        <f t="shared" si="35"/>
        <v>0</v>
      </c>
      <c r="CV34" s="346">
        <f t="shared" si="36"/>
        <v>0</v>
      </c>
      <c r="CW34" s="346">
        <f t="shared" si="37"/>
        <v>0</v>
      </c>
    </row>
    <row r="35" spans="1:101">
      <c r="A35" s="4">
        <v>25</v>
      </c>
      <c r="B35" s="1" t="s">
        <v>438</v>
      </c>
      <c r="C35" s="1" t="s">
        <v>342</v>
      </c>
      <c r="D35" s="4" t="s">
        <v>326</v>
      </c>
      <c r="E35" s="4"/>
      <c r="F35" s="15">
        <f t="shared" si="6"/>
        <v>3700</v>
      </c>
      <c r="G35" s="15">
        <f>SUMIFS('Retail_distributor-wise'!J:J,'Retail_distributor-wise'!$B:$B,'Credit sales_Ret. + Dist. Proj.'!$B35,'Retail_distributor-wise'!$C:$C,'Credit sales_Ret. + Dist. Proj.'!$C35)</f>
        <v>200</v>
      </c>
      <c r="H35" s="15">
        <f>SUMIFS('Retail_distributor-wise'!K:K,'Retail_distributor-wise'!$B:$B,'Credit sales_Ret. + Dist. Proj.'!$B35,'Retail_distributor-wise'!$C:$C,'Credit sales_Ret. + Dist. Proj.'!$C35)</f>
        <v>300</v>
      </c>
      <c r="I35" s="15">
        <f>SUMIFS('Retail_distributor-wise'!L:L,'Retail_distributor-wise'!$B:$B,'Credit sales_Ret. + Dist. Proj.'!$B35,'Retail_distributor-wise'!$C:$C,'Credit sales_Ret. + Dist. Proj.'!$C35)</f>
        <v>250</v>
      </c>
      <c r="J35" s="15">
        <f>SUMIFS('Retail_distributor-wise'!M:M,'Retail_distributor-wise'!$B:$B,'Credit sales_Ret. + Dist. Proj.'!$B35,'Retail_distributor-wise'!$C:$C,'Credit sales_Ret. + Dist. Proj.'!$C35)</f>
        <v>200</v>
      </c>
      <c r="K35" s="15">
        <f>SUMIFS('Retail_distributor-wise'!N:N,'Retail_distributor-wise'!$B:$B,'Credit sales_Ret. + Dist. Proj.'!$B35,'Retail_distributor-wise'!$C:$C,'Credit sales_Ret. + Dist. Proj.'!$C35)</f>
        <v>200</v>
      </c>
      <c r="L35" s="15">
        <f>SUMIFS('Retail_distributor-wise'!O:O,'Retail_distributor-wise'!$B:$B,'Credit sales_Ret. + Dist. Proj.'!$B35,'Retail_distributor-wise'!$C:$C,'Credit sales_Ret. + Dist. Proj.'!$C35)</f>
        <v>200</v>
      </c>
      <c r="M35" s="15">
        <f>SUMIFS('Retail_distributor-wise'!P:P,'Retail_distributor-wise'!$B:$B,'Credit sales_Ret. + Dist. Proj.'!$B35,'Retail_distributor-wise'!$C:$C,'Credit sales_Ret. + Dist. Proj.'!$C35)</f>
        <v>250</v>
      </c>
      <c r="N35" s="15">
        <f>SUMIFS('Retail_distributor-wise'!Q:Q,'Retail_distributor-wise'!$B:$B,'Credit sales_Ret. + Dist. Proj.'!$B35,'Retail_distributor-wise'!$C:$C,'Credit sales_Ret. + Dist. Proj.'!$C35)</f>
        <v>300</v>
      </c>
      <c r="O35" s="15">
        <f>SUMIFS('Retail_distributor-wise'!R:R,'Retail_distributor-wise'!$B:$B,'Credit sales_Ret. + Dist. Proj.'!$B35,'Retail_distributor-wise'!$C:$C,'Credit sales_Ret. + Dist. Proj.'!$C35)</f>
        <v>350</v>
      </c>
      <c r="P35" s="15">
        <f>SUMIFS('Retail_distributor-wise'!S:S,'Retail_distributor-wise'!$B:$B,'Credit sales_Ret. + Dist. Proj.'!$B35,'Retail_distributor-wise'!$C:$C,'Credit sales_Ret. + Dist. Proj.'!$C35)</f>
        <v>400</v>
      </c>
      <c r="Q35" s="15">
        <f>SUMIFS('Retail_distributor-wise'!T:T,'Retail_distributor-wise'!$B:$B,'Credit sales_Ret. + Dist. Proj.'!$B35,'Retail_distributor-wise'!$C:$C,'Credit sales_Ret. + Dist. Proj.'!$C35)</f>
        <v>500</v>
      </c>
      <c r="R35" s="15">
        <f>SUMIFS('Retail_distributor-wise'!U:U,'Retail_distributor-wise'!$B:$B,'Credit sales_Ret. + Dist. Proj.'!$B35,'Retail_distributor-wise'!$C:$C,'Credit sales_Ret. + Dist. Proj.'!$C35)</f>
        <v>550</v>
      </c>
      <c r="S35" s="15"/>
      <c r="T35" s="15">
        <f t="shared" si="7"/>
        <v>600</v>
      </c>
      <c r="U35" s="15">
        <f>SUMIFS(Distributor_projects!I:I,Distributor_projects!$B:$B,'Credit sales_Ret. + Dist. Proj.'!$B35,Distributor_projects!$C:$C,'Credit sales_Ret. + Dist. Proj.'!$C35)</f>
        <v>50</v>
      </c>
      <c r="V35" s="15">
        <f>SUMIFS(Distributor_projects!J:J,Distributor_projects!$B:$B,'Credit sales_Ret. + Dist. Proj.'!$B35,Distributor_projects!$C:$C,'Credit sales_Ret. + Dist. Proj.'!$C35)</f>
        <v>50</v>
      </c>
      <c r="W35" s="15">
        <f>SUMIFS(Distributor_projects!K:K,Distributor_projects!$B:$B,'Credit sales_Ret. + Dist. Proj.'!$B35,Distributor_projects!$C:$C,'Credit sales_Ret. + Dist. Proj.'!$C35)</f>
        <v>50</v>
      </c>
      <c r="X35" s="15">
        <f>SUMIFS(Distributor_projects!L:L,Distributor_projects!$B:$B,'Credit sales_Ret. + Dist. Proj.'!$B35,Distributor_projects!$C:$C,'Credit sales_Ret. + Dist. Proj.'!$C35)</f>
        <v>50</v>
      </c>
      <c r="Y35" s="15">
        <f>SUMIFS(Distributor_projects!M:M,Distributor_projects!$B:$B,'Credit sales_Ret. + Dist. Proj.'!$B35,Distributor_projects!$C:$C,'Credit sales_Ret. + Dist. Proj.'!$C35)</f>
        <v>50</v>
      </c>
      <c r="Z35" s="15">
        <f>SUMIFS(Distributor_projects!N:N,Distributor_projects!$B:$B,'Credit sales_Ret. + Dist. Proj.'!$B35,Distributor_projects!$C:$C,'Credit sales_Ret. + Dist. Proj.'!$C35)</f>
        <v>50</v>
      </c>
      <c r="AA35" s="15">
        <f>SUMIFS(Distributor_projects!O:O,Distributor_projects!$B:$B,'Credit sales_Ret. + Dist. Proj.'!$B35,Distributor_projects!$C:$C,'Credit sales_Ret. + Dist. Proj.'!$C35)</f>
        <v>50</v>
      </c>
      <c r="AB35" s="15">
        <f>SUMIFS(Distributor_projects!P:P,Distributor_projects!$B:$B,'Credit sales_Ret. + Dist. Proj.'!$B35,Distributor_projects!$C:$C,'Credit sales_Ret. + Dist. Proj.'!$C35)</f>
        <v>50</v>
      </c>
      <c r="AC35" s="15">
        <f>SUMIFS(Distributor_projects!Q:Q,Distributor_projects!$B:$B,'Credit sales_Ret. + Dist. Proj.'!$B35,Distributor_projects!$C:$C,'Credit sales_Ret. + Dist. Proj.'!$C35)</f>
        <v>50</v>
      </c>
      <c r="AD35" s="15">
        <f>SUMIFS(Distributor_projects!R:R,Distributor_projects!$B:$B,'Credit sales_Ret. + Dist. Proj.'!$B35,Distributor_projects!$C:$C,'Credit sales_Ret. + Dist. Proj.'!$C35)</f>
        <v>50</v>
      </c>
      <c r="AE35" s="15">
        <f>SUMIFS(Distributor_projects!S:S,Distributor_projects!$B:$B,'Credit sales_Ret. + Dist. Proj.'!$B35,Distributor_projects!$C:$C,'Credit sales_Ret. + Dist. Proj.'!$C35)</f>
        <v>50</v>
      </c>
      <c r="AF35" s="15">
        <f>SUMIFS(Distributor_projects!T:T,Distributor_projects!$B:$B,'Credit sales_Ret. + Dist. Proj.'!$B35,Distributor_projects!$C:$C,'Credit sales_Ret. + Dist. Proj.'!$C35)</f>
        <v>50</v>
      </c>
      <c r="AH35" s="4"/>
      <c r="AI35" s="4"/>
      <c r="AJ35" s="4"/>
      <c r="AK35" s="4"/>
      <c r="AL35" s="4"/>
      <c r="AM35" s="4"/>
      <c r="AN35" s="4"/>
      <c r="AO35" s="4"/>
      <c r="AP35" s="4"/>
      <c r="AQ35" s="4"/>
      <c r="AR35" s="4"/>
      <c r="AS35" s="4"/>
      <c r="AT35" s="4"/>
      <c r="AU35" s="563">
        <f t="shared" si="10"/>
        <v>0</v>
      </c>
      <c r="AV35" s="563">
        <f t="shared" si="11"/>
        <v>0</v>
      </c>
      <c r="AW35" s="563">
        <f t="shared" si="12"/>
        <v>0</v>
      </c>
      <c r="AX35" s="563">
        <f t="shared" si="13"/>
        <v>0</v>
      </c>
      <c r="AY35" s="563">
        <f t="shared" si="14"/>
        <v>0</v>
      </c>
      <c r="AZ35" s="563">
        <f t="shared" si="15"/>
        <v>0</v>
      </c>
      <c r="BA35" s="563">
        <f t="shared" si="16"/>
        <v>0</v>
      </c>
      <c r="BB35" s="563">
        <f t="shared" si="17"/>
        <v>0</v>
      </c>
      <c r="BC35" s="346">
        <f t="shared" si="18"/>
        <v>0</v>
      </c>
      <c r="BD35" s="346">
        <f t="shared" si="19"/>
        <v>0</v>
      </c>
      <c r="BE35" s="346">
        <f t="shared" si="20"/>
        <v>0</v>
      </c>
      <c r="BF35" s="346">
        <f t="shared" si="21"/>
        <v>0</v>
      </c>
      <c r="BG35" s="346">
        <f t="shared" si="22"/>
        <v>0</v>
      </c>
      <c r="BI35" s="14">
        <f>IFERROR(AH35*'Retail_distributor-wise'!KW35,"")</f>
        <v>0</v>
      </c>
      <c r="BJ35" s="14">
        <f>IFERROR(AI35*'Retail_distributor-wise'!KX35,"")</f>
        <v>0</v>
      </c>
      <c r="BK35" s="14">
        <f>IFERROR(AJ35*'Retail_distributor-wise'!KY35,"")</f>
        <v>0</v>
      </c>
      <c r="BL35" s="14">
        <f>IFERROR(AK35*'Retail_distributor-wise'!KZ35,"")</f>
        <v>0</v>
      </c>
      <c r="BM35" s="14">
        <f>IFERROR(AL35*'Retail_distributor-wise'!LA35,"")</f>
        <v>0</v>
      </c>
      <c r="BN35" s="14">
        <f>IFERROR(AM35*'Retail_distributor-wise'!LB35,"")</f>
        <v>0</v>
      </c>
      <c r="BO35" s="14">
        <f>IFERROR(AN35*'Retail_distributor-wise'!LC35,"")</f>
        <v>0</v>
      </c>
      <c r="BP35" s="14">
        <f>IFERROR(AO35*'Retail_distributor-wise'!LD35,"")</f>
        <v>0</v>
      </c>
      <c r="BQ35" s="14">
        <f>IFERROR(AP35*'Retail_distributor-wise'!LE35,"")</f>
        <v>0</v>
      </c>
      <c r="BR35" s="14">
        <f>IFERROR(AQ35*'Retail_distributor-wise'!LF35,"")</f>
        <v>0</v>
      </c>
      <c r="BS35" s="14">
        <f>IFERROR(AR35*'Retail_distributor-wise'!LG35,"")</f>
        <v>0</v>
      </c>
      <c r="BT35" s="14">
        <f>IFERROR(AS35*'Retail_distributor-wise'!LH35,"")</f>
        <v>0</v>
      </c>
      <c r="BU35" s="14">
        <f t="shared" si="38"/>
        <v>0</v>
      </c>
      <c r="BW35" s="346">
        <f>IFERROR(AH35*Distributor_projects!CZ35,"")</f>
        <v>0</v>
      </c>
      <c r="BX35" s="346">
        <f>IFERROR(AI35*Distributor_projects!DA35,"")</f>
        <v>0</v>
      </c>
      <c r="BY35" s="346">
        <f>IFERROR(AJ35*Distributor_projects!DB35,"")</f>
        <v>0</v>
      </c>
      <c r="BZ35" s="346">
        <f>IFERROR(AK35*Distributor_projects!DC35,"")</f>
        <v>0</v>
      </c>
      <c r="CA35" s="346">
        <f>IFERROR(AL35*Distributor_projects!DD35,"")</f>
        <v>0</v>
      </c>
      <c r="CB35" s="346">
        <f>IFERROR(AM35*Distributor_projects!DE35,"")</f>
        <v>0</v>
      </c>
      <c r="CC35" s="346">
        <f>IFERROR(AN35*Distributor_projects!DF35,"")</f>
        <v>0</v>
      </c>
      <c r="CD35" s="346">
        <f>IFERROR(AO35*Distributor_projects!DG35,"")</f>
        <v>0</v>
      </c>
      <c r="CE35" s="346">
        <f>IFERROR(AP35*Distributor_projects!DH35,"")</f>
        <v>0</v>
      </c>
      <c r="CF35" s="346">
        <f>IFERROR(AQ35*Distributor_projects!DI35,"")</f>
        <v>0</v>
      </c>
      <c r="CG35" s="346">
        <f>IFERROR(AR35*Distributor_projects!DJ35,"")</f>
        <v>0</v>
      </c>
      <c r="CH35" s="346">
        <f>IFERROR(AS35*Distributor_projects!DK35,"")</f>
        <v>0</v>
      </c>
      <c r="CI35" s="563">
        <f t="shared" si="39"/>
        <v>0</v>
      </c>
      <c r="CK35" s="346">
        <f t="shared" si="25"/>
        <v>0</v>
      </c>
      <c r="CL35" s="346">
        <f t="shared" si="26"/>
        <v>0</v>
      </c>
      <c r="CM35" s="346">
        <f t="shared" si="27"/>
        <v>0</v>
      </c>
      <c r="CN35" s="346">
        <f t="shared" si="28"/>
        <v>0</v>
      </c>
      <c r="CO35" s="346">
        <f t="shared" si="29"/>
        <v>0</v>
      </c>
      <c r="CP35" s="346">
        <f t="shared" si="30"/>
        <v>0</v>
      </c>
      <c r="CQ35" s="346">
        <f t="shared" si="31"/>
        <v>0</v>
      </c>
      <c r="CR35" s="346">
        <f t="shared" si="32"/>
        <v>0</v>
      </c>
      <c r="CS35" s="346">
        <f t="shared" si="33"/>
        <v>0</v>
      </c>
      <c r="CT35" s="346">
        <f t="shared" si="34"/>
        <v>0</v>
      </c>
      <c r="CU35" s="346">
        <f t="shared" si="35"/>
        <v>0</v>
      </c>
      <c r="CV35" s="346">
        <f t="shared" si="36"/>
        <v>0</v>
      </c>
      <c r="CW35" s="346">
        <f t="shared" si="37"/>
        <v>0</v>
      </c>
    </row>
    <row r="36" spans="1:101">
      <c r="A36" s="4">
        <v>26</v>
      </c>
      <c r="B36" s="1" t="s">
        <v>440</v>
      </c>
      <c r="C36" s="1" t="s">
        <v>342</v>
      </c>
      <c r="D36" s="4" t="s">
        <v>326</v>
      </c>
      <c r="E36" s="4"/>
      <c r="F36" s="15">
        <f t="shared" si="6"/>
        <v>0</v>
      </c>
      <c r="G36" s="15">
        <f>SUMIFS('Retail_distributor-wise'!J:J,'Retail_distributor-wise'!$B:$B,'Credit sales_Ret. + Dist. Proj.'!$B36,'Retail_distributor-wise'!$C:$C,'Credit sales_Ret. + Dist. Proj.'!$C36)</f>
        <v>0</v>
      </c>
      <c r="H36" s="15">
        <f>SUMIFS('Retail_distributor-wise'!K:K,'Retail_distributor-wise'!$B:$B,'Credit sales_Ret. + Dist. Proj.'!$B36,'Retail_distributor-wise'!$C:$C,'Credit sales_Ret. + Dist. Proj.'!$C36)</f>
        <v>0</v>
      </c>
      <c r="I36" s="15">
        <f>SUMIFS('Retail_distributor-wise'!L:L,'Retail_distributor-wise'!$B:$B,'Credit sales_Ret. + Dist. Proj.'!$B36,'Retail_distributor-wise'!$C:$C,'Credit sales_Ret. + Dist. Proj.'!$C36)</f>
        <v>0</v>
      </c>
      <c r="J36" s="15">
        <f>SUMIFS('Retail_distributor-wise'!M:M,'Retail_distributor-wise'!$B:$B,'Credit sales_Ret. + Dist. Proj.'!$B36,'Retail_distributor-wise'!$C:$C,'Credit sales_Ret. + Dist. Proj.'!$C36)</f>
        <v>0</v>
      </c>
      <c r="K36" s="15">
        <f>SUMIFS('Retail_distributor-wise'!N:N,'Retail_distributor-wise'!$B:$B,'Credit sales_Ret. + Dist. Proj.'!$B36,'Retail_distributor-wise'!$C:$C,'Credit sales_Ret. + Dist. Proj.'!$C36)</f>
        <v>0</v>
      </c>
      <c r="L36" s="15">
        <f>SUMIFS('Retail_distributor-wise'!O:O,'Retail_distributor-wise'!$B:$B,'Credit sales_Ret. + Dist. Proj.'!$B36,'Retail_distributor-wise'!$C:$C,'Credit sales_Ret. + Dist. Proj.'!$C36)</f>
        <v>0</v>
      </c>
      <c r="M36" s="15">
        <f>SUMIFS('Retail_distributor-wise'!P:P,'Retail_distributor-wise'!$B:$B,'Credit sales_Ret. + Dist. Proj.'!$B36,'Retail_distributor-wise'!$C:$C,'Credit sales_Ret. + Dist. Proj.'!$C36)</f>
        <v>0</v>
      </c>
      <c r="N36" s="15">
        <f>SUMIFS('Retail_distributor-wise'!Q:Q,'Retail_distributor-wise'!$B:$B,'Credit sales_Ret. + Dist. Proj.'!$B36,'Retail_distributor-wise'!$C:$C,'Credit sales_Ret. + Dist. Proj.'!$C36)</f>
        <v>0</v>
      </c>
      <c r="O36" s="15">
        <f>SUMIFS('Retail_distributor-wise'!R:R,'Retail_distributor-wise'!$B:$B,'Credit sales_Ret. + Dist. Proj.'!$B36,'Retail_distributor-wise'!$C:$C,'Credit sales_Ret. + Dist. Proj.'!$C36)</f>
        <v>0</v>
      </c>
      <c r="P36" s="15">
        <f>SUMIFS('Retail_distributor-wise'!S:S,'Retail_distributor-wise'!$B:$B,'Credit sales_Ret. + Dist. Proj.'!$B36,'Retail_distributor-wise'!$C:$C,'Credit sales_Ret. + Dist. Proj.'!$C36)</f>
        <v>0</v>
      </c>
      <c r="Q36" s="15">
        <f>SUMIFS('Retail_distributor-wise'!T:T,'Retail_distributor-wise'!$B:$B,'Credit sales_Ret. + Dist. Proj.'!$B36,'Retail_distributor-wise'!$C:$C,'Credit sales_Ret. + Dist. Proj.'!$C36)</f>
        <v>0</v>
      </c>
      <c r="R36" s="15">
        <f>SUMIFS('Retail_distributor-wise'!U:U,'Retail_distributor-wise'!$B:$B,'Credit sales_Ret. + Dist. Proj.'!$B36,'Retail_distributor-wise'!$C:$C,'Credit sales_Ret. + Dist. Proj.'!$C36)</f>
        <v>0</v>
      </c>
      <c r="S36" s="15"/>
      <c r="T36" s="15">
        <f t="shared" si="7"/>
        <v>0</v>
      </c>
      <c r="U36" s="15">
        <f>SUMIFS(Distributor_projects!I:I,Distributor_projects!$B:$B,'Credit sales_Ret. + Dist. Proj.'!$B36,Distributor_projects!$C:$C,'Credit sales_Ret. + Dist. Proj.'!$C36)</f>
        <v>0</v>
      </c>
      <c r="V36" s="15">
        <f>SUMIFS(Distributor_projects!J:J,Distributor_projects!$B:$B,'Credit sales_Ret. + Dist. Proj.'!$B36,Distributor_projects!$C:$C,'Credit sales_Ret. + Dist. Proj.'!$C36)</f>
        <v>0</v>
      </c>
      <c r="W36" s="15">
        <f>SUMIFS(Distributor_projects!K:K,Distributor_projects!$B:$B,'Credit sales_Ret. + Dist. Proj.'!$B36,Distributor_projects!$C:$C,'Credit sales_Ret. + Dist. Proj.'!$C36)</f>
        <v>0</v>
      </c>
      <c r="X36" s="15">
        <f>SUMIFS(Distributor_projects!L:L,Distributor_projects!$B:$B,'Credit sales_Ret. + Dist. Proj.'!$B36,Distributor_projects!$C:$C,'Credit sales_Ret. + Dist. Proj.'!$C36)</f>
        <v>0</v>
      </c>
      <c r="Y36" s="15">
        <f>SUMIFS(Distributor_projects!M:M,Distributor_projects!$B:$B,'Credit sales_Ret. + Dist. Proj.'!$B36,Distributor_projects!$C:$C,'Credit sales_Ret. + Dist. Proj.'!$C36)</f>
        <v>0</v>
      </c>
      <c r="Z36" s="15">
        <f>SUMIFS(Distributor_projects!N:N,Distributor_projects!$B:$B,'Credit sales_Ret. + Dist. Proj.'!$B36,Distributor_projects!$C:$C,'Credit sales_Ret. + Dist. Proj.'!$C36)</f>
        <v>0</v>
      </c>
      <c r="AA36" s="15">
        <f>SUMIFS(Distributor_projects!O:O,Distributor_projects!$B:$B,'Credit sales_Ret. + Dist. Proj.'!$B36,Distributor_projects!$C:$C,'Credit sales_Ret. + Dist. Proj.'!$C36)</f>
        <v>0</v>
      </c>
      <c r="AB36" s="15">
        <f>SUMIFS(Distributor_projects!P:P,Distributor_projects!$B:$B,'Credit sales_Ret. + Dist. Proj.'!$B36,Distributor_projects!$C:$C,'Credit sales_Ret. + Dist. Proj.'!$C36)</f>
        <v>0</v>
      </c>
      <c r="AC36" s="15">
        <f>SUMIFS(Distributor_projects!Q:Q,Distributor_projects!$B:$B,'Credit sales_Ret. + Dist. Proj.'!$B36,Distributor_projects!$C:$C,'Credit sales_Ret. + Dist. Proj.'!$C36)</f>
        <v>0</v>
      </c>
      <c r="AD36" s="15">
        <f>SUMIFS(Distributor_projects!R:R,Distributor_projects!$B:$B,'Credit sales_Ret. + Dist. Proj.'!$B36,Distributor_projects!$C:$C,'Credit sales_Ret. + Dist. Proj.'!$C36)</f>
        <v>0</v>
      </c>
      <c r="AE36" s="15">
        <f>SUMIFS(Distributor_projects!S:S,Distributor_projects!$B:$B,'Credit sales_Ret. + Dist. Proj.'!$B36,Distributor_projects!$C:$C,'Credit sales_Ret. + Dist. Proj.'!$C36)</f>
        <v>0</v>
      </c>
      <c r="AF36" s="15">
        <f>SUMIFS(Distributor_projects!T:T,Distributor_projects!$B:$B,'Credit sales_Ret. + Dist. Proj.'!$B36,Distributor_projects!$C:$C,'Credit sales_Ret. + Dist. Proj.'!$C36)</f>
        <v>0</v>
      </c>
      <c r="AH36" s="4"/>
      <c r="AI36" s="4"/>
      <c r="AJ36" s="4"/>
      <c r="AK36" s="4"/>
      <c r="AL36" s="4"/>
      <c r="AM36" s="4"/>
      <c r="AN36" s="4"/>
      <c r="AO36" s="4"/>
      <c r="AP36" s="4"/>
      <c r="AQ36" s="4"/>
      <c r="AR36" s="4"/>
      <c r="AS36" s="4"/>
      <c r="AT36" s="4"/>
      <c r="AU36" s="563">
        <f t="shared" si="10"/>
        <v>0</v>
      </c>
      <c r="AV36" s="563">
        <f t="shared" si="11"/>
        <v>0</v>
      </c>
      <c r="AW36" s="563">
        <f t="shared" si="12"/>
        <v>0</v>
      </c>
      <c r="AX36" s="563">
        <f t="shared" si="13"/>
        <v>0</v>
      </c>
      <c r="AY36" s="563">
        <f t="shared" si="14"/>
        <v>0</v>
      </c>
      <c r="AZ36" s="563">
        <f t="shared" si="15"/>
        <v>0</v>
      </c>
      <c r="BA36" s="563">
        <f t="shared" si="16"/>
        <v>0</v>
      </c>
      <c r="BB36" s="563">
        <f t="shared" si="17"/>
        <v>0</v>
      </c>
      <c r="BC36" s="346">
        <f t="shared" si="18"/>
        <v>0</v>
      </c>
      <c r="BD36" s="346">
        <f t="shared" si="19"/>
        <v>0</v>
      </c>
      <c r="BE36" s="346">
        <f t="shared" si="20"/>
        <v>0</v>
      </c>
      <c r="BF36" s="346">
        <f t="shared" si="21"/>
        <v>0</v>
      </c>
      <c r="BG36" s="346">
        <f t="shared" si="22"/>
        <v>0</v>
      </c>
      <c r="BI36" s="14">
        <f>IFERROR(AH36*'Retail_distributor-wise'!KW36,"")</f>
        <v>0</v>
      </c>
      <c r="BJ36" s="14">
        <f>IFERROR(AI36*'Retail_distributor-wise'!KX36,"")</f>
        <v>0</v>
      </c>
      <c r="BK36" s="14">
        <f>IFERROR(AJ36*'Retail_distributor-wise'!KY36,"")</f>
        <v>0</v>
      </c>
      <c r="BL36" s="14">
        <f>IFERROR(AK36*'Retail_distributor-wise'!KZ36,"")</f>
        <v>0</v>
      </c>
      <c r="BM36" s="14">
        <f>IFERROR(AL36*'Retail_distributor-wise'!LA36,"")</f>
        <v>0</v>
      </c>
      <c r="BN36" s="14">
        <f>IFERROR(AM36*'Retail_distributor-wise'!LB36,"")</f>
        <v>0</v>
      </c>
      <c r="BO36" s="14">
        <f>IFERROR(AN36*'Retail_distributor-wise'!LC36,"")</f>
        <v>0</v>
      </c>
      <c r="BP36" s="14">
        <f>IFERROR(AO36*'Retail_distributor-wise'!LD36,"")</f>
        <v>0</v>
      </c>
      <c r="BQ36" s="14">
        <f>IFERROR(AP36*'Retail_distributor-wise'!LE36,"")</f>
        <v>0</v>
      </c>
      <c r="BR36" s="14">
        <f>IFERROR(AQ36*'Retail_distributor-wise'!LF36,"")</f>
        <v>0</v>
      </c>
      <c r="BS36" s="14">
        <f>IFERROR(AR36*'Retail_distributor-wise'!LG36,"")</f>
        <v>0</v>
      </c>
      <c r="BT36" s="14">
        <f>IFERROR(AS36*'Retail_distributor-wise'!LH36,"")</f>
        <v>0</v>
      </c>
      <c r="BU36" s="14">
        <f t="shared" si="38"/>
        <v>0</v>
      </c>
      <c r="BW36" s="346">
        <f>IFERROR(AH36*Distributor_projects!CZ36,"")</f>
        <v>0</v>
      </c>
      <c r="BX36" s="346">
        <f>IFERROR(AI36*Distributor_projects!DA36,"")</f>
        <v>0</v>
      </c>
      <c r="BY36" s="346">
        <f>IFERROR(AJ36*Distributor_projects!DB36,"")</f>
        <v>0</v>
      </c>
      <c r="BZ36" s="346">
        <f>IFERROR(AK36*Distributor_projects!DC36,"")</f>
        <v>0</v>
      </c>
      <c r="CA36" s="346">
        <f>IFERROR(AL36*Distributor_projects!DD36,"")</f>
        <v>0</v>
      </c>
      <c r="CB36" s="346">
        <f>IFERROR(AM36*Distributor_projects!DE36,"")</f>
        <v>0</v>
      </c>
      <c r="CC36" s="346">
        <f>IFERROR(AN36*Distributor_projects!DF36,"")</f>
        <v>0</v>
      </c>
      <c r="CD36" s="346">
        <f>IFERROR(AO36*Distributor_projects!DG36,"")</f>
        <v>0</v>
      </c>
      <c r="CE36" s="346">
        <f>IFERROR(AP36*Distributor_projects!DH36,"")</f>
        <v>0</v>
      </c>
      <c r="CF36" s="346">
        <f>IFERROR(AQ36*Distributor_projects!DI36,"")</f>
        <v>0</v>
      </c>
      <c r="CG36" s="346">
        <f>IFERROR(AR36*Distributor_projects!DJ36,"")</f>
        <v>0</v>
      </c>
      <c r="CH36" s="346">
        <f>IFERROR(AS36*Distributor_projects!DK36,"")</f>
        <v>0</v>
      </c>
      <c r="CI36" s="563">
        <f t="shared" si="39"/>
        <v>0</v>
      </c>
      <c r="CK36" s="346">
        <f t="shared" si="25"/>
        <v>0</v>
      </c>
      <c r="CL36" s="346">
        <f t="shared" si="26"/>
        <v>0</v>
      </c>
      <c r="CM36" s="346">
        <f t="shared" si="27"/>
        <v>0</v>
      </c>
      <c r="CN36" s="346">
        <f t="shared" si="28"/>
        <v>0</v>
      </c>
      <c r="CO36" s="346">
        <f t="shared" si="29"/>
        <v>0</v>
      </c>
      <c r="CP36" s="346">
        <f t="shared" si="30"/>
        <v>0</v>
      </c>
      <c r="CQ36" s="346">
        <f t="shared" si="31"/>
        <v>0</v>
      </c>
      <c r="CR36" s="346">
        <f t="shared" si="32"/>
        <v>0</v>
      </c>
      <c r="CS36" s="346">
        <f t="shared" si="33"/>
        <v>0</v>
      </c>
      <c r="CT36" s="346">
        <f t="shared" si="34"/>
        <v>0</v>
      </c>
      <c r="CU36" s="346">
        <f t="shared" si="35"/>
        <v>0</v>
      </c>
      <c r="CV36" s="346">
        <f t="shared" si="36"/>
        <v>0</v>
      </c>
      <c r="CW36" s="346">
        <f t="shared" si="37"/>
        <v>0</v>
      </c>
    </row>
    <row r="37" spans="1:101">
      <c r="A37" s="4">
        <v>27</v>
      </c>
      <c r="B37" s="1" t="s">
        <v>441</v>
      </c>
      <c r="C37" s="1" t="s">
        <v>342</v>
      </c>
      <c r="D37" s="4" t="s">
        <v>326</v>
      </c>
      <c r="E37" s="4"/>
      <c r="F37" s="15">
        <f t="shared" si="6"/>
        <v>0</v>
      </c>
      <c r="G37" s="15">
        <f>SUMIFS('Retail_distributor-wise'!J:J,'Retail_distributor-wise'!$B:$B,'Credit sales_Ret. + Dist. Proj.'!$B37,'Retail_distributor-wise'!$C:$C,'Credit sales_Ret. + Dist. Proj.'!$C37)</f>
        <v>0</v>
      </c>
      <c r="H37" s="15">
        <f>SUMIFS('Retail_distributor-wise'!K:K,'Retail_distributor-wise'!$B:$B,'Credit sales_Ret. + Dist. Proj.'!$B37,'Retail_distributor-wise'!$C:$C,'Credit sales_Ret. + Dist. Proj.'!$C37)</f>
        <v>0</v>
      </c>
      <c r="I37" s="15">
        <f>SUMIFS('Retail_distributor-wise'!L:L,'Retail_distributor-wise'!$B:$B,'Credit sales_Ret. + Dist. Proj.'!$B37,'Retail_distributor-wise'!$C:$C,'Credit sales_Ret. + Dist. Proj.'!$C37)</f>
        <v>0</v>
      </c>
      <c r="J37" s="15">
        <f>SUMIFS('Retail_distributor-wise'!M:M,'Retail_distributor-wise'!$B:$B,'Credit sales_Ret. + Dist. Proj.'!$B37,'Retail_distributor-wise'!$C:$C,'Credit sales_Ret. + Dist. Proj.'!$C37)</f>
        <v>0</v>
      </c>
      <c r="K37" s="15">
        <f>SUMIFS('Retail_distributor-wise'!N:N,'Retail_distributor-wise'!$B:$B,'Credit sales_Ret. + Dist. Proj.'!$B37,'Retail_distributor-wise'!$C:$C,'Credit sales_Ret. + Dist. Proj.'!$C37)</f>
        <v>0</v>
      </c>
      <c r="L37" s="15">
        <f>SUMIFS('Retail_distributor-wise'!O:O,'Retail_distributor-wise'!$B:$B,'Credit sales_Ret. + Dist. Proj.'!$B37,'Retail_distributor-wise'!$C:$C,'Credit sales_Ret. + Dist. Proj.'!$C37)</f>
        <v>0</v>
      </c>
      <c r="M37" s="15">
        <f>SUMIFS('Retail_distributor-wise'!P:P,'Retail_distributor-wise'!$B:$B,'Credit sales_Ret. + Dist. Proj.'!$B37,'Retail_distributor-wise'!$C:$C,'Credit sales_Ret. + Dist. Proj.'!$C37)</f>
        <v>0</v>
      </c>
      <c r="N37" s="15">
        <f>SUMIFS('Retail_distributor-wise'!Q:Q,'Retail_distributor-wise'!$B:$B,'Credit sales_Ret. + Dist. Proj.'!$B37,'Retail_distributor-wise'!$C:$C,'Credit sales_Ret. + Dist. Proj.'!$C37)</f>
        <v>0</v>
      </c>
      <c r="O37" s="15">
        <f>SUMIFS('Retail_distributor-wise'!R:R,'Retail_distributor-wise'!$B:$B,'Credit sales_Ret. + Dist. Proj.'!$B37,'Retail_distributor-wise'!$C:$C,'Credit sales_Ret. + Dist. Proj.'!$C37)</f>
        <v>0</v>
      </c>
      <c r="P37" s="15">
        <f>SUMIFS('Retail_distributor-wise'!S:S,'Retail_distributor-wise'!$B:$B,'Credit sales_Ret. + Dist. Proj.'!$B37,'Retail_distributor-wise'!$C:$C,'Credit sales_Ret. + Dist. Proj.'!$C37)</f>
        <v>0</v>
      </c>
      <c r="Q37" s="15">
        <f>SUMIFS('Retail_distributor-wise'!T:T,'Retail_distributor-wise'!$B:$B,'Credit sales_Ret. + Dist. Proj.'!$B37,'Retail_distributor-wise'!$C:$C,'Credit sales_Ret. + Dist. Proj.'!$C37)</f>
        <v>0</v>
      </c>
      <c r="R37" s="15">
        <f>SUMIFS('Retail_distributor-wise'!U:U,'Retail_distributor-wise'!$B:$B,'Credit sales_Ret. + Dist. Proj.'!$B37,'Retail_distributor-wise'!$C:$C,'Credit sales_Ret. + Dist. Proj.'!$C37)</f>
        <v>0</v>
      </c>
      <c r="S37" s="15"/>
      <c r="T37" s="15">
        <f t="shared" si="7"/>
        <v>0</v>
      </c>
      <c r="U37" s="15">
        <f>SUMIFS(Distributor_projects!I:I,Distributor_projects!$B:$B,'Credit sales_Ret. + Dist. Proj.'!$B37,Distributor_projects!$C:$C,'Credit sales_Ret. + Dist. Proj.'!$C37)</f>
        <v>0</v>
      </c>
      <c r="V37" s="15">
        <f>SUMIFS(Distributor_projects!J:J,Distributor_projects!$B:$B,'Credit sales_Ret. + Dist. Proj.'!$B37,Distributor_projects!$C:$C,'Credit sales_Ret. + Dist. Proj.'!$C37)</f>
        <v>0</v>
      </c>
      <c r="W37" s="15">
        <f>SUMIFS(Distributor_projects!K:K,Distributor_projects!$B:$B,'Credit sales_Ret. + Dist. Proj.'!$B37,Distributor_projects!$C:$C,'Credit sales_Ret. + Dist. Proj.'!$C37)</f>
        <v>0</v>
      </c>
      <c r="X37" s="15">
        <f>SUMIFS(Distributor_projects!L:L,Distributor_projects!$B:$B,'Credit sales_Ret. + Dist. Proj.'!$B37,Distributor_projects!$C:$C,'Credit sales_Ret. + Dist. Proj.'!$C37)</f>
        <v>0</v>
      </c>
      <c r="Y37" s="15">
        <f>SUMIFS(Distributor_projects!M:M,Distributor_projects!$B:$B,'Credit sales_Ret. + Dist. Proj.'!$B37,Distributor_projects!$C:$C,'Credit sales_Ret. + Dist. Proj.'!$C37)</f>
        <v>0</v>
      </c>
      <c r="Z37" s="15">
        <f>SUMIFS(Distributor_projects!N:N,Distributor_projects!$B:$B,'Credit sales_Ret. + Dist. Proj.'!$B37,Distributor_projects!$C:$C,'Credit sales_Ret. + Dist. Proj.'!$C37)</f>
        <v>0</v>
      </c>
      <c r="AA37" s="15">
        <f>SUMIFS(Distributor_projects!O:O,Distributor_projects!$B:$B,'Credit sales_Ret. + Dist. Proj.'!$B37,Distributor_projects!$C:$C,'Credit sales_Ret. + Dist. Proj.'!$C37)</f>
        <v>0</v>
      </c>
      <c r="AB37" s="15">
        <f>SUMIFS(Distributor_projects!P:P,Distributor_projects!$B:$B,'Credit sales_Ret. + Dist. Proj.'!$B37,Distributor_projects!$C:$C,'Credit sales_Ret. + Dist. Proj.'!$C37)</f>
        <v>0</v>
      </c>
      <c r="AC37" s="15">
        <f>SUMIFS(Distributor_projects!Q:Q,Distributor_projects!$B:$B,'Credit sales_Ret. + Dist. Proj.'!$B37,Distributor_projects!$C:$C,'Credit sales_Ret. + Dist. Proj.'!$C37)</f>
        <v>0</v>
      </c>
      <c r="AD37" s="15">
        <f>SUMIFS(Distributor_projects!R:R,Distributor_projects!$B:$B,'Credit sales_Ret. + Dist. Proj.'!$B37,Distributor_projects!$C:$C,'Credit sales_Ret. + Dist. Proj.'!$C37)</f>
        <v>0</v>
      </c>
      <c r="AE37" s="15">
        <f>SUMIFS(Distributor_projects!S:S,Distributor_projects!$B:$B,'Credit sales_Ret. + Dist. Proj.'!$B37,Distributor_projects!$C:$C,'Credit sales_Ret. + Dist. Proj.'!$C37)</f>
        <v>0</v>
      </c>
      <c r="AF37" s="15">
        <f>SUMIFS(Distributor_projects!T:T,Distributor_projects!$B:$B,'Credit sales_Ret. + Dist. Proj.'!$B37,Distributor_projects!$C:$C,'Credit sales_Ret. + Dist. Proj.'!$C37)</f>
        <v>0</v>
      </c>
      <c r="AH37" s="4"/>
      <c r="AI37" s="4"/>
      <c r="AJ37" s="4"/>
      <c r="AK37" s="4"/>
      <c r="AL37" s="4"/>
      <c r="AM37" s="4"/>
      <c r="AN37" s="4"/>
      <c r="AO37" s="4"/>
      <c r="AP37" s="4"/>
      <c r="AQ37" s="4"/>
      <c r="AR37" s="4"/>
      <c r="AS37" s="4"/>
      <c r="AT37" s="4"/>
      <c r="AU37" s="563">
        <f t="shared" si="10"/>
        <v>0</v>
      </c>
      <c r="AV37" s="563">
        <f t="shared" si="11"/>
        <v>0</v>
      </c>
      <c r="AW37" s="563">
        <f t="shared" si="12"/>
        <v>0</v>
      </c>
      <c r="AX37" s="563">
        <f t="shared" si="13"/>
        <v>0</v>
      </c>
      <c r="AY37" s="563">
        <f t="shared" si="14"/>
        <v>0</v>
      </c>
      <c r="AZ37" s="563">
        <f t="shared" si="15"/>
        <v>0</v>
      </c>
      <c r="BA37" s="563">
        <f t="shared" si="16"/>
        <v>0</v>
      </c>
      <c r="BB37" s="563">
        <f t="shared" si="17"/>
        <v>0</v>
      </c>
      <c r="BC37" s="346">
        <f t="shared" si="18"/>
        <v>0</v>
      </c>
      <c r="BD37" s="346">
        <f t="shared" si="19"/>
        <v>0</v>
      </c>
      <c r="BE37" s="346">
        <f t="shared" si="20"/>
        <v>0</v>
      </c>
      <c r="BF37" s="346">
        <f t="shared" si="21"/>
        <v>0</v>
      </c>
      <c r="BG37" s="346">
        <f t="shared" si="22"/>
        <v>0</v>
      </c>
      <c r="BI37" s="14">
        <f>IFERROR(AH37*'Retail_distributor-wise'!KW37,"")</f>
        <v>0</v>
      </c>
      <c r="BJ37" s="14">
        <f>IFERROR(AI37*'Retail_distributor-wise'!KX37,"")</f>
        <v>0</v>
      </c>
      <c r="BK37" s="14">
        <f>IFERROR(AJ37*'Retail_distributor-wise'!KY37,"")</f>
        <v>0</v>
      </c>
      <c r="BL37" s="14">
        <f>IFERROR(AK37*'Retail_distributor-wise'!KZ37,"")</f>
        <v>0</v>
      </c>
      <c r="BM37" s="14">
        <f>IFERROR(AL37*'Retail_distributor-wise'!LA37,"")</f>
        <v>0</v>
      </c>
      <c r="BN37" s="14">
        <f>IFERROR(AM37*'Retail_distributor-wise'!LB37,"")</f>
        <v>0</v>
      </c>
      <c r="BO37" s="14">
        <f>IFERROR(AN37*'Retail_distributor-wise'!LC37,"")</f>
        <v>0</v>
      </c>
      <c r="BP37" s="14">
        <f>IFERROR(AO37*'Retail_distributor-wise'!LD37,"")</f>
        <v>0</v>
      </c>
      <c r="BQ37" s="14">
        <f>IFERROR(AP37*'Retail_distributor-wise'!LE37,"")</f>
        <v>0</v>
      </c>
      <c r="BR37" s="14">
        <f>IFERROR(AQ37*'Retail_distributor-wise'!LF37,"")</f>
        <v>0</v>
      </c>
      <c r="BS37" s="14">
        <f>IFERROR(AR37*'Retail_distributor-wise'!LG37,"")</f>
        <v>0</v>
      </c>
      <c r="BT37" s="14">
        <f>IFERROR(AS37*'Retail_distributor-wise'!LH37,"")</f>
        <v>0</v>
      </c>
      <c r="BU37" s="14">
        <f t="shared" si="38"/>
        <v>0</v>
      </c>
      <c r="BW37" s="346">
        <f>IFERROR(AH37*Distributor_projects!CZ37,"")</f>
        <v>0</v>
      </c>
      <c r="BX37" s="346">
        <f>IFERROR(AI37*Distributor_projects!DA37,"")</f>
        <v>0</v>
      </c>
      <c r="BY37" s="346">
        <f>IFERROR(AJ37*Distributor_projects!DB37,"")</f>
        <v>0</v>
      </c>
      <c r="BZ37" s="346">
        <f>IFERROR(AK37*Distributor_projects!DC37,"")</f>
        <v>0</v>
      </c>
      <c r="CA37" s="346">
        <f>IFERROR(AL37*Distributor_projects!DD37,"")</f>
        <v>0</v>
      </c>
      <c r="CB37" s="346">
        <f>IFERROR(AM37*Distributor_projects!DE37,"")</f>
        <v>0</v>
      </c>
      <c r="CC37" s="346">
        <f>IFERROR(AN37*Distributor_projects!DF37,"")</f>
        <v>0</v>
      </c>
      <c r="CD37" s="346">
        <f>IFERROR(AO37*Distributor_projects!DG37,"")</f>
        <v>0</v>
      </c>
      <c r="CE37" s="346">
        <f>IFERROR(AP37*Distributor_projects!DH37,"")</f>
        <v>0</v>
      </c>
      <c r="CF37" s="346">
        <f>IFERROR(AQ37*Distributor_projects!DI37,"")</f>
        <v>0</v>
      </c>
      <c r="CG37" s="346">
        <f>IFERROR(AR37*Distributor_projects!DJ37,"")</f>
        <v>0</v>
      </c>
      <c r="CH37" s="346">
        <f>IFERROR(AS37*Distributor_projects!DK37,"")</f>
        <v>0</v>
      </c>
      <c r="CI37" s="563">
        <f t="shared" si="39"/>
        <v>0</v>
      </c>
      <c r="CK37" s="346">
        <f t="shared" si="25"/>
        <v>0</v>
      </c>
      <c r="CL37" s="346">
        <f t="shared" si="26"/>
        <v>0</v>
      </c>
      <c r="CM37" s="346">
        <f t="shared" si="27"/>
        <v>0</v>
      </c>
      <c r="CN37" s="346">
        <f t="shared" si="28"/>
        <v>0</v>
      </c>
      <c r="CO37" s="346">
        <f t="shared" si="29"/>
        <v>0</v>
      </c>
      <c r="CP37" s="346">
        <f t="shared" si="30"/>
        <v>0</v>
      </c>
      <c r="CQ37" s="346">
        <f t="shared" si="31"/>
        <v>0</v>
      </c>
      <c r="CR37" s="346">
        <f t="shared" si="32"/>
        <v>0</v>
      </c>
      <c r="CS37" s="346">
        <f t="shared" si="33"/>
        <v>0</v>
      </c>
      <c r="CT37" s="346">
        <f t="shared" si="34"/>
        <v>0</v>
      </c>
      <c r="CU37" s="346">
        <f t="shared" si="35"/>
        <v>0</v>
      </c>
      <c r="CV37" s="346">
        <f t="shared" si="36"/>
        <v>0</v>
      </c>
      <c r="CW37" s="346">
        <f t="shared" si="37"/>
        <v>0</v>
      </c>
    </row>
    <row r="38" spans="1:101">
      <c r="A38" s="4"/>
      <c r="D38" s="4"/>
      <c r="E38" s="4"/>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H38" s="4"/>
      <c r="AI38" s="4"/>
      <c r="AJ38" s="4"/>
      <c r="AK38" s="4"/>
      <c r="AL38" s="4"/>
      <c r="AM38" s="4"/>
      <c r="AN38" s="4"/>
      <c r="AO38" s="4"/>
      <c r="AP38" s="4"/>
      <c r="AQ38" s="4"/>
      <c r="AR38" s="4"/>
      <c r="AS38" s="4"/>
      <c r="AT38" s="4"/>
      <c r="AU38" s="563">
        <f t="shared" si="10"/>
        <v>0</v>
      </c>
      <c r="AV38" s="563">
        <f t="shared" si="11"/>
        <v>0</v>
      </c>
      <c r="AW38" s="563">
        <f t="shared" si="12"/>
        <v>0</v>
      </c>
      <c r="AX38" s="563">
        <f t="shared" si="13"/>
        <v>0</v>
      </c>
      <c r="AY38" s="563">
        <f t="shared" si="14"/>
        <v>0</v>
      </c>
      <c r="AZ38" s="563">
        <f t="shared" si="15"/>
        <v>0</v>
      </c>
      <c r="BA38" s="563">
        <f t="shared" si="16"/>
        <v>0</v>
      </c>
      <c r="BB38" s="563">
        <f t="shared" si="17"/>
        <v>0</v>
      </c>
      <c r="BC38" s="346">
        <f t="shared" si="18"/>
        <v>0</v>
      </c>
      <c r="BD38" s="346">
        <f t="shared" si="19"/>
        <v>0</v>
      </c>
      <c r="BE38" s="346">
        <f t="shared" si="20"/>
        <v>0</v>
      </c>
      <c r="BF38" s="346">
        <f t="shared" si="21"/>
        <v>0</v>
      </c>
      <c r="BG38" s="346">
        <f t="shared" si="22"/>
        <v>0</v>
      </c>
      <c r="BI38" s="14">
        <f>IFERROR(AH38*'Retail_distributor-wise'!KW38,"")</f>
        <v>0</v>
      </c>
      <c r="BJ38" s="14">
        <f>IFERROR(AI38*'Retail_distributor-wise'!KX38,"")</f>
        <v>0</v>
      </c>
      <c r="BK38" s="14">
        <f>IFERROR(AJ38*'Retail_distributor-wise'!KY38,"")</f>
        <v>0</v>
      </c>
      <c r="BL38" s="14">
        <f>IFERROR(AK38*'Retail_distributor-wise'!KZ38,"")</f>
        <v>0</v>
      </c>
      <c r="BM38" s="14">
        <f>IFERROR(AL38*'Retail_distributor-wise'!LA38,"")</f>
        <v>0</v>
      </c>
      <c r="BN38" s="14">
        <f>IFERROR(AM38*'Retail_distributor-wise'!LB38,"")</f>
        <v>0</v>
      </c>
      <c r="BO38" s="14">
        <f>IFERROR(AN38*'Retail_distributor-wise'!LC38,"")</f>
        <v>0</v>
      </c>
      <c r="BP38" s="14">
        <f>IFERROR(AO38*'Retail_distributor-wise'!LD38,"")</f>
        <v>0</v>
      </c>
      <c r="BQ38" s="14">
        <f>IFERROR(AP38*'Retail_distributor-wise'!LE38,"")</f>
        <v>0</v>
      </c>
      <c r="BR38" s="14">
        <f>IFERROR(AQ38*'Retail_distributor-wise'!LF38,"")</f>
        <v>0</v>
      </c>
      <c r="BS38" s="14">
        <f>IFERROR(AR38*'Retail_distributor-wise'!LG38,"")</f>
        <v>0</v>
      </c>
      <c r="BT38" s="14">
        <f>IFERROR(AS38*'Retail_distributor-wise'!LH38,"")</f>
        <v>0</v>
      </c>
      <c r="BU38" s="14">
        <f t="shared" si="38"/>
        <v>0</v>
      </c>
      <c r="BW38" s="346">
        <f>IFERROR(AH38*Distributor_projects!CZ38,"")</f>
        <v>0</v>
      </c>
      <c r="BX38" s="346">
        <f>IFERROR(AI38*Distributor_projects!DA38,"")</f>
        <v>0</v>
      </c>
      <c r="BY38" s="346">
        <f>IFERROR(AJ38*Distributor_projects!DB38,"")</f>
        <v>0</v>
      </c>
      <c r="BZ38" s="346">
        <f>IFERROR(AK38*Distributor_projects!DC38,"")</f>
        <v>0</v>
      </c>
      <c r="CA38" s="346">
        <f>IFERROR(AL38*Distributor_projects!DD38,"")</f>
        <v>0</v>
      </c>
      <c r="CB38" s="346">
        <f>IFERROR(AM38*Distributor_projects!DE38,"")</f>
        <v>0</v>
      </c>
      <c r="CC38" s="346">
        <f>IFERROR(AN38*Distributor_projects!DF38,"")</f>
        <v>0</v>
      </c>
      <c r="CD38" s="346">
        <f>IFERROR(AO38*Distributor_projects!DG38,"")</f>
        <v>0</v>
      </c>
      <c r="CE38" s="346">
        <f>IFERROR(AP38*Distributor_projects!DH38,"")</f>
        <v>0</v>
      </c>
      <c r="CF38" s="346">
        <f>IFERROR(AQ38*Distributor_projects!DI38,"")</f>
        <v>0</v>
      </c>
      <c r="CG38" s="346">
        <f>IFERROR(AR38*Distributor_projects!DJ38,"")</f>
        <v>0</v>
      </c>
      <c r="CH38" s="346">
        <f>IFERROR(AS38*Distributor_projects!DK38,"")</f>
        <v>0</v>
      </c>
      <c r="CI38" s="563">
        <f t="shared" si="39"/>
        <v>0</v>
      </c>
      <c r="CK38" s="346">
        <f t="shared" si="25"/>
        <v>0</v>
      </c>
      <c r="CL38" s="346">
        <f t="shared" si="26"/>
        <v>0</v>
      </c>
      <c r="CM38" s="346">
        <f t="shared" si="27"/>
        <v>0</v>
      </c>
      <c r="CN38" s="346">
        <f t="shared" si="28"/>
        <v>0</v>
      </c>
      <c r="CO38" s="346">
        <f t="shared" si="29"/>
        <v>0</v>
      </c>
      <c r="CP38" s="346">
        <f t="shared" si="30"/>
        <v>0</v>
      </c>
      <c r="CQ38" s="346">
        <f t="shared" si="31"/>
        <v>0</v>
      </c>
      <c r="CR38" s="346">
        <f t="shared" si="32"/>
        <v>0</v>
      </c>
      <c r="CS38" s="346">
        <f t="shared" si="33"/>
        <v>0</v>
      </c>
      <c r="CT38" s="346">
        <f t="shared" si="34"/>
        <v>0</v>
      </c>
      <c r="CU38" s="346">
        <f t="shared" si="35"/>
        <v>0</v>
      </c>
      <c r="CV38" s="346">
        <f t="shared" si="36"/>
        <v>0</v>
      </c>
      <c r="CW38" s="346">
        <f t="shared" si="37"/>
        <v>0</v>
      </c>
    </row>
    <row r="39" spans="1:101" s="18" customFormat="1">
      <c r="A39" s="130">
        <v>28</v>
      </c>
      <c r="B39" s="18" t="s">
        <v>429</v>
      </c>
      <c r="C39" s="18" t="s">
        <v>344</v>
      </c>
      <c r="D39" s="130" t="s">
        <v>326</v>
      </c>
      <c r="E39" s="130"/>
      <c r="F39" s="561">
        <f t="shared" si="6"/>
        <v>1750</v>
      </c>
      <c r="G39" s="561">
        <f>SUMIFS('Retail_distributor-wise'!J:J,'Retail_distributor-wise'!$B:$B,'Credit sales_Ret. + Dist. Proj.'!$B39,'Retail_distributor-wise'!$C:$C,'Credit sales_Ret. + Dist. Proj.'!$C39)</f>
        <v>100</v>
      </c>
      <c r="H39" s="561">
        <f>SUMIFS('Retail_distributor-wise'!K:K,'Retail_distributor-wise'!$B:$B,'Credit sales_Ret. + Dist. Proj.'!$B39,'Retail_distributor-wise'!$C:$C,'Credit sales_Ret. + Dist. Proj.'!$C39)</f>
        <v>150</v>
      </c>
      <c r="I39" s="561">
        <f>SUMIFS('Retail_distributor-wise'!L:L,'Retail_distributor-wise'!$B:$B,'Credit sales_Ret. + Dist. Proj.'!$B39,'Retail_distributor-wise'!$C:$C,'Credit sales_Ret. + Dist. Proj.'!$C39)</f>
        <v>100</v>
      </c>
      <c r="J39" s="561">
        <f>SUMIFS('Retail_distributor-wise'!M:M,'Retail_distributor-wise'!$B:$B,'Credit sales_Ret. + Dist. Proj.'!$B39,'Retail_distributor-wise'!$C:$C,'Credit sales_Ret. + Dist. Proj.'!$C39)</f>
        <v>100</v>
      </c>
      <c r="K39" s="561">
        <f>SUMIFS('Retail_distributor-wise'!N:N,'Retail_distributor-wise'!$B:$B,'Credit sales_Ret. + Dist. Proj.'!$B39,'Retail_distributor-wise'!$C:$C,'Credit sales_Ret. + Dist. Proj.'!$C39)</f>
        <v>100</v>
      </c>
      <c r="L39" s="561">
        <f>SUMIFS('Retail_distributor-wise'!O:O,'Retail_distributor-wise'!$B:$B,'Credit sales_Ret. + Dist. Proj.'!$B39,'Retail_distributor-wise'!$C:$C,'Credit sales_Ret. + Dist. Proj.'!$C39)</f>
        <v>100</v>
      </c>
      <c r="M39" s="561">
        <f>SUMIFS('Retail_distributor-wise'!P:P,'Retail_distributor-wise'!$B:$B,'Credit sales_Ret. + Dist. Proj.'!$B39,'Retail_distributor-wise'!$C:$C,'Credit sales_Ret. + Dist. Proj.'!$C39)</f>
        <v>100</v>
      </c>
      <c r="N39" s="561">
        <f>SUMIFS('Retail_distributor-wise'!Q:Q,'Retail_distributor-wise'!$B:$B,'Credit sales_Ret. + Dist. Proj.'!$B39,'Retail_distributor-wise'!$C:$C,'Credit sales_Ret. + Dist. Proj.'!$C39)</f>
        <v>150</v>
      </c>
      <c r="O39" s="561">
        <f>SUMIFS('Retail_distributor-wise'!R:R,'Retail_distributor-wise'!$B:$B,'Credit sales_Ret. + Dist. Proj.'!$B39,'Retail_distributor-wise'!$C:$C,'Credit sales_Ret. + Dist. Proj.'!$C39)</f>
        <v>150</v>
      </c>
      <c r="P39" s="561">
        <f>SUMIFS('Retail_distributor-wise'!S:S,'Retail_distributor-wise'!$B:$B,'Credit sales_Ret. + Dist. Proj.'!$B39,'Retail_distributor-wise'!$C:$C,'Credit sales_Ret. + Dist. Proj.'!$C39)</f>
        <v>200</v>
      </c>
      <c r="Q39" s="561">
        <f>SUMIFS('Retail_distributor-wise'!T:T,'Retail_distributor-wise'!$B:$B,'Credit sales_Ret. + Dist. Proj.'!$B39,'Retail_distributor-wise'!$C:$C,'Credit sales_Ret. + Dist. Proj.'!$C39)</f>
        <v>250</v>
      </c>
      <c r="R39" s="561">
        <f>SUMIFS('Retail_distributor-wise'!U:U,'Retail_distributor-wise'!$B:$B,'Credit sales_Ret. + Dist. Proj.'!$B39,'Retail_distributor-wise'!$C:$C,'Credit sales_Ret. + Dist. Proj.'!$C39)</f>
        <v>250</v>
      </c>
      <c r="S39" s="561"/>
      <c r="T39" s="561">
        <f t="shared" si="7"/>
        <v>600</v>
      </c>
      <c r="U39" s="561">
        <f>SUMIFS(Distributor_projects!I:I,Distributor_projects!$B:$B,'Credit sales_Ret. + Dist. Proj.'!$B39,Distributor_projects!$C:$C,'Credit sales_Ret. + Dist. Proj.'!$C39)</f>
        <v>50</v>
      </c>
      <c r="V39" s="561">
        <f>SUMIFS(Distributor_projects!J:J,Distributor_projects!$B:$B,'Credit sales_Ret. + Dist. Proj.'!$B39,Distributor_projects!$C:$C,'Credit sales_Ret. + Dist. Proj.'!$C39)</f>
        <v>50</v>
      </c>
      <c r="W39" s="561">
        <f>SUMIFS(Distributor_projects!K:K,Distributor_projects!$B:$B,'Credit sales_Ret. + Dist. Proj.'!$B39,Distributor_projects!$C:$C,'Credit sales_Ret. + Dist. Proj.'!$C39)</f>
        <v>50</v>
      </c>
      <c r="X39" s="561">
        <f>SUMIFS(Distributor_projects!L:L,Distributor_projects!$B:$B,'Credit sales_Ret. + Dist. Proj.'!$B39,Distributor_projects!$C:$C,'Credit sales_Ret. + Dist. Proj.'!$C39)</f>
        <v>50</v>
      </c>
      <c r="Y39" s="561">
        <f>SUMIFS(Distributor_projects!M:M,Distributor_projects!$B:$B,'Credit sales_Ret. + Dist. Proj.'!$B39,Distributor_projects!$C:$C,'Credit sales_Ret. + Dist. Proj.'!$C39)</f>
        <v>50</v>
      </c>
      <c r="Z39" s="561">
        <f>SUMIFS(Distributor_projects!N:N,Distributor_projects!$B:$B,'Credit sales_Ret. + Dist. Proj.'!$B39,Distributor_projects!$C:$C,'Credit sales_Ret. + Dist. Proj.'!$C39)</f>
        <v>50</v>
      </c>
      <c r="AA39" s="561">
        <f>SUMIFS(Distributor_projects!O:O,Distributor_projects!$B:$B,'Credit sales_Ret. + Dist. Proj.'!$B39,Distributor_projects!$C:$C,'Credit sales_Ret. + Dist. Proj.'!$C39)</f>
        <v>50</v>
      </c>
      <c r="AB39" s="561">
        <f>SUMIFS(Distributor_projects!P:P,Distributor_projects!$B:$B,'Credit sales_Ret. + Dist. Proj.'!$B39,Distributor_projects!$C:$C,'Credit sales_Ret. + Dist. Proj.'!$C39)</f>
        <v>50</v>
      </c>
      <c r="AC39" s="561">
        <f>SUMIFS(Distributor_projects!Q:Q,Distributor_projects!$B:$B,'Credit sales_Ret. + Dist. Proj.'!$B39,Distributor_projects!$C:$C,'Credit sales_Ret. + Dist. Proj.'!$C39)</f>
        <v>50</v>
      </c>
      <c r="AD39" s="561">
        <f>SUMIFS(Distributor_projects!R:R,Distributor_projects!$B:$B,'Credit sales_Ret. + Dist. Proj.'!$B39,Distributor_projects!$C:$C,'Credit sales_Ret. + Dist. Proj.'!$C39)</f>
        <v>50</v>
      </c>
      <c r="AE39" s="561">
        <f>SUMIFS(Distributor_projects!S:S,Distributor_projects!$B:$B,'Credit sales_Ret. + Dist. Proj.'!$B39,Distributor_projects!$C:$C,'Credit sales_Ret. + Dist. Proj.'!$C39)</f>
        <v>50</v>
      </c>
      <c r="AF39" s="561">
        <f>SUMIFS(Distributor_projects!T:T,Distributor_projects!$B:$B,'Credit sales_Ret. + Dist. Proj.'!$B39,Distributor_projects!$C:$C,'Credit sales_Ret. + Dist. Proj.'!$C39)</f>
        <v>50</v>
      </c>
      <c r="AH39" s="566">
        <v>0.9</v>
      </c>
      <c r="AI39" s="566">
        <v>0.9</v>
      </c>
      <c r="AJ39" s="566">
        <v>0.8</v>
      </c>
      <c r="AK39" s="566">
        <v>0.9</v>
      </c>
      <c r="AL39" s="566">
        <v>0.9</v>
      </c>
      <c r="AM39" s="566">
        <v>0.9</v>
      </c>
      <c r="AN39" s="566">
        <v>0.9</v>
      </c>
      <c r="AO39" s="566">
        <v>0.9</v>
      </c>
      <c r="AP39" s="566">
        <v>0.9</v>
      </c>
      <c r="AQ39" s="566">
        <v>0.9</v>
      </c>
      <c r="AR39" s="566">
        <v>0.9</v>
      </c>
      <c r="AS39" s="566">
        <v>0.9</v>
      </c>
      <c r="AT39" s="566"/>
      <c r="AU39" s="565">
        <f t="shared" si="10"/>
        <v>0.13500000000000001</v>
      </c>
      <c r="AV39" s="565">
        <f t="shared" si="11"/>
        <v>0.18</v>
      </c>
      <c r="AW39" s="565">
        <f t="shared" si="12"/>
        <v>0.12</v>
      </c>
      <c r="AX39" s="565">
        <f t="shared" si="13"/>
        <v>0.13500000000000001</v>
      </c>
      <c r="AY39" s="565">
        <f t="shared" si="14"/>
        <v>0.13500000000000001</v>
      </c>
      <c r="AZ39" s="565">
        <f t="shared" si="15"/>
        <v>0.13500000000000001</v>
      </c>
      <c r="BA39" s="565">
        <f t="shared" si="16"/>
        <v>0.13500000000000001</v>
      </c>
      <c r="BB39" s="565">
        <f t="shared" si="17"/>
        <v>0.18</v>
      </c>
      <c r="BC39" s="564">
        <f t="shared" si="18"/>
        <v>0.18</v>
      </c>
      <c r="BD39" s="564">
        <f t="shared" si="19"/>
        <v>0.22500000000000001</v>
      </c>
      <c r="BE39" s="564">
        <f t="shared" si="20"/>
        <v>0.27</v>
      </c>
      <c r="BF39" s="564">
        <f t="shared" si="21"/>
        <v>0.27</v>
      </c>
      <c r="BG39" s="564">
        <f t="shared" si="22"/>
        <v>2.1</v>
      </c>
      <c r="BH39" s="130"/>
      <c r="BI39" s="562">
        <f>IFERROR(AH39*'Retail_distributor-wise'!KW39,"")</f>
        <v>0.48240000000000005</v>
      </c>
      <c r="BJ39" s="562">
        <f>IFERROR(AI39*'Retail_distributor-wise'!KX39,"")</f>
        <v>0.71010000000000018</v>
      </c>
      <c r="BK39" s="562">
        <f>IFERROR(AJ39*'Retail_distributor-wise'!KY39,"")</f>
        <v>0.40080000000000005</v>
      </c>
      <c r="BL39" s="562">
        <f>IFERROR(AK39*'Retail_distributor-wise'!KZ39,"")</f>
        <v>0.42840000000000006</v>
      </c>
      <c r="BM39" s="562">
        <f>IFERROR(AL39*'Retail_distributor-wise'!LA39,"")</f>
        <v>0.41940000000000005</v>
      </c>
      <c r="BN39" s="562">
        <f>IFERROR(AM39*'Retail_distributor-wise'!LB39,"")</f>
        <v>0.40590000000000004</v>
      </c>
      <c r="BO39" s="562">
        <f>IFERROR(AN39*'Retail_distributor-wise'!LC39,"")</f>
        <v>0.40590000000000004</v>
      </c>
      <c r="BP39" s="562">
        <f>IFERROR(AO39*'Retail_distributor-wise'!LD39,"")</f>
        <v>0.62235000000000007</v>
      </c>
      <c r="BQ39" s="562">
        <f>IFERROR(AP39*'Retail_distributor-wise'!LE39,"")</f>
        <v>0.64260000000000006</v>
      </c>
      <c r="BR39" s="562">
        <f>IFERROR(AQ39*'Retail_distributor-wise'!LF39,"")</f>
        <v>0.90180000000000005</v>
      </c>
      <c r="BS39" s="562">
        <f>IFERROR(AR39*'Retail_distributor-wise'!LG39,"")</f>
        <v>1.1272500000000001</v>
      </c>
      <c r="BT39" s="562">
        <f>IFERROR(AS39*'Retail_distributor-wise'!LH39,"")</f>
        <v>1.161</v>
      </c>
      <c r="BU39" s="562">
        <f t="shared" si="38"/>
        <v>7.7079000000000004</v>
      </c>
      <c r="BW39" s="564">
        <f>IFERROR(AH39*Distributor_projects!CZ39,"")</f>
        <v>0.21825</v>
      </c>
      <c r="BX39" s="564">
        <f>IFERROR(AI39*Distributor_projects!DA39,"")</f>
        <v>0.21825</v>
      </c>
      <c r="BY39" s="564">
        <f>IFERROR(AJ39*Distributor_projects!DB39,"")</f>
        <v>0.19400000000000001</v>
      </c>
      <c r="BZ39" s="564">
        <f>IFERROR(AK39*Distributor_projects!DC39,"")</f>
        <v>0.21825</v>
      </c>
      <c r="CA39" s="564">
        <f>IFERROR(AL39*Distributor_projects!DD39,"")</f>
        <v>0.21825</v>
      </c>
      <c r="CB39" s="564">
        <f>IFERROR(AM39*Distributor_projects!DE39,"")</f>
        <v>0.21825</v>
      </c>
      <c r="CC39" s="564">
        <f>IFERROR(AN39*Distributor_projects!DF39,"")</f>
        <v>0.21825</v>
      </c>
      <c r="CD39" s="564">
        <f>IFERROR(AO39*Distributor_projects!DG39,"")</f>
        <v>0.21825</v>
      </c>
      <c r="CE39" s="564">
        <f>IFERROR(AP39*Distributor_projects!DH39,"")</f>
        <v>0.21825</v>
      </c>
      <c r="CF39" s="564">
        <f>IFERROR(AQ39*Distributor_projects!DI39,"")</f>
        <v>0.21825</v>
      </c>
      <c r="CG39" s="564">
        <f>IFERROR(AR39*Distributor_projects!DJ39,"")</f>
        <v>0.21825</v>
      </c>
      <c r="CH39" s="564">
        <f>IFERROR(AS39*Distributor_projects!DK39,"")</f>
        <v>0.21825</v>
      </c>
      <c r="CI39" s="565">
        <f t="shared" si="39"/>
        <v>2.5947499999999999</v>
      </c>
      <c r="CK39" s="564">
        <f t="shared" si="25"/>
        <v>0.70065</v>
      </c>
      <c r="CL39" s="564">
        <f t="shared" si="26"/>
        <v>0.92835000000000023</v>
      </c>
      <c r="CM39" s="564">
        <f t="shared" si="27"/>
        <v>0.5948</v>
      </c>
      <c r="CN39" s="564">
        <f t="shared" si="28"/>
        <v>0.64665000000000006</v>
      </c>
      <c r="CO39" s="564">
        <f t="shared" si="29"/>
        <v>0.63765000000000005</v>
      </c>
      <c r="CP39" s="564">
        <f t="shared" si="30"/>
        <v>0.62414999999999998</v>
      </c>
      <c r="CQ39" s="564">
        <f t="shared" si="31"/>
        <v>0.62414999999999998</v>
      </c>
      <c r="CR39" s="564">
        <f t="shared" si="32"/>
        <v>0.84060000000000001</v>
      </c>
      <c r="CS39" s="564">
        <f t="shared" si="33"/>
        <v>0.86085000000000012</v>
      </c>
      <c r="CT39" s="564">
        <f t="shared" si="34"/>
        <v>1.12005</v>
      </c>
      <c r="CU39" s="564">
        <f t="shared" si="35"/>
        <v>1.3455000000000001</v>
      </c>
      <c r="CV39" s="564">
        <f t="shared" si="36"/>
        <v>1.3792500000000001</v>
      </c>
      <c r="CW39" s="564">
        <f t="shared" si="37"/>
        <v>10.302650000000002</v>
      </c>
    </row>
    <row r="40" spans="1:101">
      <c r="A40" s="4"/>
      <c r="D40" s="4"/>
      <c r="E40" s="4"/>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H40" s="4"/>
      <c r="AI40" s="4"/>
      <c r="AJ40" s="4"/>
      <c r="AK40" s="4"/>
      <c r="AL40" s="4"/>
      <c r="AM40" s="4"/>
      <c r="AN40" s="4"/>
      <c r="AO40" s="4"/>
      <c r="AP40" s="4"/>
      <c r="AQ40" s="4"/>
      <c r="AR40" s="4"/>
      <c r="AS40" s="4"/>
      <c r="AT40" s="4"/>
      <c r="AU40" s="563">
        <f t="shared" si="10"/>
        <v>0</v>
      </c>
      <c r="AV40" s="563">
        <f t="shared" si="11"/>
        <v>0</v>
      </c>
      <c r="AW40" s="563">
        <f t="shared" si="12"/>
        <v>0</v>
      </c>
      <c r="AX40" s="563">
        <f t="shared" si="13"/>
        <v>0</v>
      </c>
      <c r="AY40" s="563">
        <f t="shared" si="14"/>
        <v>0</v>
      </c>
      <c r="AZ40" s="563">
        <f t="shared" si="15"/>
        <v>0</v>
      </c>
      <c r="BA40" s="563">
        <f t="shared" si="16"/>
        <v>0</v>
      </c>
      <c r="BB40" s="563">
        <f t="shared" si="17"/>
        <v>0</v>
      </c>
      <c r="BC40" s="346">
        <f t="shared" si="18"/>
        <v>0</v>
      </c>
      <c r="BD40" s="346">
        <f t="shared" si="19"/>
        <v>0</v>
      </c>
      <c r="BE40" s="346">
        <f t="shared" si="20"/>
        <v>0</v>
      </c>
      <c r="BF40" s="346">
        <f t="shared" si="21"/>
        <v>0</v>
      </c>
      <c r="BG40" s="346">
        <f t="shared" si="22"/>
        <v>0</v>
      </c>
      <c r="BI40" s="14">
        <f>IFERROR(AH40*'Retail_distributor-wise'!KW40,"")</f>
        <v>0</v>
      </c>
      <c r="BJ40" s="14">
        <f>IFERROR(AI40*'Retail_distributor-wise'!KX40,"")</f>
        <v>0</v>
      </c>
      <c r="BK40" s="14">
        <f>IFERROR(AJ40*'Retail_distributor-wise'!KY40,"")</f>
        <v>0</v>
      </c>
      <c r="BL40" s="14">
        <f>IFERROR(AK40*'Retail_distributor-wise'!KZ40,"")</f>
        <v>0</v>
      </c>
      <c r="BM40" s="14">
        <f>IFERROR(AL40*'Retail_distributor-wise'!LA40,"")</f>
        <v>0</v>
      </c>
      <c r="BN40" s="14">
        <f>IFERROR(AM40*'Retail_distributor-wise'!LB40,"")</f>
        <v>0</v>
      </c>
      <c r="BO40" s="14">
        <f>IFERROR(AN40*'Retail_distributor-wise'!LC40,"")</f>
        <v>0</v>
      </c>
      <c r="BP40" s="14">
        <f>IFERROR(AO40*'Retail_distributor-wise'!LD40,"")</f>
        <v>0</v>
      </c>
      <c r="BQ40" s="14">
        <f>IFERROR(AP40*'Retail_distributor-wise'!LE40,"")</f>
        <v>0</v>
      </c>
      <c r="BR40" s="14">
        <f>IFERROR(AQ40*'Retail_distributor-wise'!LF40,"")</f>
        <v>0</v>
      </c>
      <c r="BS40" s="14">
        <f>IFERROR(AR40*'Retail_distributor-wise'!LG40,"")</f>
        <v>0</v>
      </c>
      <c r="BT40" s="14">
        <f>IFERROR(AS40*'Retail_distributor-wise'!LH40,"")</f>
        <v>0</v>
      </c>
      <c r="BU40" s="14">
        <f t="shared" si="38"/>
        <v>0</v>
      </c>
      <c r="BW40" s="346">
        <f>IFERROR(AH40*Distributor_projects!CZ40,"")</f>
        <v>0</v>
      </c>
      <c r="BX40" s="346">
        <f>IFERROR(AI40*Distributor_projects!DA40,"")</f>
        <v>0</v>
      </c>
      <c r="BY40" s="346">
        <f>IFERROR(AJ40*Distributor_projects!DB40,"")</f>
        <v>0</v>
      </c>
      <c r="BZ40" s="346">
        <f>IFERROR(AK40*Distributor_projects!DC40,"")</f>
        <v>0</v>
      </c>
      <c r="CA40" s="346">
        <f>IFERROR(AL40*Distributor_projects!DD40,"")</f>
        <v>0</v>
      </c>
      <c r="CB40" s="346">
        <f>IFERROR(AM40*Distributor_projects!DE40,"")</f>
        <v>0</v>
      </c>
      <c r="CC40" s="346">
        <f>IFERROR(AN40*Distributor_projects!DF40,"")</f>
        <v>0</v>
      </c>
      <c r="CD40" s="346">
        <f>IFERROR(AO40*Distributor_projects!DG40,"")</f>
        <v>0</v>
      </c>
      <c r="CE40" s="346">
        <f>IFERROR(AP40*Distributor_projects!DH40,"")</f>
        <v>0</v>
      </c>
      <c r="CF40" s="346">
        <f>IFERROR(AQ40*Distributor_projects!DI40,"")</f>
        <v>0</v>
      </c>
      <c r="CG40" s="346">
        <f>IFERROR(AR40*Distributor_projects!DJ40,"")</f>
        <v>0</v>
      </c>
      <c r="CH40" s="346">
        <f>IFERROR(AS40*Distributor_projects!DK40,"")</f>
        <v>0</v>
      </c>
      <c r="CI40" s="563">
        <f t="shared" si="39"/>
        <v>0</v>
      </c>
      <c r="CK40" s="346">
        <f t="shared" si="25"/>
        <v>0</v>
      </c>
      <c r="CL40" s="346">
        <f t="shared" si="26"/>
        <v>0</v>
      </c>
      <c r="CM40" s="346">
        <f t="shared" si="27"/>
        <v>0</v>
      </c>
      <c r="CN40" s="346">
        <f t="shared" si="28"/>
        <v>0</v>
      </c>
      <c r="CO40" s="346">
        <f t="shared" si="29"/>
        <v>0</v>
      </c>
      <c r="CP40" s="346">
        <f t="shared" si="30"/>
        <v>0</v>
      </c>
      <c r="CQ40" s="346">
        <f t="shared" si="31"/>
        <v>0</v>
      </c>
      <c r="CR40" s="346">
        <f t="shared" si="32"/>
        <v>0</v>
      </c>
      <c r="CS40" s="346">
        <f t="shared" si="33"/>
        <v>0</v>
      </c>
      <c r="CT40" s="346">
        <f t="shared" si="34"/>
        <v>0</v>
      </c>
      <c r="CU40" s="346">
        <f t="shared" si="35"/>
        <v>0</v>
      </c>
      <c r="CV40" s="346">
        <f t="shared" si="36"/>
        <v>0</v>
      </c>
      <c r="CW40" s="346">
        <f t="shared" si="37"/>
        <v>0</v>
      </c>
    </row>
    <row r="41" spans="1:101">
      <c r="A41" s="4">
        <v>29</v>
      </c>
      <c r="B41" s="1" t="s">
        <v>442</v>
      </c>
      <c r="C41" s="1" t="s">
        <v>348</v>
      </c>
      <c r="D41" s="4" t="s">
        <v>328</v>
      </c>
      <c r="E41" s="4"/>
      <c r="F41" s="15">
        <f t="shared" si="6"/>
        <v>9400</v>
      </c>
      <c r="G41" s="15">
        <f>SUMIFS('Retail_distributor-wise'!J:J,'Retail_distributor-wise'!$B:$B,'Credit sales_Ret. + Dist. Proj.'!$B41,'Retail_distributor-wise'!$C:$C,'Credit sales_Ret. + Dist. Proj.'!$C41)</f>
        <v>550</v>
      </c>
      <c r="H41" s="15">
        <f>SUMIFS('Retail_distributor-wise'!K:K,'Retail_distributor-wise'!$B:$B,'Credit sales_Ret. + Dist. Proj.'!$B41,'Retail_distributor-wise'!$C:$C,'Credit sales_Ret. + Dist. Proj.'!$C41)</f>
        <v>750</v>
      </c>
      <c r="I41" s="15">
        <f>SUMIFS('Retail_distributor-wise'!L:L,'Retail_distributor-wise'!$B:$B,'Credit sales_Ret. + Dist. Proj.'!$B41,'Retail_distributor-wise'!$C:$C,'Credit sales_Ret. + Dist. Proj.'!$C41)</f>
        <v>650</v>
      </c>
      <c r="J41" s="15">
        <f>SUMIFS('Retail_distributor-wise'!M:M,'Retail_distributor-wise'!$B:$B,'Credit sales_Ret. + Dist. Proj.'!$B41,'Retail_distributor-wise'!$C:$C,'Credit sales_Ret. + Dist. Proj.'!$C41)</f>
        <v>550</v>
      </c>
      <c r="K41" s="15">
        <f>SUMIFS('Retail_distributor-wise'!N:N,'Retail_distributor-wise'!$B:$B,'Credit sales_Ret. + Dist. Proj.'!$B41,'Retail_distributor-wise'!$C:$C,'Credit sales_Ret. + Dist. Proj.'!$C41)</f>
        <v>450</v>
      </c>
      <c r="L41" s="15">
        <f>SUMIFS('Retail_distributor-wise'!O:O,'Retail_distributor-wise'!$B:$B,'Credit sales_Ret. + Dist. Proj.'!$B41,'Retail_distributor-wise'!$C:$C,'Credit sales_Ret. + Dist. Proj.'!$C41)</f>
        <v>500</v>
      </c>
      <c r="M41" s="15">
        <f>SUMIFS('Retail_distributor-wise'!P:P,'Retail_distributor-wise'!$B:$B,'Credit sales_Ret. + Dist. Proj.'!$B41,'Retail_distributor-wise'!$C:$C,'Credit sales_Ret. + Dist. Proj.'!$C41)</f>
        <v>650</v>
      </c>
      <c r="N41" s="15">
        <f>SUMIFS('Retail_distributor-wise'!Q:Q,'Retail_distributor-wise'!$B:$B,'Credit sales_Ret. + Dist. Proj.'!$B41,'Retail_distributor-wise'!$C:$C,'Credit sales_Ret. + Dist. Proj.'!$C41)</f>
        <v>800</v>
      </c>
      <c r="O41" s="15">
        <f>SUMIFS('Retail_distributor-wise'!R:R,'Retail_distributor-wise'!$B:$B,'Credit sales_Ret. + Dist. Proj.'!$B41,'Retail_distributor-wise'!$C:$C,'Credit sales_Ret. + Dist. Proj.'!$C41)</f>
        <v>850</v>
      </c>
      <c r="P41" s="15">
        <f>SUMIFS('Retail_distributor-wise'!S:S,'Retail_distributor-wise'!$B:$B,'Credit sales_Ret. + Dist. Proj.'!$B41,'Retail_distributor-wise'!$C:$C,'Credit sales_Ret. + Dist. Proj.'!$C41)</f>
        <v>1050</v>
      </c>
      <c r="Q41" s="15">
        <f>SUMIFS('Retail_distributor-wise'!T:T,'Retail_distributor-wise'!$B:$B,'Credit sales_Ret. + Dist. Proj.'!$B41,'Retail_distributor-wise'!$C:$C,'Credit sales_Ret. + Dist. Proj.'!$C41)</f>
        <v>1200</v>
      </c>
      <c r="R41" s="15">
        <f>SUMIFS('Retail_distributor-wise'!U:U,'Retail_distributor-wise'!$B:$B,'Credit sales_Ret. + Dist. Proj.'!$B41,'Retail_distributor-wise'!$C:$C,'Credit sales_Ret. + Dist. Proj.'!$C41)</f>
        <v>1400</v>
      </c>
      <c r="S41" s="15"/>
      <c r="T41" s="15">
        <f t="shared" si="7"/>
        <v>1750</v>
      </c>
      <c r="U41" s="15">
        <f>SUMIFS(Distributor_projects!I:I,Distributor_projects!$B:$B,'Credit sales_Ret. + Dist. Proj.'!$B41,Distributor_projects!$C:$C,'Credit sales_Ret. + Dist. Proj.'!$C41)</f>
        <v>150</v>
      </c>
      <c r="V41" s="15">
        <f>SUMIFS(Distributor_projects!J:J,Distributor_projects!$B:$B,'Credit sales_Ret. + Dist. Proj.'!$B41,Distributor_projects!$C:$C,'Credit sales_Ret. + Dist. Proj.'!$C41)</f>
        <v>100</v>
      </c>
      <c r="W41" s="15">
        <f>SUMIFS(Distributor_projects!K:K,Distributor_projects!$B:$B,'Credit sales_Ret. + Dist. Proj.'!$B41,Distributor_projects!$C:$C,'Credit sales_Ret. + Dist. Proj.'!$C41)</f>
        <v>100</v>
      </c>
      <c r="X41" s="15">
        <f>SUMIFS(Distributor_projects!L:L,Distributor_projects!$B:$B,'Credit sales_Ret. + Dist. Proj.'!$B41,Distributor_projects!$C:$C,'Credit sales_Ret. + Dist. Proj.'!$C41)</f>
        <v>100</v>
      </c>
      <c r="Y41" s="15">
        <f>SUMIFS(Distributor_projects!M:M,Distributor_projects!$B:$B,'Credit sales_Ret. + Dist. Proj.'!$B41,Distributor_projects!$C:$C,'Credit sales_Ret. + Dist. Proj.'!$C41)</f>
        <v>100</v>
      </c>
      <c r="Z41" s="15">
        <f>SUMIFS(Distributor_projects!N:N,Distributor_projects!$B:$B,'Credit sales_Ret. + Dist. Proj.'!$B41,Distributor_projects!$C:$C,'Credit sales_Ret. + Dist. Proj.'!$C41)</f>
        <v>100</v>
      </c>
      <c r="AA41" s="15">
        <f>SUMIFS(Distributor_projects!O:O,Distributor_projects!$B:$B,'Credit sales_Ret. + Dist. Proj.'!$B41,Distributor_projects!$C:$C,'Credit sales_Ret. + Dist. Proj.'!$C41)</f>
        <v>100</v>
      </c>
      <c r="AB41" s="15">
        <f>SUMIFS(Distributor_projects!P:P,Distributor_projects!$B:$B,'Credit sales_Ret. + Dist. Proj.'!$B41,Distributor_projects!$C:$C,'Credit sales_Ret. + Dist. Proj.'!$C41)</f>
        <v>150</v>
      </c>
      <c r="AC41" s="15">
        <f>SUMIFS(Distributor_projects!Q:Q,Distributor_projects!$B:$B,'Credit sales_Ret. + Dist. Proj.'!$B41,Distributor_projects!$C:$C,'Credit sales_Ret. + Dist. Proj.'!$C41)</f>
        <v>200</v>
      </c>
      <c r="AD41" s="15">
        <f>SUMIFS(Distributor_projects!R:R,Distributor_projects!$B:$B,'Credit sales_Ret. + Dist. Proj.'!$B41,Distributor_projects!$C:$C,'Credit sales_Ret. + Dist. Proj.'!$C41)</f>
        <v>200</v>
      </c>
      <c r="AE41" s="15">
        <f>SUMIFS(Distributor_projects!S:S,Distributor_projects!$B:$B,'Credit sales_Ret. + Dist. Proj.'!$B41,Distributor_projects!$C:$C,'Credit sales_Ret. + Dist. Proj.'!$C41)</f>
        <v>200</v>
      </c>
      <c r="AF41" s="15">
        <f>SUMIFS(Distributor_projects!T:T,Distributor_projects!$B:$B,'Credit sales_Ret. + Dist. Proj.'!$B41,Distributor_projects!$C:$C,'Credit sales_Ret. + Dist. Proj.'!$C41)</f>
        <v>250</v>
      </c>
      <c r="AH41" s="4"/>
      <c r="AI41" s="4"/>
      <c r="AJ41" s="4"/>
      <c r="AK41" s="4"/>
      <c r="AL41" s="4"/>
      <c r="AM41" s="4"/>
      <c r="AN41" s="4"/>
      <c r="AO41" s="4"/>
      <c r="AP41" s="4"/>
      <c r="AQ41" s="4"/>
      <c r="AR41" s="4"/>
      <c r="AS41" s="4"/>
      <c r="AT41" s="4"/>
      <c r="AU41" s="563">
        <f t="shared" si="10"/>
        <v>0</v>
      </c>
      <c r="AV41" s="563">
        <f t="shared" si="11"/>
        <v>0</v>
      </c>
      <c r="AW41" s="563">
        <f t="shared" si="12"/>
        <v>0</v>
      </c>
      <c r="AX41" s="563">
        <f t="shared" si="13"/>
        <v>0</v>
      </c>
      <c r="AY41" s="563">
        <f t="shared" si="14"/>
        <v>0</v>
      </c>
      <c r="AZ41" s="563">
        <f t="shared" si="15"/>
        <v>0</v>
      </c>
      <c r="BA41" s="563">
        <f t="shared" si="16"/>
        <v>0</v>
      </c>
      <c r="BB41" s="563">
        <f t="shared" si="17"/>
        <v>0</v>
      </c>
      <c r="BC41" s="346">
        <f t="shared" si="18"/>
        <v>0</v>
      </c>
      <c r="BD41" s="346">
        <f t="shared" si="19"/>
        <v>0</v>
      </c>
      <c r="BE41" s="346">
        <f t="shared" si="20"/>
        <v>0</v>
      </c>
      <c r="BF41" s="346">
        <f t="shared" si="21"/>
        <v>0</v>
      </c>
      <c r="BG41" s="346">
        <f t="shared" si="22"/>
        <v>0</v>
      </c>
      <c r="BI41" s="14">
        <f>IFERROR(AH41*'Retail_distributor-wise'!KW41,"")</f>
        <v>0</v>
      </c>
      <c r="BJ41" s="14">
        <f>IFERROR(AI41*'Retail_distributor-wise'!KX41,"")</f>
        <v>0</v>
      </c>
      <c r="BK41" s="14">
        <f>IFERROR(AJ41*'Retail_distributor-wise'!KY41,"")</f>
        <v>0</v>
      </c>
      <c r="BL41" s="14">
        <f>IFERROR(AK41*'Retail_distributor-wise'!KZ41,"")</f>
        <v>0</v>
      </c>
      <c r="BM41" s="14">
        <f>IFERROR(AL41*'Retail_distributor-wise'!LA41,"")</f>
        <v>0</v>
      </c>
      <c r="BN41" s="14">
        <f>IFERROR(AM41*'Retail_distributor-wise'!LB41,"")</f>
        <v>0</v>
      </c>
      <c r="BO41" s="14">
        <f>IFERROR(AN41*'Retail_distributor-wise'!LC41,"")</f>
        <v>0</v>
      </c>
      <c r="BP41" s="14">
        <f>IFERROR(AO41*'Retail_distributor-wise'!LD41,"")</f>
        <v>0</v>
      </c>
      <c r="BQ41" s="14">
        <f>IFERROR(AP41*'Retail_distributor-wise'!LE41,"")</f>
        <v>0</v>
      </c>
      <c r="BR41" s="14">
        <f>IFERROR(AQ41*'Retail_distributor-wise'!LF41,"")</f>
        <v>0</v>
      </c>
      <c r="BS41" s="14">
        <f>IFERROR(AR41*'Retail_distributor-wise'!LG41,"")</f>
        <v>0</v>
      </c>
      <c r="BT41" s="14">
        <f>IFERROR(AS41*'Retail_distributor-wise'!LH41,"")</f>
        <v>0</v>
      </c>
      <c r="BU41" s="14">
        <f t="shared" si="38"/>
        <v>0</v>
      </c>
      <c r="BW41" s="346">
        <f>IFERROR(AH41*Distributor_projects!CZ41,"")</f>
        <v>0</v>
      </c>
      <c r="BX41" s="346">
        <f>IFERROR(AI41*Distributor_projects!DA41,"")</f>
        <v>0</v>
      </c>
      <c r="BY41" s="346">
        <f>IFERROR(AJ41*Distributor_projects!DB41,"")</f>
        <v>0</v>
      </c>
      <c r="BZ41" s="346">
        <f>IFERROR(AK41*Distributor_projects!DC41,"")</f>
        <v>0</v>
      </c>
      <c r="CA41" s="346">
        <f>IFERROR(AL41*Distributor_projects!DD41,"")</f>
        <v>0</v>
      </c>
      <c r="CB41" s="346">
        <f>IFERROR(AM41*Distributor_projects!DE41,"")</f>
        <v>0</v>
      </c>
      <c r="CC41" s="346">
        <f>IFERROR(AN41*Distributor_projects!DF41,"")</f>
        <v>0</v>
      </c>
      <c r="CD41" s="346">
        <f>IFERROR(AO41*Distributor_projects!DG41,"")</f>
        <v>0</v>
      </c>
      <c r="CE41" s="346">
        <f>IFERROR(AP41*Distributor_projects!DH41,"")</f>
        <v>0</v>
      </c>
      <c r="CF41" s="346">
        <f>IFERROR(AQ41*Distributor_projects!DI41,"")</f>
        <v>0</v>
      </c>
      <c r="CG41" s="346">
        <f>IFERROR(AR41*Distributor_projects!DJ41,"")</f>
        <v>0</v>
      </c>
      <c r="CH41" s="346">
        <f>IFERROR(AS41*Distributor_projects!DK41,"")</f>
        <v>0</v>
      </c>
      <c r="CI41" s="563">
        <f t="shared" si="39"/>
        <v>0</v>
      </c>
      <c r="CK41" s="346">
        <f t="shared" si="25"/>
        <v>0</v>
      </c>
      <c r="CL41" s="346">
        <f t="shared" si="26"/>
        <v>0</v>
      </c>
      <c r="CM41" s="346">
        <f t="shared" si="27"/>
        <v>0</v>
      </c>
      <c r="CN41" s="346">
        <f t="shared" si="28"/>
        <v>0</v>
      </c>
      <c r="CO41" s="346">
        <f t="shared" si="29"/>
        <v>0</v>
      </c>
      <c r="CP41" s="346">
        <f t="shared" si="30"/>
        <v>0</v>
      </c>
      <c r="CQ41" s="346">
        <f t="shared" si="31"/>
        <v>0</v>
      </c>
      <c r="CR41" s="346">
        <f t="shared" si="32"/>
        <v>0</v>
      </c>
      <c r="CS41" s="346">
        <f t="shared" si="33"/>
        <v>0</v>
      </c>
      <c r="CT41" s="346">
        <f t="shared" si="34"/>
        <v>0</v>
      </c>
      <c r="CU41" s="346">
        <f t="shared" si="35"/>
        <v>0</v>
      </c>
      <c r="CV41" s="346">
        <f t="shared" si="36"/>
        <v>0</v>
      </c>
      <c r="CW41" s="346">
        <f t="shared" si="37"/>
        <v>0</v>
      </c>
    </row>
    <row r="42" spans="1:101">
      <c r="A42" s="4">
        <v>30</v>
      </c>
      <c r="B42" s="1" t="s">
        <v>445</v>
      </c>
      <c r="C42" s="1" t="s">
        <v>348</v>
      </c>
      <c r="D42" s="4" t="s">
        <v>328</v>
      </c>
      <c r="E42" s="4" t="s">
        <v>488</v>
      </c>
      <c r="F42" s="15">
        <f t="shared" si="6"/>
        <v>9400</v>
      </c>
      <c r="G42" s="15">
        <f>SUMIFS('Retail_distributor-wise'!J:J,'Retail_distributor-wise'!$B:$B,'Credit sales_Ret. + Dist. Proj.'!$B42,'Retail_distributor-wise'!$C:$C,'Credit sales_Ret. + Dist. Proj.'!$C42)</f>
        <v>550</v>
      </c>
      <c r="H42" s="15">
        <f>SUMIFS('Retail_distributor-wise'!K:K,'Retail_distributor-wise'!$B:$B,'Credit sales_Ret. + Dist. Proj.'!$B42,'Retail_distributor-wise'!$C:$C,'Credit sales_Ret. + Dist. Proj.'!$C42)</f>
        <v>750</v>
      </c>
      <c r="I42" s="15">
        <f>SUMIFS('Retail_distributor-wise'!L:L,'Retail_distributor-wise'!$B:$B,'Credit sales_Ret. + Dist. Proj.'!$B42,'Retail_distributor-wise'!$C:$C,'Credit sales_Ret. + Dist. Proj.'!$C42)</f>
        <v>650</v>
      </c>
      <c r="J42" s="15">
        <f>SUMIFS('Retail_distributor-wise'!M:M,'Retail_distributor-wise'!$B:$B,'Credit sales_Ret. + Dist. Proj.'!$B42,'Retail_distributor-wise'!$C:$C,'Credit sales_Ret. + Dist. Proj.'!$C42)</f>
        <v>550</v>
      </c>
      <c r="K42" s="15">
        <f>SUMIFS('Retail_distributor-wise'!N:N,'Retail_distributor-wise'!$B:$B,'Credit sales_Ret. + Dist. Proj.'!$B42,'Retail_distributor-wise'!$C:$C,'Credit sales_Ret. + Dist. Proj.'!$C42)</f>
        <v>450</v>
      </c>
      <c r="L42" s="15">
        <f>SUMIFS('Retail_distributor-wise'!O:O,'Retail_distributor-wise'!$B:$B,'Credit sales_Ret. + Dist. Proj.'!$B42,'Retail_distributor-wise'!$C:$C,'Credit sales_Ret. + Dist. Proj.'!$C42)</f>
        <v>500</v>
      </c>
      <c r="M42" s="15">
        <f>SUMIFS('Retail_distributor-wise'!P:P,'Retail_distributor-wise'!$B:$B,'Credit sales_Ret. + Dist. Proj.'!$B42,'Retail_distributor-wise'!$C:$C,'Credit sales_Ret. + Dist. Proj.'!$C42)</f>
        <v>650</v>
      </c>
      <c r="N42" s="15">
        <f>SUMIFS('Retail_distributor-wise'!Q:Q,'Retail_distributor-wise'!$B:$B,'Credit sales_Ret. + Dist. Proj.'!$B42,'Retail_distributor-wise'!$C:$C,'Credit sales_Ret. + Dist. Proj.'!$C42)</f>
        <v>800</v>
      </c>
      <c r="O42" s="15">
        <f>SUMIFS('Retail_distributor-wise'!R:R,'Retail_distributor-wise'!$B:$B,'Credit sales_Ret. + Dist. Proj.'!$B42,'Retail_distributor-wise'!$C:$C,'Credit sales_Ret. + Dist. Proj.'!$C42)</f>
        <v>850</v>
      </c>
      <c r="P42" s="15">
        <f>SUMIFS('Retail_distributor-wise'!S:S,'Retail_distributor-wise'!$B:$B,'Credit sales_Ret. + Dist. Proj.'!$B42,'Retail_distributor-wise'!$C:$C,'Credit sales_Ret. + Dist. Proj.'!$C42)</f>
        <v>1050</v>
      </c>
      <c r="Q42" s="15">
        <f>SUMIFS('Retail_distributor-wise'!T:T,'Retail_distributor-wise'!$B:$B,'Credit sales_Ret. + Dist. Proj.'!$B42,'Retail_distributor-wise'!$C:$C,'Credit sales_Ret. + Dist. Proj.'!$C42)</f>
        <v>1200</v>
      </c>
      <c r="R42" s="15">
        <f>SUMIFS('Retail_distributor-wise'!U:U,'Retail_distributor-wise'!$B:$B,'Credit sales_Ret. + Dist. Proj.'!$B42,'Retail_distributor-wise'!$C:$C,'Credit sales_Ret. + Dist. Proj.'!$C42)</f>
        <v>1400</v>
      </c>
      <c r="S42" s="15"/>
      <c r="T42" s="15">
        <f t="shared" si="7"/>
        <v>1900</v>
      </c>
      <c r="U42" s="15">
        <f>SUMIFS(Distributor_projects!I:I,Distributor_projects!$B:$B,'Credit sales_Ret. + Dist. Proj.'!$B42,Distributor_projects!$C:$C,'Credit sales_Ret. + Dist. Proj.'!$C42)</f>
        <v>100</v>
      </c>
      <c r="V42" s="15">
        <f>SUMIFS(Distributor_projects!J:J,Distributor_projects!$B:$B,'Credit sales_Ret. + Dist. Proj.'!$B42,Distributor_projects!$C:$C,'Credit sales_Ret. + Dist. Proj.'!$C42)</f>
        <v>100</v>
      </c>
      <c r="W42" s="15">
        <f>SUMIFS(Distributor_projects!K:K,Distributor_projects!$B:$B,'Credit sales_Ret. + Dist. Proj.'!$B42,Distributor_projects!$C:$C,'Credit sales_Ret. + Dist. Proj.'!$C42)</f>
        <v>100</v>
      </c>
      <c r="X42" s="15">
        <f>SUMIFS(Distributor_projects!L:L,Distributor_projects!$B:$B,'Credit sales_Ret. + Dist. Proj.'!$B42,Distributor_projects!$C:$C,'Credit sales_Ret. + Dist. Proj.'!$C42)</f>
        <v>100</v>
      </c>
      <c r="Y42" s="15">
        <f>SUMIFS(Distributor_projects!M:M,Distributor_projects!$B:$B,'Credit sales_Ret. + Dist. Proj.'!$B42,Distributor_projects!$C:$C,'Credit sales_Ret. + Dist. Proj.'!$C42)</f>
        <v>100</v>
      </c>
      <c r="Z42" s="15">
        <f>SUMIFS(Distributor_projects!N:N,Distributor_projects!$B:$B,'Credit sales_Ret. + Dist. Proj.'!$B42,Distributor_projects!$C:$C,'Credit sales_Ret. + Dist. Proj.'!$C42)</f>
        <v>200</v>
      </c>
      <c r="AA42" s="15">
        <f>SUMIFS(Distributor_projects!O:O,Distributor_projects!$B:$B,'Credit sales_Ret. + Dist. Proj.'!$B42,Distributor_projects!$C:$C,'Credit sales_Ret. + Dist. Proj.'!$C42)</f>
        <v>200</v>
      </c>
      <c r="AB42" s="15">
        <f>SUMIFS(Distributor_projects!P:P,Distributor_projects!$B:$B,'Credit sales_Ret. + Dist. Proj.'!$B42,Distributor_projects!$C:$C,'Credit sales_Ret. + Dist. Proj.'!$C42)</f>
        <v>200</v>
      </c>
      <c r="AC42" s="15">
        <f>SUMIFS(Distributor_projects!Q:Q,Distributor_projects!$B:$B,'Credit sales_Ret. + Dist. Proj.'!$B42,Distributor_projects!$C:$C,'Credit sales_Ret. + Dist. Proj.'!$C42)</f>
        <v>200</v>
      </c>
      <c r="AD42" s="15">
        <f>SUMIFS(Distributor_projects!R:R,Distributor_projects!$B:$B,'Credit sales_Ret. + Dist. Proj.'!$B42,Distributor_projects!$C:$C,'Credit sales_Ret. + Dist. Proj.'!$C42)</f>
        <v>200</v>
      </c>
      <c r="AE42" s="15">
        <f>SUMIFS(Distributor_projects!S:S,Distributor_projects!$B:$B,'Credit sales_Ret. + Dist. Proj.'!$B42,Distributor_projects!$C:$C,'Credit sales_Ret. + Dist. Proj.'!$C42)</f>
        <v>200</v>
      </c>
      <c r="AF42" s="15">
        <f>SUMIFS(Distributor_projects!T:T,Distributor_projects!$B:$B,'Credit sales_Ret. + Dist. Proj.'!$B42,Distributor_projects!$C:$C,'Credit sales_Ret. + Dist. Proj.'!$C42)</f>
        <v>200</v>
      </c>
      <c r="AH42" s="16">
        <v>0.9</v>
      </c>
      <c r="AI42" s="16">
        <v>0.9</v>
      </c>
      <c r="AJ42" s="16">
        <v>0.8</v>
      </c>
      <c r="AK42" s="16">
        <v>0.9</v>
      </c>
      <c r="AL42" s="16">
        <v>0.9</v>
      </c>
      <c r="AM42" s="16">
        <v>0.9</v>
      </c>
      <c r="AN42" s="16">
        <v>0.9</v>
      </c>
      <c r="AO42" s="16">
        <v>0.9</v>
      </c>
      <c r="AP42" s="16">
        <v>0.9</v>
      </c>
      <c r="AQ42" s="16">
        <v>0.9</v>
      </c>
      <c r="AR42" s="16">
        <v>0.9</v>
      </c>
      <c r="AS42" s="16">
        <v>0.9</v>
      </c>
      <c r="AT42" s="16"/>
      <c r="AU42" s="563">
        <f t="shared" si="10"/>
        <v>0.58499999999999996</v>
      </c>
      <c r="AV42" s="563">
        <f t="shared" si="11"/>
        <v>0.76500000000000001</v>
      </c>
      <c r="AW42" s="563">
        <f t="shared" si="12"/>
        <v>0.6</v>
      </c>
      <c r="AX42" s="563">
        <f t="shared" si="13"/>
        <v>0.58499999999999996</v>
      </c>
      <c r="AY42" s="563">
        <f t="shared" si="14"/>
        <v>0.495</v>
      </c>
      <c r="AZ42" s="563">
        <f t="shared" si="15"/>
        <v>0.63</v>
      </c>
      <c r="BA42" s="563">
        <f t="shared" si="16"/>
        <v>0.76500000000000001</v>
      </c>
      <c r="BB42" s="563">
        <f t="shared" si="17"/>
        <v>0.9</v>
      </c>
      <c r="BC42" s="346">
        <f t="shared" si="18"/>
        <v>0.94499999999999995</v>
      </c>
      <c r="BD42" s="346">
        <f t="shared" si="19"/>
        <v>1.125</v>
      </c>
      <c r="BE42" s="346">
        <f t="shared" si="20"/>
        <v>1.26</v>
      </c>
      <c r="BF42" s="346">
        <f t="shared" si="21"/>
        <v>1.44</v>
      </c>
      <c r="BG42" s="346">
        <f t="shared" si="22"/>
        <v>10.095000000000001</v>
      </c>
      <c r="BI42" s="14">
        <f>IFERROR(AH42*'Retail_distributor-wise'!KW42,"")</f>
        <v>2.5863750000000003</v>
      </c>
      <c r="BJ42" s="14">
        <f>IFERROR(AI42*'Retail_distributor-wise'!KX42,"")</f>
        <v>3.4593750000000001</v>
      </c>
      <c r="BK42" s="14">
        <f>IFERROR(AJ42*'Retail_distributor-wise'!KY42,"")</f>
        <v>2.5350000000000001</v>
      </c>
      <c r="BL42" s="14">
        <f>IFERROR(AK42*'Retail_distributor-wise'!KZ42,"")</f>
        <v>2.2893750000000002</v>
      </c>
      <c r="BM42" s="14">
        <f>IFERROR(AL42*'Retail_distributor-wise'!LA42,"")</f>
        <v>1.8326249999999999</v>
      </c>
      <c r="BN42" s="14">
        <f>IFERROR(AM42*'Retail_distributor-wise'!LB42,"")</f>
        <v>1.96875</v>
      </c>
      <c r="BO42" s="14">
        <f>IFERROR(AN42*'Retail_distributor-wise'!LC42,"")</f>
        <v>2.5593750000000002</v>
      </c>
      <c r="BP42" s="14">
        <f>IFERROR(AO42*'Retail_distributor-wise'!LD42,"")</f>
        <v>3.222</v>
      </c>
      <c r="BQ42" s="14">
        <f>IFERROR(AP42*'Retail_distributor-wise'!LE42,"")</f>
        <v>3.5381250000000004</v>
      </c>
      <c r="BR42" s="14">
        <f>IFERROR(AQ42*'Retail_distributor-wise'!LF42,"")</f>
        <v>4.6068750000000005</v>
      </c>
      <c r="BS42" s="14">
        <f>IFERROR(AR42*'Retail_distributor-wise'!LG42,"")</f>
        <v>5.2649999999999997</v>
      </c>
      <c r="BT42" s="14">
        <f>IFERROR(AS42*'Retail_distributor-wise'!LH42,"")</f>
        <v>6.3315000000000001</v>
      </c>
      <c r="BU42" s="14">
        <f t="shared" si="38"/>
        <v>40.194375000000001</v>
      </c>
      <c r="BW42" s="346">
        <f>IFERROR(AH42*Distributor_projects!CZ42,"")</f>
        <v>0.43424999999999997</v>
      </c>
      <c r="BX42" s="346">
        <f>IFERROR(AI42*Distributor_projects!DA42,"")</f>
        <v>0.43424999999999997</v>
      </c>
      <c r="BY42" s="346">
        <f>IFERROR(AJ42*Distributor_projects!DB42,"")</f>
        <v>0.38600000000000001</v>
      </c>
      <c r="BZ42" s="346">
        <f>IFERROR(AK42*Distributor_projects!DC42,"")</f>
        <v>0.43424999999999997</v>
      </c>
      <c r="CA42" s="346">
        <f>IFERROR(AL42*Distributor_projects!DD42,"")</f>
        <v>0.43424999999999997</v>
      </c>
      <c r="CB42" s="346">
        <f>IFERROR(AM42*Distributor_projects!DE42,"")</f>
        <v>0.86849999999999994</v>
      </c>
      <c r="CC42" s="346">
        <f>IFERROR(AN42*Distributor_projects!DF42,"")</f>
        <v>0.86849999999999994</v>
      </c>
      <c r="CD42" s="346">
        <f>IFERROR(AO42*Distributor_projects!DG42,"")</f>
        <v>0.86849999999999994</v>
      </c>
      <c r="CE42" s="346">
        <f>IFERROR(AP42*Distributor_projects!DH42,"")</f>
        <v>0.86849999999999994</v>
      </c>
      <c r="CF42" s="346">
        <f>IFERROR(AQ42*Distributor_projects!DI42,"")</f>
        <v>0.86849999999999994</v>
      </c>
      <c r="CG42" s="346">
        <f>IFERROR(AR42*Distributor_projects!DJ42,"")</f>
        <v>0.86849999999999994</v>
      </c>
      <c r="CH42" s="346">
        <f>IFERROR(AS42*Distributor_projects!DK42,"")</f>
        <v>0.86849999999999994</v>
      </c>
      <c r="CI42" s="563">
        <f t="shared" si="39"/>
        <v>8.2024999999999988</v>
      </c>
      <c r="CK42" s="346">
        <f t="shared" si="25"/>
        <v>3.0206250000000003</v>
      </c>
      <c r="CL42" s="346">
        <f t="shared" si="26"/>
        <v>3.8936250000000001</v>
      </c>
      <c r="CM42" s="346">
        <f t="shared" si="27"/>
        <v>2.9210000000000003</v>
      </c>
      <c r="CN42" s="346">
        <f t="shared" si="28"/>
        <v>2.7236250000000002</v>
      </c>
      <c r="CO42" s="346">
        <f t="shared" si="29"/>
        <v>2.2668749999999998</v>
      </c>
      <c r="CP42" s="346">
        <f t="shared" si="30"/>
        <v>2.83725</v>
      </c>
      <c r="CQ42" s="346">
        <f t="shared" si="31"/>
        <v>3.4278750000000002</v>
      </c>
      <c r="CR42" s="346">
        <f t="shared" si="32"/>
        <v>4.0904999999999996</v>
      </c>
      <c r="CS42" s="346">
        <f t="shared" si="33"/>
        <v>4.406625</v>
      </c>
      <c r="CT42" s="346">
        <f t="shared" si="34"/>
        <v>5.4753750000000005</v>
      </c>
      <c r="CU42" s="346">
        <f t="shared" si="35"/>
        <v>6.1334999999999997</v>
      </c>
      <c r="CV42" s="346">
        <f t="shared" si="36"/>
        <v>7.2</v>
      </c>
      <c r="CW42" s="346">
        <f t="shared" si="37"/>
        <v>48.396875000000001</v>
      </c>
    </row>
    <row r="43" spans="1:101">
      <c r="A43" s="4">
        <v>31</v>
      </c>
      <c r="B43" s="1" t="s">
        <v>446</v>
      </c>
      <c r="C43" s="1" t="s">
        <v>348</v>
      </c>
      <c r="D43" s="4" t="s">
        <v>328</v>
      </c>
      <c r="E43" s="4" t="s">
        <v>488</v>
      </c>
      <c r="F43" s="15">
        <f t="shared" si="6"/>
        <v>2100</v>
      </c>
      <c r="G43" s="15">
        <f>SUMIFS('Retail_distributor-wise'!J:J,'Retail_distributor-wise'!$B:$B,'Credit sales_Ret. + Dist. Proj.'!$B43,'Retail_distributor-wise'!$C:$C,'Credit sales_Ret. + Dist. Proj.'!$C43)</f>
        <v>100</v>
      </c>
      <c r="H43" s="15">
        <f>SUMIFS('Retail_distributor-wise'!K:K,'Retail_distributor-wise'!$B:$B,'Credit sales_Ret. + Dist. Proj.'!$B43,'Retail_distributor-wise'!$C:$C,'Credit sales_Ret. + Dist. Proj.'!$C43)</f>
        <v>150</v>
      </c>
      <c r="I43" s="15">
        <f>SUMIFS('Retail_distributor-wise'!L:L,'Retail_distributor-wise'!$B:$B,'Credit sales_Ret. + Dist. Proj.'!$B43,'Retail_distributor-wise'!$C:$C,'Credit sales_Ret. + Dist. Proj.'!$C43)</f>
        <v>150</v>
      </c>
      <c r="J43" s="15">
        <f>SUMIFS('Retail_distributor-wise'!M:M,'Retail_distributor-wise'!$B:$B,'Credit sales_Ret. + Dist. Proj.'!$B43,'Retail_distributor-wise'!$C:$C,'Credit sales_Ret. + Dist. Proj.'!$C43)</f>
        <v>100</v>
      </c>
      <c r="K43" s="15">
        <f>SUMIFS('Retail_distributor-wise'!N:N,'Retail_distributor-wise'!$B:$B,'Credit sales_Ret. + Dist. Proj.'!$B43,'Retail_distributor-wise'!$C:$C,'Credit sales_Ret. + Dist. Proj.'!$C43)</f>
        <v>100</v>
      </c>
      <c r="L43" s="15">
        <f>SUMIFS('Retail_distributor-wise'!O:O,'Retail_distributor-wise'!$B:$B,'Credit sales_Ret. + Dist. Proj.'!$B43,'Retail_distributor-wise'!$C:$C,'Credit sales_Ret. + Dist. Proj.'!$C43)</f>
        <v>100</v>
      </c>
      <c r="M43" s="15">
        <f>SUMIFS('Retail_distributor-wise'!P:P,'Retail_distributor-wise'!$B:$B,'Credit sales_Ret. + Dist. Proj.'!$B43,'Retail_distributor-wise'!$C:$C,'Credit sales_Ret. + Dist. Proj.'!$C43)</f>
        <v>150</v>
      </c>
      <c r="N43" s="15">
        <f>SUMIFS('Retail_distributor-wise'!Q:Q,'Retail_distributor-wise'!$B:$B,'Credit sales_Ret. + Dist. Proj.'!$B43,'Retail_distributor-wise'!$C:$C,'Credit sales_Ret. + Dist. Proj.'!$C43)</f>
        <v>200</v>
      </c>
      <c r="O43" s="15">
        <f>SUMIFS('Retail_distributor-wise'!R:R,'Retail_distributor-wise'!$B:$B,'Credit sales_Ret. + Dist. Proj.'!$B43,'Retail_distributor-wise'!$C:$C,'Credit sales_Ret. + Dist. Proj.'!$C43)</f>
        <v>200</v>
      </c>
      <c r="P43" s="15">
        <f>SUMIFS('Retail_distributor-wise'!S:S,'Retail_distributor-wise'!$B:$B,'Credit sales_Ret. + Dist. Proj.'!$B43,'Retail_distributor-wise'!$C:$C,'Credit sales_Ret. + Dist. Proj.'!$C43)</f>
        <v>250</v>
      </c>
      <c r="Q43" s="15">
        <f>SUMIFS('Retail_distributor-wise'!T:T,'Retail_distributor-wise'!$B:$B,'Credit sales_Ret. + Dist. Proj.'!$B43,'Retail_distributor-wise'!$C:$C,'Credit sales_Ret. + Dist. Proj.'!$C43)</f>
        <v>300</v>
      </c>
      <c r="R43" s="15">
        <f>SUMIFS('Retail_distributor-wise'!U:U,'Retail_distributor-wise'!$B:$B,'Credit sales_Ret. + Dist. Proj.'!$B43,'Retail_distributor-wise'!$C:$C,'Credit sales_Ret. + Dist. Proj.'!$C43)</f>
        <v>300</v>
      </c>
      <c r="S43" s="15"/>
      <c r="T43" s="15">
        <f t="shared" si="7"/>
        <v>1550</v>
      </c>
      <c r="U43" s="15">
        <f>SUMIFS(Distributor_projects!I:I,Distributor_projects!$B:$B,'Credit sales_Ret. + Dist. Proj.'!$B43,Distributor_projects!$C:$C,'Credit sales_Ret. + Dist. Proj.'!$C43)</f>
        <v>100</v>
      </c>
      <c r="V43" s="15">
        <f>SUMIFS(Distributor_projects!J:J,Distributor_projects!$B:$B,'Credit sales_Ret. + Dist. Proj.'!$B43,Distributor_projects!$C:$C,'Credit sales_Ret. + Dist. Proj.'!$C43)</f>
        <v>100</v>
      </c>
      <c r="W43" s="15">
        <f>SUMIFS(Distributor_projects!K:K,Distributor_projects!$B:$B,'Credit sales_Ret. + Dist. Proj.'!$B43,Distributor_projects!$C:$C,'Credit sales_Ret. + Dist. Proj.'!$C43)</f>
        <v>100</v>
      </c>
      <c r="X43" s="15">
        <f>SUMIFS(Distributor_projects!L:L,Distributor_projects!$B:$B,'Credit sales_Ret. + Dist. Proj.'!$B43,Distributor_projects!$C:$C,'Credit sales_Ret. + Dist. Proj.'!$C43)</f>
        <v>100</v>
      </c>
      <c r="Y43" s="15">
        <f>SUMIFS(Distributor_projects!M:M,Distributor_projects!$B:$B,'Credit sales_Ret. + Dist. Proj.'!$B43,Distributor_projects!$C:$C,'Credit sales_Ret. + Dist. Proj.'!$C43)</f>
        <v>100</v>
      </c>
      <c r="Z43" s="15">
        <f>SUMIFS(Distributor_projects!N:N,Distributor_projects!$B:$B,'Credit sales_Ret. + Dist. Proj.'!$B43,Distributor_projects!$C:$C,'Credit sales_Ret. + Dist. Proj.'!$C43)</f>
        <v>150</v>
      </c>
      <c r="AA43" s="15">
        <f>SUMIFS(Distributor_projects!O:O,Distributor_projects!$B:$B,'Credit sales_Ret. + Dist. Proj.'!$B43,Distributor_projects!$C:$C,'Credit sales_Ret. + Dist. Proj.'!$C43)</f>
        <v>150</v>
      </c>
      <c r="AB43" s="15">
        <f>SUMIFS(Distributor_projects!P:P,Distributor_projects!$B:$B,'Credit sales_Ret. + Dist. Proj.'!$B43,Distributor_projects!$C:$C,'Credit sales_Ret. + Dist. Proj.'!$C43)</f>
        <v>150</v>
      </c>
      <c r="AC43" s="15">
        <f>SUMIFS(Distributor_projects!Q:Q,Distributor_projects!$B:$B,'Credit sales_Ret. + Dist. Proj.'!$B43,Distributor_projects!$C:$C,'Credit sales_Ret. + Dist. Proj.'!$C43)</f>
        <v>150</v>
      </c>
      <c r="AD43" s="15">
        <f>SUMIFS(Distributor_projects!R:R,Distributor_projects!$B:$B,'Credit sales_Ret. + Dist. Proj.'!$B43,Distributor_projects!$C:$C,'Credit sales_Ret. + Dist. Proj.'!$C43)</f>
        <v>150</v>
      </c>
      <c r="AE43" s="15">
        <f>SUMIFS(Distributor_projects!S:S,Distributor_projects!$B:$B,'Credit sales_Ret. + Dist. Proj.'!$B43,Distributor_projects!$C:$C,'Credit sales_Ret. + Dist. Proj.'!$C43)</f>
        <v>150</v>
      </c>
      <c r="AF43" s="15">
        <f>SUMIFS(Distributor_projects!T:T,Distributor_projects!$B:$B,'Credit sales_Ret. + Dist. Proj.'!$B43,Distributor_projects!$C:$C,'Credit sales_Ret. + Dist. Proj.'!$C43)</f>
        <v>150</v>
      </c>
      <c r="AH43" s="16">
        <v>0.9</v>
      </c>
      <c r="AI43" s="16">
        <v>0.9</v>
      </c>
      <c r="AJ43" s="16">
        <v>0.8</v>
      </c>
      <c r="AK43" s="16">
        <v>0.9</v>
      </c>
      <c r="AL43" s="16">
        <v>0.9</v>
      </c>
      <c r="AM43" s="16">
        <v>0.9</v>
      </c>
      <c r="AN43" s="16">
        <v>0.9</v>
      </c>
      <c r="AO43" s="16">
        <v>0.9</v>
      </c>
      <c r="AP43" s="16">
        <v>0.9</v>
      </c>
      <c r="AQ43" s="16">
        <v>0.9</v>
      </c>
      <c r="AR43" s="16">
        <v>0.9</v>
      </c>
      <c r="AS43" s="16">
        <v>0.9</v>
      </c>
      <c r="AT43" s="16"/>
      <c r="AU43" s="563">
        <f t="shared" si="10"/>
        <v>0.18</v>
      </c>
      <c r="AV43" s="563">
        <f t="shared" si="11"/>
        <v>0.22500000000000001</v>
      </c>
      <c r="AW43" s="563">
        <f t="shared" si="12"/>
        <v>0.2</v>
      </c>
      <c r="AX43" s="563">
        <f t="shared" si="13"/>
        <v>0.18</v>
      </c>
      <c r="AY43" s="563">
        <f t="shared" si="14"/>
        <v>0.18</v>
      </c>
      <c r="AZ43" s="563">
        <f t="shared" si="15"/>
        <v>0.22500000000000001</v>
      </c>
      <c r="BA43" s="563">
        <f t="shared" si="16"/>
        <v>0.27</v>
      </c>
      <c r="BB43" s="563">
        <f t="shared" si="17"/>
        <v>0.315</v>
      </c>
      <c r="BC43" s="346">
        <f t="shared" si="18"/>
        <v>0.315</v>
      </c>
      <c r="BD43" s="346">
        <f t="shared" si="19"/>
        <v>0.36</v>
      </c>
      <c r="BE43" s="346">
        <f t="shared" si="20"/>
        <v>0.40500000000000003</v>
      </c>
      <c r="BF43" s="346">
        <f t="shared" si="21"/>
        <v>0.40500000000000003</v>
      </c>
      <c r="BG43" s="346">
        <f t="shared" si="22"/>
        <v>3.26</v>
      </c>
      <c r="BI43" s="14">
        <f>IFERROR(AH43*'Retail_distributor-wise'!KW43,"")</f>
        <v>0.47025</v>
      </c>
      <c r="BJ43" s="14">
        <f>IFERROR(AI43*'Retail_distributor-wise'!KX43,"")</f>
        <v>0.69187500000000002</v>
      </c>
      <c r="BK43" s="14">
        <f>IFERROR(AJ43*'Retail_distributor-wise'!KY43,"")</f>
        <v>0.58499999999999996</v>
      </c>
      <c r="BL43" s="14">
        <f>IFERROR(AK43*'Retail_distributor-wise'!KZ43,"")</f>
        <v>0.41625000000000001</v>
      </c>
      <c r="BM43" s="14">
        <f>IFERROR(AL43*'Retail_distributor-wise'!LA43,"")</f>
        <v>0.40725</v>
      </c>
      <c r="BN43" s="14">
        <f>IFERROR(AM43*'Retail_distributor-wise'!LB43,"")</f>
        <v>0.39374999999999999</v>
      </c>
      <c r="BO43" s="14">
        <f>IFERROR(AN43*'Retail_distributor-wise'!LC43,"")</f>
        <v>0.59062500000000007</v>
      </c>
      <c r="BP43" s="14">
        <f>IFERROR(AO43*'Retail_distributor-wise'!LD43,"")</f>
        <v>0.80549999999999999</v>
      </c>
      <c r="BQ43" s="14">
        <f>IFERROR(AP43*'Retail_distributor-wise'!LE43,"")</f>
        <v>0.83250000000000002</v>
      </c>
      <c r="BR43" s="14">
        <f>IFERROR(AQ43*'Retail_distributor-wise'!LF43,"")</f>
        <v>1.096875</v>
      </c>
      <c r="BS43" s="14">
        <f>IFERROR(AR43*'Retail_distributor-wise'!LG43,"")</f>
        <v>1.3162499999999999</v>
      </c>
      <c r="BT43" s="14">
        <f>IFERROR(AS43*'Retail_distributor-wise'!LH43,"")</f>
        <v>1.3567499999999999</v>
      </c>
      <c r="BU43" s="14">
        <f t="shared" si="38"/>
        <v>8.9628750000000004</v>
      </c>
      <c r="BW43" s="346">
        <f>IFERROR(AH43*Distributor_projects!CZ43,"")</f>
        <v>0.432</v>
      </c>
      <c r="BX43" s="346">
        <f>IFERROR(AI43*Distributor_projects!DA43,"")</f>
        <v>0.432</v>
      </c>
      <c r="BY43" s="346">
        <f>IFERROR(AJ43*Distributor_projects!DB43,"")</f>
        <v>0.38400000000000001</v>
      </c>
      <c r="BZ43" s="346">
        <f>IFERROR(AK43*Distributor_projects!DC43,"")</f>
        <v>0.432</v>
      </c>
      <c r="CA43" s="346">
        <f>IFERROR(AL43*Distributor_projects!DD43,"")</f>
        <v>0.432</v>
      </c>
      <c r="CB43" s="346">
        <f>IFERROR(AM43*Distributor_projects!DE43,"")</f>
        <v>0.64800000000000002</v>
      </c>
      <c r="CC43" s="346">
        <f>IFERROR(AN43*Distributor_projects!DF43,"")</f>
        <v>0.64800000000000002</v>
      </c>
      <c r="CD43" s="346">
        <f>IFERROR(AO43*Distributor_projects!DG43,"")</f>
        <v>0.64800000000000002</v>
      </c>
      <c r="CE43" s="346">
        <f>IFERROR(AP43*Distributor_projects!DH43,"")</f>
        <v>0.64800000000000002</v>
      </c>
      <c r="CF43" s="346">
        <f>IFERROR(AQ43*Distributor_projects!DI43,"")</f>
        <v>0.64800000000000002</v>
      </c>
      <c r="CG43" s="346">
        <f>IFERROR(AR43*Distributor_projects!DJ43,"")</f>
        <v>0.64800000000000002</v>
      </c>
      <c r="CH43" s="346">
        <f>IFERROR(AS43*Distributor_projects!DK43,"")</f>
        <v>0.64800000000000002</v>
      </c>
      <c r="CI43" s="563">
        <f t="shared" si="39"/>
        <v>6.6479999999999988</v>
      </c>
      <c r="CK43" s="346">
        <f t="shared" si="25"/>
        <v>0.90225</v>
      </c>
      <c r="CL43" s="346">
        <f t="shared" si="26"/>
        <v>1.123875</v>
      </c>
      <c r="CM43" s="346">
        <f t="shared" si="27"/>
        <v>0.96899999999999997</v>
      </c>
      <c r="CN43" s="346">
        <f t="shared" si="28"/>
        <v>0.84824999999999995</v>
      </c>
      <c r="CO43" s="346">
        <f t="shared" si="29"/>
        <v>0.83925000000000005</v>
      </c>
      <c r="CP43" s="346">
        <f t="shared" si="30"/>
        <v>1.04175</v>
      </c>
      <c r="CQ43" s="346">
        <f t="shared" si="31"/>
        <v>1.2386250000000001</v>
      </c>
      <c r="CR43" s="346">
        <f t="shared" si="32"/>
        <v>1.4535</v>
      </c>
      <c r="CS43" s="346">
        <f t="shared" si="33"/>
        <v>1.4805000000000001</v>
      </c>
      <c r="CT43" s="346">
        <f t="shared" si="34"/>
        <v>1.744875</v>
      </c>
      <c r="CU43" s="346">
        <f t="shared" si="35"/>
        <v>1.9642499999999998</v>
      </c>
      <c r="CV43" s="346">
        <f t="shared" si="36"/>
        <v>2.00475</v>
      </c>
      <c r="CW43" s="346">
        <f t="shared" si="37"/>
        <v>15.610874999999998</v>
      </c>
    </row>
    <row r="44" spans="1:101">
      <c r="A44" s="4"/>
      <c r="D44" s="4"/>
      <c r="E44" s="4"/>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H44" s="16"/>
      <c r="AI44" s="16"/>
      <c r="AJ44" s="16"/>
      <c r="AK44" s="16"/>
      <c r="AL44" s="16"/>
      <c r="AM44" s="16"/>
      <c r="AN44" s="16"/>
      <c r="AO44" s="16"/>
      <c r="AP44" s="16"/>
      <c r="AQ44" s="16"/>
      <c r="AR44" s="16"/>
      <c r="AS44" s="16"/>
      <c r="AT44" s="16"/>
      <c r="AU44" s="563">
        <f t="shared" si="10"/>
        <v>0</v>
      </c>
      <c r="AV44" s="563">
        <f t="shared" si="11"/>
        <v>0</v>
      </c>
      <c r="AW44" s="563">
        <f t="shared" si="12"/>
        <v>0</v>
      </c>
      <c r="AX44" s="563">
        <f t="shared" si="13"/>
        <v>0</v>
      </c>
      <c r="AY44" s="563">
        <f t="shared" si="14"/>
        <v>0</v>
      </c>
      <c r="AZ44" s="563">
        <f t="shared" si="15"/>
        <v>0</v>
      </c>
      <c r="BA44" s="563">
        <f t="shared" si="16"/>
        <v>0</v>
      </c>
      <c r="BB44" s="563">
        <f t="shared" si="17"/>
        <v>0</v>
      </c>
      <c r="BC44" s="346">
        <f t="shared" si="18"/>
        <v>0</v>
      </c>
      <c r="BD44" s="346">
        <f t="shared" si="19"/>
        <v>0</v>
      </c>
      <c r="BE44" s="346">
        <f t="shared" si="20"/>
        <v>0</v>
      </c>
      <c r="BF44" s="346">
        <f t="shared" si="21"/>
        <v>0</v>
      </c>
      <c r="BG44" s="346">
        <f t="shared" si="22"/>
        <v>0</v>
      </c>
      <c r="BI44" s="14">
        <f>IFERROR(AH44*'Retail_distributor-wise'!KW44,"")</f>
        <v>0</v>
      </c>
      <c r="BJ44" s="14">
        <f>IFERROR(AI44*'Retail_distributor-wise'!KX44,"")</f>
        <v>0</v>
      </c>
      <c r="BK44" s="14">
        <f>IFERROR(AJ44*'Retail_distributor-wise'!KY44,"")</f>
        <v>0</v>
      </c>
      <c r="BL44" s="14">
        <f>IFERROR(AK44*'Retail_distributor-wise'!KZ44,"")</f>
        <v>0</v>
      </c>
      <c r="BM44" s="14">
        <f>IFERROR(AL44*'Retail_distributor-wise'!LA44,"")</f>
        <v>0</v>
      </c>
      <c r="BN44" s="14">
        <f>IFERROR(AM44*'Retail_distributor-wise'!LB44,"")</f>
        <v>0</v>
      </c>
      <c r="BO44" s="14">
        <f>IFERROR(AN44*'Retail_distributor-wise'!LC44,"")</f>
        <v>0</v>
      </c>
      <c r="BP44" s="14">
        <f>IFERROR(AO44*'Retail_distributor-wise'!LD44,"")</f>
        <v>0</v>
      </c>
      <c r="BQ44" s="14">
        <f>IFERROR(AP44*'Retail_distributor-wise'!LE44,"")</f>
        <v>0</v>
      </c>
      <c r="BR44" s="14">
        <f>IFERROR(AQ44*'Retail_distributor-wise'!LF44,"")</f>
        <v>0</v>
      </c>
      <c r="BS44" s="14">
        <f>IFERROR(AR44*'Retail_distributor-wise'!LG44,"")</f>
        <v>0</v>
      </c>
      <c r="BT44" s="14">
        <f>IFERROR(AS44*'Retail_distributor-wise'!LH44,"")</f>
        <v>0</v>
      </c>
      <c r="BU44" s="14">
        <f t="shared" si="38"/>
        <v>0</v>
      </c>
      <c r="BW44" s="346">
        <f>IFERROR(AH44*Distributor_projects!CZ44,"")</f>
        <v>0</v>
      </c>
      <c r="BX44" s="346">
        <f>IFERROR(AI44*Distributor_projects!DA44,"")</f>
        <v>0</v>
      </c>
      <c r="BY44" s="346">
        <f>IFERROR(AJ44*Distributor_projects!DB44,"")</f>
        <v>0</v>
      </c>
      <c r="BZ44" s="346">
        <f>IFERROR(AK44*Distributor_projects!DC44,"")</f>
        <v>0</v>
      </c>
      <c r="CA44" s="346">
        <f>IFERROR(AL44*Distributor_projects!DD44,"")</f>
        <v>0</v>
      </c>
      <c r="CB44" s="346">
        <f>IFERROR(AM44*Distributor_projects!DE44,"")</f>
        <v>0</v>
      </c>
      <c r="CC44" s="346">
        <f>IFERROR(AN44*Distributor_projects!DF44,"")</f>
        <v>0</v>
      </c>
      <c r="CD44" s="346">
        <f>IFERROR(AO44*Distributor_projects!DG44,"")</f>
        <v>0</v>
      </c>
      <c r="CE44" s="346">
        <f>IFERROR(AP44*Distributor_projects!DH44,"")</f>
        <v>0</v>
      </c>
      <c r="CF44" s="346">
        <f>IFERROR(AQ44*Distributor_projects!DI44,"")</f>
        <v>0</v>
      </c>
      <c r="CG44" s="346">
        <f>IFERROR(AR44*Distributor_projects!DJ44,"")</f>
        <v>0</v>
      </c>
      <c r="CH44" s="346">
        <f>IFERROR(AS44*Distributor_projects!DK44,"")</f>
        <v>0</v>
      </c>
      <c r="CI44" s="563">
        <f t="shared" si="39"/>
        <v>0</v>
      </c>
      <c r="CK44" s="346">
        <f t="shared" si="25"/>
        <v>0</v>
      </c>
      <c r="CL44" s="346">
        <f t="shared" si="26"/>
        <v>0</v>
      </c>
      <c r="CM44" s="346">
        <f t="shared" si="27"/>
        <v>0</v>
      </c>
      <c r="CN44" s="346">
        <f t="shared" si="28"/>
        <v>0</v>
      </c>
      <c r="CO44" s="346">
        <f t="shared" si="29"/>
        <v>0</v>
      </c>
      <c r="CP44" s="346">
        <f t="shared" si="30"/>
        <v>0</v>
      </c>
      <c r="CQ44" s="346">
        <f t="shared" si="31"/>
        <v>0</v>
      </c>
      <c r="CR44" s="346">
        <f t="shared" si="32"/>
        <v>0</v>
      </c>
      <c r="CS44" s="346">
        <f t="shared" si="33"/>
        <v>0</v>
      </c>
      <c r="CT44" s="346">
        <f t="shared" si="34"/>
        <v>0</v>
      </c>
      <c r="CU44" s="346">
        <f t="shared" si="35"/>
        <v>0</v>
      </c>
      <c r="CV44" s="346">
        <f t="shared" si="36"/>
        <v>0</v>
      </c>
      <c r="CW44" s="346">
        <f t="shared" si="37"/>
        <v>0</v>
      </c>
    </row>
    <row r="45" spans="1:101">
      <c r="A45" s="4">
        <v>32</v>
      </c>
      <c r="B45" s="1" t="s">
        <v>448</v>
      </c>
      <c r="C45" s="1" t="s">
        <v>349</v>
      </c>
      <c r="D45" s="4" t="s">
        <v>328</v>
      </c>
      <c r="E45" s="4" t="s">
        <v>488</v>
      </c>
      <c r="F45" s="15">
        <f t="shared" si="6"/>
        <v>8500</v>
      </c>
      <c r="G45" s="15">
        <f>SUMIFS('Retail_distributor-wise'!J:J,'Retail_distributor-wise'!$B:$B,'Credit sales_Ret. + Dist. Proj.'!$B45,'Retail_distributor-wise'!$C:$C,'Credit sales_Ret. + Dist. Proj.'!$C45)</f>
        <v>500</v>
      </c>
      <c r="H45" s="15">
        <f>SUMIFS('Retail_distributor-wise'!K:K,'Retail_distributor-wise'!$B:$B,'Credit sales_Ret. + Dist. Proj.'!$B45,'Retail_distributor-wise'!$C:$C,'Credit sales_Ret. + Dist. Proj.'!$C45)</f>
        <v>700</v>
      </c>
      <c r="I45" s="15">
        <f>SUMIFS('Retail_distributor-wise'!L:L,'Retail_distributor-wise'!$B:$B,'Credit sales_Ret. + Dist. Proj.'!$B45,'Retail_distributor-wise'!$C:$C,'Credit sales_Ret. + Dist. Proj.'!$C45)</f>
        <v>600</v>
      </c>
      <c r="J45" s="15">
        <f>SUMIFS('Retail_distributor-wise'!M:M,'Retail_distributor-wise'!$B:$B,'Credit sales_Ret. + Dist. Proj.'!$B45,'Retail_distributor-wise'!$C:$C,'Credit sales_Ret. + Dist. Proj.'!$C45)</f>
        <v>500</v>
      </c>
      <c r="K45" s="15">
        <f>SUMIFS('Retail_distributor-wise'!N:N,'Retail_distributor-wise'!$B:$B,'Credit sales_Ret. + Dist. Proj.'!$B45,'Retail_distributor-wise'!$C:$C,'Credit sales_Ret. + Dist. Proj.'!$C45)</f>
        <v>400</v>
      </c>
      <c r="L45" s="15">
        <f>SUMIFS('Retail_distributor-wise'!O:O,'Retail_distributor-wise'!$B:$B,'Credit sales_Ret. + Dist. Proj.'!$B45,'Retail_distributor-wise'!$C:$C,'Credit sales_Ret. + Dist. Proj.'!$C45)</f>
        <v>450</v>
      </c>
      <c r="M45" s="15">
        <f>SUMIFS('Retail_distributor-wise'!P:P,'Retail_distributor-wise'!$B:$B,'Credit sales_Ret. + Dist. Proj.'!$B45,'Retail_distributor-wise'!$C:$C,'Credit sales_Ret. + Dist. Proj.'!$C45)</f>
        <v>600</v>
      </c>
      <c r="N45" s="15">
        <f>SUMIFS('Retail_distributor-wise'!Q:Q,'Retail_distributor-wise'!$B:$B,'Credit sales_Ret. + Dist. Proj.'!$B45,'Retail_distributor-wise'!$C:$C,'Credit sales_Ret. + Dist. Proj.'!$C45)</f>
        <v>700</v>
      </c>
      <c r="O45" s="15">
        <f>SUMIFS('Retail_distributor-wise'!R:R,'Retail_distributor-wise'!$B:$B,'Credit sales_Ret. + Dist. Proj.'!$B45,'Retail_distributor-wise'!$C:$C,'Credit sales_Ret. + Dist. Proj.'!$C45)</f>
        <v>750</v>
      </c>
      <c r="P45" s="15">
        <f>SUMIFS('Retail_distributor-wise'!S:S,'Retail_distributor-wise'!$B:$B,'Credit sales_Ret. + Dist. Proj.'!$B45,'Retail_distributor-wise'!$C:$C,'Credit sales_Ret. + Dist. Proj.'!$C45)</f>
        <v>950</v>
      </c>
      <c r="Q45" s="15">
        <f>SUMIFS('Retail_distributor-wise'!T:T,'Retail_distributor-wise'!$B:$B,'Credit sales_Ret. + Dist. Proj.'!$B45,'Retail_distributor-wise'!$C:$C,'Credit sales_Ret. + Dist. Proj.'!$C45)</f>
        <v>1100</v>
      </c>
      <c r="R45" s="15">
        <f>SUMIFS('Retail_distributor-wise'!U:U,'Retail_distributor-wise'!$B:$B,'Credit sales_Ret. + Dist. Proj.'!$B45,'Retail_distributor-wise'!$C:$C,'Credit sales_Ret. + Dist. Proj.'!$C45)</f>
        <v>1250</v>
      </c>
      <c r="S45" s="15"/>
      <c r="T45" s="15">
        <f t="shared" si="7"/>
        <v>1700</v>
      </c>
      <c r="U45" s="15">
        <f>SUMIFS(Distributor_projects!I:I,Distributor_projects!$B:$B,'Credit sales_Ret. + Dist. Proj.'!$B45,Distributor_projects!$C:$C,'Credit sales_Ret. + Dist. Proj.'!$C45)</f>
        <v>100</v>
      </c>
      <c r="V45" s="15">
        <f>SUMIFS(Distributor_projects!J:J,Distributor_projects!$B:$B,'Credit sales_Ret. + Dist. Proj.'!$B45,Distributor_projects!$C:$C,'Credit sales_Ret. + Dist. Proj.'!$C45)</f>
        <v>100</v>
      </c>
      <c r="W45" s="15">
        <f>SUMIFS(Distributor_projects!K:K,Distributor_projects!$B:$B,'Credit sales_Ret. + Dist. Proj.'!$B45,Distributor_projects!$C:$C,'Credit sales_Ret. + Dist. Proj.'!$C45)</f>
        <v>150</v>
      </c>
      <c r="X45" s="15">
        <f>SUMIFS(Distributor_projects!L:L,Distributor_projects!$B:$B,'Credit sales_Ret. + Dist. Proj.'!$B45,Distributor_projects!$C:$C,'Credit sales_Ret. + Dist. Proj.'!$C45)</f>
        <v>150</v>
      </c>
      <c r="Y45" s="15">
        <f>SUMIFS(Distributor_projects!M:M,Distributor_projects!$B:$B,'Credit sales_Ret. + Dist. Proj.'!$B45,Distributor_projects!$C:$C,'Credit sales_Ret. + Dist. Proj.'!$C45)</f>
        <v>150</v>
      </c>
      <c r="Z45" s="15">
        <f>SUMIFS(Distributor_projects!N:N,Distributor_projects!$B:$B,'Credit sales_Ret. + Dist. Proj.'!$B45,Distributor_projects!$C:$C,'Credit sales_Ret. + Dist. Proj.'!$C45)</f>
        <v>150</v>
      </c>
      <c r="AA45" s="15">
        <f>SUMIFS(Distributor_projects!O:O,Distributor_projects!$B:$B,'Credit sales_Ret. + Dist. Proj.'!$B45,Distributor_projects!$C:$C,'Credit sales_Ret. + Dist. Proj.'!$C45)</f>
        <v>150</v>
      </c>
      <c r="AB45" s="15">
        <f>SUMIFS(Distributor_projects!P:P,Distributor_projects!$B:$B,'Credit sales_Ret. + Dist. Proj.'!$B45,Distributor_projects!$C:$C,'Credit sales_Ret. + Dist. Proj.'!$C45)</f>
        <v>150</v>
      </c>
      <c r="AC45" s="15">
        <f>SUMIFS(Distributor_projects!Q:Q,Distributor_projects!$B:$B,'Credit sales_Ret. + Dist. Proj.'!$B45,Distributor_projects!$C:$C,'Credit sales_Ret. + Dist. Proj.'!$C45)</f>
        <v>150</v>
      </c>
      <c r="AD45" s="15">
        <f>SUMIFS(Distributor_projects!R:R,Distributor_projects!$B:$B,'Credit sales_Ret. + Dist. Proj.'!$B45,Distributor_projects!$C:$C,'Credit sales_Ret. + Dist. Proj.'!$C45)</f>
        <v>150</v>
      </c>
      <c r="AE45" s="15">
        <f>SUMIFS(Distributor_projects!S:S,Distributor_projects!$B:$B,'Credit sales_Ret. + Dist. Proj.'!$B45,Distributor_projects!$C:$C,'Credit sales_Ret. + Dist. Proj.'!$C45)</f>
        <v>150</v>
      </c>
      <c r="AF45" s="15">
        <f>SUMIFS(Distributor_projects!T:T,Distributor_projects!$B:$B,'Credit sales_Ret. + Dist. Proj.'!$B45,Distributor_projects!$C:$C,'Credit sales_Ret. + Dist. Proj.'!$C45)</f>
        <v>150</v>
      </c>
      <c r="AH45" s="16">
        <v>0.9</v>
      </c>
      <c r="AI45" s="16">
        <v>0.9</v>
      </c>
      <c r="AJ45" s="16">
        <v>0.8</v>
      </c>
      <c r="AK45" s="16">
        <v>0.9</v>
      </c>
      <c r="AL45" s="16">
        <v>0.9</v>
      </c>
      <c r="AM45" s="16">
        <v>0.9</v>
      </c>
      <c r="AN45" s="16">
        <v>0.9</v>
      </c>
      <c r="AO45" s="16">
        <v>0.9</v>
      </c>
      <c r="AP45" s="16">
        <v>0.9</v>
      </c>
      <c r="AQ45" s="16">
        <v>0.9</v>
      </c>
      <c r="AR45" s="16">
        <v>0.9</v>
      </c>
      <c r="AS45" s="16">
        <v>0.9</v>
      </c>
      <c r="AT45" s="16"/>
      <c r="AU45" s="563">
        <f t="shared" si="10"/>
        <v>0.54</v>
      </c>
      <c r="AV45" s="563">
        <f t="shared" si="11"/>
        <v>0.72</v>
      </c>
      <c r="AW45" s="563">
        <f t="shared" si="12"/>
        <v>0.6</v>
      </c>
      <c r="AX45" s="563">
        <f t="shared" si="13"/>
        <v>0.58499999999999996</v>
      </c>
      <c r="AY45" s="563">
        <f t="shared" si="14"/>
        <v>0.495</v>
      </c>
      <c r="AZ45" s="563">
        <f t="shared" si="15"/>
        <v>0.54</v>
      </c>
      <c r="BA45" s="563">
        <f t="shared" si="16"/>
        <v>0.67500000000000004</v>
      </c>
      <c r="BB45" s="563">
        <f t="shared" si="17"/>
        <v>0.76500000000000001</v>
      </c>
      <c r="BC45" s="346">
        <f t="shared" si="18"/>
        <v>0.81</v>
      </c>
      <c r="BD45" s="346">
        <f t="shared" si="19"/>
        <v>0.99</v>
      </c>
      <c r="BE45" s="346">
        <f t="shared" si="20"/>
        <v>1.125</v>
      </c>
      <c r="BF45" s="346">
        <f t="shared" si="21"/>
        <v>1.26</v>
      </c>
      <c r="BG45" s="346">
        <f t="shared" si="22"/>
        <v>9.1050000000000004</v>
      </c>
      <c r="BI45" s="14">
        <f>IFERROR(AH45*'Retail_distributor-wise'!KW45,"")</f>
        <v>2.37825</v>
      </c>
      <c r="BJ45" s="14">
        <f>IFERROR(AI45*'Retail_distributor-wise'!KX45,"")</f>
        <v>3.25773</v>
      </c>
      <c r="BK45" s="14">
        <f>IFERROR(AJ45*'Retail_distributor-wise'!KY45,"")</f>
        <v>2.3553599999999997</v>
      </c>
      <c r="BL45" s="14">
        <f>IFERROR(AK45*'Retail_distributor-wise'!KZ45,"")</f>
        <v>2.0956499999999996</v>
      </c>
      <c r="BM45" s="14">
        <f>IFERROR(AL45*'Retail_distributor-wise'!LA45,"")</f>
        <v>1.6354799999999998</v>
      </c>
      <c r="BN45" s="14">
        <f>IFERROR(AM45*'Retail_distributor-wise'!LB45,"")</f>
        <v>1.7791650000000001</v>
      </c>
      <c r="BO45" s="14">
        <f>IFERROR(AN45*'Retail_distributor-wise'!LC45,"")</f>
        <v>2.3646600000000002</v>
      </c>
      <c r="BP45" s="14">
        <f>IFERROR(AO45*'Retail_distributor-wise'!LD45,"")</f>
        <v>2.8129500000000003</v>
      </c>
      <c r="BQ45" s="14">
        <f>IFERROR(AP45*'Retail_distributor-wise'!LE45,"")</f>
        <v>3.1151250000000004</v>
      </c>
      <c r="BR45" s="14">
        <f>IFERROR(AQ45*'Retail_distributor-wise'!LF45,"")</f>
        <v>4.1595749999999994</v>
      </c>
      <c r="BS45" s="14">
        <f>IFERROR(AR45*'Retail_distributor-wise'!LG45,"")</f>
        <v>4.8163499999999999</v>
      </c>
      <c r="BT45" s="14">
        <f>IFERROR(AS45*'Retail_distributor-wise'!LH45,"")</f>
        <v>5.6418749999999989</v>
      </c>
      <c r="BU45" s="14">
        <f t="shared" si="38"/>
        <v>36.412169999999996</v>
      </c>
      <c r="BW45" s="346">
        <f>IFERROR(AH45*Distributor_projects!CZ45,"")</f>
        <v>0.4365</v>
      </c>
      <c r="BX45" s="346">
        <f>IFERROR(AI45*Distributor_projects!DA45,"")</f>
        <v>0.4365</v>
      </c>
      <c r="BY45" s="346">
        <f>IFERROR(AJ45*Distributor_projects!DB45,"")</f>
        <v>0.58200000000000007</v>
      </c>
      <c r="BZ45" s="346">
        <f>IFERROR(AK45*Distributor_projects!DC45,"")</f>
        <v>0.65475000000000005</v>
      </c>
      <c r="CA45" s="346">
        <f>IFERROR(AL45*Distributor_projects!DD45,"")</f>
        <v>0.65475000000000005</v>
      </c>
      <c r="CB45" s="346">
        <f>IFERROR(AM45*Distributor_projects!DE45,"")</f>
        <v>0.65475000000000005</v>
      </c>
      <c r="CC45" s="346">
        <f>IFERROR(AN45*Distributor_projects!DF45,"")</f>
        <v>0.65475000000000005</v>
      </c>
      <c r="CD45" s="346">
        <f>IFERROR(AO45*Distributor_projects!DG45,"")</f>
        <v>0.65475000000000005</v>
      </c>
      <c r="CE45" s="346">
        <f>IFERROR(AP45*Distributor_projects!DH45,"")</f>
        <v>0.65475000000000005</v>
      </c>
      <c r="CF45" s="346">
        <f>IFERROR(AQ45*Distributor_projects!DI45,"")</f>
        <v>0.65475000000000005</v>
      </c>
      <c r="CG45" s="346">
        <f>IFERROR(AR45*Distributor_projects!DJ45,"")</f>
        <v>0.65475000000000005</v>
      </c>
      <c r="CH45" s="346">
        <f>IFERROR(AS45*Distributor_projects!DK45,"")</f>
        <v>0.65475000000000005</v>
      </c>
      <c r="CI45" s="563">
        <f t="shared" si="39"/>
        <v>7.3477499999999996</v>
      </c>
      <c r="CK45" s="346">
        <f t="shared" si="25"/>
        <v>2.8147500000000001</v>
      </c>
      <c r="CL45" s="346">
        <f t="shared" si="26"/>
        <v>3.6942300000000001</v>
      </c>
      <c r="CM45" s="346">
        <f t="shared" si="27"/>
        <v>2.93736</v>
      </c>
      <c r="CN45" s="346">
        <f t="shared" si="28"/>
        <v>2.7503999999999995</v>
      </c>
      <c r="CO45" s="346">
        <f t="shared" si="29"/>
        <v>2.2902299999999998</v>
      </c>
      <c r="CP45" s="346">
        <f t="shared" si="30"/>
        <v>2.4339150000000003</v>
      </c>
      <c r="CQ45" s="346">
        <f t="shared" si="31"/>
        <v>3.0194100000000001</v>
      </c>
      <c r="CR45" s="346">
        <f t="shared" si="32"/>
        <v>3.4677000000000002</v>
      </c>
      <c r="CS45" s="346">
        <f t="shared" si="33"/>
        <v>3.7698750000000003</v>
      </c>
      <c r="CT45" s="346">
        <f t="shared" si="34"/>
        <v>4.8143249999999993</v>
      </c>
      <c r="CU45" s="346">
        <f t="shared" si="35"/>
        <v>5.4710999999999999</v>
      </c>
      <c r="CV45" s="346">
        <f t="shared" si="36"/>
        <v>6.2966249999999988</v>
      </c>
      <c r="CW45" s="346">
        <f t="shared" si="37"/>
        <v>43.759920000000001</v>
      </c>
    </row>
    <row r="46" spans="1:101">
      <c r="A46" s="4">
        <v>33</v>
      </c>
      <c r="B46" s="1" t="s">
        <v>449</v>
      </c>
      <c r="C46" s="1" t="s">
        <v>349</v>
      </c>
      <c r="D46" s="4" t="s">
        <v>328</v>
      </c>
      <c r="E46" s="4" t="s">
        <v>488</v>
      </c>
      <c r="F46" s="15">
        <f t="shared" ref="F46:F77" si="40">SUM(G46:R46)</f>
        <v>10000</v>
      </c>
      <c r="G46" s="15">
        <f>SUMIFS('Retail_distributor-wise'!J:J,'Retail_distributor-wise'!$B:$B,'Credit sales_Ret. + Dist. Proj.'!$B46,'Retail_distributor-wise'!$C:$C,'Credit sales_Ret. + Dist. Proj.'!$C46)</f>
        <v>600</v>
      </c>
      <c r="H46" s="15">
        <f>SUMIFS('Retail_distributor-wise'!K:K,'Retail_distributor-wise'!$B:$B,'Credit sales_Ret. + Dist. Proj.'!$B46,'Retail_distributor-wise'!$C:$C,'Credit sales_Ret. + Dist. Proj.'!$C46)</f>
        <v>800</v>
      </c>
      <c r="I46" s="15">
        <f>SUMIFS('Retail_distributor-wise'!L:L,'Retail_distributor-wise'!$B:$B,'Credit sales_Ret. + Dist. Proj.'!$B46,'Retail_distributor-wise'!$C:$C,'Credit sales_Ret. + Dist. Proj.'!$C46)</f>
        <v>700</v>
      </c>
      <c r="J46" s="15">
        <f>SUMIFS('Retail_distributor-wise'!M:M,'Retail_distributor-wise'!$B:$B,'Credit sales_Ret. + Dist. Proj.'!$B46,'Retail_distributor-wise'!$C:$C,'Credit sales_Ret. + Dist. Proj.'!$C46)</f>
        <v>600</v>
      </c>
      <c r="K46" s="15">
        <f>SUMIFS('Retail_distributor-wise'!N:N,'Retail_distributor-wise'!$B:$B,'Credit sales_Ret. + Dist. Proj.'!$B46,'Retail_distributor-wise'!$C:$C,'Credit sales_Ret. + Dist. Proj.'!$C46)</f>
        <v>500</v>
      </c>
      <c r="L46" s="15">
        <f>SUMIFS('Retail_distributor-wise'!O:O,'Retail_distributor-wise'!$B:$B,'Credit sales_Ret. + Dist. Proj.'!$B46,'Retail_distributor-wise'!$C:$C,'Credit sales_Ret. + Dist. Proj.'!$C46)</f>
        <v>550</v>
      </c>
      <c r="M46" s="15">
        <f>SUMIFS('Retail_distributor-wise'!P:P,'Retail_distributor-wise'!$B:$B,'Credit sales_Ret. + Dist. Proj.'!$B46,'Retail_distributor-wise'!$C:$C,'Credit sales_Ret. + Dist. Proj.'!$C46)</f>
        <v>700</v>
      </c>
      <c r="N46" s="15">
        <f>SUMIFS('Retail_distributor-wise'!Q:Q,'Retail_distributor-wise'!$B:$B,'Credit sales_Ret. + Dist. Proj.'!$B46,'Retail_distributor-wise'!$C:$C,'Credit sales_Ret. + Dist. Proj.'!$C46)</f>
        <v>850</v>
      </c>
      <c r="O46" s="15">
        <f>SUMIFS('Retail_distributor-wise'!R:R,'Retail_distributor-wise'!$B:$B,'Credit sales_Ret. + Dist. Proj.'!$B46,'Retail_distributor-wise'!$C:$C,'Credit sales_Ret. + Dist. Proj.'!$C46)</f>
        <v>900</v>
      </c>
      <c r="P46" s="15">
        <f>SUMIFS('Retail_distributor-wise'!S:S,'Retail_distributor-wise'!$B:$B,'Credit sales_Ret. + Dist. Proj.'!$B46,'Retail_distributor-wise'!$C:$C,'Credit sales_Ret. + Dist. Proj.'!$C46)</f>
        <v>1100</v>
      </c>
      <c r="Q46" s="15">
        <f>SUMIFS('Retail_distributor-wise'!T:T,'Retail_distributor-wise'!$B:$B,'Credit sales_Ret. + Dist. Proj.'!$B46,'Retail_distributor-wise'!$C:$C,'Credit sales_Ret. + Dist. Proj.'!$C46)</f>
        <v>1250</v>
      </c>
      <c r="R46" s="15">
        <f>SUMIFS('Retail_distributor-wise'!U:U,'Retail_distributor-wise'!$B:$B,'Credit sales_Ret. + Dist. Proj.'!$B46,'Retail_distributor-wise'!$C:$C,'Credit sales_Ret. + Dist. Proj.'!$C46)</f>
        <v>1450</v>
      </c>
      <c r="S46" s="15"/>
      <c r="T46" s="15">
        <f t="shared" ref="T46:T77" si="41">SUM(U46:AF46)</f>
        <v>1850</v>
      </c>
      <c r="U46" s="15">
        <f>SUMIFS(Distributor_projects!I:I,Distributor_projects!$B:$B,'Credit sales_Ret. + Dist. Proj.'!$B46,Distributor_projects!$C:$C,'Credit sales_Ret. + Dist. Proj.'!$C46)</f>
        <v>100</v>
      </c>
      <c r="V46" s="15">
        <f>SUMIFS(Distributor_projects!J:J,Distributor_projects!$B:$B,'Credit sales_Ret. + Dist. Proj.'!$B46,Distributor_projects!$C:$C,'Credit sales_Ret. + Dist. Proj.'!$C46)</f>
        <v>100</v>
      </c>
      <c r="W46" s="15">
        <f>SUMIFS(Distributor_projects!K:K,Distributor_projects!$B:$B,'Credit sales_Ret. + Dist. Proj.'!$B46,Distributor_projects!$C:$C,'Credit sales_Ret. + Dist. Proj.'!$C46)</f>
        <v>100</v>
      </c>
      <c r="X46" s="15">
        <f>SUMIFS(Distributor_projects!L:L,Distributor_projects!$B:$B,'Credit sales_Ret. + Dist. Proj.'!$B46,Distributor_projects!$C:$C,'Credit sales_Ret. + Dist. Proj.'!$C46)</f>
        <v>100</v>
      </c>
      <c r="Y46" s="15">
        <f>SUMIFS(Distributor_projects!M:M,Distributor_projects!$B:$B,'Credit sales_Ret. + Dist. Proj.'!$B46,Distributor_projects!$C:$C,'Credit sales_Ret. + Dist. Proj.'!$C46)</f>
        <v>150</v>
      </c>
      <c r="Z46" s="15">
        <f>SUMIFS(Distributor_projects!N:N,Distributor_projects!$B:$B,'Credit sales_Ret. + Dist. Proj.'!$B46,Distributor_projects!$C:$C,'Credit sales_Ret. + Dist. Proj.'!$C46)</f>
        <v>150</v>
      </c>
      <c r="AA46" s="15">
        <f>SUMIFS(Distributor_projects!O:O,Distributor_projects!$B:$B,'Credit sales_Ret. + Dist. Proj.'!$B46,Distributor_projects!$C:$C,'Credit sales_Ret. + Dist. Proj.'!$C46)</f>
        <v>150</v>
      </c>
      <c r="AB46" s="15">
        <f>SUMIFS(Distributor_projects!P:P,Distributor_projects!$B:$B,'Credit sales_Ret. + Dist. Proj.'!$B46,Distributor_projects!$C:$C,'Credit sales_Ret. + Dist. Proj.'!$C46)</f>
        <v>200</v>
      </c>
      <c r="AC46" s="15">
        <f>SUMIFS(Distributor_projects!Q:Q,Distributor_projects!$B:$B,'Credit sales_Ret. + Dist. Proj.'!$B46,Distributor_projects!$C:$C,'Credit sales_Ret. + Dist. Proj.'!$C46)</f>
        <v>200</v>
      </c>
      <c r="AD46" s="15">
        <f>SUMIFS(Distributor_projects!R:R,Distributor_projects!$B:$B,'Credit sales_Ret. + Dist. Proj.'!$B46,Distributor_projects!$C:$C,'Credit sales_Ret. + Dist. Proj.'!$C46)</f>
        <v>200</v>
      </c>
      <c r="AE46" s="15">
        <f>SUMIFS(Distributor_projects!S:S,Distributor_projects!$B:$B,'Credit sales_Ret. + Dist. Proj.'!$B46,Distributor_projects!$C:$C,'Credit sales_Ret. + Dist. Proj.'!$C46)</f>
        <v>200</v>
      </c>
      <c r="AF46" s="15">
        <f>SUMIFS(Distributor_projects!T:T,Distributor_projects!$B:$B,'Credit sales_Ret. + Dist. Proj.'!$B46,Distributor_projects!$C:$C,'Credit sales_Ret. + Dist. Proj.'!$C46)</f>
        <v>200</v>
      </c>
      <c r="AH46" s="16">
        <v>0.9</v>
      </c>
      <c r="AI46" s="16">
        <v>0.9</v>
      </c>
      <c r="AJ46" s="16">
        <v>0.8</v>
      </c>
      <c r="AK46" s="16">
        <v>0.9</v>
      </c>
      <c r="AL46" s="16">
        <v>0.9</v>
      </c>
      <c r="AM46" s="16">
        <v>0.9</v>
      </c>
      <c r="AN46" s="16">
        <v>0.9</v>
      </c>
      <c r="AO46" s="16">
        <v>0.9</v>
      </c>
      <c r="AP46" s="16">
        <v>0.9</v>
      </c>
      <c r="AQ46" s="16">
        <v>0.9</v>
      </c>
      <c r="AR46" s="16">
        <v>0.9</v>
      </c>
      <c r="AS46" s="16">
        <v>0.9</v>
      </c>
      <c r="AT46" s="16"/>
      <c r="AU46" s="563">
        <f t="shared" si="10"/>
        <v>0.63</v>
      </c>
      <c r="AV46" s="563">
        <f t="shared" si="11"/>
        <v>0.81</v>
      </c>
      <c r="AW46" s="563">
        <f t="shared" si="12"/>
        <v>0.64</v>
      </c>
      <c r="AX46" s="563">
        <f t="shared" si="13"/>
        <v>0.63</v>
      </c>
      <c r="AY46" s="563">
        <f t="shared" si="14"/>
        <v>0.58499999999999996</v>
      </c>
      <c r="AZ46" s="563">
        <f t="shared" si="15"/>
        <v>0.63</v>
      </c>
      <c r="BA46" s="563">
        <f t="shared" si="16"/>
        <v>0.76500000000000001</v>
      </c>
      <c r="BB46" s="563">
        <f t="shared" si="17"/>
        <v>0.94499999999999995</v>
      </c>
      <c r="BC46" s="346">
        <f t="shared" si="18"/>
        <v>0.99</v>
      </c>
      <c r="BD46" s="346">
        <f t="shared" si="19"/>
        <v>1.17</v>
      </c>
      <c r="BE46" s="346">
        <f t="shared" si="20"/>
        <v>1.3049999999999999</v>
      </c>
      <c r="BF46" s="346">
        <f t="shared" si="21"/>
        <v>1.4850000000000001</v>
      </c>
      <c r="BG46" s="346">
        <f t="shared" si="22"/>
        <v>10.584999999999999</v>
      </c>
      <c r="BI46" s="14">
        <f>IFERROR(AH46*'Retail_distributor-wise'!KW46,"")</f>
        <v>2.8765799999999992</v>
      </c>
      <c r="BJ46" s="14">
        <f>IFERROR(AI46*'Retail_distributor-wise'!KX46,"")</f>
        <v>3.7634399999999997</v>
      </c>
      <c r="BK46" s="14">
        <f>IFERROR(AJ46*'Retail_distributor-wise'!KY46,"")</f>
        <v>2.77928</v>
      </c>
      <c r="BL46" s="14">
        <f>IFERROR(AK46*'Retail_distributor-wise'!KZ46,"")</f>
        <v>2.5450200000000001</v>
      </c>
      <c r="BM46" s="14">
        <f>IFERROR(AL46*'Retail_distributor-wise'!LA46,"")</f>
        <v>2.06955</v>
      </c>
      <c r="BN46" s="14">
        <f>IFERROR(AM46*'Retail_distributor-wise'!LB46,"")</f>
        <v>2.2022550000000001</v>
      </c>
      <c r="BO46" s="14">
        <f>IFERROR(AN46*'Retail_distributor-wise'!LC46,"")</f>
        <v>2.7940499999999999</v>
      </c>
      <c r="BP46" s="14">
        <f>IFERROR(AO46*'Retail_distributor-wise'!LD46,"")</f>
        <v>3.4585649999999997</v>
      </c>
      <c r="BQ46" s="14">
        <f>IFERROR(AP46*'Retail_distributor-wise'!LE46,"")</f>
        <v>3.7721699999999991</v>
      </c>
      <c r="BR46" s="14">
        <f>IFERROR(AQ46*'Retail_distributor-wise'!LF46,"")</f>
        <v>4.8440700000000003</v>
      </c>
      <c r="BS46" s="14">
        <f>IFERROR(AR46*'Retail_distributor-wise'!LG46,"")</f>
        <v>5.4731249999999996</v>
      </c>
      <c r="BT46" s="14">
        <f>IFERROR(AS46*'Retail_distributor-wise'!LH46,"")</f>
        <v>6.5445749999999991</v>
      </c>
      <c r="BU46" s="14">
        <f t="shared" si="38"/>
        <v>43.122679999999995</v>
      </c>
      <c r="BW46" s="346">
        <f>IFERROR(AH46*Distributor_projects!CZ46,"")</f>
        <v>0.43380000000000002</v>
      </c>
      <c r="BX46" s="346">
        <f>IFERROR(AI46*Distributor_projects!DA46,"")</f>
        <v>0.43380000000000002</v>
      </c>
      <c r="BY46" s="346">
        <f>IFERROR(AJ46*Distributor_projects!DB46,"")</f>
        <v>0.3856</v>
      </c>
      <c r="BZ46" s="346">
        <f>IFERROR(AK46*Distributor_projects!DC46,"")</f>
        <v>0.43380000000000002</v>
      </c>
      <c r="CA46" s="346">
        <f>IFERROR(AL46*Distributor_projects!DD46,"")</f>
        <v>0.65069999999999995</v>
      </c>
      <c r="CB46" s="346">
        <f>IFERROR(AM46*Distributor_projects!DE46,"")</f>
        <v>0.65069999999999995</v>
      </c>
      <c r="CC46" s="346">
        <f>IFERROR(AN46*Distributor_projects!DF46,"")</f>
        <v>0.65069999999999995</v>
      </c>
      <c r="CD46" s="346">
        <f>IFERROR(AO46*Distributor_projects!DG46,"")</f>
        <v>0.86760000000000004</v>
      </c>
      <c r="CE46" s="346">
        <f>IFERROR(AP46*Distributor_projects!DH46,"")</f>
        <v>0.86760000000000004</v>
      </c>
      <c r="CF46" s="346">
        <f>IFERROR(AQ46*Distributor_projects!DI46,"")</f>
        <v>0.86760000000000004</v>
      </c>
      <c r="CG46" s="346">
        <f>IFERROR(AR46*Distributor_projects!DJ46,"")</f>
        <v>0.86760000000000004</v>
      </c>
      <c r="CH46" s="346">
        <f>IFERROR(AS46*Distributor_projects!DK46,"")</f>
        <v>0.86760000000000004</v>
      </c>
      <c r="CI46" s="563">
        <f t="shared" si="39"/>
        <v>7.9771000000000019</v>
      </c>
      <c r="CK46" s="346">
        <f t="shared" si="25"/>
        <v>3.3103799999999994</v>
      </c>
      <c r="CL46" s="346">
        <f t="shared" si="26"/>
        <v>4.1972399999999999</v>
      </c>
      <c r="CM46" s="346">
        <f t="shared" si="27"/>
        <v>3.1648800000000001</v>
      </c>
      <c r="CN46" s="346">
        <f t="shared" si="28"/>
        <v>2.9788200000000002</v>
      </c>
      <c r="CO46" s="346">
        <f t="shared" si="29"/>
        <v>2.7202500000000001</v>
      </c>
      <c r="CP46" s="346">
        <f t="shared" si="30"/>
        <v>2.8529550000000001</v>
      </c>
      <c r="CQ46" s="346">
        <f t="shared" si="31"/>
        <v>3.44475</v>
      </c>
      <c r="CR46" s="346">
        <f t="shared" si="32"/>
        <v>4.3261649999999996</v>
      </c>
      <c r="CS46" s="346">
        <f t="shared" si="33"/>
        <v>4.6397699999999995</v>
      </c>
      <c r="CT46" s="346">
        <f t="shared" si="34"/>
        <v>5.7116700000000007</v>
      </c>
      <c r="CU46" s="346">
        <f t="shared" si="35"/>
        <v>6.3407249999999999</v>
      </c>
      <c r="CV46" s="346">
        <f t="shared" si="36"/>
        <v>7.4121749999999995</v>
      </c>
      <c r="CW46" s="346">
        <f t="shared" si="37"/>
        <v>51.099779999999996</v>
      </c>
    </row>
    <row r="47" spans="1:101" s="18" customFormat="1">
      <c r="A47" s="130">
        <v>34</v>
      </c>
      <c r="B47" s="18" t="s">
        <v>450</v>
      </c>
      <c r="C47" s="18" t="s">
        <v>349</v>
      </c>
      <c r="D47" s="130" t="s">
        <v>326</v>
      </c>
      <c r="E47" s="130"/>
      <c r="F47" s="561">
        <f t="shared" si="40"/>
        <v>2650</v>
      </c>
      <c r="G47" s="561">
        <f>SUMIFS('Retail_distributor-wise'!J:J,'Retail_distributor-wise'!$B:$B,'Credit sales_Ret. + Dist. Proj.'!$B47,'Retail_distributor-wise'!$C:$C,'Credit sales_Ret. + Dist. Proj.'!$C47)</f>
        <v>150</v>
      </c>
      <c r="H47" s="561">
        <f>SUMIFS('Retail_distributor-wise'!K:K,'Retail_distributor-wise'!$B:$B,'Credit sales_Ret. + Dist. Proj.'!$B47,'Retail_distributor-wise'!$C:$C,'Credit sales_Ret. + Dist. Proj.'!$C47)</f>
        <v>200</v>
      </c>
      <c r="I47" s="561">
        <f>SUMIFS('Retail_distributor-wise'!L:L,'Retail_distributor-wise'!$B:$B,'Credit sales_Ret. + Dist. Proj.'!$B47,'Retail_distributor-wise'!$C:$C,'Credit sales_Ret. + Dist. Proj.'!$C47)</f>
        <v>200</v>
      </c>
      <c r="J47" s="561">
        <f>SUMIFS('Retail_distributor-wise'!M:M,'Retail_distributor-wise'!$B:$B,'Credit sales_Ret. + Dist. Proj.'!$B47,'Retail_distributor-wise'!$C:$C,'Credit sales_Ret. + Dist. Proj.'!$C47)</f>
        <v>150</v>
      </c>
      <c r="K47" s="561">
        <f>SUMIFS('Retail_distributor-wise'!N:N,'Retail_distributor-wise'!$B:$B,'Credit sales_Ret. + Dist. Proj.'!$B47,'Retail_distributor-wise'!$C:$C,'Credit sales_Ret. + Dist. Proj.'!$C47)</f>
        <v>100</v>
      </c>
      <c r="L47" s="561">
        <f>SUMIFS('Retail_distributor-wise'!O:O,'Retail_distributor-wise'!$B:$B,'Credit sales_Ret. + Dist. Proj.'!$B47,'Retail_distributor-wise'!$C:$C,'Credit sales_Ret. + Dist. Proj.'!$C47)</f>
        <v>150</v>
      </c>
      <c r="M47" s="561">
        <f>SUMIFS('Retail_distributor-wise'!P:P,'Retail_distributor-wise'!$B:$B,'Credit sales_Ret. + Dist. Proj.'!$B47,'Retail_distributor-wise'!$C:$C,'Credit sales_Ret. + Dist. Proj.'!$C47)</f>
        <v>200</v>
      </c>
      <c r="N47" s="561">
        <f>SUMIFS('Retail_distributor-wise'!Q:Q,'Retail_distributor-wise'!$B:$B,'Credit sales_Ret. + Dist. Proj.'!$B47,'Retail_distributor-wise'!$C:$C,'Credit sales_Ret. + Dist. Proj.'!$C47)</f>
        <v>200</v>
      </c>
      <c r="O47" s="561">
        <f>SUMIFS('Retail_distributor-wise'!R:R,'Retail_distributor-wise'!$B:$B,'Credit sales_Ret. + Dist. Proj.'!$B47,'Retail_distributor-wise'!$C:$C,'Credit sales_Ret. + Dist. Proj.'!$C47)</f>
        <v>250</v>
      </c>
      <c r="P47" s="561">
        <f>SUMIFS('Retail_distributor-wise'!S:S,'Retail_distributor-wise'!$B:$B,'Credit sales_Ret. + Dist. Proj.'!$B47,'Retail_distributor-wise'!$C:$C,'Credit sales_Ret. + Dist. Proj.'!$C47)</f>
        <v>300</v>
      </c>
      <c r="Q47" s="561">
        <f>SUMIFS('Retail_distributor-wise'!T:T,'Retail_distributor-wise'!$B:$B,'Credit sales_Ret. + Dist. Proj.'!$B47,'Retail_distributor-wise'!$C:$C,'Credit sales_Ret. + Dist. Proj.'!$C47)</f>
        <v>350</v>
      </c>
      <c r="R47" s="561">
        <f>SUMIFS('Retail_distributor-wise'!U:U,'Retail_distributor-wise'!$B:$B,'Credit sales_Ret. + Dist. Proj.'!$B47,'Retail_distributor-wise'!$C:$C,'Credit sales_Ret. + Dist. Proj.'!$C47)</f>
        <v>400</v>
      </c>
      <c r="S47" s="561"/>
      <c r="T47" s="561">
        <f t="shared" si="41"/>
        <v>1400</v>
      </c>
      <c r="U47" s="561">
        <f>SUMIFS(Distributor_projects!I:I,Distributor_projects!$B:$B,'Credit sales_Ret. + Dist. Proj.'!$B47,Distributor_projects!$C:$C,'Credit sales_Ret. + Dist. Proj.'!$C47)</f>
        <v>100</v>
      </c>
      <c r="V47" s="561">
        <f>SUMIFS(Distributor_projects!J:J,Distributor_projects!$B:$B,'Credit sales_Ret. + Dist. Proj.'!$B47,Distributor_projects!$C:$C,'Credit sales_Ret. + Dist. Proj.'!$C47)</f>
        <v>100</v>
      </c>
      <c r="W47" s="561">
        <f>SUMIFS(Distributor_projects!K:K,Distributor_projects!$B:$B,'Credit sales_Ret. + Dist. Proj.'!$B47,Distributor_projects!$C:$C,'Credit sales_Ret. + Dist. Proj.'!$C47)</f>
        <v>100</v>
      </c>
      <c r="X47" s="561">
        <f>SUMIFS(Distributor_projects!L:L,Distributor_projects!$B:$B,'Credit sales_Ret. + Dist. Proj.'!$B47,Distributor_projects!$C:$C,'Credit sales_Ret. + Dist. Proj.'!$C47)</f>
        <v>100</v>
      </c>
      <c r="Y47" s="561">
        <f>SUMIFS(Distributor_projects!M:M,Distributor_projects!$B:$B,'Credit sales_Ret. + Dist. Proj.'!$B47,Distributor_projects!$C:$C,'Credit sales_Ret. + Dist. Proj.'!$C47)</f>
        <v>100</v>
      </c>
      <c r="Z47" s="561">
        <f>SUMIFS(Distributor_projects!N:N,Distributor_projects!$B:$B,'Credit sales_Ret. + Dist. Proj.'!$B47,Distributor_projects!$C:$C,'Credit sales_Ret. + Dist. Proj.'!$C47)</f>
        <v>100</v>
      </c>
      <c r="AA47" s="561">
        <f>SUMIFS(Distributor_projects!O:O,Distributor_projects!$B:$B,'Credit sales_Ret. + Dist. Proj.'!$B47,Distributor_projects!$C:$C,'Credit sales_Ret. + Dist. Proj.'!$C47)</f>
        <v>100</v>
      </c>
      <c r="AB47" s="561">
        <f>SUMIFS(Distributor_projects!P:P,Distributor_projects!$B:$B,'Credit sales_Ret. + Dist. Proj.'!$B47,Distributor_projects!$C:$C,'Credit sales_Ret. + Dist. Proj.'!$C47)</f>
        <v>100</v>
      </c>
      <c r="AC47" s="561">
        <f>SUMIFS(Distributor_projects!Q:Q,Distributor_projects!$B:$B,'Credit sales_Ret. + Dist. Proj.'!$B47,Distributor_projects!$C:$C,'Credit sales_Ret. + Dist. Proj.'!$C47)</f>
        <v>150</v>
      </c>
      <c r="AD47" s="561">
        <f>SUMIFS(Distributor_projects!R:R,Distributor_projects!$B:$B,'Credit sales_Ret. + Dist. Proj.'!$B47,Distributor_projects!$C:$C,'Credit sales_Ret. + Dist. Proj.'!$C47)</f>
        <v>150</v>
      </c>
      <c r="AE47" s="561">
        <f>SUMIFS(Distributor_projects!S:S,Distributor_projects!$B:$B,'Credit sales_Ret. + Dist. Proj.'!$B47,Distributor_projects!$C:$C,'Credit sales_Ret. + Dist. Proj.'!$C47)</f>
        <v>150</v>
      </c>
      <c r="AF47" s="561">
        <f>SUMIFS(Distributor_projects!T:T,Distributor_projects!$B:$B,'Credit sales_Ret. + Dist. Proj.'!$B47,Distributor_projects!$C:$C,'Credit sales_Ret. + Dist. Proj.'!$C47)</f>
        <v>150</v>
      </c>
      <c r="AH47" s="130"/>
      <c r="AI47" s="130"/>
      <c r="AJ47" s="130"/>
      <c r="AK47" s="130"/>
      <c r="AL47" s="566">
        <v>0.9</v>
      </c>
      <c r="AM47" s="566">
        <v>0.9</v>
      </c>
      <c r="AN47" s="566">
        <v>0.9</v>
      </c>
      <c r="AO47" s="566">
        <v>0.9</v>
      </c>
      <c r="AP47" s="566">
        <v>0.9</v>
      </c>
      <c r="AQ47" s="566">
        <v>0.9</v>
      </c>
      <c r="AR47" s="566">
        <v>0.9</v>
      </c>
      <c r="AS47" s="566">
        <v>0.9</v>
      </c>
      <c r="AT47" s="130"/>
      <c r="AU47" s="565">
        <f t="shared" si="10"/>
        <v>0</v>
      </c>
      <c r="AV47" s="565">
        <f t="shared" si="11"/>
        <v>0</v>
      </c>
      <c r="AW47" s="565">
        <f t="shared" si="12"/>
        <v>0</v>
      </c>
      <c r="AX47" s="565">
        <f t="shared" si="13"/>
        <v>0</v>
      </c>
      <c r="AY47" s="565">
        <f t="shared" si="14"/>
        <v>0.18</v>
      </c>
      <c r="AZ47" s="565">
        <f t="shared" si="15"/>
        <v>0.22500000000000001</v>
      </c>
      <c r="BA47" s="565">
        <f t="shared" si="16"/>
        <v>0.27</v>
      </c>
      <c r="BB47" s="565">
        <f t="shared" si="17"/>
        <v>0.27</v>
      </c>
      <c r="BC47" s="564">
        <f t="shared" si="18"/>
        <v>0.36</v>
      </c>
      <c r="BD47" s="564">
        <f t="shared" si="19"/>
        <v>0.40500000000000003</v>
      </c>
      <c r="BE47" s="564">
        <f t="shared" si="20"/>
        <v>0.45</v>
      </c>
      <c r="BF47" s="564">
        <f t="shared" si="21"/>
        <v>0.495</v>
      </c>
      <c r="BG47" s="564">
        <f t="shared" si="22"/>
        <v>2.6550000000000002</v>
      </c>
      <c r="BH47" s="130"/>
      <c r="BI47" s="562">
        <f>IFERROR(AH47*'Retail_distributor-wise'!KW47,"")</f>
        <v>0</v>
      </c>
      <c r="BJ47" s="562">
        <f>IFERROR(AI47*'Retail_distributor-wise'!KX47,"")</f>
        <v>0</v>
      </c>
      <c r="BK47" s="562">
        <f>IFERROR(AJ47*'Retail_distributor-wise'!KY47,"")</f>
        <v>0</v>
      </c>
      <c r="BL47" s="562">
        <f>IFERROR(AK47*'Retail_distributor-wise'!KZ47,"")</f>
        <v>0</v>
      </c>
      <c r="BM47" s="562">
        <f>IFERROR(AL47*'Retail_distributor-wise'!LA47,"")</f>
        <v>0.41715000000000002</v>
      </c>
      <c r="BN47" s="562">
        <f>IFERROR(AM47*'Retail_distributor-wise'!LB47,"")</f>
        <v>0.6054750000000001</v>
      </c>
      <c r="BO47" s="562">
        <f>IFERROR(AN47*'Retail_distributor-wise'!LC47,"")</f>
        <v>0.80730000000000002</v>
      </c>
      <c r="BP47" s="562">
        <f>IFERROR(AO47*'Retail_distributor-wise'!LD47,"")</f>
        <v>0.82530000000000003</v>
      </c>
      <c r="BQ47" s="562">
        <f>IFERROR(AP47*'Retail_distributor-wise'!LE47,"")</f>
        <v>1.065375</v>
      </c>
      <c r="BR47" s="562">
        <f>IFERROR(AQ47*'Retail_distributor-wise'!LF47,"")</f>
        <v>1.34595</v>
      </c>
      <c r="BS47" s="562">
        <f>IFERROR(AR47*'Retail_distributor-wise'!LG47,"")</f>
        <v>1.5702750000000001</v>
      </c>
      <c r="BT47" s="562">
        <f>IFERROR(AS47*'Retail_distributor-wise'!LH47,"")</f>
        <v>1.8485999999999998</v>
      </c>
      <c r="BU47" s="562">
        <f t="shared" si="38"/>
        <v>8.4854249999999993</v>
      </c>
      <c r="BW47" s="564">
        <f>IFERROR(AH47*Distributor_projects!CZ47,"")</f>
        <v>0</v>
      </c>
      <c r="BX47" s="564">
        <f>IFERROR(AI47*Distributor_projects!DA47,"")</f>
        <v>0</v>
      </c>
      <c r="BY47" s="564">
        <f>IFERROR(AJ47*Distributor_projects!DB47,"")</f>
        <v>0</v>
      </c>
      <c r="BZ47" s="564">
        <f>IFERROR(AK47*Distributor_projects!DC47,"")</f>
        <v>0</v>
      </c>
      <c r="CA47" s="564">
        <f>IFERROR(AL47*Distributor_projects!DD47,"")</f>
        <v>0.432</v>
      </c>
      <c r="CB47" s="564">
        <f>IFERROR(AM47*Distributor_projects!DE47,"")</f>
        <v>0.432</v>
      </c>
      <c r="CC47" s="564">
        <f>IFERROR(AN47*Distributor_projects!DF47,"")</f>
        <v>0.432</v>
      </c>
      <c r="CD47" s="564">
        <f>IFERROR(AO47*Distributor_projects!DG47,"")</f>
        <v>0.432</v>
      </c>
      <c r="CE47" s="564">
        <f>IFERROR(AP47*Distributor_projects!DH47,"")</f>
        <v>0.64800000000000002</v>
      </c>
      <c r="CF47" s="564">
        <f>IFERROR(AQ47*Distributor_projects!DI47,"")</f>
        <v>0.64800000000000002</v>
      </c>
      <c r="CG47" s="564">
        <f>IFERROR(AR47*Distributor_projects!DJ47,"")</f>
        <v>0.64800000000000002</v>
      </c>
      <c r="CH47" s="564">
        <f>IFERROR(AS47*Distributor_projects!DK47,"")</f>
        <v>0.64800000000000002</v>
      </c>
      <c r="CI47" s="565">
        <f t="shared" si="39"/>
        <v>4.32</v>
      </c>
      <c r="CK47" s="564">
        <f t="shared" si="25"/>
        <v>0</v>
      </c>
      <c r="CL47" s="564">
        <f t="shared" si="26"/>
        <v>0</v>
      </c>
      <c r="CM47" s="564">
        <f t="shared" si="27"/>
        <v>0</v>
      </c>
      <c r="CN47" s="564">
        <f t="shared" si="28"/>
        <v>0</v>
      </c>
      <c r="CO47" s="564">
        <f t="shared" si="29"/>
        <v>0.84915000000000007</v>
      </c>
      <c r="CP47" s="564">
        <f t="shared" si="30"/>
        <v>1.0374750000000001</v>
      </c>
      <c r="CQ47" s="564">
        <f t="shared" si="31"/>
        <v>1.2393000000000001</v>
      </c>
      <c r="CR47" s="564">
        <f t="shared" si="32"/>
        <v>1.2573000000000001</v>
      </c>
      <c r="CS47" s="564">
        <f t="shared" si="33"/>
        <v>1.7133750000000001</v>
      </c>
      <c r="CT47" s="564">
        <f t="shared" si="34"/>
        <v>1.9939499999999999</v>
      </c>
      <c r="CU47" s="564">
        <f t="shared" si="35"/>
        <v>2.2182750000000002</v>
      </c>
      <c r="CV47" s="564">
        <f t="shared" si="36"/>
        <v>2.4965999999999999</v>
      </c>
      <c r="CW47" s="564">
        <f t="shared" si="37"/>
        <v>12.805425</v>
      </c>
    </row>
    <row r="48" spans="1:101">
      <c r="A48" s="4"/>
      <c r="D48" s="4"/>
      <c r="E48" s="4"/>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H48" s="4"/>
      <c r="AI48" s="4"/>
      <c r="AJ48" s="4"/>
      <c r="AK48" s="4"/>
      <c r="AL48" s="4"/>
      <c r="AM48" s="4"/>
      <c r="AN48" s="4"/>
      <c r="AO48" s="4"/>
      <c r="AP48" s="4"/>
      <c r="AQ48" s="4"/>
      <c r="AR48" s="4"/>
      <c r="AS48" s="4"/>
      <c r="AT48" s="4"/>
      <c r="AU48" s="563">
        <f t="shared" si="10"/>
        <v>0</v>
      </c>
      <c r="AV48" s="563">
        <f t="shared" si="11"/>
        <v>0</v>
      </c>
      <c r="AW48" s="563">
        <f t="shared" si="12"/>
        <v>0</v>
      </c>
      <c r="AX48" s="563">
        <f t="shared" si="13"/>
        <v>0</v>
      </c>
      <c r="AY48" s="563">
        <f t="shared" si="14"/>
        <v>0</v>
      </c>
      <c r="AZ48" s="563">
        <f t="shared" si="15"/>
        <v>0</v>
      </c>
      <c r="BA48" s="563">
        <f t="shared" si="16"/>
        <v>0</v>
      </c>
      <c r="BB48" s="563">
        <f t="shared" si="17"/>
        <v>0</v>
      </c>
      <c r="BC48" s="346">
        <f t="shared" si="18"/>
        <v>0</v>
      </c>
      <c r="BD48" s="346">
        <f t="shared" si="19"/>
        <v>0</v>
      </c>
      <c r="BE48" s="346">
        <f t="shared" si="20"/>
        <v>0</v>
      </c>
      <c r="BF48" s="346">
        <f t="shared" si="21"/>
        <v>0</v>
      </c>
      <c r="BG48" s="346">
        <f t="shared" si="22"/>
        <v>0</v>
      </c>
      <c r="BI48" s="14">
        <f>IFERROR(AH48*'Retail_distributor-wise'!KW48,"")</f>
        <v>0</v>
      </c>
      <c r="BJ48" s="14">
        <f>IFERROR(AI48*'Retail_distributor-wise'!KX48,"")</f>
        <v>0</v>
      </c>
      <c r="BK48" s="14">
        <f>IFERROR(AJ48*'Retail_distributor-wise'!KY48,"")</f>
        <v>0</v>
      </c>
      <c r="BL48" s="14">
        <f>IFERROR(AK48*'Retail_distributor-wise'!KZ48,"")</f>
        <v>0</v>
      </c>
      <c r="BM48" s="14">
        <f>IFERROR(AL48*'Retail_distributor-wise'!LA48,"")</f>
        <v>0</v>
      </c>
      <c r="BN48" s="14">
        <f>IFERROR(AM48*'Retail_distributor-wise'!LB48,"")</f>
        <v>0</v>
      </c>
      <c r="BO48" s="14">
        <f>IFERROR(AN48*'Retail_distributor-wise'!LC48,"")</f>
        <v>0</v>
      </c>
      <c r="BP48" s="14">
        <f>IFERROR(AO48*'Retail_distributor-wise'!LD48,"")</f>
        <v>0</v>
      </c>
      <c r="BQ48" s="14">
        <f>IFERROR(AP48*'Retail_distributor-wise'!LE48,"")</f>
        <v>0</v>
      </c>
      <c r="BR48" s="14">
        <f>IFERROR(AQ48*'Retail_distributor-wise'!LF48,"")</f>
        <v>0</v>
      </c>
      <c r="BS48" s="14">
        <f>IFERROR(AR48*'Retail_distributor-wise'!LG48,"")</f>
        <v>0</v>
      </c>
      <c r="BT48" s="14">
        <f>IFERROR(AS48*'Retail_distributor-wise'!LH48,"")</f>
        <v>0</v>
      </c>
      <c r="BU48" s="14">
        <f t="shared" si="38"/>
        <v>0</v>
      </c>
      <c r="BW48" s="346">
        <f>IFERROR(AH48*Distributor_projects!CZ48,"")</f>
        <v>0</v>
      </c>
      <c r="BX48" s="346">
        <f>IFERROR(AI48*Distributor_projects!DA48,"")</f>
        <v>0</v>
      </c>
      <c r="BY48" s="346">
        <f>IFERROR(AJ48*Distributor_projects!DB48,"")</f>
        <v>0</v>
      </c>
      <c r="BZ48" s="346">
        <f>IFERROR(AK48*Distributor_projects!DC48,"")</f>
        <v>0</v>
      </c>
      <c r="CA48" s="346">
        <f>IFERROR(AL48*Distributor_projects!DD48,"")</f>
        <v>0</v>
      </c>
      <c r="CB48" s="346">
        <f>IFERROR(AM48*Distributor_projects!DE48,"")</f>
        <v>0</v>
      </c>
      <c r="CC48" s="346">
        <f>IFERROR(AN48*Distributor_projects!DF48,"")</f>
        <v>0</v>
      </c>
      <c r="CD48" s="346">
        <f>IFERROR(AO48*Distributor_projects!DG48,"")</f>
        <v>0</v>
      </c>
      <c r="CE48" s="346">
        <f>IFERROR(AP48*Distributor_projects!DH48,"")</f>
        <v>0</v>
      </c>
      <c r="CF48" s="346">
        <f>IFERROR(AQ48*Distributor_projects!DI48,"")</f>
        <v>0</v>
      </c>
      <c r="CG48" s="346">
        <f>IFERROR(AR48*Distributor_projects!DJ48,"")</f>
        <v>0</v>
      </c>
      <c r="CH48" s="346">
        <f>IFERROR(AS48*Distributor_projects!DK48,"")</f>
        <v>0</v>
      </c>
      <c r="CI48" s="563">
        <f t="shared" si="39"/>
        <v>0</v>
      </c>
      <c r="CK48" s="346">
        <f t="shared" si="25"/>
        <v>0</v>
      </c>
      <c r="CL48" s="346">
        <f t="shared" si="26"/>
        <v>0</v>
      </c>
      <c r="CM48" s="346">
        <f t="shared" si="27"/>
        <v>0</v>
      </c>
      <c r="CN48" s="346">
        <f t="shared" si="28"/>
        <v>0</v>
      </c>
      <c r="CO48" s="346">
        <f t="shared" si="29"/>
        <v>0</v>
      </c>
      <c r="CP48" s="346">
        <f t="shared" si="30"/>
        <v>0</v>
      </c>
      <c r="CQ48" s="346">
        <f t="shared" si="31"/>
        <v>0</v>
      </c>
      <c r="CR48" s="346">
        <f t="shared" si="32"/>
        <v>0</v>
      </c>
      <c r="CS48" s="346">
        <f t="shared" si="33"/>
        <v>0</v>
      </c>
      <c r="CT48" s="346">
        <f t="shared" si="34"/>
        <v>0</v>
      </c>
      <c r="CU48" s="346">
        <f t="shared" si="35"/>
        <v>0</v>
      </c>
      <c r="CV48" s="346">
        <f t="shared" si="36"/>
        <v>0</v>
      </c>
      <c r="CW48" s="346">
        <f t="shared" si="37"/>
        <v>0</v>
      </c>
    </row>
    <row r="49" spans="1:101">
      <c r="A49" s="4">
        <v>35</v>
      </c>
      <c r="B49" s="1" t="s">
        <v>451</v>
      </c>
      <c r="C49" s="1" t="s">
        <v>350</v>
      </c>
      <c r="D49" s="4" t="s">
        <v>328</v>
      </c>
      <c r="E49" s="4" t="s">
        <v>488</v>
      </c>
      <c r="F49" s="15">
        <f t="shared" si="40"/>
        <v>6700</v>
      </c>
      <c r="G49" s="15">
        <f>SUMIFS('Retail_distributor-wise'!J:J,'Retail_distributor-wise'!$B:$B,'Credit sales_Ret. + Dist. Proj.'!$B49,'Retail_distributor-wise'!$C:$C,'Credit sales_Ret. + Dist. Proj.'!$C49)</f>
        <v>400</v>
      </c>
      <c r="H49" s="15">
        <f>SUMIFS('Retail_distributor-wise'!K:K,'Retail_distributor-wise'!$B:$B,'Credit sales_Ret. + Dist. Proj.'!$B49,'Retail_distributor-wise'!$C:$C,'Credit sales_Ret. + Dist. Proj.'!$C49)</f>
        <v>550</v>
      </c>
      <c r="I49" s="15">
        <f>SUMIFS('Retail_distributor-wise'!L:L,'Retail_distributor-wise'!$B:$B,'Credit sales_Ret. + Dist. Proj.'!$B49,'Retail_distributor-wise'!$C:$C,'Credit sales_Ret. + Dist. Proj.'!$C49)</f>
        <v>450</v>
      </c>
      <c r="J49" s="15">
        <f>SUMIFS('Retail_distributor-wise'!M:M,'Retail_distributor-wise'!$B:$B,'Credit sales_Ret. + Dist. Proj.'!$B49,'Retail_distributor-wise'!$C:$C,'Credit sales_Ret. + Dist. Proj.'!$C49)</f>
        <v>400</v>
      </c>
      <c r="K49" s="15">
        <f>SUMIFS('Retail_distributor-wise'!N:N,'Retail_distributor-wise'!$B:$B,'Credit sales_Ret. + Dist. Proj.'!$B49,'Retail_distributor-wise'!$C:$C,'Credit sales_Ret. + Dist. Proj.'!$C49)</f>
        <v>350</v>
      </c>
      <c r="L49" s="15">
        <f>SUMIFS('Retail_distributor-wise'!O:O,'Retail_distributor-wise'!$B:$B,'Credit sales_Ret. + Dist. Proj.'!$B49,'Retail_distributor-wise'!$C:$C,'Credit sales_Ret. + Dist. Proj.'!$C49)</f>
        <v>350</v>
      </c>
      <c r="M49" s="15">
        <f>SUMIFS('Retail_distributor-wise'!P:P,'Retail_distributor-wise'!$B:$B,'Credit sales_Ret. + Dist. Proj.'!$B49,'Retail_distributor-wise'!$C:$C,'Credit sales_Ret. + Dist. Proj.'!$C49)</f>
        <v>450</v>
      </c>
      <c r="N49" s="15">
        <f>SUMIFS('Retail_distributor-wise'!Q:Q,'Retail_distributor-wise'!$B:$B,'Credit sales_Ret. + Dist. Proj.'!$B49,'Retail_distributor-wise'!$C:$C,'Credit sales_Ret. + Dist. Proj.'!$C49)</f>
        <v>550</v>
      </c>
      <c r="O49" s="15">
        <f>SUMIFS('Retail_distributor-wise'!R:R,'Retail_distributor-wise'!$B:$B,'Credit sales_Ret. + Dist. Proj.'!$B49,'Retail_distributor-wise'!$C:$C,'Credit sales_Ret. + Dist. Proj.'!$C49)</f>
        <v>600</v>
      </c>
      <c r="P49" s="15">
        <f>SUMIFS('Retail_distributor-wise'!S:S,'Retail_distributor-wise'!$B:$B,'Credit sales_Ret. + Dist. Proj.'!$B49,'Retail_distributor-wise'!$C:$C,'Credit sales_Ret. + Dist. Proj.'!$C49)</f>
        <v>750</v>
      </c>
      <c r="Q49" s="15">
        <f>SUMIFS('Retail_distributor-wise'!T:T,'Retail_distributor-wise'!$B:$B,'Credit sales_Ret. + Dist. Proj.'!$B49,'Retail_distributor-wise'!$C:$C,'Credit sales_Ret. + Dist. Proj.'!$C49)</f>
        <v>850</v>
      </c>
      <c r="R49" s="15">
        <f>SUMIFS('Retail_distributor-wise'!U:U,'Retail_distributor-wise'!$B:$B,'Credit sales_Ret. + Dist. Proj.'!$B49,'Retail_distributor-wise'!$C:$C,'Credit sales_Ret. + Dist. Proj.'!$C49)</f>
        <v>1000</v>
      </c>
      <c r="S49" s="15"/>
      <c r="T49" s="15">
        <f t="shared" si="41"/>
        <v>1650</v>
      </c>
      <c r="U49" s="15">
        <f>SUMIFS(Distributor_projects!I:I,Distributor_projects!$B:$B,'Credit sales_Ret. + Dist. Proj.'!$B49,Distributor_projects!$C:$C,'Credit sales_Ret. + Dist. Proj.'!$C49)</f>
        <v>100</v>
      </c>
      <c r="V49" s="15">
        <f>SUMIFS(Distributor_projects!J:J,Distributor_projects!$B:$B,'Credit sales_Ret. + Dist. Proj.'!$B49,Distributor_projects!$C:$C,'Credit sales_Ret. + Dist. Proj.'!$C49)</f>
        <v>100</v>
      </c>
      <c r="W49" s="15">
        <f>SUMIFS(Distributor_projects!K:K,Distributor_projects!$B:$B,'Credit sales_Ret. + Dist. Proj.'!$B49,Distributor_projects!$C:$C,'Credit sales_Ret. + Dist. Proj.'!$C49)</f>
        <v>100</v>
      </c>
      <c r="X49" s="15">
        <f>SUMIFS(Distributor_projects!L:L,Distributor_projects!$B:$B,'Credit sales_Ret. + Dist. Proj.'!$B49,Distributor_projects!$C:$C,'Credit sales_Ret. + Dist. Proj.'!$C49)</f>
        <v>150</v>
      </c>
      <c r="Y49" s="15">
        <f>SUMIFS(Distributor_projects!M:M,Distributor_projects!$B:$B,'Credit sales_Ret. + Dist. Proj.'!$B49,Distributor_projects!$C:$C,'Credit sales_Ret. + Dist. Proj.'!$C49)</f>
        <v>150</v>
      </c>
      <c r="Z49" s="15">
        <f>SUMIFS(Distributor_projects!N:N,Distributor_projects!$B:$B,'Credit sales_Ret. + Dist. Proj.'!$B49,Distributor_projects!$C:$C,'Credit sales_Ret. + Dist. Proj.'!$C49)</f>
        <v>150</v>
      </c>
      <c r="AA49" s="15">
        <f>SUMIFS(Distributor_projects!O:O,Distributor_projects!$B:$B,'Credit sales_Ret. + Dist. Proj.'!$B49,Distributor_projects!$C:$C,'Credit sales_Ret. + Dist. Proj.'!$C49)</f>
        <v>150</v>
      </c>
      <c r="AB49" s="15">
        <f>SUMIFS(Distributor_projects!P:P,Distributor_projects!$B:$B,'Credit sales_Ret. + Dist. Proj.'!$B49,Distributor_projects!$C:$C,'Credit sales_Ret. + Dist. Proj.'!$C49)</f>
        <v>150</v>
      </c>
      <c r="AC49" s="15">
        <f>SUMIFS(Distributor_projects!Q:Q,Distributor_projects!$B:$B,'Credit sales_Ret. + Dist. Proj.'!$B49,Distributor_projects!$C:$C,'Credit sales_Ret. + Dist. Proj.'!$C49)</f>
        <v>150</v>
      </c>
      <c r="AD49" s="15">
        <f>SUMIFS(Distributor_projects!R:R,Distributor_projects!$B:$B,'Credit sales_Ret. + Dist. Proj.'!$B49,Distributor_projects!$C:$C,'Credit sales_Ret. + Dist. Proj.'!$C49)</f>
        <v>150</v>
      </c>
      <c r="AE49" s="15">
        <f>SUMIFS(Distributor_projects!S:S,Distributor_projects!$B:$B,'Credit sales_Ret. + Dist. Proj.'!$B49,Distributor_projects!$C:$C,'Credit sales_Ret. + Dist. Proj.'!$C49)</f>
        <v>150</v>
      </c>
      <c r="AF49" s="15">
        <f>SUMIFS(Distributor_projects!T:T,Distributor_projects!$B:$B,'Credit sales_Ret. + Dist. Proj.'!$B49,Distributor_projects!$C:$C,'Credit sales_Ret. + Dist. Proj.'!$C49)</f>
        <v>150</v>
      </c>
      <c r="AH49" s="16">
        <v>0.9</v>
      </c>
      <c r="AI49" s="16">
        <v>0.9</v>
      </c>
      <c r="AJ49" s="16">
        <v>0.8</v>
      </c>
      <c r="AK49" s="16">
        <v>0.9</v>
      </c>
      <c r="AL49" s="16">
        <v>0.9</v>
      </c>
      <c r="AM49" s="16">
        <v>0.9</v>
      </c>
      <c r="AN49" s="16">
        <v>0.9</v>
      </c>
      <c r="AO49" s="16">
        <v>0.9</v>
      </c>
      <c r="AP49" s="16">
        <v>0.9</v>
      </c>
      <c r="AQ49" s="16">
        <v>0.9</v>
      </c>
      <c r="AR49" s="16">
        <v>0.9</v>
      </c>
      <c r="AS49" s="16">
        <v>0.9</v>
      </c>
      <c r="AT49" s="16"/>
      <c r="AU49" s="563">
        <f t="shared" si="10"/>
        <v>0.45</v>
      </c>
      <c r="AV49" s="563">
        <f t="shared" si="11"/>
        <v>0.58499999999999996</v>
      </c>
      <c r="AW49" s="563">
        <f t="shared" si="12"/>
        <v>0.44</v>
      </c>
      <c r="AX49" s="563">
        <f t="shared" si="13"/>
        <v>0.495</v>
      </c>
      <c r="AY49" s="563">
        <f t="shared" si="14"/>
        <v>0.45</v>
      </c>
      <c r="AZ49" s="563">
        <f t="shared" si="15"/>
        <v>0.45</v>
      </c>
      <c r="BA49" s="563">
        <f t="shared" si="16"/>
        <v>0.54</v>
      </c>
      <c r="BB49" s="563">
        <f t="shared" si="17"/>
        <v>0.63</v>
      </c>
      <c r="BC49" s="346">
        <f t="shared" si="18"/>
        <v>0.67500000000000004</v>
      </c>
      <c r="BD49" s="346">
        <f t="shared" si="19"/>
        <v>0.81</v>
      </c>
      <c r="BE49" s="346">
        <f t="shared" si="20"/>
        <v>0.9</v>
      </c>
      <c r="BF49" s="346">
        <f t="shared" si="21"/>
        <v>1.0349999999999999</v>
      </c>
      <c r="BG49" s="346">
        <f t="shared" si="22"/>
        <v>7.4600000000000009</v>
      </c>
      <c r="BI49" s="14">
        <f>IFERROR(AH49*'Retail_distributor-wise'!KW49,"")</f>
        <v>1.845</v>
      </c>
      <c r="BJ49" s="14">
        <f>IFERROR(AI49*'Retail_distributor-wise'!KX49,"")</f>
        <v>2.4873750000000001</v>
      </c>
      <c r="BK49" s="14">
        <f>IFERROR(AJ49*'Retail_distributor-wise'!KY49,"")</f>
        <v>1.7190000000000003</v>
      </c>
      <c r="BL49" s="14">
        <f>IFERROR(AK49*'Retail_distributor-wise'!KZ49,"")</f>
        <v>1.629</v>
      </c>
      <c r="BM49" s="14">
        <f>IFERROR(AL49*'Retail_distributor-wise'!LA49,"")</f>
        <v>1.3938750000000002</v>
      </c>
      <c r="BN49" s="14">
        <f>IFERROR(AM49*'Retail_distributor-wise'!LB49,"")</f>
        <v>1.3466250000000002</v>
      </c>
      <c r="BO49" s="14">
        <f>IFERROR(AN49*'Retail_distributor-wise'!LC49,"")</f>
        <v>1.7313750000000001</v>
      </c>
      <c r="BP49" s="14">
        <f>IFERROR(AO49*'Retail_distributor-wise'!LD49,"")</f>
        <v>2.1656249999999999</v>
      </c>
      <c r="BQ49" s="14">
        <f>IFERROR(AP49*'Retail_distributor-wise'!LE49,"")</f>
        <v>2.4434999999999998</v>
      </c>
      <c r="BR49" s="14">
        <f>IFERROR(AQ49*'Retail_distributor-wise'!LF49,"")</f>
        <v>3.223125</v>
      </c>
      <c r="BS49" s="14">
        <f>IFERROR(AR49*'Retail_distributor-wise'!LG49,"")</f>
        <v>3.6528749999999999</v>
      </c>
      <c r="BT49" s="14">
        <f>IFERROR(AS49*'Retail_distributor-wise'!LH49,"")</f>
        <v>4.4325000000000001</v>
      </c>
      <c r="BU49" s="14">
        <f t="shared" si="38"/>
        <v>28.069875</v>
      </c>
      <c r="BW49" s="346">
        <f>IFERROR(AH49*Distributor_projects!CZ49,"")</f>
        <v>0.4365</v>
      </c>
      <c r="BX49" s="346">
        <f>IFERROR(AI49*Distributor_projects!DA49,"")</f>
        <v>0.4365</v>
      </c>
      <c r="BY49" s="346">
        <f>IFERROR(AJ49*Distributor_projects!DB49,"")</f>
        <v>0.38800000000000001</v>
      </c>
      <c r="BZ49" s="346">
        <f>IFERROR(AK49*Distributor_projects!DC49,"")</f>
        <v>0.65475000000000005</v>
      </c>
      <c r="CA49" s="346">
        <f>IFERROR(AL49*Distributor_projects!DD49,"")</f>
        <v>0.65475000000000005</v>
      </c>
      <c r="CB49" s="346">
        <f>IFERROR(AM49*Distributor_projects!DE49,"")</f>
        <v>0.65475000000000005</v>
      </c>
      <c r="CC49" s="346">
        <f>IFERROR(AN49*Distributor_projects!DF49,"")</f>
        <v>0.65475000000000005</v>
      </c>
      <c r="CD49" s="346">
        <f>IFERROR(AO49*Distributor_projects!DG49,"")</f>
        <v>0.65475000000000005</v>
      </c>
      <c r="CE49" s="346">
        <f>IFERROR(AP49*Distributor_projects!DH49,"")</f>
        <v>0.65475000000000005</v>
      </c>
      <c r="CF49" s="346">
        <f>IFERROR(AQ49*Distributor_projects!DI49,"")</f>
        <v>0.65475000000000005</v>
      </c>
      <c r="CG49" s="346">
        <f>IFERROR(AR49*Distributor_projects!DJ49,"")</f>
        <v>0.65475000000000005</v>
      </c>
      <c r="CH49" s="346">
        <f>IFERROR(AS49*Distributor_projects!DK49,"")</f>
        <v>0.65475000000000005</v>
      </c>
      <c r="CI49" s="563">
        <f t="shared" si="39"/>
        <v>7.1537499999999996</v>
      </c>
      <c r="CK49" s="346">
        <f t="shared" si="25"/>
        <v>2.2814999999999999</v>
      </c>
      <c r="CL49" s="346">
        <f t="shared" si="26"/>
        <v>2.9238750000000002</v>
      </c>
      <c r="CM49" s="346">
        <f t="shared" si="27"/>
        <v>2.1070000000000002</v>
      </c>
      <c r="CN49" s="346">
        <f t="shared" si="28"/>
        <v>2.2837499999999999</v>
      </c>
      <c r="CO49" s="346">
        <f t="shared" si="29"/>
        <v>2.0486250000000004</v>
      </c>
      <c r="CP49" s="346">
        <f t="shared" si="30"/>
        <v>2.0013750000000003</v>
      </c>
      <c r="CQ49" s="346">
        <f t="shared" si="31"/>
        <v>2.3861250000000003</v>
      </c>
      <c r="CR49" s="346">
        <f t="shared" si="32"/>
        <v>2.8203749999999999</v>
      </c>
      <c r="CS49" s="346">
        <f t="shared" si="33"/>
        <v>3.0982499999999997</v>
      </c>
      <c r="CT49" s="346">
        <f t="shared" si="34"/>
        <v>3.877875</v>
      </c>
      <c r="CU49" s="346">
        <f t="shared" si="35"/>
        <v>4.3076249999999998</v>
      </c>
      <c r="CV49" s="346">
        <f t="shared" si="36"/>
        <v>5.08725</v>
      </c>
      <c r="CW49" s="346">
        <f t="shared" si="37"/>
        <v>35.223624999999998</v>
      </c>
    </row>
    <row r="50" spans="1:101">
      <c r="A50" s="4"/>
      <c r="D50" s="4"/>
      <c r="E50" s="4"/>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H50" s="16"/>
      <c r="AI50" s="16"/>
      <c r="AJ50" s="16"/>
      <c r="AK50" s="16"/>
      <c r="AL50" s="16"/>
      <c r="AM50" s="16"/>
      <c r="AN50" s="16"/>
      <c r="AO50" s="16"/>
      <c r="AP50" s="16"/>
      <c r="AQ50" s="16"/>
      <c r="AR50" s="16"/>
      <c r="AS50" s="16"/>
      <c r="AT50" s="16"/>
      <c r="AU50" s="563">
        <f t="shared" si="10"/>
        <v>0</v>
      </c>
      <c r="AV50" s="563">
        <f t="shared" si="11"/>
        <v>0</v>
      </c>
      <c r="AW50" s="563">
        <f t="shared" si="12"/>
        <v>0</v>
      </c>
      <c r="AX50" s="563">
        <f t="shared" si="13"/>
        <v>0</v>
      </c>
      <c r="AY50" s="563">
        <f t="shared" si="14"/>
        <v>0</v>
      </c>
      <c r="AZ50" s="563">
        <f t="shared" si="15"/>
        <v>0</v>
      </c>
      <c r="BA50" s="563">
        <f t="shared" si="16"/>
        <v>0</v>
      </c>
      <c r="BB50" s="563">
        <f t="shared" si="17"/>
        <v>0</v>
      </c>
      <c r="BC50" s="346">
        <f t="shared" si="18"/>
        <v>0</v>
      </c>
      <c r="BD50" s="346">
        <f t="shared" si="19"/>
        <v>0</v>
      </c>
      <c r="BE50" s="346">
        <f t="shared" si="20"/>
        <v>0</v>
      </c>
      <c r="BF50" s="346">
        <f t="shared" si="21"/>
        <v>0</v>
      </c>
      <c r="BG50" s="346">
        <f t="shared" si="22"/>
        <v>0</v>
      </c>
      <c r="BI50" s="14">
        <f>IFERROR(AH50*'Retail_distributor-wise'!KW50,"")</f>
        <v>0</v>
      </c>
      <c r="BJ50" s="14">
        <f>IFERROR(AI50*'Retail_distributor-wise'!KX50,"")</f>
        <v>0</v>
      </c>
      <c r="BK50" s="14">
        <f>IFERROR(AJ50*'Retail_distributor-wise'!KY50,"")</f>
        <v>0</v>
      </c>
      <c r="BL50" s="14">
        <f>IFERROR(AK50*'Retail_distributor-wise'!KZ50,"")</f>
        <v>0</v>
      </c>
      <c r="BM50" s="14">
        <f>IFERROR(AL50*'Retail_distributor-wise'!LA50,"")</f>
        <v>0</v>
      </c>
      <c r="BN50" s="14">
        <f>IFERROR(AM50*'Retail_distributor-wise'!LB50,"")</f>
        <v>0</v>
      </c>
      <c r="BO50" s="14">
        <f>IFERROR(AN50*'Retail_distributor-wise'!LC50,"")</f>
        <v>0</v>
      </c>
      <c r="BP50" s="14">
        <f>IFERROR(AO50*'Retail_distributor-wise'!LD50,"")</f>
        <v>0</v>
      </c>
      <c r="BQ50" s="14">
        <f>IFERROR(AP50*'Retail_distributor-wise'!LE50,"")</f>
        <v>0</v>
      </c>
      <c r="BR50" s="14">
        <f>IFERROR(AQ50*'Retail_distributor-wise'!LF50,"")</f>
        <v>0</v>
      </c>
      <c r="BS50" s="14">
        <f>IFERROR(AR50*'Retail_distributor-wise'!LG50,"")</f>
        <v>0</v>
      </c>
      <c r="BT50" s="14">
        <f>IFERROR(AS50*'Retail_distributor-wise'!LH50,"")</f>
        <v>0</v>
      </c>
      <c r="BU50" s="14">
        <f t="shared" si="38"/>
        <v>0</v>
      </c>
      <c r="BW50" s="346">
        <f>IFERROR(AH50*Distributor_projects!CZ50,"")</f>
        <v>0</v>
      </c>
      <c r="BX50" s="346">
        <f>IFERROR(AI50*Distributor_projects!DA50,"")</f>
        <v>0</v>
      </c>
      <c r="BY50" s="346">
        <f>IFERROR(AJ50*Distributor_projects!DB50,"")</f>
        <v>0</v>
      </c>
      <c r="BZ50" s="346">
        <f>IFERROR(AK50*Distributor_projects!DC50,"")</f>
        <v>0</v>
      </c>
      <c r="CA50" s="346">
        <f>IFERROR(AL50*Distributor_projects!DD50,"")</f>
        <v>0</v>
      </c>
      <c r="CB50" s="346">
        <f>IFERROR(AM50*Distributor_projects!DE50,"")</f>
        <v>0</v>
      </c>
      <c r="CC50" s="346">
        <f>IFERROR(AN50*Distributor_projects!DF50,"")</f>
        <v>0</v>
      </c>
      <c r="CD50" s="346">
        <f>IFERROR(AO50*Distributor_projects!DG50,"")</f>
        <v>0</v>
      </c>
      <c r="CE50" s="346">
        <f>IFERROR(AP50*Distributor_projects!DH50,"")</f>
        <v>0</v>
      </c>
      <c r="CF50" s="346">
        <f>IFERROR(AQ50*Distributor_projects!DI50,"")</f>
        <v>0</v>
      </c>
      <c r="CG50" s="346">
        <f>IFERROR(AR50*Distributor_projects!DJ50,"")</f>
        <v>0</v>
      </c>
      <c r="CH50" s="346">
        <f>IFERROR(AS50*Distributor_projects!DK50,"")</f>
        <v>0</v>
      </c>
      <c r="CI50" s="563">
        <f t="shared" si="39"/>
        <v>0</v>
      </c>
      <c r="CK50" s="346">
        <f t="shared" si="25"/>
        <v>0</v>
      </c>
      <c r="CL50" s="346">
        <f t="shared" si="26"/>
        <v>0</v>
      </c>
      <c r="CM50" s="346">
        <f t="shared" si="27"/>
        <v>0</v>
      </c>
      <c r="CN50" s="346">
        <f t="shared" si="28"/>
        <v>0</v>
      </c>
      <c r="CO50" s="346">
        <f t="shared" si="29"/>
        <v>0</v>
      </c>
      <c r="CP50" s="346">
        <f t="shared" si="30"/>
        <v>0</v>
      </c>
      <c r="CQ50" s="346">
        <f t="shared" si="31"/>
        <v>0</v>
      </c>
      <c r="CR50" s="346">
        <f t="shared" si="32"/>
        <v>0</v>
      </c>
      <c r="CS50" s="346">
        <f t="shared" si="33"/>
        <v>0</v>
      </c>
      <c r="CT50" s="346">
        <f t="shared" si="34"/>
        <v>0</v>
      </c>
      <c r="CU50" s="346">
        <f t="shared" si="35"/>
        <v>0</v>
      </c>
      <c r="CV50" s="346">
        <f t="shared" si="36"/>
        <v>0</v>
      </c>
      <c r="CW50" s="346">
        <f t="shared" si="37"/>
        <v>0</v>
      </c>
    </row>
    <row r="51" spans="1:101">
      <c r="A51" s="4">
        <v>36</v>
      </c>
      <c r="B51" s="1" t="s">
        <v>452</v>
      </c>
      <c r="C51" s="1" t="s">
        <v>352</v>
      </c>
      <c r="D51" s="4" t="s">
        <v>327</v>
      </c>
      <c r="E51" s="4"/>
      <c r="F51" s="15">
        <f t="shared" si="40"/>
        <v>1750</v>
      </c>
      <c r="G51" s="15">
        <f>SUMIFS('Retail_distributor-wise'!J:J,'Retail_distributor-wise'!$B:$B,'Credit sales_Ret. + Dist. Proj.'!$B51,'Retail_distributor-wise'!$C:$C,'Credit sales_Ret. + Dist. Proj.'!$C51)</f>
        <v>100</v>
      </c>
      <c r="H51" s="15">
        <f>SUMIFS('Retail_distributor-wise'!K:K,'Retail_distributor-wise'!$B:$B,'Credit sales_Ret. + Dist. Proj.'!$B51,'Retail_distributor-wise'!$C:$C,'Credit sales_Ret. + Dist. Proj.'!$C51)</f>
        <v>150</v>
      </c>
      <c r="I51" s="15">
        <f>SUMIFS('Retail_distributor-wise'!L:L,'Retail_distributor-wise'!$B:$B,'Credit sales_Ret. + Dist. Proj.'!$B51,'Retail_distributor-wise'!$C:$C,'Credit sales_Ret. + Dist. Proj.'!$C51)</f>
        <v>100</v>
      </c>
      <c r="J51" s="15">
        <f>SUMIFS('Retail_distributor-wise'!M:M,'Retail_distributor-wise'!$B:$B,'Credit sales_Ret. + Dist. Proj.'!$B51,'Retail_distributor-wise'!$C:$C,'Credit sales_Ret. + Dist. Proj.'!$C51)</f>
        <v>100</v>
      </c>
      <c r="K51" s="15">
        <f>SUMIFS('Retail_distributor-wise'!N:N,'Retail_distributor-wise'!$B:$B,'Credit sales_Ret. + Dist. Proj.'!$B51,'Retail_distributor-wise'!$C:$C,'Credit sales_Ret. + Dist. Proj.'!$C51)</f>
        <v>100</v>
      </c>
      <c r="L51" s="15">
        <f>SUMIFS('Retail_distributor-wise'!O:O,'Retail_distributor-wise'!$B:$B,'Credit sales_Ret. + Dist. Proj.'!$B51,'Retail_distributor-wise'!$C:$C,'Credit sales_Ret. + Dist. Proj.'!$C51)</f>
        <v>100</v>
      </c>
      <c r="M51" s="15">
        <f>SUMIFS('Retail_distributor-wise'!P:P,'Retail_distributor-wise'!$B:$B,'Credit sales_Ret. + Dist. Proj.'!$B51,'Retail_distributor-wise'!$C:$C,'Credit sales_Ret. + Dist. Proj.'!$C51)</f>
        <v>100</v>
      </c>
      <c r="N51" s="15">
        <f>SUMIFS('Retail_distributor-wise'!Q:Q,'Retail_distributor-wise'!$B:$B,'Credit sales_Ret. + Dist. Proj.'!$B51,'Retail_distributor-wise'!$C:$C,'Credit sales_Ret. + Dist. Proj.'!$C51)</f>
        <v>150</v>
      </c>
      <c r="O51" s="15">
        <f>SUMIFS('Retail_distributor-wise'!R:R,'Retail_distributor-wise'!$B:$B,'Credit sales_Ret. + Dist. Proj.'!$B51,'Retail_distributor-wise'!$C:$C,'Credit sales_Ret. + Dist. Proj.'!$C51)</f>
        <v>150</v>
      </c>
      <c r="P51" s="15">
        <f>SUMIFS('Retail_distributor-wise'!S:S,'Retail_distributor-wise'!$B:$B,'Credit sales_Ret. + Dist. Proj.'!$B51,'Retail_distributor-wise'!$C:$C,'Credit sales_Ret. + Dist. Proj.'!$C51)</f>
        <v>200</v>
      </c>
      <c r="Q51" s="15">
        <f>SUMIFS('Retail_distributor-wise'!T:T,'Retail_distributor-wise'!$B:$B,'Credit sales_Ret. + Dist. Proj.'!$B51,'Retail_distributor-wise'!$C:$C,'Credit sales_Ret. + Dist. Proj.'!$C51)</f>
        <v>250</v>
      </c>
      <c r="R51" s="15">
        <f>SUMIFS('Retail_distributor-wise'!U:U,'Retail_distributor-wise'!$B:$B,'Credit sales_Ret. + Dist. Proj.'!$B51,'Retail_distributor-wise'!$C:$C,'Credit sales_Ret. + Dist. Proj.'!$C51)</f>
        <v>250</v>
      </c>
      <c r="S51" s="15"/>
      <c r="T51" s="15">
        <f t="shared" si="41"/>
        <v>600</v>
      </c>
      <c r="U51" s="15">
        <f>SUMIFS(Distributor_projects!I:I,Distributor_projects!$B:$B,'Credit sales_Ret. + Dist. Proj.'!$B51,Distributor_projects!$C:$C,'Credit sales_Ret. + Dist. Proj.'!$C51)</f>
        <v>50</v>
      </c>
      <c r="V51" s="15">
        <f>SUMIFS(Distributor_projects!J:J,Distributor_projects!$B:$B,'Credit sales_Ret. + Dist. Proj.'!$B51,Distributor_projects!$C:$C,'Credit sales_Ret. + Dist. Proj.'!$C51)</f>
        <v>50</v>
      </c>
      <c r="W51" s="15">
        <f>SUMIFS(Distributor_projects!K:K,Distributor_projects!$B:$B,'Credit sales_Ret. + Dist. Proj.'!$B51,Distributor_projects!$C:$C,'Credit sales_Ret. + Dist. Proj.'!$C51)</f>
        <v>50</v>
      </c>
      <c r="X51" s="15">
        <f>SUMIFS(Distributor_projects!L:L,Distributor_projects!$B:$B,'Credit sales_Ret. + Dist. Proj.'!$B51,Distributor_projects!$C:$C,'Credit sales_Ret. + Dist. Proj.'!$C51)</f>
        <v>50</v>
      </c>
      <c r="Y51" s="15">
        <f>SUMIFS(Distributor_projects!M:M,Distributor_projects!$B:$B,'Credit sales_Ret. + Dist. Proj.'!$B51,Distributor_projects!$C:$C,'Credit sales_Ret. + Dist. Proj.'!$C51)</f>
        <v>50</v>
      </c>
      <c r="Z51" s="15">
        <f>SUMIFS(Distributor_projects!N:N,Distributor_projects!$B:$B,'Credit sales_Ret. + Dist. Proj.'!$B51,Distributor_projects!$C:$C,'Credit sales_Ret. + Dist. Proj.'!$C51)</f>
        <v>50</v>
      </c>
      <c r="AA51" s="15">
        <f>SUMIFS(Distributor_projects!O:O,Distributor_projects!$B:$B,'Credit sales_Ret. + Dist. Proj.'!$B51,Distributor_projects!$C:$C,'Credit sales_Ret. + Dist. Proj.'!$C51)</f>
        <v>50</v>
      </c>
      <c r="AB51" s="15">
        <f>SUMIFS(Distributor_projects!P:P,Distributor_projects!$B:$B,'Credit sales_Ret. + Dist. Proj.'!$B51,Distributor_projects!$C:$C,'Credit sales_Ret. + Dist. Proj.'!$C51)</f>
        <v>50</v>
      </c>
      <c r="AC51" s="15">
        <f>SUMIFS(Distributor_projects!Q:Q,Distributor_projects!$B:$B,'Credit sales_Ret. + Dist. Proj.'!$B51,Distributor_projects!$C:$C,'Credit sales_Ret. + Dist. Proj.'!$C51)</f>
        <v>50</v>
      </c>
      <c r="AD51" s="15">
        <f>SUMIFS(Distributor_projects!R:R,Distributor_projects!$B:$B,'Credit sales_Ret. + Dist. Proj.'!$B51,Distributor_projects!$C:$C,'Credit sales_Ret. + Dist. Proj.'!$C51)</f>
        <v>50</v>
      </c>
      <c r="AE51" s="15">
        <f>SUMIFS(Distributor_projects!S:S,Distributor_projects!$B:$B,'Credit sales_Ret. + Dist. Proj.'!$B51,Distributor_projects!$C:$C,'Credit sales_Ret. + Dist. Proj.'!$C51)</f>
        <v>50</v>
      </c>
      <c r="AF51" s="15">
        <f>SUMIFS(Distributor_projects!T:T,Distributor_projects!$B:$B,'Credit sales_Ret. + Dist. Proj.'!$B51,Distributor_projects!$C:$C,'Credit sales_Ret. + Dist. Proj.'!$C51)</f>
        <v>50</v>
      </c>
      <c r="AH51" s="4"/>
      <c r="AI51" s="4"/>
      <c r="AJ51" s="4"/>
      <c r="AK51" s="4"/>
      <c r="AL51" s="4"/>
      <c r="AM51" s="4"/>
      <c r="AN51" s="4"/>
      <c r="AO51" s="4"/>
      <c r="AP51" s="4"/>
      <c r="AQ51" s="4"/>
      <c r="AR51" s="4"/>
      <c r="AS51" s="4"/>
      <c r="AT51" s="4"/>
      <c r="AU51" s="563">
        <f t="shared" si="10"/>
        <v>0</v>
      </c>
      <c r="AV51" s="563">
        <f t="shared" si="11"/>
        <v>0</v>
      </c>
      <c r="AW51" s="563">
        <f t="shared" si="12"/>
        <v>0</v>
      </c>
      <c r="AX51" s="563">
        <f t="shared" si="13"/>
        <v>0</v>
      </c>
      <c r="AY51" s="563">
        <f t="shared" si="14"/>
        <v>0</v>
      </c>
      <c r="AZ51" s="563">
        <f t="shared" si="15"/>
        <v>0</v>
      </c>
      <c r="BA51" s="563">
        <f t="shared" si="16"/>
        <v>0</v>
      </c>
      <c r="BB51" s="563">
        <f t="shared" si="17"/>
        <v>0</v>
      </c>
      <c r="BC51" s="346">
        <f t="shared" si="18"/>
        <v>0</v>
      </c>
      <c r="BD51" s="346">
        <f t="shared" si="19"/>
        <v>0</v>
      </c>
      <c r="BE51" s="346">
        <f t="shared" si="20"/>
        <v>0</v>
      </c>
      <c r="BF51" s="346">
        <f t="shared" si="21"/>
        <v>0</v>
      </c>
      <c r="BG51" s="346">
        <f t="shared" si="22"/>
        <v>0</v>
      </c>
      <c r="BI51" s="14">
        <f>IFERROR(AH51*'Retail_distributor-wise'!KW51,"")</f>
        <v>0</v>
      </c>
      <c r="BJ51" s="14">
        <f>IFERROR(AI51*'Retail_distributor-wise'!KX51,"")</f>
        <v>0</v>
      </c>
      <c r="BK51" s="14">
        <f>IFERROR(AJ51*'Retail_distributor-wise'!KY51,"")</f>
        <v>0</v>
      </c>
      <c r="BL51" s="14">
        <f>IFERROR(AK51*'Retail_distributor-wise'!KZ51,"")</f>
        <v>0</v>
      </c>
      <c r="BM51" s="14">
        <f>IFERROR(AL51*'Retail_distributor-wise'!LA51,"")</f>
        <v>0</v>
      </c>
      <c r="BN51" s="14">
        <f>IFERROR(AM51*'Retail_distributor-wise'!LB51,"")</f>
        <v>0</v>
      </c>
      <c r="BO51" s="14">
        <f>IFERROR(AN51*'Retail_distributor-wise'!LC51,"")</f>
        <v>0</v>
      </c>
      <c r="BP51" s="14">
        <f>IFERROR(AO51*'Retail_distributor-wise'!LD51,"")</f>
        <v>0</v>
      </c>
      <c r="BQ51" s="14">
        <f>IFERROR(AP51*'Retail_distributor-wise'!LE51,"")</f>
        <v>0</v>
      </c>
      <c r="BR51" s="14">
        <f>IFERROR(AQ51*'Retail_distributor-wise'!LF51,"")</f>
        <v>0</v>
      </c>
      <c r="BS51" s="14">
        <f>IFERROR(AR51*'Retail_distributor-wise'!LG51,"")</f>
        <v>0</v>
      </c>
      <c r="BT51" s="14">
        <f>IFERROR(AS51*'Retail_distributor-wise'!LH51,"")</f>
        <v>0</v>
      </c>
      <c r="BU51" s="14">
        <f t="shared" si="38"/>
        <v>0</v>
      </c>
      <c r="BW51" s="346">
        <f>IFERROR(AH51*Distributor_projects!CZ51,"")</f>
        <v>0</v>
      </c>
      <c r="BX51" s="346">
        <f>IFERROR(AI51*Distributor_projects!DA51,"")</f>
        <v>0</v>
      </c>
      <c r="BY51" s="346">
        <f>IFERROR(AJ51*Distributor_projects!DB51,"")</f>
        <v>0</v>
      </c>
      <c r="BZ51" s="346">
        <f>IFERROR(AK51*Distributor_projects!DC51,"")</f>
        <v>0</v>
      </c>
      <c r="CA51" s="346">
        <f>IFERROR(AL51*Distributor_projects!DD51,"")</f>
        <v>0</v>
      </c>
      <c r="CB51" s="346">
        <f>IFERROR(AM51*Distributor_projects!DE51,"")</f>
        <v>0</v>
      </c>
      <c r="CC51" s="346">
        <f>IFERROR(AN51*Distributor_projects!DF51,"")</f>
        <v>0</v>
      </c>
      <c r="CD51" s="346">
        <f>IFERROR(AO51*Distributor_projects!DG51,"")</f>
        <v>0</v>
      </c>
      <c r="CE51" s="346">
        <f>IFERROR(AP51*Distributor_projects!DH51,"")</f>
        <v>0</v>
      </c>
      <c r="CF51" s="346">
        <f>IFERROR(AQ51*Distributor_projects!DI51,"")</f>
        <v>0</v>
      </c>
      <c r="CG51" s="346">
        <f>IFERROR(AR51*Distributor_projects!DJ51,"")</f>
        <v>0</v>
      </c>
      <c r="CH51" s="346">
        <f>IFERROR(AS51*Distributor_projects!DK51,"")</f>
        <v>0</v>
      </c>
      <c r="CI51" s="563">
        <f t="shared" si="39"/>
        <v>0</v>
      </c>
      <c r="CK51" s="346">
        <f t="shared" si="25"/>
        <v>0</v>
      </c>
      <c r="CL51" s="346">
        <f t="shared" si="26"/>
        <v>0</v>
      </c>
      <c r="CM51" s="346">
        <f t="shared" si="27"/>
        <v>0</v>
      </c>
      <c r="CN51" s="346">
        <f t="shared" si="28"/>
        <v>0</v>
      </c>
      <c r="CO51" s="346">
        <f t="shared" si="29"/>
        <v>0</v>
      </c>
      <c r="CP51" s="346">
        <f t="shared" si="30"/>
        <v>0</v>
      </c>
      <c r="CQ51" s="346">
        <f t="shared" si="31"/>
        <v>0</v>
      </c>
      <c r="CR51" s="346">
        <f t="shared" si="32"/>
        <v>0</v>
      </c>
      <c r="CS51" s="346">
        <f t="shared" si="33"/>
        <v>0</v>
      </c>
      <c r="CT51" s="346">
        <f t="shared" si="34"/>
        <v>0</v>
      </c>
      <c r="CU51" s="346">
        <f t="shared" si="35"/>
        <v>0</v>
      </c>
      <c r="CV51" s="346">
        <f t="shared" si="36"/>
        <v>0</v>
      </c>
      <c r="CW51" s="346">
        <f t="shared" si="37"/>
        <v>0</v>
      </c>
    </row>
    <row r="52" spans="1:101">
      <c r="A52" s="4">
        <v>37</v>
      </c>
      <c r="B52" s="1" t="s">
        <v>453</v>
      </c>
      <c r="C52" s="1" t="s">
        <v>352</v>
      </c>
      <c r="D52" s="4" t="s">
        <v>327</v>
      </c>
      <c r="E52" s="4"/>
      <c r="F52" s="15">
        <f t="shared" si="40"/>
        <v>10150</v>
      </c>
      <c r="G52" s="15">
        <f>SUMIFS('Retail_distributor-wise'!J:J,'Retail_distributor-wise'!$B:$B,'Credit sales_Ret. + Dist. Proj.'!$B52,'Retail_distributor-wise'!$C:$C,'Credit sales_Ret. + Dist. Proj.'!$C52)</f>
        <v>600</v>
      </c>
      <c r="H52" s="15">
        <f>SUMIFS('Retail_distributor-wise'!K:K,'Retail_distributor-wise'!$B:$B,'Credit sales_Ret. + Dist. Proj.'!$B52,'Retail_distributor-wise'!$C:$C,'Credit sales_Ret. + Dist. Proj.'!$C52)</f>
        <v>800</v>
      </c>
      <c r="I52" s="15">
        <f>SUMIFS('Retail_distributor-wise'!L:L,'Retail_distributor-wise'!$B:$B,'Credit sales_Ret. + Dist. Proj.'!$B52,'Retail_distributor-wise'!$C:$C,'Credit sales_Ret. + Dist. Proj.'!$C52)</f>
        <v>700</v>
      </c>
      <c r="J52" s="15">
        <f>SUMIFS('Retail_distributor-wise'!M:M,'Retail_distributor-wise'!$B:$B,'Credit sales_Ret. + Dist. Proj.'!$B52,'Retail_distributor-wise'!$C:$C,'Credit sales_Ret. + Dist. Proj.'!$C52)</f>
        <v>600</v>
      </c>
      <c r="K52" s="15">
        <f>SUMIFS('Retail_distributor-wise'!N:N,'Retail_distributor-wise'!$B:$B,'Credit sales_Ret. + Dist. Proj.'!$B52,'Retail_distributor-wise'!$C:$C,'Credit sales_Ret. + Dist. Proj.'!$C52)</f>
        <v>500</v>
      </c>
      <c r="L52" s="15">
        <f>SUMIFS('Retail_distributor-wise'!O:O,'Retail_distributor-wise'!$B:$B,'Credit sales_Ret. + Dist. Proj.'!$B52,'Retail_distributor-wise'!$C:$C,'Credit sales_Ret. + Dist. Proj.'!$C52)</f>
        <v>550</v>
      </c>
      <c r="M52" s="15">
        <f>SUMIFS('Retail_distributor-wise'!P:P,'Retail_distributor-wise'!$B:$B,'Credit sales_Ret. + Dist. Proj.'!$B52,'Retail_distributor-wise'!$C:$C,'Credit sales_Ret. + Dist. Proj.'!$C52)</f>
        <v>700</v>
      </c>
      <c r="N52" s="15">
        <f>SUMIFS('Retail_distributor-wise'!Q:Q,'Retail_distributor-wise'!$B:$B,'Credit sales_Ret. + Dist. Proj.'!$B52,'Retail_distributor-wise'!$C:$C,'Credit sales_Ret. + Dist. Proj.'!$C52)</f>
        <v>850</v>
      </c>
      <c r="O52" s="15">
        <f>SUMIFS('Retail_distributor-wise'!R:R,'Retail_distributor-wise'!$B:$B,'Credit sales_Ret. + Dist. Proj.'!$B52,'Retail_distributor-wise'!$C:$C,'Credit sales_Ret. + Dist. Proj.'!$C52)</f>
        <v>900</v>
      </c>
      <c r="P52" s="15">
        <f>SUMIFS('Retail_distributor-wise'!S:S,'Retail_distributor-wise'!$B:$B,'Credit sales_Ret. + Dist. Proj.'!$B52,'Retail_distributor-wise'!$C:$C,'Credit sales_Ret. + Dist. Proj.'!$C52)</f>
        <v>1150</v>
      </c>
      <c r="Q52" s="15">
        <f>SUMIFS('Retail_distributor-wise'!T:T,'Retail_distributor-wise'!$B:$B,'Credit sales_Ret. + Dist. Proj.'!$B52,'Retail_distributor-wise'!$C:$C,'Credit sales_Ret. + Dist. Proj.'!$C52)</f>
        <v>1300</v>
      </c>
      <c r="R52" s="15">
        <f>SUMIFS('Retail_distributor-wise'!U:U,'Retail_distributor-wise'!$B:$B,'Credit sales_Ret. + Dist. Proj.'!$B52,'Retail_distributor-wise'!$C:$C,'Credit sales_Ret. + Dist. Proj.'!$C52)</f>
        <v>1500</v>
      </c>
      <c r="S52" s="15"/>
      <c r="T52" s="15">
        <f t="shared" si="41"/>
        <v>2200</v>
      </c>
      <c r="U52" s="15">
        <f>SUMIFS(Distributor_projects!I:I,Distributor_projects!$B:$B,'Credit sales_Ret. + Dist. Proj.'!$B52,Distributor_projects!$C:$C,'Credit sales_Ret. + Dist. Proj.'!$C52)</f>
        <v>150</v>
      </c>
      <c r="V52" s="15">
        <f>SUMIFS(Distributor_projects!J:J,Distributor_projects!$B:$B,'Credit sales_Ret. + Dist. Proj.'!$B52,Distributor_projects!$C:$C,'Credit sales_Ret. + Dist. Proj.'!$C52)</f>
        <v>150</v>
      </c>
      <c r="W52" s="15">
        <f>SUMIFS(Distributor_projects!K:K,Distributor_projects!$B:$B,'Credit sales_Ret. + Dist. Proj.'!$B52,Distributor_projects!$C:$C,'Credit sales_Ret. + Dist. Proj.'!$C52)</f>
        <v>150</v>
      </c>
      <c r="X52" s="15">
        <f>SUMIFS(Distributor_projects!L:L,Distributor_projects!$B:$B,'Credit sales_Ret. + Dist. Proj.'!$B52,Distributor_projects!$C:$C,'Credit sales_Ret. + Dist. Proj.'!$C52)</f>
        <v>150</v>
      </c>
      <c r="Y52" s="15">
        <f>SUMIFS(Distributor_projects!M:M,Distributor_projects!$B:$B,'Credit sales_Ret. + Dist. Proj.'!$B52,Distributor_projects!$C:$C,'Credit sales_Ret. + Dist. Proj.'!$C52)</f>
        <v>200</v>
      </c>
      <c r="Z52" s="15">
        <f>SUMIFS(Distributor_projects!N:N,Distributor_projects!$B:$B,'Credit sales_Ret. + Dist. Proj.'!$B52,Distributor_projects!$C:$C,'Credit sales_Ret. + Dist. Proj.'!$C52)</f>
        <v>200</v>
      </c>
      <c r="AA52" s="15">
        <f>SUMIFS(Distributor_projects!O:O,Distributor_projects!$B:$B,'Credit sales_Ret. + Dist. Proj.'!$B52,Distributor_projects!$C:$C,'Credit sales_Ret. + Dist. Proj.'!$C52)</f>
        <v>200</v>
      </c>
      <c r="AB52" s="15">
        <f>SUMIFS(Distributor_projects!P:P,Distributor_projects!$B:$B,'Credit sales_Ret. + Dist. Proj.'!$B52,Distributor_projects!$C:$C,'Credit sales_Ret. + Dist. Proj.'!$C52)</f>
        <v>200</v>
      </c>
      <c r="AC52" s="15">
        <f>SUMIFS(Distributor_projects!Q:Q,Distributor_projects!$B:$B,'Credit sales_Ret. + Dist. Proj.'!$B52,Distributor_projects!$C:$C,'Credit sales_Ret. + Dist. Proj.'!$C52)</f>
        <v>200</v>
      </c>
      <c r="AD52" s="15">
        <f>SUMIFS(Distributor_projects!R:R,Distributor_projects!$B:$B,'Credit sales_Ret. + Dist. Proj.'!$B52,Distributor_projects!$C:$C,'Credit sales_Ret. + Dist. Proj.'!$C52)</f>
        <v>200</v>
      </c>
      <c r="AE52" s="15">
        <f>SUMIFS(Distributor_projects!S:S,Distributor_projects!$B:$B,'Credit sales_Ret. + Dist. Proj.'!$B52,Distributor_projects!$C:$C,'Credit sales_Ret. + Dist. Proj.'!$C52)</f>
        <v>200</v>
      </c>
      <c r="AF52" s="15">
        <f>SUMIFS(Distributor_projects!T:T,Distributor_projects!$B:$B,'Credit sales_Ret. + Dist. Proj.'!$B52,Distributor_projects!$C:$C,'Credit sales_Ret. + Dist. Proj.'!$C52)</f>
        <v>200</v>
      </c>
      <c r="AH52" s="4"/>
      <c r="AI52" s="4"/>
      <c r="AJ52" s="4"/>
      <c r="AK52" s="4"/>
      <c r="AL52" s="4"/>
      <c r="AM52" s="4"/>
      <c r="AN52" s="4"/>
      <c r="AO52" s="4"/>
      <c r="AP52" s="4"/>
      <c r="AQ52" s="4"/>
      <c r="AR52" s="4"/>
      <c r="AS52" s="4"/>
      <c r="AT52" s="4"/>
      <c r="AU52" s="563">
        <f t="shared" si="10"/>
        <v>0</v>
      </c>
      <c r="AV52" s="563">
        <f t="shared" si="11"/>
        <v>0</v>
      </c>
      <c r="AW52" s="563">
        <f t="shared" si="12"/>
        <v>0</v>
      </c>
      <c r="AX52" s="563">
        <f t="shared" si="13"/>
        <v>0</v>
      </c>
      <c r="AY52" s="563">
        <f t="shared" si="14"/>
        <v>0</v>
      </c>
      <c r="AZ52" s="563">
        <f t="shared" si="15"/>
        <v>0</v>
      </c>
      <c r="BA52" s="563">
        <f t="shared" si="16"/>
        <v>0</v>
      </c>
      <c r="BB52" s="563">
        <f t="shared" si="17"/>
        <v>0</v>
      </c>
      <c r="BC52" s="346">
        <f t="shared" si="18"/>
        <v>0</v>
      </c>
      <c r="BD52" s="346">
        <f t="shared" si="19"/>
        <v>0</v>
      </c>
      <c r="BE52" s="346">
        <f t="shared" si="20"/>
        <v>0</v>
      </c>
      <c r="BF52" s="346">
        <f t="shared" si="21"/>
        <v>0</v>
      </c>
      <c r="BG52" s="346">
        <f t="shared" si="22"/>
        <v>0</v>
      </c>
      <c r="BI52" s="14">
        <f>IFERROR(AH52*'Retail_distributor-wise'!KW52,"")</f>
        <v>0</v>
      </c>
      <c r="BJ52" s="14">
        <f>IFERROR(AI52*'Retail_distributor-wise'!KX52,"")</f>
        <v>0</v>
      </c>
      <c r="BK52" s="14">
        <f>IFERROR(AJ52*'Retail_distributor-wise'!KY52,"")</f>
        <v>0</v>
      </c>
      <c r="BL52" s="14">
        <f>IFERROR(AK52*'Retail_distributor-wise'!KZ52,"")</f>
        <v>0</v>
      </c>
      <c r="BM52" s="14">
        <f>IFERROR(AL52*'Retail_distributor-wise'!LA52,"")</f>
        <v>0</v>
      </c>
      <c r="BN52" s="14">
        <f>IFERROR(AM52*'Retail_distributor-wise'!LB52,"")</f>
        <v>0</v>
      </c>
      <c r="BO52" s="14">
        <f>IFERROR(AN52*'Retail_distributor-wise'!LC52,"")</f>
        <v>0</v>
      </c>
      <c r="BP52" s="14">
        <f>IFERROR(AO52*'Retail_distributor-wise'!LD52,"")</f>
        <v>0</v>
      </c>
      <c r="BQ52" s="14">
        <f>IFERROR(AP52*'Retail_distributor-wise'!LE52,"")</f>
        <v>0</v>
      </c>
      <c r="BR52" s="14">
        <f>IFERROR(AQ52*'Retail_distributor-wise'!LF52,"")</f>
        <v>0</v>
      </c>
      <c r="BS52" s="14">
        <f>IFERROR(AR52*'Retail_distributor-wise'!LG52,"")</f>
        <v>0</v>
      </c>
      <c r="BT52" s="14">
        <f>IFERROR(AS52*'Retail_distributor-wise'!LH52,"")</f>
        <v>0</v>
      </c>
      <c r="BU52" s="14">
        <f t="shared" si="38"/>
        <v>0</v>
      </c>
      <c r="BW52" s="346">
        <f>IFERROR(AH52*Distributor_projects!CZ52,"")</f>
        <v>0</v>
      </c>
      <c r="BX52" s="346">
        <f>IFERROR(AI52*Distributor_projects!DA52,"")</f>
        <v>0</v>
      </c>
      <c r="BY52" s="346">
        <f>IFERROR(AJ52*Distributor_projects!DB52,"")</f>
        <v>0</v>
      </c>
      <c r="BZ52" s="346">
        <f>IFERROR(AK52*Distributor_projects!DC52,"")</f>
        <v>0</v>
      </c>
      <c r="CA52" s="346">
        <f>IFERROR(AL52*Distributor_projects!DD52,"")</f>
        <v>0</v>
      </c>
      <c r="CB52" s="346">
        <f>IFERROR(AM52*Distributor_projects!DE52,"")</f>
        <v>0</v>
      </c>
      <c r="CC52" s="346">
        <f>IFERROR(AN52*Distributor_projects!DF52,"")</f>
        <v>0</v>
      </c>
      <c r="CD52" s="346">
        <f>IFERROR(AO52*Distributor_projects!DG52,"")</f>
        <v>0</v>
      </c>
      <c r="CE52" s="346">
        <f>IFERROR(AP52*Distributor_projects!DH52,"")</f>
        <v>0</v>
      </c>
      <c r="CF52" s="346">
        <f>IFERROR(AQ52*Distributor_projects!DI52,"")</f>
        <v>0</v>
      </c>
      <c r="CG52" s="346">
        <f>IFERROR(AR52*Distributor_projects!DJ52,"")</f>
        <v>0</v>
      </c>
      <c r="CH52" s="346">
        <f>IFERROR(AS52*Distributor_projects!DK52,"")</f>
        <v>0</v>
      </c>
      <c r="CI52" s="563">
        <f t="shared" si="39"/>
        <v>0</v>
      </c>
      <c r="CK52" s="346">
        <f t="shared" si="25"/>
        <v>0</v>
      </c>
      <c r="CL52" s="346">
        <f t="shared" si="26"/>
        <v>0</v>
      </c>
      <c r="CM52" s="346">
        <f t="shared" si="27"/>
        <v>0</v>
      </c>
      <c r="CN52" s="346">
        <f t="shared" si="28"/>
        <v>0</v>
      </c>
      <c r="CO52" s="346">
        <f t="shared" si="29"/>
        <v>0</v>
      </c>
      <c r="CP52" s="346">
        <f t="shared" si="30"/>
        <v>0</v>
      </c>
      <c r="CQ52" s="346">
        <f t="shared" si="31"/>
        <v>0</v>
      </c>
      <c r="CR52" s="346">
        <f t="shared" si="32"/>
        <v>0</v>
      </c>
      <c r="CS52" s="346">
        <f t="shared" si="33"/>
        <v>0</v>
      </c>
      <c r="CT52" s="346">
        <f t="shared" si="34"/>
        <v>0</v>
      </c>
      <c r="CU52" s="346">
        <f t="shared" si="35"/>
        <v>0</v>
      </c>
      <c r="CV52" s="346">
        <f t="shared" si="36"/>
        <v>0</v>
      </c>
      <c r="CW52" s="346">
        <f t="shared" si="37"/>
        <v>0</v>
      </c>
    </row>
    <row r="53" spans="1:101">
      <c r="A53" s="4">
        <v>38</v>
      </c>
      <c r="B53" s="1" t="s">
        <v>454</v>
      </c>
      <c r="C53" s="1" t="s">
        <v>352</v>
      </c>
      <c r="D53" s="4" t="s">
        <v>327</v>
      </c>
      <c r="E53" s="4"/>
      <c r="F53" s="15">
        <f t="shared" si="40"/>
        <v>3550</v>
      </c>
      <c r="G53" s="15">
        <f>SUMIFS('Retail_distributor-wise'!J:J,'Retail_distributor-wise'!$B:$B,'Credit sales_Ret. + Dist. Proj.'!$B53,'Retail_distributor-wise'!$C:$C,'Credit sales_Ret. + Dist. Proj.'!$C53)</f>
        <v>200</v>
      </c>
      <c r="H53" s="15">
        <f>SUMIFS('Retail_distributor-wise'!K:K,'Retail_distributor-wise'!$B:$B,'Credit sales_Ret. + Dist. Proj.'!$B53,'Retail_distributor-wise'!$C:$C,'Credit sales_Ret. + Dist. Proj.'!$C53)</f>
        <v>300</v>
      </c>
      <c r="I53" s="15">
        <f>SUMIFS('Retail_distributor-wise'!L:L,'Retail_distributor-wise'!$B:$B,'Credit sales_Ret. + Dist. Proj.'!$B53,'Retail_distributor-wise'!$C:$C,'Credit sales_Ret. + Dist. Proj.'!$C53)</f>
        <v>250</v>
      </c>
      <c r="J53" s="15">
        <f>SUMIFS('Retail_distributor-wise'!M:M,'Retail_distributor-wise'!$B:$B,'Credit sales_Ret. + Dist. Proj.'!$B53,'Retail_distributor-wise'!$C:$C,'Credit sales_Ret. + Dist. Proj.'!$C53)</f>
        <v>200</v>
      </c>
      <c r="K53" s="15">
        <f>SUMIFS('Retail_distributor-wise'!N:N,'Retail_distributor-wise'!$B:$B,'Credit sales_Ret. + Dist. Proj.'!$B53,'Retail_distributor-wise'!$C:$C,'Credit sales_Ret. + Dist. Proj.'!$C53)</f>
        <v>150</v>
      </c>
      <c r="L53" s="15">
        <f>SUMIFS('Retail_distributor-wise'!O:O,'Retail_distributor-wise'!$B:$B,'Credit sales_Ret. + Dist. Proj.'!$B53,'Retail_distributor-wise'!$C:$C,'Credit sales_Ret. + Dist. Proj.'!$C53)</f>
        <v>200</v>
      </c>
      <c r="M53" s="15">
        <f>SUMIFS('Retail_distributor-wise'!P:P,'Retail_distributor-wise'!$B:$B,'Credit sales_Ret. + Dist. Proj.'!$B53,'Retail_distributor-wise'!$C:$C,'Credit sales_Ret. + Dist. Proj.'!$C53)</f>
        <v>250</v>
      </c>
      <c r="N53" s="15">
        <f>SUMIFS('Retail_distributor-wise'!Q:Q,'Retail_distributor-wise'!$B:$B,'Credit sales_Ret. + Dist. Proj.'!$B53,'Retail_distributor-wise'!$C:$C,'Credit sales_Ret. + Dist. Proj.'!$C53)</f>
        <v>300</v>
      </c>
      <c r="O53" s="15">
        <f>SUMIFS('Retail_distributor-wise'!R:R,'Retail_distributor-wise'!$B:$B,'Credit sales_Ret. + Dist. Proj.'!$B53,'Retail_distributor-wise'!$C:$C,'Credit sales_Ret. + Dist. Proj.'!$C53)</f>
        <v>300</v>
      </c>
      <c r="P53" s="15">
        <f>SUMIFS('Retail_distributor-wise'!S:S,'Retail_distributor-wise'!$B:$B,'Credit sales_Ret. + Dist. Proj.'!$B53,'Retail_distributor-wise'!$C:$C,'Credit sales_Ret. + Dist. Proj.'!$C53)</f>
        <v>400</v>
      </c>
      <c r="Q53" s="15">
        <f>SUMIFS('Retail_distributor-wise'!T:T,'Retail_distributor-wise'!$B:$B,'Credit sales_Ret. + Dist. Proj.'!$B53,'Retail_distributor-wise'!$C:$C,'Credit sales_Ret. + Dist. Proj.'!$C53)</f>
        <v>450</v>
      </c>
      <c r="R53" s="15">
        <f>SUMIFS('Retail_distributor-wise'!U:U,'Retail_distributor-wise'!$B:$B,'Credit sales_Ret. + Dist. Proj.'!$B53,'Retail_distributor-wise'!$C:$C,'Credit sales_Ret. + Dist. Proj.'!$C53)</f>
        <v>550</v>
      </c>
      <c r="S53" s="15"/>
      <c r="T53" s="15">
        <f t="shared" si="41"/>
        <v>0</v>
      </c>
      <c r="U53" s="15">
        <f>SUMIFS(Distributor_projects!I:I,Distributor_projects!$B:$B,'Credit sales_Ret. + Dist. Proj.'!$B53,Distributor_projects!$C:$C,'Credit sales_Ret. + Dist. Proj.'!$C53)</f>
        <v>0</v>
      </c>
      <c r="V53" s="15">
        <f>SUMIFS(Distributor_projects!J:J,Distributor_projects!$B:$B,'Credit sales_Ret. + Dist. Proj.'!$B53,Distributor_projects!$C:$C,'Credit sales_Ret. + Dist. Proj.'!$C53)</f>
        <v>0</v>
      </c>
      <c r="W53" s="15">
        <f>SUMIFS(Distributor_projects!K:K,Distributor_projects!$B:$B,'Credit sales_Ret. + Dist. Proj.'!$B53,Distributor_projects!$C:$C,'Credit sales_Ret. + Dist. Proj.'!$C53)</f>
        <v>0</v>
      </c>
      <c r="X53" s="15">
        <f>SUMIFS(Distributor_projects!L:L,Distributor_projects!$B:$B,'Credit sales_Ret. + Dist. Proj.'!$B53,Distributor_projects!$C:$C,'Credit sales_Ret. + Dist. Proj.'!$C53)</f>
        <v>0</v>
      </c>
      <c r="Y53" s="15">
        <f>SUMIFS(Distributor_projects!M:M,Distributor_projects!$B:$B,'Credit sales_Ret. + Dist. Proj.'!$B53,Distributor_projects!$C:$C,'Credit sales_Ret. + Dist. Proj.'!$C53)</f>
        <v>0</v>
      </c>
      <c r="Z53" s="15">
        <f>SUMIFS(Distributor_projects!N:N,Distributor_projects!$B:$B,'Credit sales_Ret. + Dist. Proj.'!$B53,Distributor_projects!$C:$C,'Credit sales_Ret. + Dist. Proj.'!$C53)</f>
        <v>0</v>
      </c>
      <c r="AA53" s="15">
        <f>SUMIFS(Distributor_projects!O:O,Distributor_projects!$B:$B,'Credit sales_Ret. + Dist. Proj.'!$B53,Distributor_projects!$C:$C,'Credit sales_Ret. + Dist. Proj.'!$C53)</f>
        <v>0</v>
      </c>
      <c r="AB53" s="15">
        <f>SUMIFS(Distributor_projects!P:P,Distributor_projects!$B:$B,'Credit sales_Ret. + Dist. Proj.'!$B53,Distributor_projects!$C:$C,'Credit sales_Ret. + Dist. Proj.'!$C53)</f>
        <v>0</v>
      </c>
      <c r="AC53" s="15">
        <f>SUMIFS(Distributor_projects!Q:Q,Distributor_projects!$B:$B,'Credit sales_Ret. + Dist. Proj.'!$B53,Distributor_projects!$C:$C,'Credit sales_Ret. + Dist. Proj.'!$C53)</f>
        <v>0</v>
      </c>
      <c r="AD53" s="15">
        <f>SUMIFS(Distributor_projects!R:R,Distributor_projects!$B:$B,'Credit sales_Ret. + Dist. Proj.'!$B53,Distributor_projects!$C:$C,'Credit sales_Ret. + Dist. Proj.'!$C53)</f>
        <v>0</v>
      </c>
      <c r="AE53" s="15">
        <f>SUMIFS(Distributor_projects!S:S,Distributor_projects!$B:$B,'Credit sales_Ret. + Dist. Proj.'!$B53,Distributor_projects!$C:$C,'Credit sales_Ret. + Dist. Proj.'!$C53)</f>
        <v>0</v>
      </c>
      <c r="AF53" s="15">
        <f>SUMIFS(Distributor_projects!T:T,Distributor_projects!$B:$B,'Credit sales_Ret. + Dist. Proj.'!$B53,Distributor_projects!$C:$C,'Credit sales_Ret. + Dist. Proj.'!$C53)</f>
        <v>0</v>
      </c>
      <c r="AH53" s="4"/>
      <c r="AI53" s="4"/>
      <c r="AJ53" s="4"/>
      <c r="AK53" s="4"/>
      <c r="AL53" s="4"/>
      <c r="AM53" s="4"/>
      <c r="AN53" s="4"/>
      <c r="AO53" s="4"/>
      <c r="AP53" s="4"/>
      <c r="AQ53" s="4"/>
      <c r="AR53" s="4"/>
      <c r="AS53" s="4"/>
      <c r="AT53" s="4"/>
      <c r="AU53" s="563">
        <f t="shared" si="10"/>
        <v>0</v>
      </c>
      <c r="AV53" s="563">
        <f t="shared" si="11"/>
        <v>0</v>
      </c>
      <c r="AW53" s="563">
        <f t="shared" si="12"/>
        <v>0</v>
      </c>
      <c r="AX53" s="563">
        <f t="shared" si="13"/>
        <v>0</v>
      </c>
      <c r="AY53" s="563">
        <f t="shared" si="14"/>
        <v>0</v>
      </c>
      <c r="AZ53" s="563">
        <f t="shared" si="15"/>
        <v>0</v>
      </c>
      <c r="BA53" s="563">
        <f t="shared" si="16"/>
        <v>0</v>
      </c>
      <c r="BB53" s="563">
        <f t="shared" si="17"/>
        <v>0</v>
      </c>
      <c r="BC53" s="346">
        <f t="shared" si="18"/>
        <v>0</v>
      </c>
      <c r="BD53" s="346">
        <f t="shared" si="19"/>
        <v>0</v>
      </c>
      <c r="BE53" s="346">
        <f t="shared" si="20"/>
        <v>0</v>
      </c>
      <c r="BF53" s="346">
        <f t="shared" si="21"/>
        <v>0</v>
      </c>
      <c r="BG53" s="346">
        <f t="shared" si="22"/>
        <v>0</v>
      </c>
      <c r="BI53" s="14">
        <f>IFERROR(AH53*'Retail_distributor-wise'!KW53,"")</f>
        <v>0</v>
      </c>
      <c r="BJ53" s="14">
        <f>IFERROR(AI53*'Retail_distributor-wise'!KX53,"")</f>
        <v>0</v>
      </c>
      <c r="BK53" s="14">
        <f>IFERROR(AJ53*'Retail_distributor-wise'!KY53,"")</f>
        <v>0</v>
      </c>
      <c r="BL53" s="14">
        <f>IFERROR(AK53*'Retail_distributor-wise'!KZ53,"")</f>
        <v>0</v>
      </c>
      <c r="BM53" s="14">
        <f>IFERROR(AL53*'Retail_distributor-wise'!LA53,"")</f>
        <v>0</v>
      </c>
      <c r="BN53" s="14">
        <f>IFERROR(AM53*'Retail_distributor-wise'!LB53,"")</f>
        <v>0</v>
      </c>
      <c r="BO53" s="14">
        <f>IFERROR(AN53*'Retail_distributor-wise'!LC53,"")</f>
        <v>0</v>
      </c>
      <c r="BP53" s="14">
        <f>IFERROR(AO53*'Retail_distributor-wise'!LD53,"")</f>
        <v>0</v>
      </c>
      <c r="BQ53" s="14">
        <f>IFERROR(AP53*'Retail_distributor-wise'!LE53,"")</f>
        <v>0</v>
      </c>
      <c r="BR53" s="14">
        <f>IFERROR(AQ53*'Retail_distributor-wise'!LF53,"")</f>
        <v>0</v>
      </c>
      <c r="BS53" s="14">
        <f>IFERROR(AR53*'Retail_distributor-wise'!LG53,"")</f>
        <v>0</v>
      </c>
      <c r="BT53" s="14">
        <f>IFERROR(AS53*'Retail_distributor-wise'!LH53,"")</f>
        <v>0</v>
      </c>
      <c r="BU53" s="14">
        <f t="shared" si="38"/>
        <v>0</v>
      </c>
      <c r="BW53" s="346">
        <f>IFERROR(AH53*Distributor_projects!CZ53,"")</f>
        <v>0</v>
      </c>
      <c r="BX53" s="346">
        <f>IFERROR(AI53*Distributor_projects!DA53,"")</f>
        <v>0</v>
      </c>
      <c r="BY53" s="346">
        <f>IFERROR(AJ53*Distributor_projects!DB53,"")</f>
        <v>0</v>
      </c>
      <c r="BZ53" s="346">
        <f>IFERROR(AK53*Distributor_projects!DC53,"")</f>
        <v>0</v>
      </c>
      <c r="CA53" s="346">
        <f>IFERROR(AL53*Distributor_projects!DD53,"")</f>
        <v>0</v>
      </c>
      <c r="CB53" s="346">
        <f>IFERROR(AM53*Distributor_projects!DE53,"")</f>
        <v>0</v>
      </c>
      <c r="CC53" s="346">
        <f>IFERROR(AN53*Distributor_projects!DF53,"")</f>
        <v>0</v>
      </c>
      <c r="CD53" s="346">
        <f>IFERROR(AO53*Distributor_projects!DG53,"")</f>
        <v>0</v>
      </c>
      <c r="CE53" s="346">
        <f>IFERROR(AP53*Distributor_projects!DH53,"")</f>
        <v>0</v>
      </c>
      <c r="CF53" s="346">
        <f>IFERROR(AQ53*Distributor_projects!DI53,"")</f>
        <v>0</v>
      </c>
      <c r="CG53" s="346">
        <f>IFERROR(AR53*Distributor_projects!DJ53,"")</f>
        <v>0</v>
      </c>
      <c r="CH53" s="346">
        <f>IFERROR(AS53*Distributor_projects!DK53,"")</f>
        <v>0</v>
      </c>
      <c r="CI53" s="563">
        <f t="shared" si="39"/>
        <v>0</v>
      </c>
      <c r="CK53" s="346">
        <f t="shared" si="25"/>
        <v>0</v>
      </c>
      <c r="CL53" s="346">
        <f t="shared" si="26"/>
        <v>0</v>
      </c>
      <c r="CM53" s="346">
        <f t="shared" si="27"/>
        <v>0</v>
      </c>
      <c r="CN53" s="346">
        <f t="shared" si="28"/>
        <v>0</v>
      </c>
      <c r="CO53" s="346">
        <f t="shared" si="29"/>
        <v>0</v>
      </c>
      <c r="CP53" s="346">
        <f t="shared" si="30"/>
        <v>0</v>
      </c>
      <c r="CQ53" s="346">
        <f t="shared" si="31"/>
        <v>0</v>
      </c>
      <c r="CR53" s="346">
        <f t="shared" si="32"/>
        <v>0</v>
      </c>
      <c r="CS53" s="346">
        <f t="shared" si="33"/>
        <v>0</v>
      </c>
      <c r="CT53" s="346">
        <f t="shared" si="34"/>
        <v>0</v>
      </c>
      <c r="CU53" s="346">
        <f t="shared" si="35"/>
        <v>0</v>
      </c>
      <c r="CV53" s="346">
        <f t="shared" si="36"/>
        <v>0</v>
      </c>
      <c r="CW53" s="346">
        <f t="shared" si="37"/>
        <v>0</v>
      </c>
    </row>
    <row r="54" spans="1:101">
      <c r="A54" s="4">
        <v>39</v>
      </c>
      <c r="B54" s="1" t="s">
        <v>455</v>
      </c>
      <c r="C54" s="1" t="s">
        <v>352</v>
      </c>
      <c r="D54" s="4" t="s">
        <v>327</v>
      </c>
      <c r="E54" s="4"/>
      <c r="F54" s="15">
        <f t="shared" si="40"/>
        <v>3550</v>
      </c>
      <c r="G54" s="15">
        <f>SUMIFS('Retail_distributor-wise'!J:J,'Retail_distributor-wise'!$B:$B,'Credit sales_Ret. + Dist. Proj.'!$B54,'Retail_distributor-wise'!$C:$C,'Credit sales_Ret. + Dist. Proj.'!$C54)</f>
        <v>200</v>
      </c>
      <c r="H54" s="15">
        <f>SUMIFS('Retail_distributor-wise'!K:K,'Retail_distributor-wise'!$B:$B,'Credit sales_Ret. + Dist. Proj.'!$B54,'Retail_distributor-wise'!$C:$C,'Credit sales_Ret. + Dist. Proj.'!$C54)</f>
        <v>300</v>
      </c>
      <c r="I54" s="15">
        <f>SUMIFS('Retail_distributor-wise'!L:L,'Retail_distributor-wise'!$B:$B,'Credit sales_Ret. + Dist. Proj.'!$B54,'Retail_distributor-wise'!$C:$C,'Credit sales_Ret. + Dist. Proj.'!$C54)</f>
        <v>250</v>
      </c>
      <c r="J54" s="15">
        <f>SUMIFS('Retail_distributor-wise'!M:M,'Retail_distributor-wise'!$B:$B,'Credit sales_Ret. + Dist. Proj.'!$B54,'Retail_distributor-wise'!$C:$C,'Credit sales_Ret. + Dist. Proj.'!$C54)</f>
        <v>200</v>
      </c>
      <c r="K54" s="15">
        <f>SUMIFS('Retail_distributor-wise'!N:N,'Retail_distributor-wise'!$B:$B,'Credit sales_Ret. + Dist. Proj.'!$B54,'Retail_distributor-wise'!$C:$C,'Credit sales_Ret. + Dist. Proj.'!$C54)</f>
        <v>150</v>
      </c>
      <c r="L54" s="15">
        <f>SUMIFS('Retail_distributor-wise'!O:O,'Retail_distributor-wise'!$B:$B,'Credit sales_Ret. + Dist. Proj.'!$B54,'Retail_distributor-wise'!$C:$C,'Credit sales_Ret. + Dist. Proj.'!$C54)</f>
        <v>200</v>
      </c>
      <c r="M54" s="15">
        <f>SUMIFS('Retail_distributor-wise'!P:P,'Retail_distributor-wise'!$B:$B,'Credit sales_Ret. + Dist. Proj.'!$B54,'Retail_distributor-wise'!$C:$C,'Credit sales_Ret. + Dist. Proj.'!$C54)</f>
        <v>250</v>
      </c>
      <c r="N54" s="15">
        <f>SUMIFS('Retail_distributor-wise'!Q:Q,'Retail_distributor-wise'!$B:$B,'Credit sales_Ret. + Dist. Proj.'!$B54,'Retail_distributor-wise'!$C:$C,'Credit sales_Ret. + Dist. Proj.'!$C54)</f>
        <v>300</v>
      </c>
      <c r="O54" s="15">
        <f>SUMIFS('Retail_distributor-wise'!R:R,'Retail_distributor-wise'!$B:$B,'Credit sales_Ret. + Dist. Proj.'!$B54,'Retail_distributor-wise'!$C:$C,'Credit sales_Ret. + Dist. Proj.'!$C54)</f>
        <v>300</v>
      </c>
      <c r="P54" s="15">
        <f>SUMIFS('Retail_distributor-wise'!S:S,'Retail_distributor-wise'!$B:$B,'Credit sales_Ret. + Dist. Proj.'!$B54,'Retail_distributor-wise'!$C:$C,'Credit sales_Ret. + Dist. Proj.'!$C54)</f>
        <v>400</v>
      </c>
      <c r="Q54" s="15">
        <f>SUMIFS('Retail_distributor-wise'!T:T,'Retail_distributor-wise'!$B:$B,'Credit sales_Ret. + Dist. Proj.'!$B54,'Retail_distributor-wise'!$C:$C,'Credit sales_Ret. + Dist. Proj.'!$C54)</f>
        <v>450</v>
      </c>
      <c r="R54" s="15">
        <f>SUMIFS('Retail_distributor-wise'!U:U,'Retail_distributor-wise'!$B:$B,'Credit sales_Ret. + Dist. Proj.'!$B54,'Retail_distributor-wise'!$C:$C,'Credit sales_Ret. + Dist. Proj.'!$C54)</f>
        <v>550</v>
      </c>
      <c r="S54" s="15"/>
      <c r="T54" s="15">
        <f t="shared" si="41"/>
        <v>0</v>
      </c>
      <c r="U54" s="15">
        <f>SUMIFS(Distributor_projects!I:I,Distributor_projects!$B:$B,'Credit sales_Ret. + Dist. Proj.'!$B54,Distributor_projects!$C:$C,'Credit sales_Ret. + Dist. Proj.'!$C54)</f>
        <v>0</v>
      </c>
      <c r="V54" s="15">
        <f>SUMIFS(Distributor_projects!J:J,Distributor_projects!$B:$B,'Credit sales_Ret. + Dist. Proj.'!$B54,Distributor_projects!$C:$C,'Credit sales_Ret. + Dist. Proj.'!$C54)</f>
        <v>0</v>
      </c>
      <c r="W54" s="15">
        <f>SUMIFS(Distributor_projects!K:K,Distributor_projects!$B:$B,'Credit sales_Ret. + Dist. Proj.'!$B54,Distributor_projects!$C:$C,'Credit sales_Ret. + Dist. Proj.'!$C54)</f>
        <v>0</v>
      </c>
      <c r="X54" s="15">
        <f>SUMIFS(Distributor_projects!L:L,Distributor_projects!$B:$B,'Credit sales_Ret. + Dist. Proj.'!$B54,Distributor_projects!$C:$C,'Credit sales_Ret. + Dist. Proj.'!$C54)</f>
        <v>0</v>
      </c>
      <c r="Y54" s="15">
        <f>SUMIFS(Distributor_projects!M:M,Distributor_projects!$B:$B,'Credit sales_Ret. + Dist. Proj.'!$B54,Distributor_projects!$C:$C,'Credit sales_Ret. + Dist. Proj.'!$C54)</f>
        <v>0</v>
      </c>
      <c r="Z54" s="15">
        <f>SUMIFS(Distributor_projects!N:N,Distributor_projects!$B:$B,'Credit sales_Ret. + Dist. Proj.'!$B54,Distributor_projects!$C:$C,'Credit sales_Ret. + Dist. Proj.'!$C54)</f>
        <v>0</v>
      </c>
      <c r="AA54" s="15">
        <f>SUMIFS(Distributor_projects!O:O,Distributor_projects!$B:$B,'Credit sales_Ret. + Dist. Proj.'!$B54,Distributor_projects!$C:$C,'Credit sales_Ret. + Dist. Proj.'!$C54)</f>
        <v>0</v>
      </c>
      <c r="AB54" s="15">
        <f>SUMIFS(Distributor_projects!P:P,Distributor_projects!$B:$B,'Credit sales_Ret. + Dist. Proj.'!$B54,Distributor_projects!$C:$C,'Credit sales_Ret. + Dist. Proj.'!$C54)</f>
        <v>0</v>
      </c>
      <c r="AC54" s="15">
        <f>SUMIFS(Distributor_projects!Q:Q,Distributor_projects!$B:$B,'Credit sales_Ret. + Dist. Proj.'!$B54,Distributor_projects!$C:$C,'Credit sales_Ret. + Dist. Proj.'!$C54)</f>
        <v>0</v>
      </c>
      <c r="AD54" s="15">
        <f>SUMIFS(Distributor_projects!R:R,Distributor_projects!$B:$B,'Credit sales_Ret. + Dist. Proj.'!$B54,Distributor_projects!$C:$C,'Credit sales_Ret. + Dist. Proj.'!$C54)</f>
        <v>0</v>
      </c>
      <c r="AE54" s="15">
        <f>SUMIFS(Distributor_projects!S:S,Distributor_projects!$B:$B,'Credit sales_Ret. + Dist. Proj.'!$B54,Distributor_projects!$C:$C,'Credit sales_Ret. + Dist. Proj.'!$C54)</f>
        <v>0</v>
      </c>
      <c r="AF54" s="15">
        <f>SUMIFS(Distributor_projects!T:T,Distributor_projects!$B:$B,'Credit sales_Ret. + Dist. Proj.'!$B54,Distributor_projects!$C:$C,'Credit sales_Ret. + Dist. Proj.'!$C54)</f>
        <v>0</v>
      </c>
      <c r="AH54" s="4"/>
      <c r="AI54" s="4"/>
      <c r="AJ54" s="4"/>
      <c r="AK54" s="4"/>
      <c r="AL54" s="4"/>
      <c r="AM54" s="4"/>
      <c r="AN54" s="4"/>
      <c r="AO54" s="4"/>
      <c r="AP54" s="4"/>
      <c r="AQ54" s="4"/>
      <c r="AR54" s="4"/>
      <c r="AS54" s="4"/>
      <c r="AT54" s="4"/>
      <c r="AU54" s="563">
        <f t="shared" si="10"/>
        <v>0</v>
      </c>
      <c r="AV54" s="563">
        <f t="shared" si="11"/>
        <v>0</v>
      </c>
      <c r="AW54" s="563">
        <f t="shared" si="12"/>
        <v>0</v>
      </c>
      <c r="AX54" s="563">
        <f t="shared" si="13"/>
        <v>0</v>
      </c>
      <c r="AY54" s="563">
        <f t="shared" si="14"/>
        <v>0</v>
      </c>
      <c r="AZ54" s="563">
        <f t="shared" si="15"/>
        <v>0</v>
      </c>
      <c r="BA54" s="563">
        <f t="shared" si="16"/>
        <v>0</v>
      </c>
      <c r="BB54" s="563">
        <f t="shared" si="17"/>
        <v>0</v>
      </c>
      <c r="BC54" s="346">
        <f t="shared" si="18"/>
        <v>0</v>
      </c>
      <c r="BD54" s="346">
        <f t="shared" si="19"/>
        <v>0</v>
      </c>
      <c r="BE54" s="346">
        <f t="shared" si="20"/>
        <v>0</v>
      </c>
      <c r="BF54" s="346">
        <f t="shared" si="21"/>
        <v>0</v>
      </c>
      <c r="BG54" s="346">
        <f t="shared" si="22"/>
        <v>0</v>
      </c>
      <c r="BI54" s="14">
        <f>IFERROR(AH54*'Retail_distributor-wise'!KW54,"")</f>
        <v>0</v>
      </c>
      <c r="BJ54" s="14">
        <f>IFERROR(AI54*'Retail_distributor-wise'!KX54,"")</f>
        <v>0</v>
      </c>
      <c r="BK54" s="14">
        <f>IFERROR(AJ54*'Retail_distributor-wise'!KY54,"")</f>
        <v>0</v>
      </c>
      <c r="BL54" s="14">
        <f>IFERROR(AK54*'Retail_distributor-wise'!KZ54,"")</f>
        <v>0</v>
      </c>
      <c r="BM54" s="14">
        <f>IFERROR(AL54*'Retail_distributor-wise'!LA54,"")</f>
        <v>0</v>
      </c>
      <c r="BN54" s="14">
        <f>IFERROR(AM54*'Retail_distributor-wise'!LB54,"")</f>
        <v>0</v>
      </c>
      <c r="BO54" s="14">
        <f>IFERROR(AN54*'Retail_distributor-wise'!LC54,"")</f>
        <v>0</v>
      </c>
      <c r="BP54" s="14">
        <f>IFERROR(AO54*'Retail_distributor-wise'!LD54,"")</f>
        <v>0</v>
      </c>
      <c r="BQ54" s="14">
        <f>IFERROR(AP54*'Retail_distributor-wise'!LE54,"")</f>
        <v>0</v>
      </c>
      <c r="BR54" s="14">
        <f>IFERROR(AQ54*'Retail_distributor-wise'!LF54,"")</f>
        <v>0</v>
      </c>
      <c r="BS54" s="14">
        <f>IFERROR(AR54*'Retail_distributor-wise'!LG54,"")</f>
        <v>0</v>
      </c>
      <c r="BT54" s="14">
        <f>IFERROR(AS54*'Retail_distributor-wise'!LH54,"")</f>
        <v>0</v>
      </c>
      <c r="BU54" s="14">
        <f t="shared" si="38"/>
        <v>0</v>
      </c>
      <c r="BW54" s="346">
        <f>IFERROR(AH54*Distributor_projects!CZ54,"")</f>
        <v>0</v>
      </c>
      <c r="BX54" s="346">
        <f>IFERROR(AI54*Distributor_projects!DA54,"")</f>
        <v>0</v>
      </c>
      <c r="BY54" s="346">
        <f>IFERROR(AJ54*Distributor_projects!DB54,"")</f>
        <v>0</v>
      </c>
      <c r="BZ54" s="346">
        <f>IFERROR(AK54*Distributor_projects!DC54,"")</f>
        <v>0</v>
      </c>
      <c r="CA54" s="346">
        <f>IFERROR(AL54*Distributor_projects!DD54,"")</f>
        <v>0</v>
      </c>
      <c r="CB54" s="346">
        <f>IFERROR(AM54*Distributor_projects!DE54,"")</f>
        <v>0</v>
      </c>
      <c r="CC54" s="346">
        <f>IFERROR(AN54*Distributor_projects!DF54,"")</f>
        <v>0</v>
      </c>
      <c r="CD54" s="346">
        <f>IFERROR(AO54*Distributor_projects!DG54,"")</f>
        <v>0</v>
      </c>
      <c r="CE54" s="346">
        <f>IFERROR(AP54*Distributor_projects!DH54,"")</f>
        <v>0</v>
      </c>
      <c r="CF54" s="346">
        <f>IFERROR(AQ54*Distributor_projects!DI54,"")</f>
        <v>0</v>
      </c>
      <c r="CG54" s="346">
        <f>IFERROR(AR54*Distributor_projects!DJ54,"")</f>
        <v>0</v>
      </c>
      <c r="CH54" s="346">
        <f>IFERROR(AS54*Distributor_projects!DK54,"")</f>
        <v>0</v>
      </c>
      <c r="CI54" s="563">
        <f t="shared" si="39"/>
        <v>0</v>
      </c>
      <c r="CK54" s="346">
        <f t="shared" si="25"/>
        <v>0</v>
      </c>
      <c r="CL54" s="346">
        <f t="shared" si="26"/>
        <v>0</v>
      </c>
      <c r="CM54" s="346">
        <f t="shared" si="27"/>
        <v>0</v>
      </c>
      <c r="CN54" s="346">
        <f t="shared" si="28"/>
        <v>0</v>
      </c>
      <c r="CO54" s="346">
        <f t="shared" si="29"/>
        <v>0</v>
      </c>
      <c r="CP54" s="346">
        <f t="shared" si="30"/>
        <v>0</v>
      </c>
      <c r="CQ54" s="346">
        <f t="shared" si="31"/>
        <v>0</v>
      </c>
      <c r="CR54" s="346">
        <f t="shared" si="32"/>
        <v>0</v>
      </c>
      <c r="CS54" s="346">
        <f t="shared" si="33"/>
        <v>0</v>
      </c>
      <c r="CT54" s="346">
        <f t="shared" si="34"/>
        <v>0</v>
      </c>
      <c r="CU54" s="346">
        <f t="shared" si="35"/>
        <v>0</v>
      </c>
      <c r="CV54" s="346">
        <f t="shared" si="36"/>
        <v>0</v>
      </c>
      <c r="CW54" s="346">
        <f t="shared" si="37"/>
        <v>0</v>
      </c>
    </row>
    <row r="55" spans="1:101">
      <c r="A55" s="4"/>
      <c r="D55" s="4"/>
      <c r="E55" s="4"/>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H55" s="4"/>
      <c r="AI55" s="4"/>
      <c r="AJ55" s="4"/>
      <c r="AK55" s="4"/>
      <c r="AL55" s="4"/>
      <c r="AM55" s="4"/>
      <c r="AN55" s="4"/>
      <c r="AO55" s="4"/>
      <c r="AP55" s="4"/>
      <c r="AQ55" s="4"/>
      <c r="AR55" s="4"/>
      <c r="AS55" s="4"/>
      <c r="AT55" s="4"/>
      <c r="AU55" s="563">
        <f t="shared" si="10"/>
        <v>0</v>
      </c>
      <c r="AV55" s="563">
        <f t="shared" si="11"/>
        <v>0</v>
      </c>
      <c r="AW55" s="563">
        <f t="shared" si="12"/>
        <v>0</v>
      </c>
      <c r="AX55" s="563">
        <f t="shared" si="13"/>
        <v>0</v>
      </c>
      <c r="AY55" s="563">
        <f t="shared" si="14"/>
        <v>0</v>
      </c>
      <c r="AZ55" s="563">
        <f t="shared" si="15"/>
        <v>0</v>
      </c>
      <c r="BA55" s="563">
        <f t="shared" si="16"/>
        <v>0</v>
      </c>
      <c r="BB55" s="563">
        <f t="shared" si="17"/>
        <v>0</v>
      </c>
      <c r="BC55" s="346">
        <f t="shared" si="18"/>
        <v>0</v>
      </c>
      <c r="BD55" s="346">
        <f t="shared" si="19"/>
        <v>0</v>
      </c>
      <c r="BE55" s="346">
        <f t="shared" si="20"/>
        <v>0</v>
      </c>
      <c r="BF55" s="346">
        <f t="shared" si="21"/>
        <v>0</v>
      </c>
      <c r="BG55" s="346">
        <f t="shared" si="22"/>
        <v>0</v>
      </c>
      <c r="BI55" s="14">
        <f>IFERROR(AH55*'Retail_distributor-wise'!KW55,"")</f>
        <v>0</v>
      </c>
      <c r="BJ55" s="14">
        <f>IFERROR(AI55*'Retail_distributor-wise'!KX55,"")</f>
        <v>0</v>
      </c>
      <c r="BK55" s="14">
        <f>IFERROR(AJ55*'Retail_distributor-wise'!KY55,"")</f>
        <v>0</v>
      </c>
      <c r="BL55" s="14">
        <f>IFERROR(AK55*'Retail_distributor-wise'!KZ55,"")</f>
        <v>0</v>
      </c>
      <c r="BM55" s="14">
        <f>IFERROR(AL55*'Retail_distributor-wise'!LA55,"")</f>
        <v>0</v>
      </c>
      <c r="BN55" s="14">
        <f>IFERROR(AM55*'Retail_distributor-wise'!LB55,"")</f>
        <v>0</v>
      </c>
      <c r="BO55" s="14">
        <f>IFERROR(AN55*'Retail_distributor-wise'!LC55,"")</f>
        <v>0</v>
      </c>
      <c r="BP55" s="14">
        <f>IFERROR(AO55*'Retail_distributor-wise'!LD55,"")</f>
        <v>0</v>
      </c>
      <c r="BQ55" s="14">
        <f>IFERROR(AP55*'Retail_distributor-wise'!LE55,"")</f>
        <v>0</v>
      </c>
      <c r="BR55" s="14">
        <f>IFERROR(AQ55*'Retail_distributor-wise'!LF55,"")</f>
        <v>0</v>
      </c>
      <c r="BS55" s="14">
        <f>IFERROR(AR55*'Retail_distributor-wise'!LG55,"")</f>
        <v>0</v>
      </c>
      <c r="BT55" s="14">
        <f>IFERROR(AS55*'Retail_distributor-wise'!LH55,"")</f>
        <v>0</v>
      </c>
      <c r="BU55" s="14">
        <f t="shared" si="38"/>
        <v>0</v>
      </c>
      <c r="BW55" s="346">
        <f>IFERROR(AH55*Distributor_projects!CZ55,"")</f>
        <v>0</v>
      </c>
      <c r="BX55" s="346">
        <f>IFERROR(AI55*Distributor_projects!DA55,"")</f>
        <v>0</v>
      </c>
      <c r="BY55" s="346">
        <f>IFERROR(AJ55*Distributor_projects!DB55,"")</f>
        <v>0</v>
      </c>
      <c r="BZ55" s="346">
        <f>IFERROR(AK55*Distributor_projects!DC55,"")</f>
        <v>0</v>
      </c>
      <c r="CA55" s="346">
        <f>IFERROR(AL55*Distributor_projects!DD55,"")</f>
        <v>0</v>
      </c>
      <c r="CB55" s="346">
        <f>IFERROR(AM55*Distributor_projects!DE55,"")</f>
        <v>0</v>
      </c>
      <c r="CC55" s="346">
        <f>IFERROR(AN55*Distributor_projects!DF55,"")</f>
        <v>0</v>
      </c>
      <c r="CD55" s="346">
        <f>IFERROR(AO55*Distributor_projects!DG55,"")</f>
        <v>0</v>
      </c>
      <c r="CE55" s="346">
        <f>IFERROR(AP55*Distributor_projects!DH55,"")</f>
        <v>0</v>
      </c>
      <c r="CF55" s="346">
        <f>IFERROR(AQ55*Distributor_projects!DI55,"")</f>
        <v>0</v>
      </c>
      <c r="CG55" s="346">
        <f>IFERROR(AR55*Distributor_projects!DJ55,"")</f>
        <v>0</v>
      </c>
      <c r="CH55" s="346">
        <f>IFERROR(AS55*Distributor_projects!DK55,"")</f>
        <v>0</v>
      </c>
      <c r="CI55" s="563">
        <f t="shared" si="39"/>
        <v>0</v>
      </c>
      <c r="CK55" s="346">
        <f t="shared" si="25"/>
        <v>0</v>
      </c>
      <c r="CL55" s="346">
        <f t="shared" si="26"/>
        <v>0</v>
      </c>
      <c r="CM55" s="346">
        <f t="shared" si="27"/>
        <v>0</v>
      </c>
      <c r="CN55" s="346">
        <f t="shared" si="28"/>
        <v>0</v>
      </c>
      <c r="CO55" s="346">
        <f t="shared" si="29"/>
        <v>0</v>
      </c>
      <c r="CP55" s="346">
        <f t="shared" si="30"/>
        <v>0</v>
      </c>
      <c r="CQ55" s="346">
        <f t="shared" si="31"/>
        <v>0</v>
      </c>
      <c r="CR55" s="346">
        <f t="shared" si="32"/>
        <v>0</v>
      </c>
      <c r="CS55" s="346">
        <f t="shared" si="33"/>
        <v>0</v>
      </c>
      <c r="CT55" s="346">
        <f t="shared" si="34"/>
        <v>0</v>
      </c>
      <c r="CU55" s="346">
        <f t="shared" si="35"/>
        <v>0</v>
      </c>
      <c r="CV55" s="346">
        <f t="shared" si="36"/>
        <v>0</v>
      </c>
      <c r="CW55" s="346">
        <f t="shared" si="37"/>
        <v>0</v>
      </c>
    </row>
    <row r="56" spans="1:101">
      <c r="A56" s="4">
        <v>40</v>
      </c>
      <c r="B56" s="1" t="s">
        <v>456</v>
      </c>
      <c r="C56" s="1" t="s">
        <v>353</v>
      </c>
      <c r="D56" s="4" t="s">
        <v>327</v>
      </c>
      <c r="E56" s="4"/>
      <c r="F56" s="15">
        <f t="shared" si="40"/>
        <v>6850</v>
      </c>
      <c r="G56" s="15">
        <f>SUMIFS('Retail_distributor-wise'!J:J,'Retail_distributor-wise'!$B:$B,'Credit sales_Ret. + Dist. Proj.'!$B56,'Retail_distributor-wise'!$C:$C,'Credit sales_Ret. + Dist. Proj.'!$C56)</f>
        <v>400</v>
      </c>
      <c r="H56" s="15">
        <f>SUMIFS('Retail_distributor-wise'!K:K,'Retail_distributor-wise'!$B:$B,'Credit sales_Ret. + Dist. Proj.'!$B56,'Retail_distributor-wise'!$C:$C,'Credit sales_Ret. + Dist. Proj.'!$C56)</f>
        <v>550</v>
      </c>
      <c r="I56" s="15">
        <f>SUMIFS('Retail_distributor-wise'!L:L,'Retail_distributor-wise'!$B:$B,'Credit sales_Ret. + Dist. Proj.'!$B56,'Retail_distributor-wise'!$C:$C,'Credit sales_Ret. + Dist. Proj.'!$C56)</f>
        <v>500</v>
      </c>
      <c r="J56" s="15">
        <f>SUMIFS('Retail_distributor-wise'!M:M,'Retail_distributor-wise'!$B:$B,'Credit sales_Ret. + Dist. Proj.'!$B56,'Retail_distributor-wise'!$C:$C,'Credit sales_Ret. + Dist. Proj.'!$C56)</f>
        <v>400</v>
      </c>
      <c r="K56" s="15">
        <f>SUMIFS('Retail_distributor-wise'!N:N,'Retail_distributor-wise'!$B:$B,'Credit sales_Ret. + Dist. Proj.'!$B56,'Retail_distributor-wise'!$C:$C,'Credit sales_Ret. + Dist. Proj.'!$C56)</f>
        <v>350</v>
      </c>
      <c r="L56" s="15">
        <f>SUMIFS('Retail_distributor-wise'!O:O,'Retail_distributor-wise'!$B:$B,'Credit sales_Ret. + Dist. Proj.'!$B56,'Retail_distributor-wise'!$C:$C,'Credit sales_Ret. + Dist. Proj.'!$C56)</f>
        <v>350</v>
      </c>
      <c r="M56" s="15">
        <f>SUMIFS('Retail_distributor-wise'!P:P,'Retail_distributor-wise'!$B:$B,'Credit sales_Ret. + Dist. Proj.'!$B56,'Retail_distributor-wise'!$C:$C,'Credit sales_Ret. + Dist. Proj.'!$C56)</f>
        <v>500</v>
      </c>
      <c r="N56" s="15">
        <f>SUMIFS('Retail_distributor-wise'!Q:Q,'Retail_distributor-wise'!$B:$B,'Credit sales_Ret. + Dist. Proj.'!$B56,'Retail_distributor-wise'!$C:$C,'Credit sales_Ret. + Dist. Proj.'!$C56)</f>
        <v>600</v>
      </c>
      <c r="O56" s="15">
        <f>SUMIFS('Retail_distributor-wise'!R:R,'Retail_distributor-wise'!$B:$B,'Credit sales_Ret. + Dist. Proj.'!$B56,'Retail_distributor-wise'!$C:$C,'Credit sales_Ret. + Dist. Proj.'!$C56)</f>
        <v>600</v>
      </c>
      <c r="P56" s="15">
        <f>SUMIFS('Retail_distributor-wise'!S:S,'Retail_distributor-wise'!$B:$B,'Credit sales_Ret. + Dist. Proj.'!$B56,'Retail_distributor-wise'!$C:$C,'Credit sales_Ret. + Dist. Proj.'!$C56)</f>
        <v>750</v>
      </c>
      <c r="Q56" s="15">
        <f>SUMIFS('Retail_distributor-wise'!T:T,'Retail_distributor-wise'!$B:$B,'Credit sales_Ret. + Dist. Proj.'!$B56,'Retail_distributor-wise'!$C:$C,'Credit sales_Ret. + Dist. Proj.'!$C56)</f>
        <v>850</v>
      </c>
      <c r="R56" s="15">
        <f>SUMIFS('Retail_distributor-wise'!U:U,'Retail_distributor-wise'!$B:$B,'Credit sales_Ret. + Dist. Proj.'!$B56,'Retail_distributor-wise'!$C:$C,'Credit sales_Ret. + Dist. Proj.'!$C56)</f>
        <v>1000</v>
      </c>
      <c r="S56" s="15"/>
      <c r="T56" s="15">
        <f t="shared" si="41"/>
        <v>1050</v>
      </c>
      <c r="U56" s="15">
        <f>SUMIFS(Distributor_projects!I:I,Distributor_projects!$B:$B,'Credit sales_Ret. + Dist. Proj.'!$B56,Distributor_projects!$C:$C,'Credit sales_Ret. + Dist. Proj.'!$C56)</f>
        <v>50</v>
      </c>
      <c r="V56" s="15">
        <f>SUMIFS(Distributor_projects!J:J,Distributor_projects!$B:$B,'Credit sales_Ret. + Dist. Proj.'!$B56,Distributor_projects!$C:$C,'Credit sales_Ret. + Dist. Proj.'!$C56)</f>
        <v>50</v>
      </c>
      <c r="W56" s="15">
        <f>SUMIFS(Distributor_projects!K:K,Distributor_projects!$B:$B,'Credit sales_Ret. + Dist. Proj.'!$B56,Distributor_projects!$C:$C,'Credit sales_Ret. + Dist. Proj.'!$C56)</f>
        <v>50</v>
      </c>
      <c r="X56" s="15">
        <f>SUMIFS(Distributor_projects!L:L,Distributor_projects!$B:$B,'Credit sales_Ret. + Dist. Proj.'!$B56,Distributor_projects!$C:$C,'Credit sales_Ret. + Dist. Proj.'!$C56)</f>
        <v>50</v>
      </c>
      <c r="Y56" s="15">
        <f>SUMIFS(Distributor_projects!M:M,Distributor_projects!$B:$B,'Credit sales_Ret. + Dist. Proj.'!$B56,Distributor_projects!$C:$C,'Credit sales_Ret. + Dist. Proj.'!$C56)</f>
        <v>50</v>
      </c>
      <c r="Z56" s="15">
        <f>SUMIFS(Distributor_projects!N:N,Distributor_projects!$B:$B,'Credit sales_Ret. + Dist. Proj.'!$B56,Distributor_projects!$C:$C,'Credit sales_Ret. + Dist. Proj.'!$C56)</f>
        <v>100</v>
      </c>
      <c r="AA56" s="15">
        <f>SUMIFS(Distributor_projects!O:O,Distributor_projects!$B:$B,'Credit sales_Ret. + Dist. Proj.'!$B56,Distributor_projects!$C:$C,'Credit sales_Ret. + Dist. Proj.'!$C56)</f>
        <v>100</v>
      </c>
      <c r="AB56" s="15">
        <f>SUMIFS(Distributor_projects!P:P,Distributor_projects!$B:$B,'Credit sales_Ret. + Dist. Proj.'!$B56,Distributor_projects!$C:$C,'Credit sales_Ret. + Dist. Proj.'!$C56)</f>
        <v>100</v>
      </c>
      <c r="AC56" s="15">
        <f>SUMIFS(Distributor_projects!Q:Q,Distributor_projects!$B:$B,'Credit sales_Ret. + Dist. Proj.'!$B56,Distributor_projects!$C:$C,'Credit sales_Ret. + Dist. Proj.'!$C56)</f>
        <v>100</v>
      </c>
      <c r="AD56" s="15">
        <f>SUMIFS(Distributor_projects!R:R,Distributor_projects!$B:$B,'Credit sales_Ret. + Dist. Proj.'!$B56,Distributor_projects!$C:$C,'Credit sales_Ret. + Dist. Proj.'!$C56)</f>
        <v>100</v>
      </c>
      <c r="AE56" s="15">
        <f>SUMIFS(Distributor_projects!S:S,Distributor_projects!$B:$B,'Credit sales_Ret. + Dist. Proj.'!$B56,Distributor_projects!$C:$C,'Credit sales_Ret. + Dist. Proj.'!$C56)</f>
        <v>150</v>
      </c>
      <c r="AF56" s="15">
        <f>SUMIFS(Distributor_projects!T:T,Distributor_projects!$B:$B,'Credit sales_Ret. + Dist. Proj.'!$B56,Distributor_projects!$C:$C,'Credit sales_Ret. + Dist. Proj.'!$C56)</f>
        <v>150</v>
      </c>
      <c r="AH56" s="4"/>
      <c r="AI56" s="4"/>
      <c r="AJ56" s="4"/>
      <c r="AK56" s="4"/>
      <c r="AL56" s="4"/>
      <c r="AM56" s="4"/>
      <c r="AN56" s="4"/>
      <c r="AO56" s="4"/>
      <c r="AP56" s="4"/>
      <c r="AQ56" s="4"/>
      <c r="AR56" s="4"/>
      <c r="AS56" s="4"/>
      <c r="AT56" s="4"/>
      <c r="AU56" s="563">
        <f t="shared" si="10"/>
        <v>0</v>
      </c>
      <c r="AV56" s="563">
        <f t="shared" si="11"/>
        <v>0</v>
      </c>
      <c r="AW56" s="563">
        <f t="shared" si="12"/>
        <v>0</v>
      </c>
      <c r="AX56" s="563">
        <f t="shared" si="13"/>
        <v>0</v>
      </c>
      <c r="AY56" s="563">
        <f t="shared" si="14"/>
        <v>0</v>
      </c>
      <c r="AZ56" s="563">
        <f t="shared" si="15"/>
        <v>0</v>
      </c>
      <c r="BA56" s="563">
        <f t="shared" si="16"/>
        <v>0</v>
      </c>
      <c r="BB56" s="563">
        <f t="shared" si="17"/>
        <v>0</v>
      </c>
      <c r="BC56" s="346">
        <f t="shared" si="18"/>
        <v>0</v>
      </c>
      <c r="BD56" s="346">
        <f t="shared" si="19"/>
        <v>0</v>
      </c>
      <c r="BE56" s="346">
        <f t="shared" si="20"/>
        <v>0</v>
      </c>
      <c r="BF56" s="346">
        <f t="shared" si="21"/>
        <v>0</v>
      </c>
      <c r="BG56" s="346">
        <f t="shared" si="22"/>
        <v>0</v>
      </c>
      <c r="BI56" s="14">
        <f>IFERROR(AH56*'Retail_distributor-wise'!KW56,"")</f>
        <v>0</v>
      </c>
      <c r="BJ56" s="14">
        <f>IFERROR(AI56*'Retail_distributor-wise'!KX56,"")</f>
        <v>0</v>
      </c>
      <c r="BK56" s="14">
        <f>IFERROR(AJ56*'Retail_distributor-wise'!KY56,"")</f>
        <v>0</v>
      </c>
      <c r="BL56" s="14">
        <f>IFERROR(AK56*'Retail_distributor-wise'!KZ56,"")</f>
        <v>0</v>
      </c>
      <c r="BM56" s="14">
        <f>IFERROR(AL56*'Retail_distributor-wise'!LA56,"")</f>
        <v>0</v>
      </c>
      <c r="BN56" s="14">
        <f>IFERROR(AM56*'Retail_distributor-wise'!LB56,"")</f>
        <v>0</v>
      </c>
      <c r="BO56" s="14">
        <f>IFERROR(AN56*'Retail_distributor-wise'!LC56,"")</f>
        <v>0</v>
      </c>
      <c r="BP56" s="14">
        <f>IFERROR(AO56*'Retail_distributor-wise'!LD56,"")</f>
        <v>0</v>
      </c>
      <c r="BQ56" s="14">
        <f>IFERROR(AP56*'Retail_distributor-wise'!LE56,"")</f>
        <v>0</v>
      </c>
      <c r="BR56" s="14">
        <f>IFERROR(AQ56*'Retail_distributor-wise'!LF56,"")</f>
        <v>0</v>
      </c>
      <c r="BS56" s="14">
        <f>IFERROR(AR56*'Retail_distributor-wise'!LG56,"")</f>
        <v>0</v>
      </c>
      <c r="BT56" s="14">
        <f>IFERROR(AS56*'Retail_distributor-wise'!LH56,"")</f>
        <v>0</v>
      </c>
      <c r="BU56" s="14">
        <f t="shared" si="38"/>
        <v>0</v>
      </c>
      <c r="BW56" s="346">
        <f>IFERROR(AH56*Distributor_projects!CZ56,"")</f>
        <v>0</v>
      </c>
      <c r="BX56" s="346">
        <f>IFERROR(AI56*Distributor_projects!DA56,"")</f>
        <v>0</v>
      </c>
      <c r="BY56" s="346">
        <f>IFERROR(AJ56*Distributor_projects!DB56,"")</f>
        <v>0</v>
      </c>
      <c r="BZ56" s="346">
        <f>IFERROR(AK56*Distributor_projects!DC56,"")</f>
        <v>0</v>
      </c>
      <c r="CA56" s="346">
        <f>IFERROR(AL56*Distributor_projects!DD56,"")</f>
        <v>0</v>
      </c>
      <c r="CB56" s="346">
        <f>IFERROR(AM56*Distributor_projects!DE56,"")</f>
        <v>0</v>
      </c>
      <c r="CC56" s="346">
        <f>IFERROR(AN56*Distributor_projects!DF56,"")</f>
        <v>0</v>
      </c>
      <c r="CD56" s="346">
        <f>IFERROR(AO56*Distributor_projects!DG56,"")</f>
        <v>0</v>
      </c>
      <c r="CE56" s="346">
        <f>IFERROR(AP56*Distributor_projects!DH56,"")</f>
        <v>0</v>
      </c>
      <c r="CF56" s="346">
        <f>IFERROR(AQ56*Distributor_projects!DI56,"")</f>
        <v>0</v>
      </c>
      <c r="CG56" s="346">
        <f>IFERROR(AR56*Distributor_projects!DJ56,"")</f>
        <v>0</v>
      </c>
      <c r="CH56" s="346">
        <f>IFERROR(AS56*Distributor_projects!DK56,"")</f>
        <v>0</v>
      </c>
      <c r="CI56" s="563">
        <f t="shared" si="39"/>
        <v>0</v>
      </c>
      <c r="CK56" s="346">
        <f t="shared" si="25"/>
        <v>0</v>
      </c>
      <c r="CL56" s="346">
        <f t="shared" si="26"/>
        <v>0</v>
      </c>
      <c r="CM56" s="346">
        <f t="shared" si="27"/>
        <v>0</v>
      </c>
      <c r="CN56" s="346">
        <f t="shared" si="28"/>
        <v>0</v>
      </c>
      <c r="CO56" s="346">
        <f t="shared" si="29"/>
        <v>0</v>
      </c>
      <c r="CP56" s="346">
        <f t="shared" si="30"/>
        <v>0</v>
      </c>
      <c r="CQ56" s="346">
        <f t="shared" si="31"/>
        <v>0</v>
      </c>
      <c r="CR56" s="346">
        <f t="shared" si="32"/>
        <v>0</v>
      </c>
      <c r="CS56" s="346">
        <f t="shared" si="33"/>
        <v>0</v>
      </c>
      <c r="CT56" s="346">
        <f t="shared" si="34"/>
        <v>0</v>
      </c>
      <c r="CU56" s="346">
        <f t="shared" si="35"/>
        <v>0</v>
      </c>
      <c r="CV56" s="346">
        <f t="shared" si="36"/>
        <v>0</v>
      </c>
      <c r="CW56" s="346">
        <f t="shared" si="37"/>
        <v>0</v>
      </c>
    </row>
    <row r="57" spans="1:101">
      <c r="A57" s="4">
        <v>41</v>
      </c>
      <c r="B57" s="1" t="s">
        <v>458</v>
      </c>
      <c r="C57" s="1" t="s">
        <v>353</v>
      </c>
      <c r="D57" s="4" t="s">
        <v>327</v>
      </c>
      <c r="E57" s="4"/>
      <c r="F57" s="15">
        <f t="shared" si="40"/>
        <v>10000</v>
      </c>
      <c r="G57" s="15">
        <f>SUMIFS('Retail_distributor-wise'!J:J,'Retail_distributor-wise'!$B:$B,'Credit sales_Ret. + Dist. Proj.'!$B57,'Retail_distributor-wise'!$C:$C,'Credit sales_Ret. + Dist. Proj.'!$C57)</f>
        <v>600</v>
      </c>
      <c r="H57" s="15">
        <f>SUMIFS('Retail_distributor-wise'!K:K,'Retail_distributor-wise'!$B:$B,'Credit sales_Ret. + Dist. Proj.'!$B57,'Retail_distributor-wise'!$C:$C,'Credit sales_Ret. + Dist. Proj.'!$C57)</f>
        <v>800</v>
      </c>
      <c r="I57" s="15">
        <f>SUMIFS('Retail_distributor-wise'!L:L,'Retail_distributor-wise'!$B:$B,'Credit sales_Ret. + Dist. Proj.'!$B57,'Retail_distributor-wise'!$C:$C,'Credit sales_Ret. + Dist. Proj.'!$C57)</f>
        <v>700</v>
      </c>
      <c r="J57" s="15">
        <f>SUMIFS('Retail_distributor-wise'!M:M,'Retail_distributor-wise'!$B:$B,'Credit sales_Ret. + Dist. Proj.'!$B57,'Retail_distributor-wise'!$C:$C,'Credit sales_Ret. + Dist. Proj.'!$C57)</f>
        <v>600</v>
      </c>
      <c r="K57" s="15">
        <f>SUMIFS('Retail_distributor-wise'!N:N,'Retail_distributor-wise'!$B:$B,'Credit sales_Ret. + Dist. Proj.'!$B57,'Retail_distributor-wise'!$C:$C,'Credit sales_Ret. + Dist. Proj.'!$C57)</f>
        <v>500</v>
      </c>
      <c r="L57" s="15">
        <f>SUMIFS('Retail_distributor-wise'!O:O,'Retail_distributor-wise'!$B:$B,'Credit sales_Ret. + Dist. Proj.'!$B57,'Retail_distributor-wise'!$C:$C,'Credit sales_Ret. + Dist. Proj.'!$C57)</f>
        <v>550</v>
      </c>
      <c r="M57" s="15">
        <f>SUMIFS('Retail_distributor-wise'!P:P,'Retail_distributor-wise'!$B:$B,'Credit sales_Ret. + Dist. Proj.'!$B57,'Retail_distributor-wise'!$C:$C,'Credit sales_Ret. + Dist. Proj.'!$C57)</f>
        <v>700</v>
      </c>
      <c r="N57" s="15">
        <f>SUMIFS('Retail_distributor-wise'!Q:Q,'Retail_distributor-wise'!$B:$B,'Credit sales_Ret. + Dist. Proj.'!$B57,'Retail_distributor-wise'!$C:$C,'Credit sales_Ret. + Dist. Proj.'!$C57)</f>
        <v>850</v>
      </c>
      <c r="O57" s="15">
        <f>SUMIFS('Retail_distributor-wise'!R:R,'Retail_distributor-wise'!$B:$B,'Credit sales_Ret. + Dist. Proj.'!$B57,'Retail_distributor-wise'!$C:$C,'Credit sales_Ret. + Dist. Proj.'!$C57)</f>
        <v>900</v>
      </c>
      <c r="P57" s="15">
        <f>SUMIFS('Retail_distributor-wise'!S:S,'Retail_distributor-wise'!$B:$B,'Credit sales_Ret. + Dist. Proj.'!$B57,'Retail_distributor-wise'!$C:$C,'Credit sales_Ret. + Dist. Proj.'!$C57)</f>
        <v>1100</v>
      </c>
      <c r="Q57" s="15">
        <f>SUMIFS('Retail_distributor-wise'!T:T,'Retail_distributor-wise'!$B:$B,'Credit sales_Ret. + Dist. Proj.'!$B57,'Retail_distributor-wise'!$C:$C,'Credit sales_Ret. + Dist. Proj.'!$C57)</f>
        <v>1250</v>
      </c>
      <c r="R57" s="15">
        <f>SUMIFS('Retail_distributor-wise'!U:U,'Retail_distributor-wise'!$B:$B,'Credit sales_Ret. + Dist. Proj.'!$B57,'Retail_distributor-wise'!$C:$C,'Credit sales_Ret. + Dist. Proj.'!$C57)</f>
        <v>1450</v>
      </c>
      <c r="S57" s="15"/>
      <c r="T57" s="15">
        <f t="shared" si="41"/>
        <v>1550</v>
      </c>
      <c r="U57" s="15">
        <f>SUMIFS(Distributor_projects!I:I,Distributor_projects!$B:$B,'Credit sales_Ret. + Dist. Proj.'!$B57,Distributor_projects!$C:$C,'Credit sales_Ret. + Dist. Proj.'!$C57)</f>
        <v>100</v>
      </c>
      <c r="V57" s="15">
        <f>SUMIFS(Distributor_projects!J:J,Distributor_projects!$B:$B,'Credit sales_Ret. + Dist. Proj.'!$B57,Distributor_projects!$C:$C,'Credit sales_Ret. + Dist. Proj.'!$C57)</f>
        <v>100</v>
      </c>
      <c r="W57" s="15">
        <f>SUMIFS(Distributor_projects!K:K,Distributor_projects!$B:$B,'Credit sales_Ret. + Dist. Proj.'!$B57,Distributor_projects!$C:$C,'Credit sales_Ret. + Dist. Proj.'!$C57)</f>
        <v>100</v>
      </c>
      <c r="X57" s="15">
        <f>SUMIFS(Distributor_projects!L:L,Distributor_projects!$B:$B,'Credit sales_Ret. + Dist. Proj.'!$B57,Distributor_projects!$C:$C,'Credit sales_Ret. + Dist. Proj.'!$C57)</f>
        <v>100</v>
      </c>
      <c r="Y57" s="15">
        <f>SUMIFS(Distributor_projects!M:M,Distributor_projects!$B:$B,'Credit sales_Ret. + Dist. Proj.'!$B57,Distributor_projects!$C:$C,'Credit sales_Ret. + Dist. Proj.'!$C57)</f>
        <v>100</v>
      </c>
      <c r="Z57" s="15">
        <f>SUMIFS(Distributor_projects!N:N,Distributor_projects!$B:$B,'Credit sales_Ret. + Dist. Proj.'!$B57,Distributor_projects!$C:$C,'Credit sales_Ret. + Dist. Proj.'!$C57)</f>
        <v>150</v>
      </c>
      <c r="AA57" s="15">
        <f>SUMIFS(Distributor_projects!O:O,Distributor_projects!$B:$B,'Credit sales_Ret. + Dist. Proj.'!$B57,Distributor_projects!$C:$C,'Credit sales_Ret. + Dist. Proj.'!$C57)</f>
        <v>150</v>
      </c>
      <c r="AB57" s="15">
        <f>SUMIFS(Distributor_projects!P:P,Distributor_projects!$B:$B,'Credit sales_Ret. + Dist. Proj.'!$B57,Distributor_projects!$C:$C,'Credit sales_Ret. + Dist. Proj.'!$C57)</f>
        <v>150</v>
      </c>
      <c r="AC57" s="15">
        <f>SUMIFS(Distributor_projects!Q:Q,Distributor_projects!$B:$B,'Credit sales_Ret. + Dist. Proj.'!$B57,Distributor_projects!$C:$C,'Credit sales_Ret. + Dist. Proj.'!$C57)</f>
        <v>150</v>
      </c>
      <c r="AD57" s="15">
        <f>SUMIFS(Distributor_projects!R:R,Distributor_projects!$B:$B,'Credit sales_Ret. + Dist. Proj.'!$B57,Distributor_projects!$C:$C,'Credit sales_Ret. + Dist. Proj.'!$C57)</f>
        <v>150</v>
      </c>
      <c r="AE57" s="15">
        <f>SUMIFS(Distributor_projects!S:S,Distributor_projects!$B:$B,'Credit sales_Ret. + Dist. Proj.'!$B57,Distributor_projects!$C:$C,'Credit sales_Ret. + Dist. Proj.'!$C57)</f>
        <v>150</v>
      </c>
      <c r="AF57" s="15">
        <f>SUMIFS(Distributor_projects!T:T,Distributor_projects!$B:$B,'Credit sales_Ret. + Dist. Proj.'!$B57,Distributor_projects!$C:$C,'Credit sales_Ret. + Dist. Proj.'!$C57)</f>
        <v>150</v>
      </c>
      <c r="AH57" s="4"/>
      <c r="AI57" s="4"/>
      <c r="AJ57" s="4"/>
      <c r="AK57" s="4"/>
      <c r="AL57" s="4"/>
      <c r="AM57" s="4"/>
      <c r="AN57" s="4"/>
      <c r="AO57" s="4"/>
      <c r="AP57" s="4"/>
      <c r="AQ57" s="4"/>
      <c r="AR57" s="4"/>
      <c r="AS57" s="4"/>
      <c r="AT57" s="4"/>
      <c r="AU57" s="563">
        <f t="shared" si="10"/>
        <v>0</v>
      </c>
      <c r="AV57" s="563">
        <f t="shared" si="11"/>
        <v>0</v>
      </c>
      <c r="AW57" s="563">
        <f t="shared" si="12"/>
        <v>0</v>
      </c>
      <c r="AX57" s="563">
        <f t="shared" si="13"/>
        <v>0</v>
      </c>
      <c r="AY57" s="563">
        <f t="shared" si="14"/>
        <v>0</v>
      </c>
      <c r="AZ57" s="563">
        <f t="shared" si="15"/>
        <v>0</v>
      </c>
      <c r="BA57" s="563">
        <f t="shared" si="16"/>
        <v>0</v>
      </c>
      <c r="BB57" s="563">
        <f t="shared" si="17"/>
        <v>0</v>
      </c>
      <c r="BC57" s="346">
        <f t="shared" si="18"/>
        <v>0</v>
      </c>
      <c r="BD57" s="346">
        <f t="shared" si="19"/>
        <v>0</v>
      </c>
      <c r="BE57" s="346">
        <f t="shared" si="20"/>
        <v>0</v>
      </c>
      <c r="BF57" s="346">
        <f t="shared" si="21"/>
        <v>0</v>
      </c>
      <c r="BG57" s="346">
        <f t="shared" si="22"/>
        <v>0</v>
      </c>
      <c r="BI57" s="14">
        <f>IFERROR(AH57*'Retail_distributor-wise'!KW57,"")</f>
        <v>0</v>
      </c>
      <c r="BJ57" s="14">
        <f>IFERROR(AI57*'Retail_distributor-wise'!KX57,"")</f>
        <v>0</v>
      </c>
      <c r="BK57" s="14">
        <f>IFERROR(AJ57*'Retail_distributor-wise'!KY57,"")</f>
        <v>0</v>
      </c>
      <c r="BL57" s="14">
        <f>IFERROR(AK57*'Retail_distributor-wise'!KZ57,"")</f>
        <v>0</v>
      </c>
      <c r="BM57" s="14">
        <f>IFERROR(AL57*'Retail_distributor-wise'!LA57,"")</f>
        <v>0</v>
      </c>
      <c r="BN57" s="14">
        <f>IFERROR(AM57*'Retail_distributor-wise'!LB57,"")</f>
        <v>0</v>
      </c>
      <c r="BO57" s="14">
        <f>IFERROR(AN57*'Retail_distributor-wise'!LC57,"")</f>
        <v>0</v>
      </c>
      <c r="BP57" s="14">
        <f>IFERROR(AO57*'Retail_distributor-wise'!LD57,"")</f>
        <v>0</v>
      </c>
      <c r="BQ57" s="14">
        <f>IFERROR(AP57*'Retail_distributor-wise'!LE57,"")</f>
        <v>0</v>
      </c>
      <c r="BR57" s="14">
        <f>IFERROR(AQ57*'Retail_distributor-wise'!LF57,"")</f>
        <v>0</v>
      </c>
      <c r="BS57" s="14">
        <f>IFERROR(AR57*'Retail_distributor-wise'!LG57,"")</f>
        <v>0</v>
      </c>
      <c r="BT57" s="14">
        <f>IFERROR(AS57*'Retail_distributor-wise'!LH57,"")</f>
        <v>0</v>
      </c>
      <c r="BU57" s="14">
        <f t="shared" si="38"/>
        <v>0</v>
      </c>
      <c r="BW57" s="346">
        <f>IFERROR(AH57*Distributor_projects!CZ57,"")</f>
        <v>0</v>
      </c>
      <c r="BX57" s="346">
        <f>IFERROR(AI57*Distributor_projects!DA57,"")</f>
        <v>0</v>
      </c>
      <c r="BY57" s="346">
        <f>IFERROR(AJ57*Distributor_projects!DB57,"")</f>
        <v>0</v>
      </c>
      <c r="BZ57" s="346">
        <f>IFERROR(AK57*Distributor_projects!DC57,"")</f>
        <v>0</v>
      </c>
      <c r="CA57" s="346">
        <f>IFERROR(AL57*Distributor_projects!DD57,"")</f>
        <v>0</v>
      </c>
      <c r="CB57" s="346">
        <f>IFERROR(AM57*Distributor_projects!DE57,"")</f>
        <v>0</v>
      </c>
      <c r="CC57" s="346">
        <f>IFERROR(AN57*Distributor_projects!DF57,"")</f>
        <v>0</v>
      </c>
      <c r="CD57" s="346">
        <f>IFERROR(AO57*Distributor_projects!DG57,"")</f>
        <v>0</v>
      </c>
      <c r="CE57" s="346">
        <f>IFERROR(AP57*Distributor_projects!DH57,"")</f>
        <v>0</v>
      </c>
      <c r="CF57" s="346">
        <f>IFERROR(AQ57*Distributor_projects!DI57,"")</f>
        <v>0</v>
      </c>
      <c r="CG57" s="346">
        <f>IFERROR(AR57*Distributor_projects!DJ57,"")</f>
        <v>0</v>
      </c>
      <c r="CH57" s="346">
        <f>IFERROR(AS57*Distributor_projects!DK57,"")</f>
        <v>0</v>
      </c>
      <c r="CI57" s="563">
        <f t="shared" si="39"/>
        <v>0</v>
      </c>
      <c r="CK57" s="346">
        <f t="shared" si="25"/>
        <v>0</v>
      </c>
      <c r="CL57" s="346">
        <f t="shared" si="26"/>
        <v>0</v>
      </c>
      <c r="CM57" s="346">
        <f t="shared" si="27"/>
        <v>0</v>
      </c>
      <c r="CN57" s="346">
        <f t="shared" si="28"/>
        <v>0</v>
      </c>
      <c r="CO57" s="346">
        <f t="shared" si="29"/>
        <v>0</v>
      </c>
      <c r="CP57" s="346">
        <f t="shared" si="30"/>
        <v>0</v>
      </c>
      <c r="CQ57" s="346">
        <f t="shared" si="31"/>
        <v>0</v>
      </c>
      <c r="CR57" s="346">
        <f t="shared" si="32"/>
        <v>0</v>
      </c>
      <c r="CS57" s="346">
        <f t="shared" si="33"/>
        <v>0</v>
      </c>
      <c r="CT57" s="346">
        <f t="shared" si="34"/>
        <v>0</v>
      </c>
      <c r="CU57" s="346">
        <f t="shared" si="35"/>
        <v>0</v>
      </c>
      <c r="CV57" s="346">
        <f t="shared" si="36"/>
        <v>0</v>
      </c>
      <c r="CW57" s="346">
        <f t="shared" si="37"/>
        <v>0</v>
      </c>
    </row>
    <row r="58" spans="1:101">
      <c r="A58" s="4">
        <v>42</v>
      </c>
      <c r="B58" s="1" t="s">
        <v>459</v>
      </c>
      <c r="C58" s="1" t="s">
        <v>353</v>
      </c>
      <c r="D58" s="4" t="s">
        <v>327</v>
      </c>
      <c r="E58" s="4"/>
      <c r="F58" s="15">
        <f t="shared" si="40"/>
        <v>4400</v>
      </c>
      <c r="G58" s="15">
        <f>SUMIFS('Retail_distributor-wise'!J:J,'Retail_distributor-wise'!$B:$B,'Credit sales_Ret. + Dist. Proj.'!$B58,'Retail_distributor-wise'!$C:$C,'Credit sales_Ret. + Dist. Proj.'!$C58)</f>
        <v>250</v>
      </c>
      <c r="H58" s="15">
        <f>SUMIFS('Retail_distributor-wise'!K:K,'Retail_distributor-wise'!$B:$B,'Credit sales_Ret. + Dist. Proj.'!$B58,'Retail_distributor-wise'!$C:$C,'Credit sales_Ret. + Dist. Proj.'!$C58)</f>
        <v>350</v>
      </c>
      <c r="I58" s="15">
        <f>SUMIFS('Retail_distributor-wise'!L:L,'Retail_distributor-wise'!$B:$B,'Credit sales_Ret. + Dist. Proj.'!$B58,'Retail_distributor-wise'!$C:$C,'Credit sales_Ret. + Dist. Proj.'!$C58)</f>
        <v>300</v>
      </c>
      <c r="J58" s="15">
        <f>SUMIFS('Retail_distributor-wise'!M:M,'Retail_distributor-wise'!$B:$B,'Credit sales_Ret. + Dist. Proj.'!$B58,'Retail_distributor-wise'!$C:$C,'Credit sales_Ret. + Dist. Proj.'!$C58)</f>
        <v>250</v>
      </c>
      <c r="K58" s="15">
        <f>SUMIFS('Retail_distributor-wise'!N:N,'Retail_distributor-wise'!$B:$B,'Credit sales_Ret. + Dist. Proj.'!$B58,'Retail_distributor-wise'!$C:$C,'Credit sales_Ret. + Dist. Proj.'!$C58)</f>
        <v>200</v>
      </c>
      <c r="L58" s="15">
        <f>SUMIFS('Retail_distributor-wise'!O:O,'Retail_distributor-wise'!$B:$B,'Credit sales_Ret. + Dist. Proj.'!$B58,'Retail_distributor-wise'!$C:$C,'Credit sales_Ret. + Dist. Proj.'!$C58)</f>
        <v>250</v>
      </c>
      <c r="M58" s="15">
        <f>SUMIFS('Retail_distributor-wise'!P:P,'Retail_distributor-wise'!$B:$B,'Credit sales_Ret. + Dist. Proj.'!$B58,'Retail_distributor-wise'!$C:$C,'Credit sales_Ret. + Dist. Proj.'!$C58)</f>
        <v>300</v>
      </c>
      <c r="N58" s="15">
        <f>SUMIFS('Retail_distributor-wise'!Q:Q,'Retail_distributor-wise'!$B:$B,'Credit sales_Ret. + Dist. Proj.'!$B58,'Retail_distributor-wise'!$C:$C,'Credit sales_Ret. + Dist. Proj.'!$C58)</f>
        <v>400</v>
      </c>
      <c r="O58" s="15">
        <f>SUMIFS('Retail_distributor-wise'!R:R,'Retail_distributor-wise'!$B:$B,'Credit sales_Ret. + Dist. Proj.'!$B58,'Retail_distributor-wise'!$C:$C,'Credit sales_Ret. + Dist. Proj.'!$C58)</f>
        <v>400</v>
      </c>
      <c r="P58" s="15">
        <f>SUMIFS('Retail_distributor-wise'!S:S,'Retail_distributor-wise'!$B:$B,'Credit sales_Ret. + Dist. Proj.'!$B58,'Retail_distributor-wise'!$C:$C,'Credit sales_Ret. + Dist. Proj.'!$C58)</f>
        <v>500</v>
      </c>
      <c r="Q58" s="15">
        <f>SUMIFS('Retail_distributor-wise'!T:T,'Retail_distributor-wise'!$B:$B,'Credit sales_Ret. + Dist. Proj.'!$B58,'Retail_distributor-wise'!$C:$C,'Credit sales_Ret. + Dist. Proj.'!$C58)</f>
        <v>550</v>
      </c>
      <c r="R58" s="15">
        <f>SUMIFS('Retail_distributor-wise'!U:U,'Retail_distributor-wise'!$B:$B,'Credit sales_Ret. + Dist. Proj.'!$B58,'Retail_distributor-wise'!$C:$C,'Credit sales_Ret. + Dist. Proj.'!$C58)</f>
        <v>650</v>
      </c>
      <c r="S58" s="15"/>
      <c r="T58" s="15">
        <f t="shared" si="41"/>
        <v>0</v>
      </c>
      <c r="U58" s="15">
        <f>SUMIFS(Distributor_projects!I:I,Distributor_projects!$B:$B,'Credit sales_Ret. + Dist. Proj.'!$B58,Distributor_projects!$C:$C,'Credit sales_Ret. + Dist. Proj.'!$C58)</f>
        <v>0</v>
      </c>
      <c r="V58" s="15">
        <f>SUMIFS(Distributor_projects!J:J,Distributor_projects!$B:$B,'Credit sales_Ret. + Dist. Proj.'!$B58,Distributor_projects!$C:$C,'Credit sales_Ret. + Dist. Proj.'!$C58)</f>
        <v>0</v>
      </c>
      <c r="W58" s="15">
        <f>SUMIFS(Distributor_projects!K:K,Distributor_projects!$B:$B,'Credit sales_Ret. + Dist. Proj.'!$B58,Distributor_projects!$C:$C,'Credit sales_Ret. + Dist. Proj.'!$C58)</f>
        <v>0</v>
      </c>
      <c r="X58" s="15">
        <f>SUMIFS(Distributor_projects!L:L,Distributor_projects!$B:$B,'Credit sales_Ret. + Dist. Proj.'!$B58,Distributor_projects!$C:$C,'Credit sales_Ret. + Dist. Proj.'!$C58)</f>
        <v>0</v>
      </c>
      <c r="Y58" s="15">
        <f>SUMIFS(Distributor_projects!M:M,Distributor_projects!$B:$B,'Credit sales_Ret. + Dist. Proj.'!$B58,Distributor_projects!$C:$C,'Credit sales_Ret. + Dist. Proj.'!$C58)</f>
        <v>0</v>
      </c>
      <c r="Z58" s="15">
        <f>SUMIFS(Distributor_projects!N:N,Distributor_projects!$B:$B,'Credit sales_Ret. + Dist. Proj.'!$B58,Distributor_projects!$C:$C,'Credit sales_Ret. + Dist. Proj.'!$C58)</f>
        <v>0</v>
      </c>
      <c r="AA58" s="15">
        <f>SUMIFS(Distributor_projects!O:O,Distributor_projects!$B:$B,'Credit sales_Ret. + Dist. Proj.'!$B58,Distributor_projects!$C:$C,'Credit sales_Ret. + Dist. Proj.'!$C58)</f>
        <v>0</v>
      </c>
      <c r="AB58" s="15">
        <f>SUMIFS(Distributor_projects!P:P,Distributor_projects!$B:$B,'Credit sales_Ret. + Dist. Proj.'!$B58,Distributor_projects!$C:$C,'Credit sales_Ret. + Dist. Proj.'!$C58)</f>
        <v>0</v>
      </c>
      <c r="AC58" s="15">
        <f>SUMIFS(Distributor_projects!Q:Q,Distributor_projects!$B:$B,'Credit sales_Ret. + Dist. Proj.'!$B58,Distributor_projects!$C:$C,'Credit sales_Ret. + Dist. Proj.'!$C58)</f>
        <v>0</v>
      </c>
      <c r="AD58" s="15">
        <f>SUMIFS(Distributor_projects!R:R,Distributor_projects!$B:$B,'Credit sales_Ret. + Dist. Proj.'!$B58,Distributor_projects!$C:$C,'Credit sales_Ret. + Dist. Proj.'!$C58)</f>
        <v>0</v>
      </c>
      <c r="AE58" s="15">
        <f>SUMIFS(Distributor_projects!S:S,Distributor_projects!$B:$B,'Credit sales_Ret. + Dist. Proj.'!$B58,Distributor_projects!$C:$C,'Credit sales_Ret. + Dist. Proj.'!$C58)</f>
        <v>0</v>
      </c>
      <c r="AF58" s="15">
        <f>SUMIFS(Distributor_projects!T:T,Distributor_projects!$B:$B,'Credit sales_Ret. + Dist. Proj.'!$B58,Distributor_projects!$C:$C,'Credit sales_Ret. + Dist. Proj.'!$C58)</f>
        <v>0</v>
      </c>
      <c r="AH58" s="4"/>
      <c r="AI58" s="4"/>
      <c r="AJ58" s="4"/>
      <c r="AK58" s="4"/>
      <c r="AL58" s="4"/>
      <c r="AM58" s="4"/>
      <c r="AN58" s="4"/>
      <c r="AO58" s="4"/>
      <c r="AP58" s="4"/>
      <c r="AQ58" s="4"/>
      <c r="AR58" s="4"/>
      <c r="AS58" s="4"/>
      <c r="AT58" s="4"/>
      <c r="AU58" s="563">
        <f t="shared" si="10"/>
        <v>0</v>
      </c>
      <c r="AV58" s="563">
        <f t="shared" si="11"/>
        <v>0</v>
      </c>
      <c r="AW58" s="563">
        <f t="shared" si="12"/>
        <v>0</v>
      </c>
      <c r="AX58" s="563">
        <f t="shared" si="13"/>
        <v>0</v>
      </c>
      <c r="AY58" s="563">
        <f t="shared" si="14"/>
        <v>0</v>
      </c>
      <c r="AZ58" s="563">
        <f t="shared" si="15"/>
        <v>0</v>
      </c>
      <c r="BA58" s="563">
        <f t="shared" si="16"/>
        <v>0</v>
      </c>
      <c r="BB58" s="563">
        <f t="shared" si="17"/>
        <v>0</v>
      </c>
      <c r="BC58" s="346">
        <f t="shared" si="18"/>
        <v>0</v>
      </c>
      <c r="BD58" s="346">
        <f t="shared" si="19"/>
        <v>0</v>
      </c>
      <c r="BE58" s="346">
        <f t="shared" si="20"/>
        <v>0</v>
      </c>
      <c r="BF58" s="346">
        <f t="shared" si="21"/>
        <v>0</v>
      </c>
      <c r="BG58" s="346">
        <f t="shared" si="22"/>
        <v>0</v>
      </c>
      <c r="BI58" s="14">
        <f>IFERROR(AH58*'Retail_distributor-wise'!KW58,"")</f>
        <v>0</v>
      </c>
      <c r="BJ58" s="14">
        <f>IFERROR(AI58*'Retail_distributor-wise'!KX58,"")</f>
        <v>0</v>
      </c>
      <c r="BK58" s="14">
        <f>IFERROR(AJ58*'Retail_distributor-wise'!KY58,"")</f>
        <v>0</v>
      </c>
      <c r="BL58" s="14">
        <f>IFERROR(AK58*'Retail_distributor-wise'!KZ58,"")</f>
        <v>0</v>
      </c>
      <c r="BM58" s="14">
        <f>IFERROR(AL58*'Retail_distributor-wise'!LA58,"")</f>
        <v>0</v>
      </c>
      <c r="BN58" s="14">
        <f>IFERROR(AM58*'Retail_distributor-wise'!LB58,"")</f>
        <v>0</v>
      </c>
      <c r="BO58" s="14">
        <f>IFERROR(AN58*'Retail_distributor-wise'!LC58,"")</f>
        <v>0</v>
      </c>
      <c r="BP58" s="14">
        <f>IFERROR(AO58*'Retail_distributor-wise'!LD58,"")</f>
        <v>0</v>
      </c>
      <c r="BQ58" s="14">
        <f>IFERROR(AP58*'Retail_distributor-wise'!LE58,"")</f>
        <v>0</v>
      </c>
      <c r="BR58" s="14">
        <f>IFERROR(AQ58*'Retail_distributor-wise'!LF58,"")</f>
        <v>0</v>
      </c>
      <c r="BS58" s="14">
        <f>IFERROR(AR58*'Retail_distributor-wise'!LG58,"")</f>
        <v>0</v>
      </c>
      <c r="BT58" s="14">
        <f>IFERROR(AS58*'Retail_distributor-wise'!LH58,"")</f>
        <v>0</v>
      </c>
      <c r="BU58" s="14">
        <f t="shared" si="38"/>
        <v>0</v>
      </c>
      <c r="BW58" s="346">
        <f>IFERROR(AH58*Distributor_projects!CZ58,"")</f>
        <v>0</v>
      </c>
      <c r="BX58" s="346">
        <f>IFERROR(AI58*Distributor_projects!DA58,"")</f>
        <v>0</v>
      </c>
      <c r="BY58" s="346">
        <f>IFERROR(AJ58*Distributor_projects!DB58,"")</f>
        <v>0</v>
      </c>
      <c r="BZ58" s="346">
        <f>IFERROR(AK58*Distributor_projects!DC58,"")</f>
        <v>0</v>
      </c>
      <c r="CA58" s="346">
        <f>IFERROR(AL58*Distributor_projects!DD58,"")</f>
        <v>0</v>
      </c>
      <c r="CB58" s="346">
        <f>IFERROR(AM58*Distributor_projects!DE58,"")</f>
        <v>0</v>
      </c>
      <c r="CC58" s="346">
        <f>IFERROR(AN58*Distributor_projects!DF58,"")</f>
        <v>0</v>
      </c>
      <c r="CD58" s="346">
        <f>IFERROR(AO58*Distributor_projects!DG58,"")</f>
        <v>0</v>
      </c>
      <c r="CE58" s="346">
        <f>IFERROR(AP58*Distributor_projects!DH58,"")</f>
        <v>0</v>
      </c>
      <c r="CF58" s="346">
        <f>IFERROR(AQ58*Distributor_projects!DI58,"")</f>
        <v>0</v>
      </c>
      <c r="CG58" s="346">
        <f>IFERROR(AR58*Distributor_projects!DJ58,"")</f>
        <v>0</v>
      </c>
      <c r="CH58" s="346">
        <f>IFERROR(AS58*Distributor_projects!DK58,"")</f>
        <v>0</v>
      </c>
      <c r="CI58" s="563">
        <f t="shared" si="39"/>
        <v>0</v>
      </c>
      <c r="CK58" s="346">
        <f t="shared" si="25"/>
        <v>0</v>
      </c>
      <c r="CL58" s="346">
        <f t="shared" si="26"/>
        <v>0</v>
      </c>
      <c r="CM58" s="346">
        <f t="shared" si="27"/>
        <v>0</v>
      </c>
      <c r="CN58" s="346">
        <f t="shared" si="28"/>
        <v>0</v>
      </c>
      <c r="CO58" s="346">
        <f t="shared" si="29"/>
        <v>0</v>
      </c>
      <c r="CP58" s="346">
        <f t="shared" si="30"/>
        <v>0</v>
      </c>
      <c r="CQ58" s="346">
        <f t="shared" si="31"/>
        <v>0</v>
      </c>
      <c r="CR58" s="346">
        <f t="shared" si="32"/>
        <v>0</v>
      </c>
      <c r="CS58" s="346">
        <f t="shared" si="33"/>
        <v>0</v>
      </c>
      <c r="CT58" s="346">
        <f t="shared" si="34"/>
        <v>0</v>
      </c>
      <c r="CU58" s="346">
        <f t="shared" si="35"/>
        <v>0</v>
      </c>
      <c r="CV58" s="346">
        <f t="shared" si="36"/>
        <v>0</v>
      </c>
      <c r="CW58" s="346">
        <f t="shared" si="37"/>
        <v>0</v>
      </c>
    </row>
    <row r="59" spans="1:101">
      <c r="A59" s="4">
        <v>43</v>
      </c>
      <c r="B59" s="1" t="s">
        <v>460</v>
      </c>
      <c r="C59" s="1" t="s">
        <v>353</v>
      </c>
      <c r="D59" s="4" t="s">
        <v>327</v>
      </c>
      <c r="E59" s="4"/>
      <c r="F59" s="15">
        <f t="shared" si="40"/>
        <v>4350</v>
      </c>
      <c r="G59" s="15">
        <f>SUMIFS('Retail_distributor-wise'!J:J,'Retail_distributor-wise'!$B:$B,'Credit sales_Ret. + Dist. Proj.'!$B59,'Retail_distributor-wise'!$C:$C,'Credit sales_Ret. + Dist. Proj.'!$C59)</f>
        <v>250</v>
      </c>
      <c r="H59" s="15">
        <f>SUMIFS('Retail_distributor-wise'!K:K,'Retail_distributor-wise'!$B:$B,'Credit sales_Ret. + Dist. Proj.'!$B59,'Retail_distributor-wise'!$C:$C,'Credit sales_Ret. + Dist. Proj.'!$C59)</f>
        <v>350</v>
      </c>
      <c r="I59" s="15">
        <f>SUMIFS('Retail_distributor-wise'!L:L,'Retail_distributor-wise'!$B:$B,'Credit sales_Ret. + Dist. Proj.'!$B59,'Retail_distributor-wise'!$C:$C,'Credit sales_Ret. + Dist. Proj.'!$C59)</f>
        <v>300</v>
      </c>
      <c r="J59" s="15">
        <f>SUMIFS('Retail_distributor-wise'!M:M,'Retail_distributor-wise'!$B:$B,'Credit sales_Ret. + Dist. Proj.'!$B59,'Retail_distributor-wise'!$C:$C,'Credit sales_Ret. + Dist. Proj.'!$C59)</f>
        <v>250</v>
      </c>
      <c r="K59" s="15">
        <f>SUMIFS('Retail_distributor-wise'!N:N,'Retail_distributor-wise'!$B:$B,'Credit sales_Ret. + Dist. Proj.'!$B59,'Retail_distributor-wise'!$C:$C,'Credit sales_Ret. + Dist. Proj.'!$C59)</f>
        <v>200</v>
      </c>
      <c r="L59" s="15">
        <f>SUMIFS('Retail_distributor-wise'!O:O,'Retail_distributor-wise'!$B:$B,'Credit sales_Ret. + Dist. Proj.'!$B59,'Retail_distributor-wise'!$C:$C,'Credit sales_Ret. + Dist. Proj.'!$C59)</f>
        <v>250</v>
      </c>
      <c r="M59" s="15">
        <f>SUMIFS('Retail_distributor-wise'!P:P,'Retail_distributor-wise'!$B:$B,'Credit sales_Ret. + Dist. Proj.'!$B59,'Retail_distributor-wise'!$C:$C,'Credit sales_Ret. + Dist. Proj.'!$C59)</f>
        <v>300</v>
      </c>
      <c r="N59" s="15">
        <f>SUMIFS('Retail_distributor-wise'!Q:Q,'Retail_distributor-wise'!$B:$B,'Credit sales_Ret. + Dist. Proj.'!$B59,'Retail_distributor-wise'!$C:$C,'Credit sales_Ret. + Dist. Proj.'!$C59)</f>
        <v>350</v>
      </c>
      <c r="O59" s="15">
        <f>SUMIFS('Retail_distributor-wise'!R:R,'Retail_distributor-wise'!$B:$B,'Credit sales_Ret. + Dist. Proj.'!$B59,'Retail_distributor-wise'!$C:$C,'Credit sales_Ret. + Dist. Proj.'!$C59)</f>
        <v>400</v>
      </c>
      <c r="P59" s="15">
        <f>SUMIFS('Retail_distributor-wise'!S:S,'Retail_distributor-wise'!$B:$B,'Credit sales_Ret. + Dist. Proj.'!$B59,'Retail_distributor-wise'!$C:$C,'Credit sales_Ret. + Dist. Proj.'!$C59)</f>
        <v>500</v>
      </c>
      <c r="Q59" s="15">
        <f>SUMIFS('Retail_distributor-wise'!T:T,'Retail_distributor-wise'!$B:$B,'Credit sales_Ret. + Dist. Proj.'!$B59,'Retail_distributor-wise'!$C:$C,'Credit sales_Ret. + Dist. Proj.'!$C59)</f>
        <v>550</v>
      </c>
      <c r="R59" s="15">
        <f>SUMIFS('Retail_distributor-wise'!U:U,'Retail_distributor-wise'!$B:$B,'Credit sales_Ret. + Dist. Proj.'!$B59,'Retail_distributor-wise'!$C:$C,'Credit sales_Ret. + Dist. Proj.'!$C59)</f>
        <v>650</v>
      </c>
      <c r="S59" s="15"/>
      <c r="T59" s="15">
        <f t="shared" si="41"/>
        <v>0</v>
      </c>
      <c r="U59" s="15">
        <f>SUMIFS(Distributor_projects!I:I,Distributor_projects!$B:$B,'Credit sales_Ret. + Dist. Proj.'!$B59,Distributor_projects!$C:$C,'Credit sales_Ret. + Dist. Proj.'!$C59)</f>
        <v>0</v>
      </c>
      <c r="V59" s="15">
        <f>SUMIFS(Distributor_projects!J:J,Distributor_projects!$B:$B,'Credit sales_Ret. + Dist. Proj.'!$B59,Distributor_projects!$C:$C,'Credit sales_Ret. + Dist. Proj.'!$C59)</f>
        <v>0</v>
      </c>
      <c r="W59" s="15">
        <f>SUMIFS(Distributor_projects!K:K,Distributor_projects!$B:$B,'Credit sales_Ret. + Dist. Proj.'!$B59,Distributor_projects!$C:$C,'Credit sales_Ret. + Dist. Proj.'!$C59)</f>
        <v>0</v>
      </c>
      <c r="X59" s="15">
        <f>SUMIFS(Distributor_projects!L:L,Distributor_projects!$B:$B,'Credit sales_Ret. + Dist. Proj.'!$B59,Distributor_projects!$C:$C,'Credit sales_Ret. + Dist. Proj.'!$C59)</f>
        <v>0</v>
      </c>
      <c r="Y59" s="15">
        <f>SUMIFS(Distributor_projects!M:M,Distributor_projects!$B:$B,'Credit sales_Ret. + Dist. Proj.'!$B59,Distributor_projects!$C:$C,'Credit sales_Ret. + Dist. Proj.'!$C59)</f>
        <v>0</v>
      </c>
      <c r="Z59" s="15">
        <f>SUMIFS(Distributor_projects!N:N,Distributor_projects!$B:$B,'Credit sales_Ret. + Dist. Proj.'!$B59,Distributor_projects!$C:$C,'Credit sales_Ret. + Dist. Proj.'!$C59)</f>
        <v>0</v>
      </c>
      <c r="AA59" s="15">
        <f>SUMIFS(Distributor_projects!O:O,Distributor_projects!$B:$B,'Credit sales_Ret. + Dist. Proj.'!$B59,Distributor_projects!$C:$C,'Credit sales_Ret. + Dist. Proj.'!$C59)</f>
        <v>0</v>
      </c>
      <c r="AB59" s="15">
        <f>SUMIFS(Distributor_projects!P:P,Distributor_projects!$B:$B,'Credit sales_Ret. + Dist. Proj.'!$B59,Distributor_projects!$C:$C,'Credit sales_Ret. + Dist. Proj.'!$C59)</f>
        <v>0</v>
      </c>
      <c r="AC59" s="15">
        <f>SUMIFS(Distributor_projects!Q:Q,Distributor_projects!$B:$B,'Credit sales_Ret. + Dist. Proj.'!$B59,Distributor_projects!$C:$C,'Credit sales_Ret. + Dist. Proj.'!$C59)</f>
        <v>0</v>
      </c>
      <c r="AD59" s="15">
        <f>SUMIFS(Distributor_projects!R:R,Distributor_projects!$B:$B,'Credit sales_Ret. + Dist. Proj.'!$B59,Distributor_projects!$C:$C,'Credit sales_Ret. + Dist. Proj.'!$C59)</f>
        <v>0</v>
      </c>
      <c r="AE59" s="15">
        <f>SUMIFS(Distributor_projects!S:S,Distributor_projects!$B:$B,'Credit sales_Ret. + Dist. Proj.'!$B59,Distributor_projects!$C:$C,'Credit sales_Ret. + Dist. Proj.'!$C59)</f>
        <v>0</v>
      </c>
      <c r="AF59" s="15">
        <f>SUMIFS(Distributor_projects!T:T,Distributor_projects!$B:$B,'Credit sales_Ret. + Dist. Proj.'!$B59,Distributor_projects!$C:$C,'Credit sales_Ret. + Dist. Proj.'!$C59)</f>
        <v>0</v>
      </c>
      <c r="AH59" s="4"/>
      <c r="AI59" s="4"/>
      <c r="AJ59" s="4"/>
      <c r="AK59" s="4"/>
      <c r="AL59" s="4"/>
      <c r="AM59" s="4"/>
      <c r="AN59" s="4"/>
      <c r="AO59" s="4"/>
      <c r="AP59" s="4"/>
      <c r="AQ59" s="4"/>
      <c r="AR59" s="4"/>
      <c r="AS59" s="4"/>
      <c r="AT59" s="4"/>
      <c r="AU59" s="563">
        <f t="shared" si="10"/>
        <v>0</v>
      </c>
      <c r="AV59" s="563">
        <f t="shared" si="11"/>
        <v>0</v>
      </c>
      <c r="AW59" s="563">
        <f t="shared" si="12"/>
        <v>0</v>
      </c>
      <c r="AX59" s="563">
        <f t="shared" si="13"/>
        <v>0</v>
      </c>
      <c r="AY59" s="563">
        <f t="shared" si="14"/>
        <v>0</v>
      </c>
      <c r="AZ59" s="563">
        <f t="shared" si="15"/>
        <v>0</v>
      </c>
      <c r="BA59" s="563">
        <f t="shared" si="16"/>
        <v>0</v>
      </c>
      <c r="BB59" s="563">
        <f t="shared" si="17"/>
        <v>0</v>
      </c>
      <c r="BC59" s="346">
        <f t="shared" si="18"/>
        <v>0</v>
      </c>
      <c r="BD59" s="346">
        <f t="shared" si="19"/>
        <v>0</v>
      </c>
      <c r="BE59" s="346">
        <f t="shared" si="20"/>
        <v>0</v>
      </c>
      <c r="BF59" s="346">
        <f t="shared" si="21"/>
        <v>0</v>
      </c>
      <c r="BG59" s="346">
        <f t="shared" si="22"/>
        <v>0</v>
      </c>
      <c r="BI59" s="14">
        <f>IFERROR(AH59*'Retail_distributor-wise'!KW59,"")</f>
        <v>0</v>
      </c>
      <c r="BJ59" s="14">
        <f>IFERROR(AI59*'Retail_distributor-wise'!KX59,"")</f>
        <v>0</v>
      </c>
      <c r="BK59" s="14">
        <f>IFERROR(AJ59*'Retail_distributor-wise'!KY59,"")</f>
        <v>0</v>
      </c>
      <c r="BL59" s="14">
        <f>IFERROR(AK59*'Retail_distributor-wise'!KZ59,"")</f>
        <v>0</v>
      </c>
      <c r="BM59" s="14">
        <f>IFERROR(AL59*'Retail_distributor-wise'!LA59,"")</f>
        <v>0</v>
      </c>
      <c r="BN59" s="14">
        <f>IFERROR(AM59*'Retail_distributor-wise'!LB59,"")</f>
        <v>0</v>
      </c>
      <c r="BO59" s="14">
        <f>IFERROR(AN59*'Retail_distributor-wise'!LC59,"")</f>
        <v>0</v>
      </c>
      <c r="BP59" s="14">
        <f>IFERROR(AO59*'Retail_distributor-wise'!LD59,"")</f>
        <v>0</v>
      </c>
      <c r="BQ59" s="14">
        <f>IFERROR(AP59*'Retail_distributor-wise'!LE59,"")</f>
        <v>0</v>
      </c>
      <c r="BR59" s="14">
        <f>IFERROR(AQ59*'Retail_distributor-wise'!LF59,"")</f>
        <v>0</v>
      </c>
      <c r="BS59" s="14">
        <f>IFERROR(AR59*'Retail_distributor-wise'!LG59,"")</f>
        <v>0</v>
      </c>
      <c r="BT59" s="14">
        <f>IFERROR(AS59*'Retail_distributor-wise'!LH59,"")</f>
        <v>0</v>
      </c>
      <c r="BU59" s="14">
        <f t="shared" si="38"/>
        <v>0</v>
      </c>
      <c r="BW59" s="346">
        <f>IFERROR(AH59*Distributor_projects!CZ59,"")</f>
        <v>0</v>
      </c>
      <c r="BX59" s="346">
        <f>IFERROR(AI59*Distributor_projects!DA59,"")</f>
        <v>0</v>
      </c>
      <c r="BY59" s="346">
        <f>IFERROR(AJ59*Distributor_projects!DB59,"")</f>
        <v>0</v>
      </c>
      <c r="BZ59" s="346">
        <f>IFERROR(AK59*Distributor_projects!DC59,"")</f>
        <v>0</v>
      </c>
      <c r="CA59" s="346">
        <f>IFERROR(AL59*Distributor_projects!DD59,"")</f>
        <v>0</v>
      </c>
      <c r="CB59" s="346">
        <f>IFERROR(AM59*Distributor_projects!DE59,"")</f>
        <v>0</v>
      </c>
      <c r="CC59" s="346">
        <f>IFERROR(AN59*Distributor_projects!DF59,"")</f>
        <v>0</v>
      </c>
      <c r="CD59" s="346">
        <f>IFERROR(AO59*Distributor_projects!DG59,"")</f>
        <v>0</v>
      </c>
      <c r="CE59" s="346">
        <f>IFERROR(AP59*Distributor_projects!DH59,"")</f>
        <v>0</v>
      </c>
      <c r="CF59" s="346">
        <f>IFERROR(AQ59*Distributor_projects!DI59,"")</f>
        <v>0</v>
      </c>
      <c r="CG59" s="346">
        <f>IFERROR(AR59*Distributor_projects!DJ59,"")</f>
        <v>0</v>
      </c>
      <c r="CH59" s="346">
        <f>IFERROR(AS59*Distributor_projects!DK59,"")</f>
        <v>0</v>
      </c>
      <c r="CI59" s="563">
        <f t="shared" si="39"/>
        <v>0</v>
      </c>
      <c r="CK59" s="346">
        <f t="shared" si="25"/>
        <v>0</v>
      </c>
      <c r="CL59" s="346">
        <f t="shared" si="26"/>
        <v>0</v>
      </c>
      <c r="CM59" s="346">
        <f t="shared" si="27"/>
        <v>0</v>
      </c>
      <c r="CN59" s="346">
        <f t="shared" si="28"/>
        <v>0</v>
      </c>
      <c r="CO59" s="346">
        <f t="shared" si="29"/>
        <v>0</v>
      </c>
      <c r="CP59" s="346">
        <f t="shared" si="30"/>
        <v>0</v>
      </c>
      <c r="CQ59" s="346">
        <f t="shared" si="31"/>
        <v>0</v>
      </c>
      <c r="CR59" s="346">
        <f t="shared" si="32"/>
        <v>0</v>
      </c>
      <c r="CS59" s="346">
        <f t="shared" si="33"/>
        <v>0</v>
      </c>
      <c r="CT59" s="346">
        <f t="shared" si="34"/>
        <v>0</v>
      </c>
      <c r="CU59" s="346">
        <f t="shared" si="35"/>
        <v>0</v>
      </c>
      <c r="CV59" s="346">
        <f t="shared" si="36"/>
        <v>0</v>
      </c>
      <c r="CW59" s="346">
        <f t="shared" si="37"/>
        <v>0</v>
      </c>
    </row>
    <row r="60" spans="1:101">
      <c r="A60" s="4">
        <v>44</v>
      </c>
      <c r="B60" s="1" t="s">
        <v>461</v>
      </c>
      <c r="C60" s="1" t="s">
        <v>353</v>
      </c>
      <c r="D60" s="4" t="s">
        <v>327</v>
      </c>
      <c r="E60" s="4"/>
      <c r="F60" s="15">
        <f t="shared" si="40"/>
        <v>5150</v>
      </c>
      <c r="G60" s="15">
        <f>SUMIFS('Retail_distributor-wise'!J:J,'Retail_distributor-wise'!$B:$B,'Credit sales_Ret. + Dist. Proj.'!$B60,'Retail_distributor-wise'!$C:$C,'Credit sales_Ret. + Dist. Proj.'!$C60)</f>
        <v>300</v>
      </c>
      <c r="H60" s="15">
        <f>SUMIFS('Retail_distributor-wise'!K:K,'Retail_distributor-wise'!$B:$B,'Credit sales_Ret. + Dist. Proj.'!$B60,'Retail_distributor-wise'!$C:$C,'Credit sales_Ret. + Dist. Proj.'!$C60)</f>
        <v>400</v>
      </c>
      <c r="I60" s="15">
        <f>SUMIFS('Retail_distributor-wise'!L:L,'Retail_distributor-wise'!$B:$B,'Credit sales_Ret. + Dist. Proj.'!$B60,'Retail_distributor-wise'!$C:$C,'Credit sales_Ret. + Dist. Proj.'!$C60)</f>
        <v>350</v>
      </c>
      <c r="J60" s="15">
        <f>SUMIFS('Retail_distributor-wise'!M:M,'Retail_distributor-wise'!$B:$B,'Credit sales_Ret. + Dist. Proj.'!$B60,'Retail_distributor-wise'!$C:$C,'Credit sales_Ret. + Dist. Proj.'!$C60)</f>
        <v>300</v>
      </c>
      <c r="K60" s="15">
        <f>SUMIFS('Retail_distributor-wise'!N:N,'Retail_distributor-wise'!$B:$B,'Credit sales_Ret. + Dist. Proj.'!$B60,'Retail_distributor-wise'!$C:$C,'Credit sales_Ret. + Dist. Proj.'!$C60)</f>
        <v>250</v>
      </c>
      <c r="L60" s="15">
        <f>SUMIFS('Retail_distributor-wise'!O:O,'Retail_distributor-wise'!$B:$B,'Credit sales_Ret. + Dist. Proj.'!$B60,'Retail_distributor-wise'!$C:$C,'Credit sales_Ret. + Dist. Proj.'!$C60)</f>
        <v>300</v>
      </c>
      <c r="M60" s="15">
        <f>SUMIFS('Retail_distributor-wise'!P:P,'Retail_distributor-wise'!$B:$B,'Credit sales_Ret. + Dist. Proj.'!$B60,'Retail_distributor-wise'!$C:$C,'Credit sales_Ret. + Dist. Proj.'!$C60)</f>
        <v>350</v>
      </c>
      <c r="N60" s="15">
        <f>SUMIFS('Retail_distributor-wise'!Q:Q,'Retail_distributor-wise'!$B:$B,'Credit sales_Ret. + Dist. Proj.'!$B60,'Retail_distributor-wise'!$C:$C,'Credit sales_Ret. + Dist. Proj.'!$C60)</f>
        <v>450</v>
      </c>
      <c r="O60" s="15">
        <f>SUMIFS('Retail_distributor-wise'!R:R,'Retail_distributor-wise'!$B:$B,'Credit sales_Ret. + Dist. Proj.'!$B60,'Retail_distributor-wise'!$C:$C,'Credit sales_Ret. + Dist. Proj.'!$C60)</f>
        <v>450</v>
      </c>
      <c r="P60" s="15">
        <f>SUMIFS('Retail_distributor-wise'!S:S,'Retail_distributor-wise'!$B:$B,'Credit sales_Ret. + Dist. Proj.'!$B60,'Retail_distributor-wise'!$C:$C,'Credit sales_Ret. + Dist. Proj.'!$C60)</f>
        <v>600</v>
      </c>
      <c r="Q60" s="15">
        <f>SUMIFS('Retail_distributor-wise'!T:T,'Retail_distributor-wise'!$B:$B,'Credit sales_Ret. + Dist. Proj.'!$B60,'Retail_distributor-wise'!$C:$C,'Credit sales_Ret. + Dist. Proj.'!$C60)</f>
        <v>650</v>
      </c>
      <c r="R60" s="15">
        <f>SUMIFS('Retail_distributor-wise'!U:U,'Retail_distributor-wise'!$B:$B,'Credit sales_Ret. + Dist. Proj.'!$B60,'Retail_distributor-wise'!$C:$C,'Credit sales_Ret. + Dist. Proj.'!$C60)</f>
        <v>750</v>
      </c>
      <c r="S60" s="15"/>
      <c r="T60" s="15">
        <f t="shared" si="41"/>
        <v>600</v>
      </c>
      <c r="U60" s="15">
        <f>SUMIFS(Distributor_projects!I:I,Distributor_projects!$B:$B,'Credit sales_Ret. + Dist. Proj.'!$B60,Distributor_projects!$C:$C,'Credit sales_Ret. + Dist. Proj.'!$C60)</f>
        <v>50</v>
      </c>
      <c r="V60" s="15">
        <f>SUMIFS(Distributor_projects!J:J,Distributor_projects!$B:$B,'Credit sales_Ret. + Dist. Proj.'!$B60,Distributor_projects!$C:$C,'Credit sales_Ret. + Dist. Proj.'!$C60)</f>
        <v>50</v>
      </c>
      <c r="W60" s="15">
        <f>SUMIFS(Distributor_projects!K:K,Distributor_projects!$B:$B,'Credit sales_Ret. + Dist. Proj.'!$B60,Distributor_projects!$C:$C,'Credit sales_Ret. + Dist. Proj.'!$C60)</f>
        <v>50</v>
      </c>
      <c r="X60" s="15">
        <f>SUMIFS(Distributor_projects!L:L,Distributor_projects!$B:$B,'Credit sales_Ret. + Dist. Proj.'!$B60,Distributor_projects!$C:$C,'Credit sales_Ret. + Dist. Proj.'!$C60)</f>
        <v>50</v>
      </c>
      <c r="Y60" s="15">
        <f>SUMIFS(Distributor_projects!M:M,Distributor_projects!$B:$B,'Credit sales_Ret. + Dist. Proj.'!$B60,Distributor_projects!$C:$C,'Credit sales_Ret. + Dist. Proj.'!$C60)</f>
        <v>50</v>
      </c>
      <c r="Z60" s="15">
        <f>SUMIFS(Distributor_projects!N:N,Distributor_projects!$B:$B,'Credit sales_Ret. + Dist. Proj.'!$B60,Distributor_projects!$C:$C,'Credit sales_Ret. + Dist. Proj.'!$C60)</f>
        <v>50</v>
      </c>
      <c r="AA60" s="15">
        <f>SUMIFS(Distributor_projects!O:O,Distributor_projects!$B:$B,'Credit sales_Ret. + Dist. Proj.'!$B60,Distributor_projects!$C:$C,'Credit sales_Ret. + Dist. Proj.'!$C60)</f>
        <v>50</v>
      </c>
      <c r="AB60" s="15">
        <f>SUMIFS(Distributor_projects!P:P,Distributor_projects!$B:$B,'Credit sales_Ret. + Dist. Proj.'!$B60,Distributor_projects!$C:$C,'Credit sales_Ret. + Dist. Proj.'!$C60)</f>
        <v>50</v>
      </c>
      <c r="AC60" s="15">
        <f>SUMIFS(Distributor_projects!Q:Q,Distributor_projects!$B:$B,'Credit sales_Ret. + Dist. Proj.'!$B60,Distributor_projects!$C:$C,'Credit sales_Ret. + Dist. Proj.'!$C60)</f>
        <v>50</v>
      </c>
      <c r="AD60" s="15">
        <f>SUMIFS(Distributor_projects!R:R,Distributor_projects!$B:$B,'Credit sales_Ret. + Dist. Proj.'!$B60,Distributor_projects!$C:$C,'Credit sales_Ret. + Dist. Proj.'!$C60)</f>
        <v>50</v>
      </c>
      <c r="AE60" s="15">
        <f>SUMIFS(Distributor_projects!S:S,Distributor_projects!$B:$B,'Credit sales_Ret. + Dist. Proj.'!$B60,Distributor_projects!$C:$C,'Credit sales_Ret. + Dist. Proj.'!$C60)</f>
        <v>50</v>
      </c>
      <c r="AF60" s="15">
        <f>SUMIFS(Distributor_projects!T:T,Distributor_projects!$B:$B,'Credit sales_Ret. + Dist. Proj.'!$B60,Distributor_projects!$C:$C,'Credit sales_Ret. + Dist. Proj.'!$C60)</f>
        <v>50</v>
      </c>
      <c r="AH60" s="4"/>
      <c r="AI60" s="4"/>
      <c r="AJ60" s="4"/>
      <c r="AK60" s="4"/>
      <c r="AL60" s="4"/>
      <c r="AM60" s="4"/>
      <c r="AN60" s="4"/>
      <c r="AO60" s="4"/>
      <c r="AP60" s="4"/>
      <c r="AQ60" s="4"/>
      <c r="AR60" s="4"/>
      <c r="AS60" s="4"/>
      <c r="AT60" s="4"/>
      <c r="AU60" s="563">
        <f t="shared" si="10"/>
        <v>0</v>
      </c>
      <c r="AV60" s="563">
        <f t="shared" si="11"/>
        <v>0</v>
      </c>
      <c r="AW60" s="563">
        <f t="shared" si="12"/>
        <v>0</v>
      </c>
      <c r="AX60" s="563">
        <f t="shared" si="13"/>
        <v>0</v>
      </c>
      <c r="AY60" s="563">
        <f t="shared" si="14"/>
        <v>0</v>
      </c>
      <c r="AZ60" s="563">
        <f t="shared" si="15"/>
        <v>0</v>
      </c>
      <c r="BA60" s="563">
        <f t="shared" si="16"/>
        <v>0</v>
      </c>
      <c r="BB60" s="563">
        <f t="shared" si="17"/>
        <v>0</v>
      </c>
      <c r="BC60" s="346">
        <f t="shared" si="18"/>
        <v>0</v>
      </c>
      <c r="BD60" s="346">
        <f t="shared" si="19"/>
        <v>0</v>
      </c>
      <c r="BE60" s="346">
        <f t="shared" si="20"/>
        <v>0</v>
      </c>
      <c r="BF60" s="346">
        <f t="shared" si="21"/>
        <v>0</v>
      </c>
      <c r="BG60" s="346">
        <f t="shared" si="22"/>
        <v>0</v>
      </c>
      <c r="BI60" s="14">
        <f>IFERROR(AH60*'Retail_distributor-wise'!KW60,"")</f>
        <v>0</v>
      </c>
      <c r="BJ60" s="14">
        <f>IFERROR(AI60*'Retail_distributor-wise'!KX60,"")</f>
        <v>0</v>
      </c>
      <c r="BK60" s="14">
        <f>IFERROR(AJ60*'Retail_distributor-wise'!KY60,"")</f>
        <v>0</v>
      </c>
      <c r="BL60" s="14">
        <f>IFERROR(AK60*'Retail_distributor-wise'!KZ60,"")</f>
        <v>0</v>
      </c>
      <c r="BM60" s="14">
        <f>IFERROR(AL60*'Retail_distributor-wise'!LA60,"")</f>
        <v>0</v>
      </c>
      <c r="BN60" s="14">
        <f>IFERROR(AM60*'Retail_distributor-wise'!LB60,"")</f>
        <v>0</v>
      </c>
      <c r="BO60" s="14">
        <f>IFERROR(AN60*'Retail_distributor-wise'!LC60,"")</f>
        <v>0</v>
      </c>
      <c r="BP60" s="14">
        <f>IFERROR(AO60*'Retail_distributor-wise'!LD60,"")</f>
        <v>0</v>
      </c>
      <c r="BQ60" s="14">
        <f>IFERROR(AP60*'Retail_distributor-wise'!LE60,"")</f>
        <v>0</v>
      </c>
      <c r="BR60" s="14">
        <f>IFERROR(AQ60*'Retail_distributor-wise'!LF60,"")</f>
        <v>0</v>
      </c>
      <c r="BS60" s="14">
        <f>IFERROR(AR60*'Retail_distributor-wise'!LG60,"")</f>
        <v>0</v>
      </c>
      <c r="BT60" s="14">
        <f>IFERROR(AS60*'Retail_distributor-wise'!LH60,"")</f>
        <v>0</v>
      </c>
      <c r="BU60" s="14">
        <f t="shared" si="38"/>
        <v>0</v>
      </c>
      <c r="BW60" s="346">
        <f>IFERROR(AH60*Distributor_projects!CZ60,"")</f>
        <v>0</v>
      </c>
      <c r="BX60" s="346">
        <f>IFERROR(AI60*Distributor_projects!DA60,"")</f>
        <v>0</v>
      </c>
      <c r="BY60" s="346">
        <f>IFERROR(AJ60*Distributor_projects!DB60,"")</f>
        <v>0</v>
      </c>
      <c r="BZ60" s="346">
        <f>IFERROR(AK60*Distributor_projects!DC60,"")</f>
        <v>0</v>
      </c>
      <c r="CA60" s="346">
        <f>IFERROR(AL60*Distributor_projects!DD60,"")</f>
        <v>0</v>
      </c>
      <c r="CB60" s="346">
        <f>IFERROR(AM60*Distributor_projects!DE60,"")</f>
        <v>0</v>
      </c>
      <c r="CC60" s="346">
        <f>IFERROR(AN60*Distributor_projects!DF60,"")</f>
        <v>0</v>
      </c>
      <c r="CD60" s="346">
        <f>IFERROR(AO60*Distributor_projects!DG60,"")</f>
        <v>0</v>
      </c>
      <c r="CE60" s="346">
        <f>IFERROR(AP60*Distributor_projects!DH60,"")</f>
        <v>0</v>
      </c>
      <c r="CF60" s="346">
        <f>IFERROR(AQ60*Distributor_projects!DI60,"")</f>
        <v>0</v>
      </c>
      <c r="CG60" s="346">
        <f>IFERROR(AR60*Distributor_projects!DJ60,"")</f>
        <v>0</v>
      </c>
      <c r="CH60" s="346">
        <f>IFERROR(AS60*Distributor_projects!DK60,"")</f>
        <v>0</v>
      </c>
      <c r="CI60" s="563">
        <f t="shared" si="39"/>
        <v>0</v>
      </c>
      <c r="CK60" s="346">
        <f t="shared" si="25"/>
        <v>0</v>
      </c>
      <c r="CL60" s="346">
        <f t="shared" si="26"/>
        <v>0</v>
      </c>
      <c r="CM60" s="346">
        <f t="shared" si="27"/>
        <v>0</v>
      </c>
      <c r="CN60" s="346">
        <f t="shared" si="28"/>
        <v>0</v>
      </c>
      <c r="CO60" s="346">
        <f t="shared" si="29"/>
        <v>0</v>
      </c>
      <c r="CP60" s="346">
        <f t="shared" si="30"/>
        <v>0</v>
      </c>
      <c r="CQ60" s="346">
        <f t="shared" si="31"/>
        <v>0</v>
      </c>
      <c r="CR60" s="346">
        <f t="shared" si="32"/>
        <v>0</v>
      </c>
      <c r="CS60" s="346">
        <f t="shared" si="33"/>
        <v>0</v>
      </c>
      <c r="CT60" s="346">
        <f t="shared" si="34"/>
        <v>0</v>
      </c>
      <c r="CU60" s="346">
        <f t="shared" si="35"/>
        <v>0</v>
      </c>
      <c r="CV60" s="346">
        <f t="shared" si="36"/>
        <v>0</v>
      </c>
      <c r="CW60" s="346">
        <f t="shared" si="37"/>
        <v>0</v>
      </c>
    </row>
    <row r="61" spans="1:101">
      <c r="A61" s="4">
        <v>45</v>
      </c>
      <c r="B61" s="1" t="s">
        <v>463</v>
      </c>
      <c r="C61" s="1" t="s">
        <v>353</v>
      </c>
      <c r="D61" s="4" t="s">
        <v>327</v>
      </c>
      <c r="E61" s="4"/>
      <c r="F61" s="15">
        <f t="shared" si="40"/>
        <v>3450</v>
      </c>
      <c r="G61" s="15">
        <f>SUMIFS('Retail_distributor-wise'!J:J,'Retail_distributor-wise'!$B:$B,'Credit sales_Ret. + Dist. Proj.'!$B61,'Retail_distributor-wise'!$C:$C,'Credit sales_Ret. + Dist. Proj.'!$C61)</f>
        <v>200</v>
      </c>
      <c r="H61" s="15">
        <f>SUMIFS('Retail_distributor-wise'!K:K,'Retail_distributor-wise'!$B:$B,'Credit sales_Ret. + Dist. Proj.'!$B61,'Retail_distributor-wise'!$C:$C,'Credit sales_Ret. + Dist. Proj.'!$C61)</f>
        <v>250</v>
      </c>
      <c r="I61" s="15">
        <f>SUMIFS('Retail_distributor-wise'!L:L,'Retail_distributor-wise'!$B:$B,'Credit sales_Ret. + Dist. Proj.'!$B61,'Retail_distributor-wise'!$C:$C,'Credit sales_Ret. + Dist. Proj.'!$C61)</f>
        <v>250</v>
      </c>
      <c r="J61" s="15">
        <f>SUMIFS('Retail_distributor-wise'!M:M,'Retail_distributor-wise'!$B:$B,'Credit sales_Ret. + Dist. Proj.'!$B61,'Retail_distributor-wise'!$C:$C,'Credit sales_Ret. + Dist. Proj.'!$C61)</f>
        <v>200</v>
      </c>
      <c r="K61" s="15">
        <f>SUMIFS('Retail_distributor-wise'!N:N,'Retail_distributor-wise'!$B:$B,'Credit sales_Ret. + Dist. Proj.'!$B61,'Retail_distributor-wise'!$C:$C,'Credit sales_Ret. + Dist. Proj.'!$C61)</f>
        <v>150</v>
      </c>
      <c r="L61" s="15">
        <f>SUMIFS('Retail_distributor-wise'!O:O,'Retail_distributor-wise'!$B:$B,'Credit sales_Ret. + Dist. Proj.'!$B61,'Retail_distributor-wise'!$C:$C,'Credit sales_Ret. + Dist. Proj.'!$C61)</f>
        <v>200</v>
      </c>
      <c r="M61" s="15">
        <f>SUMIFS('Retail_distributor-wise'!P:P,'Retail_distributor-wise'!$B:$B,'Credit sales_Ret. + Dist. Proj.'!$B61,'Retail_distributor-wise'!$C:$C,'Credit sales_Ret. + Dist. Proj.'!$C61)</f>
        <v>250</v>
      </c>
      <c r="N61" s="15">
        <f>SUMIFS('Retail_distributor-wise'!Q:Q,'Retail_distributor-wise'!$B:$B,'Credit sales_Ret. + Dist. Proj.'!$B61,'Retail_distributor-wise'!$C:$C,'Credit sales_Ret. + Dist. Proj.'!$C61)</f>
        <v>300</v>
      </c>
      <c r="O61" s="15">
        <f>SUMIFS('Retail_distributor-wise'!R:R,'Retail_distributor-wise'!$B:$B,'Credit sales_Ret. + Dist. Proj.'!$B61,'Retail_distributor-wise'!$C:$C,'Credit sales_Ret. + Dist. Proj.'!$C61)</f>
        <v>300</v>
      </c>
      <c r="P61" s="15">
        <f>SUMIFS('Retail_distributor-wise'!S:S,'Retail_distributor-wise'!$B:$B,'Credit sales_Ret. + Dist. Proj.'!$B61,'Retail_distributor-wise'!$C:$C,'Credit sales_Ret. + Dist. Proj.'!$C61)</f>
        <v>400</v>
      </c>
      <c r="Q61" s="15">
        <f>SUMIFS('Retail_distributor-wise'!T:T,'Retail_distributor-wise'!$B:$B,'Credit sales_Ret. + Dist. Proj.'!$B61,'Retail_distributor-wise'!$C:$C,'Credit sales_Ret. + Dist. Proj.'!$C61)</f>
        <v>450</v>
      </c>
      <c r="R61" s="15">
        <f>SUMIFS('Retail_distributor-wise'!U:U,'Retail_distributor-wise'!$B:$B,'Credit sales_Ret. + Dist. Proj.'!$B61,'Retail_distributor-wise'!$C:$C,'Credit sales_Ret. + Dist. Proj.'!$C61)</f>
        <v>500</v>
      </c>
      <c r="S61" s="15"/>
      <c r="T61" s="15">
        <f t="shared" si="41"/>
        <v>0</v>
      </c>
      <c r="U61" s="15">
        <f>SUMIFS(Distributor_projects!I:I,Distributor_projects!$B:$B,'Credit sales_Ret. + Dist. Proj.'!$B61,Distributor_projects!$C:$C,'Credit sales_Ret. + Dist. Proj.'!$C61)</f>
        <v>0</v>
      </c>
      <c r="V61" s="15">
        <f>SUMIFS(Distributor_projects!J:J,Distributor_projects!$B:$B,'Credit sales_Ret. + Dist. Proj.'!$B61,Distributor_projects!$C:$C,'Credit sales_Ret. + Dist. Proj.'!$C61)</f>
        <v>0</v>
      </c>
      <c r="W61" s="15">
        <f>SUMIFS(Distributor_projects!K:K,Distributor_projects!$B:$B,'Credit sales_Ret. + Dist. Proj.'!$B61,Distributor_projects!$C:$C,'Credit sales_Ret. + Dist. Proj.'!$C61)</f>
        <v>0</v>
      </c>
      <c r="X61" s="15">
        <f>SUMIFS(Distributor_projects!L:L,Distributor_projects!$B:$B,'Credit sales_Ret. + Dist. Proj.'!$B61,Distributor_projects!$C:$C,'Credit sales_Ret. + Dist. Proj.'!$C61)</f>
        <v>0</v>
      </c>
      <c r="Y61" s="15">
        <f>SUMIFS(Distributor_projects!M:M,Distributor_projects!$B:$B,'Credit sales_Ret. + Dist. Proj.'!$B61,Distributor_projects!$C:$C,'Credit sales_Ret. + Dist. Proj.'!$C61)</f>
        <v>0</v>
      </c>
      <c r="Z61" s="15">
        <f>SUMIFS(Distributor_projects!N:N,Distributor_projects!$B:$B,'Credit sales_Ret. + Dist. Proj.'!$B61,Distributor_projects!$C:$C,'Credit sales_Ret. + Dist. Proj.'!$C61)</f>
        <v>0</v>
      </c>
      <c r="AA61" s="15">
        <f>SUMIFS(Distributor_projects!O:O,Distributor_projects!$B:$B,'Credit sales_Ret. + Dist. Proj.'!$B61,Distributor_projects!$C:$C,'Credit sales_Ret. + Dist. Proj.'!$C61)</f>
        <v>0</v>
      </c>
      <c r="AB61" s="15">
        <f>SUMIFS(Distributor_projects!P:P,Distributor_projects!$B:$B,'Credit sales_Ret. + Dist. Proj.'!$B61,Distributor_projects!$C:$C,'Credit sales_Ret. + Dist. Proj.'!$C61)</f>
        <v>0</v>
      </c>
      <c r="AC61" s="15">
        <f>SUMIFS(Distributor_projects!Q:Q,Distributor_projects!$B:$B,'Credit sales_Ret. + Dist. Proj.'!$B61,Distributor_projects!$C:$C,'Credit sales_Ret. + Dist. Proj.'!$C61)</f>
        <v>0</v>
      </c>
      <c r="AD61" s="15">
        <f>SUMIFS(Distributor_projects!R:R,Distributor_projects!$B:$B,'Credit sales_Ret. + Dist. Proj.'!$B61,Distributor_projects!$C:$C,'Credit sales_Ret. + Dist. Proj.'!$C61)</f>
        <v>0</v>
      </c>
      <c r="AE61" s="15">
        <f>SUMIFS(Distributor_projects!S:S,Distributor_projects!$B:$B,'Credit sales_Ret. + Dist. Proj.'!$B61,Distributor_projects!$C:$C,'Credit sales_Ret. + Dist. Proj.'!$C61)</f>
        <v>0</v>
      </c>
      <c r="AF61" s="15">
        <f>SUMIFS(Distributor_projects!T:T,Distributor_projects!$B:$B,'Credit sales_Ret. + Dist. Proj.'!$B61,Distributor_projects!$C:$C,'Credit sales_Ret. + Dist. Proj.'!$C61)</f>
        <v>0</v>
      </c>
      <c r="AH61" s="4"/>
      <c r="AI61" s="4"/>
      <c r="AJ61" s="4"/>
      <c r="AK61" s="4"/>
      <c r="AL61" s="4"/>
      <c r="AM61" s="4"/>
      <c r="AN61" s="4"/>
      <c r="AO61" s="4"/>
      <c r="AP61" s="4"/>
      <c r="AQ61" s="4"/>
      <c r="AR61" s="4"/>
      <c r="AS61" s="4"/>
      <c r="AT61" s="4"/>
      <c r="AU61" s="563">
        <f t="shared" si="10"/>
        <v>0</v>
      </c>
      <c r="AV61" s="563">
        <f t="shared" si="11"/>
        <v>0</v>
      </c>
      <c r="AW61" s="563">
        <f t="shared" si="12"/>
        <v>0</v>
      </c>
      <c r="AX61" s="563">
        <f t="shared" si="13"/>
        <v>0</v>
      </c>
      <c r="AY61" s="563">
        <f t="shared" si="14"/>
        <v>0</v>
      </c>
      <c r="AZ61" s="563">
        <f t="shared" si="15"/>
        <v>0</v>
      </c>
      <c r="BA61" s="563">
        <f t="shared" si="16"/>
        <v>0</v>
      </c>
      <c r="BB61" s="563">
        <f t="shared" si="17"/>
        <v>0</v>
      </c>
      <c r="BC61" s="346">
        <f t="shared" si="18"/>
        <v>0</v>
      </c>
      <c r="BD61" s="346">
        <f t="shared" si="19"/>
        <v>0</v>
      </c>
      <c r="BE61" s="346">
        <f t="shared" si="20"/>
        <v>0</v>
      </c>
      <c r="BF61" s="346">
        <f t="shared" si="21"/>
        <v>0</v>
      </c>
      <c r="BG61" s="346">
        <f t="shared" si="22"/>
        <v>0</v>
      </c>
      <c r="BI61" s="14">
        <f>IFERROR(AH61*'Retail_distributor-wise'!KW61,"")</f>
        <v>0</v>
      </c>
      <c r="BJ61" s="14">
        <f>IFERROR(AI61*'Retail_distributor-wise'!KX61,"")</f>
        <v>0</v>
      </c>
      <c r="BK61" s="14">
        <f>IFERROR(AJ61*'Retail_distributor-wise'!KY61,"")</f>
        <v>0</v>
      </c>
      <c r="BL61" s="14">
        <f>IFERROR(AK61*'Retail_distributor-wise'!KZ61,"")</f>
        <v>0</v>
      </c>
      <c r="BM61" s="14">
        <f>IFERROR(AL61*'Retail_distributor-wise'!LA61,"")</f>
        <v>0</v>
      </c>
      <c r="BN61" s="14">
        <f>IFERROR(AM61*'Retail_distributor-wise'!LB61,"")</f>
        <v>0</v>
      </c>
      <c r="BO61" s="14">
        <f>IFERROR(AN61*'Retail_distributor-wise'!LC61,"")</f>
        <v>0</v>
      </c>
      <c r="BP61" s="14">
        <f>IFERROR(AO61*'Retail_distributor-wise'!LD61,"")</f>
        <v>0</v>
      </c>
      <c r="BQ61" s="14">
        <f>IFERROR(AP61*'Retail_distributor-wise'!LE61,"")</f>
        <v>0</v>
      </c>
      <c r="BR61" s="14">
        <f>IFERROR(AQ61*'Retail_distributor-wise'!LF61,"")</f>
        <v>0</v>
      </c>
      <c r="BS61" s="14">
        <f>IFERROR(AR61*'Retail_distributor-wise'!LG61,"")</f>
        <v>0</v>
      </c>
      <c r="BT61" s="14">
        <f>IFERROR(AS61*'Retail_distributor-wise'!LH61,"")</f>
        <v>0</v>
      </c>
      <c r="BU61" s="14">
        <f t="shared" si="38"/>
        <v>0</v>
      </c>
      <c r="BW61" s="346">
        <f>IFERROR(AH61*Distributor_projects!CZ61,"")</f>
        <v>0</v>
      </c>
      <c r="BX61" s="346">
        <f>IFERROR(AI61*Distributor_projects!DA61,"")</f>
        <v>0</v>
      </c>
      <c r="BY61" s="346">
        <f>IFERROR(AJ61*Distributor_projects!DB61,"")</f>
        <v>0</v>
      </c>
      <c r="BZ61" s="346">
        <f>IFERROR(AK61*Distributor_projects!DC61,"")</f>
        <v>0</v>
      </c>
      <c r="CA61" s="346">
        <f>IFERROR(AL61*Distributor_projects!DD61,"")</f>
        <v>0</v>
      </c>
      <c r="CB61" s="346">
        <f>IFERROR(AM61*Distributor_projects!DE61,"")</f>
        <v>0</v>
      </c>
      <c r="CC61" s="346">
        <f>IFERROR(AN61*Distributor_projects!DF61,"")</f>
        <v>0</v>
      </c>
      <c r="CD61" s="346">
        <f>IFERROR(AO61*Distributor_projects!DG61,"")</f>
        <v>0</v>
      </c>
      <c r="CE61" s="346">
        <f>IFERROR(AP61*Distributor_projects!DH61,"")</f>
        <v>0</v>
      </c>
      <c r="CF61" s="346">
        <f>IFERROR(AQ61*Distributor_projects!DI61,"")</f>
        <v>0</v>
      </c>
      <c r="CG61" s="346">
        <f>IFERROR(AR61*Distributor_projects!DJ61,"")</f>
        <v>0</v>
      </c>
      <c r="CH61" s="346">
        <f>IFERROR(AS61*Distributor_projects!DK61,"")</f>
        <v>0</v>
      </c>
      <c r="CI61" s="563">
        <f t="shared" si="39"/>
        <v>0</v>
      </c>
      <c r="CK61" s="346">
        <f t="shared" si="25"/>
        <v>0</v>
      </c>
      <c r="CL61" s="346">
        <f t="shared" si="26"/>
        <v>0</v>
      </c>
      <c r="CM61" s="346">
        <f t="shared" si="27"/>
        <v>0</v>
      </c>
      <c r="CN61" s="346">
        <f t="shared" si="28"/>
        <v>0</v>
      </c>
      <c r="CO61" s="346">
        <f t="shared" si="29"/>
        <v>0</v>
      </c>
      <c r="CP61" s="346">
        <f t="shared" si="30"/>
        <v>0</v>
      </c>
      <c r="CQ61" s="346">
        <f t="shared" si="31"/>
        <v>0</v>
      </c>
      <c r="CR61" s="346">
        <f t="shared" si="32"/>
        <v>0</v>
      </c>
      <c r="CS61" s="346">
        <f t="shared" si="33"/>
        <v>0</v>
      </c>
      <c r="CT61" s="346">
        <f t="shared" si="34"/>
        <v>0</v>
      </c>
      <c r="CU61" s="346">
        <f t="shared" si="35"/>
        <v>0</v>
      </c>
      <c r="CV61" s="346">
        <f t="shared" si="36"/>
        <v>0</v>
      </c>
      <c r="CW61" s="346">
        <f t="shared" si="37"/>
        <v>0</v>
      </c>
    </row>
    <row r="62" spans="1:101">
      <c r="A62" s="4"/>
      <c r="D62" s="4"/>
      <c r="E62" s="4"/>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H62" s="4"/>
      <c r="AI62" s="4"/>
      <c r="AJ62" s="4"/>
      <c r="AK62" s="4"/>
      <c r="AL62" s="4"/>
      <c r="AM62" s="4"/>
      <c r="AN62" s="4"/>
      <c r="AO62" s="4"/>
      <c r="AP62" s="4"/>
      <c r="AQ62" s="4"/>
      <c r="AR62" s="4"/>
      <c r="AS62" s="4"/>
      <c r="AT62" s="4"/>
      <c r="AU62" s="563">
        <f t="shared" si="10"/>
        <v>0</v>
      </c>
      <c r="AV62" s="563">
        <f t="shared" si="11"/>
        <v>0</v>
      </c>
      <c r="AW62" s="563">
        <f t="shared" si="12"/>
        <v>0</v>
      </c>
      <c r="AX62" s="563">
        <f t="shared" si="13"/>
        <v>0</v>
      </c>
      <c r="AY62" s="563">
        <f t="shared" si="14"/>
        <v>0</v>
      </c>
      <c r="AZ62" s="563">
        <f t="shared" si="15"/>
        <v>0</v>
      </c>
      <c r="BA62" s="563">
        <f t="shared" si="16"/>
        <v>0</v>
      </c>
      <c r="BB62" s="563">
        <f t="shared" si="17"/>
        <v>0</v>
      </c>
      <c r="BC62" s="346">
        <f t="shared" si="18"/>
        <v>0</v>
      </c>
      <c r="BD62" s="346">
        <f t="shared" si="19"/>
        <v>0</v>
      </c>
      <c r="BE62" s="346">
        <f t="shared" si="20"/>
        <v>0</v>
      </c>
      <c r="BF62" s="346">
        <f t="shared" si="21"/>
        <v>0</v>
      </c>
      <c r="BG62" s="346">
        <f t="shared" si="22"/>
        <v>0</v>
      </c>
      <c r="BI62" s="14">
        <f>IFERROR(AH62*'Retail_distributor-wise'!KW62,"")</f>
        <v>0</v>
      </c>
      <c r="BJ62" s="14">
        <f>IFERROR(AI62*'Retail_distributor-wise'!KX62,"")</f>
        <v>0</v>
      </c>
      <c r="BK62" s="14">
        <f>IFERROR(AJ62*'Retail_distributor-wise'!KY62,"")</f>
        <v>0</v>
      </c>
      <c r="BL62" s="14">
        <f>IFERROR(AK62*'Retail_distributor-wise'!KZ62,"")</f>
        <v>0</v>
      </c>
      <c r="BM62" s="14">
        <f>IFERROR(AL62*'Retail_distributor-wise'!LA62,"")</f>
        <v>0</v>
      </c>
      <c r="BN62" s="14">
        <f>IFERROR(AM62*'Retail_distributor-wise'!LB62,"")</f>
        <v>0</v>
      </c>
      <c r="BO62" s="14">
        <f>IFERROR(AN62*'Retail_distributor-wise'!LC62,"")</f>
        <v>0</v>
      </c>
      <c r="BP62" s="14">
        <f>IFERROR(AO62*'Retail_distributor-wise'!LD62,"")</f>
        <v>0</v>
      </c>
      <c r="BQ62" s="14">
        <f>IFERROR(AP62*'Retail_distributor-wise'!LE62,"")</f>
        <v>0</v>
      </c>
      <c r="BR62" s="14">
        <f>IFERROR(AQ62*'Retail_distributor-wise'!LF62,"")</f>
        <v>0</v>
      </c>
      <c r="BS62" s="14">
        <f>IFERROR(AR62*'Retail_distributor-wise'!LG62,"")</f>
        <v>0</v>
      </c>
      <c r="BT62" s="14">
        <f>IFERROR(AS62*'Retail_distributor-wise'!LH62,"")</f>
        <v>0</v>
      </c>
      <c r="BU62" s="14">
        <f t="shared" si="38"/>
        <v>0</v>
      </c>
      <c r="BW62" s="346">
        <f>IFERROR(AH62*Distributor_projects!CZ62,"")</f>
        <v>0</v>
      </c>
      <c r="BX62" s="346">
        <f>IFERROR(AI62*Distributor_projects!DA62,"")</f>
        <v>0</v>
      </c>
      <c r="BY62" s="346">
        <f>IFERROR(AJ62*Distributor_projects!DB62,"")</f>
        <v>0</v>
      </c>
      <c r="BZ62" s="346">
        <f>IFERROR(AK62*Distributor_projects!DC62,"")</f>
        <v>0</v>
      </c>
      <c r="CA62" s="346">
        <f>IFERROR(AL62*Distributor_projects!DD62,"")</f>
        <v>0</v>
      </c>
      <c r="CB62" s="346">
        <f>IFERROR(AM62*Distributor_projects!DE62,"")</f>
        <v>0</v>
      </c>
      <c r="CC62" s="346">
        <f>IFERROR(AN62*Distributor_projects!DF62,"")</f>
        <v>0</v>
      </c>
      <c r="CD62" s="346">
        <f>IFERROR(AO62*Distributor_projects!DG62,"")</f>
        <v>0</v>
      </c>
      <c r="CE62" s="346">
        <f>IFERROR(AP62*Distributor_projects!DH62,"")</f>
        <v>0</v>
      </c>
      <c r="CF62" s="346">
        <f>IFERROR(AQ62*Distributor_projects!DI62,"")</f>
        <v>0</v>
      </c>
      <c r="CG62" s="346">
        <f>IFERROR(AR62*Distributor_projects!DJ62,"")</f>
        <v>0</v>
      </c>
      <c r="CH62" s="346">
        <f>IFERROR(AS62*Distributor_projects!DK62,"")</f>
        <v>0</v>
      </c>
      <c r="CI62" s="563">
        <f t="shared" si="39"/>
        <v>0</v>
      </c>
      <c r="CK62" s="346">
        <f t="shared" si="25"/>
        <v>0</v>
      </c>
      <c r="CL62" s="346">
        <f t="shared" si="26"/>
        <v>0</v>
      </c>
      <c r="CM62" s="346">
        <f t="shared" si="27"/>
        <v>0</v>
      </c>
      <c r="CN62" s="346">
        <f t="shared" si="28"/>
        <v>0</v>
      </c>
      <c r="CO62" s="346">
        <f t="shared" si="29"/>
        <v>0</v>
      </c>
      <c r="CP62" s="346">
        <f t="shared" si="30"/>
        <v>0</v>
      </c>
      <c r="CQ62" s="346">
        <f t="shared" si="31"/>
        <v>0</v>
      </c>
      <c r="CR62" s="346">
        <f t="shared" si="32"/>
        <v>0</v>
      </c>
      <c r="CS62" s="346">
        <f t="shared" si="33"/>
        <v>0</v>
      </c>
      <c r="CT62" s="346">
        <f t="shared" si="34"/>
        <v>0</v>
      </c>
      <c r="CU62" s="346">
        <f t="shared" si="35"/>
        <v>0</v>
      </c>
      <c r="CV62" s="346">
        <f t="shared" si="36"/>
        <v>0</v>
      </c>
      <c r="CW62" s="346">
        <f t="shared" si="37"/>
        <v>0</v>
      </c>
    </row>
    <row r="63" spans="1:101">
      <c r="A63" s="4">
        <v>46</v>
      </c>
      <c r="B63" s="1" t="s">
        <v>464</v>
      </c>
      <c r="C63" s="1" t="s">
        <v>355</v>
      </c>
      <c r="D63" s="4" t="s">
        <v>327</v>
      </c>
      <c r="E63" s="4"/>
      <c r="F63" s="15">
        <f t="shared" si="40"/>
        <v>2950</v>
      </c>
      <c r="G63" s="15">
        <f>SUMIFS('Retail_distributor-wise'!J:J,'Retail_distributor-wise'!$B:$B,'Credit sales_Ret. + Dist. Proj.'!$B63,'Retail_distributor-wise'!$C:$C,'Credit sales_Ret. + Dist. Proj.'!$C63)</f>
        <v>150</v>
      </c>
      <c r="H63" s="15">
        <f>SUMIFS('Retail_distributor-wise'!K:K,'Retail_distributor-wise'!$B:$B,'Credit sales_Ret. + Dist. Proj.'!$B63,'Retail_distributor-wise'!$C:$C,'Credit sales_Ret. + Dist. Proj.'!$C63)</f>
        <v>250</v>
      </c>
      <c r="I63" s="15">
        <f>SUMIFS('Retail_distributor-wise'!L:L,'Retail_distributor-wise'!$B:$B,'Credit sales_Ret. + Dist. Proj.'!$B63,'Retail_distributor-wise'!$C:$C,'Credit sales_Ret. + Dist. Proj.'!$C63)</f>
        <v>200</v>
      </c>
      <c r="J63" s="15">
        <f>SUMIFS('Retail_distributor-wise'!M:M,'Retail_distributor-wise'!$B:$B,'Credit sales_Ret. + Dist. Proj.'!$B63,'Retail_distributor-wise'!$C:$C,'Credit sales_Ret. + Dist. Proj.'!$C63)</f>
        <v>150</v>
      </c>
      <c r="K63" s="15">
        <f>SUMIFS('Retail_distributor-wise'!N:N,'Retail_distributor-wise'!$B:$B,'Credit sales_Ret. + Dist. Proj.'!$B63,'Retail_distributor-wise'!$C:$C,'Credit sales_Ret. + Dist. Proj.'!$C63)</f>
        <v>150</v>
      </c>
      <c r="L63" s="15">
        <f>SUMIFS('Retail_distributor-wise'!O:O,'Retail_distributor-wise'!$B:$B,'Credit sales_Ret. + Dist. Proj.'!$B63,'Retail_distributor-wise'!$C:$C,'Credit sales_Ret. + Dist. Proj.'!$C63)</f>
        <v>150</v>
      </c>
      <c r="M63" s="15">
        <f>SUMIFS('Retail_distributor-wise'!P:P,'Retail_distributor-wise'!$B:$B,'Credit sales_Ret. + Dist. Proj.'!$B63,'Retail_distributor-wise'!$C:$C,'Credit sales_Ret. + Dist. Proj.'!$C63)</f>
        <v>200</v>
      </c>
      <c r="N63" s="15">
        <f>SUMIFS('Retail_distributor-wise'!Q:Q,'Retail_distributor-wise'!$B:$B,'Credit sales_Ret. + Dist. Proj.'!$B63,'Retail_distributor-wise'!$C:$C,'Credit sales_Ret. + Dist. Proj.'!$C63)</f>
        <v>250</v>
      </c>
      <c r="O63" s="15">
        <f>SUMIFS('Retail_distributor-wise'!R:R,'Retail_distributor-wise'!$B:$B,'Credit sales_Ret. + Dist. Proj.'!$B63,'Retail_distributor-wise'!$C:$C,'Credit sales_Ret. + Dist. Proj.'!$C63)</f>
        <v>250</v>
      </c>
      <c r="P63" s="15">
        <f>SUMIFS('Retail_distributor-wise'!S:S,'Retail_distributor-wise'!$B:$B,'Credit sales_Ret. + Dist. Proj.'!$B63,'Retail_distributor-wise'!$C:$C,'Credit sales_Ret. + Dist. Proj.'!$C63)</f>
        <v>350</v>
      </c>
      <c r="Q63" s="15">
        <f>SUMIFS('Retail_distributor-wise'!T:T,'Retail_distributor-wise'!$B:$B,'Credit sales_Ret. + Dist. Proj.'!$B63,'Retail_distributor-wise'!$C:$C,'Credit sales_Ret. + Dist. Proj.'!$C63)</f>
        <v>400</v>
      </c>
      <c r="R63" s="15">
        <f>SUMIFS('Retail_distributor-wise'!U:U,'Retail_distributor-wise'!$B:$B,'Credit sales_Ret. + Dist. Proj.'!$B63,'Retail_distributor-wise'!$C:$C,'Credit sales_Ret. + Dist. Proj.'!$C63)</f>
        <v>450</v>
      </c>
      <c r="S63" s="15"/>
      <c r="T63" s="15">
        <f t="shared" si="41"/>
        <v>2500</v>
      </c>
      <c r="U63" s="15">
        <f>SUMIFS(Distributor_projects!I:I,Distributor_projects!$B:$B,'Credit sales_Ret. + Dist. Proj.'!$B63,Distributor_projects!$C:$C,'Credit sales_Ret. + Dist. Proj.'!$C63)</f>
        <v>100</v>
      </c>
      <c r="V63" s="15">
        <f>SUMIFS(Distributor_projects!J:J,Distributor_projects!$B:$B,'Credit sales_Ret. + Dist. Proj.'!$B63,Distributor_projects!$C:$C,'Credit sales_Ret. + Dist. Proj.'!$C63)</f>
        <v>100</v>
      </c>
      <c r="W63" s="15">
        <f>SUMIFS(Distributor_projects!K:K,Distributor_projects!$B:$B,'Credit sales_Ret. + Dist. Proj.'!$B63,Distributor_projects!$C:$C,'Credit sales_Ret. + Dist. Proj.'!$C63)</f>
        <v>100</v>
      </c>
      <c r="X63" s="15">
        <f>SUMIFS(Distributor_projects!L:L,Distributor_projects!$B:$B,'Credit sales_Ret. + Dist. Proj.'!$B63,Distributor_projects!$C:$C,'Credit sales_Ret. + Dist. Proj.'!$C63)</f>
        <v>100</v>
      </c>
      <c r="Y63" s="15">
        <f>SUMIFS(Distributor_projects!M:M,Distributor_projects!$B:$B,'Credit sales_Ret. + Dist. Proj.'!$B63,Distributor_projects!$C:$C,'Credit sales_Ret. + Dist. Proj.'!$C63)</f>
        <v>200</v>
      </c>
      <c r="Z63" s="15">
        <f>SUMIFS(Distributor_projects!N:N,Distributor_projects!$B:$B,'Credit sales_Ret. + Dist. Proj.'!$B63,Distributor_projects!$C:$C,'Credit sales_Ret. + Dist. Proj.'!$C63)</f>
        <v>200</v>
      </c>
      <c r="AA63" s="15">
        <f>SUMIFS(Distributor_projects!O:O,Distributor_projects!$B:$B,'Credit sales_Ret. + Dist. Proj.'!$B63,Distributor_projects!$C:$C,'Credit sales_Ret. + Dist. Proj.'!$C63)</f>
        <v>250</v>
      </c>
      <c r="AB63" s="15">
        <f>SUMIFS(Distributor_projects!P:P,Distributor_projects!$B:$B,'Credit sales_Ret. + Dist. Proj.'!$B63,Distributor_projects!$C:$C,'Credit sales_Ret. + Dist. Proj.'!$C63)</f>
        <v>250</v>
      </c>
      <c r="AC63" s="15">
        <f>SUMIFS(Distributor_projects!Q:Q,Distributor_projects!$B:$B,'Credit sales_Ret. + Dist. Proj.'!$B63,Distributor_projects!$C:$C,'Credit sales_Ret. + Dist. Proj.'!$C63)</f>
        <v>300</v>
      </c>
      <c r="AD63" s="15">
        <f>SUMIFS(Distributor_projects!R:R,Distributor_projects!$B:$B,'Credit sales_Ret. + Dist. Proj.'!$B63,Distributor_projects!$C:$C,'Credit sales_Ret. + Dist. Proj.'!$C63)</f>
        <v>300</v>
      </c>
      <c r="AE63" s="15">
        <f>SUMIFS(Distributor_projects!S:S,Distributor_projects!$B:$B,'Credit sales_Ret. + Dist. Proj.'!$B63,Distributor_projects!$C:$C,'Credit sales_Ret. + Dist. Proj.'!$C63)</f>
        <v>300</v>
      </c>
      <c r="AF63" s="15">
        <f>SUMIFS(Distributor_projects!T:T,Distributor_projects!$B:$B,'Credit sales_Ret. + Dist. Proj.'!$B63,Distributor_projects!$C:$C,'Credit sales_Ret. + Dist. Proj.'!$C63)</f>
        <v>300</v>
      </c>
      <c r="AH63" s="4"/>
      <c r="AI63" s="4"/>
      <c r="AJ63" s="4"/>
      <c r="AK63" s="4"/>
      <c r="AL63" s="4"/>
      <c r="AM63" s="4"/>
      <c r="AN63" s="4"/>
      <c r="AO63" s="4"/>
      <c r="AP63" s="4"/>
      <c r="AQ63" s="4"/>
      <c r="AR63" s="4"/>
      <c r="AS63" s="4"/>
      <c r="AT63" s="4"/>
      <c r="AU63" s="563">
        <f t="shared" si="10"/>
        <v>0</v>
      </c>
      <c r="AV63" s="563">
        <f t="shared" si="11"/>
        <v>0</v>
      </c>
      <c r="AW63" s="563">
        <f t="shared" si="12"/>
        <v>0</v>
      </c>
      <c r="AX63" s="563">
        <f t="shared" si="13"/>
        <v>0</v>
      </c>
      <c r="AY63" s="563">
        <f t="shared" si="14"/>
        <v>0</v>
      </c>
      <c r="AZ63" s="563">
        <f t="shared" si="15"/>
        <v>0</v>
      </c>
      <c r="BA63" s="563">
        <f t="shared" si="16"/>
        <v>0</v>
      </c>
      <c r="BB63" s="563">
        <f t="shared" si="17"/>
        <v>0</v>
      </c>
      <c r="BC63" s="346">
        <f t="shared" si="18"/>
        <v>0</v>
      </c>
      <c r="BD63" s="346">
        <f t="shared" si="19"/>
        <v>0</v>
      </c>
      <c r="BE63" s="346">
        <f t="shared" si="20"/>
        <v>0</v>
      </c>
      <c r="BF63" s="346">
        <f t="shared" si="21"/>
        <v>0</v>
      </c>
      <c r="BG63" s="346">
        <f t="shared" si="22"/>
        <v>0</v>
      </c>
      <c r="BI63" s="14">
        <f>IFERROR(AH63*'Retail_distributor-wise'!KW63,"")</f>
        <v>0</v>
      </c>
      <c r="BJ63" s="14">
        <f>IFERROR(AI63*'Retail_distributor-wise'!KX63,"")</f>
        <v>0</v>
      </c>
      <c r="BK63" s="14">
        <f>IFERROR(AJ63*'Retail_distributor-wise'!KY63,"")</f>
        <v>0</v>
      </c>
      <c r="BL63" s="14">
        <f>IFERROR(AK63*'Retail_distributor-wise'!KZ63,"")</f>
        <v>0</v>
      </c>
      <c r="BM63" s="14">
        <f>IFERROR(AL63*'Retail_distributor-wise'!LA63,"")</f>
        <v>0</v>
      </c>
      <c r="BN63" s="14">
        <f>IFERROR(AM63*'Retail_distributor-wise'!LB63,"")</f>
        <v>0</v>
      </c>
      <c r="BO63" s="14">
        <f>IFERROR(AN63*'Retail_distributor-wise'!LC63,"")</f>
        <v>0</v>
      </c>
      <c r="BP63" s="14">
        <f>IFERROR(AO63*'Retail_distributor-wise'!LD63,"")</f>
        <v>0</v>
      </c>
      <c r="BQ63" s="14">
        <f>IFERROR(AP63*'Retail_distributor-wise'!LE63,"")</f>
        <v>0</v>
      </c>
      <c r="BR63" s="14">
        <f>IFERROR(AQ63*'Retail_distributor-wise'!LF63,"")</f>
        <v>0</v>
      </c>
      <c r="BS63" s="14">
        <f>IFERROR(AR63*'Retail_distributor-wise'!LG63,"")</f>
        <v>0</v>
      </c>
      <c r="BT63" s="14">
        <f>IFERROR(AS63*'Retail_distributor-wise'!LH63,"")</f>
        <v>0</v>
      </c>
      <c r="BU63" s="14">
        <f t="shared" si="38"/>
        <v>0</v>
      </c>
      <c r="BW63" s="346">
        <f>IFERROR(AH63*Distributor_projects!CZ63,"")</f>
        <v>0</v>
      </c>
      <c r="BX63" s="346">
        <f>IFERROR(AI63*Distributor_projects!DA63,"")</f>
        <v>0</v>
      </c>
      <c r="BY63" s="346">
        <f>IFERROR(AJ63*Distributor_projects!DB63,"")</f>
        <v>0</v>
      </c>
      <c r="BZ63" s="346">
        <f>IFERROR(AK63*Distributor_projects!DC63,"")</f>
        <v>0</v>
      </c>
      <c r="CA63" s="346">
        <f>IFERROR(AL63*Distributor_projects!DD63,"")</f>
        <v>0</v>
      </c>
      <c r="CB63" s="346">
        <f>IFERROR(AM63*Distributor_projects!DE63,"")</f>
        <v>0</v>
      </c>
      <c r="CC63" s="346">
        <f>IFERROR(AN63*Distributor_projects!DF63,"")</f>
        <v>0</v>
      </c>
      <c r="CD63" s="346">
        <f>IFERROR(AO63*Distributor_projects!DG63,"")</f>
        <v>0</v>
      </c>
      <c r="CE63" s="346">
        <f>IFERROR(AP63*Distributor_projects!DH63,"")</f>
        <v>0</v>
      </c>
      <c r="CF63" s="346">
        <f>IFERROR(AQ63*Distributor_projects!DI63,"")</f>
        <v>0</v>
      </c>
      <c r="CG63" s="346">
        <f>IFERROR(AR63*Distributor_projects!DJ63,"")</f>
        <v>0</v>
      </c>
      <c r="CH63" s="346">
        <f>IFERROR(AS63*Distributor_projects!DK63,"")</f>
        <v>0</v>
      </c>
      <c r="CI63" s="563">
        <f t="shared" si="39"/>
        <v>0</v>
      </c>
      <c r="CK63" s="346">
        <f t="shared" si="25"/>
        <v>0</v>
      </c>
      <c r="CL63" s="346">
        <f t="shared" si="26"/>
        <v>0</v>
      </c>
      <c r="CM63" s="346">
        <f t="shared" si="27"/>
        <v>0</v>
      </c>
      <c r="CN63" s="346">
        <f t="shared" si="28"/>
        <v>0</v>
      </c>
      <c r="CO63" s="346">
        <f t="shared" si="29"/>
        <v>0</v>
      </c>
      <c r="CP63" s="346">
        <f t="shared" si="30"/>
        <v>0</v>
      </c>
      <c r="CQ63" s="346">
        <f t="shared" si="31"/>
        <v>0</v>
      </c>
      <c r="CR63" s="346">
        <f t="shared" si="32"/>
        <v>0</v>
      </c>
      <c r="CS63" s="346">
        <f t="shared" si="33"/>
        <v>0</v>
      </c>
      <c r="CT63" s="346">
        <f t="shared" si="34"/>
        <v>0</v>
      </c>
      <c r="CU63" s="346">
        <f t="shared" si="35"/>
        <v>0</v>
      </c>
      <c r="CV63" s="346">
        <f t="shared" si="36"/>
        <v>0</v>
      </c>
      <c r="CW63" s="346">
        <f t="shared" si="37"/>
        <v>0</v>
      </c>
    </row>
    <row r="64" spans="1:101">
      <c r="A64" s="4">
        <v>47</v>
      </c>
      <c r="B64" s="1" t="s">
        <v>465</v>
      </c>
      <c r="C64" s="1" t="s">
        <v>355</v>
      </c>
      <c r="D64" s="4" t="s">
        <v>327</v>
      </c>
      <c r="E64" s="4" t="s">
        <v>488</v>
      </c>
      <c r="F64" s="15">
        <f t="shared" si="40"/>
        <v>13550</v>
      </c>
      <c r="G64" s="15">
        <f>SUMIFS('Retail_distributor-wise'!J:J,'Retail_distributor-wise'!$B:$B,'Credit sales_Ret. + Dist. Proj.'!$B64,'Retail_distributor-wise'!$C:$C,'Credit sales_Ret. + Dist. Proj.'!$C64)</f>
        <v>800</v>
      </c>
      <c r="H64" s="15">
        <f>SUMIFS('Retail_distributor-wise'!K:K,'Retail_distributor-wise'!$B:$B,'Credit sales_Ret. + Dist. Proj.'!$B64,'Retail_distributor-wise'!$C:$C,'Credit sales_Ret. + Dist. Proj.'!$C64)</f>
        <v>1100</v>
      </c>
      <c r="I64" s="15">
        <f>SUMIFS('Retail_distributor-wise'!L:L,'Retail_distributor-wise'!$B:$B,'Credit sales_Ret. + Dist. Proj.'!$B64,'Retail_distributor-wise'!$C:$C,'Credit sales_Ret. + Dist. Proj.'!$C64)</f>
        <v>950</v>
      </c>
      <c r="J64" s="15">
        <f>SUMIFS('Retail_distributor-wise'!M:M,'Retail_distributor-wise'!$B:$B,'Credit sales_Ret. + Dist. Proj.'!$B64,'Retail_distributor-wise'!$C:$C,'Credit sales_Ret. + Dist. Proj.'!$C64)</f>
        <v>800</v>
      </c>
      <c r="K64" s="15">
        <f>SUMIFS('Retail_distributor-wise'!N:N,'Retail_distributor-wise'!$B:$B,'Credit sales_Ret. + Dist. Proj.'!$B64,'Retail_distributor-wise'!$C:$C,'Credit sales_Ret. + Dist. Proj.'!$C64)</f>
        <v>650</v>
      </c>
      <c r="L64" s="15">
        <f>SUMIFS('Retail_distributor-wise'!O:O,'Retail_distributor-wise'!$B:$B,'Credit sales_Ret. + Dist. Proj.'!$B64,'Retail_distributor-wise'!$C:$C,'Credit sales_Ret. + Dist. Proj.'!$C64)</f>
        <v>750</v>
      </c>
      <c r="M64" s="15">
        <f>SUMIFS('Retail_distributor-wise'!P:P,'Retail_distributor-wise'!$B:$B,'Credit sales_Ret. + Dist. Proj.'!$B64,'Retail_distributor-wise'!$C:$C,'Credit sales_Ret. + Dist. Proj.'!$C64)</f>
        <v>950</v>
      </c>
      <c r="N64" s="15">
        <f>SUMIFS('Retail_distributor-wise'!Q:Q,'Retail_distributor-wise'!$B:$B,'Credit sales_Ret. + Dist. Proj.'!$B64,'Retail_distributor-wise'!$C:$C,'Credit sales_Ret. + Dist. Proj.'!$C64)</f>
        <v>1150</v>
      </c>
      <c r="O64" s="15">
        <f>SUMIFS('Retail_distributor-wise'!R:R,'Retail_distributor-wise'!$B:$B,'Credit sales_Ret. + Dist. Proj.'!$B64,'Retail_distributor-wise'!$C:$C,'Credit sales_Ret. + Dist. Proj.'!$C64)</f>
        <v>1200</v>
      </c>
      <c r="P64" s="15">
        <f>SUMIFS('Retail_distributor-wise'!S:S,'Retail_distributor-wise'!$B:$B,'Credit sales_Ret. + Dist. Proj.'!$B64,'Retail_distributor-wise'!$C:$C,'Credit sales_Ret. + Dist. Proj.'!$C64)</f>
        <v>1500</v>
      </c>
      <c r="Q64" s="15">
        <f>SUMIFS('Retail_distributor-wise'!T:T,'Retail_distributor-wise'!$B:$B,'Credit sales_Ret. + Dist. Proj.'!$B64,'Retail_distributor-wise'!$C:$C,'Credit sales_Ret. + Dist. Proj.'!$C64)</f>
        <v>1700</v>
      </c>
      <c r="R64" s="15">
        <f>SUMIFS('Retail_distributor-wise'!U:U,'Retail_distributor-wise'!$B:$B,'Credit sales_Ret. + Dist. Proj.'!$B64,'Retail_distributor-wise'!$C:$C,'Credit sales_Ret. + Dist. Proj.'!$C64)</f>
        <v>2000</v>
      </c>
      <c r="S64" s="15"/>
      <c r="T64" s="15">
        <f t="shared" si="41"/>
        <v>950</v>
      </c>
      <c r="U64" s="15">
        <f>SUMIFS(Distributor_projects!I:I,Distributor_projects!$B:$B,'Credit sales_Ret. + Dist. Proj.'!$B64,Distributor_projects!$C:$C,'Credit sales_Ret. + Dist. Proj.'!$C64)</f>
        <v>50</v>
      </c>
      <c r="V64" s="15">
        <f>SUMIFS(Distributor_projects!J:J,Distributor_projects!$B:$B,'Credit sales_Ret. + Dist. Proj.'!$B64,Distributor_projects!$C:$C,'Credit sales_Ret. + Dist. Proj.'!$C64)</f>
        <v>50</v>
      </c>
      <c r="W64" s="15">
        <f>SUMIFS(Distributor_projects!K:K,Distributor_projects!$B:$B,'Credit sales_Ret. + Dist. Proj.'!$B64,Distributor_projects!$C:$C,'Credit sales_Ret. + Dist. Proj.'!$C64)</f>
        <v>50</v>
      </c>
      <c r="X64" s="15">
        <f>SUMIFS(Distributor_projects!L:L,Distributor_projects!$B:$B,'Credit sales_Ret. + Dist. Proj.'!$B64,Distributor_projects!$C:$C,'Credit sales_Ret. + Dist. Proj.'!$C64)</f>
        <v>50</v>
      </c>
      <c r="Y64" s="15">
        <f>SUMIFS(Distributor_projects!M:M,Distributor_projects!$B:$B,'Credit sales_Ret. + Dist. Proj.'!$B64,Distributor_projects!$C:$C,'Credit sales_Ret. + Dist. Proj.'!$C64)</f>
        <v>50</v>
      </c>
      <c r="Z64" s="15">
        <f>SUMIFS(Distributor_projects!N:N,Distributor_projects!$B:$B,'Credit sales_Ret. + Dist. Proj.'!$B64,Distributor_projects!$C:$C,'Credit sales_Ret. + Dist. Proj.'!$C64)</f>
        <v>100</v>
      </c>
      <c r="AA64" s="15">
        <f>SUMIFS(Distributor_projects!O:O,Distributor_projects!$B:$B,'Credit sales_Ret. + Dist. Proj.'!$B64,Distributor_projects!$C:$C,'Credit sales_Ret. + Dist. Proj.'!$C64)</f>
        <v>100</v>
      </c>
      <c r="AB64" s="15">
        <f>SUMIFS(Distributor_projects!P:P,Distributor_projects!$B:$B,'Credit sales_Ret. + Dist. Proj.'!$B64,Distributor_projects!$C:$C,'Credit sales_Ret. + Dist. Proj.'!$C64)</f>
        <v>100</v>
      </c>
      <c r="AC64" s="15">
        <f>SUMIFS(Distributor_projects!Q:Q,Distributor_projects!$B:$B,'Credit sales_Ret. + Dist. Proj.'!$B64,Distributor_projects!$C:$C,'Credit sales_Ret. + Dist. Proj.'!$C64)</f>
        <v>100</v>
      </c>
      <c r="AD64" s="15">
        <f>SUMIFS(Distributor_projects!R:R,Distributor_projects!$B:$B,'Credit sales_Ret. + Dist. Proj.'!$B64,Distributor_projects!$C:$C,'Credit sales_Ret. + Dist. Proj.'!$C64)</f>
        <v>100</v>
      </c>
      <c r="AE64" s="15">
        <f>SUMIFS(Distributor_projects!S:S,Distributor_projects!$B:$B,'Credit sales_Ret. + Dist. Proj.'!$B64,Distributor_projects!$C:$C,'Credit sales_Ret. + Dist. Proj.'!$C64)</f>
        <v>100</v>
      </c>
      <c r="AF64" s="15">
        <f>SUMIFS(Distributor_projects!T:T,Distributor_projects!$B:$B,'Credit sales_Ret. + Dist. Proj.'!$B64,Distributor_projects!$C:$C,'Credit sales_Ret. + Dist. Proj.'!$C64)</f>
        <v>100</v>
      </c>
      <c r="AH64" s="16">
        <v>0.9</v>
      </c>
      <c r="AI64" s="16">
        <v>0.9</v>
      </c>
      <c r="AJ64" s="16">
        <v>0.8</v>
      </c>
      <c r="AK64" s="16">
        <v>0.9</v>
      </c>
      <c r="AL64" s="16">
        <v>0.9</v>
      </c>
      <c r="AM64" s="16">
        <v>0.9</v>
      </c>
      <c r="AN64" s="16">
        <v>0.9</v>
      </c>
      <c r="AO64" s="16">
        <v>0.9</v>
      </c>
      <c r="AP64" s="16">
        <v>0.9</v>
      </c>
      <c r="AQ64" s="16">
        <v>0.9</v>
      </c>
      <c r="AR64" s="16">
        <v>0.9</v>
      </c>
      <c r="AS64" s="16">
        <v>0.9</v>
      </c>
      <c r="AT64" s="16"/>
      <c r="AU64" s="563">
        <f t="shared" si="10"/>
        <v>0.76500000000000001</v>
      </c>
      <c r="AV64" s="563">
        <f t="shared" si="11"/>
        <v>1.0349999999999999</v>
      </c>
      <c r="AW64" s="563">
        <f t="shared" si="12"/>
        <v>0.8</v>
      </c>
      <c r="AX64" s="563">
        <f t="shared" si="13"/>
        <v>0.76500000000000001</v>
      </c>
      <c r="AY64" s="563">
        <f t="shared" si="14"/>
        <v>0.63</v>
      </c>
      <c r="AZ64" s="563">
        <f t="shared" si="15"/>
        <v>0.76500000000000001</v>
      </c>
      <c r="BA64" s="563">
        <f t="shared" si="16"/>
        <v>0.94499999999999995</v>
      </c>
      <c r="BB64" s="563">
        <f t="shared" si="17"/>
        <v>1.125</v>
      </c>
      <c r="BC64" s="346">
        <f t="shared" si="18"/>
        <v>1.17</v>
      </c>
      <c r="BD64" s="346">
        <f t="shared" si="19"/>
        <v>1.44</v>
      </c>
      <c r="BE64" s="346">
        <f t="shared" si="20"/>
        <v>1.62</v>
      </c>
      <c r="BF64" s="346">
        <f t="shared" si="21"/>
        <v>1.89</v>
      </c>
      <c r="BG64" s="346">
        <f t="shared" si="22"/>
        <v>12.95</v>
      </c>
      <c r="BI64" s="14">
        <f>IFERROR(AH64*'Retail_distributor-wise'!KW64,"")</f>
        <v>3.87</v>
      </c>
      <c r="BJ64" s="14">
        <f>IFERROR(AI64*'Retail_distributor-wise'!KX64,"")</f>
        <v>5.2222500000000007</v>
      </c>
      <c r="BK64" s="14">
        <f>IFERROR(AJ64*'Retail_distributor-wise'!KY64,"")</f>
        <v>3.819</v>
      </c>
      <c r="BL64" s="14">
        <f>IFERROR(AK64*'Retail_distributor-wise'!KZ64,"")</f>
        <v>3.4379999999999997</v>
      </c>
      <c r="BM64" s="14">
        <f>IFERROR(AL64*'Retail_distributor-wise'!LA64,"")</f>
        <v>2.7348749999999997</v>
      </c>
      <c r="BN64" s="14">
        <f>IFERROR(AM64*'Retail_distributor-wise'!LB64,"")</f>
        <v>3.0543749999999998</v>
      </c>
      <c r="BO64" s="14">
        <f>IFERROR(AN64*'Retail_distributor-wise'!LC64,"")</f>
        <v>3.8688750000000001</v>
      </c>
      <c r="BP64" s="14">
        <f>IFERROR(AO64*'Retail_distributor-wise'!LD64,"")</f>
        <v>4.7868750000000002</v>
      </c>
      <c r="BQ64" s="14">
        <f>IFERROR(AP64*'Retail_distributor-wise'!LE64,"")</f>
        <v>5.1570000000000009</v>
      </c>
      <c r="BR64" s="14">
        <f>IFERROR(AQ64*'Retail_distributor-wise'!LF64,"")</f>
        <v>6.7837499999999995</v>
      </c>
      <c r="BS64" s="14">
        <f>IFERROR(AR64*'Retail_distributor-wise'!LG64,"")</f>
        <v>7.6882500000000009</v>
      </c>
      <c r="BT64" s="14">
        <f>IFERROR(AS64*'Retail_distributor-wise'!LH64,"")</f>
        <v>9.3149999999999995</v>
      </c>
      <c r="BU64" s="14">
        <f t="shared" si="38"/>
        <v>59.738250000000001</v>
      </c>
      <c r="BW64" s="346">
        <f>IFERROR(AH64*Distributor_projects!CZ64,"")</f>
        <v>0.2205</v>
      </c>
      <c r="BX64" s="346">
        <f>IFERROR(AI64*Distributor_projects!DA64,"")</f>
        <v>0.2205</v>
      </c>
      <c r="BY64" s="346">
        <f>IFERROR(AJ64*Distributor_projects!DB64,"")</f>
        <v>0.19600000000000001</v>
      </c>
      <c r="BZ64" s="346">
        <f>IFERROR(AK64*Distributor_projects!DC64,"")</f>
        <v>0.2205</v>
      </c>
      <c r="CA64" s="346">
        <f>IFERROR(AL64*Distributor_projects!DD64,"")</f>
        <v>0.2205</v>
      </c>
      <c r="CB64" s="346">
        <f>IFERROR(AM64*Distributor_projects!DE64,"")</f>
        <v>0.441</v>
      </c>
      <c r="CC64" s="346">
        <f>IFERROR(AN64*Distributor_projects!DF64,"")</f>
        <v>0.441</v>
      </c>
      <c r="CD64" s="346">
        <f>IFERROR(AO64*Distributor_projects!DG64,"")</f>
        <v>0.441</v>
      </c>
      <c r="CE64" s="346">
        <f>IFERROR(AP64*Distributor_projects!DH64,"")</f>
        <v>0.441</v>
      </c>
      <c r="CF64" s="346">
        <f>IFERROR(AQ64*Distributor_projects!DI64,"")</f>
        <v>0.441</v>
      </c>
      <c r="CG64" s="346">
        <f>IFERROR(AR64*Distributor_projects!DJ64,"")</f>
        <v>0.441</v>
      </c>
      <c r="CH64" s="346">
        <f>IFERROR(AS64*Distributor_projects!DK64,"")</f>
        <v>0.441</v>
      </c>
      <c r="CI64" s="563">
        <f t="shared" si="39"/>
        <v>4.165</v>
      </c>
      <c r="CK64" s="346">
        <f t="shared" si="25"/>
        <v>4.0905000000000005</v>
      </c>
      <c r="CL64" s="346">
        <f t="shared" si="26"/>
        <v>5.4427500000000011</v>
      </c>
      <c r="CM64" s="346">
        <f t="shared" si="27"/>
        <v>4.0149999999999997</v>
      </c>
      <c r="CN64" s="346">
        <f t="shared" si="28"/>
        <v>3.6584999999999996</v>
      </c>
      <c r="CO64" s="346">
        <f t="shared" si="29"/>
        <v>2.9553749999999996</v>
      </c>
      <c r="CP64" s="346">
        <f t="shared" si="30"/>
        <v>3.4953749999999997</v>
      </c>
      <c r="CQ64" s="346">
        <f t="shared" si="31"/>
        <v>4.3098749999999999</v>
      </c>
      <c r="CR64" s="346">
        <f t="shared" si="32"/>
        <v>5.227875</v>
      </c>
      <c r="CS64" s="346">
        <f t="shared" si="33"/>
        <v>5.5980000000000008</v>
      </c>
      <c r="CT64" s="346">
        <f t="shared" si="34"/>
        <v>7.2247499999999993</v>
      </c>
      <c r="CU64" s="346">
        <f t="shared" si="35"/>
        <v>8.1292500000000008</v>
      </c>
      <c r="CV64" s="346">
        <f t="shared" si="36"/>
        <v>9.7560000000000002</v>
      </c>
      <c r="CW64" s="346">
        <f t="shared" si="37"/>
        <v>63.90325</v>
      </c>
    </row>
    <row r="65" spans="1:101">
      <c r="A65" s="4">
        <v>48</v>
      </c>
      <c r="B65" s="1" t="s">
        <v>466</v>
      </c>
      <c r="C65" s="1" t="s">
        <v>355</v>
      </c>
      <c r="D65" s="4" t="s">
        <v>327</v>
      </c>
      <c r="E65" s="4"/>
      <c r="F65" s="15">
        <f t="shared" si="40"/>
        <v>3600</v>
      </c>
      <c r="G65" s="15">
        <f>SUMIFS('Retail_distributor-wise'!J:J,'Retail_distributor-wise'!$B:$B,'Credit sales_Ret. + Dist. Proj.'!$B65,'Retail_distributor-wise'!$C:$C,'Credit sales_Ret. + Dist. Proj.'!$C65)</f>
        <v>200</v>
      </c>
      <c r="H65" s="15">
        <f>SUMIFS('Retail_distributor-wise'!K:K,'Retail_distributor-wise'!$B:$B,'Credit sales_Ret. + Dist. Proj.'!$B65,'Retail_distributor-wise'!$C:$C,'Credit sales_Ret. + Dist. Proj.'!$C65)</f>
        <v>300</v>
      </c>
      <c r="I65" s="15">
        <f>SUMIFS('Retail_distributor-wise'!L:L,'Retail_distributor-wise'!$B:$B,'Credit sales_Ret. + Dist. Proj.'!$B65,'Retail_distributor-wise'!$C:$C,'Credit sales_Ret. + Dist. Proj.'!$C65)</f>
        <v>250</v>
      </c>
      <c r="J65" s="15">
        <f>SUMIFS('Retail_distributor-wise'!M:M,'Retail_distributor-wise'!$B:$B,'Credit sales_Ret. + Dist. Proj.'!$B65,'Retail_distributor-wise'!$C:$C,'Credit sales_Ret. + Dist. Proj.'!$C65)</f>
        <v>200</v>
      </c>
      <c r="K65" s="15">
        <f>SUMIFS('Retail_distributor-wise'!N:N,'Retail_distributor-wise'!$B:$B,'Credit sales_Ret. + Dist. Proj.'!$B65,'Retail_distributor-wise'!$C:$C,'Credit sales_Ret. + Dist. Proj.'!$C65)</f>
        <v>150</v>
      </c>
      <c r="L65" s="15">
        <f>SUMIFS('Retail_distributor-wise'!O:O,'Retail_distributor-wise'!$B:$B,'Credit sales_Ret. + Dist. Proj.'!$B65,'Retail_distributor-wise'!$C:$C,'Credit sales_Ret. + Dist. Proj.'!$C65)</f>
        <v>200</v>
      </c>
      <c r="M65" s="15">
        <f>SUMIFS('Retail_distributor-wise'!P:P,'Retail_distributor-wise'!$B:$B,'Credit sales_Ret. + Dist. Proj.'!$B65,'Retail_distributor-wise'!$C:$C,'Credit sales_Ret. + Dist. Proj.'!$C65)</f>
        <v>250</v>
      </c>
      <c r="N65" s="15">
        <f>SUMIFS('Retail_distributor-wise'!Q:Q,'Retail_distributor-wise'!$B:$B,'Credit sales_Ret. + Dist. Proj.'!$B65,'Retail_distributor-wise'!$C:$C,'Credit sales_Ret. + Dist. Proj.'!$C65)</f>
        <v>300</v>
      </c>
      <c r="O65" s="15">
        <f>SUMIFS('Retail_distributor-wise'!R:R,'Retail_distributor-wise'!$B:$B,'Credit sales_Ret. + Dist. Proj.'!$B65,'Retail_distributor-wise'!$C:$C,'Credit sales_Ret. + Dist. Proj.'!$C65)</f>
        <v>350</v>
      </c>
      <c r="P65" s="15">
        <f>SUMIFS('Retail_distributor-wise'!S:S,'Retail_distributor-wise'!$B:$B,'Credit sales_Ret. + Dist. Proj.'!$B65,'Retail_distributor-wise'!$C:$C,'Credit sales_Ret. + Dist. Proj.'!$C65)</f>
        <v>400</v>
      </c>
      <c r="Q65" s="15">
        <f>SUMIFS('Retail_distributor-wise'!T:T,'Retail_distributor-wise'!$B:$B,'Credit sales_Ret. + Dist. Proj.'!$B65,'Retail_distributor-wise'!$C:$C,'Credit sales_Ret. + Dist. Proj.'!$C65)</f>
        <v>450</v>
      </c>
      <c r="R65" s="15">
        <f>SUMIFS('Retail_distributor-wise'!U:U,'Retail_distributor-wise'!$B:$B,'Credit sales_Ret. + Dist. Proj.'!$B65,'Retail_distributor-wise'!$C:$C,'Credit sales_Ret. + Dist. Proj.'!$C65)</f>
        <v>550</v>
      </c>
      <c r="S65" s="15"/>
      <c r="T65" s="15">
        <f t="shared" si="41"/>
        <v>950</v>
      </c>
      <c r="U65" s="15">
        <f>SUMIFS(Distributor_projects!I:I,Distributor_projects!$B:$B,'Credit sales_Ret. + Dist. Proj.'!$B65,Distributor_projects!$C:$C,'Credit sales_Ret. + Dist. Proj.'!$C65)</f>
        <v>0</v>
      </c>
      <c r="V65" s="15">
        <f>SUMIFS(Distributor_projects!J:J,Distributor_projects!$B:$B,'Credit sales_Ret. + Dist. Proj.'!$B65,Distributor_projects!$C:$C,'Credit sales_Ret. + Dist. Proj.'!$C65)</f>
        <v>50</v>
      </c>
      <c r="W65" s="15">
        <f>SUMIFS(Distributor_projects!K:K,Distributor_projects!$B:$B,'Credit sales_Ret. + Dist. Proj.'!$B65,Distributor_projects!$C:$C,'Credit sales_Ret. + Dist. Proj.'!$C65)</f>
        <v>50</v>
      </c>
      <c r="X65" s="15">
        <f>SUMIFS(Distributor_projects!L:L,Distributor_projects!$B:$B,'Credit sales_Ret. + Dist. Proj.'!$B65,Distributor_projects!$C:$C,'Credit sales_Ret. + Dist. Proj.'!$C65)</f>
        <v>50</v>
      </c>
      <c r="Y65" s="15">
        <f>SUMIFS(Distributor_projects!M:M,Distributor_projects!$B:$B,'Credit sales_Ret. + Dist. Proj.'!$B65,Distributor_projects!$C:$C,'Credit sales_Ret. + Dist. Proj.'!$C65)</f>
        <v>100</v>
      </c>
      <c r="Z65" s="15">
        <f>SUMIFS(Distributor_projects!N:N,Distributor_projects!$B:$B,'Credit sales_Ret. + Dist. Proj.'!$B65,Distributor_projects!$C:$C,'Credit sales_Ret. + Dist. Proj.'!$C65)</f>
        <v>100</v>
      </c>
      <c r="AA65" s="15">
        <f>SUMIFS(Distributor_projects!O:O,Distributor_projects!$B:$B,'Credit sales_Ret. + Dist. Proj.'!$B65,Distributor_projects!$C:$C,'Credit sales_Ret. + Dist. Proj.'!$C65)</f>
        <v>100</v>
      </c>
      <c r="AB65" s="15">
        <f>SUMIFS(Distributor_projects!P:P,Distributor_projects!$B:$B,'Credit sales_Ret. + Dist. Proj.'!$B65,Distributor_projects!$C:$C,'Credit sales_Ret. + Dist. Proj.'!$C65)</f>
        <v>100</v>
      </c>
      <c r="AC65" s="15">
        <f>SUMIFS(Distributor_projects!Q:Q,Distributor_projects!$B:$B,'Credit sales_Ret. + Dist. Proj.'!$B65,Distributor_projects!$C:$C,'Credit sales_Ret. + Dist. Proj.'!$C65)</f>
        <v>100</v>
      </c>
      <c r="AD65" s="15">
        <f>SUMIFS(Distributor_projects!R:R,Distributor_projects!$B:$B,'Credit sales_Ret. + Dist. Proj.'!$B65,Distributor_projects!$C:$C,'Credit sales_Ret. + Dist. Proj.'!$C65)</f>
        <v>100</v>
      </c>
      <c r="AE65" s="15">
        <f>SUMIFS(Distributor_projects!S:S,Distributor_projects!$B:$B,'Credit sales_Ret. + Dist. Proj.'!$B65,Distributor_projects!$C:$C,'Credit sales_Ret. + Dist. Proj.'!$C65)</f>
        <v>100</v>
      </c>
      <c r="AF65" s="15">
        <f>SUMIFS(Distributor_projects!T:T,Distributor_projects!$B:$B,'Credit sales_Ret. + Dist. Proj.'!$B65,Distributor_projects!$C:$C,'Credit sales_Ret. + Dist. Proj.'!$C65)</f>
        <v>100</v>
      </c>
      <c r="AH65" s="4"/>
      <c r="AI65" s="4"/>
      <c r="AJ65" s="4"/>
      <c r="AK65" s="4"/>
      <c r="AL65" s="4"/>
      <c r="AM65" s="4"/>
      <c r="AN65" s="4"/>
      <c r="AO65" s="4"/>
      <c r="AP65" s="4"/>
      <c r="AQ65" s="4"/>
      <c r="AR65" s="4"/>
      <c r="AS65" s="4"/>
      <c r="AT65" s="4"/>
      <c r="AU65" s="4"/>
      <c r="AV65" s="4"/>
      <c r="AW65" s="4"/>
      <c r="AX65" s="4"/>
      <c r="AY65" s="4"/>
      <c r="AZ65" s="4"/>
      <c r="BA65" s="4"/>
      <c r="BB65" s="4"/>
      <c r="BI65" s="14">
        <f>IFERROR(AH65*'Retail_distributor-wise'!KW65,"")</f>
        <v>0</v>
      </c>
      <c r="BJ65" s="14">
        <f>IFERROR(AI65*'Retail_distributor-wise'!KX65,"")</f>
        <v>0</v>
      </c>
      <c r="BK65" s="14">
        <f>IFERROR(AJ65*'Retail_distributor-wise'!KY65,"")</f>
        <v>0</v>
      </c>
      <c r="BL65" s="14">
        <f>IFERROR(AK65*'Retail_distributor-wise'!KZ65,"")</f>
        <v>0</v>
      </c>
      <c r="BM65" s="14">
        <f>IFERROR(AL65*'Retail_distributor-wise'!LA65,"")</f>
        <v>0</v>
      </c>
      <c r="BN65" s="14">
        <f>IFERROR(AM65*'Retail_distributor-wise'!LB65,"")</f>
        <v>0</v>
      </c>
      <c r="BO65" s="14">
        <f>IFERROR(AN65*'Retail_distributor-wise'!LC65,"")</f>
        <v>0</v>
      </c>
      <c r="BP65" s="14">
        <f>IFERROR(AO65*'Retail_distributor-wise'!LD65,"")</f>
        <v>0</v>
      </c>
      <c r="BQ65" s="14">
        <f>IFERROR(AP65*'Retail_distributor-wise'!LE65,"")</f>
        <v>0</v>
      </c>
      <c r="BR65" s="14">
        <f>IFERROR(AQ65*'Retail_distributor-wise'!LF65,"")</f>
        <v>0</v>
      </c>
      <c r="BS65" s="14">
        <f>IFERROR(AR65*'Retail_distributor-wise'!LG65,"")</f>
        <v>0</v>
      </c>
      <c r="BT65" s="14">
        <f>IFERROR(AS65*'Retail_distributor-wise'!LH65,"")</f>
        <v>0</v>
      </c>
      <c r="BU65" s="14">
        <f t="shared" si="38"/>
        <v>0</v>
      </c>
      <c r="BW65" s="346">
        <f>IFERROR(AH65*Distributor_projects!CZ65,"")</f>
        <v>0</v>
      </c>
      <c r="BX65" s="346">
        <f>IFERROR(AI65*Distributor_projects!DA65,"")</f>
        <v>0</v>
      </c>
      <c r="BY65" s="346">
        <f>IFERROR(AJ65*Distributor_projects!DB65,"")</f>
        <v>0</v>
      </c>
      <c r="BZ65" s="346">
        <f>IFERROR(AK65*Distributor_projects!DC65,"")</f>
        <v>0</v>
      </c>
      <c r="CA65" s="346">
        <f>IFERROR(AL65*Distributor_projects!DD65,"")</f>
        <v>0</v>
      </c>
      <c r="CB65" s="346">
        <f>IFERROR(AM65*Distributor_projects!DE65,"")</f>
        <v>0</v>
      </c>
      <c r="CC65" s="346">
        <f>IFERROR(AN65*Distributor_projects!DF65,"")</f>
        <v>0</v>
      </c>
      <c r="CD65" s="346">
        <f>IFERROR(AO65*Distributor_projects!DG65,"")</f>
        <v>0</v>
      </c>
      <c r="CE65" s="346">
        <f>IFERROR(AP65*Distributor_projects!DH65,"")</f>
        <v>0</v>
      </c>
      <c r="CF65" s="346">
        <f>IFERROR(AQ65*Distributor_projects!DI65,"")</f>
        <v>0</v>
      </c>
      <c r="CG65" s="346">
        <f>IFERROR(AR65*Distributor_projects!DJ65,"")</f>
        <v>0</v>
      </c>
      <c r="CH65" s="346">
        <f>IFERROR(AS65*Distributor_projects!DK65,"")</f>
        <v>0</v>
      </c>
      <c r="CI65" s="563">
        <f t="shared" si="39"/>
        <v>0</v>
      </c>
      <c r="CK65" s="346">
        <f t="shared" si="25"/>
        <v>0</v>
      </c>
      <c r="CL65" s="346">
        <f t="shared" si="26"/>
        <v>0</v>
      </c>
      <c r="CM65" s="346">
        <f t="shared" si="27"/>
        <v>0</v>
      </c>
      <c r="CN65" s="346">
        <f t="shared" si="28"/>
        <v>0</v>
      </c>
      <c r="CO65" s="346">
        <f t="shared" si="29"/>
        <v>0</v>
      </c>
      <c r="CP65" s="346">
        <f t="shared" si="30"/>
        <v>0</v>
      </c>
      <c r="CQ65" s="346">
        <f t="shared" si="31"/>
        <v>0</v>
      </c>
      <c r="CR65" s="346">
        <f t="shared" si="32"/>
        <v>0</v>
      </c>
      <c r="CS65" s="346">
        <f t="shared" si="33"/>
        <v>0</v>
      </c>
      <c r="CT65" s="346">
        <f t="shared" si="34"/>
        <v>0</v>
      </c>
      <c r="CU65" s="346">
        <f t="shared" si="35"/>
        <v>0</v>
      </c>
      <c r="CV65" s="346">
        <f t="shared" si="36"/>
        <v>0</v>
      </c>
      <c r="CW65" s="346">
        <f t="shared" si="37"/>
        <v>0</v>
      </c>
    </row>
    <row r="66" spans="1:101">
      <c r="A66" s="4"/>
      <c r="D66" s="4"/>
      <c r="E66" s="4"/>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H66" s="4"/>
      <c r="AI66" s="4"/>
      <c r="AJ66" s="4"/>
      <c r="AK66" s="4"/>
      <c r="AL66" s="4"/>
      <c r="AM66" s="4"/>
      <c r="AN66" s="4"/>
      <c r="AO66" s="4"/>
      <c r="AP66" s="4"/>
      <c r="AQ66" s="4"/>
      <c r="AR66" s="4"/>
      <c r="AS66" s="4"/>
      <c r="AT66" s="4"/>
      <c r="AU66" s="4"/>
      <c r="AV66" s="4"/>
      <c r="AW66" s="4"/>
      <c r="AX66" s="4"/>
      <c r="AY66" s="4"/>
      <c r="AZ66" s="4"/>
      <c r="BA66" s="4"/>
      <c r="BB66" s="4"/>
      <c r="BI66" s="14">
        <f>IFERROR(AH66*'Retail_distributor-wise'!KW66,"")</f>
        <v>0</v>
      </c>
      <c r="BJ66" s="14">
        <f>IFERROR(AI66*'Retail_distributor-wise'!KX66,"")</f>
        <v>0</v>
      </c>
      <c r="BK66" s="14">
        <f>IFERROR(AJ66*'Retail_distributor-wise'!KY66,"")</f>
        <v>0</v>
      </c>
      <c r="BL66" s="14">
        <f>IFERROR(AK66*'Retail_distributor-wise'!KZ66,"")</f>
        <v>0</v>
      </c>
      <c r="BM66" s="14">
        <f>IFERROR(AL66*'Retail_distributor-wise'!LA66,"")</f>
        <v>0</v>
      </c>
      <c r="BN66" s="14">
        <f>IFERROR(AM66*'Retail_distributor-wise'!LB66,"")</f>
        <v>0</v>
      </c>
      <c r="BO66" s="14">
        <f>IFERROR(AN66*'Retail_distributor-wise'!LC66,"")</f>
        <v>0</v>
      </c>
      <c r="BP66" s="14">
        <f>IFERROR(AO66*'Retail_distributor-wise'!LD66,"")</f>
        <v>0</v>
      </c>
      <c r="BQ66" s="14">
        <f>IFERROR(AP66*'Retail_distributor-wise'!LE66,"")</f>
        <v>0</v>
      </c>
      <c r="BR66" s="14">
        <f>IFERROR(AQ66*'Retail_distributor-wise'!LF66,"")</f>
        <v>0</v>
      </c>
      <c r="BS66" s="14">
        <f>IFERROR(AR66*'Retail_distributor-wise'!LG66,"")</f>
        <v>0</v>
      </c>
      <c r="BT66" s="14">
        <f>IFERROR(AS66*'Retail_distributor-wise'!LH66,"")</f>
        <v>0</v>
      </c>
      <c r="BU66" s="14">
        <f t="shared" si="38"/>
        <v>0</v>
      </c>
      <c r="BW66" s="346">
        <f>IFERROR(AH66*Distributor_projects!CZ66,"")</f>
        <v>0</v>
      </c>
      <c r="BX66" s="346">
        <f>IFERROR(AI66*Distributor_projects!DA66,"")</f>
        <v>0</v>
      </c>
      <c r="BY66" s="346">
        <f>IFERROR(AJ66*Distributor_projects!DB66,"")</f>
        <v>0</v>
      </c>
      <c r="BZ66" s="346">
        <f>IFERROR(AK66*Distributor_projects!DC66,"")</f>
        <v>0</v>
      </c>
      <c r="CA66" s="346">
        <f>IFERROR(AL66*Distributor_projects!DD66,"")</f>
        <v>0</v>
      </c>
      <c r="CB66" s="346">
        <f>IFERROR(AM66*Distributor_projects!DE66,"")</f>
        <v>0</v>
      </c>
      <c r="CC66" s="346">
        <f>IFERROR(AN66*Distributor_projects!DF66,"")</f>
        <v>0</v>
      </c>
      <c r="CD66" s="346">
        <f>IFERROR(AO66*Distributor_projects!DG66,"")</f>
        <v>0</v>
      </c>
      <c r="CE66" s="346">
        <f>IFERROR(AP66*Distributor_projects!DH66,"")</f>
        <v>0</v>
      </c>
      <c r="CF66" s="346">
        <f>IFERROR(AQ66*Distributor_projects!DI66,"")</f>
        <v>0</v>
      </c>
      <c r="CG66" s="346">
        <f>IFERROR(AR66*Distributor_projects!DJ66,"")</f>
        <v>0</v>
      </c>
      <c r="CH66" s="346">
        <f>IFERROR(AS66*Distributor_projects!DK66,"")</f>
        <v>0</v>
      </c>
      <c r="CI66" s="563">
        <f t="shared" si="39"/>
        <v>0</v>
      </c>
      <c r="CK66" s="346">
        <f t="shared" si="25"/>
        <v>0</v>
      </c>
      <c r="CL66" s="346">
        <f t="shared" si="26"/>
        <v>0</v>
      </c>
      <c r="CM66" s="346">
        <f t="shared" si="27"/>
        <v>0</v>
      </c>
      <c r="CN66" s="346">
        <f t="shared" si="28"/>
        <v>0</v>
      </c>
      <c r="CO66" s="346">
        <f t="shared" si="29"/>
        <v>0</v>
      </c>
      <c r="CP66" s="346">
        <f t="shared" si="30"/>
        <v>0</v>
      </c>
      <c r="CQ66" s="346">
        <f t="shared" si="31"/>
        <v>0</v>
      </c>
      <c r="CR66" s="346">
        <f t="shared" si="32"/>
        <v>0</v>
      </c>
      <c r="CS66" s="346">
        <f t="shared" si="33"/>
        <v>0</v>
      </c>
      <c r="CT66" s="346">
        <f t="shared" si="34"/>
        <v>0</v>
      </c>
      <c r="CU66" s="346">
        <f t="shared" si="35"/>
        <v>0</v>
      </c>
      <c r="CV66" s="346">
        <f t="shared" si="36"/>
        <v>0</v>
      </c>
      <c r="CW66" s="346">
        <f t="shared" si="37"/>
        <v>0</v>
      </c>
    </row>
    <row r="67" spans="1:101">
      <c r="A67" s="4">
        <v>49</v>
      </c>
      <c r="B67" s="1" t="s">
        <v>468</v>
      </c>
      <c r="C67" s="1" t="s">
        <v>357</v>
      </c>
      <c r="D67" s="4" t="s">
        <v>329</v>
      </c>
      <c r="E67" s="4"/>
      <c r="F67" s="15">
        <f t="shared" si="40"/>
        <v>10000</v>
      </c>
      <c r="G67" s="15">
        <f>SUMIFS('Retail_distributor-wise'!J:J,'Retail_distributor-wise'!$B:$B,'Credit sales_Ret. + Dist. Proj.'!$B67,'Retail_distributor-wise'!$C:$C,'Credit sales_Ret. + Dist. Proj.'!$C67)</f>
        <v>600</v>
      </c>
      <c r="H67" s="15">
        <f>SUMIFS('Retail_distributor-wise'!K:K,'Retail_distributor-wise'!$B:$B,'Credit sales_Ret. + Dist. Proj.'!$B67,'Retail_distributor-wise'!$C:$C,'Credit sales_Ret. + Dist. Proj.'!$C67)</f>
        <v>800</v>
      </c>
      <c r="I67" s="15">
        <f>SUMIFS('Retail_distributor-wise'!L:L,'Retail_distributor-wise'!$B:$B,'Credit sales_Ret. + Dist. Proj.'!$B67,'Retail_distributor-wise'!$C:$C,'Credit sales_Ret. + Dist. Proj.'!$C67)</f>
        <v>700</v>
      </c>
      <c r="J67" s="15">
        <f>SUMIFS('Retail_distributor-wise'!M:M,'Retail_distributor-wise'!$B:$B,'Credit sales_Ret. + Dist. Proj.'!$B67,'Retail_distributor-wise'!$C:$C,'Credit sales_Ret. + Dist. Proj.'!$C67)</f>
        <v>600</v>
      </c>
      <c r="K67" s="15">
        <f>SUMIFS('Retail_distributor-wise'!N:N,'Retail_distributor-wise'!$B:$B,'Credit sales_Ret. + Dist. Proj.'!$B67,'Retail_distributor-wise'!$C:$C,'Credit sales_Ret. + Dist. Proj.'!$C67)</f>
        <v>500</v>
      </c>
      <c r="L67" s="15">
        <f>SUMIFS('Retail_distributor-wise'!O:O,'Retail_distributor-wise'!$B:$B,'Credit sales_Ret. + Dist. Proj.'!$B67,'Retail_distributor-wise'!$C:$C,'Credit sales_Ret. + Dist. Proj.'!$C67)</f>
        <v>550</v>
      </c>
      <c r="M67" s="15">
        <f>SUMIFS('Retail_distributor-wise'!P:P,'Retail_distributor-wise'!$B:$B,'Credit sales_Ret. + Dist. Proj.'!$B67,'Retail_distributor-wise'!$C:$C,'Credit sales_Ret. + Dist. Proj.'!$C67)</f>
        <v>700</v>
      </c>
      <c r="N67" s="15">
        <f>SUMIFS('Retail_distributor-wise'!Q:Q,'Retail_distributor-wise'!$B:$B,'Credit sales_Ret. + Dist. Proj.'!$B67,'Retail_distributor-wise'!$C:$C,'Credit sales_Ret. + Dist. Proj.'!$C67)</f>
        <v>850</v>
      </c>
      <c r="O67" s="15">
        <f>SUMIFS('Retail_distributor-wise'!R:R,'Retail_distributor-wise'!$B:$B,'Credit sales_Ret. + Dist. Proj.'!$B67,'Retail_distributor-wise'!$C:$C,'Credit sales_Ret. + Dist. Proj.'!$C67)</f>
        <v>900</v>
      </c>
      <c r="P67" s="15">
        <f>SUMIFS('Retail_distributor-wise'!S:S,'Retail_distributor-wise'!$B:$B,'Credit sales_Ret. + Dist. Proj.'!$B67,'Retail_distributor-wise'!$C:$C,'Credit sales_Ret. + Dist. Proj.'!$C67)</f>
        <v>1100</v>
      </c>
      <c r="Q67" s="15">
        <f>SUMIFS('Retail_distributor-wise'!T:T,'Retail_distributor-wise'!$B:$B,'Credit sales_Ret. + Dist. Proj.'!$B67,'Retail_distributor-wise'!$C:$C,'Credit sales_Ret. + Dist. Proj.'!$C67)</f>
        <v>1250</v>
      </c>
      <c r="R67" s="15">
        <f>SUMIFS('Retail_distributor-wise'!U:U,'Retail_distributor-wise'!$B:$B,'Credit sales_Ret. + Dist. Proj.'!$B67,'Retail_distributor-wise'!$C:$C,'Credit sales_Ret. + Dist. Proj.'!$C67)</f>
        <v>1450</v>
      </c>
      <c r="S67" s="15"/>
      <c r="T67" s="15">
        <f t="shared" si="41"/>
        <v>1350</v>
      </c>
      <c r="U67" s="15">
        <f>SUMIFS(Distributor_projects!I:I,Distributor_projects!$B:$B,'Credit sales_Ret. + Dist. Proj.'!$B67,Distributor_projects!$C:$C,'Credit sales_Ret. + Dist. Proj.'!$C67)</f>
        <v>0</v>
      </c>
      <c r="V67" s="15">
        <f>SUMIFS(Distributor_projects!J:J,Distributor_projects!$B:$B,'Credit sales_Ret. + Dist. Proj.'!$B67,Distributor_projects!$C:$C,'Credit sales_Ret. + Dist. Proj.'!$C67)</f>
        <v>100</v>
      </c>
      <c r="W67" s="15">
        <f>SUMIFS(Distributor_projects!K:K,Distributor_projects!$B:$B,'Credit sales_Ret. + Dist. Proj.'!$B67,Distributor_projects!$C:$C,'Credit sales_Ret. + Dist. Proj.'!$C67)</f>
        <v>50</v>
      </c>
      <c r="X67" s="15">
        <f>SUMIFS(Distributor_projects!L:L,Distributor_projects!$B:$B,'Credit sales_Ret. + Dist. Proj.'!$B67,Distributor_projects!$C:$C,'Credit sales_Ret. + Dist. Proj.'!$C67)</f>
        <v>50</v>
      </c>
      <c r="Y67" s="15">
        <f>SUMIFS(Distributor_projects!M:M,Distributor_projects!$B:$B,'Credit sales_Ret. + Dist. Proj.'!$B67,Distributor_projects!$C:$C,'Credit sales_Ret. + Dist. Proj.'!$C67)</f>
        <v>50</v>
      </c>
      <c r="Z67" s="15">
        <f>SUMIFS(Distributor_projects!N:N,Distributor_projects!$B:$B,'Credit sales_Ret. + Dist. Proj.'!$B67,Distributor_projects!$C:$C,'Credit sales_Ret. + Dist. Proj.'!$C67)</f>
        <v>50</v>
      </c>
      <c r="AA67" s="15">
        <f>SUMIFS(Distributor_projects!O:O,Distributor_projects!$B:$B,'Credit sales_Ret. + Dist. Proj.'!$B67,Distributor_projects!$C:$C,'Credit sales_Ret. + Dist. Proj.'!$C67)</f>
        <v>150</v>
      </c>
      <c r="AB67" s="15">
        <f>SUMIFS(Distributor_projects!P:P,Distributor_projects!$B:$B,'Credit sales_Ret. + Dist. Proj.'!$B67,Distributor_projects!$C:$C,'Credit sales_Ret. + Dist. Proj.'!$C67)</f>
        <v>150</v>
      </c>
      <c r="AC67" s="15">
        <f>SUMIFS(Distributor_projects!Q:Q,Distributor_projects!$B:$B,'Credit sales_Ret. + Dist. Proj.'!$B67,Distributor_projects!$C:$C,'Credit sales_Ret. + Dist. Proj.'!$C67)</f>
        <v>150</v>
      </c>
      <c r="AD67" s="15">
        <f>SUMIFS(Distributor_projects!R:R,Distributor_projects!$B:$B,'Credit sales_Ret. + Dist. Proj.'!$B67,Distributor_projects!$C:$C,'Credit sales_Ret. + Dist. Proj.'!$C67)</f>
        <v>200</v>
      </c>
      <c r="AE67" s="15">
        <f>SUMIFS(Distributor_projects!S:S,Distributor_projects!$B:$B,'Credit sales_Ret. + Dist. Proj.'!$B67,Distributor_projects!$C:$C,'Credit sales_Ret. + Dist. Proj.'!$C67)</f>
        <v>200</v>
      </c>
      <c r="AF67" s="15">
        <f>SUMIFS(Distributor_projects!T:T,Distributor_projects!$B:$B,'Credit sales_Ret. + Dist. Proj.'!$B67,Distributor_projects!$C:$C,'Credit sales_Ret. + Dist. Proj.'!$C67)</f>
        <v>200</v>
      </c>
      <c r="AH67" s="4"/>
      <c r="AI67" s="4"/>
      <c r="AJ67" s="4"/>
      <c r="AK67" s="4"/>
      <c r="AL67" s="4"/>
      <c r="AM67" s="4"/>
      <c r="AN67" s="4"/>
      <c r="AO67" s="4"/>
      <c r="AP67" s="4"/>
      <c r="AQ67" s="4"/>
      <c r="AR67" s="4"/>
      <c r="AS67" s="4"/>
      <c r="AT67" s="4"/>
      <c r="AU67" s="4"/>
      <c r="AV67" s="4"/>
      <c r="AW67" s="4"/>
      <c r="AX67" s="4"/>
      <c r="AY67" s="4"/>
      <c r="AZ67" s="4"/>
      <c r="BA67" s="4"/>
      <c r="BB67" s="4"/>
      <c r="BI67" s="14">
        <f>IFERROR(AH67*'Retail_distributor-wise'!KW67,"")</f>
        <v>0</v>
      </c>
      <c r="BJ67" s="14">
        <f>IFERROR(AI67*'Retail_distributor-wise'!KX67,"")</f>
        <v>0</v>
      </c>
      <c r="BK67" s="14">
        <f>IFERROR(AJ67*'Retail_distributor-wise'!KY67,"")</f>
        <v>0</v>
      </c>
      <c r="BL67" s="14">
        <f>IFERROR(AK67*'Retail_distributor-wise'!KZ67,"")</f>
        <v>0</v>
      </c>
      <c r="BM67" s="14">
        <f>IFERROR(AL67*'Retail_distributor-wise'!LA67,"")</f>
        <v>0</v>
      </c>
      <c r="BN67" s="14">
        <f>IFERROR(AM67*'Retail_distributor-wise'!LB67,"")</f>
        <v>0</v>
      </c>
      <c r="BO67" s="14">
        <f>IFERROR(AN67*'Retail_distributor-wise'!LC67,"")</f>
        <v>0</v>
      </c>
      <c r="BP67" s="14">
        <f>IFERROR(AO67*'Retail_distributor-wise'!LD67,"")</f>
        <v>0</v>
      </c>
      <c r="BQ67" s="14">
        <f>IFERROR(AP67*'Retail_distributor-wise'!LE67,"")</f>
        <v>0</v>
      </c>
      <c r="BR67" s="14">
        <f>IFERROR(AQ67*'Retail_distributor-wise'!LF67,"")</f>
        <v>0</v>
      </c>
      <c r="BS67" s="14">
        <f>IFERROR(AR67*'Retail_distributor-wise'!LG67,"")</f>
        <v>0</v>
      </c>
      <c r="BT67" s="14">
        <f>IFERROR(AS67*'Retail_distributor-wise'!LH67,"")</f>
        <v>0</v>
      </c>
      <c r="BU67" s="14">
        <f t="shared" si="38"/>
        <v>0</v>
      </c>
      <c r="BW67" s="346">
        <f>IFERROR(AH67*Distributor_projects!CZ67,"")</f>
        <v>0</v>
      </c>
      <c r="BX67" s="346">
        <f>IFERROR(AI67*Distributor_projects!DA67,"")</f>
        <v>0</v>
      </c>
      <c r="BY67" s="346">
        <f>IFERROR(AJ67*Distributor_projects!DB67,"")</f>
        <v>0</v>
      </c>
      <c r="BZ67" s="346">
        <f>IFERROR(AK67*Distributor_projects!DC67,"")</f>
        <v>0</v>
      </c>
      <c r="CA67" s="346">
        <f>IFERROR(AL67*Distributor_projects!DD67,"")</f>
        <v>0</v>
      </c>
      <c r="CB67" s="346">
        <f>IFERROR(AM67*Distributor_projects!DE67,"")</f>
        <v>0</v>
      </c>
      <c r="CC67" s="346">
        <f>IFERROR(AN67*Distributor_projects!DF67,"")</f>
        <v>0</v>
      </c>
      <c r="CD67" s="346">
        <f>IFERROR(AO67*Distributor_projects!DG67,"")</f>
        <v>0</v>
      </c>
      <c r="CE67" s="346">
        <f>IFERROR(AP67*Distributor_projects!DH67,"")</f>
        <v>0</v>
      </c>
      <c r="CF67" s="346">
        <f>IFERROR(AQ67*Distributor_projects!DI67,"")</f>
        <v>0</v>
      </c>
      <c r="CG67" s="346">
        <f>IFERROR(AR67*Distributor_projects!DJ67,"")</f>
        <v>0</v>
      </c>
      <c r="CH67" s="346">
        <f>IFERROR(AS67*Distributor_projects!DK67,"")</f>
        <v>0</v>
      </c>
      <c r="CI67" s="563">
        <f t="shared" si="39"/>
        <v>0</v>
      </c>
      <c r="CK67" s="346">
        <f t="shared" si="25"/>
        <v>0</v>
      </c>
      <c r="CL67" s="346">
        <f t="shared" si="26"/>
        <v>0</v>
      </c>
      <c r="CM67" s="346">
        <f t="shared" si="27"/>
        <v>0</v>
      </c>
      <c r="CN67" s="346">
        <f t="shared" si="28"/>
        <v>0</v>
      </c>
      <c r="CO67" s="346">
        <f t="shared" si="29"/>
        <v>0</v>
      </c>
      <c r="CP67" s="346">
        <f t="shared" si="30"/>
        <v>0</v>
      </c>
      <c r="CQ67" s="346">
        <f t="shared" si="31"/>
        <v>0</v>
      </c>
      <c r="CR67" s="346">
        <f t="shared" si="32"/>
        <v>0</v>
      </c>
      <c r="CS67" s="346">
        <f t="shared" si="33"/>
        <v>0</v>
      </c>
      <c r="CT67" s="346">
        <f t="shared" si="34"/>
        <v>0</v>
      </c>
      <c r="CU67" s="346">
        <f t="shared" si="35"/>
        <v>0</v>
      </c>
      <c r="CV67" s="346">
        <f t="shared" si="36"/>
        <v>0</v>
      </c>
      <c r="CW67" s="346">
        <f t="shared" si="37"/>
        <v>0</v>
      </c>
    </row>
    <row r="68" spans="1:101">
      <c r="A68" s="4">
        <v>50</v>
      </c>
      <c r="B68" s="1" t="s">
        <v>469</v>
      </c>
      <c r="C68" s="1" t="s">
        <v>357</v>
      </c>
      <c r="D68" s="4" t="s">
        <v>329</v>
      </c>
      <c r="E68" s="4"/>
      <c r="F68" s="15">
        <f t="shared" si="40"/>
        <v>10000</v>
      </c>
      <c r="G68" s="15">
        <f>SUMIFS('Retail_distributor-wise'!J:J,'Retail_distributor-wise'!$B:$B,'Credit sales_Ret. + Dist. Proj.'!$B68,'Retail_distributor-wise'!$C:$C,'Credit sales_Ret. + Dist. Proj.'!$C68)</f>
        <v>600</v>
      </c>
      <c r="H68" s="15">
        <f>SUMIFS('Retail_distributor-wise'!K:K,'Retail_distributor-wise'!$B:$B,'Credit sales_Ret. + Dist. Proj.'!$B68,'Retail_distributor-wise'!$C:$C,'Credit sales_Ret. + Dist. Proj.'!$C68)</f>
        <v>800</v>
      </c>
      <c r="I68" s="15">
        <f>SUMIFS('Retail_distributor-wise'!L:L,'Retail_distributor-wise'!$B:$B,'Credit sales_Ret. + Dist. Proj.'!$B68,'Retail_distributor-wise'!$C:$C,'Credit sales_Ret. + Dist. Proj.'!$C68)</f>
        <v>700</v>
      </c>
      <c r="J68" s="15">
        <f>SUMIFS('Retail_distributor-wise'!M:M,'Retail_distributor-wise'!$B:$B,'Credit sales_Ret. + Dist. Proj.'!$B68,'Retail_distributor-wise'!$C:$C,'Credit sales_Ret. + Dist. Proj.'!$C68)</f>
        <v>600</v>
      </c>
      <c r="K68" s="15">
        <f>SUMIFS('Retail_distributor-wise'!N:N,'Retail_distributor-wise'!$B:$B,'Credit sales_Ret. + Dist. Proj.'!$B68,'Retail_distributor-wise'!$C:$C,'Credit sales_Ret. + Dist. Proj.'!$C68)</f>
        <v>500</v>
      </c>
      <c r="L68" s="15">
        <f>SUMIFS('Retail_distributor-wise'!O:O,'Retail_distributor-wise'!$B:$B,'Credit sales_Ret. + Dist. Proj.'!$B68,'Retail_distributor-wise'!$C:$C,'Credit sales_Ret. + Dist. Proj.'!$C68)</f>
        <v>550</v>
      </c>
      <c r="M68" s="15">
        <f>SUMIFS('Retail_distributor-wise'!P:P,'Retail_distributor-wise'!$B:$B,'Credit sales_Ret. + Dist. Proj.'!$B68,'Retail_distributor-wise'!$C:$C,'Credit sales_Ret. + Dist. Proj.'!$C68)</f>
        <v>700</v>
      </c>
      <c r="N68" s="15">
        <f>SUMIFS('Retail_distributor-wise'!Q:Q,'Retail_distributor-wise'!$B:$B,'Credit sales_Ret. + Dist. Proj.'!$B68,'Retail_distributor-wise'!$C:$C,'Credit sales_Ret. + Dist. Proj.'!$C68)</f>
        <v>850</v>
      </c>
      <c r="O68" s="15">
        <f>SUMIFS('Retail_distributor-wise'!R:R,'Retail_distributor-wise'!$B:$B,'Credit sales_Ret. + Dist. Proj.'!$B68,'Retail_distributor-wise'!$C:$C,'Credit sales_Ret. + Dist. Proj.'!$C68)</f>
        <v>900</v>
      </c>
      <c r="P68" s="15">
        <f>SUMIFS('Retail_distributor-wise'!S:S,'Retail_distributor-wise'!$B:$B,'Credit sales_Ret. + Dist. Proj.'!$B68,'Retail_distributor-wise'!$C:$C,'Credit sales_Ret. + Dist. Proj.'!$C68)</f>
        <v>1100</v>
      </c>
      <c r="Q68" s="15">
        <f>SUMIFS('Retail_distributor-wise'!T:T,'Retail_distributor-wise'!$B:$B,'Credit sales_Ret. + Dist. Proj.'!$B68,'Retail_distributor-wise'!$C:$C,'Credit sales_Ret. + Dist. Proj.'!$C68)</f>
        <v>1250</v>
      </c>
      <c r="R68" s="15">
        <f>SUMIFS('Retail_distributor-wise'!U:U,'Retail_distributor-wise'!$B:$B,'Credit sales_Ret. + Dist. Proj.'!$B68,'Retail_distributor-wise'!$C:$C,'Credit sales_Ret. + Dist. Proj.'!$C68)</f>
        <v>1450</v>
      </c>
      <c r="S68" s="15"/>
      <c r="T68" s="15">
        <f t="shared" si="41"/>
        <v>1350</v>
      </c>
      <c r="U68" s="15">
        <f>SUMIFS(Distributor_projects!I:I,Distributor_projects!$B:$B,'Credit sales_Ret. + Dist. Proj.'!$B68,Distributor_projects!$C:$C,'Credit sales_Ret. + Dist. Proj.'!$C68)</f>
        <v>0</v>
      </c>
      <c r="V68" s="15">
        <f>SUMIFS(Distributor_projects!J:J,Distributor_projects!$B:$B,'Credit sales_Ret. + Dist. Proj.'!$B68,Distributor_projects!$C:$C,'Credit sales_Ret. + Dist. Proj.'!$C68)</f>
        <v>100</v>
      </c>
      <c r="W68" s="15">
        <f>SUMIFS(Distributor_projects!K:K,Distributor_projects!$B:$B,'Credit sales_Ret. + Dist. Proj.'!$B68,Distributor_projects!$C:$C,'Credit sales_Ret. + Dist. Proj.'!$C68)</f>
        <v>50</v>
      </c>
      <c r="X68" s="15">
        <f>SUMIFS(Distributor_projects!L:L,Distributor_projects!$B:$B,'Credit sales_Ret. + Dist. Proj.'!$B68,Distributor_projects!$C:$C,'Credit sales_Ret. + Dist. Proj.'!$C68)</f>
        <v>50</v>
      </c>
      <c r="Y68" s="15">
        <f>SUMIFS(Distributor_projects!M:M,Distributor_projects!$B:$B,'Credit sales_Ret. + Dist. Proj.'!$B68,Distributor_projects!$C:$C,'Credit sales_Ret. + Dist. Proj.'!$C68)</f>
        <v>50</v>
      </c>
      <c r="Z68" s="15">
        <f>SUMIFS(Distributor_projects!N:N,Distributor_projects!$B:$B,'Credit sales_Ret. + Dist. Proj.'!$B68,Distributor_projects!$C:$C,'Credit sales_Ret. + Dist. Proj.'!$C68)</f>
        <v>50</v>
      </c>
      <c r="AA68" s="15">
        <f>SUMIFS(Distributor_projects!O:O,Distributor_projects!$B:$B,'Credit sales_Ret. + Dist. Proj.'!$B68,Distributor_projects!$C:$C,'Credit sales_Ret. + Dist. Proj.'!$C68)</f>
        <v>150</v>
      </c>
      <c r="AB68" s="15">
        <f>SUMIFS(Distributor_projects!P:P,Distributor_projects!$B:$B,'Credit sales_Ret. + Dist. Proj.'!$B68,Distributor_projects!$C:$C,'Credit sales_Ret. + Dist. Proj.'!$C68)</f>
        <v>150</v>
      </c>
      <c r="AC68" s="15">
        <f>SUMIFS(Distributor_projects!Q:Q,Distributor_projects!$B:$B,'Credit sales_Ret. + Dist. Proj.'!$B68,Distributor_projects!$C:$C,'Credit sales_Ret. + Dist. Proj.'!$C68)</f>
        <v>150</v>
      </c>
      <c r="AD68" s="15">
        <f>SUMIFS(Distributor_projects!R:R,Distributor_projects!$B:$B,'Credit sales_Ret. + Dist. Proj.'!$B68,Distributor_projects!$C:$C,'Credit sales_Ret. + Dist. Proj.'!$C68)</f>
        <v>200</v>
      </c>
      <c r="AE68" s="15">
        <f>SUMIFS(Distributor_projects!S:S,Distributor_projects!$B:$B,'Credit sales_Ret. + Dist. Proj.'!$B68,Distributor_projects!$C:$C,'Credit sales_Ret. + Dist. Proj.'!$C68)</f>
        <v>200</v>
      </c>
      <c r="AF68" s="15">
        <f>SUMIFS(Distributor_projects!T:T,Distributor_projects!$B:$B,'Credit sales_Ret. + Dist. Proj.'!$B68,Distributor_projects!$C:$C,'Credit sales_Ret. + Dist. Proj.'!$C68)</f>
        <v>200</v>
      </c>
      <c r="AH68" s="4"/>
      <c r="AI68" s="4"/>
      <c r="AJ68" s="4"/>
      <c r="AK68" s="4"/>
      <c r="AL68" s="4"/>
      <c r="AM68" s="4"/>
      <c r="AN68" s="4"/>
      <c r="AO68" s="4"/>
      <c r="AP68" s="4"/>
      <c r="AQ68" s="4"/>
      <c r="AR68" s="4"/>
      <c r="AS68" s="4"/>
      <c r="AT68" s="4"/>
      <c r="AU68" s="4"/>
      <c r="AV68" s="4"/>
      <c r="AW68" s="4"/>
      <c r="AX68" s="4"/>
      <c r="AY68" s="4"/>
      <c r="AZ68" s="4"/>
      <c r="BA68" s="4"/>
      <c r="BB68" s="4"/>
      <c r="BI68" s="14">
        <f>IFERROR(AH68*'Retail_distributor-wise'!KW68,"")</f>
        <v>0</v>
      </c>
      <c r="BJ68" s="14">
        <f>IFERROR(AI68*'Retail_distributor-wise'!KX68,"")</f>
        <v>0</v>
      </c>
      <c r="BK68" s="14">
        <f>IFERROR(AJ68*'Retail_distributor-wise'!KY68,"")</f>
        <v>0</v>
      </c>
      <c r="BL68" s="14">
        <f>IFERROR(AK68*'Retail_distributor-wise'!KZ68,"")</f>
        <v>0</v>
      </c>
      <c r="BM68" s="14">
        <f>IFERROR(AL68*'Retail_distributor-wise'!LA68,"")</f>
        <v>0</v>
      </c>
      <c r="BN68" s="14">
        <f>IFERROR(AM68*'Retail_distributor-wise'!LB68,"")</f>
        <v>0</v>
      </c>
      <c r="BO68" s="14">
        <f>IFERROR(AN68*'Retail_distributor-wise'!LC68,"")</f>
        <v>0</v>
      </c>
      <c r="BP68" s="14">
        <f>IFERROR(AO68*'Retail_distributor-wise'!LD68,"")</f>
        <v>0</v>
      </c>
      <c r="BQ68" s="14">
        <f>IFERROR(AP68*'Retail_distributor-wise'!LE68,"")</f>
        <v>0</v>
      </c>
      <c r="BR68" s="14">
        <f>IFERROR(AQ68*'Retail_distributor-wise'!LF68,"")</f>
        <v>0</v>
      </c>
      <c r="BS68" s="14">
        <f>IFERROR(AR68*'Retail_distributor-wise'!LG68,"")</f>
        <v>0</v>
      </c>
      <c r="BT68" s="14">
        <f>IFERROR(AS68*'Retail_distributor-wise'!LH68,"")</f>
        <v>0</v>
      </c>
      <c r="BU68" s="14">
        <f t="shared" si="38"/>
        <v>0</v>
      </c>
      <c r="BW68" s="346">
        <f>IFERROR(AH68*Distributor_projects!CZ68,"")</f>
        <v>0</v>
      </c>
      <c r="BX68" s="346">
        <f>IFERROR(AI68*Distributor_projects!DA68,"")</f>
        <v>0</v>
      </c>
      <c r="BY68" s="346">
        <f>IFERROR(AJ68*Distributor_projects!DB68,"")</f>
        <v>0</v>
      </c>
      <c r="BZ68" s="346">
        <f>IFERROR(AK68*Distributor_projects!DC68,"")</f>
        <v>0</v>
      </c>
      <c r="CA68" s="346">
        <f>IFERROR(AL68*Distributor_projects!DD68,"")</f>
        <v>0</v>
      </c>
      <c r="CB68" s="346">
        <f>IFERROR(AM68*Distributor_projects!DE68,"")</f>
        <v>0</v>
      </c>
      <c r="CC68" s="346">
        <f>IFERROR(AN68*Distributor_projects!DF68,"")</f>
        <v>0</v>
      </c>
      <c r="CD68" s="346">
        <f>IFERROR(AO68*Distributor_projects!DG68,"")</f>
        <v>0</v>
      </c>
      <c r="CE68" s="346">
        <f>IFERROR(AP68*Distributor_projects!DH68,"")</f>
        <v>0</v>
      </c>
      <c r="CF68" s="346">
        <f>IFERROR(AQ68*Distributor_projects!DI68,"")</f>
        <v>0</v>
      </c>
      <c r="CG68" s="346">
        <f>IFERROR(AR68*Distributor_projects!DJ68,"")</f>
        <v>0</v>
      </c>
      <c r="CH68" s="346">
        <f>IFERROR(AS68*Distributor_projects!DK68,"")</f>
        <v>0</v>
      </c>
      <c r="CI68" s="563">
        <f t="shared" si="39"/>
        <v>0</v>
      </c>
      <c r="CK68" s="346">
        <f t="shared" si="25"/>
        <v>0</v>
      </c>
      <c r="CL68" s="346">
        <f t="shared" si="26"/>
        <v>0</v>
      </c>
      <c r="CM68" s="346">
        <f t="shared" si="27"/>
        <v>0</v>
      </c>
      <c r="CN68" s="346">
        <f t="shared" si="28"/>
        <v>0</v>
      </c>
      <c r="CO68" s="346">
        <f t="shared" si="29"/>
        <v>0</v>
      </c>
      <c r="CP68" s="346">
        <f t="shared" si="30"/>
        <v>0</v>
      </c>
      <c r="CQ68" s="346">
        <f t="shared" si="31"/>
        <v>0</v>
      </c>
      <c r="CR68" s="346">
        <f t="shared" si="32"/>
        <v>0</v>
      </c>
      <c r="CS68" s="346">
        <f t="shared" si="33"/>
        <v>0</v>
      </c>
      <c r="CT68" s="346">
        <f t="shared" si="34"/>
        <v>0</v>
      </c>
      <c r="CU68" s="346">
        <f t="shared" si="35"/>
        <v>0</v>
      </c>
      <c r="CV68" s="346">
        <f t="shared" si="36"/>
        <v>0</v>
      </c>
      <c r="CW68" s="346">
        <f t="shared" si="37"/>
        <v>0</v>
      </c>
    </row>
    <row r="69" spans="1:101">
      <c r="A69" s="4"/>
      <c r="D69" s="4"/>
      <c r="E69" s="4"/>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H69" s="4"/>
      <c r="AI69" s="4"/>
      <c r="AJ69" s="4"/>
      <c r="AK69" s="4"/>
      <c r="AL69" s="4"/>
      <c r="AM69" s="4"/>
      <c r="AN69" s="4"/>
      <c r="AO69" s="4"/>
      <c r="AP69" s="4"/>
      <c r="AQ69" s="4"/>
      <c r="AR69" s="4"/>
      <c r="AS69" s="4"/>
      <c r="AT69" s="4"/>
      <c r="AU69" s="4"/>
      <c r="AV69" s="4"/>
      <c r="AW69" s="4"/>
      <c r="AX69" s="4"/>
      <c r="AY69" s="4"/>
      <c r="AZ69" s="4"/>
      <c r="BA69" s="4"/>
      <c r="BB69" s="4"/>
      <c r="BI69" s="14">
        <f>IFERROR(AH69*'Retail_distributor-wise'!KW69,"")</f>
        <v>0</v>
      </c>
      <c r="BJ69" s="14">
        <f>IFERROR(AI69*'Retail_distributor-wise'!KX69,"")</f>
        <v>0</v>
      </c>
      <c r="BK69" s="14">
        <f>IFERROR(AJ69*'Retail_distributor-wise'!KY69,"")</f>
        <v>0</v>
      </c>
      <c r="BL69" s="14">
        <f>IFERROR(AK69*'Retail_distributor-wise'!KZ69,"")</f>
        <v>0</v>
      </c>
      <c r="BM69" s="14">
        <f>IFERROR(AL69*'Retail_distributor-wise'!LA69,"")</f>
        <v>0</v>
      </c>
      <c r="BN69" s="14">
        <f>IFERROR(AM69*'Retail_distributor-wise'!LB69,"")</f>
        <v>0</v>
      </c>
      <c r="BO69" s="14">
        <f>IFERROR(AN69*'Retail_distributor-wise'!LC69,"")</f>
        <v>0</v>
      </c>
      <c r="BP69" s="14">
        <f>IFERROR(AO69*'Retail_distributor-wise'!LD69,"")</f>
        <v>0</v>
      </c>
      <c r="BQ69" s="14">
        <f>IFERROR(AP69*'Retail_distributor-wise'!LE69,"")</f>
        <v>0</v>
      </c>
      <c r="BR69" s="14">
        <f>IFERROR(AQ69*'Retail_distributor-wise'!LF69,"")</f>
        <v>0</v>
      </c>
      <c r="BS69" s="14">
        <f>IFERROR(AR69*'Retail_distributor-wise'!LG69,"")</f>
        <v>0</v>
      </c>
      <c r="BT69" s="14">
        <f>IFERROR(AS69*'Retail_distributor-wise'!LH69,"")</f>
        <v>0</v>
      </c>
      <c r="BU69" s="14">
        <f t="shared" si="38"/>
        <v>0</v>
      </c>
      <c r="BW69" s="346">
        <f>IFERROR(AH69*Distributor_projects!CZ69,"")</f>
        <v>0</v>
      </c>
      <c r="BX69" s="346">
        <f>IFERROR(AI69*Distributor_projects!DA69,"")</f>
        <v>0</v>
      </c>
      <c r="BY69" s="346">
        <f>IFERROR(AJ69*Distributor_projects!DB69,"")</f>
        <v>0</v>
      </c>
      <c r="BZ69" s="346">
        <f>IFERROR(AK69*Distributor_projects!DC69,"")</f>
        <v>0</v>
      </c>
      <c r="CA69" s="346">
        <f>IFERROR(AL69*Distributor_projects!DD69,"")</f>
        <v>0</v>
      </c>
      <c r="CB69" s="346">
        <f>IFERROR(AM69*Distributor_projects!DE69,"")</f>
        <v>0</v>
      </c>
      <c r="CC69" s="346">
        <f>IFERROR(AN69*Distributor_projects!DF69,"")</f>
        <v>0</v>
      </c>
      <c r="CD69" s="346">
        <f>IFERROR(AO69*Distributor_projects!DG69,"")</f>
        <v>0</v>
      </c>
      <c r="CE69" s="346">
        <f>IFERROR(AP69*Distributor_projects!DH69,"")</f>
        <v>0</v>
      </c>
      <c r="CF69" s="346">
        <f>IFERROR(AQ69*Distributor_projects!DI69,"")</f>
        <v>0</v>
      </c>
      <c r="CG69" s="346">
        <f>IFERROR(AR69*Distributor_projects!DJ69,"")</f>
        <v>0</v>
      </c>
      <c r="CH69" s="346">
        <f>IFERROR(AS69*Distributor_projects!DK69,"")</f>
        <v>0</v>
      </c>
      <c r="CI69" s="563">
        <f t="shared" si="39"/>
        <v>0</v>
      </c>
      <c r="CK69" s="346">
        <f t="shared" si="25"/>
        <v>0</v>
      </c>
      <c r="CL69" s="346">
        <f t="shared" si="26"/>
        <v>0</v>
      </c>
      <c r="CM69" s="346">
        <f t="shared" si="27"/>
        <v>0</v>
      </c>
      <c r="CN69" s="346">
        <f t="shared" si="28"/>
        <v>0</v>
      </c>
      <c r="CO69" s="346">
        <f t="shared" si="29"/>
        <v>0</v>
      </c>
      <c r="CP69" s="346">
        <f t="shared" si="30"/>
        <v>0</v>
      </c>
      <c r="CQ69" s="346">
        <f t="shared" si="31"/>
        <v>0</v>
      </c>
      <c r="CR69" s="346">
        <f t="shared" si="32"/>
        <v>0</v>
      </c>
      <c r="CS69" s="346">
        <f t="shared" si="33"/>
        <v>0</v>
      </c>
      <c r="CT69" s="346">
        <f t="shared" si="34"/>
        <v>0</v>
      </c>
      <c r="CU69" s="346">
        <f t="shared" si="35"/>
        <v>0</v>
      </c>
      <c r="CV69" s="346">
        <f t="shared" si="36"/>
        <v>0</v>
      </c>
      <c r="CW69" s="346">
        <f t="shared" si="37"/>
        <v>0</v>
      </c>
    </row>
    <row r="70" spans="1:101">
      <c r="A70" s="4">
        <v>51</v>
      </c>
      <c r="B70" s="1" t="s">
        <v>470</v>
      </c>
      <c r="C70" s="1" t="s">
        <v>359</v>
      </c>
      <c r="D70" s="4" t="s">
        <v>330</v>
      </c>
      <c r="E70" s="4"/>
      <c r="F70" s="15">
        <f t="shared" si="40"/>
        <v>5800</v>
      </c>
      <c r="G70" s="15">
        <f>SUMIFS('Retail_distributor-wise'!J:J,'Retail_distributor-wise'!$B:$B,'Credit sales_Ret. + Dist. Proj.'!$B70,'Retail_distributor-wise'!$C:$C,'Credit sales_Ret. + Dist. Proj.'!$C70)</f>
        <v>350</v>
      </c>
      <c r="H70" s="15">
        <f>SUMIFS('Retail_distributor-wise'!K:K,'Retail_distributor-wise'!$B:$B,'Credit sales_Ret. + Dist. Proj.'!$B70,'Retail_distributor-wise'!$C:$C,'Credit sales_Ret. + Dist. Proj.'!$C70)</f>
        <v>450</v>
      </c>
      <c r="I70" s="15">
        <f>SUMIFS('Retail_distributor-wise'!L:L,'Retail_distributor-wise'!$B:$B,'Credit sales_Ret. + Dist. Proj.'!$B70,'Retail_distributor-wise'!$C:$C,'Credit sales_Ret. + Dist. Proj.'!$C70)</f>
        <v>400</v>
      </c>
      <c r="J70" s="15">
        <f>SUMIFS('Retail_distributor-wise'!M:M,'Retail_distributor-wise'!$B:$B,'Credit sales_Ret. + Dist. Proj.'!$B70,'Retail_distributor-wise'!$C:$C,'Credit sales_Ret. + Dist. Proj.'!$C70)</f>
        <v>350</v>
      </c>
      <c r="K70" s="15">
        <f>SUMIFS('Retail_distributor-wise'!N:N,'Retail_distributor-wise'!$B:$B,'Credit sales_Ret. + Dist. Proj.'!$B70,'Retail_distributor-wise'!$C:$C,'Credit sales_Ret. + Dist. Proj.'!$C70)</f>
        <v>300</v>
      </c>
      <c r="L70" s="15">
        <f>SUMIFS('Retail_distributor-wise'!O:O,'Retail_distributor-wise'!$B:$B,'Credit sales_Ret. + Dist. Proj.'!$B70,'Retail_distributor-wise'!$C:$C,'Credit sales_Ret. + Dist. Proj.'!$C70)</f>
        <v>300</v>
      </c>
      <c r="M70" s="15">
        <f>SUMIFS('Retail_distributor-wise'!P:P,'Retail_distributor-wise'!$B:$B,'Credit sales_Ret. + Dist. Proj.'!$B70,'Retail_distributor-wise'!$C:$C,'Credit sales_Ret. + Dist. Proj.'!$C70)</f>
        <v>400</v>
      </c>
      <c r="N70" s="15">
        <f>SUMIFS('Retail_distributor-wise'!Q:Q,'Retail_distributor-wise'!$B:$B,'Credit sales_Ret. + Dist. Proj.'!$B70,'Retail_distributor-wise'!$C:$C,'Credit sales_Ret. + Dist. Proj.'!$C70)</f>
        <v>500</v>
      </c>
      <c r="O70" s="15">
        <f>SUMIFS('Retail_distributor-wise'!R:R,'Retail_distributor-wise'!$B:$B,'Credit sales_Ret. + Dist. Proj.'!$B70,'Retail_distributor-wise'!$C:$C,'Credit sales_Ret. + Dist. Proj.'!$C70)</f>
        <v>500</v>
      </c>
      <c r="P70" s="15">
        <f>SUMIFS('Retail_distributor-wise'!S:S,'Retail_distributor-wise'!$B:$B,'Credit sales_Ret. + Dist. Proj.'!$B70,'Retail_distributor-wise'!$C:$C,'Credit sales_Ret. + Dist. Proj.'!$C70)</f>
        <v>650</v>
      </c>
      <c r="Q70" s="15">
        <f>SUMIFS('Retail_distributor-wise'!T:T,'Retail_distributor-wise'!$B:$B,'Credit sales_Ret. + Dist. Proj.'!$B70,'Retail_distributor-wise'!$C:$C,'Credit sales_Ret. + Dist. Proj.'!$C70)</f>
        <v>750</v>
      </c>
      <c r="R70" s="15">
        <f>SUMIFS('Retail_distributor-wise'!U:U,'Retail_distributor-wise'!$B:$B,'Credit sales_Ret. + Dist. Proj.'!$B70,'Retail_distributor-wise'!$C:$C,'Credit sales_Ret. + Dist. Proj.'!$C70)</f>
        <v>850</v>
      </c>
      <c r="S70" s="15"/>
      <c r="T70" s="15">
        <f t="shared" si="41"/>
        <v>700</v>
      </c>
      <c r="U70" s="15">
        <f>SUMIFS(Distributor_projects!I:I,Distributor_projects!$B:$B,'Credit sales_Ret. + Dist. Proj.'!$B70,Distributor_projects!$C:$C,'Credit sales_Ret. + Dist. Proj.'!$C70)</f>
        <v>0</v>
      </c>
      <c r="V70" s="15">
        <f>SUMIFS(Distributor_projects!J:J,Distributor_projects!$B:$B,'Credit sales_Ret. + Dist. Proj.'!$B70,Distributor_projects!$C:$C,'Credit sales_Ret. + Dist. Proj.'!$C70)</f>
        <v>0</v>
      </c>
      <c r="W70" s="15">
        <f>SUMIFS(Distributor_projects!K:K,Distributor_projects!$B:$B,'Credit sales_Ret. + Dist. Proj.'!$B70,Distributor_projects!$C:$C,'Credit sales_Ret. + Dist. Proj.'!$C70)</f>
        <v>0</v>
      </c>
      <c r="X70" s="15">
        <f>SUMIFS(Distributor_projects!L:L,Distributor_projects!$B:$B,'Credit sales_Ret. + Dist. Proj.'!$B70,Distributor_projects!$C:$C,'Credit sales_Ret. + Dist. Proj.'!$C70)</f>
        <v>0</v>
      </c>
      <c r="Y70" s="15">
        <f>SUMIFS(Distributor_projects!M:M,Distributor_projects!$B:$B,'Credit sales_Ret. + Dist. Proj.'!$B70,Distributor_projects!$C:$C,'Credit sales_Ret. + Dist. Proj.'!$C70)</f>
        <v>0</v>
      </c>
      <c r="Z70" s="15">
        <f>SUMIFS(Distributor_projects!N:N,Distributor_projects!$B:$B,'Credit sales_Ret. + Dist. Proj.'!$B70,Distributor_projects!$C:$C,'Credit sales_Ret. + Dist. Proj.'!$C70)</f>
        <v>100</v>
      </c>
      <c r="AA70" s="15">
        <f>SUMIFS(Distributor_projects!O:O,Distributor_projects!$B:$B,'Credit sales_Ret. + Dist. Proj.'!$B70,Distributor_projects!$C:$C,'Credit sales_Ret. + Dist. Proj.'!$C70)</f>
        <v>100</v>
      </c>
      <c r="AB70" s="15">
        <f>SUMIFS(Distributor_projects!P:P,Distributor_projects!$B:$B,'Credit sales_Ret. + Dist. Proj.'!$B70,Distributor_projects!$C:$C,'Credit sales_Ret. + Dist. Proj.'!$C70)</f>
        <v>100</v>
      </c>
      <c r="AC70" s="15">
        <f>SUMIFS(Distributor_projects!Q:Q,Distributor_projects!$B:$B,'Credit sales_Ret. + Dist. Proj.'!$B70,Distributor_projects!$C:$C,'Credit sales_Ret. + Dist. Proj.'!$C70)</f>
        <v>100</v>
      </c>
      <c r="AD70" s="15">
        <f>SUMIFS(Distributor_projects!R:R,Distributor_projects!$B:$B,'Credit sales_Ret. + Dist. Proj.'!$B70,Distributor_projects!$C:$C,'Credit sales_Ret. + Dist. Proj.'!$C70)</f>
        <v>100</v>
      </c>
      <c r="AE70" s="15">
        <f>SUMIFS(Distributor_projects!S:S,Distributor_projects!$B:$B,'Credit sales_Ret. + Dist. Proj.'!$B70,Distributor_projects!$C:$C,'Credit sales_Ret. + Dist. Proj.'!$C70)</f>
        <v>100</v>
      </c>
      <c r="AF70" s="15">
        <f>SUMIFS(Distributor_projects!T:T,Distributor_projects!$B:$B,'Credit sales_Ret. + Dist. Proj.'!$B70,Distributor_projects!$C:$C,'Credit sales_Ret. + Dist. Proj.'!$C70)</f>
        <v>100</v>
      </c>
      <c r="AH70" s="4"/>
      <c r="AI70" s="4"/>
      <c r="AJ70" s="4"/>
      <c r="AK70" s="4"/>
      <c r="AL70" s="4"/>
      <c r="AM70" s="4"/>
      <c r="AN70" s="4"/>
      <c r="AO70" s="4"/>
      <c r="AP70" s="4"/>
      <c r="AQ70" s="4"/>
      <c r="AR70" s="4"/>
      <c r="AS70" s="4"/>
      <c r="AT70" s="4"/>
      <c r="AU70" s="4"/>
      <c r="AV70" s="4"/>
      <c r="AW70" s="4"/>
      <c r="AX70" s="4"/>
      <c r="AY70" s="4"/>
      <c r="AZ70" s="4"/>
      <c r="BA70" s="4"/>
      <c r="BB70" s="4"/>
      <c r="BI70" s="14">
        <f>IFERROR(AH70*'Retail_distributor-wise'!KW70,"")</f>
        <v>0</v>
      </c>
      <c r="BJ70" s="14">
        <f>IFERROR(AI70*'Retail_distributor-wise'!KX70,"")</f>
        <v>0</v>
      </c>
      <c r="BK70" s="14">
        <f>IFERROR(AJ70*'Retail_distributor-wise'!KY70,"")</f>
        <v>0</v>
      </c>
      <c r="BL70" s="14">
        <f>IFERROR(AK70*'Retail_distributor-wise'!KZ70,"")</f>
        <v>0</v>
      </c>
      <c r="BM70" s="14">
        <f>IFERROR(AL70*'Retail_distributor-wise'!LA70,"")</f>
        <v>0</v>
      </c>
      <c r="BN70" s="14">
        <f>IFERROR(AM70*'Retail_distributor-wise'!LB70,"")</f>
        <v>0</v>
      </c>
      <c r="BO70" s="14">
        <f>IFERROR(AN70*'Retail_distributor-wise'!LC70,"")</f>
        <v>0</v>
      </c>
      <c r="BP70" s="14">
        <f>IFERROR(AO70*'Retail_distributor-wise'!LD70,"")</f>
        <v>0</v>
      </c>
      <c r="BQ70" s="14">
        <f>IFERROR(AP70*'Retail_distributor-wise'!LE70,"")</f>
        <v>0</v>
      </c>
      <c r="BR70" s="14">
        <f>IFERROR(AQ70*'Retail_distributor-wise'!LF70,"")</f>
        <v>0</v>
      </c>
      <c r="BS70" s="14">
        <f>IFERROR(AR70*'Retail_distributor-wise'!LG70,"")</f>
        <v>0</v>
      </c>
      <c r="BT70" s="14">
        <f>IFERROR(AS70*'Retail_distributor-wise'!LH70,"")</f>
        <v>0</v>
      </c>
      <c r="BU70" s="14">
        <f t="shared" si="38"/>
        <v>0</v>
      </c>
      <c r="BW70" s="346">
        <f>IFERROR(AH70*Distributor_projects!CZ70,"")</f>
        <v>0</v>
      </c>
      <c r="BX70" s="346">
        <f>IFERROR(AI70*Distributor_projects!DA70,"")</f>
        <v>0</v>
      </c>
      <c r="BY70" s="346">
        <f>IFERROR(AJ70*Distributor_projects!DB70,"")</f>
        <v>0</v>
      </c>
      <c r="BZ70" s="346">
        <f>IFERROR(AK70*Distributor_projects!DC70,"")</f>
        <v>0</v>
      </c>
      <c r="CA70" s="346">
        <f>IFERROR(AL70*Distributor_projects!DD70,"")</f>
        <v>0</v>
      </c>
      <c r="CB70" s="346">
        <f>IFERROR(AM70*Distributor_projects!DE70,"")</f>
        <v>0</v>
      </c>
      <c r="CC70" s="346">
        <f>IFERROR(AN70*Distributor_projects!DF70,"")</f>
        <v>0</v>
      </c>
      <c r="CD70" s="346">
        <f>IFERROR(AO70*Distributor_projects!DG70,"")</f>
        <v>0</v>
      </c>
      <c r="CE70" s="346">
        <f>IFERROR(AP70*Distributor_projects!DH70,"")</f>
        <v>0</v>
      </c>
      <c r="CF70" s="346">
        <f>IFERROR(AQ70*Distributor_projects!DI70,"")</f>
        <v>0</v>
      </c>
      <c r="CG70" s="346">
        <f>IFERROR(AR70*Distributor_projects!DJ70,"")</f>
        <v>0</v>
      </c>
      <c r="CH70" s="346">
        <f>IFERROR(AS70*Distributor_projects!DK70,"")</f>
        <v>0</v>
      </c>
      <c r="CI70" s="563">
        <f t="shared" si="39"/>
        <v>0</v>
      </c>
      <c r="CK70" s="346">
        <f t="shared" si="25"/>
        <v>0</v>
      </c>
      <c r="CL70" s="346">
        <f t="shared" si="26"/>
        <v>0</v>
      </c>
      <c r="CM70" s="346">
        <f t="shared" si="27"/>
        <v>0</v>
      </c>
      <c r="CN70" s="346">
        <f t="shared" si="28"/>
        <v>0</v>
      </c>
      <c r="CO70" s="346">
        <f t="shared" si="29"/>
        <v>0</v>
      </c>
      <c r="CP70" s="346">
        <f t="shared" si="30"/>
        <v>0</v>
      </c>
      <c r="CQ70" s="346">
        <f t="shared" si="31"/>
        <v>0</v>
      </c>
      <c r="CR70" s="346">
        <f t="shared" si="32"/>
        <v>0</v>
      </c>
      <c r="CS70" s="346">
        <f t="shared" si="33"/>
        <v>0</v>
      </c>
      <c r="CT70" s="346">
        <f t="shared" si="34"/>
        <v>0</v>
      </c>
      <c r="CU70" s="346">
        <f t="shared" si="35"/>
        <v>0</v>
      </c>
      <c r="CV70" s="346">
        <f t="shared" si="36"/>
        <v>0</v>
      </c>
      <c r="CW70" s="346">
        <f t="shared" si="37"/>
        <v>0</v>
      </c>
    </row>
    <row r="71" spans="1:101">
      <c r="A71" s="4">
        <v>52</v>
      </c>
      <c r="B71" s="1" t="s">
        <v>472</v>
      </c>
      <c r="C71" s="1" t="s">
        <v>359</v>
      </c>
      <c r="D71" s="4" t="s">
        <v>330</v>
      </c>
      <c r="E71" s="4"/>
      <c r="F71" s="15">
        <f t="shared" si="40"/>
        <v>3700</v>
      </c>
      <c r="G71" s="15">
        <f>SUMIFS('Retail_distributor-wise'!J:J,'Retail_distributor-wise'!$B:$B,'Credit sales_Ret. + Dist. Proj.'!$B71,'Retail_distributor-wise'!$C:$C,'Credit sales_Ret. + Dist. Proj.'!$C71)</f>
        <v>200</v>
      </c>
      <c r="H71" s="15">
        <f>SUMIFS('Retail_distributor-wise'!K:K,'Retail_distributor-wise'!$B:$B,'Credit sales_Ret. + Dist. Proj.'!$B71,'Retail_distributor-wise'!$C:$C,'Credit sales_Ret. + Dist. Proj.'!$C71)</f>
        <v>300</v>
      </c>
      <c r="I71" s="15">
        <f>SUMIFS('Retail_distributor-wise'!L:L,'Retail_distributor-wise'!$B:$B,'Credit sales_Ret. + Dist. Proj.'!$B71,'Retail_distributor-wise'!$C:$C,'Credit sales_Ret. + Dist. Proj.'!$C71)</f>
        <v>250</v>
      </c>
      <c r="J71" s="15">
        <f>SUMIFS('Retail_distributor-wise'!M:M,'Retail_distributor-wise'!$B:$B,'Credit sales_Ret. + Dist. Proj.'!$B71,'Retail_distributor-wise'!$C:$C,'Credit sales_Ret. + Dist. Proj.'!$C71)</f>
        <v>200</v>
      </c>
      <c r="K71" s="15">
        <f>SUMIFS('Retail_distributor-wise'!N:N,'Retail_distributor-wise'!$B:$B,'Credit sales_Ret. + Dist. Proj.'!$B71,'Retail_distributor-wise'!$C:$C,'Credit sales_Ret. + Dist. Proj.'!$C71)</f>
        <v>200</v>
      </c>
      <c r="L71" s="15">
        <f>SUMIFS('Retail_distributor-wise'!O:O,'Retail_distributor-wise'!$B:$B,'Credit sales_Ret. + Dist. Proj.'!$B71,'Retail_distributor-wise'!$C:$C,'Credit sales_Ret. + Dist. Proj.'!$C71)</f>
        <v>200</v>
      </c>
      <c r="M71" s="15">
        <f>SUMIFS('Retail_distributor-wise'!P:P,'Retail_distributor-wise'!$B:$B,'Credit sales_Ret. + Dist. Proj.'!$B71,'Retail_distributor-wise'!$C:$C,'Credit sales_Ret. + Dist. Proj.'!$C71)</f>
        <v>250</v>
      </c>
      <c r="N71" s="15">
        <f>SUMIFS('Retail_distributor-wise'!Q:Q,'Retail_distributor-wise'!$B:$B,'Credit sales_Ret. + Dist. Proj.'!$B71,'Retail_distributor-wise'!$C:$C,'Credit sales_Ret. + Dist. Proj.'!$C71)</f>
        <v>300</v>
      </c>
      <c r="O71" s="15">
        <f>SUMIFS('Retail_distributor-wise'!R:R,'Retail_distributor-wise'!$B:$B,'Credit sales_Ret. + Dist. Proj.'!$B71,'Retail_distributor-wise'!$C:$C,'Credit sales_Ret. + Dist. Proj.'!$C71)</f>
        <v>350</v>
      </c>
      <c r="P71" s="15">
        <f>SUMIFS('Retail_distributor-wise'!S:S,'Retail_distributor-wise'!$B:$B,'Credit sales_Ret. + Dist. Proj.'!$B71,'Retail_distributor-wise'!$C:$C,'Credit sales_Ret. + Dist. Proj.'!$C71)</f>
        <v>400</v>
      </c>
      <c r="Q71" s="15">
        <f>SUMIFS('Retail_distributor-wise'!T:T,'Retail_distributor-wise'!$B:$B,'Credit sales_Ret. + Dist. Proj.'!$B71,'Retail_distributor-wise'!$C:$C,'Credit sales_Ret. + Dist. Proj.'!$C71)</f>
        <v>500</v>
      </c>
      <c r="R71" s="15">
        <f>SUMIFS('Retail_distributor-wise'!U:U,'Retail_distributor-wise'!$B:$B,'Credit sales_Ret. + Dist. Proj.'!$B71,'Retail_distributor-wise'!$C:$C,'Credit sales_Ret. + Dist. Proj.'!$C71)</f>
        <v>550</v>
      </c>
      <c r="S71" s="15"/>
      <c r="T71" s="15">
        <f t="shared" si="41"/>
        <v>700</v>
      </c>
      <c r="U71" s="15">
        <f>SUMIFS(Distributor_projects!I:I,Distributor_projects!$B:$B,'Credit sales_Ret. + Dist. Proj.'!$B71,Distributor_projects!$C:$C,'Credit sales_Ret. + Dist. Proj.'!$C71)</f>
        <v>0</v>
      </c>
      <c r="V71" s="15">
        <f>SUMIFS(Distributor_projects!J:J,Distributor_projects!$B:$B,'Credit sales_Ret. + Dist. Proj.'!$B71,Distributor_projects!$C:$C,'Credit sales_Ret. + Dist. Proj.'!$C71)</f>
        <v>0</v>
      </c>
      <c r="W71" s="15">
        <f>SUMIFS(Distributor_projects!K:K,Distributor_projects!$B:$B,'Credit sales_Ret. + Dist. Proj.'!$B71,Distributor_projects!$C:$C,'Credit sales_Ret. + Dist. Proj.'!$C71)</f>
        <v>0</v>
      </c>
      <c r="X71" s="15">
        <f>SUMIFS(Distributor_projects!L:L,Distributor_projects!$B:$B,'Credit sales_Ret. + Dist. Proj.'!$B71,Distributor_projects!$C:$C,'Credit sales_Ret. + Dist. Proj.'!$C71)</f>
        <v>0</v>
      </c>
      <c r="Y71" s="15">
        <f>SUMIFS(Distributor_projects!M:M,Distributor_projects!$B:$B,'Credit sales_Ret. + Dist. Proj.'!$B71,Distributor_projects!$C:$C,'Credit sales_Ret. + Dist. Proj.'!$C71)</f>
        <v>0</v>
      </c>
      <c r="Z71" s="15">
        <f>SUMIFS(Distributor_projects!N:N,Distributor_projects!$B:$B,'Credit sales_Ret. + Dist. Proj.'!$B71,Distributor_projects!$C:$C,'Credit sales_Ret. + Dist. Proj.'!$C71)</f>
        <v>100</v>
      </c>
      <c r="AA71" s="15">
        <f>SUMIFS(Distributor_projects!O:O,Distributor_projects!$B:$B,'Credit sales_Ret. + Dist. Proj.'!$B71,Distributor_projects!$C:$C,'Credit sales_Ret. + Dist. Proj.'!$C71)</f>
        <v>100</v>
      </c>
      <c r="AB71" s="15">
        <f>SUMIFS(Distributor_projects!P:P,Distributor_projects!$B:$B,'Credit sales_Ret. + Dist. Proj.'!$B71,Distributor_projects!$C:$C,'Credit sales_Ret. + Dist. Proj.'!$C71)</f>
        <v>100</v>
      </c>
      <c r="AC71" s="15">
        <f>SUMIFS(Distributor_projects!Q:Q,Distributor_projects!$B:$B,'Credit sales_Ret. + Dist. Proj.'!$B71,Distributor_projects!$C:$C,'Credit sales_Ret. + Dist. Proj.'!$C71)</f>
        <v>100</v>
      </c>
      <c r="AD71" s="15">
        <f>SUMIFS(Distributor_projects!R:R,Distributor_projects!$B:$B,'Credit sales_Ret. + Dist. Proj.'!$B71,Distributor_projects!$C:$C,'Credit sales_Ret. + Dist. Proj.'!$C71)</f>
        <v>100</v>
      </c>
      <c r="AE71" s="15">
        <f>SUMIFS(Distributor_projects!S:S,Distributor_projects!$B:$B,'Credit sales_Ret. + Dist. Proj.'!$B71,Distributor_projects!$C:$C,'Credit sales_Ret. + Dist. Proj.'!$C71)</f>
        <v>100</v>
      </c>
      <c r="AF71" s="15">
        <f>SUMIFS(Distributor_projects!T:T,Distributor_projects!$B:$B,'Credit sales_Ret. + Dist. Proj.'!$B71,Distributor_projects!$C:$C,'Credit sales_Ret. + Dist. Proj.'!$C71)</f>
        <v>100</v>
      </c>
      <c r="AH71" s="4"/>
      <c r="AI71" s="4"/>
      <c r="AJ71" s="4"/>
      <c r="AK71" s="4"/>
      <c r="AL71" s="4"/>
      <c r="AM71" s="4"/>
      <c r="AN71" s="4"/>
      <c r="AO71" s="4"/>
      <c r="AP71" s="4"/>
      <c r="AQ71" s="4"/>
      <c r="AR71" s="4"/>
      <c r="AS71" s="4"/>
      <c r="AT71" s="4"/>
      <c r="AU71" s="4"/>
      <c r="AV71" s="4"/>
      <c r="AW71" s="4"/>
      <c r="AX71" s="4"/>
      <c r="AY71" s="4"/>
      <c r="AZ71" s="4"/>
      <c r="BA71" s="4"/>
      <c r="BB71" s="4"/>
      <c r="BI71" s="14">
        <f>IFERROR(AH71*'Retail_distributor-wise'!KW71,"")</f>
        <v>0</v>
      </c>
      <c r="BJ71" s="14">
        <f>IFERROR(AI71*'Retail_distributor-wise'!KX71,"")</f>
        <v>0</v>
      </c>
      <c r="BK71" s="14">
        <f>IFERROR(AJ71*'Retail_distributor-wise'!KY71,"")</f>
        <v>0</v>
      </c>
      <c r="BL71" s="14">
        <f>IFERROR(AK71*'Retail_distributor-wise'!KZ71,"")</f>
        <v>0</v>
      </c>
      <c r="BM71" s="14">
        <f>IFERROR(AL71*'Retail_distributor-wise'!LA71,"")</f>
        <v>0</v>
      </c>
      <c r="BN71" s="14">
        <f>IFERROR(AM71*'Retail_distributor-wise'!LB71,"")</f>
        <v>0</v>
      </c>
      <c r="BO71" s="14">
        <f>IFERROR(AN71*'Retail_distributor-wise'!LC71,"")</f>
        <v>0</v>
      </c>
      <c r="BP71" s="14">
        <f>IFERROR(AO71*'Retail_distributor-wise'!LD71,"")</f>
        <v>0</v>
      </c>
      <c r="BQ71" s="14">
        <f>IFERROR(AP71*'Retail_distributor-wise'!LE71,"")</f>
        <v>0</v>
      </c>
      <c r="BR71" s="14">
        <f>IFERROR(AQ71*'Retail_distributor-wise'!LF71,"")</f>
        <v>0</v>
      </c>
      <c r="BS71" s="14">
        <f>IFERROR(AR71*'Retail_distributor-wise'!LG71,"")</f>
        <v>0</v>
      </c>
      <c r="BT71" s="14">
        <f>IFERROR(AS71*'Retail_distributor-wise'!LH71,"")</f>
        <v>0</v>
      </c>
      <c r="BU71" s="14">
        <f t="shared" si="38"/>
        <v>0</v>
      </c>
      <c r="BW71" s="346">
        <f>IFERROR(AH71*Distributor_projects!CZ71,"")</f>
        <v>0</v>
      </c>
      <c r="BX71" s="346">
        <f>IFERROR(AI71*Distributor_projects!DA71,"")</f>
        <v>0</v>
      </c>
      <c r="BY71" s="346">
        <f>IFERROR(AJ71*Distributor_projects!DB71,"")</f>
        <v>0</v>
      </c>
      <c r="BZ71" s="346">
        <f>IFERROR(AK71*Distributor_projects!DC71,"")</f>
        <v>0</v>
      </c>
      <c r="CA71" s="346">
        <f>IFERROR(AL71*Distributor_projects!DD71,"")</f>
        <v>0</v>
      </c>
      <c r="CB71" s="346">
        <f>IFERROR(AM71*Distributor_projects!DE71,"")</f>
        <v>0</v>
      </c>
      <c r="CC71" s="346">
        <f>IFERROR(AN71*Distributor_projects!DF71,"")</f>
        <v>0</v>
      </c>
      <c r="CD71" s="346">
        <f>IFERROR(AO71*Distributor_projects!DG71,"")</f>
        <v>0</v>
      </c>
      <c r="CE71" s="346">
        <f>IFERROR(AP71*Distributor_projects!DH71,"")</f>
        <v>0</v>
      </c>
      <c r="CF71" s="346">
        <f>IFERROR(AQ71*Distributor_projects!DI71,"")</f>
        <v>0</v>
      </c>
      <c r="CG71" s="346">
        <f>IFERROR(AR71*Distributor_projects!DJ71,"")</f>
        <v>0</v>
      </c>
      <c r="CH71" s="346">
        <f>IFERROR(AS71*Distributor_projects!DK71,"")</f>
        <v>0</v>
      </c>
      <c r="CI71" s="563">
        <f t="shared" si="39"/>
        <v>0</v>
      </c>
      <c r="CK71" s="346">
        <f t="shared" ref="CK71:CK77" si="42">BW71+BI71</f>
        <v>0</v>
      </c>
      <c r="CL71" s="346">
        <f t="shared" ref="CL71:CL77" si="43">BX71+BJ71</f>
        <v>0</v>
      </c>
      <c r="CM71" s="346">
        <f t="shared" ref="CM71:CM77" si="44">BY71+BK71</f>
        <v>0</v>
      </c>
      <c r="CN71" s="346">
        <f t="shared" ref="CN71:CN77" si="45">BZ71+BL71</f>
        <v>0</v>
      </c>
      <c r="CO71" s="346">
        <f t="shared" ref="CO71:CO77" si="46">CA71+BM71</f>
        <v>0</v>
      </c>
      <c r="CP71" s="346">
        <f t="shared" ref="CP71:CP77" si="47">CB71+BN71</f>
        <v>0</v>
      </c>
      <c r="CQ71" s="346">
        <f t="shared" ref="CQ71:CQ77" si="48">CC71+BO71</f>
        <v>0</v>
      </c>
      <c r="CR71" s="346">
        <f t="shared" ref="CR71:CR77" si="49">CD71+BP71</f>
        <v>0</v>
      </c>
      <c r="CS71" s="346">
        <f t="shared" ref="CS71:CS77" si="50">CE71+BQ71</f>
        <v>0</v>
      </c>
      <c r="CT71" s="346">
        <f t="shared" ref="CT71:CT77" si="51">CF71+BR71</f>
        <v>0</v>
      </c>
      <c r="CU71" s="346">
        <f t="shared" ref="CU71:CU77" si="52">CG71+BS71</f>
        <v>0</v>
      </c>
      <c r="CV71" s="346">
        <f t="shared" ref="CV71:CV77" si="53">CH71+BT71</f>
        <v>0</v>
      </c>
      <c r="CW71" s="346">
        <f t="shared" ref="CW71:CW77" si="54">SUM(CK71:CV71)</f>
        <v>0</v>
      </c>
    </row>
    <row r="72" spans="1:101">
      <c r="A72" s="4">
        <v>53</v>
      </c>
      <c r="B72" s="1" t="s">
        <v>473</v>
      </c>
      <c r="C72" s="1" t="s">
        <v>360</v>
      </c>
      <c r="D72" s="4" t="s">
        <v>330</v>
      </c>
      <c r="E72" s="4"/>
      <c r="F72" s="15">
        <f t="shared" si="40"/>
        <v>4900</v>
      </c>
      <c r="G72" s="15">
        <f>SUMIFS('Retail_distributor-wise'!J:J,'Retail_distributor-wise'!$B:$B,'Credit sales_Ret. + Dist. Proj.'!$B72,'Retail_distributor-wise'!$C:$C,'Credit sales_Ret. + Dist. Proj.'!$C72)</f>
        <v>300</v>
      </c>
      <c r="H72" s="15">
        <f>SUMIFS('Retail_distributor-wise'!K:K,'Retail_distributor-wise'!$B:$B,'Credit sales_Ret. + Dist. Proj.'!$B72,'Retail_distributor-wise'!$C:$C,'Credit sales_Ret. + Dist. Proj.'!$C72)</f>
        <v>400</v>
      </c>
      <c r="I72" s="15">
        <f>SUMIFS('Retail_distributor-wise'!L:L,'Retail_distributor-wise'!$B:$B,'Credit sales_Ret. + Dist. Proj.'!$B72,'Retail_distributor-wise'!$C:$C,'Credit sales_Ret. + Dist. Proj.'!$C72)</f>
        <v>350</v>
      </c>
      <c r="J72" s="15">
        <f>SUMIFS('Retail_distributor-wise'!M:M,'Retail_distributor-wise'!$B:$B,'Credit sales_Ret. + Dist. Proj.'!$B72,'Retail_distributor-wise'!$C:$C,'Credit sales_Ret. + Dist. Proj.'!$C72)</f>
        <v>300</v>
      </c>
      <c r="K72" s="15">
        <f>SUMIFS('Retail_distributor-wise'!N:N,'Retail_distributor-wise'!$B:$B,'Credit sales_Ret. + Dist. Proj.'!$B72,'Retail_distributor-wise'!$C:$C,'Credit sales_Ret. + Dist. Proj.'!$C72)</f>
        <v>250</v>
      </c>
      <c r="L72" s="15">
        <f>SUMIFS('Retail_distributor-wise'!O:O,'Retail_distributor-wise'!$B:$B,'Credit sales_Ret. + Dist. Proj.'!$B72,'Retail_distributor-wise'!$C:$C,'Credit sales_Ret. + Dist. Proj.'!$C72)</f>
        <v>250</v>
      </c>
      <c r="M72" s="15">
        <f>SUMIFS('Retail_distributor-wise'!P:P,'Retail_distributor-wise'!$B:$B,'Credit sales_Ret. + Dist. Proj.'!$B72,'Retail_distributor-wise'!$C:$C,'Credit sales_Ret. + Dist. Proj.'!$C72)</f>
        <v>350</v>
      </c>
      <c r="N72" s="15">
        <f>SUMIFS('Retail_distributor-wise'!Q:Q,'Retail_distributor-wise'!$B:$B,'Credit sales_Ret. + Dist. Proj.'!$B72,'Retail_distributor-wise'!$C:$C,'Credit sales_Ret. + Dist. Proj.'!$C72)</f>
        <v>400</v>
      </c>
      <c r="O72" s="15">
        <f>SUMIFS('Retail_distributor-wise'!R:R,'Retail_distributor-wise'!$B:$B,'Credit sales_Ret. + Dist. Proj.'!$B72,'Retail_distributor-wise'!$C:$C,'Credit sales_Ret. + Dist. Proj.'!$C72)</f>
        <v>450</v>
      </c>
      <c r="P72" s="15">
        <f>SUMIFS('Retail_distributor-wise'!S:S,'Retail_distributor-wise'!$B:$B,'Credit sales_Ret. + Dist. Proj.'!$B72,'Retail_distributor-wise'!$C:$C,'Credit sales_Ret. + Dist. Proj.'!$C72)</f>
        <v>550</v>
      </c>
      <c r="Q72" s="15">
        <f>SUMIFS('Retail_distributor-wise'!T:T,'Retail_distributor-wise'!$B:$B,'Credit sales_Ret. + Dist. Proj.'!$B72,'Retail_distributor-wise'!$C:$C,'Credit sales_Ret. + Dist. Proj.'!$C72)</f>
        <v>600</v>
      </c>
      <c r="R72" s="15">
        <f>SUMIFS('Retail_distributor-wise'!U:U,'Retail_distributor-wise'!$B:$B,'Credit sales_Ret. + Dist. Proj.'!$B72,'Retail_distributor-wise'!$C:$C,'Credit sales_Ret. + Dist. Proj.'!$C72)</f>
        <v>700</v>
      </c>
      <c r="S72" s="15"/>
      <c r="T72" s="15">
        <f t="shared" si="41"/>
        <v>700</v>
      </c>
      <c r="U72" s="15">
        <f>SUMIFS(Distributor_projects!I:I,Distributor_projects!$B:$B,'Credit sales_Ret. + Dist. Proj.'!$B72,Distributor_projects!$C:$C,'Credit sales_Ret. + Dist. Proj.'!$C72)</f>
        <v>0</v>
      </c>
      <c r="V72" s="15">
        <f>SUMIFS(Distributor_projects!J:J,Distributor_projects!$B:$B,'Credit sales_Ret. + Dist. Proj.'!$B72,Distributor_projects!$C:$C,'Credit sales_Ret. + Dist. Proj.'!$C72)</f>
        <v>0</v>
      </c>
      <c r="W72" s="15">
        <f>SUMIFS(Distributor_projects!K:K,Distributor_projects!$B:$B,'Credit sales_Ret. + Dist. Proj.'!$B72,Distributor_projects!$C:$C,'Credit sales_Ret. + Dist. Proj.'!$C72)</f>
        <v>0</v>
      </c>
      <c r="X72" s="15">
        <f>SUMIFS(Distributor_projects!L:L,Distributor_projects!$B:$B,'Credit sales_Ret. + Dist. Proj.'!$B72,Distributor_projects!$C:$C,'Credit sales_Ret. + Dist. Proj.'!$C72)</f>
        <v>0</v>
      </c>
      <c r="Y72" s="15">
        <f>SUMIFS(Distributor_projects!M:M,Distributor_projects!$B:$B,'Credit sales_Ret. + Dist. Proj.'!$B72,Distributor_projects!$C:$C,'Credit sales_Ret. + Dist. Proj.'!$C72)</f>
        <v>0</v>
      </c>
      <c r="Z72" s="15">
        <f>SUMIFS(Distributor_projects!N:N,Distributor_projects!$B:$B,'Credit sales_Ret. + Dist. Proj.'!$B72,Distributor_projects!$C:$C,'Credit sales_Ret. + Dist. Proj.'!$C72)</f>
        <v>100</v>
      </c>
      <c r="AA72" s="15">
        <f>SUMIFS(Distributor_projects!O:O,Distributor_projects!$B:$B,'Credit sales_Ret. + Dist. Proj.'!$B72,Distributor_projects!$C:$C,'Credit sales_Ret. + Dist. Proj.'!$C72)</f>
        <v>100</v>
      </c>
      <c r="AB72" s="15">
        <f>SUMIFS(Distributor_projects!P:P,Distributor_projects!$B:$B,'Credit sales_Ret. + Dist. Proj.'!$B72,Distributor_projects!$C:$C,'Credit sales_Ret. + Dist. Proj.'!$C72)</f>
        <v>100</v>
      </c>
      <c r="AC72" s="15">
        <f>SUMIFS(Distributor_projects!Q:Q,Distributor_projects!$B:$B,'Credit sales_Ret. + Dist. Proj.'!$B72,Distributor_projects!$C:$C,'Credit sales_Ret. + Dist. Proj.'!$C72)</f>
        <v>100</v>
      </c>
      <c r="AD72" s="15">
        <f>SUMIFS(Distributor_projects!R:R,Distributor_projects!$B:$B,'Credit sales_Ret. + Dist. Proj.'!$B72,Distributor_projects!$C:$C,'Credit sales_Ret. + Dist. Proj.'!$C72)</f>
        <v>100</v>
      </c>
      <c r="AE72" s="15">
        <f>SUMIFS(Distributor_projects!S:S,Distributor_projects!$B:$B,'Credit sales_Ret. + Dist. Proj.'!$B72,Distributor_projects!$C:$C,'Credit sales_Ret. + Dist. Proj.'!$C72)</f>
        <v>100</v>
      </c>
      <c r="AF72" s="15">
        <f>SUMIFS(Distributor_projects!T:T,Distributor_projects!$B:$B,'Credit sales_Ret. + Dist. Proj.'!$B72,Distributor_projects!$C:$C,'Credit sales_Ret. + Dist. Proj.'!$C72)</f>
        <v>100</v>
      </c>
      <c r="AH72" s="4"/>
      <c r="AI72" s="4"/>
      <c r="AJ72" s="4"/>
      <c r="AK72" s="4"/>
      <c r="AL72" s="4"/>
      <c r="AM72" s="4"/>
      <c r="AN72" s="4"/>
      <c r="AO72" s="4"/>
      <c r="AP72" s="4"/>
      <c r="AQ72" s="4"/>
      <c r="AR72" s="4"/>
      <c r="AS72" s="4"/>
      <c r="AT72" s="4"/>
      <c r="AU72" s="4"/>
      <c r="AV72" s="4"/>
      <c r="AW72" s="4"/>
      <c r="AX72" s="4"/>
      <c r="AY72" s="4"/>
      <c r="AZ72" s="4"/>
      <c r="BA72" s="4"/>
      <c r="BB72" s="4"/>
      <c r="BI72" s="14">
        <f>IFERROR(AH72*'Retail_distributor-wise'!KW72,"")</f>
        <v>0</v>
      </c>
      <c r="BJ72" s="14">
        <f>IFERROR(AI72*'Retail_distributor-wise'!KX72,"")</f>
        <v>0</v>
      </c>
      <c r="BK72" s="14">
        <f>IFERROR(AJ72*'Retail_distributor-wise'!KY72,"")</f>
        <v>0</v>
      </c>
      <c r="BL72" s="14">
        <f>IFERROR(AK72*'Retail_distributor-wise'!KZ72,"")</f>
        <v>0</v>
      </c>
      <c r="BM72" s="14">
        <f>IFERROR(AL72*'Retail_distributor-wise'!LA72,"")</f>
        <v>0</v>
      </c>
      <c r="BN72" s="14">
        <f>IFERROR(AM72*'Retail_distributor-wise'!LB72,"")</f>
        <v>0</v>
      </c>
      <c r="BO72" s="14">
        <f>IFERROR(AN72*'Retail_distributor-wise'!LC72,"")</f>
        <v>0</v>
      </c>
      <c r="BP72" s="14">
        <f>IFERROR(AO72*'Retail_distributor-wise'!LD72,"")</f>
        <v>0</v>
      </c>
      <c r="BQ72" s="14">
        <f>IFERROR(AP72*'Retail_distributor-wise'!LE72,"")</f>
        <v>0</v>
      </c>
      <c r="BR72" s="14">
        <f>IFERROR(AQ72*'Retail_distributor-wise'!LF72,"")</f>
        <v>0</v>
      </c>
      <c r="BS72" s="14">
        <f>IFERROR(AR72*'Retail_distributor-wise'!LG72,"")</f>
        <v>0</v>
      </c>
      <c r="BT72" s="14">
        <f>IFERROR(AS72*'Retail_distributor-wise'!LH72,"")</f>
        <v>0</v>
      </c>
      <c r="BU72" s="14">
        <f t="shared" si="38"/>
        <v>0</v>
      </c>
      <c r="BW72" s="346">
        <f>IFERROR(AH72*Distributor_projects!CZ72,"")</f>
        <v>0</v>
      </c>
      <c r="BX72" s="346">
        <f>IFERROR(AI72*Distributor_projects!DA72,"")</f>
        <v>0</v>
      </c>
      <c r="BY72" s="346">
        <f>IFERROR(AJ72*Distributor_projects!DB72,"")</f>
        <v>0</v>
      </c>
      <c r="BZ72" s="346">
        <f>IFERROR(AK72*Distributor_projects!DC72,"")</f>
        <v>0</v>
      </c>
      <c r="CA72" s="346">
        <f>IFERROR(AL72*Distributor_projects!DD72,"")</f>
        <v>0</v>
      </c>
      <c r="CB72" s="346">
        <f>IFERROR(AM72*Distributor_projects!DE72,"")</f>
        <v>0</v>
      </c>
      <c r="CC72" s="346">
        <f>IFERROR(AN72*Distributor_projects!DF72,"")</f>
        <v>0</v>
      </c>
      <c r="CD72" s="346">
        <f>IFERROR(AO72*Distributor_projects!DG72,"")</f>
        <v>0</v>
      </c>
      <c r="CE72" s="346">
        <f>IFERROR(AP72*Distributor_projects!DH72,"")</f>
        <v>0</v>
      </c>
      <c r="CF72" s="346">
        <f>IFERROR(AQ72*Distributor_projects!DI72,"")</f>
        <v>0</v>
      </c>
      <c r="CG72" s="346">
        <f>IFERROR(AR72*Distributor_projects!DJ72,"")</f>
        <v>0</v>
      </c>
      <c r="CH72" s="346">
        <f>IFERROR(AS72*Distributor_projects!DK72,"")</f>
        <v>0</v>
      </c>
      <c r="CI72" s="563">
        <f t="shared" si="39"/>
        <v>0</v>
      </c>
      <c r="CK72" s="346">
        <f t="shared" si="42"/>
        <v>0</v>
      </c>
      <c r="CL72" s="346">
        <f t="shared" si="43"/>
        <v>0</v>
      </c>
      <c r="CM72" s="346">
        <f t="shared" si="44"/>
        <v>0</v>
      </c>
      <c r="CN72" s="346">
        <f t="shared" si="45"/>
        <v>0</v>
      </c>
      <c r="CO72" s="346">
        <f t="shared" si="46"/>
        <v>0</v>
      </c>
      <c r="CP72" s="346">
        <f t="shared" si="47"/>
        <v>0</v>
      </c>
      <c r="CQ72" s="346">
        <f t="shared" si="48"/>
        <v>0</v>
      </c>
      <c r="CR72" s="346">
        <f t="shared" si="49"/>
        <v>0</v>
      </c>
      <c r="CS72" s="346">
        <f t="shared" si="50"/>
        <v>0</v>
      </c>
      <c r="CT72" s="346">
        <f t="shared" si="51"/>
        <v>0</v>
      </c>
      <c r="CU72" s="346">
        <f t="shared" si="52"/>
        <v>0</v>
      </c>
      <c r="CV72" s="346">
        <f t="shared" si="53"/>
        <v>0</v>
      </c>
      <c r="CW72" s="346">
        <f t="shared" si="54"/>
        <v>0</v>
      </c>
    </row>
    <row r="73" spans="1:101">
      <c r="A73" s="4"/>
      <c r="D73" s="4"/>
      <c r="E73" s="4"/>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H73" s="4"/>
      <c r="AI73" s="4"/>
      <c r="AJ73" s="4"/>
      <c r="AK73" s="4"/>
      <c r="AL73" s="4"/>
      <c r="AM73" s="4"/>
      <c r="AN73" s="4"/>
      <c r="AO73" s="4"/>
      <c r="AP73" s="4"/>
      <c r="AQ73" s="4"/>
      <c r="AR73" s="4"/>
      <c r="AS73" s="4"/>
      <c r="AT73" s="4"/>
      <c r="AU73" s="4"/>
      <c r="AV73" s="4"/>
      <c r="AW73" s="4"/>
      <c r="AX73" s="4"/>
      <c r="AY73" s="4"/>
      <c r="AZ73" s="4"/>
      <c r="BA73" s="4"/>
      <c r="BB73" s="4"/>
      <c r="BI73" s="14">
        <f>IFERROR(AH73*'Retail_distributor-wise'!KW73,"")</f>
        <v>0</v>
      </c>
      <c r="BJ73" s="14">
        <f>IFERROR(AI73*'Retail_distributor-wise'!KX73,"")</f>
        <v>0</v>
      </c>
      <c r="BK73" s="14">
        <f>IFERROR(AJ73*'Retail_distributor-wise'!KY73,"")</f>
        <v>0</v>
      </c>
      <c r="BL73" s="14">
        <f>IFERROR(AK73*'Retail_distributor-wise'!KZ73,"")</f>
        <v>0</v>
      </c>
      <c r="BM73" s="14">
        <f>IFERROR(AL73*'Retail_distributor-wise'!LA73,"")</f>
        <v>0</v>
      </c>
      <c r="BN73" s="14">
        <f>IFERROR(AM73*'Retail_distributor-wise'!LB73,"")</f>
        <v>0</v>
      </c>
      <c r="BO73" s="14">
        <f>IFERROR(AN73*'Retail_distributor-wise'!LC73,"")</f>
        <v>0</v>
      </c>
      <c r="BP73" s="14">
        <f>IFERROR(AO73*'Retail_distributor-wise'!LD73,"")</f>
        <v>0</v>
      </c>
      <c r="BQ73" s="14">
        <f>IFERROR(AP73*'Retail_distributor-wise'!LE73,"")</f>
        <v>0</v>
      </c>
      <c r="BR73" s="14">
        <f>IFERROR(AQ73*'Retail_distributor-wise'!LF73,"")</f>
        <v>0</v>
      </c>
      <c r="BS73" s="14">
        <f>IFERROR(AR73*'Retail_distributor-wise'!LG73,"")</f>
        <v>0</v>
      </c>
      <c r="BT73" s="14">
        <f>IFERROR(AS73*'Retail_distributor-wise'!LH73,"")</f>
        <v>0</v>
      </c>
      <c r="BU73" s="14">
        <f t="shared" si="38"/>
        <v>0</v>
      </c>
      <c r="BW73" s="346">
        <f>IFERROR(AH73*Distributor_projects!CZ73,"")</f>
        <v>0</v>
      </c>
      <c r="BX73" s="346">
        <f>IFERROR(AI73*Distributor_projects!DA73,"")</f>
        <v>0</v>
      </c>
      <c r="BY73" s="346">
        <f>IFERROR(AJ73*Distributor_projects!DB73,"")</f>
        <v>0</v>
      </c>
      <c r="BZ73" s="346">
        <f>IFERROR(AK73*Distributor_projects!DC73,"")</f>
        <v>0</v>
      </c>
      <c r="CA73" s="346">
        <f>IFERROR(AL73*Distributor_projects!DD73,"")</f>
        <v>0</v>
      </c>
      <c r="CB73" s="346">
        <f>IFERROR(AM73*Distributor_projects!DE73,"")</f>
        <v>0</v>
      </c>
      <c r="CC73" s="346">
        <f>IFERROR(AN73*Distributor_projects!DF73,"")</f>
        <v>0</v>
      </c>
      <c r="CD73" s="346">
        <f>IFERROR(AO73*Distributor_projects!DG73,"")</f>
        <v>0</v>
      </c>
      <c r="CE73" s="346">
        <f>IFERROR(AP73*Distributor_projects!DH73,"")</f>
        <v>0</v>
      </c>
      <c r="CF73" s="346">
        <f>IFERROR(AQ73*Distributor_projects!DI73,"")</f>
        <v>0</v>
      </c>
      <c r="CG73" s="346">
        <f>IFERROR(AR73*Distributor_projects!DJ73,"")</f>
        <v>0</v>
      </c>
      <c r="CH73" s="346">
        <f>IFERROR(AS73*Distributor_projects!DK73,"")</f>
        <v>0</v>
      </c>
      <c r="CI73" s="563">
        <f t="shared" si="39"/>
        <v>0</v>
      </c>
      <c r="CK73" s="346">
        <f t="shared" si="42"/>
        <v>0</v>
      </c>
      <c r="CL73" s="346">
        <f t="shared" si="43"/>
        <v>0</v>
      </c>
      <c r="CM73" s="346">
        <f t="shared" si="44"/>
        <v>0</v>
      </c>
      <c r="CN73" s="346">
        <f t="shared" si="45"/>
        <v>0</v>
      </c>
      <c r="CO73" s="346">
        <f t="shared" si="46"/>
        <v>0</v>
      </c>
      <c r="CP73" s="346">
        <f t="shared" si="47"/>
        <v>0</v>
      </c>
      <c r="CQ73" s="346">
        <f t="shared" si="48"/>
        <v>0</v>
      </c>
      <c r="CR73" s="346">
        <f t="shared" si="49"/>
        <v>0</v>
      </c>
      <c r="CS73" s="346">
        <f t="shared" si="50"/>
        <v>0</v>
      </c>
      <c r="CT73" s="346">
        <f t="shared" si="51"/>
        <v>0</v>
      </c>
      <c r="CU73" s="346">
        <f t="shared" si="52"/>
        <v>0</v>
      </c>
      <c r="CV73" s="346">
        <f t="shared" si="53"/>
        <v>0</v>
      </c>
      <c r="CW73" s="346">
        <f t="shared" si="54"/>
        <v>0</v>
      </c>
    </row>
    <row r="74" spans="1:101">
      <c r="A74" s="4">
        <v>54</v>
      </c>
      <c r="B74" s="1" t="s">
        <v>474</v>
      </c>
      <c r="C74" s="1" t="s">
        <v>361</v>
      </c>
      <c r="D74" s="4" t="s">
        <v>327</v>
      </c>
      <c r="E74" s="4"/>
      <c r="F74" s="15">
        <f t="shared" si="40"/>
        <v>3700</v>
      </c>
      <c r="G74" s="15">
        <f>SUMIFS('Retail_distributor-wise'!J:J,'Retail_distributor-wise'!$B:$B,'Credit sales_Ret. + Dist. Proj.'!$B74,'Retail_distributor-wise'!$C:$C,'Credit sales_Ret. + Dist. Proj.'!$C74)</f>
        <v>200</v>
      </c>
      <c r="H74" s="15">
        <f>SUMIFS('Retail_distributor-wise'!K:K,'Retail_distributor-wise'!$B:$B,'Credit sales_Ret. + Dist. Proj.'!$B74,'Retail_distributor-wise'!$C:$C,'Credit sales_Ret. + Dist. Proj.'!$C74)</f>
        <v>300</v>
      </c>
      <c r="I74" s="15">
        <f>SUMIFS('Retail_distributor-wise'!L:L,'Retail_distributor-wise'!$B:$B,'Credit sales_Ret. + Dist. Proj.'!$B74,'Retail_distributor-wise'!$C:$C,'Credit sales_Ret. + Dist. Proj.'!$C74)</f>
        <v>250</v>
      </c>
      <c r="J74" s="15">
        <f>SUMIFS('Retail_distributor-wise'!M:M,'Retail_distributor-wise'!$B:$B,'Credit sales_Ret. + Dist. Proj.'!$B74,'Retail_distributor-wise'!$C:$C,'Credit sales_Ret. + Dist. Proj.'!$C74)</f>
        <v>200</v>
      </c>
      <c r="K74" s="15">
        <f>SUMIFS('Retail_distributor-wise'!N:N,'Retail_distributor-wise'!$B:$B,'Credit sales_Ret. + Dist. Proj.'!$B74,'Retail_distributor-wise'!$C:$C,'Credit sales_Ret. + Dist. Proj.'!$C74)</f>
        <v>200</v>
      </c>
      <c r="L74" s="15">
        <f>SUMIFS('Retail_distributor-wise'!O:O,'Retail_distributor-wise'!$B:$B,'Credit sales_Ret. + Dist. Proj.'!$B74,'Retail_distributor-wise'!$C:$C,'Credit sales_Ret. + Dist. Proj.'!$C74)</f>
        <v>200</v>
      </c>
      <c r="M74" s="15">
        <f>SUMIFS('Retail_distributor-wise'!P:P,'Retail_distributor-wise'!$B:$B,'Credit sales_Ret. + Dist. Proj.'!$B74,'Retail_distributor-wise'!$C:$C,'Credit sales_Ret. + Dist. Proj.'!$C74)</f>
        <v>250</v>
      </c>
      <c r="N74" s="15">
        <f>SUMIFS('Retail_distributor-wise'!Q:Q,'Retail_distributor-wise'!$B:$B,'Credit sales_Ret. + Dist. Proj.'!$B74,'Retail_distributor-wise'!$C:$C,'Credit sales_Ret. + Dist. Proj.'!$C74)</f>
        <v>300</v>
      </c>
      <c r="O74" s="15">
        <f>SUMIFS('Retail_distributor-wise'!R:R,'Retail_distributor-wise'!$B:$B,'Credit sales_Ret. + Dist. Proj.'!$B74,'Retail_distributor-wise'!$C:$C,'Credit sales_Ret. + Dist. Proj.'!$C74)</f>
        <v>350</v>
      </c>
      <c r="P74" s="15">
        <f>SUMIFS('Retail_distributor-wise'!S:S,'Retail_distributor-wise'!$B:$B,'Credit sales_Ret. + Dist. Proj.'!$B74,'Retail_distributor-wise'!$C:$C,'Credit sales_Ret. + Dist. Proj.'!$C74)</f>
        <v>400</v>
      </c>
      <c r="Q74" s="15">
        <f>SUMIFS('Retail_distributor-wise'!T:T,'Retail_distributor-wise'!$B:$B,'Credit sales_Ret. + Dist. Proj.'!$B74,'Retail_distributor-wise'!$C:$C,'Credit sales_Ret. + Dist. Proj.'!$C74)</f>
        <v>500</v>
      </c>
      <c r="R74" s="15">
        <f>SUMIFS('Retail_distributor-wise'!U:U,'Retail_distributor-wise'!$B:$B,'Credit sales_Ret. + Dist. Proj.'!$B74,'Retail_distributor-wise'!$C:$C,'Credit sales_Ret. + Dist. Proj.'!$C74)</f>
        <v>550</v>
      </c>
      <c r="S74" s="15"/>
      <c r="T74" s="15">
        <f t="shared" si="41"/>
        <v>950</v>
      </c>
      <c r="U74" s="15">
        <f>SUMIFS(Distributor_projects!I:I,Distributor_projects!$B:$B,'Credit sales_Ret. + Dist. Proj.'!$B74,Distributor_projects!$C:$C,'Credit sales_Ret. + Dist. Proj.'!$C74)</f>
        <v>0</v>
      </c>
      <c r="V74" s="15">
        <f>SUMIFS(Distributor_projects!J:J,Distributor_projects!$B:$B,'Credit sales_Ret. + Dist. Proj.'!$B74,Distributor_projects!$C:$C,'Credit sales_Ret. + Dist. Proj.'!$C74)</f>
        <v>0</v>
      </c>
      <c r="W74" s="15">
        <f>SUMIFS(Distributor_projects!K:K,Distributor_projects!$B:$B,'Credit sales_Ret. + Dist. Proj.'!$B74,Distributor_projects!$C:$C,'Credit sales_Ret. + Dist. Proj.'!$C74)</f>
        <v>100</v>
      </c>
      <c r="X74" s="15">
        <f>SUMIFS(Distributor_projects!L:L,Distributor_projects!$B:$B,'Credit sales_Ret. + Dist. Proj.'!$B74,Distributor_projects!$C:$C,'Credit sales_Ret. + Dist. Proj.'!$C74)</f>
        <v>50</v>
      </c>
      <c r="Y74" s="15">
        <f>SUMIFS(Distributor_projects!M:M,Distributor_projects!$B:$B,'Credit sales_Ret. + Dist. Proj.'!$B74,Distributor_projects!$C:$C,'Credit sales_Ret. + Dist. Proj.'!$C74)</f>
        <v>100</v>
      </c>
      <c r="Z74" s="15">
        <f>SUMIFS(Distributor_projects!N:N,Distributor_projects!$B:$B,'Credit sales_Ret. + Dist. Proj.'!$B74,Distributor_projects!$C:$C,'Credit sales_Ret. + Dist. Proj.'!$C74)</f>
        <v>100</v>
      </c>
      <c r="AA74" s="15">
        <f>SUMIFS(Distributor_projects!O:O,Distributor_projects!$B:$B,'Credit sales_Ret. + Dist. Proj.'!$B74,Distributor_projects!$C:$C,'Credit sales_Ret. + Dist. Proj.'!$C74)</f>
        <v>100</v>
      </c>
      <c r="AB74" s="15">
        <f>SUMIFS(Distributor_projects!P:P,Distributor_projects!$B:$B,'Credit sales_Ret. + Dist. Proj.'!$B74,Distributor_projects!$C:$C,'Credit sales_Ret. + Dist. Proj.'!$C74)</f>
        <v>100</v>
      </c>
      <c r="AC74" s="15">
        <f>SUMIFS(Distributor_projects!Q:Q,Distributor_projects!$B:$B,'Credit sales_Ret. + Dist. Proj.'!$B74,Distributor_projects!$C:$C,'Credit sales_Ret. + Dist. Proj.'!$C74)</f>
        <v>100</v>
      </c>
      <c r="AD74" s="15">
        <f>SUMIFS(Distributor_projects!R:R,Distributor_projects!$B:$B,'Credit sales_Ret. + Dist. Proj.'!$B74,Distributor_projects!$C:$C,'Credit sales_Ret. + Dist. Proj.'!$C74)</f>
        <v>100</v>
      </c>
      <c r="AE74" s="15">
        <f>SUMIFS(Distributor_projects!S:S,Distributor_projects!$B:$B,'Credit sales_Ret. + Dist. Proj.'!$B74,Distributor_projects!$C:$C,'Credit sales_Ret. + Dist. Proj.'!$C74)</f>
        <v>100</v>
      </c>
      <c r="AF74" s="15">
        <f>SUMIFS(Distributor_projects!T:T,Distributor_projects!$B:$B,'Credit sales_Ret. + Dist. Proj.'!$B74,Distributor_projects!$C:$C,'Credit sales_Ret. + Dist. Proj.'!$C74)</f>
        <v>100</v>
      </c>
      <c r="AH74" s="4"/>
      <c r="AI74" s="4"/>
      <c r="AJ74" s="4"/>
      <c r="AK74" s="4"/>
      <c r="AL74" s="4"/>
      <c r="AM74" s="4"/>
      <c r="AN74" s="4"/>
      <c r="AO74" s="4"/>
      <c r="AP74" s="4"/>
      <c r="AQ74" s="4"/>
      <c r="AR74" s="4"/>
      <c r="AS74" s="4"/>
      <c r="AT74" s="4"/>
      <c r="AU74" s="4"/>
      <c r="AV74" s="4"/>
      <c r="AW74" s="4"/>
      <c r="AX74" s="4"/>
      <c r="AY74" s="4"/>
      <c r="AZ74" s="4"/>
      <c r="BA74" s="4"/>
      <c r="BB74" s="4"/>
      <c r="BI74" s="14">
        <f>IFERROR(AH74*'Retail_distributor-wise'!KW74,"")</f>
        <v>0</v>
      </c>
      <c r="BJ74" s="14">
        <f>IFERROR(AI74*'Retail_distributor-wise'!KX74,"")</f>
        <v>0</v>
      </c>
      <c r="BK74" s="14">
        <f>IFERROR(AJ74*'Retail_distributor-wise'!KY74,"")</f>
        <v>0</v>
      </c>
      <c r="BL74" s="14">
        <f>IFERROR(AK74*'Retail_distributor-wise'!KZ74,"")</f>
        <v>0</v>
      </c>
      <c r="BM74" s="14">
        <f>IFERROR(AL74*'Retail_distributor-wise'!LA74,"")</f>
        <v>0</v>
      </c>
      <c r="BN74" s="14">
        <f>IFERROR(AM74*'Retail_distributor-wise'!LB74,"")</f>
        <v>0</v>
      </c>
      <c r="BO74" s="14">
        <f>IFERROR(AN74*'Retail_distributor-wise'!LC74,"")</f>
        <v>0</v>
      </c>
      <c r="BP74" s="14">
        <f>IFERROR(AO74*'Retail_distributor-wise'!LD74,"")</f>
        <v>0</v>
      </c>
      <c r="BQ74" s="14">
        <f>IFERROR(AP74*'Retail_distributor-wise'!LE74,"")</f>
        <v>0</v>
      </c>
      <c r="BR74" s="14">
        <f>IFERROR(AQ74*'Retail_distributor-wise'!LF74,"")</f>
        <v>0</v>
      </c>
      <c r="BS74" s="14">
        <f>IFERROR(AR74*'Retail_distributor-wise'!LG74,"")</f>
        <v>0</v>
      </c>
      <c r="BT74" s="14">
        <f>IFERROR(AS74*'Retail_distributor-wise'!LH74,"")</f>
        <v>0</v>
      </c>
      <c r="BU74" s="14">
        <f t="shared" si="38"/>
        <v>0</v>
      </c>
      <c r="BW74" s="346">
        <f>IFERROR(AH74*Distributor_projects!CZ74,"")</f>
        <v>0</v>
      </c>
      <c r="BX74" s="346">
        <f>IFERROR(AI74*Distributor_projects!DA74,"")</f>
        <v>0</v>
      </c>
      <c r="BY74" s="346">
        <f>IFERROR(AJ74*Distributor_projects!DB74,"")</f>
        <v>0</v>
      </c>
      <c r="BZ74" s="346">
        <f>IFERROR(AK74*Distributor_projects!DC74,"")</f>
        <v>0</v>
      </c>
      <c r="CA74" s="346">
        <f>IFERROR(AL74*Distributor_projects!DD74,"")</f>
        <v>0</v>
      </c>
      <c r="CB74" s="346">
        <f>IFERROR(AM74*Distributor_projects!DE74,"")</f>
        <v>0</v>
      </c>
      <c r="CC74" s="346">
        <f>IFERROR(AN74*Distributor_projects!DF74,"")</f>
        <v>0</v>
      </c>
      <c r="CD74" s="346">
        <f>IFERROR(AO74*Distributor_projects!DG74,"")</f>
        <v>0</v>
      </c>
      <c r="CE74" s="346">
        <f>IFERROR(AP74*Distributor_projects!DH74,"")</f>
        <v>0</v>
      </c>
      <c r="CF74" s="346">
        <f>IFERROR(AQ74*Distributor_projects!DI74,"")</f>
        <v>0</v>
      </c>
      <c r="CG74" s="346">
        <f>IFERROR(AR74*Distributor_projects!DJ74,"")</f>
        <v>0</v>
      </c>
      <c r="CH74" s="346">
        <f>IFERROR(AS74*Distributor_projects!DK74,"")</f>
        <v>0</v>
      </c>
      <c r="CI74" s="563">
        <f t="shared" si="39"/>
        <v>0</v>
      </c>
      <c r="CK74" s="346">
        <f t="shared" si="42"/>
        <v>0</v>
      </c>
      <c r="CL74" s="346">
        <f t="shared" si="43"/>
        <v>0</v>
      </c>
      <c r="CM74" s="346">
        <f t="shared" si="44"/>
        <v>0</v>
      </c>
      <c r="CN74" s="346">
        <f t="shared" si="45"/>
        <v>0</v>
      </c>
      <c r="CO74" s="346">
        <f t="shared" si="46"/>
        <v>0</v>
      </c>
      <c r="CP74" s="346">
        <f t="shared" si="47"/>
        <v>0</v>
      </c>
      <c r="CQ74" s="346">
        <f t="shared" si="48"/>
        <v>0</v>
      </c>
      <c r="CR74" s="346">
        <f t="shared" si="49"/>
        <v>0</v>
      </c>
      <c r="CS74" s="346">
        <f t="shared" si="50"/>
        <v>0</v>
      </c>
      <c r="CT74" s="346">
        <f t="shared" si="51"/>
        <v>0</v>
      </c>
      <c r="CU74" s="346">
        <f t="shared" si="52"/>
        <v>0</v>
      </c>
      <c r="CV74" s="346">
        <f t="shared" si="53"/>
        <v>0</v>
      </c>
      <c r="CW74" s="346">
        <f t="shared" si="54"/>
        <v>0</v>
      </c>
    </row>
    <row r="75" spans="1:101">
      <c r="A75" s="4"/>
      <c r="D75" s="4"/>
      <c r="E75" s="4"/>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H75" s="4"/>
      <c r="AI75" s="4"/>
      <c r="AJ75" s="4"/>
      <c r="AK75" s="4"/>
      <c r="AL75" s="4"/>
      <c r="AM75" s="4"/>
      <c r="AN75" s="4"/>
      <c r="AO75" s="4"/>
      <c r="AP75" s="4"/>
      <c r="AQ75" s="4"/>
      <c r="AR75" s="4"/>
      <c r="AS75" s="4"/>
      <c r="AT75" s="4"/>
      <c r="AU75" s="4"/>
      <c r="AV75" s="4"/>
      <c r="AW75" s="4"/>
      <c r="AX75" s="4"/>
      <c r="AY75" s="4"/>
      <c r="AZ75" s="4"/>
      <c r="BA75" s="4"/>
      <c r="BB75" s="4"/>
      <c r="BI75" s="14">
        <f>IFERROR(AH75*'Retail_distributor-wise'!KW75,"")</f>
        <v>0</v>
      </c>
      <c r="BJ75" s="14">
        <f>IFERROR(AI75*'Retail_distributor-wise'!KX75,"")</f>
        <v>0</v>
      </c>
      <c r="BK75" s="14">
        <f>IFERROR(AJ75*'Retail_distributor-wise'!KY75,"")</f>
        <v>0</v>
      </c>
      <c r="BL75" s="14">
        <f>IFERROR(AK75*'Retail_distributor-wise'!KZ75,"")</f>
        <v>0</v>
      </c>
      <c r="BM75" s="14">
        <f>IFERROR(AL75*'Retail_distributor-wise'!LA75,"")</f>
        <v>0</v>
      </c>
      <c r="BN75" s="14">
        <f>IFERROR(AM75*'Retail_distributor-wise'!LB75,"")</f>
        <v>0</v>
      </c>
      <c r="BO75" s="14">
        <f>IFERROR(AN75*'Retail_distributor-wise'!LC75,"")</f>
        <v>0</v>
      </c>
      <c r="BP75" s="14">
        <f>IFERROR(AO75*'Retail_distributor-wise'!LD75,"")</f>
        <v>0</v>
      </c>
      <c r="BQ75" s="14">
        <f>IFERROR(AP75*'Retail_distributor-wise'!LE75,"")</f>
        <v>0</v>
      </c>
      <c r="BR75" s="14">
        <f>IFERROR(AQ75*'Retail_distributor-wise'!LF75,"")</f>
        <v>0</v>
      </c>
      <c r="BS75" s="14">
        <f>IFERROR(AR75*'Retail_distributor-wise'!LG75,"")</f>
        <v>0</v>
      </c>
      <c r="BT75" s="14">
        <f>IFERROR(AS75*'Retail_distributor-wise'!LH75,"")</f>
        <v>0</v>
      </c>
      <c r="BU75" s="14">
        <f t="shared" si="38"/>
        <v>0</v>
      </c>
      <c r="BW75" s="346">
        <f>IFERROR(AH75*Distributor_projects!CZ75,"")</f>
        <v>0</v>
      </c>
      <c r="BX75" s="346">
        <f>IFERROR(AI75*Distributor_projects!DA75,"")</f>
        <v>0</v>
      </c>
      <c r="BY75" s="346">
        <f>IFERROR(AJ75*Distributor_projects!DB75,"")</f>
        <v>0</v>
      </c>
      <c r="BZ75" s="346">
        <f>IFERROR(AK75*Distributor_projects!DC75,"")</f>
        <v>0</v>
      </c>
      <c r="CA75" s="346">
        <f>IFERROR(AL75*Distributor_projects!DD75,"")</f>
        <v>0</v>
      </c>
      <c r="CB75" s="346">
        <f>IFERROR(AM75*Distributor_projects!DE75,"")</f>
        <v>0</v>
      </c>
      <c r="CC75" s="346">
        <f>IFERROR(AN75*Distributor_projects!DF75,"")</f>
        <v>0</v>
      </c>
      <c r="CD75" s="346">
        <f>IFERROR(AO75*Distributor_projects!DG75,"")</f>
        <v>0</v>
      </c>
      <c r="CE75" s="346">
        <f>IFERROR(AP75*Distributor_projects!DH75,"")</f>
        <v>0</v>
      </c>
      <c r="CF75" s="346">
        <f>IFERROR(AQ75*Distributor_projects!DI75,"")</f>
        <v>0</v>
      </c>
      <c r="CG75" s="346">
        <f>IFERROR(AR75*Distributor_projects!DJ75,"")</f>
        <v>0</v>
      </c>
      <c r="CH75" s="346">
        <f>IFERROR(AS75*Distributor_projects!DK75,"")</f>
        <v>0</v>
      </c>
      <c r="CI75" s="563">
        <f t="shared" si="39"/>
        <v>0</v>
      </c>
      <c r="CK75" s="346">
        <f t="shared" si="42"/>
        <v>0</v>
      </c>
      <c r="CL75" s="346">
        <f t="shared" si="43"/>
        <v>0</v>
      </c>
      <c r="CM75" s="346">
        <f t="shared" si="44"/>
        <v>0</v>
      </c>
      <c r="CN75" s="346">
        <f t="shared" si="45"/>
        <v>0</v>
      </c>
      <c r="CO75" s="346">
        <f t="shared" si="46"/>
        <v>0</v>
      </c>
      <c r="CP75" s="346">
        <f t="shared" si="47"/>
        <v>0</v>
      </c>
      <c r="CQ75" s="346">
        <f t="shared" si="48"/>
        <v>0</v>
      </c>
      <c r="CR75" s="346">
        <f t="shared" si="49"/>
        <v>0</v>
      </c>
      <c r="CS75" s="346">
        <f t="shared" si="50"/>
        <v>0</v>
      </c>
      <c r="CT75" s="346">
        <f t="shared" si="51"/>
        <v>0</v>
      </c>
      <c r="CU75" s="346">
        <f t="shared" si="52"/>
        <v>0</v>
      </c>
      <c r="CV75" s="346">
        <f t="shared" si="53"/>
        <v>0</v>
      </c>
      <c r="CW75" s="346">
        <f t="shared" si="54"/>
        <v>0</v>
      </c>
    </row>
    <row r="76" spans="1:101">
      <c r="A76" s="4">
        <v>55</v>
      </c>
      <c r="B76" s="1" t="s">
        <v>475</v>
      </c>
      <c r="C76" s="1" t="s">
        <v>346</v>
      </c>
      <c r="D76" s="4" t="s">
        <v>328</v>
      </c>
      <c r="E76" s="4"/>
      <c r="F76" s="15">
        <f t="shared" si="40"/>
        <v>3350</v>
      </c>
      <c r="G76" s="15">
        <f>SUMIFS('Retail_distributor-wise'!J:J,'Retail_distributor-wise'!$B:$B,'Credit sales_Ret. + Dist. Proj.'!$B76,'Retail_distributor-wise'!$C:$C,'Credit sales_Ret. + Dist. Proj.'!$C76)</f>
        <v>200</v>
      </c>
      <c r="H76" s="15">
        <f>SUMIFS('Retail_distributor-wise'!K:K,'Retail_distributor-wise'!$B:$B,'Credit sales_Ret. + Dist. Proj.'!$B76,'Retail_distributor-wise'!$C:$C,'Credit sales_Ret. + Dist. Proj.'!$C76)</f>
        <v>250</v>
      </c>
      <c r="I76" s="15">
        <f>SUMIFS('Retail_distributor-wise'!L:L,'Retail_distributor-wise'!$B:$B,'Credit sales_Ret. + Dist. Proj.'!$B76,'Retail_distributor-wise'!$C:$C,'Credit sales_Ret. + Dist. Proj.'!$C76)</f>
        <v>250</v>
      </c>
      <c r="J76" s="15">
        <f>SUMIFS('Retail_distributor-wise'!M:M,'Retail_distributor-wise'!$B:$B,'Credit sales_Ret. + Dist. Proj.'!$B76,'Retail_distributor-wise'!$C:$C,'Credit sales_Ret. + Dist. Proj.'!$C76)</f>
        <v>200</v>
      </c>
      <c r="K76" s="15">
        <f>SUMIFS('Retail_distributor-wise'!N:N,'Retail_distributor-wise'!$B:$B,'Credit sales_Ret. + Dist. Proj.'!$B76,'Retail_distributor-wise'!$C:$C,'Credit sales_Ret. + Dist. Proj.'!$C76)</f>
        <v>150</v>
      </c>
      <c r="L76" s="15">
        <f>SUMIFS('Retail_distributor-wise'!O:O,'Retail_distributor-wise'!$B:$B,'Credit sales_Ret. + Dist. Proj.'!$B76,'Retail_distributor-wise'!$C:$C,'Credit sales_Ret. + Dist. Proj.'!$C76)</f>
        <v>150</v>
      </c>
      <c r="M76" s="15">
        <f>SUMIFS('Retail_distributor-wise'!P:P,'Retail_distributor-wise'!$B:$B,'Credit sales_Ret. + Dist. Proj.'!$B76,'Retail_distributor-wise'!$C:$C,'Credit sales_Ret. + Dist. Proj.'!$C76)</f>
        <v>250</v>
      </c>
      <c r="N76" s="15">
        <f>SUMIFS('Retail_distributor-wise'!Q:Q,'Retail_distributor-wise'!$B:$B,'Credit sales_Ret. + Dist. Proj.'!$B76,'Retail_distributor-wise'!$C:$C,'Credit sales_Ret. + Dist. Proj.'!$C76)</f>
        <v>300</v>
      </c>
      <c r="O76" s="15">
        <f>SUMIFS('Retail_distributor-wise'!R:R,'Retail_distributor-wise'!$B:$B,'Credit sales_Ret. + Dist. Proj.'!$B76,'Retail_distributor-wise'!$C:$C,'Credit sales_Ret. + Dist. Proj.'!$C76)</f>
        <v>300</v>
      </c>
      <c r="P76" s="15">
        <f>SUMIFS('Retail_distributor-wise'!S:S,'Retail_distributor-wise'!$B:$B,'Credit sales_Ret. + Dist. Proj.'!$B76,'Retail_distributor-wise'!$C:$C,'Credit sales_Ret. + Dist. Proj.'!$C76)</f>
        <v>350</v>
      </c>
      <c r="Q76" s="15">
        <f>SUMIFS('Retail_distributor-wise'!T:T,'Retail_distributor-wise'!$B:$B,'Credit sales_Ret. + Dist. Proj.'!$B76,'Retail_distributor-wise'!$C:$C,'Credit sales_Ret. + Dist. Proj.'!$C76)</f>
        <v>450</v>
      </c>
      <c r="R76" s="15">
        <f>SUMIFS('Retail_distributor-wise'!U:U,'Retail_distributor-wise'!$B:$B,'Credit sales_Ret. + Dist. Proj.'!$B76,'Retail_distributor-wise'!$C:$C,'Credit sales_Ret. + Dist. Proj.'!$C76)</f>
        <v>500</v>
      </c>
      <c r="S76" s="15"/>
      <c r="T76" s="15">
        <f t="shared" si="41"/>
        <v>1000</v>
      </c>
      <c r="U76" s="15">
        <f>SUMIFS(Distributor_projects!I:I,Distributor_projects!$B:$B,'Credit sales_Ret. + Dist. Proj.'!$B76,Distributor_projects!$C:$C,'Credit sales_Ret. + Dist. Proj.'!$C76)</f>
        <v>0</v>
      </c>
      <c r="V76" s="15">
        <f>SUMIFS(Distributor_projects!J:J,Distributor_projects!$B:$B,'Credit sales_Ret. + Dist. Proj.'!$B76,Distributor_projects!$C:$C,'Credit sales_Ret. + Dist. Proj.'!$C76)</f>
        <v>100</v>
      </c>
      <c r="W76" s="15">
        <f>SUMIFS(Distributor_projects!K:K,Distributor_projects!$B:$B,'Credit sales_Ret. + Dist. Proj.'!$B76,Distributor_projects!$C:$C,'Credit sales_Ret. + Dist. Proj.'!$C76)</f>
        <v>100</v>
      </c>
      <c r="X76" s="15">
        <f>SUMIFS(Distributor_projects!L:L,Distributor_projects!$B:$B,'Credit sales_Ret. + Dist. Proj.'!$B76,Distributor_projects!$C:$C,'Credit sales_Ret. + Dist. Proj.'!$C76)</f>
        <v>50</v>
      </c>
      <c r="Y76" s="15">
        <f>SUMIFS(Distributor_projects!M:M,Distributor_projects!$B:$B,'Credit sales_Ret. + Dist. Proj.'!$B76,Distributor_projects!$C:$C,'Credit sales_Ret. + Dist. Proj.'!$C76)</f>
        <v>50</v>
      </c>
      <c r="Z76" s="15">
        <f>SUMIFS(Distributor_projects!N:N,Distributor_projects!$B:$B,'Credit sales_Ret. + Dist. Proj.'!$B76,Distributor_projects!$C:$C,'Credit sales_Ret. + Dist. Proj.'!$C76)</f>
        <v>100</v>
      </c>
      <c r="AA76" s="15">
        <f>SUMIFS(Distributor_projects!O:O,Distributor_projects!$B:$B,'Credit sales_Ret. + Dist. Proj.'!$B76,Distributor_projects!$C:$C,'Credit sales_Ret. + Dist. Proj.'!$C76)</f>
        <v>100</v>
      </c>
      <c r="AB76" s="15">
        <f>SUMIFS(Distributor_projects!P:P,Distributor_projects!$B:$B,'Credit sales_Ret. + Dist. Proj.'!$B76,Distributor_projects!$C:$C,'Credit sales_Ret. + Dist. Proj.'!$C76)</f>
        <v>100</v>
      </c>
      <c r="AC76" s="15">
        <f>SUMIFS(Distributor_projects!Q:Q,Distributor_projects!$B:$B,'Credit sales_Ret. + Dist. Proj.'!$B76,Distributor_projects!$C:$C,'Credit sales_Ret. + Dist. Proj.'!$C76)</f>
        <v>100</v>
      </c>
      <c r="AD76" s="15">
        <f>SUMIFS(Distributor_projects!R:R,Distributor_projects!$B:$B,'Credit sales_Ret. + Dist. Proj.'!$B76,Distributor_projects!$C:$C,'Credit sales_Ret. + Dist. Proj.'!$C76)</f>
        <v>100</v>
      </c>
      <c r="AE76" s="15">
        <f>SUMIFS(Distributor_projects!S:S,Distributor_projects!$B:$B,'Credit sales_Ret. + Dist. Proj.'!$B76,Distributor_projects!$C:$C,'Credit sales_Ret. + Dist. Proj.'!$C76)</f>
        <v>100</v>
      </c>
      <c r="AF76" s="15">
        <f>SUMIFS(Distributor_projects!T:T,Distributor_projects!$B:$B,'Credit sales_Ret. + Dist. Proj.'!$B76,Distributor_projects!$C:$C,'Credit sales_Ret. + Dist. Proj.'!$C76)</f>
        <v>100</v>
      </c>
      <c r="AH76" s="4"/>
      <c r="AI76" s="4"/>
      <c r="AJ76" s="4"/>
      <c r="AK76" s="4"/>
      <c r="AL76" s="4"/>
      <c r="AM76" s="4"/>
      <c r="AN76" s="4"/>
      <c r="AO76" s="4"/>
      <c r="AP76" s="4"/>
      <c r="AQ76" s="4"/>
      <c r="AR76" s="4"/>
      <c r="AS76" s="4"/>
      <c r="AT76" s="4"/>
      <c r="AU76" s="4"/>
      <c r="AV76" s="4"/>
      <c r="AW76" s="4"/>
      <c r="AX76" s="4"/>
      <c r="AY76" s="4"/>
      <c r="AZ76" s="4"/>
      <c r="BA76" s="4"/>
      <c r="BB76" s="4"/>
      <c r="BI76" s="14">
        <f>IFERROR(AH76*'Retail_distributor-wise'!KW76,"")</f>
        <v>0</v>
      </c>
      <c r="BJ76" s="14">
        <f>IFERROR(AI76*'Retail_distributor-wise'!KX76,"")</f>
        <v>0</v>
      </c>
      <c r="BK76" s="14">
        <f>IFERROR(AJ76*'Retail_distributor-wise'!KY76,"")</f>
        <v>0</v>
      </c>
      <c r="BL76" s="14">
        <f>IFERROR(AK76*'Retail_distributor-wise'!KZ76,"")</f>
        <v>0</v>
      </c>
      <c r="BM76" s="14">
        <f>IFERROR(AL76*'Retail_distributor-wise'!LA76,"")</f>
        <v>0</v>
      </c>
      <c r="BN76" s="14">
        <f>IFERROR(AM76*'Retail_distributor-wise'!LB76,"")</f>
        <v>0</v>
      </c>
      <c r="BO76" s="14">
        <f>IFERROR(AN76*'Retail_distributor-wise'!LC76,"")</f>
        <v>0</v>
      </c>
      <c r="BP76" s="14">
        <f>IFERROR(AO76*'Retail_distributor-wise'!LD76,"")</f>
        <v>0</v>
      </c>
      <c r="BQ76" s="14">
        <f>IFERROR(AP76*'Retail_distributor-wise'!LE76,"")</f>
        <v>0</v>
      </c>
      <c r="BR76" s="14">
        <f>IFERROR(AQ76*'Retail_distributor-wise'!LF76,"")</f>
        <v>0</v>
      </c>
      <c r="BS76" s="14">
        <f>IFERROR(AR76*'Retail_distributor-wise'!LG76,"")</f>
        <v>0</v>
      </c>
      <c r="BT76" s="14">
        <f>IFERROR(AS76*'Retail_distributor-wise'!LH76,"")</f>
        <v>0</v>
      </c>
      <c r="BU76" s="14">
        <f t="shared" si="38"/>
        <v>0</v>
      </c>
      <c r="BW76" s="346">
        <f>IFERROR(AH76*Distributor_projects!CZ76,"")</f>
        <v>0</v>
      </c>
      <c r="BX76" s="346">
        <f>IFERROR(AI76*Distributor_projects!DA76,"")</f>
        <v>0</v>
      </c>
      <c r="BY76" s="346">
        <f>IFERROR(AJ76*Distributor_projects!DB76,"")</f>
        <v>0</v>
      </c>
      <c r="BZ76" s="346">
        <f>IFERROR(AK76*Distributor_projects!DC76,"")</f>
        <v>0</v>
      </c>
      <c r="CA76" s="346">
        <f>IFERROR(AL76*Distributor_projects!DD76,"")</f>
        <v>0</v>
      </c>
      <c r="CB76" s="346">
        <f>IFERROR(AM76*Distributor_projects!DE76,"")</f>
        <v>0</v>
      </c>
      <c r="CC76" s="346">
        <f>IFERROR(AN76*Distributor_projects!DF76,"")</f>
        <v>0</v>
      </c>
      <c r="CD76" s="346">
        <f>IFERROR(AO76*Distributor_projects!DG76,"")</f>
        <v>0</v>
      </c>
      <c r="CE76" s="346">
        <f>IFERROR(AP76*Distributor_projects!DH76,"")</f>
        <v>0</v>
      </c>
      <c r="CF76" s="346">
        <f>IFERROR(AQ76*Distributor_projects!DI76,"")</f>
        <v>0</v>
      </c>
      <c r="CG76" s="346">
        <f>IFERROR(AR76*Distributor_projects!DJ76,"")</f>
        <v>0</v>
      </c>
      <c r="CH76" s="346">
        <f>IFERROR(AS76*Distributor_projects!DK76,"")</f>
        <v>0</v>
      </c>
      <c r="CI76" s="563">
        <f t="shared" si="39"/>
        <v>0</v>
      </c>
      <c r="CK76" s="346">
        <f t="shared" si="42"/>
        <v>0</v>
      </c>
      <c r="CL76" s="346">
        <f t="shared" si="43"/>
        <v>0</v>
      </c>
      <c r="CM76" s="346">
        <f t="shared" si="44"/>
        <v>0</v>
      </c>
      <c r="CN76" s="346">
        <f t="shared" si="45"/>
        <v>0</v>
      </c>
      <c r="CO76" s="346">
        <f t="shared" si="46"/>
        <v>0</v>
      </c>
      <c r="CP76" s="346">
        <f t="shared" si="47"/>
        <v>0</v>
      </c>
      <c r="CQ76" s="346">
        <f t="shared" si="48"/>
        <v>0</v>
      </c>
      <c r="CR76" s="346">
        <f t="shared" si="49"/>
        <v>0</v>
      </c>
      <c r="CS76" s="346">
        <f t="shared" si="50"/>
        <v>0</v>
      </c>
      <c r="CT76" s="346">
        <f t="shared" si="51"/>
        <v>0</v>
      </c>
      <c r="CU76" s="346">
        <f t="shared" si="52"/>
        <v>0</v>
      </c>
      <c r="CV76" s="346">
        <f t="shared" si="53"/>
        <v>0</v>
      </c>
      <c r="CW76" s="346">
        <f t="shared" si="54"/>
        <v>0</v>
      </c>
    </row>
    <row r="77" spans="1:101">
      <c r="A77" s="4">
        <v>56</v>
      </c>
      <c r="B77" s="1" t="s">
        <v>476</v>
      </c>
      <c r="C77" s="1" t="s">
        <v>346</v>
      </c>
      <c r="D77" s="4" t="s">
        <v>328</v>
      </c>
      <c r="E77" s="4"/>
      <c r="F77" s="15">
        <f t="shared" si="40"/>
        <v>2100</v>
      </c>
      <c r="G77" s="15">
        <f>SUMIFS('Retail_distributor-wise'!J:J,'Retail_distributor-wise'!$B:$B,'Credit sales_Ret. + Dist. Proj.'!$B77,'Retail_distributor-wise'!$C:$C,'Credit sales_Ret. + Dist. Proj.'!$C77)</f>
        <v>100</v>
      </c>
      <c r="H77" s="15">
        <f>SUMIFS('Retail_distributor-wise'!K:K,'Retail_distributor-wise'!$B:$B,'Credit sales_Ret. + Dist. Proj.'!$B77,'Retail_distributor-wise'!$C:$C,'Credit sales_Ret. + Dist. Proj.'!$C77)</f>
        <v>150</v>
      </c>
      <c r="I77" s="15">
        <f>SUMIFS('Retail_distributor-wise'!L:L,'Retail_distributor-wise'!$B:$B,'Credit sales_Ret. + Dist. Proj.'!$B77,'Retail_distributor-wise'!$C:$C,'Credit sales_Ret. + Dist. Proj.'!$C77)</f>
        <v>150</v>
      </c>
      <c r="J77" s="15">
        <f>SUMIFS('Retail_distributor-wise'!M:M,'Retail_distributor-wise'!$B:$B,'Credit sales_Ret. + Dist. Proj.'!$B77,'Retail_distributor-wise'!$C:$C,'Credit sales_Ret. + Dist. Proj.'!$C77)</f>
        <v>100</v>
      </c>
      <c r="K77" s="15">
        <f>SUMIFS('Retail_distributor-wise'!N:N,'Retail_distributor-wise'!$B:$B,'Credit sales_Ret. + Dist. Proj.'!$B77,'Retail_distributor-wise'!$C:$C,'Credit sales_Ret. + Dist. Proj.'!$C77)</f>
        <v>100</v>
      </c>
      <c r="L77" s="15">
        <f>SUMIFS('Retail_distributor-wise'!O:O,'Retail_distributor-wise'!$B:$B,'Credit sales_Ret. + Dist. Proj.'!$B77,'Retail_distributor-wise'!$C:$C,'Credit sales_Ret. + Dist. Proj.'!$C77)</f>
        <v>100</v>
      </c>
      <c r="M77" s="15">
        <f>SUMIFS('Retail_distributor-wise'!P:P,'Retail_distributor-wise'!$B:$B,'Credit sales_Ret. + Dist. Proj.'!$B77,'Retail_distributor-wise'!$C:$C,'Credit sales_Ret. + Dist. Proj.'!$C77)</f>
        <v>150</v>
      </c>
      <c r="N77" s="15">
        <f>SUMIFS('Retail_distributor-wise'!Q:Q,'Retail_distributor-wise'!$B:$B,'Credit sales_Ret. + Dist. Proj.'!$B77,'Retail_distributor-wise'!$C:$C,'Credit sales_Ret. + Dist. Proj.'!$C77)</f>
        <v>200</v>
      </c>
      <c r="O77" s="15">
        <f>SUMIFS('Retail_distributor-wise'!R:R,'Retail_distributor-wise'!$B:$B,'Credit sales_Ret. + Dist. Proj.'!$B77,'Retail_distributor-wise'!$C:$C,'Credit sales_Ret. + Dist. Proj.'!$C77)</f>
        <v>200</v>
      </c>
      <c r="P77" s="15">
        <f>SUMIFS('Retail_distributor-wise'!S:S,'Retail_distributor-wise'!$B:$B,'Credit sales_Ret. + Dist. Proj.'!$B77,'Retail_distributor-wise'!$C:$C,'Credit sales_Ret. + Dist. Proj.'!$C77)</f>
        <v>250</v>
      </c>
      <c r="Q77" s="15">
        <f>SUMIFS('Retail_distributor-wise'!T:T,'Retail_distributor-wise'!$B:$B,'Credit sales_Ret. + Dist. Proj.'!$B77,'Retail_distributor-wise'!$C:$C,'Credit sales_Ret. + Dist. Proj.'!$C77)</f>
        <v>300</v>
      </c>
      <c r="R77" s="15">
        <f>SUMIFS('Retail_distributor-wise'!U:U,'Retail_distributor-wise'!$B:$B,'Credit sales_Ret. + Dist. Proj.'!$B77,'Retail_distributor-wise'!$C:$C,'Credit sales_Ret. + Dist. Proj.'!$C77)</f>
        <v>300</v>
      </c>
      <c r="S77" s="15"/>
      <c r="T77" s="15">
        <f t="shared" si="41"/>
        <v>800</v>
      </c>
      <c r="U77" s="15">
        <f>SUMIFS(Distributor_projects!I:I,Distributor_projects!$B:$B,'Credit sales_Ret. + Dist. Proj.'!$B77,Distributor_projects!$C:$C,'Credit sales_Ret. + Dist. Proj.'!$C77)</f>
        <v>0</v>
      </c>
      <c r="V77" s="15">
        <f>SUMIFS(Distributor_projects!J:J,Distributor_projects!$B:$B,'Credit sales_Ret. + Dist. Proj.'!$B77,Distributor_projects!$C:$C,'Credit sales_Ret. + Dist. Proj.'!$C77)</f>
        <v>0</v>
      </c>
      <c r="W77" s="15">
        <f>SUMIFS(Distributor_projects!K:K,Distributor_projects!$B:$B,'Credit sales_Ret. + Dist. Proj.'!$B77,Distributor_projects!$C:$C,'Credit sales_Ret. + Dist. Proj.'!$C77)</f>
        <v>0</v>
      </c>
      <c r="X77" s="15">
        <f>SUMIFS(Distributor_projects!L:L,Distributor_projects!$B:$B,'Credit sales_Ret. + Dist. Proj.'!$B77,Distributor_projects!$C:$C,'Credit sales_Ret. + Dist. Proj.'!$C77)</f>
        <v>50</v>
      </c>
      <c r="Y77" s="15">
        <f>SUMIFS(Distributor_projects!M:M,Distributor_projects!$B:$B,'Credit sales_Ret. + Dist. Proj.'!$B77,Distributor_projects!$C:$C,'Credit sales_Ret. + Dist. Proj.'!$C77)</f>
        <v>50</v>
      </c>
      <c r="Z77" s="15">
        <f>SUMIFS(Distributor_projects!N:N,Distributor_projects!$B:$B,'Credit sales_Ret. + Dist. Proj.'!$B77,Distributor_projects!$C:$C,'Credit sales_Ret. + Dist. Proj.'!$C77)</f>
        <v>100</v>
      </c>
      <c r="AA77" s="15">
        <f>SUMIFS(Distributor_projects!O:O,Distributor_projects!$B:$B,'Credit sales_Ret. + Dist. Proj.'!$B77,Distributor_projects!$C:$C,'Credit sales_Ret. + Dist. Proj.'!$C77)</f>
        <v>100</v>
      </c>
      <c r="AB77" s="15">
        <f>SUMIFS(Distributor_projects!P:P,Distributor_projects!$B:$B,'Credit sales_Ret. + Dist. Proj.'!$B77,Distributor_projects!$C:$C,'Credit sales_Ret. + Dist. Proj.'!$C77)</f>
        <v>100</v>
      </c>
      <c r="AC77" s="15">
        <f>SUMIFS(Distributor_projects!Q:Q,Distributor_projects!$B:$B,'Credit sales_Ret. + Dist. Proj.'!$B77,Distributor_projects!$C:$C,'Credit sales_Ret. + Dist. Proj.'!$C77)</f>
        <v>100</v>
      </c>
      <c r="AD77" s="15">
        <f>SUMIFS(Distributor_projects!R:R,Distributor_projects!$B:$B,'Credit sales_Ret. + Dist. Proj.'!$B77,Distributor_projects!$C:$C,'Credit sales_Ret. + Dist. Proj.'!$C77)</f>
        <v>100</v>
      </c>
      <c r="AE77" s="15">
        <f>SUMIFS(Distributor_projects!S:S,Distributor_projects!$B:$B,'Credit sales_Ret. + Dist. Proj.'!$B77,Distributor_projects!$C:$C,'Credit sales_Ret. + Dist. Proj.'!$C77)</f>
        <v>100</v>
      </c>
      <c r="AF77" s="15">
        <f>SUMIFS(Distributor_projects!T:T,Distributor_projects!$B:$B,'Credit sales_Ret. + Dist. Proj.'!$B77,Distributor_projects!$C:$C,'Credit sales_Ret. + Dist. Proj.'!$C77)</f>
        <v>100</v>
      </c>
      <c r="AH77" s="4"/>
      <c r="AI77" s="4"/>
      <c r="AJ77" s="4"/>
      <c r="AK77" s="4"/>
      <c r="AL77" s="4"/>
      <c r="AM77" s="4"/>
      <c r="AN77" s="4"/>
      <c r="AO77" s="4"/>
      <c r="AP77" s="4"/>
      <c r="AQ77" s="4"/>
      <c r="AR77" s="4"/>
      <c r="AS77" s="4"/>
      <c r="AT77" s="4"/>
      <c r="AU77" s="4"/>
      <c r="AV77" s="4"/>
      <c r="AW77" s="4"/>
      <c r="AX77" s="4"/>
      <c r="AY77" s="4"/>
      <c r="AZ77" s="4"/>
      <c r="BA77" s="4"/>
      <c r="BB77" s="4"/>
      <c r="BI77" s="14">
        <f>IFERROR(AH77*'Retail_distributor-wise'!KW77,"")</f>
        <v>0</v>
      </c>
      <c r="BJ77" s="14">
        <f>IFERROR(AI77*'Retail_distributor-wise'!KX77,"")</f>
        <v>0</v>
      </c>
      <c r="BK77" s="14">
        <f>IFERROR(AJ77*'Retail_distributor-wise'!KY77,"")</f>
        <v>0</v>
      </c>
      <c r="BL77" s="14">
        <f>IFERROR(AK77*'Retail_distributor-wise'!KZ77,"")</f>
        <v>0</v>
      </c>
      <c r="BM77" s="14">
        <f>IFERROR(AL77*'Retail_distributor-wise'!LA77,"")</f>
        <v>0</v>
      </c>
      <c r="BN77" s="14">
        <f>IFERROR(AM77*'Retail_distributor-wise'!LB77,"")</f>
        <v>0</v>
      </c>
      <c r="BO77" s="14">
        <f>IFERROR(AN77*'Retail_distributor-wise'!LC77,"")</f>
        <v>0</v>
      </c>
      <c r="BP77" s="14">
        <f>IFERROR(AO77*'Retail_distributor-wise'!LD77,"")</f>
        <v>0</v>
      </c>
      <c r="BQ77" s="14">
        <f>IFERROR(AP77*'Retail_distributor-wise'!LE77,"")</f>
        <v>0</v>
      </c>
      <c r="BR77" s="14">
        <f>IFERROR(AQ77*'Retail_distributor-wise'!LF77,"")</f>
        <v>0</v>
      </c>
      <c r="BS77" s="14">
        <f>IFERROR(AR77*'Retail_distributor-wise'!LG77,"")</f>
        <v>0</v>
      </c>
      <c r="BT77" s="14">
        <f>IFERROR(AS77*'Retail_distributor-wise'!LH77,"")</f>
        <v>0</v>
      </c>
      <c r="BU77" s="14">
        <f t="shared" si="38"/>
        <v>0</v>
      </c>
      <c r="BW77" s="346">
        <f>IFERROR(AH77*Distributor_projects!CZ77,"")</f>
        <v>0</v>
      </c>
      <c r="BX77" s="346">
        <f>IFERROR(AI77*Distributor_projects!DA77,"")</f>
        <v>0</v>
      </c>
      <c r="BY77" s="346">
        <f>IFERROR(AJ77*Distributor_projects!DB77,"")</f>
        <v>0</v>
      </c>
      <c r="BZ77" s="346">
        <f>IFERROR(AK77*Distributor_projects!DC77,"")</f>
        <v>0</v>
      </c>
      <c r="CA77" s="346">
        <f>IFERROR(AL77*Distributor_projects!DD77,"")</f>
        <v>0</v>
      </c>
      <c r="CB77" s="346">
        <f>IFERROR(AM77*Distributor_projects!DE77,"")</f>
        <v>0</v>
      </c>
      <c r="CC77" s="346">
        <f>IFERROR(AN77*Distributor_projects!DF77,"")</f>
        <v>0</v>
      </c>
      <c r="CD77" s="346">
        <f>IFERROR(AO77*Distributor_projects!DG77,"")</f>
        <v>0</v>
      </c>
      <c r="CE77" s="346">
        <f>IFERROR(AP77*Distributor_projects!DH77,"")</f>
        <v>0</v>
      </c>
      <c r="CF77" s="346">
        <f>IFERROR(AQ77*Distributor_projects!DI77,"")</f>
        <v>0</v>
      </c>
      <c r="CG77" s="346">
        <f>IFERROR(AR77*Distributor_projects!DJ77,"")</f>
        <v>0</v>
      </c>
      <c r="CH77" s="346">
        <f>IFERROR(AS77*Distributor_projects!DK77,"")</f>
        <v>0</v>
      </c>
      <c r="CI77" s="563">
        <f t="shared" si="39"/>
        <v>0</v>
      </c>
      <c r="CK77" s="346">
        <f t="shared" si="42"/>
        <v>0</v>
      </c>
      <c r="CL77" s="346">
        <f t="shared" si="43"/>
        <v>0</v>
      </c>
      <c r="CM77" s="346">
        <f t="shared" si="44"/>
        <v>0</v>
      </c>
      <c r="CN77" s="346">
        <f t="shared" si="45"/>
        <v>0</v>
      </c>
      <c r="CO77" s="346">
        <f t="shared" si="46"/>
        <v>0</v>
      </c>
      <c r="CP77" s="346">
        <f t="shared" si="47"/>
        <v>0</v>
      </c>
      <c r="CQ77" s="346">
        <f t="shared" si="48"/>
        <v>0</v>
      </c>
      <c r="CR77" s="346">
        <f t="shared" si="49"/>
        <v>0</v>
      </c>
      <c r="CS77" s="346">
        <f t="shared" si="50"/>
        <v>0</v>
      </c>
      <c r="CT77" s="346">
        <f t="shared" si="51"/>
        <v>0</v>
      </c>
      <c r="CU77" s="346">
        <f t="shared" si="52"/>
        <v>0</v>
      </c>
      <c r="CV77" s="346">
        <f t="shared" si="53"/>
        <v>0</v>
      </c>
      <c r="CW77" s="346">
        <f t="shared" si="54"/>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EB2F-3C63-4739-BFAA-77460996689D}">
  <dimension ref="A3:K58"/>
  <sheetViews>
    <sheetView workbookViewId="0">
      <selection activeCell="D47" sqref="D47"/>
    </sheetView>
  </sheetViews>
  <sheetFormatPr defaultColWidth="9.140625" defaultRowHeight="14.45"/>
  <cols>
    <col min="1" max="1" width="8" style="1" customWidth="1"/>
    <col min="2" max="2" width="41.28515625" style="1" bestFit="1" customWidth="1"/>
    <col min="3" max="3" width="27.28515625" style="1" bestFit="1" customWidth="1"/>
    <col min="4" max="4" width="17.28515625" style="4" customWidth="1"/>
    <col min="5" max="5" width="14.140625" style="4" customWidth="1"/>
    <col min="6" max="6" width="19" style="4" customWidth="1"/>
    <col min="7" max="7" width="17.5703125" style="4" customWidth="1"/>
    <col min="8" max="8" width="13.140625" style="4" customWidth="1"/>
    <col min="9" max="9" width="14" style="4" customWidth="1"/>
    <col min="10" max="10" width="9.85546875" style="4" customWidth="1"/>
    <col min="11" max="11" width="61.85546875" style="8" customWidth="1"/>
    <col min="12" max="16384" width="9.140625" style="1"/>
  </cols>
  <sheetData>
    <row r="3" spans="1:11" ht="33" customHeight="1">
      <c r="A3" s="125" t="s">
        <v>0</v>
      </c>
      <c r="B3" s="126" t="s">
        <v>390</v>
      </c>
      <c r="C3" s="126" t="s">
        <v>332</v>
      </c>
      <c r="D3" s="132" t="s">
        <v>530</v>
      </c>
      <c r="E3" s="132" t="s">
        <v>531</v>
      </c>
      <c r="F3" s="132" t="s">
        <v>532</v>
      </c>
      <c r="G3" s="132" t="s">
        <v>533</v>
      </c>
      <c r="H3" s="132" t="s">
        <v>534</v>
      </c>
      <c r="I3" s="132" t="s">
        <v>535</v>
      </c>
      <c r="J3" s="132" t="s">
        <v>536</v>
      </c>
      <c r="K3" s="365" t="s">
        <v>256</v>
      </c>
    </row>
    <row r="4" spans="1:11" ht="18" customHeight="1">
      <c r="A4" s="4">
        <v>1</v>
      </c>
      <c r="B4" s="1" t="s">
        <v>404</v>
      </c>
      <c r="C4" s="1" t="s">
        <v>307</v>
      </c>
      <c r="D4" s="4" t="s">
        <v>488</v>
      </c>
      <c r="E4" s="4" t="s">
        <v>488</v>
      </c>
      <c r="F4" s="4" t="s">
        <v>537</v>
      </c>
      <c r="G4" s="4" t="s">
        <v>538</v>
      </c>
      <c r="H4" s="4">
        <v>1.5</v>
      </c>
      <c r="I4" s="4">
        <v>90</v>
      </c>
      <c r="J4" s="112">
        <v>0.115</v>
      </c>
    </row>
    <row r="5" spans="1:11" ht="18" customHeight="1">
      <c r="A5" s="4">
        <f>A4+1</f>
        <v>2</v>
      </c>
      <c r="B5" s="1" t="s">
        <v>409</v>
      </c>
      <c r="C5" s="1" t="s">
        <v>307</v>
      </c>
    </row>
    <row r="6" spans="1:11" ht="18" customHeight="1">
      <c r="A6" s="4">
        <f t="shared" ref="A6:A50" si="0">A5+1</f>
        <v>3</v>
      </c>
      <c r="B6" s="1" t="s">
        <v>412</v>
      </c>
      <c r="C6" s="1" t="s">
        <v>307</v>
      </c>
    </row>
    <row r="7" spans="1:11" ht="18" customHeight="1">
      <c r="A7" s="4">
        <f t="shared" si="0"/>
        <v>4</v>
      </c>
      <c r="B7" s="1" t="s">
        <v>415</v>
      </c>
      <c r="C7" s="1" t="s">
        <v>307</v>
      </c>
      <c r="D7" s="4" t="s">
        <v>488</v>
      </c>
      <c r="E7" s="4" t="s">
        <v>488</v>
      </c>
      <c r="F7" s="4" t="s">
        <v>537</v>
      </c>
      <c r="G7" s="4" t="s">
        <v>539</v>
      </c>
      <c r="H7" s="4">
        <v>1.5</v>
      </c>
      <c r="I7" s="4">
        <v>60</v>
      </c>
      <c r="J7" s="112">
        <v>0.11</v>
      </c>
    </row>
    <row r="8" spans="1:11" s="18" customFormat="1" ht="18" customHeight="1">
      <c r="A8" s="130">
        <f t="shared" si="0"/>
        <v>5</v>
      </c>
      <c r="B8" s="18" t="s">
        <v>416</v>
      </c>
      <c r="C8" s="18" t="s">
        <v>307</v>
      </c>
      <c r="D8" s="130"/>
      <c r="E8" s="130"/>
      <c r="F8" s="130"/>
      <c r="G8" s="130"/>
      <c r="H8" s="130"/>
      <c r="I8" s="130"/>
      <c r="J8" s="130"/>
      <c r="K8" s="384"/>
    </row>
    <row r="9" spans="1:11" ht="18" customHeight="1">
      <c r="A9" s="4">
        <f t="shared" si="0"/>
        <v>6</v>
      </c>
      <c r="B9" s="1" t="s">
        <v>417</v>
      </c>
      <c r="C9" s="1" t="s">
        <v>307</v>
      </c>
      <c r="D9" s="4" t="s">
        <v>488</v>
      </c>
      <c r="E9" s="4" t="s">
        <v>540</v>
      </c>
      <c r="F9" s="4" t="s">
        <v>537</v>
      </c>
      <c r="G9" s="4" t="s">
        <v>541</v>
      </c>
    </row>
    <row r="10" spans="1:11" s="18" customFormat="1" ht="18" customHeight="1">
      <c r="A10" s="130">
        <f t="shared" si="0"/>
        <v>7</v>
      </c>
      <c r="B10" s="18" t="s">
        <v>419</v>
      </c>
      <c r="C10" s="18" t="s">
        <v>307</v>
      </c>
      <c r="D10" s="130"/>
      <c r="E10" s="130"/>
      <c r="F10" s="130"/>
      <c r="G10" s="130"/>
      <c r="H10" s="130"/>
      <c r="I10" s="130"/>
      <c r="J10" s="130"/>
      <c r="K10" s="384"/>
    </row>
    <row r="11" spans="1:11" ht="18" customHeight="1">
      <c r="A11" s="4">
        <f t="shared" si="0"/>
        <v>8</v>
      </c>
      <c r="B11" s="1" t="s">
        <v>422</v>
      </c>
      <c r="C11" s="1" t="s">
        <v>334</v>
      </c>
      <c r="D11" s="4" t="s">
        <v>488</v>
      </c>
      <c r="E11" s="4" t="s">
        <v>540</v>
      </c>
      <c r="F11" s="4" t="s">
        <v>537</v>
      </c>
      <c r="K11" s="8" t="s">
        <v>542</v>
      </c>
    </row>
    <row r="12" spans="1:11" ht="18" customHeight="1">
      <c r="A12" s="4">
        <f t="shared" si="0"/>
        <v>9</v>
      </c>
      <c r="B12" s="1" t="s">
        <v>423</v>
      </c>
      <c r="C12" s="1" t="s">
        <v>334</v>
      </c>
      <c r="D12" s="4" t="s">
        <v>488</v>
      </c>
      <c r="E12" s="4" t="s">
        <v>488</v>
      </c>
      <c r="F12" s="4" t="s">
        <v>537</v>
      </c>
      <c r="G12" s="4" t="s">
        <v>539</v>
      </c>
      <c r="H12" s="4">
        <v>1.5</v>
      </c>
      <c r="I12" s="4">
        <v>90</v>
      </c>
      <c r="J12" s="112">
        <v>0.1075</v>
      </c>
    </row>
    <row r="13" spans="1:11" ht="18" customHeight="1">
      <c r="A13" s="4">
        <f t="shared" si="0"/>
        <v>10</v>
      </c>
      <c r="B13" s="1" t="s">
        <v>425</v>
      </c>
      <c r="C13" s="1" t="s">
        <v>334</v>
      </c>
    </row>
    <row r="14" spans="1:11" ht="18" customHeight="1">
      <c r="A14" s="4">
        <f t="shared" si="0"/>
        <v>11</v>
      </c>
      <c r="B14" s="1" t="s">
        <v>426</v>
      </c>
      <c r="C14" s="1" t="s">
        <v>334</v>
      </c>
      <c r="D14" s="4" t="s">
        <v>488</v>
      </c>
      <c r="E14" s="4" t="s">
        <v>540</v>
      </c>
      <c r="F14" s="4" t="s">
        <v>537</v>
      </c>
      <c r="K14" s="8" t="s">
        <v>542</v>
      </c>
    </row>
    <row r="15" spans="1:11" s="18" customFormat="1" ht="18" customHeight="1">
      <c r="A15" s="130">
        <f t="shared" si="0"/>
        <v>12</v>
      </c>
      <c r="B15" s="18" t="s">
        <v>427</v>
      </c>
      <c r="C15" s="18" t="s">
        <v>336</v>
      </c>
      <c r="D15" s="130"/>
      <c r="E15" s="130"/>
      <c r="F15" s="130"/>
      <c r="G15" s="130"/>
      <c r="H15" s="130"/>
      <c r="I15" s="130"/>
      <c r="J15" s="130"/>
      <c r="K15" s="384"/>
    </row>
    <row r="16" spans="1:11" ht="18" customHeight="1">
      <c r="A16" s="4">
        <f t="shared" si="0"/>
        <v>13</v>
      </c>
      <c r="B16" s="1" t="s">
        <v>428</v>
      </c>
      <c r="C16" s="1" t="s">
        <v>338</v>
      </c>
    </row>
    <row r="17" spans="1:11" ht="18" customHeight="1">
      <c r="A17" s="4">
        <f t="shared" si="0"/>
        <v>14</v>
      </c>
      <c r="B17" s="1" t="s">
        <v>430</v>
      </c>
      <c r="C17" s="1" t="s">
        <v>338</v>
      </c>
      <c r="D17" s="4" t="s">
        <v>488</v>
      </c>
      <c r="E17" s="4" t="s">
        <v>488</v>
      </c>
      <c r="F17" s="4" t="s">
        <v>537</v>
      </c>
      <c r="G17" s="4" t="s">
        <v>538</v>
      </c>
      <c r="H17" s="4">
        <v>4.9000000000000004</v>
      </c>
      <c r="I17" s="4">
        <v>60</v>
      </c>
      <c r="J17" s="112">
        <v>0.12</v>
      </c>
    </row>
    <row r="18" spans="1:11" s="18" customFormat="1" ht="18" customHeight="1">
      <c r="A18" s="130">
        <f t="shared" si="0"/>
        <v>15</v>
      </c>
      <c r="B18" s="18" t="s">
        <v>431</v>
      </c>
      <c r="C18" s="18" t="s">
        <v>338</v>
      </c>
      <c r="D18" s="130"/>
      <c r="E18" s="130"/>
      <c r="F18" s="130"/>
      <c r="G18" s="130"/>
      <c r="H18" s="130"/>
      <c r="I18" s="130"/>
      <c r="J18" s="130"/>
      <c r="K18" s="384"/>
    </row>
    <row r="19" spans="1:11" ht="18" customHeight="1">
      <c r="A19" s="4">
        <f t="shared" si="0"/>
        <v>16</v>
      </c>
      <c r="B19" s="1" t="s">
        <v>433</v>
      </c>
      <c r="C19" s="1" t="s">
        <v>340</v>
      </c>
    </row>
    <row r="20" spans="1:11" ht="18" customHeight="1">
      <c r="A20" s="4">
        <f t="shared" si="0"/>
        <v>17</v>
      </c>
      <c r="B20" s="1" t="s">
        <v>435</v>
      </c>
      <c r="C20" s="1" t="s">
        <v>340</v>
      </c>
    </row>
    <row r="21" spans="1:11" ht="18" customHeight="1">
      <c r="A21" s="4">
        <f t="shared" si="0"/>
        <v>18</v>
      </c>
      <c r="B21" s="1" t="s">
        <v>430</v>
      </c>
      <c r="C21" s="1" t="s">
        <v>340</v>
      </c>
      <c r="D21" s="4" t="s">
        <v>488</v>
      </c>
      <c r="E21" s="4" t="s">
        <v>488</v>
      </c>
      <c r="F21" s="4" t="s">
        <v>537</v>
      </c>
      <c r="G21" s="4" t="s">
        <v>538</v>
      </c>
      <c r="H21" s="4">
        <v>4.9000000000000004</v>
      </c>
      <c r="I21" s="4">
        <v>60</v>
      </c>
      <c r="J21" s="112">
        <v>0.12</v>
      </c>
    </row>
    <row r="22" spans="1:11" ht="18" customHeight="1">
      <c r="A22" s="4">
        <f t="shared" si="0"/>
        <v>19</v>
      </c>
      <c r="B22" s="1" t="s">
        <v>436</v>
      </c>
      <c r="C22" s="1" t="s">
        <v>341</v>
      </c>
    </row>
    <row r="23" spans="1:11" ht="18" customHeight="1">
      <c r="A23" s="4">
        <f t="shared" si="0"/>
        <v>20</v>
      </c>
      <c r="B23" s="1" t="s">
        <v>437</v>
      </c>
      <c r="C23" s="1" t="s">
        <v>342</v>
      </c>
    </row>
    <row r="24" spans="1:11" ht="18" customHeight="1">
      <c r="A24" s="4">
        <f t="shared" si="0"/>
        <v>21</v>
      </c>
      <c r="B24" s="1" t="s">
        <v>438</v>
      </c>
      <c r="C24" s="1" t="s">
        <v>342</v>
      </c>
    </row>
    <row r="25" spans="1:11" ht="18" customHeight="1">
      <c r="A25" s="4">
        <f t="shared" si="0"/>
        <v>22</v>
      </c>
      <c r="B25" s="1" t="s">
        <v>440</v>
      </c>
      <c r="C25" s="1" t="s">
        <v>342</v>
      </c>
    </row>
    <row r="26" spans="1:11" ht="18" customHeight="1">
      <c r="A26" s="4">
        <f t="shared" si="0"/>
        <v>23</v>
      </c>
      <c r="B26" s="1" t="s">
        <v>441</v>
      </c>
      <c r="C26" s="1" t="s">
        <v>342</v>
      </c>
    </row>
    <row r="27" spans="1:11" ht="18" customHeight="1">
      <c r="A27" s="4">
        <f t="shared" si="0"/>
        <v>24</v>
      </c>
      <c r="B27" s="1" t="s">
        <v>442</v>
      </c>
      <c r="C27" s="1" t="s">
        <v>348</v>
      </c>
    </row>
    <row r="28" spans="1:11" ht="18" customHeight="1">
      <c r="A28" s="4">
        <f t="shared" si="0"/>
        <v>25</v>
      </c>
      <c r="B28" s="1" t="s">
        <v>445</v>
      </c>
      <c r="C28" s="1" t="s">
        <v>348</v>
      </c>
      <c r="D28" s="4" t="s">
        <v>488</v>
      </c>
      <c r="E28" s="4" t="s">
        <v>488</v>
      </c>
      <c r="F28" s="4" t="s">
        <v>537</v>
      </c>
      <c r="G28" s="4" t="s">
        <v>538</v>
      </c>
      <c r="H28" s="4">
        <v>4.25</v>
      </c>
      <c r="I28" s="4">
        <v>90</v>
      </c>
      <c r="J28" s="112">
        <v>0.109</v>
      </c>
    </row>
    <row r="29" spans="1:11" ht="18" customHeight="1">
      <c r="A29" s="4">
        <f t="shared" si="0"/>
        <v>26</v>
      </c>
      <c r="B29" s="1" t="s">
        <v>446</v>
      </c>
      <c r="C29" s="1" t="s">
        <v>348</v>
      </c>
      <c r="D29" s="4" t="s">
        <v>488</v>
      </c>
      <c r="E29" s="4" t="s">
        <v>488</v>
      </c>
      <c r="F29" s="4" t="s">
        <v>537</v>
      </c>
      <c r="G29" s="4" t="s">
        <v>538</v>
      </c>
      <c r="H29" s="4">
        <v>1.01</v>
      </c>
      <c r="I29" s="4">
        <v>90</v>
      </c>
      <c r="J29" s="112">
        <v>0.12</v>
      </c>
    </row>
    <row r="30" spans="1:11" ht="18" customHeight="1">
      <c r="A30" s="4">
        <f t="shared" si="0"/>
        <v>27</v>
      </c>
      <c r="B30" s="1" t="s">
        <v>448</v>
      </c>
      <c r="C30" s="1" t="s">
        <v>349</v>
      </c>
      <c r="D30" s="4" t="s">
        <v>488</v>
      </c>
      <c r="E30" s="4" t="s">
        <v>488</v>
      </c>
      <c r="F30" s="4" t="s">
        <v>537</v>
      </c>
      <c r="G30" s="4" t="s">
        <v>538</v>
      </c>
      <c r="H30" s="4">
        <v>3.5</v>
      </c>
      <c r="I30" s="4">
        <v>90</v>
      </c>
      <c r="J30" s="112">
        <v>0.122</v>
      </c>
    </row>
    <row r="31" spans="1:11" ht="18" customHeight="1">
      <c r="A31" s="4">
        <f t="shared" si="0"/>
        <v>28</v>
      </c>
      <c r="B31" s="1" t="s">
        <v>449</v>
      </c>
      <c r="C31" s="1" t="s">
        <v>349</v>
      </c>
      <c r="D31" s="4" t="s">
        <v>488</v>
      </c>
      <c r="E31" s="4" t="s">
        <v>540</v>
      </c>
      <c r="F31" s="4" t="s">
        <v>537</v>
      </c>
      <c r="G31" s="4" t="s">
        <v>541</v>
      </c>
    </row>
    <row r="32" spans="1:11" ht="18" customHeight="1">
      <c r="A32" s="4">
        <f t="shared" si="0"/>
        <v>29</v>
      </c>
      <c r="B32" s="1" t="s">
        <v>450</v>
      </c>
      <c r="C32" s="1" t="s">
        <v>349</v>
      </c>
    </row>
    <row r="33" spans="1:11" ht="18" customHeight="1">
      <c r="A33" s="4">
        <f t="shared" si="0"/>
        <v>30</v>
      </c>
      <c r="B33" s="1" t="s">
        <v>451</v>
      </c>
      <c r="C33" s="1" t="s">
        <v>350</v>
      </c>
      <c r="D33" s="4" t="s">
        <v>488</v>
      </c>
      <c r="E33" s="4" t="s">
        <v>540</v>
      </c>
      <c r="F33" s="4" t="s">
        <v>537</v>
      </c>
      <c r="G33" s="4" t="s">
        <v>541</v>
      </c>
    </row>
    <row r="34" spans="1:11" ht="18" customHeight="1">
      <c r="A34" s="4">
        <f t="shared" si="0"/>
        <v>31</v>
      </c>
      <c r="B34" s="1" t="s">
        <v>452</v>
      </c>
      <c r="C34" s="1" t="s">
        <v>352</v>
      </c>
    </row>
    <row r="35" spans="1:11" ht="18" customHeight="1">
      <c r="A35" s="4">
        <f t="shared" si="0"/>
        <v>32</v>
      </c>
      <c r="B35" s="1" t="s">
        <v>453</v>
      </c>
      <c r="C35" s="1" t="s">
        <v>352</v>
      </c>
      <c r="D35" s="4" t="s">
        <v>488</v>
      </c>
      <c r="E35" s="4" t="s">
        <v>540</v>
      </c>
      <c r="F35" s="4" t="s">
        <v>537</v>
      </c>
      <c r="K35" s="8" t="s">
        <v>542</v>
      </c>
    </row>
    <row r="36" spans="1:11" ht="18" customHeight="1">
      <c r="A36" s="4">
        <f t="shared" si="0"/>
        <v>33</v>
      </c>
      <c r="B36" s="1" t="s">
        <v>454</v>
      </c>
      <c r="C36" s="1" t="s">
        <v>352</v>
      </c>
    </row>
    <row r="37" spans="1:11" ht="18" customHeight="1">
      <c r="A37" s="4">
        <f t="shared" si="0"/>
        <v>34</v>
      </c>
      <c r="B37" s="1" t="s">
        <v>455</v>
      </c>
      <c r="C37" s="1" t="s">
        <v>352</v>
      </c>
    </row>
    <row r="38" spans="1:11" ht="18" customHeight="1">
      <c r="A38" s="4">
        <f t="shared" si="0"/>
        <v>35</v>
      </c>
      <c r="B38" s="1" t="s">
        <v>456</v>
      </c>
      <c r="C38" s="1" t="s">
        <v>353</v>
      </c>
    </row>
    <row r="39" spans="1:11" ht="18" customHeight="1">
      <c r="A39" s="4">
        <f t="shared" si="0"/>
        <v>36</v>
      </c>
      <c r="B39" s="1" t="s">
        <v>458</v>
      </c>
      <c r="C39" s="1" t="s">
        <v>353</v>
      </c>
    </row>
    <row r="40" spans="1:11" ht="18" customHeight="1">
      <c r="A40" s="4">
        <f t="shared" si="0"/>
        <v>37</v>
      </c>
      <c r="B40" s="1" t="s">
        <v>459</v>
      </c>
      <c r="C40" s="1" t="s">
        <v>353</v>
      </c>
    </row>
    <row r="41" spans="1:11" ht="18" customHeight="1">
      <c r="A41" s="4">
        <f t="shared" si="0"/>
        <v>38</v>
      </c>
      <c r="B41" s="1" t="s">
        <v>460</v>
      </c>
      <c r="C41" s="1" t="s">
        <v>353</v>
      </c>
    </row>
    <row r="42" spans="1:11" ht="18" customHeight="1">
      <c r="A42" s="4">
        <f t="shared" si="0"/>
        <v>39</v>
      </c>
      <c r="B42" s="1" t="s">
        <v>461</v>
      </c>
      <c r="C42" s="1" t="s">
        <v>353</v>
      </c>
    </row>
    <row r="43" spans="1:11" ht="18" customHeight="1">
      <c r="A43" s="4">
        <f t="shared" si="0"/>
        <v>40</v>
      </c>
      <c r="B43" s="1" t="s">
        <v>463</v>
      </c>
      <c r="C43" s="1" t="s">
        <v>353</v>
      </c>
    </row>
    <row r="44" spans="1:11" ht="18" customHeight="1">
      <c r="A44" s="4">
        <f t="shared" si="0"/>
        <v>41</v>
      </c>
      <c r="B44" s="1" t="s">
        <v>464</v>
      </c>
      <c r="C44" s="1" t="s">
        <v>355</v>
      </c>
    </row>
    <row r="45" spans="1:11" s="18" customFormat="1" ht="18" customHeight="1">
      <c r="A45" s="130">
        <f t="shared" si="0"/>
        <v>42</v>
      </c>
      <c r="B45" s="18" t="s">
        <v>465</v>
      </c>
      <c r="C45" s="18" t="s">
        <v>355</v>
      </c>
      <c r="D45" s="130"/>
      <c r="E45" s="130"/>
      <c r="F45" s="130"/>
      <c r="G45" s="130"/>
      <c r="H45" s="130"/>
      <c r="I45" s="130"/>
      <c r="J45" s="130"/>
      <c r="K45" s="384"/>
    </row>
    <row r="46" spans="1:11" ht="18" customHeight="1">
      <c r="A46" s="4">
        <f t="shared" si="0"/>
        <v>43</v>
      </c>
      <c r="B46" s="1" t="s">
        <v>466</v>
      </c>
      <c r="C46" s="1" t="s">
        <v>355</v>
      </c>
    </row>
    <row r="47" spans="1:11" ht="18" customHeight="1">
      <c r="A47" s="4">
        <f t="shared" si="0"/>
        <v>44</v>
      </c>
      <c r="B47" s="1" t="s">
        <v>429</v>
      </c>
      <c r="C47" s="1" t="s">
        <v>338</v>
      </c>
      <c r="D47" s="4" t="s">
        <v>488</v>
      </c>
    </row>
    <row r="48" spans="1:11" ht="18" customHeight="1">
      <c r="A48" s="4">
        <f t="shared" si="0"/>
        <v>45</v>
      </c>
      <c r="B48" s="1" t="s">
        <v>429</v>
      </c>
      <c r="C48" s="1" t="s">
        <v>340</v>
      </c>
      <c r="D48" s="4" t="s">
        <v>488</v>
      </c>
    </row>
    <row r="49" spans="1:4" ht="18" customHeight="1">
      <c r="A49" s="4">
        <f t="shared" si="0"/>
        <v>46</v>
      </c>
      <c r="B49" s="1" t="s">
        <v>429</v>
      </c>
      <c r="C49" s="1" t="s">
        <v>344</v>
      </c>
      <c r="D49" s="4" t="s">
        <v>488</v>
      </c>
    </row>
    <row r="50" spans="1:4" ht="18" customHeight="1">
      <c r="A50" s="4">
        <f t="shared" si="0"/>
        <v>47</v>
      </c>
      <c r="B50" s="1" t="s">
        <v>429</v>
      </c>
      <c r="C50" s="1" t="s">
        <v>543</v>
      </c>
    </row>
    <row r="51" spans="1:4" ht="18" customHeight="1">
      <c r="A51" s="4">
        <f t="shared" ref="A51" si="1">A50+1</f>
        <v>48</v>
      </c>
      <c r="B51" s="1" t="s">
        <v>468</v>
      </c>
      <c r="C51" s="1" t="s">
        <v>357</v>
      </c>
    </row>
    <row r="52" spans="1:4" ht="18" customHeight="1">
      <c r="A52" s="4">
        <f t="shared" ref="A52" si="2">A51+1</f>
        <v>49</v>
      </c>
      <c r="B52" s="1" t="s">
        <v>469</v>
      </c>
      <c r="C52" s="1" t="s">
        <v>357</v>
      </c>
    </row>
    <row r="53" spans="1:4" ht="18" customHeight="1">
      <c r="A53" s="4">
        <f t="shared" ref="A53" si="3">A52+1</f>
        <v>50</v>
      </c>
      <c r="B53" s="1" t="s">
        <v>470</v>
      </c>
      <c r="C53" s="1" t="s">
        <v>359</v>
      </c>
    </row>
    <row r="54" spans="1:4" ht="18" customHeight="1">
      <c r="A54" s="4">
        <f t="shared" ref="A54" si="4">A53+1</f>
        <v>51</v>
      </c>
      <c r="B54" s="1" t="s">
        <v>472</v>
      </c>
      <c r="C54" s="1" t="s">
        <v>359</v>
      </c>
    </row>
    <row r="55" spans="1:4" ht="18" customHeight="1">
      <c r="A55" s="4">
        <f t="shared" ref="A55" si="5">A54+1</f>
        <v>52</v>
      </c>
      <c r="B55" s="1" t="s">
        <v>473</v>
      </c>
      <c r="C55" s="1" t="s">
        <v>360</v>
      </c>
    </row>
    <row r="56" spans="1:4" ht="18" customHeight="1">
      <c r="A56" s="4">
        <f t="shared" ref="A56" si="6">A55+1</f>
        <v>53</v>
      </c>
      <c r="B56" s="1" t="s">
        <v>474</v>
      </c>
      <c r="C56" s="1" t="s">
        <v>361</v>
      </c>
    </row>
    <row r="57" spans="1:4" ht="18" customHeight="1">
      <c r="A57" s="4">
        <f t="shared" ref="A57" si="7">A56+1</f>
        <v>54</v>
      </c>
      <c r="B57" s="1" t="s">
        <v>475</v>
      </c>
      <c r="C57" s="1" t="s">
        <v>346</v>
      </c>
    </row>
    <row r="58" spans="1:4" ht="18" customHeight="1">
      <c r="A58" s="4">
        <f t="shared" ref="A58" si="8">A57+1</f>
        <v>55</v>
      </c>
      <c r="B58" s="1" t="s">
        <v>476</v>
      </c>
      <c r="C58" s="1" t="s">
        <v>346</v>
      </c>
    </row>
  </sheetData>
  <autoFilter ref="A3:K58" xr:uid="{C684EB2F-3C63-4739-BFAA-77460996689D}"/>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1B5FE9-7A71-4A75-AB7D-F2BB7BC7631E}">
          <x14:formula1>
            <xm:f>Validations!$E$2:$E$3</xm:f>
          </x14:formula1>
          <xm:sqref>D4:E58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9C64-38A7-4327-B88A-A8E9AD514E9D}">
  <dimension ref="A1:R60"/>
  <sheetViews>
    <sheetView topLeftCell="H1" workbookViewId="0">
      <pane ySplit="3" topLeftCell="I4" activePane="bottomLeft" state="frozen"/>
      <selection pane="bottomLeft" activeCell="E43" sqref="E43"/>
    </sheetView>
  </sheetViews>
  <sheetFormatPr defaultColWidth="9.140625" defaultRowHeight="15" customHeight="1"/>
  <cols>
    <col min="1" max="1" width="7" style="4" bestFit="1" customWidth="1"/>
    <col min="2" max="2" width="41.28515625" style="1" customWidth="1"/>
    <col min="3" max="3" width="27.28515625" style="1" bestFit="1" customWidth="1"/>
    <col min="4" max="4" width="42.42578125" style="8" bestFit="1" customWidth="1"/>
    <col min="5" max="6" width="17.140625" style="4" bestFit="1" customWidth="1"/>
    <col min="7" max="7" width="17.42578125" style="1" bestFit="1" customWidth="1"/>
    <col min="8" max="8" width="15.85546875" style="1" customWidth="1"/>
    <col min="9" max="9" width="43.7109375" style="204" customWidth="1"/>
    <col min="10" max="10" width="11.7109375" style="1" customWidth="1"/>
    <col min="11" max="11" width="21" style="4" bestFit="1" customWidth="1"/>
    <col min="12" max="12" width="15.5703125" style="1" bestFit="1" customWidth="1"/>
    <col min="13" max="13" width="22.85546875" style="4" customWidth="1"/>
    <col min="14" max="14" width="13.28515625" style="1" bestFit="1" customWidth="1"/>
    <col min="15" max="15" width="19.85546875" style="11" customWidth="1"/>
    <col min="16" max="16" width="11.28515625" style="1" customWidth="1"/>
    <col min="17" max="17" width="16.140625" style="1" customWidth="1"/>
    <col min="18" max="18" width="10.7109375" style="1" customWidth="1"/>
    <col min="19" max="16384" width="9.140625" style="1"/>
  </cols>
  <sheetData>
    <row r="1" spans="1:18">
      <c r="Q1" s="1">
        <v>12</v>
      </c>
    </row>
    <row r="2" spans="1:18" ht="21" customHeight="1">
      <c r="J2" s="14">
        <f>SUM(J4:J60)</f>
        <v>134100</v>
      </c>
    </row>
    <row r="3" spans="1:18" ht="33.75" customHeight="1">
      <c r="A3" s="125" t="s">
        <v>0</v>
      </c>
      <c r="B3" s="126" t="s">
        <v>390</v>
      </c>
      <c r="C3" s="126" t="s">
        <v>332</v>
      </c>
      <c r="D3" s="131" t="s">
        <v>544</v>
      </c>
      <c r="E3" s="125" t="s">
        <v>545</v>
      </c>
      <c r="F3" s="132" t="s">
        <v>546</v>
      </c>
      <c r="G3" s="132" t="s">
        <v>547</v>
      </c>
      <c r="H3" s="132" t="s">
        <v>548</v>
      </c>
      <c r="I3" s="365" t="s">
        <v>549</v>
      </c>
      <c r="J3" s="132" t="s">
        <v>550</v>
      </c>
      <c r="K3" s="125" t="s">
        <v>551</v>
      </c>
      <c r="L3" s="125" t="s">
        <v>552</v>
      </c>
      <c r="M3" s="125" t="s">
        <v>553</v>
      </c>
      <c r="N3" s="125" t="s">
        <v>552</v>
      </c>
      <c r="O3" s="132" t="s">
        <v>554</v>
      </c>
      <c r="P3" s="132" t="s">
        <v>552</v>
      </c>
      <c r="Q3" s="132" t="s">
        <v>555</v>
      </c>
      <c r="R3" s="125" t="s">
        <v>556</v>
      </c>
    </row>
    <row r="4" spans="1:18">
      <c r="A4" s="4">
        <v>1</v>
      </c>
      <c r="B4" s="1" t="s">
        <v>404</v>
      </c>
      <c r="C4" s="1" t="s">
        <v>307</v>
      </c>
      <c r="D4" s="8" t="s">
        <v>557</v>
      </c>
      <c r="E4" s="4" t="s">
        <v>537</v>
      </c>
      <c r="F4" s="199" t="s">
        <v>558</v>
      </c>
      <c r="G4" s="200">
        <v>26740</v>
      </c>
      <c r="H4" s="15">
        <f>G4*70%</f>
        <v>18718</v>
      </c>
      <c r="I4" s="205" t="s">
        <v>559</v>
      </c>
      <c r="J4" s="200">
        <v>1700</v>
      </c>
      <c r="K4" s="199" t="s">
        <v>560</v>
      </c>
      <c r="L4" s="200">
        <v>400</v>
      </c>
      <c r="M4" s="199" t="s">
        <v>561</v>
      </c>
      <c r="N4" s="200">
        <v>200</v>
      </c>
      <c r="O4" s="203"/>
      <c r="P4" s="198"/>
      <c r="Q4" s="198">
        <f>(SUMIFS('Retail_distributor-wise'!$F:$F,'Retail_distributor-wise'!$B:$B,'Distributor profiling'!$B4,'Retail_distributor-wise'!$C:$C,'Distributor profiling'!$C4)+SUMIFS(Distributor_projects!$F:$F,Distributor_projects!$B:$B,'Distributor profiling'!$B4,Distributor_projects!$C:$C,'Distributor profiling'!$C4))/$Q$1</f>
        <v>1370.8333333333333</v>
      </c>
      <c r="R4" s="124">
        <f t="shared" ref="R4:R35" si="0">IFERROR(Q4/J4,"")</f>
        <v>0.80637254901960775</v>
      </c>
    </row>
    <row r="5" spans="1:18">
      <c r="A5" s="4">
        <f>A4+1</f>
        <v>2</v>
      </c>
      <c r="B5" s="1" t="s">
        <v>409</v>
      </c>
      <c r="C5" s="1" t="s">
        <v>307</v>
      </c>
      <c r="D5" s="8" t="s">
        <v>562</v>
      </c>
      <c r="E5" s="4" t="s">
        <v>563</v>
      </c>
      <c r="F5" s="199" t="s">
        <v>558</v>
      </c>
      <c r="G5" s="200">
        <v>30000</v>
      </c>
      <c r="H5" s="15">
        <f t="shared" ref="H5:H46" si="1">G5*70%</f>
        <v>21000</v>
      </c>
      <c r="I5" s="205" t="s">
        <v>564</v>
      </c>
      <c r="J5" s="200">
        <v>2000</v>
      </c>
      <c r="K5" s="199" t="s">
        <v>565</v>
      </c>
      <c r="L5" s="200">
        <v>2000</v>
      </c>
      <c r="M5" s="199"/>
      <c r="N5" s="200"/>
      <c r="O5" s="203"/>
      <c r="P5" s="198"/>
      <c r="Q5" s="198">
        <f>(SUMIFS('Retail_distributor-wise'!$F:$F,'Retail_distributor-wise'!$B:$B,'Distributor profiling'!$B5,'Retail_distributor-wise'!$C:$C,'Distributor profiling'!$C5)+SUMIFS(Distributor_projects!$F:$F,Distributor_projects!$B:$B,'Distributor profiling'!$B5,Distributor_projects!$C:$C,'Distributor profiling'!$C5))/$Q$1</f>
        <v>320.83333333333331</v>
      </c>
      <c r="R5" s="124">
        <f t="shared" si="0"/>
        <v>0.16041666666666665</v>
      </c>
    </row>
    <row r="6" spans="1:18">
      <c r="A6" s="4">
        <f t="shared" ref="A6:A60" si="2">A5+1</f>
        <v>3</v>
      </c>
      <c r="B6" s="1" t="s">
        <v>412</v>
      </c>
      <c r="C6" s="1" t="s">
        <v>307</v>
      </c>
      <c r="D6" s="8" t="s">
        <v>566</v>
      </c>
      <c r="E6" s="4" t="s">
        <v>563</v>
      </c>
      <c r="F6" s="199" t="s">
        <v>558</v>
      </c>
      <c r="G6" s="200">
        <v>40000</v>
      </c>
      <c r="H6" s="15">
        <f t="shared" si="1"/>
        <v>28000</v>
      </c>
      <c r="I6" s="205" t="s">
        <v>567</v>
      </c>
      <c r="J6" s="200">
        <v>1500</v>
      </c>
      <c r="K6" s="199" t="s">
        <v>565</v>
      </c>
      <c r="L6" s="200">
        <v>1000</v>
      </c>
      <c r="M6" s="199" t="s">
        <v>568</v>
      </c>
      <c r="N6" s="200">
        <v>200</v>
      </c>
      <c r="O6" s="203"/>
      <c r="P6" s="198"/>
      <c r="Q6" s="198">
        <f>(SUMIFS('Retail_distributor-wise'!$F:$F,'Retail_distributor-wise'!$B:$B,'Distributor profiling'!$B6,'Retail_distributor-wise'!$C:$C,'Distributor profiling'!$C6)+SUMIFS(Distributor_projects!$F:$F,Distributor_projects!$B:$B,'Distributor profiling'!$B6,Distributor_projects!$C:$C,'Distributor profiling'!$C6))/$Q$1</f>
        <v>462.5</v>
      </c>
      <c r="R6" s="124">
        <f t="shared" si="0"/>
        <v>0.30833333333333335</v>
      </c>
    </row>
    <row r="7" spans="1:18">
      <c r="A7" s="4">
        <f t="shared" si="2"/>
        <v>4</v>
      </c>
      <c r="B7" s="1" t="s">
        <v>415</v>
      </c>
      <c r="C7" s="1" t="s">
        <v>307</v>
      </c>
      <c r="D7" s="8" t="s">
        <v>569</v>
      </c>
      <c r="E7" s="4" t="s">
        <v>537</v>
      </c>
      <c r="F7" s="199" t="s">
        <v>558</v>
      </c>
      <c r="G7" s="200">
        <v>5000</v>
      </c>
      <c r="H7" s="15">
        <f t="shared" si="1"/>
        <v>3500</v>
      </c>
      <c r="I7" s="205" t="s">
        <v>570</v>
      </c>
      <c r="J7" s="200">
        <v>1200</v>
      </c>
      <c r="K7" s="199" t="s">
        <v>560</v>
      </c>
      <c r="L7" s="200">
        <v>200</v>
      </c>
      <c r="M7" s="199" t="s">
        <v>571</v>
      </c>
      <c r="N7" s="200">
        <v>100</v>
      </c>
      <c r="O7" s="203"/>
      <c r="P7" s="198"/>
      <c r="Q7" s="198">
        <f>(SUMIFS('Retail_distributor-wise'!$F:$F,'Retail_distributor-wise'!$B:$B,'Distributor profiling'!$B7,'Retail_distributor-wise'!$C:$C,'Distributor profiling'!$C7)+SUMIFS(Distributor_projects!$F:$F,Distributor_projects!$B:$B,'Distributor profiling'!$B7,Distributor_projects!$C:$C,'Distributor profiling'!$C7))/$Q$1</f>
        <v>1212.5</v>
      </c>
      <c r="R7" s="124">
        <f t="shared" si="0"/>
        <v>1.0104166666666667</v>
      </c>
    </row>
    <row r="8" spans="1:18">
      <c r="A8" s="4">
        <f t="shared" si="2"/>
        <v>5</v>
      </c>
      <c r="B8" s="1" t="s">
        <v>416</v>
      </c>
      <c r="C8" s="1" t="s">
        <v>307</v>
      </c>
      <c r="D8" s="8" t="s">
        <v>572</v>
      </c>
      <c r="E8" s="4" t="s">
        <v>563</v>
      </c>
      <c r="F8" s="199" t="s">
        <v>558</v>
      </c>
      <c r="G8" s="200">
        <v>21400</v>
      </c>
      <c r="H8" s="15">
        <f t="shared" si="1"/>
        <v>14979.999999999998</v>
      </c>
      <c r="I8" s="205" t="s">
        <v>573</v>
      </c>
      <c r="J8" s="200">
        <v>2000</v>
      </c>
      <c r="K8" s="199" t="s">
        <v>574</v>
      </c>
      <c r="L8" s="200">
        <v>1200</v>
      </c>
      <c r="M8" s="199" t="s">
        <v>565</v>
      </c>
      <c r="N8" s="200">
        <v>300</v>
      </c>
      <c r="O8" s="203"/>
      <c r="P8" s="198"/>
      <c r="Q8" s="198">
        <f>(SUMIFS('Retail_distributor-wise'!$F:$F,'Retail_distributor-wise'!$B:$B,'Distributor profiling'!$B8,'Retail_distributor-wise'!$C:$C,'Distributor profiling'!$C8)+SUMIFS(Distributor_projects!$F:$F,Distributor_projects!$B:$B,'Distributor profiling'!$B8,Distributor_projects!$C:$C,'Distributor profiling'!$C8))/$Q$1</f>
        <v>1862.5</v>
      </c>
      <c r="R8" s="124">
        <f t="shared" si="0"/>
        <v>0.93125000000000002</v>
      </c>
    </row>
    <row r="9" spans="1:18">
      <c r="A9" s="4">
        <f t="shared" si="2"/>
        <v>6</v>
      </c>
      <c r="B9" s="1" t="s">
        <v>417</v>
      </c>
      <c r="C9" s="1" t="s">
        <v>307</v>
      </c>
      <c r="D9" s="8" t="s">
        <v>575</v>
      </c>
      <c r="E9" s="4" t="s">
        <v>563</v>
      </c>
      <c r="F9" s="199" t="s">
        <v>558</v>
      </c>
      <c r="G9" s="200">
        <v>49000</v>
      </c>
      <c r="H9" s="15">
        <f t="shared" si="1"/>
        <v>34300</v>
      </c>
      <c r="I9" s="205" t="s">
        <v>576</v>
      </c>
      <c r="J9" s="200">
        <v>15000</v>
      </c>
      <c r="K9" s="199" t="s">
        <v>577</v>
      </c>
      <c r="L9" s="200">
        <v>7000</v>
      </c>
      <c r="M9" s="199" t="s">
        <v>560</v>
      </c>
      <c r="N9" s="200">
        <v>2500</v>
      </c>
      <c r="O9" s="203" t="s">
        <v>578</v>
      </c>
      <c r="P9" s="198">
        <v>1500</v>
      </c>
      <c r="Q9" s="198">
        <f>(SUMIFS('Retail_distributor-wise'!$F:$F,'Retail_distributor-wise'!$B:$B,'Distributor profiling'!$B9,'Retail_distributor-wise'!$C:$C,'Distributor profiling'!$C9)+SUMIFS(Distributor_projects!$F:$F,Distributor_projects!$B:$B,'Distributor profiling'!$B9,Distributor_projects!$C:$C,'Distributor profiling'!$C9))/$Q$1</f>
        <v>1525</v>
      </c>
      <c r="R9" s="124">
        <f t="shared" si="0"/>
        <v>0.10166666666666667</v>
      </c>
    </row>
    <row r="10" spans="1:18">
      <c r="A10" s="4">
        <f t="shared" si="2"/>
        <v>7</v>
      </c>
      <c r="B10" s="1" t="s">
        <v>419</v>
      </c>
      <c r="C10" s="1" t="s">
        <v>307</v>
      </c>
      <c r="D10" s="8" t="s">
        <v>579</v>
      </c>
      <c r="E10" s="4" t="s">
        <v>563</v>
      </c>
      <c r="F10" s="199" t="s">
        <v>558</v>
      </c>
      <c r="G10" s="200">
        <v>35000</v>
      </c>
      <c r="H10" s="15">
        <v>30000</v>
      </c>
      <c r="I10" s="205" t="s">
        <v>564</v>
      </c>
      <c r="J10" s="200">
        <v>2500</v>
      </c>
      <c r="K10" s="199" t="s">
        <v>565</v>
      </c>
      <c r="L10" s="200">
        <v>1200</v>
      </c>
      <c r="M10" s="199"/>
      <c r="N10" s="200"/>
      <c r="O10" s="203"/>
      <c r="P10" s="198"/>
      <c r="Q10" s="198">
        <f>(SUMIFS('Retail_distributor-wise'!$F:$F,'Retail_distributor-wise'!$B:$B,'Distributor profiling'!$B10,'Retail_distributor-wise'!$C:$C,'Distributor profiling'!$C10)+SUMIFS(Distributor_projects!$F:$F,Distributor_projects!$B:$B,'Distributor profiling'!$B10,Distributor_projects!$C:$C,'Distributor profiling'!$C10))/$Q$1</f>
        <v>1554.1666666666667</v>
      </c>
      <c r="R10" s="124">
        <f t="shared" si="0"/>
        <v>0.6216666666666667</v>
      </c>
    </row>
    <row r="11" spans="1:18">
      <c r="A11" s="4">
        <f t="shared" si="2"/>
        <v>8</v>
      </c>
      <c r="B11" s="1" t="s">
        <v>422</v>
      </c>
      <c r="C11" s="1" t="s">
        <v>334</v>
      </c>
      <c r="D11" s="8" t="s">
        <v>580</v>
      </c>
      <c r="E11" s="4" t="s">
        <v>563</v>
      </c>
      <c r="F11" s="199" t="s">
        <v>558</v>
      </c>
      <c r="G11" s="200">
        <v>12000</v>
      </c>
      <c r="H11" s="15">
        <f t="shared" si="1"/>
        <v>8400</v>
      </c>
      <c r="I11" s="205" t="s">
        <v>581</v>
      </c>
      <c r="J11" s="200">
        <v>2500</v>
      </c>
      <c r="K11" s="199" t="s">
        <v>565</v>
      </c>
      <c r="L11" s="200">
        <v>1000</v>
      </c>
      <c r="M11" s="199" t="s">
        <v>582</v>
      </c>
      <c r="N11" s="200">
        <v>2000</v>
      </c>
      <c r="O11" s="203"/>
      <c r="P11" s="198"/>
      <c r="Q11" s="198">
        <f>(SUMIFS('Retail_distributor-wise'!$F:$F,'Retail_distributor-wise'!$B:$B,'Distributor profiling'!$B11,'Retail_distributor-wise'!$C:$C,'Distributor profiling'!$C11)+SUMIFS(Distributor_projects!$F:$F,Distributor_projects!$B:$B,'Distributor profiling'!$B11,Distributor_projects!$C:$C,'Distributor profiling'!$C11))/$Q$1</f>
        <v>841.66666666666663</v>
      </c>
      <c r="R11" s="124">
        <f t="shared" si="0"/>
        <v>0.33666666666666667</v>
      </c>
    </row>
    <row r="12" spans="1:18">
      <c r="A12" s="4">
        <f t="shared" si="2"/>
        <v>9</v>
      </c>
      <c r="B12" s="1" t="s">
        <v>423</v>
      </c>
      <c r="C12" s="1" t="s">
        <v>334</v>
      </c>
      <c r="D12" s="8" t="s">
        <v>583</v>
      </c>
      <c r="E12" s="4" t="s">
        <v>537</v>
      </c>
      <c r="F12" s="199" t="s">
        <v>558</v>
      </c>
      <c r="G12" s="200">
        <v>22000</v>
      </c>
      <c r="H12" s="15">
        <f t="shared" si="1"/>
        <v>15399.999999999998</v>
      </c>
      <c r="I12" s="205" t="s">
        <v>584</v>
      </c>
      <c r="J12" s="200">
        <v>3500</v>
      </c>
      <c r="K12" s="199" t="s">
        <v>565</v>
      </c>
      <c r="L12" s="200">
        <v>1800</v>
      </c>
      <c r="M12" s="199" t="s">
        <v>585</v>
      </c>
      <c r="N12" s="200">
        <v>500</v>
      </c>
      <c r="O12" s="203"/>
      <c r="P12" s="198"/>
      <c r="Q12" s="198">
        <f>(SUMIFS('Retail_distributor-wise'!$F:$F,'Retail_distributor-wise'!$B:$B,'Distributor profiling'!$B12,'Retail_distributor-wise'!$C:$C,'Distributor profiling'!$C12)+SUMIFS(Distributor_projects!$F:$F,Distributor_projects!$B:$B,'Distributor profiling'!$B12,Distributor_projects!$C:$C,'Distributor profiling'!$C12))/$Q$1</f>
        <v>1529.1666666666667</v>
      </c>
      <c r="R12" s="124">
        <f t="shared" si="0"/>
        <v>0.43690476190476191</v>
      </c>
    </row>
    <row r="13" spans="1:18">
      <c r="A13" s="4">
        <f t="shared" si="2"/>
        <v>10</v>
      </c>
      <c r="B13" s="1" t="s">
        <v>425</v>
      </c>
      <c r="C13" s="1" t="s">
        <v>334</v>
      </c>
      <c r="E13" s="4" t="s">
        <v>563</v>
      </c>
      <c r="F13" s="199" t="s">
        <v>558</v>
      </c>
      <c r="G13" s="200">
        <v>0</v>
      </c>
      <c r="H13" s="15">
        <f t="shared" si="1"/>
        <v>0</v>
      </c>
      <c r="I13" s="205"/>
      <c r="J13" s="200"/>
      <c r="K13" s="199"/>
      <c r="L13" s="200"/>
      <c r="M13" s="199"/>
      <c r="N13" s="200"/>
      <c r="O13" s="203"/>
      <c r="P13" s="198"/>
      <c r="Q13" s="198">
        <f>(SUMIFS('Retail_distributor-wise'!$F:$F,'Retail_distributor-wise'!$B:$B,'Distributor profiling'!$B13,'Retail_distributor-wise'!$C:$C,'Distributor profiling'!$C13)+SUMIFS(Distributor_projects!$F:$F,Distributor_projects!$B:$B,'Distributor profiling'!$B13,Distributor_projects!$C:$C,'Distributor profiling'!$C13))/$Q$1</f>
        <v>0</v>
      </c>
      <c r="R13" s="124" t="str">
        <f t="shared" si="0"/>
        <v/>
      </c>
    </row>
    <row r="14" spans="1:18">
      <c r="A14" s="4">
        <f t="shared" si="2"/>
        <v>11</v>
      </c>
      <c r="B14" s="1" t="s">
        <v>586</v>
      </c>
      <c r="C14" s="1" t="s">
        <v>334</v>
      </c>
      <c r="D14" s="8" t="s">
        <v>587</v>
      </c>
      <c r="E14" s="4" t="s">
        <v>563</v>
      </c>
      <c r="F14" s="199" t="s">
        <v>558</v>
      </c>
      <c r="G14" s="200">
        <v>30000</v>
      </c>
      <c r="H14" s="15">
        <f t="shared" si="1"/>
        <v>21000</v>
      </c>
      <c r="I14" s="205" t="s">
        <v>581</v>
      </c>
      <c r="J14" s="200">
        <v>1800</v>
      </c>
      <c r="K14" s="199" t="s">
        <v>565</v>
      </c>
      <c r="L14" s="200">
        <v>1000</v>
      </c>
      <c r="M14" s="199" t="s">
        <v>582</v>
      </c>
      <c r="N14" s="200">
        <v>2000</v>
      </c>
      <c r="O14" s="203"/>
      <c r="P14" s="198"/>
      <c r="Q14" s="198">
        <f>(SUMIFS('Retail_distributor-wise'!$F:$F,'Retail_distributor-wise'!$B:$B,'Distributor profiling'!$B14,'Retail_distributor-wise'!$C:$C,'Distributor profiling'!$C14)+SUMIFS(Distributor_projects!$F:$F,Distributor_projects!$B:$B,'Distributor profiling'!$B14,Distributor_projects!$C:$C,'Distributor profiling'!$C14))/$Q$1</f>
        <v>870.83333333333337</v>
      </c>
      <c r="R14" s="124">
        <f t="shared" si="0"/>
        <v>0.48379629629629634</v>
      </c>
    </row>
    <row r="15" spans="1:18">
      <c r="A15" s="4">
        <f t="shared" si="2"/>
        <v>12</v>
      </c>
      <c r="B15" s="1" t="s">
        <v>427</v>
      </c>
      <c r="C15" s="1" t="s">
        <v>336</v>
      </c>
      <c r="D15" s="8" t="s">
        <v>286</v>
      </c>
      <c r="E15" s="4" t="s">
        <v>563</v>
      </c>
      <c r="F15" s="199" t="s">
        <v>558</v>
      </c>
      <c r="G15" s="200">
        <v>22300</v>
      </c>
      <c r="H15" s="15">
        <f t="shared" si="1"/>
        <v>15609.999999999998</v>
      </c>
      <c r="I15" s="205" t="s">
        <v>588</v>
      </c>
      <c r="J15" s="200">
        <v>2000</v>
      </c>
      <c r="K15" s="199" t="s">
        <v>589</v>
      </c>
      <c r="L15" s="200">
        <v>1200</v>
      </c>
      <c r="M15" s="199" t="s">
        <v>565</v>
      </c>
      <c r="N15" s="200">
        <v>1300</v>
      </c>
      <c r="O15" s="203"/>
      <c r="P15" s="198"/>
      <c r="Q15" s="198">
        <f>(SUMIFS('Retail_distributor-wise'!$F:$F,'Retail_distributor-wise'!$B:$B,'Distributor profiling'!$B15,'Retail_distributor-wise'!$C:$C,'Distributor profiling'!$C15)+SUMIFS(Distributor_projects!$F:$F,Distributor_projects!$B:$B,'Distributor profiling'!$B15,Distributor_projects!$C:$C,'Distributor profiling'!$C15))/$Q$1</f>
        <v>1308.3333333333333</v>
      </c>
      <c r="R15" s="124">
        <f t="shared" si="0"/>
        <v>0.65416666666666667</v>
      </c>
    </row>
    <row r="16" spans="1:18">
      <c r="A16" s="4">
        <f t="shared" si="2"/>
        <v>13</v>
      </c>
      <c r="B16" s="1" t="s">
        <v>428</v>
      </c>
      <c r="C16" s="1" t="s">
        <v>338</v>
      </c>
      <c r="D16" s="8" t="s">
        <v>590</v>
      </c>
      <c r="E16" s="4" t="s">
        <v>563</v>
      </c>
      <c r="F16" s="199" t="s">
        <v>558</v>
      </c>
      <c r="G16" s="200">
        <v>16000</v>
      </c>
      <c r="H16" s="15">
        <f t="shared" si="1"/>
        <v>11200</v>
      </c>
      <c r="I16" s="205" t="s">
        <v>591</v>
      </c>
      <c r="J16" s="200">
        <v>10500</v>
      </c>
      <c r="K16" s="199" t="s">
        <v>577</v>
      </c>
      <c r="L16" s="200">
        <v>4000</v>
      </c>
      <c r="M16" s="199" t="s">
        <v>574</v>
      </c>
      <c r="N16" s="200">
        <v>3500</v>
      </c>
      <c r="O16" s="203" t="s">
        <v>560</v>
      </c>
      <c r="P16" s="198">
        <v>600</v>
      </c>
      <c r="Q16" s="198">
        <f>(SUMIFS('Retail_distributor-wise'!$F:$F,'Retail_distributor-wise'!$B:$B,'Distributor profiling'!$B16,'Retail_distributor-wise'!$C:$C,'Distributor profiling'!$C16)+SUMIFS(Distributor_projects!$F:$F,Distributor_projects!$B:$B,'Distributor profiling'!$B16,Distributor_projects!$C:$C,'Distributor profiling'!$C16))/$Q$1</f>
        <v>1429.1666666666667</v>
      </c>
      <c r="R16" s="124">
        <f t="shared" si="0"/>
        <v>0.13611111111111113</v>
      </c>
    </row>
    <row r="17" spans="1:18">
      <c r="A17" s="4">
        <f t="shared" si="2"/>
        <v>14</v>
      </c>
      <c r="B17" s="1" t="s">
        <v>430</v>
      </c>
      <c r="C17" s="1" t="s">
        <v>338</v>
      </c>
      <c r="D17" s="8" t="s">
        <v>592</v>
      </c>
      <c r="E17" s="4" t="s">
        <v>537</v>
      </c>
      <c r="F17" s="199" t="s">
        <v>558</v>
      </c>
      <c r="G17" s="200">
        <v>4000</v>
      </c>
      <c r="H17" s="15">
        <f t="shared" si="1"/>
        <v>2800</v>
      </c>
      <c r="I17" s="205" t="s">
        <v>593</v>
      </c>
      <c r="J17" s="200">
        <v>1000</v>
      </c>
      <c r="K17" s="199"/>
      <c r="L17" s="200"/>
      <c r="M17" s="199"/>
      <c r="N17" s="200"/>
      <c r="O17" s="203"/>
      <c r="P17" s="198"/>
      <c r="Q17" s="198">
        <f>(SUMIFS('Retail_distributor-wise'!$F:$F,'Retail_distributor-wise'!$B:$B,'Distributor profiling'!$B17,'Retail_distributor-wise'!$C:$C,'Distributor profiling'!$C17)+SUMIFS(Distributor_projects!$F:$F,Distributor_projects!$B:$B,'Distributor profiling'!$B17,Distributor_projects!$C:$C,'Distributor profiling'!$C17))/$Q$1</f>
        <v>1716.6666666666667</v>
      </c>
      <c r="R17" s="124">
        <f t="shared" si="0"/>
        <v>1.7166666666666668</v>
      </c>
    </row>
    <row r="18" spans="1:18">
      <c r="A18" s="4">
        <f t="shared" si="2"/>
        <v>15</v>
      </c>
      <c r="B18" s="1" t="s">
        <v>431</v>
      </c>
      <c r="C18" s="1" t="s">
        <v>338</v>
      </c>
      <c r="D18" s="8" t="s">
        <v>594</v>
      </c>
      <c r="E18" s="4" t="s">
        <v>563</v>
      </c>
      <c r="F18" s="199" t="s">
        <v>558</v>
      </c>
      <c r="G18" s="200">
        <v>9000</v>
      </c>
      <c r="H18" s="15">
        <f t="shared" si="1"/>
        <v>6300</v>
      </c>
      <c r="I18" s="205" t="s">
        <v>595</v>
      </c>
      <c r="J18" s="200">
        <v>2500</v>
      </c>
      <c r="K18" s="199" t="s">
        <v>596</v>
      </c>
      <c r="L18" s="200">
        <v>700</v>
      </c>
      <c r="M18" s="199" t="s">
        <v>565</v>
      </c>
      <c r="N18" s="200">
        <v>250</v>
      </c>
      <c r="O18" s="203" t="s">
        <v>597</v>
      </c>
      <c r="P18" s="198">
        <v>250</v>
      </c>
      <c r="Q18" s="198">
        <f>(SUMIFS('Retail_distributor-wise'!$F:$F,'Retail_distributor-wise'!$B:$B,'Distributor profiling'!$B18,'Retail_distributor-wise'!$C:$C,'Distributor profiling'!$C18)+SUMIFS(Distributor_projects!$F:$F,Distributor_projects!$B:$B,'Distributor profiling'!$B18,Distributor_projects!$C:$C,'Distributor profiling'!$C18))/$Q$1</f>
        <v>2308.3333333333335</v>
      </c>
      <c r="R18" s="124">
        <f t="shared" si="0"/>
        <v>0.92333333333333334</v>
      </c>
    </row>
    <row r="19" spans="1:18">
      <c r="A19" s="4">
        <f t="shared" si="2"/>
        <v>16</v>
      </c>
      <c r="B19" s="1" t="s">
        <v>433</v>
      </c>
      <c r="C19" s="1" t="s">
        <v>340</v>
      </c>
      <c r="D19" s="8" t="s">
        <v>598</v>
      </c>
      <c r="E19" s="4" t="s">
        <v>563</v>
      </c>
      <c r="F19" s="199" t="s">
        <v>599</v>
      </c>
      <c r="G19" s="200">
        <v>35000</v>
      </c>
      <c r="H19" s="15">
        <f t="shared" si="1"/>
        <v>24500</v>
      </c>
      <c r="I19" s="205" t="s">
        <v>600</v>
      </c>
      <c r="J19" s="200">
        <v>2000</v>
      </c>
      <c r="K19" s="199" t="s">
        <v>560</v>
      </c>
      <c r="L19" s="200">
        <v>2000</v>
      </c>
      <c r="M19" s="199"/>
      <c r="N19" s="200"/>
      <c r="O19" s="203"/>
      <c r="P19" s="198"/>
      <c r="Q19" s="198">
        <f>(SUMIFS('Retail_distributor-wise'!$F:$F,'Retail_distributor-wise'!$B:$B,'Distributor profiling'!$B19,'Retail_distributor-wise'!$C:$C,'Distributor profiling'!$C19)+SUMIFS(Distributor_projects!$F:$F,Distributor_projects!$B:$B,'Distributor profiling'!$B19,Distributor_projects!$C:$C,'Distributor profiling'!$C19))/$Q$1</f>
        <v>241.66666666666666</v>
      </c>
      <c r="R19" s="124">
        <f t="shared" si="0"/>
        <v>0.12083333333333333</v>
      </c>
    </row>
    <row r="20" spans="1:18">
      <c r="A20" s="4">
        <f t="shared" si="2"/>
        <v>17</v>
      </c>
      <c r="B20" s="1" t="s">
        <v>435</v>
      </c>
      <c r="C20" s="1" t="s">
        <v>340</v>
      </c>
      <c r="D20" s="8" t="s">
        <v>601</v>
      </c>
      <c r="E20" s="4" t="s">
        <v>563</v>
      </c>
      <c r="F20" s="199" t="s">
        <v>558</v>
      </c>
      <c r="G20" s="200">
        <v>0</v>
      </c>
      <c r="H20" s="15">
        <f t="shared" si="1"/>
        <v>0</v>
      </c>
      <c r="I20" s="205" t="s">
        <v>602</v>
      </c>
      <c r="J20" s="200">
        <v>800</v>
      </c>
      <c r="K20" s="199" t="s">
        <v>603</v>
      </c>
      <c r="L20" s="200">
        <v>500</v>
      </c>
      <c r="M20" s="199" t="s">
        <v>561</v>
      </c>
      <c r="N20" s="200">
        <v>200</v>
      </c>
      <c r="O20" s="203"/>
      <c r="P20" s="198"/>
      <c r="Q20" s="198">
        <f>(SUMIFS('Retail_distributor-wise'!$F:$F,'Retail_distributor-wise'!$B:$B,'Distributor profiling'!$B20,'Retail_distributor-wise'!$C:$C,'Distributor profiling'!$C20)+SUMIFS(Distributor_projects!$F:$F,Distributor_projects!$B:$B,'Distributor profiling'!$B20,Distributor_projects!$C:$C,'Distributor profiling'!$C20))/$Q$1</f>
        <v>104.16666666666667</v>
      </c>
      <c r="R20" s="124">
        <f t="shared" si="0"/>
        <v>0.13020833333333334</v>
      </c>
    </row>
    <row r="21" spans="1:18">
      <c r="A21" s="4">
        <f t="shared" si="2"/>
        <v>18</v>
      </c>
      <c r="B21" s="1" t="s">
        <v>430</v>
      </c>
      <c r="C21" s="1" t="s">
        <v>340</v>
      </c>
      <c r="D21" s="8" t="s">
        <v>604</v>
      </c>
      <c r="E21" s="4" t="s">
        <v>537</v>
      </c>
      <c r="F21" s="199" t="s">
        <v>558</v>
      </c>
      <c r="G21" s="200">
        <v>4000</v>
      </c>
      <c r="H21" s="15">
        <f t="shared" si="1"/>
        <v>2800</v>
      </c>
      <c r="I21" s="205" t="s">
        <v>605</v>
      </c>
      <c r="J21" s="200">
        <v>1200</v>
      </c>
      <c r="K21" s="199" t="s">
        <v>606</v>
      </c>
      <c r="L21" s="200">
        <v>1000</v>
      </c>
      <c r="M21" s="199"/>
      <c r="N21" s="200"/>
      <c r="O21" s="203"/>
      <c r="P21" s="198"/>
      <c r="Q21" s="198">
        <f>(SUMIFS('Retail_distributor-wise'!$F:$F,'Retail_distributor-wise'!$B:$B,'Distributor profiling'!$B21,'Retail_distributor-wise'!$C:$C,'Distributor profiling'!$C21)+SUMIFS(Distributor_projects!$F:$F,Distributor_projects!$B:$B,'Distributor profiling'!$B21,Distributor_projects!$C:$C,'Distributor profiling'!$C21))/$Q$1</f>
        <v>427.08333333333331</v>
      </c>
      <c r="R21" s="124">
        <f t="shared" si="0"/>
        <v>0.35590277777777773</v>
      </c>
    </row>
    <row r="22" spans="1:18" ht="30.75">
      <c r="A22" s="4">
        <f t="shared" si="2"/>
        <v>19</v>
      </c>
      <c r="B22" s="1" t="s">
        <v>436</v>
      </c>
      <c r="C22" s="1" t="s">
        <v>341</v>
      </c>
      <c r="D22" s="8" t="s">
        <v>607</v>
      </c>
      <c r="E22" s="4" t="s">
        <v>563</v>
      </c>
      <c r="F22" s="199" t="s">
        <v>558</v>
      </c>
      <c r="G22" s="200">
        <v>40000</v>
      </c>
      <c r="H22" s="15">
        <f t="shared" si="1"/>
        <v>28000</v>
      </c>
      <c r="I22" s="205" t="s">
        <v>608</v>
      </c>
      <c r="J22" s="200">
        <v>2500</v>
      </c>
      <c r="K22" s="199" t="s">
        <v>565</v>
      </c>
      <c r="L22" s="200">
        <v>350</v>
      </c>
      <c r="M22" s="199" t="s">
        <v>609</v>
      </c>
      <c r="N22" s="200">
        <v>1500</v>
      </c>
      <c r="O22" s="203" t="s">
        <v>610</v>
      </c>
      <c r="P22" s="198">
        <v>400</v>
      </c>
      <c r="Q22" s="198">
        <f>(SUMIFS('Retail_distributor-wise'!$F:$F,'Retail_distributor-wise'!$B:$B,'Distributor profiling'!$B22,'Retail_distributor-wise'!$C:$C,'Distributor profiling'!$C22)+SUMIFS(Distributor_projects!$F:$F,Distributor_projects!$B:$B,'Distributor profiling'!$B22,Distributor_projects!$C:$C,'Distributor profiling'!$C22))/$Q$1</f>
        <v>950</v>
      </c>
      <c r="R22" s="124">
        <f t="shared" si="0"/>
        <v>0.38</v>
      </c>
    </row>
    <row r="23" spans="1:18">
      <c r="A23" s="4">
        <f t="shared" si="2"/>
        <v>20</v>
      </c>
      <c r="B23" s="1" t="s">
        <v>437</v>
      </c>
      <c r="C23" s="1" t="s">
        <v>342</v>
      </c>
      <c r="E23" s="4" t="s">
        <v>563</v>
      </c>
      <c r="F23" s="199" t="s">
        <v>558</v>
      </c>
      <c r="G23" s="200">
        <v>0</v>
      </c>
      <c r="H23" s="15">
        <f t="shared" si="1"/>
        <v>0</v>
      </c>
      <c r="I23" s="205" t="s">
        <v>611</v>
      </c>
      <c r="J23" s="201" t="s">
        <v>611</v>
      </c>
      <c r="K23" s="199" t="s">
        <v>611</v>
      </c>
      <c r="L23" s="200" t="s">
        <v>611</v>
      </c>
      <c r="M23" s="199" t="s">
        <v>611</v>
      </c>
      <c r="N23" s="200" t="s">
        <v>611</v>
      </c>
      <c r="O23" s="203" t="s">
        <v>611</v>
      </c>
      <c r="P23" s="198" t="s">
        <v>611</v>
      </c>
      <c r="Q23" s="198">
        <f>(SUMIFS('Retail_distributor-wise'!$F:$F,'Retail_distributor-wise'!$B:$B,'Distributor profiling'!$B23,'Retail_distributor-wise'!$C:$C,'Distributor profiling'!$C23)+SUMIFS(Distributor_projects!$F:$F,Distributor_projects!$B:$B,'Distributor profiling'!$B23,Distributor_projects!$C:$C,'Distributor profiling'!$C23))/$Q$1</f>
        <v>0</v>
      </c>
      <c r="R23" s="124" t="str">
        <f t="shared" si="0"/>
        <v/>
      </c>
    </row>
    <row r="24" spans="1:18">
      <c r="A24" s="4">
        <f t="shared" si="2"/>
        <v>21</v>
      </c>
      <c r="B24" s="1" t="s">
        <v>438</v>
      </c>
      <c r="C24" s="1" t="s">
        <v>342</v>
      </c>
      <c r="D24" s="8" t="s">
        <v>277</v>
      </c>
      <c r="E24" s="4" t="s">
        <v>563</v>
      </c>
      <c r="F24" s="199" t="s">
        <v>558</v>
      </c>
      <c r="G24" s="200">
        <v>4000</v>
      </c>
      <c r="H24" s="15">
        <f t="shared" si="1"/>
        <v>2800</v>
      </c>
      <c r="I24" s="205" t="s">
        <v>612</v>
      </c>
      <c r="J24" s="200">
        <v>1500</v>
      </c>
      <c r="K24" s="199" t="s">
        <v>560</v>
      </c>
      <c r="L24" s="200">
        <v>500</v>
      </c>
      <c r="M24" s="199" t="s">
        <v>613</v>
      </c>
      <c r="N24" s="200">
        <v>250</v>
      </c>
      <c r="O24" s="203" t="s">
        <v>614</v>
      </c>
      <c r="P24" s="198">
        <v>300</v>
      </c>
      <c r="Q24" s="198">
        <f>(SUMIFS('Retail_distributor-wise'!$F:$F,'Retail_distributor-wise'!$B:$B,'Distributor profiling'!$B24,'Retail_distributor-wise'!$C:$C,'Distributor profiling'!$C24)+SUMIFS(Distributor_projects!$F:$F,Distributor_projects!$B:$B,'Distributor profiling'!$B24,Distributor_projects!$C:$C,'Distributor profiling'!$C24))/$Q$1</f>
        <v>358.33333333333331</v>
      </c>
      <c r="R24" s="124">
        <f t="shared" si="0"/>
        <v>0.23888888888888887</v>
      </c>
    </row>
    <row r="25" spans="1:18">
      <c r="A25" s="4">
        <f t="shared" si="2"/>
        <v>22</v>
      </c>
      <c r="B25" s="1" t="s">
        <v>440</v>
      </c>
      <c r="C25" s="1" t="s">
        <v>342</v>
      </c>
      <c r="E25" s="4" t="s">
        <v>563</v>
      </c>
      <c r="F25" s="199" t="s">
        <v>558</v>
      </c>
      <c r="G25" s="200">
        <v>0</v>
      </c>
      <c r="H25" s="15">
        <f t="shared" si="1"/>
        <v>0</v>
      </c>
      <c r="I25" s="205" t="s">
        <v>615</v>
      </c>
      <c r="J25" s="200">
        <v>1000</v>
      </c>
      <c r="K25" s="199" t="s">
        <v>560</v>
      </c>
      <c r="L25" s="200">
        <v>700</v>
      </c>
      <c r="M25" s="199" t="s">
        <v>613</v>
      </c>
      <c r="N25" s="200">
        <v>150</v>
      </c>
      <c r="O25" s="203" t="s">
        <v>610</v>
      </c>
      <c r="P25" s="198">
        <v>150</v>
      </c>
      <c r="Q25" s="198">
        <f>(SUMIFS('Retail_distributor-wise'!$F:$F,'Retail_distributor-wise'!$B:$B,'Distributor profiling'!$B25,'Retail_distributor-wise'!$C:$C,'Distributor profiling'!$C25)+SUMIFS(Distributor_projects!$F:$F,Distributor_projects!$B:$B,'Distributor profiling'!$B25,Distributor_projects!$C:$C,'Distributor profiling'!$C25))/$Q$1</f>
        <v>0</v>
      </c>
      <c r="R25" s="124">
        <f t="shared" si="0"/>
        <v>0</v>
      </c>
    </row>
    <row r="26" spans="1:18">
      <c r="A26" s="4">
        <f t="shared" si="2"/>
        <v>23</v>
      </c>
      <c r="B26" s="1" t="s">
        <v>441</v>
      </c>
      <c r="C26" s="1" t="s">
        <v>342</v>
      </c>
      <c r="E26" s="4" t="s">
        <v>563</v>
      </c>
      <c r="F26" s="199" t="s">
        <v>558</v>
      </c>
      <c r="G26" s="200">
        <v>7000</v>
      </c>
      <c r="H26" s="15">
        <f t="shared" si="1"/>
        <v>4900</v>
      </c>
      <c r="I26" s="205" t="s">
        <v>616</v>
      </c>
      <c r="J26" s="200">
        <v>1100</v>
      </c>
      <c r="K26" s="199" t="s">
        <v>617</v>
      </c>
      <c r="L26" s="200">
        <v>700</v>
      </c>
      <c r="M26" s="199" t="s">
        <v>618</v>
      </c>
      <c r="N26" s="200">
        <v>300</v>
      </c>
      <c r="O26" s="203" t="s">
        <v>610</v>
      </c>
      <c r="P26" s="198">
        <v>100</v>
      </c>
      <c r="Q26" s="198">
        <f>(SUMIFS('Retail_distributor-wise'!$F:$F,'Retail_distributor-wise'!$B:$B,'Distributor profiling'!$B26,'Retail_distributor-wise'!$C:$C,'Distributor profiling'!$C26)+SUMIFS(Distributor_projects!$F:$F,Distributor_projects!$B:$B,'Distributor profiling'!$B26,Distributor_projects!$C:$C,'Distributor profiling'!$C26))/$Q$1</f>
        <v>0</v>
      </c>
      <c r="R26" s="124">
        <f t="shared" si="0"/>
        <v>0</v>
      </c>
    </row>
    <row r="27" spans="1:18">
      <c r="A27" s="4">
        <f t="shared" si="2"/>
        <v>24</v>
      </c>
      <c r="B27" s="1" t="s">
        <v>442</v>
      </c>
      <c r="C27" s="1" t="s">
        <v>348</v>
      </c>
      <c r="D27" s="8" t="s">
        <v>619</v>
      </c>
      <c r="E27" s="4" t="s">
        <v>563</v>
      </c>
      <c r="F27" s="199" t="s">
        <v>558</v>
      </c>
      <c r="G27" s="200">
        <v>9000</v>
      </c>
      <c r="H27" s="15">
        <f t="shared" si="1"/>
        <v>6300</v>
      </c>
      <c r="I27" s="205" t="s">
        <v>593</v>
      </c>
      <c r="J27" s="200"/>
      <c r="K27" s="199"/>
      <c r="L27" s="200"/>
      <c r="M27" s="199"/>
      <c r="N27" s="200"/>
      <c r="O27" s="203"/>
      <c r="P27" s="198"/>
      <c r="Q27" s="198">
        <f>(SUMIFS('Retail_distributor-wise'!$F:$F,'Retail_distributor-wise'!$B:$B,'Distributor profiling'!$B27,'Retail_distributor-wise'!$C:$C,'Distributor profiling'!$C27)+SUMIFS(Distributor_projects!$F:$F,Distributor_projects!$B:$B,'Distributor profiling'!$B27,Distributor_projects!$C:$C,'Distributor profiling'!$C27))/$Q$1</f>
        <v>929.16666666666663</v>
      </c>
      <c r="R27" s="124" t="str">
        <f t="shared" si="0"/>
        <v/>
      </c>
    </row>
    <row r="28" spans="1:18">
      <c r="A28" s="4">
        <f t="shared" si="2"/>
        <v>25</v>
      </c>
      <c r="B28" s="1" t="s">
        <v>445</v>
      </c>
      <c r="C28" s="1" t="s">
        <v>348</v>
      </c>
      <c r="D28" s="8" t="s">
        <v>620</v>
      </c>
      <c r="E28" s="4" t="s">
        <v>537</v>
      </c>
      <c r="F28" s="199" t="s">
        <v>558</v>
      </c>
      <c r="G28" s="200">
        <v>40100</v>
      </c>
      <c r="H28" s="15">
        <f t="shared" si="1"/>
        <v>28070</v>
      </c>
      <c r="I28" s="205" t="s">
        <v>564</v>
      </c>
      <c r="J28" s="200">
        <v>1500</v>
      </c>
      <c r="K28" s="199" t="s">
        <v>565</v>
      </c>
      <c r="L28" s="200">
        <v>1200</v>
      </c>
      <c r="M28" s="199"/>
      <c r="N28" s="200"/>
      <c r="O28" s="203"/>
      <c r="P28" s="198"/>
      <c r="Q28" s="198">
        <f>(SUMIFS('Retail_distributor-wise'!$F:$F,'Retail_distributor-wise'!$B:$B,'Distributor profiling'!$B28,'Retail_distributor-wise'!$C:$C,'Distributor profiling'!$C28)+SUMIFS(Distributor_projects!$F:$F,Distributor_projects!$B:$B,'Distributor profiling'!$B28,Distributor_projects!$C:$C,'Distributor profiling'!$C28))/$Q$1</f>
        <v>941.66666666666663</v>
      </c>
      <c r="R28" s="124">
        <f t="shared" si="0"/>
        <v>0.62777777777777777</v>
      </c>
    </row>
    <row r="29" spans="1:18">
      <c r="A29" s="4">
        <f t="shared" si="2"/>
        <v>26</v>
      </c>
      <c r="B29" s="1" t="s">
        <v>446</v>
      </c>
      <c r="C29" s="1" t="s">
        <v>348</v>
      </c>
      <c r="D29" s="8" t="s">
        <v>621</v>
      </c>
      <c r="E29" s="4" t="s">
        <v>537</v>
      </c>
      <c r="F29" s="199" t="s">
        <v>558</v>
      </c>
      <c r="G29" s="200">
        <v>50000</v>
      </c>
      <c r="H29" s="15">
        <f t="shared" si="1"/>
        <v>35000</v>
      </c>
      <c r="I29" s="205"/>
      <c r="J29" s="200"/>
      <c r="K29" s="199"/>
      <c r="L29" s="200"/>
      <c r="M29" s="199"/>
      <c r="N29" s="200"/>
      <c r="O29" s="203"/>
      <c r="P29" s="198"/>
      <c r="Q29" s="198">
        <f>(SUMIFS('Retail_distributor-wise'!$F:$F,'Retail_distributor-wise'!$B:$B,'Distributor profiling'!$B29,'Retail_distributor-wise'!$C:$C,'Distributor profiling'!$C29)+SUMIFS(Distributor_projects!$F:$F,Distributor_projects!$B:$B,'Distributor profiling'!$B29,Distributor_projects!$C:$C,'Distributor profiling'!$C29))/$Q$1</f>
        <v>304.16666666666669</v>
      </c>
      <c r="R29" s="124" t="str">
        <f t="shared" si="0"/>
        <v/>
      </c>
    </row>
    <row r="30" spans="1:18">
      <c r="A30" s="4">
        <f t="shared" si="2"/>
        <v>27</v>
      </c>
      <c r="B30" s="1" t="s">
        <v>448</v>
      </c>
      <c r="C30" s="1" t="s">
        <v>349</v>
      </c>
      <c r="D30" s="8" t="s">
        <v>622</v>
      </c>
      <c r="E30" s="4" t="s">
        <v>537</v>
      </c>
      <c r="F30" s="199" t="s">
        <v>599</v>
      </c>
      <c r="G30" s="200">
        <v>16000</v>
      </c>
      <c r="H30" s="15">
        <f t="shared" si="1"/>
        <v>11200</v>
      </c>
      <c r="I30" s="205" t="s">
        <v>623</v>
      </c>
      <c r="J30" s="200">
        <v>4500</v>
      </c>
      <c r="K30" s="199" t="s">
        <v>589</v>
      </c>
      <c r="L30" s="200">
        <v>3500</v>
      </c>
      <c r="M30" s="202" t="s">
        <v>624</v>
      </c>
      <c r="N30" s="200">
        <v>350</v>
      </c>
      <c r="O30" s="203" t="s">
        <v>625</v>
      </c>
      <c r="P30" s="198">
        <v>600</v>
      </c>
      <c r="Q30" s="198">
        <f>(SUMIFS('Retail_distributor-wise'!$F:$F,'Retail_distributor-wise'!$B:$B,'Distributor profiling'!$B30,'Retail_distributor-wise'!$C:$C,'Distributor profiling'!$C30)+SUMIFS(Distributor_projects!$F:$F,Distributor_projects!$B:$B,'Distributor profiling'!$B30,Distributor_projects!$C:$C,'Distributor profiling'!$C30))/$Q$1</f>
        <v>850</v>
      </c>
      <c r="R30" s="124">
        <f t="shared" si="0"/>
        <v>0.18888888888888888</v>
      </c>
    </row>
    <row r="31" spans="1:18">
      <c r="A31" s="4">
        <f t="shared" si="2"/>
        <v>28</v>
      </c>
      <c r="B31" s="1" t="s">
        <v>449</v>
      </c>
      <c r="C31" s="1" t="s">
        <v>349</v>
      </c>
      <c r="D31" s="8" t="s">
        <v>626</v>
      </c>
      <c r="E31" s="130" t="s">
        <v>537</v>
      </c>
      <c r="F31" s="199" t="s">
        <v>599</v>
      </c>
      <c r="G31" s="200">
        <v>45000</v>
      </c>
      <c r="H31" s="15">
        <f t="shared" si="1"/>
        <v>31499.999999999996</v>
      </c>
      <c r="I31" s="205" t="s">
        <v>627</v>
      </c>
      <c r="J31" s="200">
        <v>2000</v>
      </c>
      <c r="K31" s="199" t="s">
        <v>560</v>
      </c>
      <c r="L31" s="200">
        <v>1500</v>
      </c>
      <c r="M31" s="199"/>
      <c r="N31" s="200"/>
      <c r="O31" s="203"/>
      <c r="P31" s="198"/>
      <c r="Q31" s="198">
        <f>(SUMIFS('Retail_distributor-wise'!$F:$F,'Retail_distributor-wise'!$B:$B,'Distributor profiling'!$B31,'Retail_distributor-wise'!$C:$C,'Distributor profiling'!$C31)+SUMIFS(Distributor_projects!$F:$F,Distributor_projects!$B:$B,'Distributor profiling'!$B31,Distributor_projects!$C:$C,'Distributor profiling'!$C31))/$Q$1</f>
        <v>987.5</v>
      </c>
      <c r="R31" s="124">
        <f t="shared" si="0"/>
        <v>0.49375000000000002</v>
      </c>
    </row>
    <row r="32" spans="1:18">
      <c r="A32" s="4">
        <f t="shared" si="2"/>
        <v>29</v>
      </c>
      <c r="B32" s="1" t="s">
        <v>450</v>
      </c>
      <c r="C32" s="1" t="s">
        <v>349</v>
      </c>
      <c r="D32" s="8" t="s">
        <v>628</v>
      </c>
      <c r="E32" s="4" t="s">
        <v>563</v>
      </c>
      <c r="F32" s="199" t="s">
        <v>558</v>
      </c>
      <c r="G32" s="200">
        <v>0</v>
      </c>
      <c r="H32" s="15">
        <f t="shared" si="1"/>
        <v>0</v>
      </c>
      <c r="I32" s="205" t="s">
        <v>627</v>
      </c>
      <c r="J32" s="200">
        <v>15000</v>
      </c>
      <c r="K32" s="199" t="s">
        <v>560</v>
      </c>
      <c r="L32" s="200">
        <v>15000</v>
      </c>
      <c r="M32" s="199"/>
      <c r="N32" s="200"/>
      <c r="O32" s="203"/>
      <c r="P32" s="198"/>
      <c r="Q32" s="198">
        <f>(SUMIFS('Retail_distributor-wise'!$F:$F,'Retail_distributor-wise'!$B:$B,'Distributor profiling'!$B32,'Retail_distributor-wise'!$C:$C,'Distributor profiling'!$C32)+SUMIFS(Distributor_projects!$F:$F,Distributor_projects!$B:$B,'Distributor profiling'!$B32,Distributor_projects!$C:$C,'Distributor profiling'!$C32))/$Q$1</f>
        <v>337.5</v>
      </c>
      <c r="R32" s="124">
        <f t="shared" si="0"/>
        <v>2.2499999999999999E-2</v>
      </c>
    </row>
    <row r="33" spans="1:18" ht="30.75">
      <c r="A33" s="4">
        <f t="shared" si="2"/>
        <v>30</v>
      </c>
      <c r="B33" s="1" t="s">
        <v>451</v>
      </c>
      <c r="C33" s="1" t="s">
        <v>350</v>
      </c>
      <c r="D33" s="8" t="s">
        <v>629</v>
      </c>
      <c r="E33" s="130" t="s">
        <v>537</v>
      </c>
      <c r="F33" s="199" t="s">
        <v>558</v>
      </c>
      <c r="G33" s="200">
        <v>0</v>
      </c>
      <c r="H33" s="15">
        <f t="shared" si="1"/>
        <v>0</v>
      </c>
      <c r="I33" s="205" t="s">
        <v>630</v>
      </c>
      <c r="J33" s="200">
        <v>18000</v>
      </c>
      <c r="K33" s="199" t="s">
        <v>631</v>
      </c>
      <c r="L33" s="200">
        <v>2500</v>
      </c>
      <c r="M33" s="199" t="s">
        <v>603</v>
      </c>
      <c r="N33" s="200">
        <v>1000</v>
      </c>
      <c r="O33" s="203"/>
      <c r="P33" s="198"/>
      <c r="Q33" s="198">
        <f>(SUMIFS('Retail_distributor-wise'!$F:$F,'Retail_distributor-wise'!$B:$B,'Distributor profiling'!$B33,'Retail_distributor-wise'!$C:$C,'Distributor profiling'!$C33)+SUMIFS(Distributor_projects!$F:$F,Distributor_projects!$B:$B,'Distributor profiling'!$B33,Distributor_projects!$C:$C,'Distributor profiling'!$C33))/$Q$1</f>
        <v>695.83333333333337</v>
      </c>
      <c r="R33" s="124">
        <f t="shared" si="0"/>
        <v>3.8657407407407411E-2</v>
      </c>
    </row>
    <row r="34" spans="1:18">
      <c r="A34" s="4">
        <f t="shared" si="2"/>
        <v>31</v>
      </c>
      <c r="B34" s="1" t="s">
        <v>452</v>
      </c>
      <c r="C34" s="1" t="s">
        <v>352</v>
      </c>
      <c r="F34" s="199" t="s">
        <v>558</v>
      </c>
      <c r="G34" s="200">
        <v>3000</v>
      </c>
      <c r="H34" s="15">
        <f t="shared" si="1"/>
        <v>2100</v>
      </c>
      <c r="I34" s="205" t="s">
        <v>632</v>
      </c>
      <c r="J34" s="200">
        <v>350</v>
      </c>
      <c r="K34" s="199" t="s">
        <v>633</v>
      </c>
      <c r="L34" s="200">
        <v>250</v>
      </c>
      <c r="M34" s="199"/>
      <c r="N34" s="200"/>
      <c r="O34" s="203"/>
      <c r="P34" s="198"/>
      <c r="Q34" s="198">
        <f>(SUMIFS('Retail_distributor-wise'!$F:$F,'Retail_distributor-wise'!$B:$B,'Distributor profiling'!$B34,'Retail_distributor-wise'!$C:$C,'Distributor profiling'!$C34)+SUMIFS(Distributor_projects!$F:$F,Distributor_projects!$B:$B,'Distributor profiling'!$B34,Distributor_projects!$C:$C,'Distributor profiling'!$C34))/$Q$1</f>
        <v>195.83333333333334</v>
      </c>
      <c r="R34" s="124">
        <f t="shared" si="0"/>
        <v>0.55952380952380953</v>
      </c>
    </row>
    <row r="35" spans="1:18">
      <c r="A35" s="4">
        <f t="shared" si="2"/>
        <v>32</v>
      </c>
      <c r="B35" s="1" t="s">
        <v>453</v>
      </c>
      <c r="C35" s="1" t="s">
        <v>352</v>
      </c>
      <c r="D35" s="8" t="s">
        <v>297</v>
      </c>
      <c r="E35" s="4" t="s">
        <v>563</v>
      </c>
      <c r="F35" s="199" t="s">
        <v>558</v>
      </c>
      <c r="G35" s="200">
        <v>5000</v>
      </c>
      <c r="H35" s="15">
        <f t="shared" si="1"/>
        <v>3500</v>
      </c>
      <c r="I35" s="205" t="s">
        <v>634</v>
      </c>
      <c r="J35" s="200">
        <v>1000</v>
      </c>
      <c r="K35" s="199" t="s">
        <v>614</v>
      </c>
      <c r="L35" s="200">
        <v>700</v>
      </c>
      <c r="M35" s="199"/>
      <c r="N35" s="200"/>
      <c r="O35" s="203"/>
      <c r="P35" s="198"/>
      <c r="Q35" s="198">
        <f>(SUMIFS('Retail_distributor-wise'!$F:$F,'Retail_distributor-wise'!$B:$B,'Distributor profiling'!$B35,'Retail_distributor-wise'!$C:$C,'Distributor profiling'!$C35)+SUMIFS(Distributor_projects!$F:$F,Distributor_projects!$B:$B,'Distributor profiling'!$B35,Distributor_projects!$C:$C,'Distributor profiling'!$C35))/$Q$1</f>
        <v>1029.1666666666667</v>
      </c>
      <c r="R35" s="124">
        <f t="shared" si="0"/>
        <v>1.0291666666666668</v>
      </c>
    </row>
    <row r="36" spans="1:18">
      <c r="A36" s="4">
        <f t="shared" si="2"/>
        <v>33</v>
      </c>
      <c r="B36" s="1" t="s">
        <v>454</v>
      </c>
      <c r="C36" s="1" t="s">
        <v>352</v>
      </c>
      <c r="E36" s="4" t="s">
        <v>563</v>
      </c>
      <c r="F36" s="199" t="s">
        <v>558</v>
      </c>
      <c r="G36" s="200">
        <v>0</v>
      </c>
      <c r="H36" s="15">
        <f t="shared" si="1"/>
        <v>0</v>
      </c>
      <c r="I36" s="205"/>
      <c r="J36" s="200"/>
      <c r="K36" s="199"/>
      <c r="L36" s="200"/>
      <c r="M36" s="199"/>
      <c r="N36" s="200"/>
      <c r="O36" s="203"/>
      <c r="P36" s="198"/>
      <c r="Q36" s="198">
        <f>(SUMIFS('Retail_distributor-wise'!$F:$F,'Retail_distributor-wise'!$B:$B,'Distributor profiling'!$B36,'Retail_distributor-wise'!$C:$C,'Distributor profiling'!$C36)+SUMIFS(Distributor_projects!$F:$F,Distributor_projects!$B:$B,'Distributor profiling'!$B36,Distributor_projects!$C:$C,'Distributor profiling'!$C36))/$Q$1</f>
        <v>295.83333333333331</v>
      </c>
      <c r="R36" s="124" t="str">
        <f t="shared" ref="R36:R60" si="3">IFERROR(Q36/J36,"")</f>
        <v/>
      </c>
    </row>
    <row r="37" spans="1:18">
      <c r="A37" s="4">
        <f t="shared" si="2"/>
        <v>34</v>
      </c>
      <c r="B37" s="1" t="s">
        <v>455</v>
      </c>
      <c r="C37" s="1" t="s">
        <v>352</v>
      </c>
      <c r="E37" s="4" t="s">
        <v>563</v>
      </c>
      <c r="F37" s="199" t="s">
        <v>558</v>
      </c>
      <c r="G37" s="200">
        <v>0</v>
      </c>
      <c r="H37" s="15">
        <f t="shared" si="1"/>
        <v>0</v>
      </c>
      <c r="I37" s="205"/>
      <c r="J37" s="200"/>
      <c r="K37" s="199"/>
      <c r="L37" s="200"/>
      <c r="M37" s="199"/>
      <c r="N37" s="200"/>
      <c r="O37" s="203"/>
      <c r="P37" s="198"/>
      <c r="Q37" s="198">
        <f>(SUMIFS('Retail_distributor-wise'!$F:$F,'Retail_distributor-wise'!$B:$B,'Distributor profiling'!$B37,'Retail_distributor-wise'!$C:$C,'Distributor profiling'!$C37)+SUMIFS(Distributor_projects!$F:$F,Distributor_projects!$B:$B,'Distributor profiling'!$B37,Distributor_projects!$C:$C,'Distributor profiling'!$C37))/$Q$1</f>
        <v>295.83333333333331</v>
      </c>
      <c r="R37" s="124" t="str">
        <f t="shared" si="3"/>
        <v/>
      </c>
    </row>
    <row r="38" spans="1:18">
      <c r="A38" s="4">
        <f t="shared" si="2"/>
        <v>35</v>
      </c>
      <c r="B38" s="1" t="s">
        <v>456</v>
      </c>
      <c r="C38" s="1" t="s">
        <v>353</v>
      </c>
      <c r="D38" s="8" t="s">
        <v>635</v>
      </c>
      <c r="E38" s="4" t="s">
        <v>563</v>
      </c>
      <c r="F38" s="199" t="s">
        <v>558</v>
      </c>
      <c r="G38" s="200">
        <v>4000</v>
      </c>
      <c r="H38" s="15">
        <f t="shared" si="1"/>
        <v>2800</v>
      </c>
      <c r="I38" s="205" t="s">
        <v>636</v>
      </c>
      <c r="J38" s="200">
        <v>1000</v>
      </c>
      <c r="K38" s="199" t="s">
        <v>596</v>
      </c>
      <c r="L38" s="200">
        <v>700</v>
      </c>
      <c r="M38" s="199" t="s">
        <v>637</v>
      </c>
      <c r="N38" s="200">
        <v>200</v>
      </c>
      <c r="O38" s="203"/>
      <c r="P38" s="198"/>
      <c r="Q38" s="198">
        <f>(SUMIFS('Retail_distributor-wise'!$F:$F,'Retail_distributor-wise'!$B:$B,'Distributor profiling'!$B38,'Retail_distributor-wise'!$C:$C,'Distributor profiling'!$C38)+SUMIFS(Distributor_projects!$F:$F,Distributor_projects!$B:$B,'Distributor profiling'!$B38,Distributor_projects!$C:$C,'Distributor profiling'!$C38))/$Q$1</f>
        <v>658.33333333333337</v>
      </c>
      <c r="R38" s="124">
        <f t="shared" si="3"/>
        <v>0.65833333333333333</v>
      </c>
    </row>
    <row r="39" spans="1:18">
      <c r="A39" s="4">
        <f t="shared" si="2"/>
        <v>36</v>
      </c>
      <c r="B39" s="1" t="s">
        <v>458</v>
      </c>
      <c r="C39" s="1" t="s">
        <v>353</v>
      </c>
      <c r="D39" s="8" t="s">
        <v>638</v>
      </c>
      <c r="E39" s="4" t="s">
        <v>563</v>
      </c>
      <c r="F39" s="199" t="s">
        <v>558</v>
      </c>
      <c r="G39" s="200">
        <v>0</v>
      </c>
      <c r="H39" s="15">
        <f t="shared" si="1"/>
        <v>0</v>
      </c>
      <c r="I39" s="205" t="s">
        <v>627</v>
      </c>
      <c r="J39" s="200">
        <v>2000</v>
      </c>
      <c r="K39" s="199" t="s">
        <v>560</v>
      </c>
      <c r="L39" s="200">
        <v>1800</v>
      </c>
      <c r="M39" s="199"/>
      <c r="N39" s="200"/>
      <c r="O39" s="203"/>
      <c r="P39" s="198"/>
      <c r="Q39" s="198">
        <f>(SUMIFS('Retail_distributor-wise'!$F:$F,'Retail_distributor-wise'!$B:$B,'Distributor profiling'!$B39,'Retail_distributor-wise'!$C:$C,'Distributor profiling'!$C39)+SUMIFS(Distributor_projects!$F:$F,Distributor_projects!$B:$B,'Distributor profiling'!$B39,Distributor_projects!$C:$C,'Distributor profiling'!$C39))/$Q$1</f>
        <v>962.5</v>
      </c>
      <c r="R39" s="124">
        <f t="shared" si="3"/>
        <v>0.48125000000000001</v>
      </c>
    </row>
    <row r="40" spans="1:18">
      <c r="A40" s="4">
        <f t="shared" si="2"/>
        <v>37</v>
      </c>
      <c r="B40" s="1" t="s">
        <v>459</v>
      </c>
      <c r="C40" s="1" t="s">
        <v>353</v>
      </c>
      <c r="D40" s="8" t="s">
        <v>639</v>
      </c>
      <c r="E40" s="4" t="s">
        <v>563</v>
      </c>
      <c r="F40" s="199" t="s">
        <v>558</v>
      </c>
      <c r="G40" s="200">
        <v>8000</v>
      </c>
      <c r="H40" s="15">
        <f t="shared" si="1"/>
        <v>5600</v>
      </c>
      <c r="I40" s="206" t="s">
        <v>640</v>
      </c>
      <c r="J40" s="200">
        <v>950</v>
      </c>
      <c r="K40" s="199" t="s">
        <v>641</v>
      </c>
      <c r="L40" s="200">
        <v>800</v>
      </c>
      <c r="M40" s="199" t="s">
        <v>642</v>
      </c>
      <c r="N40" s="200">
        <v>150</v>
      </c>
      <c r="O40" s="203"/>
      <c r="P40" s="198"/>
      <c r="Q40" s="198">
        <f>(SUMIFS('Retail_distributor-wise'!$F:$F,'Retail_distributor-wise'!$B:$B,'Distributor profiling'!$B40,'Retail_distributor-wise'!$C:$C,'Distributor profiling'!$C40)+SUMIFS(Distributor_projects!$F:$F,Distributor_projects!$B:$B,'Distributor profiling'!$B40,Distributor_projects!$C:$C,'Distributor profiling'!$C40))/$Q$1</f>
        <v>366.66666666666669</v>
      </c>
      <c r="R40" s="124">
        <f t="shared" si="3"/>
        <v>0.38596491228070179</v>
      </c>
    </row>
    <row r="41" spans="1:18">
      <c r="A41" s="4">
        <f t="shared" si="2"/>
        <v>38</v>
      </c>
      <c r="B41" s="1" t="s">
        <v>460</v>
      </c>
      <c r="C41" s="1" t="s">
        <v>353</v>
      </c>
      <c r="D41" s="8" t="s">
        <v>643</v>
      </c>
      <c r="E41" s="4" t="s">
        <v>563</v>
      </c>
      <c r="F41" s="199" t="s">
        <v>599</v>
      </c>
      <c r="G41" s="200">
        <v>5000</v>
      </c>
      <c r="H41" s="15">
        <f t="shared" si="1"/>
        <v>3500</v>
      </c>
      <c r="I41" s="205" t="s">
        <v>644</v>
      </c>
      <c r="J41" s="200">
        <v>400</v>
      </c>
      <c r="K41" s="199" t="s">
        <v>645</v>
      </c>
      <c r="L41" s="200">
        <v>20</v>
      </c>
      <c r="M41" s="199" t="s">
        <v>646</v>
      </c>
      <c r="N41" s="200">
        <v>300</v>
      </c>
      <c r="O41" s="203"/>
      <c r="P41" s="198"/>
      <c r="Q41" s="198">
        <f>(SUMIFS('Retail_distributor-wise'!$F:$F,'Retail_distributor-wise'!$B:$B,'Distributor profiling'!$B41,'Retail_distributor-wise'!$C:$C,'Distributor profiling'!$C41)+SUMIFS(Distributor_projects!$F:$F,Distributor_projects!$B:$B,'Distributor profiling'!$B41,Distributor_projects!$C:$C,'Distributor profiling'!$C41))/$Q$1</f>
        <v>362.5</v>
      </c>
      <c r="R41" s="124">
        <f t="shared" si="3"/>
        <v>0.90625</v>
      </c>
    </row>
    <row r="42" spans="1:18">
      <c r="A42" s="4">
        <f t="shared" si="2"/>
        <v>39</v>
      </c>
      <c r="B42" s="1" t="s">
        <v>461</v>
      </c>
      <c r="C42" s="1" t="s">
        <v>353</v>
      </c>
      <c r="D42" s="8" t="s">
        <v>647</v>
      </c>
      <c r="E42" s="4" t="s">
        <v>563</v>
      </c>
      <c r="F42" s="199" t="s">
        <v>558</v>
      </c>
      <c r="G42" s="200">
        <v>5000</v>
      </c>
      <c r="H42" s="15">
        <f t="shared" si="1"/>
        <v>3500</v>
      </c>
      <c r="I42" s="205" t="s">
        <v>593</v>
      </c>
      <c r="J42" s="200"/>
      <c r="K42" s="199"/>
      <c r="L42" s="200"/>
      <c r="M42" s="199"/>
      <c r="N42" s="200"/>
      <c r="O42" s="203"/>
      <c r="P42" s="198"/>
      <c r="Q42" s="198">
        <f>(SUMIFS('Retail_distributor-wise'!$F:$F,'Retail_distributor-wise'!$B:$B,'Distributor profiling'!$B42,'Retail_distributor-wise'!$C:$C,'Distributor profiling'!$C42)+SUMIFS(Distributor_projects!$F:$F,Distributor_projects!$B:$B,'Distributor profiling'!$B42,Distributor_projects!$C:$C,'Distributor profiling'!$C42))/$Q$1</f>
        <v>479.16666666666669</v>
      </c>
      <c r="R42" s="124" t="str">
        <f t="shared" si="3"/>
        <v/>
      </c>
    </row>
    <row r="43" spans="1:18">
      <c r="A43" s="4">
        <f t="shared" si="2"/>
        <v>40</v>
      </c>
      <c r="B43" s="1" t="s">
        <v>463</v>
      </c>
      <c r="C43" s="1" t="s">
        <v>353</v>
      </c>
      <c r="D43" s="8" t="s">
        <v>648</v>
      </c>
      <c r="E43" s="4" t="s">
        <v>563</v>
      </c>
      <c r="F43" s="199" t="s">
        <v>558</v>
      </c>
      <c r="G43" s="200">
        <v>0</v>
      </c>
      <c r="H43" s="15">
        <f t="shared" si="1"/>
        <v>0</v>
      </c>
      <c r="I43" s="205" t="s">
        <v>649</v>
      </c>
      <c r="J43" s="200">
        <v>1500</v>
      </c>
      <c r="K43" s="199" t="s">
        <v>650</v>
      </c>
      <c r="L43" s="200">
        <v>600</v>
      </c>
      <c r="M43" s="199" t="s">
        <v>642</v>
      </c>
      <c r="N43" s="200">
        <v>850</v>
      </c>
      <c r="O43" s="203"/>
      <c r="P43" s="198"/>
      <c r="Q43" s="198">
        <f>(SUMIFS('Retail_distributor-wise'!$F:$F,'Retail_distributor-wise'!$B:$B,'Distributor profiling'!$B43,'Retail_distributor-wise'!$C:$C,'Distributor profiling'!$C43)+SUMIFS(Distributor_projects!$F:$F,Distributor_projects!$B:$B,'Distributor profiling'!$B43,Distributor_projects!$C:$C,'Distributor profiling'!$C43))/$Q$1</f>
        <v>287.5</v>
      </c>
      <c r="R43" s="124">
        <f t="shared" si="3"/>
        <v>0.19166666666666668</v>
      </c>
    </row>
    <row r="44" spans="1:18" ht="30.75">
      <c r="A44" s="4">
        <f t="shared" si="2"/>
        <v>41</v>
      </c>
      <c r="B44" s="1" t="s">
        <v>464</v>
      </c>
      <c r="C44" s="1" t="s">
        <v>355</v>
      </c>
      <c r="E44" s="4" t="s">
        <v>563</v>
      </c>
      <c r="F44" s="199" t="s">
        <v>558</v>
      </c>
      <c r="G44" s="200">
        <v>4000</v>
      </c>
      <c r="H44" s="15">
        <f t="shared" si="1"/>
        <v>2800</v>
      </c>
      <c r="I44" s="205" t="s">
        <v>651</v>
      </c>
      <c r="J44" s="200">
        <v>700</v>
      </c>
      <c r="K44" s="199" t="s">
        <v>561</v>
      </c>
      <c r="L44" s="200">
        <v>300</v>
      </c>
      <c r="M44" s="199" t="s">
        <v>614</v>
      </c>
      <c r="N44" s="200">
        <v>100</v>
      </c>
      <c r="O44" s="203" t="s">
        <v>652</v>
      </c>
      <c r="P44" s="198">
        <v>200</v>
      </c>
      <c r="Q44" s="198">
        <f>(SUMIFS('Retail_distributor-wise'!$F:$F,'Retail_distributor-wise'!$B:$B,'Distributor profiling'!$B44,'Retail_distributor-wise'!$C:$C,'Distributor profiling'!$C44)+SUMIFS(Distributor_projects!$F:$F,Distributor_projects!$B:$B,'Distributor profiling'!$B44,Distributor_projects!$C:$C,'Distributor profiling'!$C44))/$Q$1</f>
        <v>454.16666666666669</v>
      </c>
      <c r="R44" s="124">
        <f t="shared" si="3"/>
        <v>0.64880952380952384</v>
      </c>
    </row>
    <row r="45" spans="1:18" ht="30.75">
      <c r="A45" s="4">
        <f t="shared" si="2"/>
        <v>42</v>
      </c>
      <c r="B45" s="1" t="s">
        <v>465</v>
      </c>
      <c r="C45" s="1" t="s">
        <v>355</v>
      </c>
      <c r="D45" s="8" t="s">
        <v>183</v>
      </c>
      <c r="E45" s="4" t="s">
        <v>563</v>
      </c>
      <c r="F45" s="4" t="s">
        <v>558</v>
      </c>
      <c r="G45" s="200">
        <v>4000</v>
      </c>
      <c r="H45" s="15">
        <f t="shared" si="1"/>
        <v>2800</v>
      </c>
      <c r="I45" s="205" t="s">
        <v>653</v>
      </c>
      <c r="J45" s="200">
        <v>2500</v>
      </c>
      <c r="K45" s="199" t="s">
        <v>560</v>
      </c>
      <c r="L45" s="200">
        <v>500</v>
      </c>
      <c r="M45" s="199" t="s">
        <v>654</v>
      </c>
      <c r="N45" s="200">
        <v>600</v>
      </c>
      <c r="O45" s="203" t="s">
        <v>652</v>
      </c>
      <c r="P45" s="198">
        <v>1200</v>
      </c>
      <c r="Q45" s="198">
        <f>(SUMIFS('Retail_distributor-wise'!$F:$F,'Retail_distributor-wise'!$B:$B,'Distributor profiling'!$B45,'Retail_distributor-wise'!$C:$C,'Distributor profiling'!$C45)+SUMIFS(Distributor_projects!$F:$F,Distributor_projects!$B:$B,'Distributor profiling'!$B45,Distributor_projects!$C:$C,'Distributor profiling'!$C45))/$Q$1</f>
        <v>1208.3333333333333</v>
      </c>
      <c r="R45" s="124">
        <f t="shared" si="3"/>
        <v>0.48333333333333328</v>
      </c>
    </row>
    <row r="46" spans="1:18" ht="30.75">
      <c r="A46" s="4">
        <f t="shared" si="2"/>
        <v>43</v>
      </c>
      <c r="B46" s="1" t="s">
        <v>466</v>
      </c>
      <c r="C46" s="1" t="s">
        <v>355</v>
      </c>
      <c r="D46" s="8" t="s">
        <v>655</v>
      </c>
      <c r="E46" s="4" t="s">
        <v>563</v>
      </c>
      <c r="F46" s="4" t="s">
        <v>558</v>
      </c>
      <c r="G46" s="200">
        <v>0</v>
      </c>
      <c r="H46" s="15">
        <f t="shared" si="1"/>
        <v>0</v>
      </c>
      <c r="I46" s="205" t="s">
        <v>656</v>
      </c>
      <c r="J46" s="200">
        <v>1400</v>
      </c>
      <c r="K46" s="199" t="s">
        <v>657</v>
      </c>
      <c r="L46" s="200">
        <v>700</v>
      </c>
      <c r="M46" s="199" t="s">
        <v>658</v>
      </c>
      <c r="N46" s="200">
        <v>200</v>
      </c>
      <c r="O46" s="203" t="s">
        <v>652</v>
      </c>
      <c r="P46" s="198">
        <v>400</v>
      </c>
      <c r="Q46" s="198">
        <f>(SUMIFS('Retail_distributor-wise'!$F:$F,'Retail_distributor-wise'!$B:$B,'Distributor profiling'!$B46,'Retail_distributor-wise'!$C:$C,'Distributor profiling'!$C46)+SUMIFS(Distributor_projects!$F:$F,Distributor_projects!$B:$B,'Distributor profiling'!$B46,Distributor_projects!$C:$C,'Distributor profiling'!$C46))/$Q$1</f>
        <v>379.16666666666669</v>
      </c>
      <c r="R46" s="124">
        <f t="shared" si="3"/>
        <v>0.27083333333333337</v>
      </c>
    </row>
    <row r="47" spans="1:18">
      <c r="A47" s="4">
        <f t="shared" si="2"/>
        <v>44</v>
      </c>
      <c r="B47" s="1" t="s">
        <v>429</v>
      </c>
      <c r="C47" s="1" t="s">
        <v>338</v>
      </c>
      <c r="D47" s="8" t="s">
        <v>659</v>
      </c>
      <c r="E47" s="4" t="s">
        <v>563</v>
      </c>
      <c r="F47" s="4" t="s">
        <v>558</v>
      </c>
      <c r="G47" s="200">
        <v>30000</v>
      </c>
      <c r="H47" s="15">
        <v>30000</v>
      </c>
      <c r="I47" s="205" t="s">
        <v>564</v>
      </c>
      <c r="J47" s="200">
        <v>3000</v>
      </c>
      <c r="K47" s="199" t="s">
        <v>565</v>
      </c>
      <c r="L47" s="200">
        <v>1000</v>
      </c>
      <c r="M47" s="199"/>
      <c r="N47" s="200"/>
      <c r="O47" s="203"/>
      <c r="P47" s="198"/>
      <c r="Q47" s="198">
        <f>(SUMIFS('Retail_distributor-wise'!$F:$F,'Retail_distributor-wise'!$B:$B,'Distributor profiling'!$B47,'Retail_distributor-wise'!$C:$C,'Distributor profiling'!$C47)+SUMIFS(Distributor_projects!$F:$F,Distributor_projects!$B:$B,'Distributor profiling'!$B47,Distributor_projects!$C:$C,'Distributor profiling'!$C47))/$Q$1</f>
        <v>1766.6666666666667</v>
      </c>
      <c r="R47" s="124">
        <f t="shared" si="3"/>
        <v>0.58888888888888891</v>
      </c>
    </row>
    <row r="48" spans="1:18">
      <c r="A48" s="4">
        <f t="shared" si="2"/>
        <v>45</v>
      </c>
      <c r="B48" s="1" t="s">
        <v>429</v>
      </c>
      <c r="C48" s="1" t="s">
        <v>340</v>
      </c>
      <c r="D48" s="8" t="s">
        <v>660</v>
      </c>
      <c r="E48" s="4" t="s">
        <v>563</v>
      </c>
      <c r="F48" s="4" t="s">
        <v>558</v>
      </c>
      <c r="G48" s="200">
        <v>15000</v>
      </c>
      <c r="H48" s="15">
        <v>15000</v>
      </c>
      <c r="I48" s="205" t="s">
        <v>661</v>
      </c>
      <c r="J48" s="364">
        <v>1500</v>
      </c>
      <c r="K48" s="199" t="s">
        <v>662</v>
      </c>
      <c r="L48" s="200">
        <v>1000</v>
      </c>
      <c r="M48" s="199"/>
      <c r="N48" s="200"/>
      <c r="O48" s="203"/>
      <c r="P48" s="198"/>
      <c r="Q48" s="198">
        <f>(SUMIFS('Retail_distributor-wise'!$F:$F,'Retail_distributor-wise'!$B:$B,'Distributor profiling'!$B48,'Retail_distributor-wise'!$C:$C,'Distributor profiling'!$C48)+SUMIFS(Distributor_projects!$F:$F,Distributor_projects!$B:$B,'Distributor profiling'!$B48,Distributor_projects!$C:$C,'Distributor profiling'!$C48))/$Q$1</f>
        <v>991.66666666666663</v>
      </c>
      <c r="R48" s="124">
        <f t="shared" si="3"/>
        <v>0.66111111111111109</v>
      </c>
    </row>
    <row r="49" spans="1:18">
      <c r="A49" s="4">
        <f t="shared" si="2"/>
        <v>46</v>
      </c>
      <c r="B49" s="1" t="s">
        <v>429</v>
      </c>
      <c r="C49" s="1" t="s">
        <v>340</v>
      </c>
      <c r="D49" s="8" t="s">
        <v>660</v>
      </c>
      <c r="E49" s="4" t="s">
        <v>563</v>
      </c>
      <c r="F49" s="4" t="s">
        <v>558</v>
      </c>
      <c r="G49" s="200">
        <v>32000</v>
      </c>
      <c r="H49" s="15">
        <v>10000</v>
      </c>
      <c r="I49" s="205" t="s">
        <v>560</v>
      </c>
      <c r="J49" s="200">
        <v>5000</v>
      </c>
      <c r="K49" s="199" t="s">
        <v>560</v>
      </c>
      <c r="L49" s="200">
        <v>5000</v>
      </c>
      <c r="M49" s="199"/>
      <c r="N49" s="200"/>
      <c r="O49" s="203"/>
      <c r="P49" s="198"/>
      <c r="Q49" s="198">
        <f>(SUMIFS('Retail_distributor-wise'!$F:$F,'Retail_distributor-wise'!$B:$B,'Distributor profiling'!$B49,'Retail_distributor-wise'!$C:$C,'Distributor profiling'!$C49)+SUMIFS(Distributor_projects!$F:$F,Distributor_projects!$B:$B,'Distributor profiling'!$B49,Distributor_projects!$C:$C,'Distributor profiling'!$C49))/$Q$1</f>
        <v>991.66666666666663</v>
      </c>
      <c r="R49" s="124">
        <f t="shared" si="3"/>
        <v>0.19833333333333333</v>
      </c>
    </row>
    <row r="50" spans="1:18">
      <c r="A50" s="4">
        <f t="shared" si="2"/>
        <v>47</v>
      </c>
      <c r="B50" s="1" t="s">
        <v>429</v>
      </c>
      <c r="C50" s="1" t="s">
        <v>344</v>
      </c>
      <c r="D50" s="8" t="s">
        <v>281</v>
      </c>
      <c r="E50" s="4" t="s">
        <v>563</v>
      </c>
      <c r="F50" s="4" t="s">
        <v>558</v>
      </c>
      <c r="G50" s="200">
        <v>30000</v>
      </c>
      <c r="H50" s="15">
        <v>5000</v>
      </c>
      <c r="I50" s="205" t="s">
        <v>663</v>
      </c>
      <c r="J50" s="200">
        <v>1000</v>
      </c>
      <c r="K50" s="199" t="s">
        <v>560</v>
      </c>
      <c r="L50" s="200">
        <v>500</v>
      </c>
      <c r="M50" s="199" t="s">
        <v>565</v>
      </c>
      <c r="N50" s="200">
        <v>200</v>
      </c>
      <c r="O50" s="203"/>
      <c r="P50" s="198"/>
      <c r="Q50" s="198">
        <f>(SUMIFS('Retail_distributor-wise'!$F:$F,'Retail_distributor-wise'!$B:$B,'Distributor profiling'!$B50,'Retail_distributor-wise'!$C:$C,'Distributor profiling'!$C50)+SUMIFS(Distributor_projects!$F:$F,Distributor_projects!$B:$B,'Distributor profiling'!$B50,Distributor_projects!$C:$C,'Distributor profiling'!$C50))/$Q$1</f>
        <v>195.83333333333334</v>
      </c>
      <c r="R50" s="124">
        <f t="shared" si="3"/>
        <v>0.19583333333333333</v>
      </c>
    </row>
    <row r="51" spans="1:18">
      <c r="A51" s="4">
        <f t="shared" si="2"/>
        <v>48</v>
      </c>
      <c r="B51" s="1" t="s">
        <v>429</v>
      </c>
      <c r="C51" s="1" t="s">
        <v>359</v>
      </c>
      <c r="E51" s="4" t="s">
        <v>563</v>
      </c>
      <c r="F51" s="4" t="s">
        <v>558</v>
      </c>
      <c r="G51" s="200">
        <v>60000</v>
      </c>
      <c r="H51" s="15">
        <v>30000</v>
      </c>
      <c r="I51" s="205" t="s">
        <v>560</v>
      </c>
      <c r="J51" s="200">
        <v>9000</v>
      </c>
      <c r="K51" s="199" t="s">
        <v>560</v>
      </c>
      <c r="L51" s="200">
        <v>9000</v>
      </c>
      <c r="M51" s="199"/>
      <c r="N51" s="200"/>
      <c r="O51" s="203"/>
      <c r="P51" s="198"/>
      <c r="Q51" s="198">
        <f>(SUMIFS('Retail_distributor-wise'!$F:$F,'Retail_distributor-wise'!$B:$B,'Distributor profiling'!$B51,'Retail_distributor-wise'!$C:$C,'Distributor profiling'!$C51)+SUMIFS(Distributor_projects!$F:$F,Distributor_projects!$B:$B,'Distributor profiling'!$B51,Distributor_projects!$C:$C,'Distributor profiling'!$C51))/$Q$1</f>
        <v>0</v>
      </c>
      <c r="R51" s="124">
        <f t="shared" si="3"/>
        <v>0</v>
      </c>
    </row>
    <row r="52" spans="1:18">
      <c r="A52" s="4">
        <f t="shared" si="2"/>
        <v>49</v>
      </c>
      <c r="B52" s="1" t="s">
        <v>429</v>
      </c>
      <c r="C52" s="1" t="s">
        <v>353</v>
      </c>
      <c r="E52" s="4" t="s">
        <v>563</v>
      </c>
      <c r="F52" s="4" t="s">
        <v>558</v>
      </c>
      <c r="G52" s="200">
        <v>40000</v>
      </c>
      <c r="H52" s="15">
        <v>20000</v>
      </c>
      <c r="I52" s="205" t="s">
        <v>664</v>
      </c>
      <c r="J52" s="200">
        <v>2000</v>
      </c>
      <c r="K52" s="199" t="s">
        <v>560</v>
      </c>
      <c r="L52" s="200">
        <v>500</v>
      </c>
      <c r="M52" s="199" t="s">
        <v>614</v>
      </c>
      <c r="N52" s="200">
        <v>250</v>
      </c>
      <c r="O52" s="203" t="s">
        <v>665</v>
      </c>
      <c r="P52" s="198">
        <v>200</v>
      </c>
      <c r="Q52" s="198">
        <f>(SUMIFS('Retail_distributor-wise'!$F:$F,'Retail_distributor-wise'!$B:$B,'Distributor profiling'!$B52,'Retail_distributor-wise'!$C:$C,'Distributor profiling'!$C52)+SUMIFS(Distributor_projects!$F:$F,Distributor_projects!$B:$B,'Distributor profiling'!$B52,Distributor_projects!$C:$C,'Distributor profiling'!$C52))/$Q$1</f>
        <v>0</v>
      </c>
      <c r="R52" s="124">
        <f t="shared" si="3"/>
        <v>0</v>
      </c>
    </row>
    <row r="53" spans="1:18">
      <c r="A53" s="4">
        <f t="shared" si="2"/>
        <v>50</v>
      </c>
      <c r="B53" s="1" t="s">
        <v>468</v>
      </c>
      <c r="C53" s="1" t="s">
        <v>357</v>
      </c>
      <c r="F53" s="4" t="s">
        <v>558</v>
      </c>
      <c r="G53" s="200"/>
      <c r="H53" s="15"/>
      <c r="I53" s="205"/>
      <c r="J53" s="198"/>
      <c r="K53" s="199"/>
      <c r="L53" s="197"/>
      <c r="M53" s="199"/>
      <c r="N53" s="197"/>
      <c r="O53" s="203"/>
      <c r="P53" s="197"/>
      <c r="Q53" s="198">
        <f>(SUMIFS('Retail_distributor-wise'!$F:$F,'Retail_distributor-wise'!$B:$B,'Distributor profiling'!$B53,'Retail_distributor-wise'!$C:$C,'Distributor profiling'!$C53)+SUMIFS(Distributor_projects!$F:$F,Distributor_projects!$B:$B,'Distributor profiling'!$B53,Distributor_projects!$C:$C,'Distributor profiling'!$C53))/$Q$1</f>
        <v>945.83333333333337</v>
      </c>
      <c r="R53" s="124" t="str">
        <f t="shared" si="3"/>
        <v/>
      </c>
    </row>
    <row r="54" spans="1:18">
      <c r="A54" s="4">
        <f t="shared" si="2"/>
        <v>51</v>
      </c>
      <c r="B54" s="1" t="s">
        <v>469</v>
      </c>
      <c r="C54" s="1" t="s">
        <v>357</v>
      </c>
      <c r="F54" s="4" t="s">
        <v>558</v>
      </c>
      <c r="G54" s="200"/>
      <c r="H54" s="15"/>
      <c r="I54" s="205"/>
      <c r="J54" s="198"/>
      <c r="K54" s="199"/>
      <c r="L54" s="197"/>
      <c r="M54" s="199"/>
      <c r="N54" s="197"/>
      <c r="O54" s="203"/>
      <c r="P54" s="197"/>
      <c r="Q54" s="198">
        <f>(SUMIFS('Retail_distributor-wise'!$F:$F,'Retail_distributor-wise'!$B:$B,'Distributor profiling'!$B54,'Retail_distributor-wise'!$C:$C,'Distributor profiling'!$C54)+SUMIFS(Distributor_projects!$F:$F,Distributor_projects!$B:$B,'Distributor profiling'!$B54,Distributor_projects!$C:$C,'Distributor profiling'!$C54))/$Q$1</f>
        <v>945.83333333333337</v>
      </c>
      <c r="R54" s="124" t="str">
        <f t="shared" si="3"/>
        <v/>
      </c>
    </row>
    <row r="55" spans="1:18">
      <c r="A55" s="4">
        <f t="shared" si="2"/>
        <v>52</v>
      </c>
      <c r="B55" s="1" t="s">
        <v>470</v>
      </c>
      <c r="C55" s="1" t="s">
        <v>359</v>
      </c>
      <c r="F55" s="4" t="s">
        <v>558</v>
      </c>
      <c r="G55" s="200"/>
      <c r="H55" s="15"/>
      <c r="I55" s="205"/>
      <c r="J55" s="198"/>
      <c r="K55" s="199"/>
      <c r="L55" s="197"/>
      <c r="M55" s="199"/>
      <c r="N55" s="197"/>
      <c r="O55" s="203"/>
      <c r="P55" s="197"/>
      <c r="Q55" s="198">
        <f>(SUMIFS('Retail_distributor-wise'!$F:$F,'Retail_distributor-wise'!$B:$B,'Distributor profiling'!$B55,'Retail_distributor-wise'!$C:$C,'Distributor profiling'!$C55)+SUMIFS(Distributor_projects!$F:$F,Distributor_projects!$B:$B,'Distributor profiling'!$B55,Distributor_projects!$C:$C,'Distributor profiling'!$C55))/$Q$1</f>
        <v>541.66666666666663</v>
      </c>
      <c r="R55" s="124" t="str">
        <f t="shared" si="3"/>
        <v/>
      </c>
    </row>
    <row r="56" spans="1:18">
      <c r="A56" s="4">
        <f t="shared" si="2"/>
        <v>53</v>
      </c>
      <c r="B56" s="1" t="s">
        <v>472</v>
      </c>
      <c r="C56" s="1" t="s">
        <v>359</v>
      </c>
      <c r="F56" s="4" t="s">
        <v>558</v>
      </c>
      <c r="G56" s="200"/>
      <c r="H56" s="15"/>
      <c r="I56" s="205"/>
      <c r="J56" s="198"/>
      <c r="K56" s="199"/>
      <c r="L56" s="197"/>
      <c r="M56" s="199"/>
      <c r="N56" s="197"/>
      <c r="O56" s="203"/>
      <c r="P56" s="197"/>
      <c r="Q56" s="198">
        <f>(SUMIFS('Retail_distributor-wise'!$F:$F,'Retail_distributor-wise'!$B:$B,'Distributor profiling'!$B56,'Retail_distributor-wise'!$C:$C,'Distributor profiling'!$C56)+SUMIFS(Distributor_projects!$F:$F,Distributor_projects!$B:$B,'Distributor profiling'!$B56,Distributor_projects!$C:$C,'Distributor profiling'!$C56))/$Q$1</f>
        <v>366.66666666666669</v>
      </c>
      <c r="R56" s="124" t="str">
        <f t="shared" si="3"/>
        <v/>
      </c>
    </row>
    <row r="57" spans="1:18">
      <c r="A57" s="4">
        <f t="shared" si="2"/>
        <v>54</v>
      </c>
      <c r="B57" s="1" t="s">
        <v>473</v>
      </c>
      <c r="C57" s="1" t="s">
        <v>360</v>
      </c>
      <c r="F57" s="4" t="s">
        <v>558</v>
      </c>
      <c r="G57" s="200"/>
      <c r="H57" s="15"/>
      <c r="I57" s="205"/>
      <c r="J57" s="198"/>
      <c r="K57" s="199"/>
      <c r="L57" s="197"/>
      <c r="M57" s="199"/>
      <c r="N57" s="197"/>
      <c r="O57" s="203"/>
      <c r="P57" s="197"/>
      <c r="Q57" s="198">
        <f>(SUMIFS('Retail_distributor-wise'!$F:$F,'Retail_distributor-wise'!$B:$B,'Distributor profiling'!$B57,'Retail_distributor-wise'!$C:$C,'Distributor profiling'!$C57)+SUMIFS(Distributor_projects!$F:$F,Distributor_projects!$B:$B,'Distributor profiling'!$B57,Distributor_projects!$C:$C,'Distributor profiling'!$C57))/$Q$1</f>
        <v>466.66666666666669</v>
      </c>
      <c r="R57" s="124" t="str">
        <f t="shared" si="3"/>
        <v/>
      </c>
    </row>
    <row r="58" spans="1:18">
      <c r="A58" s="4">
        <f t="shared" si="2"/>
        <v>55</v>
      </c>
      <c r="B58" s="1" t="s">
        <v>474</v>
      </c>
      <c r="C58" s="1" t="s">
        <v>361</v>
      </c>
      <c r="F58" s="4" t="s">
        <v>558</v>
      </c>
      <c r="G58" s="200"/>
      <c r="H58" s="15"/>
      <c r="I58" s="205"/>
      <c r="J58" s="198"/>
      <c r="K58" s="199"/>
      <c r="L58" s="197"/>
      <c r="M58" s="199"/>
      <c r="N58" s="197"/>
      <c r="O58" s="203"/>
      <c r="P58" s="197"/>
      <c r="Q58" s="198">
        <f>(SUMIFS('Retail_distributor-wise'!$F:$F,'Retail_distributor-wise'!$B:$B,'Distributor profiling'!$B58,'Retail_distributor-wise'!$C:$C,'Distributor profiling'!$C58)+SUMIFS(Distributor_projects!$F:$F,Distributor_projects!$B:$B,'Distributor profiling'!$B58,Distributor_projects!$C:$C,'Distributor profiling'!$C58))/$Q$1</f>
        <v>387.5</v>
      </c>
      <c r="R58" s="124" t="str">
        <f t="shared" si="3"/>
        <v/>
      </c>
    </row>
    <row r="59" spans="1:18">
      <c r="A59" s="4">
        <f t="shared" si="2"/>
        <v>56</v>
      </c>
      <c r="B59" s="1" t="s">
        <v>475</v>
      </c>
      <c r="C59" s="1" t="s">
        <v>346</v>
      </c>
      <c r="F59" s="4" t="s">
        <v>558</v>
      </c>
      <c r="G59" s="200"/>
      <c r="H59" s="15"/>
      <c r="I59" s="205"/>
      <c r="J59" s="198"/>
      <c r="K59" s="199"/>
      <c r="L59" s="197"/>
      <c r="M59" s="199"/>
      <c r="N59" s="197"/>
      <c r="O59" s="203"/>
      <c r="P59" s="197"/>
      <c r="Q59" s="198">
        <f>(SUMIFS('Retail_distributor-wise'!$F:$F,'Retail_distributor-wise'!$B:$B,'Distributor profiling'!$B59,'Retail_distributor-wise'!$C:$C,'Distributor profiling'!$C59)+SUMIFS(Distributor_projects!$F:$F,Distributor_projects!$B:$B,'Distributor profiling'!$B59,Distributor_projects!$C:$C,'Distributor profiling'!$C59))/$Q$1</f>
        <v>362.5</v>
      </c>
      <c r="R59" s="124" t="str">
        <f t="shared" si="3"/>
        <v/>
      </c>
    </row>
    <row r="60" spans="1:18">
      <c r="A60" s="4">
        <f t="shared" si="2"/>
        <v>57</v>
      </c>
      <c r="B60" s="1" t="s">
        <v>476</v>
      </c>
      <c r="C60" s="1" t="s">
        <v>346</v>
      </c>
      <c r="F60" s="4" t="s">
        <v>558</v>
      </c>
      <c r="G60" s="200"/>
      <c r="H60" s="15"/>
      <c r="I60" s="205"/>
      <c r="J60" s="198"/>
      <c r="K60" s="199"/>
      <c r="L60" s="197"/>
      <c r="M60" s="199"/>
      <c r="N60" s="197"/>
      <c r="O60" s="203"/>
      <c r="P60" s="197"/>
      <c r="Q60" s="198">
        <f>(SUMIFS('Retail_distributor-wise'!$F:$F,'Retail_distributor-wise'!$B:$B,'Distributor profiling'!$B60,'Retail_distributor-wise'!$C:$C,'Distributor profiling'!$C60)+SUMIFS(Distributor_projects!$F:$F,Distributor_projects!$B:$B,'Distributor profiling'!$B60,Distributor_projects!$C:$C,'Distributor profiling'!$C60))/$Q$1</f>
        <v>241.66666666666666</v>
      </c>
      <c r="R60" s="124" t="str">
        <f t="shared" si="3"/>
        <v/>
      </c>
    </row>
  </sheetData>
  <autoFilter ref="A3:R60" xr:uid="{D4DD9C64-38A7-4327-B88A-A8E9AD514E9D}"/>
  <dataValidations count="1">
    <dataValidation type="list" allowBlank="1" showInputMessage="1" showErrorMessage="1" sqref="F4:F60" xr:uid="{52FF763F-0FCB-48E2-904C-EFF667441238}">
      <formula1>"YES, NO"</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11EAB-D8FD-4963-806F-EE81FC9DEEBB}">
  <dimension ref="A1:CL93"/>
  <sheetViews>
    <sheetView workbookViewId="0">
      <pane xSplit="1" ySplit="2" topLeftCell="AN3" activePane="bottomRight" state="frozen"/>
      <selection pane="bottomRight" activeCell="BF4" sqref="BF4"/>
      <selection pane="bottomLeft"/>
      <selection pane="topRight"/>
    </sheetView>
  </sheetViews>
  <sheetFormatPr defaultRowHeight="15" customHeight="1"/>
  <cols>
    <col min="1" max="1" width="36.140625" customWidth="1"/>
    <col min="2" max="2" width="22.42578125" customWidth="1"/>
    <col min="21" max="21" width="34.140625" bestFit="1" customWidth="1"/>
    <col min="22" max="22" width="18.42578125" customWidth="1"/>
    <col min="41" max="41" width="35.28515625" customWidth="1"/>
    <col min="42" max="42" width="24.28515625" customWidth="1"/>
    <col min="43" max="59" width="10.42578125" customWidth="1"/>
    <col min="60" max="71" width="10.42578125" hidden="1" customWidth="1"/>
    <col min="72" max="72" width="10.42578125" customWidth="1"/>
    <col min="73" max="73" width="37.5703125" customWidth="1"/>
    <col min="74" max="74" width="17.140625" customWidth="1"/>
  </cols>
  <sheetData>
    <row r="1" spans="1:90" ht="19.5" customHeight="1">
      <c r="A1" s="709" t="s">
        <v>192</v>
      </c>
      <c r="B1" s="701" t="s">
        <v>193</v>
      </c>
      <c r="C1" s="703" t="s">
        <v>199</v>
      </c>
      <c r="D1" s="704"/>
      <c r="E1" s="705"/>
      <c r="F1" s="706" t="s">
        <v>666</v>
      </c>
      <c r="G1" s="707"/>
      <c r="H1" s="707"/>
      <c r="I1" s="707"/>
      <c r="J1" s="707"/>
      <c r="K1" s="707"/>
      <c r="L1" s="707"/>
      <c r="M1" s="707"/>
      <c r="N1" s="707"/>
      <c r="O1" s="707"/>
      <c r="P1" s="707"/>
      <c r="Q1" s="707"/>
      <c r="R1" s="708"/>
      <c r="U1" s="709" t="s">
        <v>192</v>
      </c>
      <c r="V1" s="701" t="s">
        <v>193</v>
      </c>
      <c r="W1" s="703" t="s">
        <v>199</v>
      </c>
      <c r="X1" s="704"/>
      <c r="Y1" s="705"/>
      <c r="Z1" s="706" t="s">
        <v>667</v>
      </c>
      <c r="AA1" s="707"/>
      <c r="AB1" s="707"/>
      <c r="AC1" s="707"/>
      <c r="AD1" s="707"/>
      <c r="AE1" s="707"/>
      <c r="AF1" s="707"/>
      <c r="AG1" s="707"/>
      <c r="AH1" s="707"/>
      <c r="AI1" s="707"/>
      <c r="AJ1" s="707"/>
      <c r="AK1" s="707"/>
      <c r="AL1" s="708"/>
      <c r="AO1" s="709" t="s">
        <v>192</v>
      </c>
      <c r="AP1" s="701" t="s">
        <v>193</v>
      </c>
      <c r="AQ1" s="703" t="s">
        <v>199</v>
      </c>
      <c r="AR1" s="704"/>
      <c r="AS1" s="705"/>
      <c r="AT1" s="706" t="s">
        <v>99</v>
      </c>
      <c r="AU1" s="707"/>
      <c r="AV1" s="707"/>
      <c r="AW1" s="707"/>
      <c r="AX1" s="707"/>
      <c r="AY1" s="707"/>
      <c r="AZ1" s="707"/>
      <c r="BA1" s="707"/>
      <c r="BB1" s="707"/>
      <c r="BC1" s="707"/>
      <c r="BD1" s="707"/>
      <c r="BE1" s="707"/>
      <c r="BF1" s="708"/>
      <c r="BU1" s="709" t="s">
        <v>192</v>
      </c>
      <c r="BV1" s="701" t="s">
        <v>193</v>
      </c>
      <c r="BW1" s="703" t="s">
        <v>199</v>
      </c>
      <c r="BX1" s="704"/>
      <c r="BY1" s="705"/>
      <c r="BZ1" s="706" t="s">
        <v>668</v>
      </c>
      <c r="CA1" s="707"/>
      <c r="CB1" s="707"/>
      <c r="CC1" s="707"/>
      <c r="CD1" s="707"/>
      <c r="CE1" s="707"/>
      <c r="CF1" s="707"/>
      <c r="CG1" s="707"/>
      <c r="CH1" s="707"/>
      <c r="CI1" s="707"/>
      <c r="CJ1" s="707"/>
      <c r="CK1" s="707"/>
      <c r="CL1" s="708"/>
    </row>
    <row r="2" spans="1:90" ht="17.25" customHeight="1">
      <c r="A2" s="709"/>
      <c r="B2" s="702"/>
      <c r="C2" s="142" t="s">
        <v>201</v>
      </c>
      <c r="D2" s="141" t="s">
        <v>202</v>
      </c>
      <c r="E2" s="141" t="s">
        <v>65</v>
      </c>
      <c r="F2" s="337">
        <v>46113</v>
      </c>
      <c r="G2" s="337">
        <v>46143</v>
      </c>
      <c r="H2" s="337">
        <v>46174</v>
      </c>
      <c r="I2" s="337">
        <v>46204</v>
      </c>
      <c r="J2" s="337">
        <v>46235</v>
      </c>
      <c r="K2" s="337">
        <v>46266</v>
      </c>
      <c r="L2" s="337">
        <v>46296</v>
      </c>
      <c r="M2" s="337">
        <v>46327</v>
      </c>
      <c r="N2" s="337">
        <v>46357</v>
      </c>
      <c r="O2" s="337">
        <v>46388</v>
      </c>
      <c r="P2" s="337">
        <v>46419</v>
      </c>
      <c r="Q2" s="337">
        <v>46447</v>
      </c>
      <c r="R2" s="337" t="s">
        <v>65</v>
      </c>
      <c r="U2" s="709"/>
      <c r="V2" s="702"/>
      <c r="W2" s="142" t="s">
        <v>201</v>
      </c>
      <c r="X2" s="141" t="s">
        <v>202</v>
      </c>
      <c r="Y2" s="141" t="s">
        <v>65</v>
      </c>
      <c r="Z2" s="337">
        <v>46113</v>
      </c>
      <c r="AA2" s="337">
        <v>46143</v>
      </c>
      <c r="AB2" s="337">
        <v>46174</v>
      </c>
      <c r="AC2" s="337">
        <v>46204</v>
      </c>
      <c r="AD2" s="337">
        <v>46235</v>
      </c>
      <c r="AE2" s="337">
        <v>46266</v>
      </c>
      <c r="AF2" s="337">
        <v>46296</v>
      </c>
      <c r="AG2" s="337">
        <v>46327</v>
      </c>
      <c r="AH2" s="337">
        <v>46357</v>
      </c>
      <c r="AI2" s="337">
        <v>46388</v>
      </c>
      <c r="AJ2" s="337">
        <v>46419</v>
      </c>
      <c r="AK2" s="337">
        <v>46447</v>
      </c>
      <c r="AL2" s="337" t="s">
        <v>65</v>
      </c>
      <c r="AO2" s="709"/>
      <c r="AP2" s="702"/>
      <c r="AQ2" s="142" t="s">
        <v>201</v>
      </c>
      <c r="AR2" s="141" t="s">
        <v>202</v>
      </c>
      <c r="AS2" s="141" t="s">
        <v>65</v>
      </c>
      <c r="AT2" s="337">
        <v>46113</v>
      </c>
      <c r="AU2" s="337">
        <v>46143</v>
      </c>
      <c r="AV2" s="337">
        <v>46174</v>
      </c>
      <c r="AW2" s="337">
        <v>46204</v>
      </c>
      <c r="AX2" s="337">
        <v>46235</v>
      </c>
      <c r="AY2" s="337">
        <v>46266</v>
      </c>
      <c r="AZ2" s="337">
        <v>46296</v>
      </c>
      <c r="BA2" s="337">
        <v>46327</v>
      </c>
      <c r="BB2" s="337">
        <v>46357</v>
      </c>
      <c r="BC2" s="337">
        <v>46388</v>
      </c>
      <c r="BD2" s="337">
        <v>46419</v>
      </c>
      <c r="BE2" s="337">
        <v>46447</v>
      </c>
      <c r="BF2" s="337" t="s">
        <v>65</v>
      </c>
      <c r="BH2">
        <v>46113</v>
      </c>
      <c r="BI2">
        <v>46143</v>
      </c>
      <c r="BJ2">
        <v>46174</v>
      </c>
      <c r="BK2">
        <v>46204</v>
      </c>
      <c r="BL2">
        <v>46235</v>
      </c>
      <c r="BM2">
        <v>46266</v>
      </c>
      <c r="BN2">
        <v>46296</v>
      </c>
      <c r="BO2">
        <v>46327</v>
      </c>
      <c r="BP2">
        <v>46357</v>
      </c>
      <c r="BQ2">
        <v>46388</v>
      </c>
      <c r="BR2">
        <v>46419</v>
      </c>
      <c r="BS2">
        <v>46447</v>
      </c>
      <c r="BU2" s="709"/>
      <c r="BV2" s="702"/>
      <c r="BW2" s="142" t="s">
        <v>201</v>
      </c>
      <c r="BX2" s="141" t="s">
        <v>202</v>
      </c>
      <c r="BY2" s="141" t="s">
        <v>65</v>
      </c>
      <c r="BZ2" s="337">
        <v>46113</v>
      </c>
      <c r="CA2" s="337">
        <v>46143</v>
      </c>
      <c r="CB2" s="337">
        <v>46174</v>
      </c>
      <c r="CC2" s="337">
        <v>46204</v>
      </c>
      <c r="CD2" s="337">
        <v>46235</v>
      </c>
      <c r="CE2" s="337">
        <v>46266</v>
      </c>
      <c r="CF2" s="337">
        <v>46296</v>
      </c>
      <c r="CG2" s="337">
        <v>46327</v>
      </c>
      <c r="CH2" s="337">
        <v>46357</v>
      </c>
      <c r="CI2" s="337">
        <v>46388</v>
      </c>
      <c r="CJ2" s="337">
        <v>46419</v>
      </c>
      <c r="CK2" s="337">
        <v>46447</v>
      </c>
      <c r="CL2" s="337" t="s">
        <v>65</v>
      </c>
    </row>
    <row r="3" spans="1:90" ht="21" customHeight="1">
      <c r="A3" s="144" t="s">
        <v>161</v>
      </c>
      <c r="B3" s="144"/>
      <c r="C3" s="145">
        <v>4</v>
      </c>
      <c r="D3" s="146">
        <v>0</v>
      </c>
      <c r="E3" s="146">
        <v>4</v>
      </c>
      <c r="F3" s="336">
        <f t="shared" ref="F3:Q3" si="0">F18+F33+F48</f>
        <v>0</v>
      </c>
      <c r="G3" s="336">
        <f t="shared" si="0"/>
        <v>0</v>
      </c>
      <c r="H3" s="336">
        <f t="shared" si="0"/>
        <v>0</v>
      </c>
      <c r="I3" s="336">
        <f t="shared" si="0"/>
        <v>0</v>
      </c>
      <c r="J3" s="336">
        <f t="shared" si="0"/>
        <v>0</v>
      </c>
      <c r="K3" s="336">
        <f t="shared" si="0"/>
        <v>0</v>
      </c>
      <c r="L3" s="336">
        <f t="shared" si="0"/>
        <v>0</v>
      </c>
      <c r="M3" s="336">
        <f t="shared" si="0"/>
        <v>0</v>
      </c>
      <c r="N3" s="336">
        <f t="shared" si="0"/>
        <v>0</v>
      </c>
      <c r="O3" s="336">
        <f t="shared" si="0"/>
        <v>0</v>
      </c>
      <c r="P3" s="336">
        <f t="shared" si="0"/>
        <v>0</v>
      </c>
      <c r="Q3" s="336">
        <f t="shared" si="0"/>
        <v>0</v>
      </c>
      <c r="R3" s="338">
        <f t="shared" ref="R3:R13" si="1">SUM(F3:Q3)</f>
        <v>0</v>
      </c>
      <c r="U3" s="144" t="s">
        <v>161</v>
      </c>
      <c r="V3" s="144"/>
      <c r="W3" s="145">
        <v>4</v>
      </c>
      <c r="X3" s="146">
        <v>0</v>
      </c>
      <c r="Y3" s="146">
        <v>4</v>
      </c>
      <c r="Z3" s="336">
        <f t="shared" ref="Z3:AK3" si="2">Z18+Z33</f>
        <v>0</v>
      </c>
      <c r="AA3" s="336">
        <f t="shared" si="2"/>
        <v>0</v>
      </c>
      <c r="AB3" s="336">
        <f t="shared" si="2"/>
        <v>0</v>
      </c>
      <c r="AC3" s="336">
        <f t="shared" si="2"/>
        <v>0</v>
      </c>
      <c r="AD3" s="336">
        <f t="shared" si="2"/>
        <v>0</v>
      </c>
      <c r="AE3" s="336">
        <f t="shared" si="2"/>
        <v>0</v>
      </c>
      <c r="AF3" s="336">
        <f t="shared" si="2"/>
        <v>0</v>
      </c>
      <c r="AG3" s="336">
        <f t="shared" si="2"/>
        <v>0</v>
      </c>
      <c r="AH3" s="336">
        <f t="shared" si="2"/>
        <v>0</v>
      </c>
      <c r="AI3" s="336">
        <f t="shared" si="2"/>
        <v>0</v>
      </c>
      <c r="AJ3" s="336">
        <f t="shared" si="2"/>
        <v>0</v>
      </c>
      <c r="AK3" s="336">
        <f t="shared" si="2"/>
        <v>0</v>
      </c>
      <c r="AL3" s="338">
        <f t="shared" ref="AL3:AL13" si="3">SUM(Z3:AK3)</f>
        <v>0</v>
      </c>
      <c r="AO3" s="144" t="s">
        <v>161</v>
      </c>
      <c r="AP3" s="144"/>
      <c r="AQ3" s="145">
        <v>18</v>
      </c>
      <c r="AR3" s="146">
        <v>6</v>
      </c>
      <c r="AS3" s="146">
        <f>SUM(AQ3:AR3)</f>
        <v>24</v>
      </c>
      <c r="AT3" s="336">
        <f t="shared" ref="AT3:AT13" si="4">Z3+F3</f>
        <v>0</v>
      </c>
      <c r="AU3" s="336">
        <f t="shared" ref="AU3:BE3" si="5">AA3+G3</f>
        <v>0</v>
      </c>
      <c r="AV3" s="336">
        <f t="shared" si="5"/>
        <v>0</v>
      </c>
      <c r="AW3" s="336">
        <f t="shared" si="5"/>
        <v>0</v>
      </c>
      <c r="AX3" s="336">
        <f t="shared" si="5"/>
        <v>0</v>
      </c>
      <c r="AY3" s="336">
        <f t="shared" si="5"/>
        <v>0</v>
      </c>
      <c r="AZ3" s="336">
        <f t="shared" si="5"/>
        <v>0</v>
      </c>
      <c r="BA3" s="336">
        <f t="shared" si="5"/>
        <v>0</v>
      </c>
      <c r="BB3" s="336">
        <f t="shared" si="5"/>
        <v>0</v>
      </c>
      <c r="BC3" s="336">
        <f t="shared" si="5"/>
        <v>0</v>
      </c>
      <c r="BD3" s="336">
        <f t="shared" si="5"/>
        <v>0</v>
      </c>
      <c r="BE3" s="336">
        <f t="shared" si="5"/>
        <v>0</v>
      </c>
      <c r="BF3" s="338">
        <f t="shared" ref="BF3:BF13" si="6">SUM(AT3:BE3)</f>
        <v>0</v>
      </c>
      <c r="BH3">
        <f>AT3/$AS3</f>
        <v>0</v>
      </c>
      <c r="BI3">
        <f>AU3/$AS3</f>
        <v>0</v>
      </c>
      <c r="BJ3">
        <f>AV3/$AS3</f>
        <v>0</v>
      </c>
      <c r="BK3">
        <f>AW3/$AS3</f>
        <v>0</v>
      </c>
      <c r="BL3">
        <f>AX3/$AS3</f>
        <v>0</v>
      </c>
      <c r="BM3">
        <f>AY3/$AS3</f>
        <v>0</v>
      </c>
      <c r="BN3">
        <f>AZ3/$AS3</f>
        <v>0</v>
      </c>
      <c r="BO3">
        <f>BA3/$AS3</f>
        <v>0</v>
      </c>
      <c r="BP3">
        <f>BB3/$AS3</f>
        <v>0</v>
      </c>
      <c r="BQ3">
        <f>BC3/$AS3</f>
        <v>0</v>
      </c>
      <c r="BR3">
        <f>BD3/$AS3</f>
        <v>0</v>
      </c>
      <c r="BS3">
        <f>BE3/$AS3</f>
        <v>0</v>
      </c>
      <c r="BU3" s="144" t="str">
        <f t="shared" ref="BU3:BU14" si="7">AO3</f>
        <v>AIC IRON INDUSTRIES PRIVATE LIMITED</v>
      </c>
      <c r="BV3" s="144"/>
      <c r="BW3" s="145"/>
      <c r="BX3" s="146"/>
      <c r="BY3" s="146"/>
      <c r="BZ3" s="336">
        <f t="shared" ref="BZ3:BZ14" si="8">AT3-F33</f>
        <v>0</v>
      </c>
      <c r="CA3" s="336">
        <f t="shared" ref="CA3:CA14" si="9">AU3-G33</f>
        <v>0</v>
      </c>
      <c r="CB3" s="336">
        <f t="shared" ref="CB3:CB14" si="10">AV3-H33</f>
        <v>0</v>
      </c>
      <c r="CC3" s="336">
        <f t="shared" ref="CC3:CC14" si="11">AW3-I33</f>
        <v>0</v>
      </c>
      <c r="CD3" s="336">
        <f t="shared" ref="CD3:CD14" si="12">AX3-J33</f>
        <v>0</v>
      </c>
      <c r="CE3" s="336">
        <f t="shared" ref="CE3:CE14" si="13">AY3-K33</f>
        <v>0</v>
      </c>
      <c r="CF3" s="336">
        <f t="shared" ref="CF3:CF14" si="14">AZ3-L33</f>
        <v>0</v>
      </c>
      <c r="CG3" s="336">
        <f t="shared" ref="CG3:CG14" si="15">BA3-M33</f>
        <v>0</v>
      </c>
      <c r="CH3" s="336">
        <f t="shared" ref="CH3:CH14" si="16">BB3-N33</f>
        <v>0</v>
      </c>
      <c r="CI3" s="336">
        <f t="shared" ref="CI3:CI14" si="17">BC3-O33</f>
        <v>0</v>
      </c>
      <c r="CJ3" s="336">
        <f t="shared" ref="CJ3:CJ14" si="18">BD3-P33</f>
        <v>0</v>
      </c>
      <c r="CK3" s="336">
        <f t="shared" ref="CK3:CK14" si="19">BE3-Q33</f>
        <v>0</v>
      </c>
      <c r="CL3" s="338">
        <f t="shared" ref="CL3:CL14" si="20">BF3-R33</f>
        <v>0</v>
      </c>
    </row>
    <row r="4" spans="1:90" ht="21.75" customHeight="1">
      <c r="A4" s="144" t="s">
        <v>162</v>
      </c>
      <c r="B4" s="144"/>
      <c r="C4" s="145">
        <v>4</v>
      </c>
      <c r="D4" s="146">
        <v>2</v>
      </c>
      <c r="E4" s="146">
        <v>6</v>
      </c>
      <c r="F4" s="336">
        <f t="shared" ref="F4:Q4" si="21">F19+F34+F49</f>
        <v>1.2</v>
      </c>
      <c r="G4" s="336">
        <f t="shared" si="21"/>
        <v>1.75</v>
      </c>
      <c r="H4" s="336">
        <f t="shared" si="21"/>
        <v>1.4499999999999997</v>
      </c>
      <c r="I4" s="336">
        <f t="shared" si="21"/>
        <v>1.2</v>
      </c>
      <c r="J4" s="336">
        <f t="shared" si="21"/>
        <v>1</v>
      </c>
      <c r="K4" s="336">
        <f t="shared" si="21"/>
        <v>1.1000000000000001</v>
      </c>
      <c r="L4" s="336">
        <f t="shared" si="21"/>
        <v>1.4499999999999997</v>
      </c>
      <c r="M4" s="336">
        <f t="shared" si="21"/>
        <v>1.75</v>
      </c>
      <c r="N4" s="336">
        <f t="shared" si="21"/>
        <v>1.85</v>
      </c>
      <c r="O4" s="336">
        <f t="shared" si="21"/>
        <v>2.35</v>
      </c>
      <c r="P4" s="336">
        <f t="shared" si="21"/>
        <v>2.7499999999999996</v>
      </c>
      <c r="Q4" s="336">
        <f t="shared" si="21"/>
        <v>3.15</v>
      </c>
      <c r="R4" s="338">
        <f t="shared" si="1"/>
        <v>20.999999999999996</v>
      </c>
      <c r="U4" s="144" t="s">
        <v>162</v>
      </c>
      <c r="V4" s="144"/>
      <c r="W4" s="145">
        <v>4</v>
      </c>
      <c r="X4" s="146">
        <v>2</v>
      </c>
      <c r="Y4" s="146">
        <v>6</v>
      </c>
      <c r="Z4" s="336">
        <f t="shared" ref="Z4:AK4" si="22">Z19+Z34</f>
        <v>2.8825799999999999</v>
      </c>
      <c r="AA4" s="336">
        <f t="shared" si="22"/>
        <v>2.5822799999999999</v>
      </c>
      <c r="AB4" s="336">
        <f t="shared" si="22"/>
        <v>3.0727199999999999</v>
      </c>
      <c r="AC4" s="336">
        <f t="shared" si="22"/>
        <v>2.6523000000000003</v>
      </c>
      <c r="AD4" s="336">
        <f t="shared" si="22"/>
        <v>2.4220199999999998</v>
      </c>
      <c r="AE4" s="336">
        <f t="shared" si="22"/>
        <v>2.4019000000000004</v>
      </c>
      <c r="AF4" s="336">
        <f t="shared" si="22"/>
        <v>2.4969199999999998</v>
      </c>
      <c r="AG4" s="336">
        <f t="shared" si="22"/>
        <v>2.7721200000000001</v>
      </c>
      <c r="AH4" s="336">
        <f t="shared" si="22"/>
        <v>2.9822799999999994</v>
      </c>
      <c r="AI4" s="336">
        <f t="shared" si="22"/>
        <v>3.5627599999999999</v>
      </c>
      <c r="AJ4" s="336">
        <f t="shared" si="22"/>
        <v>4.5636600000000005</v>
      </c>
      <c r="AK4" s="336">
        <f t="shared" si="22"/>
        <v>5.3843800000000002</v>
      </c>
      <c r="AL4" s="338">
        <f t="shared" si="3"/>
        <v>37.775919999999999</v>
      </c>
      <c r="AO4" s="144" t="s">
        <v>162</v>
      </c>
      <c r="AP4" s="144" t="s">
        <v>669</v>
      </c>
      <c r="AQ4" s="145">
        <v>9</v>
      </c>
      <c r="AR4" s="146">
        <v>3</v>
      </c>
      <c r="AS4" s="146">
        <f>SUM(AQ4:AR4)</f>
        <v>12</v>
      </c>
      <c r="AT4" s="336">
        <f t="shared" si="4"/>
        <v>4.0825800000000001</v>
      </c>
      <c r="AU4" s="336">
        <f t="shared" ref="AU4:AU13" si="23">AA4+G4</f>
        <v>4.3322799999999999</v>
      </c>
      <c r="AV4" s="336">
        <f t="shared" ref="AV4:AV13" si="24">AB4+H4</f>
        <v>4.5227199999999996</v>
      </c>
      <c r="AW4" s="336">
        <f t="shared" ref="AW4:AW13" si="25">AC4+I4</f>
        <v>3.8523000000000005</v>
      </c>
      <c r="AX4" s="336">
        <f t="shared" ref="AX4:AX13" si="26">AD4+J4</f>
        <v>3.4220199999999998</v>
      </c>
      <c r="AY4" s="336">
        <f t="shared" ref="AY4:AY13" si="27">AE4+K4</f>
        <v>3.5019000000000005</v>
      </c>
      <c r="AZ4" s="336">
        <f t="shared" ref="AZ4:AZ13" si="28">AF4+L4</f>
        <v>3.9469199999999995</v>
      </c>
      <c r="BA4" s="336">
        <f t="shared" ref="BA4:BA13" si="29">AG4+M4</f>
        <v>4.5221200000000001</v>
      </c>
      <c r="BB4" s="336">
        <f t="shared" ref="BB4:BB13" si="30">AH4+N4</f>
        <v>4.832279999999999</v>
      </c>
      <c r="BC4" s="336">
        <f t="shared" ref="BC4:BC13" si="31">AI4+O4</f>
        <v>5.9127600000000005</v>
      </c>
      <c r="BD4" s="542">
        <f t="shared" ref="BD4:BD13" si="32">AJ4+P4</f>
        <v>7.3136600000000005</v>
      </c>
      <c r="BE4" s="542">
        <f t="shared" ref="BE4:BE13" si="33">AK4+Q4</f>
        <v>8.5343800000000005</v>
      </c>
      <c r="BF4" s="338">
        <f t="shared" si="6"/>
        <v>58.775919999999992</v>
      </c>
      <c r="BH4">
        <f>AT4/$AS4</f>
        <v>0.34021499999999999</v>
      </c>
      <c r="BI4">
        <f>AU4/$AS4</f>
        <v>0.36102333333333331</v>
      </c>
      <c r="BJ4">
        <f>AV4/$AS4</f>
        <v>0.3768933333333333</v>
      </c>
      <c r="BK4">
        <f>AW4/$AS4</f>
        <v>0.32102500000000006</v>
      </c>
      <c r="BL4">
        <f>AX4/$AS4</f>
        <v>0.2851683333333333</v>
      </c>
      <c r="BM4">
        <f>AY4/$AS4</f>
        <v>0.29182500000000006</v>
      </c>
      <c r="BN4">
        <f>AZ4/$AS4</f>
        <v>0.32890999999999998</v>
      </c>
      <c r="BO4">
        <f>BA4/$AS4</f>
        <v>0.37684333333333336</v>
      </c>
      <c r="BP4">
        <f>BB4/$AS4</f>
        <v>0.40268999999999994</v>
      </c>
      <c r="BQ4">
        <f>BC4/$AS4</f>
        <v>0.49273000000000006</v>
      </c>
      <c r="BR4">
        <f>BD4/$AS4</f>
        <v>0.60947166666666674</v>
      </c>
      <c r="BS4">
        <f>BE4/$AS4</f>
        <v>0.71119833333333338</v>
      </c>
      <c r="BU4" s="144" t="str">
        <f t="shared" si="7"/>
        <v>Aditya Industries</v>
      </c>
      <c r="BV4" s="144"/>
      <c r="BW4" s="145"/>
      <c r="BX4" s="146"/>
      <c r="BY4" s="146"/>
      <c r="BZ4" s="336">
        <f t="shared" si="8"/>
        <v>3.1325799999999999</v>
      </c>
      <c r="CA4" s="336">
        <f t="shared" si="9"/>
        <v>2.9472800000000001</v>
      </c>
      <c r="CB4" s="336">
        <f t="shared" si="10"/>
        <v>3.3727199999999997</v>
      </c>
      <c r="CC4" s="336">
        <f t="shared" si="11"/>
        <v>2.9023000000000003</v>
      </c>
      <c r="CD4" s="336">
        <f t="shared" si="12"/>
        <v>2.6320199999999998</v>
      </c>
      <c r="CE4" s="336">
        <f t="shared" si="13"/>
        <v>2.6319000000000004</v>
      </c>
      <c r="CF4" s="336">
        <f t="shared" si="14"/>
        <v>2.7969199999999996</v>
      </c>
      <c r="CG4" s="336">
        <f t="shared" si="15"/>
        <v>3.1371200000000004</v>
      </c>
      <c r="CH4" s="336">
        <f t="shared" si="16"/>
        <v>3.3672799999999992</v>
      </c>
      <c r="CI4" s="336">
        <f t="shared" si="17"/>
        <v>4.0527600000000001</v>
      </c>
      <c r="CJ4" s="336">
        <f t="shared" si="18"/>
        <v>5.1386600000000007</v>
      </c>
      <c r="CK4" s="336">
        <f t="shared" si="19"/>
        <v>6.0393800000000004</v>
      </c>
      <c r="CL4" s="338">
        <f t="shared" si="20"/>
        <v>42.150919999999992</v>
      </c>
    </row>
    <row r="5" spans="1:90" ht="18.75" customHeight="1">
      <c r="A5" s="144" t="s">
        <v>163</v>
      </c>
      <c r="B5" s="144"/>
      <c r="C5" s="145">
        <v>16</v>
      </c>
      <c r="D5" s="146">
        <v>8</v>
      </c>
      <c r="E5" s="146">
        <v>24</v>
      </c>
      <c r="F5" s="336">
        <f t="shared" ref="F5:Q5" si="34">F20+F35+F50</f>
        <v>7.46</v>
      </c>
      <c r="G5" s="336">
        <f t="shared" si="34"/>
        <v>10.085000000000001</v>
      </c>
      <c r="H5" s="336">
        <f t="shared" si="34"/>
        <v>8.7449999999999992</v>
      </c>
      <c r="I5" s="336">
        <f t="shared" si="34"/>
        <v>7.46</v>
      </c>
      <c r="J5" s="336">
        <f t="shared" si="34"/>
        <v>6.2299999999999995</v>
      </c>
      <c r="K5" s="336">
        <f t="shared" si="34"/>
        <v>6.79</v>
      </c>
      <c r="L5" s="336">
        <f t="shared" si="34"/>
        <v>8.7449999999999992</v>
      </c>
      <c r="M5" s="336">
        <f t="shared" si="34"/>
        <v>10.61</v>
      </c>
      <c r="N5" s="336">
        <f t="shared" si="34"/>
        <v>11.370000000000001</v>
      </c>
      <c r="O5" s="336">
        <f t="shared" si="34"/>
        <v>13.835000000000001</v>
      </c>
      <c r="P5" s="336">
        <f t="shared" si="34"/>
        <v>15.785</v>
      </c>
      <c r="Q5" s="336">
        <f t="shared" si="34"/>
        <v>18.305</v>
      </c>
      <c r="R5" s="338">
        <f t="shared" si="1"/>
        <v>125.42000000000002</v>
      </c>
      <c r="U5" s="144" t="s">
        <v>163</v>
      </c>
      <c r="V5" s="144"/>
      <c r="W5" s="145">
        <v>16</v>
      </c>
      <c r="X5" s="146">
        <v>8</v>
      </c>
      <c r="Y5" s="146">
        <v>24</v>
      </c>
      <c r="Z5" s="336">
        <f t="shared" ref="Z5:AK5" si="35">Z20+Z35</f>
        <v>1.6607099999999999</v>
      </c>
      <c r="AA5" s="336">
        <f t="shared" si="35"/>
        <v>1.8456699999999999</v>
      </c>
      <c r="AB5" s="336">
        <f t="shared" si="35"/>
        <v>2.1107100000000001</v>
      </c>
      <c r="AC5" s="336">
        <f t="shared" si="35"/>
        <v>1.9753999999999996</v>
      </c>
      <c r="AD5" s="336">
        <f t="shared" si="35"/>
        <v>2.2253999999999996</v>
      </c>
      <c r="AE5" s="336">
        <f t="shared" si="35"/>
        <v>2.4453949999999995</v>
      </c>
      <c r="AF5" s="336">
        <f t="shared" si="35"/>
        <v>2.7703949999999997</v>
      </c>
      <c r="AG5" s="336">
        <f t="shared" si="35"/>
        <v>3.1054799999999996</v>
      </c>
      <c r="AH5" s="336">
        <f t="shared" si="35"/>
        <v>3.4705699999999995</v>
      </c>
      <c r="AI5" s="336">
        <f t="shared" si="35"/>
        <v>3.8056549999999998</v>
      </c>
      <c r="AJ5" s="336">
        <f t="shared" si="35"/>
        <v>4.1607599999999989</v>
      </c>
      <c r="AK5" s="336">
        <f t="shared" si="35"/>
        <v>4.6209700000000007</v>
      </c>
      <c r="AL5" s="338">
        <f t="shared" si="3"/>
        <v>34.197114999999997</v>
      </c>
      <c r="AO5" s="144" t="s">
        <v>163</v>
      </c>
      <c r="AP5" s="144" t="s">
        <v>670</v>
      </c>
      <c r="AQ5" s="145">
        <v>20</v>
      </c>
      <c r="AR5" s="146">
        <v>10</v>
      </c>
      <c r="AS5" s="146">
        <f>SUM(AQ5:AR5)</f>
        <v>30</v>
      </c>
      <c r="AT5" s="336">
        <f t="shared" si="4"/>
        <v>9.120709999999999</v>
      </c>
      <c r="AU5" s="336">
        <f t="shared" si="23"/>
        <v>11.930670000000001</v>
      </c>
      <c r="AV5" s="336">
        <f t="shared" si="24"/>
        <v>10.855709999999998</v>
      </c>
      <c r="AW5" s="336">
        <f t="shared" si="25"/>
        <v>9.4353999999999996</v>
      </c>
      <c r="AX5" s="336">
        <f t="shared" si="26"/>
        <v>8.4553999999999991</v>
      </c>
      <c r="AY5" s="336">
        <f t="shared" si="27"/>
        <v>9.2353950000000005</v>
      </c>
      <c r="AZ5" s="336">
        <f t="shared" si="28"/>
        <v>11.515394999999998</v>
      </c>
      <c r="BA5" s="542">
        <f t="shared" si="29"/>
        <v>13.715479999999999</v>
      </c>
      <c r="BB5" s="542">
        <f t="shared" si="30"/>
        <v>14.84057</v>
      </c>
      <c r="BC5" s="542">
        <f t="shared" si="31"/>
        <v>17.640655000000002</v>
      </c>
      <c r="BD5" s="542">
        <f t="shared" si="32"/>
        <v>19.94576</v>
      </c>
      <c r="BE5" s="542">
        <f t="shared" si="33"/>
        <v>22.92597</v>
      </c>
      <c r="BF5" s="338">
        <f t="shared" si="6"/>
        <v>159.61711500000001</v>
      </c>
      <c r="BH5">
        <f>AT5/$AS5</f>
        <v>0.30402366666666664</v>
      </c>
      <c r="BI5">
        <f>AU5/$AS5</f>
        <v>0.39768900000000001</v>
      </c>
      <c r="BJ5">
        <f>AV5/$AS5</f>
        <v>0.36185699999999993</v>
      </c>
      <c r="BK5">
        <f>AW5/$AS5</f>
        <v>0.31451333333333331</v>
      </c>
      <c r="BL5">
        <f>AX5/$AS5</f>
        <v>0.28184666666666663</v>
      </c>
      <c r="BM5">
        <f>AY5/$AS5</f>
        <v>0.30784650000000002</v>
      </c>
      <c r="BN5">
        <f>AZ5/$AS5</f>
        <v>0.38384649999999992</v>
      </c>
      <c r="BO5">
        <f>BA5/$AS5</f>
        <v>0.45718266666666663</v>
      </c>
      <c r="BP5">
        <f>BB5/$AS5</f>
        <v>0.49468566666666663</v>
      </c>
      <c r="BQ5">
        <f>BC5/$AS5</f>
        <v>0.58802183333333347</v>
      </c>
      <c r="BR5">
        <f>BD5/$AS5</f>
        <v>0.66485866666666671</v>
      </c>
      <c r="BS5">
        <f>BE5/$AS5</f>
        <v>0.76419899999999996</v>
      </c>
      <c r="BU5" s="144" t="str">
        <f t="shared" si="7"/>
        <v>Ambashakti Industries Limited</v>
      </c>
      <c r="BV5" s="144"/>
      <c r="BW5" s="145"/>
      <c r="BX5" s="146"/>
      <c r="BY5" s="146"/>
      <c r="BZ5" s="336">
        <f t="shared" si="8"/>
        <v>9.120709999999999</v>
      </c>
      <c r="CA5" s="336">
        <f t="shared" si="9"/>
        <v>11.930670000000001</v>
      </c>
      <c r="CB5" s="336">
        <f t="shared" si="10"/>
        <v>10.855709999999998</v>
      </c>
      <c r="CC5" s="336">
        <f t="shared" si="11"/>
        <v>9.4353999999999996</v>
      </c>
      <c r="CD5" s="336">
        <f t="shared" si="12"/>
        <v>8.3523999999999994</v>
      </c>
      <c r="CE5" s="336">
        <f t="shared" si="13"/>
        <v>8.8983950000000007</v>
      </c>
      <c r="CF5" s="336">
        <f t="shared" si="14"/>
        <v>9.8143949999999975</v>
      </c>
      <c r="CG5" s="336">
        <f t="shared" si="15"/>
        <v>10.624979999999999</v>
      </c>
      <c r="CH5" s="336">
        <f t="shared" si="16"/>
        <v>9.4160699999999995</v>
      </c>
      <c r="CI5" s="336">
        <f t="shared" si="17"/>
        <v>9.5071550000000027</v>
      </c>
      <c r="CJ5" s="336">
        <f t="shared" si="18"/>
        <v>8.26126</v>
      </c>
      <c r="CK5" s="336">
        <f t="shared" si="19"/>
        <v>7.7119699999999991</v>
      </c>
      <c r="CL5" s="338">
        <f t="shared" si="20"/>
        <v>113.92911500000001</v>
      </c>
    </row>
    <row r="6" spans="1:90" ht="18.75" customHeight="1">
      <c r="A6" s="144" t="s">
        <v>164</v>
      </c>
      <c r="B6" s="144"/>
      <c r="C6" s="145">
        <v>0</v>
      </c>
      <c r="D6" s="146">
        <v>10</v>
      </c>
      <c r="E6" s="146">
        <v>10</v>
      </c>
      <c r="F6" s="336">
        <f t="shared" ref="F6:Q6" si="36">F21+F36+F51</f>
        <v>3.31</v>
      </c>
      <c r="G6" s="336">
        <f t="shared" si="36"/>
        <v>4.4749999999999996</v>
      </c>
      <c r="H6" s="336">
        <f t="shared" si="36"/>
        <v>3.915</v>
      </c>
      <c r="I6" s="336">
        <f t="shared" si="36"/>
        <v>3.31</v>
      </c>
      <c r="J6" s="336">
        <f t="shared" si="36"/>
        <v>2.75</v>
      </c>
      <c r="K6" s="336">
        <f t="shared" si="36"/>
        <v>3.03</v>
      </c>
      <c r="L6" s="336">
        <f t="shared" si="36"/>
        <v>3.915</v>
      </c>
      <c r="M6" s="336">
        <f t="shared" si="36"/>
        <v>4.7</v>
      </c>
      <c r="N6" s="336">
        <f t="shared" si="36"/>
        <v>5.08</v>
      </c>
      <c r="O6" s="336">
        <f t="shared" si="36"/>
        <v>6.1550000000000002</v>
      </c>
      <c r="P6" s="336">
        <f t="shared" si="36"/>
        <v>7.0449999999999999</v>
      </c>
      <c r="Q6" s="336">
        <f t="shared" si="36"/>
        <v>8.1649999999999991</v>
      </c>
      <c r="R6" s="338">
        <f t="shared" si="1"/>
        <v>55.85</v>
      </c>
      <c r="U6" s="144" t="s">
        <v>164</v>
      </c>
      <c r="V6" s="144"/>
      <c r="W6" s="145">
        <v>0</v>
      </c>
      <c r="X6" s="146">
        <v>10</v>
      </c>
      <c r="Y6" s="146">
        <v>10</v>
      </c>
      <c r="Z6" s="336">
        <f t="shared" ref="Z6:AK6" si="37">Z21+Z36</f>
        <v>2.9622100000000002</v>
      </c>
      <c r="AA6" s="336">
        <f t="shared" si="37"/>
        <v>2.9270500000000004</v>
      </c>
      <c r="AB6" s="336">
        <f t="shared" si="37"/>
        <v>2.9719700000000002</v>
      </c>
      <c r="AC6" s="336">
        <f t="shared" si="37"/>
        <v>2.1760999999999999</v>
      </c>
      <c r="AD6" s="336">
        <f t="shared" si="37"/>
        <v>2.40618</v>
      </c>
      <c r="AE6" s="336">
        <f t="shared" si="37"/>
        <v>2.4561049999999995</v>
      </c>
      <c r="AF6" s="336">
        <f t="shared" si="37"/>
        <v>2.7611849999999998</v>
      </c>
      <c r="AG6" s="336">
        <f t="shared" si="37"/>
        <v>3.2265000000000001</v>
      </c>
      <c r="AH6" s="336">
        <f t="shared" si="37"/>
        <v>3.5516499999999995</v>
      </c>
      <c r="AI6" s="336">
        <f t="shared" si="37"/>
        <v>3.9368849999999997</v>
      </c>
      <c r="AJ6" s="336">
        <f t="shared" si="37"/>
        <v>4.4822799999999994</v>
      </c>
      <c r="AK6" s="336">
        <f t="shared" si="37"/>
        <v>5.1027500000000003</v>
      </c>
      <c r="AL6" s="338">
        <f t="shared" si="3"/>
        <v>38.960864999999998</v>
      </c>
      <c r="AO6" s="144" t="s">
        <v>164</v>
      </c>
      <c r="AP6" s="144" t="s">
        <v>671</v>
      </c>
      <c r="AQ6" s="145">
        <v>10</v>
      </c>
      <c r="AR6" s="146">
        <v>10</v>
      </c>
      <c r="AS6" s="146">
        <f>SUM(AQ6:AR6)</f>
        <v>20</v>
      </c>
      <c r="AT6" s="336">
        <f t="shared" si="4"/>
        <v>6.2722100000000003</v>
      </c>
      <c r="AU6" s="542">
        <f t="shared" si="23"/>
        <v>7.40205</v>
      </c>
      <c r="AV6" s="542">
        <f t="shared" si="24"/>
        <v>6.8869699999999998</v>
      </c>
      <c r="AW6" s="336">
        <f t="shared" si="25"/>
        <v>5.4861000000000004</v>
      </c>
      <c r="AX6" s="336">
        <f t="shared" si="26"/>
        <v>5.15618</v>
      </c>
      <c r="AY6" s="336">
        <f t="shared" si="27"/>
        <v>5.4861049999999993</v>
      </c>
      <c r="AZ6" s="336">
        <f t="shared" si="28"/>
        <v>6.6761850000000003</v>
      </c>
      <c r="BA6" s="542">
        <f t="shared" si="29"/>
        <v>7.9265000000000008</v>
      </c>
      <c r="BB6" s="542">
        <f t="shared" si="30"/>
        <v>8.6316500000000005</v>
      </c>
      <c r="BC6" s="542">
        <f t="shared" si="31"/>
        <v>10.091885</v>
      </c>
      <c r="BD6" s="542">
        <f t="shared" si="32"/>
        <v>11.527279999999999</v>
      </c>
      <c r="BE6" s="542">
        <f t="shared" si="33"/>
        <v>13.267749999999999</v>
      </c>
      <c r="BF6" s="338">
        <f t="shared" si="6"/>
        <v>94.810865000000007</v>
      </c>
      <c r="BH6">
        <f>AT6/$AS6</f>
        <v>0.31361050000000001</v>
      </c>
      <c r="BI6">
        <f>AU6/$AS6</f>
        <v>0.3701025</v>
      </c>
      <c r="BJ6">
        <f>AV6/$AS6</f>
        <v>0.3443485</v>
      </c>
      <c r="BK6">
        <f>AW6/$AS6</f>
        <v>0.27430500000000002</v>
      </c>
      <c r="BL6">
        <f>AX6/$AS6</f>
        <v>0.25780900000000001</v>
      </c>
      <c r="BM6">
        <f>AY6/$AS6</f>
        <v>0.27430524999999994</v>
      </c>
      <c r="BN6">
        <f>AZ6/$AS6</f>
        <v>0.33380925</v>
      </c>
      <c r="BO6">
        <f>BA6/$AS6</f>
        <v>0.39632500000000004</v>
      </c>
      <c r="BP6">
        <f>BB6/$AS6</f>
        <v>0.43158250000000004</v>
      </c>
      <c r="BQ6">
        <f>BC6/$AS6</f>
        <v>0.50459425000000002</v>
      </c>
      <c r="BR6">
        <f>BD6/$AS6</f>
        <v>0.57636399999999999</v>
      </c>
      <c r="BS6">
        <f>BE6/$AS6</f>
        <v>0.66338750000000002</v>
      </c>
      <c r="BU6" s="144" t="str">
        <f t="shared" si="7"/>
        <v>AMBASHAKTI UDYOG LIMITED- GWALIOR</v>
      </c>
      <c r="BV6" s="144"/>
      <c r="BW6" s="145"/>
      <c r="BX6" s="146"/>
      <c r="BY6" s="146"/>
      <c r="BZ6" s="336">
        <f t="shared" si="8"/>
        <v>6.2722100000000003</v>
      </c>
      <c r="CA6" s="336">
        <f t="shared" si="9"/>
        <v>7.40205</v>
      </c>
      <c r="CB6" s="336">
        <f t="shared" si="10"/>
        <v>6.8869699999999998</v>
      </c>
      <c r="CC6" s="336">
        <f t="shared" si="11"/>
        <v>5.4861000000000004</v>
      </c>
      <c r="CD6" s="336">
        <f t="shared" si="12"/>
        <v>5.15618</v>
      </c>
      <c r="CE6" s="336">
        <f t="shared" si="13"/>
        <v>5.4861049999999993</v>
      </c>
      <c r="CF6" s="336">
        <f t="shared" si="14"/>
        <v>6.6761850000000003</v>
      </c>
      <c r="CG6" s="336">
        <f t="shared" si="15"/>
        <v>7.9265000000000008</v>
      </c>
      <c r="CH6" s="336">
        <f t="shared" si="16"/>
        <v>8.6316500000000005</v>
      </c>
      <c r="CI6" s="336">
        <f t="shared" si="17"/>
        <v>10.091885</v>
      </c>
      <c r="CJ6" s="336">
        <f t="shared" si="18"/>
        <v>11.527279999999999</v>
      </c>
      <c r="CK6" s="336">
        <f t="shared" si="19"/>
        <v>13.267749999999999</v>
      </c>
      <c r="CL6" s="338">
        <f t="shared" si="20"/>
        <v>94.810865000000007</v>
      </c>
    </row>
    <row r="7" spans="1:90" ht="18.75" customHeight="1">
      <c r="A7" s="150" t="s">
        <v>165</v>
      </c>
      <c r="B7" s="150"/>
      <c r="C7" s="145">
        <v>7</v>
      </c>
      <c r="D7" s="146">
        <v>0</v>
      </c>
      <c r="E7" s="146">
        <v>7</v>
      </c>
      <c r="F7" s="336">
        <f t="shared" ref="F7:Q7" si="38">F22+F37+F52</f>
        <v>2</v>
      </c>
      <c r="G7" s="336">
        <f t="shared" si="38"/>
        <v>2.8200000000000003</v>
      </c>
      <c r="H7" s="336">
        <f t="shared" si="38"/>
        <v>2.488</v>
      </c>
      <c r="I7" s="336">
        <f t="shared" si="38"/>
        <v>2.1320000000000001</v>
      </c>
      <c r="J7" s="336">
        <f t="shared" si="38"/>
        <v>1.778</v>
      </c>
      <c r="K7" s="336">
        <f t="shared" si="38"/>
        <v>1.9100000000000001</v>
      </c>
      <c r="L7" s="336">
        <f t="shared" si="38"/>
        <v>2.6439999999999997</v>
      </c>
      <c r="M7" s="336">
        <f t="shared" si="38"/>
        <v>3.3620000000000001</v>
      </c>
      <c r="N7" s="336">
        <f t="shared" si="38"/>
        <v>3.6100000000000003</v>
      </c>
      <c r="O7" s="336">
        <f t="shared" si="38"/>
        <v>4.46</v>
      </c>
      <c r="P7" s="336">
        <f t="shared" si="38"/>
        <v>5.17</v>
      </c>
      <c r="Q7" s="336">
        <f t="shared" si="38"/>
        <v>5.9</v>
      </c>
      <c r="R7" s="338">
        <f t="shared" si="1"/>
        <v>38.274000000000001</v>
      </c>
      <c r="U7" s="150" t="s">
        <v>165</v>
      </c>
      <c r="V7" s="150"/>
      <c r="W7" s="145">
        <v>7</v>
      </c>
      <c r="X7" s="146">
        <v>0</v>
      </c>
      <c r="Y7" s="146">
        <v>7</v>
      </c>
      <c r="Z7" s="336">
        <f t="shared" ref="Z7:AK7" si="39">Z22+Z37</f>
        <v>0.38010000000000005</v>
      </c>
      <c r="AA7" s="336">
        <f t="shared" si="39"/>
        <v>0.52015999999999996</v>
      </c>
      <c r="AB7" s="336">
        <f t="shared" si="39"/>
        <v>0.52513999999999994</v>
      </c>
      <c r="AC7" s="336">
        <f t="shared" si="39"/>
        <v>0.5101</v>
      </c>
      <c r="AD7" s="336">
        <f t="shared" si="39"/>
        <v>0.53007999999999988</v>
      </c>
      <c r="AE7" s="336">
        <f t="shared" si="39"/>
        <v>0.61007999999999996</v>
      </c>
      <c r="AF7" s="336">
        <f t="shared" si="39"/>
        <v>0.61007999999999996</v>
      </c>
      <c r="AG7" s="336">
        <f t="shared" si="39"/>
        <v>0.67009999999999992</v>
      </c>
      <c r="AH7" s="336">
        <f t="shared" si="39"/>
        <v>0.72009999999999996</v>
      </c>
      <c r="AI7" s="336">
        <f t="shared" si="39"/>
        <v>0.78015999999999996</v>
      </c>
      <c r="AJ7" s="336">
        <f t="shared" si="39"/>
        <v>0.80018</v>
      </c>
      <c r="AK7" s="336">
        <f t="shared" si="39"/>
        <v>0.82020000000000004</v>
      </c>
      <c r="AL7" s="338">
        <f t="shared" si="3"/>
        <v>7.4764799999999996</v>
      </c>
      <c r="AO7" s="150" t="s">
        <v>165</v>
      </c>
      <c r="AP7" s="150" t="s">
        <v>670</v>
      </c>
      <c r="AQ7" s="145">
        <v>18</v>
      </c>
      <c r="AR7" s="146">
        <v>0</v>
      </c>
      <c r="AS7" s="146">
        <f>SUM(AQ7:AR7)</f>
        <v>18</v>
      </c>
      <c r="AT7" s="336">
        <f t="shared" si="4"/>
        <v>2.3801000000000001</v>
      </c>
      <c r="AU7" s="336">
        <f t="shared" si="23"/>
        <v>3.34016</v>
      </c>
      <c r="AV7" s="336">
        <f t="shared" si="24"/>
        <v>3.0131399999999999</v>
      </c>
      <c r="AW7" s="336">
        <f t="shared" si="25"/>
        <v>2.6421000000000001</v>
      </c>
      <c r="AX7" s="336">
        <f t="shared" si="26"/>
        <v>2.3080799999999999</v>
      </c>
      <c r="AY7" s="336">
        <f t="shared" si="27"/>
        <v>2.5200800000000001</v>
      </c>
      <c r="AZ7" s="336">
        <f t="shared" si="28"/>
        <v>3.2540799999999996</v>
      </c>
      <c r="BA7" s="336">
        <f t="shared" si="29"/>
        <v>4.0320999999999998</v>
      </c>
      <c r="BB7" s="336">
        <f t="shared" si="30"/>
        <v>4.3300999999999998</v>
      </c>
      <c r="BC7" s="336">
        <f t="shared" si="31"/>
        <v>5.2401599999999995</v>
      </c>
      <c r="BD7" s="336">
        <f t="shared" si="32"/>
        <v>5.97018</v>
      </c>
      <c r="BE7" s="542">
        <f t="shared" si="33"/>
        <v>6.7202000000000002</v>
      </c>
      <c r="BF7" s="338">
        <f t="shared" si="6"/>
        <v>45.750479999999989</v>
      </c>
      <c r="BH7">
        <f>AT7/$AS7</f>
        <v>0.13222777777777778</v>
      </c>
      <c r="BI7">
        <f>AU7/$AS7</f>
        <v>0.18556444444444445</v>
      </c>
      <c r="BJ7">
        <f>AV7/$AS7</f>
        <v>0.16739666666666667</v>
      </c>
      <c r="BK7">
        <f>AW7/$AS7</f>
        <v>0.14678333333333335</v>
      </c>
      <c r="BL7">
        <f>AX7/$AS7</f>
        <v>0.12822666666666666</v>
      </c>
      <c r="BM7">
        <f>AY7/$AS7</f>
        <v>0.14000444444444446</v>
      </c>
      <c r="BN7">
        <f>AZ7/$AS7</f>
        <v>0.18078222222222221</v>
      </c>
      <c r="BO7">
        <f>BA7/$AS7</f>
        <v>0.22400555555555554</v>
      </c>
      <c r="BP7">
        <f>BB7/$AS7</f>
        <v>0.24056111111111111</v>
      </c>
      <c r="BQ7">
        <f>BC7/$AS7</f>
        <v>0.29111999999999999</v>
      </c>
      <c r="BR7">
        <f>BD7/$AS7</f>
        <v>0.33167666666666668</v>
      </c>
      <c r="BS7">
        <f>BE7/$AS7</f>
        <v>0.37334444444444448</v>
      </c>
      <c r="BU7" s="150" t="str">
        <f t="shared" si="7"/>
        <v>API Ispat And Powertech Private Limited</v>
      </c>
      <c r="BV7" s="150"/>
      <c r="BW7" s="145"/>
      <c r="BX7" s="146"/>
      <c r="BY7" s="146"/>
      <c r="BZ7" s="336">
        <f t="shared" si="8"/>
        <v>0.96410000000000018</v>
      </c>
      <c r="CA7" s="336">
        <f t="shared" si="9"/>
        <v>1.2561599999999999</v>
      </c>
      <c r="CB7" s="336">
        <f t="shared" si="10"/>
        <v>1.06114</v>
      </c>
      <c r="CC7" s="336">
        <f t="shared" si="11"/>
        <v>0.96610000000000018</v>
      </c>
      <c r="CD7" s="336">
        <f t="shared" si="12"/>
        <v>0.83407999999999993</v>
      </c>
      <c r="CE7" s="336">
        <f t="shared" si="13"/>
        <v>0.94608000000000003</v>
      </c>
      <c r="CF7" s="336">
        <f t="shared" si="14"/>
        <v>0.9380799999999998</v>
      </c>
      <c r="CG7" s="336">
        <f t="shared" si="15"/>
        <v>0.94209999999999994</v>
      </c>
      <c r="CH7" s="336">
        <f t="shared" si="16"/>
        <v>0.93609999999999971</v>
      </c>
      <c r="CI7" s="336">
        <f t="shared" si="17"/>
        <v>0.95615999999999968</v>
      </c>
      <c r="CJ7" s="336">
        <f t="shared" si="18"/>
        <v>0.80018000000000011</v>
      </c>
      <c r="CK7" s="336">
        <f t="shared" si="19"/>
        <v>0.82019999999999982</v>
      </c>
      <c r="CL7" s="338">
        <f t="shared" si="20"/>
        <v>11.420479999999991</v>
      </c>
    </row>
    <row r="8" spans="1:90" ht="18.75" customHeight="1">
      <c r="A8" s="150" t="s">
        <v>166</v>
      </c>
      <c r="B8" s="150"/>
      <c r="C8" s="145">
        <v>0</v>
      </c>
      <c r="D8" s="146">
        <v>7</v>
      </c>
      <c r="E8" s="146">
        <v>7</v>
      </c>
      <c r="F8" s="336">
        <f t="shared" ref="F8:Q8" si="40">F23+F38+F53</f>
        <v>1.2</v>
      </c>
      <c r="G8" s="336">
        <f t="shared" si="40"/>
        <v>1.6</v>
      </c>
      <c r="H8" s="336">
        <f t="shared" si="40"/>
        <v>1.4</v>
      </c>
      <c r="I8" s="336">
        <f t="shared" si="40"/>
        <v>1.2</v>
      </c>
      <c r="J8" s="336">
        <f t="shared" si="40"/>
        <v>1</v>
      </c>
      <c r="K8" s="336">
        <f t="shared" si="40"/>
        <v>1.1000000000000001</v>
      </c>
      <c r="L8" s="336">
        <f t="shared" si="40"/>
        <v>1.4</v>
      </c>
      <c r="M8" s="336">
        <f t="shared" si="40"/>
        <v>1.7</v>
      </c>
      <c r="N8" s="336">
        <f t="shared" si="40"/>
        <v>1.8</v>
      </c>
      <c r="O8" s="336">
        <f t="shared" si="40"/>
        <v>2.2000000000000002</v>
      </c>
      <c r="P8" s="336">
        <f t="shared" si="40"/>
        <v>2.5</v>
      </c>
      <c r="Q8" s="336">
        <f t="shared" si="40"/>
        <v>2.9</v>
      </c>
      <c r="R8" s="338">
        <f t="shared" si="1"/>
        <v>20</v>
      </c>
      <c r="U8" s="150" t="s">
        <v>166</v>
      </c>
      <c r="V8" s="150"/>
      <c r="W8" s="145">
        <v>0</v>
      </c>
      <c r="X8" s="146">
        <v>7</v>
      </c>
      <c r="Y8" s="146">
        <v>7</v>
      </c>
      <c r="Z8" s="336">
        <f t="shared" ref="Z8:AK8" si="41">Z23+Z38</f>
        <v>0.32031999999999999</v>
      </c>
      <c r="AA8" s="336">
        <f t="shared" si="41"/>
        <v>0.92071999999999998</v>
      </c>
      <c r="AB8" s="336">
        <f t="shared" si="41"/>
        <v>0.74063999999999997</v>
      </c>
      <c r="AC8" s="336">
        <f t="shared" si="41"/>
        <v>0.58048</v>
      </c>
      <c r="AD8" s="336">
        <f t="shared" si="41"/>
        <v>0.58048</v>
      </c>
      <c r="AE8" s="336">
        <f t="shared" si="41"/>
        <v>0.66055999999999993</v>
      </c>
      <c r="AF8" s="336">
        <f t="shared" si="41"/>
        <v>0.86055999999999999</v>
      </c>
      <c r="AG8" s="336">
        <f t="shared" si="41"/>
        <v>0.94064000000000003</v>
      </c>
      <c r="AH8" s="336">
        <f t="shared" si="41"/>
        <v>1.0207200000000001</v>
      </c>
      <c r="AI8" s="336">
        <f t="shared" si="41"/>
        <v>1.2007999999999999</v>
      </c>
      <c r="AJ8" s="336">
        <f t="shared" si="41"/>
        <v>1.5211199999999998</v>
      </c>
      <c r="AK8" s="336">
        <f t="shared" si="41"/>
        <v>1.6812799999999999</v>
      </c>
      <c r="AL8" s="338">
        <f t="shared" si="3"/>
        <v>11.028319999999999</v>
      </c>
      <c r="AO8" s="150" t="s">
        <v>166</v>
      </c>
      <c r="AP8" s="150" t="s">
        <v>672</v>
      </c>
      <c r="AQ8" s="145">
        <v>5</v>
      </c>
      <c r="AR8" s="146">
        <v>3</v>
      </c>
      <c r="AS8" s="146">
        <f>SUM(AQ8:AR8)</f>
        <v>8</v>
      </c>
      <c r="AT8" s="336">
        <f t="shared" si="4"/>
        <v>1.5203199999999999</v>
      </c>
      <c r="AU8" s="336">
        <f t="shared" si="23"/>
        <v>2.5207199999999998</v>
      </c>
      <c r="AV8" s="336">
        <f t="shared" si="24"/>
        <v>2.1406399999999999</v>
      </c>
      <c r="AW8" s="336">
        <f t="shared" si="25"/>
        <v>1.7804799999999998</v>
      </c>
      <c r="AX8" s="336">
        <f t="shared" si="26"/>
        <v>1.5804800000000001</v>
      </c>
      <c r="AY8" s="336">
        <f t="shared" si="27"/>
        <v>1.7605599999999999</v>
      </c>
      <c r="AZ8" s="336">
        <f t="shared" si="28"/>
        <v>2.2605599999999999</v>
      </c>
      <c r="BA8" s="336">
        <f t="shared" si="29"/>
        <v>2.6406399999999999</v>
      </c>
      <c r="BB8" s="336">
        <f t="shared" si="30"/>
        <v>2.8207200000000001</v>
      </c>
      <c r="BC8" s="542">
        <f t="shared" si="31"/>
        <v>3.4008000000000003</v>
      </c>
      <c r="BD8" s="542">
        <f t="shared" si="32"/>
        <v>4.0211199999999998</v>
      </c>
      <c r="BE8" s="542">
        <f t="shared" si="33"/>
        <v>4.5812799999999996</v>
      </c>
      <c r="BF8" s="338">
        <f t="shared" si="6"/>
        <v>31.028320000000001</v>
      </c>
      <c r="BH8">
        <f>AT8/$AS8</f>
        <v>0.19003999999999999</v>
      </c>
      <c r="BI8">
        <f>AU8/$AS8</f>
        <v>0.31508999999999998</v>
      </c>
      <c r="BJ8">
        <f>AV8/$AS8</f>
        <v>0.26757999999999998</v>
      </c>
      <c r="BK8">
        <f>AW8/$AS8</f>
        <v>0.22255999999999998</v>
      </c>
      <c r="BL8">
        <f>AX8/$AS8</f>
        <v>0.19756000000000001</v>
      </c>
      <c r="BM8">
        <f>AY8/$AS8</f>
        <v>0.22006999999999999</v>
      </c>
      <c r="BN8">
        <f>AZ8/$AS8</f>
        <v>0.28256999999999999</v>
      </c>
      <c r="BO8">
        <f>BA8/$AS8</f>
        <v>0.33007999999999998</v>
      </c>
      <c r="BP8">
        <f>BB8/$AS8</f>
        <v>0.35259000000000001</v>
      </c>
      <c r="BQ8">
        <f>BC8/$AS8</f>
        <v>0.42510000000000003</v>
      </c>
      <c r="BR8">
        <f>BD8/$AS8</f>
        <v>0.50263999999999998</v>
      </c>
      <c r="BS8">
        <f>BE8/$AS8</f>
        <v>0.57265999999999995</v>
      </c>
      <c r="BU8" s="150" t="str">
        <f t="shared" si="7"/>
        <v>GERMAN GREEN STEEL AND POWER LIMITED</v>
      </c>
      <c r="BV8" s="150"/>
      <c r="BW8" s="145"/>
      <c r="BX8" s="146"/>
      <c r="BY8" s="146"/>
      <c r="BZ8" s="336">
        <f t="shared" si="8"/>
        <v>0.32031999999999994</v>
      </c>
      <c r="CA8" s="336">
        <f t="shared" si="9"/>
        <v>0.92071999999999976</v>
      </c>
      <c r="CB8" s="336">
        <f t="shared" si="10"/>
        <v>0.74063999999999997</v>
      </c>
      <c r="CC8" s="336">
        <f t="shared" si="11"/>
        <v>0.58047999999999988</v>
      </c>
      <c r="CD8" s="336">
        <f t="shared" si="12"/>
        <v>0.58048000000000011</v>
      </c>
      <c r="CE8" s="336">
        <f t="shared" si="13"/>
        <v>0.66055999999999981</v>
      </c>
      <c r="CF8" s="336">
        <f t="shared" si="14"/>
        <v>0.86055999999999999</v>
      </c>
      <c r="CG8" s="336">
        <f t="shared" si="15"/>
        <v>0.94063999999999992</v>
      </c>
      <c r="CH8" s="336">
        <f t="shared" si="16"/>
        <v>1.0207200000000001</v>
      </c>
      <c r="CI8" s="336">
        <f t="shared" si="17"/>
        <v>1.2008000000000001</v>
      </c>
      <c r="CJ8" s="336">
        <f t="shared" si="18"/>
        <v>1.5211199999999998</v>
      </c>
      <c r="CK8" s="336">
        <f t="shared" si="19"/>
        <v>1.6812799999999997</v>
      </c>
      <c r="CL8" s="338">
        <f t="shared" si="20"/>
        <v>11.028320000000001</v>
      </c>
    </row>
    <row r="9" spans="1:90" ht="18.75" customHeight="1">
      <c r="A9" s="150" t="s">
        <v>167</v>
      </c>
      <c r="B9" s="150"/>
      <c r="C9" s="145">
        <v>4</v>
      </c>
      <c r="D9" s="146">
        <v>5</v>
      </c>
      <c r="E9" s="146">
        <v>9</v>
      </c>
      <c r="F9" s="336">
        <f t="shared" ref="F9:Q9" si="42">F24+F39+F54</f>
        <v>1.33</v>
      </c>
      <c r="G9" s="336">
        <f t="shared" si="42"/>
        <v>1.67</v>
      </c>
      <c r="H9" s="336">
        <f t="shared" si="42"/>
        <v>1.482</v>
      </c>
      <c r="I9" s="336">
        <f t="shared" si="42"/>
        <v>1.6480000000000001</v>
      </c>
      <c r="J9" s="336">
        <f t="shared" si="42"/>
        <v>1.3120000000000001</v>
      </c>
      <c r="K9" s="336">
        <f t="shared" si="42"/>
        <v>1.48</v>
      </c>
      <c r="L9" s="336">
        <f t="shared" si="42"/>
        <v>1.8560000000000001</v>
      </c>
      <c r="M9" s="336">
        <f t="shared" si="42"/>
        <v>2.048</v>
      </c>
      <c r="N9" s="336">
        <f t="shared" si="42"/>
        <v>2.2000000000000002</v>
      </c>
      <c r="O9" s="336">
        <f t="shared" si="42"/>
        <v>2.6500000000000004</v>
      </c>
      <c r="P9" s="336">
        <f t="shared" si="42"/>
        <v>3.0500000000000003</v>
      </c>
      <c r="Q9" s="336">
        <f t="shared" si="42"/>
        <v>3.55</v>
      </c>
      <c r="R9" s="338">
        <f t="shared" si="1"/>
        <v>24.276000000000003</v>
      </c>
      <c r="U9" s="150" t="s">
        <v>167</v>
      </c>
      <c r="V9" s="150"/>
      <c r="W9" s="145">
        <v>4</v>
      </c>
      <c r="X9" s="146">
        <v>5</v>
      </c>
      <c r="Y9" s="146">
        <v>9</v>
      </c>
      <c r="Z9" s="336">
        <f t="shared" ref="Z9:AK9" si="43">Z24+Z39</f>
        <v>1.4860100000000001</v>
      </c>
      <c r="AA9" s="336">
        <f t="shared" si="43"/>
        <v>4.8494200000000003</v>
      </c>
      <c r="AB9" s="336">
        <f t="shared" si="43"/>
        <v>4.3689400000000003</v>
      </c>
      <c r="AC9" s="336">
        <f t="shared" si="43"/>
        <v>3.5579799999999997</v>
      </c>
      <c r="AD9" s="336">
        <f t="shared" si="43"/>
        <v>3.41784</v>
      </c>
      <c r="AE9" s="336">
        <f t="shared" si="43"/>
        <v>3.0923399999999996</v>
      </c>
      <c r="AF9" s="336">
        <f t="shared" si="43"/>
        <v>3.0122599999999999</v>
      </c>
      <c r="AG9" s="336">
        <f t="shared" si="43"/>
        <v>3.7229199999999993</v>
      </c>
      <c r="AH9" s="336">
        <f t="shared" si="43"/>
        <v>4.6137600000000001</v>
      </c>
      <c r="AI9" s="336">
        <f t="shared" si="43"/>
        <v>5.4746199999999998</v>
      </c>
      <c r="AJ9" s="336">
        <f t="shared" si="43"/>
        <v>6.3955400000000004</v>
      </c>
      <c r="AK9" s="336">
        <f t="shared" si="43"/>
        <v>7.84694</v>
      </c>
      <c r="AL9" s="338">
        <f t="shared" si="3"/>
        <v>51.838570000000004</v>
      </c>
      <c r="AO9" s="150" t="s">
        <v>167</v>
      </c>
      <c r="AP9" s="150" t="s">
        <v>670</v>
      </c>
      <c r="AQ9" s="145">
        <v>9</v>
      </c>
      <c r="AR9" s="146">
        <v>6</v>
      </c>
      <c r="AS9" s="146">
        <f>SUM(AQ9:AR9)</f>
        <v>15</v>
      </c>
      <c r="AT9" s="336">
        <f t="shared" si="4"/>
        <v>2.8160100000000003</v>
      </c>
      <c r="AU9" s="336">
        <f t="shared" si="23"/>
        <v>6.5194200000000002</v>
      </c>
      <c r="AV9" s="336">
        <f t="shared" si="24"/>
        <v>5.8509400000000005</v>
      </c>
      <c r="AW9" s="336">
        <f t="shared" si="25"/>
        <v>5.2059800000000003</v>
      </c>
      <c r="AX9" s="336">
        <f t="shared" si="26"/>
        <v>4.7298400000000003</v>
      </c>
      <c r="AY9" s="336">
        <f t="shared" si="27"/>
        <v>4.5723399999999996</v>
      </c>
      <c r="AZ9" s="336">
        <f t="shared" si="28"/>
        <v>4.8682600000000003</v>
      </c>
      <c r="BA9" s="336">
        <f t="shared" si="29"/>
        <v>5.7709199999999994</v>
      </c>
      <c r="BB9" s="336">
        <f t="shared" si="30"/>
        <v>6.8137600000000003</v>
      </c>
      <c r="BC9" s="336">
        <f t="shared" si="31"/>
        <v>8.1246200000000002</v>
      </c>
      <c r="BD9" s="336">
        <f t="shared" si="32"/>
        <v>9.4455400000000012</v>
      </c>
      <c r="BE9" s="336">
        <f t="shared" si="33"/>
        <v>11.396940000000001</v>
      </c>
      <c r="BF9" s="338">
        <f t="shared" si="6"/>
        <v>76.114570000000001</v>
      </c>
      <c r="BH9">
        <f>AT9/$AS9</f>
        <v>0.18773400000000001</v>
      </c>
      <c r="BI9">
        <f>AU9/$AS9</f>
        <v>0.43462800000000001</v>
      </c>
      <c r="BJ9">
        <f>AV9/$AS9</f>
        <v>0.39006266666666672</v>
      </c>
      <c r="BK9">
        <f>AW9/$AS9</f>
        <v>0.34706533333333334</v>
      </c>
      <c r="BL9">
        <f>AX9/$AS9</f>
        <v>0.3153226666666667</v>
      </c>
      <c r="BM9">
        <f>AY9/$AS9</f>
        <v>0.30482266666666663</v>
      </c>
      <c r="BN9">
        <f>AZ9/$AS9</f>
        <v>0.32455066666666671</v>
      </c>
      <c r="BO9">
        <f>BA9/$AS9</f>
        <v>0.38472799999999996</v>
      </c>
      <c r="BP9">
        <f>BB9/$AS9</f>
        <v>0.45425066666666669</v>
      </c>
      <c r="BQ9">
        <f>BC9/$AS9</f>
        <v>0.54164133333333331</v>
      </c>
      <c r="BR9">
        <f>BD9/$AS9</f>
        <v>0.62970266666666674</v>
      </c>
      <c r="BS9">
        <f>BE9/$AS9</f>
        <v>0.75979600000000003</v>
      </c>
      <c r="BU9" s="150" t="str">
        <f t="shared" si="7"/>
        <v>SKA Ispat Private Limited</v>
      </c>
      <c r="BV9" s="150"/>
      <c r="BW9" s="145"/>
      <c r="BX9" s="146"/>
      <c r="BY9" s="146"/>
      <c r="BZ9" s="336">
        <f t="shared" si="8"/>
        <v>2.8160100000000003</v>
      </c>
      <c r="CA9" s="336">
        <f t="shared" si="9"/>
        <v>6.5194200000000002</v>
      </c>
      <c r="CB9" s="336">
        <f t="shared" si="10"/>
        <v>5.8509400000000005</v>
      </c>
      <c r="CC9" s="336">
        <f t="shared" si="11"/>
        <v>5.2059800000000003</v>
      </c>
      <c r="CD9" s="336">
        <f t="shared" si="12"/>
        <v>4.5648400000000002</v>
      </c>
      <c r="CE9" s="336">
        <f t="shared" si="13"/>
        <v>4.2858399999999994</v>
      </c>
      <c r="CF9" s="336">
        <f t="shared" si="14"/>
        <v>4.2592600000000003</v>
      </c>
      <c r="CG9" s="336">
        <f t="shared" si="15"/>
        <v>4.7929199999999996</v>
      </c>
      <c r="CH9" s="336">
        <f t="shared" si="16"/>
        <v>5.6017600000000005</v>
      </c>
      <c r="CI9" s="336">
        <f t="shared" si="17"/>
        <v>6.4401200000000003</v>
      </c>
      <c r="CJ9" s="336">
        <f t="shared" si="18"/>
        <v>7.3455400000000015</v>
      </c>
      <c r="CK9" s="336">
        <f t="shared" si="19"/>
        <v>8.9519400000000005</v>
      </c>
      <c r="CL9" s="338">
        <f t="shared" si="20"/>
        <v>66.634569999999997</v>
      </c>
    </row>
    <row r="10" spans="1:90" ht="18.75" customHeight="1">
      <c r="A10" s="150" t="s">
        <v>118</v>
      </c>
      <c r="B10" s="150"/>
      <c r="C10" s="145">
        <v>0</v>
      </c>
      <c r="D10" s="146">
        <v>8</v>
      </c>
      <c r="E10" s="146">
        <v>8</v>
      </c>
      <c r="F10" s="336">
        <f t="shared" ref="F10:Q10" si="44">F25+F40+F55</f>
        <v>3.3149999999999999</v>
      </c>
      <c r="G10" s="336">
        <f t="shared" si="44"/>
        <v>4.6150000000000002</v>
      </c>
      <c r="H10" s="336">
        <f t="shared" si="44"/>
        <v>3.95</v>
      </c>
      <c r="I10" s="336">
        <f t="shared" si="44"/>
        <v>0.61499999999999999</v>
      </c>
      <c r="J10" s="336">
        <f t="shared" si="44"/>
        <v>0.51</v>
      </c>
      <c r="K10" s="336">
        <f t="shared" si="44"/>
        <v>0.55000000000000004</v>
      </c>
      <c r="L10" s="336">
        <f t="shared" si="44"/>
        <v>0.72</v>
      </c>
      <c r="M10" s="336">
        <f t="shared" si="44"/>
        <v>0.88</v>
      </c>
      <c r="N10" s="336">
        <f t="shared" si="44"/>
        <v>0.92</v>
      </c>
      <c r="O10" s="336">
        <f t="shared" si="44"/>
        <v>1.155</v>
      </c>
      <c r="P10" s="336">
        <f t="shared" si="44"/>
        <v>1.325</v>
      </c>
      <c r="Q10" s="336">
        <f t="shared" si="44"/>
        <v>1.5249999999999999</v>
      </c>
      <c r="R10" s="338">
        <f t="shared" si="1"/>
        <v>20.080000000000002</v>
      </c>
      <c r="U10" s="150" t="s">
        <v>118</v>
      </c>
      <c r="V10" s="150"/>
      <c r="W10" s="145">
        <v>0</v>
      </c>
      <c r="X10" s="146">
        <v>8</v>
      </c>
      <c r="Y10" s="146">
        <v>8</v>
      </c>
      <c r="Z10" s="336">
        <f t="shared" ref="Z10:AK10" si="45">Z25+Z40</f>
        <v>4.5442699999999991</v>
      </c>
      <c r="AA10" s="336">
        <f t="shared" si="45"/>
        <v>2.6924000000000001</v>
      </c>
      <c r="AB10" s="336">
        <f t="shared" si="45"/>
        <v>2.29698</v>
      </c>
      <c r="AC10" s="336">
        <f t="shared" si="45"/>
        <v>0.85066000000000008</v>
      </c>
      <c r="AD10" s="336">
        <f t="shared" si="45"/>
        <v>0.78057999999999994</v>
      </c>
      <c r="AE10" s="336">
        <f t="shared" si="45"/>
        <v>0.98070000000000002</v>
      </c>
      <c r="AF10" s="336">
        <f t="shared" si="45"/>
        <v>1.9316500000000001</v>
      </c>
      <c r="AG10" s="336">
        <f t="shared" si="45"/>
        <v>2.13184</v>
      </c>
      <c r="AH10" s="336">
        <f t="shared" si="45"/>
        <v>2.3921000000000001</v>
      </c>
      <c r="AI10" s="336">
        <f t="shared" si="45"/>
        <v>2.8025100000000003</v>
      </c>
      <c r="AJ10" s="336">
        <f t="shared" si="45"/>
        <v>3.2529599999999999</v>
      </c>
      <c r="AK10" s="336">
        <f t="shared" si="45"/>
        <v>3.7634699999999999</v>
      </c>
      <c r="AL10" s="338">
        <f t="shared" si="3"/>
        <v>28.420119999999997</v>
      </c>
      <c r="AO10" s="150" t="s">
        <v>118</v>
      </c>
      <c r="AP10" s="150" t="s">
        <v>671</v>
      </c>
      <c r="AQ10" s="145">
        <v>10</v>
      </c>
      <c r="AR10" s="146">
        <v>8</v>
      </c>
      <c r="AS10" s="146">
        <f>SUM(AQ10:AR10)</f>
        <v>18</v>
      </c>
      <c r="AT10" s="336">
        <f t="shared" si="4"/>
        <v>7.8592699999999986</v>
      </c>
      <c r="AU10" s="336">
        <f t="shared" si="23"/>
        <v>7.3074000000000003</v>
      </c>
      <c r="AV10" s="336">
        <f t="shared" si="24"/>
        <v>6.2469800000000006</v>
      </c>
      <c r="AW10" s="336">
        <f t="shared" si="25"/>
        <v>1.4656600000000002</v>
      </c>
      <c r="AX10" s="336">
        <f t="shared" si="26"/>
        <v>1.2905799999999998</v>
      </c>
      <c r="AY10" s="336">
        <f t="shared" si="27"/>
        <v>1.5306999999999999</v>
      </c>
      <c r="AZ10" s="336">
        <f t="shared" si="28"/>
        <v>2.6516500000000001</v>
      </c>
      <c r="BA10" s="336">
        <f t="shared" si="29"/>
        <v>3.0118399999999999</v>
      </c>
      <c r="BB10" s="336">
        <f t="shared" si="30"/>
        <v>3.3121</v>
      </c>
      <c r="BC10" s="542">
        <f t="shared" si="31"/>
        <v>3.9575100000000001</v>
      </c>
      <c r="BD10" s="542">
        <f t="shared" si="32"/>
        <v>4.57796</v>
      </c>
      <c r="BE10" s="542">
        <f t="shared" si="33"/>
        <v>5.2884700000000002</v>
      </c>
      <c r="BF10" s="338">
        <f t="shared" si="6"/>
        <v>48.500119999999995</v>
      </c>
      <c r="BH10">
        <f>AT10/$AS10</f>
        <v>0.43662611111111105</v>
      </c>
      <c r="BI10">
        <f>AU10/$AS10</f>
        <v>0.4059666666666667</v>
      </c>
      <c r="BJ10">
        <f>AV10/$AS10</f>
        <v>0.3470544444444445</v>
      </c>
      <c r="BK10">
        <f>AW10/$AS10</f>
        <v>8.142555555555557E-2</v>
      </c>
      <c r="BL10">
        <f>AX10/$AS10</f>
        <v>7.1698888888888881E-2</v>
      </c>
      <c r="BM10">
        <f>AY10/$AS10</f>
        <v>8.5038888888888886E-2</v>
      </c>
      <c r="BN10">
        <f>AZ10/$AS10</f>
        <v>0.14731388888888888</v>
      </c>
      <c r="BO10">
        <f>BA10/$AS10</f>
        <v>0.16732444444444444</v>
      </c>
      <c r="BP10">
        <f>BB10/$AS10</f>
        <v>0.18400555555555556</v>
      </c>
      <c r="BQ10">
        <f>BC10/$AS10</f>
        <v>0.21986166666666668</v>
      </c>
      <c r="BR10">
        <f>BD10/$AS10</f>
        <v>0.25433111111111112</v>
      </c>
      <c r="BS10">
        <f>BE10/$AS10</f>
        <v>0.29380388888888892</v>
      </c>
      <c r="BU10" s="150" t="str">
        <f t="shared" si="7"/>
        <v>Real Ispat</v>
      </c>
      <c r="BV10" s="150"/>
      <c r="BW10" s="145"/>
      <c r="BX10" s="146"/>
      <c r="BY10" s="146"/>
      <c r="BZ10" s="336">
        <f t="shared" si="8"/>
        <v>7.8592699999999986</v>
      </c>
      <c r="CA10" s="336">
        <f t="shared" si="9"/>
        <v>7.3074000000000003</v>
      </c>
      <c r="CB10" s="336">
        <f t="shared" si="10"/>
        <v>6.2469800000000006</v>
      </c>
      <c r="CC10" s="336">
        <f t="shared" si="11"/>
        <v>1.4656600000000002</v>
      </c>
      <c r="CD10" s="336">
        <f t="shared" si="12"/>
        <v>1.2905799999999998</v>
      </c>
      <c r="CE10" s="336">
        <f t="shared" si="13"/>
        <v>1.5306999999999999</v>
      </c>
      <c r="CF10" s="336">
        <f t="shared" si="14"/>
        <v>2.6516500000000001</v>
      </c>
      <c r="CG10" s="336">
        <f t="shared" si="15"/>
        <v>3.0118399999999999</v>
      </c>
      <c r="CH10" s="336">
        <f t="shared" si="16"/>
        <v>3.3121</v>
      </c>
      <c r="CI10" s="336">
        <f t="shared" si="17"/>
        <v>3.9575100000000001</v>
      </c>
      <c r="CJ10" s="336">
        <f t="shared" si="18"/>
        <v>4.57796</v>
      </c>
      <c r="CK10" s="336">
        <f t="shared" si="19"/>
        <v>5.2884700000000002</v>
      </c>
      <c r="CL10" s="338">
        <f t="shared" si="20"/>
        <v>48.500119999999995</v>
      </c>
    </row>
    <row r="11" spans="1:90" ht="18.75" customHeight="1">
      <c r="A11" s="150" t="s">
        <v>168</v>
      </c>
      <c r="B11" s="150"/>
      <c r="C11" s="145">
        <v>0</v>
      </c>
      <c r="D11" s="146">
        <v>24</v>
      </c>
      <c r="E11" s="146">
        <v>24</v>
      </c>
      <c r="F11" s="336">
        <f t="shared" ref="F11:Q11" si="46">F26+F41+F56</f>
        <v>2.71</v>
      </c>
      <c r="G11" s="336">
        <f t="shared" si="46"/>
        <v>3.71</v>
      </c>
      <c r="H11" s="336">
        <f t="shared" si="46"/>
        <v>3.27</v>
      </c>
      <c r="I11" s="336">
        <f t="shared" si="46"/>
        <v>4.96</v>
      </c>
      <c r="J11" s="336">
        <f t="shared" si="46"/>
        <v>4.1449999999999996</v>
      </c>
      <c r="K11" s="336">
        <f t="shared" si="46"/>
        <v>4.7149999999999999</v>
      </c>
      <c r="L11" s="336">
        <f t="shared" si="46"/>
        <v>5.97</v>
      </c>
      <c r="M11" s="336">
        <f t="shared" si="46"/>
        <v>7.3</v>
      </c>
      <c r="N11" s="336">
        <f t="shared" si="46"/>
        <v>7.67</v>
      </c>
      <c r="O11" s="336">
        <f t="shared" si="46"/>
        <v>9.6449999999999996</v>
      </c>
      <c r="P11" s="336">
        <f t="shared" si="46"/>
        <v>10.95</v>
      </c>
      <c r="Q11" s="336">
        <f t="shared" si="46"/>
        <v>12.705</v>
      </c>
      <c r="R11" s="338">
        <f t="shared" si="1"/>
        <v>77.75</v>
      </c>
      <c r="U11" s="150" t="s">
        <v>168</v>
      </c>
      <c r="V11" s="150"/>
      <c r="W11" s="145">
        <v>0</v>
      </c>
      <c r="X11" s="146">
        <v>24</v>
      </c>
      <c r="Y11" s="146">
        <v>24</v>
      </c>
      <c r="Z11" s="336">
        <f t="shared" ref="Z11:AK11" si="47">Z26+Z41</f>
        <v>1.2757000000000001</v>
      </c>
      <c r="AA11" s="336">
        <f t="shared" si="47"/>
        <v>1.5259</v>
      </c>
      <c r="AB11" s="336">
        <f t="shared" si="47"/>
        <v>1.8260999999999998</v>
      </c>
      <c r="AC11" s="336">
        <f t="shared" si="47"/>
        <v>2.7170399999999995</v>
      </c>
      <c r="AD11" s="336">
        <f t="shared" si="47"/>
        <v>2.50658</v>
      </c>
      <c r="AE11" s="336">
        <f t="shared" si="47"/>
        <v>2.7016000000000004</v>
      </c>
      <c r="AF11" s="336">
        <f t="shared" si="47"/>
        <v>2.53138</v>
      </c>
      <c r="AG11" s="336">
        <f t="shared" si="47"/>
        <v>2.6915399999999998</v>
      </c>
      <c r="AH11" s="336">
        <f t="shared" si="47"/>
        <v>3.7225199999999998</v>
      </c>
      <c r="AI11" s="336">
        <f t="shared" si="47"/>
        <v>4.7835799999999997</v>
      </c>
      <c r="AJ11" s="336">
        <f t="shared" si="47"/>
        <v>5.6944400000000002</v>
      </c>
      <c r="AK11" s="336">
        <f t="shared" si="47"/>
        <v>6.435179999999999</v>
      </c>
      <c r="AL11" s="338">
        <f t="shared" si="3"/>
        <v>38.411560000000001</v>
      </c>
      <c r="AO11" s="150" t="s">
        <v>168</v>
      </c>
      <c r="AP11" s="150" t="s">
        <v>671</v>
      </c>
      <c r="AQ11" s="145">
        <v>0</v>
      </c>
      <c r="AR11" s="146">
        <v>25</v>
      </c>
      <c r="AS11" s="146">
        <f>SUM(AQ11:AR11)</f>
        <v>25</v>
      </c>
      <c r="AT11" s="336">
        <f t="shared" si="4"/>
        <v>3.9857</v>
      </c>
      <c r="AU11" s="542">
        <f t="shared" si="23"/>
        <v>5.2359</v>
      </c>
      <c r="AV11" s="336">
        <f t="shared" si="24"/>
        <v>5.0960999999999999</v>
      </c>
      <c r="AW11" s="336">
        <f t="shared" si="25"/>
        <v>7.6770399999999999</v>
      </c>
      <c r="AX11" s="543">
        <f t="shared" si="26"/>
        <v>6.6515799999999992</v>
      </c>
      <c r="AY11" s="543">
        <f t="shared" si="27"/>
        <v>7.4166000000000007</v>
      </c>
      <c r="AZ11" s="543">
        <f t="shared" si="28"/>
        <v>8.5013799999999993</v>
      </c>
      <c r="BA11" s="542">
        <f t="shared" si="29"/>
        <v>9.9915400000000005</v>
      </c>
      <c r="BB11" s="542">
        <f t="shared" si="30"/>
        <v>11.392519999999999</v>
      </c>
      <c r="BC11" s="542">
        <f t="shared" si="31"/>
        <v>14.42858</v>
      </c>
      <c r="BD11" s="542">
        <f t="shared" si="32"/>
        <v>16.644439999999999</v>
      </c>
      <c r="BE11" s="542">
        <f t="shared" si="33"/>
        <v>19.140180000000001</v>
      </c>
      <c r="BF11" s="338">
        <f t="shared" si="6"/>
        <v>116.16155999999999</v>
      </c>
      <c r="BH11">
        <f>AT11/$AS11</f>
        <v>0.15942800000000001</v>
      </c>
      <c r="BI11">
        <f>AU11/$AS11</f>
        <v>0.20943600000000001</v>
      </c>
      <c r="BJ11">
        <f>AV11/$AS11</f>
        <v>0.203844</v>
      </c>
      <c r="BK11">
        <f>AW11/$AS11</f>
        <v>0.30708160000000001</v>
      </c>
      <c r="BL11">
        <f>AX11/$AS11</f>
        <v>0.26606319999999994</v>
      </c>
      <c r="BM11">
        <f>AY11/$AS11</f>
        <v>0.29666400000000004</v>
      </c>
      <c r="BN11">
        <f>AZ11/$AS11</f>
        <v>0.34005519999999995</v>
      </c>
      <c r="BO11">
        <f>BA11/$AS11</f>
        <v>0.39966160000000001</v>
      </c>
      <c r="BP11">
        <f>BB11/$AS11</f>
        <v>0.45570079999999996</v>
      </c>
      <c r="BQ11">
        <f>BC11/$AS11</f>
        <v>0.57714319999999997</v>
      </c>
      <c r="BR11">
        <f>BD11/$AS11</f>
        <v>0.66577759999999997</v>
      </c>
      <c r="BS11">
        <f>BE11/$AS11</f>
        <v>0.76560720000000004</v>
      </c>
      <c r="BU11" s="150" t="str">
        <f t="shared" si="7"/>
        <v>Rashmi Steel</v>
      </c>
      <c r="BV11" s="150"/>
      <c r="BW11" s="145"/>
      <c r="BX11" s="146"/>
      <c r="BY11" s="146"/>
      <c r="BZ11" s="336">
        <f t="shared" si="8"/>
        <v>3.9857</v>
      </c>
      <c r="CA11" s="336">
        <f t="shared" si="9"/>
        <v>5.2359</v>
      </c>
      <c r="CB11" s="336">
        <f t="shared" si="10"/>
        <v>5.0960999999999999</v>
      </c>
      <c r="CC11" s="336">
        <f t="shared" si="11"/>
        <v>7.6770399999999999</v>
      </c>
      <c r="CD11" s="336">
        <f t="shared" si="12"/>
        <v>6.6515799999999992</v>
      </c>
      <c r="CE11" s="336">
        <f t="shared" si="13"/>
        <v>7.4166000000000007</v>
      </c>
      <c r="CF11" s="336">
        <f t="shared" si="14"/>
        <v>8.5013799999999993</v>
      </c>
      <c r="CG11" s="336">
        <f t="shared" si="15"/>
        <v>9.9915400000000005</v>
      </c>
      <c r="CH11" s="336">
        <f t="shared" si="16"/>
        <v>11.392519999999999</v>
      </c>
      <c r="CI11" s="336">
        <f t="shared" si="17"/>
        <v>14.42858</v>
      </c>
      <c r="CJ11" s="336">
        <f t="shared" si="18"/>
        <v>16.644439999999999</v>
      </c>
      <c r="CK11" s="336">
        <f t="shared" si="19"/>
        <v>19.140180000000001</v>
      </c>
      <c r="CL11" s="338">
        <f t="shared" si="20"/>
        <v>116.16155999999999</v>
      </c>
    </row>
    <row r="12" spans="1:90" ht="26.25" customHeight="1">
      <c r="A12" s="150" t="s">
        <v>169</v>
      </c>
      <c r="B12" s="150"/>
      <c r="C12" s="145">
        <v>5</v>
      </c>
      <c r="D12" s="146">
        <v>0</v>
      </c>
      <c r="E12" s="146">
        <v>5</v>
      </c>
      <c r="F12" s="336">
        <f t="shared" ref="F12:Q12" si="48">F27+F42+F57</f>
        <v>0.42499999999999999</v>
      </c>
      <c r="G12" s="336">
        <f t="shared" si="48"/>
        <v>0.57499999999999996</v>
      </c>
      <c r="H12" s="336">
        <f t="shared" si="48"/>
        <v>0.5</v>
      </c>
      <c r="I12" s="336">
        <f t="shared" si="48"/>
        <v>0.42499999999999999</v>
      </c>
      <c r="J12" s="336">
        <f t="shared" si="48"/>
        <v>0.375</v>
      </c>
      <c r="K12" s="336">
        <f t="shared" si="48"/>
        <v>0.375</v>
      </c>
      <c r="L12" s="336">
        <f t="shared" si="48"/>
        <v>0.5</v>
      </c>
      <c r="M12" s="336">
        <f t="shared" si="48"/>
        <v>0.6</v>
      </c>
      <c r="N12" s="336">
        <f t="shared" si="48"/>
        <v>0.65</v>
      </c>
      <c r="O12" s="336">
        <f t="shared" si="48"/>
        <v>0.8</v>
      </c>
      <c r="P12" s="336">
        <f t="shared" si="48"/>
        <v>0.92500000000000004</v>
      </c>
      <c r="Q12" s="336">
        <f t="shared" si="48"/>
        <v>1.05</v>
      </c>
      <c r="R12" s="338">
        <f t="shared" si="1"/>
        <v>7.1999999999999993</v>
      </c>
      <c r="U12" s="150" t="s">
        <v>169</v>
      </c>
      <c r="V12" s="150"/>
      <c r="W12" s="145">
        <v>5</v>
      </c>
      <c r="X12" s="146">
        <v>0</v>
      </c>
      <c r="Y12" s="146">
        <v>5</v>
      </c>
      <c r="Z12" s="336">
        <f t="shared" ref="Z12:AK12" si="49">Z27+Z42</f>
        <v>0</v>
      </c>
      <c r="AA12" s="336">
        <f t="shared" si="49"/>
        <v>0</v>
      </c>
      <c r="AB12" s="336">
        <f t="shared" si="49"/>
        <v>0</v>
      </c>
      <c r="AC12" s="336">
        <f t="shared" si="49"/>
        <v>0.24024000000000001</v>
      </c>
      <c r="AD12" s="336">
        <f t="shared" si="49"/>
        <v>0.24024000000000001</v>
      </c>
      <c r="AE12" s="336">
        <f t="shared" si="49"/>
        <v>0.56031999999999993</v>
      </c>
      <c r="AF12" s="336">
        <f t="shared" si="49"/>
        <v>0.56031999999999993</v>
      </c>
      <c r="AG12" s="336">
        <f t="shared" si="49"/>
        <v>0.60036</v>
      </c>
      <c r="AH12" s="336">
        <f t="shared" si="49"/>
        <v>0.64039999999999997</v>
      </c>
      <c r="AI12" s="336">
        <f t="shared" si="49"/>
        <v>0.72048000000000001</v>
      </c>
      <c r="AJ12" s="336">
        <f t="shared" si="49"/>
        <v>0.80055999999999994</v>
      </c>
      <c r="AK12" s="336">
        <f t="shared" si="49"/>
        <v>0.92067999999999994</v>
      </c>
      <c r="AL12" s="338">
        <f t="shared" si="3"/>
        <v>5.2835999999999999</v>
      </c>
      <c r="AO12" s="150" t="s">
        <v>169</v>
      </c>
      <c r="AP12" s="144" t="s">
        <v>669</v>
      </c>
      <c r="AQ12" s="145">
        <v>0</v>
      </c>
      <c r="AR12" s="146">
        <v>0</v>
      </c>
      <c r="AS12" s="146">
        <f>SUM(AQ12:AR12)</f>
        <v>0</v>
      </c>
      <c r="AT12" s="336">
        <f t="shared" si="4"/>
        <v>0.42499999999999999</v>
      </c>
      <c r="AU12" s="336">
        <f t="shared" si="23"/>
        <v>0.57499999999999996</v>
      </c>
      <c r="AV12" s="336">
        <f t="shared" si="24"/>
        <v>0.5</v>
      </c>
      <c r="AW12" s="336">
        <f t="shared" si="25"/>
        <v>0.66524000000000005</v>
      </c>
      <c r="AX12" s="336">
        <f t="shared" si="26"/>
        <v>0.61524000000000001</v>
      </c>
      <c r="AY12" s="336">
        <f t="shared" si="27"/>
        <v>0.93531999999999993</v>
      </c>
      <c r="AZ12" s="336">
        <f t="shared" si="28"/>
        <v>1.0603199999999999</v>
      </c>
      <c r="BA12" s="336">
        <f t="shared" si="29"/>
        <v>1.2003599999999999</v>
      </c>
      <c r="BB12" s="336">
        <f t="shared" si="30"/>
        <v>1.2904</v>
      </c>
      <c r="BC12" s="336">
        <f t="shared" si="31"/>
        <v>1.5204800000000001</v>
      </c>
      <c r="BD12" s="336">
        <f t="shared" si="32"/>
        <v>1.72556</v>
      </c>
      <c r="BE12" s="336">
        <f t="shared" si="33"/>
        <v>1.97068</v>
      </c>
      <c r="BF12" s="338">
        <f t="shared" si="6"/>
        <v>12.483599999999999</v>
      </c>
      <c r="BH12" t="e">
        <f>AT12/$AS12</f>
        <v>#DIV/0!</v>
      </c>
      <c r="BI12" t="e">
        <f>AU12/$AS12</f>
        <v>#DIV/0!</v>
      </c>
      <c r="BJ12" t="e">
        <f>AV12/$AS12</f>
        <v>#DIV/0!</v>
      </c>
      <c r="BK12" t="e">
        <f>AW12/$AS12</f>
        <v>#DIV/0!</v>
      </c>
      <c r="BL12" t="e">
        <f>AX12/$AS12</f>
        <v>#DIV/0!</v>
      </c>
      <c r="BM12" t="e">
        <f>AY12/$AS12</f>
        <v>#DIV/0!</v>
      </c>
      <c r="BN12" t="e">
        <f>AZ12/$AS12</f>
        <v>#DIV/0!</v>
      </c>
      <c r="BO12" t="e">
        <f>BA12/$AS12</f>
        <v>#DIV/0!</v>
      </c>
      <c r="BP12" t="e">
        <f>BB12/$AS12</f>
        <v>#DIV/0!</v>
      </c>
      <c r="BQ12" t="e">
        <f>BC12/$AS12</f>
        <v>#DIV/0!</v>
      </c>
      <c r="BR12" t="e">
        <f>BD12/$AS12</f>
        <v>#DIV/0!</v>
      </c>
      <c r="BS12" t="e">
        <f>BE12/$AS12</f>
        <v>#DIV/0!</v>
      </c>
      <c r="BU12" s="150" t="str">
        <f t="shared" si="7"/>
        <v>Telangana - New Plant</v>
      </c>
      <c r="BV12" s="150"/>
      <c r="BW12" s="145"/>
      <c r="BX12" s="146"/>
      <c r="BY12" s="146"/>
      <c r="BZ12" s="336">
        <f t="shared" si="8"/>
        <v>0</v>
      </c>
      <c r="CA12" s="336">
        <f t="shared" si="9"/>
        <v>0</v>
      </c>
      <c r="CB12" s="336">
        <f t="shared" si="10"/>
        <v>0</v>
      </c>
      <c r="CC12" s="336">
        <f t="shared" si="11"/>
        <v>0.24024000000000006</v>
      </c>
      <c r="CD12" s="336">
        <f t="shared" si="12"/>
        <v>0.24024000000000001</v>
      </c>
      <c r="CE12" s="336">
        <f t="shared" si="13"/>
        <v>0.56031999999999993</v>
      </c>
      <c r="CF12" s="336">
        <f t="shared" si="14"/>
        <v>0.56031999999999993</v>
      </c>
      <c r="CG12" s="336">
        <f t="shared" si="15"/>
        <v>0.60035999999999989</v>
      </c>
      <c r="CH12" s="336">
        <f t="shared" si="16"/>
        <v>0.64039999999999997</v>
      </c>
      <c r="CI12" s="336">
        <f t="shared" si="17"/>
        <v>0.72048000000000001</v>
      </c>
      <c r="CJ12" s="336">
        <f t="shared" si="18"/>
        <v>0.80055999999999994</v>
      </c>
      <c r="CK12" s="336">
        <f t="shared" si="19"/>
        <v>0.92067999999999994</v>
      </c>
      <c r="CL12" s="338">
        <f t="shared" si="20"/>
        <v>5.2835999999999999</v>
      </c>
    </row>
    <row r="13" spans="1:90" ht="18.75" customHeight="1">
      <c r="A13" s="150" t="s">
        <v>170</v>
      </c>
      <c r="B13" s="150"/>
      <c r="C13" s="145">
        <v>10</v>
      </c>
      <c r="D13" s="146">
        <v>0</v>
      </c>
      <c r="E13" s="146">
        <v>10</v>
      </c>
      <c r="F13" s="336">
        <f t="shared" ref="F13:Q13" si="50">F28+F43+F58</f>
        <v>0</v>
      </c>
      <c r="G13" s="336">
        <f t="shared" si="50"/>
        <v>0</v>
      </c>
      <c r="H13" s="336">
        <f t="shared" si="50"/>
        <v>0</v>
      </c>
      <c r="I13" s="336">
        <f t="shared" si="50"/>
        <v>0</v>
      </c>
      <c r="J13" s="336">
        <f t="shared" si="50"/>
        <v>0</v>
      </c>
      <c r="K13" s="336">
        <f t="shared" si="50"/>
        <v>0</v>
      </c>
      <c r="L13" s="336">
        <f t="shared" si="50"/>
        <v>0</v>
      </c>
      <c r="M13" s="336">
        <f t="shared" si="50"/>
        <v>0</v>
      </c>
      <c r="N13" s="336">
        <f t="shared" si="50"/>
        <v>0</v>
      </c>
      <c r="O13" s="336">
        <f t="shared" si="50"/>
        <v>0</v>
      </c>
      <c r="P13" s="336">
        <f t="shared" si="50"/>
        <v>0</v>
      </c>
      <c r="Q13" s="336">
        <f t="shared" si="50"/>
        <v>0</v>
      </c>
      <c r="R13" s="338">
        <f t="shared" si="1"/>
        <v>0</v>
      </c>
      <c r="U13" s="150" t="s">
        <v>170</v>
      </c>
      <c r="V13" s="150"/>
      <c r="W13" s="145">
        <v>10</v>
      </c>
      <c r="X13" s="146">
        <v>0</v>
      </c>
      <c r="Y13" s="146">
        <v>10</v>
      </c>
      <c r="Z13" s="336">
        <f t="shared" ref="Z13:AK13" si="51">Z28+Z43</f>
        <v>0</v>
      </c>
      <c r="AA13" s="336">
        <f t="shared" si="51"/>
        <v>0</v>
      </c>
      <c r="AB13" s="336">
        <f t="shared" si="51"/>
        <v>0</v>
      </c>
      <c r="AC13" s="336">
        <f t="shared" si="51"/>
        <v>0</v>
      </c>
      <c r="AD13" s="336">
        <f t="shared" si="51"/>
        <v>0</v>
      </c>
      <c r="AE13" s="336">
        <f t="shared" si="51"/>
        <v>0</v>
      </c>
      <c r="AF13" s="336">
        <f t="shared" si="51"/>
        <v>0.95095000000000007</v>
      </c>
      <c r="AG13" s="336">
        <f t="shared" si="51"/>
        <v>1.0009999999999999</v>
      </c>
      <c r="AH13" s="336">
        <f t="shared" si="51"/>
        <v>1.2012</v>
      </c>
      <c r="AI13" s="336">
        <f t="shared" si="51"/>
        <v>1.3513499999999998</v>
      </c>
      <c r="AJ13" s="336">
        <f t="shared" si="51"/>
        <v>1.6015999999999999</v>
      </c>
      <c r="AK13" s="336">
        <f t="shared" si="51"/>
        <v>1.85185</v>
      </c>
      <c r="AL13" s="338">
        <f t="shared" si="3"/>
        <v>7.9579499999999994</v>
      </c>
      <c r="AO13" s="150" t="s">
        <v>170</v>
      </c>
      <c r="AP13" s="150" t="s">
        <v>673</v>
      </c>
      <c r="AQ13" s="145">
        <v>0</v>
      </c>
      <c r="AR13" s="146">
        <v>0</v>
      </c>
      <c r="AS13" s="146">
        <f>SUM(AQ13:AR13)</f>
        <v>0</v>
      </c>
      <c r="AT13" s="336">
        <f t="shared" si="4"/>
        <v>0</v>
      </c>
      <c r="AU13" s="336">
        <f t="shared" si="23"/>
        <v>0</v>
      </c>
      <c r="AV13" s="336">
        <f t="shared" si="24"/>
        <v>0</v>
      </c>
      <c r="AW13" s="336">
        <f t="shared" si="25"/>
        <v>0</v>
      </c>
      <c r="AX13" s="336">
        <f t="shared" si="26"/>
        <v>0</v>
      </c>
      <c r="AY13" s="336">
        <f t="shared" si="27"/>
        <v>0</v>
      </c>
      <c r="AZ13" s="336">
        <f t="shared" si="28"/>
        <v>0.95095000000000007</v>
      </c>
      <c r="BA13" s="336">
        <f t="shared" si="29"/>
        <v>1.0009999999999999</v>
      </c>
      <c r="BB13" s="336">
        <f t="shared" si="30"/>
        <v>1.2012</v>
      </c>
      <c r="BC13" s="336">
        <f t="shared" si="31"/>
        <v>1.3513499999999998</v>
      </c>
      <c r="BD13" s="336">
        <f t="shared" si="32"/>
        <v>1.6015999999999999</v>
      </c>
      <c r="BE13" s="336">
        <f t="shared" si="33"/>
        <v>1.85185</v>
      </c>
      <c r="BF13" s="338">
        <f t="shared" si="6"/>
        <v>7.9579499999999994</v>
      </c>
      <c r="BH13" t="e">
        <f>AT13/$AS13</f>
        <v>#DIV/0!</v>
      </c>
      <c r="BI13" t="e">
        <f>AU13/$AS13</f>
        <v>#DIV/0!</v>
      </c>
      <c r="BJ13" t="e">
        <f>AV13/$AS13</f>
        <v>#DIV/0!</v>
      </c>
      <c r="BK13" t="e">
        <f>AW13/$AS13</f>
        <v>#DIV/0!</v>
      </c>
      <c r="BL13" t="e">
        <f>AX13/$AS13</f>
        <v>#DIV/0!</v>
      </c>
      <c r="BM13" t="e">
        <f>AY13/$AS13</f>
        <v>#DIV/0!</v>
      </c>
      <c r="BN13" t="e">
        <f>AZ13/$AS13</f>
        <v>#DIV/0!</v>
      </c>
      <c r="BO13" t="e">
        <f>BA13/$AS13</f>
        <v>#DIV/0!</v>
      </c>
      <c r="BP13" t="e">
        <f>BB13/$AS13</f>
        <v>#DIV/0!</v>
      </c>
      <c r="BQ13" t="e">
        <f>BC13/$AS13</f>
        <v>#DIV/0!</v>
      </c>
      <c r="BR13" t="e">
        <f>BD13/$AS13</f>
        <v>#DIV/0!</v>
      </c>
      <c r="BS13" t="e">
        <f>BE13/$AS13</f>
        <v>#DIV/0!</v>
      </c>
      <c r="BU13" s="150" t="str">
        <f t="shared" si="7"/>
        <v>Maharashtra - New Plant</v>
      </c>
      <c r="BV13" s="150"/>
      <c r="BW13" s="145"/>
      <c r="BX13" s="146"/>
      <c r="BY13" s="146"/>
      <c r="BZ13" s="336">
        <f t="shared" si="8"/>
        <v>0</v>
      </c>
      <c r="CA13" s="336">
        <f t="shared" si="9"/>
        <v>0</v>
      </c>
      <c r="CB13" s="336">
        <f t="shared" si="10"/>
        <v>0</v>
      </c>
      <c r="CC13" s="336">
        <f t="shared" si="11"/>
        <v>0</v>
      </c>
      <c r="CD13" s="336">
        <f t="shared" si="12"/>
        <v>0</v>
      </c>
      <c r="CE13" s="336">
        <f t="shared" si="13"/>
        <v>0</v>
      </c>
      <c r="CF13" s="336">
        <f t="shared" si="14"/>
        <v>0.95095000000000007</v>
      </c>
      <c r="CG13" s="336">
        <f t="shared" si="15"/>
        <v>1.0009999999999999</v>
      </c>
      <c r="CH13" s="336">
        <f t="shared" si="16"/>
        <v>1.2012</v>
      </c>
      <c r="CI13" s="336">
        <f t="shared" si="17"/>
        <v>1.3513499999999998</v>
      </c>
      <c r="CJ13" s="336">
        <f t="shared" si="18"/>
        <v>1.6015999999999999</v>
      </c>
      <c r="CK13" s="336">
        <f t="shared" si="19"/>
        <v>1.85185</v>
      </c>
      <c r="CL13" s="338">
        <f t="shared" si="20"/>
        <v>7.9579499999999994</v>
      </c>
    </row>
    <row r="14" spans="1:90" ht="18.75" customHeight="1">
      <c r="A14" s="151" t="s">
        <v>195</v>
      </c>
      <c r="B14" s="151"/>
      <c r="C14" s="149">
        <v>40</v>
      </c>
      <c r="D14" s="149">
        <v>64</v>
      </c>
      <c r="E14" s="149">
        <v>104</v>
      </c>
      <c r="F14" s="149">
        <f t="shared" ref="F14:R14" si="52">SUM(F3:F13)</f>
        <v>22.950000000000003</v>
      </c>
      <c r="G14" s="149">
        <f t="shared" si="52"/>
        <v>31.300000000000008</v>
      </c>
      <c r="H14" s="149">
        <f t="shared" si="52"/>
        <v>27.199999999999996</v>
      </c>
      <c r="I14" s="149">
        <f t="shared" si="52"/>
        <v>22.95</v>
      </c>
      <c r="J14" s="149">
        <f t="shared" si="52"/>
        <v>19.100000000000001</v>
      </c>
      <c r="K14" s="149">
        <f t="shared" si="52"/>
        <v>21.05</v>
      </c>
      <c r="L14" s="149">
        <f t="shared" si="52"/>
        <v>27.199999999999996</v>
      </c>
      <c r="M14" s="149">
        <f t="shared" si="52"/>
        <v>32.949999999999996</v>
      </c>
      <c r="N14" s="149">
        <f t="shared" si="52"/>
        <v>35.15</v>
      </c>
      <c r="O14" s="149">
        <f t="shared" si="52"/>
        <v>43.25</v>
      </c>
      <c r="P14" s="149">
        <f t="shared" si="52"/>
        <v>49.5</v>
      </c>
      <c r="Q14" s="149">
        <f t="shared" si="52"/>
        <v>57.249999999999986</v>
      </c>
      <c r="R14" s="149">
        <f t="shared" si="52"/>
        <v>389.84999999999997</v>
      </c>
      <c r="U14" s="151" t="s">
        <v>195</v>
      </c>
      <c r="V14" s="151"/>
      <c r="W14" s="149">
        <v>40</v>
      </c>
      <c r="X14" s="149">
        <v>64</v>
      </c>
      <c r="Y14" s="149">
        <v>104</v>
      </c>
      <c r="Z14" s="149">
        <f t="shared" ref="Z14:AL14" si="53">SUM(Z3:Z13)</f>
        <v>15.511899999999999</v>
      </c>
      <c r="AA14" s="149">
        <f t="shared" si="53"/>
        <v>17.863600000000002</v>
      </c>
      <c r="AB14" s="149">
        <f t="shared" si="53"/>
        <v>17.9132</v>
      </c>
      <c r="AC14" s="149">
        <f t="shared" si="53"/>
        <v>15.260299999999997</v>
      </c>
      <c r="AD14" s="149">
        <f t="shared" si="53"/>
        <v>15.109399999999999</v>
      </c>
      <c r="AE14" s="149">
        <f t="shared" si="53"/>
        <v>15.909000000000002</v>
      </c>
      <c r="AF14" s="149">
        <f t="shared" si="53"/>
        <v>18.485699999999998</v>
      </c>
      <c r="AG14" s="149">
        <f t="shared" si="53"/>
        <v>20.862499999999997</v>
      </c>
      <c r="AH14" s="149">
        <f t="shared" si="53"/>
        <v>24.315299999999997</v>
      </c>
      <c r="AI14" s="149">
        <f t="shared" si="53"/>
        <v>28.418800000000001</v>
      </c>
      <c r="AJ14" s="149">
        <f t="shared" si="53"/>
        <v>33.273099999999999</v>
      </c>
      <c r="AK14" s="149">
        <f t="shared" si="53"/>
        <v>38.427699999999994</v>
      </c>
      <c r="AL14" s="149">
        <f t="shared" si="53"/>
        <v>261.35050000000001</v>
      </c>
      <c r="AO14" s="151" t="s">
        <v>195</v>
      </c>
      <c r="AP14" s="151"/>
      <c r="AQ14" s="149">
        <f>SUM(AQ3:AQ13)</f>
        <v>99</v>
      </c>
      <c r="AR14" s="149">
        <f>SUM(AR3:AR13)</f>
        <v>71</v>
      </c>
      <c r="AS14" s="149">
        <f>SUM(AS3:AS13)</f>
        <v>170</v>
      </c>
      <c r="AT14" s="149">
        <f t="shared" ref="AT14:BF14" si="54">SUM(AT3:AT13)</f>
        <v>38.461899999999993</v>
      </c>
      <c r="AU14" s="149">
        <f t="shared" si="54"/>
        <v>49.163600000000002</v>
      </c>
      <c r="AV14" s="149">
        <f t="shared" si="54"/>
        <v>45.113199999999999</v>
      </c>
      <c r="AW14" s="149">
        <f t="shared" si="54"/>
        <v>38.210299999999997</v>
      </c>
      <c r="AX14" s="149">
        <f t="shared" si="54"/>
        <v>34.209400000000002</v>
      </c>
      <c r="AY14" s="149">
        <f t="shared" si="54"/>
        <v>36.959000000000003</v>
      </c>
      <c r="AZ14" s="149">
        <f t="shared" si="54"/>
        <v>45.685699999999983</v>
      </c>
      <c r="BA14" s="149">
        <f t="shared" si="54"/>
        <v>53.812499999999993</v>
      </c>
      <c r="BB14" s="149">
        <f t="shared" si="54"/>
        <v>59.465299999999999</v>
      </c>
      <c r="BC14" s="149">
        <f t="shared" si="54"/>
        <v>71.668800000000005</v>
      </c>
      <c r="BD14" s="149">
        <f t="shared" si="54"/>
        <v>82.773099999999999</v>
      </c>
      <c r="BE14" s="149">
        <f t="shared" si="54"/>
        <v>95.677700000000002</v>
      </c>
      <c r="BF14" s="149">
        <f t="shared" si="54"/>
        <v>651.20050000000003</v>
      </c>
      <c r="BU14" s="151" t="str">
        <f t="shared" si="7"/>
        <v>TOTAL</v>
      </c>
      <c r="BV14" s="151"/>
      <c r="BW14" s="149"/>
      <c r="BX14" s="149"/>
      <c r="BY14" s="149"/>
      <c r="BZ14" s="149">
        <f t="shared" si="8"/>
        <v>34.470899999999993</v>
      </c>
      <c r="CA14" s="149">
        <f t="shared" si="9"/>
        <v>43.519600000000004</v>
      </c>
      <c r="CB14" s="149">
        <f t="shared" si="10"/>
        <v>40.111199999999997</v>
      </c>
      <c r="CC14" s="149">
        <f t="shared" si="11"/>
        <v>33.959299999999999</v>
      </c>
      <c r="CD14" s="149">
        <f t="shared" si="12"/>
        <v>30.302400000000002</v>
      </c>
      <c r="CE14" s="149">
        <f t="shared" si="13"/>
        <v>32.416499999999999</v>
      </c>
      <c r="CF14" s="149">
        <f t="shared" si="14"/>
        <v>38.009699999999981</v>
      </c>
      <c r="CG14" s="149">
        <f t="shared" si="15"/>
        <v>42.968999999999994</v>
      </c>
      <c r="CH14" s="149">
        <f t="shared" si="16"/>
        <v>45.519799999999996</v>
      </c>
      <c r="CI14" s="149">
        <f t="shared" si="17"/>
        <v>52.706800000000001</v>
      </c>
      <c r="CJ14" s="149">
        <f t="shared" si="18"/>
        <v>58.218599999999995</v>
      </c>
      <c r="CK14" s="149">
        <f t="shared" si="19"/>
        <v>65.673699999999997</v>
      </c>
      <c r="CL14" s="149">
        <f t="shared" si="20"/>
        <v>517.87750000000005</v>
      </c>
    </row>
    <row r="16" spans="1:90" ht="19.5" customHeight="1">
      <c r="A16" s="709" t="s">
        <v>192</v>
      </c>
      <c r="B16" s="701" t="s">
        <v>193</v>
      </c>
      <c r="C16" s="703" t="s">
        <v>199</v>
      </c>
      <c r="D16" s="704"/>
      <c r="E16" s="705"/>
      <c r="F16" s="706" t="s">
        <v>198</v>
      </c>
      <c r="G16" s="707"/>
      <c r="H16" s="707"/>
      <c r="I16" s="707"/>
      <c r="J16" s="707"/>
      <c r="K16" s="707"/>
      <c r="L16" s="707"/>
      <c r="M16" s="707"/>
      <c r="N16" s="707"/>
      <c r="O16" s="707"/>
      <c r="P16" s="707"/>
      <c r="Q16" s="707"/>
      <c r="R16" s="708"/>
      <c r="U16" s="709" t="s">
        <v>192</v>
      </c>
      <c r="V16" s="701" t="s">
        <v>193</v>
      </c>
      <c r="W16" s="703" t="s">
        <v>199</v>
      </c>
      <c r="X16" s="704"/>
      <c r="Y16" s="705"/>
      <c r="Z16" s="706" t="s">
        <v>200</v>
      </c>
      <c r="AA16" s="707"/>
      <c r="AB16" s="707"/>
      <c r="AC16" s="707"/>
      <c r="AD16" s="707"/>
      <c r="AE16" s="707"/>
      <c r="AF16" s="707"/>
      <c r="AG16" s="707"/>
      <c r="AH16" s="707"/>
      <c r="AI16" s="707"/>
      <c r="AJ16" s="707"/>
      <c r="AK16" s="707"/>
      <c r="AL16" s="708"/>
      <c r="AO16" s="709" t="s">
        <v>192</v>
      </c>
      <c r="AP16" s="701" t="s">
        <v>193</v>
      </c>
      <c r="AQ16" s="703" t="s">
        <v>199</v>
      </c>
      <c r="AR16" s="704"/>
      <c r="AS16" s="705"/>
      <c r="AT16" s="706" t="s">
        <v>674</v>
      </c>
      <c r="AU16" s="707"/>
      <c r="AV16" s="707"/>
      <c r="AW16" s="707"/>
      <c r="AX16" s="707"/>
      <c r="AY16" s="707"/>
      <c r="AZ16" s="707"/>
      <c r="BA16" s="707"/>
      <c r="BB16" s="707"/>
      <c r="BC16" s="707"/>
      <c r="BD16" s="707"/>
      <c r="BE16" s="707"/>
      <c r="BF16" s="708"/>
    </row>
    <row r="17" spans="1:71" ht="19.5" customHeight="1">
      <c r="A17" s="709"/>
      <c r="B17" s="702"/>
      <c r="C17" s="142" t="s">
        <v>201</v>
      </c>
      <c r="D17" s="141" t="s">
        <v>202</v>
      </c>
      <c r="E17" s="141" t="s">
        <v>65</v>
      </c>
      <c r="F17" s="337">
        <v>46113</v>
      </c>
      <c r="G17" s="337">
        <v>46143</v>
      </c>
      <c r="H17" s="337">
        <v>46174</v>
      </c>
      <c r="I17" s="337">
        <v>46204</v>
      </c>
      <c r="J17" s="337">
        <v>46235</v>
      </c>
      <c r="K17" s="337">
        <v>46266</v>
      </c>
      <c r="L17" s="337">
        <v>46296</v>
      </c>
      <c r="M17" s="337">
        <v>46327</v>
      </c>
      <c r="N17" s="337">
        <v>46357</v>
      </c>
      <c r="O17" s="337">
        <v>46388</v>
      </c>
      <c r="P17" s="337">
        <v>46419</v>
      </c>
      <c r="Q17" s="337">
        <v>46447</v>
      </c>
      <c r="R17" s="337" t="s">
        <v>65</v>
      </c>
      <c r="U17" s="709"/>
      <c r="V17" s="702"/>
      <c r="W17" s="142" t="s">
        <v>201</v>
      </c>
      <c r="X17" s="141" t="s">
        <v>202</v>
      </c>
      <c r="Y17" s="141" t="s">
        <v>65</v>
      </c>
      <c r="Z17" s="337">
        <v>46113</v>
      </c>
      <c r="AA17" s="337">
        <v>46143</v>
      </c>
      <c r="AB17" s="337">
        <v>46174</v>
      </c>
      <c r="AC17" s="337">
        <v>46204</v>
      </c>
      <c r="AD17" s="337">
        <v>46235</v>
      </c>
      <c r="AE17" s="337">
        <v>46266</v>
      </c>
      <c r="AF17" s="337">
        <v>46296</v>
      </c>
      <c r="AG17" s="337">
        <v>46327</v>
      </c>
      <c r="AH17" s="337">
        <v>46357</v>
      </c>
      <c r="AI17" s="337">
        <v>46388</v>
      </c>
      <c r="AJ17" s="337">
        <v>46419</v>
      </c>
      <c r="AK17" s="337">
        <v>46447</v>
      </c>
      <c r="AL17" s="337" t="s">
        <v>65</v>
      </c>
      <c r="AO17" s="709"/>
      <c r="AP17" s="702"/>
      <c r="AQ17" s="142" t="s">
        <v>201</v>
      </c>
      <c r="AR17" s="141" t="s">
        <v>202</v>
      </c>
      <c r="AS17" s="141" t="s">
        <v>65</v>
      </c>
      <c r="AT17" s="337">
        <v>46113</v>
      </c>
      <c r="AU17" s="337">
        <v>46143</v>
      </c>
      <c r="AV17" s="337">
        <v>46174</v>
      </c>
      <c r="AW17" s="337">
        <v>46204</v>
      </c>
      <c r="AX17" s="337">
        <v>46235</v>
      </c>
      <c r="AY17" s="337">
        <v>46266</v>
      </c>
      <c r="AZ17" s="337">
        <v>46296</v>
      </c>
      <c r="BA17" s="337">
        <v>46327</v>
      </c>
      <c r="BB17" s="337">
        <v>46357</v>
      </c>
      <c r="BC17" s="337">
        <v>46388</v>
      </c>
      <c r="BD17" s="337">
        <v>46419</v>
      </c>
      <c r="BE17" s="337">
        <v>46447</v>
      </c>
      <c r="BF17" s="337" t="s">
        <v>65</v>
      </c>
    </row>
    <row r="18" spans="1:71" ht="19.5" customHeight="1">
      <c r="A18" s="144" t="s">
        <v>161</v>
      </c>
      <c r="B18" s="144"/>
      <c r="C18" s="145">
        <v>4</v>
      </c>
      <c r="D18" s="146">
        <v>0</v>
      </c>
      <c r="E18" s="146">
        <v>4</v>
      </c>
      <c r="F18" s="336">
        <f>SUMIFS('Supply plan_distributor-wise'!G:G,'Supply plan_distributor-wise'!CD:CD,'Supply plan'!$A18)/1000</f>
        <v>0</v>
      </c>
      <c r="G18" s="336">
        <f>SUMIFS('Supply plan_distributor-wise'!H:H,'Supply plan_distributor-wise'!CE:CE,'Supply plan'!$A18)/1000</f>
        <v>0</v>
      </c>
      <c r="H18" s="336">
        <f>SUMIFS('Supply plan_distributor-wise'!I:I,'Supply plan_distributor-wise'!CF:CF,'Supply plan'!$A18)/1000</f>
        <v>0</v>
      </c>
      <c r="I18" s="336">
        <f>SUMIFS('Supply plan_distributor-wise'!J:J,'Supply plan_distributor-wise'!CG:CG,'Supply plan'!$A18)/1000</f>
        <v>0</v>
      </c>
      <c r="J18" s="336">
        <f>SUMIFS('Supply plan_distributor-wise'!K:K,'Supply plan_distributor-wise'!CH:CH,'Supply plan'!$A18)/1000</f>
        <v>0</v>
      </c>
      <c r="K18" s="336">
        <f>SUMIFS('Supply plan_distributor-wise'!L:L,'Supply plan_distributor-wise'!CI:CI,'Supply plan'!$A18)/1000</f>
        <v>0</v>
      </c>
      <c r="L18" s="336">
        <f>SUMIFS('Supply plan_distributor-wise'!M:M,'Supply plan_distributor-wise'!CJ:CJ,'Supply plan'!$A18)/1000</f>
        <v>0</v>
      </c>
      <c r="M18" s="336">
        <f>SUMIFS('Supply plan_distributor-wise'!N:N,'Supply plan_distributor-wise'!CK:CK,'Supply plan'!$A18)/1000</f>
        <v>0</v>
      </c>
      <c r="N18" s="336">
        <f>SUMIFS('Supply plan_distributor-wise'!O:O,'Supply plan_distributor-wise'!CL:CL,'Supply plan'!$A18)/1000</f>
        <v>0</v>
      </c>
      <c r="O18" s="336">
        <f>SUMIFS('Supply plan_distributor-wise'!P:P,'Supply plan_distributor-wise'!CM:CM,'Supply plan'!$A18)/1000</f>
        <v>0</v>
      </c>
      <c r="P18" s="336">
        <f>SUMIFS('Supply plan_distributor-wise'!Q:Q,'Supply plan_distributor-wise'!CN:CN,'Supply plan'!$A18)/1000</f>
        <v>0</v>
      </c>
      <c r="Q18" s="336">
        <f>SUMIFS('Supply plan_distributor-wise'!R:R,'Supply plan_distributor-wise'!CO:CO,'Supply plan'!$A18)/1000</f>
        <v>0</v>
      </c>
      <c r="R18" s="338">
        <f t="shared" ref="R18:R28" si="55">SUM(F18:Q18)</f>
        <v>0</v>
      </c>
      <c r="U18" s="144" t="s">
        <v>161</v>
      </c>
      <c r="V18" s="144"/>
      <c r="W18" s="145">
        <v>4</v>
      </c>
      <c r="X18" s="146">
        <v>0</v>
      </c>
      <c r="Y18" s="146">
        <v>4</v>
      </c>
      <c r="Z18" s="336">
        <f>SUMIFS('Supply plan_distributor-wise'!AZ:AZ,'Supply plan_distributor-wise'!DN:DN,'Supply plan'!$U18)/1000</f>
        <v>0</v>
      </c>
      <c r="AA18" s="336">
        <f>SUMIFS('Supply plan_distributor-wise'!BA:BA,'Supply plan_distributor-wise'!DO:DO,'Supply plan'!$U18)/1000</f>
        <v>0</v>
      </c>
      <c r="AB18" s="336">
        <f>SUMIFS('Supply plan_distributor-wise'!BB:BB,'Supply plan_distributor-wise'!DP:DP,'Supply plan'!$U18)/1000</f>
        <v>0</v>
      </c>
      <c r="AC18" s="336">
        <f>SUMIFS('Supply plan_distributor-wise'!BC:BC,'Supply plan_distributor-wise'!DQ:DQ,'Supply plan'!$U18)/1000</f>
        <v>0</v>
      </c>
      <c r="AD18" s="336">
        <f>SUMIFS('Supply plan_distributor-wise'!BD:BD,'Supply plan_distributor-wise'!DR:DR,'Supply plan'!$U18)/1000</f>
        <v>0</v>
      </c>
      <c r="AE18" s="336">
        <f>SUMIFS('Supply plan_distributor-wise'!BE:BE,'Supply plan_distributor-wise'!DS:DS,'Supply plan'!$U18)/1000</f>
        <v>0</v>
      </c>
      <c r="AF18" s="336">
        <f>SUMIFS('Supply plan_distributor-wise'!BF:BF,'Supply plan_distributor-wise'!DT:DT,'Supply plan'!$U18)/1000</f>
        <v>0</v>
      </c>
      <c r="AG18" s="336">
        <f>SUMIFS('Supply plan_distributor-wise'!BG:BG,'Supply plan_distributor-wise'!DU:DU,'Supply plan'!$U18)/1000</f>
        <v>0</v>
      </c>
      <c r="AH18" s="336">
        <f>SUMIFS('Supply plan_distributor-wise'!BH:BH,'Supply plan_distributor-wise'!DV:DV,'Supply plan'!$U18)/1000</f>
        <v>0</v>
      </c>
      <c r="AI18" s="336">
        <f>SUMIFS('Supply plan_distributor-wise'!BI:BI,'Supply plan_distributor-wise'!DW:DW,'Supply plan'!$U18)/1000</f>
        <v>0</v>
      </c>
      <c r="AJ18" s="336">
        <f>SUMIFS('Supply plan_distributor-wise'!BJ:BJ,'Supply plan_distributor-wise'!DX:DX,'Supply plan'!$U18)/1000</f>
        <v>0</v>
      </c>
      <c r="AK18" s="336">
        <f>SUMIFS('Supply plan_distributor-wise'!BK:BK,'Supply plan_distributor-wise'!DY:DY,'Supply plan'!$U18)/1000</f>
        <v>0</v>
      </c>
      <c r="AL18" s="338">
        <f t="shared" ref="AL18:AL28" si="56">SUM(Z18:AK18)</f>
        <v>0</v>
      </c>
      <c r="AO18" s="144" t="s">
        <v>161</v>
      </c>
      <c r="AP18" s="144"/>
      <c r="AQ18" s="145">
        <v>18</v>
      </c>
      <c r="AR18" s="146">
        <v>6</v>
      </c>
      <c r="AS18" s="146">
        <f>SUM(AQ18:AR18)</f>
        <v>24</v>
      </c>
      <c r="AT18" s="336">
        <f t="shared" ref="AT18:AT28" si="57">Z18+F18</f>
        <v>0</v>
      </c>
      <c r="AU18" s="336">
        <f t="shared" ref="AU18:AU28" si="58">AA18+G18</f>
        <v>0</v>
      </c>
      <c r="AV18" s="336">
        <f t="shared" ref="AV18:AV28" si="59">AB18+H18</f>
        <v>0</v>
      </c>
      <c r="AW18" s="336">
        <f t="shared" ref="AW18:AW28" si="60">AC18+I18</f>
        <v>0</v>
      </c>
      <c r="AX18" s="336">
        <f t="shared" ref="AX18:AX28" si="61">AD18+J18</f>
        <v>0</v>
      </c>
      <c r="AY18" s="336">
        <f t="shared" ref="AY18:AY28" si="62">AE18+K18</f>
        <v>0</v>
      </c>
      <c r="AZ18" s="336">
        <f t="shared" ref="AZ18:AZ28" si="63">AF18+L18</f>
        <v>0</v>
      </c>
      <c r="BA18" s="336">
        <f t="shared" ref="BA18:BA28" si="64">AG18+M18</f>
        <v>0</v>
      </c>
      <c r="BB18" s="336">
        <f t="shared" ref="BB18:BB28" si="65">AH18+N18</f>
        <v>0</v>
      </c>
      <c r="BC18" s="336">
        <f t="shared" ref="BC18:BC28" si="66">AI18+O18</f>
        <v>0</v>
      </c>
      <c r="BD18" s="336">
        <f t="shared" ref="BD18:BD28" si="67">AJ18+P18</f>
        <v>0</v>
      </c>
      <c r="BE18" s="336">
        <f t="shared" ref="BE18:BE28" si="68">AK18+Q18</f>
        <v>0</v>
      </c>
      <c r="BF18" s="338">
        <f t="shared" ref="BF18:BF28" si="69">SUM(AT18:BE18)</f>
        <v>0</v>
      </c>
      <c r="BH18">
        <f>AT18/$AQ18</f>
        <v>0</v>
      </c>
      <c r="BI18">
        <f>AU18/$AQ18</f>
        <v>0</v>
      </c>
      <c r="BJ18">
        <f>AV18/$AQ18</f>
        <v>0</v>
      </c>
      <c r="BK18">
        <f>AW18/$AQ18</f>
        <v>0</v>
      </c>
      <c r="BL18">
        <f>AX18/$AQ18</f>
        <v>0</v>
      </c>
      <c r="BM18">
        <f>AY18/$AQ18</f>
        <v>0</v>
      </c>
      <c r="BN18">
        <f>AZ18/$AQ18</f>
        <v>0</v>
      </c>
      <c r="BO18">
        <f>BA18/$AQ18</f>
        <v>0</v>
      </c>
      <c r="BP18">
        <f>BB18/$AQ18</f>
        <v>0</v>
      </c>
      <c r="BQ18">
        <f>BC18/$AQ18</f>
        <v>0</v>
      </c>
      <c r="BR18">
        <f>BD18/$AQ18</f>
        <v>0</v>
      </c>
      <c r="BS18">
        <f>BE18/$AQ18</f>
        <v>0</v>
      </c>
    </row>
    <row r="19" spans="1:71" ht="19.5" customHeight="1">
      <c r="A19" s="144" t="s">
        <v>162</v>
      </c>
      <c r="B19" s="144"/>
      <c r="C19" s="145">
        <v>4</v>
      </c>
      <c r="D19" s="146">
        <v>2</v>
      </c>
      <c r="E19" s="146">
        <v>6</v>
      </c>
      <c r="F19" s="336">
        <f>SUMIFS('Supply plan_distributor-wise'!G:G,'Supply plan_distributor-wise'!CD:CD,'Supply plan'!$A19)/1000</f>
        <v>0</v>
      </c>
      <c r="G19" s="336">
        <f>SUMIFS('Supply plan_distributor-wise'!H:H,'Supply plan_distributor-wise'!CE:CE,'Supply plan'!$A19)/1000</f>
        <v>0</v>
      </c>
      <c r="H19" s="336">
        <f>SUMIFS('Supply plan_distributor-wise'!I:I,'Supply plan_distributor-wise'!CF:CF,'Supply plan'!$A19)/1000</f>
        <v>0</v>
      </c>
      <c r="I19" s="336">
        <f>SUMIFS('Supply plan_distributor-wise'!J:J,'Supply plan_distributor-wise'!CG:CG,'Supply plan'!$A19)/1000</f>
        <v>0</v>
      </c>
      <c r="J19" s="336">
        <f>SUMIFS('Supply plan_distributor-wise'!K:K,'Supply plan_distributor-wise'!CH:CH,'Supply plan'!$A19)/1000</f>
        <v>0</v>
      </c>
      <c r="K19" s="336">
        <f>SUMIFS('Supply plan_distributor-wise'!L:L,'Supply plan_distributor-wise'!CI:CI,'Supply plan'!$A19)/1000</f>
        <v>0</v>
      </c>
      <c r="L19" s="336">
        <f>SUMIFS('Supply plan_distributor-wise'!M:M,'Supply plan_distributor-wise'!CJ:CJ,'Supply plan'!$A19)/1000</f>
        <v>0</v>
      </c>
      <c r="M19" s="336">
        <f>SUMIFS('Supply plan_distributor-wise'!N:N,'Supply plan_distributor-wise'!CK:CK,'Supply plan'!$A19)/1000</f>
        <v>0</v>
      </c>
      <c r="N19" s="336">
        <f>SUMIFS('Supply plan_distributor-wise'!O:O,'Supply plan_distributor-wise'!CL:CL,'Supply plan'!$A19)/1000</f>
        <v>0</v>
      </c>
      <c r="O19" s="336">
        <f>SUMIFS('Supply plan_distributor-wise'!P:P,'Supply plan_distributor-wise'!CM:CM,'Supply plan'!$A19)/1000</f>
        <v>0</v>
      </c>
      <c r="P19" s="336">
        <f>SUMIFS('Supply plan_distributor-wise'!Q:Q,'Supply plan_distributor-wise'!CN:CN,'Supply plan'!$A19)/1000</f>
        <v>0</v>
      </c>
      <c r="Q19" s="336">
        <f>SUMIFS('Supply plan_distributor-wise'!R:R,'Supply plan_distributor-wise'!CO:CO,'Supply plan'!$A19)/1000</f>
        <v>0</v>
      </c>
      <c r="R19" s="338">
        <f t="shared" si="55"/>
        <v>0</v>
      </c>
      <c r="U19" s="144" t="s">
        <v>162</v>
      </c>
      <c r="V19" s="144"/>
      <c r="W19" s="145">
        <v>4</v>
      </c>
      <c r="X19" s="146">
        <v>2</v>
      </c>
      <c r="Y19" s="146">
        <v>6</v>
      </c>
      <c r="Z19" s="336">
        <f>SUMIFS('Supply plan_distributor-wise'!AZ:AZ,'Supply plan_distributor-wise'!DN:DN,'Supply plan'!$U19)/1000</f>
        <v>0.95072499999999993</v>
      </c>
      <c r="AA19" s="336">
        <f>SUMIFS('Supply plan_distributor-wise'!BA:BA,'Supply plan_distributor-wise'!DO:DO,'Supply plan'!$U19)/1000</f>
        <v>0.85062499999999996</v>
      </c>
      <c r="AB19" s="336">
        <f>SUMIFS('Supply plan_distributor-wise'!BB:BB,'Supply plan_distributor-wise'!DP:DP,'Supply plan'!$U19)/1000</f>
        <v>1.0507749999999998</v>
      </c>
      <c r="AC19" s="336">
        <f>SUMIFS('Supply plan_distributor-wise'!BC:BC,'Supply plan_distributor-wise'!DQ:DQ,'Supply plan'!$U19)/1000</f>
        <v>1.0508000000000002</v>
      </c>
      <c r="AD19" s="336">
        <f>SUMIFS('Supply plan_distributor-wise'!BD:BD,'Supply plan_distributor-wise'!DR:DR,'Supply plan'!$U19)/1000</f>
        <v>0.9756999999999999</v>
      </c>
      <c r="AE19" s="336">
        <f>SUMIFS('Supply plan_distributor-wise'!BE:BE,'Supply plan_distributor-wise'!DS:DS,'Supply plan'!$U19)/1000</f>
        <v>0.97562499999999996</v>
      </c>
      <c r="AF19" s="336">
        <f>SUMIFS('Supply plan_distributor-wise'!BF:BF,'Supply plan_distributor-wise'!DT:DT,'Supply plan'!$U19)/1000</f>
        <v>1.0756749999999999</v>
      </c>
      <c r="AG19" s="336">
        <f>SUMIFS('Supply plan_distributor-wise'!BG:BG,'Supply plan_distributor-wise'!DU:DU,'Supply plan'!$U19)/1000</f>
        <v>1.1757249999999999</v>
      </c>
      <c r="AH19" s="336">
        <f>SUMIFS('Supply plan_distributor-wise'!BH:BH,'Supply plan_distributor-wise'!DV:DV,'Supply plan'!$U19)/1000</f>
        <v>1.2007249999999998</v>
      </c>
      <c r="AI19" s="336">
        <f>SUMIFS('Supply plan_distributor-wise'!BI:BI,'Supply plan_distributor-wise'!DW:DW,'Supply plan'!$U19)/1000</f>
        <v>1.4509000000000001</v>
      </c>
      <c r="AJ19" s="336">
        <f>SUMIFS('Supply plan_distributor-wise'!BJ:BJ,'Supply plan_distributor-wise'!DX:DX,'Supply plan'!$U19)/1000</f>
        <v>1.901275</v>
      </c>
      <c r="AK19" s="336">
        <f>SUMIFS('Supply plan_distributor-wise'!BK:BK,'Supply plan_distributor-wise'!DY:DY,'Supply plan'!$U19)/1000</f>
        <v>2.1264249999999998</v>
      </c>
      <c r="AL19" s="338">
        <f t="shared" si="56"/>
        <v>14.784974999999999</v>
      </c>
      <c r="AO19" s="144" t="s">
        <v>162</v>
      </c>
      <c r="AP19" s="144"/>
      <c r="AQ19" s="145">
        <v>9</v>
      </c>
      <c r="AR19" s="146">
        <v>3</v>
      </c>
      <c r="AS19" s="146">
        <f>SUM(AQ19:AR19)</f>
        <v>12</v>
      </c>
      <c r="AT19" s="336">
        <f t="shared" si="57"/>
        <v>0.95072499999999993</v>
      </c>
      <c r="AU19" s="336">
        <f t="shared" si="58"/>
        <v>0.85062499999999996</v>
      </c>
      <c r="AV19" s="336">
        <f t="shared" si="59"/>
        <v>1.0507749999999998</v>
      </c>
      <c r="AW19" s="336">
        <f t="shared" si="60"/>
        <v>1.0508000000000002</v>
      </c>
      <c r="AX19" s="336">
        <f t="shared" si="61"/>
        <v>0.9756999999999999</v>
      </c>
      <c r="AY19" s="336">
        <f t="shared" si="62"/>
        <v>0.97562499999999996</v>
      </c>
      <c r="AZ19" s="336">
        <f t="shared" si="63"/>
        <v>1.0756749999999999</v>
      </c>
      <c r="BA19" s="336">
        <f t="shared" si="64"/>
        <v>1.1757249999999999</v>
      </c>
      <c r="BB19" s="336">
        <f t="shared" si="65"/>
        <v>1.2007249999999998</v>
      </c>
      <c r="BC19" s="336">
        <f t="shared" si="66"/>
        <v>1.4509000000000001</v>
      </c>
      <c r="BD19" s="336">
        <f t="shared" si="67"/>
        <v>1.901275</v>
      </c>
      <c r="BE19" s="336">
        <f t="shared" si="68"/>
        <v>2.1264249999999998</v>
      </c>
      <c r="BF19" s="338">
        <f t="shared" si="69"/>
        <v>14.784974999999999</v>
      </c>
      <c r="BH19">
        <f>AT19/$AQ19</f>
        <v>0.1056361111111111</v>
      </c>
      <c r="BI19">
        <f>AU19/$AQ19</f>
        <v>9.4513888888888883E-2</v>
      </c>
      <c r="BJ19">
        <f>AV19/$AQ19</f>
        <v>0.11675277777777776</v>
      </c>
      <c r="BK19">
        <f>AW19/$AQ19</f>
        <v>0.11675555555555557</v>
      </c>
      <c r="BL19">
        <f>AX19/$AQ19</f>
        <v>0.1084111111111111</v>
      </c>
      <c r="BM19">
        <f>AY19/$AQ19</f>
        <v>0.10840277777777778</v>
      </c>
      <c r="BN19">
        <f>AZ19/$AQ19</f>
        <v>0.11951944444444444</v>
      </c>
      <c r="BO19">
        <f>BA19/$AQ19</f>
        <v>0.13063611111111109</v>
      </c>
      <c r="BP19">
        <f>BB19/$AQ19</f>
        <v>0.13341388888888886</v>
      </c>
      <c r="BQ19">
        <f>BC19/$AQ19</f>
        <v>0.16121111111111111</v>
      </c>
      <c r="BR19">
        <f>BD19/$AQ19</f>
        <v>0.21125277777777779</v>
      </c>
      <c r="BS19">
        <f>BE19/$AQ19</f>
        <v>0.23626944444444442</v>
      </c>
    </row>
    <row r="20" spans="1:71" ht="19.5" customHeight="1">
      <c r="A20" s="144" t="s">
        <v>163</v>
      </c>
      <c r="B20" s="144"/>
      <c r="C20" s="145">
        <v>16</v>
      </c>
      <c r="D20" s="146">
        <v>8</v>
      </c>
      <c r="E20" s="146">
        <v>24</v>
      </c>
      <c r="F20" s="336">
        <f>SUMIFS('Supply plan_distributor-wise'!G:G,'Supply plan_distributor-wise'!CD:CD,'Supply plan'!$A20)/1000</f>
        <v>7.46</v>
      </c>
      <c r="G20" s="336">
        <f>SUMIFS('Supply plan_distributor-wise'!H:H,'Supply plan_distributor-wise'!CE:CE,'Supply plan'!$A20)/1000</f>
        <v>10.085000000000001</v>
      </c>
      <c r="H20" s="336">
        <f>SUMIFS('Supply plan_distributor-wise'!I:I,'Supply plan_distributor-wise'!CF:CF,'Supply plan'!$A20)/1000</f>
        <v>8.7449999999999992</v>
      </c>
      <c r="I20" s="336">
        <f>SUMIFS('Supply plan_distributor-wise'!J:J,'Supply plan_distributor-wise'!CG:CG,'Supply plan'!$A20)/1000</f>
        <v>7.46</v>
      </c>
      <c r="J20" s="336">
        <f>SUMIFS('Supply plan_distributor-wise'!K:K,'Supply plan_distributor-wise'!CH:CH,'Supply plan'!$A20)/1000</f>
        <v>6.1269999999999998</v>
      </c>
      <c r="K20" s="336">
        <f>SUMIFS('Supply plan_distributor-wise'!L:L,'Supply plan_distributor-wise'!CI:CI,'Supply plan'!$A20)/1000</f>
        <v>6.4530000000000003</v>
      </c>
      <c r="L20" s="336">
        <f>SUMIFS('Supply plan_distributor-wise'!M:M,'Supply plan_distributor-wise'!CJ:CJ,'Supply plan'!$A20)/1000</f>
        <v>7.0439999999999996</v>
      </c>
      <c r="M20" s="336">
        <f>SUMIFS('Supply plan_distributor-wise'!N:N,'Supply plan_distributor-wise'!CK:CK,'Supply plan'!$A20)/1000</f>
        <v>7.5194999999999999</v>
      </c>
      <c r="N20" s="336">
        <f>SUMIFS('Supply plan_distributor-wise'!O:O,'Supply plan_distributor-wise'!CL:CL,'Supply plan'!$A20)/1000</f>
        <v>5.9455</v>
      </c>
      <c r="O20" s="336">
        <f>SUMIFS('Supply plan_distributor-wise'!P:P,'Supply plan_distributor-wise'!CM:CM,'Supply plan'!$A20)/1000</f>
        <v>5.7015000000000002</v>
      </c>
      <c r="P20" s="336">
        <f>SUMIFS('Supply plan_distributor-wise'!Q:Q,'Supply plan_distributor-wise'!CN:CN,'Supply plan'!$A20)/1000</f>
        <v>4.1005000000000003</v>
      </c>
      <c r="Q20" s="336">
        <f>SUMIFS('Supply plan_distributor-wise'!R:R,'Supply plan_distributor-wise'!CO:CO,'Supply plan'!$A20)/1000</f>
        <v>3.0910000000000002</v>
      </c>
      <c r="R20" s="338">
        <f t="shared" si="55"/>
        <v>79.731999999999985</v>
      </c>
      <c r="U20" s="144" t="s">
        <v>163</v>
      </c>
      <c r="V20" s="144"/>
      <c r="W20" s="145">
        <v>16</v>
      </c>
      <c r="X20" s="146">
        <v>8</v>
      </c>
      <c r="Y20" s="146">
        <v>24</v>
      </c>
      <c r="Z20" s="336">
        <f>SUMIFS('Supply plan_distributor-wise'!AZ:AZ,'Supply plan_distributor-wise'!DN:DN,'Supply plan'!$U20)/1000</f>
        <v>1.6607099999999999</v>
      </c>
      <c r="AA20" s="336">
        <f>SUMIFS('Supply plan_distributor-wise'!BA:BA,'Supply plan_distributor-wise'!DO:DO,'Supply plan'!$U20)/1000</f>
        <v>1.8456699999999999</v>
      </c>
      <c r="AB20" s="336">
        <f>SUMIFS('Supply plan_distributor-wise'!BB:BB,'Supply plan_distributor-wise'!DP:DP,'Supply plan'!$U20)/1000</f>
        <v>2.1107100000000001</v>
      </c>
      <c r="AC20" s="336">
        <f>SUMIFS('Supply plan_distributor-wise'!BC:BC,'Supply plan_distributor-wise'!DQ:DQ,'Supply plan'!$U20)/1000</f>
        <v>1.9753999999999996</v>
      </c>
      <c r="AD20" s="336">
        <f>SUMIFS('Supply plan_distributor-wise'!BD:BD,'Supply plan_distributor-wise'!DR:DR,'Supply plan'!$U20)/1000</f>
        <v>2.2253999999999996</v>
      </c>
      <c r="AE20" s="336">
        <f>SUMIFS('Supply plan_distributor-wise'!BE:BE,'Supply plan_distributor-wise'!DS:DS,'Supply plan'!$U20)/1000</f>
        <v>2.4453949999999995</v>
      </c>
      <c r="AF20" s="336">
        <f>SUMIFS('Supply plan_distributor-wise'!BF:BF,'Supply plan_distributor-wise'!DT:DT,'Supply plan'!$U20)/1000</f>
        <v>2.7703949999999997</v>
      </c>
      <c r="AG20" s="336">
        <f>SUMIFS('Supply plan_distributor-wise'!BG:BG,'Supply plan_distributor-wise'!DU:DU,'Supply plan'!$U20)/1000</f>
        <v>3.1054799999999996</v>
      </c>
      <c r="AH20" s="336">
        <f>SUMIFS('Supply plan_distributor-wise'!BH:BH,'Supply plan_distributor-wise'!DV:DV,'Supply plan'!$U20)/1000</f>
        <v>3.4705699999999995</v>
      </c>
      <c r="AI20" s="336">
        <f>SUMIFS('Supply plan_distributor-wise'!BI:BI,'Supply plan_distributor-wise'!DW:DW,'Supply plan'!$U20)/1000</f>
        <v>3.8056549999999998</v>
      </c>
      <c r="AJ20" s="336">
        <f>SUMIFS('Supply plan_distributor-wise'!BJ:BJ,'Supply plan_distributor-wise'!DX:DX,'Supply plan'!$U20)/1000</f>
        <v>4.1607599999999989</v>
      </c>
      <c r="AK20" s="336">
        <f>SUMIFS('Supply plan_distributor-wise'!BK:BK,'Supply plan_distributor-wise'!DY:DY,'Supply plan'!$U20)/1000</f>
        <v>4.6209700000000007</v>
      </c>
      <c r="AL20" s="338">
        <f t="shared" si="56"/>
        <v>34.197114999999997</v>
      </c>
      <c r="AO20" s="144" t="s">
        <v>163</v>
      </c>
      <c r="AP20" s="144"/>
      <c r="AQ20" s="145">
        <v>20</v>
      </c>
      <c r="AR20" s="146">
        <v>10</v>
      </c>
      <c r="AS20" s="146">
        <f>SUM(AQ20:AR20)</f>
        <v>30</v>
      </c>
      <c r="AT20" s="336">
        <f t="shared" si="57"/>
        <v>9.120709999999999</v>
      </c>
      <c r="AU20" s="336">
        <f t="shared" si="58"/>
        <v>11.930670000000001</v>
      </c>
      <c r="AV20" s="336">
        <f t="shared" si="59"/>
        <v>10.855709999999998</v>
      </c>
      <c r="AW20" s="336">
        <f t="shared" si="60"/>
        <v>9.4353999999999996</v>
      </c>
      <c r="AX20" s="336">
        <f t="shared" si="61"/>
        <v>8.3523999999999994</v>
      </c>
      <c r="AY20" s="336">
        <f t="shared" si="62"/>
        <v>8.8983950000000007</v>
      </c>
      <c r="AZ20" s="336">
        <f t="shared" si="63"/>
        <v>9.8143949999999993</v>
      </c>
      <c r="BA20" s="336">
        <f t="shared" si="64"/>
        <v>10.624979999999999</v>
      </c>
      <c r="BB20" s="336">
        <f t="shared" si="65"/>
        <v>9.4160699999999995</v>
      </c>
      <c r="BC20" s="336">
        <f t="shared" si="66"/>
        <v>9.5071550000000009</v>
      </c>
      <c r="BD20" s="336">
        <f t="shared" si="67"/>
        <v>8.26126</v>
      </c>
      <c r="BE20" s="336">
        <f t="shared" si="68"/>
        <v>7.7119700000000009</v>
      </c>
      <c r="BF20" s="338">
        <f t="shared" si="69"/>
        <v>113.929115</v>
      </c>
      <c r="BH20">
        <f>AT20/$AQ20</f>
        <v>0.45603549999999993</v>
      </c>
      <c r="BI20">
        <f>AU20/$AQ20</f>
        <v>0.59653350000000005</v>
      </c>
      <c r="BJ20">
        <f>AV20/$AQ20</f>
        <v>0.54278549999999992</v>
      </c>
      <c r="BK20">
        <f>AW20/$AQ20</f>
        <v>0.47176999999999997</v>
      </c>
      <c r="BL20">
        <f>AX20/$AQ20</f>
        <v>0.41761999999999999</v>
      </c>
      <c r="BM20">
        <f>AY20/$AQ20</f>
        <v>0.44491975000000006</v>
      </c>
      <c r="BN20">
        <f>AZ20/$AQ20</f>
        <v>0.49071974999999995</v>
      </c>
      <c r="BO20">
        <f>BA20/$AQ20</f>
        <v>0.53124899999999997</v>
      </c>
      <c r="BP20">
        <f>BB20/$AQ20</f>
        <v>0.47080349999999999</v>
      </c>
      <c r="BQ20">
        <f>BC20/$AQ20</f>
        <v>0.47535775000000002</v>
      </c>
      <c r="BR20">
        <f>BD20/$AQ20</f>
        <v>0.41306300000000001</v>
      </c>
      <c r="BS20">
        <f>BE20/$AQ20</f>
        <v>0.38559850000000007</v>
      </c>
    </row>
    <row r="21" spans="1:71" ht="19.5" customHeight="1">
      <c r="A21" s="144" t="s">
        <v>164</v>
      </c>
      <c r="B21" s="144"/>
      <c r="C21" s="145">
        <v>0</v>
      </c>
      <c r="D21" s="146">
        <v>10</v>
      </c>
      <c r="E21" s="146">
        <v>10</v>
      </c>
      <c r="F21" s="336">
        <f>SUMIFS('Supply plan_distributor-wise'!G:G,'Supply plan_distributor-wise'!CD:CD,'Supply plan'!$A21)/1000</f>
        <v>0</v>
      </c>
      <c r="G21" s="336">
        <f>SUMIFS('Supply plan_distributor-wise'!H:H,'Supply plan_distributor-wise'!CE:CE,'Supply plan'!$A21)/1000</f>
        <v>0</v>
      </c>
      <c r="H21" s="336">
        <f>SUMIFS('Supply plan_distributor-wise'!I:I,'Supply plan_distributor-wise'!CF:CF,'Supply plan'!$A21)/1000</f>
        <v>0</v>
      </c>
      <c r="I21" s="336">
        <f>SUMIFS('Supply plan_distributor-wise'!J:J,'Supply plan_distributor-wise'!CG:CG,'Supply plan'!$A21)/1000</f>
        <v>0</v>
      </c>
      <c r="J21" s="336">
        <f>SUMIFS('Supply plan_distributor-wise'!K:K,'Supply plan_distributor-wise'!CH:CH,'Supply plan'!$A21)/1000</f>
        <v>0</v>
      </c>
      <c r="K21" s="336">
        <f>SUMIFS('Supply plan_distributor-wise'!L:L,'Supply plan_distributor-wise'!CI:CI,'Supply plan'!$A21)/1000</f>
        <v>0</v>
      </c>
      <c r="L21" s="336">
        <f>SUMIFS('Supply plan_distributor-wise'!M:M,'Supply plan_distributor-wise'!CJ:CJ,'Supply plan'!$A21)/1000</f>
        <v>0</v>
      </c>
      <c r="M21" s="336">
        <f>SUMIFS('Supply plan_distributor-wise'!N:N,'Supply plan_distributor-wise'!CK:CK,'Supply plan'!$A21)/1000</f>
        <v>0</v>
      </c>
      <c r="N21" s="336">
        <f>SUMIFS('Supply plan_distributor-wise'!O:O,'Supply plan_distributor-wise'!CL:CL,'Supply plan'!$A21)/1000</f>
        <v>0</v>
      </c>
      <c r="O21" s="336">
        <f>SUMIFS('Supply plan_distributor-wise'!P:P,'Supply plan_distributor-wise'!CM:CM,'Supply plan'!$A21)/1000</f>
        <v>0</v>
      </c>
      <c r="P21" s="336">
        <f>SUMIFS('Supply plan_distributor-wise'!Q:Q,'Supply plan_distributor-wise'!CN:CN,'Supply plan'!$A21)/1000</f>
        <v>0</v>
      </c>
      <c r="Q21" s="336">
        <f>SUMIFS('Supply plan_distributor-wise'!R:R,'Supply plan_distributor-wise'!CO:CO,'Supply plan'!$A21)/1000</f>
        <v>0</v>
      </c>
      <c r="R21" s="338">
        <f t="shared" si="55"/>
        <v>0</v>
      </c>
      <c r="U21" s="144" t="s">
        <v>164</v>
      </c>
      <c r="V21" s="144"/>
      <c r="W21" s="145">
        <v>0</v>
      </c>
      <c r="X21" s="146">
        <v>10</v>
      </c>
      <c r="Y21" s="146">
        <v>10</v>
      </c>
      <c r="Z21" s="336">
        <f>SUMIFS('Supply plan_distributor-wise'!AZ:AZ,'Supply plan_distributor-wise'!DN:DN,'Supply plan'!$U21)/1000</f>
        <v>0</v>
      </c>
      <c r="AA21" s="336">
        <f>SUMIFS('Supply plan_distributor-wise'!BA:BA,'Supply plan_distributor-wise'!DO:DO,'Supply plan'!$U21)/1000</f>
        <v>0</v>
      </c>
      <c r="AB21" s="336">
        <f>SUMIFS('Supply plan_distributor-wise'!BB:BB,'Supply plan_distributor-wise'!DP:DP,'Supply plan'!$U21)/1000</f>
        <v>0</v>
      </c>
      <c r="AC21" s="336">
        <f>SUMIFS('Supply plan_distributor-wise'!BC:BC,'Supply plan_distributor-wise'!DQ:DQ,'Supply plan'!$U21)/1000</f>
        <v>0</v>
      </c>
      <c r="AD21" s="336">
        <f>SUMIFS('Supply plan_distributor-wise'!BD:BD,'Supply plan_distributor-wise'!DR:DR,'Supply plan'!$U21)/1000</f>
        <v>0</v>
      </c>
      <c r="AE21" s="336">
        <f>SUMIFS('Supply plan_distributor-wise'!BE:BE,'Supply plan_distributor-wise'!DS:DS,'Supply plan'!$U21)/1000</f>
        <v>0</v>
      </c>
      <c r="AF21" s="336">
        <f>SUMIFS('Supply plan_distributor-wise'!BF:BF,'Supply plan_distributor-wise'!DT:DT,'Supply plan'!$U21)/1000</f>
        <v>0</v>
      </c>
      <c r="AG21" s="336">
        <f>SUMIFS('Supply plan_distributor-wise'!BG:BG,'Supply plan_distributor-wise'!DU:DU,'Supply plan'!$U21)/1000</f>
        <v>0</v>
      </c>
      <c r="AH21" s="336">
        <f>SUMIFS('Supply plan_distributor-wise'!BH:BH,'Supply plan_distributor-wise'!DV:DV,'Supply plan'!$U21)/1000</f>
        <v>0</v>
      </c>
      <c r="AI21" s="336">
        <f>SUMIFS('Supply plan_distributor-wise'!BI:BI,'Supply plan_distributor-wise'!DW:DW,'Supply plan'!$U21)/1000</f>
        <v>0</v>
      </c>
      <c r="AJ21" s="336">
        <f>SUMIFS('Supply plan_distributor-wise'!BJ:BJ,'Supply plan_distributor-wise'!DX:DX,'Supply plan'!$U21)/1000</f>
        <v>0</v>
      </c>
      <c r="AK21" s="336">
        <f>SUMIFS('Supply plan_distributor-wise'!BK:BK,'Supply plan_distributor-wise'!DY:DY,'Supply plan'!$U21)/1000</f>
        <v>0</v>
      </c>
      <c r="AL21" s="338">
        <f t="shared" si="56"/>
        <v>0</v>
      </c>
      <c r="AO21" s="144" t="s">
        <v>164</v>
      </c>
      <c r="AP21" s="144"/>
      <c r="AQ21" s="145">
        <v>10</v>
      </c>
      <c r="AR21" s="146">
        <v>10</v>
      </c>
      <c r="AS21" s="146">
        <f>SUM(AQ21:AR21)</f>
        <v>20</v>
      </c>
      <c r="AT21" s="336">
        <f t="shared" si="57"/>
        <v>0</v>
      </c>
      <c r="AU21" s="336">
        <f t="shared" si="58"/>
        <v>0</v>
      </c>
      <c r="AV21" s="336">
        <f t="shared" si="59"/>
        <v>0</v>
      </c>
      <c r="AW21" s="336">
        <f t="shared" si="60"/>
        <v>0</v>
      </c>
      <c r="AX21" s="336">
        <f t="shared" si="61"/>
        <v>0</v>
      </c>
      <c r="AY21" s="336">
        <f t="shared" si="62"/>
        <v>0</v>
      </c>
      <c r="AZ21" s="336">
        <f t="shared" si="63"/>
        <v>0</v>
      </c>
      <c r="BA21" s="336">
        <f t="shared" si="64"/>
        <v>0</v>
      </c>
      <c r="BB21" s="336">
        <f t="shared" si="65"/>
        <v>0</v>
      </c>
      <c r="BC21" s="336">
        <f t="shared" si="66"/>
        <v>0</v>
      </c>
      <c r="BD21" s="336">
        <f t="shared" si="67"/>
        <v>0</v>
      </c>
      <c r="BE21" s="336">
        <f t="shared" si="68"/>
        <v>0</v>
      </c>
      <c r="BF21" s="338">
        <f t="shared" si="69"/>
        <v>0</v>
      </c>
      <c r="BH21">
        <f>AT21/$AQ21</f>
        <v>0</v>
      </c>
      <c r="BI21">
        <f>AU21/$AQ21</f>
        <v>0</v>
      </c>
      <c r="BJ21">
        <f>AV21/$AQ21</f>
        <v>0</v>
      </c>
      <c r="BK21">
        <f>AW21/$AQ21</f>
        <v>0</v>
      </c>
      <c r="BL21">
        <f>AX21/$AQ21</f>
        <v>0</v>
      </c>
      <c r="BM21">
        <f>AY21/$AQ21</f>
        <v>0</v>
      </c>
      <c r="BN21">
        <f>AZ21/$AQ21</f>
        <v>0</v>
      </c>
      <c r="BO21">
        <f>BA21/$AQ21</f>
        <v>0</v>
      </c>
      <c r="BP21">
        <f>BB21/$AQ21</f>
        <v>0</v>
      </c>
      <c r="BQ21">
        <f>BC21/$AQ21</f>
        <v>0</v>
      </c>
      <c r="BR21">
        <f>BD21/$AQ21</f>
        <v>0</v>
      </c>
      <c r="BS21">
        <f>BE21/$AQ21</f>
        <v>0</v>
      </c>
    </row>
    <row r="22" spans="1:71" ht="19.5" customHeight="1">
      <c r="A22" s="150" t="s">
        <v>165</v>
      </c>
      <c r="B22" s="150"/>
      <c r="C22" s="145">
        <v>7</v>
      </c>
      <c r="D22" s="146">
        <v>0</v>
      </c>
      <c r="E22" s="146">
        <v>7</v>
      </c>
      <c r="F22" s="336">
        <f>SUMIFS('Supply plan_distributor-wise'!G:G,'Supply plan_distributor-wise'!CD:CD,'Supply plan'!$A22)/1000</f>
        <v>0.58399999999999996</v>
      </c>
      <c r="G22" s="336">
        <f>SUMIFS('Supply plan_distributor-wise'!H:H,'Supply plan_distributor-wise'!CE:CE,'Supply plan'!$A22)/1000</f>
        <v>0.73599999999999999</v>
      </c>
      <c r="H22" s="336">
        <f>SUMIFS('Supply plan_distributor-wise'!I:I,'Supply plan_distributor-wise'!CF:CF,'Supply plan'!$A22)/1000</f>
        <v>0.53600000000000003</v>
      </c>
      <c r="I22" s="336">
        <f>SUMIFS('Supply plan_distributor-wise'!J:J,'Supply plan_distributor-wise'!CG:CG,'Supply plan'!$A22)/1000</f>
        <v>0.45600000000000002</v>
      </c>
      <c r="J22" s="336">
        <f>SUMIFS('Supply plan_distributor-wise'!K:K,'Supply plan_distributor-wise'!CH:CH,'Supply plan'!$A22)/1000</f>
        <v>0.30399999999999999</v>
      </c>
      <c r="K22" s="336">
        <f>SUMIFS('Supply plan_distributor-wise'!L:L,'Supply plan_distributor-wise'!CI:CI,'Supply plan'!$A22)/1000</f>
        <v>0.33600000000000002</v>
      </c>
      <c r="L22" s="336">
        <f>SUMIFS('Supply plan_distributor-wise'!M:M,'Supply plan_distributor-wise'!CJ:CJ,'Supply plan'!$A22)/1000</f>
        <v>0.32800000000000001</v>
      </c>
      <c r="M22" s="336">
        <f>SUMIFS('Supply plan_distributor-wise'!N:N,'Supply plan_distributor-wise'!CK:CK,'Supply plan'!$A22)/1000</f>
        <v>0.27200000000000002</v>
      </c>
      <c r="N22" s="336">
        <f>SUMIFS('Supply plan_distributor-wise'!O:O,'Supply plan_distributor-wise'!CL:CL,'Supply plan'!$A22)/1000</f>
        <v>0.216</v>
      </c>
      <c r="O22" s="336">
        <f>SUMIFS('Supply plan_distributor-wise'!P:P,'Supply plan_distributor-wise'!CM:CM,'Supply plan'!$A22)/1000</f>
        <v>0.17599999999999999</v>
      </c>
      <c r="P22" s="336">
        <f>SUMIFS('Supply plan_distributor-wise'!Q:Q,'Supply plan_distributor-wise'!CN:CN,'Supply plan'!$A22)/1000</f>
        <v>0</v>
      </c>
      <c r="Q22" s="336">
        <f>SUMIFS('Supply plan_distributor-wise'!R:R,'Supply plan_distributor-wise'!CO:CO,'Supply plan'!$A22)/1000</f>
        <v>0</v>
      </c>
      <c r="R22" s="338">
        <f t="shared" si="55"/>
        <v>3.944</v>
      </c>
      <c r="U22" s="150" t="s">
        <v>165</v>
      </c>
      <c r="V22" s="150"/>
      <c r="W22" s="145">
        <v>7</v>
      </c>
      <c r="X22" s="146">
        <v>0</v>
      </c>
      <c r="Y22" s="146">
        <v>7</v>
      </c>
      <c r="Z22" s="336">
        <f>SUMIFS('Supply plan_distributor-wise'!AZ:AZ,'Supply plan_distributor-wise'!DN:DN,'Supply plan'!$U22)/1000</f>
        <v>0.38010000000000005</v>
      </c>
      <c r="AA22" s="336">
        <f>SUMIFS('Supply plan_distributor-wise'!BA:BA,'Supply plan_distributor-wise'!DO:DO,'Supply plan'!$U22)/1000</f>
        <v>0.52015999999999996</v>
      </c>
      <c r="AB22" s="336">
        <f>SUMIFS('Supply plan_distributor-wise'!BB:BB,'Supply plan_distributor-wise'!DP:DP,'Supply plan'!$U22)/1000</f>
        <v>0.52513999999999994</v>
      </c>
      <c r="AC22" s="336">
        <f>SUMIFS('Supply plan_distributor-wise'!BC:BC,'Supply plan_distributor-wise'!DQ:DQ,'Supply plan'!$U22)/1000</f>
        <v>0.5101</v>
      </c>
      <c r="AD22" s="336">
        <f>SUMIFS('Supply plan_distributor-wise'!BD:BD,'Supply plan_distributor-wise'!DR:DR,'Supply plan'!$U22)/1000</f>
        <v>0.53007999999999988</v>
      </c>
      <c r="AE22" s="336">
        <f>SUMIFS('Supply plan_distributor-wise'!BE:BE,'Supply plan_distributor-wise'!DS:DS,'Supply plan'!$U22)/1000</f>
        <v>0.61007999999999996</v>
      </c>
      <c r="AF22" s="336">
        <f>SUMIFS('Supply plan_distributor-wise'!BF:BF,'Supply plan_distributor-wise'!DT:DT,'Supply plan'!$U22)/1000</f>
        <v>0.61007999999999996</v>
      </c>
      <c r="AG22" s="336">
        <f>SUMIFS('Supply plan_distributor-wise'!BG:BG,'Supply plan_distributor-wise'!DU:DU,'Supply plan'!$U22)/1000</f>
        <v>0.67009999999999992</v>
      </c>
      <c r="AH22" s="336">
        <f>SUMIFS('Supply plan_distributor-wise'!BH:BH,'Supply plan_distributor-wise'!DV:DV,'Supply plan'!$U22)/1000</f>
        <v>0.72009999999999996</v>
      </c>
      <c r="AI22" s="336">
        <f>SUMIFS('Supply plan_distributor-wise'!BI:BI,'Supply plan_distributor-wise'!DW:DW,'Supply plan'!$U22)/1000</f>
        <v>0.78015999999999996</v>
      </c>
      <c r="AJ22" s="336">
        <f>SUMIFS('Supply plan_distributor-wise'!BJ:BJ,'Supply plan_distributor-wise'!DX:DX,'Supply plan'!$U22)/1000</f>
        <v>0.80018</v>
      </c>
      <c r="AK22" s="336">
        <f>SUMIFS('Supply plan_distributor-wise'!BK:BK,'Supply plan_distributor-wise'!DY:DY,'Supply plan'!$U22)/1000</f>
        <v>0.82020000000000004</v>
      </c>
      <c r="AL22" s="338">
        <f t="shared" si="56"/>
        <v>7.4764799999999996</v>
      </c>
      <c r="AO22" s="150" t="s">
        <v>165</v>
      </c>
      <c r="AP22" s="150"/>
      <c r="AQ22" s="145">
        <v>18</v>
      </c>
      <c r="AR22" s="146">
        <v>0</v>
      </c>
      <c r="AS22" s="146">
        <f>SUM(AQ22:AR22)</f>
        <v>18</v>
      </c>
      <c r="AT22" s="336">
        <f t="shared" si="57"/>
        <v>0.96409999999999996</v>
      </c>
      <c r="AU22" s="336">
        <f t="shared" si="58"/>
        <v>1.2561599999999999</v>
      </c>
      <c r="AV22" s="336">
        <f t="shared" si="59"/>
        <v>1.06114</v>
      </c>
      <c r="AW22" s="336">
        <f t="shared" si="60"/>
        <v>0.96609999999999996</v>
      </c>
      <c r="AX22" s="336">
        <f t="shared" si="61"/>
        <v>0.83407999999999993</v>
      </c>
      <c r="AY22" s="336">
        <f t="shared" si="62"/>
        <v>0.94608000000000003</v>
      </c>
      <c r="AZ22" s="336">
        <f t="shared" si="63"/>
        <v>0.93808000000000002</v>
      </c>
      <c r="BA22" s="336">
        <f t="shared" si="64"/>
        <v>0.94209999999999994</v>
      </c>
      <c r="BB22" s="336">
        <f t="shared" si="65"/>
        <v>0.93609999999999993</v>
      </c>
      <c r="BC22" s="336">
        <f t="shared" si="66"/>
        <v>0.9561599999999999</v>
      </c>
      <c r="BD22" s="336">
        <f t="shared" si="67"/>
        <v>0.80018</v>
      </c>
      <c r="BE22" s="336">
        <f t="shared" si="68"/>
        <v>0.82020000000000004</v>
      </c>
      <c r="BF22" s="338">
        <f t="shared" si="69"/>
        <v>11.42048</v>
      </c>
      <c r="BH22">
        <f>AT22/$AQ22</f>
        <v>5.3561111111111108E-2</v>
      </c>
      <c r="BI22">
        <f>AU22/$AQ22</f>
        <v>6.9786666666666664E-2</v>
      </c>
      <c r="BJ22">
        <f>AV22/$AQ22</f>
        <v>5.8952222222222218E-2</v>
      </c>
      <c r="BK22">
        <f>AW22/$AQ22</f>
        <v>5.3672222222222218E-2</v>
      </c>
      <c r="BL22">
        <f>AX22/$AQ22</f>
        <v>4.6337777777777776E-2</v>
      </c>
      <c r="BM22">
        <f>AY22/$AQ22</f>
        <v>5.2560000000000003E-2</v>
      </c>
      <c r="BN22">
        <f>AZ22/$AQ22</f>
        <v>5.2115555555555554E-2</v>
      </c>
      <c r="BO22">
        <f>BA22/$AQ22</f>
        <v>5.2338888888888886E-2</v>
      </c>
      <c r="BP22">
        <f>BB22/$AQ22</f>
        <v>5.2005555555555555E-2</v>
      </c>
      <c r="BQ22">
        <f>BC22/$AQ22</f>
        <v>5.3119999999999994E-2</v>
      </c>
      <c r="BR22">
        <f>BD22/$AQ22</f>
        <v>4.4454444444444442E-2</v>
      </c>
      <c r="BS22">
        <f>BE22/$AQ22</f>
        <v>4.5566666666666672E-2</v>
      </c>
    </row>
    <row r="23" spans="1:71" ht="19.5" customHeight="1">
      <c r="A23" s="150" t="s">
        <v>166</v>
      </c>
      <c r="B23" s="150"/>
      <c r="C23" s="145">
        <v>0</v>
      </c>
      <c r="D23" s="146">
        <v>7</v>
      </c>
      <c r="E23" s="146">
        <v>7</v>
      </c>
      <c r="F23" s="336">
        <f>SUMIFS('Supply plan_distributor-wise'!G:G,'Supply plan_distributor-wise'!CD:CD,'Supply plan'!$A23)/1000</f>
        <v>0</v>
      </c>
      <c r="G23" s="336">
        <f>SUMIFS('Supply plan_distributor-wise'!H:H,'Supply plan_distributor-wise'!CE:CE,'Supply plan'!$A23)/1000</f>
        <v>0</v>
      </c>
      <c r="H23" s="336">
        <f>SUMIFS('Supply plan_distributor-wise'!I:I,'Supply plan_distributor-wise'!CF:CF,'Supply plan'!$A23)/1000</f>
        <v>0</v>
      </c>
      <c r="I23" s="336">
        <f>SUMIFS('Supply plan_distributor-wise'!J:J,'Supply plan_distributor-wise'!CG:CG,'Supply plan'!$A23)/1000</f>
        <v>0</v>
      </c>
      <c r="J23" s="336">
        <f>SUMIFS('Supply plan_distributor-wise'!K:K,'Supply plan_distributor-wise'!CH:CH,'Supply plan'!$A23)/1000</f>
        <v>0</v>
      </c>
      <c r="K23" s="336">
        <f>SUMIFS('Supply plan_distributor-wise'!L:L,'Supply plan_distributor-wise'!CI:CI,'Supply plan'!$A23)/1000</f>
        <v>0</v>
      </c>
      <c r="L23" s="336">
        <f>SUMIFS('Supply plan_distributor-wise'!M:M,'Supply plan_distributor-wise'!CJ:CJ,'Supply plan'!$A23)/1000</f>
        <v>0</v>
      </c>
      <c r="M23" s="336">
        <f>SUMIFS('Supply plan_distributor-wise'!N:N,'Supply plan_distributor-wise'!CK:CK,'Supply plan'!$A23)/1000</f>
        <v>0</v>
      </c>
      <c r="N23" s="336">
        <f>SUMIFS('Supply plan_distributor-wise'!O:O,'Supply plan_distributor-wise'!CL:CL,'Supply plan'!$A23)/1000</f>
        <v>0</v>
      </c>
      <c r="O23" s="336">
        <f>SUMIFS('Supply plan_distributor-wise'!P:P,'Supply plan_distributor-wise'!CM:CM,'Supply plan'!$A23)/1000</f>
        <v>0</v>
      </c>
      <c r="P23" s="336">
        <f>SUMIFS('Supply plan_distributor-wise'!Q:Q,'Supply plan_distributor-wise'!CN:CN,'Supply plan'!$A23)/1000</f>
        <v>0</v>
      </c>
      <c r="Q23" s="336">
        <f>SUMIFS('Supply plan_distributor-wise'!R:R,'Supply plan_distributor-wise'!CO:CO,'Supply plan'!$A23)/1000</f>
        <v>0</v>
      </c>
      <c r="R23" s="338">
        <f t="shared" si="55"/>
        <v>0</v>
      </c>
      <c r="U23" s="150" t="s">
        <v>166</v>
      </c>
      <c r="V23" s="150"/>
      <c r="W23" s="145">
        <v>0</v>
      </c>
      <c r="X23" s="146">
        <v>7</v>
      </c>
      <c r="Y23" s="146">
        <v>7</v>
      </c>
      <c r="Z23" s="336">
        <f>SUMIFS('Supply plan_distributor-wise'!AZ:AZ,'Supply plan_distributor-wise'!DN:DN,'Supply plan'!$U23)/1000</f>
        <v>0</v>
      </c>
      <c r="AA23" s="336">
        <f>SUMIFS('Supply plan_distributor-wise'!BA:BA,'Supply plan_distributor-wise'!DO:DO,'Supply plan'!$U23)/1000</f>
        <v>0</v>
      </c>
      <c r="AB23" s="336">
        <f>SUMIFS('Supply plan_distributor-wise'!BB:BB,'Supply plan_distributor-wise'!DP:DP,'Supply plan'!$U23)/1000</f>
        <v>0</v>
      </c>
      <c r="AC23" s="336">
        <f>SUMIFS('Supply plan_distributor-wise'!BC:BC,'Supply plan_distributor-wise'!DQ:DQ,'Supply plan'!$U23)/1000</f>
        <v>0</v>
      </c>
      <c r="AD23" s="336">
        <f>SUMIFS('Supply plan_distributor-wise'!BD:BD,'Supply plan_distributor-wise'!DR:DR,'Supply plan'!$U23)/1000</f>
        <v>0</v>
      </c>
      <c r="AE23" s="336">
        <f>SUMIFS('Supply plan_distributor-wise'!BE:BE,'Supply plan_distributor-wise'!DS:DS,'Supply plan'!$U23)/1000</f>
        <v>0</v>
      </c>
      <c r="AF23" s="336">
        <f>SUMIFS('Supply plan_distributor-wise'!BF:BF,'Supply plan_distributor-wise'!DT:DT,'Supply plan'!$U23)/1000</f>
        <v>0</v>
      </c>
      <c r="AG23" s="336">
        <f>SUMIFS('Supply plan_distributor-wise'!BG:BG,'Supply plan_distributor-wise'!DU:DU,'Supply plan'!$U23)/1000</f>
        <v>0</v>
      </c>
      <c r="AH23" s="336">
        <f>SUMIFS('Supply plan_distributor-wise'!BH:BH,'Supply plan_distributor-wise'!DV:DV,'Supply plan'!$U23)/1000</f>
        <v>0</v>
      </c>
      <c r="AI23" s="336">
        <f>SUMIFS('Supply plan_distributor-wise'!BI:BI,'Supply plan_distributor-wise'!DW:DW,'Supply plan'!$U23)/1000</f>
        <v>0</v>
      </c>
      <c r="AJ23" s="336">
        <f>SUMIFS('Supply plan_distributor-wise'!BJ:BJ,'Supply plan_distributor-wise'!DX:DX,'Supply plan'!$U23)/1000</f>
        <v>0</v>
      </c>
      <c r="AK23" s="336">
        <f>SUMIFS('Supply plan_distributor-wise'!BK:BK,'Supply plan_distributor-wise'!DY:DY,'Supply plan'!$U23)/1000</f>
        <v>0</v>
      </c>
      <c r="AL23" s="338">
        <f t="shared" si="56"/>
        <v>0</v>
      </c>
      <c r="AO23" s="150" t="s">
        <v>166</v>
      </c>
      <c r="AP23" s="150"/>
      <c r="AQ23" s="145">
        <v>5</v>
      </c>
      <c r="AR23" s="146">
        <v>3</v>
      </c>
      <c r="AS23" s="146">
        <f>SUM(AQ23:AR23)</f>
        <v>8</v>
      </c>
      <c r="AT23" s="336">
        <f t="shared" si="57"/>
        <v>0</v>
      </c>
      <c r="AU23" s="336">
        <f t="shared" si="58"/>
        <v>0</v>
      </c>
      <c r="AV23" s="336">
        <f t="shared" si="59"/>
        <v>0</v>
      </c>
      <c r="AW23" s="336">
        <f t="shared" si="60"/>
        <v>0</v>
      </c>
      <c r="AX23" s="336">
        <f t="shared" si="61"/>
        <v>0</v>
      </c>
      <c r="AY23" s="336">
        <f t="shared" si="62"/>
        <v>0</v>
      </c>
      <c r="AZ23" s="336">
        <f t="shared" si="63"/>
        <v>0</v>
      </c>
      <c r="BA23" s="336">
        <f t="shared" si="64"/>
        <v>0</v>
      </c>
      <c r="BB23" s="336">
        <f t="shared" si="65"/>
        <v>0</v>
      </c>
      <c r="BC23" s="336">
        <f t="shared" si="66"/>
        <v>0</v>
      </c>
      <c r="BD23" s="336">
        <f t="shared" si="67"/>
        <v>0</v>
      </c>
      <c r="BE23" s="336">
        <f t="shared" si="68"/>
        <v>0</v>
      </c>
      <c r="BF23" s="338">
        <f t="shared" si="69"/>
        <v>0</v>
      </c>
      <c r="BH23">
        <f>AT23/$AQ23</f>
        <v>0</v>
      </c>
      <c r="BI23">
        <f>AU23/$AQ23</f>
        <v>0</v>
      </c>
      <c r="BJ23">
        <f>AV23/$AQ23</f>
        <v>0</v>
      </c>
      <c r="BK23">
        <f>AW23/$AQ23</f>
        <v>0</v>
      </c>
      <c r="BL23">
        <f>AX23/$AQ23</f>
        <v>0</v>
      </c>
      <c r="BM23">
        <f>AY23/$AQ23</f>
        <v>0</v>
      </c>
      <c r="BN23">
        <f>AZ23/$AQ23</f>
        <v>0</v>
      </c>
      <c r="BO23">
        <f>BA23/$AQ23</f>
        <v>0</v>
      </c>
      <c r="BP23">
        <f>BB23/$AQ23</f>
        <v>0</v>
      </c>
      <c r="BQ23">
        <f>BC23/$AQ23</f>
        <v>0</v>
      </c>
      <c r="BR23">
        <f>BD23/$AQ23</f>
        <v>0</v>
      </c>
      <c r="BS23">
        <f>BE23/$AQ23</f>
        <v>0</v>
      </c>
    </row>
    <row r="24" spans="1:71" ht="19.5" customHeight="1">
      <c r="A24" s="150" t="s">
        <v>167</v>
      </c>
      <c r="B24" s="150"/>
      <c r="C24" s="145">
        <v>4</v>
      </c>
      <c r="D24" s="146">
        <v>5</v>
      </c>
      <c r="E24" s="146">
        <v>9</v>
      </c>
      <c r="F24" s="336">
        <f>SUMIFS('Supply plan_distributor-wise'!G:G,'Supply plan_distributor-wise'!CD:CD,'Supply plan'!$A24)/1000</f>
        <v>1.33</v>
      </c>
      <c r="G24" s="336">
        <f>SUMIFS('Supply plan_distributor-wise'!H:H,'Supply plan_distributor-wise'!CE:CE,'Supply plan'!$A24)/1000</f>
        <v>1.67</v>
      </c>
      <c r="H24" s="336">
        <f>SUMIFS('Supply plan_distributor-wise'!I:I,'Supply plan_distributor-wise'!CF:CF,'Supply plan'!$A24)/1000</f>
        <v>1.482</v>
      </c>
      <c r="I24" s="336">
        <f>SUMIFS('Supply plan_distributor-wise'!J:J,'Supply plan_distributor-wise'!CG:CG,'Supply plan'!$A24)/1000</f>
        <v>1.198</v>
      </c>
      <c r="J24" s="336">
        <f>SUMIFS('Supply plan_distributor-wise'!K:K,'Supply plan_distributor-wise'!CH:CH,'Supply plan'!$A24)/1000</f>
        <v>0.79200000000000004</v>
      </c>
      <c r="K24" s="336">
        <f>SUMIFS('Supply plan_distributor-wise'!L:L,'Supply plan_distributor-wise'!CI:CI,'Supply plan'!$A24)/1000</f>
        <v>0.78849999999999998</v>
      </c>
      <c r="L24" s="336">
        <f>SUMIFS('Supply plan_distributor-wise'!M:M,'Supply plan_distributor-wise'!CJ:CJ,'Supply plan'!$A24)/1000</f>
        <v>0.71699999999999997</v>
      </c>
      <c r="M24" s="336">
        <f>SUMIFS('Supply plan_distributor-wise'!N:N,'Supply plan_distributor-wise'!CK:CK,'Supply plan'!$A24)/1000</f>
        <v>0.44999999999999996</v>
      </c>
      <c r="N24" s="336">
        <f>SUMIFS('Supply plan_distributor-wise'!O:O,'Supply plan_distributor-wise'!CL:CL,'Supply plan'!$A24)/1000</f>
        <v>0.30299999999999999</v>
      </c>
      <c r="O24" s="336">
        <f>SUMIFS('Supply plan_distributor-wise'!P:P,'Supply plan_distributor-wise'!CM:CM,'Supply plan'!$A24)/1000</f>
        <v>0.14050000000000001</v>
      </c>
      <c r="P24" s="336">
        <f>SUMIFS('Supply plan_distributor-wise'!Q:Q,'Supply plan_distributor-wise'!CN:CN,'Supply plan'!$A24)/1000</f>
        <v>0</v>
      </c>
      <c r="Q24" s="336">
        <f>SUMIFS('Supply plan_distributor-wise'!R:R,'Supply plan_distributor-wise'!CO:CO,'Supply plan'!$A24)/1000</f>
        <v>0</v>
      </c>
      <c r="R24" s="338">
        <f t="shared" si="55"/>
        <v>8.8709999999999987</v>
      </c>
      <c r="U24" s="150" t="s">
        <v>167</v>
      </c>
      <c r="V24" s="150"/>
      <c r="W24" s="145">
        <v>4</v>
      </c>
      <c r="X24" s="146">
        <v>5</v>
      </c>
      <c r="Y24" s="146">
        <v>9</v>
      </c>
      <c r="Z24" s="336">
        <f>SUMIFS('Supply plan_distributor-wise'!AZ:AZ,'Supply plan_distributor-wise'!DN:DN,'Supply plan'!$U24)/1000</f>
        <v>1.4860100000000001</v>
      </c>
      <c r="AA24" s="336">
        <f>SUMIFS('Supply plan_distributor-wise'!BA:BA,'Supply plan_distributor-wise'!DO:DO,'Supply plan'!$U24)/1000</f>
        <v>1.6962699999999999</v>
      </c>
      <c r="AB24" s="336">
        <f>SUMIFS('Supply plan_distributor-wise'!BB:BB,'Supply plan_distributor-wise'!DP:DP,'Supply plan'!$U24)/1000</f>
        <v>1.5411150000000002</v>
      </c>
      <c r="AC24" s="336">
        <f>SUMIFS('Supply plan_distributor-wise'!BC:BC,'Supply plan_distributor-wise'!DQ:DQ,'Supply plan'!$U24)/1000</f>
        <v>1.2808550000000001</v>
      </c>
      <c r="AD24" s="336">
        <f>SUMIFS('Supply plan_distributor-wise'!BD:BD,'Supply plan_distributor-wise'!DR:DR,'Supply plan'!$U24)/1000</f>
        <v>1.2157899999999997</v>
      </c>
      <c r="AE24" s="336">
        <f>SUMIFS('Supply plan_distributor-wise'!BE:BE,'Supply plan_distributor-wise'!DS:DS,'Supply plan'!$U24)/1000</f>
        <v>1.2656899999999998</v>
      </c>
      <c r="AF24" s="336">
        <f>SUMIFS('Supply plan_distributor-wise'!BF:BF,'Supply plan_distributor-wise'!DT:DT,'Supply plan'!$U24)/1000</f>
        <v>1.2857099999999999</v>
      </c>
      <c r="AG24" s="336">
        <f>SUMIFS('Supply plan_distributor-wise'!BG:BG,'Supply plan_distributor-wise'!DU:DU,'Supply plan'!$U24)/1000</f>
        <v>1.5459199999999995</v>
      </c>
      <c r="AH24" s="336">
        <f>SUMIFS('Supply plan_distributor-wise'!BH:BH,'Supply plan_distributor-wise'!DV:DV,'Supply plan'!$U24)/1000</f>
        <v>1.7861100000000001</v>
      </c>
      <c r="AI24" s="336">
        <f>SUMIFS('Supply plan_distributor-wise'!BI:BI,'Supply plan_distributor-wise'!DW:DW,'Supply plan'!$U24)/1000</f>
        <v>1.9963200000000001</v>
      </c>
      <c r="AJ24" s="336">
        <f>SUMIFS('Supply plan_distributor-wise'!BJ:BJ,'Supply plan_distributor-wise'!DX:DX,'Supply plan'!$U24)/1000</f>
        <v>2.2916149999999997</v>
      </c>
      <c r="AK24" s="336">
        <f>SUMIFS('Supply plan_distributor-wise'!BK:BK,'Supply plan_distributor-wise'!DY:DY,'Supply plan'!$U24)/1000</f>
        <v>2.7420149999999994</v>
      </c>
      <c r="AL24" s="338">
        <f t="shared" si="56"/>
        <v>20.133419999999997</v>
      </c>
      <c r="AO24" s="150" t="s">
        <v>167</v>
      </c>
      <c r="AP24" s="150"/>
      <c r="AQ24" s="145">
        <v>9</v>
      </c>
      <c r="AR24" s="146">
        <v>6</v>
      </c>
      <c r="AS24" s="146">
        <f>SUM(AQ24:AR24)</f>
        <v>15</v>
      </c>
      <c r="AT24" s="336">
        <f t="shared" si="57"/>
        <v>2.8160100000000003</v>
      </c>
      <c r="AU24" s="336">
        <f t="shared" si="58"/>
        <v>3.3662700000000001</v>
      </c>
      <c r="AV24" s="336">
        <f t="shared" si="59"/>
        <v>3.0231150000000002</v>
      </c>
      <c r="AW24" s="336">
        <f t="shared" si="60"/>
        <v>2.4788550000000003</v>
      </c>
      <c r="AX24" s="336">
        <f t="shared" si="61"/>
        <v>2.00779</v>
      </c>
      <c r="AY24" s="336">
        <f t="shared" si="62"/>
        <v>2.0541899999999997</v>
      </c>
      <c r="AZ24" s="336">
        <f t="shared" si="63"/>
        <v>2.00271</v>
      </c>
      <c r="BA24" s="336">
        <f t="shared" si="64"/>
        <v>1.9959199999999995</v>
      </c>
      <c r="BB24" s="336">
        <f t="shared" si="65"/>
        <v>2.0891100000000002</v>
      </c>
      <c r="BC24" s="336">
        <f t="shared" si="66"/>
        <v>2.1368200000000002</v>
      </c>
      <c r="BD24" s="336">
        <f t="shared" si="67"/>
        <v>2.2916149999999997</v>
      </c>
      <c r="BE24" s="336">
        <f t="shared" si="68"/>
        <v>2.7420149999999994</v>
      </c>
      <c r="BF24" s="338">
        <f t="shared" si="69"/>
        <v>29.00442</v>
      </c>
      <c r="BH24">
        <f>AT24/$AQ24</f>
        <v>0.31289000000000006</v>
      </c>
      <c r="BI24">
        <f>AU24/$AQ24</f>
        <v>0.37403000000000003</v>
      </c>
      <c r="BJ24">
        <f>AV24/$AQ24</f>
        <v>0.33590166666666671</v>
      </c>
      <c r="BK24">
        <f>AW24/$AQ24</f>
        <v>0.27542833333333339</v>
      </c>
      <c r="BL24">
        <f>AX24/$AQ24</f>
        <v>0.22308777777777777</v>
      </c>
      <c r="BM24">
        <f>AY24/$AQ24</f>
        <v>0.2282433333333333</v>
      </c>
      <c r="BN24">
        <f>AZ24/$AQ24</f>
        <v>0.22252333333333332</v>
      </c>
      <c r="BO24">
        <f>BA24/$AQ24</f>
        <v>0.22176888888888882</v>
      </c>
      <c r="BP24">
        <f>BB24/$AQ24</f>
        <v>0.23212333333333335</v>
      </c>
      <c r="BQ24">
        <f>BC24/$AQ24</f>
        <v>0.23742444444444447</v>
      </c>
      <c r="BR24">
        <f>BD24/$AQ24</f>
        <v>0.25462388888888887</v>
      </c>
      <c r="BS24">
        <f>BE24/$AQ24</f>
        <v>0.30466833333333326</v>
      </c>
    </row>
    <row r="25" spans="1:71" ht="19.5" customHeight="1">
      <c r="A25" s="150" t="s">
        <v>118</v>
      </c>
      <c r="B25" s="150"/>
      <c r="C25" s="145">
        <v>0</v>
      </c>
      <c r="D25" s="146">
        <v>8</v>
      </c>
      <c r="E25" s="146">
        <v>8</v>
      </c>
      <c r="F25" s="336">
        <f>SUMIFS('Supply plan_distributor-wise'!G:G,'Supply plan_distributor-wise'!CD:CD,'Supply plan'!$A25)/1000</f>
        <v>0</v>
      </c>
      <c r="G25" s="336">
        <f>SUMIFS('Supply plan_distributor-wise'!H:H,'Supply plan_distributor-wise'!CE:CE,'Supply plan'!$A25)/1000</f>
        <v>0</v>
      </c>
      <c r="H25" s="336">
        <f>SUMIFS('Supply plan_distributor-wise'!I:I,'Supply plan_distributor-wise'!CF:CF,'Supply plan'!$A25)/1000</f>
        <v>0</v>
      </c>
      <c r="I25" s="336">
        <f>SUMIFS('Supply plan_distributor-wise'!J:J,'Supply plan_distributor-wise'!CG:CG,'Supply plan'!$A25)/1000</f>
        <v>0</v>
      </c>
      <c r="J25" s="336">
        <f>SUMIFS('Supply plan_distributor-wise'!K:K,'Supply plan_distributor-wise'!CH:CH,'Supply plan'!$A25)/1000</f>
        <v>0</v>
      </c>
      <c r="K25" s="336">
        <f>SUMIFS('Supply plan_distributor-wise'!L:L,'Supply plan_distributor-wise'!CI:CI,'Supply plan'!$A25)/1000</f>
        <v>0</v>
      </c>
      <c r="L25" s="336">
        <f>SUMIFS('Supply plan_distributor-wise'!M:M,'Supply plan_distributor-wise'!CJ:CJ,'Supply plan'!$A25)/1000</f>
        <v>0</v>
      </c>
      <c r="M25" s="336">
        <f>SUMIFS('Supply plan_distributor-wise'!N:N,'Supply plan_distributor-wise'!CK:CK,'Supply plan'!$A25)/1000</f>
        <v>0</v>
      </c>
      <c r="N25" s="336">
        <f>SUMIFS('Supply plan_distributor-wise'!O:O,'Supply plan_distributor-wise'!CL:CL,'Supply plan'!$A25)/1000</f>
        <v>0</v>
      </c>
      <c r="O25" s="336">
        <f>SUMIFS('Supply plan_distributor-wise'!P:P,'Supply plan_distributor-wise'!CM:CM,'Supply plan'!$A25)/1000</f>
        <v>0</v>
      </c>
      <c r="P25" s="336">
        <f>SUMIFS('Supply plan_distributor-wise'!Q:Q,'Supply plan_distributor-wise'!CN:CN,'Supply plan'!$A25)/1000</f>
        <v>0</v>
      </c>
      <c r="Q25" s="336">
        <f>SUMIFS('Supply plan_distributor-wise'!R:R,'Supply plan_distributor-wise'!CO:CO,'Supply plan'!$A25)/1000</f>
        <v>0</v>
      </c>
      <c r="R25" s="338">
        <f t="shared" si="55"/>
        <v>0</v>
      </c>
      <c r="U25" s="150" t="s">
        <v>118</v>
      </c>
      <c r="V25" s="150"/>
      <c r="W25" s="145">
        <v>0</v>
      </c>
      <c r="X25" s="146">
        <v>8</v>
      </c>
      <c r="Y25" s="146">
        <v>8</v>
      </c>
      <c r="Z25" s="336">
        <f>SUMIFS('Supply plan_distributor-wise'!AZ:AZ,'Supply plan_distributor-wise'!DN:DN,'Supply plan'!$U25)/1000</f>
        <v>0</v>
      </c>
      <c r="AA25" s="336">
        <f>SUMIFS('Supply plan_distributor-wise'!BA:BA,'Supply plan_distributor-wise'!DO:DO,'Supply plan'!$U25)/1000</f>
        <v>0</v>
      </c>
      <c r="AB25" s="336">
        <f>SUMIFS('Supply plan_distributor-wise'!BB:BB,'Supply plan_distributor-wise'!DP:DP,'Supply plan'!$U25)/1000</f>
        <v>0</v>
      </c>
      <c r="AC25" s="336">
        <f>SUMIFS('Supply plan_distributor-wise'!BC:BC,'Supply plan_distributor-wise'!DQ:DQ,'Supply plan'!$U25)/1000</f>
        <v>0</v>
      </c>
      <c r="AD25" s="336">
        <f>SUMIFS('Supply plan_distributor-wise'!BD:BD,'Supply plan_distributor-wise'!DR:DR,'Supply plan'!$U25)/1000</f>
        <v>0</v>
      </c>
      <c r="AE25" s="336">
        <f>SUMIFS('Supply plan_distributor-wise'!BE:BE,'Supply plan_distributor-wise'!DS:DS,'Supply plan'!$U25)/1000</f>
        <v>0</v>
      </c>
      <c r="AF25" s="336">
        <f>SUMIFS('Supply plan_distributor-wise'!BF:BF,'Supply plan_distributor-wise'!DT:DT,'Supply plan'!$U25)/1000</f>
        <v>0</v>
      </c>
      <c r="AG25" s="336">
        <f>SUMIFS('Supply plan_distributor-wise'!BG:BG,'Supply plan_distributor-wise'!DU:DU,'Supply plan'!$U25)/1000</f>
        <v>0</v>
      </c>
      <c r="AH25" s="336">
        <f>SUMIFS('Supply plan_distributor-wise'!BH:BH,'Supply plan_distributor-wise'!DV:DV,'Supply plan'!$U25)/1000</f>
        <v>0</v>
      </c>
      <c r="AI25" s="336">
        <f>SUMIFS('Supply plan_distributor-wise'!BI:BI,'Supply plan_distributor-wise'!DW:DW,'Supply plan'!$U25)/1000</f>
        <v>0</v>
      </c>
      <c r="AJ25" s="336">
        <f>SUMIFS('Supply plan_distributor-wise'!BJ:BJ,'Supply plan_distributor-wise'!DX:DX,'Supply plan'!$U25)/1000</f>
        <v>0</v>
      </c>
      <c r="AK25" s="336">
        <f>SUMIFS('Supply plan_distributor-wise'!BK:BK,'Supply plan_distributor-wise'!DY:DY,'Supply plan'!$U25)/1000</f>
        <v>0</v>
      </c>
      <c r="AL25" s="338">
        <f t="shared" si="56"/>
        <v>0</v>
      </c>
      <c r="AO25" s="150" t="s">
        <v>118</v>
      </c>
      <c r="AP25" s="150"/>
      <c r="AQ25" s="145">
        <v>10</v>
      </c>
      <c r="AR25" s="146">
        <v>8</v>
      </c>
      <c r="AS25" s="146">
        <f>SUM(AQ25:AR25)</f>
        <v>18</v>
      </c>
      <c r="AT25" s="336">
        <f t="shared" si="57"/>
        <v>0</v>
      </c>
      <c r="AU25" s="336">
        <f t="shared" si="58"/>
        <v>0</v>
      </c>
      <c r="AV25" s="336">
        <f t="shared" si="59"/>
        <v>0</v>
      </c>
      <c r="AW25" s="336">
        <f t="shared" si="60"/>
        <v>0</v>
      </c>
      <c r="AX25" s="336">
        <f t="shared" si="61"/>
        <v>0</v>
      </c>
      <c r="AY25" s="336">
        <f t="shared" si="62"/>
        <v>0</v>
      </c>
      <c r="AZ25" s="336">
        <f t="shared" si="63"/>
        <v>0</v>
      </c>
      <c r="BA25" s="336">
        <f t="shared" si="64"/>
        <v>0</v>
      </c>
      <c r="BB25" s="336">
        <f t="shared" si="65"/>
        <v>0</v>
      </c>
      <c r="BC25" s="336">
        <f t="shared" si="66"/>
        <v>0</v>
      </c>
      <c r="BD25" s="336">
        <f t="shared" si="67"/>
        <v>0</v>
      </c>
      <c r="BE25" s="336">
        <f t="shared" si="68"/>
        <v>0</v>
      </c>
      <c r="BF25" s="338">
        <f t="shared" si="69"/>
        <v>0</v>
      </c>
      <c r="BH25">
        <f>AT25/$AQ25</f>
        <v>0</v>
      </c>
      <c r="BI25">
        <f>AU25/$AQ25</f>
        <v>0</v>
      </c>
      <c r="BJ25">
        <f>AV25/$AQ25</f>
        <v>0</v>
      </c>
      <c r="BK25">
        <f>AW25/$AQ25</f>
        <v>0</v>
      </c>
      <c r="BL25">
        <f>AX25/$AQ25</f>
        <v>0</v>
      </c>
      <c r="BM25">
        <f>AY25/$AQ25</f>
        <v>0</v>
      </c>
      <c r="BN25">
        <f>AZ25/$AQ25</f>
        <v>0</v>
      </c>
      <c r="BO25">
        <f>BA25/$AQ25</f>
        <v>0</v>
      </c>
      <c r="BP25">
        <f>BB25/$AQ25</f>
        <v>0</v>
      </c>
      <c r="BQ25">
        <f>BC25/$AQ25</f>
        <v>0</v>
      </c>
      <c r="BR25">
        <f>BD25/$AQ25</f>
        <v>0</v>
      </c>
      <c r="BS25">
        <f>BE25/$AQ25</f>
        <v>0</v>
      </c>
    </row>
    <row r="26" spans="1:71" ht="19.5" customHeight="1">
      <c r="A26" s="150" t="s">
        <v>168</v>
      </c>
      <c r="B26" s="150"/>
      <c r="C26" s="145">
        <v>0</v>
      </c>
      <c r="D26" s="146">
        <v>24</v>
      </c>
      <c r="E26" s="146">
        <v>24</v>
      </c>
      <c r="F26" s="336">
        <f>SUMIFS('Supply plan_distributor-wise'!G:G,'Supply plan_distributor-wise'!CD:CD,'Supply plan'!$A26)/1000</f>
        <v>0</v>
      </c>
      <c r="G26" s="336">
        <f>SUMIFS('Supply plan_distributor-wise'!H:H,'Supply plan_distributor-wise'!CE:CE,'Supply plan'!$A26)/1000</f>
        <v>0</v>
      </c>
      <c r="H26" s="336">
        <f>SUMIFS('Supply plan_distributor-wise'!I:I,'Supply plan_distributor-wise'!CF:CF,'Supply plan'!$A26)/1000</f>
        <v>0</v>
      </c>
      <c r="I26" s="336">
        <f>SUMIFS('Supply plan_distributor-wise'!J:J,'Supply plan_distributor-wise'!CG:CG,'Supply plan'!$A26)/1000</f>
        <v>0</v>
      </c>
      <c r="J26" s="336">
        <f>SUMIFS('Supply plan_distributor-wise'!K:K,'Supply plan_distributor-wise'!CH:CH,'Supply plan'!$A26)/1000</f>
        <v>0</v>
      </c>
      <c r="K26" s="336">
        <f>SUMIFS('Supply plan_distributor-wise'!L:L,'Supply plan_distributor-wise'!CI:CI,'Supply plan'!$A26)/1000</f>
        <v>0</v>
      </c>
      <c r="L26" s="336">
        <f>SUMIFS('Supply plan_distributor-wise'!M:M,'Supply plan_distributor-wise'!CJ:CJ,'Supply plan'!$A26)/1000</f>
        <v>0</v>
      </c>
      <c r="M26" s="336">
        <f>SUMIFS('Supply plan_distributor-wise'!N:N,'Supply plan_distributor-wise'!CK:CK,'Supply plan'!$A26)/1000</f>
        <v>0</v>
      </c>
      <c r="N26" s="336">
        <f>SUMIFS('Supply plan_distributor-wise'!O:O,'Supply plan_distributor-wise'!CL:CL,'Supply plan'!$A26)/1000</f>
        <v>0</v>
      </c>
      <c r="O26" s="336">
        <f>SUMIFS('Supply plan_distributor-wise'!P:P,'Supply plan_distributor-wise'!CM:CM,'Supply plan'!$A26)/1000</f>
        <v>0</v>
      </c>
      <c r="P26" s="336">
        <f>SUMIFS('Supply plan_distributor-wise'!Q:Q,'Supply plan_distributor-wise'!CN:CN,'Supply plan'!$A26)/1000</f>
        <v>0</v>
      </c>
      <c r="Q26" s="336">
        <f>SUMIFS('Supply plan_distributor-wise'!R:R,'Supply plan_distributor-wise'!CO:CO,'Supply plan'!$A26)/1000</f>
        <v>0</v>
      </c>
      <c r="R26" s="338">
        <f t="shared" si="55"/>
        <v>0</v>
      </c>
      <c r="U26" s="150" t="s">
        <v>168</v>
      </c>
      <c r="V26" s="150"/>
      <c r="W26" s="145">
        <v>0</v>
      </c>
      <c r="X26" s="146">
        <v>24</v>
      </c>
      <c r="Y26" s="146">
        <v>24</v>
      </c>
      <c r="Z26" s="336">
        <f>SUMIFS('Supply plan_distributor-wise'!AZ:AZ,'Supply plan_distributor-wise'!DN:DN,'Supply plan'!$U26)/1000</f>
        <v>0</v>
      </c>
      <c r="AA26" s="336">
        <f>SUMIFS('Supply plan_distributor-wise'!BA:BA,'Supply plan_distributor-wise'!DO:DO,'Supply plan'!$U26)/1000</f>
        <v>0</v>
      </c>
      <c r="AB26" s="336">
        <f>SUMIFS('Supply plan_distributor-wise'!BB:BB,'Supply plan_distributor-wise'!DP:DP,'Supply plan'!$U26)/1000</f>
        <v>0</v>
      </c>
      <c r="AC26" s="336">
        <f>SUMIFS('Supply plan_distributor-wise'!BC:BC,'Supply plan_distributor-wise'!DQ:DQ,'Supply plan'!$U26)/1000</f>
        <v>0</v>
      </c>
      <c r="AD26" s="336">
        <f>SUMIFS('Supply plan_distributor-wise'!BD:BD,'Supply plan_distributor-wise'!DR:DR,'Supply plan'!$U26)/1000</f>
        <v>0</v>
      </c>
      <c r="AE26" s="336">
        <f>SUMIFS('Supply plan_distributor-wise'!BE:BE,'Supply plan_distributor-wise'!DS:DS,'Supply plan'!$U26)/1000</f>
        <v>0</v>
      </c>
      <c r="AF26" s="336">
        <f>SUMIFS('Supply plan_distributor-wise'!BF:BF,'Supply plan_distributor-wise'!DT:DT,'Supply plan'!$U26)/1000</f>
        <v>0</v>
      </c>
      <c r="AG26" s="336">
        <f>SUMIFS('Supply plan_distributor-wise'!BG:BG,'Supply plan_distributor-wise'!DU:DU,'Supply plan'!$U26)/1000</f>
        <v>0</v>
      </c>
      <c r="AH26" s="336">
        <f>SUMIFS('Supply plan_distributor-wise'!BH:BH,'Supply plan_distributor-wise'!DV:DV,'Supply plan'!$U26)/1000</f>
        <v>0</v>
      </c>
      <c r="AI26" s="336">
        <f>SUMIFS('Supply plan_distributor-wise'!BI:BI,'Supply plan_distributor-wise'!DW:DW,'Supply plan'!$U26)/1000</f>
        <v>0</v>
      </c>
      <c r="AJ26" s="336">
        <f>SUMIFS('Supply plan_distributor-wise'!BJ:BJ,'Supply plan_distributor-wise'!DX:DX,'Supply plan'!$U26)/1000</f>
        <v>0</v>
      </c>
      <c r="AK26" s="336">
        <f>SUMIFS('Supply plan_distributor-wise'!BK:BK,'Supply plan_distributor-wise'!DY:DY,'Supply plan'!$U26)/1000</f>
        <v>0</v>
      </c>
      <c r="AL26" s="338">
        <f t="shared" si="56"/>
        <v>0</v>
      </c>
      <c r="AO26" s="150" t="s">
        <v>168</v>
      </c>
      <c r="AP26" s="150"/>
      <c r="AQ26" s="145">
        <v>0</v>
      </c>
      <c r="AR26" s="146">
        <v>25</v>
      </c>
      <c r="AS26" s="146">
        <f>SUM(AQ26:AR26)</f>
        <v>25</v>
      </c>
      <c r="AT26" s="336">
        <f t="shared" si="57"/>
        <v>0</v>
      </c>
      <c r="AU26" s="336">
        <f t="shared" si="58"/>
        <v>0</v>
      </c>
      <c r="AV26" s="336">
        <f t="shared" si="59"/>
        <v>0</v>
      </c>
      <c r="AW26" s="336">
        <f t="shared" si="60"/>
        <v>0</v>
      </c>
      <c r="AX26" s="336">
        <f t="shared" si="61"/>
        <v>0</v>
      </c>
      <c r="AY26" s="336">
        <f t="shared" si="62"/>
        <v>0</v>
      </c>
      <c r="AZ26" s="336">
        <f t="shared" si="63"/>
        <v>0</v>
      </c>
      <c r="BA26" s="336">
        <f t="shared" si="64"/>
        <v>0</v>
      </c>
      <c r="BB26" s="336">
        <f t="shared" si="65"/>
        <v>0</v>
      </c>
      <c r="BC26" s="336">
        <f t="shared" si="66"/>
        <v>0</v>
      </c>
      <c r="BD26" s="336">
        <f t="shared" si="67"/>
        <v>0</v>
      </c>
      <c r="BE26" s="336">
        <f t="shared" si="68"/>
        <v>0</v>
      </c>
      <c r="BF26" s="338">
        <f t="shared" si="69"/>
        <v>0</v>
      </c>
      <c r="BH26" t="e">
        <f>AT26/$AQ26</f>
        <v>#DIV/0!</v>
      </c>
      <c r="BI26" t="e">
        <f>AU26/$AQ26</f>
        <v>#DIV/0!</v>
      </c>
      <c r="BJ26" t="e">
        <f>AV26/$AQ26</f>
        <v>#DIV/0!</v>
      </c>
      <c r="BK26" t="e">
        <f>AW26/$AQ26</f>
        <v>#DIV/0!</v>
      </c>
      <c r="BL26" t="e">
        <f>AX26/$AQ26</f>
        <v>#DIV/0!</v>
      </c>
      <c r="BM26" t="e">
        <f>AY26/$AQ26</f>
        <v>#DIV/0!</v>
      </c>
      <c r="BN26" t="e">
        <f>AZ26/$AQ26</f>
        <v>#DIV/0!</v>
      </c>
      <c r="BO26" t="e">
        <f>BA26/$AQ26</f>
        <v>#DIV/0!</v>
      </c>
      <c r="BP26" t="e">
        <f>BB26/$AQ26</f>
        <v>#DIV/0!</v>
      </c>
      <c r="BQ26" t="e">
        <f>BC26/$AQ26</f>
        <v>#DIV/0!</v>
      </c>
      <c r="BR26" t="e">
        <f>BD26/$AQ26</f>
        <v>#DIV/0!</v>
      </c>
      <c r="BS26" t="e">
        <f>BE26/$AQ26</f>
        <v>#DIV/0!</v>
      </c>
    </row>
    <row r="27" spans="1:71" ht="19.5" customHeight="1">
      <c r="A27" s="150" t="s">
        <v>169</v>
      </c>
      <c r="B27" s="150"/>
      <c r="C27" s="145">
        <v>5</v>
      </c>
      <c r="D27" s="146">
        <v>0</v>
      </c>
      <c r="E27" s="146">
        <v>5</v>
      </c>
      <c r="F27" s="336">
        <f>SUMIFS('Supply plan_distributor-wise'!G:G,'Supply plan_distributor-wise'!CD:CD,'Supply plan'!$A27)/1000</f>
        <v>0</v>
      </c>
      <c r="G27" s="336">
        <f>SUMIFS('Supply plan_distributor-wise'!H:H,'Supply plan_distributor-wise'!CE:CE,'Supply plan'!$A27)/1000</f>
        <v>0</v>
      </c>
      <c r="H27" s="336">
        <f>SUMIFS('Supply plan_distributor-wise'!I:I,'Supply plan_distributor-wise'!CF:CF,'Supply plan'!$A27)/1000</f>
        <v>0</v>
      </c>
      <c r="I27" s="336">
        <f>SUMIFS('Supply plan_distributor-wise'!J:J,'Supply plan_distributor-wise'!CG:CG,'Supply plan'!$A27)/1000</f>
        <v>0</v>
      </c>
      <c r="J27" s="336">
        <f>SUMIFS('Supply plan_distributor-wise'!K:K,'Supply plan_distributor-wise'!CH:CH,'Supply plan'!$A27)/1000</f>
        <v>0</v>
      </c>
      <c r="K27" s="336">
        <f>SUMIFS('Supply plan_distributor-wise'!L:L,'Supply plan_distributor-wise'!CI:CI,'Supply plan'!$A27)/1000</f>
        <v>0</v>
      </c>
      <c r="L27" s="336">
        <f>SUMIFS('Supply plan_distributor-wise'!M:M,'Supply plan_distributor-wise'!CJ:CJ,'Supply plan'!$A27)/1000</f>
        <v>0</v>
      </c>
      <c r="M27" s="336">
        <f>SUMIFS('Supply plan_distributor-wise'!N:N,'Supply plan_distributor-wise'!CK:CK,'Supply plan'!$A27)/1000</f>
        <v>0</v>
      </c>
      <c r="N27" s="336">
        <f>SUMIFS('Supply plan_distributor-wise'!O:O,'Supply plan_distributor-wise'!CL:CL,'Supply plan'!$A27)/1000</f>
        <v>0</v>
      </c>
      <c r="O27" s="336">
        <f>SUMIFS('Supply plan_distributor-wise'!P:P,'Supply plan_distributor-wise'!CM:CM,'Supply plan'!$A27)/1000</f>
        <v>0</v>
      </c>
      <c r="P27" s="336">
        <f>SUMIFS('Supply plan_distributor-wise'!Q:Q,'Supply plan_distributor-wise'!CN:CN,'Supply plan'!$A27)/1000</f>
        <v>0</v>
      </c>
      <c r="Q27" s="336">
        <f>SUMIFS('Supply plan_distributor-wise'!R:R,'Supply plan_distributor-wise'!CO:CO,'Supply plan'!$A27)/1000</f>
        <v>0</v>
      </c>
      <c r="R27" s="338">
        <f t="shared" si="55"/>
        <v>0</v>
      </c>
      <c r="U27" s="150" t="s">
        <v>169</v>
      </c>
      <c r="V27" s="150"/>
      <c r="W27" s="145">
        <v>5</v>
      </c>
      <c r="X27" s="146">
        <v>0</v>
      </c>
      <c r="Y27" s="146">
        <v>5</v>
      </c>
      <c r="Z27" s="336">
        <f>SUMIFS('Supply plan_distributor-wise'!AZ:AZ,'Supply plan_distributor-wise'!DN:DN,'Supply plan'!$U27)/1000</f>
        <v>0</v>
      </c>
      <c r="AA27" s="336">
        <f>SUMIFS('Supply plan_distributor-wise'!BA:BA,'Supply plan_distributor-wise'!DO:DO,'Supply plan'!$U27)/1000</f>
        <v>0</v>
      </c>
      <c r="AB27" s="336">
        <f>SUMIFS('Supply plan_distributor-wise'!BB:BB,'Supply plan_distributor-wise'!DP:DP,'Supply plan'!$U27)/1000</f>
        <v>0</v>
      </c>
      <c r="AC27" s="336">
        <f>SUMIFS('Supply plan_distributor-wise'!BC:BC,'Supply plan_distributor-wise'!DQ:DQ,'Supply plan'!$U27)/1000</f>
        <v>0.24024000000000001</v>
      </c>
      <c r="AD27" s="336">
        <f>SUMIFS('Supply plan_distributor-wise'!BD:BD,'Supply plan_distributor-wise'!DR:DR,'Supply plan'!$U27)/1000</f>
        <v>0.24024000000000001</v>
      </c>
      <c r="AE27" s="336">
        <f>SUMIFS('Supply plan_distributor-wise'!BE:BE,'Supply plan_distributor-wise'!DS:DS,'Supply plan'!$U27)/1000</f>
        <v>0.56031999999999993</v>
      </c>
      <c r="AF27" s="336">
        <f>SUMIFS('Supply plan_distributor-wise'!BF:BF,'Supply plan_distributor-wise'!DT:DT,'Supply plan'!$U27)/1000</f>
        <v>0.56031999999999993</v>
      </c>
      <c r="AG27" s="336">
        <f>SUMIFS('Supply plan_distributor-wise'!BG:BG,'Supply plan_distributor-wise'!DU:DU,'Supply plan'!$U27)/1000</f>
        <v>0.60036</v>
      </c>
      <c r="AH27" s="336">
        <f>SUMIFS('Supply plan_distributor-wise'!BH:BH,'Supply plan_distributor-wise'!DV:DV,'Supply plan'!$U27)/1000</f>
        <v>0.64039999999999997</v>
      </c>
      <c r="AI27" s="336">
        <f>SUMIFS('Supply plan_distributor-wise'!BI:BI,'Supply plan_distributor-wise'!DW:DW,'Supply plan'!$U27)/1000</f>
        <v>0.72048000000000001</v>
      </c>
      <c r="AJ27" s="336">
        <f>SUMIFS('Supply plan_distributor-wise'!BJ:BJ,'Supply plan_distributor-wise'!DX:DX,'Supply plan'!$U27)/1000</f>
        <v>0.80055999999999994</v>
      </c>
      <c r="AK27" s="336">
        <f>SUMIFS('Supply plan_distributor-wise'!BK:BK,'Supply plan_distributor-wise'!DY:DY,'Supply plan'!$U27)/1000</f>
        <v>0.92067999999999994</v>
      </c>
      <c r="AL27" s="338">
        <f t="shared" si="56"/>
        <v>5.2835999999999999</v>
      </c>
      <c r="AO27" s="150" t="s">
        <v>169</v>
      </c>
      <c r="AP27" s="150"/>
      <c r="AQ27" s="145">
        <v>0</v>
      </c>
      <c r="AR27" s="146">
        <v>0</v>
      </c>
      <c r="AS27" s="146">
        <f>SUM(AQ27:AR27)</f>
        <v>0</v>
      </c>
      <c r="AT27" s="336">
        <f t="shared" si="57"/>
        <v>0</v>
      </c>
      <c r="AU27" s="336">
        <f t="shared" si="58"/>
        <v>0</v>
      </c>
      <c r="AV27" s="336">
        <f t="shared" si="59"/>
        <v>0</v>
      </c>
      <c r="AW27" s="336">
        <f t="shared" si="60"/>
        <v>0.24024000000000001</v>
      </c>
      <c r="AX27" s="336">
        <f t="shared" si="61"/>
        <v>0.24024000000000001</v>
      </c>
      <c r="AY27" s="336">
        <f t="shared" si="62"/>
        <v>0.56031999999999993</v>
      </c>
      <c r="AZ27" s="336">
        <f t="shared" si="63"/>
        <v>0.56031999999999993</v>
      </c>
      <c r="BA27" s="336">
        <f t="shared" si="64"/>
        <v>0.60036</v>
      </c>
      <c r="BB27" s="336">
        <f t="shared" si="65"/>
        <v>0.64039999999999997</v>
      </c>
      <c r="BC27" s="336">
        <f t="shared" si="66"/>
        <v>0.72048000000000001</v>
      </c>
      <c r="BD27" s="336">
        <f t="shared" si="67"/>
        <v>0.80055999999999994</v>
      </c>
      <c r="BE27" s="336">
        <f t="shared" si="68"/>
        <v>0.92067999999999994</v>
      </c>
      <c r="BF27" s="338">
        <f t="shared" si="69"/>
        <v>5.2835999999999999</v>
      </c>
      <c r="BH27" t="e">
        <f>AT27/$AS27</f>
        <v>#DIV/0!</v>
      </c>
      <c r="BI27" t="e">
        <f>AU27/$AS27</f>
        <v>#DIV/0!</v>
      </c>
      <c r="BJ27" t="e">
        <f>AV27/$AS27</f>
        <v>#DIV/0!</v>
      </c>
      <c r="BK27" t="e">
        <f>AW27/$AS27</f>
        <v>#DIV/0!</v>
      </c>
      <c r="BL27" t="e">
        <f>AX27/$AS27</f>
        <v>#DIV/0!</v>
      </c>
      <c r="BM27" t="e">
        <f>AY27/$AS27</f>
        <v>#DIV/0!</v>
      </c>
      <c r="BN27" t="e">
        <f>AZ27/$AS27</f>
        <v>#DIV/0!</v>
      </c>
      <c r="BO27" t="e">
        <f>BA27/$AS27</f>
        <v>#DIV/0!</v>
      </c>
      <c r="BP27" t="e">
        <f>BB27/$AS27</f>
        <v>#DIV/0!</v>
      </c>
      <c r="BQ27" t="e">
        <f>BC27/$AS27</f>
        <v>#DIV/0!</v>
      </c>
      <c r="BR27" t="e">
        <f>BD27/$AS27</f>
        <v>#DIV/0!</v>
      </c>
      <c r="BS27" t="e">
        <f>BE27/$AS27</f>
        <v>#DIV/0!</v>
      </c>
    </row>
    <row r="28" spans="1:71" ht="19.5" customHeight="1">
      <c r="A28" s="150" t="s">
        <v>170</v>
      </c>
      <c r="B28" s="150"/>
      <c r="C28" s="145">
        <v>10</v>
      </c>
      <c r="D28" s="146">
        <v>0</v>
      </c>
      <c r="E28" s="146">
        <v>10</v>
      </c>
      <c r="F28" s="336">
        <f>SUMIFS('Supply plan_distributor-wise'!G:G,'Supply plan_distributor-wise'!CD:CD,'Supply plan'!$A28)/1000</f>
        <v>0</v>
      </c>
      <c r="G28" s="336">
        <f>SUMIFS('Supply plan_distributor-wise'!H:H,'Supply plan_distributor-wise'!CE:CE,'Supply plan'!$A28)/1000</f>
        <v>0</v>
      </c>
      <c r="H28" s="336">
        <f>SUMIFS('Supply plan_distributor-wise'!I:I,'Supply plan_distributor-wise'!CF:CF,'Supply plan'!$A28)/1000</f>
        <v>0</v>
      </c>
      <c r="I28" s="336">
        <f>SUMIFS('Supply plan_distributor-wise'!J:J,'Supply plan_distributor-wise'!CG:CG,'Supply plan'!$A28)/1000</f>
        <v>0</v>
      </c>
      <c r="J28" s="336">
        <f>SUMIFS('Supply plan_distributor-wise'!K:K,'Supply plan_distributor-wise'!CH:CH,'Supply plan'!$A28)/1000</f>
        <v>0</v>
      </c>
      <c r="K28" s="336">
        <f>SUMIFS('Supply plan_distributor-wise'!L:L,'Supply plan_distributor-wise'!CI:CI,'Supply plan'!$A28)/1000</f>
        <v>0</v>
      </c>
      <c r="L28" s="336">
        <f>SUMIFS('Supply plan_distributor-wise'!M:M,'Supply plan_distributor-wise'!CJ:CJ,'Supply plan'!$A28)/1000</f>
        <v>0</v>
      </c>
      <c r="M28" s="336">
        <f>SUMIFS('Supply plan_distributor-wise'!N:N,'Supply plan_distributor-wise'!CK:CK,'Supply plan'!$A28)/1000</f>
        <v>0</v>
      </c>
      <c r="N28" s="336">
        <f>SUMIFS('Supply plan_distributor-wise'!O:O,'Supply plan_distributor-wise'!CL:CL,'Supply plan'!$A28)/1000</f>
        <v>0</v>
      </c>
      <c r="O28" s="336">
        <f>SUMIFS('Supply plan_distributor-wise'!P:P,'Supply plan_distributor-wise'!CM:CM,'Supply plan'!$A28)/1000</f>
        <v>0</v>
      </c>
      <c r="P28" s="336">
        <f>SUMIFS('Supply plan_distributor-wise'!Q:Q,'Supply plan_distributor-wise'!CN:CN,'Supply plan'!$A28)/1000</f>
        <v>0</v>
      </c>
      <c r="Q28" s="336">
        <f>SUMIFS('Supply plan_distributor-wise'!R:R,'Supply plan_distributor-wise'!CO:CO,'Supply plan'!$A28)/1000</f>
        <v>0</v>
      </c>
      <c r="R28" s="338">
        <f t="shared" si="55"/>
        <v>0</v>
      </c>
      <c r="U28" s="150" t="s">
        <v>170</v>
      </c>
      <c r="V28" s="150"/>
      <c r="W28" s="145">
        <v>10</v>
      </c>
      <c r="X28" s="146">
        <v>0</v>
      </c>
      <c r="Y28" s="146">
        <v>10</v>
      </c>
      <c r="Z28" s="336">
        <f>SUMIFS('Supply plan_distributor-wise'!AZ:AZ,'Supply plan_distributor-wise'!DN:DN,'Supply plan'!$U28)/1000</f>
        <v>0</v>
      </c>
      <c r="AA28" s="336">
        <f>SUMIFS('Supply plan_distributor-wise'!BA:BA,'Supply plan_distributor-wise'!DO:DO,'Supply plan'!$U28)/1000</f>
        <v>0</v>
      </c>
      <c r="AB28" s="336">
        <f>SUMIFS('Supply plan_distributor-wise'!BB:BB,'Supply plan_distributor-wise'!DP:DP,'Supply plan'!$U28)/1000</f>
        <v>0</v>
      </c>
      <c r="AC28" s="336">
        <f>SUMIFS('Supply plan_distributor-wise'!BC:BC,'Supply plan_distributor-wise'!DQ:DQ,'Supply plan'!$U28)/1000</f>
        <v>0</v>
      </c>
      <c r="AD28" s="336">
        <f>SUMIFS('Supply plan_distributor-wise'!BD:BD,'Supply plan_distributor-wise'!DR:DR,'Supply plan'!$U28)/1000</f>
        <v>0</v>
      </c>
      <c r="AE28" s="336">
        <f>SUMIFS('Supply plan_distributor-wise'!BE:BE,'Supply plan_distributor-wise'!DS:DS,'Supply plan'!$U28)/1000</f>
        <v>0</v>
      </c>
      <c r="AF28" s="336">
        <f>SUMIFS('Supply plan_distributor-wise'!BF:BF,'Supply plan_distributor-wise'!DT:DT,'Supply plan'!$U28)/1000</f>
        <v>0.95095000000000007</v>
      </c>
      <c r="AG28" s="336">
        <f>SUMIFS('Supply plan_distributor-wise'!BG:BG,'Supply plan_distributor-wise'!DU:DU,'Supply plan'!$U28)/1000</f>
        <v>1.0009999999999999</v>
      </c>
      <c r="AH28" s="336">
        <f>SUMIFS('Supply plan_distributor-wise'!BH:BH,'Supply plan_distributor-wise'!DV:DV,'Supply plan'!$U28)/1000</f>
        <v>1.2012</v>
      </c>
      <c r="AI28" s="336">
        <f>SUMIFS('Supply plan_distributor-wise'!BI:BI,'Supply plan_distributor-wise'!DW:DW,'Supply plan'!$U28)/1000</f>
        <v>1.3513499999999998</v>
      </c>
      <c r="AJ28" s="336">
        <f>SUMIFS('Supply plan_distributor-wise'!BJ:BJ,'Supply plan_distributor-wise'!DX:DX,'Supply plan'!$U28)/1000</f>
        <v>1.6015999999999999</v>
      </c>
      <c r="AK28" s="336">
        <f>SUMIFS('Supply plan_distributor-wise'!BK:BK,'Supply plan_distributor-wise'!DY:DY,'Supply plan'!$U28)/1000</f>
        <v>1.85185</v>
      </c>
      <c r="AL28" s="338">
        <f t="shared" si="56"/>
        <v>7.9579499999999994</v>
      </c>
      <c r="AO28" s="150" t="s">
        <v>170</v>
      </c>
      <c r="AP28" s="150"/>
      <c r="AQ28" s="145">
        <v>0</v>
      </c>
      <c r="AR28" s="146">
        <v>0</v>
      </c>
      <c r="AS28" s="146">
        <f>SUM(AQ28:AR28)</f>
        <v>0</v>
      </c>
      <c r="AT28" s="336">
        <f t="shared" si="57"/>
        <v>0</v>
      </c>
      <c r="AU28" s="336">
        <f t="shared" si="58"/>
        <v>0</v>
      </c>
      <c r="AV28" s="336">
        <f t="shared" si="59"/>
        <v>0</v>
      </c>
      <c r="AW28" s="336">
        <f t="shared" si="60"/>
        <v>0</v>
      </c>
      <c r="AX28" s="336">
        <f t="shared" si="61"/>
        <v>0</v>
      </c>
      <c r="AY28" s="336">
        <f t="shared" si="62"/>
        <v>0</v>
      </c>
      <c r="AZ28" s="336">
        <f t="shared" si="63"/>
        <v>0.95095000000000007</v>
      </c>
      <c r="BA28" s="336">
        <f t="shared" si="64"/>
        <v>1.0009999999999999</v>
      </c>
      <c r="BB28" s="336">
        <f t="shared" si="65"/>
        <v>1.2012</v>
      </c>
      <c r="BC28" s="336">
        <f t="shared" si="66"/>
        <v>1.3513499999999998</v>
      </c>
      <c r="BD28" s="336">
        <f t="shared" si="67"/>
        <v>1.6015999999999999</v>
      </c>
      <c r="BE28" s="336">
        <f t="shared" si="68"/>
        <v>1.85185</v>
      </c>
      <c r="BF28" s="338">
        <f t="shared" si="69"/>
        <v>7.9579499999999994</v>
      </c>
      <c r="BH28" t="e">
        <f>AT28/$AS28</f>
        <v>#DIV/0!</v>
      </c>
      <c r="BI28" t="e">
        <f>AU28/$AS28</f>
        <v>#DIV/0!</v>
      </c>
      <c r="BJ28" t="e">
        <f>AV28/$AS28</f>
        <v>#DIV/0!</v>
      </c>
      <c r="BK28" t="e">
        <f>AW28/$AS28</f>
        <v>#DIV/0!</v>
      </c>
      <c r="BL28" t="e">
        <f>AX28/$AS28</f>
        <v>#DIV/0!</v>
      </c>
      <c r="BM28" t="e">
        <f>AY28/$AS28</f>
        <v>#DIV/0!</v>
      </c>
      <c r="BN28" t="e">
        <f>AZ28/$AS28</f>
        <v>#DIV/0!</v>
      </c>
      <c r="BO28" t="e">
        <f>BA28/$AS28</f>
        <v>#DIV/0!</v>
      </c>
      <c r="BP28" t="e">
        <f>BB28/$AS28</f>
        <v>#DIV/0!</v>
      </c>
      <c r="BQ28" t="e">
        <f>BC28/$AS28</f>
        <v>#DIV/0!</v>
      </c>
      <c r="BR28" t="e">
        <f>BD28/$AS28</f>
        <v>#DIV/0!</v>
      </c>
      <c r="BS28" t="e">
        <f>BE28/$AS28</f>
        <v>#DIV/0!</v>
      </c>
    </row>
    <row r="29" spans="1:71" ht="19.5" customHeight="1">
      <c r="A29" s="151" t="s">
        <v>195</v>
      </c>
      <c r="B29" s="151"/>
      <c r="C29" s="149">
        <v>40</v>
      </c>
      <c r="D29" s="149">
        <v>64</v>
      </c>
      <c r="E29" s="149">
        <v>104</v>
      </c>
      <c r="F29" s="149">
        <f t="shared" ref="F29:R29" si="70">SUM(F18:F28)</f>
        <v>9.3740000000000006</v>
      </c>
      <c r="G29" s="149">
        <f t="shared" si="70"/>
        <v>12.491000000000001</v>
      </c>
      <c r="H29" s="149">
        <f t="shared" si="70"/>
        <v>10.762999999999998</v>
      </c>
      <c r="I29" s="149">
        <f t="shared" si="70"/>
        <v>9.1140000000000008</v>
      </c>
      <c r="J29" s="149">
        <f t="shared" si="70"/>
        <v>7.2229999999999999</v>
      </c>
      <c r="K29" s="149">
        <f t="shared" si="70"/>
        <v>7.5775000000000006</v>
      </c>
      <c r="L29" s="149">
        <f t="shared" si="70"/>
        <v>8.0890000000000004</v>
      </c>
      <c r="M29" s="149">
        <f t="shared" si="70"/>
        <v>8.2415000000000003</v>
      </c>
      <c r="N29" s="149">
        <f t="shared" si="70"/>
        <v>6.4645000000000001</v>
      </c>
      <c r="O29" s="149">
        <f t="shared" si="70"/>
        <v>6.0180000000000007</v>
      </c>
      <c r="P29" s="149">
        <f t="shared" si="70"/>
        <v>4.1005000000000003</v>
      </c>
      <c r="Q29" s="149">
        <f t="shared" si="70"/>
        <v>3.0910000000000002</v>
      </c>
      <c r="R29" s="149">
        <f t="shared" si="70"/>
        <v>92.546999999999983</v>
      </c>
      <c r="U29" s="151" t="s">
        <v>195</v>
      </c>
      <c r="V29" s="151"/>
      <c r="W29" s="149">
        <v>40</v>
      </c>
      <c r="X29" s="149">
        <v>64</v>
      </c>
      <c r="Y29" s="149">
        <v>104</v>
      </c>
      <c r="Z29" s="149">
        <f t="shared" ref="Z29:AL29" si="71">SUM(Z18:Z28)</f>
        <v>4.4775450000000001</v>
      </c>
      <c r="AA29" s="149">
        <f t="shared" si="71"/>
        <v>4.912725</v>
      </c>
      <c r="AB29" s="149">
        <f t="shared" si="71"/>
        <v>5.2277399999999998</v>
      </c>
      <c r="AC29" s="149">
        <f t="shared" si="71"/>
        <v>5.0573949999999996</v>
      </c>
      <c r="AD29" s="149">
        <f t="shared" si="71"/>
        <v>5.1872099999999985</v>
      </c>
      <c r="AE29" s="149">
        <f t="shared" si="71"/>
        <v>5.8571099999999996</v>
      </c>
      <c r="AF29" s="149">
        <f t="shared" si="71"/>
        <v>7.2531299999999987</v>
      </c>
      <c r="AG29" s="149">
        <f t="shared" si="71"/>
        <v>8.0985849999999999</v>
      </c>
      <c r="AH29" s="149">
        <f t="shared" si="71"/>
        <v>9.0191049999999997</v>
      </c>
      <c r="AI29" s="149">
        <f t="shared" si="71"/>
        <v>10.104865</v>
      </c>
      <c r="AJ29" s="149">
        <f t="shared" si="71"/>
        <v>11.55599</v>
      </c>
      <c r="AK29" s="149">
        <f t="shared" si="71"/>
        <v>13.082140000000001</v>
      </c>
      <c r="AL29" s="149">
        <f t="shared" si="71"/>
        <v>89.833539999999985</v>
      </c>
      <c r="AO29" s="151" t="s">
        <v>195</v>
      </c>
      <c r="AP29" s="151"/>
      <c r="AQ29" s="149">
        <f>SUM(AQ18:AQ28)</f>
        <v>99</v>
      </c>
      <c r="AR29" s="149">
        <f>SUM(AR18:AR28)</f>
        <v>71</v>
      </c>
      <c r="AS29" s="149">
        <f>SUM(AS18:AS28)</f>
        <v>170</v>
      </c>
      <c r="AT29" s="149">
        <f t="shared" ref="AT29:BF29" si="72">SUM(AT18:AT28)</f>
        <v>13.851545</v>
      </c>
      <c r="AU29" s="149">
        <f t="shared" si="72"/>
        <v>17.403725000000001</v>
      </c>
      <c r="AV29" s="149">
        <f t="shared" si="72"/>
        <v>15.990739999999999</v>
      </c>
      <c r="AW29" s="149">
        <f t="shared" si="72"/>
        <v>14.171395</v>
      </c>
      <c r="AX29" s="149">
        <f t="shared" si="72"/>
        <v>12.410209999999999</v>
      </c>
      <c r="AY29" s="149">
        <f t="shared" si="72"/>
        <v>13.434610000000003</v>
      </c>
      <c r="AZ29" s="149">
        <f t="shared" si="72"/>
        <v>15.342129999999999</v>
      </c>
      <c r="BA29" s="149">
        <f t="shared" si="72"/>
        <v>16.340084999999998</v>
      </c>
      <c r="BB29" s="149">
        <f t="shared" si="72"/>
        <v>15.483604999999999</v>
      </c>
      <c r="BC29" s="149">
        <f t="shared" si="72"/>
        <v>16.122865000000001</v>
      </c>
      <c r="BD29" s="149">
        <f t="shared" si="72"/>
        <v>15.65649</v>
      </c>
      <c r="BE29" s="149">
        <f t="shared" si="72"/>
        <v>16.17314</v>
      </c>
      <c r="BF29" s="149">
        <f t="shared" si="72"/>
        <v>182.38054000000002</v>
      </c>
    </row>
    <row r="31" spans="1:71" ht="22.5" customHeight="1">
      <c r="A31" s="709" t="s">
        <v>192</v>
      </c>
      <c r="B31" s="701" t="s">
        <v>193</v>
      </c>
      <c r="C31" s="703" t="s">
        <v>199</v>
      </c>
      <c r="D31" s="704"/>
      <c r="E31" s="705"/>
      <c r="F31" s="706" t="s">
        <v>203</v>
      </c>
      <c r="G31" s="707"/>
      <c r="H31" s="707"/>
      <c r="I31" s="707"/>
      <c r="J31" s="707"/>
      <c r="K31" s="707"/>
      <c r="L31" s="707"/>
      <c r="M31" s="707"/>
      <c r="N31" s="707"/>
      <c r="O31" s="707"/>
      <c r="P31" s="707"/>
      <c r="Q31" s="707"/>
      <c r="R31" s="708"/>
      <c r="U31" s="709" t="s">
        <v>192</v>
      </c>
      <c r="V31" s="701" t="s">
        <v>193</v>
      </c>
      <c r="W31" s="703" t="s">
        <v>199</v>
      </c>
      <c r="X31" s="704"/>
      <c r="Y31" s="705"/>
      <c r="Z31" s="706" t="s">
        <v>205</v>
      </c>
      <c r="AA31" s="707"/>
      <c r="AB31" s="707"/>
      <c r="AC31" s="707"/>
      <c r="AD31" s="707"/>
      <c r="AE31" s="707"/>
      <c r="AF31" s="707"/>
      <c r="AG31" s="707"/>
      <c r="AH31" s="707"/>
      <c r="AI31" s="707"/>
      <c r="AJ31" s="707"/>
      <c r="AK31" s="707"/>
      <c r="AL31" s="708"/>
      <c r="AO31" s="709" t="s">
        <v>192</v>
      </c>
      <c r="AP31" s="701" t="s">
        <v>193</v>
      </c>
      <c r="AQ31" s="703" t="s">
        <v>199</v>
      </c>
      <c r="AR31" s="704"/>
      <c r="AS31" s="705"/>
      <c r="AT31" s="706" t="s">
        <v>675</v>
      </c>
      <c r="AU31" s="707"/>
      <c r="AV31" s="707"/>
      <c r="AW31" s="707"/>
      <c r="AX31" s="707"/>
      <c r="AY31" s="707"/>
      <c r="AZ31" s="707"/>
      <c r="BA31" s="707"/>
      <c r="BB31" s="707"/>
      <c r="BC31" s="707"/>
      <c r="BD31" s="707"/>
      <c r="BE31" s="707"/>
      <c r="BF31" s="708"/>
    </row>
    <row r="32" spans="1:71" ht="22.5" customHeight="1">
      <c r="A32" s="709"/>
      <c r="B32" s="702"/>
      <c r="C32" s="142" t="s">
        <v>201</v>
      </c>
      <c r="D32" s="141" t="s">
        <v>202</v>
      </c>
      <c r="E32" s="141" t="s">
        <v>65</v>
      </c>
      <c r="F32" s="337">
        <v>46113</v>
      </c>
      <c r="G32" s="337">
        <v>46143</v>
      </c>
      <c r="H32" s="337">
        <v>46174</v>
      </c>
      <c r="I32" s="337">
        <v>46204</v>
      </c>
      <c r="J32" s="337">
        <v>46235</v>
      </c>
      <c r="K32" s="337">
        <v>46266</v>
      </c>
      <c r="L32" s="337">
        <v>46296</v>
      </c>
      <c r="M32" s="337">
        <v>46327</v>
      </c>
      <c r="N32" s="337">
        <v>46357</v>
      </c>
      <c r="O32" s="337">
        <v>46388</v>
      </c>
      <c r="P32" s="337">
        <v>46419</v>
      </c>
      <c r="Q32" s="337">
        <v>46447</v>
      </c>
      <c r="R32" s="337" t="s">
        <v>65</v>
      </c>
      <c r="U32" s="709"/>
      <c r="V32" s="702"/>
      <c r="W32" s="142" t="s">
        <v>201</v>
      </c>
      <c r="X32" s="141" t="s">
        <v>202</v>
      </c>
      <c r="Y32" s="141" t="s">
        <v>65</v>
      </c>
      <c r="Z32" s="337">
        <v>46113</v>
      </c>
      <c r="AA32" s="337">
        <v>46143</v>
      </c>
      <c r="AB32" s="337">
        <v>46174</v>
      </c>
      <c r="AC32" s="337">
        <v>46204</v>
      </c>
      <c r="AD32" s="337">
        <v>46235</v>
      </c>
      <c r="AE32" s="337">
        <v>46266</v>
      </c>
      <c r="AF32" s="337">
        <v>46296</v>
      </c>
      <c r="AG32" s="337">
        <v>46327</v>
      </c>
      <c r="AH32" s="337">
        <v>46357</v>
      </c>
      <c r="AI32" s="337">
        <v>46388</v>
      </c>
      <c r="AJ32" s="337">
        <v>46419</v>
      </c>
      <c r="AK32" s="337">
        <v>46447</v>
      </c>
      <c r="AL32" s="337" t="s">
        <v>65</v>
      </c>
      <c r="AO32" s="709"/>
      <c r="AP32" s="702"/>
      <c r="AQ32" s="142" t="s">
        <v>201</v>
      </c>
      <c r="AR32" s="141" t="s">
        <v>202</v>
      </c>
      <c r="AS32" s="141" t="s">
        <v>65</v>
      </c>
      <c r="AT32" s="337">
        <v>46113</v>
      </c>
      <c r="AU32" s="337">
        <v>46143</v>
      </c>
      <c r="AV32" s="337">
        <v>46174</v>
      </c>
      <c r="AW32" s="337">
        <v>46204</v>
      </c>
      <c r="AX32" s="337">
        <v>46235</v>
      </c>
      <c r="AY32" s="337">
        <v>46266</v>
      </c>
      <c r="AZ32" s="337">
        <v>46296</v>
      </c>
      <c r="BA32" s="337">
        <v>46327</v>
      </c>
      <c r="BB32" s="337">
        <v>46357</v>
      </c>
      <c r="BC32" s="337">
        <v>46388</v>
      </c>
      <c r="BD32" s="337">
        <v>46419</v>
      </c>
      <c r="BE32" s="337">
        <v>46447</v>
      </c>
      <c r="BF32" s="337" t="s">
        <v>65</v>
      </c>
    </row>
    <row r="33" spans="1:71" ht="22.5" customHeight="1">
      <c r="A33" s="144" t="s">
        <v>161</v>
      </c>
      <c r="B33" s="144"/>
      <c r="C33" s="145">
        <v>4</v>
      </c>
      <c r="D33" s="146">
        <v>0</v>
      </c>
      <c r="E33" s="146">
        <v>4</v>
      </c>
      <c r="F33" s="336">
        <f>SUMIFS('Supply plan_distributor-wise'!V:V,'Supply plan_distributor-wise'!CP:CP,'Supply plan'!$A33)/1000</f>
        <v>0</v>
      </c>
      <c r="G33" s="336">
        <f>SUMIFS('Supply plan_distributor-wise'!W:W,'Supply plan_distributor-wise'!CQ:CQ,'Supply plan'!$A33)/1000</f>
        <v>0</v>
      </c>
      <c r="H33" s="336">
        <f>SUMIFS('Supply plan_distributor-wise'!X:X,'Supply plan_distributor-wise'!CR:CR,'Supply plan'!$A33)/1000</f>
        <v>0</v>
      </c>
      <c r="I33" s="336">
        <f>SUMIFS('Supply plan_distributor-wise'!Y:Y,'Supply plan_distributor-wise'!CS:CS,'Supply plan'!$A33)/1000</f>
        <v>0</v>
      </c>
      <c r="J33" s="336">
        <f>SUMIFS('Supply plan_distributor-wise'!Z:Z,'Supply plan_distributor-wise'!CT:CT,'Supply plan'!$A33)/1000</f>
        <v>0</v>
      </c>
      <c r="K33" s="336">
        <f>SUMIFS('Supply plan_distributor-wise'!AA:AA,'Supply plan_distributor-wise'!CU:CU,'Supply plan'!$A33)/1000</f>
        <v>0</v>
      </c>
      <c r="L33" s="336">
        <f>SUMIFS('Supply plan_distributor-wise'!AB:AB,'Supply plan_distributor-wise'!CV:CV,'Supply plan'!$A33)/1000</f>
        <v>0</v>
      </c>
      <c r="M33" s="336">
        <f>SUMIFS('Supply plan_distributor-wise'!AC:AC,'Supply plan_distributor-wise'!CW:CW,'Supply plan'!$A33)/1000</f>
        <v>0</v>
      </c>
      <c r="N33" s="336">
        <f>SUMIFS('Supply plan_distributor-wise'!AD:AD,'Supply plan_distributor-wise'!CX:CX,'Supply plan'!$A33)/1000</f>
        <v>0</v>
      </c>
      <c r="O33" s="336">
        <f>SUMIFS('Supply plan_distributor-wise'!AE:AE,'Supply plan_distributor-wise'!CY:CY,'Supply plan'!$A33)/1000</f>
        <v>0</v>
      </c>
      <c r="P33" s="336">
        <f>SUMIFS('Supply plan_distributor-wise'!AF:AF,'Supply plan_distributor-wise'!CZ:CZ,'Supply plan'!$A33)/1000</f>
        <v>0</v>
      </c>
      <c r="Q33" s="336">
        <f>SUMIFS('Supply plan_distributor-wise'!AG:AG,'Supply plan_distributor-wise'!DA:DA,'Supply plan'!$A33)/1000</f>
        <v>0</v>
      </c>
      <c r="R33" s="338">
        <f t="shared" ref="R33:R43" si="73">SUM(F33:Q33)</f>
        <v>0</v>
      </c>
      <c r="U33" s="144" t="s">
        <v>161</v>
      </c>
      <c r="V33" s="144"/>
      <c r="W33" s="145">
        <v>4</v>
      </c>
      <c r="X33" s="146">
        <v>0</v>
      </c>
      <c r="Y33" s="146">
        <v>4</v>
      </c>
      <c r="Z33" s="336">
        <f>SUMIFS('Supply plan_distributor-wise'!BO:BO,'Supply plan_distributor-wise'!DZ:DZ,'Supply plan'!$U33)/1000</f>
        <v>0</v>
      </c>
      <c r="AA33" s="336">
        <f>SUMIFS('Supply plan_distributor-wise'!BP:BP,'Supply plan_distributor-wise'!EA:EA,'Supply plan'!$U33)/1000</f>
        <v>0</v>
      </c>
      <c r="AB33" s="336">
        <f>SUMIFS('Supply plan_distributor-wise'!BQ:BQ,'Supply plan_distributor-wise'!EB:EB,'Supply plan'!$U33)/1000</f>
        <v>0</v>
      </c>
      <c r="AC33" s="336">
        <f>SUMIFS('Supply plan_distributor-wise'!BR:BR,'Supply plan_distributor-wise'!EC:EC,'Supply plan'!$U33)/1000</f>
        <v>0</v>
      </c>
      <c r="AD33" s="336">
        <f>SUMIFS('Supply plan_distributor-wise'!BS:BS,'Supply plan_distributor-wise'!ED:ED,'Supply plan'!$U33)/1000</f>
        <v>0</v>
      </c>
      <c r="AE33" s="336">
        <f>SUMIFS('Supply plan_distributor-wise'!BT:BT,'Supply plan_distributor-wise'!EE:EE,'Supply plan'!$U33)/1000</f>
        <v>0</v>
      </c>
      <c r="AF33" s="336">
        <f>SUMIFS('Supply plan_distributor-wise'!BU:BU,'Supply plan_distributor-wise'!EF:EF,'Supply plan'!$U33)/1000</f>
        <v>0</v>
      </c>
      <c r="AG33" s="336">
        <f>SUMIFS('Supply plan_distributor-wise'!BV:BV,'Supply plan_distributor-wise'!EG:EG,'Supply plan'!$U33)/1000</f>
        <v>0</v>
      </c>
      <c r="AH33" s="336">
        <f>SUMIFS('Supply plan_distributor-wise'!BW:BW,'Supply plan_distributor-wise'!EH:EH,'Supply plan'!$U33)/1000</f>
        <v>0</v>
      </c>
      <c r="AI33" s="336">
        <f>SUMIFS('Supply plan_distributor-wise'!BX:BX,'Supply plan_distributor-wise'!EI:EI,'Supply plan'!$U33)/1000</f>
        <v>0</v>
      </c>
      <c r="AJ33" s="336">
        <f>SUMIFS('Supply plan_distributor-wise'!BY:BY,'Supply plan_distributor-wise'!EJ:EJ,'Supply plan'!$U33)/1000</f>
        <v>0</v>
      </c>
      <c r="AK33" s="336">
        <f>SUMIFS('Supply plan_distributor-wise'!BZ:BZ,'Supply plan_distributor-wise'!EK:EK,'Supply plan'!$U33)/1000</f>
        <v>0</v>
      </c>
      <c r="AL33" s="338">
        <f t="shared" ref="AL33:AL43" si="74">SUM(Z33:AK33)</f>
        <v>0</v>
      </c>
      <c r="AO33" s="144" t="s">
        <v>161</v>
      </c>
      <c r="AP33" s="144"/>
      <c r="AQ33" s="145">
        <v>18</v>
      </c>
      <c r="AR33" s="146">
        <v>6</v>
      </c>
      <c r="AS33" s="146">
        <f>SUM(AQ33:AR33)</f>
        <v>24</v>
      </c>
      <c r="AT33" s="336">
        <f t="shared" ref="AT33:AT44" si="75">F33</f>
        <v>0</v>
      </c>
      <c r="AU33" s="336">
        <f t="shared" ref="AU33:AU44" si="76">G33</f>
        <v>0</v>
      </c>
      <c r="AV33" s="336">
        <f t="shared" ref="AV33:AV44" si="77">H33</f>
        <v>0</v>
      </c>
      <c r="AW33" s="336">
        <f t="shared" ref="AW33:AW44" si="78">I33</f>
        <v>0</v>
      </c>
      <c r="AX33" s="336">
        <f t="shared" ref="AX33:AX44" si="79">J33</f>
        <v>0</v>
      </c>
      <c r="AY33" s="336">
        <f t="shared" ref="AY33:AY44" si="80">K33</f>
        <v>0</v>
      </c>
      <c r="AZ33" s="336">
        <f t="shared" ref="AZ33:AZ44" si="81">L33</f>
        <v>0</v>
      </c>
      <c r="BA33" s="336">
        <f t="shared" ref="BA33:BA44" si="82">M33</f>
        <v>0</v>
      </c>
      <c r="BB33" s="336">
        <f t="shared" ref="BB33:BB44" si="83">N33</f>
        <v>0</v>
      </c>
      <c r="BC33" s="336">
        <f t="shared" ref="BC33:BC44" si="84">O33</f>
        <v>0</v>
      </c>
      <c r="BD33" s="336">
        <f t="shared" ref="BD33:BD44" si="85">P33</f>
        <v>0</v>
      </c>
      <c r="BE33" s="336">
        <f t="shared" ref="BE33:BE44" si="86">Q33</f>
        <v>0</v>
      </c>
      <c r="BF33" s="336">
        <f t="shared" ref="BF33:BF44" si="87">R33</f>
        <v>0</v>
      </c>
      <c r="BH33">
        <f>AT33/$AS33</f>
        <v>0</v>
      </c>
      <c r="BI33">
        <f>AU33/$AS33</f>
        <v>0</v>
      </c>
      <c r="BJ33">
        <f>AV33/$AS33</f>
        <v>0</v>
      </c>
      <c r="BK33">
        <f>AW33/$AS33</f>
        <v>0</v>
      </c>
      <c r="BL33">
        <f>AX33/$AS33</f>
        <v>0</v>
      </c>
      <c r="BM33">
        <f>AY33/$AS33</f>
        <v>0</v>
      </c>
      <c r="BN33">
        <f>AZ33/$AS33</f>
        <v>0</v>
      </c>
      <c r="BO33">
        <f>BA33/$AS33</f>
        <v>0</v>
      </c>
      <c r="BP33">
        <f>BB33/$AS33</f>
        <v>0</v>
      </c>
      <c r="BQ33">
        <f>BC33/$AS33</f>
        <v>0</v>
      </c>
      <c r="BR33">
        <f>BD33/$AS33</f>
        <v>0</v>
      </c>
      <c r="BS33">
        <f>BE33/$AS33</f>
        <v>0</v>
      </c>
    </row>
    <row r="34" spans="1:71" ht="22.5" customHeight="1">
      <c r="A34" s="144" t="s">
        <v>162</v>
      </c>
      <c r="B34" s="144"/>
      <c r="C34" s="145">
        <v>4</v>
      </c>
      <c r="D34" s="146">
        <v>2</v>
      </c>
      <c r="E34" s="146">
        <v>6</v>
      </c>
      <c r="F34" s="336">
        <f>SUMIFS('Supply plan_distributor-wise'!V:V,'Supply plan_distributor-wise'!CP:CP,'Supply plan'!$A34)/1000</f>
        <v>0.95</v>
      </c>
      <c r="G34" s="336">
        <f>SUMIFS('Supply plan_distributor-wise'!W:W,'Supply plan_distributor-wise'!CQ:CQ,'Supply plan'!$A34)/1000</f>
        <v>1.385</v>
      </c>
      <c r="H34" s="336">
        <f>SUMIFS('Supply plan_distributor-wise'!X:X,'Supply plan_distributor-wise'!CR:CR,'Supply plan'!$A34)/1000</f>
        <v>1.1499999999999999</v>
      </c>
      <c r="I34" s="336">
        <f>SUMIFS('Supply plan_distributor-wise'!Y:Y,'Supply plan_distributor-wise'!CS:CS,'Supply plan'!$A34)/1000</f>
        <v>0.95</v>
      </c>
      <c r="J34" s="336">
        <f>SUMIFS('Supply plan_distributor-wise'!Z:Z,'Supply plan_distributor-wise'!CT:CT,'Supply plan'!$A34)/1000</f>
        <v>0.79</v>
      </c>
      <c r="K34" s="336">
        <f>SUMIFS('Supply plan_distributor-wise'!AA:AA,'Supply plan_distributor-wise'!CU:CU,'Supply plan'!$A34)/1000</f>
        <v>0.87</v>
      </c>
      <c r="L34" s="336">
        <f>SUMIFS('Supply plan_distributor-wise'!AB:AB,'Supply plan_distributor-wise'!CV:CV,'Supply plan'!$A34)/1000</f>
        <v>1.1499999999999999</v>
      </c>
      <c r="M34" s="336">
        <f>SUMIFS('Supply plan_distributor-wise'!AC:AC,'Supply plan_distributor-wise'!CW:CW,'Supply plan'!$A34)/1000</f>
        <v>1.385</v>
      </c>
      <c r="N34" s="336">
        <f>SUMIFS('Supply plan_distributor-wise'!AD:AD,'Supply plan_distributor-wise'!CX:CX,'Supply plan'!$A34)/1000</f>
        <v>1.4650000000000001</v>
      </c>
      <c r="O34" s="336">
        <f>SUMIFS('Supply plan_distributor-wise'!AE:AE,'Supply plan_distributor-wise'!CY:CY,'Supply plan'!$A34)/1000</f>
        <v>1.86</v>
      </c>
      <c r="P34" s="336">
        <f>SUMIFS('Supply plan_distributor-wise'!AF:AF,'Supply plan_distributor-wise'!CZ:CZ,'Supply plan'!$A34)/1000</f>
        <v>2.1749999999999998</v>
      </c>
      <c r="Q34" s="336">
        <f>SUMIFS('Supply plan_distributor-wise'!AG:AG,'Supply plan_distributor-wise'!DA:DA,'Supply plan'!$A34)/1000</f>
        <v>2.4950000000000001</v>
      </c>
      <c r="R34" s="338">
        <f t="shared" si="73"/>
        <v>16.625</v>
      </c>
      <c r="U34" s="144" t="s">
        <v>162</v>
      </c>
      <c r="V34" s="144"/>
      <c r="W34" s="145">
        <v>4</v>
      </c>
      <c r="X34" s="146">
        <v>2</v>
      </c>
      <c r="Y34" s="146">
        <v>6</v>
      </c>
      <c r="Z34" s="336">
        <f>SUMIFS('Supply plan_distributor-wise'!BO:BO,'Supply plan_distributor-wise'!DZ:DZ,'Supply plan'!$U34)/1000</f>
        <v>1.9318550000000001</v>
      </c>
      <c r="AA34" s="336">
        <f>SUMIFS('Supply plan_distributor-wise'!BP:BP,'Supply plan_distributor-wise'!EA:EA,'Supply plan'!$U34)/1000</f>
        <v>1.7316550000000002</v>
      </c>
      <c r="AB34" s="336">
        <f>SUMIFS('Supply plan_distributor-wise'!BQ:BQ,'Supply plan_distributor-wise'!EB:EB,'Supply plan'!$U34)/1000</f>
        <v>2.0219450000000001</v>
      </c>
      <c r="AC34" s="336">
        <f>SUMIFS('Supply plan_distributor-wise'!BR:BR,'Supply plan_distributor-wise'!EC:EC,'Supply plan'!$U34)/1000</f>
        <v>1.6015000000000001</v>
      </c>
      <c r="AD34" s="336">
        <f>SUMIFS('Supply plan_distributor-wise'!BS:BS,'Supply plan_distributor-wise'!ED:ED,'Supply plan'!$U34)/1000</f>
        <v>1.4463199999999998</v>
      </c>
      <c r="AE34" s="336">
        <f>SUMIFS('Supply plan_distributor-wise'!BT:BT,'Supply plan_distributor-wise'!EE:EE,'Supply plan'!$U34)/1000</f>
        <v>1.4262750000000002</v>
      </c>
      <c r="AF34" s="336">
        <f>SUMIFS('Supply plan_distributor-wise'!BU:BU,'Supply plan_distributor-wise'!EF:EF,'Supply plan'!$U34)/1000</f>
        <v>1.4212449999999999</v>
      </c>
      <c r="AG34" s="336">
        <f>SUMIFS('Supply plan_distributor-wise'!BV:BV,'Supply plan_distributor-wise'!EG:EG,'Supply plan'!$U34)/1000</f>
        <v>1.596395</v>
      </c>
      <c r="AH34" s="336">
        <f>SUMIFS('Supply plan_distributor-wise'!BW:BW,'Supply plan_distributor-wise'!EH:EH,'Supply plan'!$U34)/1000</f>
        <v>1.7815549999999998</v>
      </c>
      <c r="AI34" s="336">
        <f>SUMIFS('Supply plan_distributor-wise'!BX:BX,'Supply plan_distributor-wise'!EI:EI,'Supply plan'!$U34)/1000</f>
        <v>2.1118600000000001</v>
      </c>
      <c r="AJ34" s="336">
        <f>SUMIFS('Supply plan_distributor-wise'!BY:BY,'Supply plan_distributor-wise'!EJ:EJ,'Supply plan'!$U34)/1000</f>
        <v>2.662385</v>
      </c>
      <c r="AK34" s="336">
        <f>SUMIFS('Supply plan_distributor-wise'!BZ:BZ,'Supply plan_distributor-wise'!EK:EK,'Supply plan'!$U34)/1000</f>
        <v>3.2579549999999999</v>
      </c>
      <c r="AL34" s="338">
        <f t="shared" si="74"/>
        <v>22.990945</v>
      </c>
      <c r="AO34" s="144" t="s">
        <v>162</v>
      </c>
      <c r="AP34" s="144"/>
      <c r="AQ34" s="145">
        <v>9</v>
      </c>
      <c r="AR34" s="146">
        <v>3</v>
      </c>
      <c r="AS34" s="146">
        <f>SUM(AQ34:AR34)</f>
        <v>12</v>
      </c>
      <c r="AT34" s="336">
        <f t="shared" si="75"/>
        <v>0.95</v>
      </c>
      <c r="AU34" s="336">
        <f t="shared" si="76"/>
        <v>1.385</v>
      </c>
      <c r="AV34" s="336">
        <f t="shared" si="77"/>
        <v>1.1499999999999999</v>
      </c>
      <c r="AW34" s="336">
        <f t="shared" si="78"/>
        <v>0.95</v>
      </c>
      <c r="AX34" s="336">
        <f t="shared" si="79"/>
        <v>0.79</v>
      </c>
      <c r="AY34" s="336">
        <f t="shared" si="80"/>
        <v>0.87</v>
      </c>
      <c r="AZ34" s="336">
        <f t="shared" si="81"/>
        <v>1.1499999999999999</v>
      </c>
      <c r="BA34" s="336">
        <f t="shared" si="82"/>
        <v>1.385</v>
      </c>
      <c r="BB34" s="336">
        <f t="shared" si="83"/>
        <v>1.4650000000000001</v>
      </c>
      <c r="BC34" s="336">
        <f t="shared" si="84"/>
        <v>1.86</v>
      </c>
      <c r="BD34" s="336">
        <f t="shared" si="85"/>
        <v>2.1749999999999998</v>
      </c>
      <c r="BE34" s="336">
        <f t="shared" si="86"/>
        <v>2.4950000000000001</v>
      </c>
      <c r="BF34" s="336">
        <f t="shared" si="87"/>
        <v>16.625</v>
      </c>
      <c r="BH34">
        <f>AT34/$AS34</f>
        <v>7.9166666666666663E-2</v>
      </c>
      <c r="BI34">
        <f>AU34/$AS34</f>
        <v>0.11541666666666667</v>
      </c>
      <c r="BJ34">
        <f>AV34/$AS34</f>
        <v>9.5833333333333326E-2</v>
      </c>
      <c r="BK34">
        <f>AW34/$AS34</f>
        <v>7.9166666666666663E-2</v>
      </c>
      <c r="BL34">
        <f>AX34/$AS34</f>
        <v>6.5833333333333341E-2</v>
      </c>
      <c r="BM34">
        <f>AY34/$AS34</f>
        <v>7.2499999999999995E-2</v>
      </c>
      <c r="BN34">
        <f>AZ34/$AS34</f>
        <v>9.5833333333333326E-2</v>
      </c>
      <c r="BO34">
        <f>BA34/$AS34</f>
        <v>0.11541666666666667</v>
      </c>
      <c r="BP34">
        <f>BB34/$AS34</f>
        <v>0.12208333333333334</v>
      </c>
      <c r="BQ34">
        <f>BC34/$AS34</f>
        <v>0.155</v>
      </c>
      <c r="BR34">
        <f>BD34/$AS34</f>
        <v>0.18124999999999999</v>
      </c>
      <c r="BS34">
        <f>BE34/$AS34</f>
        <v>0.20791666666666667</v>
      </c>
    </row>
    <row r="35" spans="1:71" ht="22.5" customHeight="1">
      <c r="A35" s="144" t="s">
        <v>163</v>
      </c>
      <c r="B35" s="144"/>
      <c r="C35" s="145">
        <v>16</v>
      </c>
      <c r="D35" s="146">
        <v>8</v>
      </c>
      <c r="E35" s="146">
        <v>24</v>
      </c>
      <c r="F35" s="336">
        <f>SUMIFS('Supply plan_distributor-wise'!V:V,'Supply plan_distributor-wise'!CP:CP,'Supply plan'!$A35)/1000</f>
        <v>0</v>
      </c>
      <c r="G35" s="336">
        <f>SUMIFS('Supply plan_distributor-wise'!W:W,'Supply plan_distributor-wise'!CQ:CQ,'Supply plan'!$A35)/1000</f>
        <v>0</v>
      </c>
      <c r="H35" s="336">
        <f>SUMIFS('Supply plan_distributor-wise'!X:X,'Supply plan_distributor-wise'!CR:CR,'Supply plan'!$A35)/1000</f>
        <v>0</v>
      </c>
      <c r="I35" s="336">
        <f>SUMIFS('Supply plan_distributor-wise'!Y:Y,'Supply plan_distributor-wise'!CS:CS,'Supply plan'!$A35)/1000</f>
        <v>0</v>
      </c>
      <c r="J35" s="336">
        <f>SUMIFS('Supply plan_distributor-wise'!Z:Z,'Supply plan_distributor-wise'!CT:CT,'Supply plan'!$A35)/1000</f>
        <v>0.10299999999999999</v>
      </c>
      <c r="K35" s="336">
        <f>SUMIFS('Supply plan_distributor-wise'!AA:AA,'Supply plan_distributor-wise'!CU:CU,'Supply plan'!$A35)/1000</f>
        <v>0.33700000000000002</v>
      </c>
      <c r="L35" s="336">
        <f>SUMIFS('Supply plan_distributor-wise'!AB:AB,'Supply plan_distributor-wise'!CV:CV,'Supply plan'!$A35)/1000</f>
        <v>1.7010000000000001</v>
      </c>
      <c r="M35" s="336">
        <f>SUMIFS('Supply plan_distributor-wise'!AC:AC,'Supply plan_distributor-wise'!CW:CW,'Supply plan'!$A35)/1000</f>
        <v>3.0905</v>
      </c>
      <c r="N35" s="336">
        <f>SUMIFS('Supply plan_distributor-wise'!AD:AD,'Supply plan_distributor-wise'!CX:CX,'Supply plan'!$A35)/1000</f>
        <v>5.4245000000000001</v>
      </c>
      <c r="O35" s="336">
        <f>SUMIFS('Supply plan_distributor-wise'!AE:AE,'Supply plan_distributor-wise'!CY:CY,'Supply plan'!$A35)/1000</f>
        <v>8.1334999999999997</v>
      </c>
      <c r="P35" s="336">
        <f>SUMIFS('Supply plan_distributor-wise'!AF:AF,'Supply plan_distributor-wise'!CZ:CZ,'Supply plan'!$A35)/1000</f>
        <v>11.6845</v>
      </c>
      <c r="Q35" s="336">
        <f>SUMIFS('Supply plan_distributor-wise'!AG:AG,'Supply plan_distributor-wise'!DA:DA,'Supply plan'!$A35)/1000</f>
        <v>15.214</v>
      </c>
      <c r="R35" s="338">
        <f t="shared" si="73"/>
        <v>45.688000000000002</v>
      </c>
      <c r="U35" s="144" t="s">
        <v>163</v>
      </c>
      <c r="V35" s="144"/>
      <c r="W35" s="145">
        <v>16</v>
      </c>
      <c r="X35" s="146">
        <v>8</v>
      </c>
      <c r="Y35" s="146">
        <v>24</v>
      </c>
      <c r="Z35" s="336">
        <f>SUMIFS('Supply plan_distributor-wise'!BO:BO,'Supply plan_distributor-wise'!DZ:DZ,'Supply plan'!$U35)/1000</f>
        <v>0</v>
      </c>
      <c r="AA35" s="336">
        <f>SUMIFS('Supply plan_distributor-wise'!BP:BP,'Supply plan_distributor-wise'!EA:EA,'Supply plan'!$U35)/1000</f>
        <v>0</v>
      </c>
      <c r="AB35" s="336">
        <f>SUMIFS('Supply plan_distributor-wise'!BQ:BQ,'Supply plan_distributor-wise'!EB:EB,'Supply plan'!$U35)/1000</f>
        <v>0</v>
      </c>
      <c r="AC35" s="336">
        <f>SUMIFS('Supply plan_distributor-wise'!BR:BR,'Supply plan_distributor-wise'!EC:EC,'Supply plan'!$U35)/1000</f>
        <v>0</v>
      </c>
      <c r="AD35" s="336">
        <f>SUMIFS('Supply plan_distributor-wise'!BS:BS,'Supply plan_distributor-wise'!ED:ED,'Supply plan'!$U35)/1000</f>
        <v>0</v>
      </c>
      <c r="AE35" s="336">
        <f>SUMIFS('Supply plan_distributor-wise'!BT:BT,'Supply plan_distributor-wise'!EE:EE,'Supply plan'!$U35)/1000</f>
        <v>0</v>
      </c>
      <c r="AF35" s="336">
        <f>SUMIFS('Supply plan_distributor-wise'!BU:BU,'Supply plan_distributor-wise'!EF:EF,'Supply plan'!$U35)/1000</f>
        <v>0</v>
      </c>
      <c r="AG35" s="336">
        <f>SUMIFS('Supply plan_distributor-wise'!BV:BV,'Supply plan_distributor-wise'!EG:EG,'Supply plan'!$U35)/1000</f>
        <v>0</v>
      </c>
      <c r="AH35" s="336">
        <f>SUMIFS('Supply plan_distributor-wise'!BW:BW,'Supply plan_distributor-wise'!EH:EH,'Supply plan'!$U35)/1000</f>
        <v>0</v>
      </c>
      <c r="AI35" s="336">
        <f>SUMIFS('Supply plan_distributor-wise'!BX:BX,'Supply plan_distributor-wise'!EI:EI,'Supply plan'!$U35)/1000</f>
        <v>0</v>
      </c>
      <c r="AJ35" s="336">
        <f>SUMIFS('Supply plan_distributor-wise'!BY:BY,'Supply plan_distributor-wise'!EJ:EJ,'Supply plan'!$U35)/1000</f>
        <v>0</v>
      </c>
      <c r="AK35" s="336">
        <f>SUMIFS('Supply plan_distributor-wise'!BZ:BZ,'Supply plan_distributor-wise'!EK:EK,'Supply plan'!$U35)/1000</f>
        <v>0</v>
      </c>
      <c r="AL35" s="338">
        <f t="shared" si="74"/>
        <v>0</v>
      </c>
      <c r="AO35" s="144" t="s">
        <v>163</v>
      </c>
      <c r="AP35" s="144"/>
      <c r="AQ35" s="145">
        <v>20</v>
      </c>
      <c r="AR35" s="146">
        <v>10</v>
      </c>
      <c r="AS35" s="146">
        <f>SUM(AQ35:AR35)</f>
        <v>30</v>
      </c>
      <c r="AT35" s="336">
        <f t="shared" si="75"/>
        <v>0</v>
      </c>
      <c r="AU35" s="336">
        <f t="shared" si="76"/>
        <v>0</v>
      </c>
      <c r="AV35" s="336">
        <f t="shared" si="77"/>
        <v>0</v>
      </c>
      <c r="AW35" s="336">
        <f t="shared" si="78"/>
        <v>0</v>
      </c>
      <c r="AX35" s="336">
        <f t="shared" si="79"/>
        <v>0.10299999999999999</v>
      </c>
      <c r="AY35" s="336">
        <f t="shared" si="80"/>
        <v>0.33700000000000002</v>
      </c>
      <c r="AZ35" s="336">
        <f t="shared" si="81"/>
        <v>1.7010000000000001</v>
      </c>
      <c r="BA35" s="336">
        <f t="shared" si="82"/>
        <v>3.0905</v>
      </c>
      <c r="BB35" s="336">
        <f t="shared" si="83"/>
        <v>5.4245000000000001</v>
      </c>
      <c r="BC35" s="336">
        <f t="shared" si="84"/>
        <v>8.1334999999999997</v>
      </c>
      <c r="BD35" s="336">
        <f t="shared" si="85"/>
        <v>11.6845</v>
      </c>
      <c r="BE35" s="336">
        <f t="shared" si="86"/>
        <v>15.214</v>
      </c>
      <c r="BF35" s="336">
        <f t="shared" si="87"/>
        <v>45.688000000000002</v>
      </c>
      <c r="BH35">
        <f>AT35/$AS35</f>
        <v>0</v>
      </c>
      <c r="BI35">
        <f>AU35/$AS35</f>
        <v>0</v>
      </c>
      <c r="BJ35">
        <f>AV35/$AS35</f>
        <v>0</v>
      </c>
      <c r="BK35">
        <f>AW35/$AS35</f>
        <v>0</v>
      </c>
      <c r="BL35">
        <f>AX35/$AS35</f>
        <v>3.4333333333333329E-3</v>
      </c>
      <c r="BM35">
        <f>AY35/$AS35</f>
        <v>1.1233333333333335E-2</v>
      </c>
      <c r="BN35">
        <f>AZ35/$AS35</f>
        <v>5.67E-2</v>
      </c>
      <c r="BO35">
        <f>BA35/$AS35</f>
        <v>0.10301666666666667</v>
      </c>
      <c r="BP35">
        <f>BB35/$AS35</f>
        <v>0.18081666666666668</v>
      </c>
      <c r="BQ35">
        <f>BC35/$AS35</f>
        <v>0.27111666666666667</v>
      </c>
      <c r="BR35">
        <f>BD35/$AS35</f>
        <v>0.38948333333333335</v>
      </c>
      <c r="BS35">
        <f>BE35/$AS35</f>
        <v>0.50713333333333332</v>
      </c>
    </row>
    <row r="36" spans="1:71" ht="22.5" customHeight="1">
      <c r="A36" s="144" t="s">
        <v>164</v>
      </c>
      <c r="B36" s="144"/>
      <c r="C36" s="145">
        <v>0</v>
      </c>
      <c r="D36" s="146">
        <v>10</v>
      </c>
      <c r="E36" s="146">
        <v>10</v>
      </c>
      <c r="F36" s="336">
        <f>SUMIFS('Supply plan_distributor-wise'!V:V,'Supply plan_distributor-wise'!CP:CP,'Supply plan'!$A36)/1000</f>
        <v>0</v>
      </c>
      <c r="G36" s="336">
        <f>SUMIFS('Supply plan_distributor-wise'!W:W,'Supply plan_distributor-wise'!CQ:CQ,'Supply plan'!$A36)/1000</f>
        <v>0</v>
      </c>
      <c r="H36" s="336">
        <f>SUMIFS('Supply plan_distributor-wise'!X:X,'Supply plan_distributor-wise'!CR:CR,'Supply plan'!$A36)/1000</f>
        <v>0</v>
      </c>
      <c r="I36" s="336">
        <f>SUMIFS('Supply plan_distributor-wise'!Y:Y,'Supply plan_distributor-wise'!CS:CS,'Supply plan'!$A36)/1000</f>
        <v>0</v>
      </c>
      <c r="J36" s="336">
        <f>SUMIFS('Supply plan_distributor-wise'!Z:Z,'Supply plan_distributor-wise'!CT:CT,'Supply plan'!$A36)/1000</f>
        <v>0</v>
      </c>
      <c r="K36" s="336">
        <f>SUMIFS('Supply plan_distributor-wise'!AA:AA,'Supply plan_distributor-wise'!CU:CU,'Supply plan'!$A36)/1000</f>
        <v>0</v>
      </c>
      <c r="L36" s="336">
        <f>SUMIFS('Supply plan_distributor-wise'!AB:AB,'Supply plan_distributor-wise'!CV:CV,'Supply plan'!$A36)/1000</f>
        <v>0</v>
      </c>
      <c r="M36" s="336">
        <f>SUMIFS('Supply plan_distributor-wise'!AC:AC,'Supply plan_distributor-wise'!CW:CW,'Supply plan'!$A36)/1000</f>
        <v>0</v>
      </c>
      <c r="N36" s="336">
        <f>SUMIFS('Supply plan_distributor-wise'!AD:AD,'Supply plan_distributor-wise'!CX:CX,'Supply plan'!$A36)/1000</f>
        <v>0</v>
      </c>
      <c r="O36" s="336">
        <f>SUMIFS('Supply plan_distributor-wise'!AE:AE,'Supply plan_distributor-wise'!CY:CY,'Supply plan'!$A36)/1000</f>
        <v>0</v>
      </c>
      <c r="P36" s="336">
        <f>SUMIFS('Supply plan_distributor-wise'!AF:AF,'Supply plan_distributor-wise'!CZ:CZ,'Supply plan'!$A36)/1000</f>
        <v>0</v>
      </c>
      <c r="Q36" s="336">
        <f>SUMIFS('Supply plan_distributor-wise'!AG:AG,'Supply plan_distributor-wise'!DA:DA,'Supply plan'!$A36)/1000</f>
        <v>0</v>
      </c>
      <c r="R36" s="338">
        <f t="shared" si="73"/>
        <v>0</v>
      </c>
      <c r="U36" s="144" t="s">
        <v>164</v>
      </c>
      <c r="V36" s="144"/>
      <c r="W36" s="145">
        <v>0</v>
      </c>
      <c r="X36" s="146">
        <v>10</v>
      </c>
      <c r="Y36" s="146">
        <v>10</v>
      </c>
      <c r="Z36" s="336">
        <f>SUMIFS('Supply plan_distributor-wise'!BO:BO,'Supply plan_distributor-wise'!DZ:DZ,'Supply plan'!$U36)/1000</f>
        <v>2.9622100000000002</v>
      </c>
      <c r="AA36" s="336">
        <f>SUMIFS('Supply plan_distributor-wise'!BP:BP,'Supply plan_distributor-wise'!EA:EA,'Supply plan'!$U36)/1000</f>
        <v>2.9270500000000004</v>
      </c>
      <c r="AB36" s="336">
        <f>SUMIFS('Supply plan_distributor-wise'!BQ:BQ,'Supply plan_distributor-wise'!EB:EB,'Supply plan'!$U36)/1000</f>
        <v>2.9719700000000002</v>
      </c>
      <c r="AC36" s="336">
        <f>SUMIFS('Supply plan_distributor-wise'!BR:BR,'Supply plan_distributor-wise'!EC:EC,'Supply plan'!$U36)/1000</f>
        <v>2.1760999999999999</v>
      </c>
      <c r="AD36" s="336">
        <f>SUMIFS('Supply plan_distributor-wise'!BS:BS,'Supply plan_distributor-wise'!ED:ED,'Supply plan'!$U36)/1000</f>
        <v>2.40618</v>
      </c>
      <c r="AE36" s="336">
        <f>SUMIFS('Supply plan_distributor-wise'!BT:BT,'Supply plan_distributor-wise'!EE:EE,'Supply plan'!$U36)/1000</f>
        <v>2.4561049999999995</v>
      </c>
      <c r="AF36" s="336">
        <f>SUMIFS('Supply plan_distributor-wise'!BU:BU,'Supply plan_distributor-wise'!EF:EF,'Supply plan'!$U36)/1000</f>
        <v>2.7611849999999998</v>
      </c>
      <c r="AG36" s="336">
        <f>SUMIFS('Supply plan_distributor-wise'!BV:BV,'Supply plan_distributor-wise'!EG:EG,'Supply plan'!$U36)/1000</f>
        <v>3.2265000000000001</v>
      </c>
      <c r="AH36" s="336">
        <f>SUMIFS('Supply plan_distributor-wise'!BW:BW,'Supply plan_distributor-wise'!EH:EH,'Supply plan'!$U36)/1000</f>
        <v>3.5516499999999995</v>
      </c>
      <c r="AI36" s="336">
        <f>SUMIFS('Supply plan_distributor-wise'!BX:BX,'Supply plan_distributor-wise'!EI:EI,'Supply plan'!$U36)/1000</f>
        <v>3.9368849999999997</v>
      </c>
      <c r="AJ36" s="336">
        <f>SUMIFS('Supply plan_distributor-wise'!BY:BY,'Supply plan_distributor-wise'!EJ:EJ,'Supply plan'!$U36)/1000</f>
        <v>4.4822799999999994</v>
      </c>
      <c r="AK36" s="336">
        <f>SUMIFS('Supply plan_distributor-wise'!BZ:BZ,'Supply plan_distributor-wise'!EK:EK,'Supply plan'!$U36)/1000</f>
        <v>5.1027500000000003</v>
      </c>
      <c r="AL36" s="338">
        <f t="shared" si="74"/>
        <v>38.960864999999998</v>
      </c>
      <c r="AO36" s="144" t="s">
        <v>164</v>
      </c>
      <c r="AP36" s="144"/>
      <c r="AQ36" s="145">
        <v>10</v>
      </c>
      <c r="AR36" s="146">
        <v>10</v>
      </c>
      <c r="AS36" s="146">
        <f>SUM(AQ36:AR36)</f>
        <v>20</v>
      </c>
      <c r="AT36" s="336">
        <f t="shared" si="75"/>
        <v>0</v>
      </c>
      <c r="AU36" s="336">
        <f t="shared" si="76"/>
        <v>0</v>
      </c>
      <c r="AV36" s="336">
        <f t="shared" si="77"/>
        <v>0</v>
      </c>
      <c r="AW36" s="336">
        <f t="shared" si="78"/>
        <v>0</v>
      </c>
      <c r="AX36" s="336">
        <f t="shared" si="79"/>
        <v>0</v>
      </c>
      <c r="AY36" s="336">
        <f t="shared" si="80"/>
        <v>0</v>
      </c>
      <c r="AZ36" s="336">
        <f t="shared" si="81"/>
        <v>0</v>
      </c>
      <c r="BA36" s="336">
        <f t="shared" si="82"/>
        <v>0</v>
      </c>
      <c r="BB36" s="336">
        <f t="shared" si="83"/>
        <v>0</v>
      </c>
      <c r="BC36" s="336">
        <f t="shared" si="84"/>
        <v>0</v>
      </c>
      <c r="BD36" s="336">
        <f t="shared" si="85"/>
        <v>0</v>
      </c>
      <c r="BE36" s="336">
        <f t="shared" si="86"/>
        <v>0</v>
      </c>
      <c r="BF36" s="336">
        <f t="shared" si="87"/>
        <v>0</v>
      </c>
      <c r="BH36">
        <f>AT36/$AS36</f>
        <v>0</v>
      </c>
      <c r="BI36">
        <f>AU36/$AS36</f>
        <v>0</v>
      </c>
      <c r="BJ36">
        <f>AV36/$AS36</f>
        <v>0</v>
      </c>
      <c r="BK36">
        <f>AW36/$AS36</f>
        <v>0</v>
      </c>
      <c r="BL36">
        <f>AX36/$AS36</f>
        <v>0</v>
      </c>
      <c r="BM36">
        <f>AY36/$AS36</f>
        <v>0</v>
      </c>
      <c r="BN36">
        <f>AZ36/$AS36</f>
        <v>0</v>
      </c>
      <c r="BO36">
        <f>BA36/$AS36</f>
        <v>0</v>
      </c>
      <c r="BP36">
        <f>BB36/$AS36</f>
        <v>0</v>
      </c>
      <c r="BQ36">
        <f>BC36/$AS36</f>
        <v>0</v>
      </c>
      <c r="BR36">
        <f>BD36/$AS36</f>
        <v>0</v>
      </c>
      <c r="BS36">
        <f>BE36/$AS36</f>
        <v>0</v>
      </c>
    </row>
    <row r="37" spans="1:71" ht="22.5" customHeight="1">
      <c r="A37" s="150" t="s">
        <v>165</v>
      </c>
      <c r="B37" s="150"/>
      <c r="C37" s="145">
        <v>7</v>
      </c>
      <c r="D37" s="146">
        <v>0</v>
      </c>
      <c r="E37" s="146">
        <v>7</v>
      </c>
      <c r="F37" s="336">
        <f>SUMIFS('Supply plan_distributor-wise'!V:V,'Supply plan_distributor-wise'!CP:CP,'Supply plan'!$A37)/1000</f>
        <v>1.4159999999999999</v>
      </c>
      <c r="G37" s="336">
        <f>SUMIFS('Supply plan_distributor-wise'!W:W,'Supply plan_distributor-wise'!CQ:CQ,'Supply plan'!$A37)/1000</f>
        <v>2.0840000000000001</v>
      </c>
      <c r="H37" s="336">
        <f>SUMIFS('Supply plan_distributor-wise'!X:X,'Supply plan_distributor-wise'!CR:CR,'Supply plan'!$A37)/1000</f>
        <v>1.952</v>
      </c>
      <c r="I37" s="336">
        <f>SUMIFS('Supply plan_distributor-wise'!Y:Y,'Supply plan_distributor-wise'!CS:CS,'Supply plan'!$A37)/1000</f>
        <v>1.6759999999999999</v>
      </c>
      <c r="J37" s="336">
        <f>SUMIFS('Supply plan_distributor-wise'!Z:Z,'Supply plan_distributor-wise'!CT:CT,'Supply plan'!$A37)/1000</f>
        <v>1.474</v>
      </c>
      <c r="K37" s="336">
        <f>SUMIFS('Supply plan_distributor-wise'!AA:AA,'Supply plan_distributor-wise'!CU:CU,'Supply plan'!$A37)/1000</f>
        <v>1.5740000000000001</v>
      </c>
      <c r="L37" s="336">
        <f>SUMIFS('Supply plan_distributor-wise'!AB:AB,'Supply plan_distributor-wise'!CV:CV,'Supply plan'!$A37)/1000</f>
        <v>2.3159999999999998</v>
      </c>
      <c r="M37" s="336">
        <f>SUMIFS('Supply plan_distributor-wise'!AC:AC,'Supply plan_distributor-wise'!CW:CW,'Supply plan'!$A37)/1000</f>
        <v>3.09</v>
      </c>
      <c r="N37" s="336">
        <f>SUMIFS('Supply plan_distributor-wise'!AD:AD,'Supply plan_distributor-wise'!CX:CX,'Supply plan'!$A37)/1000</f>
        <v>3.3940000000000001</v>
      </c>
      <c r="O37" s="336">
        <f>SUMIFS('Supply plan_distributor-wise'!AE:AE,'Supply plan_distributor-wise'!CY:CY,'Supply plan'!$A37)/1000</f>
        <v>4.2839999999999998</v>
      </c>
      <c r="P37" s="336">
        <f>SUMIFS('Supply plan_distributor-wise'!AF:AF,'Supply plan_distributor-wise'!CZ:CZ,'Supply plan'!$A37)/1000</f>
        <v>5.17</v>
      </c>
      <c r="Q37" s="336">
        <f>SUMIFS('Supply plan_distributor-wise'!AG:AG,'Supply plan_distributor-wise'!DA:DA,'Supply plan'!$A37)/1000</f>
        <v>5.9</v>
      </c>
      <c r="R37" s="338">
        <f t="shared" si="73"/>
        <v>34.33</v>
      </c>
      <c r="U37" s="150" t="s">
        <v>165</v>
      </c>
      <c r="V37" s="150"/>
      <c r="W37" s="145">
        <v>7</v>
      </c>
      <c r="X37" s="146">
        <v>0</v>
      </c>
      <c r="Y37" s="146">
        <v>7</v>
      </c>
      <c r="Z37" s="336">
        <f>SUMIFS('Supply plan_distributor-wise'!BO:BO,'Supply plan_distributor-wise'!DZ:DZ,'Supply plan'!$U37)/1000</f>
        <v>0</v>
      </c>
      <c r="AA37" s="336">
        <f>SUMIFS('Supply plan_distributor-wise'!BP:BP,'Supply plan_distributor-wise'!EA:EA,'Supply plan'!$U37)/1000</f>
        <v>0</v>
      </c>
      <c r="AB37" s="336">
        <f>SUMIFS('Supply plan_distributor-wise'!BQ:BQ,'Supply plan_distributor-wise'!EB:EB,'Supply plan'!$U37)/1000</f>
        <v>0</v>
      </c>
      <c r="AC37" s="336">
        <f>SUMIFS('Supply plan_distributor-wise'!BR:BR,'Supply plan_distributor-wise'!EC:EC,'Supply plan'!$U37)/1000</f>
        <v>0</v>
      </c>
      <c r="AD37" s="336">
        <f>SUMIFS('Supply plan_distributor-wise'!BS:BS,'Supply plan_distributor-wise'!ED:ED,'Supply plan'!$U37)/1000</f>
        <v>0</v>
      </c>
      <c r="AE37" s="336">
        <f>SUMIFS('Supply plan_distributor-wise'!BT:BT,'Supply plan_distributor-wise'!EE:EE,'Supply plan'!$U37)/1000</f>
        <v>0</v>
      </c>
      <c r="AF37" s="336">
        <f>SUMIFS('Supply plan_distributor-wise'!BU:BU,'Supply plan_distributor-wise'!EF:EF,'Supply plan'!$U37)/1000</f>
        <v>0</v>
      </c>
      <c r="AG37" s="336">
        <f>SUMIFS('Supply plan_distributor-wise'!BV:BV,'Supply plan_distributor-wise'!EG:EG,'Supply plan'!$U37)/1000</f>
        <v>0</v>
      </c>
      <c r="AH37" s="336">
        <f>SUMIFS('Supply plan_distributor-wise'!BW:BW,'Supply plan_distributor-wise'!EH:EH,'Supply plan'!$U37)/1000</f>
        <v>0</v>
      </c>
      <c r="AI37" s="336">
        <f>SUMIFS('Supply plan_distributor-wise'!BX:BX,'Supply plan_distributor-wise'!EI:EI,'Supply plan'!$U37)/1000</f>
        <v>0</v>
      </c>
      <c r="AJ37" s="336">
        <f>SUMIFS('Supply plan_distributor-wise'!BY:BY,'Supply plan_distributor-wise'!EJ:EJ,'Supply plan'!$U37)/1000</f>
        <v>0</v>
      </c>
      <c r="AK37" s="336">
        <f>SUMIFS('Supply plan_distributor-wise'!BZ:BZ,'Supply plan_distributor-wise'!EK:EK,'Supply plan'!$U37)/1000</f>
        <v>0</v>
      </c>
      <c r="AL37" s="338">
        <f t="shared" si="74"/>
        <v>0</v>
      </c>
      <c r="AO37" s="150" t="s">
        <v>165</v>
      </c>
      <c r="AP37" s="150"/>
      <c r="AQ37" s="145">
        <v>18</v>
      </c>
      <c r="AR37" s="146">
        <v>0</v>
      </c>
      <c r="AS37" s="146">
        <f>SUM(AQ37:AR37)</f>
        <v>18</v>
      </c>
      <c r="AT37" s="336">
        <f t="shared" si="75"/>
        <v>1.4159999999999999</v>
      </c>
      <c r="AU37" s="336">
        <f t="shared" si="76"/>
        <v>2.0840000000000001</v>
      </c>
      <c r="AV37" s="336">
        <f t="shared" si="77"/>
        <v>1.952</v>
      </c>
      <c r="AW37" s="336">
        <f t="shared" si="78"/>
        <v>1.6759999999999999</v>
      </c>
      <c r="AX37" s="336">
        <f t="shared" si="79"/>
        <v>1.474</v>
      </c>
      <c r="AY37" s="336">
        <f t="shared" si="80"/>
        <v>1.5740000000000001</v>
      </c>
      <c r="AZ37" s="336">
        <f t="shared" si="81"/>
        <v>2.3159999999999998</v>
      </c>
      <c r="BA37" s="336">
        <f t="shared" si="82"/>
        <v>3.09</v>
      </c>
      <c r="BB37" s="336">
        <f t="shared" si="83"/>
        <v>3.3940000000000001</v>
      </c>
      <c r="BC37" s="336">
        <f t="shared" si="84"/>
        <v>4.2839999999999998</v>
      </c>
      <c r="BD37" s="336">
        <f t="shared" si="85"/>
        <v>5.17</v>
      </c>
      <c r="BE37" s="336">
        <f t="shared" si="86"/>
        <v>5.9</v>
      </c>
      <c r="BF37" s="336">
        <f t="shared" si="87"/>
        <v>34.33</v>
      </c>
      <c r="BH37">
        <f>AT37/$AS37</f>
        <v>7.8666666666666663E-2</v>
      </c>
      <c r="BI37">
        <f>AU37/$AS37</f>
        <v>0.11577777777777779</v>
      </c>
      <c r="BJ37">
        <f>AV37/$AS37</f>
        <v>0.10844444444444444</v>
      </c>
      <c r="BK37">
        <f>AW37/$AS37</f>
        <v>9.3111111111111103E-2</v>
      </c>
      <c r="BL37">
        <f>AX37/$AS37</f>
        <v>8.1888888888888886E-2</v>
      </c>
      <c r="BM37">
        <f>AY37/$AS37</f>
        <v>8.744444444444445E-2</v>
      </c>
      <c r="BN37">
        <f>AZ37/$AS37</f>
        <v>0.12866666666666665</v>
      </c>
      <c r="BO37">
        <f>BA37/$AS37</f>
        <v>0.17166666666666666</v>
      </c>
      <c r="BP37">
        <f>BB37/$AS37</f>
        <v>0.18855555555555556</v>
      </c>
      <c r="BQ37">
        <f>BC37/$AS37</f>
        <v>0.23799999999999999</v>
      </c>
      <c r="BR37">
        <f>BD37/$AS37</f>
        <v>0.28722222222222221</v>
      </c>
      <c r="BS37">
        <f>BE37/$AS37</f>
        <v>0.32777777777777778</v>
      </c>
    </row>
    <row r="38" spans="1:71" ht="22.5" customHeight="1">
      <c r="A38" s="150" t="s">
        <v>166</v>
      </c>
      <c r="B38" s="150"/>
      <c r="C38" s="145">
        <v>0</v>
      </c>
      <c r="D38" s="146">
        <v>7</v>
      </c>
      <c r="E38" s="146">
        <v>7</v>
      </c>
      <c r="F38" s="336">
        <f>SUMIFS('Supply plan_distributor-wise'!V:V,'Supply plan_distributor-wise'!CP:CP,'Supply plan'!$A38)/1000</f>
        <v>1.2</v>
      </c>
      <c r="G38" s="336">
        <f>SUMIFS('Supply plan_distributor-wise'!W:W,'Supply plan_distributor-wise'!CQ:CQ,'Supply plan'!$A38)/1000</f>
        <v>1.6</v>
      </c>
      <c r="H38" s="336">
        <f>SUMIFS('Supply plan_distributor-wise'!X:X,'Supply plan_distributor-wise'!CR:CR,'Supply plan'!$A38)/1000</f>
        <v>1.4</v>
      </c>
      <c r="I38" s="336">
        <f>SUMIFS('Supply plan_distributor-wise'!Y:Y,'Supply plan_distributor-wise'!CS:CS,'Supply plan'!$A38)/1000</f>
        <v>1.2</v>
      </c>
      <c r="J38" s="336">
        <f>SUMIFS('Supply plan_distributor-wise'!Z:Z,'Supply plan_distributor-wise'!CT:CT,'Supply plan'!$A38)/1000</f>
        <v>1</v>
      </c>
      <c r="K38" s="336">
        <f>SUMIFS('Supply plan_distributor-wise'!AA:AA,'Supply plan_distributor-wise'!CU:CU,'Supply plan'!$A38)/1000</f>
        <v>1.1000000000000001</v>
      </c>
      <c r="L38" s="336">
        <f>SUMIFS('Supply plan_distributor-wise'!AB:AB,'Supply plan_distributor-wise'!CV:CV,'Supply plan'!$A38)/1000</f>
        <v>1.4</v>
      </c>
      <c r="M38" s="336">
        <f>SUMIFS('Supply plan_distributor-wise'!AC:AC,'Supply plan_distributor-wise'!CW:CW,'Supply plan'!$A38)/1000</f>
        <v>1.7</v>
      </c>
      <c r="N38" s="336">
        <f>SUMIFS('Supply plan_distributor-wise'!AD:AD,'Supply plan_distributor-wise'!CX:CX,'Supply plan'!$A38)/1000</f>
        <v>1.8</v>
      </c>
      <c r="O38" s="336">
        <f>SUMIFS('Supply plan_distributor-wise'!AE:AE,'Supply plan_distributor-wise'!CY:CY,'Supply plan'!$A38)/1000</f>
        <v>2.2000000000000002</v>
      </c>
      <c r="P38" s="336">
        <f>SUMIFS('Supply plan_distributor-wise'!AF:AF,'Supply plan_distributor-wise'!CZ:CZ,'Supply plan'!$A38)/1000</f>
        <v>2.5</v>
      </c>
      <c r="Q38" s="336">
        <f>SUMIFS('Supply plan_distributor-wise'!AG:AG,'Supply plan_distributor-wise'!DA:DA,'Supply plan'!$A38)/1000</f>
        <v>2.9</v>
      </c>
      <c r="R38" s="338">
        <f t="shared" si="73"/>
        <v>20</v>
      </c>
      <c r="U38" s="150" t="s">
        <v>166</v>
      </c>
      <c r="V38" s="150"/>
      <c r="W38" s="145">
        <v>0</v>
      </c>
      <c r="X38" s="146">
        <v>7</v>
      </c>
      <c r="Y38" s="146">
        <v>7</v>
      </c>
      <c r="Z38" s="336">
        <f>SUMIFS('Supply plan_distributor-wise'!BO:BO,'Supply plan_distributor-wise'!DZ:DZ,'Supply plan'!$U38)/1000</f>
        <v>0.32031999999999999</v>
      </c>
      <c r="AA38" s="336">
        <f>SUMIFS('Supply plan_distributor-wise'!BP:BP,'Supply plan_distributor-wise'!EA:EA,'Supply plan'!$U38)/1000</f>
        <v>0.92071999999999998</v>
      </c>
      <c r="AB38" s="336">
        <f>SUMIFS('Supply plan_distributor-wise'!BQ:BQ,'Supply plan_distributor-wise'!EB:EB,'Supply plan'!$U38)/1000</f>
        <v>0.74063999999999997</v>
      </c>
      <c r="AC38" s="336">
        <f>SUMIFS('Supply plan_distributor-wise'!BR:BR,'Supply plan_distributor-wise'!EC:EC,'Supply plan'!$U38)/1000</f>
        <v>0.58048</v>
      </c>
      <c r="AD38" s="336">
        <f>SUMIFS('Supply plan_distributor-wise'!BS:BS,'Supply plan_distributor-wise'!ED:ED,'Supply plan'!$U38)/1000</f>
        <v>0.58048</v>
      </c>
      <c r="AE38" s="336">
        <f>SUMIFS('Supply plan_distributor-wise'!BT:BT,'Supply plan_distributor-wise'!EE:EE,'Supply plan'!$U38)/1000</f>
        <v>0.66055999999999993</v>
      </c>
      <c r="AF38" s="336">
        <f>SUMIFS('Supply plan_distributor-wise'!BU:BU,'Supply plan_distributor-wise'!EF:EF,'Supply plan'!$U38)/1000</f>
        <v>0.86055999999999999</v>
      </c>
      <c r="AG38" s="336">
        <f>SUMIFS('Supply plan_distributor-wise'!BV:BV,'Supply plan_distributor-wise'!EG:EG,'Supply plan'!$U38)/1000</f>
        <v>0.94064000000000003</v>
      </c>
      <c r="AH38" s="336">
        <f>SUMIFS('Supply plan_distributor-wise'!BW:BW,'Supply plan_distributor-wise'!EH:EH,'Supply plan'!$U38)/1000</f>
        <v>1.0207200000000001</v>
      </c>
      <c r="AI38" s="336">
        <f>SUMIFS('Supply plan_distributor-wise'!BX:BX,'Supply plan_distributor-wise'!EI:EI,'Supply plan'!$U38)/1000</f>
        <v>1.2007999999999999</v>
      </c>
      <c r="AJ38" s="336">
        <f>SUMIFS('Supply plan_distributor-wise'!BY:BY,'Supply plan_distributor-wise'!EJ:EJ,'Supply plan'!$U38)/1000</f>
        <v>1.5211199999999998</v>
      </c>
      <c r="AK38" s="336">
        <f>SUMIFS('Supply plan_distributor-wise'!BZ:BZ,'Supply plan_distributor-wise'!EK:EK,'Supply plan'!$U38)/1000</f>
        <v>1.6812799999999999</v>
      </c>
      <c r="AL38" s="338">
        <f t="shared" si="74"/>
        <v>11.028319999999999</v>
      </c>
      <c r="AO38" s="150" t="s">
        <v>166</v>
      </c>
      <c r="AP38" s="150"/>
      <c r="AQ38" s="145">
        <v>5</v>
      </c>
      <c r="AR38" s="146">
        <v>3</v>
      </c>
      <c r="AS38" s="146">
        <f>SUM(AQ38:AR38)</f>
        <v>8</v>
      </c>
      <c r="AT38" s="336">
        <f t="shared" si="75"/>
        <v>1.2</v>
      </c>
      <c r="AU38" s="336">
        <f t="shared" si="76"/>
        <v>1.6</v>
      </c>
      <c r="AV38" s="336">
        <f t="shared" si="77"/>
        <v>1.4</v>
      </c>
      <c r="AW38" s="336">
        <f t="shared" si="78"/>
        <v>1.2</v>
      </c>
      <c r="AX38" s="336">
        <f t="shared" si="79"/>
        <v>1</v>
      </c>
      <c r="AY38" s="336">
        <f t="shared" si="80"/>
        <v>1.1000000000000001</v>
      </c>
      <c r="AZ38" s="336">
        <f t="shared" si="81"/>
        <v>1.4</v>
      </c>
      <c r="BA38" s="336">
        <f t="shared" si="82"/>
        <v>1.7</v>
      </c>
      <c r="BB38" s="336">
        <f t="shared" si="83"/>
        <v>1.8</v>
      </c>
      <c r="BC38" s="336">
        <f t="shared" si="84"/>
        <v>2.2000000000000002</v>
      </c>
      <c r="BD38" s="336">
        <f t="shared" si="85"/>
        <v>2.5</v>
      </c>
      <c r="BE38" s="336">
        <f t="shared" si="86"/>
        <v>2.9</v>
      </c>
      <c r="BF38" s="336">
        <f t="shared" si="87"/>
        <v>20</v>
      </c>
      <c r="BH38">
        <f>AT38/$AS38</f>
        <v>0.15</v>
      </c>
      <c r="BI38">
        <f>AU38/$AS38</f>
        <v>0.2</v>
      </c>
      <c r="BJ38">
        <f>AV38/$AS38</f>
        <v>0.17499999999999999</v>
      </c>
      <c r="BK38">
        <f>AW38/$AS38</f>
        <v>0.15</v>
      </c>
      <c r="BL38">
        <f>AX38/$AS38</f>
        <v>0.125</v>
      </c>
      <c r="BM38">
        <f>AY38/$AS38</f>
        <v>0.13750000000000001</v>
      </c>
      <c r="BN38">
        <f>AZ38/$AS38</f>
        <v>0.17499999999999999</v>
      </c>
      <c r="BO38">
        <f>BA38/$AS38</f>
        <v>0.21249999999999999</v>
      </c>
      <c r="BP38">
        <f>BB38/$AS38</f>
        <v>0.22500000000000001</v>
      </c>
      <c r="BQ38">
        <f>BC38/$AS38</f>
        <v>0.27500000000000002</v>
      </c>
      <c r="BR38">
        <f>BD38/$AS38</f>
        <v>0.3125</v>
      </c>
      <c r="BS38">
        <f>BE38/$AS38</f>
        <v>0.36249999999999999</v>
      </c>
    </row>
    <row r="39" spans="1:71" ht="22.5" customHeight="1">
      <c r="A39" s="150" t="s">
        <v>167</v>
      </c>
      <c r="B39" s="150"/>
      <c r="C39" s="145">
        <v>4</v>
      </c>
      <c r="D39" s="146">
        <v>5</v>
      </c>
      <c r="E39" s="146">
        <v>9</v>
      </c>
      <c r="F39" s="336">
        <f>SUMIFS('Supply plan_distributor-wise'!V:V,'Supply plan_distributor-wise'!CP:CP,'Supply plan'!$A39)/1000</f>
        <v>0</v>
      </c>
      <c r="G39" s="336">
        <f>SUMIFS('Supply plan_distributor-wise'!W:W,'Supply plan_distributor-wise'!CQ:CQ,'Supply plan'!$A39)/1000</f>
        <v>0</v>
      </c>
      <c r="H39" s="336">
        <f>SUMIFS('Supply plan_distributor-wise'!X:X,'Supply plan_distributor-wise'!CR:CR,'Supply plan'!$A39)/1000</f>
        <v>0</v>
      </c>
      <c r="I39" s="336">
        <f>SUMIFS('Supply plan_distributor-wise'!Y:Y,'Supply plan_distributor-wise'!CS:CS,'Supply plan'!$A39)/1000</f>
        <v>0</v>
      </c>
      <c r="J39" s="336">
        <f>SUMIFS('Supply plan_distributor-wise'!Z:Z,'Supply plan_distributor-wise'!CT:CT,'Supply plan'!$A39)/1000</f>
        <v>0.16499999999999998</v>
      </c>
      <c r="K39" s="336">
        <f>SUMIFS('Supply plan_distributor-wise'!AA:AA,'Supply plan_distributor-wise'!CU:CU,'Supply plan'!$A39)/1000</f>
        <v>0.28649999999999998</v>
      </c>
      <c r="L39" s="336">
        <f>SUMIFS('Supply plan_distributor-wise'!AB:AB,'Supply plan_distributor-wise'!CV:CV,'Supply plan'!$A39)/1000</f>
        <v>0.60899999999999999</v>
      </c>
      <c r="M39" s="336">
        <f>SUMIFS('Supply plan_distributor-wise'!AC:AC,'Supply plan_distributor-wise'!CW:CW,'Supply plan'!$A39)/1000</f>
        <v>0.97799999999999987</v>
      </c>
      <c r="N39" s="336">
        <f>SUMIFS('Supply plan_distributor-wise'!AD:AD,'Supply plan_distributor-wise'!CX:CX,'Supply plan'!$A39)/1000</f>
        <v>1.212</v>
      </c>
      <c r="O39" s="336">
        <f>SUMIFS('Supply plan_distributor-wise'!AE:AE,'Supply plan_distributor-wise'!CY:CY,'Supply plan'!$A39)/1000</f>
        <v>1.6845000000000001</v>
      </c>
      <c r="P39" s="336">
        <f>SUMIFS('Supply plan_distributor-wise'!AF:AF,'Supply plan_distributor-wise'!CZ:CZ,'Supply plan'!$A39)/1000</f>
        <v>2.1</v>
      </c>
      <c r="Q39" s="336">
        <f>SUMIFS('Supply plan_distributor-wise'!AG:AG,'Supply plan_distributor-wise'!DA:DA,'Supply plan'!$A39)/1000</f>
        <v>2.4449999999999998</v>
      </c>
      <c r="R39" s="338">
        <f t="shared" si="73"/>
        <v>9.48</v>
      </c>
      <c r="U39" s="150" t="s">
        <v>167</v>
      </c>
      <c r="V39" s="150"/>
      <c r="W39" s="145">
        <v>4</v>
      </c>
      <c r="X39" s="146">
        <v>5</v>
      </c>
      <c r="Y39" s="146">
        <v>9</v>
      </c>
      <c r="Z39" s="336">
        <f>SUMIFS('Supply plan_distributor-wise'!BO:BO,'Supply plan_distributor-wise'!DZ:DZ,'Supply plan'!$U39)/1000</f>
        <v>0</v>
      </c>
      <c r="AA39" s="336">
        <f>SUMIFS('Supply plan_distributor-wise'!BP:BP,'Supply plan_distributor-wise'!EA:EA,'Supply plan'!$U39)/1000</f>
        <v>3.1531500000000001</v>
      </c>
      <c r="AB39" s="336">
        <f>SUMIFS('Supply plan_distributor-wise'!BQ:BQ,'Supply plan_distributor-wise'!EB:EB,'Supply plan'!$U39)/1000</f>
        <v>2.8278249999999998</v>
      </c>
      <c r="AC39" s="336">
        <f>SUMIFS('Supply plan_distributor-wise'!BR:BR,'Supply plan_distributor-wise'!EC:EC,'Supply plan'!$U39)/1000</f>
        <v>2.2771249999999998</v>
      </c>
      <c r="AD39" s="336">
        <f>SUMIFS('Supply plan_distributor-wise'!BS:BS,'Supply plan_distributor-wise'!ED:ED,'Supply plan'!$U39)/1000</f>
        <v>2.2020500000000003</v>
      </c>
      <c r="AE39" s="336">
        <f>SUMIFS('Supply plan_distributor-wise'!BT:BT,'Supply plan_distributor-wise'!EE:EE,'Supply plan'!$U39)/1000</f>
        <v>1.8266499999999999</v>
      </c>
      <c r="AF39" s="336">
        <f>SUMIFS('Supply plan_distributor-wise'!BU:BU,'Supply plan_distributor-wise'!EF:EF,'Supply plan'!$U39)/1000</f>
        <v>1.72655</v>
      </c>
      <c r="AG39" s="336">
        <f>SUMIFS('Supply plan_distributor-wise'!BV:BV,'Supply plan_distributor-wise'!EG:EG,'Supply plan'!$U39)/1000</f>
        <v>2.177</v>
      </c>
      <c r="AH39" s="336">
        <f>SUMIFS('Supply plan_distributor-wise'!BW:BW,'Supply plan_distributor-wise'!EH:EH,'Supply plan'!$U39)/1000</f>
        <v>2.8276500000000002</v>
      </c>
      <c r="AI39" s="336">
        <f>SUMIFS('Supply plan_distributor-wise'!BX:BX,'Supply plan_distributor-wise'!EI:EI,'Supply plan'!$U39)/1000</f>
        <v>3.4782999999999999</v>
      </c>
      <c r="AJ39" s="336">
        <f>SUMIFS('Supply plan_distributor-wise'!BY:BY,'Supply plan_distributor-wise'!EJ:EJ,'Supply plan'!$U39)/1000</f>
        <v>4.1039250000000003</v>
      </c>
      <c r="AK39" s="336">
        <f>SUMIFS('Supply plan_distributor-wise'!BZ:BZ,'Supply plan_distributor-wise'!EK:EK,'Supply plan'!$U39)/1000</f>
        <v>5.1049250000000006</v>
      </c>
      <c r="AL39" s="338">
        <f t="shared" si="74"/>
        <v>31.705150000000003</v>
      </c>
      <c r="AO39" s="150" t="s">
        <v>167</v>
      </c>
      <c r="AP39" s="150"/>
      <c r="AQ39" s="145">
        <v>9</v>
      </c>
      <c r="AR39" s="146">
        <v>6</v>
      </c>
      <c r="AS39" s="146">
        <f>SUM(AQ39:AR39)</f>
        <v>15</v>
      </c>
      <c r="AT39" s="336">
        <f t="shared" si="75"/>
        <v>0</v>
      </c>
      <c r="AU39" s="336">
        <f t="shared" si="76"/>
        <v>0</v>
      </c>
      <c r="AV39" s="336">
        <f t="shared" si="77"/>
        <v>0</v>
      </c>
      <c r="AW39" s="336">
        <f t="shared" si="78"/>
        <v>0</v>
      </c>
      <c r="AX39" s="336">
        <f t="shared" si="79"/>
        <v>0.16499999999999998</v>
      </c>
      <c r="AY39" s="336">
        <f t="shared" si="80"/>
        <v>0.28649999999999998</v>
      </c>
      <c r="AZ39" s="336">
        <f t="shared" si="81"/>
        <v>0.60899999999999999</v>
      </c>
      <c r="BA39" s="336">
        <f t="shared" si="82"/>
        <v>0.97799999999999987</v>
      </c>
      <c r="BB39" s="336">
        <f t="shared" si="83"/>
        <v>1.212</v>
      </c>
      <c r="BC39" s="336">
        <f t="shared" si="84"/>
        <v>1.6845000000000001</v>
      </c>
      <c r="BD39" s="336">
        <f t="shared" si="85"/>
        <v>2.1</v>
      </c>
      <c r="BE39" s="336">
        <f t="shared" si="86"/>
        <v>2.4449999999999998</v>
      </c>
      <c r="BF39" s="336">
        <f t="shared" si="87"/>
        <v>9.48</v>
      </c>
      <c r="BH39">
        <f>AT39/$AS39</f>
        <v>0</v>
      </c>
      <c r="BI39">
        <f>AU39/$AS39</f>
        <v>0</v>
      </c>
      <c r="BJ39">
        <f>AV39/$AS39</f>
        <v>0</v>
      </c>
      <c r="BK39">
        <f>AW39/$AS39</f>
        <v>0</v>
      </c>
      <c r="BL39">
        <f>AX39/$AS39</f>
        <v>1.0999999999999999E-2</v>
      </c>
      <c r="BM39">
        <f>AY39/$AS39</f>
        <v>1.9099999999999999E-2</v>
      </c>
      <c r="BN39">
        <f>AZ39/$AS39</f>
        <v>4.0599999999999997E-2</v>
      </c>
      <c r="BO39">
        <f>BA39/$AS39</f>
        <v>6.5199999999999994E-2</v>
      </c>
      <c r="BP39">
        <f>BB39/$AS39</f>
        <v>8.0799999999999997E-2</v>
      </c>
      <c r="BQ39">
        <f>BC39/$AS39</f>
        <v>0.11230000000000001</v>
      </c>
      <c r="BR39">
        <f>BD39/$AS39</f>
        <v>0.14000000000000001</v>
      </c>
      <c r="BS39">
        <f>BE39/$AS39</f>
        <v>0.16299999999999998</v>
      </c>
    </row>
    <row r="40" spans="1:71" ht="22.5" customHeight="1">
      <c r="A40" s="150" t="s">
        <v>118</v>
      </c>
      <c r="B40" s="150"/>
      <c r="C40" s="145">
        <v>0</v>
      </c>
      <c r="D40" s="146">
        <v>8</v>
      </c>
      <c r="E40" s="146">
        <v>8</v>
      </c>
      <c r="F40" s="336">
        <f>SUMIFS('Supply plan_distributor-wise'!V:V,'Supply plan_distributor-wise'!CP:CP,'Supply plan'!$A40)/1000</f>
        <v>0</v>
      </c>
      <c r="G40" s="336">
        <f>SUMIFS('Supply plan_distributor-wise'!W:W,'Supply plan_distributor-wise'!CQ:CQ,'Supply plan'!$A40)/1000</f>
        <v>0</v>
      </c>
      <c r="H40" s="336">
        <f>SUMIFS('Supply plan_distributor-wise'!X:X,'Supply plan_distributor-wise'!CR:CR,'Supply plan'!$A40)/1000</f>
        <v>0</v>
      </c>
      <c r="I40" s="336">
        <f>SUMIFS('Supply plan_distributor-wise'!Y:Y,'Supply plan_distributor-wise'!CS:CS,'Supply plan'!$A40)/1000</f>
        <v>0</v>
      </c>
      <c r="J40" s="336">
        <f>SUMIFS('Supply plan_distributor-wise'!Z:Z,'Supply plan_distributor-wise'!CT:CT,'Supply plan'!$A40)/1000</f>
        <v>0</v>
      </c>
      <c r="K40" s="336">
        <f>SUMIFS('Supply plan_distributor-wise'!AA:AA,'Supply plan_distributor-wise'!CU:CU,'Supply plan'!$A40)/1000</f>
        <v>0</v>
      </c>
      <c r="L40" s="336">
        <f>SUMIFS('Supply plan_distributor-wise'!AB:AB,'Supply plan_distributor-wise'!CV:CV,'Supply plan'!$A40)/1000</f>
        <v>0</v>
      </c>
      <c r="M40" s="336">
        <f>SUMIFS('Supply plan_distributor-wise'!AC:AC,'Supply plan_distributor-wise'!CW:CW,'Supply plan'!$A40)/1000</f>
        <v>0</v>
      </c>
      <c r="N40" s="336">
        <f>SUMIFS('Supply plan_distributor-wise'!AD:AD,'Supply plan_distributor-wise'!CX:CX,'Supply plan'!$A40)/1000</f>
        <v>0</v>
      </c>
      <c r="O40" s="336">
        <f>SUMIFS('Supply plan_distributor-wise'!AE:AE,'Supply plan_distributor-wise'!CY:CY,'Supply plan'!$A40)/1000</f>
        <v>0</v>
      </c>
      <c r="P40" s="336">
        <f>SUMIFS('Supply plan_distributor-wise'!AF:AF,'Supply plan_distributor-wise'!CZ:CZ,'Supply plan'!$A40)/1000</f>
        <v>0</v>
      </c>
      <c r="Q40" s="336">
        <f>SUMIFS('Supply plan_distributor-wise'!AG:AG,'Supply plan_distributor-wise'!DA:DA,'Supply plan'!$A40)/1000</f>
        <v>0</v>
      </c>
      <c r="R40" s="338">
        <f t="shared" si="73"/>
        <v>0</v>
      </c>
      <c r="U40" s="150" t="s">
        <v>118</v>
      </c>
      <c r="V40" s="150"/>
      <c r="W40" s="145">
        <v>0</v>
      </c>
      <c r="X40" s="146">
        <v>8</v>
      </c>
      <c r="Y40" s="146">
        <v>8</v>
      </c>
      <c r="Z40" s="336">
        <f>SUMIFS('Supply plan_distributor-wise'!BO:BO,'Supply plan_distributor-wise'!DZ:DZ,'Supply plan'!$U40)/1000</f>
        <v>4.5442699999999991</v>
      </c>
      <c r="AA40" s="336">
        <f>SUMIFS('Supply plan_distributor-wise'!BP:BP,'Supply plan_distributor-wise'!EA:EA,'Supply plan'!$U40)/1000</f>
        <v>2.6924000000000001</v>
      </c>
      <c r="AB40" s="336">
        <f>SUMIFS('Supply plan_distributor-wise'!BQ:BQ,'Supply plan_distributor-wise'!EB:EB,'Supply plan'!$U40)/1000</f>
        <v>2.29698</v>
      </c>
      <c r="AC40" s="336">
        <f>SUMIFS('Supply plan_distributor-wise'!BR:BR,'Supply plan_distributor-wise'!EC:EC,'Supply plan'!$U40)/1000</f>
        <v>0.85066000000000008</v>
      </c>
      <c r="AD40" s="336">
        <f>SUMIFS('Supply plan_distributor-wise'!BS:BS,'Supply plan_distributor-wise'!ED:ED,'Supply plan'!$U40)/1000</f>
        <v>0.78057999999999994</v>
      </c>
      <c r="AE40" s="336">
        <f>SUMIFS('Supply plan_distributor-wise'!BT:BT,'Supply plan_distributor-wise'!EE:EE,'Supply plan'!$U40)/1000</f>
        <v>0.98070000000000002</v>
      </c>
      <c r="AF40" s="336">
        <f>SUMIFS('Supply plan_distributor-wise'!BU:BU,'Supply plan_distributor-wise'!EF:EF,'Supply plan'!$U40)/1000</f>
        <v>1.9316500000000001</v>
      </c>
      <c r="AG40" s="336">
        <f>SUMIFS('Supply plan_distributor-wise'!BV:BV,'Supply plan_distributor-wise'!EG:EG,'Supply plan'!$U40)/1000</f>
        <v>2.13184</v>
      </c>
      <c r="AH40" s="336">
        <f>SUMIFS('Supply plan_distributor-wise'!BW:BW,'Supply plan_distributor-wise'!EH:EH,'Supply plan'!$U40)/1000</f>
        <v>2.3921000000000001</v>
      </c>
      <c r="AI40" s="336">
        <f>SUMIFS('Supply plan_distributor-wise'!BX:BX,'Supply plan_distributor-wise'!EI:EI,'Supply plan'!$U40)/1000</f>
        <v>2.8025100000000003</v>
      </c>
      <c r="AJ40" s="336">
        <f>SUMIFS('Supply plan_distributor-wise'!BY:BY,'Supply plan_distributor-wise'!EJ:EJ,'Supply plan'!$U40)/1000</f>
        <v>3.2529599999999999</v>
      </c>
      <c r="AK40" s="336">
        <f>SUMIFS('Supply plan_distributor-wise'!BZ:BZ,'Supply plan_distributor-wise'!EK:EK,'Supply plan'!$U40)/1000</f>
        <v>3.7634699999999999</v>
      </c>
      <c r="AL40" s="338">
        <f t="shared" si="74"/>
        <v>28.420119999999997</v>
      </c>
      <c r="AO40" s="150" t="s">
        <v>118</v>
      </c>
      <c r="AP40" s="150"/>
      <c r="AQ40" s="145">
        <v>10</v>
      </c>
      <c r="AR40" s="146">
        <v>8</v>
      </c>
      <c r="AS40" s="146">
        <f>SUM(AQ40:AR40)</f>
        <v>18</v>
      </c>
      <c r="AT40" s="336">
        <f t="shared" si="75"/>
        <v>0</v>
      </c>
      <c r="AU40" s="336">
        <f t="shared" si="76"/>
        <v>0</v>
      </c>
      <c r="AV40" s="336">
        <f t="shared" si="77"/>
        <v>0</v>
      </c>
      <c r="AW40" s="336">
        <f t="shared" si="78"/>
        <v>0</v>
      </c>
      <c r="AX40" s="336">
        <f t="shared" si="79"/>
        <v>0</v>
      </c>
      <c r="AY40" s="336">
        <f t="shared" si="80"/>
        <v>0</v>
      </c>
      <c r="AZ40" s="336">
        <f t="shared" si="81"/>
        <v>0</v>
      </c>
      <c r="BA40" s="336">
        <f t="shared" si="82"/>
        <v>0</v>
      </c>
      <c r="BB40" s="336">
        <f t="shared" si="83"/>
        <v>0</v>
      </c>
      <c r="BC40" s="336">
        <f t="shared" si="84"/>
        <v>0</v>
      </c>
      <c r="BD40" s="336">
        <f t="shared" si="85"/>
        <v>0</v>
      </c>
      <c r="BE40" s="336">
        <f t="shared" si="86"/>
        <v>0</v>
      </c>
      <c r="BF40" s="336">
        <f t="shared" si="87"/>
        <v>0</v>
      </c>
      <c r="BH40">
        <f>AT40/$AS40</f>
        <v>0</v>
      </c>
      <c r="BI40">
        <f>AU40/$AS40</f>
        <v>0</v>
      </c>
      <c r="BJ40">
        <f>AV40/$AS40</f>
        <v>0</v>
      </c>
      <c r="BK40">
        <f>AW40/$AS40</f>
        <v>0</v>
      </c>
      <c r="BL40">
        <f>AX40/$AS40</f>
        <v>0</v>
      </c>
      <c r="BM40">
        <f>AY40/$AS40</f>
        <v>0</v>
      </c>
      <c r="BN40">
        <f>AZ40/$AS40</f>
        <v>0</v>
      </c>
      <c r="BO40">
        <f>BA40/$AS40</f>
        <v>0</v>
      </c>
      <c r="BP40">
        <f>BB40/$AS40</f>
        <v>0</v>
      </c>
      <c r="BQ40">
        <f>BC40/$AS40</f>
        <v>0</v>
      </c>
      <c r="BR40">
        <f>BD40/$AS40</f>
        <v>0</v>
      </c>
      <c r="BS40">
        <f>BE40/$AS40</f>
        <v>0</v>
      </c>
    </row>
    <row r="41" spans="1:71" ht="22.5" customHeight="1">
      <c r="A41" s="150" t="s">
        <v>168</v>
      </c>
      <c r="B41" s="150"/>
      <c r="C41" s="145">
        <v>0</v>
      </c>
      <c r="D41" s="146">
        <v>24</v>
      </c>
      <c r="E41" s="146">
        <v>24</v>
      </c>
      <c r="F41" s="336">
        <f>SUMIFS('Supply plan_distributor-wise'!V:V,'Supply plan_distributor-wise'!CP:CP,'Supply plan'!$A41)/1000</f>
        <v>0</v>
      </c>
      <c r="G41" s="336">
        <f>SUMIFS('Supply plan_distributor-wise'!W:W,'Supply plan_distributor-wise'!CQ:CQ,'Supply plan'!$A41)/1000</f>
        <v>0</v>
      </c>
      <c r="H41" s="336">
        <f>SUMIFS('Supply plan_distributor-wise'!X:X,'Supply plan_distributor-wise'!CR:CR,'Supply plan'!$A41)/1000</f>
        <v>0</v>
      </c>
      <c r="I41" s="336">
        <f>SUMIFS('Supply plan_distributor-wise'!Y:Y,'Supply plan_distributor-wise'!CS:CS,'Supply plan'!$A41)/1000</f>
        <v>0</v>
      </c>
      <c r="J41" s="336">
        <f>SUMIFS('Supply plan_distributor-wise'!Z:Z,'Supply plan_distributor-wise'!CT:CT,'Supply plan'!$A41)/1000</f>
        <v>0</v>
      </c>
      <c r="K41" s="336">
        <f>SUMIFS('Supply plan_distributor-wise'!AA:AA,'Supply plan_distributor-wise'!CU:CU,'Supply plan'!$A41)/1000</f>
        <v>0</v>
      </c>
      <c r="L41" s="336">
        <f>SUMIFS('Supply plan_distributor-wise'!AB:AB,'Supply plan_distributor-wise'!CV:CV,'Supply plan'!$A41)/1000</f>
        <v>0</v>
      </c>
      <c r="M41" s="336">
        <f>SUMIFS('Supply plan_distributor-wise'!AC:AC,'Supply plan_distributor-wise'!CW:CW,'Supply plan'!$A41)/1000</f>
        <v>0</v>
      </c>
      <c r="N41" s="336">
        <f>SUMIFS('Supply plan_distributor-wise'!AD:AD,'Supply plan_distributor-wise'!CX:CX,'Supply plan'!$A41)/1000</f>
        <v>0</v>
      </c>
      <c r="O41" s="336">
        <f>SUMIFS('Supply plan_distributor-wise'!AE:AE,'Supply plan_distributor-wise'!CY:CY,'Supply plan'!$A41)/1000</f>
        <v>0</v>
      </c>
      <c r="P41" s="336">
        <f>SUMIFS('Supply plan_distributor-wise'!AF:AF,'Supply plan_distributor-wise'!CZ:CZ,'Supply plan'!$A41)/1000</f>
        <v>0</v>
      </c>
      <c r="Q41" s="336">
        <f>SUMIFS('Supply plan_distributor-wise'!AG:AG,'Supply plan_distributor-wise'!DA:DA,'Supply plan'!$A41)/1000</f>
        <v>0</v>
      </c>
      <c r="R41" s="338">
        <f t="shared" si="73"/>
        <v>0</v>
      </c>
      <c r="U41" s="150" t="s">
        <v>168</v>
      </c>
      <c r="V41" s="150"/>
      <c r="W41" s="145">
        <v>0</v>
      </c>
      <c r="X41" s="146">
        <v>24</v>
      </c>
      <c r="Y41" s="146">
        <v>24</v>
      </c>
      <c r="Z41" s="336">
        <f>SUMIFS('Supply plan_distributor-wise'!BO:BO,'Supply plan_distributor-wise'!DZ:DZ,'Supply plan'!$U41)/1000</f>
        <v>1.2757000000000001</v>
      </c>
      <c r="AA41" s="336">
        <f>SUMIFS('Supply plan_distributor-wise'!BP:BP,'Supply plan_distributor-wise'!EA:EA,'Supply plan'!$U41)/1000</f>
        <v>1.5259</v>
      </c>
      <c r="AB41" s="336">
        <f>SUMIFS('Supply plan_distributor-wise'!BQ:BQ,'Supply plan_distributor-wise'!EB:EB,'Supply plan'!$U41)/1000</f>
        <v>1.8260999999999998</v>
      </c>
      <c r="AC41" s="336">
        <f>SUMIFS('Supply plan_distributor-wise'!BR:BR,'Supply plan_distributor-wise'!EC:EC,'Supply plan'!$U41)/1000</f>
        <v>2.7170399999999995</v>
      </c>
      <c r="AD41" s="336">
        <f>SUMIFS('Supply plan_distributor-wise'!BS:BS,'Supply plan_distributor-wise'!ED:ED,'Supply plan'!$U41)/1000</f>
        <v>2.50658</v>
      </c>
      <c r="AE41" s="336">
        <f>SUMIFS('Supply plan_distributor-wise'!BT:BT,'Supply plan_distributor-wise'!EE:EE,'Supply plan'!$U41)/1000</f>
        <v>2.7016000000000004</v>
      </c>
      <c r="AF41" s="336">
        <f>SUMIFS('Supply plan_distributor-wise'!BU:BU,'Supply plan_distributor-wise'!EF:EF,'Supply plan'!$U41)/1000</f>
        <v>2.53138</v>
      </c>
      <c r="AG41" s="336">
        <f>SUMIFS('Supply plan_distributor-wise'!BV:BV,'Supply plan_distributor-wise'!EG:EG,'Supply plan'!$U41)/1000</f>
        <v>2.6915399999999998</v>
      </c>
      <c r="AH41" s="336">
        <f>SUMIFS('Supply plan_distributor-wise'!BW:BW,'Supply plan_distributor-wise'!EH:EH,'Supply plan'!$U41)/1000</f>
        <v>3.7225199999999998</v>
      </c>
      <c r="AI41" s="336">
        <f>SUMIFS('Supply plan_distributor-wise'!BX:BX,'Supply plan_distributor-wise'!EI:EI,'Supply plan'!$U41)/1000</f>
        <v>4.7835799999999997</v>
      </c>
      <c r="AJ41" s="336">
        <f>SUMIFS('Supply plan_distributor-wise'!BY:BY,'Supply plan_distributor-wise'!EJ:EJ,'Supply plan'!$U41)/1000</f>
        <v>5.6944400000000002</v>
      </c>
      <c r="AK41" s="336">
        <f>SUMIFS('Supply plan_distributor-wise'!BZ:BZ,'Supply plan_distributor-wise'!EK:EK,'Supply plan'!$U41)/1000</f>
        <v>6.435179999999999</v>
      </c>
      <c r="AL41" s="338">
        <f t="shared" si="74"/>
        <v>38.411560000000001</v>
      </c>
      <c r="AO41" s="150" t="s">
        <v>168</v>
      </c>
      <c r="AP41" s="150"/>
      <c r="AQ41" s="145">
        <v>0</v>
      </c>
      <c r="AR41" s="146">
        <v>25</v>
      </c>
      <c r="AS41" s="146">
        <f>SUM(AQ41:AR41)</f>
        <v>25</v>
      </c>
      <c r="AT41" s="336">
        <f t="shared" si="75"/>
        <v>0</v>
      </c>
      <c r="AU41" s="336">
        <f t="shared" si="76"/>
        <v>0</v>
      </c>
      <c r="AV41" s="336">
        <f t="shared" si="77"/>
        <v>0</v>
      </c>
      <c r="AW41" s="336">
        <f t="shared" si="78"/>
        <v>0</v>
      </c>
      <c r="AX41" s="336">
        <f t="shared" si="79"/>
        <v>0</v>
      </c>
      <c r="AY41" s="336">
        <f t="shared" si="80"/>
        <v>0</v>
      </c>
      <c r="AZ41" s="336">
        <f t="shared" si="81"/>
        <v>0</v>
      </c>
      <c r="BA41" s="336">
        <f t="shared" si="82"/>
        <v>0</v>
      </c>
      <c r="BB41" s="336">
        <f t="shared" si="83"/>
        <v>0</v>
      </c>
      <c r="BC41" s="336">
        <f t="shared" si="84"/>
        <v>0</v>
      </c>
      <c r="BD41" s="336">
        <f t="shared" si="85"/>
        <v>0</v>
      </c>
      <c r="BE41" s="336">
        <f t="shared" si="86"/>
        <v>0</v>
      </c>
      <c r="BF41" s="336">
        <f t="shared" si="87"/>
        <v>0</v>
      </c>
      <c r="BH41">
        <f>AT41/$AS41</f>
        <v>0</v>
      </c>
      <c r="BI41">
        <f>AU41/$AS41</f>
        <v>0</v>
      </c>
      <c r="BJ41">
        <f>AV41/$AS41</f>
        <v>0</v>
      </c>
      <c r="BK41">
        <f>AW41/$AS41</f>
        <v>0</v>
      </c>
      <c r="BL41">
        <f>AX41/$AS41</f>
        <v>0</v>
      </c>
      <c r="BM41">
        <f>AY41/$AS41</f>
        <v>0</v>
      </c>
      <c r="BN41">
        <f>AZ41/$AS41</f>
        <v>0</v>
      </c>
      <c r="BO41">
        <f>BA41/$AS41</f>
        <v>0</v>
      </c>
      <c r="BP41">
        <f>BB41/$AS41</f>
        <v>0</v>
      </c>
      <c r="BQ41">
        <f>BC41/$AS41</f>
        <v>0</v>
      </c>
      <c r="BR41">
        <f>BD41/$AS41</f>
        <v>0</v>
      </c>
      <c r="BS41">
        <f>BE41/$AS41</f>
        <v>0</v>
      </c>
    </row>
    <row r="42" spans="1:71" ht="22.5" customHeight="1">
      <c r="A42" s="150" t="s">
        <v>169</v>
      </c>
      <c r="B42" s="150"/>
      <c r="C42" s="145">
        <v>5</v>
      </c>
      <c r="D42" s="146">
        <v>0</v>
      </c>
      <c r="E42" s="146">
        <v>5</v>
      </c>
      <c r="F42" s="336">
        <f>SUMIFS('Supply plan_distributor-wise'!V:V,'Supply plan_distributor-wise'!CP:CP,'Supply plan'!$A42)/1000</f>
        <v>0.42499999999999999</v>
      </c>
      <c r="G42" s="336">
        <f>SUMIFS('Supply plan_distributor-wise'!W:W,'Supply plan_distributor-wise'!CQ:CQ,'Supply plan'!$A42)/1000</f>
        <v>0.57499999999999996</v>
      </c>
      <c r="H42" s="336">
        <f>SUMIFS('Supply plan_distributor-wise'!X:X,'Supply plan_distributor-wise'!CR:CR,'Supply plan'!$A42)/1000</f>
        <v>0.5</v>
      </c>
      <c r="I42" s="336">
        <f>SUMIFS('Supply plan_distributor-wise'!Y:Y,'Supply plan_distributor-wise'!CS:CS,'Supply plan'!$A42)/1000</f>
        <v>0.42499999999999999</v>
      </c>
      <c r="J42" s="336">
        <f>SUMIFS('Supply plan_distributor-wise'!Z:Z,'Supply plan_distributor-wise'!CT:CT,'Supply plan'!$A42)/1000</f>
        <v>0.375</v>
      </c>
      <c r="K42" s="336">
        <f>SUMIFS('Supply plan_distributor-wise'!AA:AA,'Supply plan_distributor-wise'!CU:CU,'Supply plan'!$A42)/1000</f>
        <v>0.375</v>
      </c>
      <c r="L42" s="336">
        <f>SUMIFS('Supply plan_distributor-wise'!AB:AB,'Supply plan_distributor-wise'!CV:CV,'Supply plan'!$A42)/1000</f>
        <v>0.5</v>
      </c>
      <c r="M42" s="336">
        <f>SUMIFS('Supply plan_distributor-wise'!AC:AC,'Supply plan_distributor-wise'!CW:CW,'Supply plan'!$A42)/1000</f>
        <v>0.6</v>
      </c>
      <c r="N42" s="336">
        <f>SUMIFS('Supply plan_distributor-wise'!AD:AD,'Supply plan_distributor-wise'!CX:CX,'Supply plan'!$A42)/1000</f>
        <v>0.65</v>
      </c>
      <c r="O42" s="336">
        <f>SUMIFS('Supply plan_distributor-wise'!AE:AE,'Supply plan_distributor-wise'!CY:CY,'Supply plan'!$A42)/1000</f>
        <v>0.8</v>
      </c>
      <c r="P42" s="336">
        <f>SUMIFS('Supply plan_distributor-wise'!AF:AF,'Supply plan_distributor-wise'!CZ:CZ,'Supply plan'!$A42)/1000</f>
        <v>0.92500000000000004</v>
      </c>
      <c r="Q42" s="336">
        <f>SUMIFS('Supply plan_distributor-wise'!AG:AG,'Supply plan_distributor-wise'!DA:DA,'Supply plan'!$A42)/1000</f>
        <v>1.05</v>
      </c>
      <c r="R42" s="338">
        <f t="shared" si="73"/>
        <v>7.1999999999999993</v>
      </c>
      <c r="U42" s="150" t="s">
        <v>169</v>
      </c>
      <c r="V42" s="150"/>
      <c r="W42" s="145">
        <v>5</v>
      </c>
      <c r="X42" s="146">
        <v>0</v>
      </c>
      <c r="Y42" s="146">
        <v>5</v>
      </c>
      <c r="Z42" s="336">
        <f>SUMIFS('Supply plan_distributor-wise'!BO:BO,'Supply plan_distributor-wise'!DZ:DZ,'Supply plan'!$U42)/1000</f>
        <v>0</v>
      </c>
      <c r="AA42" s="336">
        <f>SUMIFS('Supply plan_distributor-wise'!BP:BP,'Supply plan_distributor-wise'!EA:EA,'Supply plan'!$U42)/1000</f>
        <v>0</v>
      </c>
      <c r="AB42" s="336">
        <f>SUMIFS('Supply plan_distributor-wise'!BQ:BQ,'Supply plan_distributor-wise'!EB:EB,'Supply plan'!$U42)/1000</f>
        <v>0</v>
      </c>
      <c r="AC42" s="336">
        <f>SUMIFS('Supply plan_distributor-wise'!BR:BR,'Supply plan_distributor-wise'!EC:EC,'Supply plan'!$U42)/1000</f>
        <v>0</v>
      </c>
      <c r="AD42" s="336">
        <f>SUMIFS('Supply plan_distributor-wise'!BS:BS,'Supply plan_distributor-wise'!ED:ED,'Supply plan'!$U42)/1000</f>
        <v>0</v>
      </c>
      <c r="AE42" s="336">
        <f>SUMIFS('Supply plan_distributor-wise'!BT:BT,'Supply plan_distributor-wise'!EE:EE,'Supply plan'!$U42)/1000</f>
        <v>0</v>
      </c>
      <c r="AF42" s="336">
        <f>SUMIFS('Supply plan_distributor-wise'!BU:BU,'Supply plan_distributor-wise'!EF:EF,'Supply plan'!$U42)/1000</f>
        <v>0</v>
      </c>
      <c r="AG42" s="336">
        <f>SUMIFS('Supply plan_distributor-wise'!BV:BV,'Supply plan_distributor-wise'!EG:EG,'Supply plan'!$U42)/1000</f>
        <v>0</v>
      </c>
      <c r="AH42" s="336">
        <f>SUMIFS('Supply plan_distributor-wise'!BW:BW,'Supply plan_distributor-wise'!EH:EH,'Supply plan'!$U42)/1000</f>
        <v>0</v>
      </c>
      <c r="AI42" s="336">
        <f>SUMIFS('Supply plan_distributor-wise'!BX:BX,'Supply plan_distributor-wise'!EI:EI,'Supply plan'!$U42)/1000</f>
        <v>0</v>
      </c>
      <c r="AJ42" s="336">
        <f>SUMIFS('Supply plan_distributor-wise'!BY:BY,'Supply plan_distributor-wise'!EJ:EJ,'Supply plan'!$U42)/1000</f>
        <v>0</v>
      </c>
      <c r="AK42" s="336">
        <f>SUMIFS('Supply plan_distributor-wise'!BZ:BZ,'Supply plan_distributor-wise'!EK:EK,'Supply plan'!$U42)/1000</f>
        <v>0</v>
      </c>
      <c r="AL42" s="338">
        <f t="shared" si="74"/>
        <v>0</v>
      </c>
      <c r="AO42" s="150" t="s">
        <v>169</v>
      </c>
      <c r="AP42" s="150"/>
      <c r="AQ42" s="145">
        <v>0</v>
      </c>
      <c r="AR42" s="146">
        <v>0</v>
      </c>
      <c r="AS42" s="146">
        <f>SUM(AQ42:AR42)</f>
        <v>0</v>
      </c>
      <c r="AT42" s="336">
        <f t="shared" si="75"/>
        <v>0.42499999999999999</v>
      </c>
      <c r="AU42" s="336">
        <f t="shared" si="76"/>
        <v>0.57499999999999996</v>
      </c>
      <c r="AV42" s="336">
        <f t="shared" si="77"/>
        <v>0.5</v>
      </c>
      <c r="AW42" s="336">
        <f t="shared" si="78"/>
        <v>0.42499999999999999</v>
      </c>
      <c r="AX42" s="336">
        <f t="shared" si="79"/>
        <v>0.375</v>
      </c>
      <c r="AY42" s="336">
        <f t="shared" si="80"/>
        <v>0.375</v>
      </c>
      <c r="AZ42" s="336">
        <f t="shared" si="81"/>
        <v>0.5</v>
      </c>
      <c r="BA42" s="336">
        <f t="shared" si="82"/>
        <v>0.6</v>
      </c>
      <c r="BB42" s="336">
        <f t="shared" si="83"/>
        <v>0.65</v>
      </c>
      <c r="BC42" s="336">
        <f t="shared" si="84"/>
        <v>0.8</v>
      </c>
      <c r="BD42" s="336">
        <f t="shared" si="85"/>
        <v>0.92500000000000004</v>
      </c>
      <c r="BE42" s="336">
        <f t="shared" si="86"/>
        <v>1.05</v>
      </c>
      <c r="BF42" s="336">
        <f t="shared" si="87"/>
        <v>7.1999999999999993</v>
      </c>
      <c r="BH42" t="e">
        <f>AT42/$AS42</f>
        <v>#DIV/0!</v>
      </c>
      <c r="BI42" t="e">
        <f>AU42/$AS42</f>
        <v>#DIV/0!</v>
      </c>
      <c r="BJ42" t="e">
        <f>AV42/$AS42</f>
        <v>#DIV/0!</v>
      </c>
      <c r="BK42" t="e">
        <f>AW42/$AS42</f>
        <v>#DIV/0!</v>
      </c>
      <c r="BL42" t="e">
        <f>AX42/$AS42</f>
        <v>#DIV/0!</v>
      </c>
      <c r="BM42" t="e">
        <f>AY42/$AS42</f>
        <v>#DIV/0!</v>
      </c>
      <c r="BN42" t="e">
        <f>AZ42/$AS42</f>
        <v>#DIV/0!</v>
      </c>
      <c r="BO42" t="e">
        <f>BA42/$AS42</f>
        <v>#DIV/0!</v>
      </c>
      <c r="BP42" t="e">
        <f>BB42/$AS42</f>
        <v>#DIV/0!</v>
      </c>
      <c r="BQ42" t="e">
        <f>BC42/$AS42</f>
        <v>#DIV/0!</v>
      </c>
      <c r="BR42" t="e">
        <f>BD42/$AS42</f>
        <v>#DIV/0!</v>
      </c>
      <c r="BS42" t="e">
        <f>BE42/$AS42</f>
        <v>#DIV/0!</v>
      </c>
    </row>
    <row r="43" spans="1:71" ht="22.5" customHeight="1">
      <c r="A43" s="150" t="s">
        <v>170</v>
      </c>
      <c r="B43" s="150"/>
      <c r="C43" s="145">
        <v>10</v>
      </c>
      <c r="D43" s="146">
        <v>0</v>
      </c>
      <c r="E43" s="146">
        <v>10</v>
      </c>
      <c r="F43" s="336">
        <f>SUMIFS('Supply plan_distributor-wise'!V:V,'Supply plan_distributor-wise'!CP:CP,'Supply plan'!$A43)/1000</f>
        <v>0</v>
      </c>
      <c r="G43" s="336">
        <f>SUMIFS('Supply plan_distributor-wise'!W:W,'Supply plan_distributor-wise'!CQ:CQ,'Supply plan'!$A43)/1000</f>
        <v>0</v>
      </c>
      <c r="H43" s="336">
        <f>SUMIFS('Supply plan_distributor-wise'!X:X,'Supply plan_distributor-wise'!CR:CR,'Supply plan'!$A43)/1000</f>
        <v>0</v>
      </c>
      <c r="I43" s="336">
        <f>SUMIFS('Supply plan_distributor-wise'!Y:Y,'Supply plan_distributor-wise'!CS:CS,'Supply plan'!$A43)/1000</f>
        <v>0</v>
      </c>
      <c r="J43" s="336">
        <f>SUMIFS('Supply plan_distributor-wise'!Z:Z,'Supply plan_distributor-wise'!CT:CT,'Supply plan'!$A43)/1000</f>
        <v>0</v>
      </c>
      <c r="K43" s="336">
        <f>SUMIFS('Supply plan_distributor-wise'!AA:AA,'Supply plan_distributor-wise'!CU:CU,'Supply plan'!$A43)/1000</f>
        <v>0</v>
      </c>
      <c r="L43" s="336">
        <f>SUMIFS('Supply plan_distributor-wise'!AB:AB,'Supply plan_distributor-wise'!CV:CV,'Supply plan'!$A43)/1000</f>
        <v>0</v>
      </c>
      <c r="M43" s="336">
        <f>SUMIFS('Supply plan_distributor-wise'!AC:AC,'Supply plan_distributor-wise'!CW:CW,'Supply plan'!$A43)/1000</f>
        <v>0</v>
      </c>
      <c r="N43" s="336">
        <f>SUMIFS('Supply plan_distributor-wise'!AD:AD,'Supply plan_distributor-wise'!CX:CX,'Supply plan'!$A43)/1000</f>
        <v>0</v>
      </c>
      <c r="O43" s="336">
        <f>SUMIFS('Supply plan_distributor-wise'!AE:AE,'Supply plan_distributor-wise'!CY:CY,'Supply plan'!$A43)/1000</f>
        <v>0</v>
      </c>
      <c r="P43" s="336">
        <f>SUMIFS('Supply plan_distributor-wise'!AF:AF,'Supply plan_distributor-wise'!CZ:CZ,'Supply plan'!$A43)/1000</f>
        <v>0</v>
      </c>
      <c r="Q43" s="336">
        <f>SUMIFS('Supply plan_distributor-wise'!AG:AG,'Supply plan_distributor-wise'!DA:DA,'Supply plan'!$A43)/1000</f>
        <v>0</v>
      </c>
      <c r="R43" s="338">
        <f t="shared" si="73"/>
        <v>0</v>
      </c>
      <c r="U43" s="150" t="s">
        <v>170</v>
      </c>
      <c r="V43" s="150"/>
      <c r="W43" s="145">
        <v>10</v>
      </c>
      <c r="X43" s="146">
        <v>0</v>
      </c>
      <c r="Y43" s="146">
        <v>10</v>
      </c>
      <c r="Z43" s="336">
        <f>SUMIFS('Supply plan_distributor-wise'!BO:BO,'Supply plan_distributor-wise'!DZ:DZ,'Supply plan'!$U43)/1000</f>
        <v>0</v>
      </c>
      <c r="AA43" s="336">
        <f>SUMIFS('Supply plan_distributor-wise'!BP:BP,'Supply plan_distributor-wise'!EA:EA,'Supply plan'!$U43)/1000</f>
        <v>0</v>
      </c>
      <c r="AB43" s="336">
        <f>SUMIFS('Supply plan_distributor-wise'!BQ:BQ,'Supply plan_distributor-wise'!EB:EB,'Supply plan'!$U43)/1000</f>
        <v>0</v>
      </c>
      <c r="AC43" s="336">
        <f>SUMIFS('Supply plan_distributor-wise'!BR:BR,'Supply plan_distributor-wise'!EC:EC,'Supply plan'!$U43)/1000</f>
        <v>0</v>
      </c>
      <c r="AD43" s="336">
        <f>SUMIFS('Supply plan_distributor-wise'!BS:BS,'Supply plan_distributor-wise'!ED:ED,'Supply plan'!$U43)/1000</f>
        <v>0</v>
      </c>
      <c r="AE43" s="336">
        <f>SUMIFS('Supply plan_distributor-wise'!BT:BT,'Supply plan_distributor-wise'!EE:EE,'Supply plan'!$U43)/1000</f>
        <v>0</v>
      </c>
      <c r="AF43" s="336">
        <f>SUMIFS('Supply plan_distributor-wise'!BU:BU,'Supply plan_distributor-wise'!EF:EF,'Supply plan'!$U43)/1000</f>
        <v>0</v>
      </c>
      <c r="AG43" s="336">
        <f>SUMIFS('Supply plan_distributor-wise'!BV:BV,'Supply plan_distributor-wise'!EG:EG,'Supply plan'!$U43)/1000</f>
        <v>0</v>
      </c>
      <c r="AH43" s="336">
        <f>SUMIFS('Supply plan_distributor-wise'!BW:BW,'Supply plan_distributor-wise'!EH:EH,'Supply plan'!$U43)/1000</f>
        <v>0</v>
      </c>
      <c r="AI43" s="336">
        <f>SUMIFS('Supply plan_distributor-wise'!BX:BX,'Supply plan_distributor-wise'!EI:EI,'Supply plan'!$U43)/1000</f>
        <v>0</v>
      </c>
      <c r="AJ43" s="336">
        <f>SUMIFS('Supply plan_distributor-wise'!BY:BY,'Supply plan_distributor-wise'!EJ:EJ,'Supply plan'!$U43)/1000</f>
        <v>0</v>
      </c>
      <c r="AK43" s="336">
        <f>SUMIFS('Supply plan_distributor-wise'!BZ:BZ,'Supply plan_distributor-wise'!EK:EK,'Supply plan'!$U43)/1000</f>
        <v>0</v>
      </c>
      <c r="AL43" s="338">
        <f t="shared" si="74"/>
        <v>0</v>
      </c>
      <c r="AO43" s="150" t="s">
        <v>170</v>
      </c>
      <c r="AP43" s="150"/>
      <c r="AQ43" s="145">
        <v>0</v>
      </c>
      <c r="AR43" s="146">
        <v>0</v>
      </c>
      <c r="AS43" s="146">
        <f>SUM(AQ43:AR43)</f>
        <v>0</v>
      </c>
      <c r="AT43" s="336">
        <f t="shared" si="75"/>
        <v>0</v>
      </c>
      <c r="AU43" s="336">
        <f t="shared" si="76"/>
        <v>0</v>
      </c>
      <c r="AV43" s="336">
        <f t="shared" si="77"/>
        <v>0</v>
      </c>
      <c r="AW43" s="336">
        <f t="shared" si="78"/>
        <v>0</v>
      </c>
      <c r="AX43" s="336">
        <f t="shared" si="79"/>
        <v>0</v>
      </c>
      <c r="AY43" s="336">
        <f t="shared" si="80"/>
        <v>0</v>
      </c>
      <c r="AZ43" s="336">
        <f t="shared" si="81"/>
        <v>0</v>
      </c>
      <c r="BA43" s="336">
        <f t="shared" si="82"/>
        <v>0</v>
      </c>
      <c r="BB43" s="336">
        <f t="shared" si="83"/>
        <v>0</v>
      </c>
      <c r="BC43" s="336">
        <f t="shared" si="84"/>
        <v>0</v>
      </c>
      <c r="BD43" s="336">
        <f t="shared" si="85"/>
        <v>0</v>
      </c>
      <c r="BE43" s="336">
        <f t="shared" si="86"/>
        <v>0</v>
      </c>
      <c r="BF43" s="336">
        <f t="shared" si="87"/>
        <v>0</v>
      </c>
      <c r="BH43" t="e">
        <f>AT43/$AS43</f>
        <v>#DIV/0!</v>
      </c>
      <c r="BI43" t="e">
        <f>AU43/$AS43</f>
        <v>#DIV/0!</v>
      </c>
      <c r="BJ43" t="e">
        <f>AV43/$AS43</f>
        <v>#DIV/0!</v>
      </c>
      <c r="BK43" t="e">
        <f>AW43/$AS43</f>
        <v>#DIV/0!</v>
      </c>
      <c r="BL43" t="e">
        <f>AX43/$AS43</f>
        <v>#DIV/0!</v>
      </c>
      <c r="BM43" t="e">
        <f>AY43/$AS43</f>
        <v>#DIV/0!</v>
      </c>
      <c r="BN43" t="e">
        <f>AZ43/$AS43</f>
        <v>#DIV/0!</v>
      </c>
      <c r="BO43" t="e">
        <f>BA43/$AS43</f>
        <v>#DIV/0!</v>
      </c>
      <c r="BP43" t="e">
        <f>BB43/$AS43</f>
        <v>#DIV/0!</v>
      </c>
      <c r="BQ43" t="e">
        <f>BC43/$AS43</f>
        <v>#DIV/0!</v>
      </c>
      <c r="BR43" t="e">
        <f>BD43/$AS43</f>
        <v>#DIV/0!</v>
      </c>
      <c r="BS43" t="e">
        <f>BE43/$AS43</f>
        <v>#DIV/0!</v>
      </c>
    </row>
    <row r="44" spans="1:71" ht="22.5" customHeight="1">
      <c r="A44" s="151" t="s">
        <v>195</v>
      </c>
      <c r="B44" s="151"/>
      <c r="C44" s="149">
        <v>40</v>
      </c>
      <c r="D44" s="149">
        <v>64</v>
      </c>
      <c r="E44" s="149">
        <v>104</v>
      </c>
      <c r="F44" s="149">
        <f t="shared" ref="F44:R44" si="88">SUM(F33:F43)</f>
        <v>3.9909999999999997</v>
      </c>
      <c r="G44" s="149">
        <f t="shared" si="88"/>
        <v>5.644000000000001</v>
      </c>
      <c r="H44" s="149">
        <f t="shared" si="88"/>
        <v>5.0019999999999998</v>
      </c>
      <c r="I44" s="149">
        <f t="shared" si="88"/>
        <v>4.2509999999999994</v>
      </c>
      <c r="J44" s="149">
        <f t="shared" si="88"/>
        <v>3.907</v>
      </c>
      <c r="K44" s="149">
        <f t="shared" si="88"/>
        <v>4.5425000000000004</v>
      </c>
      <c r="L44" s="149">
        <f t="shared" si="88"/>
        <v>7.6760000000000002</v>
      </c>
      <c r="M44" s="149">
        <f t="shared" si="88"/>
        <v>10.843499999999999</v>
      </c>
      <c r="N44" s="149">
        <f t="shared" si="88"/>
        <v>13.945500000000001</v>
      </c>
      <c r="O44" s="149">
        <f t="shared" si="88"/>
        <v>18.962</v>
      </c>
      <c r="P44" s="149">
        <f t="shared" si="88"/>
        <v>24.554500000000001</v>
      </c>
      <c r="Q44" s="149">
        <f t="shared" si="88"/>
        <v>30.004000000000001</v>
      </c>
      <c r="R44" s="149">
        <f t="shared" si="88"/>
        <v>133.32300000000001</v>
      </c>
      <c r="U44" s="151" t="s">
        <v>195</v>
      </c>
      <c r="V44" s="151"/>
      <c r="W44" s="149">
        <v>40</v>
      </c>
      <c r="X44" s="149">
        <v>64</v>
      </c>
      <c r="Y44" s="149">
        <v>104</v>
      </c>
      <c r="Z44" s="149">
        <f t="shared" ref="Z44:AL44" si="89">SUM(Z33:Z43)</f>
        <v>11.034355</v>
      </c>
      <c r="AA44" s="149">
        <f t="shared" si="89"/>
        <v>12.950875</v>
      </c>
      <c r="AB44" s="149">
        <f t="shared" si="89"/>
        <v>12.685460000000001</v>
      </c>
      <c r="AC44" s="149">
        <f t="shared" si="89"/>
        <v>10.202904999999999</v>
      </c>
      <c r="AD44" s="149">
        <f t="shared" si="89"/>
        <v>9.9221900000000005</v>
      </c>
      <c r="AE44" s="149">
        <f t="shared" si="89"/>
        <v>10.05189</v>
      </c>
      <c r="AF44" s="149">
        <f t="shared" si="89"/>
        <v>11.232569999999999</v>
      </c>
      <c r="AG44" s="149">
        <f t="shared" si="89"/>
        <v>12.763915000000001</v>
      </c>
      <c r="AH44" s="149">
        <f t="shared" si="89"/>
        <v>15.296194999999997</v>
      </c>
      <c r="AI44" s="149">
        <f t="shared" si="89"/>
        <v>18.313935000000001</v>
      </c>
      <c r="AJ44" s="149">
        <f t="shared" si="89"/>
        <v>21.717109999999998</v>
      </c>
      <c r="AK44" s="149">
        <f t="shared" si="89"/>
        <v>25.345559999999995</v>
      </c>
      <c r="AL44" s="149">
        <f t="shared" si="89"/>
        <v>171.51695999999998</v>
      </c>
      <c r="AO44" s="151" t="s">
        <v>195</v>
      </c>
      <c r="AP44" s="151"/>
      <c r="AQ44" s="149">
        <f>SUM(AQ33:AQ43)</f>
        <v>99</v>
      </c>
      <c r="AR44" s="149">
        <f>SUM(AR33:AR43)</f>
        <v>71</v>
      </c>
      <c r="AS44" s="149">
        <f>SUM(AS33:AS43)</f>
        <v>170</v>
      </c>
      <c r="AT44" s="149">
        <f t="shared" si="75"/>
        <v>3.9909999999999997</v>
      </c>
      <c r="AU44" s="149">
        <f t="shared" si="76"/>
        <v>5.644000000000001</v>
      </c>
      <c r="AV44" s="149">
        <f t="shared" si="77"/>
        <v>5.0019999999999998</v>
      </c>
      <c r="AW44" s="149">
        <f t="shared" si="78"/>
        <v>4.2509999999999994</v>
      </c>
      <c r="AX44" s="149">
        <f t="shared" si="79"/>
        <v>3.907</v>
      </c>
      <c r="AY44" s="149">
        <f t="shared" si="80"/>
        <v>4.5425000000000004</v>
      </c>
      <c r="AZ44" s="149">
        <f t="shared" si="81"/>
        <v>7.6760000000000002</v>
      </c>
      <c r="BA44" s="149">
        <f t="shared" si="82"/>
        <v>10.843499999999999</v>
      </c>
      <c r="BB44" s="149">
        <f t="shared" si="83"/>
        <v>13.945500000000001</v>
      </c>
      <c r="BC44" s="149">
        <f t="shared" si="84"/>
        <v>18.962</v>
      </c>
      <c r="BD44" s="149">
        <f t="shared" si="85"/>
        <v>24.554500000000001</v>
      </c>
      <c r="BE44" s="149">
        <f t="shared" si="86"/>
        <v>30.004000000000001</v>
      </c>
      <c r="BF44" s="149">
        <f t="shared" si="87"/>
        <v>133.32300000000001</v>
      </c>
    </row>
    <row r="46" spans="1:71" ht="22.5" customHeight="1">
      <c r="A46" s="709" t="s">
        <v>192</v>
      </c>
      <c r="B46" s="701" t="s">
        <v>193</v>
      </c>
      <c r="C46" s="703" t="s">
        <v>199</v>
      </c>
      <c r="D46" s="704"/>
      <c r="E46" s="705"/>
      <c r="F46" s="706" t="s">
        <v>204</v>
      </c>
      <c r="G46" s="707"/>
      <c r="H46" s="707"/>
      <c r="I46" s="707"/>
      <c r="J46" s="707"/>
      <c r="K46" s="707"/>
      <c r="L46" s="707"/>
      <c r="M46" s="707"/>
      <c r="N46" s="707"/>
      <c r="O46" s="707"/>
      <c r="P46" s="707"/>
      <c r="Q46" s="707"/>
      <c r="R46" s="708"/>
      <c r="AO46" s="709" t="s">
        <v>192</v>
      </c>
      <c r="AP46" s="701" t="s">
        <v>193</v>
      </c>
      <c r="AQ46" s="703" t="s">
        <v>199</v>
      </c>
      <c r="AR46" s="704"/>
      <c r="AS46" s="705"/>
      <c r="AT46" s="706" t="s">
        <v>676</v>
      </c>
      <c r="AU46" s="707"/>
      <c r="AV46" s="707"/>
      <c r="AW46" s="707"/>
      <c r="AX46" s="707"/>
      <c r="AY46" s="707"/>
      <c r="AZ46" s="707"/>
      <c r="BA46" s="707"/>
      <c r="BB46" s="707"/>
      <c r="BC46" s="707"/>
      <c r="BD46" s="707"/>
      <c r="BE46" s="707"/>
      <c r="BF46" s="708"/>
    </row>
    <row r="47" spans="1:71" ht="22.5" customHeight="1">
      <c r="A47" s="709"/>
      <c r="B47" s="702"/>
      <c r="C47" s="142" t="s">
        <v>201</v>
      </c>
      <c r="D47" s="141" t="s">
        <v>202</v>
      </c>
      <c r="E47" s="141" t="s">
        <v>65</v>
      </c>
      <c r="F47" s="337">
        <v>46113</v>
      </c>
      <c r="G47" s="337">
        <v>46143</v>
      </c>
      <c r="H47" s="337">
        <v>46174</v>
      </c>
      <c r="I47" s="337">
        <v>46204</v>
      </c>
      <c r="J47" s="337">
        <v>46235</v>
      </c>
      <c r="K47" s="337">
        <v>46266</v>
      </c>
      <c r="L47" s="337">
        <v>46296</v>
      </c>
      <c r="M47" s="337">
        <v>46327</v>
      </c>
      <c r="N47" s="337">
        <v>46357</v>
      </c>
      <c r="O47" s="337">
        <v>46388</v>
      </c>
      <c r="P47" s="337">
        <v>46419</v>
      </c>
      <c r="Q47" s="337">
        <v>46447</v>
      </c>
      <c r="R47" s="337" t="s">
        <v>65</v>
      </c>
      <c r="AO47" s="709"/>
      <c r="AP47" s="702"/>
      <c r="AQ47" s="142" t="s">
        <v>201</v>
      </c>
      <c r="AR47" s="141" t="s">
        <v>202</v>
      </c>
      <c r="AS47" s="141" t="s">
        <v>65</v>
      </c>
      <c r="AT47" s="337">
        <v>46113</v>
      </c>
      <c r="AU47" s="337">
        <v>46143</v>
      </c>
      <c r="AV47" s="337">
        <v>46174</v>
      </c>
      <c r="AW47" s="337">
        <v>46204</v>
      </c>
      <c r="AX47" s="337">
        <v>46235</v>
      </c>
      <c r="AY47" s="337">
        <v>46266</v>
      </c>
      <c r="AZ47" s="337">
        <v>46296</v>
      </c>
      <c r="BA47" s="337">
        <v>46327</v>
      </c>
      <c r="BB47" s="337">
        <v>46357</v>
      </c>
      <c r="BC47" s="337">
        <v>46388</v>
      </c>
      <c r="BD47" s="337">
        <v>46419</v>
      </c>
      <c r="BE47" s="337">
        <v>46447</v>
      </c>
      <c r="BF47" s="337" t="s">
        <v>65</v>
      </c>
    </row>
    <row r="48" spans="1:71" ht="22.5" customHeight="1">
      <c r="A48" s="144" t="s">
        <v>161</v>
      </c>
      <c r="B48" s="144"/>
      <c r="C48" s="145">
        <v>4</v>
      </c>
      <c r="D48" s="146">
        <v>0</v>
      </c>
      <c r="E48" s="146">
        <v>4</v>
      </c>
      <c r="F48" s="336">
        <f>SUMIFS('Supply plan_distributor-wise'!AK:AK,'Supply plan_distributor-wise'!DB:DB,'Supply plan'!$A48)/1000</f>
        <v>0</v>
      </c>
      <c r="G48" s="336">
        <f>SUMIFS('Supply plan_distributor-wise'!AL:AL,'Supply plan_distributor-wise'!DC:DC,'Supply plan'!$A48)/1000</f>
        <v>0</v>
      </c>
      <c r="H48" s="336">
        <f>SUMIFS('Supply plan_distributor-wise'!AM:AM,'Supply plan_distributor-wise'!DD:DD,'Supply plan'!$A48)/1000</f>
        <v>0</v>
      </c>
      <c r="I48" s="336">
        <f>SUMIFS('Supply plan_distributor-wise'!AN:AN,'Supply plan_distributor-wise'!DE:DE,'Supply plan'!$A48)/1000</f>
        <v>0</v>
      </c>
      <c r="J48" s="336">
        <f>SUMIFS('Supply plan_distributor-wise'!AO:AO,'Supply plan_distributor-wise'!DF:DF,'Supply plan'!$A48)/1000</f>
        <v>0</v>
      </c>
      <c r="K48" s="336">
        <f>SUMIFS('Supply plan_distributor-wise'!AP:AP,'Supply plan_distributor-wise'!DG:DG,'Supply plan'!$A48)/1000</f>
        <v>0</v>
      </c>
      <c r="L48" s="336">
        <f>SUMIFS('Supply plan_distributor-wise'!AQ:AQ,'Supply plan_distributor-wise'!DH:DH,'Supply plan'!$A48)/1000</f>
        <v>0</v>
      </c>
      <c r="M48" s="336">
        <f>SUMIFS('Supply plan_distributor-wise'!AR:AR,'Supply plan_distributor-wise'!DI:DI,'Supply plan'!$A48)/1000</f>
        <v>0</v>
      </c>
      <c r="N48" s="336">
        <f>SUMIFS('Supply plan_distributor-wise'!AS:AS,'Supply plan_distributor-wise'!DJ:DJ,'Supply plan'!$A48)/1000</f>
        <v>0</v>
      </c>
      <c r="O48" s="336">
        <f>SUMIFS('Supply plan_distributor-wise'!AT:AT,'Supply plan_distributor-wise'!DK:DK,'Supply plan'!$A48)/1000</f>
        <v>0</v>
      </c>
      <c r="P48" s="336">
        <f>SUMIFS('Supply plan_distributor-wise'!AU:AU,'Supply plan_distributor-wise'!DL:DL,'Supply plan'!$A48)/1000</f>
        <v>0</v>
      </c>
      <c r="Q48" s="336">
        <f>SUMIFS('Supply plan_distributor-wise'!AV:AV,'Supply plan_distributor-wise'!DM:DM,'Supply plan'!$A48)/1000</f>
        <v>0</v>
      </c>
      <c r="R48" s="338">
        <f t="shared" ref="R48:R58" si="90">SUM(F48:Q48)</f>
        <v>0</v>
      </c>
      <c r="AO48" s="144" t="s">
        <v>161</v>
      </c>
      <c r="AP48" s="144"/>
      <c r="AQ48" s="145">
        <v>18</v>
      </c>
      <c r="AR48" s="146">
        <v>6</v>
      </c>
      <c r="AS48" s="146">
        <f>SUM(AQ48:AR48)</f>
        <v>24</v>
      </c>
      <c r="AT48" s="336">
        <f t="shared" ref="AT48:AT58" si="91">Z33+F48</f>
        <v>0</v>
      </c>
      <c r="AU48" s="336">
        <f t="shared" ref="AU48:AU58" si="92">AA33+G48</f>
        <v>0</v>
      </c>
      <c r="AV48" s="336">
        <f t="shared" ref="AV48:AV58" si="93">AB33+H48</f>
        <v>0</v>
      </c>
      <c r="AW48" s="336">
        <f t="shared" ref="AW48:AW58" si="94">AC33+I48</f>
        <v>0</v>
      </c>
      <c r="AX48" s="336">
        <f t="shared" ref="AX48:AX58" si="95">AD33+J48</f>
        <v>0</v>
      </c>
      <c r="AY48" s="336">
        <f t="shared" ref="AY48:AY58" si="96">AE33+K48</f>
        <v>0</v>
      </c>
      <c r="AZ48" s="336">
        <f t="shared" ref="AZ48:AZ58" si="97">AF33+L48</f>
        <v>0</v>
      </c>
      <c r="BA48" s="336">
        <f t="shared" ref="BA48:BA58" si="98">AG33+M48</f>
        <v>0</v>
      </c>
      <c r="BB48" s="336">
        <f t="shared" ref="BB48:BB58" si="99">AH33+N48</f>
        <v>0</v>
      </c>
      <c r="BC48" s="336">
        <f t="shared" ref="BC48:BC58" si="100">AI33+O48</f>
        <v>0</v>
      </c>
      <c r="BD48" s="336">
        <f t="shared" ref="BD48:BD58" si="101">AJ33+P48</f>
        <v>0</v>
      </c>
      <c r="BE48" s="336">
        <f t="shared" ref="BE48:BE58" si="102">AK33+Q48</f>
        <v>0</v>
      </c>
      <c r="BF48" s="338">
        <f t="shared" ref="BF48:BF58" si="103">SUM(AT48:BE48)</f>
        <v>0</v>
      </c>
      <c r="BH48">
        <f>AT48/$AR48</f>
        <v>0</v>
      </c>
      <c r="BI48">
        <f>AU48/$AR48</f>
        <v>0</v>
      </c>
      <c r="BJ48">
        <f>AV48/$AR48</f>
        <v>0</v>
      </c>
      <c r="BK48">
        <f>AW48/$AR48</f>
        <v>0</v>
      </c>
      <c r="BL48">
        <f>AX48/$AR48</f>
        <v>0</v>
      </c>
      <c r="BM48">
        <f>AY48/$AR48</f>
        <v>0</v>
      </c>
      <c r="BN48">
        <f>AZ48/$AR48</f>
        <v>0</v>
      </c>
      <c r="BO48">
        <f>BA48/$AR48</f>
        <v>0</v>
      </c>
      <c r="BP48">
        <f>BB48/$AR48</f>
        <v>0</v>
      </c>
      <c r="BQ48">
        <f>BC48/$AR48</f>
        <v>0</v>
      </c>
      <c r="BR48">
        <f>BD48/$AR48</f>
        <v>0</v>
      </c>
      <c r="BS48">
        <f>BE48/$AR48</f>
        <v>0</v>
      </c>
    </row>
    <row r="49" spans="1:71" ht="22.5" customHeight="1">
      <c r="A49" s="144" t="s">
        <v>162</v>
      </c>
      <c r="B49" s="144"/>
      <c r="C49" s="145">
        <v>4</v>
      </c>
      <c r="D49" s="146">
        <v>2</v>
      </c>
      <c r="E49" s="146">
        <v>6</v>
      </c>
      <c r="F49" s="336">
        <f>SUMIFS('Supply plan_distributor-wise'!AK:AK,'Supply plan_distributor-wise'!DB:DB,'Supply plan'!$A49)/1000</f>
        <v>0.24999999999999997</v>
      </c>
      <c r="G49" s="336">
        <f>SUMIFS('Supply plan_distributor-wise'!AL:AL,'Supply plan_distributor-wise'!DC:DC,'Supply plan'!$A49)/1000</f>
        <v>0.36499999999999994</v>
      </c>
      <c r="H49" s="336">
        <f>SUMIFS('Supply plan_distributor-wise'!AM:AM,'Supply plan_distributor-wise'!DD:DD,'Supply plan'!$A49)/1000</f>
        <v>0.29999999999999993</v>
      </c>
      <c r="I49" s="336">
        <f>SUMIFS('Supply plan_distributor-wise'!AN:AN,'Supply plan_distributor-wise'!DE:DE,'Supply plan'!$A49)/1000</f>
        <v>0.24999999999999997</v>
      </c>
      <c r="J49" s="336">
        <f>SUMIFS('Supply plan_distributor-wise'!AO:AO,'Supply plan_distributor-wise'!DF:DF,'Supply plan'!$A49)/1000</f>
        <v>0.20999999999999996</v>
      </c>
      <c r="K49" s="336">
        <f>SUMIFS('Supply plan_distributor-wise'!AP:AP,'Supply plan_distributor-wise'!DG:DG,'Supply plan'!$A49)/1000</f>
        <v>0.22999999999999998</v>
      </c>
      <c r="L49" s="336">
        <f>SUMIFS('Supply plan_distributor-wise'!AQ:AQ,'Supply plan_distributor-wise'!DH:DH,'Supply plan'!$A49)/1000</f>
        <v>0.29999999999999993</v>
      </c>
      <c r="M49" s="336">
        <f>SUMIFS('Supply plan_distributor-wise'!AR:AR,'Supply plan_distributor-wise'!DI:DI,'Supply plan'!$A49)/1000</f>
        <v>0.36499999999999994</v>
      </c>
      <c r="N49" s="336">
        <f>SUMIFS('Supply plan_distributor-wise'!AS:AS,'Supply plan_distributor-wise'!DJ:DJ,'Supply plan'!$A49)/1000</f>
        <v>0.38499999999999995</v>
      </c>
      <c r="O49" s="336">
        <f>SUMIFS('Supply plan_distributor-wise'!AT:AT,'Supply plan_distributor-wise'!DK:DK,'Supply plan'!$A49)/1000</f>
        <v>0.48999999999999994</v>
      </c>
      <c r="P49" s="336">
        <f>SUMIFS('Supply plan_distributor-wise'!AU:AU,'Supply plan_distributor-wise'!DL:DL,'Supply plan'!$A49)/1000</f>
        <v>0.57499999999999984</v>
      </c>
      <c r="Q49" s="336">
        <f>SUMIFS('Supply plan_distributor-wise'!AV:AV,'Supply plan_distributor-wise'!DM:DM,'Supply plan'!$A49)/1000</f>
        <v>0.65499999999999992</v>
      </c>
      <c r="R49" s="338">
        <f t="shared" si="90"/>
        <v>4.3749999999999991</v>
      </c>
      <c r="AO49" s="144" t="s">
        <v>162</v>
      </c>
      <c r="AP49" s="144"/>
      <c r="AQ49" s="145">
        <v>9</v>
      </c>
      <c r="AR49" s="146">
        <v>3</v>
      </c>
      <c r="AS49" s="146">
        <f>SUM(AQ49:AR49)</f>
        <v>12</v>
      </c>
      <c r="AT49" s="336">
        <f t="shared" si="91"/>
        <v>2.1818550000000001</v>
      </c>
      <c r="AU49" s="336">
        <f t="shared" si="92"/>
        <v>2.0966550000000002</v>
      </c>
      <c r="AV49" s="336">
        <f t="shared" si="93"/>
        <v>2.3219449999999999</v>
      </c>
      <c r="AW49" s="336">
        <f t="shared" si="94"/>
        <v>1.8515000000000001</v>
      </c>
      <c r="AX49" s="336">
        <f t="shared" si="95"/>
        <v>1.6563199999999998</v>
      </c>
      <c r="AY49" s="336">
        <f t="shared" si="96"/>
        <v>1.6562750000000002</v>
      </c>
      <c r="AZ49" s="336">
        <f t="shared" si="97"/>
        <v>1.7212449999999997</v>
      </c>
      <c r="BA49" s="336">
        <f t="shared" si="98"/>
        <v>1.961395</v>
      </c>
      <c r="BB49" s="336">
        <f t="shared" si="99"/>
        <v>2.1665549999999998</v>
      </c>
      <c r="BC49" s="336">
        <f t="shared" si="100"/>
        <v>2.6018599999999998</v>
      </c>
      <c r="BD49" s="336">
        <f t="shared" si="101"/>
        <v>3.2373849999999997</v>
      </c>
      <c r="BE49" s="336">
        <f t="shared" si="102"/>
        <v>3.9129549999999997</v>
      </c>
      <c r="BF49" s="338">
        <f t="shared" si="103"/>
        <v>27.365944999999996</v>
      </c>
      <c r="BH49">
        <f>AT49/$AR49</f>
        <v>0.72728500000000007</v>
      </c>
      <c r="BI49">
        <f>AU49/$AR49</f>
        <v>0.69888500000000009</v>
      </c>
      <c r="BJ49">
        <f>AV49/$AR49</f>
        <v>0.77398166666666668</v>
      </c>
      <c r="BK49">
        <f>AW49/$AR49</f>
        <v>0.61716666666666675</v>
      </c>
      <c r="BL49">
        <f>AX49/$AR49</f>
        <v>0.55210666666666663</v>
      </c>
      <c r="BM49">
        <f>AY49/$AR49</f>
        <v>0.55209166666666676</v>
      </c>
      <c r="BN49">
        <f>AZ49/$AR49</f>
        <v>0.57374833333333319</v>
      </c>
      <c r="BO49">
        <f>BA49/$AR49</f>
        <v>0.65379833333333337</v>
      </c>
      <c r="BP49">
        <f>BB49/$AR49</f>
        <v>0.72218499999999997</v>
      </c>
      <c r="BQ49">
        <f>BC49/$AR49</f>
        <v>0.86728666666666665</v>
      </c>
      <c r="BR49">
        <f>BD49/$AR49</f>
        <v>1.0791283333333332</v>
      </c>
      <c r="BS49">
        <f>BE49/$AR49</f>
        <v>1.3043183333333332</v>
      </c>
    </row>
    <row r="50" spans="1:71" ht="22.5" customHeight="1">
      <c r="A50" s="144" t="s">
        <v>163</v>
      </c>
      <c r="B50" s="144"/>
      <c r="C50" s="145">
        <v>16</v>
      </c>
      <c r="D50" s="146">
        <v>8</v>
      </c>
      <c r="E50" s="146">
        <v>24</v>
      </c>
      <c r="F50" s="336">
        <f>SUMIFS('Supply plan_distributor-wise'!AK:AK,'Supply plan_distributor-wise'!DB:DB,'Supply plan'!$A50)/1000</f>
        <v>0</v>
      </c>
      <c r="G50" s="336">
        <f>SUMIFS('Supply plan_distributor-wise'!AL:AL,'Supply plan_distributor-wise'!DC:DC,'Supply plan'!$A50)/1000</f>
        <v>0</v>
      </c>
      <c r="H50" s="336">
        <f>SUMIFS('Supply plan_distributor-wise'!AM:AM,'Supply plan_distributor-wise'!DD:DD,'Supply plan'!$A50)/1000</f>
        <v>0</v>
      </c>
      <c r="I50" s="336">
        <f>SUMIFS('Supply plan_distributor-wise'!AN:AN,'Supply plan_distributor-wise'!DE:DE,'Supply plan'!$A50)/1000</f>
        <v>0</v>
      </c>
      <c r="J50" s="336">
        <f>SUMIFS('Supply plan_distributor-wise'!AO:AO,'Supply plan_distributor-wise'!DF:DF,'Supply plan'!$A50)/1000</f>
        <v>0</v>
      </c>
      <c r="K50" s="336">
        <f>SUMIFS('Supply plan_distributor-wise'!AP:AP,'Supply plan_distributor-wise'!DG:DG,'Supply plan'!$A50)/1000</f>
        <v>0</v>
      </c>
      <c r="L50" s="336">
        <f>SUMIFS('Supply plan_distributor-wise'!AQ:AQ,'Supply plan_distributor-wise'!DH:DH,'Supply plan'!$A50)/1000</f>
        <v>0</v>
      </c>
      <c r="M50" s="336">
        <f>SUMIFS('Supply plan_distributor-wise'!AR:AR,'Supply plan_distributor-wise'!DI:DI,'Supply plan'!$A50)/1000</f>
        <v>0</v>
      </c>
      <c r="N50" s="336">
        <f>SUMIFS('Supply plan_distributor-wise'!AS:AS,'Supply plan_distributor-wise'!DJ:DJ,'Supply plan'!$A50)/1000</f>
        <v>0</v>
      </c>
      <c r="O50" s="336">
        <f>SUMIFS('Supply plan_distributor-wise'!AT:AT,'Supply plan_distributor-wise'!DK:DK,'Supply plan'!$A50)/1000</f>
        <v>0</v>
      </c>
      <c r="P50" s="336">
        <f>SUMIFS('Supply plan_distributor-wise'!AU:AU,'Supply plan_distributor-wise'!DL:DL,'Supply plan'!$A50)/1000</f>
        <v>0</v>
      </c>
      <c r="Q50" s="336">
        <f>SUMIFS('Supply plan_distributor-wise'!AV:AV,'Supply plan_distributor-wise'!DM:DM,'Supply plan'!$A50)/1000</f>
        <v>0</v>
      </c>
      <c r="R50" s="338">
        <f t="shared" si="90"/>
        <v>0</v>
      </c>
      <c r="AO50" s="144" t="s">
        <v>163</v>
      </c>
      <c r="AP50" s="144"/>
      <c r="AQ50" s="145">
        <v>20</v>
      </c>
      <c r="AR50" s="146">
        <v>10</v>
      </c>
      <c r="AS50" s="146">
        <f>SUM(AQ50:AR50)</f>
        <v>30</v>
      </c>
      <c r="AT50" s="336">
        <f t="shared" si="91"/>
        <v>0</v>
      </c>
      <c r="AU50" s="336">
        <f t="shared" si="92"/>
        <v>0</v>
      </c>
      <c r="AV50" s="336">
        <f t="shared" si="93"/>
        <v>0</v>
      </c>
      <c r="AW50" s="336">
        <f t="shared" si="94"/>
        <v>0</v>
      </c>
      <c r="AX50" s="336">
        <f t="shared" si="95"/>
        <v>0</v>
      </c>
      <c r="AY50" s="336">
        <f t="shared" si="96"/>
        <v>0</v>
      </c>
      <c r="AZ50" s="336">
        <f t="shared" si="97"/>
        <v>0</v>
      </c>
      <c r="BA50" s="336">
        <f t="shared" si="98"/>
        <v>0</v>
      </c>
      <c r="BB50" s="336">
        <f t="shared" si="99"/>
        <v>0</v>
      </c>
      <c r="BC50" s="336">
        <f t="shared" si="100"/>
        <v>0</v>
      </c>
      <c r="BD50" s="336">
        <f t="shared" si="101"/>
        <v>0</v>
      </c>
      <c r="BE50" s="336">
        <f t="shared" si="102"/>
        <v>0</v>
      </c>
      <c r="BF50" s="338">
        <f t="shared" si="103"/>
        <v>0</v>
      </c>
      <c r="BH50">
        <f>AT50/$AR50</f>
        <v>0</v>
      </c>
      <c r="BI50">
        <f>AU50/$AR50</f>
        <v>0</v>
      </c>
      <c r="BJ50">
        <f>AV50/$AR50</f>
        <v>0</v>
      </c>
      <c r="BK50">
        <f>AW50/$AR50</f>
        <v>0</v>
      </c>
      <c r="BL50">
        <f>AX50/$AR50</f>
        <v>0</v>
      </c>
      <c r="BM50">
        <f>AY50/$AR50</f>
        <v>0</v>
      </c>
      <c r="BN50">
        <f>AZ50/$AR50</f>
        <v>0</v>
      </c>
      <c r="BO50">
        <f>BA50/$AR50</f>
        <v>0</v>
      </c>
      <c r="BP50">
        <f>BB50/$AR50</f>
        <v>0</v>
      </c>
      <c r="BQ50">
        <f>BC50/$AR50</f>
        <v>0</v>
      </c>
      <c r="BR50">
        <f>BD50/$AR50</f>
        <v>0</v>
      </c>
      <c r="BS50">
        <f>BE50/$AR50</f>
        <v>0</v>
      </c>
    </row>
    <row r="51" spans="1:71" ht="22.5" customHeight="1">
      <c r="A51" s="144" t="s">
        <v>164</v>
      </c>
      <c r="B51" s="144"/>
      <c r="C51" s="145">
        <v>0</v>
      </c>
      <c r="D51" s="146">
        <v>10</v>
      </c>
      <c r="E51" s="146">
        <v>10</v>
      </c>
      <c r="F51" s="336">
        <f>SUMIFS('Supply plan_distributor-wise'!AK:AK,'Supply plan_distributor-wise'!DB:DB,'Supply plan'!$A51)/1000</f>
        <v>3.31</v>
      </c>
      <c r="G51" s="336">
        <f>SUMIFS('Supply plan_distributor-wise'!AL:AL,'Supply plan_distributor-wise'!DC:DC,'Supply plan'!$A51)/1000</f>
        <v>4.4749999999999996</v>
      </c>
      <c r="H51" s="336">
        <f>SUMIFS('Supply plan_distributor-wise'!AM:AM,'Supply plan_distributor-wise'!DD:DD,'Supply plan'!$A51)/1000</f>
        <v>3.915</v>
      </c>
      <c r="I51" s="336">
        <f>SUMIFS('Supply plan_distributor-wise'!AN:AN,'Supply plan_distributor-wise'!DE:DE,'Supply plan'!$A51)/1000</f>
        <v>3.31</v>
      </c>
      <c r="J51" s="336">
        <f>SUMIFS('Supply plan_distributor-wise'!AO:AO,'Supply plan_distributor-wise'!DF:DF,'Supply plan'!$A51)/1000</f>
        <v>2.75</v>
      </c>
      <c r="K51" s="336">
        <f>SUMIFS('Supply plan_distributor-wise'!AP:AP,'Supply plan_distributor-wise'!DG:DG,'Supply plan'!$A51)/1000</f>
        <v>3.03</v>
      </c>
      <c r="L51" s="336">
        <f>SUMIFS('Supply plan_distributor-wise'!AQ:AQ,'Supply plan_distributor-wise'!DH:DH,'Supply plan'!$A51)/1000</f>
        <v>3.915</v>
      </c>
      <c r="M51" s="336">
        <f>SUMIFS('Supply plan_distributor-wise'!AR:AR,'Supply plan_distributor-wise'!DI:DI,'Supply plan'!$A51)/1000</f>
        <v>4.7</v>
      </c>
      <c r="N51" s="336">
        <f>SUMIFS('Supply plan_distributor-wise'!AS:AS,'Supply plan_distributor-wise'!DJ:DJ,'Supply plan'!$A51)/1000</f>
        <v>5.08</v>
      </c>
      <c r="O51" s="336">
        <f>SUMIFS('Supply plan_distributor-wise'!AT:AT,'Supply plan_distributor-wise'!DK:DK,'Supply plan'!$A51)/1000</f>
        <v>6.1550000000000002</v>
      </c>
      <c r="P51" s="336">
        <f>SUMIFS('Supply plan_distributor-wise'!AU:AU,'Supply plan_distributor-wise'!DL:DL,'Supply plan'!$A51)/1000</f>
        <v>7.0449999999999999</v>
      </c>
      <c r="Q51" s="336">
        <f>SUMIFS('Supply plan_distributor-wise'!AV:AV,'Supply plan_distributor-wise'!DM:DM,'Supply plan'!$A51)/1000</f>
        <v>8.1649999999999991</v>
      </c>
      <c r="R51" s="338">
        <f t="shared" si="90"/>
        <v>55.85</v>
      </c>
      <c r="AO51" s="144" t="s">
        <v>164</v>
      </c>
      <c r="AP51" s="144"/>
      <c r="AQ51" s="145">
        <v>10</v>
      </c>
      <c r="AR51" s="146">
        <v>10</v>
      </c>
      <c r="AS51" s="146">
        <f>SUM(AQ51:AR51)</f>
        <v>20</v>
      </c>
      <c r="AT51" s="542">
        <f t="shared" si="91"/>
        <v>6.2722100000000003</v>
      </c>
      <c r="AU51" s="542">
        <f t="shared" si="92"/>
        <v>7.40205</v>
      </c>
      <c r="AV51" s="542">
        <f t="shared" si="93"/>
        <v>6.8869699999999998</v>
      </c>
      <c r="AW51" s="542">
        <f t="shared" si="94"/>
        <v>5.4861000000000004</v>
      </c>
      <c r="AX51" s="542">
        <f t="shared" si="95"/>
        <v>5.15618</v>
      </c>
      <c r="AY51" s="542">
        <f t="shared" si="96"/>
        <v>5.4861049999999993</v>
      </c>
      <c r="AZ51" s="542">
        <f t="shared" si="97"/>
        <v>6.6761850000000003</v>
      </c>
      <c r="BA51" s="542">
        <f t="shared" si="98"/>
        <v>7.9265000000000008</v>
      </c>
      <c r="BB51" s="542">
        <f t="shared" si="99"/>
        <v>8.6316500000000005</v>
      </c>
      <c r="BC51" s="542">
        <f t="shared" si="100"/>
        <v>10.091885</v>
      </c>
      <c r="BD51" s="542">
        <f t="shared" si="101"/>
        <v>11.527279999999999</v>
      </c>
      <c r="BE51" s="542">
        <f t="shared" si="102"/>
        <v>13.267749999999999</v>
      </c>
      <c r="BF51" s="338">
        <f t="shared" si="103"/>
        <v>94.810865000000007</v>
      </c>
      <c r="BH51">
        <f>AT51/$AR51</f>
        <v>0.62722100000000003</v>
      </c>
      <c r="BI51">
        <f>AU51/$AR51</f>
        <v>0.740205</v>
      </c>
      <c r="BJ51">
        <f>AV51/$AR51</f>
        <v>0.688697</v>
      </c>
      <c r="BK51">
        <f>AW51/$AR51</f>
        <v>0.54861000000000004</v>
      </c>
      <c r="BL51">
        <f>AX51/$AR51</f>
        <v>0.51561800000000002</v>
      </c>
      <c r="BM51">
        <f>AY51/$AR51</f>
        <v>0.54861049999999989</v>
      </c>
      <c r="BN51">
        <f>AZ51/$AR51</f>
        <v>0.6676185</v>
      </c>
      <c r="BO51">
        <f>BA51/$AR51</f>
        <v>0.79265000000000008</v>
      </c>
      <c r="BP51">
        <f>BB51/$AR51</f>
        <v>0.86316500000000007</v>
      </c>
      <c r="BQ51">
        <f>BC51/$AR51</f>
        <v>1.0091885</v>
      </c>
      <c r="BR51">
        <f>BD51/$AR51</f>
        <v>1.152728</v>
      </c>
      <c r="BS51">
        <f>BE51/$AR51</f>
        <v>1.326775</v>
      </c>
    </row>
    <row r="52" spans="1:71" ht="22.5" customHeight="1">
      <c r="A52" s="150" t="s">
        <v>165</v>
      </c>
      <c r="B52" s="150"/>
      <c r="C52" s="145">
        <v>7</v>
      </c>
      <c r="D52" s="146">
        <v>0</v>
      </c>
      <c r="E52" s="146">
        <v>7</v>
      </c>
      <c r="F52" s="336">
        <f>SUMIFS('Supply plan_distributor-wise'!AK:AK,'Supply plan_distributor-wise'!DB:DB,'Supply plan'!$A52)/1000</f>
        <v>0</v>
      </c>
      <c r="G52" s="336">
        <f>SUMIFS('Supply plan_distributor-wise'!AL:AL,'Supply plan_distributor-wise'!DC:DC,'Supply plan'!$A52)/1000</f>
        <v>0</v>
      </c>
      <c r="H52" s="336">
        <f>SUMIFS('Supply plan_distributor-wise'!AM:AM,'Supply plan_distributor-wise'!DD:DD,'Supply plan'!$A52)/1000</f>
        <v>0</v>
      </c>
      <c r="I52" s="336">
        <f>SUMIFS('Supply plan_distributor-wise'!AN:AN,'Supply plan_distributor-wise'!DE:DE,'Supply plan'!$A52)/1000</f>
        <v>0</v>
      </c>
      <c r="J52" s="336">
        <f>SUMIFS('Supply plan_distributor-wise'!AO:AO,'Supply plan_distributor-wise'!DF:DF,'Supply plan'!$A52)/1000</f>
        <v>0</v>
      </c>
      <c r="K52" s="336">
        <f>SUMIFS('Supply plan_distributor-wise'!AP:AP,'Supply plan_distributor-wise'!DG:DG,'Supply plan'!$A52)/1000</f>
        <v>0</v>
      </c>
      <c r="L52" s="336">
        <f>SUMIFS('Supply plan_distributor-wise'!AQ:AQ,'Supply plan_distributor-wise'!DH:DH,'Supply plan'!$A52)/1000</f>
        <v>0</v>
      </c>
      <c r="M52" s="336">
        <f>SUMIFS('Supply plan_distributor-wise'!AR:AR,'Supply plan_distributor-wise'!DI:DI,'Supply plan'!$A52)/1000</f>
        <v>0</v>
      </c>
      <c r="N52" s="336">
        <f>SUMIFS('Supply plan_distributor-wise'!AS:AS,'Supply plan_distributor-wise'!DJ:DJ,'Supply plan'!$A52)/1000</f>
        <v>0</v>
      </c>
      <c r="O52" s="336">
        <f>SUMIFS('Supply plan_distributor-wise'!AT:AT,'Supply plan_distributor-wise'!DK:DK,'Supply plan'!$A52)/1000</f>
        <v>0</v>
      </c>
      <c r="P52" s="336">
        <f>SUMIFS('Supply plan_distributor-wise'!AU:AU,'Supply plan_distributor-wise'!DL:DL,'Supply plan'!$A52)/1000</f>
        <v>0</v>
      </c>
      <c r="Q52" s="336">
        <f>SUMIFS('Supply plan_distributor-wise'!AV:AV,'Supply plan_distributor-wise'!DM:DM,'Supply plan'!$A52)/1000</f>
        <v>0</v>
      </c>
      <c r="R52" s="338">
        <f t="shared" si="90"/>
        <v>0</v>
      </c>
      <c r="AO52" s="150" t="s">
        <v>165</v>
      </c>
      <c r="AP52" s="150"/>
      <c r="AQ52" s="145">
        <v>18</v>
      </c>
      <c r="AR52" s="146">
        <v>0</v>
      </c>
      <c r="AS52" s="146">
        <f>SUM(AQ52:AR52)</f>
        <v>18</v>
      </c>
      <c r="AT52" s="336">
        <f t="shared" si="91"/>
        <v>0</v>
      </c>
      <c r="AU52" s="336">
        <f t="shared" si="92"/>
        <v>0</v>
      </c>
      <c r="AV52" s="336">
        <f t="shared" si="93"/>
        <v>0</v>
      </c>
      <c r="AW52" s="336">
        <f t="shared" si="94"/>
        <v>0</v>
      </c>
      <c r="AX52" s="336">
        <f t="shared" si="95"/>
        <v>0</v>
      </c>
      <c r="AY52" s="336">
        <f t="shared" si="96"/>
        <v>0</v>
      </c>
      <c r="AZ52" s="336">
        <f t="shared" si="97"/>
        <v>0</v>
      </c>
      <c r="BA52" s="336">
        <f t="shared" si="98"/>
        <v>0</v>
      </c>
      <c r="BB52" s="336">
        <f t="shared" si="99"/>
        <v>0</v>
      </c>
      <c r="BC52" s="336">
        <f t="shared" si="100"/>
        <v>0</v>
      </c>
      <c r="BD52" s="336">
        <f t="shared" si="101"/>
        <v>0</v>
      </c>
      <c r="BE52" s="336">
        <f t="shared" si="102"/>
        <v>0</v>
      </c>
      <c r="BF52" s="338">
        <f t="shared" si="103"/>
        <v>0</v>
      </c>
      <c r="BH52" t="e">
        <f>AT52/$AR52</f>
        <v>#DIV/0!</v>
      </c>
      <c r="BI52" t="e">
        <f>AU52/$AR52</f>
        <v>#DIV/0!</v>
      </c>
      <c r="BJ52" t="e">
        <f>AV52/$AR52</f>
        <v>#DIV/0!</v>
      </c>
      <c r="BK52" t="e">
        <f>AW52/$AR52</f>
        <v>#DIV/0!</v>
      </c>
      <c r="BL52" t="e">
        <f>AX52/$AR52</f>
        <v>#DIV/0!</v>
      </c>
      <c r="BM52" t="e">
        <f>AY52/$AR52</f>
        <v>#DIV/0!</v>
      </c>
      <c r="BN52" t="e">
        <f>AZ52/$AR52</f>
        <v>#DIV/0!</v>
      </c>
      <c r="BO52" t="e">
        <f>BA52/$AR52</f>
        <v>#DIV/0!</v>
      </c>
      <c r="BP52" t="e">
        <f>BB52/$AR52</f>
        <v>#DIV/0!</v>
      </c>
      <c r="BQ52" t="e">
        <f>BC52/$AR52</f>
        <v>#DIV/0!</v>
      </c>
      <c r="BR52" t="e">
        <f>BD52/$AR52</f>
        <v>#DIV/0!</v>
      </c>
      <c r="BS52" t="e">
        <f>BE52/$AR52</f>
        <v>#DIV/0!</v>
      </c>
    </row>
    <row r="53" spans="1:71" ht="22.5" customHeight="1">
      <c r="A53" s="150" t="s">
        <v>166</v>
      </c>
      <c r="B53" s="150"/>
      <c r="C53" s="145">
        <v>0</v>
      </c>
      <c r="D53" s="146">
        <v>7</v>
      </c>
      <c r="E53" s="146">
        <v>7</v>
      </c>
      <c r="F53" s="336">
        <f>SUMIFS('Supply plan_distributor-wise'!AK:AK,'Supply plan_distributor-wise'!DB:DB,'Supply plan'!$A53)/1000</f>
        <v>0</v>
      </c>
      <c r="G53" s="336">
        <f>SUMIFS('Supply plan_distributor-wise'!AL:AL,'Supply plan_distributor-wise'!DC:DC,'Supply plan'!$A53)/1000</f>
        <v>0</v>
      </c>
      <c r="H53" s="336">
        <f>SUMIFS('Supply plan_distributor-wise'!AM:AM,'Supply plan_distributor-wise'!DD:DD,'Supply plan'!$A53)/1000</f>
        <v>0</v>
      </c>
      <c r="I53" s="336">
        <f>SUMIFS('Supply plan_distributor-wise'!AN:AN,'Supply plan_distributor-wise'!DE:DE,'Supply plan'!$A53)/1000</f>
        <v>0</v>
      </c>
      <c r="J53" s="336">
        <f>SUMIFS('Supply plan_distributor-wise'!AO:AO,'Supply plan_distributor-wise'!DF:DF,'Supply plan'!$A53)/1000</f>
        <v>0</v>
      </c>
      <c r="K53" s="336">
        <f>SUMIFS('Supply plan_distributor-wise'!AP:AP,'Supply plan_distributor-wise'!DG:DG,'Supply plan'!$A53)/1000</f>
        <v>0</v>
      </c>
      <c r="L53" s="336">
        <f>SUMIFS('Supply plan_distributor-wise'!AQ:AQ,'Supply plan_distributor-wise'!DH:DH,'Supply plan'!$A53)/1000</f>
        <v>0</v>
      </c>
      <c r="M53" s="336">
        <f>SUMIFS('Supply plan_distributor-wise'!AR:AR,'Supply plan_distributor-wise'!DI:DI,'Supply plan'!$A53)/1000</f>
        <v>0</v>
      </c>
      <c r="N53" s="336">
        <f>SUMIFS('Supply plan_distributor-wise'!AS:AS,'Supply plan_distributor-wise'!DJ:DJ,'Supply plan'!$A53)/1000</f>
        <v>0</v>
      </c>
      <c r="O53" s="336">
        <f>SUMIFS('Supply plan_distributor-wise'!AT:AT,'Supply plan_distributor-wise'!DK:DK,'Supply plan'!$A53)/1000</f>
        <v>0</v>
      </c>
      <c r="P53" s="336">
        <f>SUMIFS('Supply plan_distributor-wise'!AU:AU,'Supply plan_distributor-wise'!DL:DL,'Supply plan'!$A53)/1000</f>
        <v>0</v>
      </c>
      <c r="Q53" s="336">
        <f>SUMIFS('Supply plan_distributor-wise'!AV:AV,'Supply plan_distributor-wise'!DM:DM,'Supply plan'!$A53)/1000</f>
        <v>0</v>
      </c>
      <c r="R53" s="338">
        <f t="shared" si="90"/>
        <v>0</v>
      </c>
      <c r="AO53" s="150" t="s">
        <v>166</v>
      </c>
      <c r="AP53" s="150"/>
      <c r="AQ53" s="145">
        <v>5</v>
      </c>
      <c r="AR53" s="146">
        <v>3</v>
      </c>
      <c r="AS53" s="146">
        <f>SUM(AQ53:AR53)</f>
        <v>8</v>
      </c>
      <c r="AT53" s="336">
        <f t="shared" si="91"/>
        <v>0.32031999999999999</v>
      </c>
      <c r="AU53" s="336">
        <f t="shared" si="92"/>
        <v>0.92071999999999998</v>
      </c>
      <c r="AV53" s="336">
        <f t="shared" si="93"/>
        <v>0.74063999999999997</v>
      </c>
      <c r="AW53" s="336">
        <f t="shared" si="94"/>
        <v>0.58048</v>
      </c>
      <c r="AX53" s="336">
        <f t="shared" si="95"/>
        <v>0.58048</v>
      </c>
      <c r="AY53" s="336">
        <f t="shared" si="96"/>
        <v>0.66055999999999993</v>
      </c>
      <c r="AZ53" s="336">
        <f t="shared" si="97"/>
        <v>0.86055999999999999</v>
      </c>
      <c r="BA53" s="336">
        <f t="shared" si="98"/>
        <v>0.94064000000000003</v>
      </c>
      <c r="BB53" s="336">
        <f t="shared" si="99"/>
        <v>1.0207200000000001</v>
      </c>
      <c r="BC53" s="336">
        <f t="shared" si="100"/>
        <v>1.2007999999999999</v>
      </c>
      <c r="BD53" s="336">
        <f t="shared" si="101"/>
        <v>1.5211199999999998</v>
      </c>
      <c r="BE53" s="336">
        <f t="shared" si="102"/>
        <v>1.6812799999999999</v>
      </c>
      <c r="BF53" s="338">
        <f t="shared" si="103"/>
        <v>11.028319999999999</v>
      </c>
      <c r="BH53">
        <f>AT53/$AR53</f>
        <v>0.10677333333333333</v>
      </c>
      <c r="BI53">
        <f>AU53/$AR53</f>
        <v>0.30690666666666666</v>
      </c>
      <c r="BJ53">
        <f>AV53/$AR53</f>
        <v>0.24687999999999999</v>
      </c>
      <c r="BK53">
        <f>AW53/$AR53</f>
        <v>0.19349333333333332</v>
      </c>
      <c r="BL53">
        <f>AX53/$AR53</f>
        <v>0.19349333333333332</v>
      </c>
      <c r="BM53">
        <f>AY53/$AR53</f>
        <v>0.22018666666666664</v>
      </c>
      <c r="BN53">
        <f>AZ53/$AR53</f>
        <v>0.28685333333333335</v>
      </c>
      <c r="BO53">
        <f>BA53/$AR53</f>
        <v>0.3135466666666667</v>
      </c>
      <c r="BP53">
        <f>BB53/$AR53</f>
        <v>0.34024000000000004</v>
      </c>
      <c r="BQ53">
        <f>BC53/$AR53</f>
        <v>0.4002666666666666</v>
      </c>
      <c r="BR53">
        <f>BD53/$AR53</f>
        <v>0.50703999999999994</v>
      </c>
      <c r="BS53">
        <f>BE53/$AR53</f>
        <v>0.56042666666666663</v>
      </c>
    </row>
    <row r="54" spans="1:71" ht="22.5" customHeight="1">
      <c r="A54" s="150" t="s">
        <v>167</v>
      </c>
      <c r="B54" s="150"/>
      <c r="C54" s="145">
        <v>4</v>
      </c>
      <c r="D54" s="146">
        <v>5</v>
      </c>
      <c r="E54" s="146">
        <v>9</v>
      </c>
      <c r="F54" s="336">
        <f>SUMIFS('Supply plan_distributor-wise'!AK:AK,'Supply plan_distributor-wise'!DB:DB,'Supply plan'!$A54)/1000</f>
        <v>0</v>
      </c>
      <c r="G54" s="336">
        <f>SUMIFS('Supply plan_distributor-wise'!AL:AL,'Supply plan_distributor-wise'!DC:DC,'Supply plan'!$A54)/1000</f>
        <v>0</v>
      </c>
      <c r="H54" s="336">
        <f>SUMIFS('Supply plan_distributor-wise'!AM:AM,'Supply plan_distributor-wise'!DD:DD,'Supply plan'!$A54)/1000</f>
        <v>0</v>
      </c>
      <c r="I54" s="336">
        <f>SUMIFS('Supply plan_distributor-wise'!AN:AN,'Supply plan_distributor-wise'!DE:DE,'Supply plan'!$A54)/1000</f>
        <v>0.45000000000000007</v>
      </c>
      <c r="J54" s="336">
        <f>SUMIFS('Supply plan_distributor-wise'!AO:AO,'Supply plan_distributor-wise'!DF:DF,'Supply plan'!$A54)/1000</f>
        <v>0.35500000000000004</v>
      </c>
      <c r="K54" s="336">
        <f>SUMIFS('Supply plan_distributor-wise'!AP:AP,'Supply plan_distributor-wise'!DG:DG,'Supply plan'!$A54)/1000</f>
        <v>0.40500000000000003</v>
      </c>
      <c r="L54" s="336">
        <f>SUMIFS('Supply plan_distributor-wise'!AQ:AQ,'Supply plan_distributor-wise'!DH:DH,'Supply plan'!$A54)/1000</f>
        <v>0.53</v>
      </c>
      <c r="M54" s="336">
        <f>SUMIFS('Supply plan_distributor-wise'!AR:AR,'Supply plan_distributor-wise'!DI:DI,'Supply plan'!$A54)/1000</f>
        <v>0.62000000000000011</v>
      </c>
      <c r="N54" s="336">
        <f>SUMIFS('Supply plan_distributor-wise'!AS:AS,'Supply plan_distributor-wise'!DJ:DJ,'Supply plan'!$A54)/1000</f>
        <v>0.68500000000000016</v>
      </c>
      <c r="O54" s="336">
        <f>SUMIFS('Supply plan_distributor-wise'!AT:AT,'Supply plan_distributor-wise'!DK:DK,'Supply plan'!$A54)/1000</f>
        <v>0.82500000000000007</v>
      </c>
      <c r="P54" s="336">
        <f>SUMIFS('Supply plan_distributor-wise'!AU:AU,'Supply plan_distributor-wise'!DL:DL,'Supply plan'!$A54)/1000</f>
        <v>0.95000000000000007</v>
      </c>
      <c r="Q54" s="336">
        <f>SUMIFS('Supply plan_distributor-wise'!AV:AV,'Supply plan_distributor-wise'!DM:DM,'Supply plan'!$A54)/1000</f>
        <v>1.105</v>
      </c>
      <c r="R54" s="338">
        <f t="shared" si="90"/>
        <v>5.9250000000000007</v>
      </c>
      <c r="AO54" s="150" t="s">
        <v>167</v>
      </c>
      <c r="AP54" s="150"/>
      <c r="AQ54" s="145">
        <v>9</v>
      </c>
      <c r="AR54" s="146">
        <v>6</v>
      </c>
      <c r="AS54" s="146">
        <f>SUM(AQ54:AR54)</f>
        <v>15</v>
      </c>
      <c r="AT54" s="336">
        <f t="shared" si="91"/>
        <v>0</v>
      </c>
      <c r="AU54" s="336">
        <f t="shared" si="92"/>
        <v>3.1531500000000001</v>
      </c>
      <c r="AV54" s="336">
        <f t="shared" si="93"/>
        <v>2.8278249999999998</v>
      </c>
      <c r="AW54" s="336">
        <f t="shared" si="94"/>
        <v>2.727125</v>
      </c>
      <c r="AX54" s="336">
        <f t="shared" si="95"/>
        <v>2.5570500000000003</v>
      </c>
      <c r="AY54" s="336">
        <f t="shared" si="96"/>
        <v>2.2316500000000001</v>
      </c>
      <c r="AZ54" s="336">
        <f t="shared" si="97"/>
        <v>2.2565499999999998</v>
      </c>
      <c r="BA54" s="336">
        <f t="shared" si="98"/>
        <v>2.7970000000000002</v>
      </c>
      <c r="BB54" s="336">
        <f t="shared" si="99"/>
        <v>3.5126500000000003</v>
      </c>
      <c r="BC54" s="336">
        <f t="shared" si="100"/>
        <v>4.3033000000000001</v>
      </c>
      <c r="BD54" s="336">
        <f t="shared" si="101"/>
        <v>5.0539250000000004</v>
      </c>
      <c r="BE54" s="336">
        <f t="shared" si="102"/>
        <v>6.2099250000000001</v>
      </c>
      <c r="BF54" s="338">
        <f t="shared" si="103"/>
        <v>37.63015</v>
      </c>
      <c r="BH54">
        <f>AT54/$AR54</f>
        <v>0</v>
      </c>
      <c r="BI54">
        <f>AU54/$AR54</f>
        <v>0.52552500000000002</v>
      </c>
      <c r="BJ54">
        <f>AV54/$AR54</f>
        <v>0.47130416666666664</v>
      </c>
      <c r="BK54">
        <f>AW54/$AR54</f>
        <v>0.45452083333333332</v>
      </c>
      <c r="BL54">
        <f>AX54/$AR54</f>
        <v>0.42617500000000003</v>
      </c>
      <c r="BM54">
        <f>AY54/$AR54</f>
        <v>0.37194166666666667</v>
      </c>
      <c r="BN54">
        <f>AZ54/$AR54</f>
        <v>0.37609166666666666</v>
      </c>
      <c r="BO54">
        <f>BA54/$AR54</f>
        <v>0.46616666666666667</v>
      </c>
      <c r="BP54">
        <f>BB54/$AR54</f>
        <v>0.58544166666666675</v>
      </c>
      <c r="BQ54">
        <f>BC54/$AR54</f>
        <v>0.71721666666666672</v>
      </c>
      <c r="BR54">
        <f>BD54/$AR54</f>
        <v>0.84232083333333341</v>
      </c>
      <c r="BS54">
        <f>BE54/$AR54</f>
        <v>1.0349874999999999</v>
      </c>
    </row>
    <row r="55" spans="1:71" ht="22.5" customHeight="1">
      <c r="A55" s="150" t="s">
        <v>118</v>
      </c>
      <c r="B55" s="150"/>
      <c r="C55" s="145">
        <v>0</v>
      </c>
      <c r="D55" s="146">
        <v>8</v>
      </c>
      <c r="E55" s="146">
        <v>8</v>
      </c>
      <c r="F55" s="336">
        <f>SUMIFS('Supply plan_distributor-wise'!AK:AK,'Supply plan_distributor-wise'!DB:DB,'Supply plan'!$A55)/1000</f>
        <v>3.3149999999999999</v>
      </c>
      <c r="G55" s="336">
        <f>SUMIFS('Supply plan_distributor-wise'!AL:AL,'Supply plan_distributor-wise'!DC:DC,'Supply plan'!$A55)/1000</f>
        <v>4.6150000000000002</v>
      </c>
      <c r="H55" s="336">
        <f>SUMIFS('Supply plan_distributor-wise'!AM:AM,'Supply plan_distributor-wise'!DD:DD,'Supply plan'!$A55)/1000</f>
        <v>3.95</v>
      </c>
      <c r="I55" s="336">
        <f>SUMIFS('Supply plan_distributor-wise'!AN:AN,'Supply plan_distributor-wise'!DE:DE,'Supply plan'!$A55)/1000</f>
        <v>0.61499999999999999</v>
      </c>
      <c r="J55" s="336">
        <f>SUMIFS('Supply plan_distributor-wise'!AO:AO,'Supply plan_distributor-wise'!DF:DF,'Supply plan'!$A55)/1000</f>
        <v>0.51</v>
      </c>
      <c r="K55" s="336">
        <f>SUMIFS('Supply plan_distributor-wise'!AP:AP,'Supply plan_distributor-wise'!DG:DG,'Supply plan'!$A55)/1000</f>
        <v>0.55000000000000004</v>
      </c>
      <c r="L55" s="336">
        <f>SUMIFS('Supply plan_distributor-wise'!AQ:AQ,'Supply plan_distributor-wise'!DH:DH,'Supply plan'!$A55)/1000</f>
        <v>0.72</v>
      </c>
      <c r="M55" s="336">
        <f>SUMIFS('Supply plan_distributor-wise'!AR:AR,'Supply plan_distributor-wise'!DI:DI,'Supply plan'!$A55)/1000</f>
        <v>0.88</v>
      </c>
      <c r="N55" s="336">
        <f>SUMIFS('Supply plan_distributor-wise'!AS:AS,'Supply plan_distributor-wise'!DJ:DJ,'Supply plan'!$A55)/1000</f>
        <v>0.92</v>
      </c>
      <c r="O55" s="336">
        <f>SUMIFS('Supply plan_distributor-wise'!AT:AT,'Supply plan_distributor-wise'!DK:DK,'Supply plan'!$A55)/1000</f>
        <v>1.155</v>
      </c>
      <c r="P55" s="336">
        <f>SUMIFS('Supply plan_distributor-wise'!AU:AU,'Supply plan_distributor-wise'!DL:DL,'Supply plan'!$A55)/1000</f>
        <v>1.325</v>
      </c>
      <c r="Q55" s="336">
        <f>SUMIFS('Supply plan_distributor-wise'!AV:AV,'Supply plan_distributor-wise'!DM:DM,'Supply plan'!$A55)/1000</f>
        <v>1.5249999999999999</v>
      </c>
      <c r="R55" s="338">
        <f t="shared" si="90"/>
        <v>20.080000000000002</v>
      </c>
      <c r="AO55" s="150" t="s">
        <v>118</v>
      </c>
      <c r="AP55" s="150"/>
      <c r="AQ55" s="145">
        <v>10</v>
      </c>
      <c r="AR55" s="146">
        <v>8</v>
      </c>
      <c r="AS55" s="146">
        <f>SUM(AQ55:AR55)</f>
        <v>18</v>
      </c>
      <c r="AT55" s="336">
        <f t="shared" si="91"/>
        <v>7.8592699999999986</v>
      </c>
      <c r="AU55" s="542">
        <f t="shared" si="92"/>
        <v>7.3074000000000003</v>
      </c>
      <c r="AV55" s="336">
        <f t="shared" si="93"/>
        <v>6.2469800000000006</v>
      </c>
      <c r="AW55" s="336">
        <f t="shared" si="94"/>
        <v>1.4656600000000002</v>
      </c>
      <c r="AX55" s="336">
        <f t="shared" si="95"/>
        <v>1.2905799999999998</v>
      </c>
      <c r="AY55" s="336">
        <f t="shared" si="96"/>
        <v>1.5306999999999999</v>
      </c>
      <c r="AZ55" s="542">
        <f t="shared" si="97"/>
        <v>2.6516500000000001</v>
      </c>
      <c r="BA55" s="542">
        <f t="shared" si="98"/>
        <v>3.0118399999999999</v>
      </c>
      <c r="BB55" s="542">
        <f t="shared" si="99"/>
        <v>3.3121</v>
      </c>
      <c r="BC55" s="542">
        <f t="shared" si="100"/>
        <v>3.9575100000000001</v>
      </c>
      <c r="BD55" s="542">
        <f t="shared" si="101"/>
        <v>4.57796</v>
      </c>
      <c r="BE55" s="542">
        <f t="shared" si="102"/>
        <v>5.2884700000000002</v>
      </c>
      <c r="BF55" s="338">
        <f t="shared" si="103"/>
        <v>48.500119999999995</v>
      </c>
      <c r="BH55">
        <f>AT55/$AR55</f>
        <v>0.98240874999999983</v>
      </c>
      <c r="BI55">
        <f>AU55/$AR55</f>
        <v>0.91342500000000004</v>
      </c>
      <c r="BJ55">
        <f>AV55/$AR55</f>
        <v>0.78087250000000008</v>
      </c>
      <c r="BK55">
        <f>AW55/$AR55</f>
        <v>0.18320750000000002</v>
      </c>
      <c r="BL55">
        <f>AX55/$AR55</f>
        <v>0.16132249999999998</v>
      </c>
      <c r="BM55">
        <f>AY55/$AR55</f>
        <v>0.19133749999999999</v>
      </c>
      <c r="BN55">
        <f>AZ55/$AR55</f>
        <v>0.33145625000000001</v>
      </c>
      <c r="BO55">
        <f>BA55/$AR55</f>
        <v>0.37647999999999998</v>
      </c>
      <c r="BP55">
        <f>BB55/$AR55</f>
        <v>0.41401250000000001</v>
      </c>
      <c r="BQ55">
        <f>BC55/$AR55</f>
        <v>0.49468875000000001</v>
      </c>
      <c r="BR55">
        <f>BD55/$AR55</f>
        <v>0.572245</v>
      </c>
      <c r="BS55">
        <f>BE55/$AR55</f>
        <v>0.66105875000000003</v>
      </c>
    </row>
    <row r="56" spans="1:71" ht="22.5" customHeight="1">
      <c r="A56" s="150" t="s">
        <v>168</v>
      </c>
      <c r="B56" s="150"/>
      <c r="C56" s="145">
        <v>0</v>
      </c>
      <c r="D56" s="146">
        <v>24</v>
      </c>
      <c r="E56" s="146">
        <v>24</v>
      </c>
      <c r="F56" s="336">
        <f>SUMIFS('Supply plan_distributor-wise'!AK:AK,'Supply plan_distributor-wise'!DB:DB,'Supply plan'!$A56)/1000</f>
        <v>2.71</v>
      </c>
      <c r="G56" s="336">
        <f>SUMIFS('Supply plan_distributor-wise'!AL:AL,'Supply plan_distributor-wise'!DC:DC,'Supply plan'!$A56)/1000</f>
        <v>3.71</v>
      </c>
      <c r="H56" s="336">
        <f>SUMIFS('Supply plan_distributor-wise'!AM:AM,'Supply plan_distributor-wise'!DD:DD,'Supply plan'!$A56)/1000</f>
        <v>3.27</v>
      </c>
      <c r="I56" s="336">
        <f>SUMIFS('Supply plan_distributor-wise'!AN:AN,'Supply plan_distributor-wise'!DE:DE,'Supply plan'!$A56)/1000</f>
        <v>4.96</v>
      </c>
      <c r="J56" s="336">
        <f>SUMIFS('Supply plan_distributor-wise'!AO:AO,'Supply plan_distributor-wise'!DF:DF,'Supply plan'!$A56)/1000</f>
        <v>4.1449999999999996</v>
      </c>
      <c r="K56" s="336">
        <f>SUMIFS('Supply plan_distributor-wise'!AP:AP,'Supply plan_distributor-wise'!DG:DG,'Supply plan'!$A56)/1000</f>
        <v>4.7149999999999999</v>
      </c>
      <c r="L56" s="336">
        <f>SUMIFS('Supply plan_distributor-wise'!AQ:AQ,'Supply plan_distributor-wise'!DH:DH,'Supply plan'!$A56)/1000</f>
        <v>5.97</v>
      </c>
      <c r="M56" s="336">
        <f>SUMIFS('Supply plan_distributor-wise'!AR:AR,'Supply plan_distributor-wise'!DI:DI,'Supply plan'!$A56)/1000</f>
        <v>7.3</v>
      </c>
      <c r="N56" s="336">
        <f>SUMIFS('Supply plan_distributor-wise'!AS:AS,'Supply plan_distributor-wise'!DJ:DJ,'Supply plan'!$A56)/1000</f>
        <v>7.67</v>
      </c>
      <c r="O56" s="336">
        <f>SUMIFS('Supply plan_distributor-wise'!AT:AT,'Supply plan_distributor-wise'!DK:DK,'Supply plan'!$A56)/1000</f>
        <v>9.6449999999999996</v>
      </c>
      <c r="P56" s="336">
        <f>SUMIFS('Supply plan_distributor-wise'!AU:AU,'Supply plan_distributor-wise'!DL:DL,'Supply plan'!$A56)/1000</f>
        <v>10.95</v>
      </c>
      <c r="Q56" s="336">
        <f>SUMIFS('Supply plan_distributor-wise'!AV:AV,'Supply plan_distributor-wise'!DM:DM,'Supply plan'!$A56)/1000</f>
        <v>12.705</v>
      </c>
      <c r="R56" s="338">
        <f t="shared" si="90"/>
        <v>77.75</v>
      </c>
      <c r="AO56" s="150" t="s">
        <v>168</v>
      </c>
      <c r="AP56" s="150"/>
      <c r="AQ56" s="145">
        <v>0</v>
      </c>
      <c r="AR56" s="146">
        <v>25</v>
      </c>
      <c r="AS56" s="146">
        <f>SUM(AQ56:AR56)</f>
        <v>25</v>
      </c>
      <c r="AT56" s="336">
        <f t="shared" si="91"/>
        <v>3.9857</v>
      </c>
      <c r="AU56" s="336">
        <f t="shared" si="92"/>
        <v>5.2359</v>
      </c>
      <c r="AV56" s="336">
        <f t="shared" si="93"/>
        <v>5.0960999999999999</v>
      </c>
      <c r="AW56" s="336">
        <f t="shared" si="94"/>
        <v>7.6770399999999999</v>
      </c>
      <c r="AX56" s="336">
        <f t="shared" si="95"/>
        <v>6.6515799999999992</v>
      </c>
      <c r="AY56" s="336">
        <f t="shared" si="96"/>
        <v>7.4166000000000007</v>
      </c>
      <c r="AZ56" s="336">
        <f t="shared" si="97"/>
        <v>8.5013799999999993</v>
      </c>
      <c r="BA56" s="336">
        <f t="shared" si="98"/>
        <v>9.9915400000000005</v>
      </c>
      <c r="BB56" s="336">
        <f t="shared" si="99"/>
        <v>11.392519999999999</v>
      </c>
      <c r="BC56" s="336">
        <f t="shared" si="100"/>
        <v>14.42858</v>
      </c>
      <c r="BD56" s="542">
        <f t="shared" si="101"/>
        <v>16.644439999999999</v>
      </c>
      <c r="BE56" s="542">
        <f t="shared" si="102"/>
        <v>19.140180000000001</v>
      </c>
      <c r="BF56" s="338">
        <f t="shared" si="103"/>
        <v>116.16155999999999</v>
      </c>
      <c r="BH56">
        <f>AT56/$AR56</f>
        <v>0.15942800000000001</v>
      </c>
      <c r="BI56">
        <f>AU56/$AR56</f>
        <v>0.20943600000000001</v>
      </c>
      <c r="BJ56">
        <f>AV56/$AR56</f>
        <v>0.203844</v>
      </c>
      <c r="BK56">
        <f>AW56/$AR56</f>
        <v>0.30708160000000001</v>
      </c>
      <c r="BL56">
        <f>AX56/$AR56</f>
        <v>0.26606319999999994</v>
      </c>
      <c r="BM56">
        <f>AY56/$AR56</f>
        <v>0.29666400000000004</v>
      </c>
      <c r="BN56">
        <f>AZ56/$AR56</f>
        <v>0.34005519999999995</v>
      </c>
      <c r="BO56">
        <f>BA56/$AR56</f>
        <v>0.39966160000000001</v>
      </c>
      <c r="BP56">
        <f>BB56/$AR56</f>
        <v>0.45570079999999996</v>
      </c>
      <c r="BQ56">
        <f>BC56/$AR56</f>
        <v>0.57714319999999997</v>
      </c>
      <c r="BR56">
        <f>BD56/$AR56</f>
        <v>0.66577759999999997</v>
      </c>
      <c r="BS56">
        <f>BE56/$AR56</f>
        <v>0.76560720000000004</v>
      </c>
    </row>
    <row r="57" spans="1:71" ht="22.5" customHeight="1">
      <c r="A57" s="150" t="s">
        <v>169</v>
      </c>
      <c r="B57" s="150"/>
      <c r="C57" s="145">
        <v>5</v>
      </c>
      <c r="D57" s="146">
        <v>0</v>
      </c>
      <c r="E57" s="146">
        <v>5</v>
      </c>
      <c r="F57" s="336">
        <f>SUMIFS('Supply plan_distributor-wise'!AK:AK,'Supply plan_distributor-wise'!DB:DB,'Supply plan'!$A57)/1000</f>
        <v>0</v>
      </c>
      <c r="G57" s="336">
        <f>SUMIFS('Supply plan_distributor-wise'!AL:AL,'Supply plan_distributor-wise'!DC:DC,'Supply plan'!$A57)/1000</f>
        <v>0</v>
      </c>
      <c r="H57" s="336">
        <f>SUMIFS('Supply plan_distributor-wise'!AM:AM,'Supply plan_distributor-wise'!DD:DD,'Supply plan'!$A57)/1000</f>
        <v>0</v>
      </c>
      <c r="I57" s="336">
        <f>SUMIFS('Supply plan_distributor-wise'!AN:AN,'Supply plan_distributor-wise'!DE:DE,'Supply plan'!$A57)/1000</f>
        <v>0</v>
      </c>
      <c r="J57" s="336">
        <f>SUMIFS('Supply plan_distributor-wise'!AO:AO,'Supply plan_distributor-wise'!DF:DF,'Supply plan'!$A57)/1000</f>
        <v>0</v>
      </c>
      <c r="K57" s="336">
        <f>SUMIFS('Supply plan_distributor-wise'!AP:AP,'Supply plan_distributor-wise'!DG:DG,'Supply plan'!$A57)/1000</f>
        <v>0</v>
      </c>
      <c r="L57" s="336">
        <f>SUMIFS('Supply plan_distributor-wise'!AQ:AQ,'Supply plan_distributor-wise'!DH:DH,'Supply plan'!$A57)/1000</f>
        <v>0</v>
      </c>
      <c r="M57" s="336">
        <f>SUMIFS('Supply plan_distributor-wise'!AR:AR,'Supply plan_distributor-wise'!DI:DI,'Supply plan'!$A57)/1000</f>
        <v>0</v>
      </c>
      <c r="N57" s="336">
        <f>SUMIFS('Supply plan_distributor-wise'!AS:AS,'Supply plan_distributor-wise'!DJ:DJ,'Supply plan'!$A57)/1000</f>
        <v>0</v>
      </c>
      <c r="O57" s="336">
        <f>SUMIFS('Supply plan_distributor-wise'!AT:AT,'Supply plan_distributor-wise'!DK:DK,'Supply plan'!$A57)/1000</f>
        <v>0</v>
      </c>
      <c r="P57" s="336">
        <f>SUMIFS('Supply plan_distributor-wise'!AU:AU,'Supply plan_distributor-wise'!DL:DL,'Supply plan'!$A57)/1000</f>
        <v>0</v>
      </c>
      <c r="Q57" s="336">
        <f>SUMIFS('Supply plan_distributor-wise'!AV:AV,'Supply plan_distributor-wise'!DM:DM,'Supply plan'!$A57)/1000</f>
        <v>0</v>
      </c>
      <c r="R57" s="338">
        <f t="shared" si="90"/>
        <v>0</v>
      </c>
      <c r="AO57" s="150" t="s">
        <v>169</v>
      </c>
      <c r="AP57" s="150"/>
      <c r="AQ57" s="145">
        <v>0</v>
      </c>
      <c r="AR57" s="146">
        <v>0</v>
      </c>
      <c r="AS57" s="146">
        <f>SUM(AQ57:AR57)</f>
        <v>0</v>
      </c>
      <c r="AT57" s="336">
        <f t="shared" si="91"/>
        <v>0</v>
      </c>
      <c r="AU57" s="336">
        <f t="shared" si="92"/>
        <v>0</v>
      </c>
      <c r="AV57" s="336">
        <f t="shared" si="93"/>
        <v>0</v>
      </c>
      <c r="AW57" s="336">
        <f t="shared" si="94"/>
        <v>0</v>
      </c>
      <c r="AX57" s="336">
        <f t="shared" si="95"/>
        <v>0</v>
      </c>
      <c r="AY57" s="336">
        <f t="shared" si="96"/>
        <v>0</v>
      </c>
      <c r="AZ57" s="336">
        <f t="shared" si="97"/>
        <v>0</v>
      </c>
      <c r="BA57" s="336">
        <f t="shared" si="98"/>
        <v>0</v>
      </c>
      <c r="BB57" s="336">
        <f t="shared" si="99"/>
        <v>0</v>
      </c>
      <c r="BC57" s="336">
        <f t="shared" si="100"/>
        <v>0</v>
      </c>
      <c r="BD57" s="336">
        <f t="shared" si="101"/>
        <v>0</v>
      </c>
      <c r="BE57" s="336">
        <f t="shared" si="102"/>
        <v>0</v>
      </c>
      <c r="BF57" s="338">
        <f t="shared" si="103"/>
        <v>0</v>
      </c>
      <c r="BH57" t="e">
        <f>AT57/$AS57</f>
        <v>#DIV/0!</v>
      </c>
      <c r="BI57" t="e">
        <f>AU57/$AS57</f>
        <v>#DIV/0!</v>
      </c>
      <c r="BJ57" t="e">
        <f>AV57/$AS57</f>
        <v>#DIV/0!</v>
      </c>
      <c r="BK57" t="e">
        <f>AW57/$AS57</f>
        <v>#DIV/0!</v>
      </c>
      <c r="BL57" t="e">
        <f>AX57/$AS57</f>
        <v>#DIV/0!</v>
      </c>
      <c r="BM57" t="e">
        <f>AY57/$AS57</f>
        <v>#DIV/0!</v>
      </c>
      <c r="BN57" t="e">
        <f>AZ57/$AS57</f>
        <v>#DIV/0!</v>
      </c>
      <c r="BO57" t="e">
        <f>BA57/$AS57</f>
        <v>#DIV/0!</v>
      </c>
      <c r="BP57" t="e">
        <f>BB57/$AS57</f>
        <v>#DIV/0!</v>
      </c>
      <c r="BQ57" t="e">
        <f>BC57/$AS57</f>
        <v>#DIV/0!</v>
      </c>
      <c r="BR57" t="e">
        <f>BD57/$AS57</f>
        <v>#DIV/0!</v>
      </c>
      <c r="BS57" t="e">
        <f>BE57/$AS57</f>
        <v>#DIV/0!</v>
      </c>
    </row>
    <row r="58" spans="1:71" ht="22.5" customHeight="1">
      <c r="A58" s="150" t="s">
        <v>170</v>
      </c>
      <c r="B58" s="150"/>
      <c r="C58" s="145">
        <v>10</v>
      </c>
      <c r="D58" s="146">
        <v>0</v>
      </c>
      <c r="E58" s="146">
        <v>10</v>
      </c>
      <c r="F58" s="336">
        <f>SUMIFS('Supply plan_distributor-wise'!AK:AK,'Supply plan_distributor-wise'!DB:DB,'Supply plan'!$A58)/1000</f>
        <v>0</v>
      </c>
      <c r="G58" s="336">
        <f>SUMIFS('Supply plan_distributor-wise'!AL:AL,'Supply plan_distributor-wise'!DC:DC,'Supply plan'!$A58)/1000</f>
        <v>0</v>
      </c>
      <c r="H58" s="336">
        <f>SUMIFS('Supply plan_distributor-wise'!AM:AM,'Supply plan_distributor-wise'!DD:DD,'Supply plan'!$A58)/1000</f>
        <v>0</v>
      </c>
      <c r="I58" s="336">
        <f>SUMIFS('Supply plan_distributor-wise'!AN:AN,'Supply plan_distributor-wise'!DE:DE,'Supply plan'!$A58)/1000</f>
        <v>0</v>
      </c>
      <c r="J58" s="336">
        <f>SUMIFS('Supply plan_distributor-wise'!AO:AO,'Supply plan_distributor-wise'!DF:DF,'Supply plan'!$A58)/1000</f>
        <v>0</v>
      </c>
      <c r="K58" s="336">
        <f>SUMIFS('Supply plan_distributor-wise'!AP:AP,'Supply plan_distributor-wise'!DG:DG,'Supply plan'!$A58)/1000</f>
        <v>0</v>
      </c>
      <c r="L58" s="336">
        <f>SUMIFS('Supply plan_distributor-wise'!AQ:AQ,'Supply plan_distributor-wise'!DH:DH,'Supply plan'!$A58)/1000</f>
        <v>0</v>
      </c>
      <c r="M58" s="336">
        <f>SUMIFS('Supply plan_distributor-wise'!AR:AR,'Supply plan_distributor-wise'!DI:DI,'Supply plan'!$A58)/1000</f>
        <v>0</v>
      </c>
      <c r="N58" s="336">
        <f>SUMIFS('Supply plan_distributor-wise'!AS:AS,'Supply plan_distributor-wise'!DJ:DJ,'Supply plan'!$A58)/1000</f>
        <v>0</v>
      </c>
      <c r="O58" s="336">
        <f>SUMIFS('Supply plan_distributor-wise'!AT:AT,'Supply plan_distributor-wise'!DK:DK,'Supply plan'!$A58)/1000</f>
        <v>0</v>
      </c>
      <c r="P58" s="336">
        <f>SUMIFS('Supply plan_distributor-wise'!AU:AU,'Supply plan_distributor-wise'!DL:DL,'Supply plan'!$A58)/1000</f>
        <v>0</v>
      </c>
      <c r="Q58" s="336">
        <f>SUMIFS('Supply plan_distributor-wise'!AV:AV,'Supply plan_distributor-wise'!DM:DM,'Supply plan'!$A58)/1000</f>
        <v>0</v>
      </c>
      <c r="R58" s="338">
        <f t="shared" si="90"/>
        <v>0</v>
      </c>
      <c r="AO58" s="150" t="s">
        <v>170</v>
      </c>
      <c r="AP58" s="150"/>
      <c r="AQ58" s="145">
        <v>0</v>
      </c>
      <c r="AR58" s="146">
        <v>0</v>
      </c>
      <c r="AS58" s="146">
        <f>SUM(AQ58:AR58)</f>
        <v>0</v>
      </c>
      <c r="AT58" s="336">
        <f t="shared" si="91"/>
        <v>0</v>
      </c>
      <c r="AU58" s="336">
        <f t="shared" si="92"/>
        <v>0</v>
      </c>
      <c r="AV58" s="336">
        <f t="shared" si="93"/>
        <v>0</v>
      </c>
      <c r="AW58" s="336">
        <f t="shared" si="94"/>
        <v>0</v>
      </c>
      <c r="AX58" s="336">
        <f t="shared" si="95"/>
        <v>0</v>
      </c>
      <c r="AY58" s="336">
        <f t="shared" si="96"/>
        <v>0</v>
      </c>
      <c r="AZ58" s="336">
        <f t="shared" si="97"/>
        <v>0</v>
      </c>
      <c r="BA58" s="336">
        <f t="shared" si="98"/>
        <v>0</v>
      </c>
      <c r="BB58" s="336">
        <f t="shared" si="99"/>
        <v>0</v>
      </c>
      <c r="BC58" s="336">
        <f t="shared" si="100"/>
        <v>0</v>
      </c>
      <c r="BD58" s="336">
        <f t="shared" si="101"/>
        <v>0</v>
      </c>
      <c r="BE58" s="336">
        <f t="shared" si="102"/>
        <v>0</v>
      </c>
      <c r="BF58" s="338">
        <f t="shared" si="103"/>
        <v>0</v>
      </c>
    </row>
    <row r="59" spans="1:71" ht="22.5" customHeight="1">
      <c r="A59" s="151" t="s">
        <v>195</v>
      </c>
      <c r="B59" s="151"/>
      <c r="C59" s="149">
        <v>40</v>
      </c>
      <c r="D59" s="149">
        <v>64</v>
      </c>
      <c r="E59" s="149">
        <v>104</v>
      </c>
      <c r="F59" s="149">
        <f t="shared" ref="F59:R59" si="104">SUM(F48:F58)</f>
        <v>9.5850000000000009</v>
      </c>
      <c r="G59" s="149">
        <f t="shared" si="104"/>
        <v>13.164999999999999</v>
      </c>
      <c r="H59" s="149">
        <f t="shared" si="104"/>
        <v>11.434999999999999</v>
      </c>
      <c r="I59" s="149">
        <f t="shared" si="104"/>
        <v>9.5850000000000009</v>
      </c>
      <c r="J59" s="149">
        <f t="shared" si="104"/>
        <v>7.97</v>
      </c>
      <c r="K59" s="149">
        <f t="shared" si="104"/>
        <v>8.93</v>
      </c>
      <c r="L59" s="149">
        <f t="shared" si="104"/>
        <v>11.434999999999999</v>
      </c>
      <c r="M59" s="149">
        <f t="shared" si="104"/>
        <v>13.865</v>
      </c>
      <c r="N59" s="149">
        <f t="shared" si="104"/>
        <v>14.74</v>
      </c>
      <c r="O59" s="149">
        <f t="shared" si="104"/>
        <v>18.27</v>
      </c>
      <c r="P59" s="149">
        <f t="shared" si="104"/>
        <v>20.844999999999999</v>
      </c>
      <c r="Q59" s="149">
        <f t="shared" si="104"/>
        <v>24.155000000000001</v>
      </c>
      <c r="R59" s="149">
        <f t="shared" si="104"/>
        <v>163.98000000000002</v>
      </c>
      <c r="AO59" s="151" t="s">
        <v>195</v>
      </c>
      <c r="AP59" s="151"/>
      <c r="AQ59" s="149">
        <f>SUM(AQ48:AQ58)</f>
        <v>99</v>
      </c>
      <c r="AR59" s="149">
        <f>SUM(AR48:AR58)</f>
        <v>71</v>
      </c>
      <c r="AS59" s="149">
        <f>SUM(AS48:AS58)</f>
        <v>170</v>
      </c>
      <c r="AT59" s="149">
        <f t="shared" ref="AT59:BF59" si="105">SUM(AT48:AT58)</f>
        <v>20.619354999999999</v>
      </c>
      <c r="AU59" s="149">
        <f t="shared" si="105"/>
        <v>26.115875000000003</v>
      </c>
      <c r="AV59" s="149">
        <f t="shared" si="105"/>
        <v>24.120460000000001</v>
      </c>
      <c r="AW59" s="149">
        <f t="shared" si="105"/>
        <v>19.787905000000002</v>
      </c>
      <c r="AX59" s="149">
        <f t="shared" si="105"/>
        <v>17.892189999999999</v>
      </c>
      <c r="AY59" s="149">
        <f t="shared" si="105"/>
        <v>18.98189</v>
      </c>
      <c r="AZ59" s="149">
        <f t="shared" si="105"/>
        <v>22.667569999999998</v>
      </c>
      <c r="BA59" s="149">
        <f t="shared" si="105"/>
        <v>26.628915000000003</v>
      </c>
      <c r="BB59" s="149">
        <f t="shared" si="105"/>
        <v>30.036194999999999</v>
      </c>
      <c r="BC59" s="149">
        <f t="shared" si="105"/>
        <v>36.583934999999997</v>
      </c>
      <c r="BD59" s="149">
        <f t="shared" si="105"/>
        <v>42.562109999999997</v>
      </c>
      <c r="BE59" s="149">
        <f t="shared" si="105"/>
        <v>49.500560000000007</v>
      </c>
      <c r="BF59" s="149">
        <f t="shared" si="105"/>
        <v>335.49696</v>
      </c>
    </row>
    <row r="64" spans="1:71">
      <c r="F64" s="192"/>
      <c r="G64" s="192"/>
      <c r="H64" s="192"/>
      <c r="I64" s="192"/>
      <c r="J64" s="192"/>
      <c r="K64" s="192"/>
      <c r="L64" s="192"/>
      <c r="M64" s="192"/>
      <c r="N64" s="192"/>
      <c r="O64" s="192"/>
      <c r="P64" s="192"/>
      <c r="Q64" s="192"/>
      <c r="R64" s="192"/>
    </row>
    <row r="65" spans="1:18">
      <c r="F65" s="513"/>
      <c r="G65" s="513"/>
      <c r="H65" s="513"/>
      <c r="I65" s="513"/>
      <c r="J65" s="513"/>
      <c r="K65" s="513"/>
      <c r="L65" s="513"/>
      <c r="M65" s="513"/>
      <c r="N65" s="513"/>
      <c r="O65" s="513"/>
      <c r="P65" s="513"/>
      <c r="Q65" s="513"/>
    </row>
    <row r="66" spans="1:18">
      <c r="F66" s="513"/>
      <c r="G66" s="513"/>
      <c r="H66" s="513"/>
      <c r="I66" s="513"/>
      <c r="J66" s="513"/>
      <c r="K66" s="513"/>
      <c r="L66" s="513"/>
      <c r="M66" s="513"/>
      <c r="N66" s="513"/>
      <c r="O66" s="513"/>
      <c r="P66" s="513"/>
      <c r="Q66" s="513"/>
      <c r="R66" s="513"/>
    </row>
    <row r="67" spans="1:18">
      <c r="F67" s="513"/>
      <c r="G67" s="513"/>
      <c r="H67" s="513"/>
      <c r="I67" s="513"/>
      <c r="J67" s="513"/>
      <c r="K67" s="513"/>
      <c r="L67" s="513"/>
      <c r="M67" s="513"/>
      <c r="N67" s="513"/>
      <c r="O67" s="513"/>
      <c r="P67" s="513"/>
      <c r="Q67" s="513"/>
      <c r="R67" s="513"/>
    </row>
    <row r="68" spans="1:18">
      <c r="F68" s="513"/>
      <c r="G68" s="513"/>
      <c r="H68" s="513"/>
      <c r="I68" s="513"/>
      <c r="J68" s="513"/>
      <c r="K68" s="513"/>
      <c r="L68" s="513"/>
      <c r="M68" s="513"/>
      <c r="N68" s="513"/>
      <c r="O68" s="513"/>
      <c r="P68" s="513"/>
      <c r="Q68" s="513"/>
      <c r="R68" s="513"/>
    </row>
    <row r="69" spans="1:18">
      <c r="F69" s="513"/>
      <c r="G69" s="513"/>
      <c r="H69" s="513"/>
      <c r="I69" s="513"/>
      <c r="J69" s="513"/>
      <c r="K69" s="513"/>
      <c r="L69" s="513"/>
      <c r="M69" s="513"/>
      <c r="N69" s="513"/>
      <c r="O69" s="513"/>
      <c r="P69" s="513"/>
      <c r="Q69" s="513"/>
      <c r="R69" s="513"/>
    </row>
    <row r="70" spans="1:18">
      <c r="F70" s="513"/>
      <c r="G70" s="513"/>
      <c r="H70" s="513"/>
      <c r="I70" s="513"/>
      <c r="J70" s="513"/>
      <c r="K70" s="513"/>
      <c r="L70" s="513"/>
      <c r="M70" s="513"/>
      <c r="N70" s="513"/>
      <c r="O70" s="513"/>
      <c r="P70" s="513"/>
      <c r="Q70" s="513"/>
      <c r="R70" s="513"/>
    </row>
    <row r="71" spans="1:18">
      <c r="F71" s="513"/>
      <c r="G71" s="513"/>
      <c r="H71" s="513"/>
      <c r="I71" s="513"/>
      <c r="J71" s="513"/>
      <c r="K71" s="513"/>
      <c r="L71" s="513"/>
      <c r="M71" s="513"/>
      <c r="N71" s="513"/>
      <c r="O71" s="513"/>
      <c r="P71" s="513"/>
      <c r="Q71" s="513"/>
      <c r="R71" s="513"/>
    </row>
    <row r="72" spans="1:18">
      <c r="F72" s="513"/>
      <c r="G72" s="513"/>
      <c r="H72" s="513"/>
      <c r="I72" s="513"/>
      <c r="J72" s="513"/>
      <c r="K72" s="513"/>
      <c r="L72" s="513"/>
      <c r="M72" s="513"/>
      <c r="N72" s="513"/>
      <c r="O72" s="513"/>
      <c r="P72" s="513"/>
      <c r="Q72" s="513"/>
      <c r="R72" s="513"/>
    </row>
    <row r="73" spans="1:18">
      <c r="F73" s="513"/>
      <c r="G73" s="513"/>
      <c r="H73" s="513"/>
      <c r="I73" s="513"/>
      <c r="J73" s="513"/>
      <c r="K73" s="513"/>
      <c r="L73" s="513"/>
      <c r="M73" s="513"/>
      <c r="N73" s="513"/>
      <c r="O73" s="513"/>
      <c r="P73" s="513"/>
      <c r="Q73" s="513"/>
      <c r="R73" s="513"/>
    </row>
    <row r="74" spans="1:18">
      <c r="F74" s="513"/>
      <c r="G74" s="513"/>
      <c r="H74" s="513"/>
      <c r="I74" s="513"/>
      <c r="J74" s="513"/>
      <c r="K74" s="513"/>
      <c r="L74" s="513"/>
      <c r="M74" s="513"/>
      <c r="N74" s="513"/>
      <c r="O74" s="513"/>
      <c r="P74" s="513"/>
      <c r="Q74" s="513"/>
      <c r="R74" s="513"/>
    </row>
    <row r="75" spans="1:18">
      <c r="F75" s="513"/>
      <c r="G75" s="513"/>
      <c r="H75" s="513"/>
      <c r="I75" s="513"/>
      <c r="J75" s="513"/>
      <c r="K75" s="513"/>
      <c r="L75" s="513"/>
      <c r="M75" s="513"/>
      <c r="N75" s="513"/>
      <c r="O75" s="513"/>
      <c r="P75" s="513"/>
      <c r="Q75" s="513"/>
      <c r="R75" s="513"/>
    </row>
    <row r="76" spans="1:18">
      <c r="F76" s="513"/>
      <c r="G76" s="513"/>
      <c r="H76" s="513"/>
      <c r="I76" s="513"/>
      <c r="J76" s="513"/>
      <c r="K76" s="513"/>
      <c r="L76" s="513"/>
      <c r="M76" s="513"/>
      <c r="N76" s="513"/>
      <c r="O76" s="513"/>
      <c r="P76" s="513"/>
      <c r="Q76" s="513"/>
      <c r="R76" s="513"/>
    </row>
    <row r="78" spans="1:18">
      <c r="A78" s="709" t="s">
        <v>192</v>
      </c>
      <c r="B78" s="701" t="s">
        <v>193</v>
      </c>
      <c r="C78" s="703" t="s">
        <v>199</v>
      </c>
      <c r="D78" s="704"/>
      <c r="E78" s="705"/>
      <c r="F78" s="714" t="s">
        <v>205</v>
      </c>
      <c r="G78" s="715"/>
      <c r="H78" s="715"/>
      <c r="I78" s="715"/>
      <c r="J78" s="715"/>
      <c r="K78" s="715"/>
      <c r="L78" s="715"/>
      <c r="M78" s="715"/>
      <c r="N78" s="715"/>
      <c r="O78" s="715"/>
      <c r="P78" s="715"/>
      <c r="Q78" s="715"/>
      <c r="R78" s="716"/>
    </row>
    <row r="79" spans="1:18">
      <c r="A79" s="709"/>
      <c r="B79" s="702"/>
      <c r="C79" s="142" t="s">
        <v>201</v>
      </c>
      <c r="D79" s="141" t="s">
        <v>202</v>
      </c>
      <c r="E79" s="141" t="s">
        <v>65</v>
      </c>
      <c r="F79" s="143">
        <v>46113</v>
      </c>
      <c r="G79" s="143">
        <v>46143</v>
      </c>
      <c r="H79" s="143">
        <v>46174</v>
      </c>
      <c r="I79" s="143">
        <v>46204</v>
      </c>
      <c r="J79" s="143">
        <v>46235</v>
      </c>
      <c r="K79" s="143">
        <v>46266</v>
      </c>
      <c r="L79" s="143">
        <v>46296</v>
      </c>
      <c r="M79" s="143">
        <v>46327</v>
      </c>
      <c r="N79" s="143">
        <v>46357</v>
      </c>
      <c r="O79" s="143">
        <v>46388</v>
      </c>
      <c r="P79" s="143">
        <v>46419</v>
      </c>
      <c r="Q79" s="143">
        <v>46447</v>
      </c>
      <c r="R79" s="143" t="s">
        <v>65</v>
      </c>
    </row>
    <row r="80" spans="1:18">
      <c r="A80" s="144" t="s">
        <v>161</v>
      </c>
      <c r="B80" s="144"/>
      <c r="C80" s="145">
        <v>4</v>
      </c>
      <c r="D80" s="146">
        <v>0</v>
      </c>
      <c r="E80" s="146">
        <v>4</v>
      </c>
      <c r="F80" s="147">
        <f>SUMIFS('Supply plan_distributor-wise'!BO:BO,'Supply plan_distributor-wise'!DZ:DZ,'Supply plan'!$A80)/1000</f>
        <v>0</v>
      </c>
      <c r="G80" s="147">
        <f>SUMIFS('Supply plan_distributor-wise'!BP:BP,'Supply plan_distributor-wise'!EA:EA,'Supply plan'!$A80)/1000</f>
        <v>0</v>
      </c>
      <c r="H80" s="147">
        <f>SUMIFS('Supply plan_distributor-wise'!BQ:BQ,'Supply plan_distributor-wise'!EB:EB,'Supply plan'!$A80)/1000</f>
        <v>0</v>
      </c>
      <c r="I80" s="147">
        <f>SUMIFS('Supply plan_distributor-wise'!BR:BR,'Supply plan_distributor-wise'!EC:EC,'Supply plan'!$A80)/1000</f>
        <v>0</v>
      </c>
      <c r="J80" s="147">
        <f>SUMIFS('Supply plan_distributor-wise'!BS:BS,'Supply plan_distributor-wise'!ED:ED,'Supply plan'!$A80)/1000</f>
        <v>0</v>
      </c>
      <c r="K80" s="147">
        <f>SUMIFS('Supply plan_distributor-wise'!BT:BT,'Supply plan_distributor-wise'!EE:EE,'Supply plan'!$A80)/1000</f>
        <v>0</v>
      </c>
      <c r="L80" s="147">
        <f>SUMIFS('Supply plan_distributor-wise'!BU:BU,'Supply plan_distributor-wise'!EF:EF,'Supply plan'!$A80)/1000</f>
        <v>0</v>
      </c>
      <c r="M80" s="147">
        <f>SUMIFS('Supply plan_distributor-wise'!BV:BV,'Supply plan_distributor-wise'!EG:EG,'Supply plan'!$A80)/1000</f>
        <v>0</v>
      </c>
      <c r="N80" s="147">
        <f>SUMIFS('Supply plan_distributor-wise'!BW:BW,'Supply plan_distributor-wise'!EH:EH,'Supply plan'!$A80)/1000</f>
        <v>0</v>
      </c>
      <c r="O80" s="147">
        <f>SUMIFS('Supply plan_distributor-wise'!BX:BX,'Supply plan_distributor-wise'!EI:EI,'Supply plan'!$A80)/1000</f>
        <v>0</v>
      </c>
      <c r="P80" s="147">
        <f>SUMIFS('Supply plan_distributor-wise'!BY:BY,'Supply plan_distributor-wise'!EJ:EJ,'Supply plan'!$A80)/1000</f>
        <v>0</v>
      </c>
      <c r="Q80" s="147">
        <f>SUMIFS('Supply plan_distributor-wise'!BZ:BZ,'Supply plan_distributor-wise'!EK:EK,'Supply plan'!$A80)/1000</f>
        <v>0</v>
      </c>
      <c r="R80" s="148">
        <f t="shared" ref="R80:R92" si="106">SUM(F80:Q80)</f>
        <v>0</v>
      </c>
    </row>
    <row r="81" spans="1:18">
      <c r="A81" s="144" t="s">
        <v>162</v>
      </c>
      <c r="B81" s="144"/>
      <c r="C81" s="145">
        <v>4</v>
      </c>
      <c r="D81" s="146">
        <v>2</v>
      </c>
      <c r="E81" s="146">
        <v>6</v>
      </c>
      <c r="F81" s="147">
        <f>SUMIFS('Supply plan_distributor-wise'!BO:BO,'Supply plan_distributor-wise'!DZ:DZ,'Supply plan'!$A81)/1000</f>
        <v>1.9318550000000001</v>
      </c>
      <c r="G81" s="147">
        <f>SUMIFS('Supply plan_distributor-wise'!BP:BP,'Supply plan_distributor-wise'!EA:EA,'Supply plan'!$A81)/1000</f>
        <v>1.7316550000000002</v>
      </c>
      <c r="H81" s="147">
        <f>SUMIFS('Supply plan_distributor-wise'!BQ:BQ,'Supply plan_distributor-wise'!EB:EB,'Supply plan'!$A81)/1000</f>
        <v>2.0219450000000001</v>
      </c>
      <c r="I81" s="147">
        <f>SUMIFS('Supply plan_distributor-wise'!BR:BR,'Supply plan_distributor-wise'!EC:EC,'Supply plan'!$A81)/1000</f>
        <v>1.6015000000000001</v>
      </c>
      <c r="J81" s="147">
        <f>SUMIFS('Supply plan_distributor-wise'!BS:BS,'Supply plan_distributor-wise'!ED:ED,'Supply plan'!$A81)/1000</f>
        <v>1.4463199999999998</v>
      </c>
      <c r="K81" s="147">
        <f>SUMIFS('Supply plan_distributor-wise'!BT:BT,'Supply plan_distributor-wise'!EE:EE,'Supply plan'!$A81)/1000</f>
        <v>1.4262750000000002</v>
      </c>
      <c r="L81" s="147">
        <f>SUMIFS('Supply plan_distributor-wise'!BU:BU,'Supply plan_distributor-wise'!EF:EF,'Supply plan'!$A81)/1000</f>
        <v>1.4212449999999999</v>
      </c>
      <c r="M81" s="147">
        <f>SUMIFS('Supply plan_distributor-wise'!BV:BV,'Supply plan_distributor-wise'!EG:EG,'Supply plan'!$A81)/1000</f>
        <v>1.596395</v>
      </c>
      <c r="N81" s="147">
        <f>SUMIFS('Supply plan_distributor-wise'!BW:BW,'Supply plan_distributor-wise'!EH:EH,'Supply plan'!$A81)/1000</f>
        <v>1.7815549999999998</v>
      </c>
      <c r="O81" s="147">
        <f>SUMIFS('Supply plan_distributor-wise'!BX:BX,'Supply plan_distributor-wise'!EI:EI,'Supply plan'!$A81)/1000</f>
        <v>2.1118600000000001</v>
      </c>
      <c r="P81" s="147">
        <f>SUMIFS('Supply plan_distributor-wise'!BY:BY,'Supply plan_distributor-wise'!EJ:EJ,'Supply plan'!$A81)/1000</f>
        <v>2.662385</v>
      </c>
      <c r="Q81" s="147">
        <f>SUMIFS('Supply plan_distributor-wise'!BZ:BZ,'Supply plan_distributor-wise'!EK:EK,'Supply plan'!$A81)/1000</f>
        <v>3.2579549999999999</v>
      </c>
      <c r="R81" s="148">
        <f t="shared" si="106"/>
        <v>22.990945</v>
      </c>
    </row>
    <row r="82" spans="1:18">
      <c r="A82" s="144" t="s">
        <v>163</v>
      </c>
      <c r="B82" s="144"/>
      <c r="C82" s="145">
        <v>16</v>
      </c>
      <c r="D82" s="146">
        <v>8</v>
      </c>
      <c r="E82" s="146">
        <v>24</v>
      </c>
      <c r="F82" s="147">
        <f>SUMIFS('Supply plan_distributor-wise'!BO:BO,'Supply plan_distributor-wise'!DZ:DZ,'Supply plan'!$A82)/1000</f>
        <v>0</v>
      </c>
      <c r="G82" s="147">
        <f>SUMIFS('Supply plan_distributor-wise'!BP:BP,'Supply plan_distributor-wise'!EA:EA,'Supply plan'!$A82)/1000</f>
        <v>0</v>
      </c>
      <c r="H82" s="147">
        <f>SUMIFS('Supply plan_distributor-wise'!BQ:BQ,'Supply plan_distributor-wise'!EB:EB,'Supply plan'!$A82)/1000</f>
        <v>0</v>
      </c>
      <c r="I82" s="147">
        <f>SUMIFS('Supply plan_distributor-wise'!BR:BR,'Supply plan_distributor-wise'!EC:EC,'Supply plan'!$A82)/1000</f>
        <v>0</v>
      </c>
      <c r="J82" s="147">
        <f>SUMIFS('Supply plan_distributor-wise'!BS:BS,'Supply plan_distributor-wise'!ED:ED,'Supply plan'!$A82)/1000</f>
        <v>0</v>
      </c>
      <c r="K82" s="147">
        <f>SUMIFS('Supply plan_distributor-wise'!BT:BT,'Supply plan_distributor-wise'!EE:EE,'Supply plan'!$A82)/1000</f>
        <v>0</v>
      </c>
      <c r="L82" s="147">
        <f>SUMIFS('Supply plan_distributor-wise'!BU:BU,'Supply plan_distributor-wise'!EF:EF,'Supply plan'!$A82)/1000</f>
        <v>0</v>
      </c>
      <c r="M82" s="147">
        <f>SUMIFS('Supply plan_distributor-wise'!BV:BV,'Supply plan_distributor-wise'!EG:EG,'Supply plan'!$A82)/1000</f>
        <v>0</v>
      </c>
      <c r="N82" s="147">
        <f>SUMIFS('Supply plan_distributor-wise'!BW:BW,'Supply plan_distributor-wise'!EH:EH,'Supply plan'!$A82)/1000</f>
        <v>0</v>
      </c>
      <c r="O82" s="147">
        <f>SUMIFS('Supply plan_distributor-wise'!BX:BX,'Supply plan_distributor-wise'!EI:EI,'Supply plan'!$A82)/1000</f>
        <v>0</v>
      </c>
      <c r="P82" s="147">
        <f>SUMIFS('Supply plan_distributor-wise'!BY:BY,'Supply plan_distributor-wise'!EJ:EJ,'Supply plan'!$A82)/1000</f>
        <v>0</v>
      </c>
      <c r="Q82" s="147">
        <f>SUMIFS('Supply plan_distributor-wise'!BZ:BZ,'Supply plan_distributor-wise'!EK:EK,'Supply plan'!$A82)/1000</f>
        <v>0</v>
      </c>
      <c r="R82" s="148">
        <f t="shared" si="106"/>
        <v>0</v>
      </c>
    </row>
    <row r="83" spans="1:18">
      <c r="A83" s="144" t="s">
        <v>164</v>
      </c>
      <c r="B83" s="144"/>
      <c r="C83" s="145">
        <v>0</v>
      </c>
      <c r="D83" s="146">
        <v>10</v>
      </c>
      <c r="E83" s="146">
        <v>10</v>
      </c>
      <c r="F83" s="147">
        <f>SUMIFS('Supply plan_distributor-wise'!BO:BO,'Supply plan_distributor-wise'!DZ:DZ,'Supply plan'!$A83)/1000</f>
        <v>2.9622100000000002</v>
      </c>
      <c r="G83" s="147">
        <f>SUMIFS('Supply plan_distributor-wise'!BP:BP,'Supply plan_distributor-wise'!EA:EA,'Supply plan'!$A83)/1000</f>
        <v>2.9270500000000004</v>
      </c>
      <c r="H83" s="147">
        <f>SUMIFS('Supply plan_distributor-wise'!BQ:BQ,'Supply plan_distributor-wise'!EB:EB,'Supply plan'!$A83)/1000</f>
        <v>2.9719700000000002</v>
      </c>
      <c r="I83" s="147">
        <f>SUMIFS('Supply plan_distributor-wise'!BR:BR,'Supply plan_distributor-wise'!EC:EC,'Supply plan'!$A83)/1000</f>
        <v>2.1760999999999999</v>
      </c>
      <c r="J83" s="147">
        <f>SUMIFS('Supply plan_distributor-wise'!BS:BS,'Supply plan_distributor-wise'!ED:ED,'Supply plan'!$A83)/1000</f>
        <v>2.40618</v>
      </c>
      <c r="K83" s="147">
        <f>SUMIFS('Supply plan_distributor-wise'!BT:BT,'Supply plan_distributor-wise'!EE:EE,'Supply plan'!$A83)/1000</f>
        <v>2.4561049999999995</v>
      </c>
      <c r="L83" s="147">
        <f>SUMIFS('Supply plan_distributor-wise'!BU:BU,'Supply plan_distributor-wise'!EF:EF,'Supply plan'!$A83)/1000</f>
        <v>2.7611849999999998</v>
      </c>
      <c r="M83" s="147">
        <f>SUMIFS('Supply plan_distributor-wise'!BV:BV,'Supply plan_distributor-wise'!EG:EG,'Supply plan'!$A83)/1000</f>
        <v>3.2265000000000001</v>
      </c>
      <c r="N83" s="147">
        <f>SUMIFS('Supply plan_distributor-wise'!BW:BW,'Supply plan_distributor-wise'!EH:EH,'Supply plan'!$A83)/1000</f>
        <v>3.5516499999999995</v>
      </c>
      <c r="O83" s="147">
        <f>SUMIFS('Supply plan_distributor-wise'!BX:BX,'Supply plan_distributor-wise'!EI:EI,'Supply plan'!$A83)/1000</f>
        <v>3.9368849999999997</v>
      </c>
      <c r="P83" s="147">
        <f>SUMIFS('Supply plan_distributor-wise'!BY:BY,'Supply plan_distributor-wise'!EJ:EJ,'Supply plan'!$A83)/1000</f>
        <v>4.4822799999999994</v>
      </c>
      <c r="Q83" s="147">
        <f>SUMIFS('Supply plan_distributor-wise'!BZ:BZ,'Supply plan_distributor-wise'!EK:EK,'Supply plan'!$A83)/1000</f>
        <v>5.1027500000000003</v>
      </c>
      <c r="R83" s="148">
        <f t="shared" si="106"/>
        <v>38.960864999999998</v>
      </c>
    </row>
    <row r="84" spans="1:18">
      <c r="A84" s="150" t="s">
        <v>165</v>
      </c>
      <c r="B84" s="150"/>
      <c r="C84" s="145">
        <v>7</v>
      </c>
      <c r="D84" s="146">
        <v>0</v>
      </c>
      <c r="E84" s="146">
        <v>7</v>
      </c>
      <c r="F84" s="147">
        <f>SUMIFS('Supply plan_distributor-wise'!BO:BO,'Supply plan_distributor-wise'!DZ:DZ,'Supply plan'!$A84)/1000</f>
        <v>0</v>
      </c>
      <c r="G84" s="147">
        <f>SUMIFS('Supply plan_distributor-wise'!BP:BP,'Supply plan_distributor-wise'!EA:EA,'Supply plan'!$A84)/1000</f>
        <v>0</v>
      </c>
      <c r="H84" s="147">
        <f>SUMIFS('Supply plan_distributor-wise'!BQ:BQ,'Supply plan_distributor-wise'!EB:EB,'Supply plan'!$A84)/1000</f>
        <v>0</v>
      </c>
      <c r="I84" s="147">
        <f>SUMIFS('Supply plan_distributor-wise'!BR:BR,'Supply plan_distributor-wise'!EC:EC,'Supply plan'!$A84)/1000</f>
        <v>0</v>
      </c>
      <c r="J84" s="147">
        <f>SUMIFS('Supply plan_distributor-wise'!BS:BS,'Supply plan_distributor-wise'!ED:ED,'Supply plan'!$A84)/1000</f>
        <v>0</v>
      </c>
      <c r="K84" s="147">
        <f>SUMIFS('Supply plan_distributor-wise'!BT:BT,'Supply plan_distributor-wise'!EE:EE,'Supply plan'!$A84)/1000</f>
        <v>0</v>
      </c>
      <c r="L84" s="147">
        <f>SUMIFS('Supply plan_distributor-wise'!BU:BU,'Supply plan_distributor-wise'!EF:EF,'Supply plan'!$A84)/1000</f>
        <v>0</v>
      </c>
      <c r="M84" s="147">
        <f>SUMIFS('Supply plan_distributor-wise'!BV:BV,'Supply plan_distributor-wise'!EG:EG,'Supply plan'!$A84)/1000</f>
        <v>0</v>
      </c>
      <c r="N84" s="147">
        <f>SUMIFS('Supply plan_distributor-wise'!BW:BW,'Supply plan_distributor-wise'!EH:EH,'Supply plan'!$A84)/1000</f>
        <v>0</v>
      </c>
      <c r="O84" s="147">
        <f>SUMIFS('Supply plan_distributor-wise'!BX:BX,'Supply plan_distributor-wise'!EI:EI,'Supply plan'!$A84)/1000</f>
        <v>0</v>
      </c>
      <c r="P84" s="147">
        <f>SUMIFS('Supply plan_distributor-wise'!BY:BY,'Supply plan_distributor-wise'!EJ:EJ,'Supply plan'!$A84)/1000</f>
        <v>0</v>
      </c>
      <c r="Q84" s="147">
        <f>SUMIFS('Supply plan_distributor-wise'!BZ:BZ,'Supply plan_distributor-wise'!EK:EK,'Supply plan'!$A84)/1000</f>
        <v>0</v>
      </c>
      <c r="R84" s="148">
        <f t="shared" si="106"/>
        <v>0</v>
      </c>
    </row>
    <row r="85" spans="1:18">
      <c r="A85" s="150" t="s">
        <v>166</v>
      </c>
      <c r="B85" s="150"/>
      <c r="C85" s="145">
        <v>0</v>
      </c>
      <c r="D85" s="146">
        <v>7</v>
      </c>
      <c r="E85" s="146">
        <v>7</v>
      </c>
      <c r="F85" s="147">
        <f>SUMIFS('Supply plan_distributor-wise'!BO:BO,'Supply plan_distributor-wise'!DZ:DZ,'Supply plan'!$A85)/1000</f>
        <v>0.32031999999999999</v>
      </c>
      <c r="G85" s="147">
        <f>SUMIFS('Supply plan_distributor-wise'!BP:BP,'Supply plan_distributor-wise'!EA:EA,'Supply plan'!$A85)/1000</f>
        <v>0.92071999999999998</v>
      </c>
      <c r="H85" s="147">
        <f>SUMIFS('Supply plan_distributor-wise'!BQ:BQ,'Supply plan_distributor-wise'!EB:EB,'Supply plan'!$A85)/1000</f>
        <v>0.74063999999999997</v>
      </c>
      <c r="I85" s="147">
        <f>SUMIFS('Supply plan_distributor-wise'!BR:BR,'Supply plan_distributor-wise'!EC:EC,'Supply plan'!$A85)/1000</f>
        <v>0.58048</v>
      </c>
      <c r="J85" s="147">
        <f>SUMIFS('Supply plan_distributor-wise'!BS:BS,'Supply plan_distributor-wise'!ED:ED,'Supply plan'!$A85)/1000</f>
        <v>0.58048</v>
      </c>
      <c r="K85" s="147">
        <f>SUMIFS('Supply plan_distributor-wise'!BT:BT,'Supply plan_distributor-wise'!EE:EE,'Supply plan'!$A85)/1000</f>
        <v>0.66055999999999993</v>
      </c>
      <c r="L85" s="147">
        <f>SUMIFS('Supply plan_distributor-wise'!BU:BU,'Supply plan_distributor-wise'!EF:EF,'Supply plan'!$A85)/1000</f>
        <v>0.86055999999999999</v>
      </c>
      <c r="M85" s="147">
        <f>SUMIFS('Supply plan_distributor-wise'!BV:BV,'Supply plan_distributor-wise'!EG:EG,'Supply plan'!$A85)/1000</f>
        <v>0.94064000000000003</v>
      </c>
      <c r="N85" s="147">
        <f>SUMIFS('Supply plan_distributor-wise'!BW:BW,'Supply plan_distributor-wise'!EH:EH,'Supply plan'!$A85)/1000</f>
        <v>1.0207200000000001</v>
      </c>
      <c r="O85" s="147">
        <f>SUMIFS('Supply plan_distributor-wise'!BX:BX,'Supply plan_distributor-wise'!EI:EI,'Supply plan'!$A85)/1000</f>
        <v>1.2007999999999999</v>
      </c>
      <c r="P85" s="147">
        <f>SUMIFS('Supply plan_distributor-wise'!BY:BY,'Supply plan_distributor-wise'!EJ:EJ,'Supply plan'!$A85)/1000</f>
        <v>1.5211199999999998</v>
      </c>
      <c r="Q85" s="147">
        <f>SUMIFS('Supply plan_distributor-wise'!BZ:BZ,'Supply plan_distributor-wise'!EK:EK,'Supply plan'!$A85)/1000</f>
        <v>1.6812799999999999</v>
      </c>
      <c r="R85" s="148">
        <f t="shared" si="106"/>
        <v>11.028319999999999</v>
      </c>
    </row>
    <row r="86" spans="1:18">
      <c r="A86" s="150" t="s">
        <v>167</v>
      </c>
      <c r="B86" s="150"/>
      <c r="C86" s="145">
        <v>4</v>
      </c>
      <c r="D86" s="146">
        <v>5</v>
      </c>
      <c r="E86" s="146">
        <v>9</v>
      </c>
      <c r="F86" s="147">
        <f>SUMIFS('Supply plan_distributor-wise'!BO:BO,'Supply plan_distributor-wise'!DZ:DZ,'Supply plan'!$A86)/1000</f>
        <v>0</v>
      </c>
      <c r="G86" s="147">
        <f>SUMIFS('Supply plan_distributor-wise'!BP:BP,'Supply plan_distributor-wise'!EA:EA,'Supply plan'!$A86)/1000</f>
        <v>3.1531500000000001</v>
      </c>
      <c r="H86" s="147">
        <f>SUMIFS('Supply plan_distributor-wise'!BQ:BQ,'Supply plan_distributor-wise'!EB:EB,'Supply plan'!$A86)/1000</f>
        <v>2.8278249999999998</v>
      </c>
      <c r="I86" s="147">
        <f>SUMIFS('Supply plan_distributor-wise'!BR:BR,'Supply plan_distributor-wise'!EC:EC,'Supply plan'!$A86)/1000</f>
        <v>2.2771249999999998</v>
      </c>
      <c r="J86" s="147">
        <f>SUMIFS('Supply plan_distributor-wise'!BS:BS,'Supply plan_distributor-wise'!ED:ED,'Supply plan'!$A86)/1000</f>
        <v>2.2020500000000003</v>
      </c>
      <c r="K86" s="147">
        <f>SUMIFS('Supply plan_distributor-wise'!BT:BT,'Supply plan_distributor-wise'!EE:EE,'Supply plan'!$A86)/1000</f>
        <v>1.8266499999999999</v>
      </c>
      <c r="L86" s="147">
        <f>SUMIFS('Supply plan_distributor-wise'!BU:BU,'Supply plan_distributor-wise'!EF:EF,'Supply plan'!$A86)/1000</f>
        <v>1.72655</v>
      </c>
      <c r="M86" s="147">
        <f>SUMIFS('Supply plan_distributor-wise'!BV:BV,'Supply plan_distributor-wise'!EG:EG,'Supply plan'!$A86)/1000</f>
        <v>2.177</v>
      </c>
      <c r="N86" s="147">
        <f>SUMIFS('Supply plan_distributor-wise'!BW:BW,'Supply plan_distributor-wise'!EH:EH,'Supply plan'!$A86)/1000</f>
        <v>2.8276500000000002</v>
      </c>
      <c r="O86" s="147">
        <f>SUMIFS('Supply plan_distributor-wise'!BX:BX,'Supply plan_distributor-wise'!EI:EI,'Supply plan'!$A86)/1000</f>
        <v>3.4782999999999999</v>
      </c>
      <c r="P86" s="147">
        <f>SUMIFS('Supply plan_distributor-wise'!BY:BY,'Supply plan_distributor-wise'!EJ:EJ,'Supply plan'!$A86)/1000</f>
        <v>4.1039250000000003</v>
      </c>
      <c r="Q86" s="147">
        <f>SUMIFS('Supply plan_distributor-wise'!BZ:BZ,'Supply plan_distributor-wise'!EK:EK,'Supply plan'!$A86)/1000</f>
        <v>5.1049250000000006</v>
      </c>
      <c r="R86" s="148">
        <f t="shared" si="106"/>
        <v>31.705150000000003</v>
      </c>
    </row>
    <row r="87" spans="1:18">
      <c r="A87" s="150" t="s">
        <v>118</v>
      </c>
      <c r="B87" s="150"/>
      <c r="C87" s="145">
        <v>0</v>
      </c>
      <c r="D87" s="146">
        <v>8</v>
      </c>
      <c r="E87" s="146">
        <v>8</v>
      </c>
      <c r="F87" s="147">
        <f>SUMIFS('Supply plan_distributor-wise'!BO:BO,'Supply plan_distributor-wise'!DZ:DZ,'Supply plan'!$A87)/1000</f>
        <v>4.5442699999999991</v>
      </c>
      <c r="G87" s="147">
        <f>SUMIFS('Supply plan_distributor-wise'!BP:BP,'Supply plan_distributor-wise'!EA:EA,'Supply plan'!$A87)/1000</f>
        <v>2.6924000000000001</v>
      </c>
      <c r="H87" s="147">
        <f>SUMIFS('Supply plan_distributor-wise'!BQ:BQ,'Supply plan_distributor-wise'!EB:EB,'Supply plan'!$A87)/1000</f>
        <v>2.29698</v>
      </c>
      <c r="I87" s="147">
        <f>SUMIFS('Supply plan_distributor-wise'!BR:BR,'Supply plan_distributor-wise'!EC:EC,'Supply plan'!$A87)/1000</f>
        <v>0.85066000000000008</v>
      </c>
      <c r="J87" s="147">
        <f>SUMIFS('Supply plan_distributor-wise'!BS:BS,'Supply plan_distributor-wise'!ED:ED,'Supply plan'!$A87)/1000</f>
        <v>0.78057999999999994</v>
      </c>
      <c r="K87" s="147">
        <f>SUMIFS('Supply plan_distributor-wise'!BT:BT,'Supply plan_distributor-wise'!EE:EE,'Supply plan'!$A87)/1000</f>
        <v>0.98070000000000002</v>
      </c>
      <c r="L87" s="147">
        <f>SUMIFS('Supply plan_distributor-wise'!BU:BU,'Supply plan_distributor-wise'!EF:EF,'Supply plan'!$A87)/1000</f>
        <v>1.9316500000000001</v>
      </c>
      <c r="M87" s="147">
        <f>SUMIFS('Supply plan_distributor-wise'!BV:BV,'Supply plan_distributor-wise'!EG:EG,'Supply plan'!$A87)/1000</f>
        <v>2.13184</v>
      </c>
      <c r="N87" s="147">
        <f>SUMIFS('Supply plan_distributor-wise'!BW:BW,'Supply plan_distributor-wise'!EH:EH,'Supply plan'!$A87)/1000</f>
        <v>2.3921000000000001</v>
      </c>
      <c r="O87" s="147">
        <f>SUMIFS('Supply plan_distributor-wise'!BX:BX,'Supply plan_distributor-wise'!EI:EI,'Supply plan'!$A87)/1000</f>
        <v>2.8025100000000003</v>
      </c>
      <c r="P87" s="147">
        <f>SUMIFS('Supply plan_distributor-wise'!BY:BY,'Supply plan_distributor-wise'!EJ:EJ,'Supply plan'!$A87)/1000</f>
        <v>3.2529599999999999</v>
      </c>
      <c r="Q87" s="147">
        <f>SUMIFS('Supply plan_distributor-wise'!BZ:BZ,'Supply plan_distributor-wise'!EK:EK,'Supply plan'!$A87)/1000</f>
        <v>3.7634699999999999</v>
      </c>
      <c r="R87" s="148">
        <f t="shared" si="106"/>
        <v>28.420119999999997</v>
      </c>
    </row>
    <row r="88" spans="1:18">
      <c r="A88" s="150" t="s">
        <v>168</v>
      </c>
      <c r="B88" s="150"/>
      <c r="C88" s="145">
        <v>0</v>
      </c>
      <c r="D88" s="146">
        <v>24</v>
      </c>
      <c r="E88" s="146">
        <v>24</v>
      </c>
      <c r="F88" s="147">
        <f>SUMIFS('Supply plan_distributor-wise'!BO:BO,'Supply plan_distributor-wise'!DZ:DZ,'Supply plan'!$A88)/1000</f>
        <v>1.2757000000000001</v>
      </c>
      <c r="G88" s="147">
        <f>SUMIFS('Supply plan_distributor-wise'!BP:BP,'Supply plan_distributor-wise'!EA:EA,'Supply plan'!$A88)/1000</f>
        <v>1.5259</v>
      </c>
      <c r="H88" s="147">
        <f>SUMIFS('Supply plan_distributor-wise'!BQ:BQ,'Supply plan_distributor-wise'!EB:EB,'Supply plan'!$A88)/1000</f>
        <v>1.8260999999999998</v>
      </c>
      <c r="I88" s="147">
        <f>SUMIFS('Supply plan_distributor-wise'!BR:BR,'Supply plan_distributor-wise'!EC:EC,'Supply plan'!$A88)/1000</f>
        <v>2.7170399999999995</v>
      </c>
      <c r="J88" s="147">
        <f>SUMIFS('Supply plan_distributor-wise'!BS:BS,'Supply plan_distributor-wise'!ED:ED,'Supply plan'!$A88)/1000</f>
        <v>2.50658</v>
      </c>
      <c r="K88" s="147">
        <f>SUMIFS('Supply plan_distributor-wise'!BT:BT,'Supply plan_distributor-wise'!EE:EE,'Supply plan'!$A88)/1000</f>
        <v>2.7016000000000004</v>
      </c>
      <c r="L88" s="147">
        <f>SUMIFS('Supply plan_distributor-wise'!BU:BU,'Supply plan_distributor-wise'!EF:EF,'Supply plan'!$A88)/1000</f>
        <v>2.53138</v>
      </c>
      <c r="M88" s="147">
        <f>SUMIFS('Supply plan_distributor-wise'!BV:BV,'Supply plan_distributor-wise'!EG:EG,'Supply plan'!$A88)/1000</f>
        <v>2.6915399999999998</v>
      </c>
      <c r="N88" s="147">
        <f>SUMIFS('Supply plan_distributor-wise'!BW:BW,'Supply plan_distributor-wise'!EH:EH,'Supply plan'!$A88)/1000</f>
        <v>3.7225199999999998</v>
      </c>
      <c r="O88" s="147">
        <f>SUMIFS('Supply plan_distributor-wise'!BX:BX,'Supply plan_distributor-wise'!EI:EI,'Supply plan'!$A88)/1000</f>
        <v>4.7835799999999997</v>
      </c>
      <c r="P88" s="147">
        <f>SUMIFS('Supply plan_distributor-wise'!BY:BY,'Supply plan_distributor-wise'!EJ:EJ,'Supply plan'!$A88)/1000</f>
        <v>5.6944400000000002</v>
      </c>
      <c r="Q88" s="147">
        <f>SUMIFS('Supply plan_distributor-wise'!BZ:BZ,'Supply plan_distributor-wise'!EK:EK,'Supply plan'!$A88)/1000</f>
        <v>6.435179999999999</v>
      </c>
      <c r="R88" s="148">
        <f t="shared" si="106"/>
        <v>38.411560000000001</v>
      </c>
    </row>
    <row r="89" spans="1:18">
      <c r="A89" s="150" t="s">
        <v>169</v>
      </c>
      <c r="B89" s="150"/>
      <c r="C89" s="145">
        <v>5</v>
      </c>
      <c r="D89" s="146">
        <v>0</v>
      </c>
      <c r="E89" s="146">
        <v>5</v>
      </c>
      <c r="F89" s="147">
        <f>SUMIFS('Supply plan_distributor-wise'!BO:BO,'Supply plan_distributor-wise'!DZ:DZ,'Supply plan'!$A89)/1000</f>
        <v>0</v>
      </c>
      <c r="G89" s="147">
        <f>SUMIFS('Supply plan_distributor-wise'!BP:BP,'Supply plan_distributor-wise'!EA:EA,'Supply plan'!$A89)/1000</f>
        <v>0</v>
      </c>
      <c r="H89" s="147">
        <f>SUMIFS('Supply plan_distributor-wise'!BQ:BQ,'Supply plan_distributor-wise'!EB:EB,'Supply plan'!$A89)/1000</f>
        <v>0</v>
      </c>
      <c r="I89" s="147">
        <f>SUMIFS('Supply plan_distributor-wise'!BR:BR,'Supply plan_distributor-wise'!EC:EC,'Supply plan'!$A89)/1000</f>
        <v>0</v>
      </c>
      <c r="J89" s="147">
        <f>SUMIFS('Supply plan_distributor-wise'!BS:BS,'Supply plan_distributor-wise'!ED:ED,'Supply plan'!$A89)/1000</f>
        <v>0</v>
      </c>
      <c r="K89" s="147">
        <f>SUMIFS('Supply plan_distributor-wise'!BT:BT,'Supply plan_distributor-wise'!EE:EE,'Supply plan'!$A89)/1000</f>
        <v>0</v>
      </c>
      <c r="L89" s="147">
        <f>SUMIFS('Supply plan_distributor-wise'!BU:BU,'Supply plan_distributor-wise'!EF:EF,'Supply plan'!$A89)/1000</f>
        <v>0</v>
      </c>
      <c r="M89" s="147">
        <f>SUMIFS('Supply plan_distributor-wise'!BV:BV,'Supply plan_distributor-wise'!EG:EG,'Supply plan'!$A89)/1000</f>
        <v>0</v>
      </c>
      <c r="N89" s="147">
        <f>SUMIFS('Supply plan_distributor-wise'!BW:BW,'Supply plan_distributor-wise'!EH:EH,'Supply plan'!$A89)/1000</f>
        <v>0</v>
      </c>
      <c r="O89" s="147">
        <f>SUMIFS('Supply plan_distributor-wise'!BX:BX,'Supply plan_distributor-wise'!EI:EI,'Supply plan'!$A89)/1000</f>
        <v>0</v>
      </c>
      <c r="P89" s="147">
        <f>SUMIFS('Supply plan_distributor-wise'!BY:BY,'Supply plan_distributor-wise'!EJ:EJ,'Supply plan'!$A89)/1000</f>
        <v>0</v>
      </c>
      <c r="Q89" s="147">
        <f>SUMIFS('Supply plan_distributor-wise'!BZ:BZ,'Supply plan_distributor-wise'!EK:EK,'Supply plan'!$A89)/1000</f>
        <v>0</v>
      </c>
      <c r="R89" s="148">
        <f t="shared" si="106"/>
        <v>0</v>
      </c>
    </row>
    <row r="90" spans="1:18">
      <c r="A90" s="150" t="s">
        <v>170</v>
      </c>
      <c r="B90" s="150"/>
      <c r="C90" s="145">
        <v>10</v>
      </c>
      <c r="D90" s="146">
        <v>0</v>
      </c>
      <c r="E90" s="146">
        <v>10</v>
      </c>
      <c r="F90" s="147">
        <f>SUMIFS('Supply plan_distributor-wise'!BO:BO,'Supply plan_distributor-wise'!DZ:DZ,'Supply plan'!$A90)/1000</f>
        <v>0</v>
      </c>
      <c r="G90" s="147">
        <f>SUMIFS('Supply plan_distributor-wise'!BP:BP,'Supply plan_distributor-wise'!EA:EA,'Supply plan'!$A90)/1000</f>
        <v>0</v>
      </c>
      <c r="H90" s="147">
        <f>SUMIFS('Supply plan_distributor-wise'!BQ:BQ,'Supply plan_distributor-wise'!EB:EB,'Supply plan'!$A90)/1000</f>
        <v>0</v>
      </c>
      <c r="I90" s="147">
        <f>SUMIFS('Supply plan_distributor-wise'!BR:BR,'Supply plan_distributor-wise'!EC:EC,'Supply plan'!$A90)/1000</f>
        <v>0</v>
      </c>
      <c r="J90" s="147">
        <f>SUMIFS('Supply plan_distributor-wise'!BS:BS,'Supply plan_distributor-wise'!ED:ED,'Supply plan'!$A90)/1000</f>
        <v>0</v>
      </c>
      <c r="K90" s="147">
        <f>SUMIFS('Supply plan_distributor-wise'!BT:BT,'Supply plan_distributor-wise'!EE:EE,'Supply plan'!$A90)/1000</f>
        <v>0</v>
      </c>
      <c r="L90" s="147">
        <f>SUMIFS('Supply plan_distributor-wise'!BU:BU,'Supply plan_distributor-wise'!EF:EF,'Supply plan'!$A90)/1000</f>
        <v>0</v>
      </c>
      <c r="M90" s="147">
        <f>SUMIFS('Supply plan_distributor-wise'!BV:BV,'Supply plan_distributor-wise'!EG:EG,'Supply plan'!$A90)/1000</f>
        <v>0</v>
      </c>
      <c r="N90" s="147">
        <f>SUMIFS('Supply plan_distributor-wise'!BW:BW,'Supply plan_distributor-wise'!EH:EH,'Supply plan'!$A90)/1000</f>
        <v>0</v>
      </c>
      <c r="O90" s="147">
        <f>SUMIFS('Supply plan_distributor-wise'!BX:BX,'Supply plan_distributor-wise'!EI:EI,'Supply plan'!$A90)/1000</f>
        <v>0</v>
      </c>
      <c r="P90" s="147">
        <f>SUMIFS('Supply plan_distributor-wise'!BY:BY,'Supply plan_distributor-wise'!EJ:EJ,'Supply plan'!$A90)/1000</f>
        <v>0</v>
      </c>
      <c r="Q90" s="147">
        <f>SUMIFS('Supply plan_distributor-wise'!BZ:BZ,'Supply plan_distributor-wise'!EK:EK,'Supply plan'!$A90)/1000</f>
        <v>0</v>
      </c>
      <c r="R90" s="148">
        <f t="shared" si="106"/>
        <v>0</v>
      </c>
    </row>
    <row r="91" spans="1:18">
      <c r="A91" s="150" t="s">
        <v>677</v>
      </c>
      <c r="B91" s="150"/>
      <c r="C91" s="145"/>
      <c r="D91" s="146"/>
      <c r="E91" s="146"/>
      <c r="F91" s="147">
        <f>SUMIFS('Supply plan_distributor-wise'!BO:BO,'Supply plan_distributor-wise'!DZ:DZ,'Supply plan'!$A91)/1000</f>
        <v>0</v>
      </c>
      <c r="G91" s="147">
        <f>SUMIFS('Supply plan_distributor-wise'!BP:BP,'Supply plan_distributor-wise'!EA:EA,'Supply plan'!$A91)/1000</f>
        <v>0</v>
      </c>
      <c r="H91" s="147">
        <f>SUMIFS('Supply plan_distributor-wise'!BQ:BQ,'Supply plan_distributor-wise'!EB:EB,'Supply plan'!$A91)/1000</f>
        <v>0</v>
      </c>
      <c r="I91" s="147">
        <f>SUMIFS('Supply plan_distributor-wise'!BR:BR,'Supply plan_distributor-wise'!EC:EC,'Supply plan'!$A91)/1000</f>
        <v>0</v>
      </c>
      <c r="J91" s="147">
        <f>SUMIFS('Supply plan_distributor-wise'!BS:BS,'Supply plan_distributor-wise'!ED:ED,'Supply plan'!$A91)/1000</f>
        <v>0</v>
      </c>
      <c r="K91" s="147">
        <f>SUMIFS('Supply plan_distributor-wise'!BT:BT,'Supply plan_distributor-wise'!EE:EE,'Supply plan'!$A91)/1000</f>
        <v>0</v>
      </c>
      <c r="L91" s="147">
        <f>SUMIFS('Supply plan_distributor-wise'!BU:BU,'Supply plan_distributor-wise'!EF:EF,'Supply plan'!$A91)/1000</f>
        <v>0</v>
      </c>
      <c r="M91" s="147">
        <f>SUMIFS('Supply plan_distributor-wise'!BV:BV,'Supply plan_distributor-wise'!EG:EG,'Supply plan'!$A91)/1000</f>
        <v>0</v>
      </c>
      <c r="N91" s="147">
        <f>SUMIFS('Supply plan_distributor-wise'!BW:BW,'Supply plan_distributor-wise'!EH:EH,'Supply plan'!$A91)/1000</f>
        <v>0</v>
      </c>
      <c r="O91" s="147">
        <f>SUMIFS('Supply plan_distributor-wise'!BX:BX,'Supply plan_distributor-wise'!EI:EI,'Supply plan'!$A91)/1000</f>
        <v>0</v>
      </c>
      <c r="P91" s="147">
        <f>SUMIFS('Supply plan_distributor-wise'!BY:BY,'Supply plan_distributor-wise'!EJ:EJ,'Supply plan'!$A91)/1000</f>
        <v>0</v>
      </c>
      <c r="Q91" s="147">
        <f>SUMIFS('Supply plan_distributor-wise'!BZ:BZ,'Supply plan_distributor-wise'!EK:EK,'Supply plan'!$A91)/1000</f>
        <v>0</v>
      </c>
      <c r="R91" s="148">
        <f t="shared" si="106"/>
        <v>0</v>
      </c>
    </row>
    <row r="92" spans="1:18">
      <c r="A92" s="150" t="s">
        <v>678</v>
      </c>
      <c r="B92" s="150"/>
      <c r="C92" s="145"/>
      <c r="D92" s="146"/>
      <c r="E92" s="146"/>
      <c r="F92" s="147">
        <f>SUMIFS('Supply plan_distributor-wise'!BO:BO,'Supply plan_distributor-wise'!DZ:DZ,'Supply plan'!$A92)/1000</f>
        <v>0</v>
      </c>
      <c r="G92" s="147">
        <f>SUMIFS('Supply plan_distributor-wise'!BP:BP,'Supply plan_distributor-wise'!EA:EA,'Supply plan'!$A92)/1000</f>
        <v>0</v>
      </c>
      <c r="H92" s="147">
        <f>SUMIFS('Supply plan_distributor-wise'!BQ:BQ,'Supply plan_distributor-wise'!EB:EB,'Supply plan'!$A92)/1000</f>
        <v>0</v>
      </c>
      <c r="I92" s="147">
        <f>SUMIFS('Supply plan_distributor-wise'!BR:BR,'Supply plan_distributor-wise'!EC:EC,'Supply plan'!$A92)/1000</f>
        <v>0</v>
      </c>
      <c r="J92" s="147">
        <f>SUMIFS('Supply plan_distributor-wise'!BS:BS,'Supply plan_distributor-wise'!ED:ED,'Supply plan'!$A92)/1000</f>
        <v>0</v>
      </c>
      <c r="K92" s="147">
        <f>SUMIFS('Supply plan_distributor-wise'!BT:BT,'Supply plan_distributor-wise'!EE:EE,'Supply plan'!$A92)/1000</f>
        <v>0</v>
      </c>
      <c r="L92" s="147">
        <f>SUMIFS('Supply plan_distributor-wise'!BU:BU,'Supply plan_distributor-wise'!EF:EF,'Supply plan'!$A92)/1000</f>
        <v>0</v>
      </c>
      <c r="M92" s="147">
        <f>SUMIFS('Supply plan_distributor-wise'!BV:BV,'Supply plan_distributor-wise'!EG:EG,'Supply plan'!$A92)/1000</f>
        <v>0</v>
      </c>
      <c r="N92" s="147">
        <f>SUMIFS('Supply plan_distributor-wise'!BW:BW,'Supply plan_distributor-wise'!EH:EH,'Supply plan'!$A92)/1000</f>
        <v>0</v>
      </c>
      <c r="O92" s="147">
        <f>SUMIFS('Supply plan_distributor-wise'!BX:BX,'Supply plan_distributor-wise'!EI:EI,'Supply plan'!$A92)/1000</f>
        <v>0</v>
      </c>
      <c r="P92" s="147">
        <f>SUMIFS('Supply plan_distributor-wise'!BY:BY,'Supply plan_distributor-wise'!EJ:EJ,'Supply plan'!$A92)/1000</f>
        <v>0</v>
      </c>
      <c r="Q92" s="147">
        <f>SUMIFS('Supply plan_distributor-wise'!BZ:BZ,'Supply plan_distributor-wise'!EK:EK,'Supply plan'!$A92)/1000</f>
        <v>0</v>
      </c>
      <c r="R92" s="148">
        <f t="shared" si="106"/>
        <v>0</v>
      </c>
    </row>
    <row r="93" spans="1:18">
      <c r="A93" s="151" t="s">
        <v>195</v>
      </c>
      <c r="B93" s="151"/>
      <c r="C93" s="149">
        <v>40</v>
      </c>
      <c r="D93" s="149">
        <v>64</v>
      </c>
      <c r="E93" s="149">
        <v>104</v>
      </c>
      <c r="F93" s="149">
        <f t="shared" ref="F93:R93" si="107">SUM(F80:F92)</f>
        <v>11.034355</v>
      </c>
      <c r="G93" s="149">
        <f t="shared" si="107"/>
        <v>12.950875</v>
      </c>
      <c r="H93" s="149">
        <f t="shared" si="107"/>
        <v>12.685460000000001</v>
      </c>
      <c r="I93" s="149">
        <f t="shared" si="107"/>
        <v>10.202904999999999</v>
      </c>
      <c r="J93" s="149">
        <f t="shared" si="107"/>
        <v>9.9221900000000005</v>
      </c>
      <c r="K93" s="149">
        <f t="shared" si="107"/>
        <v>10.05189</v>
      </c>
      <c r="L93" s="149">
        <f t="shared" si="107"/>
        <v>11.232569999999999</v>
      </c>
      <c r="M93" s="149">
        <f t="shared" si="107"/>
        <v>12.763915000000001</v>
      </c>
      <c r="N93" s="149">
        <f t="shared" si="107"/>
        <v>15.296194999999997</v>
      </c>
      <c r="O93" s="149">
        <f t="shared" si="107"/>
        <v>18.313935000000001</v>
      </c>
      <c r="P93" s="149">
        <f t="shared" si="107"/>
        <v>21.717109999999998</v>
      </c>
      <c r="Q93" s="149">
        <f t="shared" si="107"/>
        <v>25.345559999999995</v>
      </c>
      <c r="R93" s="149">
        <f t="shared" si="107"/>
        <v>171.51695999999998</v>
      </c>
    </row>
  </sheetData>
  <mergeCells count="52">
    <mergeCell ref="AO46:AO47"/>
    <mergeCell ref="AP46:AP47"/>
    <mergeCell ref="AQ46:AS46"/>
    <mergeCell ref="AT46:BF46"/>
    <mergeCell ref="AO16:AO17"/>
    <mergeCell ref="AP16:AP17"/>
    <mergeCell ref="AQ16:AS16"/>
    <mergeCell ref="AT16:BF16"/>
    <mergeCell ref="AO31:AO32"/>
    <mergeCell ref="AP31:AP32"/>
    <mergeCell ref="AQ31:AS31"/>
    <mergeCell ref="AT31:BF31"/>
    <mergeCell ref="U31:U32"/>
    <mergeCell ref="V31:V32"/>
    <mergeCell ref="W31:Y31"/>
    <mergeCell ref="Z31:AL31"/>
    <mergeCell ref="U1:U2"/>
    <mergeCell ref="V1:V2"/>
    <mergeCell ref="W1:Y1"/>
    <mergeCell ref="Z1:AL1"/>
    <mergeCell ref="U16:U17"/>
    <mergeCell ref="V16:V17"/>
    <mergeCell ref="W16:Y16"/>
    <mergeCell ref="Z16:AL16"/>
    <mergeCell ref="A1:A2"/>
    <mergeCell ref="C1:E1"/>
    <mergeCell ref="F1:R1"/>
    <mergeCell ref="A16:A17"/>
    <mergeCell ref="C16:E16"/>
    <mergeCell ref="F16:R16"/>
    <mergeCell ref="B1:B2"/>
    <mergeCell ref="B16:B17"/>
    <mergeCell ref="A78:A79"/>
    <mergeCell ref="B78:B79"/>
    <mergeCell ref="C78:E78"/>
    <mergeCell ref="F78:R78"/>
    <mergeCell ref="A31:A32"/>
    <mergeCell ref="C31:E31"/>
    <mergeCell ref="F31:R31"/>
    <mergeCell ref="B31:B32"/>
    <mergeCell ref="A46:A47"/>
    <mergeCell ref="B46:B47"/>
    <mergeCell ref="C46:E46"/>
    <mergeCell ref="F46:R46"/>
    <mergeCell ref="BU1:BU2"/>
    <mergeCell ref="BV1:BV2"/>
    <mergeCell ref="BW1:BY1"/>
    <mergeCell ref="BZ1:CL1"/>
    <mergeCell ref="AO1:AO2"/>
    <mergeCell ref="AP1:AP2"/>
    <mergeCell ref="AQ1:AS1"/>
    <mergeCell ref="AT1:BF1"/>
  </mergeCells>
  <conditionalFormatting sqref="AU20:BE26">
    <cfRule type="cellIs" dxfId="7" priority="11" operator="greaterThan">
      <formula>$AQ20*60%</formula>
    </cfRule>
  </conditionalFormatting>
  <conditionalFormatting sqref="AT21:AT26">
    <cfRule type="cellIs" dxfId="6" priority="10" operator="greaterThan">
      <formula>$AQ21*40%</formula>
    </cfRule>
  </conditionalFormatting>
  <conditionalFormatting sqref="AT20">
    <cfRule type="cellIs" dxfId="5" priority="9" operator="greaterThan">
      <formula>$AQ20*60%</formula>
    </cfRule>
  </conditionalFormatting>
  <conditionalFormatting sqref="AT18:BE19">
    <cfRule type="cellIs" dxfId="4" priority="8" operator="greaterThan">
      <formula>$AQ18*60%</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EBA9-BD79-45AB-AD4B-57CBF25A5C55}">
  <sheetPr>
    <tabColor rgb="FF00B050"/>
  </sheetPr>
  <dimension ref="A1:EK97"/>
  <sheetViews>
    <sheetView workbookViewId="0">
      <pane xSplit="3" ySplit="2" topLeftCell="CD3" activePane="bottomRight" state="frozen"/>
      <selection pane="bottomRight" activeCell="CD3" sqref="CD3"/>
      <selection pane="bottomLeft" activeCell="A3" sqref="A3"/>
      <selection pane="topRight" activeCell="D1" sqref="D1"/>
    </sheetView>
  </sheetViews>
  <sheetFormatPr defaultRowHeight="14.45"/>
  <cols>
    <col min="1" max="1" width="8.140625" customWidth="1"/>
    <col min="2" max="2" width="33.42578125" bestFit="1" customWidth="1"/>
    <col min="3" max="3" width="17.42578125" bestFit="1" customWidth="1"/>
    <col min="4" max="4" width="12.5703125" bestFit="1" customWidth="1"/>
    <col min="5" max="5" width="14.5703125" bestFit="1" customWidth="1"/>
    <col min="6" max="6" width="33.5703125" bestFit="1" customWidth="1"/>
    <col min="7" max="7" width="8.140625" style="283" bestFit="1" customWidth="1"/>
    <col min="8" max="8" width="8.7109375" style="283" bestFit="1" customWidth="1"/>
    <col min="9" max="9" width="8" style="283" bestFit="1" customWidth="1"/>
    <col min="10" max="10" width="7.5703125" style="283" bestFit="1" customWidth="1"/>
    <col min="11" max="11" width="8.42578125" style="283" bestFit="1" customWidth="1"/>
    <col min="12" max="12" width="8.28515625" style="283" bestFit="1" customWidth="1"/>
    <col min="13" max="13" width="8.140625" style="283" bestFit="1" customWidth="1"/>
    <col min="14" max="14" width="8.42578125" style="283" bestFit="1" customWidth="1"/>
    <col min="15" max="15" width="8.28515625" style="283" bestFit="1" customWidth="1"/>
    <col min="16" max="16" width="8" style="283" bestFit="1" customWidth="1"/>
    <col min="17" max="17" width="8.28515625" style="283" bestFit="1" customWidth="1"/>
    <col min="18" max="18" width="8.5703125" style="283" bestFit="1" customWidth="1"/>
    <col min="19" max="19" width="9" style="283" customWidth="1"/>
    <col min="20" max="20" width="9.7109375" customWidth="1"/>
    <col min="21" max="21" width="33.5703125" bestFit="1" customWidth="1"/>
    <col min="22" max="22" width="8.140625" style="283" bestFit="1" customWidth="1"/>
    <col min="23" max="23" width="8.7109375" style="283" bestFit="1" customWidth="1"/>
    <col min="24" max="24" width="8" style="283" bestFit="1" customWidth="1"/>
    <col min="25" max="25" width="7.5703125" style="283" bestFit="1" customWidth="1"/>
    <col min="26" max="26" width="8.42578125" style="283" bestFit="1" customWidth="1"/>
    <col min="27" max="27" width="8.28515625" style="283" bestFit="1" customWidth="1"/>
    <col min="28" max="28" width="8.140625" style="283" bestFit="1" customWidth="1"/>
    <col min="29" max="29" width="8.42578125" style="283" bestFit="1" customWidth="1"/>
    <col min="30" max="30" width="8.28515625" style="283" bestFit="1" customWidth="1"/>
    <col min="31" max="31" width="8" style="283" bestFit="1" customWidth="1"/>
    <col min="32" max="32" width="8.28515625" style="283" bestFit="1" customWidth="1"/>
    <col min="33" max="33" width="8.5703125" style="283" bestFit="1" customWidth="1"/>
    <col min="34" max="34" width="7.5703125" style="283" bestFit="1" customWidth="1"/>
    <col min="35" max="35" width="1" customWidth="1"/>
    <col min="36" max="36" width="30.85546875" bestFit="1" customWidth="1"/>
    <col min="37" max="37" width="8.140625" style="283" bestFit="1" customWidth="1"/>
    <col min="38" max="38" width="8.7109375" style="283" bestFit="1" customWidth="1"/>
    <col min="39" max="39" width="8" style="283" bestFit="1" customWidth="1"/>
    <col min="40" max="40" width="7.5703125" style="283" bestFit="1" customWidth="1"/>
    <col min="41" max="41" width="8.42578125" style="283" bestFit="1" customWidth="1"/>
    <col min="42" max="42" width="8.28515625" style="283" bestFit="1" customWidth="1"/>
    <col min="43" max="43" width="8.140625" style="283" bestFit="1" customWidth="1"/>
    <col min="44" max="44" width="8.42578125" style="283" bestFit="1" customWidth="1"/>
    <col min="45" max="45" width="8.28515625" style="283" bestFit="1" customWidth="1"/>
    <col min="46" max="46" width="8" style="283" bestFit="1" customWidth="1"/>
    <col min="47" max="47" width="8.28515625" style="283" bestFit="1" customWidth="1"/>
    <col min="48" max="48" width="8.5703125" style="283" bestFit="1" customWidth="1"/>
    <col min="49" max="49" width="7.5703125" style="283" bestFit="1" customWidth="1"/>
    <col min="50" max="50" width="0.5703125" customWidth="1"/>
    <col min="51" max="51" width="30" bestFit="1" customWidth="1"/>
    <col min="52" max="52" width="5.85546875" bestFit="1" customWidth="1"/>
    <col min="53" max="63" width="8" bestFit="1" customWidth="1"/>
    <col min="64" max="64" width="8.85546875" bestFit="1" customWidth="1"/>
    <col min="65" max="65" width="9.5703125" customWidth="1"/>
    <col min="66" max="66" width="33.5703125" customWidth="1"/>
    <col min="67" max="67" width="8.140625" bestFit="1" customWidth="1"/>
    <col min="68" max="68" width="8.7109375" bestFit="1" customWidth="1"/>
    <col min="69" max="69" width="8" bestFit="1" customWidth="1"/>
    <col min="70" max="70" width="7.5703125" bestFit="1" customWidth="1"/>
    <col min="71" max="71" width="8.42578125" bestFit="1" customWidth="1"/>
    <col min="72" max="72" width="8.28515625" bestFit="1" customWidth="1"/>
    <col min="73" max="73" width="8.140625" bestFit="1" customWidth="1"/>
    <col min="74" max="74" width="8.42578125" bestFit="1" customWidth="1"/>
    <col min="75" max="75" width="8.28515625" bestFit="1" customWidth="1"/>
    <col min="76" max="76" width="8" bestFit="1" customWidth="1"/>
    <col min="77" max="77" width="8.28515625" bestFit="1" customWidth="1"/>
    <col min="78" max="78" width="8.5703125" bestFit="1" customWidth="1"/>
    <col min="79" max="79" width="7.5703125" bestFit="1" customWidth="1"/>
    <col min="80" max="80" width="3.28515625" bestFit="1" customWidth="1"/>
    <col min="82" max="93" width="30" bestFit="1" customWidth="1"/>
    <col min="94" max="105" width="33.5703125" bestFit="1" customWidth="1"/>
    <col min="106" max="117" width="30.85546875" style="305" bestFit="1" customWidth="1"/>
    <col min="118" max="129" width="30" bestFit="1" customWidth="1"/>
    <col min="130" max="141" width="33.5703125" bestFit="1" customWidth="1"/>
  </cols>
  <sheetData>
    <row r="1" spans="1:141">
      <c r="A1" s="152"/>
      <c r="B1" s="153"/>
      <c r="C1" s="154"/>
      <c r="D1" s="155"/>
      <c r="E1" s="155"/>
      <c r="F1" s="722" t="s">
        <v>198</v>
      </c>
      <c r="G1" s="722"/>
      <c r="H1" s="722"/>
      <c r="I1" s="722"/>
      <c r="J1" s="722"/>
      <c r="K1" s="722"/>
      <c r="L1" s="722"/>
      <c r="M1" s="722"/>
      <c r="N1" s="722"/>
      <c r="O1" s="722"/>
      <c r="P1" s="722"/>
      <c r="Q1" s="722"/>
      <c r="R1" s="722"/>
      <c r="S1" s="723"/>
      <c r="T1" s="249"/>
      <c r="U1" s="724" t="s">
        <v>679</v>
      </c>
      <c r="V1" s="724"/>
      <c r="W1" s="724"/>
      <c r="X1" s="724"/>
      <c r="Y1" s="724"/>
      <c r="Z1" s="724"/>
      <c r="AA1" s="724"/>
      <c r="AB1" s="724"/>
      <c r="AC1" s="724"/>
      <c r="AD1" s="724"/>
      <c r="AE1" s="724"/>
      <c r="AF1" s="724"/>
      <c r="AG1" s="724"/>
      <c r="AH1" s="724"/>
      <c r="AI1" s="249"/>
      <c r="AJ1" s="725" t="s">
        <v>204</v>
      </c>
      <c r="AK1" s="725"/>
      <c r="AL1" s="725"/>
      <c r="AM1" s="725"/>
      <c r="AN1" s="725"/>
      <c r="AO1" s="725"/>
      <c r="AP1" s="725"/>
      <c r="AQ1" s="725"/>
      <c r="AR1" s="725"/>
      <c r="AS1" s="725"/>
      <c r="AT1" s="725"/>
      <c r="AU1" s="725"/>
      <c r="AV1" s="725"/>
      <c r="AW1" s="725"/>
      <c r="AX1" s="156"/>
      <c r="AY1" s="734" t="s">
        <v>680</v>
      </c>
      <c r="AZ1" s="734"/>
      <c r="BA1" s="734"/>
      <c r="BB1" s="734"/>
      <c r="BC1" s="734"/>
      <c r="BD1" s="734"/>
      <c r="BE1" s="734"/>
      <c r="BF1" s="734"/>
      <c r="BG1" s="734"/>
      <c r="BH1" s="734"/>
      <c r="BI1" s="734"/>
      <c r="BJ1" s="734"/>
      <c r="BK1" s="734"/>
      <c r="BL1" s="734"/>
      <c r="BM1" s="156"/>
      <c r="BN1" s="735" t="s">
        <v>681</v>
      </c>
      <c r="BO1" s="735"/>
      <c r="BP1" s="735"/>
      <c r="BQ1" s="735"/>
      <c r="BR1" s="735"/>
      <c r="BS1" s="735"/>
      <c r="BT1" s="735"/>
      <c r="BU1" s="735"/>
      <c r="BV1" s="735"/>
      <c r="BW1" s="735"/>
      <c r="BX1" s="735"/>
      <c r="BY1" s="735"/>
      <c r="BZ1" s="735"/>
      <c r="CA1" s="735"/>
      <c r="CB1" s="156"/>
      <c r="CC1" s="152"/>
      <c r="CD1" s="730" t="s">
        <v>198</v>
      </c>
      <c r="CE1" s="731"/>
      <c r="CF1" s="731"/>
      <c r="CG1" s="731"/>
      <c r="CH1" s="731"/>
      <c r="CI1" s="731"/>
      <c r="CJ1" s="731"/>
      <c r="CK1" s="731"/>
      <c r="CL1" s="731"/>
      <c r="CM1" s="731"/>
      <c r="CN1" s="731"/>
      <c r="CO1" s="732"/>
      <c r="CP1" s="736" t="s">
        <v>679</v>
      </c>
      <c r="CQ1" s="724"/>
      <c r="CR1" s="724"/>
      <c r="CS1" s="724"/>
      <c r="CT1" s="724"/>
      <c r="CU1" s="724"/>
      <c r="CV1" s="724"/>
      <c r="CW1" s="724"/>
      <c r="CX1" s="724"/>
      <c r="CY1" s="724"/>
      <c r="CZ1" s="724"/>
      <c r="DA1" s="724"/>
      <c r="DB1" s="729" t="s">
        <v>204</v>
      </c>
      <c r="DC1" s="729"/>
      <c r="DD1" s="729"/>
      <c r="DE1" s="729"/>
      <c r="DF1" s="729"/>
      <c r="DG1" s="729"/>
      <c r="DH1" s="729"/>
      <c r="DI1" s="729"/>
      <c r="DJ1" s="729"/>
      <c r="DK1" s="729"/>
      <c r="DL1" s="729"/>
      <c r="DM1" s="729"/>
      <c r="DN1" s="733" t="s">
        <v>682</v>
      </c>
      <c r="DO1" s="733"/>
      <c r="DP1" s="733"/>
      <c r="DQ1" s="733"/>
      <c r="DR1" s="733"/>
      <c r="DS1" s="733"/>
      <c r="DT1" s="733"/>
      <c r="DU1" s="733"/>
      <c r="DV1" s="733"/>
      <c r="DW1" s="733"/>
      <c r="DX1" s="733"/>
      <c r="DY1" s="733"/>
      <c r="DZ1" s="717" t="s">
        <v>683</v>
      </c>
      <c r="EA1" s="717"/>
      <c r="EB1" s="717"/>
      <c r="EC1" s="717"/>
      <c r="ED1" s="717"/>
      <c r="EE1" s="717"/>
      <c r="EF1" s="717"/>
      <c r="EG1" s="717"/>
      <c r="EH1" s="717"/>
      <c r="EI1" s="717"/>
      <c r="EJ1" s="717"/>
      <c r="EK1" s="717"/>
    </row>
    <row r="2" spans="1:141">
      <c r="A2" s="157" t="s">
        <v>323</v>
      </c>
      <c r="B2" s="158" t="s">
        <v>684</v>
      </c>
      <c r="C2" s="157" t="s">
        <v>332</v>
      </c>
      <c r="D2" s="157" t="s">
        <v>685</v>
      </c>
      <c r="E2" s="157" t="s">
        <v>220</v>
      </c>
      <c r="F2" s="157" t="s">
        <v>686</v>
      </c>
      <c r="G2" s="270">
        <v>46113</v>
      </c>
      <c r="H2" s="270">
        <v>46143</v>
      </c>
      <c r="I2" s="270">
        <v>46174</v>
      </c>
      <c r="J2" s="270">
        <v>46204</v>
      </c>
      <c r="K2" s="270">
        <v>46235</v>
      </c>
      <c r="L2" s="270">
        <v>46266</v>
      </c>
      <c r="M2" s="270">
        <v>46296</v>
      </c>
      <c r="N2" s="270">
        <v>46327</v>
      </c>
      <c r="O2" s="270">
        <v>46357</v>
      </c>
      <c r="P2" s="270">
        <v>46388</v>
      </c>
      <c r="Q2" s="270">
        <v>46419</v>
      </c>
      <c r="R2" s="270">
        <v>46447</v>
      </c>
      <c r="S2" s="271" t="s">
        <v>65</v>
      </c>
      <c r="T2" s="250"/>
      <c r="U2" s="267" t="s">
        <v>686</v>
      </c>
      <c r="V2" s="284">
        <v>46113</v>
      </c>
      <c r="W2" s="284">
        <v>46143</v>
      </c>
      <c r="X2" s="284">
        <v>46174</v>
      </c>
      <c r="Y2" s="284">
        <v>46204</v>
      </c>
      <c r="Z2" s="284">
        <v>46235</v>
      </c>
      <c r="AA2" s="284">
        <v>46266</v>
      </c>
      <c r="AB2" s="284">
        <v>46296</v>
      </c>
      <c r="AC2" s="284">
        <v>46327</v>
      </c>
      <c r="AD2" s="284">
        <v>46357</v>
      </c>
      <c r="AE2" s="284">
        <v>46388</v>
      </c>
      <c r="AF2" s="284">
        <v>46419</v>
      </c>
      <c r="AG2" s="284">
        <v>46447</v>
      </c>
      <c r="AH2" s="285" t="s">
        <v>65</v>
      </c>
      <c r="AI2" s="250"/>
      <c r="AJ2" s="267" t="s">
        <v>686</v>
      </c>
      <c r="AK2" s="284">
        <v>46113</v>
      </c>
      <c r="AL2" s="284">
        <v>46143</v>
      </c>
      <c r="AM2" s="284">
        <v>46174</v>
      </c>
      <c r="AN2" s="284">
        <v>46204</v>
      </c>
      <c r="AO2" s="284">
        <v>46235</v>
      </c>
      <c r="AP2" s="284">
        <v>46266</v>
      </c>
      <c r="AQ2" s="284">
        <v>46296</v>
      </c>
      <c r="AR2" s="284">
        <v>46327</v>
      </c>
      <c r="AS2" s="284">
        <v>46357</v>
      </c>
      <c r="AT2" s="284">
        <v>46388</v>
      </c>
      <c r="AU2" s="284">
        <v>46419</v>
      </c>
      <c r="AV2" s="284">
        <v>46447</v>
      </c>
      <c r="AW2" s="285" t="s">
        <v>65</v>
      </c>
      <c r="AX2" s="160"/>
      <c r="AY2" s="267" t="s">
        <v>686</v>
      </c>
      <c r="AZ2" s="268">
        <v>46113</v>
      </c>
      <c r="BA2" s="268">
        <v>46143</v>
      </c>
      <c r="BB2" s="268">
        <v>46174</v>
      </c>
      <c r="BC2" s="268">
        <v>46204</v>
      </c>
      <c r="BD2" s="268">
        <v>46235</v>
      </c>
      <c r="BE2" s="268">
        <v>46266</v>
      </c>
      <c r="BF2" s="268">
        <v>46296</v>
      </c>
      <c r="BG2" s="268">
        <v>46327</v>
      </c>
      <c r="BH2" s="268">
        <v>46357</v>
      </c>
      <c r="BI2" s="268">
        <v>46388</v>
      </c>
      <c r="BJ2" s="268">
        <v>46419</v>
      </c>
      <c r="BK2" s="268">
        <v>46447</v>
      </c>
      <c r="BL2" s="269" t="s">
        <v>65</v>
      </c>
      <c r="BM2" s="160"/>
      <c r="BN2" s="267" t="s">
        <v>686</v>
      </c>
      <c r="BO2" s="268">
        <v>46113</v>
      </c>
      <c r="BP2" s="268">
        <v>46143</v>
      </c>
      <c r="BQ2" s="268">
        <v>46174</v>
      </c>
      <c r="BR2" s="268">
        <v>46204</v>
      </c>
      <c r="BS2" s="268">
        <v>46235</v>
      </c>
      <c r="BT2" s="268">
        <v>46266</v>
      </c>
      <c r="BU2" s="268">
        <v>46296</v>
      </c>
      <c r="BV2" s="268">
        <v>46327</v>
      </c>
      <c r="BW2" s="268">
        <v>46357</v>
      </c>
      <c r="BX2" s="268">
        <v>46388</v>
      </c>
      <c r="BY2" s="268">
        <v>46419</v>
      </c>
      <c r="BZ2" s="268">
        <v>46447</v>
      </c>
      <c r="CA2" s="269" t="s">
        <v>65</v>
      </c>
      <c r="CB2" s="160"/>
      <c r="CC2" s="152"/>
      <c r="CD2" s="291">
        <v>46113</v>
      </c>
      <c r="CE2" s="292">
        <v>46143</v>
      </c>
      <c r="CF2" s="291">
        <v>46174</v>
      </c>
      <c r="CG2" s="292">
        <v>46204</v>
      </c>
      <c r="CH2" s="291">
        <v>46235</v>
      </c>
      <c r="CI2" s="292">
        <v>46266</v>
      </c>
      <c r="CJ2" s="291">
        <v>46296</v>
      </c>
      <c r="CK2" s="292">
        <v>46327</v>
      </c>
      <c r="CL2" s="291">
        <v>46357</v>
      </c>
      <c r="CM2" s="292">
        <v>46388</v>
      </c>
      <c r="CN2" s="291">
        <v>46419</v>
      </c>
      <c r="CO2" s="292">
        <v>46447</v>
      </c>
      <c r="CP2" s="293">
        <v>46113</v>
      </c>
      <c r="CQ2" s="294">
        <v>46143</v>
      </c>
      <c r="CR2" s="293">
        <v>46174</v>
      </c>
      <c r="CS2" s="294">
        <v>46204</v>
      </c>
      <c r="CT2" s="293">
        <v>46235</v>
      </c>
      <c r="CU2" s="294">
        <v>46266</v>
      </c>
      <c r="CV2" s="293">
        <v>46296</v>
      </c>
      <c r="CW2" s="294">
        <v>46327</v>
      </c>
      <c r="CX2" s="293">
        <v>46357</v>
      </c>
      <c r="CY2" s="294">
        <v>46388</v>
      </c>
      <c r="CZ2" s="293">
        <v>46419</v>
      </c>
      <c r="DA2" s="295">
        <v>46447</v>
      </c>
      <c r="DB2" s="301">
        <v>46113</v>
      </c>
      <c r="DC2" s="302">
        <v>46143</v>
      </c>
      <c r="DD2" s="301">
        <v>46174</v>
      </c>
      <c r="DE2" s="302">
        <v>46204</v>
      </c>
      <c r="DF2" s="301">
        <v>46235</v>
      </c>
      <c r="DG2" s="302">
        <v>46266</v>
      </c>
      <c r="DH2" s="301">
        <v>46296</v>
      </c>
      <c r="DI2" s="302">
        <v>46327</v>
      </c>
      <c r="DJ2" s="301">
        <v>46357</v>
      </c>
      <c r="DK2" s="302">
        <v>46388</v>
      </c>
      <c r="DL2" s="301">
        <v>46419</v>
      </c>
      <c r="DM2" s="302">
        <v>46447</v>
      </c>
      <c r="DN2" s="320">
        <v>46113</v>
      </c>
      <c r="DO2" s="321">
        <v>46143</v>
      </c>
      <c r="DP2" s="320">
        <v>46174</v>
      </c>
      <c r="DQ2" s="321">
        <v>46204</v>
      </c>
      <c r="DR2" s="320">
        <v>46235</v>
      </c>
      <c r="DS2" s="321">
        <v>46266</v>
      </c>
      <c r="DT2" s="320">
        <v>46296</v>
      </c>
      <c r="DU2" s="321">
        <v>46327</v>
      </c>
      <c r="DV2" s="320">
        <v>46357</v>
      </c>
      <c r="DW2" s="321">
        <v>46388</v>
      </c>
      <c r="DX2" s="320">
        <v>46419</v>
      </c>
      <c r="DY2" s="321">
        <v>46447</v>
      </c>
      <c r="DZ2" s="322">
        <v>46113</v>
      </c>
      <c r="EA2" s="323">
        <v>46143</v>
      </c>
      <c r="EB2" s="322">
        <v>46174</v>
      </c>
      <c r="EC2" s="323">
        <v>46204</v>
      </c>
      <c r="ED2" s="322">
        <v>46235</v>
      </c>
      <c r="EE2" s="323">
        <v>46266</v>
      </c>
      <c r="EF2" s="322">
        <v>46296</v>
      </c>
      <c r="EG2" s="323">
        <v>46327</v>
      </c>
      <c r="EH2" s="322">
        <v>46357</v>
      </c>
      <c r="EI2" s="323">
        <v>46388</v>
      </c>
      <c r="EJ2" s="322">
        <v>46419</v>
      </c>
      <c r="EK2" s="323">
        <v>46447</v>
      </c>
    </row>
    <row r="3" spans="1:141">
      <c r="A3" s="161" t="s">
        <v>326</v>
      </c>
      <c r="B3" s="162" t="s">
        <v>404</v>
      </c>
      <c r="C3" s="161" t="s">
        <v>307</v>
      </c>
      <c r="D3" s="161" t="s">
        <v>14</v>
      </c>
      <c r="E3" s="161" t="s">
        <v>687</v>
      </c>
      <c r="F3" s="161" t="s">
        <v>163</v>
      </c>
      <c r="G3" s="272">
        <f>SUMIFS('Retail_distributor-wise'!CZ:CZ,'Retail_distributor-wise'!$B:$B,'Supply plan_distributor-wise'!$B3,'Retail_distributor-wise'!$C:$C,'Supply plan_distributor-wise'!$C3)</f>
        <v>210</v>
      </c>
      <c r="H3" s="272">
        <f>SUMIFS('Retail_distributor-wise'!DA:DA,'Retail_distributor-wise'!$B:$B,'Supply plan_distributor-wise'!$B3,'Retail_distributor-wise'!$C:$C,'Supply plan_distributor-wise'!$C3)</f>
        <v>285</v>
      </c>
      <c r="I3" s="272">
        <f>SUMIFS('Retail_distributor-wise'!DB:DB,'Retail_distributor-wise'!$B:$B,'Supply plan_distributor-wise'!$B3,'Retail_distributor-wise'!$C:$C,'Supply plan_distributor-wise'!$C3)</f>
        <v>255</v>
      </c>
      <c r="J3" s="272">
        <f>SUMIFS('Retail_distributor-wise'!DC:DC,'Retail_distributor-wise'!$B:$B,'Supply plan_distributor-wise'!$B3,'Retail_distributor-wise'!$C:$C,'Supply plan_distributor-wise'!$C3)</f>
        <v>210</v>
      </c>
      <c r="K3" s="272">
        <f>SUMIFS('Retail_distributor-wise'!DD:DD,'Retail_distributor-wise'!$B:$B,'Supply plan_distributor-wise'!$B3,'Retail_distributor-wise'!$C:$C,'Supply plan_distributor-wise'!$C3)</f>
        <v>125.99999999999999</v>
      </c>
      <c r="L3" s="272">
        <f>SUMIFS('Retail_distributor-wise'!DE:DE,'Retail_distributor-wise'!$B:$B,'Supply plan_distributor-wise'!$B3,'Retail_distributor-wise'!$C:$C,'Supply plan_distributor-wise'!$C3)</f>
        <v>117</v>
      </c>
      <c r="M3" s="272">
        <f>SUMIFS('Retail_distributor-wise'!DF:DF,'Retail_distributor-wise'!$B:$B,'Supply plan_distributor-wise'!$B3,'Retail_distributor-wise'!$C:$C,'Supply plan_distributor-wise'!$C3)</f>
        <v>127.5</v>
      </c>
      <c r="N3" s="272">
        <f>SUMIFS('Retail_distributor-wise'!DG:DG,'Retail_distributor-wise'!$B:$B,'Supply plan_distributor-wise'!$B3,'Retail_distributor-wise'!$C:$C,'Supply plan_distributor-wise'!$C3)</f>
        <v>120</v>
      </c>
      <c r="O3" s="272">
        <f>SUMIFS('Retail_distributor-wise'!DH:DH,'Retail_distributor-wise'!$B:$B,'Supply plan_distributor-wise'!$B3,'Retail_distributor-wise'!$C:$C,'Supply plan_distributor-wise'!$C3)</f>
        <v>132</v>
      </c>
      <c r="P3" s="272">
        <f>SUMIFS('Retail_distributor-wise'!DI:DI,'Retail_distributor-wise'!$B:$B,'Supply plan_distributor-wise'!$B3,'Retail_distributor-wise'!$C:$C,'Supply plan_distributor-wise'!$C3)</f>
        <v>117</v>
      </c>
      <c r="Q3" s="272">
        <f>SUMIFS('Retail_distributor-wise'!DJ:DJ,'Retail_distributor-wise'!$B:$B,'Supply plan_distributor-wise'!$B3,'Retail_distributor-wise'!$C:$C,'Supply plan_distributor-wise'!$C3)</f>
        <v>90</v>
      </c>
      <c r="R3" s="272">
        <f>SUMIFS('Retail_distributor-wise'!DK:DK,'Retail_distributor-wise'!$B:$B,'Supply plan_distributor-wise'!$B3,'Retail_distributor-wise'!$C:$C,'Supply plan_distributor-wise'!$C3)</f>
        <v>105</v>
      </c>
      <c r="S3" s="273">
        <f>SUM(G3:R3)</f>
        <v>1894.5</v>
      </c>
      <c r="T3" s="251"/>
      <c r="U3" s="161" t="s">
        <v>163</v>
      </c>
      <c r="V3" s="272">
        <f>SUMIFS('Retail_distributor-wise'!DN:DN,'Retail_distributor-wise'!$B:$B,'Supply plan_distributor-wise'!$B3,'Retail_distributor-wise'!$C:$C,'Supply plan_distributor-wise'!$C3)</f>
        <v>0</v>
      </c>
      <c r="W3" s="272">
        <f>SUMIFS('Retail_distributor-wise'!DO:DO,'Retail_distributor-wise'!$B:$B,'Supply plan_distributor-wise'!$B3,'Retail_distributor-wise'!$C:$C,'Supply plan_distributor-wise'!$C3)</f>
        <v>0</v>
      </c>
      <c r="X3" s="272">
        <f>SUMIFS('Retail_distributor-wise'!DP:DP,'Retail_distributor-wise'!$B:$B,'Supply plan_distributor-wise'!$B3,'Retail_distributor-wise'!$C:$C,'Supply plan_distributor-wise'!$C3)</f>
        <v>0</v>
      </c>
      <c r="Y3" s="272">
        <f>SUMIFS('Retail_distributor-wise'!DQ:DQ,'Retail_distributor-wise'!$B:$B,'Supply plan_distributor-wise'!$B3,'Retail_distributor-wise'!$C:$C,'Supply plan_distributor-wise'!$C3)</f>
        <v>0</v>
      </c>
      <c r="Z3" s="272">
        <f>SUMIFS('Retail_distributor-wise'!DR:DR,'Retail_distributor-wise'!$B:$B,'Supply plan_distributor-wise'!$B3,'Retail_distributor-wise'!$C:$C,'Supply plan_distributor-wise'!$C3)</f>
        <v>54.000000000000007</v>
      </c>
      <c r="AA3" s="272">
        <f>SUMIFS('Retail_distributor-wise'!DS:DS,'Retail_distributor-wise'!$B:$B,'Supply plan_distributor-wise'!$B3,'Retail_distributor-wise'!$C:$C,'Supply plan_distributor-wise'!$C3)</f>
        <v>78</v>
      </c>
      <c r="AB3" s="272">
        <f>SUMIFS('Retail_distributor-wise'!DT:DT,'Retail_distributor-wise'!$B:$B,'Supply plan_distributor-wise'!$B3,'Retail_distributor-wise'!$C:$C,'Supply plan_distributor-wise'!$C3)</f>
        <v>127.5</v>
      </c>
      <c r="AC3" s="272">
        <f>SUMIFS('Retail_distributor-wise'!DU:DU,'Retail_distributor-wise'!$B:$B,'Supply plan_distributor-wise'!$B3,'Retail_distributor-wise'!$C:$C,'Supply plan_distributor-wise'!$C3)</f>
        <v>180</v>
      </c>
      <c r="AD3" s="272">
        <f>SUMIFS('Retail_distributor-wise'!DV:DV,'Retail_distributor-wise'!$B:$B,'Supply plan_distributor-wise'!$B3,'Retail_distributor-wise'!$C:$C,'Supply plan_distributor-wise'!$C3)</f>
        <v>198</v>
      </c>
      <c r="AE3" s="272">
        <f>SUMIFS('Retail_distributor-wise'!DW:DW,'Retail_distributor-wise'!$B:$B,'Supply plan_distributor-wise'!$B3,'Retail_distributor-wise'!$C:$C,'Supply plan_distributor-wise'!$C3)</f>
        <v>273</v>
      </c>
      <c r="AF3" s="272">
        <f>SUMIFS('Retail_distributor-wise'!DX:DX,'Retail_distributor-wise'!$B:$B,'Supply plan_distributor-wise'!$B3,'Retail_distributor-wise'!$C:$C,'Supply plan_distributor-wise'!$C3)</f>
        <v>360</v>
      </c>
      <c r="AG3" s="272">
        <f>SUMIFS('Retail_distributor-wise'!DY:DY,'Retail_distributor-wise'!$B:$B,'Supply plan_distributor-wise'!$B3,'Retail_distributor-wise'!$C:$C,'Supply plan_distributor-wise'!$C3)</f>
        <v>420</v>
      </c>
      <c r="AH3" s="273">
        <f>SUM(V3:AG3)</f>
        <v>1690.5</v>
      </c>
      <c r="AI3" s="251"/>
      <c r="AJ3" s="161" t="s">
        <v>164</v>
      </c>
      <c r="AK3" s="272">
        <f>SUMIFS('Retail_distributor-wise'!BL:BL,'Retail_distributor-wise'!$B:$B,'Supply plan_distributor-wise'!$B3,'Retail_distributor-wise'!$C:$C,'Supply plan_distributor-wise'!$C3)</f>
        <v>489.99999999999994</v>
      </c>
      <c r="AL3" s="272">
        <f>SUMIFS('Retail_distributor-wise'!BM:BM,'Retail_distributor-wise'!$B:$B,'Supply plan_distributor-wise'!$B3,'Retail_distributor-wise'!$C:$C,'Supply plan_distributor-wise'!$C3)</f>
        <v>665</v>
      </c>
      <c r="AM3" s="272">
        <f>SUMIFS('Retail_distributor-wise'!BN:BN,'Retail_distributor-wise'!$B:$B,'Supply plan_distributor-wise'!$B3,'Retail_distributor-wise'!$C:$C,'Supply plan_distributor-wise'!$C3)</f>
        <v>595</v>
      </c>
      <c r="AN3" s="272">
        <f>SUMIFS('Retail_distributor-wise'!BO:BO,'Retail_distributor-wise'!$B:$B,'Supply plan_distributor-wise'!$B3,'Retail_distributor-wise'!$C:$C,'Supply plan_distributor-wise'!$C3)</f>
        <v>489.99999999999994</v>
      </c>
      <c r="AO3" s="272">
        <f>SUMIFS('Retail_distributor-wise'!BP:BP,'Retail_distributor-wise'!$B:$B,'Supply plan_distributor-wise'!$B3,'Retail_distributor-wise'!$C:$C,'Supply plan_distributor-wise'!$C3)</f>
        <v>420</v>
      </c>
      <c r="AP3" s="272">
        <f>SUMIFS('Retail_distributor-wise'!BQ:BQ,'Retail_distributor-wise'!$B:$B,'Supply plan_distributor-wise'!$B3,'Retail_distributor-wise'!$C:$C,'Supply plan_distributor-wise'!$C3)</f>
        <v>454.99999999999994</v>
      </c>
      <c r="AQ3" s="272">
        <f>SUMIFS('Retail_distributor-wise'!BR:BR,'Retail_distributor-wise'!$B:$B,'Supply plan_distributor-wise'!$B3,'Retail_distributor-wise'!$C:$C,'Supply plan_distributor-wise'!$C3)</f>
        <v>595</v>
      </c>
      <c r="AR3" s="272">
        <f>SUMIFS('Retail_distributor-wise'!BS:BS,'Retail_distributor-wise'!$B:$B,'Supply plan_distributor-wise'!$B3,'Retail_distributor-wise'!$C:$C,'Supply plan_distributor-wise'!$C3)</f>
        <v>700</v>
      </c>
      <c r="AS3" s="272">
        <f>SUMIFS('Retail_distributor-wise'!BT:BT,'Retail_distributor-wise'!$B:$B,'Supply plan_distributor-wise'!$B3,'Retail_distributor-wise'!$C:$C,'Supply plan_distributor-wise'!$C3)</f>
        <v>770</v>
      </c>
      <c r="AT3" s="272">
        <f>SUMIFS('Retail_distributor-wise'!BU:BU,'Retail_distributor-wise'!$B:$B,'Supply plan_distributor-wise'!$B3,'Retail_distributor-wise'!$C:$C,'Supply plan_distributor-wise'!$C3)</f>
        <v>909.99999999999989</v>
      </c>
      <c r="AU3" s="272">
        <f>SUMIFS('Retail_distributor-wise'!BV:BV,'Retail_distributor-wise'!$B:$B,'Supply plan_distributor-wise'!$B3,'Retail_distributor-wise'!$C:$C,'Supply plan_distributor-wise'!$C3)</f>
        <v>1050</v>
      </c>
      <c r="AV3" s="272">
        <f>SUMIFS('Retail_distributor-wise'!BW:BW,'Retail_distributor-wise'!$B:$B,'Supply plan_distributor-wise'!$B3,'Retail_distributor-wise'!$C:$C,'Supply plan_distributor-wise'!$C3)</f>
        <v>1225</v>
      </c>
      <c r="AW3" s="273">
        <f>SUM(AK3:AV3)</f>
        <v>8365</v>
      </c>
      <c r="AX3" s="163"/>
      <c r="AY3" s="161" t="s">
        <v>163</v>
      </c>
      <c r="AZ3" s="272">
        <f>SUMIFS(Distributor_projects!AV:AV,Distributor_projects!$B:$B,'Supply plan_distributor-wise'!$B3,Distributor_projects!$C:$C,'Supply plan_distributor-wise'!$C3)</f>
        <v>50</v>
      </c>
      <c r="BA3" s="272">
        <f>SUMIFS(Distributor_projects!AW:AW,Distributor_projects!$B:$B,'Supply plan_distributor-wise'!$B3,Distributor_projects!$C:$C,'Supply plan_distributor-wise'!$C3)</f>
        <v>75</v>
      </c>
      <c r="BB3" s="272">
        <f>SUMIFS(Distributor_projects!AX:AX,Distributor_projects!$B:$B,'Supply plan_distributor-wise'!$B3,Distributor_projects!$C:$C,'Supply plan_distributor-wise'!$C3)</f>
        <v>100</v>
      </c>
      <c r="BC3" s="272">
        <f>SUMIFS(Distributor_projects!AY:AY,Distributor_projects!$B:$B,'Supply plan_distributor-wise'!$B3,Distributor_projects!$C:$C,'Supply plan_distributor-wise'!$C3)</f>
        <v>125</v>
      </c>
      <c r="BD3" s="272">
        <f>SUMIFS(Distributor_projects!AZ:AZ,Distributor_projects!$B:$B,'Supply plan_distributor-wise'!$B3,Distributor_projects!$C:$C,'Supply plan_distributor-wise'!$C3)</f>
        <v>150</v>
      </c>
      <c r="BE3" s="272">
        <f>SUMIFS(Distributor_projects!BA:BA,Distributor_projects!$B:$B,'Supply plan_distributor-wise'!$B3,Distributor_projects!$C:$C,'Supply plan_distributor-wise'!$C3)</f>
        <v>175</v>
      </c>
      <c r="BF3" s="272">
        <f>SUMIFS(Distributor_projects!BB:BB,Distributor_projects!$B:$B,'Supply plan_distributor-wise'!$B3,Distributor_projects!$C:$C,'Supply plan_distributor-wise'!$C3)</f>
        <v>200</v>
      </c>
      <c r="BG3" s="272">
        <f>SUMIFS(Distributor_projects!BC:BC,Distributor_projects!$B:$B,'Supply plan_distributor-wise'!$B3,Distributor_projects!$C:$C,'Supply plan_distributor-wise'!$C3)</f>
        <v>225</v>
      </c>
      <c r="BH3" s="272">
        <f>SUMIFS(Distributor_projects!BD:BD,Distributor_projects!$B:$B,'Supply plan_distributor-wise'!$B3,Distributor_projects!$C:$C,'Supply plan_distributor-wise'!$C3)</f>
        <v>250</v>
      </c>
      <c r="BI3" s="272">
        <f>SUMIFS(Distributor_projects!BE:BE,Distributor_projects!$B:$B,'Supply plan_distributor-wise'!$B3,Distributor_projects!$C:$C,'Supply plan_distributor-wise'!$C3)</f>
        <v>275</v>
      </c>
      <c r="BJ3" s="272">
        <f>SUMIFS(Distributor_projects!BF:BF,Distributor_projects!$B:$B,'Supply plan_distributor-wise'!$B3,Distributor_projects!$C:$C,'Supply plan_distributor-wise'!$C3)</f>
        <v>300</v>
      </c>
      <c r="BK3" s="272">
        <f>SUMIFS(Distributor_projects!BG:BG,Distributor_projects!$B:$B,'Supply plan_distributor-wise'!$B3,Distributor_projects!$C:$C,'Supply plan_distributor-wise'!$C3)</f>
        <v>325</v>
      </c>
      <c r="BL3" s="273">
        <f>SUM(AZ3:BK3)</f>
        <v>2250</v>
      </c>
      <c r="BM3" s="163"/>
      <c r="BN3" s="161" t="s">
        <v>164</v>
      </c>
      <c r="BO3" s="185">
        <f>SUMIFS(Distributor_projects!BJ:BJ,Distributor_projects!$B:$B,'Supply plan_distributor-wise'!$B3,Distributor_projects!$C:$C,'Supply plan_distributor-wise'!$C3)</f>
        <v>50</v>
      </c>
      <c r="BP3" s="185">
        <f>SUMIFS(Distributor_projects!BK:BK,Distributor_projects!$B:$B,'Supply plan_distributor-wise'!$B3,Distributor_projects!$C:$C,'Supply plan_distributor-wise'!$C3)</f>
        <v>75</v>
      </c>
      <c r="BQ3" s="185">
        <f>SUMIFS(Distributor_projects!BL:BL,Distributor_projects!$B:$B,'Supply plan_distributor-wise'!$B3,Distributor_projects!$C:$C,'Supply plan_distributor-wise'!$C3)</f>
        <v>100</v>
      </c>
      <c r="BR3" s="185">
        <f>SUMIFS(Distributor_projects!BM:BM,Distributor_projects!$B:$B,'Supply plan_distributor-wise'!$B3,Distributor_projects!$C:$C,'Supply plan_distributor-wise'!$C3)</f>
        <v>125</v>
      </c>
      <c r="BS3" s="185">
        <f>SUMIFS(Distributor_projects!BN:BN,Distributor_projects!$B:$B,'Supply plan_distributor-wise'!$B3,Distributor_projects!$C:$C,'Supply plan_distributor-wise'!$C3)</f>
        <v>150</v>
      </c>
      <c r="BT3" s="185">
        <f>SUMIFS(Distributor_projects!BO:BO,Distributor_projects!$B:$B,'Supply plan_distributor-wise'!$B3,Distributor_projects!$C:$C,'Supply plan_distributor-wise'!$C3)</f>
        <v>175</v>
      </c>
      <c r="BU3" s="185">
        <f>SUMIFS(Distributor_projects!BP:BP,Distributor_projects!$B:$B,'Supply plan_distributor-wise'!$B3,Distributor_projects!$C:$C,'Supply plan_distributor-wise'!$C3)</f>
        <v>200</v>
      </c>
      <c r="BV3" s="185">
        <f>SUMIFS(Distributor_projects!BQ:BQ,Distributor_projects!$B:$B,'Supply plan_distributor-wise'!$B3,Distributor_projects!$C:$C,'Supply plan_distributor-wise'!$C3)</f>
        <v>225</v>
      </c>
      <c r="BW3" s="185">
        <f>SUMIFS(Distributor_projects!BR:BR,Distributor_projects!$B:$B,'Supply plan_distributor-wise'!$B3,Distributor_projects!$C:$C,'Supply plan_distributor-wise'!$C3)</f>
        <v>250</v>
      </c>
      <c r="BX3" s="185">
        <f>SUMIFS(Distributor_projects!BS:BS,Distributor_projects!$B:$B,'Supply plan_distributor-wise'!$B3,Distributor_projects!$C:$C,'Supply plan_distributor-wise'!$C3)</f>
        <v>275</v>
      </c>
      <c r="BY3" s="185">
        <f>SUMIFS(Distributor_projects!BT:BT,Distributor_projects!$B:$B,'Supply plan_distributor-wise'!$B3,Distributor_projects!$C:$C,'Supply plan_distributor-wise'!$C3)</f>
        <v>300</v>
      </c>
      <c r="BZ3" s="185">
        <f>SUMIFS(Distributor_projects!BU:BU,Distributor_projects!$B:$B,'Supply plan_distributor-wise'!$B3,Distributor_projects!$C:$C,'Supply plan_distributor-wise'!$C3)</f>
        <v>325</v>
      </c>
      <c r="CA3" s="273">
        <f>SUM(BO3:BZ3)</f>
        <v>2250</v>
      </c>
      <c r="CB3" s="163"/>
      <c r="CC3" s="152"/>
      <c r="CD3" s="161" t="s">
        <v>163</v>
      </c>
      <c r="CE3" s="161" t="s">
        <v>163</v>
      </c>
      <c r="CF3" s="161" t="s">
        <v>163</v>
      </c>
      <c r="CG3" s="161" t="s">
        <v>163</v>
      </c>
      <c r="CH3" s="161" t="s">
        <v>163</v>
      </c>
      <c r="CI3" s="161" t="s">
        <v>163</v>
      </c>
      <c r="CJ3" s="161" t="s">
        <v>163</v>
      </c>
      <c r="CK3" s="161" t="s">
        <v>163</v>
      </c>
      <c r="CL3" s="161" t="s">
        <v>163</v>
      </c>
      <c r="CM3" s="161" t="s">
        <v>163</v>
      </c>
      <c r="CN3" s="161" t="s">
        <v>163</v>
      </c>
      <c r="CO3" s="161" t="s">
        <v>163</v>
      </c>
      <c r="CP3" s="161" t="s">
        <v>163</v>
      </c>
      <c r="CQ3" s="161" t="s">
        <v>163</v>
      </c>
      <c r="CR3" s="161" t="s">
        <v>163</v>
      </c>
      <c r="CS3" s="161" t="s">
        <v>163</v>
      </c>
      <c r="CT3" s="161" t="s">
        <v>163</v>
      </c>
      <c r="CU3" s="161" t="s">
        <v>163</v>
      </c>
      <c r="CV3" s="161" t="s">
        <v>163</v>
      </c>
      <c r="CW3" s="161" t="s">
        <v>163</v>
      </c>
      <c r="CX3" s="161" t="s">
        <v>163</v>
      </c>
      <c r="CY3" s="161" t="s">
        <v>163</v>
      </c>
      <c r="CZ3" s="161" t="s">
        <v>163</v>
      </c>
      <c r="DA3" s="161" t="s">
        <v>163</v>
      </c>
      <c r="DB3" s="161" t="s">
        <v>164</v>
      </c>
      <c r="DC3" s="161" t="s">
        <v>164</v>
      </c>
      <c r="DD3" s="161" t="s">
        <v>164</v>
      </c>
      <c r="DE3" s="161" t="s">
        <v>164</v>
      </c>
      <c r="DF3" s="161" t="s">
        <v>164</v>
      </c>
      <c r="DG3" s="161" t="s">
        <v>164</v>
      </c>
      <c r="DH3" s="161" t="s">
        <v>164</v>
      </c>
      <c r="DI3" s="161" t="s">
        <v>164</v>
      </c>
      <c r="DJ3" s="161" t="s">
        <v>164</v>
      </c>
      <c r="DK3" s="161" t="s">
        <v>164</v>
      </c>
      <c r="DL3" s="161" t="s">
        <v>164</v>
      </c>
      <c r="DM3" s="161" t="s">
        <v>164</v>
      </c>
      <c r="DN3" s="161" t="s">
        <v>163</v>
      </c>
      <c r="DO3" s="161" t="s">
        <v>163</v>
      </c>
      <c r="DP3" s="161" t="s">
        <v>163</v>
      </c>
      <c r="DQ3" s="161" t="s">
        <v>163</v>
      </c>
      <c r="DR3" s="161" t="s">
        <v>163</v>
      </c>
      <c r="DS3" s="161" t="s">
        <v>163</v>
      </c>
      <c r="DT3" s="161" t="s">
        <v>163</v>
      </c>
      <c r="DU3" s="161" t="s">
        <v>163</v>
      </c>
      <c r="DV3" s="161" t="s">
        <v>163</v>
      </c>
      <c r="DW3" s="161" t="s">
        <v>163</v>
      </c>
      <c r="DX3" s="161" t="s">
        <v>163</v>
      </c>
      <c r="DY3" s="161" t="s">
        <v>163</v>
      </c>
      <c r="DZ3" s="161" t="s">
        <v>164</v>
      </c>
      <c r="EA3" s="161" t="s">
        <v>164</v>
      </c>
      <c r="EB3" s="161" t="s">
        <v>164</v>
      </c>
      <c r="EC3" s="161" t="s">
        <v>164</v>
      </c>
      <c r="ED3" s="161" t="s">
        <v>164</v>
      </c>
      <c r="EE3" s="161" t="s">
        <v>164</v>
      </c>
      <c r="EF3" s="161" t="s">
        <v>164</v>
      </c>
      <c r="EG3" s="161" t="s">
        <v>164</v>
      </c>
      <c r="EH3" s="161" t="s">
        <v>164</v>
      </c>
      <c r="EI3" s="161" t="s">
        <v>164</v>
      </c>
      <c r="EJ3" s="161" t="s">
        <v>164</v>
      </c>
      <c r="EK3" s="161" t="s">
        <v>164</v>
      </c>
    </row>
    <row r="4" spans="1:141">
      <c r="A4" s="161" t="s">
        <v>326</v>
      </c>
      <c r="B4" s="162" t="s">
        <v>409</v>
      </c>
      <c r="C4" s="161" t="s">
        <v>307</v>
      </c>
      <c r="D4" s="161" t="s">
        <v>14</v>
      </c>
      <c r="E4" s="161" t="s">
        <v>687</v>
      </c>
      <c r="F4" s="161" t="s">
        <v>167</v>
      </c>
      <c r="G4" s="272">
        <f>SUMIFS('Retail_distributor-wise'!CZ:CZ,'Retail_distributor-wise'!$B:$B,'Supply plan_distributor-wise'!$B4,'Retail_distributor-wise'!$C:$C,'Supply plan_distributor-wise'!$C4)</f>
        <v>90</v>
      </c>
      <c r="H4" s="272">
        <f>SUMIFS('Retail_distributor-wise'!DA:DA,'Retail_distributor-wise'!$B:$B,'Supply plan_distributor-wise'!$B4,'Retail_distributor-wise'!$C:$C,'Supply plan_distributor-wise'!$C4)</f>
        <v>120</v>
      </c>
      <c r="I4" s="272">
        <f>SUMIFS('Retail_distributor-wise'!DB:DB,'Retail_distributor-wise'!$B:$B,'Supply plan_distributor-wise'!$B4,'Retail_distributor-wise'!$C:$C,'Supply plan_distributor-wise'!$C4)</f>
        <v>120</v>
      </c>
      <c r="J4" s="272">
        <f>SUMIFS('Retail_distributor-wise'!DC:DC,'Retail_distributor-wise'!$B:$B,'Supply plan_distributor-wise'!$B4,'Retail_distributor-wise'!$C:$C,'Supply plan_distributor-wise'!$C4)</f>
        <v>90</v>
      </c>
      <c r="K4" s="272">
        <f>SUMIFS('Retail_distributor-wise'!DD:DD,'Retail_distributor-wise'!$B:$B,'Supply plan_distributor-wise'!$B4,'Retail_distributor-wise'!$C:$C,'Supply plan_distributor-wise'!$C4)</f>
        <v>42</v>
      </c>
      <c r="L4" s="272">
        <f>SUMIFS('Retail_distributor-wise'!DE:DE,'Retail_distributor-wise'!$B:$B,'Supply plan_distributor-wise'!$B4,'Retail_distributor-wise'!$C:$C,'Supply plan_distributor-wise'!$C4)</f>
        <v>45</v>
      </c>
      <c r="M4" s="272">
        <f>SUMIFS('Retail_distributor-wise'!DF:DF,'Retail_distributor-wise'!$B:$B,'Supply plan_distributor-wise'!$B4,'Retail_distributor-wise'!$C:$C,'Supply plan_distributor-wise'!$C4)</f>
        <v>36</v>
      </c>
      <c r="N4" s="272">
        <f>SUMIFS('Retail_distributor-wise'!DG:DG,'Retail_distributor-wise'!$B:$B,'Supply plan_distributor-wise'!$B4,'Retail_distributor-wise'!$C:$C,'Supply plan_distributor-wise'!$C4)</f>
        <v>24</v>
      </c>
      <c r="O4" s="272">
        <f>SUMIFS('Retail_distributor-wise'!DH:DH,'Retail_distributor-wise'!$B:$B,'Supply plan_distributor-wise'!$B4,'Retail_distributor-wise'!$C:$C,'Supply plan_distributor-wise'!$C4)</f>
        <v>30</v>
      </c>
      <c r="P4" s="272">
        <f>SUMIFS('Retail_distributor-wise'!DI:DI,'Retail_distributor-wise'!$B:$B,'Supply plan_distributor-wise'!$B4,'Retail_distributor-wise'!$C:$C,'Supply plan_distributor-wise'!$C4)</f>
        <v>18</v>
      </c>
      <c r="Q4" s="272">
        <f>SUMIFS('Retail_distributor-wise'!DJ:DJ,'Retail_distributor-wise'!$B:$B,'Supply plan_distributor-wise'!$B4,'Retail_distributor-wise'!$C:$C,'Supply plan_distributor-wise'!$C4)</f>
        <v>0</v>
      </c>
      <c r="R4" s="272">
        <f>SUMIFS('Retail_distributor-wise'!DK:DK,'Retail_distributor-wise'!$B:$B,'Supply plan_distributor-wise'!$B4,'Retail_distributor-wise'!$C:$C,'Supply plan_distributor-wise'!$C4)</f>
        <v>0</v>
      </c>
      <c r="S4" s="273">
        <f t="shared" ref="S4:S53" si="0">SUM(G4:R4)</f>
        <v>615</v>
      </c>
      <c r="T4" s="251"/>
      <c r="U4" s="161" t="s">
        <v>167</v>
      </c>
      <c r="V4" s="272">
        <f>SUMIFS('Retail_distributor-wise'!DN:DN,'Retail_distributor-wise'!$B:$B,'Supply plan_distributor-wise'!$B4,'Retail_distributor-wise'!$C:$C,'Supply plan_distributor-wise'!$C4)</f>
        <v>0</v>
      </c>
      <c r="W4" s="272">
        <f>SUMIFS('Retail_distributor-wise'!DO:DO,'Retail_distributor-wise'!$B:$B,'Supply plan_distributor-wise'!$B4,'Retail_distributor-wise'!$C:$C,'Supply plan_distributor-wise'!$C4)</f>
        <v>0</v>
      </c>
      <c r="X4" s="272">
        <f>SUMIFS('Retail_distributor-wise'!DP:DP,'Retail_distributor-wise'!$B:$B,'Supply plan_distributor-wise'!$B4,'Retail_distributor-wise'!$C:$C,'Supply plan_distributor-wise'!$C4)</f>
        <v>0</v>
      </c>
      <c r="Y4" s="272">
        <f>SUMIFS('Retail_distributor-wise'!DQ:DQ,'Retail_distributor-wise'!$B:$B,'Supply plan_distributor-wise'!$B4,'Retail_distributor-wise'!$C:$C,'Supply plan_distributor-wise'!$C4)</f>
        <v>0</v>
      </c>
      <c r="Z4" s="272">
        <f>SUMIFS('Retail_distributor-wise'!DR:DR,'Retail_distributor-wise'!$B:$B,'Supply plan_distributor-wise'!$B4,'Retail_distributor-wise'!$C:$C,'Supply plan_distributor-wise'!$C4)</f>
        <v>18.000000000000004</v>
      </c>
      <c r="AA4" s="272">
        <f>SUMIFS('Retail_distributor-wise'!DS:DS,'Retail_distributor-wise'!$B:$B,'Supply plan_distributor-wise'!$B4,'Retail_distributor-wise'!$C:$C,'Supply plan_distributor-wise'!$C4)</f>
        <v>45</v>
      </c>
      <c r="AB4" s="272">
        <f>SUMIFS('Retail_distributor-wise'!DT:DT,'Retail_distributor-wise'!$B:$B,'Supply plan_distributor-wise'!$B4,'Retail_distributor-wise'!$C:$C,'Supply plan_distributor-wise'!$C4)</f>
        <v>84</v>
      </c>
      <c r="AC4" s="272">
        <f>SUMIFS('Retail_distributor-wise'!DU:DU,'Retail_distributor-wise'!$B:$B,'Supply plan_distributor-wise'!$B4,'Retail_distributor-wise'!$C:$C,'Supply plan_distributor-wise'!$C4)</f>
        <v>96</v>
      </c>
      <c r="AD4" s="272">
        <f>SUMIFS('Retail_distributor-wise'!DV:DV,'Retail_distributor-wise'!$B:$B,'Supply plan_distributor-wise'!$B4,'Retail_distributor-wise'!$C:$C,'Supply plan_distributor-wise'!$C4)</f>
        <v>120</v>
      </c>
      <c r="AE4" s="272">
        <f>SUMIFS('Retail_distributor-wise'!DW:DW,'Retail_distributor-wise'!$B:$B,'Supply plan_distributor-wise'!$B4,'Retail_distributor-wise'!$C:$C,'Supply plan_distributor-wise'!$C4)</f>
        <v>162</v>
      </c>
      <c r="AF4" s="272">
        <f>SUMIFS('Retail_distributor-wise'!DX:DX,'Retail_distributor-wise'!$B:$B,'Supply plan_distributor-wise'!$B4,'Retail_distributor-wise'!$C:$C,'Supply plan_distributor-wise'!$C4)</f>
        <v>210</v>
      </c>
      <c r="AG4" s="272">
        <f>SUMIFS('Retail_distributor-wise'!DY:DY,'Retail_distributor-wise'!$B:$B,'Supply plan_distributor-wise'!$B4,'Retail_distributor-wise'!$C:$C,'Supply plan_distributor-wise'!$C4)</f>
        <v>240</v>
      </c>
      <c r="AH4" s="273">
        <f t="shared" ref="AH4:AH57" si="1">SUM(V4:AG4)</f>
        <v>975</v>
      </c>
      <c r="AI4" s="251"/>
      <c r="AJ4" s="161" t="s">
        <v>118</v>
      </c>
      <c r="AK4" s="272">
        <f>SUMIFS('Retail_distributor-wise'!BL:BL,'Retail_distributor-wise'!$B:$B,'Supply plan_distributor-wise'!$B4,'Retail_distributor-wise'!$C:$C,'Supply plan_distributor-wise'!$C4)</f>
        <v>60</v>
      </c>
      <c r="AL4" s="272">
        <f>SUMIFS('Retail_distributor-wise'!BM:BM,'Retail_distributor-wise'!$B:$B,'Supply plan_distributor-wise'!$B4,'Retail_distributor-wise'!$C:$C,'Supply plan_distributor-wise'!$C4)</f>
        <v>80</v>
      </c>
      <c r="AM4" s="272">
        <f>SUMIFS('Retail_distributor-wise'!BN:BN,'Retail_distributor-wise'!$B:$B,'Supply plan_distributor-wise'!$B4,'Retail_distributor-wise'!$C:$C,'Supply plan_distributor-wise'!$C4)</f>
        <v>80</v>
      </c>
      <c r="AN4" s="272">
        <f>SUMIFS('Retail_distributor-wise'!BO:BO,'Retail_distributor-wise'!$B:$B,'Supply plan_distributor-wise'!$B4,'Retail_distributor-wise'!$C:$C,'Supply plan_distributor-wise'!$C4)</f>
        <v>60</v>
      </c>
      <c r="AO4" s="272">
        <f>SUMIFS('Retail_distributor-wise'!BP:BP,'Retail_distributor-wise'!$B:$B,'Supply plan_distributor-wise'!$B4,'Retail_distributor-wise'!$C:$C,'Supply plan_distributor-wise'!$C4)</f>
        <v>40</v>
      </c>
      <c r="AP4" s="272">
        <f>SUMIFS('Retail_distributor-wise'!BQ:BQ,'Retail_distributor-wise'!$B:$B,'Supply plan_distributor-wise'!$B4,'Retail_distributor-wise'!$C:$C,'Supply plan_distributor-wise'!$C4)</f>
        <v>60</v>
      </c>
      <c r="AQ4" s="272">
        <f>SUMIFS('Retail_distributor-wise'!BR:BR,'Retail_distributor-wise'!$B:$B,'Supply plan_distributor-wise'!$B4,'Retail_distributor-wise'!$C:$C,'Supply plan_distributor-wise'!$C4)</f>
        <v>80</v>
      </c>
      <c r="AR4" s="272">
        <f>SUMIFS('Retail_distributor-wise'!BS:BS,'Retail_distributor-wise'!$B:$B,'Supply plan_distributor-wise'!$B4,'Retail_distributor-wise'!$C:$C,'Supply plan_distributor-wise'!$C4)</f>
        <v>80</v>
      </c>
      <c r="AS4" s="272">
        <f>SUMIFS('Retail_distributor-wise'!BT:BT,'Retail_distributor-wise'!$B:$B,'Supply plan_distributor-wise'!$B4,'Retail_distributor-wise'!$C:$C,'Supply plan_distributor-wise'!$C4)</f>
        <v>100</v>
      </c>
      <c r="AT4" s="272">
        <f>SUMIFS('Retail_distributor-wise'!BU:BU,'Retail_distributor-wise'!$B:$B,'Supply plan_distributor-wise'!$B4,'Retail_distributor-wise'!$C:$C,'Supply plan_distributor-wise'!$C4)</f>
        <v>120</v>
      </c>
      <c r="AU4" s="272">
        <f>SUMIFS('Retail_distributor-wise'!BV:BV,'Retail_distributor-wise'!$B:$B,'Supply plan_distributor-wise'!$B4,'Retail_distributor-wise'!$C:$C,'Supply plan_distributor-wise'!$C4)</f>
        <v>140</v>
      </c>
      <c r="AV4" s="272">
        <f>SUMIFS('Retail_distributor-wise'!BW:BW,'Retail_distributor-wise'!$B:$B,'Supply plan_distributor-wise'!$B4,'Retail_distributor-wise'!$C:$C,'Supply plan_distributor-wise'!$C4)</f>
        <v>160</v>
      </c>
      <c r="AW4" s="273">
        <f>SUM(AK4:AV4)</f>
        <v>1060</v>
      </c>
      <c r="AX4" s="165"/>
      <c r="AY4" s="161" t="s">
        <v>167</v>
      </c>
      <c r="AZ4" s="272">
        <f>SUMIFS(Distributor_projects!AV:AV,Distributor_projects!$B:$B,'Supply plan_distributor-wise'!$B4,Distributor_projects!$C:$C,'Supply plan_distributor-wise'!$C4)</f>
        <v>50</v>
      </c>
      <c r="BA4" s="272">
        <f>SUMIFS(Distributor_projects!AW:AW,Distributor_projects!$B:$B,'Supply plan_distributor-wise'!$B4,Distributor_projects!$C:$C,'Supply plan_distributor-wise'!$C4)</f>
        <v>50</v>
      </c>
      <c r="BB4" s="272">
        <f>SUMIFS(Distributor_projects!AX:AX,Distributor_projects!$B:$B,'Supply plan_distributor-wise'!$B4,Distributor_projects!$C:$C,'Supply plan_distributor-wise'!$C4)</f>
        <v>50</v>
      </c>
      <c r="BC4" s="272">
        <f>SUMIFS(Distributor_projects!AY:AY,Distributor_projects!$B:$B,'Supply plan_distributor-wise'!$B4,Distributor_projects!$C:$C,'Supply plan_distributor-wise'!$C4)</f>
        <v>50</v>
      </c>
      <c r="BD4" s="272">
        <f>SUMIFS(Distributor_projects!AZ:AZ,Distributor_projects!$B:$B,'Supply plan_distributor-wise'!$B4,Distributor_projects!$C:$C,'Supply plan_distributor-wise'!$C4)</f>
        <v>50</v>
      </c>
      <c r="BE4" s="272">
        <f>SUMIFS(Distributor_projects!BA:BA,Distributor_projects!$B:$B,'Supply plan_distributor-wise'!$B4,Distributor_projects!$C:$C,'Supply plan_distributor-wise'!$C4)</f>
        <v>50</v>
      </c>
      <c r="BF4" s="272">
        <f>SUMIFS(Distributor_projects!BB:BB,Distributor_projects!$B:$B,'Supply plan_distributor-wise'!$B4,Distributor_projects!$C:$C,'Supply plan_distributor-wise'!$C4)</f>
        <v>50</v>
      </c>
      <c r="BG4" s="272">
        <f>SUMIFS(Distributor_projects!BC:BC,Distributor_projects!$B:$B,'Supply plan_distributor-wise'!$B4,Distributor_projects!$C:$C,'Supply plan_distributor-wise'!$C4)</f>
        <v>50</v>
      </c>
      <c r="BH4" s="272">
        <f>SUMIFS(Distributor_projects!BD:BD,Distributor_projects!$B:$B,'Supply plan_distributor-wise'!$B4,Distributor_projects!$C:$C,'Supply plan_distributor-wise'!$C4)</f>
        <v>50</v>
      </c>
      <c r="BI4" s="272">
        <f>SUMIFS(Distributor_projects!BE:BE,Distributor_projects!$B:$B,'Supply plan_distributor-wise'!$B4,Distributor_projects!$C:$C,'Supply plan_distributor-wise'!$C4)</f>
        <v>50</v>
      </c>
      <c r="BJ4" s="272">
        <f>SUMIFS(Distributor_projects!BF:BF,Distributor_projects!$B:$B,'Supply plan_distributor-wise'!$B4,Distributor_projects!$C:$C,'Supply plan_distributor-wise'!$C4)</f>
        <v>50</v>
      </c>
      <c r="BK4" s="272">
        <f>SUMIFS(Distributor_projects!BG:BG,Distributor_projects!$B:$B,'Supply plan_distributor-wise'!$B4,Distributor_projects!$C:$C,'Supply plan_distributor-wise'!$C4)</f>
        <v>50</v>
      </c>
      <c r="BL4" s="273">
        <f t="shared" ref="BL4:BL57" si="2">SUM(AZ4:BK4)</f>
        <v>600</v>
      </c>
      <c r="BM4" s="165"/>
      <c r="BN4" s="181" t="s">
        <v>118</v>
      </c>
      <c r="BO4" s="185">
        <f>SUMIFS(Distributor_projects!BJ:BJ,Distributor_projects!$B:$B,'Supply plan_distributor-wise'!$B4,Distributor_projects!$C:$C,'Supply plan_distributor-wise'!$C4)</f>
        <v>50</v>
      </c>
      <c r="BP4" s="185">
        <f>SUMIFS(Distributor_projects!BK:BK,Distributor_projects!$B:$B,'Supply plan_distributor-wise'!$B4,Distributor_projects!$C:$C,'Supply plan_distributor-wise'!$C4)</f>
        <v>50</v>
      </c>
      <c r="BQ4" s="185">
        <f>SUMIFS(Distributor_projects!BL:BL,Distributor_projects!$B:$B,'Supply plan_distributor-wise'!$B4,Distributor_projects!$C:$C,'Supply plan_distributor-wise'!$C4)</f>
        <v>50</v>
      </c>
      <c r="BR4" s="185">
        <f>SUMIFS(Distributor_projects!BM:BM,Distributor_projects!$B:$B,'Supply plan_distributor-wise'!$B4,Distributor_projects!$C:$C,'Supply plan_distributor-wise'!$C4)</f>
        <v>50</v>
      </c>
      <c r="BS4" s="185">
        <f>SUMIFS(Distributor_projects!BN:BN,Distributor_projects!$B:$B,'Supply plan_distributor-wise'!$B4,Distributor_projects!$C:$C,'Supply plan_distributor-wise'!$C4)</f>
        <v>50</v>
      </c>
      <c r="BT4" s="185">
        <f>SUMIFS(Distributor_projects!BO:BO,Distributor_projects!$B:$B,'Supply plan_distributor-wise'!$B4,Distributor_projects!$C:$C,'Supply plan_distributor-wise'!$C4)</f>
        <v>50</v>
      </c>
      <c r="BU4" s="185">
        <f>SUMIFS(Distributor_projects!BP:BP,Distributor_projects!$B:$B,'Supply plan_distributor-wise'!$B4,Distributor_projects!$C:$C,'Supply plan_distributor-wise'!$C4)</f>
        <v>50</v>
      </c>
      <c r="BV4" s="185">
        <f>SUMIFS(Distributor_projects!BQ:BQ,Distributor_projects!$B:$B,'Supply plan_distributor-wise'!$B4,Distributor_projects!$C:$C,'Supply plan_distributor-wise'!$C4)</f>
        <v>50</v>
      </c>
      <c r="BW4" s="185">
        <f>SUMIFS(Distributor_projects!BR:BR,Distributor_projects!$B:$B,'Supply plan_distributor-wise'!$B4,Distributor_projects!$C:$C,'Supply plan_distributor-wise'!$C4)</f>
        <v>50</v>
      </c>
      <c r="BX4" s="185">
        <f>SUMIFS(Distributor_projects!BS:BS,Distributor_projects!$B:$B,'Supply plan_distributor-wise'!$B4,Distributor_projects!$C:$C,'Supply plan_distributor-wise'!$C4)</f>
        <v>50</v>
      </c>
      <c r="BY4" s="185">
        <f>SUMIFS(Distributor_projects!BT:BT,Distributor_projects!$B:$B,'Supply plan_distributor-wise'!$B4,Distributor_projects!$C:$C,'Supply plan_distributor-wise'!$C4)</f>
        <v>50</v>
      </c>
      <c r="BZ4" s="185">
        <f>SUMIFS(Distributor_projects!BU:BU,Distributor_projects!$B:$B,'Supply plan_distributor-wise'!$B4,Distributor_projects!$C:$C,'Supply plan_distributor-wise'!$C4)</f>
        <v>50</v>
      </c>
      <c r="CA4" s="273">
        <f t="shared" ref="CA4:CA57" si="3">SUM(BO4:BZ4)</f>
        <v>600</v>
      </c>
      <c r="CB4" s="165"/>
      <c r="CC4" s="152"/>
      <c r="CD4" s="161" t="s">
        <v>167</v>
      </c>
      <c r="CE4" s="161" t="s">
        <v>167</v>
      </c>
      <c r="CF4" s="161" t="s">
        <v>167</v>
      </c>
      <c r="CG4" s="161" t="s">
        <v>167</v>
      </c>
      <c r="CH4" s="161" t="s">
        <v>167</v>
      </c>
      <c r="CI4" s="161" t="s">
        <v>167</v>
      </c>
      <c r="CJ4" s="161" t="s">
        <v>167</v>
      </c>
      <c r="CK4" s="161" t="s">
        <v>167</v>
      </c>
      <c r="CL4" s="161" t="s">
        <v>167</v>
      </c>
      <c r="CM4" s="161" t="s">
        <v>167</v>
      </c>
      <c r="CN4" s="161" t="s">
        <v>167</v>
      </c>
      <c r="CO4" s="161" t="s">
        <v>167</v>
      </c>
      <c r="CP4" s="161" t="s">
        <v>167</v>
      </c>
      <c r="CQ4" s="161" t="s">
        <v>167</v>
      </c>
      <c r="CR4" s="161" t="s">
        <v>167</v>
      </c>
      <c r="CS4" s="161" t="s">
        <v>167</v>
      </c>
      <c r="CT4" s="161" t="s">
        <v>167</v>
      </c>
      <c r="CU4" s="161" t="s">
        <v>167</v>
      </c>
      <c r="CV4" s="161" t="s">
        <v>167</v>
      </c>
      <c r="CW4" s="161" t="s">
        <v>167</v>
      </c>
      <c r="CX4" s="161" t="s">
        <v>167</v>
      </c>
      <c r="CY4" s="161" t="s">
        <v>167</v>
      </c>
      <c r="CZ4" s="161" t="s">
        <v>167</v>
      </c>
      <c r="DA4" s="161" t="s">
        <v>167</v>
      </c>
      <c r="DB4" s="161" t="s">
        <v>118</v>
      </c>
      <c r="DC4" s="161" t="s">
        <v>118</v>
      </c>
      <c r="DD4" s="161" t="s">
        <v>118</v>
      </c>
      <c r="DE4" s="161" t="s">
        <v>167</v>
      </c>
      <c r="DF4" s="161" t="str">
        <f t="shared" ref="DE4:DM4" si="4">DE4</f>
        <v>SKA Ispat Private Limited</v>
      </c>
      <c r="DG4" s="161" t="str">
        <f t="shared" si="4"/>
        <v>SKA Ispat Private Limited</v>
      </c>
      <c r="DH4" s="161" t="str">
        <f t="shared" si="4"/>
        <v>SKA Ispat Private Limited</v>
      </c>
      <c r="DI4" s="161" t="str">
        <f t="shared" si="4"/>
        <v>SKA Ispat Private Limited</v>
      </c>
      <c r="DJ4" s="161" t="str">
        <f t="shared" si="4"/>
        <v>SKA Ispat Private Limited</v>
      </c>
      <c r="DK4" s="161" t="str">
        <f t="shared" si="4"/>
        <v>SKA Ispat Private Limited</v>
      </c>
      <c r="DL4" s="161" t="str">
        <f t="shared" si="4"/>
        <v>SKA Ispat Private Limited</v>
      </c>
      <c r="DM4" s="161" t="str">
        <f t="shared" si="4"/>
        <v>SKA Ispat Private Limited</v>
      </c>
      <c r="DN4" s="161" t="s">
        <v>167</v>
      </c>
      <c r="DO4" s="161" t="s">
        <v>167</v>
      </c>
      <c r="DP4" s="161" t="s">
        <v>167</v>
      </c>
      <c r="DQ4" s="161" t="s">
        <v>167</v>
      </c>
      <c r="DR4" s="161" t="s">
        <v>167</v>
      </c>
      <c r="DS4" s="161" t="s">
        <v>167</v>
      </c>
      <c r="DT4" s="161" t="s">
        <v>167</v>
      </c>
      <c r="DU4" s="161" t="s">
        <v>167</v>
      </c>
      <c r="DV4" s="161" t="s">
        <v>167</v>
      </c>
      <c r="DW4" s="161" t="s">
        <v>167</v>
      </c>
      <c r="DX4" s="161" t="s">
        <v>167</v>
      </c>
      <c r="DY4" s="161" t="s">
        <v>167</v>
      </c>
      <c r="DZ4" s="181" t="s">
        <v>118</v>
      </c>
      <c r="EA4" s="181" t="s">
        <v>118</v>
      </c>
      <c r="EB4" s="181" t="s">
        <v>118</v>
      </c>
      <c r="EC4" s="161" t="s">
        <v>167</v>
      </c>
      <c r="ED4" s="181" t="str">
        <f t="shared" ref="EC4:EK4" si="5">EC4</f>
        <v>SKA Ispat Private Limited</v>
      </c>
      <c r="EE4" s="181" t="str">
        <f t="shared" si="5"/>
        <v>SKA Ispat Private Limited</v>
      </c>
      <c r="EF4" s="181" t="str">
        <f t="shared" si="5"/>
        <v>SKA Ispat Private Limited</v>
      </c>
      <c r="EG4" s="181" t="str">
        <f t="shared" si="5"/>
        <v>SKA Ispat Private Limited</v>
      </c>
      <c r="EH4" s="181" t="str">
        <f t="shared" si="5"/>
        <v>SKA Ispat Private Limited</v>
      </c>
      <c r="EI4" s="181" t="str">
        <f t="shared" si="5"/>
        <v>SKA Ispat Private Limited</v>
      </c>
      <c r="EJ4" s="181" t="str">
        <f t="shared" si="5"/>
        <v>SKA Ispat Private Limited</v>
      </c>
      <c r="EK4" s="181" t="str">
        <f t="shared" si="5"/>
        <v>SKA Ispat Private Limited</v>
      </c>
    </row>
    <row r="5" spans="1:141">
      <c r="A5" s="161" t="s">
        <v>326</v>
      </c>
      <c r="B5" s="162" t="s">
        <v>412</v>
      </c>
      <c r="C5" s="161" t="s">
        <v>307</v>
      </c>
      <c r="D5" s="161" t="s">
        <v>14</v>
      </c>
      <c r="E5" s="161" t="s">
        <v>687</v>
      </c>
      <c r="F5" s="161" t="s">
        <v>167</v>
      </c>
      <c r="G5" s="272">
        <f>SUMIFS('Retail_distributor-wise'!CZ:CZ,'Retail_distributor-wise'!$B:$B,'Supply plan_distributor-wise'!$B5,'Retail_distributor-wise'!$C:$C,'Supply plan_distributor-wise'!$C5)</f>
        <v>244.99999999999997</v>
      </c>
      <c r="H5" s="272">
        <f>SUMIFS('Retail_distributor-wise'!DA:DA,'Retail_distributor-wise'!$B:$B,'Supply plan_distributor-wise'!$B5,'Retail_distributor-wise'!$C:$C,'Supply plan_distributor-wise'!$C5)</f>
        <v>315</v>
      </c>
      <c r="I5" s="272">
        <f>SUMIFS('Retail_distributor-wise'!DB:DB,'Retail_distributor-wise'!$B:$B,'Supply plan_distributor-wise'!$B5,'Retail_distributor-wise'!$C:$C,'Supply plan_distributor-wise'!$C5)</f>
        <v>280</v>
      </c>
      <c r="J5" s="272">
        <f>SUMIFS('Retail_distributor-wise'!DC:DC,'Retail_distributor-wise'!$B:$B,'Supply plan_distributor-wise'!$B5,'Retail_distributor-wise'!$C:$C,'Supply plan_distributor-wise'!$C5)</f>
        <v>244.99999999999997</v>
      </c>
      <c r="K5" s="272">
        <f>SUMIFS('Retail_distributor-wise'!DD:DD,'Retail_distributor-wise'!$B:$B,'Supply plan_distributor-wise'!$B5,'Retail_distributor-wise'!$C:$C,'Supply plan_distributor-wise'!$C5)</f>
        <v>140</v>
      </c>
      <c r="L5" s="272">
        <f>SUMIFS('Retail_distributor-wise'!DE:DE,'Retail_distributor-wise'!$B:$B,'Supply plan_distributor-wise'!$B5,'Retail_distributor-wise'!$C:$C,'Supply plan_distributor-wise'!$C5)</f>
        <v>147</v>
      </c>
      <c r="M5" s="272">
        <f>SUMIFS('Retail_distributor-wise'!DF:DF,'Retail_distributor-wise'!$B:$B,'Supply plan_distributor-wise'!$B5,'Retail_distributor-wise'!$C:$C,'Supply plan_distributor-wise'!$C5)</f>
        <v>140</v>
      </c>
      <c r="N5" s="272">
        <f>SUMIFS('Retail_distributor-wise'!DG:DG,'Retail_distributor-wise'!$B:$B,'Supply plan_distributor-wise'!$B5,'Retail_distributor-wise'!$C:$C,'Supply plan_distributor-wise'!$C5)</f>
        <v>94.5</v>
      </c>
      <c r="O5" s="272">
        <f>SUMIFS('Retail_distributor-wise'!DH:DH,'Retail_distributor-wise'!$B:$B,'Supply plan_distributor-wise'!$B5,'Retail_distributor-wise'!$C:$C,'Supply plan_distributor-wise'!$C5)</f>
        <v>70</v>
      </c>
      <c r="P5" s="272">
        <f>SUMIFS('Retail_distributor-wise'!DI:DI,'Retail_distributor-wise'!$B:$B,'Supply plan_distributor-wise'!$B5,'Retail_distributor-wise'!$C:$C,'Supply plan_distributor-wise'!$C5)</f>
        <v>0</v>
      </c>
      <c r="Q5" s="272">
        <f>SUMIFS('Retail_distributor-wise'!DJ:DJ,'Retail_distributor-wise'!$B:$B,'Supply plan_distributor-wise'!$B5,'Retail_distributor-wise'!$C:$C,'Supply plan_distributor-wise'!$C5)</f>
        <v>0</v>
      </c>
      <c r="R5" s="272">
        <f>SUMIFS('Retail_distributor-wise'!DK:DK,'Retail_distributor-wise'!$B:$B,'Supply plan_distributor-wise'!$B5,'Retail_distributor-wise'!$C:$C,'Supply plan_distributor-wise'!$C5)</f>
        <v>0</v>
      </c>
      <c r="S5" s="273">
        <f t="shared" si="0"/>
        <v>1676.5</v>
      </c>
      <c r="T5" s="251"/>
      <c r="U5" s="161" t="s">
        <v>167</v>
      </c>
      <c r="V5" s="272">
        <f>SUMIFS('Retail_distributor-wise'!DN:DN,'Retail_distributor-wise'!$B:$B,'Supply plan_distributor-wise'!$B5,'Retail_distributor-wise'!$C:$C,'Supply plan_distributor-wise'!$C5)</f>
        <v>0</v>
      </c>
      <c r="W5" s="272">
        <f>SUMIFS('Retail_distributor-wise'!DO:DO,'Retail_distributor-wise'!$B:$B,'Supply plan_distributor-wise'!$B5,'Retail_distributor-wise'!$C:$C,'Supply plan_distributor-wise'!$C5)</f>
        <v>0</v>
      </c>
      <c r="X5" s="272">
        <f>SUMIFS('Retail_distributor-wise'!DP:DP,'Retail_distributor-wise'!$B:$B,'Supply plan_distributor-wise'!$B5,'Retail_distributor-wise'!$C:$C,'Supply plan_distributor-wise'!$C5)</f>
        <v>0</v>
      </c>
      <c r="Y5" s="272">
        <f>SUMIFS('Retail_distributor-wise'!DQ:DQ,'Retail_distributor-wise'!$B:$B,'Supply plan_distributor-wise'!$B5,'Retail_distributor-wise'!$C:$C,'Supply plan_distributor-wise'!$C5)</f>
        <v>0</v>
      </c>
      <c r="Z5" s="272">
        <f>SUMIFS('Retail_distributor-wise'!DR:DR,'Retail_distributor-wise'!$B:$B,'Supply plan_distributor-wise'!$B5,'Retail_distributor-wise'!$C:$C,'Supply plan_distributor-wise'!$C5)</f>
        <v>34.999999999999993</v>
      </c>
      <c r="AA5" s="272">
        <f>SUMIFS('Retail_distributor-wise'!DS:DS,'Retail_distributor-wise'!$B:$B,'Supply plan_distributor-wise'!$B5,'Retail_distributor-wise'!$C:$C,'Supply plan_distributor-wise'!$C5)</f>
        <v>63.000000000000007</v>
      </c>
      <c r="AB5" s="272">
        <f>SUMIFS('Retail_distributor-wise'!DT:DT,'Retail_distributor-wise'!$B:$B,'Supply plan_distributor-wise'!$B5,'Retail_distributor-wise'!$C:$C,'Supply plan_distributor-wise'!$C5)</f>
        <v>140</v>
      </c>
      <c r="AC5" s="272">
        <f>SUMIFS('Retail_distributor-wise'!DU:DU,'Retail_distributor-wise'!$B:$B,'Supply plan_distributor-wise'!$B5,'Retail_distributor-wise'!$C:$C,'Supply plan_distributor-wise'!$C5)</f>
        <v>220.5</v>
      </c>
      <c r="AD5" s="272">
        <f>SUMIFS('Retail_distributor-wise'!DV:DV,'Retail_distributor-wise'!$B:$B,'Supply plan_distributor-wise'!$B5,'Retail_distributor-wise'!$C:$C,'Supply plan_distributor-wise'!$C5)</f>
        <v>280</v>
      </c>
      <c r="AE5" s="272">
        <f>SUMIFS('Retail_distributor-wise'!DW:DW,'Retail_distributor-wise'!$B:$B,'Supply plan_distributor-wise'!$B5,'Retail_distributor-wise'!$C:$C,'Supply plan_distributor-wise'!$C5)</f>
        <v>420</v>
      </c>
      <c r="AF5" s="272">
        <f>SUMIFS('Retail_distributor-wise'!DX:DX,'Retail_distributor-wise'!$B:$B,'Supply plan_distributor-wise'!$B5,'Retail_distributor-wise'!$C:$C,'Supply plan_distributor-wise'!$C5)</f>
        <v>489.99999999999994</v>
      </c>
      <c r="AG5" s="272">
        <f>SUMIFS('Retail_distributor-wise'!DY:DY,'Retail_distributor-wise'!$B:$B,'Supply plan_distributor-wise'!$B5,'Retail_distributor-wise'!$C:$C,'Supply plan_distributor-wise'!$C5)</f>
        <v>560</v>
      </c>
      <c r="AH5" s="273">
        <f t="shared" si="1"/>
        <v>2208.5</v>
      </c>
      <c r="AI5" s="251"/>
      <c r="AJ5" s="161" t="s">
        <v>118</v>
      </c>
      <c r="AK5" s="272">
        <f>SUMIFS('Retail_distributor-wise'!BL:BL,'Retail_distributor-wise'!$B:$B,'Supply plan_distributor-wise'!$B5,'Retail_distributor-wise'!$C:$C,'Supply plan_distributor-wise'!$C5)</f>
        <v>105.00000000000001</v>
      </c>
      <c r="AL5" s="272">
        <f>SUMIFS('Retail_distributor-wise'!BM:BM,'Retail_distributor-wise'!$B:$B,'Supply plan_distributor-wise'!$B5,'Retail_distributor-wise'!$C:$C,'Supply plan_distributor-wise'!$C5)</f>
        <v>135.00000000000003</v>
      </c>
      <c r="AM5" s="272">
        <f>SUMIFS('Retail_distributor-wise'!BN:BN,'Retail_distributor-wise'!$B:$B,'Supply plan_distributor-wise'!$B5,'Retail_distributor-wise'!$C:$C,'Supply plan_distributor-wise'!$C5)</f>
        <v>120.00000000000001</v>
      </c>
      <c r="AN5" s="272">
        <f>SUMIFS('Retail_distributor-wise'!BO:BO,'Retail_distributor-wise'!$B:$B,'Supply plan_distributor-wise'!$B5,'Retail_distributor-wise'!$C:$C,'Supply plan_distributor-wise'!$C5)</f>
        <v>105.00000000000001</v>
      </c>
      <c r="AO5" s="272">
        <f>SUMIFS('Retail_distributor-wise'!BP:BP,'Retail_distributor-wise'!$B:$B,'Supply plan_distributor-wise'!$B5,'Retail_distributor-wise'!$C:$C,'Supply plan_distributor-wise'!$C5)</f>
        <v>75.000000000000014</v>
      </c>
      <c r="AP5" s="272">
        <f>SUMIFS('Retail_distributor-wise'!BQ:BQ,'Retail_distributor-wise'!$B:$B,'Supply plan_distributor-wise'!$B5,'Retail_distributor-wise'!$C:$C,'Supply plan_distributor-wise'!$C5)</f>
        <v>90.000000000000014</v>
      </c>
      <c r="AQ5" s="272">
        <f>SUMIFS('Retail_distributor-wise'!BR:BR,'Retail_distributor-wise'!$B:$B,'Supply plan_distributor-wise'!$B5,'Retail_distributor-wise'!$C:$C,'Supply plan_distributor-wise'!$C5)</f>
        <v>120.00000000000001</v>
      </c>
      <c r="AR5" s="272">
        <f>SUMIFS('Retail_distributor-wise'!BS:BS,'Retail_distributor-wise'!$B:$B,'Supply plan_distributor-wise'!$B5,'Retail_distributor-wise'!$C:$C,'Supply plan_distributor-wise'!$C5)</f>
        <v>135.00000000000003</v>
      </c>
      <c r="AS5" s="272">
        <f>SUMIFS('Retail_distributor-wise'!BT:BT,'Retail_distributor-wise'!$B:$B,'Supply plan_distributor-wise'!$B5,'Retail_distributor-wise'!$C:$C,'Supply plan_distributor-wise'!$C5)</f>
        <v>150.00000000000003</v>
      </c>
      <c r="AT5" s="272">
        <f>SUMIFS('Retail_distributor-wise'!BU:BU,'Retail_distributor-wise'!$B:$B,'Supply plan_distributor-wise'!$B5,'Retail_distributor-wise'!$C:$C,'Supply plan_distributor-wise'!$C5)</f>
        <v>180.00000000000003</v>
      </c>
      <c r="AU5" s="272">
        <f>SUMIFS('Retail_distributor-wise'!BV:BV,'Retail_distributor-wise'!$B:$B,'Supply plan_distributor-wise'!$B5,'Retail_distributor-wise'!$C:$C,'Supply plan_distributor-wise'!$C5)</f>
        <v>210.00000000000003</v>
      </c>
      <c r="AV5" s="272">
        <f>SUMIFS('Retail_distributor-wise'!BW:BW,'Retail_distributor-wise'!$B:$B,'Supply plan_distributor-wise'!$B5,'Retail_distributor-wise'!$C:$C,'Supply plan_distributor-wise'!$C5)</f>
        <v>240.00000000000003</v>
      </c>
      <c r="AW5" s="273">
        <f t="shared" ref="AW5:AW45" si="6">SUM(AK5:AV5)</f>
        <v>1665.0000000000002</v>
      </c>
      <c r="AX5" s="165"/>
      <c r="AY5" s="161" t="s">
        <v>167</v>
      </c>
      <c r="AZ5" s="272">
        <f>SUMIFS(Distributor_projects!AV:AV,Distributor_projects!$B:$B,'Supply plan_distributor-wise'!$B5,Distributor_projects!$C:$C,'Supply plan_distributor-wise'!$C5)</f>
        <v>0</v>
      </c>
      <c r="BA5" s="272">
        <f>SUMIFS(Distributor_projects!AW:AW,Distributor_projects!$B:$B,'Supply plan_distributor-wise'!$B5,Distributor_projects!$C:$C,'Supply plan_distributor-wise'!$C5)</f>
        <v>0</v>
      </c>
      <c r="BB5" s="272">
        <f>SUMIFS(Distributor_projects!AX:AX,Distributor_projects!$B:$B,'Supply plan_distributor-wise'!$B5,Distributor_projects!$C:$C,'Supply plan_distributor-wise'!$C5)</f>
        <v>0</v>
      </c>
      <c r="BC5" s="272">
        <f>SUMIFS(Distributor_projects!AY:AY,Distributor_projects!$B:$B,'Supply plan_distributor-wise'!$B5,Distributor_projects!$C:$C,'Supply plan_distributor-wise'!$C5)</f>
        <v>0</v>
      </c>
      <c r="BD5" s="272">
        <f>SUMIFS(Distributor_projects!AZ:AZ,Distributor_projects!$B:$B,'Supply plan_distributor-wise'!$B5,Distributor_projects!$C:$C,'Supply plan_distributor-wise'!$C5)</f>
        <v>0</v>
      </c>
      <c r="BE5" s="272">
        <f>SUMIFS(Distributor_projects!BA:BA,Distributor_projects!$B:$B,'Supply plan_distributor-wise'!$B5,Distributor_projects!$C:$C,'Supply plan_distributor-wise'!$C5)</f>
        <v>0</v>
      </c>
      <c r="BF5" s="272">
        <f>SUMIFS(Distributor_projects!BB:BB,Distributor_projects!$B:$B,'Supply plan_distributor-wise'!$B5,Distributor_projects!$C:$C,'Supply plan_distributor-wise'!$C5)</f>
        <v>0</v>
      </c>
      <c r="BG5" s="272">
        <f>SUMIFS(Distributor_projects!BC:BC,Distributor_projects!$B:$B,'Supply plan_distributor-wise'!$B5,Distributor_projects!$C:$C,'Supply plan_distributor-wise'!$C5)</f>
        <v>0</v>
      </c>
      <c r="BH5" s="272">
        <f>SUMIFS(Distributor_projects!BD:BD,Distributor_projects!$B:$B,'Supply plan_distributor-wise'!$B5,Distributor_projects!$C:$C,'Supply plan_distributor-wise'!$C5)</f>
        <v>0</v>
      </c>
      <c r="BI5" s="272">
        <f>SUMIFS(Distributor_projects!BE:BE,Distributor_projects!$B:$B,'Supply plan_distributor-wise'!$B5,Distributor_projects!$C:$C,'Supply plan_distributor-wise'!$C5)</f>
        <v>0</v>
      </c>
      <c r="BJ5" s="272">
        <f>SUMIFS(Distributor_projects!BF:BF,Distributor_projects!$B:$B,'Supply plan_distributor-wise'!$B5,Distributor_projects!$C:$C,'Supply plan_distributor-wise'!$C5)</f>
        <v>0</v>
      </c>
      <c r="BK5" s="272">
        <f>SUMIFS(Distributor_projects!BG:BG,Distributor_projects!$B:$B,'Supply plan_distributor-wise'!$B5,Distributor_projects!$C:$C,'Supply plan_distributor-wise'!$C5)</f>
        <v>0</v>
      </c>
      <c r="BL5" s="273">
        <f t="shared" si="2"/>
        <v>0</v>
      </c>
      <c r="BM5" s="165"/>
      <c r="BN5" s="181" t="s">
        <v>118</v>
      </c>
      <c r="BO5" s="185">
        <f>SUMIFS(Distributor_projects!BJ:BJ,Distributor_projects!$B:$B,'Supply plan_distributor-wise'!$B5,Distributor_projects!$C:$C,'Supply plan_distributor-wise'!$C5)</f>
        <v>0</v>
      </c>
      <c r="BP5" s="185">
        <f>SUMIFS(Distributor_projects!BK:BK,Distributor_projects!$B:$B,'Supply plan_distributor-wise'!$B5,Distributor_projects!$C:$C,'Supply plan_distributor-wise'!$C5)</f>
        <v>0</v>
      </c>
      <c r="BQ5" s="185">
        <f>SUMIFS(Distributor_projects!BL:BL,Distributor_projects!$B:$B,'Supply plan_distributor-wise'!$B5,Distributor_projects!$C:$C,'Supply plan_distributor-wise'!$C5)</f>
        <v>0</v>
      </c>
      <c r="BR5" s="185">
        <f>SUMIFS(Distributor_projects!BM:BM,Distributor_projects!$B:$B,'Supply plan_distributor-wise'!$B5,Distributor_projects!$C:$C,'Supply plan_distributor-wise'!$C5)</f>
        <v>0</v>
      </c>
      <c r="BS5" s="185">
        <f>SUMIFS(Distributor_projects!BN:BN,Distributor_projects!$B:$B,'Supply plan_distributor-wise'!$B5,Distributor_projects!$C:$C,'Supply plan_distributor-wise'!$C5)</f>
        <v>0</v>
      </c>
      <c r="BT5" s="185">
        <f>SUMIFS(Distributor_projects!BO:BO,Distributor_projects!$B:$B,'Supply plan_distributor-wise'!$B5,Distributor_projects!$C:$C,'Supply plan_distributor-wise'!$C5)</f>
        <v>0</v>
      </c>
      <c r="BU5" s="185">
        <f>SUMIFS(Distributor_projects!BP:BP,Distributor_projects!$B:$B,'Supply plan_distributor-wise'!$B5,Distributor_projects!$C:$C,'Supply plan_distributor-wise'!$C5)</f>
        <v>0</v>
      </c>
      <c r="BV5" s="185">
        <f>SUMIFS(Distributor_projects!BQ:BQ,Distributor_projects!$B:$B,'Supply plan_distributor-wise'!$B5,Distributor_projects!$C:$C,'Supply plan_distributor-wise'!$C5)</f>
        <v>0</v>
      </c>
      <c r="BW5" s="185">
        <f>SUMIFS(Distributor_projects!BR:BR,Distributor_projects!$B:$B,'Supply plan_distributor-wise'!$B5,Distributor_projects!$C:$C,'Supply plan_distributor-wise'!$C5)</f>
        <v>0</v>
      </c>
      <c r="BX5" s="185">
        <f>SUMIFS(Distributor_projects!BS:BS,Distributor_projects!$B:$B,'Supply plan_distributor-wise'!$B5,Distributor_projects!$C:$C,'Supply plan_distributor-wise'!$C5)</f>
        <v>0</v>
      </c>
      <c r="BY5" s="185">
        <f>SUMIFS(Distributor_projects!BT:BT,Distributor_projects!$B:$B,'Supply plan_distributor-wise'!$B5,Distributor_projects!$C:$C,'Supply plan_distributor-wise'!$C5)</f>
        <v>0</v>
      </c>
      <c r="BZ5" s="185">
        <f>SUMIFS(Distributor_projects!BU:BU,Distributor_projects!$B:$B,'Supply plan_distributor-wise'!$B5,Distributor_projects!$C:$C,'Supply plan_distributor-wise'!$C5)</f>
        <v>0</v>
      </c>
      <c r="CA5" s="273">
        <f t="shared" si="3"/>
        <v>0</v>
      </c>
      <c r="CB5" s="165"/>
      <c r="CC5" s="152"/>
      <c r="CD5" s="161" t="s">
        <v>167</v>
      </c>
      <c r="CE5" s="161" t="s">
        <v>167</v>
      </c>
      <c r="CF5" s="161" t="s">
        <v>167</v>
      </c>
      <c r="CG5" s="161" t="s">
        <v>167</v>
      </c>
      <c r="CH5" s="161" t="s">
        <v>167</v>
      </c>
      <c r="CI5" s="161" t="s">
        <v>167</v>
      </c>
      <c r="CJ5" s="161" t="s">
        <v>167</v>
      </c>
      <c r="CK5" s="161" t="s">
        <v>167</v>
      </c>
      <c r="CL5" s="161" t="s">
        <v>167</v>
      </c>
      <c r="CM5" s="161" t="s">
        <v>167</v>
      </c>
      <c r="CN5" s="161" t="s">
        <v>167</v>
      </c>
      <c r="CO5" s="161" t="s">
        <v>167</v>
      </c>
      <c r="CP5" s="161" t="s">
        <v>167</v>
      </c>
      <c r="CQ5" s="161" t="s">
        <v>167</v>
      </c>
      <c r="CR5" s="161" t="s">
        <v>167</v>
      </c>
      <c r="CS5" s="161" t="s">
        <v>167</v>
      </c>
      <c r="CT5" s="161" t="s">
        <v>167</v>
      </c>
      <c r="CU5" s="161" t="s">
        <v>167</v>
      </c>
      <c r="CV5" s="161" t="s">
        <v>167</v>
      </c>
      <c r="CW5" s="161" t="s">
        <v>167</v>
      </c>
      <c r="CX5" s="161" t="s">
        <v>167</v>
      </c>
      <c r="CY5" s="161" t="s">
        <v>167</v>
      </c>
      <c r="CZ5" s="161" t="s">
        <v>167</v>
      </c>
      <c r="DA5" s="161" t="s">
        <v>167</v>
      </c>
      <c r="DB5" s="161" t="s">
        <v>118</v>
      </c>
      <c r="DC5" s="161" t="s">
        <v>118</v>
      </c>
      <c r="DD5" s="161" t="s">
        <v>118</v>
      </c>
      <c r="DE5" s="161" t="s">
        <v>167</v>
      </c>
      <c r="DF5" s="161" t="str">
        <f t="shared" ref="DE5:DM5" si="7">DE5</f>
        <v>SKA Ispat Private Limited</v>
      </c>
      <c r="DG5" s="161" t="str">
        <f t="shared" si="7"/>
        <v>SKA Ispat Private Limited</v>
      </c>
      <c r="DH5" s="161" t="str">
        <f t="shared" si="7"/>
        <v>SKA Ispat Private Limited</v>
      </c>
      <c r="DI5" s="161" t="str">
        <f t="shared" si="7"/>
        <v>SKA Ispat Private Limited</v>
      </c>
      <c r="DJ5" s="161" t="str">
        <f t="shared" si="7"/>
        <v>SKA Ispat Private Limited</v>
      </c>
      <c r="DK5" s="161" t="str">
        <f t="shared" si="7"/>
        <v>SKA Ispat Private Limited</v>
      </c>
      <c r="DL5" s="161" t="str">
        <f t="shared" si="7"/>
        <v>SKA Ispat Private Limited</v>
      </c>
      <c r="DM5" s="161" t="str">
        <f t="shared" si="7"/>
        <v>SKA Ispat Private Limited</v>
      </c>
      <c r="DN5" s="161" t="s">
        <v>167</v>
      </c>
      <c r="DO5" s="161" t="s">
        <v>167</v>
      </c>
      <c r="DP5" s="161" t="s">
        <v>167</v>
      </c>
      <c r="DQ5" s="161" t="s">
        <v>167</v>
      </c>
      <c r="DR5" s="161" t="s">
        <v>167</v>
      </c>
      <c r="DS5" s="161" t="s">
        <v>167</v>
      </c>
      <c r="DT5" s="161" t="s">
        <v>167</v>
      </c>
      <c r="DU5" s="161" t="s">
        <v>167</v>
      </c>
      <c r="DV5" s="161" t="s">
        <v>167</v>
      </c>
      <c r="DW5" s="161" t="s">
        <v>167</v>
      </c>
      <c r="DX5" s="161" t="s">
        <v>167</v>
      </c>
      <c r="DY5" s="161" t="s">
        <v>167</v>
      </c>
      <c r="DZ5" s="181" t="s">
        <v>118</v>
      </c>
      <c r="EA5" s="181" t="s">
        <v>118</v>
      </c>
      <c r="EB5" s="181" t="s">
        <v>118</v>
      </c>
      <c r="EC5" s="161" t="s">
        <v>167</v>
      </c>
      <c r="ED5" s="181" t="str">
        <f t="shared" ref="EC5:EK5" si="8">EC5</f>
        <v>SKA Ispat Private Limited</v>
      </c>
      <c r="EE5" s="181" t="str">
        <f t="shared" si="8"/>
        <v>SKA Ispat Private Limited</v>
      </c>
      <c r="EF5" s="181" t="str">
        <f t="shared" si="8"/>
        <v>SKA Ispat Private Limited</v>
      </c>
      <c r="EG5" s="181" t="str">
        <f t="shared" si="8"/>
        <v>SKA Ispat Private Limited</v>
      </c>
      <c r="EH5" s="181" t="str">
        <f t="shared" si="8"/>
        <v>SKA Ispat Private Limited</v>
      </c>
      <c r="EI5" s="181" t="str">
        <f t="shared" si="8"/>
        <v>SKA Ispat Private Limited</v>
      </c>
      <c r="EJ5" s="181" t="str">
        <f t="shared" si="8"/>
        <v>SKA Ispat Private Limited</v>
      </c>
      <c r="EK5" s="181" t="str">
        <f t="shared" si="8"/>
        <v>SKA Ispat Private Limited</v>
      </c>
    </row>
    <row r="6" spans="1:141">
      <c r="A6" s="161" t="s">
        <v>326</v>
      </c>
      <c r="B6" s="162" t="s">
        <v>415</v>
      </c>
      <c r="C6" s="161" t="s">
        <v>307</v>
      </c>
      <c r="D6" s="161" t="s">
        <v>14</v>
      </c>
      <c r="E6" s="161" t="s">
        <v>687</v>
      </c>
      <c r="F6" s="161" t="s">
        <v>163</v>
      </c>
      <c r="G6" s="272">
        <f>SUMIFS('Retail_distributor-wise'!CZ:CZ,'Retail_distributor-wise'!$B:$B,'Supply plan_distributor-wise'!$B6,'Retail_distributor-wise'!$C:$C,'Supply plan_distributor-wise'!$C6)</f>
        <v>489.99999999999994</v>
      </c>
      <c r="H6" s="272">
        <f>SUMIFS('Retail_distributor-wise'!DA:DA,'Retail_distributor-wise'!$B:$B,'Supply plan_distributor-wise'!$B6,'Retail_distributor-wise'!$C:$C,'Supply plan_distributor-wise'!$C6)</f>
        <v>630</v>
      </c>
      <c r="I6" s="272">
        <f>SUMIFS('Retail_distributor-wise'!DB:DB,'Retail_distributor-wise'!$B:$B,'Supply plan_distributor-wise'!$B6,'Retail_distributor-wise'!$C:$C,'Supply plan_distributor-wise'!$C6)</f>
        <v>560</v>
      </c>
      <c r="J6" s="272">
        <f>SUMIFS('Retail_distributor-wise'!DC:DC,'Retail_distributor-wise'!$B:$B,'Supply plan_distributor-wise'!$B6,'Retail_distributor-wise'!$C:$C,'Supply plan_distributor-wise'!$C6)</f>
        <v>489.99999999999994</v>
      </c>
      <c r="K6" s="272">
        <f>SUMIFS('Retail_distributor-wise'!DD:DD,'Retail_distributor-wise'!$B:$B,'Supply plan_distributor-wise'!$B6,'Retail_distributor-wise'!$C:$C,'Supply plan_distributor-wise'!$C6)</f>
        <v>385</v>
      </c>
      <c r="L6" s="272">
        <f>SUMIFS('Retail_distributor-wise'!DE:DE,'Retail_distributor-wise'!$B:$B,'Supply plan_distributor-wise'!$B6,'Retail_distributor-wise'!$C:$C,'Supply plan_distributor-wise'!$C6)</f>
        <v>378</v>
      </c>
      <c r="M6" s="272">
        <f>SUMIFS('Retail_distributor-wise'!DF:DF,'Retail_distributor-wise'!$B:$B,'Supply plan_distributor-wise'!$B6,'Retail_distributor-wise'!$C:$C,'Supply plan_distributor-wise'!$C6)</f>
        <v>448</v>
      </c>
      <c r="N6" s="272">
        <f>SUMIFS('Retail_distributor-wise'!DG:DG,'Retail_distributor-wise'!$B:$B,'Supply plan_distributor-wise'!$B6,'Retail_distributor-wise'!$C:$C,'Supply plan_distributor-wise'!$C6)</f>
        <v>465.49999999999994</v>
      </c>
      <c r="O6" s="272">
        <f>SUMIFS('Retail_distributor-wise'!DH:DH,'Retail_distributor-wise'!$B:$B,'Supply plan_distributor-wise'!$B6,'Retail_distributor-wise'!$C:$C,'Supply plan_distributor-wise'!$C6)</f>
        <v>367.5</v>
      </c>
      <c r="P6" s="272">
        <f>SUMIFS('Retail_distributor-wise'!DI:DI,'Retail_distributor-wise'!$B:$B,'Supply plan_distributor-wise'!$B6,'Retail_distributor-wise'!$C:$C,'Supply plan_distributor-wise'!$C6)</f>
        <v>350</v>
      </c>
      <c r="Q6" s="272">
        <f>SUMIFS('Retail_distributor-wise'!DJ:DJ,'Retail_distributor-wise'!$B:$B,'Supply plan_distributor-wise'!$B6,'Retail_distributor-wise'!$C:$C,'Supply plan_distributor-wise'!$C6)</f>
        <v>406</v>
      </c>
      <c r="R6" s="272">
        <f>SUMIFS('Retail_distributor-wise'!DK:DK,'Retail_distributor-wise'!$B:$B,'Supply plan_distributor-wise'!$B6,'Retail_distributor-wise'!$C:$C,'Supply plan_distributor-wise'!$C6)</f>
        <v>231</v>
      </c>
      <c r="S6" s="273">
        <f t="shared" si="0"/>
        <v>5201</v>
      </c>
      <c r="T6" s="251"/>
      <c r="U6" s="161" t="s">
        <v>163</v>
      </c>
      <c r="V6" s="272">
        <f>SUMIFS('Retail_distributor-wise'!DN:DN,'Retail_distributor-wise'!$B:$B,'Supply plan_distributor-wise'!$B6,'Retail_distributor-wise'!$C:$C,'Supply plan_distributor-wise'!$C6)</f>
        <v>0</v>
      </c>
      <c r="W6" s="272">
        <f>SUMIFS('Retail_distributor-wise'!DO:DO,'Retail_distributor-wise'!$B:$B,'Supply plan_distributor-wise'!$B6,'Retail_distributor-wise'!$C:$C,'Supply plan_distributor-wise'!$C6)</f>
        <v>0</v>
      </c>
      <c r="X6" s="272">
        <f>SUMIFS('Retail_distributor-wise'!DP:DP,'Retail_distributor-wise'!$B:$B,'Supply plan_distributor-wise'!$B6,'Retail_distributor-wise'!$C:$C,'Supply plan_distributor-wise'!$C6)</f>
        <v>0</v>
      </c>
      <c r="Y6" s="272">
        <f>SUMIFS('Retail_distributor-wise'!DQ:DQ,'Retail_distributor-wise'!$B:$B,'Supply plan_distributor-wise'!$B6,'Retail_distributor-wise'!$C:$C,'Supply plan_distributor-wise'!$C6)</f>
        <v>0</v>
      </c>
      <c r="Z6" s="272">
        <f>SUMIFS('Retail_distributor-wise'!DR:DR,'Retail_distributor-wise'!$B:$B,'Supply plan_distributor-wise'!$B6,'Retail_distributor-wise'!$C:$C,'Supply plan_distributor-wise'!$C6)</f>
        <v>0</v>
      </c>
      <c r="AA6" s="272">
        <f>SUMIFS('Retail_distributor-wise'!DS:DS,'Retail_distributor-wise'!$B:$B,'Supply plan_distributor-wise'!$B6,'Retail_distributor-wise'!$C:$C,'Supply plan_distributor-wise'!$C6)</f>
        <v>41.999999999999993</v>
      </c>
      <c r="AB6" s="272">
        <f>SUMIFS('Retail_distributor-wise'!DT:DT,'Retail_distributor-wise'!$B:$B,'Supply plan_distributor-wise'!$B6,'Retail_distributor-wise'!$C:$C,'Supply plan_distributor-wise'!$C6)</f>
        <v>111.99999999999997</v>
      </c>
      <c r="AC6" s="272">
        <f>SUMIFS('Retail_distributor-wise'!DU:DU,'Retail_distributor-wise'!$B:$B,'Supply plan_distributor-wise'!$B6,'Retail_distributor-wise'!$C:$C,'Supply plan_distributor-wise'!$C6)</f>
        <v>199.50000000000003</v>
      </c>
      <c r="AD6" s="272">
        <f>SUMIFS('Retail_distributor-wise'!DV:DV,'Retail_distributor-wise'!$B:$B,'Supply plan_distributor-wise'!$B6,'Retail_distributor-wise'!$C:$C,'Supply plan_distributor-wise'!$C6)</f>
        <v>367.5</v>
      </c>
      <c r="AE6" s="272">
        <f>SUMIFS('Retail_distributor-wise'!DW:DW,'Retail_distributor-wise'!$B:$B,'Supply plan_distributor-wise'!$B6,'Retail_distributor-wise'!$C:$C,'Supply plan_distributor-wise'!$C6)</f>
        <v>525</v>
      </c>
      <c r="AF6" s="272">
        <f>SUMIFS('Retail_distributor-wise'!DX:DX,'Retail_distributor-wise'!$B:$B,'Supply plan_distributor-wise'!$B6,'Retail_distributor-wise'!$C:$C,'Supply plan_distributor-wise'!$C6)</f>
        <v>608.99999999999989</v>
      </c>
      <c r="AG6" s="272">
        <f>SUMIFS('Retail_distributor-wise'!DY:DY,'Retail_distributor-wise'!$B:$B,'Supply plan_distributor-wise'!$B6,'Retail_distributor-wise'!$C:$C,'Supply plan_distributor-wise'!$C6)</f>
        <v>924</v>
      </c>
      <c r="AH6" s="273">
        <f t="shared" si="1"/>
        <v>2779</v>
      </c>
      <c r="AI6" s="251"/>
      <c r="AJ6" s="161" t="s">
        <v>164</v>
      </c>
      <c r="AK6" s="272">
        <f>SUMIFS('Retail_distributor-wise'!BL:BL,'Retail_distributor-wise'!$B:$B,'Supply plan_distributor-wise'!$B6,'Retail_distributor-wise'!$C:$C,'Supply plan_distributor-wise'!$C6)</f>
        <v>210.00000000000003</v>
      </c>
      <c r="AL6" s="272">
        <f>SUMIFS('Retail_distributor-wise'!BM:BM,'Retail_distributor-wise'!$B:$B,'Supply plan_distributor-wise'!$B6,'Retail_distributor-wise'!$C:$C,'Supply plan_distributor-wise'!$C6)</f>
        <v>270.00000000000006</v>
      </c>
      <c r="AM6" s="272">
        <f>SUMIFS('Retail_distributor-wise'!BN:BN,'Retail_distributor-wise'!$B:$B,'Supply plan_distributor-wise'!$B6,'Retail_distributor-wise'!$C:$C,'Supply plan_distributor-wise'!$C6)</f>
        <v>240.00000000000003</v>
      </c>
      <c r="AN6" s="272">
        <f>SUMIFS('Retail_distributor-wise'!BO:BO,'Retail_distributor-wise'!$B:$B,'Supply plan_distributor-wise'!$B6,'Retail_distributor-wise'!$C:$C,'Supply plan_distributor-wise'!$C6)</f>
        <v>210.00000000000003</v>
      </c>
      <c r="AO6" s="272">
        <f>SUMIFS('Retail_distributor-wise'!BP:BP,'Retail_distributor-wise'!$B:$B,'Supply plan_distributor-wise'!$B6,'Retail_distributor-wise'!$C:$C,'Supply plan_distributor-wise'!$C6)</f>
        <v>165.00000000000003</v>
      </c>
      <c r="AP6" s="272">
        <f>SUMIFS('Retail_distributor-wise'!BQ:BQ,'Retail_distributor-wise'!$B:$B,'Supply plan_distributor-wise'!$B6,'Retail_distributor-wise'!$C:$C,'Supply plan_distributor-wise'!$C6)</f>
        <v>180.00000000000003</v>
      </c>
      <c r="AQ6" s="272">
        <f>SUMIFS('Retail_distributor-wise'!BR:BR,'Retail_distributor-wise'!$B:$B,'Supply plan_distributor-wise'!$B6,'Retail_distributor-wise'!$C:$C,'Supply plan_distributor-wise'!$C6)</f>
        <v>240.00000000000003</v>
      </c>
      <c r="AR6" s="272">
        <f>SUMIFS('Retail_distributor-wise'!BS:BS,'Retail_distributor-wise'!$B:$B,'Supply plan_distributor-wise'!$B6,'Retail_distributor-wise'!$C:$C,'Supply plan_distributor-wise'!$C6)</f>
        <v>285.00000000000006</v>
      </c>
      <c r="AS6" s="272">
        <f>SUMIFS('Retail_distributor-wise'!BT:BT,'Retail_distributor-wise'!$B:$B,'Supply plan_distributor-wise'!$B6,'Retail_distributor-wise'!$C:$C,'Supply plan_distributor-wise'!$C6)</f>
        <v>315.00000000000006</v>
      </c>
      <c r="AT6" s="272">
        <f>SUMIFS('Retail_distributor-wise'!BU:BU,'Retail_distributor-wise'!$B:$B,'Supply plan_distributor-wise'!$B6,'Retail_distributor-wise'!$C:$C,'Supply plan_distributor-wise'!$C6)</f>
        <v>375.00000000000006</v>
      </c>
      <c r="AU6" s="272">
        <f>SUMIFS('Retail_distributor-wise'!BV:BV,'Retail_distributor-wise'!$B:$B,'Supply plan_distributor-wise'!$B6,'Retail_distributor-wise'!$C:$C,'Supply plan_distributor-wise'!$C6)</f>
        <v>435.00000000000006</v>
      </c>
      <c r="AV6" s="272">
        <f>SUMIFS('Retail_distributor-wise'!BW:BW,'Retail_distributor-wise'!$B:$B,'Supply plan_distributor-wise'!$B6,'Retail_distributor-wise'!$C:$C,'Supply plan_distributor-wise'!$C6)</f>
        <v>495.00000000000006</v>
      </c>
      <c r="AW6" s="273">
        <f t="shared" si="6"/>
        <v>3420.0000000000005</v>
      </c>
      <c r="AX6" s="165"/>
      <c r="AY6" s="161" t="s">
        <v>163</v>
      </c>
      <c r="AZ6" s="272">
        <f>SUMIFS(Distributor_projects!AV:AV,Distributor_projects!$B:$B,'Supply plan_distributor-wise'!$B6,Distributor_projects!$C:$C,'Supply plan_distributor-wise'!$C6)</f>
        <v>100</v>
      </c>
      <c r="BA6" s="272">
        <f>SUMIFS(Distributor_projects!AW:AW,Distributor_projects!$B:$B,'Supply plan_distributor-wise'!$B6,Distributor_projects!$C:$C,'Supply plan_distributor-wise'!$C6)</f>
        <v>100</v>
      </c>
      <c r="BB6" s="272">
        <f>SUMIFS(Distributor_projects!AX:AX,Distributor_projects!$B:$B,'Supply plan_distributor-wise'!$B6,Distributor_projects!$C:$C,'Supply plan_distributor-wise'!$C6)</f>
        <v>100</v>
      </c>
      <c r="BC6" s="272">
        <f>SUMIFS(Distributor_projects!AY:AY,Distributor_projects!$B:$B,'Supply plan_distributor-wise'!$B6,Distributor_projects!$C:$C,'Supply plan_distributor-wise'!$C6)</f>
        <v>50</v>
      </c>
      <c r="BD6" s="272">
        <f>SUMIFS(Distributor_projects!AZ:AZ,Distributor_projects!$B:$B,'Supply plan_distributor-wise'!$B6,Distributor_projects!$C:$C,'Supply plan_distributor-wise'!$C6)</f>
        <v>50</v>
      </c>
      <c r="BE6" s="272">
        <f>SUMIFS(Distributor_projects!BA:BA,Distributor_projects!$B:$B,'Supply plan_distributor-wise'!$B6,Distributor_projects!$C:$C,'Supply plan_distributor-wise'!$C6)</f>
        <v>50</v>
      </c>
      <c r="BF6" s="272">
        <f>SUMIFS(Distributor_projects!BB:BB,Distributor_projects!$B:$B,'Supply plan_distributor-wise'!$B6,Distributor_projects!$C:$C,'Supply plan_distributor-wise'!$C6)</f>
        <v>125</v>
      </c>
      <c r="BG6" s="272">
        <f>SUMIFS(Distributor_projects!BC:BC,Distributor_projects!$B:$B,'Supply plan_distributor-wise'!$B6,Distributor_projects!$C:$C,'Supply plan_distributor-wise'!$C6)</f>
        <v>150</v>
      </c>
      <c r="BH6" s="272">
        <f>SUMIFS(Distributor_projects!BD:BD,Distributor_projects!$B:$B,'Supply plan_distributor-wise'!$B6,Distributor_projects!$C:$C,'Supply plan_distributor-wise'!$C6)</f>
        <v>175</v>
      </c>
      <c r="BI6" s="272">
        <f>SUMIFS(Distributor_projects!BE:BE,Distributor_projects!$B:$B,'Supply plan_distributor-wise'!$B6,Distributor_projects!$C:$C,'Supply plan_distributor-wise'!$C6)</f>
        <v>200</v>
      </c>
      <c r="BJ6" s="272">
        <f>SUMIFS(Distributor_projects!BF:BF,Distributor_projects!$B:$B,'Supply plan_distributor-wise'!$B6,Distributor_projects!$C:$C,'Supply plan_distributor-wise'!$C6)</f>
        <v>225</v>
      </c>
      <c r="BK6" s="272">
        <f>SUMIFS(Distributor_projects!BG:BG,Distributor_projects!$B:$B,'Supply plan_distributor-wise'!$B6,Distributor_projects!$C:$C,'Supply plan_distributor-wise'!$C6)</f>
        <v>250</v>
      </c>
      <c r="BL6" s="273">
        <f t="shared" si="2"/>
        <v>1575</v>
      </c>
      <c r="BM6" s="165"/>
      <c r="BN6" s="161" t="s">
        <v>164</v>
      </c>
      <c r="BO6" s="185">
        <f>SUMIFS(Distributor_projects!BJ:BJ,Distributor_projects!$B:$B,'Supply plan_distributor-wise'!$B6,Distributor_projects!$C:$C,'Supply plan_distributor-wise'!$C6)</f>
        <v>100</v>
      </c>
      <c r="BP6" s="185">
        <f>SUMIFS(Distributor_projects!BK:BK,Distributor_projects!$B:$B,'Supply plan_distributor-wise'!$B6,Distributor_projects!$C:$C,'Supply plan_distributor-wise'!$C6)</f>
        <v>100</v>
      </c>
      <c r="BQ6" s="185">
        <f>SUMIFS(Distributor_projects!BL:BL,Distributor_projects!$B:$B,'Supply plan_distributor-wise'!$B6,Distributor_projects!$C:$C,'Supply plan_distributor-wise'!$C6)</f>
        <v>100</v>
      </c>
      <c r="BR6" s="185">
        <f>SUMIFS(Distributor_projects!BM:BM,Distributor_projects!$B:$B,'Supply plan_distributor-wise'!$B6,Distributor_projects!$C:$C,'Supply plan_distributor-wise'!$C6)</f>
        <v>50</v>
      </c>
      <c r="BS6" s="185">
        <f>SUMIFS(Distributor_projects!BN:BN,Distributor_projects!$B:$B,'Supply plan_distributor-wise'!$B6,Distributor_projects!$C:$C,'Supply plan_distributor-wise'!$C6)</f>
        <v>50</v>
      </c>
      <c r="BT6" s="185">
        <f>SUMIFS(Distributor_projects!BO:BO,Distributor_projects!$B:$B,'Supply plan_distributor-wise'!$B6,Distributor_projects!$C:$C,'Supply plan_distributor-wise'!$C6)</f>
        <v>50</v>
      </c>
      <c r="BU6" s="185">
        <f>SUMIFS(Distributor_projects!BP:BP,Distributor_projects!$B:$B,'Supply plan_distributor-wise'!$B6,Distributor_projects!$C:$C,'Supply plan_distributor-wise'!$C6)</f>
        <v>125</v>
      </c>
      <c r="BV6" s="185">
        <f>SUMIFS(Distributor_projects!BQ:BQ,Distributor_projects!$B:$B,'Supply plan_distributor-wise'!$B6,Distributor_projects!$C:$C,'Supply plan_distributor-wise'!$C6)</f>
        <v>150</v>
      </c>
      <c r="BW6" s="185">
        <f>SUMIFS(Distributor_projects!BR:BR,Distributor_projects!$B:$B,'Supply plan_distributor-wise'!$B6,Distributor_projects!$C:$C,'Supply plan_distributor-wise'!$C6)</f>
        <v>175</v>
      </c>
      <c r="BX6" s="185">
        <f>SUMIFS(Distributor_projects!BS:BS,Distributor_projects!$B:$B,'Supply plan_distributor-wise'!$B6,Distributor_projects!$C:$C,'Supply plan_distributor-wise'!$C6)</f>
        <v>200</v>
      </c>
      <c r="BY6" s="185">
        <f>SUMIFS(Distributor_projects!BT:BT,Distributor_projects!$B:$B,'Supply plan_distributor-wise'!$B6,Distributor_projects!$C:$C,'Supply plan_distributor-wise'!$C6)</f>
        <v>225</v>
      </c>
      <c r="BZ6" s="185">
        <f>SUMIFS(Distributor_projects!BU:BU,Distributor_projects!$B:$B,'Supply plan_distributor-wise'!$B6,Distributor_projects!$C:$C,'Supply plan_distributor-wise'!$C6)</f>
        <v>250</v>
      </c>
      <c r="CA6" s="273">
        <f t="shared" si="3"/>
        <v>1575</v>
      </c>
      <c r="CB6" s="165"/>
      <c r="CC6" s="152"/>
      <c r="CD6" s="161" t="s">
        <v>163</v>
      </c>
      <c r="CE6" s="161" t="s">
        <v>163</v>
      </c>
      <c r="CF6" s="161" t="s">
        <v>163</v>
      </c>
      <c r="CG6" s="161" t="s">
        <v>163</v>
      </c>
      <c r="CH6" s="161" t="s">
        <v>163</v>
      </c>
      <c r="CI6" s="161" t="s">
        <v>163</v>
      </c>
      <c r="CJ6" s="161" t="s">
        <v>163</v>
      </c>
      <c r="CK6" s="161" t="s">
        <v>163</v>
      </c>
      <c r="CL6" s="161" t="s">
        <v>163</v>
      </c>
      <c r="CM6" s="161" t="s">
        <v>163</v>
      </c>
      <c r="CN6" s="161" t="s">
        <v>163</v>
      </c>
      <c r="CO6" s="161" t="s">
        <v>163</v>
      </c>
      <c r="CP6" s="161" t="s">
        <v>163</v>
      </c>
      <c r="CQ6" s="161" t="s">
        <v>163</v>
      </c>
      <c r="CR6" s="161" t="s">
        <v>163</v>
      </c>
      <c r="CS6" s="161" t="s">
        <v>163</v>
      </c>
      <c r="CT6" s="161" t="s">
        <v>163</v>
      </c>
      <c r="CU6" s="161" t="s">
        <v>163</v>
      </c>
      <c r="CV6" s="161" t="s">
        <v>163</v>
      </c>
      <c r="CW6" s="161" t="s">
        <v>163</v>
      </c>
      <c r="CX6" s="161" t="s">
        <v>163</v>
      </c>
      <c r="CY6" s="161" t="s">
        <v>163</v>
      </c>
      <c r="CZ6" s="161" t="s">
        <v>163</v>
      </c>
      <c r="DA6" s="161" t="s">
        <v>163</v>
      </c>
      <c r="DB6" s="161" t="s">
        <v>164</v>
      </c>
      <c r="DC6" s="161" t="s">
        <v>164</v>
      </c>
      <c r="DD6" s="161" t="s">
        <v>164</v>
      </c>
      <c r="DE6" s="161" t="s">
        <v>164</v>
      </c>
      <c r="DF6" s="161" t="s">
        <v>164</v>
      </c>
      <c r="DG6" s="161" t="s">
        <v>164</v>
      </c>
      <c r="DH6" s="161" t="s">
        <v>164</v>
      </c>
      <c r="DI6" s="161" t="s">
        <v>164</v>
      </c>
      <c r="DJ6" s="161" t="s">
        <v>164</v>
      </c>
      <c r="DK6" s="161" t="s">
        <v>164</v>
      </c>
      <c r="DL6" s="161" t="s">
        <v>164</v>
      </c>
      <c r="DM6" s="161" t="s">
        <v>164</v>
      </c>
      <c r="DN6" s="161" t="s">
        <v>163</v>
      </c>
      <c r="DO6" s="161" t="s">
        <v>163</v>
      </c>
      <c r="DP6" s="161" t="s">
        <v>163</v>
      </c>
      <c r="DQ6" s="161" t="s">
        <v>163</v>
      </c>
      <c r="DR6" s="161" t="s">
        <v>163</v>
      </c>
      <c r="DS6" s="161" t="s">
        <v>163</v>
      </c>
      <c r="DT6" s="161" t="s">
        <v>163</v>
      </c>
      <c r="DU6" s="161" t="s">
        <v>163</v>
      </c>
      <c r="DV6" s="161" t="s">
        <v>163</v>
      </c>
      <c r="DW6" s="161" t="s">
        <v>163</v>
      </c>
      <c r="DX6" s="161" t="s">
        <v>163</v>
      </c>
      <c r="DY6" s="161" t="s">
        <v>163</v>
      </c>
      <c r="DZ6" s="161" t="s">
        <v>164</v>
      </c>
      <c r="EA6" s="161" t="s">
        <v>164</v>
      </c>
      <c r="EB6" s="161" t="s">
        <v>164</v>
      </c>
      <c r="EC6" s="161" t="s">
        <v>164</v>
      </c>
      <c r="ED6" s="161" t="s">
        <v>164</v>
      </c>
      <c r="EE6" s="161" t="s">
        <v>164</v>
      </c>
      <c r="EF6" s="161" t="s">
        <v>164</v>
      </c>
      <c r="EG6" s="161" t="s">
        <v>164</v>
      </c>
      <c r="EH6" s="161" t="s">
        <v>164</v>
      </c>
      <c r="EI6" s="161" t="s">
        <v>164</v>
      </c>
      <c r="EJ6" s="161" t="s">
        <v>164</v>
      </c>
      <c r="EK6" s="161" t="s">
        <v>164</v>
      </c>
    </row>
    <row r="7" spans="1:141">
      <c r="A7" s="161" t="s">
        <v>326</v>
      </c>
      <c r="B7" s="162" t="s">
        <v>416</v>
      </c>
      <c r="C7" s="161" t="s">
        <v>307</v>
      </c>
      <c r="D7" s="161" t="s">
        <v>14</v>
      </c>
      <c r="E7" s="161" t="s">
        <v>687</v>
      </c>
      <c r="F7" s="161" t="s">
        <v>163</v>
      </c>
      <c r="G7" s="272">
        <f>SUMIFS('Retail_distributor-wise'!CZ:CZ,'Retail_distributor-wise'!$B:$B,'Supply plan_distributor-wise'!$B7,'Retail_distributor-wise'!$C:$C,'Supply plan_distributor-wise'!$C7)</f>
        <v>735</v>
      </c>
      <c r="H7" s="272">
        <f>SUMIFS('Retail_distributor-wise'!DA:DA,'Retail_distributor-wise'!$B:$B,'Supply plan_distributor-wise'!$B7,'Retail_distributor-wise'!$C:$C,'Supply plan_distributor-wise'!$C7)</f>
        <v>979.99999999999989</v>
      </c>
      <c r="I7" s="272">
        <f>SUMIFS('Retail_distributor-wise'!DB:DB,'Retail_distributor-wise'!$B:$B,'Supply plan_distributor-wise'!$B7,'Retail_distributor-wise'!$C:$C,'Supply plan_distributor-wise'!$C7)</f>
        <v>840</v>
      </c>
      <c r="J7" s="272">
        <f>SUMIFS('Retail_distributor-wise'!DC:DC,'Retail_distributor-wise'!$B:$B,'Supply plan_distributor-wise'!$B7,'Retail_distributor-wise'!$C:$C,'Supply plan_distributor-wise'!$C7)</f>
        <v>735</v>
      </c>
      <c r="K7" s="272">
        <f>SUMIFS('Retail_distributor-wise'!DD:DD,'Retail_distributor-wise'!$B:$B,'Supply plan_distributor-wise'!$B7,'Retail_distributor-wise'!$C:$C,'Supply plan_distributor-wise'!$C7)</f>
        <v>595</v>
      </c>
      <c r="L7" s="272">
        <f>SUMIFS('Retail_distributor-wise'!DE:DE,'Retail_distributor-wise'!$B:$B,'Supply plan_distributor-wise'!$B7,'Retail_distributor-wise'!$C:$C,'Supply plan_distributor-wise'!$C7)</f>
        <v>665</v>
      </c>
      <c r="M7" s="272">
        <f>SUMIFS('Retail_distributor-wise'!DF:DF,'Retail_distributor-wise'!$B:$B,'Supply plan_distributor-wise'!$B7,'Retail_distributor-wise'!$C:$C,'Supply plan_distributor-wise'!$C7)</f>
        <v>756</v>
      </c>
      <c r="N7" s="272">
        <f>SUMIFS('Retail_distributor-wise'!DG:DG,'Retail_distributor-wise'!$B:$B,'Supply plan_distributor-wise'!$B7,'Retail_distributor-wise'!$C:$C,'Supply plan_distributor-wise'!$C7)</f>
        <v>812</v>
      </c>
      <c r="O7" s="272">
        <f>SUMIFS('Retail_distributor-wise'!DH:DH,'Retail_distributor-wise'!$B:$B,'Supply plan_distributor-wise'!$B7,'Retail_distributor-wise'!$C:$C,'Supply plan_distributor-wise'!$C7)</f>
        <v>542.5</v>
      </c>
      <c r="P7" s="272">
        <f>SUMIFS('Retail_distributor-wise'!DI:DI,'Retail_distributor-wise'!$B:$B,'Supply plan_distributor-wise'!$B7,'Retail_distributor-wise'!$C:$C,'Supply plan_distributor-wise'!$C7)</f>
        <v>532</v>
      </c>
      <c r="Q7" s="272">
        <f>SUMIFS('Retail_distributor-wise'!DJ:DJ,'Retail_distributor-wise'!$B:$B,'Supply plan_distributor-wise'!$B7,'Retail_distributor-wise'!$C:$C,'Supply plan_distributor-wise'!$C7)</f>
        <v>451.5</v>
      </c>
      <c r="R7" s="272">
        <f>SUMIFS('Retail_distributor-wise'!DK:DK,'Retail_distributor-wise'!$B:$B,'Supply plan_distributor-wise'!$B7,'Retail_distributor-wise'!$C:$C,'Supply plan_distributor-wise'!$C7)</f>
        <v>700</v>
      </c>
      <c r="S7" s="273">
        <f t="shared" si="0"/>
        <v>8344</v>
      </c>
      <c r="T7" s="251"/>
      <c r="U7" s="161" t="s">
        <v>163</v>
      </c>
      <c r="V7" s="272">
        <f>SUMIFS('Retail_distributor-wise'!DN:DN,'Retail_distributor-wise'!$B:$B,'Supply plan_distributor-wise'!$B7,'Retail_distributor-wise'!$C:$C,'Supply plan_distributor-wise'!$C7)</f>
        <v>0</v>
      </c>
      <c r="W7" s="272">
        <f>SUMIFS('Retail_distributor-wise'!DO:DO,'Retail_distributor-wise'!$B:$B,'Supply plan_distributor-wise'!$B7,'Retail_distributor-wise'!$C:$C,'Supply plan_distributor-wise'!$C7)</f>
        <v>0</v>
      </c>
      <c r="X7" s="272">
        <f>SUMIFS('Retail_distributor-wise'!DP:DP,'Retail_distributor-wise'!$B:$B,'Supply plan_distributor-wise'!$B7,'Retail_distributor-wise'!$C:$C,'Supply plan_distributor-wise'!$C7)</f>
        <v>0</v>
      </c>
      <c r="Y7" s="272">
        <f>SUMIFS('Retail_distributor-wise'!DQ:DQ,'Retail_distributor-wise'!$B:$B,'Supply plan_distributor-wise'!$B7,'Retail_distributor-wise'!$C:$C,'Supply plan_distributor-wise'!$C7)</f>
        <v>0</v>
      </c>
      <c r="Z7" s="272">
        <f>SUMIFS('Retail_distributor-wise'!DR:DR,'Retail_distributor-wise'!$B:$B,'Supply plan_distributor-wise'!$B7,'Retail_distributor-wise'!$C:$C,'Supply plan_distributor-wise'!$C7)</f>
        <v>0</v>
      </c>
      <c r="AA7" s="272">
        <f>SUMIFS('Retail_distributor-wise'!DS:DS,'Retail_distributor-wise'!$B:$B,'Supply plan_distributor-wise'!$B7,'Retail_distributor-wise'!$C:$C,'Supply plan_distributor-wise'!$C7)</f>
        <v>0</v>
      </c>
      <c r="AB7" s="272">
        <f>SUMIFS('Retail_distributor-wise'!DT:DT,'Retail_distributor-wise'!$B:$B,'Supply plan_distributor-wise'!$B7,'Retail_distributor-wise'!$C:$C,'Supply plan_distributor-wise'!$C7)</f>
        <v>83.999999999999986</v>
      </c>
      <c r="AC7" s="272">
        <f>SUMIFS('Retail_distributor-wise'!DU:DU,'Retail_distributor-wise'!$B:$B,'Supply plan_distributor-wise'!$B7,'Retail_distributor-wise'!$C:$C,'Supply plan_distributor-wise'!$C7)</f>
        <v>202.99999999999994</v>
      </c>
      <c r="AD7" s="272">
        <f>SUMIFS('Retail_distributor-wise'!DV:DV,'Retail_distributor-wise'!$B:$B,'Supply plan_distributor-wise'!$B7,'Retail_distributor-wise'!$C:$C,'Supply plan_distributor-wise'!$C7)</f>
        <v>542.5</v>
      </c>
      <c r="AE7" s="272">
        <f>SUMIFS('Retail_distributor-wise'!DW:DW,'Retail_distributor-wise'!$B:$B,'Supply plan_distributor-wise'!$B7,'Retail_distributor-wise'!$C:$C,'Supply plan_distributor-wise'!$C7)</f>
        <v>798</v>
      </c>
      <c r="AF7" s="272">
        <f>SUMIFS('Retail_distributor-wise'!DX:DX,'Retail_distributor-wise'!$B:$B,'Supply plan_distributor-wise'!$B7,'Retail_distributor-wise'!$C:$C,'Supply plan_distributor-wise'!$C7)</f>
        <v>1053.5</v>
      </c>
      <c r="AG7" s="272">
        <f>SUMIFS('Retail_distributor-wise'!DY:DY,'Retail_distributor-wise'!$B:$B,'Supply plan_distributor-wise'!$B7,'Retail_distributor-wise'!$C:$C,'Supply plan_distributor-wise'!$C7)</f>
        <v>1050</v>
      </c>
      <c r="AH7" s="273">
        <f t="shared" si="1"/>
        <v>3731</v>
      </c>
      <c r="AI7" s="251"/>
      <c r="AJ7" s="161" t="s">
        <v>164</v>
      </c>
      <c r="AK7" s="272">
        <f>SUMIFS('Retail_distributor-wise'!BL:BL,'Retail_distributor-wise'!$B:$B,'Supply plan_distributor-wise'!$B7,'Retail_distributor-wise'!$C:$C,'Supply plan_distributor-wise'!$C7)</f>
        <v>315.00000000000006</v>
      </c>
      <c r="AL7" s="272">
        <f>SUMIFS('Retail_distributor-wise'!BM:BM,'Retail_distributor-wise'!$B:$B,'Supply plan_distributor-wise'!$B7,'Retail_distributor-wise'!$C:$C,'Supply plan_distributor-wise'!$C7)</f>
        <v>420.00000000000006</v>
      </c>
      <c r="AM7" s="272">
        <f>SUMIFS('Retail_distributor-wise'!BN:BN,'Retail_distributor-wise'!$B:$B,'Supply plan_distributor-wise'!$B7,'Retail_distributor-wise'!$C:$C,'Supply plan_distributor-wise'!$C7)</f>
        <v>360.00000000000006</v>
      </c>
      <c r="AN7" s="272">
        <f>SUMIFS('Retail_distributor-wise'!BO:BO,'Retail_distributor-wise'!$B:$B,'Supply plan_distributor-wise'!$B7,'Retail_distributor-wise'!$C:$C,'Supply plan_distributor-wise'!$C7)</f>
        <v>315.00000000000006</v>
      </c>
      <c r="AO7" s="272">
        <f>SUMIFS('Retail_distributor-wise'!BP:BP,'Retail_distributor-wise'!$B:$B,'Supply plan_distributor-wise'!$B7,'Retail_distributor-wise'!$C:$C,'Supply plan_distributor-wise'!$C7)</f>
        <v>255.00000000000003</v>
      </c>
      <c r="AP7" s="272">
        <f>SUMIFS('Retail_distributor-wise'!BQ:BQ,'Retail_distributor-wise'!$B:$B,'Supply plan_distributor-wise'!$B7,'Retail_distributor-wise'!$C:$C,'Supply plan_distributor-wise'!$C7)</f>
        <v>285.00000000000006</v>
      </c>
      <c r="AQ7" s="272">
        <f>SUMIFS('Retail_distributor-wise'!BR:BR,'Retail_distributor-wise'!$B:$B,'Supply plan_distributor-wise'!$B7,'Retail_distributor-wise'!$C:$C,'Supply plan_distributor-wise'!$C7)</f>
        <v>360.00000000000006</v>
      </c>
      <c r="AR7" s="272">
        <f>SUMIFS('Retail_distributor-wise'!BS:BS,'Retail_distributor-wise'!$B:$B,'Supply plan_distributor-wise'!$B7,'Retail_distributor-wise'!$C:$C,'Supply plan_distributor-wise'!$C7)</f>
        <v>435.00000000000006</v>
      </c>
      <c r="AS7" s="272">
        <f>SUMIFS('Retail_distributor-wise'!BT:BT,'Retail_distributor-wise'!$B:$B,'Supply plan_distributor-wise'!$B7,'Retail_distributor-wise'!$C:$C,'Supply plan_distributor-wise'!$C7)</f>
        <v>465.00000000000006</v>
      </c>
      <c r="AT7" s="272">
        <f>SUMIFS('Retail_distributor-wise'!BU:BU,'Retail_distributor-wise'!$B:$B,'Supply plan_distributor-wise'!$B7,'Retail_distributor-wise'!$C:$C,'Supply plan_distributor-wise'!$C7)</f>
        <v>570.00000000000011</v>
      </c>
      <c r="AU7" s="272">
        <f>SUMIFS('Retail_distributor-wise'!BV:BV,'Retail_distributor-wise'!$B:$B,'Supply plan_distributor-wise'!$B7,'Retail_distributor-wise'!$C:$C,'Supply plan_distributor-wise'!$C7)</f>
        <v>645.00000000000011</v>
      </c>
      <c r="AV7" s="272">
        <f>SUMIFS('Retail_distributor-wise'!BW:BW,'Retail_distributor-wise'!$B:$B,'Supply plan_distributor-wise'!$B7,'Retail_distributor-wise'!$C:$C,'Supply plan_distributor-wise'!$C7)</f>
        <v>750.00000000000011</v>
      </c>
      <c r="AW7" s="273">
        <f t="shared" si="6"/>
        <v>5175.0000000000009</v>
      </c>
      <c r="AX7" s="165"/>
      <c r="AY7" s="161" t="s">
        <v>163</v>
      </c>
      <c r="AZ7" s="272">
        <f>SUMIFS(Distributor_projects!AV:AV,Distributor_projects!$B:$B,'Supply plan_distributor-wise'!$B7,Distributor_projects!$C:$C,'Supply plan_distributor-wise'!$C7)</f>
        <v>75</v>
      </c>
      <c r="BA7" s="272">
        <f>SUMIFS(Distributor_projects!AW:AW,Distributor_projects!$B:$B,'Supply plan_distributor-wise'!$B7,Distributor_projects!$C:$C,'Supply plan_distributor-wise'!$C7)</f>
        <v>100</v>
      </c>
      <c r="BB7" s="272">
        <f>SUMIFS(Distributor_projects!AX:AX,Distributor_projects!$B:$B,'Supply plan_distributor-wise'!$B7,Distributor_projects!$C:$C,'Supply plan_distributor-wise'!$C7)</f>
        <v>125</v>
      </c>
      <c r="BC7" s="272">
        <f>SUMIFS(Distributor_projects!AY:AY,Distributor_projects!$B:$B,'Supply plan_distributor-wise'!$B7,Distributor_projects!$C:$C,'Supply plan_distributor-wise'!$C7)</f>
        <v>150</v>
      </c>
      <c r="BD7" s="272">
        <f>SUMIFS(Distributor_projects!AZ:AZ,Distributor_projects!$B:$B,'Supply plan_distributor-wise'!$B7,Distributor_projects!$C:$C,'Supply plan_distributor-wise'!$C7)</f>
        <v>175</v>
      </c>
      <c r="BE7" s="272">
        <f>SUMIFS(Distributor_projects!BA:BA,Distributor_projects!$B:$B,'Supply plan_distributor-wise'!$B7,Distributor_projects!$C:$C,'Supply plan_distributor-wise'!$C7)</f>
        <v>200</v>
      </c>
      <c r="BF7" s="272">
        <f>SUMIFS(Distributor_projects!BB:BB,Distributor_projects!$B:$B,'Supply plan_distributor-wise'!$B7,Distributor_projects!$C:$C,'Supply plan_distributor-wise'!$C7)</f>
        <v>225</v>
      </c>
      <c r="BG7" s="272">
        <f>SUMIFS(Distributor_projects!BC:BC,Distributor_projects!$B:$B,'Supply plan_distributor-wise'!$B7,Distributor_projects!$C:$C,'Supply plan_distributor-wise'!$C7)</f>
        <v>250</v>
      </c>
      <c r="BH7" s="272">
        <f>SUMIFS(Distributor_projects!BD:BD,Distributor_projects!$B:$B,'Supply plan_distributor-wise'!$B7,Distributor_projects!$C:$C,'Supply plan_distributor-wise'!$C7)</f>
        <v>275</v>
      </c>
      <c r="BI7" s="272">
        <f>SUMIFS(Distributor_projects!BE:BE,Distributor_projects!$B:$B,'Supply plan_distributor-wise'!$B7,Distributor_projects!$C:$C,'Supply plan_distributor-wise'!$C7)</f>
        <v>300</v>
      </c>
      <c r="BJ7" s="272">
        <f>SUMIFS(Distributor_projects!BF:BF,Distributor_projects!$B:$B,'Supply plan_distributor-wise'!$B7,Distributor_projects!$C:$C,'Supply plan_distributor-wise'!$C7)</f>
        <v>325</v>
      </c>
      <c r="BK7" s="272">
        <f>SUMIFS(Distributor_projects!BG:BG,Distributor_projects!$B:$B,'Supply plan_distributor-wise'!$B7,Distributor_projects!$C:$C,'Supply plan_distributor-wise'!$C7)</f>
        <v>350</v>
      </c>
      <c r="BL7" s="273">
        <f t="shared" si="2"/>
        <v>2550</v>
      </c>
      <c r="BM7" s="165"/>
      <c r="BN7" s="161" t="s">
        <v>164</v>
      </c>
      <c r="BO7" s="185">
        <f>SUMIFS(Distributor_projects!BJ:BJ,Distributor_projects!$B:$B,'Supply plan_distributor-wise'!$B7,Distributor_projects!$C:$C,'Supply plan_distributor-wise'!$C7)</f>
        <v>75</v>
      </c>
      <c r="BP7" s="185">
        <f>SUMIFS(Distributor_projects!BK:BK,Distributor_projects!$B:$B,'Supply plan_distributor-wise'!$B7,Distributor_projects!$C:$C,'Supply plan_distributor-wise'!$C7)</f>
        <v>100</v>
      </c>
      <c r="BQ7" s="185">
        <f>SUMIFS(Distributor_projects!BL:BL,Distributor_projects!$B:$B,'Supply plan_distributor-wise'!$B7,Distributor_projects!$C:$C,'Supply plan_distributor-wise'!$C7)</f>
        <v>125</v>
      </c>
      <c r="BR7" s="185">
        <f>SUMIFS(Distributor_projects!BM:BM,Distributor_projects!$B:$B,'Supply plan_distributor-wise'!$B7,Distributor_projects!$C:$C,'Supply plan_distributor-wise'!$C7)</f>
        <v>150</v>
      </c>
      <c r="BS7" s="185">
        <f>SUMIFS(Distributor_projects!BN:BN,Distributor_projects!$B:$B,'Supply plan_distributor-wise'!$B7,Distributor_projects!$C:$C,'Supply plan_distributor-wise'!$C7)</f>
        <v>175</v>
      </c>
      <c r="BT7" s="185">
        <f>SUMIFS(Distributor_projects!BO:BO,Distributor_projects!$B:$B,'Supply plan_distributor-wise'!$B7,Distributor_projects!$C:$C,'Supply plan_distributor-wise'!$C7)</f>
        <v>200</v>
      </c>
      <c r="BU7" s="185">
        <f>SUMIFS(Distributor_projects!BP:BP,Distributor_projects!$B:$B,'Supply plan_distributor-wise'!$B7,Distributor_projects!$C:$C,'Supply plan_distributor-wise'!$C7)</f>
        <v>225</v>
      </c>
      <c r="BV7" s="185">
        <f>SUMIFS(Distributor_projects!BQ:BQ,Distributor_projects!$B:$B,'Supply plan_distributor-wise'!$B7,Distributor_projects!$C:$C,'Supply plan_distributor-wise'!$C7)</f>
        <v>250</v>
      </c>
      <c r="BW7" s="185">
        <f>SUMIFS(Distributor_projects!BR:BR,Distributor_projects!$B:$B,'Supply plan_distributor-wise'!$B7,Distributor_projects!$C:$C,'Supply plan_distributor-wise'!$C7)</f>
        <v>275</v>
      </c>
      <c r="BX7" s="185">
        <f>SUMIFS(Distributor_projects!BS:BS,Distributor_projects!$B:$B,'Supply plan_distributor-wise'!$B7,Distributor_projects!$C:$C,'Supply plan_distributor-wise'!$C7)</f>
        <v>300</v>
      </c>
      <c r="BY7" s="185">
        <f>SUMIFS(Distributor_projects!BT:BT,Distributor_projects!$B:$B,'Supply plan_distributor-wise'!$B7,Distributor_projects!$C:$C,'Supply plan_distributor-wise'!$C7)</f>
        <v>325</v>
      </c>
      <c r="BZ7" s="185">
        <f>SUMIFS(Distributor_projects!BU:BU,Distributor_projects!$B:$B,'Supply plan_distributor-wise'!$B7,Distributor_projects!$C:$C,'Supply plan_distributor-wise'!$C7)</f>
        <v>350</v>
      </c>
      <c r="CA7" s="273">
        <f t="shared" si="3"/>
        <v>2550</v>
      </c>
      <c r="CB7" s="165"/>
      <c r="CC7" s="152"/>
      <c r="CD7" s="161" t="s">
        <v>163</v>
      </c>
      <c r="CE7" s="161" t="s">
        <v>163</v>
      </c>
      <c r="CF7" s="161" t="s">
        <v>163</v>
      </c>
      <c r="CG7" s="161" t="s">
        <v>163</v>
      </c>
      <c r="CH7" s="161" t="s">
        <v>163</v>
      </c>
      <c r="CI7" s="161" t="s">
        <v>163</v>
      </c>
      <c r="CJ7" s="161" t="s">
        <v>163</v>
      </c>
      <c r="CK7" s="161" t="s">
        <v>163</v>
      </c>
      <c r="CL7" s="161" t="s">
        <v>163</v>
      </c>
      <c r="CM7" s="161" t="s">
        <v>163</v>
      </c>
      <c r="CN7" s="161" t="s">
        <v>163</v>
      </c>
      <c r="CO7" s="161" t="s">
        <v>163</v>
      </c>
      <c r="CP7" s="161" t="s">
        <v>163</v>
      </c>
      <c r="CQ7" s="161" t="s">
        <v>163</v>
      </c>
      <c r="CR7" s="161" t="s">
        <v>163</v>
      </c>
      <c r="CS7" s="161" t="s">
        <v>163</v>
      </c>
      <c r="CT7" s="161" t="s">
        <v>163</v>
      </c>
      <c r="CU7" s="161" t="s">
        <v>163</v>
      </c>
      <c r="CV7" s="161" t="s">
        <v>163</v>
      </c>
      <c r="CW7" s="161" t="s">
        <v>163</v>
      </c>
      <c r="CX7" s="161" t="s">
        <v>163</v>
      </c>
      <c r="CY7" s="161" t="s">
        <v>163</v>
      </c>
      <c r="CZ7" s="161" t="s">
        <v>163</v>
      </c>
      <c r="DA7" s="161" t="s">
        <v>163</v>
      </c>
      <c r="DB7" s="161" t="s">
        <v>164</v>
      </c>
      <c r="DC7" s="161" t="s">
        <v>164</v>
      </c>
      <c r="DD7" s="161" t="s">
        <v>164</v>
      </c>
      <c r="DE7" s="161" t="s">
        <v>164</v>
      </c>
      <c r="DF7" s="161" t="s">
        <v>164</v>
      </c>
      <c r="DG7" s="161" t="s">
        <v>164</v>
      </c>
      <c r="DH7" s="161" t="s">
        <v>164</v>
      </c>
      <c r="DI7" s="161" t="s">
        <v>164</v>
      </c>
      <c r="DJ7" s="161" t="s">
        <v>164</v>
      </c>
      <c r="DK7" s="161" t="s">
        <v>164</v>
      </c>
      <c r="DL7" s="161" t="s">
        <v>164</v>
      </c>
      <c r="DM7" s="161" t="s">
        <v>164</v>
      </c>
      <c r="DN7" s="161" t="s">
        <v>163</v>
      </c>
      <c r="DO7" s="161" t="s">
        <v>163</v>
      </c>
      <c r="DP7" s="161" t="s">
        <v>163</v>
      </c>
      <c r="DQ7" s="161" t="s">
        <v>163</v>
      </c>
      <c r="DR7" s="161" t="s">
        <v>163</v>
      </c>
      <c r="DS7" s="161" t="s">
        <v>163</v>
      </c>
      <c r="DT7" s="161" t="s">
        <v>163</v>
      </c>
      <c r="DU7" s="161" t="s">
        <v>163</v>
      </c>
      <c r="DV7" s="161" t="s">
        <v>163</v>
      </c>
      <c r="DW7" s="161" t="s">
        <v>163</v>
      </c>
      <c r="DX7" s="161" t="s">
        <v>163</v>
      </c>
      <c r="DY7" s="161" t="s">
        <v>163</v>
      </c>
      <c r="DZ7" s="161" t="s">
        <v>164</v>
      </c>
      <c r="EA7" s="161" t="s">
        <v>164</v>
      </c>
      <c r="EB7" s="161" t="s">
        <v>164</v>
      </c>
      <c r="EC7" s="161" t="s">
        <v>164</v>
      </c>
      <c r="ED7" s="161" t="s">
        <v>164</v>
      </c>
      <c r="EE7" s="161" t="s">
        <v>164</v>
      </c>
      <c r="EF7" s="161" t="s">
        <v>164</v>
      </c>
      <c r="EG7" s="161" t="s">
        <v>164</v>
      </c>
      <c r="EH7" s="161" t="s">
        <v>164</v>
      </c>
      <c r="EI7" s="161" t="s">
        <v>164</v>
      </c>
      <c r="EJ7" s="161" t="s">
        <v>164</v>
      </c>
      <c r="EK7" s="161" t="s">
        <v>164</v>
      </c>
    </row>
    <row r="8" spans="1:141">
      <c r="A8" s="161" t="s">
        <v>326</v>
      </c>
      <c r="B8" s="162" t="s">
        <v>417</v>
      </c>
      <c r="C8" s="161" t="s">
        <v>307</v>
      </c>
      <c r="D8" s="161" t="s">
        <v>14</v>
      </c>
      <c r="E8" s="161" t="s">
        <v>687</v>
      </c>
      <c r="F8" s="161" t="s">
        <v>163</v>
      </c>
      <c r="G8" s="272">
        <f>SUMIFS('Retail_distributor-wise'!CZ:CZ,'Retail_distributor-wise'!$B:$B,'Supply plan_distributor-wise'!$B8,'Retail_distributor-wise'!$C:$C,'Supply plan_distributor-wise'!$C8)</f>
        <v>665</v>
      </c>
      <c r="H8" s="272">
        <f>SUMIFS('Retail_distributor-wise'!DA:DA,'Retail_distributor-wise'!$B:$B,'Supply plan_distributor-wise'!$B8,'Retail_distributor-wise'!$C:$C,'Supply plan_distributor-wise'!$C8)</f>
        <v>909.99999999999989</v>
      </c>
      <c r="I8" s="272">
        <f>SUMIFS('Retail_distributor-wise'!DB:DB,'Retail_distributor-wise'!$B:$B,'Supply plan_distributor-wise'!$B8,'Retail_distributor-wise'!$C:$C,'Supply plan_distributor-wise'!$C8)</f>
        <v>770</v>
      </c>
      <c r="J8" s="272">
        <f>SUMIFS('Retail_distributor-wise'!DC:DC,'Retail_distributor-wise'!$B:$B,'Supply plan_distributor-wise'!$B8,'Retail_distributor-wise'!$C:$C,'Supply plan_distributor-wise'!$C8)</f>
        <v>665</v>
      </c>
      <c r="K8" s="272">
        <f>SUMIFS('Retail_distributor-wise'!DD:DD,'Retail_distributor-wise'!$B:$B,'Supply plan_distributor-wise'!$B8,'Retail_distributor-wise'!$C:$C,'Supply plan_distributor-wise'!$C8)</f>
        <v>560</v>
      </c>
      <c r="L8" s="272">
        <f>SUMIFS('Retail_distributor-wise'!DE:DE,'Retail_distributor-wise'!$B:$B,'Supply plan_distributor-wise'!$B8,'Retail_distributor-wise'!$C:$C,'Supply plan_distributor-wise'!$C8)</f>
        <v>476</v>
      </c>
      <c r="M8" s="272">
        <f>SUMIFS('Retail_distributor-wise'!DF:DF,'Retail_distributor-wise'!$B:$B,'Supply plan_distributor-wise'!$B8,'Retail_distributor-wise'!$C:$C,'Supply plan_distributor-wise'!$C8)</f>
        <v>462</v>
      </c>
      <c r="N8" s="272">
        <f>SUMIFS('Retail_distributor-wise'!DG:DG,'Retail_distributor-wise'!$B:$B,'Supply plan_distributor-wise'!$B8,'Retail_distributor-wise'!$C:$C,'Supply plan_distributor-wise'!$C8)</f>
        <v>378</v>
      </c>
      <c r="O8" s="272">
        <f>SUMIFS('Retail_distributor-wise'!DH:DH,'Retail_distributor-wise'!$B:$B,'Supply plan_distributor-wise'!$B8,'Retail_distributor-wise'!$C:$C,'Supply plan_distributor-wise'!$C8)</f>
        <v>304.49999999999994</v>
      </c>
      <c r="P8" s="272">
        <f>SUMIFS('Retail_distributor-wise'!DI:DI,'Retail_distributor-wise'!$B:$B,'Supply plan_distributor-wise'!$B8,'Retail_distributor-wise'!$C:$C,'Supply plan_distributor-wise'!$C8)</f>
        <v>367.5</v>
      </c>
      <c r="Q8" s="272">
        <f>SUMIFS('Retail_distributor-wise'!DJ:DJ,'Retail_distributor-wise'!$B:$B,'Supply plan_distributor-wise'!$B8,'Retail_distributor-wise'!$C:$C,'Supply plan_distributor-wise'!$C8)</f>
        <v>280</v>
      </c>
      <c r="R8" s="272">
        <f>SUMIFS('Retail_distributor-wise'!DK:DK,'Retail_distributor-wise'!$B:$B,'Supply plan_distributor-wise'!$B8,'Retail_distributor-wise'!$C:$C,'Supply plan_distributor-wise'!$C8)</f>
        <v>329</v>
      </c>
      <c r="S8" s="273">
        <f t="shared" si="0"/>
        <v>6167</v>
      </c>
      <c r="T8" s="251"/>
      <c r="U8" s="161" t="s">
        <v>163</v>
      </c>
      <c r="V8" s="272">
        <f>SUMIFS('Retail_distributor-wise'!DN:DN,'Retail_distributor-wise'!$B:$B,'Supply plan_distributor-wise'!$B8,'Retail_distributor-wise'!$C:$C,'Supply plan_distributor-wise'!$C8)</f>
        <v>0</v>
      </c>
      <c r="W8" s="272">
        <f>SUMIFS('Retail_distributor-wise'!DO:DO,'Retail_distributor-wise'!$B:$B,'Supply plan_distributor-wise'!$B8,'Retail_distributor-wise'!$C:$C,'Supply plan_distributor-wise'!$C8)</f>
        <v>0</v>
      </c>
      <c r="X8" s="272">
        <f>SUMIFS('Retail_distributor-wise'!DP:DP,'Retail_distributor-wise'!$B:$B,'Supply plan_distributor-wise'!$B8,'Retail_distributor-wise'!$C:$C,'Supply plan_distributor-wise'!$C8)</f>
        <v>0</v>
      </c>
      <c r="Y8" s="272">
        <f>SUMIFS('Retail_distributor-wise'!DQ:DQ,'Retail_distributor-wise'!$B:$B,'Supply plan_distributor-wise'!$B8,'Retail_distributor-wise'!$C:$C,'Supply plan_distributor-wise'!$C8)</f>
        <v>0</v>
      </c>
      <c r="Z8" s="272">
        <f>SUMIFS('Retail_distributor-wise'!DR:DR,'Retail_distributor-wise'!$B:$B,'Supply plan_distributor-wise'!$B8,'Retail_distributor-wise'!$C:$C,'Supply plan_distributor-wise'!$C8)</f>
        <v>0</v>
      </c>
      <c r="AA8" s="272">
        <f>SUMIFS('Retail_distributor-wise'!DS:DS,'Retail_distributor-wise'!$B:$B,'Supply plan_distributor-wise'!$B8,'Retail_distributor-wise'!$C:$C,'Supply plan_distributor-wise'!$C8)</f>
        <v>118.99999999999997</v>
      </c>
      <c r="AB8" s="272">
        <f>SUMIFS('Retail_distributor-wise'!DT:DT,'Retail_distributor-wise'!$B:$B,'Supply plan_distributor-wise'!$B8,'Retail_distributor-wise'!$C:$C,'Supply plan_distributor-wise'!$C8)</f>
        <v>308</v>
      </c>
      <c r="AC8" s="272">
        <f>SUMIFS('Retail_distributor-wise'!DU:DU,'Retail_distributor-wise'!$B:$B,'Supply plan_distributor-wise'!$B8,'Retail_distributor-wise'!$C:$C,'Supply plan_distributor-wise'!$C8)</f>
        <v>566.99999999999989</v>
      </c>
      <c r="AD8" s="272">
        <f>SUMIFS('Retail_distributor-wise'!DV:DV,'Retail_distributor-wise'!$B:$B,'Supply plan_distributor-wise'!$B8,'Retail_distributor-wise'!$C:$C,'Supply plan_distributor-wise'!$C8)</f>
        <v>710.49999999999989</v>
      </c>
      <c r="AE8" s="272">
        <f>SUMIFS('Retail_distributor-wise'!DW:DW,'Retail_distributor-wise'!$B:$B,'Supply plan_distributor-wise'!$B8,'Retail_distributor-wise'!$C:$C,'Supply plan_distributor-wise'!$C8)</f>
        <v>857.5</v>
      </c>
      <c r="AF8" s="272">
        <f>SUMIFS('Retail_distributor-wise'!DX:DX,'Retail_distributor-wise'!$B:$B,'Supply plan_distributor-wise'!$B8,'Retail_distributor-wise'!$C:$C,'Supply plan_distributor-wise'!$C8)</f>
        <v>1120</v>
      </c>
      <c r="AG8" s="272">
        <f>SUMIFS('Retail_distributor-wise'!DY:DY,'Retail_distributor-wise'!$B:$B,'Supply plan_distributor-wise'!$B8,'Retail_distributor-wise'!$C:$C,'Supply plan_distributor-wise'!$C8)</f>
        <v>1316</v>
      </c>
      <c r="AH8" s="273">
        <f t="shared" si="1"/>
        <v>4998</v>
      </c>
      <c r="AI8" s="251"/>
      <c r="AJ8" s="161" t="s">
        <v>164</v>
      </c>
      <c r="AK8" s="272">
        <f>SUMIFS('Retail_distributor-wise'!BL:BL,'Retail_distributor-wise'!$B:$B,'Supply plan_distributor-wise'!$B8,'Retail_distributor-wise'!$C:$C,'Supply plan_distributor-wise'!$C8)</f>
        <v>285.00000000000006</v>
      </c>
      <c r="AL8" s="272">
        <f>SUMIFS('Retail_distributor-wise'!BM:BM,'Retail_distributor-wise'!$B:$B,'Supply plan_distributor-wise'!$B8,'Retail_distributor-wise'!$C:$C,'Supply plan_distributor-wise'!$C8)</f>
        <v>390.00000000000006</v>
      </c>
      <c r="AM8" s="272">
        <f>SUMIFS('Retail_distributor-wise'!BN:BN,'Retail_distributor-wise'!$B:$B,'Supply plan_distributor-wise'!$B8,'Retail_distributor-wise'!$C:$C,'Supply plan_distributor-wise'!$C8)</f>
        <v>330.00000000000006</v>
      </c>
      <c r="AN8" s="272">
        <f>SUMIFS('Retail_distributor-wise'!BO:BO,'Retail_distributor-wise'!$B:$B,'Supply plan_distributor-wise'!$B8,'Retail_distributor-wise'!$C:$C,'Supply plan_distributor-wise'!$C8)</f>
        <v>285.00000000000006</v>
      </c>
      <c r="AO8" s="272">
        <f>SUMIFS('Retail_distributor-wise'!BP:BP,'Retail_distributor-wise'!$B:$B,'Supply plan_distributor-wise'!$B8,'Retail_distributor-wise'!$C:$C,'Supply plan_distributor-wise'!$C8)</f>
        <v>240.00000000000003</v>
      </c>
      <c r="AP8" s="272">
        <f>SUMIFS('Retail_distributor-wise'!BQ:BQ,'Retail_distributor-wise'!$B:$B,'Supply plan_distributor-wise'!$B8,'Retail_distributor-wise'!$C:$C,'Supply plan_distributor-wise'!$C8)</f>
        <v>255.00000000000003</v>
      </c>
      <c r="AQ8" s="272">
        <f>SUMIFS('Retail_distributor-wise'!BR:BR,'Retail_distributor-wise'!$B:$B,'Supply plan_distributor-wise'!$B8,'Retail_distributor-wise'!$C:$C,'Supply plan_distributor-wise'!$C8)</f>
        <v>330.00000000000006</v>
      </c>
      <c r="AR8" s="272">
        <f>SUMIFS('Retail_distributor-wise'!BS:BS,'Retail_distributor-wise'!$B:$B,'Supply plan_distributor-wise'!$B8,'Retail_distributor-wise'!$C:$C,'Supply plan_distributor-wise'!$C8)</f>
        <v>405.00000000000006</v>
      </c>
      <c r="AS8" s="272">
        <f>SUMIFS('Retail_distributor-wise'!BT:BT,'Retail_distributor-wise'!$B:$B,'Supply plan_distributor-wise'!$B8,'Retail_distributor-wise'!$C:$C,'Supply plan_distributor-wise'!$C8)</f>
        <v>435.00000000000006</v>
      </c>
      <c r="AT8" s="272">
        <f>SUMIFS('Retail_distributor-wise'!BU:BU,'Retail_distributor-wise'!$B:$B,'Supply plan_distributor-wise'!$B8,'Retail_distributor-wise'!$C:$C,'Supply plan_distributor-wise'!$C8)</f>
        <v>525.00000000000011</v>
      </c>
      <c r="AU8" s="272">
        <f>SUMIFS('Retail_distributor-wise'!BV:BV,'Retail_distributor-wise'!$B:$B,'Supply plan_distributor-wise'!$B8,'Retail_distributor-wise'!$C:$C,'Supply plan_distributor-wise'!$C8)</f>
        <v>600.00000000000011</v>
      </c>
      <c r="AV8" s="272">
        <f>SUMIFS('Retail_distributor-wise'!BW:BW,'Retail_distributor-wise'!$B:$B,'Supply plan_distributor-wise'!$B8,'Retail_distributor-wise'!$C:$C,'Supply plan_distributor-wise'!$C8)</f>
        <v>705.00000000000011</v>
      </c>
      <c r="AW8" s="273">
        <f t="shared" si="6"/>
        <v>4785.0000000000009</v>
      </c>
      <c r="AX8" s="165"/>
      <c r="AY8" s="161" t="s">
        <v>163</v>
      </c>
      <c r="AZ8" s="272">
        <f>SUMIFS(Distributor_projects!AV:AV,Distributor_projects!$B:$B,'Supply plan_distributor-wise'!$B8,Distributor_projects!$C:$C,'Supply plan_distributor-wise'!$C8)</f>
        <v>75</v>
      </c>
      <c r="BA8" s="272">
        <f>SUMIFS(Distributor_projects!AW:AW,Distributor_projects!$B:$B,'Supply plan_distributor-wise'!$B8,Distributor_projects!$C:$C,'Supply plan_distributor-wise'!$C8)</f>
        <v>75</v>
      </c>
      <c r="BB8" s="272">
        <f>SUMIFS(Distributor_projects!AX:AX,Distributor_projects!$B:$B,'Supply plan_distributor-wise'!$B8,Distributor_projects!$C:$C,'Supply plan_distributor-wise'!$C8)</f>
        <v>75</v>
      </c>
      <c r="BC8" s="272">
        <f>SUMIFS(Distributor_projects!AY:AY,Distributor_projects!$B:$B,'Supply plan_distributor-wise'!$B8,Distributor_projects!$C:$C,'Supply plan_distributor-wise'!$C8)</f>
        <v>75</v>
      </c>
      <c r="BD8" s="272">
        <f>SUMIFS(Distributor_projects!AZ:AZ,Distributor_projects!$B:$B,'Supply plan_distributor-wise'!$B8,Distributor_projects!$C:$C,'Supply plan_distributor-wise'!$C8)</f>
        <v>100</v>
      </c>
      <c r="BE8" s="272">
        <f>SUMIFS(Distributor_projects!BA:BA,Distributor_projects!$B:$B,'Supply plan_distributor-wise'!$B8,Distributor_projects!$C:$C,'Supply plan_distributor-wise'!$C8)</f>
        <v>100</v>
      </c>
      <c r="BF8" s="272">
        <f>SUMIFS(Distributor_projects!BB:BB,Distributor_projects!$B:$B,'Supply plan_distributor-wise'!$B8,Distributor_projects!$C:$C,'Supply plan_distributor-wise'!$C8)</f>
        <v>100</v>
      </c>
      <c r="BG8" s="272">
        <f>SUMIFS(Distributor_projects!BC:BC,Distributor_projects!$B:$B,'Supply plan_distributor-wise'!$B8,Distributor_projects!$C:$C,'Supply plan_distributor-wise'!$C8)</f>
        <v>100</v>
      </c>
      <c r="BH8" s="272">
        <f>SUMIFS(Distributor_projects!BD:BD,Distributor_projects!$B:$B,'Supply plan_distributor-wise'!$B8,Distributor_projects!$C:$C,'Supply plan_distributor-wise'!$C8)</f>
        <v>100</v>
      </c>
      <c r="BI8" s="272">
        <f>SUMIFS(Distributor_projects!BE:BE,Distributor_projects!$B:$B,'Supply plan_distributor-wise'!$B8,Distributor_projects!$C:$C,'Supply plan_distributor-wise'!$C8)</f>
        <v>125</v>
      </c>
      <c r="BJ8" s="272">
        <f>SUMIFS(Distributor_projects!BF:BF,Distributor_projects!$B:$B,'Supply plan_distributor-wise'!$B8,Distributor_projects!$C:$C,'Supply plan_distributor-wise'!$C8)</f>
        <v>125</v>
      </c>
      <c r="BK8" s="272">
        <f>SUMIFS(Distributor_projects!BG:BG,Distributor_projects!$B:$B,'Supply plan_distributor-wise'!$B8,Distributor_projects!$C:$C,'Supply plan_distributor-wise'!$C8)</f>
        <v>125</v>
      </c>
      <c r="BL8" s="273">
        <f t="shared" si="2"/>
        <v>1175</v>
      </c>
      <c r="BM8" s="165"/>
      <c r="BN8" s="161" t="s">
        <v>164</v>
      </c>
      <c r="BO8" s="185">
        <f>SUMIFS(Distributor_projects!BJ:BJ,Distributor_projects!$B:$B,'Supply plan_distributor-wise'!$B8,Distributor_projects!$C:$C,'Supply plan_distributor-wise'!$C8)</f>
        <v>75</v>
      </c>
      <c r="BP8" s="185">
        <f>SUMIFS(Distributor_projects!BK:BK,Distributor_projects!$B:$B,'Supply plan_distributor-wise'!$B8,Distributor_projects!$C:$C,'Supply plan_distributor-wise'!$C8)</f>
        <v>75</v>
      </c>
      <c r="BQ8" s="185">
        <f>SUMIFS(Distributor_projects!BL:BL,Distributor_projects!$B:$B,'Supply plan_distributor-wise'!$B8,Distributor_projects!$C:$C,'Supply plan_distributor-wise'!$C8)</f>
        <v>75</v>
      </c>
      <c r="BR8" s="185">
        <f>SUMIFS(Distributor_projects!BM:BM,Distributor_projects!$B:$B,'Supply plan_distributor-wise'!$B8,Distributor_projects!$C:$C,'Supply plan_distributor-wise'!$C8)</f>
        <v>75</v>
      </c>
      <c r="BS8" s="185">
        <f>SUMIFS(Distributor_projects!BN:BN,Distributor_projects!$B:$B,'Supply plan_distributor-wise'!$B8,Distributor_projects!$C:$C,'Supply plan_distributor-wise'!$C8)</f>
        <v>100</v>
      </c>
      <c r="BT8" s="185">
        <f>SUMIFS(Distributor_projects!BO:BO,Distributor_projects!$B:$B,'Supply plan_distributor-wise'!$B8,Distributor_projects!$C:$C,'Supply plan_distributor-wise'!$C8)</f>
        <v>100</v>
      </c>
      <c r="BU8" s="185">
        <f>SUMIFS(Distributor_projects!BP:BP,Distributor_projects!$B:$B,'Supply plan_distributor-wise'!$B8,Distributor_projects!$C:$C,'Supply plan_distributor-wise'!$C8)</f>
        <v>100</v>
      </c>
      <c r="BV8" s="185">
        <f>SUMIFS(Distributor_projects!BQ:BQ,Distributor_projects!$B:$B,'Supply plan_distributor-wise'!$B8,Distributor_projects!$C:$C,'Supply plan_distributor-wise'!$C8)</f>
        <v>100</v>
      </c>
      <c r="BW8" s="185">
        <f>SUMIFS(Distributor_projects!BR:BR,Distributor_projects!$B:$B,'Supply plan_distributor-wise'!$B8,Distributor_projects!$C:$C,'Supply plan_distributor-wise'!$C8)</f>
        <v>100</v>
      </c>
      <c r="BX8" s="185">
        <f>SUMIFS(Distributor_projects!BS:BS,Distributor_projects!$B:$B,'Supply plan_distributor-wise'!$B8,Distributor_projects!$C:$C,'Supply plan_distributor-wise'!$C8)</f>
        <v>125</v>
      </c>
      <c r="BY8" s="185">
        <f>SUMIFS(Distributor_projects!BT:BT,Distributor_projects!$B:$B,'Supply plan_distributor-wise'!$B8,Distributor_projects!$C:$C,'Supply plan_distributor-wise'!$C8)</f>
        <v>125</v>
      </c>
      <c r="BZ8" s="185">
        <f>SUMIFS(Distributor_projects!BU:BU,Distributor_projects!$B:$B,'Supply plan_distributor-wise'!$B8,Distributor_projects!$C:$C,'Supply plan_distributor-wise'!$C8)</f>
        <v>125</v>
      </c>
      <c r="CA8" s="273">
        <f t="shared" si="3"/>
        <v>1175</v>
      </c>
      <c r="CB8" s="165"/>
      <c r="CC8" s="152"/>
      <c r="CD8" s="161" t="s">
        <v>163</v>
      </c>
      <c r="CE8" s="161" t="s">
        <v>163</v>
      </c>
      <c r="CF8" s="161" t="s">
        <v>163</v>
      </c>
      <c r="CG8" s="161" t="s">
        <v>163</v>
      </c>
      <c r="CH8" s="161" t="s">
        <v>163</v>
      </c>
      <c r="CI8" s="161" t="s">
        <v>163</v>
      </c>
      <c r="CJ8" s="161" t="s">
        <v>163</v>
      </c>
      <c r="CK8" s="161" t="s">
        <v>163</v>
      </c>
      <c r="CL8" s="161" t="s">
        <v>163</v>
      </c>
      <c r="CM8" s="161" t="s">
        <v>163</v>
      </c>
      <c r="CN8" s="161" t="s">
        <v>163</v>
      </c>
      <c r="CO8" s="161" t="s">
        <v>163</v>
      </c>
      <c r="CP8" s="161" t="s">
        <v>163</v>
      </c>
      <c r="CQ8" s="161" t="s">
        <v>163</v>
      </c>
      <c r="CR8" s="161" t="s">
        <v>163</v>
      </c>
      <c r="CS8" s="161" t="s">
        <v>163</v>
      </c>
      <c r="CT8" s="161" t="s">
        <v>163</v>
      </c>
      <c r="CU8" s="161" t="s">
        <v>163</v>
      </c>
      <c r="CV8" s="161" t="s">
        <v>163</v>
      </c>
      <c r="CW8" s="161" t="s">
        <v>163</v>
      </c>
      <c r="CX8" s="161" t="s">
        <v>163</v>
      </c>
      <c r="CY8" s="161" t="s">
        <v>163</v>
      </c>
      <c r="CZ8" s="161" t="s">
        <v>163</v>
      </c>
      <c r="DA8" s="161" t="s">
        <v>163</v>
      </c>
      <c r="DB8" s="161" t="s">
        <v>164</v>
      </c>
      <c r="DC8" s="161" t="s">
        <v>164</v>
      </c>
      <c r="DD8" s="161" t="s">
        <v>164</v>
      </c>
      <c r="DE8" s="161" t="s">
        <v>164</v>
      </c>
      <c r="DF8" s="161" t="s">
        <v>164</v>
      </c>
      <c r="DG8" s="161" t="s">
        <v>164</v>
      </c>
      <c r="DH8" s="161" t="s">
        <v>164</v>
      </c>
      <c r="DI8" s="161" t="s">
        <v>164</v>
      </c>
      <c r="DJ8" s="161" t="s">
        <v>164</v>
      </c>
      <c r="DK8" s="161" t="s">
        <v>164</v>
      </c>
      <c r="DL8" s="161" t="s">
        <v>164</v>
      </c>
      <c r="DM8" s="161" t="s">
        <v>164</v>
      </c>
      <c r="DN8" s="161" t="s">
        <v>163</v>
      </c>
      <c r="DO8" s="161" t="s">
        <v>163</v>
      </c>
      <c r="DP8" s="161" t="s">
        <v>163</v>
      </c>
      <c r="DQ8" s="161" t="s">
        <v>163</v>
      </c>
      <c r="DR8" s="161" t="s">
        <v>163</v>
      </c>
      <c r="DS8" s="161" t="s">
        <v>163</v>
      </c>
      <c r="DT8" s="161" t="s">
        <v>163</v>
      </c>
      <c r="DU8" s="161" t="s">
        <v>163</v>
      </c>
      <c r="DV8" s="161" t="s">
        <v>163</v>
      </c>
      <c r="DW8" s="161" t="s">
        <v>163</v>
      </c>
      <c r="DX8" s="161" t="s">
        <v>163</v>
      </c>
      <c r="DY8" s="161" t="s">
        <v>163</v>
      </c>
      <c r="DZ8" s="161" t="s">
        <v>164</v>
      </c>
      <c r="EA8" s="161" t="s">
        <v>164</v>
      </c>
      <c r="EB8" s="161" t="s">
        <v>164</v>
      </c>
      <c r="EC8" s="161" t="s">
        <v>164</v>
      </c>
      <c r="ED8" s="161" t="s">
        <v>164</v>
      </c>
      <c r="EE8" s="161" t="s">
        <v>164</v>
      </c>
      <c r="EF8" s="161" t="s">
        <v>164</v>
      </c>
      <c r="EG8" s="161" t="s">
        <v>164</v>
      </c>
      <c r="EH8" s="161" t="s">
        <v>164</v>
      </c>
      <c r="EI8" s="161" t="s">
        <v>164</v>
      </c>
      <c r="EJ8" s="161" t="s">
        <v>164</v>
      </c>
      <c r="EK8" s="161" t="s">
        <v>164</v>
      </c>
    </row>
    <row r="9" spans="1:141">
      <c r="A9" s="161" t="s">
        <v>326</v>
      </c>
      <c r="B9" s="162" t="s">
        <v>419</v>
      </c>
      <c r="C9" s="161" t="s">
        <v>307</v>
      </c>
      <c r="D9" s="161" t="s">
        <v>14</v>
      </c>
      <c r="E9" s="161" t="s">
        <v>687</v>
      </c>
      <c r="F9" s="161" t="s">
        <v>167</v>
      </c>
      <c r="G9" s="272">
        <f>SUMIFS('Retail_distributor-wise'!CZ:CZ,'Retail_distributor-wise'!$B:$B,'Supply plan_distributor-wise'!$B9,'Retail_distributor-wise'!$C:$C,'Supply plan_distributor-wise'!$C9)</f>
        <v>665</v>
      </c>
      <c r="H9" s="272">
        <f>SUMIFS('Retail_distributor-wise'!DA:DA,'Retail_distributor-wise'!$B:$B,'Supply plan_distributor-wise'!$B9,'Retail_distributor-wise'!$C:$C,'Supply plan_distributor-wise'!$C9)</f>
        <v>875</v>
      </c>
      <c r="I9" s="272">
        <f>SUMIFS('Retail_distributor-wise'!DB:DB,'Retail_distributor-wise'!$B:$B,'Supply plan_distributor-wise'!$B9,'Retail_distributor-wise'!$C:$C,'Supply plan_distributor-wise'!$C9)</f>
        <v>770</v>
      </c>
      <c r="J9" s="272">
        <f>SUMIFS('Retail_distributor-wise'!DC:DC,'Retail_distributor-wise'!$B:$B,'Supply plan_distributor-wise'!$B9,'Retail_distributor-wise'!$C:$C,'Supply plan_distributor-wise'!$C9)</f>
        <v>665</v>
      </c>
      <c r="K9" s="272">
        <f>SUMIFS('Retail_distributor-wise'!DD:DD,'Retail_distributor-wise'!$B:$B,'Supply plan_distributor-wise'!$B9,'Retail_distributor-wise'!$C:$C,'Supply plan_distributor-wise'!$C9)</f>
        <v>448</v>
      </c>
      <c r="L9" s="272">
        <f>SUMIFS('Retail_distributor-wise'!DE:DE,'Retail_distributor-wise'!$B:$B,'Supply plan_distributor-wise'!$B9,'Retail_distributor-wise'!$C:$C,'Supply plan_distributor-wise'!$C9)</f>
        <v>416.5</v>
      </c>
      <c r="M9" s="272">
        <f>SUMIFS('Retail_distributor-wise'!DF:DF,'Retail_distributor-wise'!$B:$B,'Supply plan_distributor-wise'!$B9,'Retail_distributor-wise'!$C:$C,'Supply plan_distributor-wise'!$C9)</f>
        <v>385</v>
      </c>
      <c r="N9" s="272">
        <f>SUMIFS('Retail_distributor-wise'!DG:DG,'Retail_distributor-wise'!$B:$B,'Supply plan_distributor-wise'!$B9,'Retail_distributor-wise'!$C:$C,'Supply plan_distributor-wise'!$C9)</f>
        <v>283.49999999999994</v>
      </c>
      <c r="O9" s="272">
        <f>SUMIFS('Retail_distributor-wise'!DH:DH,'Retail_distributor-wise'!$B:$B,'Supply plan_distributor-wise'!$B9,'Retail_distributor-wise'!$C:$C,'Supply plan_distributor-wise'!$C9)</f>
        <v>203</v>
      </c>
      <c r="P9" s="272">
        <f>SUMIFS('Retail_distributor-wise'!DI:DI,'Retail_distributor-wise'!$B:$B,'Supply plan_distributor-wise'!$B9,'Retail_distributor-wise'!$C:$C,'Supply plan_distributor-wise'!$C9)</f>
        <v>122.5</v>
      </c>
      <c r="Q9" s="272">
        <f>SUMIFS('Retail_distributor-wise'!DJ:DJ,'Retail_distributor-wise'!$B:$B,'Supply plan_distributor-wise'!$B9,'Retail_distributor-wise'!$C:$C,'Supply plan_distributor-wise'!$C9)</f>
        <v>0</v>
      </c>
      <c r="R9" s="272">
        <f>SUMIFS('Retail_distributor-wise'!DK:DK,'Retail_distributor-wise'!$B:$B,'Supply plan_distributor-wise'!$B9,'Retail_distributor-wise'!$C:$C,'Supply plan_distributor-wise'!$C9)</f>
        <v>0</v>
      </c>
      <c r="S9" s="273">
        <f t="shared" si="0"/>
        <v>4833.5</v>
      </c>
      <c r="T9" s="251"/>
      <c r="U9" s="161" t="s">
        <v>167</v>
      </c>
      <c r="V9" s="272">
        <f>SUMIFS('Retail_distributor-wise'!DN:DN,'Retail_distributor-wise'!$B:$B,'Supply plan_distributor-wise'!$B9,'Retail_distributor-wise'!$C:$C,'Supply plan_distributor-wise'!$C9)</f>
        <v>0</v>
      </c>
      <c r="W9" s="272">
        <f>SUMIFS('Retail_distributor-wise'!DO:DO,'Retail_distributor-wise'!$B:$B,'Supply plan_distributor-wise'!$B9,'Retail_distributor-wise'!$C:$C,'Supply plan_distributor-wise'!$C9)</f>
        <v>0</v>
      </c>
      <c r="X9" s="272">
        <f>SUMIFS('Retail_distributor-wise'!DP:DP,'Retail_distributor-wise'!$B:$B,'Supply plan_distributor-wise'!$B9,'Retail_distributor-wise'!$C:$C,'Supply plan_distributor-wise'!$C9)</f>
        <v>0</v>
      </c>
      <c r="Y9" s="272">
        <f>SUMIFS('Retail_distributor-wise'!DQ:DQ,'Retail_distributor-wise'!$B:$B,'Supply plan_distributor-wise'!$B9,'Retail_distributor-wise'!$C:$C,'Supply plan_distributor-wise'!$C9)</f>
        <v>0</v>
      </c>
      <c r="Z9" s="272">
        <f>SUMIFS('Retail_distributor-wise'!DR:DR,'Retail_distributor-wise'!$B:$B,'Supply plan_distributor-wise'!$B9,'Retail_distributor-wise'!$C:$C,'Supply plan_distributor-wise'!$C9)</f>
        <v>111.99999999999997</v>
      </c>
      <c r="AA9" s="272">
        <f>SUMIFS('Retail_distributor-wise'!DS:DS,'Retail_distributor-wise'!$B:$B,'Supply plan_distributor-wise'!$B9,'Retail_distributor-wise'!$C:$C,'Supply plan_distributor-wise'!$C9)</f>
        <v>178.50000000000003</v>
      </c>
      <c r="AB9" s="272">
        <f>SUMIFS('Retail_distributor-wise'!DT:DT,'Retail_distributor-wise'!$B:$B,'Supply plan_distributor-wise'!$B9,'Retail_distributor-wise'!$C:$C,'Supply plan_distributor-wise'!$C9)</f>
        <v>385</v>
      </c>
      <c r="AC9" s="272">
        <f>SUMIFS('Retail_distributor-wise'!DU:DU,'Retail_distributor-wise'!$B:$B,'Supply plan_distributor-wise'!$B9,'Retail_distributor-wise'!$C:$C,'Supply plan_distributor-wise'!$C9)</f>
        <v>661.49999999999989</v>
      </c>
      <c r="AD9" s="272">
        <f>SUMIFS('Retail_distributor-wise'!DV:DV,'Retail_distributor-wise'!$B:$B,'Supply plan_distributor-wise'!$B9,'Retail_distributor-wise'!$C:$C,'Supply plan_distributor-wise'!$C9)</f>
        <v>812</v>
      </c>
      <c r="AE9" s="272">
        <f>SUMIFS('Retail_distributor-wise'!DW:DW,'Retail_distributor-wise'!$B:$B,'Supply plan_distributor-wise'!$B9,'Retail_distributor-wise'!$C:$C,'Supply plan_distributor-wise'!$C9)</f>
        <v>1102.5</v>
      </c>
      <c r="AF9" s="272">
        <f>SUMIFS('Retail_distributor-wise'!DX:DX,'Retail_distributor-wise'!$B:$B,'Supply plan_distributor-wise'!$B9,'Retail_distributor-wise'!$C:$C,'Supply plan_distributor-wise'!$C9)</f>
        <v>1400</v>
      </c>
      <c r="AG9" s="272">
        <f>SUMIFS('Retail_distributor-wise'!DY:DY,'Retail_distributor-wise'!$B:$B,'Supply plan_distributor-wise'!$B9,'Retail_distributor-wise'!$C:$C,'Supply plan_distributor-wise'!$C9)</f>
        <v>1645</v>
      </c>
      <c r="AH9" s="273">
        <f t="shared" si="1"/>
        <v>6296.5</v>
      </c>
      <c r="AI9" s="251"/>
      <c r="AJ9" s="161" t="s">
        <v>118</v>
      </c>
      <c r="AK9" s="272">
        <f>SUMIFS('Retail_distributor-wise'!BL:BL,'Retail_distributor-wise'!$B:$B,'Supply plan_distributor-wise'!$B9,'Retail_distributor-wise'!$C:$C,'Supply plan_distributor-wise'!$C9)</f>
        <v>285.00000000000006</v>
      </c>
      <c r="AL9" s="272">
        <f>SUMIFS('Retail_distributor-wise'!BM:BM,'Retail_distributor-wise'!$B:$B,'Supply plan_distributor-wise'!$B9,'Retail_distributor-wise'!$C:$C,'Supply plan_distributor-wise'!$C9)</f>
        <v>375.00000000000006</v>
      </c>
      <c r="AM9" s="272">
        <f>SUMIFS('Retail_distributor-wise'!BN:BN,'Retail_distributor-wise'!$B:$B,'Supply plan_distributor-wise'!$B9,'Retail_distributor-wise'!$C:$C,'Supply plan_distributor-wise'!$C9)</f>
        <v>330.00000000000006</v>
      </c>
      <c r="AN9" s="272">
        <f>SUMIFS('Retail_distributor-wise'!BO:BO,'Retail_distributor-wise'!$B:$B,'Supply plan_distributor-wise'!$B9,'Retail_distributor-wise'!$C:$C,'Supply plan_distributor-wise'!$C9)</f>
        <v>285.00000000000006</v>
      </c>
      <c r="AO9" s="272">
        <f>SUMIFS('Retail_distributor-wise'!BP:BP,'Retail_distributor-wise'!$B:$B,'Supply plan_distributor-wise'!$B9,'Retail_distributor-wise'!$C:$C,'Supply plan_distributor-wise'!$C9)</f>
        <v>240.00000000000003</v>
      </c>
      <c r="AP9" s="272">
        <f>SUMIFS('Retail_distributor-wise'!BQ:BQ,'Retail_distributor-wise'!$B:$B,'Supply plan_distributor-wise'!$B9,'Retail_distributor-wise'!$C:$C,'Supply plan_distributor-wise'!$C9)</f>
        <v>255.00000000000003</v>
      </c>
      <c r="AQ9" s="272">
        <f>SUMIFS('Retail_distributor-wise'!BR:BR,'Retail_distributor-wise'!$B:$B,'Supply plan_distributor-wise'!$B9,'Retail_distributor-wise'!$C:$C,'Supply plan_distributor-wise'!$C9)</f>
        <v>330.00000000000006</v>
      </c>
      <c r="AR9" s="272">
        <f>SUMIFS('Retail_distributor-wise'!BS:BS,'Retail_distributor-wise'!$B:$B,'Supply plan_distributor-wise'!$B9,'Retail_distributor-wise'!$C:$C,'Supply plan_distributor-wise'!$C9)</f>
        <v>405.00000000000006</v>
      </c>
      <c r="AS9" s="272">
        <f>SUMIFS('Retail_distributor-wise'!BT:BT,'Retail_distributor-wise'!$B:$B,'Supply plan_distributor-wise'!$B9,'Retail_distributor-wise'!$C:$C,'Supply plan_distributor-wise'!$C9)</f>
        <v>435.00000000000006</v>
      </c>
      <c r="AT9" s="272">
        <f>SUMIFS('Retail_distributor-wise'!BU:BU,'Retail_distributor-wise'!$B:$B,'Supply plan_distributor-wise'!$B9,'Retail_distributor-wise'!$C:$C,'Supply plan_distributor-wise'!$C9)</f>
        <v>525.00000000000011</v>
      </c>
      <c r="AU9" s="272">
        <f>SUMIFS('Retail_distributor-wise'!BV:BV,'Retail_distributor-wise'!$B:$B,'Supply plan_distributor-wise'!$B9,'Retail_distributor-wise'!$C:$C,'Supply plan_distributor-wise'!$C9)</f>
        <v>600.00000000000011</v>
      </c>
      <c r="AV9" s="272">
        <f>SUMIFS('Retail_distributor-wise'!BW:BW,'Retail_distributor-wise'!$B:$B,'Supply plan_distributor-wise'!$B9,'Retail_distributor-wise'!$C:$C,'Supply plan_distributor-wise'!$C9)</f>
        <v>705.00000000000011</v>
      </c>
      <c r="AW9" s="273">
        <f t="shared" si="6"/>
        <v>4770.0000000000009</v>
      </c>
      <c r="AX9" s="165"/>
      <c r="AY9" s="161" t="s">
        <v>167</v>
      </c>
      <c r="AZ9" s="272">
        <f>SUMIFS(Distributor_projects!AV:AV,Distributor_projects!$B:$B,'Supply plan_distributor-wise'!$B9,Distributor_projects!$C:$C,'Supply plan_distributor-wise'!$C9)</f>
        <v>100</v>
      </c>
      <c r="BA9" s="272">
        <f>SUMIFS(Distributor_projects!AW:AW,Distributor_projects!$B:$B,'Supply plan_distributor-wise'!$B9,Distributor_projects!$C:$C,'Supply plan_distributor-wise'!$C9)</f>
        <v>100</v>
      </c>
      <c r="BB9" s="272">
        <f>SUMIFS(Distributor_projects!AX:AX,Distributor_projects!$B:$B,'Supply plan_distributor-wise'!$B9,Distributor_projects!$C:$C,'Supply plan_distributor-wise'!$C9)</f>
        <v>100</v>
      </c>
      <c r="BC9" s="272">
        <f>SUMIFS(Distributor_projects!AY:AY,Distributor_projects!$B:$B,'Supply plan_distributor-wise'!$B9,Distributor_projects!$C:$C,'Supply plan_distributor-wise'!$C9)</f>
        <v>100</v>
      </c>
      <c r="BD9" s="272">
        <f>SUMIFS(Distributor_projects!AZ:AZ,Distributor_projects!$B:$B,'Supply plan_distributor-wise'!$B9,Distributor_projects!$C:$C,'Supply plan_distributor-wise'!$C9)</f>
        <v>100</v>
      </c>
      <c r="BE9" s="272">
        <f>SUMIFS(Distributor_projects!BA:BA,Distributor_projects!$B:$B,'Supply plan_distributor-wise'!$B9,Distributor_projects!$C:$C,'Supply plan_distributor-wise'!$C9)</f>
        <v>125</v>
      </c>
      <c r="BF9" s="272">
        <f>SUMIFS(Distributor_projects!BB:BB,Distributor_projects!$B:$B,'Supply plan_distributor-wise'!$B9,Distributor_projects!$C:$C,'Supply plan_distributor-wise'!$C9)</f>
        <v>125</v>
      </c>
      <c r="BG9" s="272">
        <f>SUMIFS(Distributor_projects!BC:BC,Distributor_projects!$B:$B,'Supply plan_distributor-wise'!$B9,Distributor_projects!$C:$C,'Supply plan_distributor-wise'!$C9)</f>
        <v>125</v>
      </c>
      <c r="BH9" s="272">
        <f>SUMIFS(Distributor_projects!BD:BD,Distributor_projects!$B:$B,'Supply plan_distributor-wise'!$B9,Distributor_projects!$C:$C,'Supply plan_distributor-wise'!$C9)</f>
        <v>125</v>
      </c>
      <c r="BI9" s="272">
        <f>SUMIFS(Distributor_projects!BE:BE,Distributor_projects!$B:$B,'Supply plan_distributor-wise'!$B9,Distributor_projects!$C:$C,'Supply plan_distributor-wise'!$C9)</f>
        <v>125</v>
      </c>
      <c r="BJ9" s="272">
        <f>SUMIFS(Distributor_projects!BF:BF,Distributor_projects!$B:$B,'Supply plan_distributor-wise'!$B9,Distributor_projects!$C:$C,'Supply plan_distributor-wise'!$C9)</f>
        <v>125</v>
      </c>
      <c r="BK9" s="272">
        <f>SUMIFS(Distributor_projects!BG:BG,Distributor_projects!$B:$B,'Supply plan_distributor-wise'!$B9,Distributor_projects!$C:$C,'Supply plan_distributor-wise'!$C9)</f>
        <v>125</v>
      </c>
      <c r="BL9" s="273">
        <f t="shared" si="2"/>
        <v>1375</v>
      </c>
      <c r="BM9" s="165"/>
      <c r="BN9" s="181" t="s">
        <v>118</v>
      </c>
      <c r="BO9" s="185">
        <f>SUMIFS(Distributor_projects!BJ:BJ,Distributor_projects!$B:$B,'Supply plan_distributor-wise'!$B9,Distributor_projects!$C:$C,'Supply plan_distributor-wise'!$C9)</f>
        <v>100</v>
      </c>
      <c r="BP9" s="185">
        <f>SUMIFS(Distributor_projects!BK:BK,Distributor_projects!$B:$B,'Supply plan_distributor-wise'!$B9,Distributor_projects!$C:$C,'Supply plan_distributor-wise'!$C9)</f>
        <v>100</v>
      </c>
      <c r="BQ9" s="185">
        <f>SUMIFS(Distributor_projects!BL:BL,Distributor_projects!$B:$B,'Supply plan_distributor-wise'!$B9,Distributor_projects!$C:$C,'Supply plan_distributor-wise'!$C9)</f>
        <v>100</v>
      </c>
      <c r="BR9" s="185">
        <f>SUMIFS(Distributor_projects!BM:BM,Distributor_projects!$B:$B,'Supply plan_distributor-wise'!$B9,Distributor_projects!$C:$C,'Supply plan_distributor-wise'!$C9)</f>
        <v>100</v>
      </c>
      <c r="BS9" s="185">
        <f>SUMIFS(Distributor_projects!BN:BN,Distributor_projects!$B:$B,'Supply plan_distributor-wise'!$B9,Distributor_projects!$C:$C,'Supply plan_distributor-wise'!$C9)</f>
        <v>100</v>
      </c>
      <c r="BT9" s="185">
        <f>SUMIFS(Distributor_projects!BO:BO,Distributor_projects!$B:$B,'Supply plan_distributor-wise'!$B9,Distributor_projects!$C:$C,'Supply plan_distributor-wise'!$C9)</f>
        <v>125</v>
      </c>
      <c r="BU9" s="185">
        <f>SUMIFS(Distributor_projects!BP:BP,Distributor_projects!$B:$B,'Supply plan_distributor-wise'!$B9,Distributor_projects!$C:$C,'Supply plan_distributor-wise'!$C9)</f>
        <v>125</v>
      </c>
      <c r="BV9" s="185">
        <f>SUMIFS(Distributor_projects!BQ:BQ,Distributor_projects!$B:$B,'Supply plan_distributor-wise'!$B9,Distributor_projects!$C:$C,'Supply plan_distributor-wise'!$C9)</f>
        <v>125</v>
      </c>
      <c r="BW9" s="185">
        <f>SUMIFS(Distributor_projects!BR:BR,Distributor_projects!$B:$B,'Supply plan_distributor-wise'!$B9,Distributor_projects!$C:$C,'Supply plan_distributor-wise'!$C9)</f>
        <v>125</v>
      </c>
      <c r="BX9" s="185">
        <f>SUMIFS(Distributor_projects!BS:BS,Distributor_projects!$B:$B,'Supply plan_distributor-wise'!$B9,Distributor_projects!$C:$C,'Supply plan_distributor-wise'!$C9)</f>
        <v>125</v>
      </c>
      <c r="BY9" s="185">
        <f>SUMIFS(Distributor_projects!BT:BT,Distributor_projects!$B:$B,'Supply plan_distributor-wise'!$B9,Distributor_projects!$C:$C,'Supply plan_distributor-wise'!$C9)</f>
        <v>125</v>
      </c>
      <c r="BZ9" s="185">
        <f>SUMIFS(Distributor_projects!BU:BU,Distributor_projects!$B:$B,'Supply plan_distributor-wise'!$B9,Distributor_projects!$C:$C,'Supply plan_distributor-wise'!$C9)</f>
        <v>125</v>
      </c>
      <c r="CA9" s="273">
        <f t="shared" si="3"/>
        <v>1375</v>
      </c>
      <c r="CB9" s="165"/>
      <c r="CC9" s="152"/>
      <c r="CD9" s="161" t="s">
        <v>167</v>
      </c>
      <c r="CE9" s="161" t="s">
        <v>167</v>
      </c>
      <c r="CF9" s="161" t="s">
        <v>167</v>
      </c>
      <c r="CG9" s="161" t="s">
        <v>167</v>
      </c>
      <c r="CH9" s="161" t="s">
        <v>167</v>
      </c>
      <c r="CI9" s="161" t="s">
        <v>167</v>
      </c>
      <c r="CJ9" s="161" t="s">
        <v>167</v>
      </c>
      <c r="CK9" s="161" t="s">
        <v>167</v>
      </c>
      <c r="CL9" s="161" t="s">
        <v>167</v>
      </c>
      <c r="CM9" s="161" t="s">
        <v>167</v>
      </c>
      <c r="CN9" s="161" t="s">
        <v>167</v>
      </c>
      <c r="CO9" s="161" t="s">
        <v>167</v>
      </c>
      <c r="CP9" s="161" t="s">
        <v>167</v>
      </c>
      <c r="CQ9" s="161" t="s">
        <v>167</v>
      </c>
      <c r="CR9" s="161" t="s">
        <v>167</v>
      </c>
      <c r="CS9" s="161" t="s">
        <v>167</v>
      </c>
      <c r="CT9" s="161" t="s">
        <v>167</v>
      </c>
      <c r="CU9" s="161" t="s">
        <v>167</v>
      </c>
      <c r="CV9" s="161" t="s">
        <v>167</v>
      </c>
      <c r="CW9" s="161" t="s">
        <v>167</v>
      </c>
      <c r="CX9" s="161" t="s">
        <v>167</v>
      </c>
      <c r="CY9" s="161" t="s">
        <v>167</v>
      </c>
      <c r="CZ9" s="161" t="s">
        <v>167</v>
      </c>
      <c r="DA9" s="161" t="s">
        <v>167</v>
      </c>
      <c r="DB9" s="161" t="s">
        <v>118</v>
      </c>
      <c r="DC9" s="161" t="s">
        <v>118</v>
      </c>
      <c r="DD9" s="161" t="s">
        <v>118</v>
      </c>
      <c r="DE9" s="161" t="s">
        <v>167</v>
      </c>
      <c r="DF9" s="161" t="str">
        <f t="shared" ref="DE9:DM9" si="9">DE9</f>
        <v>SKA Ispat Private Limited</v>
      </c>
      <c r="DG9" s="161" t="str">
        <f t="shared" si="9"/>
        <v>SKA Ispat Private Limited</v>
      </c>
      <c r="DH9" s="161" t="str">
        <f t="shared" si="9"/>
        <v>SKA Ispat Private Limited</v>
      </c>
      <c r="DI9" s="161" t="str">
        <f t="shared" si="9"/>
        <v>SKA Ispat Private Limited</v>
      </c>
      <c r="DJ9" s="161" t="str">
        <f t="shared" si="9"/>
        <v>SKA Ispat Private Limited</v>
      </c>
      <c r="DK9" s="161" t="str">
        <f t="shared" si="9"/>
        <v>SKA Ispat Private Limited</v>
      </c>
      <c r="DL9" s="161" t="str">
        <f t="shared" si="9"/>
        <v>SKA Ispat Private Limited</v>
      </c>
      <c r="DM9" s="161" t="str">
        <f t="shared" si="9"/>
        <v>SKA Ispat Private Limited</v>
      </c>
      <c r="DN9" s="161" t="s">
        <v>167</v>
      </c>
      <c r="DO9" s="161" t="s">
        <v>167</v>
      </c>
      <c r="DP9" s="161" t="s">
        <v>167</v>
      </c>
      <c r="DQ9" s="161" t="s">
        <v>167</v>
      </c>
      <c r="DR9" s="161" t="s">
        <v>167</v>
      </c>
      <c r="DS9" s="161" t="s">
        <v>167</v>
      </c>
      <c r="DT9" s="161" t="s">
        <v>167</v>
      </c>
      <c r="DU9" s="161" t="s">
        <v>167</v>
      </c>
      <c r="DV9" s="161" t="s">
        <v>167</v>
      </c>
      <c r="DW9" s="161" t="s">
        <v>167</v>
      </c>
      <c r="DX9" s="161" t="s">
        <v>167</v>
      </c>
      <c r="DY9" s="161" t="s">
        <v>167</v>
      </c>
      <c r="DZ9" s="181" t="s">
        <v>118</v>
      </c>
      <c r="EA9" s="181" t="s">
        <v>118</v>
      </c>
      <c r="EB9" s="181" t="s">
        <v>118</v>
      </c>
      <c r="EC9" s="161" t="s">
        <v>167</v>
      </c>
      <c r="ED9" s="181" t="str">
        <f t="shared" ref="EC9:EK9" si="10">EC9</f>
        <v>SKA Ispat Private Limited</v>
      </c>
      <c r="EE9" s="181" t="str">
        <f t="shared" si="10"/>
        <v>SKA Ispat Private Limited</v>
      </c>
      <c r="EF9" s="181" t="str">
        <f t="shared" si="10"/>
        <v>SKA Ispat Private Limited</v>
      </c>
      <c r="EG9" s="181" t="str">
        <f t="shared" si="10"/>
        <v>SKA Ispat Private Limited</v>
      </c>
      <c r="EH9" s="181" t="str">
        <f t="shared" si="10"/>
        <v>SKA Ispat Private Limited</v>
      </c>
      <c r="EI9" s="181" t="str">
        <f t="shared" si="10"/>
        <v>SKA Ispat Private Limited</v>
      </c>
      <c r="EJ9" s="181" t="str">
        <f t="shared" si="10"/>
        <v>SKA Ispat Private Limited</v>
      </c>
      <c r="EK9" s="181" t="str">
        <f t="shared" si="10"/>
        <v>SKA Ispat Private Limited</v>
      </c>
    </row>
    <row r="10" spans="1:141">
      <c r="A10" s="161" t="s">
        <v>326</v>
      </c>
      <c r="B10" s="162" t="s">
        <v>422</v>
      </c>
      <c r="C10" s="161" t="s">
        <v>334</v>
      </c>
      <c r="D10" s="161" t="s">
        <v>14</v>
      </c>
      <c r="E10" s="161" t="s">
        <v>687</v>
      </c>
      <c r="F10" s="161" t="s">
        <v>163</v>
      </c>
      <c r="G10" s="272">
        <f>SUMIFS('Retail_distributor-wise'!CZ:CZ,'Retail_distributor-wise'!$B:$B,'Supply plan_distributor-wise'!$B10,'Retail_distributor-wise'!$C:$C,'Supply plan_distributor-wise'!$C10)</f>
        <v>350</v>
      </c>
      <c r="H10" s="272">
        <f>SUMIFS('Retail_distributor-wise'!DA:DA,'Retail_distributor-wise'!$B:$B,'Supply plan_distributor-wise'!$B10,'Retail_distributor-wise'!$C:$C,'Supply plan_distributor-wise'!$C10)</f>
        <v>489.99999999999994</v>
      </c>
      <c r="I10" s="272">
        <f>SUMIFS('Retail_distributor-wise'!DB:DB,'Retail_distributor-wise'!$B:$B,'Supply plan_distributor-wise'!$B10,'Retail_distributor-wise'!$C:$C,'Supply plan_distributor-wise'!$C10)</f>
        <v>420</v>
      </c>
      <c r="J10" s="272">
        <f>SUMIFS('Retail_distributor-wise'!DC:DC,'Retail_distributor-wise'!$B:$B,'Supply plan_distributor-wise'!$B10,'Retail_distributor-wise'!$C:$C,'Supply plan_distributor-wise'!$C10)</f>
        <v>350</v>
      </c>
      <c r="K10" s="272">
        <f>SUMIFS('Retail_distributor-wise'!DD:DD,'Retail_distributor-wise'!$B:$B,'Supply plan_distributor-wise'!$B10,'Retail_distributor-wise'!$C:$C,'Supply plan_distributor-wise'!$C10)</f>
        <v>280</v>
      </c>
      <c r="L10" s="272">
        <f>SUMIFS('Retail_distributor-wise'!DE:DE,'Retail_distributor-wise'!$B:$B,'Supply plan_distributor-wise'!$B10,'Retail_distributor-wise'!$C:$C,'Supply plan_distributor-wise'!$C10)</f>
        <v>315</v>
      </c>
      <c r="M10" s="272">
        <f>SUMIFS('Retail_distributor-wise'!DF:DF,'Retail_distributor-wise'!$B:$B,'Supply plan_distributor-wise'!$B10,'Retail_distributor-wise'!$C:$C,'Supply plan_distributor-wise'!$C10)</f>
        <v>336</v>
      </c>
      <c r="N10" s="272">
        <f>SUMIFS('Retail_distributor-wise'!DG:DG,'Retail_distributor-wise'!$B:$B,'Supply plan_distributor-wise'!$B10,'Retail_distributor-wise'!$C:$C,'Supply plan_distributor-wise'!$C10)</f>
        <v>420</v>
      </c>
      <c r="O10" s="272">
        <f>SUMIFS('Retail_distributor-wise'!DH:DH,'Retail_distributor-wise'!$B:$B,'Supply plan_distributor-wise'!$B10,'Retail_distributor-wise'!$C:$C,'Supply plan_distributor-wise'!$C10)</f>
        <v>336</v>
      </c>
      <c r="P10" s="272">
        <f>SUMIFS('Retail_distributor-wise'!DI:DI,'Retail_distributor-wise'!$B:$B,'Supply plan_distributor-wise'!$B10,'Retail_distributor-wise'!$C:$C,'Supply plan_distributor-wise'!$C10)</f>
        <v>399</v>
      </c>
      <c r="Q10" s="272">
        <f>SUMIFS('Retail_distributor-wise'!DJ:DJ,'Retail_distributor-wise'!$B:$B,'Supply plan_distributor-wise'!$B10,'Retail_distributor-wise'!$C:$C,'Supply plan_distributor-wise'!$C10)</f>
        <v>308</v>
      </c>
      <c r="R10" s="272">
        <f>SUMIFS('Retail_distributor-wise'!DK:DK,'Retail_distributor-wise'!$B:$B,'Supply plan_distributor-wise'!$B10,'Retail_distributor-wise'!$C:$C,'Supply plan_distributor-wise'!$C10)</f>
        <v>175</v>
      </c>
      <c r="S10" s="273">
        <f t="shared" si="0"/>
        <v>4179</v>
      </c>
      <c r="T10" s="251"/>
      <c r="U10" s="161" t="s">
        <v>163</v>
      </c>
      <c r="V10" s="309">
        <f>SUMIFS('Retail_distributor-wise'!DN:DN,'Retail_distributor-wise'!$B:$B,'Supply plan_distributor-wise'!$B10,'Retail_distributor-wise'!$C:$C,'Supply plan_distributor-wise'!$C10)</f>
        <v>0</v>
      </c>
      <c r="W10" s="309">
        <f>SUMIFS('Retail_distributor-wise'!DO:DO,'Retail_distributor-wise'!$B:$B,'Supply plan_distributor-wise'!$B10,'Retail_distributor-wise'!$C:$C,'Supply plan_distributor-wise'!$C10)</f>
        <v>0</v>
      </c>
      <c r="X10" s="309">
        <f>SUMIFS('Retail_distributor-wise'!DP:DP,'Retail_distributor-wise'!$B:$B,'Supply plan_distributor-wise'!$B10,'Retail_distributor-wise'!$C:$C,'Supply plan_distributor-wise'!$C10)</f>
        <v>0</v>
      </c>
      <c r="Y10" s="309">
        <f>SUMIFS('Retail_distributor-wise'!DQ:DQ,'Retail_distributor-wise'!$B:$B,'Supply plan_distributor-wise'!$B10,'Retail_distributor-wise'!$C:$C,'Supply plan_distributor-wise'!$C10)</f>
        <v>0</v>
      </c>
      <c r="Z10" s="309">
        <f>SUMIFS('Retail_distributor-wise'!DR:DR,'Retail_distributor-wise'!$B:$B,'Supply plan_distributor-wise'!$B10,'Retail_distributor-wise'!$C:$C,'Supply plan_distributor-wise'!$C10)</f>
        <v>0</v>
      </c>
      <c r="AA10" s="309">
        <f>SUMIFS('Retail_distributor-wise'!DS:DS,'Retail_distributor-wise'!$B:$B,'Supply plan_distributor-wise'!$B10,'Retail_distributor-wise'!$C:$C,'Supply plan_distributor-wise'!$C10)</f>
        <v>0</v>
      </c>
      <c r="AB10" s="272">
        <f>SUMIFS('Retail_distributor-wise'!DT:DT,'Retail_distributor-wise'!$B:$B,'Supply plan_distributor-wise'!$B10,'Retail_distributor-wise'!$C:$C,'Supply plan_distributor-wise'!$C10)</f>
        <v>83.999999999999986</v>
      </c>
      <c r="AC10" s="272">
        <f>SUMIFS('Retail_distributor-wise'!DU:DU,'Retail_distributor-wise'!$B:$B,'Supply plan_distributor-wise'!$B10,'Retail_distributor-wise'!$C:$C,'Supply plan_distributor-wise'!$C10)</f>
        <v>104.99999999999997</v>
      </c>
      <c r="AD10" s="272">
        <f>SUMIFS('Retail_distributor-wise'!DV:DV,'Retail_distributor-wise'!$B:$B,'Supply plan_distributor-wise'!$B10,'Retail_distributor-wise'!$C:$C,'Supply plan_distributor-wise'!$C10)</f>
        <v>224</v>
      </c>
      <c r="AE10" s="272">
        <f>SUMIFS('Retail_distributor-wise'!DW:DW,'Retail_distributor-wise'!$B:$B,'Supply plan_distributor-wise'!$B10,'Retail_distributor-wise'!$C:$C,'Supply plan_distributor-wise'!$C10)</f>
        <v>266</v>
      </c>
      <c r="AF10" s="272">
        <f>SUMIFS('Retail_distributor-wise'!DX:DX,'Retail_distributor-wise'!$B:$B,'Supply plan_distributor-wise'!$B10,'Retail_distributor-wise'!$C:$C,'Supply plan_distributor-wise'!$C10)</f>
        <v>462</v>
      </c>
      <c r="AG10" s="272">
        <f>SUMIFS('Retail_distributor-wise'!DY:DY,'Retail_distributor-wise'!$B:$B,'Supply plan_distributor-wise'!$B10,'Retail_distributor-wise'!$C:$C,'Supply plan_distributor-wise'!$C10)</f>
        <v>700</v>
      </c>
      <c r="AH10" s="273">
        <f t="shared" si="1"/>
        <v>1841</v>
      </c>
      <c r="AI10" s="251"/>
      <c r="AJ10" s="161" t="s">
        <v>164</v>
      </c>
      <c r="AK10" s="272">
        <f>SUMIFS('Retail_distributor-wise'!BL:BL,'Retail_distributor-wise'!$B:$B,'Supply plan_distributor-wise'!$B10,'Retail_distributor-wise'!$C:$C,'Supply plan_distributor-wise'!$C10)</f>
        <v>150.00000000000003</v>
      </c>
      <c r="AL10" s="272">
        <f>SUMIFS('Retail_distributor-wise'!BM:BM,'Retail_distributor-wise'!$B:$B,'Supply plan_distributor-wise'!$B10,'Retail_distributor-wise'!$C:$C,'Supply plan_distributor-wise'!$C10)</f>
        <v>210.00000000000003</v>
      </c>
      <c r="AM10" s="272">
        <f>SUMIFS('Retail_distributor-wise'!BN:BN,'Retail_distributor-wise'!$B:$B,'Supply plan_distributor-wise'!$B10,'Retail_distributor-wise'!$C:$C,'Supply plan_distributor-wise'!$C10)</f>
        <v>180.00000000000003</v>
      </c>
      <c r="AN10" s="272">
        <f>SUMIFS('Retail_distributor-wise'!BO:BO,'Retail_distributor-wise'!$B:$B,'Supply plan_distributor-wise'!$B10,'Retail_distributor-wise'!$C:$C,'Supply plan_distributor-wise'!$C10)</f>
        <v>150.00000000000003</v>
      </c>
      <c r="AO10" s="272">
        <f>SUMIFS('Retail_distributor-wise'!BP:BP,'Retail_distributor-wise'!$B:$B,'Supply plan_distributor-wise'!$B10,'Retail_distributor-wise'!$C:$C,'Supply plan_distributor-wise'!$C10)</f>
        <v>120.00000000000001</v>
      </c>
      <c r="AP10" s="272">
        <f>SUMIFS('Retail_distributor-wise'!BQ:BQ,'Retail_distributor-wise'!$B:$B,'Supply plan_distributor-wise'!$B10,'Retail_distributor-wise'!$C:$C,'Supply plan_distributor-wise'!$C10)</f>
        <v>135.00000000000003</v>
      </c>
      <c r="AQ10" s="272">
        <f>SUMIFS('Retail_distributor-wise'!BR:BR,'Retail_distributor-wise'!$B:$B,'Supply plan_distributor-wise'!$B10,'Retail_distributor-wise'!$C:$C,'Supply plan_distributor-wise'!$C10)</f>
        <v>180.00000000000003</v>
      </c>
      <c r="AR10" s="272">
        <f>SUMIFS('Retail_distributor-wise'!BS:BS,'Retail_distributor-wise'!$B:$B,'Supply plan_distributor-wise'!$B10,'Retail_distributor-wise'!$C:$C,'Supply plan_distributor-wise'!$C10)</f>
        <v>225.00000000000003</v>
      </c>
      <c r="AS10" s="272">
        <f>SUMIFS('Retail_distributor-wise'!BT:BT,'Retail_distributor-wise'!$B:$B,'Supply plan_distributor-wise'!$B10,'Retail_distributor-wise'!$C:$C,'Supply plan_distributor-wise'!$C10)</f>
        <v>240.00000000000003</v>
      </c>
      <c r="AT10" s="272">
        <f>SUMIFS('Retail_distributor-wise'!BU:BU,'Retail_distributor-wise'!$B:$B,'Supply plan_distributor-wise'!$B10,'Retail_distributor-wise'!$C:$C,'Supply plan_distributor-wise'!$C10)</f>
        <v>285.00000000000006</v>
      </c>
      <c r="AU10" s="272">
        <f>SUMIFS('Retail_distributor-wise'!BV:BV,'Retail_distributor-wise'!$B:$B,'Supply plan_distributor-wise'!$B10,'Retail_distributor-wise'!$C:$C,'Supply plan_distributor-wise'!$C10)</f>
        <v>330.00000000000006</v>
      </c>
      <c r="AV10" s="272">
        <f>SUMIFS('Retail_distributor-wise'!BW:BW,'Retail_distributor-wise'!$B:$B,'Supply plan_distributor-wise'!$B10,'Retail_distributor-wise'!$C:$C,'Supply plan_distributor-wise'!$C10)</f>
        <v>375.00000000000006</v>
      </c>
      <c r="AW10" s="273">
        <f t="shared" si="6"/>
        <v>2580.0000000000005</v>
      </c>
      <c r="AX10" s="165"/>
      <c r="AY10" s="161" t="s">
        <v>163</v>
      </c>
      <c r="AZ10" s="272">
        <f>SUMIFS(Distributor_projects!AV:AV,Distributor_projects!$B:$B,'Supply plan_distributor-wise'!$B10,Distributor_projects!$C:$C,'Supply plan_distributor-wise'!$C10)</f>
        <v>50</v>
      </c>
      <c r="BA10" s="272">
        <f>SUMIFS(Distributor_projects!AW:AW,Distributor_projects!$B:$B,'Supply plan_distributor-wise'!$B10,Distributor_projects!$C:$C,'Supply plan_distributor-wise'!$C10)</f>
        <v>50</v>
      </c>
      <c r="BB10" s="272">
        <f>SUMIFS(Distributor_projects!AX:AX,Distributor_projects!$B:$B,'Supply plan_distributor-wise'!$B10,Distributor_projects!$C:$C,'Supply plan_distributor-wise'!$C10)</f>
        <v>50</v>
      </c>
      <c r="BC10" s="272">
        <f>SUMIFS(Distributor_projects!AY:AY,Distributor_projects!$B:$B,'Supply plan_distributor-wise'!$B10,Distributor_projects!$C:$C,'Supply plan_distributor-wise'!$C10)</f>
        <v>50</v>
      </c>
      <c r="BD10" s="272">
        <f>SUMIFS(Distributor_projects!AZ:AZ,Distributor_projects!$B:$B,'Supply plan_distributor-wise'!$B10,Distributor_projects!$C:$C,'Supply plan_distributor-wise'!$C10)</f>
        <v>50</v>
      </c>
      <c r="BE10" s="272">
        <f>SUMIFS(Distributor_projects!BA:BA,Distributor_projects!$B:$B,'Supply plan_distributor-wise'!$B10,Distributor_projects!$C:$C,'Supply plan_distributor-wise'!$C10)</f>
        <v>50</v>
      </c>
      <c r="BF10" s="272">
        <f>SUMIFS(Distributor_projects!BB:BB,Distributor_projects!$B:$B,'Supply plan_distributor-wise'!$B10,Distributor_projects!$C:$C,'Supply plan_distributor-wise'!$C10)</f>
        <v>75</v>
      </c>
      <c r="BG10" s="272">
        <f>SUMIFS(Distributor_projects!BC:BC,Distributor_projects!$B:$B,'Supply plan_distributor-wise'!$B10,Distributor_projects!$C:$C,'Supply plan_distributor-wise'!$C10)</f>
        <v>75</v>
      </c>
      <c r="BH10" s="272">
        <f>SUMIFS(Distributor_projects!BD:BD,Distributor_projects!$B:$B,'Supply plan_distributor-wise'!$B10,Distributor_projects!$C:$C,'Supply plan_distributor-wise'!$C10)</f>
        <v>75</v>
      </c>
      <c r="BI10" s="272">
        <f>SUMIFS(Distributor_projects!BE:BE,Distributor_projects!$B:$B,'Supply plan_distributor-wise'!$B10,Distributor_projects!$C:$C,'Supply plan_distributor-wise'!$C10)</f>
        <v>75</v>
      </c>
      <c r="BJ10" s="272">
        <f>SUMIFS(Distributor_projects!BF:BF,Distributor_projects!$B:$B,'Supply plan_distributor-wise'!$B10,Distributor_projects!$C:$C,'Supply plan_distributor-wise'!$C10)</f>
        <v>75</v>
      </c>
      <c r="BK10" s="272">
        <f>SUMIFS(Distributor_projects!BG:BG,Distributor_projects!$B:$B,'Supply plan_distributor-wise'!$B10,Distributor_projects!$C:$C,'Supply plan_distributor-wise'!$C10)</f>
        <v>75</v>
      </c>
      <c r="BL10" s="273">
        <f t="shared" si="2"/>
        <v>750</v>
      </c>
      <c r="BM10" s="165"/>
      <c r="BN10" s="161" t="s">
        <v>164</v>
      </c>
      <c r="BO10" s="185">
        <f>SUMIFS(Distributor_projects!BJ:BJ,Distributor_projects!$B:$B,'Supply plan_distributor-wise'!$B10,Distributor_projects!$C:$C,'Supply plan_distributor-wise'!$C10)</f>
        <v>50</v>
      </c>
      <c r="BP10" s="185">
        <f>SUMIFS(Distributor_projects!BK:BK,Distributor_projects!$B:$B,'Supply plan_distributor-wise'!$B10,Distributor_projects!$C:$C,'Supply plan_distributor-wise'!$C10)</f>
        <v>50</v>
      </c>
      <c r="BQ10" s="185">
        <f>SUMIFS(Distributor_projects!BL:BL,Distributor_projects!$B:$B,'Supply plan_distributor-wise'!$B10,Distributor_projects!$C:$C,'Supply plan_distributor-wise'!$C10)</f>
        <v>50</v>
      </c>
      <c r="BR10" s="185">
        <f>SUMIFS(Distributor_projects!BM:BM,Distributor_projects!$B:$B,'Supply plan_distributor-wise'!$B10,Distributor_projects!$C:$C,'Supply plan_distributor-wise'!$C10)</f>
        <v>50</v>
      </c>
      <c r="BS10" s="185">
        <f>SUMIFS(Distributor_projects!BN:BN,Distributor_projects!$B:$B,'Supply plan_distributor-wise'!$B10,Distributor_projects!$C:$C,'Supply plan_distributor-wise'!$C10)</f>
        <v>50</v>
      </c>
      <c r="BT10" s="185">
        <f>SUMIFS(Distributor_projects!BO:BO,Distributor_projects!$B:$B,'Supply plan_distributor-wise'!$B10,Distributor_projects!$C:$C,'Supply plan_distributor-wise'!$C10)</f>
        <v>50</v>
      </c>
      <c r="BU10" s="185">
        <f>SUMIFS(Distributor_projects!BP:BP,Distributor_projects!$B:$B,'Supply plan_distributor-wise'!$B10,Distributor_projects!$C:$C,'Supply plan_distributor-wise'!$C10)</f>
        <v>75</v>
      </c>
      <c r="BV10" s="185">
        <f>SUMIFS(Distributor_projects!BQ:BQ,Distributor_projects!$B:$B,'Supply plan_distributor-wise'!$B10,Distributor_projects!$C:$C,'Supply plan_distributor-wise'!$C10)</f>
        <v>75</v>
      </c>
      <c r="BW10" s="185">
        <f>SUMIFS(Distributor_projects!BR:BR,Distributor_projects!$B:$B,'Supply plan_distributor-wise'!$B10,Distributor_projects!$C:$C,'Supply plan_distributor-wise'!$C10)</f>
        <v>75</v>
      </c>
      <c r="BX10" s="185">
        <f>SUMIFS(Distributor_projects!BS:BS,Distributor_projects!$B:$B,'Supply plan_distributor-wise'!$B10,Distributor_projects!$C:$C,'Supply plan_distributor-wise'!$C10)</f>
        <v>75</v>
      </c>
      <c r="BY10" s="185">
        <f>SUMIFS(Distributor_projects!BT:BT,Distributor_projects!$B:$B,'Supply plan_distributor-wise'!$B10,Distributor_projects!$C:$C,'Supply plan_distributor-wise'!$C10)</f>
        <v>75</v>
      </c>
      <c r="BZ10" s="185">
        <f>SUMIFS(Distributor_projects!BU:BU,Distributor_projects!$B:$B,'Supply plan_distributor-wise'!$B10,Distributor_projects!$C:$C,'Supply plan_distributor-wise'!$C10)</f>
        <v>75</v>
      </c>
      <c r="CA10" s="273">
        <f t="shared" si="3"/>
        <v>750</v>
      </c>
      <c r="CB10" s="165"/>
      <c r="CC10" s="152"/>
      <c r="CD10" s="161" t="s">
        <v>163</v>
      </c>
      <c r="CE10" s="161" t="s">
        <v>163</v>
      </c>
      <c r="CF10" s="161" t="s">
        <v>163</v>
      </c>
      <c r="CG10" s="161" t="s">
        <v>163</v>
      </c>
      <c r="CH10" s="161" t="s">
        <v>163</v>
      </c>
      <c r="CI10" s="161" t="s">
        <v>163</v>
      </c>
      <c r="CJ10" s="161" t="s">
        <v>163</v>
      </c>
      <c r="CK10" s="161" t="s">
        <v>163</v>
      </c>
      <c r="CL10" s="161" t="s">
        <v>163</v>
      </c>
      <c r="CM10" s="161" t="s">
        <v>163</v>
      </c>
      <c r="CN10" s="161" t="s">
        <v>163</v>
      </c>
      <c r="CO10" s="161" t="s">
        <v>163</v>
      </c>
      <c r="CP10" s="161" t="s">
        <v>163</v>
      </c>
      <c r="CQ10" s="161" t="s">
        <v>163</v>
      </c>
      <c r="CR10" s="161" t="s">
        <v>163</v>
      </c>
      <c r="CS10" s="161" t="s">
        <v>163</v>
      </c>
      <c r="CT10" s="161" t="s">
        <v>163</v>
      </c>
      <c r="CU10" s="161" t="s">
        <v>163</v>
      </c>
      <c r="CV10" s="161" t="s">
        <v>163</v>
      </c>
      <c r="CW10" s="161" t="s">
        <v>163</v>
      </c>
      <c r="CX10" s="161" t="s">
        <v>163</v>
      </c>
      <c r="CY10" s="161" t="s">
        <v>163</v>
      </c>
      <c r="CZ10" s="161" t="s">
        <v>163</v>
      </c>
      <c r="DA10" s="161" t="s">
        <v>163</v>
      </c>
      <c r="DB10" s="161" t="s">
        <v>164</v>
      </c>
      <c r="DC10" s="161" t="s">
        <v>164</v>
      </c>
      <c r="DD10" s="161" t="s">
        <v>164</v>
      </c>
      <c r="DE10" s="161" t="s">
        <v>164</v>
      </c>
      <c r="DF10" s="161" t="s">
        <v>164</v>
      </c>
      <c r="DG10" s="161" t="s">
        <v>164</v>
      </c>
      <c r="DH10" s="161" t="s">
        <v>164</v>
      </c>
      <c r="DI10" s="161" t="s">
        <v>164</v>
      </c>
      <c r="DJ10" s="161" t="s">
        <v>164</v>
      </c>
      <c r="DK10" s="161" t="s">
        <v>164</v>
      </c>
      <c r="DL10" s="161" t="s">
        <v>164</v>
      </c>
      <c r="DM10" s="161" t="s">
        <v>164</v>
      </c>
      <c r="DN10" s="161" t="s">
        <v>163</v>
      </c>
      <c r="DO10" s="161" t="s">
        <v>163</v>
      </c>
      <c r="DP10" s="161" t="s">
        <v>163</v>
      </c>
      <c r="DQ10" s="161" t="s">
        <v>163</v>
      </c>
      <c r="DR10" s="161" t="s">
        <v>163</v>
      </c>
      <c r="DS10" s="161" t="s">
        <v>163</v>
      </c>
      <c r="DT10" s="161" t="s">
        <v>163</v>
      </c>
      <c r="DU10" s="161" t="s">
        <v>163</v>
      </c>
      <c r="DV10" s="161" t="s">
        <v>163</v>
      </c>
      <c r="DW10" s="161" t="s">
        <v>163</v>
      </c>
      <c r="DX10" s="161" t="s">
        <v>163</v>
      </c>
      <c r="DY10" s="161" t="s">
        <v>163</v>
      </c>
      <c r="DZ10" s="161" t="s">
        <v>164</v>
      </c>
      <c r="EA10" s="161" t="s">
        <v>164</v>
      </c>
      <c r="EB10" s="161" t="s">
        <v>164</v>
      </c>
      <c r="EC10" s="161" t="s">
        <v>164</v>
      </c>
      <c r="ED10" s="161" t="s">
        <v>164</v>
      </c>
      <c r="EE10" s="161" t="s">
        <v>164</v>
      </c>
      <c r="EF10" s="161" t="s">
        <v>164</v>
      </c>
      <c r="EG10" s="161" t="s">
        <v>164</v>
      </c>
      <c r="EH10" s="161" t="s">
        <v>164</v>
      </c>
      <c r="EI10" s="161" t="s">
        <v>164</v>
      </c>
      <c r="EJ10" s="161" t="s">
        <v>164</v>
      </c>
      <c r="EK10" s="161" t="s">
        <v>164</v>
      </c>
    </row>
    <row r="11" spans="1:141">
      <c r="A11" s="161" t="s">
        <v>326</v>
      </c>
      <c r="B11" s="162" t="s">
        <v>423</v>
      </c>
      <c r="C11" s="161" t="s">
        <v>334</v>
      </c>
      <c r="D11" s="161" t="s">
        <v>14</v>
      </c>
      <c r="E11" s="161" t="s">
        <v>687</v>
      </c>
      <c r="F11" s="161" t="s">
        <v>163</v>
      </c>
      <c r="G11" s="272">
        <f>SUMIFS('Retail_distributor-wise'!CZ:CZ,'Retail_distributor-wise'!$B:$B,'Supply plan_distributor-wise'!$B11,'Retail_distributor-wise'!$C:$C,'Supply plan_distributor-wise'!$C11)</f>
        <v>700</v>
      </c>
      <c r="H11" s="272">
        <f>SUMIFS('Retail_distributor-wise'!DA:DA,'Retail_distributor-wise'!$B:$B,'Supply plan_distributor-wise'!$B11,'Retail_distributor-wise'!$C:$C,'Supply plan_distributor-wise'!$C11)</f>
        <v>944.99999999999989</v>
      </c>
      <c r="I11" s="272">
        <f>SUMIFS('Retail_distributor-wise'!DB:DB,'Retail_distributor-wise'!$B:$B,'Supply plan_distributor-wise'!$B11,'Retail_distributor-wise'!$C:$C,'Supply plan_distributor-wise'!$C11)</f>
        <v>840</v>
      </c>
      <c r="J11" s="272">
        <f>SUMIFS('Retail_distributor-wise'!DC:DC,'Retail_distributor-wise'!$B:$B,'Supply plan_distributor-wise'!$B11,'Retail_distributor-wise'!$C:$C,'Supply plan_distributor-wise'!$C11)</f>
        <v>700</v>
      </c>
      <c r="K11" s="272">
        <f>SUMIFS('Retail_distributor-wise'!DD:DD,'Retail_distributor-wise'!$B:$B,'Supply plan_distributor-wise'!$B11,'Retail_distributor-wise'!$C:$C,'Supply plan_distributor-wise'!$C11)</f>
        <v>595</v>
      </c>
      <c r="L11" s="272">
        <f>SUMIFS('Retail_distributor-wise'!DE:DE,'Retail_distributor-wise'!$B:$B,'Supply plan_distributor-wise'!$B11,'Retail_distributor-wise'!$C:$C,'Supply plan_distributor-wise'!$C11)</f>
        <v>665</v>
      </c>
      <c r="M11" s="272">
        <f>SUMIFS('Retail_distributor-wise'!DF:DF,'Retail_distributor-wise'!$B:$B,'Supply plan_distributor-wise'!$B11,'Retail_distributor-wise'!$C:$C,'Supply plan_distributor-wise'!$C11)</f>
        <v>672</v>
      </c>
      <c r="N11" s="272">
        <f>SUMIFS('Retail_distributor-wise'!DG:DG,'Retail_distributor-wise'!$B:$B,'Supply plan_distributor-wise'!$B11,'Retail_distributor-wise'!$C:$C,'Supply plan_distributor-wise'!$C11)</f>
        <v>812</v>
      </c>
      <c r="O11" s="272">
        <f>SUMIFS('Retail_distributor-wise'!DH:DH,'Retail_distributor-wise'!$B:$B,'Supply plan_distributor-wise'!$B11,'Retail_distributor-wise'!$C:$C,'Supply plan_distributor-wise'!$C11)</f>
        <v>651</v>
      </c>
      <c r="P11" s="272">
        <f>SUMIFS('Retail_distributor-wise'!DI:DI,'Retail_distributor-wise'!$B:$B,'Supply plan_distributor-wise'!$B11,'Retail_distributor-wise'!$C:$C,'Supply plan_distributor-wise'!$C11)</f>
        <v>798</v>
      </c>
      <c r="Q11" s="272">
        <f>SUMIFS('Retail_distributor-wise'!DJ:DJ,'Retail_distributor-wise'!$B:$B,'Supply plan_distributor-wise'!$B11,'Retail_distributor-wise'!$C:$C,'Supply plan_distributor-wise'!$C11)</f>
        <v>602</v>
      </c>
      <c r="R11" s="272">
        <f>SUMIFS('Retail_distributor-wise'!DK:DK,'Retail_distributor-wise'!$B:$B,'Supply plan_distributor-wise'!$B11,'Retail_distributor-wise'!$C:$C,'Supply plan_distributor-wise'!$C11)</f>
        <v>350</v>
      </c>
      <c r="S11" s="273">
        <f t="shared" si="0"/>
        <v>8330</v>
      </c>
      <c r="T11" s="251"/>
      <c r="U11" s="161" t="s">
        <v>163</v>
      </c>
      <c r="V11" s="309">
        <f>SUMIFS('Retail_distributor-wise'!DN:DN,'Retail_distributor-wise'!$B:$B,'Supply plan_distributor-wise'!$B11,'Retail_distributor-wise'!$C:$C,'Supply plan_distributor-wise'!$C11)</f>
        <v>0</v>
      </c>
      <c r="W11" s="309">
        <f>SUMIFS('Retail_distributor-wise'!DO:DO,'Retail_distributor-wise'!$B:$B,'Supply plan_distributor-wise'!$B11,'Retail_distributor-wise'!$C:$C,'Supply plan_distributor-wise'!$C11)</f>
        <v>0</v>
      </c>
      <c r="X11" s="309">
        <f>SUMIFS('Retail_distributor-wise'!DP:DP,'Retail_distributor-wise'!$B:$B,'Supply plan_distributor-wise'!$B11,'Retail_distributor-wise'!$C:$C,'Supply plan_distributor-wise'!$C11)</f>
        <v>0</v>
      </c>
      <c r="Y11" s="309">
        <f>SUMIFS('Retail_distributor-wise'!DQ:DQ,'Retail_distributor-wise'!$B:$B,'Supply plan_distributor-wise'!$B11,'Retail_distributor-wise'!$C:$C,'Supply plan_distributor-wise'!$C11)</f>
        <v>0</v>
      </c>
      <c r="Z11" s="309">
        <f>SUMIFS('Retail_distributor-wise'!DR:DR,'Retail_distributor-wise'!$B:$B,'Supply plan_distributor-wise'!$B11,'Retail_distributor-wise'!$C:$C,'Supply plan_distributor-wise'!$C11)</f>
        <v>0</v>
      </c>
      <c r="AA11" s="309">
        <f>SUMIFS('Retail_distributor-wise'!DS:DS,'Retail_distributor-wise'!$B:$B,'Supply plan_distributor-wise'!$B11,'Retail_distributor-wise'!$C:$C,'Supply plan_distributor-wise'!$C11)</f>
        <v>0</v>
      </c>
      <c r="AB11" s="272">
        <f>SUMIFS('Retail_distributor-wise'!DT:DT,'Retail_distributor-wise'!$B:$B,'Supply plan_distributor-wise'!$B11,'Retail_distributor-wise'!$C:$C,'Supply plan_distributor-wise'!$C11)</f>
        <v>167.99999999999997</v>
      </c>
      <c r="AC11" s="272">
        <f>SUMIFS('Retail_distributor-wise'!DU:DU,'Retail_distributor-wise'!$B:$B,'Supply plan_distributor-wise'!$B11,'Retail_distributor-wise'!$C:$C,'Supply plan_distributor-wise'!$C11)</f>
        <v>202.99999999999994</v>
      </c>
      <c r="AD11" s="272">
        <f>SUMIFS('Retail_distributor-wise'!DV:DV,'Retail_distributor-wise'!$B:$B,'Supply plan_distributor-wise'!$B11,'Retail_distributor-wise'!$C:$C,'Supply plan_distributor-wise'!$C11)</f>
        <v>434</v>
      </c>
      <c r="AE11" s="272">
        <f>SUMIFS('Retail_distributor-wise'!DW:DW,'Retail_distributor-wise'!$B:$B,'Supply plan_distributor-wise'!$B11,'Retail_distributor-wise'!$C:$C,'Supply plan_distributor-wise'!$C11)</f>
        <v>532</v>
      </c>
      <c r="AF11" s="272">
        <f>SUMIFS('Retail_distributor-wise'!DX:DX,'Retail_distributor-wise'!$B:$B,'Supply plan_distributor-wise'!$B11,'Retail_distributor-wise'!$C:$C,'Supply plan_distributor-wise'!$C11)</f>
        <v>903</v>
      </c>
      <c r="AG11" s="272">
        <f>SUMIFS('Retail_distributor-wise'!DY:DY,'Retail_distributor-wise'!$B:$B,'Supply plan_distributor-wise'!$B11,'Retail_distributor-wise'!$C:$C,'Supply plan_distributor-wise'!$C11)</f>
        <v>1400</v>
      </c>
      <c r="AH11" s="273">
        <f t="shared" si="1"/>
        <v>3640</v>
      </c>
      <c r="AI11" s="251"/>
      <c r="AJ11" s="161" t="s">
        <v>164</v>
      </c>
      <c r="AK11" s="272">
        <f>SUMIFS('Retail_distributor-wise'!BL:BL,'Retail_distributor-wise'!$B:$B,'Supply plan_distributor-wise'!$B11,'Retail_distributor-wise'!$C:$C,'Supply plan_distributor-wise'!$C11)</f>
        <v>300.00000000000006</v>
      </c>
      <c r="AL11" s="272">
        <f>SUMIFS('Retail_distributor-wise'!BM:BM,'Retail_distributor-wise'!$B:$B,'Supply plan_distributor-wise'!$B11,'Retail_distributor-wise'!$C:$C,'Supply plan_distributor-wise'!$C11)</f>
        <v>405.00000000000006</v>
      </c>
      <c r="AM11" s="272">
        <f>SUMIFS('Retail_distributor-wise'!BN:BN,'Retail_distributor-wise'!$B:$B,'Supply plan_distributor-wise'!$B11,'Retail_distributor-wise'!$C:$C,'Supply plan_distributor-wise'!$C11)</f>
        <v>360.00000000000006</v>
      </c>
      <c r="AN11" s="272">
        <f>SUMIFS('Retail_distributor-wise'!BO:BO,'Retail_distributor-wise'!$B:$B,'Supply plan_distributor-wise'!$B11,'Retail_distributor-wise'!$C:$C,'Supply plan_distributor-wise'!$C11)</f>
        <v>300.00000000000006</v>
      </c>
      <c r="AO11" s="272">
        <f>SUMIFS('Retail_distributor-wise'!BP:BP,'Retail_distributor-wise'!$B:$B,'Supply plan_distributor-wise'!$B11,'Retail_distributor-wise'!$C:$C,'Supply plan_distributor-wise'!$C11)</f>
        <v>255.00000000000003</v>
      </c>
      <c r="AP11" s="272">
        <f>SUMIFS('Retail_distributor-wise'!BQ:BQ,'Retail_distributor-wise'!$B:$B,'Supply plan_distributor-wise'!$B11,'Retail_distributor-wise'!$C:$C,'Supply plan_distributor-wise'!$C11)</f>
        <v>285.00000000000006</v>
      </c>
      <c r="AQ11" s="272">
        <f>SUMIFS('Retail_distributor-wise'!BR:BR,'Retail_distributor-wise'!$B:$B,'Supply plan_distributor-wise'!$B11,'Retail_distributor-wise'!$C:$C,'Supply plan_distributor-wise'!$C11)</f>
        <v>360.00000000000006</v>
      </c>
      <c r="AR11" s="272">
        <f>SUMIFS('Retail_distributor-wise'!BS:BS,'Retail_distributor-wise'!$B:$B,'Supply plan_distributor-wise'!$B11,'Retail_distributor-wise'!$C:$C,'Supply plan_distributor-wise'!$C11)</f>
        <v>435.00000000000006</v>
      </c>
      <c r="AS11" s="272">
        <f>SUMIFS('Retail_distributor-wise'!BT:BT,'Retail_distributor-wise'!$B:$B,'Supply plan_distributor-wise'!$B11,'Retail_distributor-wise'!$C:$C,'Supply plan_distributor-wise'!$C11)</f>
        <v>465.00000000000006</v>
      </c>
      <c r="AT11" s="272">
        <f>SUMIFS('Retail_distributor-wise'!BU:BU,'Retail_distributor-wise'!$B:$B,'Supply plan_distributor-wise'!$B11,'Retail_distributor-wise'!$C:$C,'Supply plan_distributor-wise'!$C11)</f>
        <v>570.00000000000011</v>
      </c>
      <c r="AU11" s="272">
        <f>SUMIFS('Retail_distributor-wise'!BV:BV,'Retail_distributor-wise'!$B:$B,'Supply plan_distributor-wise'!$B11,'Retail_distributor-wise'!$C:$C,'Supply plan_distributor-wise'!$C11)</f>
        <v>645.00000000000011</v>
      </c>
      <c r="AV11" s="272">
        <f>SUMIFS('Retail_distributor-wise'!BW:BW,'Retail_distributor-wise'!$B:$B,'Supply plan_distributor-wise'!$B11,'Retail_distributor-wise'!$C:$C,'Supply plan_distributor-wise'!$C11)</f>
        <v>750.00000000000011</v>
      </c>
      <c r="AW11" s="273">
        <f t="shared" si="6"/>
        <v>5130.0000000000009</v>
      </c>
      <c r="AX11" s="165"/>
      <c r="AY11" s="161" t="s">
        <v>163</v>
      </c>
      <c r="AZ11" s="272">
        <f>SUMIFS(Distributor_projects!AV:AV,Distributor_projects!$B:$B,'Supply plan_distributor-wise'!$B11,Distributor_projects!$C:$C,'Supply plan_distributor-wise'!$C11)</f>
        <v>50</v>
      </c>
      <c r="BA11" s="272">
        <f>SUMIFS(Distributor_projects!AW:AW,Distributor_projects!$B:$B,'Supply plan_distributor-wise'!$B11,Distributor_projects!$C:$C,'Supply plan_distributor-wise'!$C11)</f>
        <v>50</v>
      </c>
      <c r="BB11" s="272">
        <f>SUMIFS(Distributor_projects!AX:AX,Distributor_projects!$B:$B,'Supply plan_distributor-wise'!$B11,Distributor_projects!$C:$C,'Supply plan_distributor-wise'!$C11)</f>
        <v>50</v>
      </c>
      <c r="BC11" s="272">
        <f>SUMIFS(Distributor_projects!AY:AY,Distributor_projects!$B:$B,'Supply plan_distributor-wise'!$B11,Distributor_projects!$C:$C,'Supply plan_distributor-wise'!$C11)</f>
        <v>50</v>
      </c>
      <c r="BD11" s="272">
        <f>SUMIFS(Distributor_projects!AZ:AZ,Distributor_projects!$B:$B,'Supply plan_distributor-wise'!$B11,Distributor_projects!$C:$C,'Supply plan_distributor-wise'!$C11)</f>
        <v>50</v>
      </c>
      <c r="BE11" s="272">
        <f>SUMIFS(Distributor_projects!BA:BA,Distributor_projects!$B:$B,'Supply plan_distributor-wise'!$B11,Distributor_projects!$C:$C,'Supply plan_distributor-wise'!$C11)</f>
        <v>50</v>
      </c>
      <c r="BF11" s="272">
        <f>SUMIFS(Distributor_projects!BB:BB,Distributor_projects!$B:$B,'Supply plan_distributor-wise'!$B11,Distributor_projects!$C:$C,'Supply plan_distributor-wise'!$C11)</f>
        <v>50</v>
      </c>
      <c r="BG11" s="272">
        <f>SUMIFS(Distributor_projects!BC:BC,Distributor_projects!$B:$B,'Supply plan_distributor-wise'!$B11,Distributor_projects!$C:$C,'Supply plan_distributor-wise'!$C11)</f>
        <v>50</v>
      </c>
      <c r="BH11" s="272">
        <f>SUMIFS(Distributor_projects!BD:BD,Distributor_projects!$B:$B,'Supply plan_distributor-wise'!$B11,Distributor_projects!$C:$C,'Supply plan_distributor-wise'!$C11)</f>
        <v>75</v>
      </c>
      <c r="BI11" s="272">
        <f>SUMIFS(Distributor_projects!BE:BE,Distributor_projects!$B:$B,'Supply plan_distributor-wise'!$B11,Distributor_projects!$C:$C,'Supply plan_distributor-wise'!$C11)</f>
        <v>50</v>
      </c>
      <c r="BJ11" s="272">
        <f>SUMIFS(Distributor_projects!BF:BF,Distributor_projects!$B:$B,'Supply plan_distributor-wise'!$B11,Distributor_projects!$C:$C,'Supply plan_distributor-wise'!$C11)</f>
        <v>50</v>
      </c>
      <c r="BK11" s="272">
        <f>SUMIFS(Distributor_projects!BG:BG,Distributor_projects!$B:$B,'Supply plan_distributor-wise'!$B11,Distributor_projects!$C:$C,'Supply plan_distributor-wise'!$C11)</f>
        <v>50</v>
      </c>
      <c r="BL11" s="273">
        <f t="shared" si="2"/>
        <v>625</v>
      </c>
      <c r="BM11" s="165"/>
      <c r="BN11" s="161" t="s">
        <v>164</v>
      </c>
      <c r="BO11" s="185">
        <f>SUMIFS(Distributor_projects!BJ:BJ,Distributor_projects!$B:$B,'Supply plan_distributor-wise'!$B11,Distributor_projects!$C:$C,'Supply plan_distributor-wise'!$C11)</f>
        <v>50</v>
      </c>
      <c r="BP11" s="185">
        <f>SUMIFS(Distributor_projects!BK:BK,Distributor_projects!$B:$B,'Supply plan_distributor-wise'!$B11,Distributor_projects!$C:$C,'Supply plan_distributor-wise'!$C11)</f>
        <v>50</v>
      </c>
      <c r="BQ11" s="185">
        <f>SUMIFS(Distributor_projects!BL:BL,Distributor_projects!$B:$B,'Supply plan_distributor-wise'!$B11,Distributor_projects!$C:$C,'Supply plan_distributor-wise'!$C11)</f>
        <v>50</v>
      </c>
      <c r="BR11" s="185">
        <f>SUMIFS(Distributor_projects!BM:BM,Distributor_projects!$B:$B,'Supply plan_distributor-wise'!$B11,Distributor_projects!$C:$C,'Supply plan_distributor-wise'!$C11)</f>
        <v>50</v>
      </c>
      <c r="BS11" s="185">
        <f>SUMIFS(Distributor_projects!BN:BN,Distributor_projects!$B:$B,'Supply plan_distributor-wise'!$B11,Distributor_projects!$C:$C,'Supply plan_distributor-wise'!$C11)</f>
        <v>50</v>
      </c>
      <c r="BT11" s="185">
        <f>SUMIFS(Distributor_projects!BO:BO,Distributor_projects!$B:$B,'Supply plan_distributor-wise'!$B11,Distributor_projects!$C:$C,'Supply plan_distributor-wise'!$C11)</f>
        <v>50</v>
      </c>
      <c r="BU11" s="185">
        <f>SUMIFS(Distributor_projects!BP:BP,Distributor_projects!$B:$B,'Supply plan_distributor-wise'!$B11,Distributor_projects!$C:$C,'Supply plan_distributor-wise'!$C11)</f>
        <v>50</v>
      </c>
      <c r="BV11" s="185">
        <f>SUMIFS(Distributor_projects!BQ:BQ,Distributor_projects!$B:$B,'Supply plan_distributor-wise'!$B11,Distributor_projects!$C:$C,'Supply plan_distributor-wise'!$C11)</f>
        <v>50</v>
      </c>
      <c r="BW11" s="185">
        <f>SUMIFS(Distributor_projects!BR:BR,Distributor_projects!$B:$B,'Supply plan_distributor-wise'!$B11,Distributor_projects!$C:$C,'Supply plan_distributor-wise'!$C11)</f>
        <v>75</v>
      </c>
      <c r="BX11" s="185">
        <f>SUMIFS(Distributor_projects!BS:BS,Distributor_projects!$B:$B,'Supply plan_distributor-wise'!$B11,Distributor_projects!$C:$C,'Supply plan_distributor-wise'!$C11)</f>
        <v>50</v>
      </c>
      <c r="BY11" s="185">
        <f>SUMIFS(Distributor_projects!BT:BT,Distributor_projects!$B:$B,'Supply plan_distributor-wise'!$B11,Distributor_projects!$C:$C,'Supply plan_distributor-wise'!$C11)</f>
        <v>50</v>
      </c>
      <c r="BZ11" s="185">
        <f>SUMIFS(Distributor_projects!BU:BU,Distributor_projects!$B:$B,'Supply plan_distributor-wise'!$B11,Distributor_projects!$C:$C,'Supply plan_distributor-wise'!$C11)</f>
        <v>50</v>
      </c>
      <c r="CA11" s="273">
        <f t="shared" si="3"/>
        <v>625</v>
      </c>
      <c r="CB11" s="165"/>
      <c r="CC11" s="152"/>
      <c r="CD11" s="161" t="s">
        <v>163</v>
      </c>
      <c r="CE11" s="161" t="s">
        <v>163</v>
      </c>
      <c r="CF11" s="161" t="s">
        <v>163</v>
      </c>
      <c r="CG11" s="161" t="s">
        <v>163</v>
      </c>
      <c r="CH11" s="161" t="s">
        <v>163</v>
      </c>
      <c r="CI11" s="161" t="s">
        <v>163</v>
      </c>
      <c r="CJ11" s="161" t="s">
        <v>163</v>
      </c>
      <c r="CK11" s="161" t="s">
        <v>163</v>
      </c>
      <c r="CL11" s="161" t="s">
        <v>163</v>
      </c>
      <c r="CM11" s="161" t="s">
        <v>163</v>
      </c>
      <c r="CN11" s="161" t="s">
        <v>163</v>
      </c>
      <c r="CO11" s="161" t="s">
        <v>163</v>
      </c>
      <c r="CP11" s="161" t="s">
        <v>163</v>
      </c>
      <c r="CQ11" s="161" t="s">
        <v>163</v>
      </c>
      <c r="CR11" s="161" t="s">
        <v>163</v>
      </c>
      <c r="CS11" s="161" t="s">
        <v>163</v>
      </c>
      <c r="CT11" s="161" t="s">
        <v>163</v>
      </c>
      <c r="CU11" s="161" t="s">
        <v>163</v>
      </c>
      <c r="CV11" s="161" t="s">
        <v>163</v>
      </c>
      <c r="CW11" s="161" t="s">
        <v>163</v>
      </c>
      <c r="CX11" s="161" t="s">
        <v>163</v>
      </c>
      <c r="CY11" s="161" t="s">
        <v>163</v>
      </c>
      <c r="CZ11" s="161" t="s">
        <v>163</v>
      </c>
      <c r="DA11" s="161" t="s">
        <v>163</v>
      </c>
      <c r="DB11" s="161" t="s">
        <v>164</v>
      </c>
      <c r="DC11" s="161" t="s">
        <v>164</v>
      </c>
      <c r="DD11" s="161" t="s">
        <v>164</v>
      </c>
      <c r="DE11" s="161" t="s">
        <v>164</v>
      </c>
      <c r="DF11" s="161" t="s">
        <v>164</v>
      </c>
      <c r="DG11" s="161" t="s">
        <v>164</v>
      </c>
      <c r="DH11" s="161" t="s">
        <v>164</v>
      </c>
      <c r="DI11" s="161" t="s">
        <v>164</v>
      </c>
      <c r="DJ11" s="161" t="s">
        <v>164</v>
      </c>
      <c r="DK11" s="161" t="s">
        <v>164</v>
      </c>
      <c r="DL11" s="161" t="s">
        <v>164</v>
      </c>
      <c r="DM11" s="161" t="s">
        <v>164</v>
      </c>
      <c r="DN11" s="161" t="s">
        <v>163</v>
      </c>
      <c r="DO11" s="161" t="s">
        <v>163</v>
      </c>
      <c r="DP11" s="161" t="s">
        <v>163</v>
      </c>
      <c r="DQ11" s="161" t="s">
        <v>163</v>
      </c>
      <c r="DR11" s="161" t="s">
        <v>163</v>
      </c>
      <c r="DS11" s="161" t="s">
        <v>163</v>
      </c>
      <c r="DT11" s="161" t="s">
        <v>163</v>
      </c>
      <c r="DU11" s="161" t="s">
        <v>163</v>
      </c>
      <c r="DV11" s="161" t="s">
        <v>163</v>
      </c>
      <c r="DW11" s="161" t="s">
        <v>163</v>
      </c>
      <c r="DX11" s="161" t="s">
        <v>163</v>
      </c>
      <c r="DY11" s="161" t="s">
        <v>163</v>
      </c>
      <c r="DZ11" s="161" t="s">
        <v>164</v>
      </c>
      <c r="EA11" s="161" t="s">
        <v>164</v>
      </c>
      <c r="EB11" s="161" t="s">
        <v>164</v>
      </c>
      <c r="EC11" s="161" t="s">
        <v>164</v>
      </c>
      <c r="ED11" s="161" t="s">
        <v>164</v>
      </c>
      <c r="EE11" s="161" t="s">
        <v>164</v>
      </c>
      <c r="EF11" s="161" t="s">
        <v>164</v>
      </c>
      <c r="EG11" s="161" t="s">
        <v>164</v>
      </c>
      <c r="EH11" s="161" t="s">
        <v>164</v>
      </c>
      <c r="EI11" s="161" t="s">
        <v>164</v>
      </c>
      <c r="EJ11" s="161" t="s">
        <v>164</v>
      </c>
      <c r="EK11" s="161" t="s">
        <v>164</v>
      </c>
    </row>
    <row r="12" spans="1:141">
      <c r="A12" s="161" t="s">
        <v>326</v>
      </c>
      <c r="B12" s="162" t="s">
        <v>425</v>
      </c>
      <c r="C12" s="161" t="s">
        <v>334</v>
      </c>
      <c r="D12" s="161" t="s">
        <v>14</v>
      </c>
      <c r="E12" s="161" t="s">
        <v>687</v>
      </c>
      <c r="F12" s="161" t="s">
        <v>163</v>
      </c>
      <c r="G12" s="272">
        <f>SUMIFS('Retail_distributor-wise'!CZ:CZ,'Retail_distributor-wise'!$B:$B,'Supply plan_distributor-wise'!$B12,'Retail_distributor-wise'!$C:$C,'Supply plan_distributor-wise'!$C12)</f>
        <v>0</v>
      </c>
      <c r="H12" s="272">
        <f>SUMIFS('Retail_distributor-wise'!DA:DA,'Retail_distributor-wise'!$B:$B,'Supply plan_distributor-wise'!$B12,'Retail_distributor-wise'!$C:$C,'Supply plan_distributor-wise'!$C12)</f>
        <v>0</v>
      </c>
      <c r="I12" s="272">
        <f>SUMIFS('Retail_distributor-wise'!DB:DB,'Retail_distributor-wise'!$B:$B,'Supply plan_distributor-wise'!$B12,'Retail_distributor-wise'!$C:$C,'Supply plan_distributor-wise'!$C12)</f>
        <v>0</v>
      </c>
      <c r="J12" s="272">
        <f>SUMIFS('Retail_distributor-wise'!DC:DC,'Retail_distributor-wise'!$B:$B,'Supply plan_distributor-wise'!$B12,'Retail_distributor-wise'!$C:$C,'Supply plan_distributor-wise'!$C12)</f>
        <v>0</v>
      </c>
      <c r="K12" s="272">
        <f>SUMIFS('Retail_distributor-wise'!DD:DD,'Retail_distributor-wise'!$B:$B,'Supply plan_distributor-wise'!$B12,'Retail_distributor-wise'!$C:$C,'Supply plan_distributor-wise'!$C12)</f>
        <v>0</v>
      </c>
      <c r="L12" s="272">
        <f>SUMIFS('Retail_distributor-wise'!DE:DE,'Retail_distributor-wise'!$B:$B,'Supply plan_distributor-wise'!$B12,'Retail_distributor-wise'!$C:$C,'Supply plan_distributor-wise'!$C12)</f>
        <v>0</v>
      </c>
      <c r="M12" s="272">
        <f>SUMIFS('Retail_distributor-wise'!DF:DF,'Retail_distributor-wise'!$B:$B,'Supply plan_distributor-wise'!$B12,'Retail_distributor-wise'!$C:$C,'Supply plan_distributor-wise'!$C12)</f>
        <v>0</v>
      </c>
      <c r="N12" s="272">
        <f>SUMIFS('Retail_distributor-wise'!DG:DG,'Retail_distributor-wise'!$B:$B,'Supply plan_distributor-wise'!$B12,'Retail_distributor-wise'!$C:$C,'Supply plan_distributor-wise'!$C12)</f>
        <v>0</v>
      </c>
      <c r="O12" s="272">
        <f>SUMIFS('Retail_distributor-wise'!DH:DH,'Retail_distributor-wise'!$B:$B,'Supply plan_distributor-wise'!$B12,'Retail_distributor-wise'!$C:$C,'Supply plan_distributor-wise'!$C12)</f>
        <v>0</v>
      </c>
      <c r="P12" s="272">
        <f>SUMIFS('Retail_distributor-wise'!DI:DI,'Retail_distributor-wise'!$B:$B,'Supply plan_distributor-wise'!$B12,'Retail_distributor-wise'!$C:$C,'Supply plan_distributor-wise'!$C12)</f>
        <v>0</v>
      </c>
      <c r="Q12" s="272">
        <f>SUMIFS('Retail_distributor-wise'!DJ:DJ,'Retail_distributor-wise'!$B:$B,'Supply plan_distributor-wise'!$B12,'Retail_distributor-wise'!$C:$C,'Supply plan_distributor-wise'!$C12)</f>
        <v>0</v>
      </c>
      <c r="R12" s="272">
        <f>SUMIFS('Retail_distributor-wise'!DK:DK,'Retail_distributor-wise'!$B:$B,'Supply plan_distributor-wise'!$B12,'Retail_distributor-wise'!$C:$C,'Supply plan_distributor-wise'!$C12)</f>
        <v>0</v>
      </c>
      <c r="S12" s="273">
        <f t="shared" si="0"/>
        <v>0</v>
      </c>
      <c r="T12" s="251"/>
      <c r="U12" s="161" t="s">
        <v>163</v>
      </c>
      <c r="V12" s="309">
        <f>SUMIFS('Retail_distributor-wise'!DN:DN,'Retail_distributor-wise'!$B:$B,'Supply plan_distributor-wise'!$B12,'Retail_distributor-wise'!$C:$C,'Supply plan_distributor-wise'!$C12)</f>
        <v>0</v>
      </c>
      <c r="W12" s="309">
        <f>SUMIFS('Retail_distributor-wise'!DO:DO,'Retail_distributor-wise'!$B:$B,'Supply plan_distributor-wise'!$B12,'Retail_distributor-wise'!$C:$C,'Supply plan_distributor-wise'!$C12)</f>
        <v>0</v>
      </c>
      <c r="X12" s="309">
        <f>SUMIFS('Retail_distributor-wise'!DP:DP,'Retail_distributor-wise'!$B:$B,'Supply plan_distributor-wise'!$B12,'Retail_distributor-wise'!$C:$C,'Supply plan_distributor-wise'!$C12)</f>
        <v>0</v>
      </c>
      <c r="Y12" s="309">
        <f>SUMIFS('Retail_distributor-wise'!DQ:DQ,'Retail_distributor-wise'!$B:$B,'Supply plan_distributor-wise'!$B12,'Retail_distributor-wise'!$C:$C,'Supply plan_distributor-wise'!$C12)</f>
        <v>0</v>
      </c>
      <c r="Z12" s="309">
        <f>SUMIFS('Retail_distributor-wise'!DR:DR,'Retail_distributor-wise'!$B:$B,'Supply plan_distributor-wise'!$B12,'Retail_distributor-wise'!$C:$C,'Supply plan_distributor-wise'!$C12)</f>
        <v>0</v>
      </c>
      <c r="AA12" s="309">
        <f>SUMIFS('Retail_distributor-wise'!DS:DS,'Retail_distributor-wise'!$B:$B,'Supply plan_distributor-wise'!$B12,'Retail_distributor-wise'!$C:$C,'Supply plan_distributor-wise'!$C12)</f>
        <v>0</v>
      </c>
      <c r="AB12" s="272">
        <f>SUMIFS('Retail_distributor-wise'!DT:DT,'Retail_distributor-wise'!$B:$B,'Supply plan_distributor-wise'!$B12,'Retail_distributor-wise'!$C:$C,'Supply plan_distributor-wise'!$C12)</f>
        <v>0</v>
      </c>
      <c r="AC12" s="272">
        <f>SUMIFS('Retail_distributor-wise'!DU:DU,'Retail_distributor-wise'!$B:$B,'Supply plan_distributor-wise'!$B12,'Retail_distributor-wise'!$C:$C,'Supply plan_distributor-wise'!$C12)</f>
        <v>0</v>
      </c>
      <c r="AD12" s="272">
        <f>SUMIFS('Retail_distributor-wise'!DV:DV,'Retail_distributor-wise'!$B:$B,'Supply plan_distributor-wise'!$B12,'Retail_distributor-wise'!$C:$C,'Supply plan_distributor-wise'!$C12)</f>
        <v>0</v>
      </c>
      <c r="AE12" s="272">
        <f>SUMIFS('Retail_distributor-wise'!DW:DW,'Retail_distributor-wise'!$B:$B,'Supply plan_distributor-wise'!$B12,'Retail_distributor-wise'!$C:$C,'Supply plan_distributor-wise'!$C12)</f>
        <v>0</v>
      </c>
      <c r="AF12" s="272">
        <f>SUMIFS('Retail_distributor-wise'!DX:DX,'Retail_distributor-wise'!$B:$B,'Supply plan_distributor-wise'!$B12,'Retail_distributor-wise'!$C:$C,'Supply plan_distributor-wise'!$C12)</f>
        <v>0</v>
      </c>
      <c r="AG12" s="272">
        <f>SUMIFS('Retail_distributor-wise'!DY:DY,'Retail_distributor-wise'!$B:$B,'Supply plan_distributor-wise'!$B12,'Retail_distributor-wise'!$C:$C,'Supply plan_distributor-wise'!$C12)</f>
        <v>0</v>
      </c>
      <c r="AH12" s="273">
        <f t="shared" si="1"/>
        <v>0</v>
      </c>
      <c r="AI12" s="251"/>
      <c r="AJ12" s="161" t="s">
        <v>164</v>
      </c>
      <c r="AK12" s="272">
        <f>SUMIFS('Retail_distributor-wise'!BL:BL,'Retail_distributor-wise'!$B:$B,'Supply plan_distributor-wise'!$B12,'Retail_distributor-wise'!$C:$C,'Supply plan_distributor-wise'!$C12)</f>
        <v>0</v>
      </c>
      <c r="AL12" s="272">
        <f>SUMIFS('Retail_distributor-wise'!BM:BM,'Retail_distributor-wise'!$B:$B,'Supply plan_distributor-wise'!$B12,'Retail_distributor-wise'!$C:$C,'Supply plan_distributor-wise'!$C12)</f>
        <v>0</v>
      </c>
      <c r="AM12" s="272">
        <f>SUMIFS('Retail_distributor-wise'!BN:BN,'Retail_distributor-wise'!$B:$B,'Supply plan_distributor-wise'!$B12,'Retail_distributor-wise'!$C:$C,'Supply plan_distributor-wise'!$C12)</f>
        <v>0</v>
      </c>
      <c r="AN12" s="272">
        <f>SUMIFS('Retail_distributor-wise'!BO:BO,'Retail_distributor-wise'!$B:$B,'Supply plan_distributor-wise'!$B12,'Retail_distributor-wise'!$C:$C,'Supply plan_distributor-wise'!$C12)</f>
        <v>0</v>
      </c>
      <c r="AO12" s="272">
        <f>SUMIFS('Retail_distributor-wise'!BP:BP,'Retail_distributor-wise'!$B:$B,'Supply plan_distributor-wise'!$B12,'Retail_distributor-wise'!$C:$C,'Supply plan_distributor-wise'!$C12)</f>
        <v>0</v>
      </c>
      <c r="AP12" s="272">
        <f>SUMIFS('Retail_distributor-wise'!BQ:BQ,'Retail_distributor-wise'!$B:$B,'Supply plan_distributor-wise'!$B12,'Retail_distributor-wise'!$C:$C,'Supply plan_distributor-wise'!$C12)</f>
        <v>0</v>
      </c>
      <c r="AQ12" s="272">
        <f>SUMIFS('Retail_distributor-wise'!BR:BR,'Retail_distributor-wise'!$B:$B,'Supply plan_distributor-wise'!$B12,'Retail_distributor-wise'!$C:$C,'Supply plan_distributor-wise'!$C12)</f>
        <v>0</v>
      </c>
      <c r="AR12" s="272">
        <f>SUMIFS('Retail_distributor-wise'!BS:BS,'Retail_distributor-wise'!$B:$B,'Supply plan_distributor-wise'!$B12,'Retail_distributor-wise'!$C:$C,'Supply plan_distributor-wise'!$C12)</f>
        <v>0</v>
      </c>
      <c r="AS12" s="272">
        <f>SUMIFS('Retail_distributor-wise'!BT:BT,'Retail_distributor-wise'!$B:$B,'Supply plan_distributor-wise'!$B12,'Retail_distributor-wise'!$C:$C,'Supply plan_distributor-wise'!$C12)</f>
        <v>0</v>
      </c>
      <c r="AT12" s="272">
        <f>SUMIFS('Retail_distributor-wise'!BU:BU,'Retail_distributor-wise'!$B:$B,'Supply plan_distributor-wise'!$B12,'Retail_distributor-wise'!$C:$C,'Supply plan_distributor-wise'!$C12)</f>
        <v>0</v>
      </c>
      <c r="AU12" s="272">
        <f>SUMIFS('Retail_distributor-wise'!BV:BV,'Retail_distributor-wise'!$B:$B,'Supply plan_distributor-wise'!$B12,'Retail_distributor-wise'!$C:$C,'Supply plan_distributor-wise'!$C12)</f>
        <v>0</v>
      </c>
      <c r="AV12" s="272">
        <f>SUMIFS('Retail_distributor-wise'!BW:BW,'Retail_distributor-wise'!$B:$B,'Supply plan_distributor-wise'!$B12,'Retail_distributor-wise'!$C:$C,'Supply plan_distributor-wise'!$C12)</f>
        <v>0</v>
      </c>
      <c r="AW12" s="273">
        <f t="shared" si="6"/>
        <v>0</v>
      </c>
      <c r="AX12" s="165"/>
      <c r="AY12" s="161" t="s">
        <v>163</v>
      </c>
      <c r="AZ12" s="272">
        <f>SUMIFS(Distributor_projects!AV:AV,Distributor_projects!$B:$B,'Supply plan_distributor-wise'!$B12,Distributor_projects!$C:$C,'Supply plan_distributor-wise'!$C12)</f>
        <v>0</v>
      </c>
      <c r="BA12" s="272">
        <f>SUMIFS(Distributor_projects!AW:AW,Distributor_projects!$B:$B,'Supply plan_distributor-wise'!$B12,Distributor_projects!$C:$C,'Supply plan_distributor-wise'!$C12)</f>
        <v>0</v>
      </c>
      <c r="BB12" s="272">
        <f>SUMIFS(Distributor_projects!AX:AX,Distributor_projects!$B:$B,'Supply plan_distributor-wise'!$B12,Distributor_projects!$C:$C,'Supply plan_distributor-wise'!$C12)</f>
        <v>0</v>
      </c>
      <c r="BC12" s="272">
        <f>SUMIFS(Distributor_projects!AY:AY,Distributor_projects!$B:$B,'Supply plan_distributor-wise'!$B12,Distributor_projects!$C:$C,'Supply plan_distributor-wise'!$C12)</f>
        <v>0</v>
      </c>
      <c r="BD12" s="272">
        <f>SUMIFS(Distributor_projects!AZ:AZ,Distributor_projects!$B:$B,'Supply plan_distributor-wise'!$B12,Distributor_projects!$C:$C,'Supply plan_distributor-wise'!$C12)</f>
        <v>0</v>
      </c>
      <c r="BE12" s="272">
        <f>SUMIFS(Distributor_projects!BA:BA,Distributor_projects!$B:$B,'Supply plan_distributor-wise'!$B12,Distributor_projects!$C:$C,'Supply plan_distributor-wise'!$C12)</f>
        <v>0</v>
      </c>
      <c r="BF12" s="272">
        <f>SUMIFS(Distributor_projects!BB:BB,Distributor_projects!$B:$B,'Supply plan_distributor-wise'!$B12,Distributor_projects!$C:$C,'Supply plan_distributor-wise'!$C12)</f>
        <v>0</v>
      </c>
      <c r="BG12" s="272">
        <f>SUMIFS(Distributor_projects!BC:BC,Distributor_projects!$B:$B,'Supply plan_distributor-wise'!$B12,Distributor_projects!$C:$C,'Supply plan_distributor-wise'!$C12)</f>
        <v>0</v>
      </c>
      <c r="BH12" s="272">
        <f>SUMIFS(Distributor_projects!BD:BD,Distributor_projects!$B:$B,'Supply plan_distributor-wise'!$B12,Distributor_projects!$C:$C,'Supply plan_distributor-wise'!$C12)</f>
        <v>0</v>
      </c>
      <c r="BI12" s="272">
        <f>SUMIFS(Distributor_projects!BE:BE,Distributor_projects!$B:$B,'Supply plan_distributor-wise'!$B12,Distributor_projects!$C:$C,'Supply plan_distributor-wise'!$C12)</f>
        <v>0</v>
      </c>
      <c r="BJ12" s="272">
        <f>SUMIFS(Distributor_projects!BF:BF,Distributor_projects!$B:$B,'Supply plan_distributor-wise'!$B12,Distributor_projects!$C:$C,'Supply plan_distributor-wise'!$C12)</f>
        <v>0</v>
      </c>
      <c r="BK12" s="272">
        <f>SUMIFS(Distributor_projects!BG:BG,Distributor_projects!$B:$B,'Supply plan_distributor-wise'!$B12,Distributor_projects!$C:$C,'Supply plan_distributor-wise'!$C12)</f>
        <v>0</v>
      </c>
      <c r="BL12" s="273">
        <f t="shared" si="2"/>
        <v>0</v>
      </c>
      <c r="BM12" s="165"/>
      <c r="BN12" s="161" t="s">
        <v>164</v>
      </c>
      <c r="BO12" s="185">
        <f>SUMIFS(Distributor_projects!BJ:BJ,Distributor_projects!$B:$B,'Supply plan_distributor-wise'!$B12,Distributor_projects!$C:$C,'Supply plan_distributor-wise'!$C12)</f>
        <v>0</v>
      </c>
      <c r="BP12" s="185">
        <f>SUMIFS(Distributor_projects!BK:BK,Distributor_projects!$B:$B,'Supply plan_distributor-wise'!$B12,Distributor_projects!$C:$C,'Supply plan_distributor-wise'!$C12)</f>
        <v>0</v>
      </c>
      <c r="BQ12" s="185">
        <f>SUMIFS(Distributor_projects!BL:BL,Distributor_projects!$B:$B,'Supply plan_distributor-wise'!$B12,Distributor_projects!$C:$C,'Supply plan_distributor-wise'!$C12)</f>
        <v>0</v>
      </c>
      <c r="BR12" s="185">
        <f>SUMIFS(Distributor_projects!BM:BM,Distributor_projects!$B:$B,'Supply plan_distributor-wise'!$B12,Distributor_projects!$C:$C,'Supply plan_distributor-wise'!$C12)</f>
        <v>0</v>
      </c>
      <c r="BS12" s="185">
        <f>SUMIFS(Distributor_projects!BN:BN,Distributor_projects!$B:$B,'Supply plan_distributor-wise'!$B12,Distributor_projects!$C:$C,'Supply plan_distributor-wise'!$C12)</f>
        <v>0</v>
      </c>
      <c r="BT12" s="185">
        <f>SUMIFS(Distributor_projects!BO:BO,Distributor_projects!$B:$B,'Supply plan_distributor-wise'!$B12,Distributor_projects!$C:$C,'Supply plan_distributor-wise'!$C12)</f>
        <v>0</v>
      </c>
      <c r="BU12" s="185">
        <f>SUMIFS(Distributor_projects!BP:BP,Distributor_projects!$B:$B,'Supply plan_distributor-wise'!$B12,Distributor_projects!$C:$C,'Supply plan_distributor-wise'!$C12)</f>
        <v>0</v>
      </c>
      <c r="BV12" s="185">
        <f>SUMIFS(Distributor_projects!BQ:BQ,Distributor_projects!$B:$B,'Supply plan_distributor-wise'!$B12,Distributor_projects!$C:$C,'Supply plan_distributor-wise'!$C12)</f>
        <v>0</v>
      </c>
      <c r="BW12" s="185">
        <f>SUMIFS(Distributor_projects!BR:BR,Distributor_projects!$B:$B,'Supply plan_distributor-wise'!$B12,Distributor_projects!$C:$C,'Supply plan_distributor-wise'!$C12)</f>
        <v>0</v>
      </c>
      <c r="BX12" s="185">
        <f>SUMIFS(Distributor_projects!BS:BS,Distributor_projects!$B:$B,'Supply plan_distributor-wise'!$B12,Distributor_projects!$C:$C,'Supply plan_distributor-wise'!$C12)</f>
        <v>0</v>
      </c>
      <c r="BY12" s="185">
        <f>SUMIFS(Distributor_projects!BT:BT,Distributor_projects!$B:$B,'Supply plan_distributor-wise'!$B12,Distributor_projects!$C:$C,'Supply plan_distributor-wise'!$C12)</f>
        <v>0</v>
      </c>
      <c r="BZ12" s="185">
        <f>SUMIFS(Distributor_projects!BU:BU,Distributor_projects!$B:$B,'Supply plan_distributor-wise'!$B12,Distributor_projects!$C:$C,'Supply plan_distributor-wise'!$C12)</f>
        <v>0</v>
      </c>
      <c r="CA12" s="273">
        <f t="shared" si="3"/>
        <v>0</v>
      </c>
      <c r="CB12" s="165"/>
      <c r="CC12" s="152"/>
      <c r="CD12" s="161" t="s">
        <v>163</v>
      </c>
      <c r="CE12" s="161" t="s">
        <v>163</v>
      </c>
      <c r="CF12" s="161" t="s">
        <v>163</v>
      </c>
      <c r="CG12" s="161" t="s">
        <v>163</v>
      </c>
      <c r="CH12" s="161" t="s">
        <v>163</v>
      </c>
      <c r="CI12" s="161" t="s">
        <v>163</v>
      </c>
      <c r="CJ12" s="161" t="s">
        <v>163</v>
      </c>
      <c r="CK12" s="161" t="s">
        <v>163</v>
      </c>
      <c r="CL12" s="161" t="s">
        <v>163</v>
      </c>
      <c r="CM12" s="161" t="s">
        <v>163</v>
      </c>
      <c r="CN12" s="161" t="s">
        <v>163</v>
      </c>
      <c r="CO12" s="161" t="s">
        <v>163</v>
      </c>
      <c r="CP12" s="161" t="s">
        <v>163</v>
      </c>
      <c r="CQ12" s="161" t="s">
        <v>163</v>
      </c>
      <c r="CR12" s="161" t="s">
        <v>163</v>
      </c>
      <c r="CS12" s="161" t="s">
        <v>163</v>
      </c>
      <c r="CT12" s="161" t="s">
        <v>163</v>
      </c>
      <c r="CU12" s="161" t="s">
        <v>163</v>
      </c>
      <c r="CV12" s="161" t="s">
        <v>163</v>
      </c>
      <c r="CW12" s="161" t="s">
        <v>163</v>
      </c>
      <c r="CX12" s="161" t="s">
        <v>163</v>
      </c>
      <c r="CY12" s="161" t="s">
        <v>163</v>
      </c>
      <c r="CZ12" s="161" t="s">
        <v>163</v>
      </c>
      <c r="DA12" s="161" t="s">
        <v>163</v>
      </c>
      <c r="DB12" s="161" t="s">
        <v>164</v>
      </c>
      <c r="DC12" s="161" t="s">
        <v>164</v>
      </c>
      <c r="DD12" s="161" t="s">
        <v>164</v>
      </c>
      <c r="DE12" s="161" t="s">
        <v>164</v>
      </c>
      <c r="DF12" s="161" t="s">
        <v>164</v>
      </c>
      <c r="DG12" s="161" t="s">
        <v>164</v>
      </c>
      <c r="DH12" s="161" t="s">
        <v>164</v>
      </c>
      <c r="DI12" s="161" t="s">
        <v>164</v>
      </c>
      <c r="DJ12" s="161" t="s">
        <v>164</v>
      </c>
      <c r="DK12" s="161" t="s">
        <v>164</v>
      </c>
      <c r="DL12" s="161" t="s">
        <v>164</v>
      </c>
      <c r="DM12" s="161" t="s">
        <v>164</v>
      </c>
      <c r="DN12" s="161" t="s">
        <v>163</v>
      </c>
      <c r="DO12" s="161" t="s">
        <v>163</v>
      </c>
      <c r="DP12" s="161" t="s">
        <v>163</v>
      </c>
      <c r="DQ12" s="161" t="s">
        <v>163</v>
      </c>
      <c r="DR12" s="161" t="s">
        <v>163</v>
      </c>
      <c r="DS12" s="161" t="s">
        <v>163</v>
      </c>
      <c r="DT12" s="161" t="s">
        <v>163</v>
      </c>
      <c r="DU12" s="161" t="s">
        <v>163</v>
      </c>
      <c r="DV12" s="161" t="s">
        <v>163</v>
      </c>
      <c r="DW12" s="161" t="s">
        <v>163</v>
      </c>
      <c r="DX12" s="161" t="s">
        <v>163</v>
      </c>
      <c r="DY12" s="161" t="s">
        <v>163</v>
      </c>
      <c r="DZ12" s="161" t="s">
        <v>164</v>
      </c>
      <c r="EA12" s="161" t="s">
        <v>164</v>
      </c>
      <c r="EB12" s="161" t="s">
        <v>164</v>
      </c>
      <c r="EC12" s="161" t="s">
        <v>164</v>
      </c>
      <c r="ED12" s="161" t="s">
        <v>164</v>
      </c>
      <c r="EE12" s="161" t="s">
        <v>164</v>
      </c>
      <c r="EF12" s="161" t="s">
        <v>164</v>
      </c>
      <c r="EG12" s="161" t="s">
        <v>164</v>
      </c>
      <c r="EH12" s="161" t="s">
        <v>164</v>
      </c>
      <c r="EI12" s="161" t="s">
        <v>164</v>
      </c>
      <c r="EJ12" s="161" t="s">
        <v>164</v>
      </c>
      <c r="EK12" s="161" t="s">
        <v>164</v>
      </c>
    </row>
    <row r="13" spans="1:141">
      <c r="A13" s="161" t="s">
        <v>326</v>
      </c>
      <c r="B13" s="162" t="s">
        <v>426</v>
      </c>
      <c r="C13" s="161" t="s">
        <v>334</v>
      </c>
      <c r="D13" s="161" t="s">
        <v>14</v>
      </c>
      <c r="E13" s="161" t="s">
        <v>687</v>
      </c>
      <c r="F13" s="161" t="s">
        <v>163</v>
      </c>
      <c r="G13" s="272">
        <f>SUMIFS('Retail_distributor-wise'!CZ:CZ,'Retail_distributor-wise'!$B:$B,'Supply plan_distributor-wise'!$B13,'Retail_distributor-wise'!$C:$C,'Supply plan_distributor-wise'!$C13)</f>
        <v>385</v>
      </c>
      <c r="H13" s="272">
        <f>SUMIFS('Retail_distributor-wise'!DA:DA,'Retail_distributor-wise'!$B:$B,'Supply plan_distributor-wise'!$B13,'Retail_distributor-wise'!$C:$C,'Supply plan_distributor-wise'!$C13)</f>
        <v>525</v>
      </c>
      <c r="I13" s="272">
        <f>SUMIFS('Retail_distributor-wise'!DB:DB,'Retail_distributor-wise'!$B:$B,'Supply plan_distributor-wise'!$B13,'Retail_distributor-wise'!$C:$C,'Supply plan_distributor-wise'!$C13)</f>
        <v>454.99999999999994</v>
      </c>
      <c r="J13" s="272">
        <f>SUMIFS('Retail_distributor-wise'!DC:DC,'Retail_distributor-wise'!$B:$B,'Supply plan_distributor-wise'!$B13,'Retail_distributor-wise'!$C:$C,'Supply plan_distributor-wise'!$C13)</f>
        <v>385</v>
      </c>
      <c r="K13" s="272">
        <f>SUMIFS('Retail_distributor-wise'!DD:DD,'Retail_distributor-wise'!$B:$B,'Supply plan_distributor-wise'!$B13,'Retail_distributor-wise'!$C:$C,'Supply plan_distributor-wise'!$C13)</f>
        <v>315</v>
      </c>
      <c r="L13" s="272">
        <f>SUMIFS('Retail_distributor-wise'!DE:DE,'Retail_distributor-wise'!$B:$B,'Supply plan_distributor-wise'!$B13,'Retail_distributor-wise'!$C:$C,'Supply plan_distributor-wise'!$C13)</f>
        <v>350</v>
      </c>
      <c r="M13" s="272">
        <f>SUMIFS('Retail_distributor-wise'!DF:DF,'Retail_distributor-wise'!$B:$B,'Supply plan_distributor-wise'!$B13,'Retail_distributor-wise'!$C:$C,'Supply plan_distributor-wise'!$C13)</f>
        <v>364</v>
      </c>
      <c r="N13" s="272">
        <f>SUMIFS('Retail_distributor-wise'!DG:DG,'Retail_distributor-wise'!$B:$B,'Supply plan_distributor-wise'!$B13,'Retail_distributor-wise'!$C:$C,'Supply plan_distributor-wise'!$C13)</f>
        <v>448</v>
      </c>
      <c r="O13" s="272">
        <f>SUMIFS('Retail_distributor-wise'!DH:DH,'Retail_distributor-wise'!$B:$B,'Supply plan_distributor-wise'!$B13,'Retail_distributor-wise'!$C:$C,'Supply plan_distributor-wise'!$C13)</f>
        <v>357</v>
      </c>
      <c r="P13" s="272">
        <f>SUMIFS('Retail_distributor-wise'!DI:DI,'Retail_distributor-wise'!$B:$B,'Supply plan_distributor-wise'!$B13,'Retail_distributor-wise'!$C:$C,'Supply plan_distributor-wise'!$C13)</f>
        <v>420</v>
      </c>
      <c r="Q13" s="272">
        <f>SUMIFS('Retail_distributor-wise'!DJ:DJ,'Retail_distributor-wise'!$B:$B,'Supply plan_distributor-wise'!$B13,'Retail_distributor-wise'!$C:$C,'Supply plan_distributor-wise'!$C13)</f>
        <v>322</v>
      </c>
      <c r="R13" s="272">
        <f>SUMIFS('Retail_distributor-wise'!DK:DK,'Retail_distributor-wise'!$B:$B,'Supply plan_distributor-wise'!$B13,'Retail_distributor-wise'!$C:$C,'Supply plan_distributor-wise'!$C13)</f>
        <v>189</v>
      </c>
      <c r="S13" s="273">
        <f t="shared" si="0"/>
        <v>4515</v>
      </c>
      <c r="T13" s="251"/>
      <c r="U13" s="161" t="s">
        <v>163</v>
      </c>
      <c r="V13" s="309">
        <f>SUMIFS('Retail_distributor-wise'!DN:DN,'Retail_distributor-wise'!$B:$B,'Supply plan_distributor-wise'!$B13,'Retail_distributor-wise'!$C:$C,'Supply plan_distributor-wise'!$C13)</f>
        <v>0</v>
      </c>
      <c r="W13" s="309">
        <f>SUMIFS('Retail_distributor-wise'!DO:DO,'Retail_distributor-wise'!$B:$B,'Supply plan_distributor-wise'!$B13,'Retail_distributor-wise'!$C:$C,'Supply plan_distributor-wise'!$C13)</f>
        <v>0</v>
      </c>
      <c r="X13" s="309">
        <f>SUMIFS('Retail_distributor-wise'!DP:DP,'Retail_distributor-wise'!$B:$B,'Supply plan_distributor-wise'!$B13,'Retail_distributor-wise'!$C:$C,'Supply plan_distributor-wise'!$C13)</f>
        <v>0</v>
      </c>
      <c r="Y13" s="309">
        <f>SUMIFS('Retail_distributor-wise'!DQ:DQ,'Retail_distributor-wise'!$B:$B,'Supply plan_distributor-wise'!$B13,'Retail_distributor-wise'!$C:$C,'Supply plan_distributor-wise'!$C13)</f>
        <v>0</v>
      </c>
      <c r="Z13" s="309">
        <f>SUMIFS('Retail_distributor-wise'!DR:DR,'Retail_distributor-wise'!$B:$B,'Supply plan_distributor-wise'!$B13,'Retail_distributor-wise'!$C:$C,'Supply plan_distributor-wise'!$C13)</f>
        <v>0</v>
      </c>
      <c r="AA13" s="309">
        <f>SUMIFS('Retail_distributor-wise'!DS:DS,'Retail_distributor-wise'!$B:$B,'Supply plan_distributor-wise'!$B13,'Retail_distributor-wise'!$C:$C,'Supply plan_distributor-wise'!$C13)</f>
        <v>0</v>
      </c>
      <c r="AB13" s="272">
        <f>SUMIFS('Retail_distributor-wise'!DT:DT,'Retail_distributor-wise'!$B:$B,'Supply plan_distributor-wise'!$B13,'Retail_distributor-wise'!$C:$C,'Supply plan_distributor-wise'!$C13)</f>
        <v>90.999999999999972</v>
      </c>
      <c r="AC13" s="272">
        <f>SUMIFS('Retail_distributor-wise'!DU:DU,'Retail_distributor-wise'!$B:$B,'Supply plan_distributor-wise'!$B13,'Retail_distributor-wise'!$C:$C,'Supply plan_distributor-wise'!$C13)</f>
        <v>111.99999999999997</v>
      </c>
      <c r="AD13" s="272">
        <f>SUMIFS('Retail_distributor-wise'!DV:DV,'Retail_distributor-wise'!$B:$B,'Supply plan_distributor-wise'!$B13,'Retail_distributor-wise'!$C:$C,'Supply plan_distributor-wise'!$C13)</f>
        <v>238</v>
      </c>
      <c r="AE13" s="272">
        <f>SUMIFS('Retail_distributor-wise'!DW:DW,'Retail_distributor-wise'!$B:$B,'Supply plan_distributor-wise'!$B13,'Retail_distributor-wise'!$C:$C,'Supply plan_distributor-wise'!$C13)</f>
        <v>280</v>
      </c>
      <c r="AF13" s="272">
        <f>SUMIFS('Retail_distributor-wise'!DX:DX,'Retail_distributor-wise'!$B:$B,'Supply plan_distributor-wise'!$B13,'Retail_distributor-wise'!$C:$C,'Supply plan_distributor-wise'!$C13)</f>
        <v>483</v>
      </c>
      <c r="AG13" s="272">
        <f>SUMIFS('Retail_distributor-wise'!DY:DY,'Retail_distributor-wise'!$B:$B,'Supply plan_distributor-wise'!$B13,'Retail_distributor-wise'!$C:$C,'Supply plan_distributor-wise'!$C13)</f>
        <v>756</v>
      </c>
      <c r="AH13" s="273">
        <f t="shared" si="1"/>
        <v>1960</v>
      </c>
      <c r="AI13" s="251"/>
      <c r="AJ13" s="161" t="s">
        <v>164</v>
      </c>
      <c r="AK13" s="272">
        <f>SUMIFS('Retail_distributor-wise'!BL:BL,'Retail_distributor-wise'!$B:$B,'Supply plan_distributor-wise'!$B13,'Retail_distributor-wise'!$C:$C,'Supply plan_distributor-wise'!$C13)</f>
        <v>165.00000000000003</v>
      </c>
      <c r="AL13" s="272">
        <f>SUMIFS('Retail_distributor-wise'!BM:BM,'Retail_distributor-wise'!$B:$B,'Supply plan_distributor-wise'!$B13,'Retail_distributor-wise'!$C:$C,'Supply plan_distributor-wise'!$C13)</f>
        <v>225.00000000000003</v>
      </c>
      <c r="AM13" s="272">
        <f>SUMIFS('Retail_distributor-wise'!BN:BN,'Retail_distributor-wise'!$B:$B,'Supply plan_distributor-wise'!$B13,'Retail_distributor-wise'!$C:$C,'Supply plan_distributor-wise'!$C13)</f>
        <v>195.00000000000003</v>
      </c>
      <c r="AN13" s="272">
        <f>SUMIFS('Retail_distributor-wise'!BO:BO,'Retail_distributor-wise'!$B:$B,'Supply plan_distributor-wise'!$B13,'Retail_distributor-wise'!$C:$C,'Supply plan_distributor-wise'!$C13)</f>
        <v>165.00000000000003</v>
      </c>
      <c r="AO13" s="272">
        <f>SUMIFS('Retail_distributor-wise'!BP:BP,'Retail_distributor-wise'!$B:$B,'Supply plan_distributor-wise'!$B13,'Retail_distributor-wise'!$C:$C,'Supply plan_distributor-wise'!$C13)</f>
        <v>135.00000000000003</v>
      </c>
      <c r="AP13" s="272">
        <f>SUMIFS('Retail_distributor-wise'!BQ:BQ,'Retail_distributor-wise'!$B:$B,'Supply plan_distributor-wise'!$B13,'Retail_distributor-wise'!$C:$C,'Supply plan_distributor-wise'!$C13)</f>
        <v>150.00000000000003</v>
      </c>
      <c r="AQ13" s="272">
        <f>SUMIFS('Retail_distributor-wise'!BR:BR,'Retail_distributor-wise'!$B:$B,'Supply plan_distributor-wise'!$B13,'Retail_distributor-wise'!$C:$C,'Supply plan_distributor-wise'!$C13)</f>
        <v>195.00000000000003</v>
      </c>
      <c r="AR13" s="272">
        <f>SUMIFS('Retail_distributor-wise'!BS:BS,'Retail_distributor-wise'!$B:$B,'Supply plan_distributor-wise'!$B13,'Retail_distributor-wise'!$C:$C,'Supply plan_distributor-wise'!$C13)</f>
        <v>240.00000000000003</v>
      </c>
      <c r="AS13" s="272">
        <f>SUMIFS('Retail_distributor-wise'!BT:BT,'Retail_distributor-wise'!$B:$B,'Supply plan_distributor-wise'!$B13,'Retail_distributor-wise'!$C:$C,'Supply plan_distributor-wise'!$C13)</f>
        <v>255.00000000000003</v>
      </c>
      <c r="AT13" s="272">
        <f>SUMIFS('Retail_distributor-wise'!BU:BU,'Retail_distributor-wise'!$B:$B,'Supply plan_distributor-wise'!$B13,'Retail_distributor-wise'!$C:$C,'Supply plan_distributor-wise'!$C13)</f>
        <v>300.00000000000006</v>
      </c>
      <c r="AU13" s="272">
        <f>SUMIFS('Retail_distributor-wise'!BV:BV,'Retail_distributor-wise'!$B:$B,'Supply plan_distributor-wise'!$B13,'Retail_distributor-wise'!$C:$C,'Supply plan_distributor-wise'!$C13)</f>
        <v>345.00000000000006</v>
      </c>
      <c r="AV13" s="272">
        <f>SUMIFS('Retail_distributor-wise'!BW:BW,'Retail_distributor-wise'!$B:$B,'Supply plan_distributor-wise'!$B13,'Retail_distributor-wise'!$C:$C,'Supply plan_distributor-wise'!$C13)</f>
        <v>405.00000000000006</v>
      </c>
      <c r="AW13" s="273">
        <f t="shared" si="6"/>
        <v>2775.0000000000005</v>
      </c>
      <c r="AX13" s="165"/>
      <c r="AY13" s="161" t="s">
        <v>163</v>
      </c>
      <c r="AZ13" s="272">
        <f>SUMIFS(Distributor_projects!AV:AV,Distributor_projects!$B:$B,'Supply plan_distributor-wise'!$B13,Distributor_projects!$C:$C,'Supply plan_distributor-wise'!$C13)</f>
        <v>50</v>
      </c>
      <c r="BA13" s="272">
        <f>SUMIFS(Distributor_projects!AW:AW,Distributor_projects!$B:$B,'Supply plan_distributor-wise'!$B13,Distributor_projects!$C:$C,'Supply plan_distributor-wise'!$C13)</f>
        <v>50</v>
      </c>
      <c r="BB13" s="272">
        <f>SUMIFS(Distributor_projects!AX:AX,Distributor_projects!$B:$B,'Supply plan_distributor-wise'!$B13,Distributor_projects!$C:$C,'Supply plan_distributor-wise'!$C13)</f>
        <v>50</v>
      </c>
      <c r="BC13" s="272">
        <f>SUMIFS(Distributor_projects!AY:AY,Distributor_projects!$B:$B,'Supply plan_distributor-wise'!$B13,Distributor_projects!$C:$C,'Supply plan_distributor-wise'!$C13)</f>
        <v>50</v>
      </c>
      <c r="BD13" s="272">
        <f>SUMIFS(Distributor_projects!AZ:AZ,Distributor_projects!$B:$B,'Supply plan_distributor-wise'!$B13,Distributor_projects!$C:$C,'Supply plan_distributor-wise'!$C13)</f>
        <v>50</v>
      </c>
      <c r="BE13" s="272">
        <f>SUMIFS(Distributor_projects!BA:BA,Distributor_projects!$B:$B,'Supply plan_distributor-wise'!$B13,Distributor_projects!$C:$C,'Supply plan_distributor-wise'!$C13)</f>
        <v>50</v>
      </c>
      <c r="BF13" s="272">
        <f>SUMIFS(Distributor_projects!BB:BB,Distributor_projects!$B:$B,'Supply plan_distributor-wise'!$B13,Distributor_projects!$C:$C,'Supply plan_distributor-wise'!$C13)</f>
        <v>50</v>
      </c>
      <c r="BG13" s="272">
        <f>SUMIFS(Distributor_projects!BC:BC,Distributor_projects!$B:$B,'Supply plan_distributor-wise'!$B13,Distributor_projects!$C:$C,'Supply plan_distributor-wise'!$C13)</f>
        <v>50</v>
      </c>
      <c r="BH13" s="272">
        <f>SUMIFS(Distributor_projects!BD:BD,Distributor_projects!$B:$B,'Supply plan_distributor-wise'!$B13,Distributor_projects!$C:$C,'Supply plan_distributor-wise'!$C13)</f>
        <v>50</v>
      </c>
      <c r="BI13" s="272">
        <f>SUMIFS(Distributor_projects!BE:BE,Distributor_projects!$B:$B,'Supply plan_distributor-wise'!$B13,Distributor_projects!$C:$C,'Supply plan_distributor-wise'!$C13)</f>
        <v>50</v>
      </c>
      <c r="BJ13" s="272">
        <f>SUMIFS(Distributor_projects!BF:BF,Distributor_projects!$B:$B,'Supply plan_distributor-wise'!$B13,Distributor_projects!$C:$C,'Supply plan_distributor-wise'!$C13)</f>
        <v>50</v>
      </c>
      <c r="BK13" s="272">
        <f>SUMIFS(Distributor_projects!BG:BG,Distributor_projects!$B:$B,'Supply plan_distributor-wise'!$B13,Distributor_projects!$C:$C,'Supply plan_distributor-wise'!$C13)</f>
        <v>50</v>
      </c>
      <c r="BL13" s="273">
        <f t="shared" si="2"/>
        <v>600</v>
      </c>
      <c r="BM13" s="165"/>
      <c r="BN13" s="161" t="s">
        <v>164</v>
      </c>
      <c r="BO13" s="185">
        <f>SUMIFS(Distributor_projects!BJ:BJ,Distributor_projects!$B:$B,'Supply plan_distributor-wise'!$B13,Distributor_projects!$C:$C,'Supply plan_distributor-wise'!$C13)</f>
        <v>50</v>
      </c>
      <c r="BP13" s="185">
        <f>SUMIFS(Distributor_projects!BK:BK,Distributor_projects!$B:$B,'Supply plan_distributor-wise'!$B13,Distributor_projects!$C:$C,'Supply plan_distributor-wise'!$C13)</f>
        <v>50</v>
      </c>
      <c r="BQ13" s="185">
        <f>SUMIFS(Distributor_projects!BL:BL,Distributor_projects!$B:$B,'Supply plan_distributor-wise'!$B13,Distributor_projects!$C:$C,'Supply plan_distributor-wise'!$C13)</f>
        <v>50</v>
      </c>
      <c r="BR13" s="185">
        <f>SUMIFS(Distributor_projects!BM:BM,Distributor_projects!$B:$B,'Supply plan_distributor-wise'!$B13,Distributor_projects!$C:$C,'Supply plan_distributor-wise'!$C13)</f>
        <v>50</v>
      </c>
      <c r="BS13" s="185">
        <f>SUMIFS(Distributor_projects!BN:BN,Distributor_projects!$B:$B,'Supply plan_distributor-wise'!$B13,Distributor_projects!$C:$C,'Supply plan_distributor-wise'!$C13)</f>
        <v>50</v>
      </c>
      <c r="BT13" s="185">
        <f>SUMIFS(Distributor_projects!BO:BO,Distributor_projects!$B:$B,'Supply plan_distributor-wise'!$B13,Distributor_projects!$C:$C,'Supply plan_distributor-wise'!$C13)</f>
        <v>50</v>
      </c>
      <c r="BU13" s="185">
        <f>SUMIFS(Distributor_projects!BP:BP,Distributor_projects!$B:$B,'Supply plan_distributor-wise'!$B13,Distributor_projects!$C:$C,'Supply plan_distributor-wise'!$C13)</f>
        <v>50</v>
      </c>
      <c r="BV13" s="185">
        <f>SUMIFS(Distributor_projects!BQ:BQ,Distributor_projects!$B:$B,'Supply plan_distributor-wise'!$B13,Distributor_projects!$C:$C,'Supply plan_distributor-wise'!$C13)</f>
        <v>50</v>
      </c>
      <c r="BW13" s="185">
        <f>SUMIFS(Distributor_projects!BR:BR,Distributor_projects!$B:$B,'Supply plan_distributor-wise'!$B13,Distributor_projects!$C:$C,'Supply plan_distributor-wise'!$C13)</f>
        <v>50</v>
      </c>
      <c r="BX13" s="185">
        <f>SUMIFS(Distributor_projects!BS:BS,Distributor_projects!$B:$B,'Supply plan_distributor-wise'!$B13,Distributor_projects!$C:$C,'Supply plan_distributor-wise'!$C13)</f>
        <v>50</v>
      </c>
      <c r="BY13" s="185">
        <f>SUMIFS(Distributor_projects!BT:BT,Distributor_projects!$B:$B,'Supply plan_distributor-wise'!$B13,Distributor_projects!$C:$C,'Supply plan_distributor-wise'!$C13)</f>
        <v>50</v>
      </c>
      <c r="BZ13" s="185">
        <f>SUMIFS(Distributor_projects!BU:BU,Distributor_projects!$B:$B,'Supply plan_distributor-wise'!$B13,Distributor_projects!$C:$C,'Supply plan_distributor-wise'!$C13)</f>
        <v>50</v>
      </c>
      <c r="CA13" s="273">
        <f t="shared" si="3"/>
        <v>600</v>
      </c>
      <c r="CB13" s="165"/>
      <c r="CC13" s="152"/>
      <c r="CD13" s="161" t="s">
        <v>163</v>
      </c>
      <c r="CE13" s="161" t="s">
        <v>163</v>
      </c>
      <c r="CF13" s="161" t="s">
        <v>163</v>
      </c>
      <c r="CG13" s="161" t="s">
        <v>163</v>
      </c>
      <c r="CH13" s="161" t="s">
        <v>163</v>
      </c>
      <c r="CI13" s="161" t="s">
        <v>163</v>
      </c>
      <c r="CJ13" s="161" t="s">
        <v>163</v>
      </c>
      <c r="CK13" s="161" t="s">
        <v>163</v>
      </c>
      <c r="CL13" s="161" t="s">
        <v>163</v>
      </c>
      <c r="CM13" s="161" t="s">
        <v>163</v>
      </c>
      <c r="CN13" s="161" t="s">
        <v>163</v>
      </c>
      <c r="CO13" s="161" t="s">
        <v>163</v>
      </c>
      <c r="CP13" s="161" t="s">
        <v>163</v>
      </c>
      <c r="CQ13" s="161" t="s">
        <v>163</v>
      </c>
      <c r="CR13" s="161" t="s">
        <v>163</v>
      </c>
      <c r="CS13" s="161" t="s">
        <v>163</v>
      </c>
      <c r="CT13" s="161" t="s">
        <v>163</v>
      </c>
      <c r="CU13" s="161" t="s">
        <v>163</v>
      </c>
      <c r="CV13" s="161" t="s">
        <v>163</v>
      </c>
      <c r="CW13" s="161" t="s">
        <v>163</v>
      </c>
      <c r="CX13" s="161" t="s">
        <v>163</v>
      </c>
      <c r="CY13" s="161" t="s">
        <v>163</v>
      </c>
      <c r="CZ13" s="161" t="s">
        <v>163</v>
      </c>
      <c r="DA13" s="161" t="s">
        <v>163</v>
      </c>
      <c r="DB13" s="161" t="s">
        <v>164</v>
      </c>
      <c r="DC13" s="161" t="s">
        <v>164</v>
      </c>
      <c r="DD13" s="161" t="s">
        <v>164</v>
      </c>
      <c r="DE13" s="161" t="s">
        <v>164</v>
      </c>
      <c r="DF13" s="161" t="s">
        <v>164</v>
      </c>
      <c r="DG13" s="161" t="s">
        <v>164</v>
      </c>
      <c r="DH13" s="161" t="s">
        <v>164</v>
      </c>
      <c r="DI13" s="161" t="s">
        <v>164</v>
      </c>
      <c r="DJ13" s="161" t="s">
        <v>164</v>
      </c>
      <c r="DK13" s="161" t="s">
        <v>164</v>
      </c>
      <c r="DL13" s="161" t="s">
        <v>164</v>
      </c>
      <c r="DM13" s="161" t="s">
        <v>164</v>
      </c>
      <c r="DN13" s="161" t="s">
        <v>163</v>
      </c>
      <c r="DO13" s="161" t="s">
        <v>163</v>
      </c>
      <c r="DP13" s="161" t="s">
        <v>163</v>
      </c>
      <c r="DQ13" s="161" t="s">
        <v>163</v>
      </c>
      <c r="DR13" s="161" t="s">
        <v>163</v>
      </c>
      <c r="DS13" s="161" t="s">
        <v>163</v>
      </c>
      <c r="DT13" s="161" t="s">
        <v>163</v>
      </c>
      <c r="DU13" s="161" t="s">
        <v>163</v>
      </c>
      <c r="DV13" s="161" t="s">
        <v>163</v>
      </c>
      <c r="DW13" s="161" t="s">
        <v>163</v>
      </c>
      <c r="DX13" s="161" t="s">
        <v>163</v>
      </c>
      <c r="DY13" s="161" t="s">
        <v>163</v>
      </c>
      <c r="DZ13" s="161" t="s">
        <v>164</v>
      </c>
      <c r="EA13" s="161" t="s">
        <v>164</v>
      </c>
      <c r="EB13" s="161" t="s">
        <v>164</v>
      </c>
      <c r="EC13" s="161" t="s">
        <v>164</v>
      </c>
      <c r="ED13" s="161" t="s">
        <v>164</v>
      </c>
      <c r="EE13" s="161" t="s">
        <v>164</v>
      </c>
      <c r="EF13" s="161" t="s">
        <v>164</v>
      </c>
      <c r="EG13" s="161" t="s">
        <v>164</v>
      </c>
      <c r="EH13" s="161" t="s">
        <v>164</v>
      </c>
      <c r="EI13" s="161" t="s">
        <v>164</v>
      </c>
      <c r="EJ13" s="161" t="s">
        <v>164</v>
      </c>
      <c r="EK13" s="161" t="s">
        <v>164</v>
      </c>
    </row>
    <row r="14" spans="1:141">
      <c r="A14" s="161" t="s">
        <v>326</v>
      </c>
      <c r="B14" s="162" t="s">
        <v>427</v>
      </c>
      <c r="C14" s="161" t="s">
        <v>336</v>
      </c>
      <c r="D14" s="161" t="s">
        <v>14</v>
      </c>
      <c r="E14" s="161" t="s">
        <v>687</v>
      </c>
      <c r="F14" s="161" t="s">
        <v>163</v>
      </c>
      <c r="G14" s="272">
        <f>SUMIFS('Retail_distributor-wise'!CZ:CZ,'Retail_distributor-wise'!$B:$B,'Supply plan_distributor-wise'!$B14,'Retail_distributor-wise'!$C:$C,'Supply plan_distributor-wise'!$C14)</f>
        <v>480</v>
      </c>
      <c r="H14" s="272">
        <f>SUMIFS('Retail_distributor-wise'!DA:DA,'Retail_distributor-wise'!$B:$B,'Supply plan_distributor-wise'!$B14,'Retail_distributor-wise'!$C:$C,'Supply plan_distributor-wise'!$C14)</f>
        <v>640</v>
      </c>
      <c r="I14" s="272">
        <f>SUMIFS('Retail_distributor-wise'!DB:DB,'Retail_distributor-wise'!$B:$B,'Supply plan_distributor-wise'!$B14,'Retail_distributor-wise'!$C:$C,'Supply plan_distributor-wise'!$C14)</f>
        <v>560</v>
      </c>
      <c r="J14" s="272">
        <f>SUMIFS('Retail_distributor-wise'!DC:DC,'Retail_distributor-wise'!$B:$B,'Supply plan_distributor-wise'!$B14,'Retail_distributor-wise'!$C:$C,'Supply plan_distributor-wise'!$C14)</f>
        <v>480</v>
      </c>
      <c r="K14" s="272">
        <f>SUMIFS('Retail_distributor-wise'!DD:DD,'Retail_distributor-wise'!$B:$B,'Supply plan_distributor-wise'!$B14,'Retail_distributor-wise'!$C:$C,'Supply plan_distributor-wise'!$C14)</f>
        <v>400</v>
      </c>
      <c r="L14" s="272">
        <f>SUMIFS('Retail_distributor-wise'!DE:DE,'Retail_distributor-wise'!$B:$B,'Supply plan_distributor-wise'!$B14,'Retail_distributor-wise'!$C:$C,'Supply plan_distributor-wise'!$C14)</f>
        <v>440</v>
      </c>
      <c r="M14" s="272">
        <f>SUMIFS('Retail_distributor-wise'!DF:DF,'Retail_distributor-wise'!$B:$B,'Supply plan_distributor-wise'!$B14,'Retail_distributor-wise'!$C:$C,'Supply plan_distributor-wise'!$C14)</f>
        <v>448</v>
      </c>
      <c r="N14" s="272">
        <f>SUMIFS('Retail_distributor-wise'!DG:DG,'Retail_distributor-wise'!$B:$B,'Supply plan_distributor-wise'!$B14,'Retail_distributor-wise'!$C:$C,'Supply plan_distributor-wise'!$C14)</f>
        <v>475.99999999999994</v>
      </c>
      <c r="O14" s="272">
        <f>SUMIFS('Retail_distributor-wise'!DH:DH,'Retail_distributor-wise'!$B:$B,'Supply plan_distributor-wise'!$B14,'Retail_distributor-wise'!$C:$C,'Supply plan_distributor-wise'!$C14)</f>
        <v>360</v>
      </c>
      <c r="P14" s="272">
        <f>SUMIFS('Retail_distributor-wise'!DI:DI,'Retail_distributor-wise'!$B:$B,'Supply plan_distributor-wise'!$B14,'Retail_distributor-wise'!$C:$C,'Supply plan_distributor-wise'!$C14)</f>
        <v>352</v>
      </c>
      <c r="Q14" s="272">
        <f>SUMIFS('Retail_distributor-wise'!DJ:DJ,'Retail_distributor-wise'!$B:$B,'Supply plan_distributor-wise'!$B14,'Retail_distributor-wise'!$C:$C,'Supply plan_distributor-wise'!$C14)</f>
        <v>300</v>
      </c>
      <c r="R14" s="272">
        <f>SUMIFS('Retail_distributor-wise'!DK:DK,'Retail_distributor-wise'!$B:$B,'Supply plan_distributor-wise'!$B14,'Retail_distributor-wise'!$C:$C,'Supply plan_distributor-wise'!$C14)</f>
        <v>232</v>
      </c>
      <c r="S14" s="273">
        <f t="shared" si="0"/>
        <v>5168</v>
      </c>
      <c r="T14" s="251"/>
      <c r="U14" s="161" t="s">
        <v>163</v>
      </c>
      <c r="V14" s="309">
        <f>SUMIFS('Retail_distributor-wise'!DN:DN,'Retail_distributor-wise'!$B:$B,'Supply plan_distributor-wise'!$B14,'Retail_distributor-wise'!$C:$C,'Supply plan_distributor-wise'!$C14)</f>
        <v>0</v>
      </c>
      <c r="W14" s="309">
        <f>SUMIFS('Retail_distributor-wise'!DO:DO,'Retail_distributor-wise'!$B:$B,'Supply plan_distributor-wise'!$B14,'Retail_distributor-wise'!$C:$C,'Supply plan_distributor-wise'!$C14)</f>
        <v>0</v>
      </c>
      <c r="X14" s="309">
        <f>SUMIFS('Retail_distributor-wise'!DP:DP,'Retail_distributor-wise'!$B:$B,'Supply plan_distributor-wise'!$B14,'Retail_distributor-wise'!$C:$C,'Supply plan_distributor-wise'!$C14)</f>
        <v>0</v>
      </c>
      <c r="Y14" s="309">
        <f>SUMIFS('Retail_distributor-wise'!DQ:DQ,'Retail_distributor-wise'!$B:$B,'Supply plan_distributor-wise'!$B14,'Retail_distributor-wise'!$C:$C,'Supply plan_distributor-wise'!$C14)</f>
        <v>0</v>
      </c>
      <c r="Z14" s="309">
        <f>SUMIFS('Retail_distributor-wise'!DR:DR,'Retail_distributor-wise'!$B:$B,'Supply plan_distributor-wise'!$B14,'Retail_distributor-wise'!$C:$C,'Supply plan_distributor-wise'!$C14)</f>
        <v>0</v>
      </c>
      <c r="AA14" s="309">
        <f>SUMIFS('Retail_distributor-wise'!DS:DS,'Retail_distributor-wise'!$B:$B,'Supply plan_distributor-wise'!$B14,'Retail_distributor-wise'!$C:$C,'Supply plan_distributor-wise'!$C14)</f>
        <v>0</v>
      </c>
      <c r="AB14" s="272">
        <f>SUMIFS('Retail_distributor-wise'!DT:DT,'Retail_distributor-wise'!$B:$B,'Supply plan_distributor-wise'!$B14,'Retail_distributor-wise'!$C:$C,'Supply plan_distributor-wise'!$C14)</f>
        <v>111.99999999999997</v>
      </c>
      <c r="AC14" s="272">
        <f>SUMIFS('Retail_distributor-wise'!DU:DU,'Retail_distributor-wise'!$B:$B,'Supply plan_distributor-wise'!$B14,'Retail_distributor-wise'!$C:$C,'Supply plan_distributor-wise'!$C14)</f>
        <v>204.00000000000003</v>
      </c>
      <c r="AD14" s="272">
        <f>SUMIFS('Retail_distributor-wise'!DV:DV,'Retail_distributor-wise'!$B:$B,'Supply plan_distributor-wise'!$B14,'Retail_distributor-wise'!$C:$C,'Supply plan_distributor-wise'!$C14)</f>
        <v>360</v>
      </c>
      <c r="AE14" s="272">
        <f>SUMIFS('Retail_distributor-wise'!DW:DW,'Retail_distributor-wise'!$B:$B,'Supply plan_distributor-wise'!$B14,'Retail_distributor-wise'!$C:$C,'Supply plan_distributor-wise'!$C14)</f>
        <v>528</v>
      </c>
      <c r="AF14" s="272">
        <f>SUMIFS('Retail_distributor-wise'!DX:DX,'Retail_distributor-wise'!$B:$B,'Supply plan_distributor-wise'!$B14,'Retail_distributor-wise'!$C:$C,'Supply plan_distributor-wise'!$C14)</f>
        <v>700</v>
      </c>
      <c r="AG14" s="272">
        <f>SUMIFS('Retail_distributor-wise'!DY:DY,'Retail_distributor-wise'!$B:$B,'Supply plan_distributor-wise'!$B14,'Retail_distributor-wise'!$C:$C,'Supply plan_distributor-wise'!$C14)</f>
        <v>928</v>
      </c>
      <c r="AH14" s="273">
        <f t="shared" si="1"/>
        <v>2832</v>
      </c>
      <c r="AI14" s="251"/>
      <c r="AJ14" s="161" t="s">
        <v>164</v>
      </c>
      <c r="AK14" s="272">
        <f>SUMIFS('Retail_distributor-wise'!BL:BL,'Retail_distributor-wise'!$B:$B,'Supply plan_distributor-wise'!$B14,'Retail_distributor-wise'!$C:$C,'Supply plan_distributor-wise'!$C14)</f>
        <v>119.99999999999997</v>
      </c>
      <c r="AL14" s="272">
        <f>SUMIFS('Retail_distributor-wise'!BM:BM,'Retail_distributor-wise'!$B:$B,'Supply plan_distributor-wise'!$B14,'Retail_distributor-wise'!$C:$C,'Supply plan_distributor-wise'!$C14)</f>
        <v>159.99999999999997</v>
      </c>
      <c r="AM14" s="272">
        <f>SUMIFS('Retail_distributor-wise'!BN:BN,'Retail_distributor-wise'!$B:$B,'Supply plan_distributor-wise'!$B14,'Retail_distributor-wise'!$C:$C,'Supply plan_distributor-wise'!$C14)</f>
        <v>139.99999999999997</v>
      </c>
      <c r="AN14" s="272">
        <f>SUMIFS('Retail_distributor-wise'!BO:BO,'Retail_distributor-wise'!$B:$B,'Supply plan_distributor-wise'!$B14,'Retail_distributor-wise'!$C:$C,'Supply plan_distributor-wise'!$C14)</f>
        <v>119.99999999999997</v>
      </c>
      <c r="AO14" s="272">
        <f>SUMIFS('Retail_distributor-wise'!BP:BP,'Retail_distributor-wise'!$B:$B,'Supply plan_distributor-wise'!$B14,'Retail_distributor-wise'!$C:$C,'Supply plan_distributor-wise'!$C14)</f>
        <v>99.999999999999972</v>
      </c>
      <c r="AP14" s="272">
        <f>SUMIFS('Retail_distributor-wise'!BQ:BQ,'Retail_distributor-wise'!$B:$B,'Supply plan_distributor-wise'!$B14,'Retail_distributor-wise'!$C:$C,'Supply plan_distributor-wise'!$C14)</f>
        <v>109.99999999999997</v>
      </c>
      <c r="AQ14" s="272">
        <f>SUMIFS('Retail_distributor-wise'!BR:BR,'Retail_distributor-wise'!$B:$B,'Supply plan_distributor-wise'!$B14,'Retail_distributor-wise'!$C:$C,'Supply plan_distributor-wise'!$C14)</f>
        <v>139.99999999999997</v>
      </c>
      <c r="AR14" s="272">
        <f>SUMIFS('Retail_distributor-wise'!BS:BS,'Retail_distributor-wise'!$B:$B,'Supply plan_distributor-wise'!$B14,'Retail_distributor-wise'!$C:$C,'Supply plan_distributor-wise'!$C14)</f>
        <v>169.99999999999997</v>
      </c>
      <c r="AS14" s="272">
        <f>SUMIFS('Retail_distributor-wise'!BT:BT,'Retail_distributor-wise'!$B:$B,'Supply plan_distributor-wise'!$B14,'Retail_distributor-wise'!$C:$C,'Supply plan_distributor-wise'!$C14)</f>
        <v>179.99999999999997</v>
      </c>
      <c r="AT14" s="272">
        <f>SUMIFS('Retail_distributor-wise'!BU:BU,'Retail_distributor-wise'!$B:$B,'Supply plan_distributor-wise'!$B14,'Retail_distributor-wise'!$C:$C,'Supply plan_distributor-wise'!$C14)</f>
        <v>219.99999999999994</v>
      </c>
      <c r="AU14" s="272">
        <f>SUMIFS('Retail_distributor-wise'!BV:BV,'Retail_distributor-wise'!$B:$B,'Supply plan_distributor-wise'!$B14,'Retail_distributor-wise'!$C:$C,'Supply plan_distributor-wise'!$C14)</f>
        <v>249.99999999999994</v>
      </c>
      <c r="AV14" s="272">
        <f>SUMIFS('Retail_distributor-wise'!BW:BW,'Retail_distributor-wise'!$B:$B,'Supply plan_distributor-wise'!$B14,'Retail_distributor-wise'!$C:$C,'Supply plan_distributor-wise'!$C14)</f>
        <v>289.99999999999994</v>
      </c>
      <c r="AW14" s="273">
        <f t="shared" si="6"/>
        <v>1999.9999999999998</v>
      </c>
      <c r="AX14" s="165"/>
      <c r="AY14" s="161" t="s">
        <v>163</v>
      </c>
      <c r="AZ14" s="272">
        <f>SUMIFS(Distributor_projects!AV:AV,Distributor_projects!$B:$B,'Supply plan_distributor-wise'!$B14,Distributor_projects!$C:$C,'Supply plan_distributor-wise'!$C14)</f>
        <v>100</v>
      </c>
      <c r="BA14" s="272">
        <f>SUMIFS(Distributor_projects!AW:AW,Distributor_projects!$B:$B,'Supply plan_distributor-wise'!$B14,Distributor_projects!$C:$C,'Supply plan_distributor-wise'!$C14)</f>
        <v>125</v>
      </c>
      <c r="BB14" s="272">
        <f>SUMIFS(Distributor_projects!AX:AX,Distributor_projects!$B:$B,'Supply plan_distributor-wise'!$B14,Distributor_projects!$C:$C,'Supply plan_distributor-wise'!$C14)</f>
        <v>150</v>
      </c>
      <c r="BC14" s="272">
        <f>SUMIFS(Distributor_projects!AY:AY,Distributor_projects!$B:$B,'Supply plan_distributor-wise'!$B14,Distributor_projects!$C:$C,'Supply plan_distributor-wise'!$C14)</f>
        <v>175</v>
      </c>
      <c r="BD14" s="272">
        <f>SUMIFS(Distributor_projects!AZ:AZ,Distributor_projects!$B:$B,'Supply plan_distributor-wise'!$B14,Distributor_projects!$C:$C,'Supply plan_distributor-wise'!$C14)</f>
        <v>200</v>
      </c>
      <c r="BE14" s="272">
        <f>SUMIFS(Distributor_projects!BA:BA,Distributor_projects!$B:$B,'Supply plan_distributor-wise'!$B14,Distributor_projects!$C:$C,'Supply plan_distributor-wise'!$C14)</f>
        <v>225</v>
      </c>
      <c r="BF14" s="272">
        <f>SUMIFS(Distributor_projects!BB:BB,Distributor_projects!$B:$B,'Supply plan_distributor-wise'!$B14,Distributor_projects!$C:$C,'Supply plan_distributor-wise'!$C14)</f>
        <v>250</v>
      </c>
      <c r="BG14" s="272">
        <f>SUMIFS(Distributor_projects!BC:BC,Distributor_projects!$B:$B,'Supply plan_distributor-wise'!$B14,Distributor_projects!$C:$C,'Supply plan_distributor-wise'!$C14)</f>
        <v>275</v>
      </c>
      <c r="BH14" s="272">
        <f>SUMIFS(Distributor_projects!BD:BD,Distributor_projects!$B:$B,'Supply plan_distributor-wise'!$B14,Distributor_projects!$C:$C,'Supply plan_distributor-wise'!$C14)</f>
        <v>300</v>
      </c>
      <c r="BI14" s="272">
        <f>SUMIFS(Distributor_projects!BE:BE,Distributor_projects!$B:$B,'Supply plan_distributor-wise'!$B14,Distributor_projects!$C:$C,'Supply plan_distributor-wise'!$C14)</f>
        <v>325</v>
      </c>
      <c r="BJ14" s="272">
        <f>SUMIFS(Distributor_projects!BF:BF,Distributor_projects!$B:$B,'Supply plan_distributor-wise'!$B14,Distributor_projects!$C:$C,'Supply plan_distributor-wise'!$C14)</f>
        <v>350</v>
      </c>
      <c r="BK14" s="272">
        <f>SUMIFS(Distributor_projects!BG:BG,Distributor_projects!$B:$B,'Supply plan_distributor-wise'!$B14,Distributor_projects!$C:$C,'Supply plan_distributor-wise'!$C14)</f>
        <v>375</v>
      </c>
      <c r="BL14" s="273">
        <f t="shared" si="2"/>
        <v>2850</v>
      </c>
      <c r="BM14" s="165"/>
      <c r="BN14" s="161" t="s">
        <v>164</v>
      </c>
      <c r="BO14" s="185">
        <f>SUMIFS(Distributor_projects!BJ:BJ,Distributor_projects!$B:$B,'Supply plan_distributor-wise'!$B14,Distributor_projects!$C:$C,'Supply plan_distributor-wise'!$C14)</f>
        <v>100</v>
      </c>
      <c r="BP14" s="185">
        <f>SUMIFS(Distributor_projects!BK:BK,Distributor_projects!$B:$B,'Supply plan_distributor-wise'!$B14,Distributor_projects!$C:$C,'Supply plan_distributor-wise'!$C14)</f>
        <v>125</v>
      </c>
      <c r="BQ14" s="185">
        <f>SUMIFS(Distributor_projects!BL:BL,Distributor_projects!$B:$B,'Supply plan_distributor-wise'!$B14,Distributor_projects!$C:$C,'Supply plan_distributor-wise'!$C14)</f>
        <v>150</v>
      </c>
      <c r="BR14" s="185">
        <f>SUMIFS(Distributor_projects!BM:BM,Distributor_projects!$B:$B,'Supply plan_distributor-wise'!$B14,Distributor_projects!$C:$C,'Supply plan_distributor-wise'!$C14)</f>
        <v>175</v>
      </c>
      <c r="BS14" s="185">
        <f>SUMIFS(Distributor_projects!BN:BN,Distributor_projects!$B:$B,'Supply plan_distributor-wise'!$B14,Distributor_projects!$C:$C,'Supply plan_distributor-wise'!$C14)</f>
        <v>200</v>
      </c>
      <c r="BT14" s="185">
        <f>SUMIFS(Distributor_projects!BO:BO,Distributor_projects!$B:$B,'Supply plan_distributor-wise'!$B14,Distributor_projects!$C:$C,'Supply plan_distributor-wise'!$C14)</f>
        <v>225</v>
      </c>
      <c r="BU14" s="185">
        <f>SUMIFS(Distributor_projects!BP:BP,Distributor_projects!$B:$B,'Supply plan_distributor-wise'!$B14,Distributor_projects!$C:$C,'Supply plan_distributor-wise'!$C14)</f>
        <v>250</v>
      </c>
      <c r="BV14" s="185">
        <f>SUMIFS(Distributor_projects!BQ:BQ,Distributor_projects!$B:$B,'Supply plan_distributor-wise'!$B14,Distributor_projects!$C:$C,'Supply plan_distributor-wise'!$C14)</f>
        <v>275</v>
      </c>
      <c r="BW14" s="185">
        <f>SUMIFS(Distributor_projects!BR:BR,Distributor_projects!$B:$B,'Supply plan_distributor-wise'!$B14,Distributor_projects!$C:$C,'Supply plan_distributor-wise'!$C14)</f>
        <v>300</v>
      </c>
      <c r="BX14" s="185">
        <f>SUMIFS(Distributor_projects!BS:BS,Distributor_projects!$B:$B,'Supply plan_distributor-wise'!$B14,Distributor_projects!$C:$C,'Supply plan_distributor-wise'!$C14)</f>
        <v>325</v>
      </c>
      <c r="BY14" s="185">
        <f>SUMIFS(Distributor_projects!BT:BT,Distributor_projects!$B:$B,'Supply plan_distributor-wise'!$B14,Distributor_projects!$C:$C,'Supply plan_distributor-wise'!$C14)</f>
        <v>350</v>
      </c>
      <c r="BZ14" s="185">
        <f>SUMIFS(Distributor_projects!BU:BU,Distributor_projects!$B:$B,'Supply plan_distributor-wise'!$B14,Distributor_projects!$C:$C,'Supply plan_distributor-wise'!$C14)</f>
        <v>375</v>
      </c>
      <c r="CA14" s="273">
        <f t="shared" si="3"/>
        <v>2850</v>
      </c>
      <c r="CB14" s="165"/>
      <c r="CC14" s="152"/>
      <c r="CD14" s="161" t="s">
        <v>163</v>
      </c>
      <c r="CE14" s="161" t="s">
        <v>163</v>
      </c>
      <c r="CF14" s="161" t="s">
        <v>163</v>
      </c>
      <c r="CG14" s="161" t="s">
        <v>163</v>
      </c>
      <c r="CH14" s="161" t="s">
        <v>163</v>
      </c>
      <c r="CI14" s="161" t="s">
        <v>163</v>
      </c>
      <c r="CJ14" s="161" t="s">
        <v>163</v>
      </c>
      <c r="CK14" s="161" t="s">
        <v>163</v>
      </c>
      <c r="CL14" s="161" t="s">
        <v>163</v>
      </c>
      <c r="CM14" s="161" t="s">
        <v>163</v>
      </c>
      <c r="CN14" s="161" t="s">
        <v>163</v>
      </c>
      <c r="CO14" s="161" t="s">
        <v>163</v>
      </c>
      <c r="CP14" s="161" t="s">
        <v>163</v>
      </c>
      <c r="CQ14" s="161" t="s">
        <v>163</v>
      </c>
      <c r="CR14" s="161" t="s">
        <v>163</v>
      </c>
      <c r="CS14" s="161" t="s">
        <v>163</v>
      </c>
      <c r="CT14" s="161" t="s">
        <v>163</v>
      </c>
      <c r="CU14" s="161" t="s">
        <v>163</v>
      </c>
      <c r="CV14" s="161" t="s">
        <v>163</v>
      </c>
      <c r="CW14" s="161" t="s">
        <v>163</v>
      </c>
      <c r="CX14" s="161" t="s">
        <v>163</v>
      </c>
      <c r="CY14" s="161" t="s">
        <v>163</v>
      </c>
      <c r="CZ14" s="161" t="s">
        <v>163</v>
      </c>
      <c r="DA14" s="161" t="s">
        <v>163</v>
      </c>
      <c r="DB14" s="161" t="s">
        <v>164</v>
      </c>
      <c r="DC14" s="161" t="s">
        <v>164</v>
      </c>
      <c r="DD14" s="161" t="s">
        <v>164</v>
      </c>
      <c r="DE14" s="161" t="s">
        <v>164</v>
      </c>
      <c r="DF14" s="161" t="s">
        <v>164</v>
      </c>
      <c r="DG14" s="161" t="s">
        <v>164</v>
      </c>
      <c r="DH14" s="161" t="s">
        <v>164</v>
      </c>
      <c r="DI14" s="161" t="s">
        <v>164</v>
      </c>
      <c r="DJ14" s="161" t="s">
        <v>164</v>
      </c>
      <c r="DK14" s="161" t="s">
        <v>164</v>
      </c>
      <c r="DL14" s="161" t="s">
        <v>164</v>
      </c>
      <c r="DM14" s="161" t="s">
        <v>164</v>
      </c>
      <c r="DN14" s="161" t="s">
        <v>163</v>
      </c>
      <c r="DO14" s="161" t="s">
        <v>163</v>
      </c>
      <c r="DP14" s="161" t="s">
        <v>163</v>
      </c>
      <c r="DQ14" s="161" t="s">
        <v>163</v>
      </c>
      <c r="DR14" s="161" t="s">
        <v>163</v>
      </c>
      <c r="DS14" s="161" t="s">
        <v>163</v>
      </c>
      <c r="DT14" s="161" t="s">
        <v>163</v>
      </c>
      <c r="DU14" s="161" t="s">
        <v>163</v>
      </c>
      <c r="DV14" s="161" t="s">
        <v>163</v>
      </c>
      <c r="DW14" s="161" t="s">
        <v>163</v>
      </c>
      <c r="DX14" s="161" t="s">
        <v>163</v>
      </c>
      <c r="DY14" s="161" t="s">
        <v>163</v>
      </c>
      <c r="DZ14" s="161" t="s">
        <v>164</v>
      </c>
      <c r="EA14" s="161" t="s">
        <v>164</v>
      </c>
      <c r="EB14" s="161" t="s">
        <v>164</v>
      </c>
      <c r="EC14" s="161" t="s">
        <v>164</v>
      </c>
      <c r="ED14" s="161" t="s">
        <v>164</v>
      </c>
      <c r="EE14" s="161" t="s">
        <v>164</v>
      </c>
      <c r="EF14" s="161" t="s">
        <v>164</v>
      </c>
      <c r="EG14" s="161" t="s">
        <v>164</v>
      </c>
      <c r="EH14" s="161" t="s">
        <v>164</v>
      </c>
      <c r="EI14" s="161" t="s">
        <v>164</v>
      </c>
      <c r="EJ14" s="161" t="s">
        <v>164</v>
      </c>
      <c r="EK14" s="161" t="s">
        <v>164</v>
      </c>
    </row>
    <row r="15" spans="1:141">
      <c r="A15" s="161" t="s">
        <v>326</v>
      </c>
      <c r="B15" s="162" t="s">
        <v>428</v>
      </c>
      <c r="C15" s="161" t="s">
        <v>338</v>
      </c>
      <c r="D15" s="161" t="s">
        <v>14</v>
      </c>
      <c r="E15" s="161" t="s">
        <v>687</v>
      </c>
      <c r="F15" s="161" t="s">
        <v>163</v>
      </c>
      <c r="G15" s="272">
        <f>SUMIFS('Retail_distributor-wise'!CZ:CZ,'Retail_distributor-wise'!$B:$B,'Supply plan_distributor-wise'!$B15,'Retail_distributor-wise'!$C:$C,'Supply plan_distributor-wise'!$C15)</f>
        <v>760</v>
      </c>
      <c r="H15" s="272">
        <f>SUMIFS('Retail_distributor-wise'!DA:DA,'Retail_distributor-wise'!$B:$B,'Supply plan_distributor-wise'!$B15,'Retail_distributor-wise'!$C:$C,'Supply plan_distributor-wise'!$C15)</f>
        <v>1040</v>
      </c>
      <c r="I15" s="272">
        <f>SUMIFS('Retail_distributor-wise'!DB:DB,'Retail_distributor-wise'!$B:$B,'Supply plan_distributor-wise'!$B15,'Retail_distributor-wise'!$C:$C,'Supply plan_distributor-wise'!$C15)</f>
        <v>880</v>
      </c>
      <c r="J15" s="272">
        <f>SUMIFS('Retail_distributor-wise'!DC:DC,'Retail_distributor-wise'!$B:$B,'Supply plan_distributor-wise'!$B15,'Retail_distributor-wise'!$C:$C,'Supply plan_distributor-wise'!$C15)</f>
        <v>760</v>
      </c>
      <c r="K15" s="272">
        <f>SUMIFS('Retail_distributor-wise'!DD:DD,'Retail_distributor-wise'!$B:$B,'Supply plan_distributor-wise'!$B15,'Retail_distributor-wise'!$C:$C,'Supply plan_distributor-wise'!$C15)</f>
        <v>640</v>
      </c>
      <c r="L15" s="272">
        <f>SUMIFS('Retail_distributor-wise'!DE:DE,'Retail_distributor-wise'!$B:$B,'Supply plan_distributor-wise'!$B15,'Retail_distributor-wise'!$C:$C,'Supply plan_distributor-wise'!$C15)</f>
        <v>680</v>
      </c>
      <c r="M15" s="272">
        <f>SUMIFS('Retail_distributor-wise'!DF:DF,'Retail_distributor-wise'!$B:$B,'Supply plan_distributor-wise'!$B15,'Retail_distributor-wise'!$C:$C,'Supply plan_distributor-wise'!$C15)</f>
        <v>792</v>
      </c>
      <c r="N15" s="272">
        <f>SUMIFS('Retail_distributor-wise'!DG:DG,'Retail_distributor-wise'!$B:$B,'Supply plan_distributor-wise'!$B15,'Retail_distributor-wise'!$C:$C,'Supply plan_distributor-wise'!$C15)</f>
        <v>864</v>
      </c>
      <c r="O15" s="272">
        <f>SUMIFS('Retail_distributor-wise'!DH:DH,'Retail_distributor-wise'!$B:$B,'Supply plan_distributor-wise'!$B15,'Retail_distributor-wise'!$C:$C,'Supply plan_distributor-wise'!$C15)</f>
        <v>696</v>
      </c>
      <c r="P15" s="272">
        <f>SUMIFS('Retail_distributor-wise'!DI:DI,'Retail_distributor-wise'!$B:$B,'Supply plan_distributor-wise'!$B15,'Retail_distributor-wise'!$C:$C,'Supply plan_distributor-wise'!$C15)</f>
        <v>560</v>
      </c>
      <c r="Q15" s="272">
        <f>SUMIFS('Retail_distributor-wise'!DJ:DJ,'Retail_distributor-wise'!$B:$B,'Supply plan_distributor-wise'!$B15,'Retail_distributor-wise'!$C:$C,'Supply plan_distributor-wise'!$C15)</f>
        <v>320</v>
      </c>
      <c r="R15" s="272">
        <f>SUMIFS('Retail_distributor-wise'!DK:DK,'Retail_distributor-wise'!$B:$B,'Supply plan_distributor-wise'!$B15,'Retail_distributor-wise'!$C:$C,'Supply plan_distributor-wise'!$C15)</f>
        <v>188</v>
      </c>
      <c r="S15" s="273">
        <f t="shared" si="0"/>
        <v>8180</v>
      </c>
      <c r="T15" s="251"/>
      <c r="U15" s="161" t="s">
        <v>163</v>
      </c>
      <c r="V15" s="309">
        <f>SUMIFS('Retail_distributor-wise'!DN:DN,'Retail_distributor-wise'!$B:$B,'Supply plan_distributor-wise'!$B15,'Retail_distributor-wise'!$C:$C,'Supply plan_distributor-wise'!$C15)</f>
        <v>0</v>
      </c>
      <c r="W15" s="309">
        <f>SUMIFS('Retail_distributor-wise'!DO:DO,'Retail_distributor-wise'!$B:$B,'Supply plan_distributor-wise'!$B15,'Retail_distributor-wise'!$C:$C,'Supply plan_distributor-wise'!$C15)</f>
        <v>0</v>
      </c>
      <c r="X15" s="309">
        <f>SUMIFS('Retail_distributor-wise'!DP:DP,'Retail_distributor-wise'!$B:$B,'Supply plan_distributor-wise'!$B15,'Retail_distributor-wise'!$C:$C,'Supply plan_distributor-wise'!$C15)</f>
        <v>0</v>
      </c>
      <c r="Y15" s="309">
        <f>SUMIFS('Retail_distributor-wise'!DQ:DQ,'Retail_distributor-wise'!$B:$B,'Supply plan_distributor-wise'!$B15,'Retail_distributor-wise'!$C:$C,'Supply plan_distributor-wise'!$C15)</f>
        <v>0</v>
      </c>
      <c r="Z15" s="309">
        <f>SUMIFS('Retail_distributor-wise'!DR:DR,'Retail_distributor-wise'!$B:$B,'Supply plan_distributor-wise'!$B15,'Retail_distributor-wise'!$C:$C,'Supply plan_distributor-wise'!$C15)</f>
        <v>0</v>
      </c>
      <c r="AA15" s="309">
        <f>SUMIFS('Retail_distributor-wise'!DS:DS,'Retail_distributor-wise'!$B:$B,'Supply plan_distributor-wise'!$B15,'Retail_distributor-wise'!$C:$C,'Supply plan_distributor-wise'!$C15)</f>
        <v>0</v>
      </c>
      <c r="AB15" s="272">
        <f>SUMIFS('Retail_distributor-wise'!DT:DT,'Retail_distributor-wise'!$B:$B,'Supply plan_distributor-wise'!$B15,'Retail_distributor-wise'!$C:$C,'Supply plan_distributor-wise'!$C15)</f>
        <v>87.999999999999986</v>
      </c>
      <c r="AC15" s="272">
        <f>SUMIFS('Retail_distributor-wise'!DU:DU,'Retail_distributor-wise'!$B:$B,'Supply plan_distributor-wise'!$B15,'Retail_distributor-wise'!$C:$C,'Supply plan_distributor-wise'!$C15)</f>
        <v>215.99999999999994</v>
      </c>
      <c r="AD15" s="272">
        <f>SUMIFS('Retail_distributor-wise'!DV:DV,'Retail_distributor-wise'!$B:$B,'Supply plan_distributor-wise'!$B15,'Retail_distributor-wise'!$C:$C,'Supply plan_distributor-wise'!$C15)</f>
        <v>464</v>
      </c>
      <c r="AE15" s="272">
        <f>SUMIFS('Retail_distributor-wise'!DW:DW,'Retail_distributor-wise'!$B:$B,'Supply plan_distributor-wise'!$B15,'Retail_distributor-wise'!$C:$C,'Supply plan_distributor-wise'!$C15)</f>
        <v>840</v>
      </c>
      <c r="AF15" s="272">
        <f>SUMIFS('Retail_distributor-wise'!DX:DX,'Retail_distributor-wise'!$B:$B,'Supply plan_distributor-wise'!$B15,'Retail_distributor-wise'!$C:$C,'Supply plan_distributor-wise'!$C15)</f>
        <v>1280</v>
      </c>
      <c r="AG15" s="272">
        <f>SUMIFS('Retail_distributor-wise'!DY:DY,'Retail_distributor-wise'!$B:$B,'Supply plan_distributor-wise'!$B15,'Retail_distributor-wise'!$C:$C,'Supply plan_distributor-wise'!$C15)</f>
        <v>1692</v>
      </c>
      <c r="AH15" s="273">
        <f t="shared" si="1"/>
        <v>4580</v>
      </c>
      <c r="AI15" s="251"/>
      <c r="AJ15" s="161" t="s">
        <v>164</v>
      </c>
      <c r="AK15" s="272">
        <f>SUMIFS('Retail_distributor-wise'!BL:BL,'Retail_distributor-wise'!$B:$B,'Supply plan_distributor-wise'!$B15,'Retail_distributor-wise'!$C:$C,'Supply plan_distributor-wise'!$C15)</f>
        <v>189.99999999999997</v>
      </c>
      <c r="AL15" s="272">
        <f>SUMIFS('Retail_distributor-wise'!BM:BM,'Retail_distributor-wise'!$B:$B,'Supply plan_distributor-wise'!$B15,'Retail_distributor-wise'!$C:$C,'Supply plan_distributor-wise'!$C15)</f>
        <v>259.99999999999994</v>
      </c>
      <c r="AM15" s="272">
        <f>SUMIFS('Retail_distributor-wise'!BN:BN,'Retail_distributor-wise'!$B:$B,'Supply plan_distributor-wise'!$B15,'Retail_distributor-wise'!$C:$C,'Supply plan_distributor-wise'!$C15)</f>
        <v>219.99999999999994</v>
      </c>
      <c r="AN15" s="272">
        <f>SUMIFS('Retail_distributor-wise'!BO:BO,'Retail_distributor-wise'!$B:$B,'Supply plan_distributor-wise'!$B15,'Retail_distributor-wise'!$C:$C,'Supply plan_distributor-wise'!$C15)</f>
        <v>189.99999999999997</v>
      </c>
      <c r="AO15" s="272">
        <f>SUMIFS('Retail_distributor-wise'!BP:BP,'Retail_distributor-wise'!$B:$B,'Supply plan_distributor-wise'!$B15,'Retail_distributor-wise'!$C:$C,'Supply plan_distributor-wise'!$C15)</f>
        <v>159.99999999999997</v>
      </c>
      <c r="AP15" s="272">
        <f>SUMIFS('Retail_distributor-wise'!BQ:BQ,'Retail_distributor-wise'!$B:$B,'Supply plan_distributor-wise'!$B15,'Retail_distributor-wise'!$C:$C,'Supply plan_distributor-wise'!$C15)</f>
        <v>169.99999999999997</v>
      </c>
      <c r="AQ15" s="272">
        <f>SUMIFS('Retail_distributor-wise'!BR:BR,'Retail_distributor-wise'!$B:$B,'Supply plan_distributor-wise'!$B15,'Retail_distributor-wise'!$C:$C,'Supply plan_distributor-wise'!$C15)</f>
        <v>219.99999999999994</v>
      </c>
      <c r="AR15" s="272">
        <f>SUMIFS('Retail_distributor-wise'!BS:BS,'Retail_distributor-wise'!$B:$B,'Supply plan_distributor-wise'!$B15,'Retail_distributor-wise'!$C:$C,'Supply plan_distributor-wise'!$C15)</f>
        <v>269.99999999999994</v>
      </c>
      <c r="AS15" s="272">
        <f>SUMIFS('Retail_distributor-wise'!BT:BT,'Retail_distributor-wise'!$B:$B,'Supply plan_distributor-wise'!$B15,'Retail_distributor-wise'!$C:$C,'Supply plan_distributor-wise'!$C15)</f>
        <v>289.99999999999994</v>
      </c>
      <c r="AT15" s="272">
        <f>SUMIFS('Retail_distributor-wise'!BU:BU,'Retail_distributor-wise'!$B:$B,'Supply plan_distributor-wise'!$B15,'Retail_distributor-wise'!$C:$C,'Supply plan_distributor-wise'!$C15)</f>
        <v>349.99999999999994</v>
      </c>
      <c r="AU15" s="272">
        <f>SUMIFS('Retail_distributor-wise'!BV:BV,'Retail_distributor-wise'!$B:$B,'Supply plan_distributor-wise'!$B15,'Retail_distributor-wise'!$C:$C,'Supply plan_distributor-wise'!$C15)</f>
        <v>399.99999999999989</v>
      </c>
      <c r="AV15" s="272">
        <f>SUMIFS('Retail_distributor-wise'!BW:BW,'Retail_distributor-wise'!$B:$B,'Supply plan_distributor-wise'!$B15,'Retail_distributor-wise'!$C:$C,'Supply plan_distributor-wise'!$C15)</f>
        <v>469.99999999999989</v>
      </c>
      <c r="AW15" s="273">
        <f t="shared" si="6"/>
        <v>3189.9999999999995</v>
      </c>
      <c r="AX15" s="165"/>
      <c r="AY15" s="161" t="s">
        <v>163</v>
      </c>
      <c r="AZ15" s="272">
        <f>SUMIFS(Distributor_projects!AV:AV,Distributor_projects!$B:$B,'Supply plan_distributor-wise'!$B15,Distributor_projects!$C:$C,'Supply plan_distributor-wise'!$C15)</f>
        <v>50</v>
      </c>
      <c r="BA15" s="272">
        <f>SUMIFS(Distributor_projects!AW:AW,Distributor_projects!$B:$B,'Supply plan_distributor-wise'!$B15,Distributor_projects!$C:$C,'Supply plan_distributor-wise'!$C15)</f>
        <v>50</v>
      </c>
      <c r="BB15" s="272">
        <f>SUMIFS(Distributor_projects!AX:AX,Distributor_projects!$B:$B,'Supply plan_distributor-wise'!$B15,Distributor_projects!$C:$C,'Supply plan_distributor-wise'!$C15)</f>
        <v>50</v>
      </c>
      <c r="BC15" s="272">
        <f>SUMIFS(Distributor_projects!AY:AY,Distributor_projects!$B:$B,'Supply plan_distributor-wise'!$B15,Distributor_projects!$C:$C,'Supply plan_distributor-wise'!$C15)</f>
        <v>50</v>
      </c>
      <c r="BD15" s="272">
        <f>SUMIFS(Distributor_projects!AZ:AZ,Distributor_projects!$B:$B,'Supply plan_distributor-wise'!$B15,Distributor_projects!$C:$C,'Supply plan_distributor-wise'!$C15)</f>
        <v>50</v>
      </c>
      <c r="BE15" s="272">
        <f>SUMIFS(Distributor_projects!BA:BA,Distributor_projects!$B:$B,'Supply plan_distributor-wise'!$B15,Distributor_projects!$C:$C,'Supply plan_distributor-wise'!$C15)</f>
        <v>50</v>
      </c>
      <c r="BF15" s="272">
        <f>SUMIFS(Distributor_projects!BB:BB,Distributor_projects!$B:$B,'Supply plan_distributor-wise'!$B15,Distributor_projects!$C:$C,'Supply plan_distributor-wise'!$C15)</f>
        <v>50</v>
      </c>
      <c r="BG15" s="272">
        <f>SUMIFS(Distributor_projects!BC:BC,Distributor_projects!$B:$B,'Supply plan_distributor-wise'!$B15,Distributor_projects!$C:$C,'Supply plan_distributor-wise'!$C15)</f>
        <v>50</v>
      </c>
      <c r="BH15" s="272">
        <f>SUMIFS(Distributor_projects!BD:BD,Distributor_projects!$B:$B,'Supply plan_distributor-wise'!$B15,Distributor_projects!$C:$C,'Supply plan_distributor-wise'!$C15)</f>
        <v>50</v>
      </c>
      <c r="BI15" s="272">
        <f>SUMIFS(Distributor_projects!BE:BE,Distributor_projects!$B:$B,'Supply plan_distributor-wise'!$B15,Distributor_projects!$C:$C,'Supply plan_distributor-wise'!$C15)</f>
        <v>50</v>
      </c>
      <c r="BJ15" s="272">
        <f>SUMIFS(Distributor_projects!BF:BF,Distributor_projects!$B:$B,'Supply plan_distributor-wise'!$B15,Distributor_projects!$C:$C,'Supply plan_distributor-wise'!$C15)</f>
        <v>50</v>
      </c>
      <c r="BK15" s="272">
        <f>SUMIFS(Distributor_projects!BG:BG,Distributor_projects!$B:$B,'Supply plan_distributor-wise'!$B15,Distributor_projects!$C:$C,'Supply plan_distributor-wise'!$C15)</f>
        <v>50</v>
      </c>
      <c r="BL15" s="273">
        <f t="shared" si="2"/>
        <v>600</v>
      </c>
      <c r="BM15" s="165"/>
      <c r="BN15" s="161" t="s">
        <v>164</v>
      </c>
      <c r="BO15" s="185">
        <f>SUMIFS(Distributor_projects!BJ:BJ,Distributor_projects!$B:$B,'Supply plan_distributor-wise'!$B15,Distributor_projects!$C:$C,'Supply plan_distributor-wise'!$C15)</f>
        <v>50</v>
      </c>
      <c r="BP15" s="185">
        <f>SUMIFS(Distributor_projects!BK:BK,Distributor_projects!$B:$B,'Supply plan_distributor-wise'!$B15,Distributor_projects!$C:$C,'Supply plan_distributor-wise'!$C15)</f>
        <v>50</v>
      </c>
      <c r="BQ15" s="185">
        <f>SUMIFS(Distributor_projects!BL:BL,Distributor_projects!$B:$B,'Supply plan_distributor-wise'!$B15,Distributor_projects!$C:$C,'Supply plan_distributor-wise'!$C15)</f>
        <v>50</v>
      </c>
      <c r="BR15" s="185">
        <f>SUMIFS(Distributor_projects!BM:BM,Distributor_projects!$B:$B,'Supply plan_distributor-wise'!$B15,Distributor_projects!$C:$C,'Supply plan_distributor-wise'!$C15)</f>
        <v>50</v>
      </c>
      <c r="BS15" s="185">
        <f>SUMIFS(Distributor_projects!BN:BN,Distributor_projects!$B:$B,'Supply plan_distributor-wise'!$B15,Distributor_projects!$C:$C,'Supply plan_distributor-wise'!$C15)</f>
        <v>50</v>
      </c>
      <c r="BT15" s="185">
        <f>SUMIFS(Distributor_projects!BO:BO,Distributor_projects!$B:$B,'Supply plan_distributor-wise'!$B15,Distributor_projects!$C:$C,'Supply plan_distributor-wise'!$C15)</f>
        <v>50</v>
      </c>
      <c r="BU15" s="185">
        <f>SUMIFS(Distributor_projects!BP:BP,Distributor_projects!$B:$B,'Supply plan_distributor-wise'!$B15,Distributor_projects!$C:$C,'Supply plan_distributor-wise'!$C15)</f>
        <v>50</v>
      </c>
      <c r="BV15" s="185">
        <f>SUMIFS(Distributor_projects!BQ:BQ,Distributor_projects!$B:$B,'Supply plan_distributor-wise'!$B15,Distributor_projects!$C:$C,'Supply plan_distributor-wise'!$C15)</f>
        <v>50</v>
      </c>
      <c r="BW15" s="185">
        <f>SUMIFS(Distributor_projects!BR:BR,Distributor_projects!$B:$B,'Supply plan_distributor-wise'!$B15,Distributor_projects!$C:$C,'Supply plan_distributor-wise'!$C15)</f>
        <v>50</v>
      </c>
      <c r="BX15" s="185">
        <f>SUMIFS(Distributor_projects!BS:BS,Distributor_projects!$B:$B,'Supply plan_distributor-wise'!$B15,Distributor_projects!$C:$C,'Supply plan_distributor-wise'!$C15)</f>
        <v>50</v>
      </c>
      <c r="BY15" s="185">
        <f>SUMIFS(Distributor_projects!BT:BT,Distributor_projects!$B:$B,'Supply plan_distributor-wise'!$B15,Distributor_projects!$C:$C,'Supply plan_distributor-wise'!$C15)</f>
        <v>50</v>
      </c>
      <c r="BZ15" s="185">
        <f>SUMIFS(Distributor_projects!BU:BU,Distributor_projects!$B:$B,'Supply plan_distributor-wise'!$B15,Distributor_projects!$C:$C,'Supply plan_distributor-wise'!$C15)</f>
        <v>50</v>
      </c>
      <c r="CA15" s="273">
        <f t="shared" si="3"/>
        <v>600</v>
      </c>
      <c r="CB15" s="165"/>
      <c r="CC15" s="152"/>
      <c r="CD15" s="161" t="s">
        <v>163</v>
      </c>
      <c r="CE15" s="161" t="s">
        <v>163</v>
      </c>
      <c r="CF15" s="161" t="s">
        <v>163</v>
      </c>
      <c r="CG15" s="161" t="s">
        <v>163</v>
      </c>
      <c r="CH15" s="161" t="s">
        <v>163</v>
      </c>
      <c r="CI15" s="161" t="s">
        <v>163</v>
      </c>
      <c r="CJ15" s="161" t="s">
        <v>163</v>
      </c>
      <c r="CK15" s="161" t="s">
        <v>163</v>
      </c>
      <c r="CL15" s="161" t="s">
        <v>163</v>
      </c>
      <c r="CM15" s="161" t="s">
        <v>163</v>
      </c>
      <c r="CN15" s="161" t="s">
        <v>163</v>
      </c>
      <c r="CO15" s="161" t="s">
        <v>163</v>
      </c>
      <c r="CP15" s="161" t="s">
        <v>163</v>
      </c>
      <c r="CQ15" s="161" t="s">
        <v>163</v>
      </c>
      <c r="CR15" s="161" t="s">
        <v>163</v>
      </c>
      <c r="CS15" s="161" t="s">
        <v>163</v>
      </c>
      <c r="CT15" s="161" t="s">
        <v>163</v>
      </c>
      <c r="CU15" s="161" t="s">
        <v>163</v>
      </c>
      <c r="CV15" s="161" t="s">
        <v>163</v>
      </c>
      <c r="CW15" s="161" t="s">
        <v>163</v>
      </c>
      <c r="CX15" s="161" t="s">
        <v>163</v>
      </c>
      <c r="CY15" s="161" t="s">
        <v>163</v>
      </c>
      <c r="CZ15" s="161" t="s">
        <v>163</v>
      </c>
      <c r="DA15" s="161" t="s">
        <v>163</v>
      </c>
      <c r="DB15" s="161" t="s">
        <v>164</v>
      </c>
      <c r="DC15" s="161" t="s">
        <v>164</v>
      </c>
      <c r="DD15" s="161" t="s">
        <v>164</v>
      </c>
      <c r="DE15" s="161" t="s">
        <v>164</v>
      </c>
      <c r="DF15" s="161" t="s">
        <v>164</v>
      </c>
      <c r="DG15" s="161" t="s">
        <v>164</v>
      </c>
      <c r="DH15" s="161" t="s">
        <v>164</v>
      </c>
      <c r="DI15" s="161" t="s">
        <v>164</v>
      </c>
      <c r="DJ15" s="161" t="s">
        <v>164</v>
      </c>
      <c r="DK15" s="161" t="s">
        <v>164</v>
      </c>
      <c r="DL15" s="161" t="s">
        <v>164</v>
      </c>
      <c r="DM15" s="161" t="s">
        <v>164</v>
      </c>
      <c r="DN15" s="161" t="s">
        <v>163</v>
      </c>
      <c r="DO15" s="161" t="s">
        <v>163</v>
      </c>
      <c r="DP15" s="161" t="s">
        <v>163</v>
      </c>
      <c r="DQ15" s="161" t="s">
        <v>163</v>
      </c>
      <c r="DR15" s="161" t="s">
        <v>163</v>
      </c>
      <c r="DS15" s="161" t="s">
        <v>163</v>
      </c>
      <c r="DT15" s="161" t="s">
        <v>163</v>
      </c>
      <c r="DU15" s="161" t="s">
        <v>163</v>
      </c>
      <c r="DV15" s="161" t="s">
        <v>163</v>
      </c>
      <c r="DW15" s="161" t="s">
        <v>163</v>
      </c>
      <c r="DX15" s="161" t="s">
        <v>163</v>
      </c>
      <c r="DY15" s="161" t="s">
        <v>163</v>
      </c>
      <c r="DZ15" s="161" t="s">
        <v>164</v>
      </c>
      <c r="EA15" s="161" t="s">
        <v>164</v>
      </c>
      <c r="EB15" s="161" t="s">
        <v>164</v>
      </c>
      <c r="EC15" s="161" t="s">
        <v>164</v>
      </c>
      <c r="ED15" s="161" t="s">
        <v>164</v>
      </c>
      <c r="EE15" s="161" t="s">
        <v>164</v>
      </c>
      <c r="EF15" s="161" t="s">
        <v>164</v>
      </c>
      <c r="EG15" s="161" t="s">
        <v>164</v>
      </c>
      <c r="EH15" s="161" t="s">
        <v>164</v>
      </c>
      <c r="EI15" s="161" t="s">
        <v>164</v>
      </c>
      <c r="EJ15" s="161" t="s">
        <v>164</v>
      </c>
      <c r="EK15" s="161" t="s">
        <v>164</v>
      </c>
    </row>
    <row r="16" spans="1:141">
      <c r="A16" s="161" t="s">
        <v>326</v>
      </c>
      <c r="B16" s="162" t="s">
        <v>429</v>
      </c>
      <c r="C16" s="161" t="s">
        <v>338</v>
      </c>
      <c r="D16" s="161" t="s">
        <v>14</v>
      </c>
      <c r="E16" s="161" t="s">
        <v>687</v>
      </c>
      <c r="F16" s="161" t="s">
        <v>163</v>
      </c>
      <c r="G16" s="272">
        <f>SUMIFS('Retail_distributor-wise'!CZ:CZ,'Retail_distributor-wise'!$B:$B,'Supply plan_distributor-wise'!$B16,'Retail_distributor-wise'!$C:$C,'Supply plan_distributor-wise'!$C16)</f>
        <v>700</v>
      </c>
      <c r="H16" s="272">
        <f>SUMIFS('Retail_distributor-wise'!DA:DA,'Retail_distributor-wise'!$B:$B,'Supply plan_distributor-wise'!$B16,'Retail_distributor-wise'!$C:$C,'Supply plan_distributor-wise'!$C16)</f>
        <v>944.99999999999989</v>
      </c>
      <c r="I16" s="272">
        <f>SUMIFS('Retail_distributor-wise'!DB:DB,'Retail_distributor-wise'!$B:$B,'Supply plan_distributor-wise'!$B16,'Retail_distributor-wise'!$C:$C,'Supply plan_distributor-wise'!$C16)</f>
        <v>805</v>
      </c>
      <c r="J16" s="272">
        <f>SUMIFS('Retail_distributor-wise'!DC:DC,'Retail_distributor-wise'!$B:$B,'Supply plan_distributor-wise'!$B16,'Retail_distributor-wise'!$C:$C,'Supply plan_distributor-wise'!$C16)</f>
        <v>700</v>
      </c>
      <c r="K16" s="272">
        <f>SUMIFS('Retail_distributor-wise'!DD:DD,'Retail_distributor-wise'!$B:$B,'Supply plan_distributor-wise'!$B16,'Retail_distributor-wise'!$C:$C,'Supply plan_distributor-wise'!$C16)</f>
        <v>595</v>
      </c>
      <c r="L16" s="272">
        <f>SUMIFS('Retail_distributor-wise'!DE:DE,'Retail_distributor-wise'!$B:$B,'Supply plan_distributor-wise'!$B16,'Retail_distributor-wise'!$C:$C,'Supply plan_distributor-wise'!$C16)</f>
        <v>630</v>
      </c>
      <c r="M16" s="272">
        <f>SUMIFS('Retail_distributor-wise'!DF:DF,'Retail_distributor-wise'!$B:$B,'Supply plan_distributor-wise'!$B16,'Retail_distributor-wise'!$C:$C,'Supply plan_distributor-wise'!$C16)</f>
        <v>724.5</v>
      </c>
      <c r="N16" s="272">
        <f>SUMIFS('Retail_distributor-wise'!DG:DG,'Retail_distributor-wise'!$B:$B,'Supply plan_distributor-wise'!$B16,'Retail_distributor-wise'!$C:$C,'Supply plan_distributor-wise'!$C16)</f>
        <v>784</v>
      </c>
      <c r="O16" s="272">
        <f>SUMIFS('Retail_distributor-wise'!DH:DH,'Retail_distributor-wise'!$B:$B,'Supply plan_distributor-wise'!$B16,'Retail_distributor-wise'!$C:$C,'Supply plan_distributor-wise'!$C16)</f>
        <v>630</v>
      </c>
      <c r="P16" s="272">
        <f>SUMIFS('Retail_distributor-wise'!DI:DI,'Retail_distributor-wise'!$B:$B,'Supply plan_distributor-wise'!$B16,'Retail_distributor-wise'!$C:$C,'Supply plan_distributor-wise'!$C16)</f>
        <v>518</v>
      </c>
      <c r="Q16" s="272">
        <f>SUMIFS('Retail_distributor-wise'!DJ:DJ,'Retail_distributor-wise'!$B:$B,'Supply plan_distributor-wise'!$B16,'Retail_distributor-wise'!$C:$C,'Supply plan_distributor-wise'!$C16)</f>
        <v>294</v>
      </c>
      <c r="R16" s="272">
        <f>SUMIFS('Retail_distributor-wise'!DK:DK,'Retail_distributor-wise'!$B:$B,'Supply plan_distributor-wise'!$B16,'Retail_distributor-wise'!$C:$C,'Supply plan_distributor-wise'!$C16)</f>
        <v>171.5</v>
      </c>
      <c r="S16" s="273">
        <f t="shared" si="0"/>
        <v>7497</v>
      </c>
      <c r="T16" s="251"/>
      <c r="U16" s="161" t="s">
        <v>163</v>
      </c>
      <c r="V16" s="309">
        <f>SUMIFS('Retail_distributor-wise'!DN:DN,'Retail_distributor-wise'!$B:$B,'Supply plan_distributor-wise'!$B16,'Retail_distributor-wise'!$C:$C,'Supply plan_distributor-wise'!$C16)</f>
        <v>0</v>
      </c>
      <c r="W16" s="309">
        <f>SUMIFS('Retail_distributor-wise'!DO:DO,'Retail_distributor-wise'!$B:$B,'Supply plan_distributor-wise'!$B16,'Retail_distributor-wise'!$C:$C,'Supply plan_distributor-wise'!$C16)</f>
        <v>0</v>
      </c>
      <c r="X16" s="309">
        <f>SUMIFS('Retail_distributor-wise'!DP:DP,'Retail_distributor-wise'!$B:$B,'Supply plan_distributor-wise'!$B16,'Retail_distributor-wise'!$C:$C,'Supply plan_distributor-wise'!$C16)</f>
        <v>0</v>
      </c>
      <c r="Y16" s="309">
        <f>SUMIFS('Retail_distributor-wise'!DQ:DQ,'Retail_distributor-wise'!$B:$B,'Supply plan_distributor-wise'!$B16,'Retail_distributor-wise'!$C:$C,'Supply plan_distributor-wise'!$C16)</f>
        <v>0</v>
      </c>
      <c r="Z16" s="309">
        <f>SUMIFS('Retail_distributor-wise'!DR:DR,'Retail_distributor-wise'!$B:$B,'Supply plan_distributor-wise'!$B16,'Retail_distributor-wise'!$C:$C,'Supply plan_distributor-wise'!$C16)</f>
        <v>0</v>
      </c>
      <c r="AA16" s="309">
        <f>SUMIFS('Retail_distributor-wise'!DS:DS,'Retail_distributor-wise'!$B:$B,'Supply plan_distributor-wise'!$B16,'Retail_distributor-wise'!$C:$C,'Supply plan_distributor-wise'!$C16)</f>
        <v>0</v>
      </c>
      <c r="AB16" s="272">
        <f>SUMIFS('Retail_distributor-wise'!DT:DT,'Retail_distributor-wise'!$B:$B,'Supply plan_distributor-wise'!$B16,'Retail_distributor-wise'!$C:$C,'Supply plan_distributor-wise'!$C16)</f>
        <v>80.499999999999986</v>
      </c>
      <c r="AC16" s="272">
        <f>SUMIFS('Retail_distributor-wise'!DU:DU,'Retail_distributor-wise'!$B:$B,'Supply plan_distributor-wise'!$B16,'Retail_distributor-wise'!$C:$C,'Supply plan_distributor-wise'!$C16)</f>
        <v>195.99999999999994</v>
      </c>
      <c r="AD16" s="272">
        <f>SUMIFS('Retail_distributor-wise'!DV:DV,'Retail_distributor-wise'!$B:$B,'Supply plan_distributor-wise'!$B16,'Retail_distributor-wise'!$C:$C,'Supply plan_distributor-wise'!$C16)</f>
        <v>420</v>
      </c>
      <c r="AE16" s="272">
        <f>SUMIFS('Retail_distributor-wise'!DW:DW,'Retail_distributor-wise'!$B:$B,'Supply plan_distributor-wise'!$B16,'Retail_distributor-wise'!$C:$C,'Supply plan_distributor-wise'!$C16)</f>
        <v>777</v>
      </c>
      <c r="AF16" s="272">
        <f>SUMIFS('Retail_distributor-wise'!DX:DX,'Retail_distributor-wise'!$B:$B,'Supply plan_distributor-wise'!$B16,'Retail_distributor-wise'!$C:$C,'Supply plan_distributor-wise'!$C16)</f>
        <v>1176</v>
      </c>
      <c r="AG16" s="272">
        <f>SUMIFS('Retail_distributor-wise'!DY:DY,'Retail_distributor-wise'!$B:$B,'Supply plan_distributor-wise'!$B16,'Retail_distributor-wise'!$C:$C,'Supply plan_distributor-wise'!$C16)</f>
        <v>1543.5</v>
      </c>
      <c r="AH16" s="273">
        <f t="shared" si="1"/>
        <v>4193</v>
      </c>
      <c r="AI16" s="251"/>
      <c r="AJ16" s="161" t="s">
        <v>164</v>
      </c>
      <c r="AK16" s="272">
        <f>SUMIFS('Retail_distributor-wise'!BL:BL,'Retail_distributor-wise'!$B:$B,'Supply plan_distributor-wise'!$B16,'Retail_distributor-wise'!$C:$C,'Supply plan_distributor-wise'!$C16)</f>
        <v>300.00000000000006</v>
      </c>
      <c r="AL16" s="272">
        <f>SUMIFS('Retail_distributor-wise'!BM:BM,'Retail_distributor-wise'!$B:$B,'Supply plan_distributor-wise'!$B16,'Retail_distributor-wise'!$C:$C,'Supply plan_distributor-wise'!$C16)</f>
        <v>405.00000000000006</v>
      </c>
      <c r="AM16" s="272">
        <f>SUMIFS('Retail_distributor-wise'!BN:BN,'Retail_distributor-wise'!$B:$B,'Supply plan_distributor-wise'!$B16,'Retail_distributor-wise'!$C:$C,'Supply plan_distributor-wise'!$C16)</f>
        <v>345.00000000000006</v>
      </c>
      <c r="AN16" s="272">
        <f>SUMIFS('Retail_distributor-wise'!BO:BO,'Retail_distributor-wise'!$B:$B,'Supply plan_distributor-wise'!$B16,'Retail_distributor-wise'!$C:$C,'Supply plan_distributor-wise'!$C16)</f>
        <v>300.00000000000006</v>
      </c>
      <c r="AO16" s="272">
        <f>SUMIFS('Retail_distributor-wise'!BP:BP,'Retail_distributor-wise'!$B:$B,'Supply plan_distributor-wise'!$B16,'Retail_distributor-wise'!$C:$C,'Supply plan_distributor-wise'!$C16)</f>
        <v>255.00000000000003</v>
      </c>
      <c r="AP16" s="272">
        <f>SUMIFS('Retail_distributor-wise'!BQ:BQ,'Retail_distributor-wise'!$B:$B,'Supply plan_distributor-wise'!$B16,'Retail_distributor-wise'!$C:$C,'Supply plan_distributor-wise'!$C16)</f>
        <v>270.00000000000006</v>
      </c>
      <c r="AQ16" s="272">
        <f>SUMIFS('Retail_distributor-wise'!BR:BR,'Retail_distributor-wise'!$B:$B,'Supply plan_distributor-wise'!$B16,'Retail_distributor-wise'!$C:$C,'Supply plan_distributor-wise'!$C16)</f>
        <v>345.00000000000006</v>
      </c>
      <c r="AR16" s="272">
        <f>SUMIFS('Retail_distributor-wise'!BS:BS,'Retail_distributor-wise'!$B:$B,'Supply plan_distributor-wise'!$B16,'Retail_distributor-wise'!$C:$C,'Supply plan_distributor-wise'!$C16)</f>
        <v>420.00000000000006</v>
      </c>
      <c r="AS16" s="272">
        <f>SUMIFS('Retail_distributor-wise'!BT:BT,'Retail_distributor-wise'!$B:$B,'Supply plan_distributor-wise'!$B16,'Retail_distributor-wise'!$C:$C,'Supply plan_distributor-wise'!$C16)</f>
        <v>450.00000000000006</v>
      </c>
      <c r="AT16" s="272">
        <f>SUMIFS('Retail_distributor-wise'!BU:BU,'Retail_distributor-wise'!$B:$B,'Supply plan_distributor-wise'!$B16,'Retail_distributor-wise'!$C:$C,'Supply plan_distributor-wise'!$C16)</f>
        <v>555.00000000000011</v>
      </c>
      <c r="AU16" s="272">
        <f>SUMIFS('Retail_distributor-wise'!BV:BV,'Retail_distributor-wise'!$B:$B,'Supply plan_distributor-wise'!$B16,'Retail_distributor-wise'!$C:$C,'Supply plan_distributor-wise'!$C16)</f>
        <v>630.00000000000011</v>
      </c>
      <c r="AV16" s="272">
        <f>SUMIFS('Retail_distributor-wise'!BW:BW,'Retail_distributor-wise'!$B:$B,'Supply plan_distributor-wise'!$B16,'Retail_distributor-wise'!$C:$C,'Supply plan_distributor-wise'!$C16)</f>
        <v>735.00000000000011</v>
      </c>
      <c r="AW16" s="273">
        <f t="shared" si="6"/>
        <v>5010.0000000000009</v>
      </c>
      <c r="AX16" s="165"/>
      <c r="AY16" s="161" t="s">
        <v>163</v>
      </c>
      <c r="AZ16" s="272">
        <f>SUMIFS(Distributor_projects!AV:AV,Distributor_projects!$B:$B,'Supply plan_distributor-wise'!$B16,Distributor_projects!$C:$C,'Supply plan_distributor-wise'!$C16)</f>
        <v>50</v>
      </c>
      <c r="BA16" s="272">
        <f>SUMIFS(Distributor_projects!AW:AW,Distributor_projects!$B:$B,'Supply plan_distributor-wise'!$B16,Distributor_projects!$C:$C,'Supply plan_distributor-wise'!$C16)</f>
        <v>75</v>
      </c>
      <c r="BB16" s="272">
        <f>SUMIFS(Distributor_projects!AX:AX,Distributor_projects!$B:$B,'Supply plan_distributor-wise'!$B16,Distributor_projects!$C:$C,'Supply plan_distributor-wise'!$C16)</f>
        <v>100</v>
      </c>
      <c r="BC16" s="272">
        <f>SUMIFS(Distributor_projects!AY:AY,Distributor_projects!$B:$B,'Supply plan_distributor-wise'!$B16,Distributor_projects!$C:$C,'Supply plan_distributor-wise'!$C16)</f>
        <v>125</v>
      </c>
      <c r="BD16" s="272">
        <f>SUMIFS(Distributor_projects!AZ:AZ,Distributor_projects!$B:$B,'Supply plan_distributor-wise'!$B16,Distributor_projects!$C:$C,'Supply plan_distributor-wise'!$C16)</f>
        <v>150</v>
      </c>
      <c r="BE16" s="272">
        <f>SUMIFS(Distributor_projects!BA:BA,Distributor_projects!$B:$B,'Supply plan_distributor-wise'!$B16,Distributor_projects!$C:$C,'Supply plan_distributor-wise'!$C16)</f>
        <v>175</v>
      </c>
      <c r="BF16" s="272">
        <f>SUMIFS(Distributor_projects!BB:BB,Distributor_projects!$B:$B,'Supply plan_distributor-wise'!$B16,Distributor_projects!$C:$C,'Supply plan_distributor-wise'!$C16)</f>
        <v>200</v>
      </c>
      <c r="BG16" s="272">
        <f>SUMIFS(Distributor_projects!BC:BC,Distributor_projects!$B:$B,'Supply plan_distributor-wise'!$B16,Distributor_projects!$C:$C,'Supply plan_distributor-wise'!$C16)</f>
        <v>225</v>
      </c>
      <c r="BH16" s="272">
        <f>SUMIFS(Distributor_projects!BD:BD,Distributor_projects!$B:$B,'Supply plan_distributor-wise'!$B16,Distributor_projects!$C:$C,'Supply plan_distributor-wise'!$C16)</f>
        <v>250</v>
      </c>
      <c r="BI16" s="272">
        <f>SUMIFS(Distributor_projects!BE:BE,Distributor_projects!$B:$B,'Supply plan_distributor-wise'!$B16,Distributor_projects!$C:$C,'Supply plan_distributor-wise'!$C16)</f>
        <v>275</v>
      </c>
      <c r="BJ16" s="272">
        <f>SUMIFS(Distributor_projects!BF:BF,Distributor_projects!$B:$B,'Supply plan_distributor-wise'!$B16,Distributor_projects!$C:$C,'Supply plan_distributor-wise'!$C16)</f>
        <v>300</v>
      </c>
      <c r="BK16" s="272">
        <f>SUMIFS(Distributor_projects!BG:BG,Distributor_projects!$B:$B,'Supply plan_distributor-wise'!$B16,Distributor_projects!$C:$C,'Supply plan_distributor-wise'!$C16)</f>
        <v>325</v>
      </c>
      <c r="BL16" s="273">
        <f t="shared" si="2"/>
        <v>2250</v>
      </c>
      <c r="BM16" s="165"/>
      <c r="BN16" s="161" t="s">
        <v>164</v>
      </c>
      <c r="BO16" s="185">
        <f>SUMIFS(Distributor_projects!BJ:BJ,Distributor_projects!$B:$B,'Supply plan_distributor-wise'!$B16,Distributor_projects!$C:$C,'Supply plan_distributor-wise'!$C16)</f>
        <v>50</v>
      </c>
      <c r="BP16" s="185">
        <f>SUMIFS(Distributor_projects!BK:BK,Distributor_projects!$B:$B,'Supply plan_distributor-wise'!$B16,Distributor_projects!$C:$C,'Supply plan_distributor-wise'!$C16)</f>
        <v>75</v>
      </c>
      <c r="BQ16" s="185">
        <f>SUMIFS(Distributor_projects!BL:BL,Distributor_projects!$B:$B,'Supply plan_distributor-wise'!$B16,Distributor_projects!$C:$C,'Supply plan_distributor-wise'!$C16)</f>
        <v>100</v>
      </c>
      <c r="BR16" s="185">
        <f>SUMIFS(Distributor_projects!BM:BM,Distributor_projects!$B:$B,'Supply plan_distributor-wise'!$B16,Distributor_projects!$C:$C,'Supply plan_distributor-wise'!$C16)</f>
        <v>125</v>
      </c>
      <c r="BS16" s="185">
        <f>SUMIFS(Distributor_projects!BN:BN,Distributor_projects!$B:$B,'Supply plan_distributor-wise'!$B16,Distributor_projects!$C:$C,'Supply plan_distributor-wise'!$C16)</f>
        <v>150</v>
      </c>
      <c r="BT16" s="185">
        <f>SUMIFS(Distributor_projects!BO:BO,Distributor_projects!$B:$B,'Supply plan_distributor-wise'!$B16,Distributor_projects!$C:$C,'Supply plan_distributor-wise'!$C16)</f>
        <v>175</v>
      </c>
      <c r="BU16" s="185">
        <f>SUMIFS(Distributor_projects!BP:BP,Distributor_projects!$B:$B,'Supply plan_distributor-wise'!$B16,Distributor_projects!$C:$C,'Supply plan_distributor-wise'!$C16)</f>
        <v>200</v>
      </c>
      <c r="BV16" s="185">
        <f>SUMIFS(Distributor_projects!BQ:BQ,Distributor_projects!$B:$B,'Supply plan_distributor-wise'!$B16,Distributor_projects!$C:$C,'Supply plan_distributor-wise'!$C16)</f>
        <v>225</v>
      </c>
      <c r="BW16" s="185">
        <f>SUMIFS(Distributor_projects!BR:BR,Distributor_projects!$B:$B,'Supply plan_distributor-wise'!$B16,Distributor_projects!$C:$C,'Supply plan_distributor-wise'!$C16)</f>
        <v>250</v>
      </c>
      <c r="BX16" s="185">
        <f>SUMIFS(Distributor_projects!BS:BS,Distributor_projects!$B:$B,'Supply plan_distributor-wise'!$B16,Distributor_projects!$C:$C,'Supply plan_distributor-wise'!$C16)</f>
        <v>275</v>
      </c>
      <c r="BY16" s="185">
        <f>SUMIFS(Distributor_projects!BT:BT,Distributor_projects!$B:$B,'Supply plan_distributor-wise'!$B16,Distributor_projects!$C:$C,'Supply plan_distributor-wise'!$C16)</f>
        <v>300</v>
      </c>
      <c r="BZ16" s="185">
        <f>SUMIFS(Distributor_projects!BU:BU,Distributor_projects!$B:$B,'Supply plan_distributor-wise'!$B16,Distributor_projects!$C:$C,'Supply plan_distributor-wise'!$C16)</f>
        <v>325</v>
      </c>
      <c r="CA16" s="273">
        <f t="shared" si="3"/>
        <v>2250</v>
      </c>
      <c r="CB16" s="165"/>
      <c r="CC16" s="152"/>
      <c r="CD16" s="161" t="s">
        <v>163</v>
      </c>
      <c r="CE16" s="161" t="s">
        <v>163</v>
      </c>
      <c r="CF16" s="161" t="s">
        <v>163</v>
      </c>
      <c r="CG16" s="161" t="s">
        <v>163</v>
      </c>
      <c r="CH16" s="161" t="s">
        <v>163</v>
      </c>
      <c r="CI16" s="161" t="s">
        <v>163</v>
      </c>
      <c r="CJ16" s="161" t="s">
        <v>163</v>
      </c>
      <c r="CK16" s="161" t="s">
        <v>163</v>
      </c>
      <c r="CL16" s="161" t="s">
        <v>163</v>
      </c>
      <c r="CM16" s="161" t="s">
        <v>163</v>
      </c>
      <c r="CN16" s="161" t="s">
        <v>163</v>
      </c>
      <c r="CO16" s="161" t="s">
        <v>163</v>
      </c>
      <c r="CP16" s="161" t="s">
        <v>163</v>
      </c>
      <c r="CQ16" s="161" t="s">
        <v>163</v>
      </c>
      <c r="CR16" s="161" t="s">
        <v>163</v>
      </c>
      <c r="CS16" s="161" t="s">
        <v>163</v>
      </c>
      <c r="CT16" s="161" t="s">
        <v>163</v>
      </c>
      <c r="CU16" s="161" t="s">
        <v>163</v>
      </c>
      <c r="CV16" s="161" t="s">
        <v>163</v>
      </c>
      <c r="CW16" s="161" t="s">
        <v>163</v>
      </c>
      <c r="CX16" s="161" t="s">
        <v>163</v>
      </c>
      <c r="CY16" s="161" t="s">
        <v>163</v>
      </c>
      <c r="CZ16" s="161" t="s">
        <v>163</v>
      </c>
      <c r="DA16" s="161" t="s">
        <v>163</v>
      </c>
      <c r="DB16" s="161" t="s">
        <v>164</v>
      </c>
      <c r="DC16" s="161" t="s">
        <v>164</v>
      </c>
      <c r="DD16" s="161" t="s">
        <v>164</v>
      </c>
      <c r="DE16" s="161" t="s">
        <v>164</v>
      </c>
      <c r="DF16" s="161" t="s">
        <v>164</v>
      </c>
      <c r="DG16" s="161" t="s">
        <v>164</v>
      </c>
      <c r="DH16" s="161" t="s">
        <v>164</v>
      </c>
      <c r="DI16" s="161" t="s">
        <v>164</v>
      </c>
      <c r="DJ16" s="161" t="s">
        <v>164</v>
      </c>
      <c r="DK16" s="161" t="s">
        <v>164</v>
      </c>
      <c r="DL16" s="161" t="s">
        <v>164</v>
      </c>
      <c r="DM16" s="161" t="s">
        <v>164</v>
      </c>
      <c r="DN16" s="161" t="s">
        <v>163</v>
      </c>
      <c r="DO16" s="161" t="s">
        <v>163</v>
      </c>
      <c r="DP16" s="161" t="s">
        <v>163</v>
      </c>
      <c r="DQ16" s="161" t="s">
        <v>163</v>
      </c>
      <c r="DR16" s="161" t="s">
        <v>163</v>
      </c>
      <c r="DS16" s="161" t="s">
        <v>163</v>
      </c>
      <c r="DT16" s="161" t="s">
        <v>163</v>
      </c>
      <c r="DU16" s="161" t="s">
        <v>163</v>
      </c>
      <c r="DV16" s="161" t="s">
        <v>163</v>
      </c>
      <c r="DW16" s="161" t="s">
        <v>163</v>
      </c>
      <c r="DX16" s="161" t="s">
        <v>163</v>
      </c>
      <c r="DY16" s="161" t="s">
        <v>163</v>
      </c>
      <c r="DZ16" s="161" t="s">
        <v>164</v>
      </c>
      <c r="EA16" s="161" t="s">
        <v>164</v>
      </c>
      <c r="EB16" s="161" t="s">
        <v>164</v>
      </c>
      <c r="EC16" s="161" t="s">
        <v>164</v>
      </c>
      <c r="ED16" s="161" t="s">
        <v>164</v>
      </c>
      <c r="EE16" s="161" t="s">
        <v>164</v>
      </c>
      <c r="EF16" s="161" t="s">
        <v>164</v>
      </c>
      <c r="EG16" s="161" t="s">
        <v>164</v>
      </c>
      <c r="EH16" s="161" t="s">
        <v>164</v>
      </c>
      <c r="EI16" s="161" t="s">
        <v>164</v>
      </c>
      <c r="EJ16" s="161" t="s">
        <v>164</v>
      </c>
      <c r="EK16" s="161" t="s">
        <v>164</v>
      </c>
    </row>
    <row r="17" spans="1:141">
      <c r="A17" s="161" t="s">
        <v>326</v>
      </c>
      <c r="B17" s="162" t="s">
        <v>430</v>
      </c>
      <c r="C17" s="161" t="s">
        <v>338</v>
      </c>
      <c r="D17" s="161" t="s">
        <v>14</v>
      </c>
      <c r="E17" s="161" t="s">
        <v>687</v>
      </c>
      <c r="F17" s="161" t="s">
        <v>163</v>
      </c>
      <c r="G17" s="272">
        <f>SUMIFS('Retail_distributor-wise'!CZ:CZ,'Retail_distributor-wise'!$B:$B,'Supply plan_distributor-wise'!$B17,'Retail_distributor-wise'!$C:$C,'Supply plan_distributor-wise'!$C17)</f>
        <v>665</v>
      </c>
      <c r="H17" s="272">
        <f>SUMIFS('Retail_distributor-wise'!DA:DA,'Retail_distributor-wise'!$B:$B,'Supply plan_distributor-wise'!$B17,'Retail_distributor-wise'!$C:$C,'Supply plan_distributor-wise'!$C17)</f>
        <v>909.99999999999989</v>
      </c>
      <c r="I17" s="272">
        <f>SUMIFS('Retail_distributor-wise'!DB:DB,'Retail_distributor-wise'!$B:$B,'Supply plan_distributor-wise'!$B17,'Retail_distributor-wise'!$C:$C,'Supply plan_distributor-wise'!$C17)</f>
        <v>770</v>
      </c>
      <c r="J17" s="272">
        <f>SUMIFS('Retail_distributor-wise'!DC:DC,'Retail_distributor-wise'!$B:$B,'Supply plan_distributor-wise'!$B17,'Retail_distributor-wise'!$C:$C,'Supply plan_distributor-wise'!$C17)</f>
        <v>665</v>
      </c>
      <c r="K17" s="272">
        <f>SUMIFS('Retail_distributor-wise'!DD:DD,'Retail_distributor-wise'!$B:$B,'Supply plan_distributor-wise'!$B17,'Retail_distributor-wise'!$C:$C,'Supply plan_distributor-wise'!$C17)</f>
        <v>560</v>
      </c>
      <c r="L17" s="272">
        <f>SUMIFS('Retail_distributor-wise'!DE:DE,'Retail_distributor-wise'!$B:$B,'Supply plan_distributor-wise'!$B17,'Retail_distributor-wise'!$C:$C,'Supply plan_distributor-wise'!$C17)</f>
        <v>630</v>
      </c>
      <c r="M17" s="272">
        <f>SUMIFS('Retail_distributor-wise'!DF:DF,'Retail_distributor-wise'!$B:$B,'Supply plan_distributor-wise'!$B17,'Retail_distributor-wise'!$C:$C,'Supply plan_distributor-wise'!$C17)</f>
        <v>693</v>
      </c>
      <c r="N17" s="272">
        <f>SUMIFS('Retail_distributor-wise'!DG:DG,'Retail_distributor-wise'!$B:$B,'Supply plan_distributor-wise'!$B17,'Retail_distributor-wise'!$C:$C,'Supply plan_distributor-wise'!$C17)</f>
        <v>756</v>
      </c>
      <c r="O17" s="272">
        <f>SUMIFS('Retail_distributor-wise'!DH:DH,'Retail_distributor-wise'!$B:$B,'Supply plan_distributor-wise'!$B17,'Retail_distributor-wise'!$C:$C,'Supply plan_distributor-wise'!$C17)</f>
        <v>608.99999999999989</v>
      </c>
      <c r="P17" s="272">
        <f>SUMIFS('Retail_distributor-wise'!DI:DI,'Retail_distributor-wise'!$B:$B,'Supply plan_distributor-wise'!$B17,'Retail_distributor-wise'!$C:$C,'Supply plan_distributor-wise'!$C17)</f>
        <v>504</v>
      </c>
      <c r="Q17" s="272">
        <f>SUMIFS('Retail_distributor-wise'!DJ:DJ,'Retail_distributor-wise'!$B:$B,'Supply plan_distributor-wise'!$B17,'Retail_distributor-wise'!$C:$C,'Supply plan_distributor-wise'!$C17)</f>
        <v>287</v>
      </c>
      <c r="R17" s="272">
        <f>SUMIFS('Retail_distributor-wise'!DK:DK,'Retail_distributor-wise'!$B:$B,'Supply plan_distributor-wise'!$B17,'Retail_distributor-wise'!$C:$C,'Supply plan_distributor-wise'!$C17)</f>
        <v>164.5</v>
      </c>
      <c r="S17" s="273">
        <f t="shared" si="0"/>
        <v>7213.5</v>
      </c>
      <c r="T17" s="251"/>
      <c r="U17" s="161" t="s">
        <v>163</v>
      </c>
      <c r="V17" s="309">
        <f>SUMIFS('Retail_distributor-wise'!DN:DN,'Retail_distributor-wise'!$B:$B,'Supply plan_distributor-wise'!$B17,'Retail_distributor-wise'!$C:$C,'Supply plan_distributor-wise'!$C17)</f>
        <v>0</v>
      </c>
      <c r="W17" s="309">
        <f>SUMIFS('Retail_distributor-wise'!DO:DO,'Retail_distributor-wise'!$B:$B,'Supply plan_distributor-wise'!$B17,'Retail_distributor-wise'!$C:$C,'Supply plan_distributor-wise'!$C17)</f>
        <v>0</v>
      </c>
      <c r="X17" s="309">
        <f>SUMIFS('Retail_distributor-wise'!DP:DP,'Retail_distributor-wise'!$B:$B,'Supply plan_distributor-wise'!$B17,'Retail_distributor-wise'!$C:$C,'Supply plan_distributor-wise'!$C17)</f>
        <v>0</v>
      </c>
      <c r="Y17" s="309">
        <f>SUMIFS('Retail_distributor-wise'!DQ:DQ,'Retail_distributor-wise'!$B:$B,'Supply plan_distributor-wise'!$B17,'Retail_distributor-wise'!$C:$C,'Supply plan_distributor-wise'!$C17)</f>
        <v>0</v>
      </c>
      <c r="Z17" s="309">
        <f>SUMIFS('Retail_distributor-wise'!DR:DR,'Retail_distributor-wise'!$B:$B,'Supply plan_distributor-wise'!$B17,'Retail_distributor-wise'!$C:$C,'Supply plan_distributor-wise'!$C17)</f>
        <v>0</v>
      </c>
      <c r="AA17" s="309">
        <f>SUMIFS('Retail_distributor-wise'!DS:DS,'Retail_distributor-wise'!$B:$B,'Supply plan_distributor-wise'!$B17,'Retail_distributor-wise'!$C:$C,'Supply plan_distributor-wise'!$C17)</f>
        <v>0</v>
      </c>
      <c r="AB17" s="272">
        <f>SUMIFS('Retail_distributor-wise'!DT:DT,'Retail_distributor-wise'!$B:$B,'Supply plan_distributor-wise'!$B17,'Retail_distributor-wise'!$C:$C,'Supply plan_distributor-wise'!$C17)</f>
        <v>76.999999999999986</v>
      </c>
      <c r="AC17" s="272">
        <f>SUMIFS('Retail_distributor-wise'!DU:DU,'Retail_distributor-wise'!$B:$B,'Supply plan_distributor-wise'!$B17,'Retail_distributor-wise'!$C:$C,'Supply plan_distributor-wise'!$C17)</f>
        <v>188.99999999999994</v>
      </c>
      <c r="AD17" s="272">
        <f>SUMIFS('Retail_distributor-wise'!DV:DV,'Retail_distributor-wise'!$B:$B,'Supply plan_distributor-wise'!$B17,'Retail_distributor-wise'!$C:$C,'Supply plan_distributor-wise'!$C17)</f>
        <v>406</v>
      </c>
      <c r="AE17" s="272">
        <f>SUMIFS('Retail_distributor-wise'!DW:DW,'Retail_distributor-wise'!$B:$B,'Supply plan_distributor-wise'!$B17,'Retail_distributor-wise'!$C:$C,'Supply plan_distributor-wise'!$C17)</f>
        <v>756</v>
      </c>
      <c r="AF17" s="272">
        <f>SUMIFS('Retail_distributor-wise'!DX:DX,'Retail_distributor-wise'!$B:$B,'Supply plan_distributor-wise'!$B17,'Retail_distributor-wise'!$C:$C,'Supply plan_distributor-wise'!$C17)</f>
        <v>1148</v>
      </c>
      <c r="AG17" s="272">
        <f>SUMIFS('Retail_distributor-wise'!DY:DY,'Retail_distributor-wise'!$B:$B,'Supply plan_distributor-wise'!$B17,'Retail_distributor-wise'!$C:$C,'Supply plan_distributor-wise'!$C17)</f>
        <v>1480.5</v>
      </c>
      <c r="AH17" s="273">
        <f t="shared" si="1"/>
        <v>4056.5</v>
      </c>
      <c r="AI17" s="251"/>
      <c r="AJ17" s="161" t="s">
        <v>164</v>
      </c>
      <c r="AK17" s="272">
        <f>SUMIFS('Retail_distributor-wise'!BL:BL,'Retail_distributor-wise'!$B:$B,'Supply plan_distributor-wise'!$B17,'Retail_distributor-wise'!$C:$C,'Supply plan_distributor-wise'!$C17)</f>
        <v>285.00000000000006</v>
      </c>
      <c r="AL17" s="272">
        <f>SUMIFS('Retail_distributor-wise'!BM:BM,'Retail_distributor-wise'!$B:$B,'Supply plan_distributor-wise'!$B17,'Retail_distributor-wise'!$C:$C,'Supply plan_distributor-wise'!$C17)</f>
        <v>390.00000000000006</v>
      </c>
      <c r="AM17" s="272">
        <f>SUMIFS('Retail_distributor-wise'!BN:BN,'Retail_distributor-wise'!$B:$B,'Supply plan_distributor-wise'!$B17,'Retail_distributor-wise'!$C:$C,'Supply plan_distributor-wise'!$C17)</f>
        <v>330.00000000000006</v>
      </c>
      <c r="AN17" s="272">
        <f>SUMIFS('Retail_distributor-wise'!BO:BO,'Retail_distributor-wise'!$B:$B,'Supply plan_distributor-wise'!$B17,'Retail_distributor-wise'!$C:$C,'Supply plan_distributor-wise'!$C17)</f>
        <v>285.00000000000006</v>
      </c>
      <c r="AO17" s="272">
        <f>SUMIFS('Retail_distributor-wise'!BP:BP,'Retail_distributor-wise'!$B:$B,'Supply plan_distributor-wise'!$B17,'Retail_distributor-wise'!$C:$C,'Supply plan_distributor-wise'!$C17)</f>
        <v>240.00000000000003</v>
      </c>
      <c r="AP17" s="272">
        <f>SUMIFS('Retail_distributor-wise'!BQ:BQ,'Retail_distributor-wise'!$B:$B,'Supply plan_distributor-wise'!$B17,'Retail_distributor-wise'!$C:$C,'Supply plan_distributor-wise'!$C17)</f>
        <v>270.00000000000006</v>
      </c>
      <c r="AQ17" s="272">
        <f>SUMIFS('Retail_distributor-wise'!BR:BR,'Retail_distributor-wise'!$B:$B,'Supply plan_distributor-wise'!$B17,'Retail_distributor-wise'!$C:$C,'Supply plan_distributor-wise'!$C17)</f>
        <v>330.00000000000006</v>
      </c>
      <c r="AR17" s="272">
        <f>SUMIFS('Retail_distributor-wise'!BS:BS,'Retail_distributor-wise'!$B:$B,'Supply plan_distributor-wise'!$B17,'Retail_distributor-wise'!$C:$C,'Supply plan_distributor-wise'!$C17)</f>
        <v>405.00000000000006</v>
      </c>
      <c r="AS17" s="272">
        <f>SUMIFS('Retail_distributor-wise'!BT:BT,'Retail_distributor-wise'!$B:$B,'Supply plan_distributor-wise'!$B17,'Retail_distributor-wise'!$C:$C,'Supply plan_distributor-wise'!$C17)</f>
        <v>435.00000000000006</v>
      </c>
      <c r="AT17" s="272">
        <f>SUMIFS('Retail_distributor-wise'!BU:BU,'Retail_distributor-wise'!$B:$B,'Supply plan_distributor-wise'!$B17,'Retail_distributor-wise'!$C:$C,'Supply plan_distributor-wise'!$C17)</f>
        <v>540.00000000000011</v>
      </c>
      <c r="AU17" s="272">
        <f>SUMIFS('Retail_distributor-wise'!BV:BV,'Retail_distributor-wise'!$B:$B,'Supply plan_distributor-wise'!$B17,'Retail_distributor-wise'!$C:$C,'Supply plan_distributor-wise'!$C17)</f>
        <v>615.00000000000011</v>
      </c>
      <c r="AV17" s="272">
        <f>SUMIFS('Retail_distributor-wise'!BW:BW,'Retail_distributor-wise'!$B:$B,'Supply plan_distributor-wise'!$B17,'Retail_distributor-wise'!$C:$C,'Supply plan_distributor-wise'!$C17)</f>
        <v>705.00000000000011</v>
      </c>
      <c r="AW17" s="273">
        <f t="shared" si="6"/>
        <v>4830.0000000000009</v>
      </c>
      <c r="AX17" s="165"/>
      <c r="AY17" s="161" t="s">
        <v>163</v>
      </c>
      <c r="AZ17" s="272">
        <f>SUMIFS(Distributor_projects!AV:AV,Distributor_projects!$B:$B,'Supply plan_distributor-wise'!$B17,Distributor_projects!$C:$C,'Supply plan_distributor-wise'!$C17)</f>
        <v>100</v>
      </c>
      <c r="BA17" s="272">
        <f>SUMIFS(Distributor_projects!AW:AW,Distributor_projects!$B:$B,'Supply plan_distributor-wise'!$B17,Distributor_projects!$C:$C,'Supply plan_distributor-wise'!$C17)</f>
        <v>150</v>
      </c>
      <c r="BB17" s="272">
        <f>SUMIFS(Distributor_projects!AX:AX,Distributor_projects!$B:$B,'Supply plan_distributor-wise'!$B17,Distributor_projects!$C:$C,'Supply plan_distributor-wise'!$C17)</f>
        <v>200</v>
      </c>
      <c r="BC17" s="272">
        <f>SUMIFS(Distributor_projects!AY:AY,Distributor_projects!$B:$B,'Supply plan_distributor-wise'!$B17,Distributor_projects!$C:$C,'Supply plan_distributor-wise'!$C17)</f>
        <v>250</v>
      </c>
      <c r="BD17" s="272">
        <f>SUMIFS(Distributor_projects!AZ:AZ,Distributor_projects!$B:$B,'Supply plan_distributor-wise'!$B17,Distributor_projects!$C:$C,'Supply plan_distributor-wise'!$C17)</f>
        <v>300</v>
      </c>
      <c r="BE17" s="272">
        <f>SUMIFS(Distributor_projects!BA:BA,Distributor_projects!$B:$B,'Supply plan_distributor-wise'!$B17,Distributor_projects!$C:$C,'Supply plan_distributor-wise'!$C17)</f>
        <v>350</v>
      </c>
      <c r="BF17" s="272">
        <f>SUMIFS(Distributor_projects!BB:BB,Distributor_projects!$B:$B,'Supply plan_distributor-wise'!$B17,Distributor_projects!$C:$C,'Supply plan_distributor-wise'!$C17)</f>
        <v>400</v>
      </c>
      <c r="BG17" s="272">
        <f>SUMIFS(Distributor_projects!BC:BC,Distributor_projects!$B:$B,'Supply plan_distributor-wise'!$B17,Distributor_projects!$C:$C,'Supply plan_distributor-wise'!$C17)</f>
        <v>450</v>
      </c>
      <c r="BH17" s="272">
        <f>SUMIFS(Distributor_projects!BD:BD,Distributor_projects!$B:$B,'Supply plan_distributor-wise'!$B17,Distributor_projects!$C:$C,'Supply plan_distributor-wise'!$C17)</f>
        <v>500</v>
      </c>
      <c r="BI17" s="272">
        <f>SUMIFS(Distributor_projects!BE:BE,Distributor_projects!$B:$B,'Supply plan_distributor-wise'!$B17,Distributor_projects!$C:$C,'Supply plan_distributor-wise'!$C17)</f>
        <v>550</v>
      </c>
      <c r="BJ17" s="272">
        <f>SUMIFS(Distributor_projects!BF:BF,Distributor_projects!$B:$B,'Supply plan_distributor-wise'!$B17,Distributor_projects!$C:$C,'Supply plan_distributor-wise'!$C17)</f>
        <v>600</v>
      </c>
      <c r="BK17" s="272">
        <f>SUMIFS(Distributor_projects!BG:BG,Distributor_projects!$B:$B,'Supply plan_distributor-wise'!$B17,Distributor_projects!$C:$C,'Supply plan_distributor-wise'!$C17)</f>
        <v>650</v>
      </c>
      <c r="BL17" s="273">
        <f t="shared" si="2"/>
        <v>4500</v>
      </c>
      <c r="BM17" s="165"/>
      <c r="BN17" s="161" t="s">
        <v>164</v>
      </c>
      <c r="BO17" s="185">
        <f>SUMIFS(Distributor_projects!BJ:BJ,Distributor_projects!$B:$B,'Supply plan_distributor-wise'!$B17,Distributor_projects!$C:$C,'Supply plan_distributor-wise'!$C17)</f>
        <v>0</v>
      </c>
      <c r="BP17" s="185">
        <f>SUMIFS(Distributor_projects!BK:BK,Distributor_projects!$B:$B,'Supply plan_distributor-wise'!$B17,Distributor_projects!$C:$C,'Supply plan_distributor-wise'!$C17)</f>
        <v>0</v>
      </c>
      <c r="BQ17" s="185">
        <f>SUMIFS(Distributor_projects!BL:BL,Distributor_projects!$B:$B,'Supply plan_distributor-wise'!$B17,Distributor_projects!$C:$C,'Supply plan_distributor-wise'!$C17)</f>
        <v>0</v>
      </c>
      <c r="BR17" s="185">
        <f>SUMIFS(Distributor_projects!BM:BM,Distributor_projects!$B:$B,'Supply plan_distributor-wise'!$B17,Distributor_projects!$C:$C,'Supply plan_distributor-wise'!$C17)</f>
        <v>0</v>
      </c>
      <c r="BS17" s="185">
        <f>SUMIFS(Distributor_projects!BN:BN,Distributor_projects!$B:$B,'Supply plan_distributor-wise'!$B17,Distributor_projects!$C:$C,'Supply plan_distributor-wise'!$C17)</f>
        <v>0</v>
      </c>
      <c r="BT17" s="185">
        <f>SUMIFS(Distributor_projects!BO:BO,Distributor_projects!$B:$B,'Supply plan_distributor-wise'!$B17,Distributor_projects!$C:$C,'Supply plan_distributor-wise'!$C17)</f>
        <v>0</v>
      </c>
      <c r="BU17" s="185">
        <f>SUMIFS(Distributor_projects!BP:BP,Distributor_projects!$B:$B,'Supply plan_distributor-wise'!$B17,Distributor_projects!$C:$C,'Supply plan_distributor-wise'!$C17)</f>
        <v>0</v>
      </c>
      <c r="BV17" s="185">
        <f>SUMIFS(Distributor_projects!BQ:BQ,Distributor_projects!$B:$B,'Supply plan_distributor-wise'!$B17,Distributor_projects!$C:$C,'Supply plan_distributor-wise'!$C17)</f>
        <v>0</v>
      </c>
      <c r="BW17" s="185">
        <f>SUMIFS(Distributor_projects!BR:BR,Distributor_projects!$B:$B,'Supply plan_distributor-wise'!$B17,Distributor_projects!$C:$C,'Supply plan_distributor-wise'!$C17)</f>
        <v>0</v>
      </c>
      <c r="BX17" s="185">
        <f>SUMIFS(Distributor_projects!BS:BS,Distributor_projects!$B:$B,'Supply plan_distributor-wise'!$B17,Distributor_projects!$C:$C,'Supply plan_distributor-wise'!$C17)</f>
        <v>0</v>
      </c>
      <c r="BY17" s="185">
        <f>SUMIFS(Distributor_projects!BT:BT,Distributor_projects!$B:$B,'Supply plan_distributor-wise'!$B17,Distributor_projects!$C:$C,'Supply plan_distributor-wise'!$C17)</f>
        <v>0</v>
      </c>
      <c r="BZ17" s="185">
        <f>SUMIFS(Distributor_projects!BU:BU,Distributor_projects!$B:$B,'Supply plan_distributor-wise'!$B17,Distributor_projects!$C:$C,'Supply plan_distributor-wise'!$C17)</f>
        <v>0</v>
      </c>
      <c r="CA17" s="273">
        <f t="shared" si="3"/>
        <v>0</v>
      </c>
      <c r="CB17" s="165"/>
      <c r="CC17" s="152"/>
      <c r="CD17" s="161" t="s">
        <v>163</v>
      </c>
      <c r="CE17" s="161" t="s">
        <v>163</v>
      </c>
      <c r="CF17" s="161" t="s">
        <v>163</v>
      </c>
      <c r="CG17" s="161" t="s">
        <v>163</v>
      </c>
      <c r="CH17" s="161" t="s">
        <v>163</v>
      </c>
      <c r="CI17" s="161" t="s">
        <v>163</v>
      </c>
      <c r="CJ17" s="161" t="s">
        <v>163</v>
      </c>
      <c r="CK17" s="161" t="s">
        <v>163</v>
      </c>
      <c r="CL17" s="161" t="s">
        <v>163</v>
      </c>
      <c r="CM17" s="161" t="s">
        <v>163</v>
      </c>
      <c r="CN17" s="161" t="s">
        <v>163</v>
      </c>
      <c r="CO17" s="161" t="s">
        <v>163</v>
      </c>
      <c r="CP17" s="161" t="s">
        <v>163</v>
      </c>
      <c r="CQ17" s="161" t="s">
        <v>163</v>
      </c>
      <c r="CR17" s="161" t="s">
        <v>163</v>
      </c>
      <c r="CS17" s="161" t="s">
        <v>163</v>
      </c>
      <c r="CT17" s="161" t="s">
        <v>163</v>
      </c>
      <c r="CU17" s="161" t="s">
        <v>163</v>
      </c>
      <c r="CV17" s="161" t="s">
        <v>163</v>
      </c>
      <c r="CW17" s="161" t="s">
        <v>163</v>
      </c>
      <c r="CX17" s="161" t="s">
        <v>163</v>
      </c>
      <c r="CY17" s="161" t="s">
        <v>163</v>
      </c>
      <c r="CZ17" s="161" t="s">
        <v>163</v>
      </c>
      <c r="DA17" s="161" t="s">
        <v>163</v>
      </c>
      <c r="DB17" s="161" t="s">
        <v>164</v>
      </c>
      <c r="DC17" s="161" t="s">
        <v>164</v>
      </c>
      <c r="DD17" s="161" t="s">
        <v>164</v>
      </c>
      <c r="DE17" s="161" t="s">
        <v>164</v>
      </c>
      <c r="DF17" s="161" t="s">
        <v>164</v>
      </c>
      <c r="DG17" s="161" t="s">
        <v>164</v>
      </c>
      <c r="DH17" s="161" t="s">
        <v>164</v>
      </c>
      <c r="DI17" s="161" t="s">
        <v>164</v>
      </c>
      <c r="DJ17" s="161" t="s">
        <v>164</v>
      </c>
      <c r="DK17" s="161" t="s">
        <v>164</v>
      </c>
      <c r="DL17" s="161" t="s">
        <v>164</v>
      </c>
      <c r="DM17" s="161" t="s">
        <v>164</v>
      </c>
      <c r="DN17" s="161" t="s">
        <v>163</v>
      </c>
      <c r="DO17" s="161" t="s">
        <v>163</v>
      </c>
      <c r="DP17" s="161" t="s">
        <v>163</v>
      </c>
      <c r="DQ17" s="161" t="s">
        <v>163</v>
      </c>
      <c r="DR17" s="161" t="s">
        <v>163</v>
      </c>
      <c r="DS17" s="161" t="s">
        <v>163</v>
      </c>
      <c r="DT17" s="161" t="s">
        <v>163</v>
      </c>
      <c r="DU17" s="161" t="s">
        <v>163</v>
      </c>
      <c r="DV17" s="161" t="s">
        <v>163</v>
      </c>
      <c r="DW17" s="161" t="s">
        <v>163</v>
      </c>
      <c r="DX17" s="161" t="s">
        <v>163</v>
      </c>
      <c r="DY17" s="161" t="s">
        <v>163</v>
      </c>
      <c r="DZ17" s="161" t="s">
        <v>164</v>
      </c>
      <c r="EA17" s="161" t="s">
        <v>164</v>
      </c>
      <c r="EB17" s="161" t="s">
        <v>164</v>
      </c>
      <c r="EC17" s="161" t="s">
        <v>164</v>
      </c>
      <c r="ED17" s="161" t="s">
        <v>164</v>
      </c>
      <c r="EE17" s="161" t="s">
        <v>164</v>
      </c>
      <c r="EF17" s="161" t="s">
        <v>164</v>
      </c>
      <c r="EG17" s="161" t="s">
        <v>164</v>
      </c>
      <c r="EH17" s="161" t="s">
        <v>164</v>
      </c>
      <c r="EI17" s="161" t="s">
        <v>164</v>
      </c>
      <c r="EJ17" s="161" t="s">
        <v>164</v>
      </c>
      <c r="EK17" s="161" t="s">
        <v>164</v>
      </c>
    </row>
    <row r="18" spans="1:141">
      <c r="A18" s="161" t="s">
        <v>326</v>
      </c>
      <c r="B18" s="162" t="s">
        <v>431</v>
      </c>
      <c r="C18" s="161" t="s">
        <v>338</v>
      </c>
      <c r="D18" s="161" t="s">
        <v>14</v>
      </c>
      <c r="E18" s="161" t="s">
        <v>687</v>
      </c>
      <c r="F18" s="161" t="s">
        <v>163</v>
      </c>
      <c r="G18" s="272">
        <f>SUMIFS('Retail_distributor-wise'!CZ:CZ,'Retail_distributor-wise'!$B:$B,'Supply plan_distributor-wise'!$B18,'Retail_distributor-wise'!$C:$C,'Supply plan_distributor-wise'!$C18)</f>
        <v>1040</v>
      </c>
      <c r="H18" s="272">
        <f>SUMIFS('Retail_distributor-wise'!DA:DA,'Retail_distributor-wise'!$B:$B,'Supply plan_distributor-wise'!$B18,'Retail_distributor-wise'!$C:$C,'Supply plan_distributor-wise'!$C18)</f>
        <v>1400</v>
      </c>
      <c r="I18" s="272">
        <f>SUMIFS('Retail_distributor-wise'!DB:DB,'Retail_distributor-wise'!$B:$B,'Supply plan_distributor-wise'!$B18,'Retail_distributor-wise'!$C:$C,'Supply plan_distributor-wise'!$C18)</f>
        <v>1240</v>
      </c>
      <c r="J18" s="272">
        <f>SUMIFS('Retail_distributor-wise'!DC:DC,'Retail_distributor-wise'!$B:$B,'Supply plan_distributor-wise'!$B18,'Retail_distributor-wise'!$C:$C,'Supply plan_distributor-wise'!$C18)</f>
        <v>1040</v>
      </c>
      <c r="K18" s="272">
        <f>SUMIFS('Retail_distributor-wise'!DD:DD,'Retail_distributor-wise'!$B:$B,'Supply plan_distributor-wise'!$B18,'Retail_distributor-wise'!$C:$C,'Supply plan_distributor-wise'!$C18)</f>
        <v>880</v>
      </c>
      <c r="L18" s="272">
        <f>SUMIFS('Retail_distributor-wise'!DE:DE,'Retail_distributor-wise'!$B:$B,'Supply plan_distributor-wise'!$B18,'Retail_distributor-wise'!$C:$C,'Supply plan_distributor-wise'!$C18)</f>
        <v>960</v>
      </c>
      <c r="M18" s="272">
        <f>SUMIFS('Retail_distributor-wise'!DF:DF,'Retail_distributor-wise'!$B:$B,'Supply plan_distributor-wise'!$B18,'Retail_distributor-wise'!$C:$C,'Supply plan_distributor-wise'!$C18)</f>
        <v>1116</v>
      </c>
      <c r="N18" s="272">
        <f>SUMIFS('Retail_distributor-wise'!DG:DG,'Retail_distributor-wise'!$B:$B,'Supply plan_distributor-wise'!$B18,'Retail_distributor-wise'!$C:$C,'Supply plan_distributor-wise'!$C18)</f>
        <v>1184</v>
      </c>
      <c r="O18" s="272">
        <f>SUMIFS('Retail_distributor-wise'!DH:DH,'Retail_distributor-wise'!$B:$B,'Supply plan_distributor-wise'!$B18,'Retail_distributor-wise'!$C:$C,'Supply plan_distributor-wise'!$C18)</f>
        <v>960</v>
      </c>
      <c r="P18" s="272">
        <f>SUMIFS('Retail_distributor-wise'!DI:DI,'Retail_distributor-wise'!$B:$B,'Supply plan_distributor-wise'!$B18,'Retail_distributor-wise'!$C:$C,'Supply plan_distributor-wise'!$C18)</f>
        <v>784</v>
      </c>
      <c r="Q18" s="272">
        <f>SUMIFS('Retail_distributor-wise'!DJ:DJ,'Retail_distributor-wise'!$B:$B,'Supply plan_distributor-wise'!$B18,'Retail_distributor-wise'!$C:$C,'Supply plan_distributor-wise'!$C18)</f>
        <v>440</v>
      </c>
      <c r="R18" s="272">
        <f>SUMIFS('Retail_distributor-wise'!DK:DK,'Retail_distributor-wise'!$B:$B,'Supply plan_distributor-wise'!$B18,'Retail_distributor-wise'!$C:$C,'Supply plan_distributor-wise'!$C18)</f>
        <v>256</v>
      </c>
      <c r="S18" s="273">
        <f t="shared" si="0"/>
        <v>11300</v>
      </c>
      <c r="T18" s="251"/>
      <c r="U18" s="161" t="s">
        <v>163</v>
      </c>
      <c r="V18" s="309">
        <f>SUMIFS('Retail_distributor-wise'!DN:DN,'Retail_distributor-wise'!$B:$B,'Supply plan_distributor-wise'!$B18,'Retail_distributor-wise'!$C:$C,'Supply plan_distributor-wise'!$C18)</f>
        <v>0</v>
      </c>
      <c r="W18" s="309">
        <f>SUMIFS('Retail_distributor-wise'!DO:DO,'Retail_distributor-wise'!$B:$B,'Supply plan_distributor-wise'!$B18,'Retail_distributor-wise'!$C:$C,'Supply plan_distributor-wise'!$C18)</f>
        <v>0</v>
      </c>
      <c r="X18" s="309">
        <f>SUMIFS('Retail_distributor-wise'!DP:DP,'Retail_distributor-wise'!$B:$B,'Supply plan_distributor-wise'!$B18,'Retail_distributor-wise'!$C:$C,'Supply plan_distributor-wise'!$C18)</f>
        <v>0</v>
      </c>
      <c r="Y18" s="309">
        <f>SUMIFS('Retail_distributor-wise'!DQ:DQ,'Retail_distributor-wise'!$B:$B,'Supply plan_distributor-wise'!$B18,'Retail_distributor-wise'!$C:$C,'Supply plan_distributor-wise'!$C18)</f>
        <v>0</v>
      </c>
      <c r="Z18" s="309">
        <f>SUMIFS('Retail_distributor-wise'!DR:DR,'Retail_distributor-wise'!$B:$B,'Supply plan_distributor-wise'!$B18,'Retail_distributor-wise'!$C:$C,'Supply plan_distributor-wise'!$C18)</f>
        <v>0</v>
      </c>
      <c r="AA18" s="309">
        <f>SUMIFS('Retail_distributor-wise'!DS:DS,'Retail_distributor-wise'!$B:$B,'Supply plan_distributor-wise'!$B18,'Retail_distributor-wise'!$C:$C,'Supply plan_distributor-wise'!$C18)</f>
        <v>0</v>
      </c>
      <c r="AB18" s="272">
        <f>SUMIFS('Retail_distributor-wise'!DT:DT,'Retail_distributor-wise'!$B:$B,'Supply plan_distributor-wise'!$B18,'Retail_distributor-wise'!$C:$C,'Supply plan_distributor-wise'!$C18)</f>
        <v>123.99999999999997</v>
      </c>
      <c r="AC18" s="272">
        <f>SUMIFS('Retail_distributor-wise'!DU:DU,'Retail_distributor-wise'!$B:$B,'Supply plan_distributor-wise'!$B18,'Retail_distributor-wise'!$C:$C,'Supply plan_distributor-wise'!$C18)</f>
        <v>295.99999999999994</v>
      </c>
      <c r="AD18" s="272">
        <f>SUMIFS('Retail_distributor-wise'!DV:DV,'Retail_distributor-wise'!$B:$B,'Supply plan_distributor-wise'!$B18,'Retail_distributor-wise'!$C:$C,'Supply plan_distributor-wise'!$C18)</f>
        <v>640</v>
      </c>
      <c r="AE18" s="272">
        <f>SUMIFS('Retail_distributor-wise'!DW:DW,'Retail_distributor-wise'!$B:$B,'Supply plan_distributor-wise'!$B18,'Retail_distributor-wise'!$C:$C,'Supply plan_distributor-wise'!$C18)</f>
        <v>1176</v>
      </c>
      <c r="AF18" s="272">
        <f>SUMIFS('Retail_distributor-wise'!DX:DX,'Retail_distributor-wise'!$B:$B,'Supply plan_distributor-wise'!$B18,'Retail_distributor-wise'!$C:$C,'Supply plan_distributor-wise'!$C18)</f>
        <v>1760</v>
      </c>
      <c r="AG18" s="272">
        <f>SUMIFS('Retail_distributor-wise'!DY:DY,'Retail_distributor-wise'!$B:$B,'Supply plan_distributor-wise'!$B18,'Retail_distributor-wise'!$C:$C,'Supply plan_distributor-wise'!$C18)</f>
        <v>2304</v>
      </c>
      <c r="AH18" s="273">
        <f t="shared" si="1"/>
        <v>6300</v>
      </c>
      <c r="AI18" s="251"/>
      <c r="AJ18" s="161" t="s">
        <v>164</v>
      </c>
      <c r="AK18" s="272">
        <f>SUMIFS('Retail_distributor-wise'!BL:BL,'Retail_distributor-wise'!$B:$B,'Supply plan_distributor-wise'!$B18,'Retail_distributor-wise'!$C:$C,'Supply plan_distributor-wise'!$C18)</f>
        <v>259.99999999999994</v>
      </c>
      <c r="AL18" s="272">
        <f>SUMIFS('Retail_distributor-wise'!BM:BM,'Retail_distributor-wise'!$B:$B,'Supply plan_distributor-wise'!$B18,'Retail_distributor-wise'!$C:$C,'Supply plan_distributor-wise'!$C18)</f>
        <v>349.99999999999994</v>
      </c>
      <c r="AM18" s="272">
        <f>SUMIFS('Retail_distributor-wise'!BN:BN,'Retail_distributor-wise'!$B:$B,'Supply plan_distributor-wise'!$B18,'Retail_distributor-wise'!$C:$C,'Supply plan_distributor-wise'!$C18)</f>
        <v>309.99999999999994</v>
      </c>
      <c r="AN18" s="272">
        <f>SUMIFS('Retail_distributor-wise'!BO:BO,'Retail_distributor-wise'!$B:$B,'Supply plan_distributor-wise'!$B18,'Retail_distributor-wise'!$C:$C,'Supply plan_distributor-wise'!$C18)</f>
        <v>259.99999999999994</v>
      </c>
      <c r="AO18" s="272">
        <f>SUMIFS('Retail_distributor-wise'!BP:BP,'Retail_distributor-wise'!$B:$B,'Supply plan_distributor-wise'!$B18,'Retail_distributor-wise'!$C:$C,'Supply plan_distributor-wise'!$C18)</f>
        <v>219.99999999999994</v>
      </c>
      <c r="AP18" s="272">
        <f>SUMIFS('Retail_distributor-wise'!BQ:BQ,'Retail_distributor-wise'!$B:$B,'Supply plan_distributor-wise'!$B18,'Retail_distributor-wise'!$C:$C,'Supply plan_distributor-wise'!$C18)</f>
        <v>239.99999999999994</v>
      </c>
      <c r="AQ18" s="272">
        <f>SUMIFS('Retail_distributor-wise'!BR:BR,'Retail_distributor-wise'!$B:$B,'Supply plan_distributor-wise'!$B18,'Retail_distributor-wise'!$C:$C,'Supply plan_distributor-wise'!$C18)</f>
        <v>309.99999999999994</v>
      </c>
      <c r="AR18" s="272">
        <f>SUMIFS('Retail_distributor-wise'!BS:BS,'Retail_distributor-wise'!$B:$B,'Supply plan_distributor-wise'!$B18,'Retail_distributor-wise'!$C:$C,'Supply plan_distributor-wise'!$C18)</f>
        <v>369.99999999999994</v>
      </c>
      <c r="AS18" s="272">
        <f>SUMIFS('Retail_distributor-wise'!BT:BT,'Retail_distributor-wise'!$B:$B,'Supply plan_distributor-wise'!$B18,'Retail_distributor-wise'!$C:$C,'Supply plan_distributor-wise'!$C18)</f>
        <v>399.99999999999989</v>
      </c>
      <c r="AT18" s="272">
        <f>SUMIFS('Retail_distributor-wise'!BU:BU,'Retail_distributor-wise'!$B:$B,'Supply plan_distributor-wise'!$B18,'Retail_distributor-wise'!$C:$C,'Supply plan_distributor-wise'!$C18)</f>
        <v>489.99999999999989</v>
      </c>
      <c r="AU18" s="272">
        <f>SUMIFS('Retail_distributor-wise'!BV:BV,'Retail_distributor-wise'!$B:$B,'Supply plan_distributor-wise'!$B18,'Retail_distributor-wise'!$C:$C,'Supply plan_distributor-wise'!$C18)</f>
        <v>549.99999999999989</v>
      </c>
      <c r="AV18" s="272">
        <f>SUMIFS('Retail_distributor-wise'!BW:BW,'Retail_distributor-wise'!$B:$B,'Supply plan_distributor-wise'!$B18,'Retail_distributor-wise'!$C:$C,'Supply plan_distributor-wise'!$C18)</f>
        <v>639.99999999999989</v>
      </c>
      <c r="AW18" s="273">
        <f t="shared" si="6"/>
        <v>4399.9999999999991</v>
      </c>
      <c r="AX18" s="165"/>
      <c r="AY18" s="161" t="s">
        <v>163</v>
      </c>
      <c r="AZ18" s="272">
        <f>SUMIFS(Distributor_projects!AV:AV,Distributor_projects!$B:$B,'Supply plan_distributor-wise'!$B18,Distributor_projects!$C:$C,'Supply plan_distributor-wise'!$C18)</f>
        <v>100</v>
      </c>
      <c r="BA18" s="272">
        <f>SUMIFS(Distributor_projects!AW:AW,Distributor_projects!$B:$B,'Supply plan_distributor-wise'!$B18,Distributor_projects!$C:$C,'Supply plan_distributor-wise'!$C18)</f>
        <v>125</v>
      </c>
      <c r="BB18" s="272">
        <f>SUMIFS(Distributor_projects!AX:AX,Distributor_projects!$B:$B,'Supply plan_distributor-wise'!$B18,Distributor_projects!$C:$C,'Supply plan_distributor-wise'!$C18)</f>
        <v>150</v>
      </c>
      <c r="BC18" s="272">
        <f>SUMIFS(Distributor_projects!AY:AY,Distributor_projects!$B:$B,'Supply plan_distributor-wise'!$B18,Distributor_projects!$C:$C,'Supply plan_distributor-wise'!$C18)</f>
        <v>175</v>
      </c>
      <c r="BD18" s="272">
        <f>SUMIFS(Distributor_projects!AZ:AZ,Distributor_projects!$B:$B,'Supply plan_distributor-wise'!$B18,Distributor_projects!$C:$C,'Supply plan_distributor-wise'!$C18)</f>
        <v>200</v>
      </c>
      <c r="BE18" s="272">
        <f>SUMIFS(Distributor_projects!BA:BA,Distributor_projects!$B:$B,'Supply plan_distributor-wise'!$B18,Distributor_projects!$C:$C,'Supply plan_distributor-wise'!$C18)</f>
        <v>225</v>
      </c>
      <c r="BF18" s="272">
        <f>SUMIFS(Distributor_projects!BB:BB,Distributor_projects!$B:$B,'Supply plan_distributor-wise'!$B18,Distributor_projects!$C:$C,'Supply plan_distributor-wise'!$C18)</f>
        <v>250</v>
      </c>
      <c r="BG18" s="272">
        <f>SUMIFS(Distributor_projects!BC:BC,Distributor_projects!$B:$B,'Supply plan_distributor-wise'!$B18,Distributor_projects!$C:$C,'Supply plan_distributor-wise'!$C18)</f>
        <v>275</v>
      </c>
      <c r="BH18" s="272">
        <f>SUMIFS(Distributor_projects!BD:BD,Distributor_projects!$B:$B,'Supply plan_distributor-wise'!$B18,Distributor_projects!$C:$C,'Supply plan_distributor-wise'!$C18)</f>
        <v>300</v>
      </c>
      <c r="BI18" s="272">
        <f>SUMIFS(Distributor_projects!BE:BE,Distributor_projects!$B:$B,'Supply plan_distributor-wise'!$B18,Distributor_projects!$C:$C,'Supply plan_distributor-wise'!$C18)</f>
        <v>325</v>
      </c>
      <c r="BJ18" s="272">
        <f>SUMIFS(Distributor_projects!BF:BF,Distributor_projects!$B:$B,'Supply plan_distributor-wise'!$B18,Distributor_projects!$C:$C,'Supply plan_distributor-wise'!$C18)</f>
        <v>350</v>
      </c>
      <c r="BK18" s="272">
        <f>SUMIFS(Distributor_projects!BG:BG,Distributor_projects!$B:$B,'Supply plan_distributor-wise'!$B18,Distributor_projects!$C:$C,'Supply plan_distributor-wise'!$C18)</f>
        <v>375</v>
      </c>
      <c r="BL18" s="273">
        <f t="shared" si="2"/>
        <v>2850</v>
      </c>
      <c r="BM18" s="165"/>
      <c r="BN18" s="161" t="s">
        <v>164</v>
      </c>
      <c r="BO18" s="185">
        <f>SUMIFS(Distributor_projects!BJ:BJ,Distributor_projects!$B:$B,'Supply plan_distributor-wise'!$B18,Distributor_projects!$C:$C,'Supply plan_distributor-wise'!$C18)</f>
        <v>100</v>
      </c>
      <c r="BP18" s="185">
        <f>SUMIFS(Distributor_projects!BK:BK,Distributor_projects!$B:$B,'Supply plan_distributor-wise'!$B18,Distributor_projects!$C:$C,'Supply plan_distributor-wise'!$C18)</f>
        <v>125</v>
      </c>
      <c r="BQ18" s="185">
        <f>SUMIFS(Distributor_projects!BL:BL,Distributor_projects!$B:$B,'Supply plan_distributor-wise'!$B18,Distributor_projects!$C:$C,'Supply plan_distributor-wise'!$C18)</f>
        <v>150</v>
      </c>
      <c r="BR18" s="185">
        <f>SUMIFS(Distributor_projects!BM:BM,Distributor_projects!$B:$B,'Supply plan_distributor-wise'!$B18,Distributor_projects!$C:$C,'Supply plan_distributor-wise'!$C18)</f>
        <v>175</v>
      </c>
      <c r="BS18" s="185">
        <f>SUMIFS(Distributor_projects!BN:BN,Distributor_projects!$B:$B,'Supply plan_distributor-wise'!$B18,Distributor_projects!$C:$C,'Supply plan_distributor-wise'!$C18)</f>
        <v>200</v>
      </c>
      <c r="BT18" s="185">
        <f>SUMIFS(Distributor_projects!BO:BO,Distributor_projects!$B:$B,'Supply plan_distributor-wise'!$B18,Distributor_projects!$C:$C,'Supply plan_distributor-wise'!$C18)</f>
        <v>225</v>
      </c>
      <c r="BU18" s="185">
        <f>SUMIFS(Distributor_projects!BP:BP,Distributor_projects!$B:$B,'Supply plan_distributor-wise'!$B18,Distributor_projects!$C:$C,'Supply plan_distributor-wise'!$C18)</f>
        <v>250</v>
      </c>
      <c r="BV18" s="185">
        <f>SUMIFS(Distributor_projects!BQ:BQ,Distributor_projects!$B:$B,'Supply plan_distributor-wise'!$B18,Distributor_projects!$C:$C,'Supply plan_distributor-wise'!$C18)</f>
        <v>275</v>
      </c>
      <c r="BW18" s="185">
        <f>SUMIFS(Distributor_projects!BR:BR,Distributor_projects!$B:$B,'Supply plan_distributor-wise'!$B18,Distributor_projects!$C:$C,'Supply plan_distributor-wise'!$C18)</f>
        <v>300</v>
      </c>
      <c r="BX18" s="185">
        <f>SUMIFS(Distributor_projects!BS:BS,Distributor_projects!$B:$B,'Supply plan_distributor-wise'!$B18,Distributor_projects!$C:$C,'Supply plan_distributor-wise'!$C18)</f>
        <v>325</v>
      </c>
      <c r="BY18" s="185">
        <f>SUMIFS(Distributor_projects!BT:BT,Distributor_projects!$B:$B,'Supply plan_distributor-wise'!$B18,Distributor_projects!$C:$C,'Supply plan_distributor-wise'!$C18)</f>
        <v>350</v>
      </c>
      <c r="BZ18" s="185">
        <f>SUMIFS(Distributor_projects!BU:BU,Distributor_projects!$B:$B,'Supply plan_distributor-wise'!$B18,Distributor_projects!$C:$C,'Supply plan_distributor-wise'!$C18)</f>
        <v>375</v>
      </c>
      <c r="CA18" s="273">
        <f t="shared" si="3"/>
        <v>2850</v>
      </c>
      <c r="CB18" s="165"/>
      <c r="CC18" s="152"/>
      <c r="CD18" s="161" t="s">
        <v>163</v>
      </c>
      <c r="CE18" s="161" t="s">
        <v>163</v>
      </c>
      <c r="CF18" s="161" t="s">
        <v>163</v>
      </c>
      <c r="CG18" s="161" t="s">
        <v>163</v>
      </c>
      <c r="CH18" s="161" t="s">
        <v>163</v>
      </c>
      <c r="CI18" s="161" t="s">
        <v>163</v>
      </c>
      <c r="CJ18" s="161" t="s">
        <v>163</v>
      </c>
      <c r="CK18" s="161" t="s">
        <v>163</v>
      </c>
      <c r="CL18" s="161" t="s">
        <v>163</v>
      </c>
      <c r="CM18" s="161" t="s">
        <v>163</v>
      </c>
      <c r="CN18" s="161" t="s">
        <v>163</v>
      </c>
      <c r="CO18" s="161" t="s">
        <v>163</v>
      </c>
      <c r="CP18" s="161" t="s">
        <v>163</v>
      </c>
      <c r="CQ18" s="161" t="s">
        <v>163</v>
      </c>
      <c r="CR18" s="161" t="s">
        <v>163</v>
      </c>
      <c r="CS18" s="161" t="s">
        <v>163</v>
      </c>
      <c r="CT18" s="161" t="s">
        <v>163</v>
      </c>
      <c r="CU18" s="161" t="s">
        <v>163</v>
      </c>
      <c r="CV18" s="161" t="s">
        <v>163</v>
      </c>
      <c r="CW18" s="161" t="s">
        <v>163</v>
      </c>
      <c r="CX18" s="161" t="s">
        <v>163</v>
      </c>
      <c r="CY18" s="161" t="s">
        <v>163</v>
      </c>
      <c r="CZ18" s="161" t="s">
        <v>163</v>
      </c>
      <c r="DA18" s="161" t="s">
        <v>163</v>
      </c>
      <c r="DB18" s="161" t="s">
        <v>164</v>
      </c>
      <c r="DC18" s="161" t="s">
        <v>164</v>
      </c>
      <c r="DD18" s="161" t="s">
        <v>164</v>
      </c>
      <c r="DE18" s="161" t="s">
        <v>164</v>
      </c>
      <c r="DF18" s="161" t="s">
        <v>164</v>
      </c>
      <c r="DG18" s="161" t="s">
        <v>164</v>
      </c>
      <c r="DH18" s="161" t="s">
        <v>164</v>
      </c>
      <c r="DI18" s="161" t="s">
        <v>164</v>
      </c>
      <c r="DJ18" s="161" t="s">
        <v>164</v>
      </c>
      <c r="DK18" s="161" t="s">
        <v>164</v>
      </c>
      <c r="DL18" s="161" t="s">
        <v>164</v>
      </c>
      <c r="DM18" s="161" t="s">
        <v>164</v>
      </c>
      <c r="DN18" s="161" t="s">
        <v>163</v>
      </c>
      <c r="DO18" s="161" t="s">
        <v>163</v>
      </c>
      <c r="DP18" s="161" t="s">
        <v>163</v>
      </c>
      <c r="DQ18" s="161" t="s">
        <v>163</v>
      </c>
      <c r="DR18" s="161" t="s">
        <v>163</v>
      </c>
      <c r="DS18" s="161" t="s">
        <v>163</v>
      </c>
      <c r="DT18" s="161" t="s">
        <v>163</v>
      </c>
      <c r="DU18" s="161" t="s">
        <v>163</v>
      </c>
      <c r="DV18" s="161" t="s">
        <v>163</v>
      </c>
      <c r="DW18" s="161" t="s">
        <v>163</v>
      </c>
      <c r="DX18" s="161" t="s">
        <v>163</v>
      </c>
      <c r="DY18" s="161" t="s">
        <v>163</v>
      </c>
      <c r="DZ18" s="161" t="s">
        <v>164</v>
      </c>
      <c r="EA18" s="161" t="s">
        <v>164</v>
      </c>
      <c r="EB18" s="161" t="s">
        <v>164</v>
      </c>
      <c r="EC18" s="161" t="s">
        <v>164</v>
      </c>
      <c r="ED18" s="161" t="s">
        <v>164</v>
      </c>
      <c r="EE18" s="161" t="s">
        <v>164</v>
      </c>
      <c r="EF18" s="161" t="s">
        <v>164</v>
      </c>
      <c r="EG18" s="161" t="s">
        <v>164</v>
      </c>
      <c r="EH18" s="161" t="s">
        <v>164</v>
      </c>
      <c r="EI18" s="161" t="s">
        <v>164</v>
      </c>
      <c r="EJ18" s="161" t="s">
        <v>164</v>
      </c>
      <c r="EK18" s="161" t="s">
        <v>164</v>
      </c>
    </row>
    <row r="19" spans="1:141">
      <c r="A19" s="161" t="s">
        <v>326</v>
      </c>
      <c r="B19" s="162" t="s">
        <v>433</v>
      </c>
      <c r="C19" s="161" t="s">
        <v>340</v>
      </c>
      <c r="D19" s="161" t="s">
        <v>14</v>
      </c>
      <c r="E19" s="161" t="s">
        <v>687</v>
      </c>
      <c r="F19" s="161" t="s">
        <v>162</v>
      </c>
      <c r="G19" s="309">
        <f>SUMIFS('Retail_distributor-wise'!CZ:CZ,'Retail_distributor-wise'!$B:$B,'Supply plan_distributor-wise'!$B19,'Retail_distributor-wise'!$C:$C,'Supply plan_distributor-wise'!$C19)</f>
        <v>0</v>
      </c>
      <c r="H19" s="309">
        <f>SUMIFS('Retail_distributor-wise'!DA:DA,'Retail_distributor-wise'!$B:$B,'Supply plan_distributor-wise'!$B19,'Retail_distributor-wise'!$C:$C,'Supply plan_distributor-wise'!$C19)</f>
        <v>0</v>
      </c>
      <c r="I19" s="309">
        <f>SUMIFS('Retail_distributor-wise'!DB:DB,'Retail_distributor-wise'!$B:$B,'Supply plan_distributor-wise'!$B19,'Retail_distributor-wise'!$C:$C,'Supply plan_distributor-wise'!$C19)</f>
        <v>0</v>
      </c>
      <c r="J19" s="309">
        <f>SUMIFS('Retail_distributor-wise'!DC:DC,'Retail_distributor-wise'!$B:$B,'Supply plan_distributor-wise'!$B19,'Retail_distributor-wise'!$C:$C,'Supply plan_distributor-wise'!$C19)</f>
        <v>0</v>
      </c>
      <c r="K19" s="309">
        <f>SUMIFS('Retail_distributor-wise'!DD:DD,'Retail_distributor-wise'!$B:$B,'Supply plan_distributor-wise'!$B19,'Retail_distributor-wise'!$C:$C,'Supply plan_distributor-wise'!$C19)</f>
        <v>0</v>
      </c>
      <c r="L19" s="309">
        <f>SUMIFS('Retail_distributor-wise'!DE:DE,'Retail_distributor-wise'!$B:$B,'Supply plan_distributor-wise'!$B19,'Retail_distributor-wise'!$C:$C,'Supply plan_distributor-wise'!$C19)</f>
        <v>0</v>
      </c>
      <c r="M19" s="309">
        <f>SUMIFS('Retail_distributor-wise'!DF:DF,'Retail_distributor-wise'!$B:$B,'Supply plan_distributor-wise'!$B19,'Retail_distributor-wise'!$C:$C,'Supply plan_distributor-wise'!$C19)</f>
        <v>0</v>
      </c>
      <c r="N19" s="309">
        <f>SUMIFS('Retail_distributor-wise'!DG:DG,'Retail_distributor-wise'!$B:$B,'Supply plan_distributor-wise'!$B19,'Retail_distributor-wise'!$C:$C,'Supply plan_distributor-wise'!$C19)</f>
        <v>0</v>
      </c>
      <c r="O19" s="309">
        <f>SUMIFS('Retail_distributor-wise'!DH:DH,'Retail_distributor-wise'!$B:$B,'Supply plan_distributor-wise'!$B19,'Retail_distributor-wise'!$C:$C,'Supply plan_distributor-wise'!$C19)</f>
        <v>0</v>
      </c>
      <c r="P19" s="309">
        <f>SUMIFS('Retail_distributor-wise'!DI:DI,'Retail_distributor-wise'!$B:$B,'Supply plan_distributor-wise'!$B19,'Retail_distributor-wise'!$C:$C,'Supply plan_distributor-wise'!$C19)</f>
        <v>0</v>
      </c>
      <c r="Q19" s="309">
        <f>SUMIFS('Retail_distributor-wise'!DJ:DJ,'Retail_distributor-wise'!$B:$B,'Supply plan_distributor-wise'!$B19,'Retail_distributor-wise'!$C:$C,'Supply plan_distributor-wise'!$C19)</f>
        <v>0</v>
      </c>
      <c r="R19" s="309">
        <f>SUMIFS('Retail_distributor-wise'!DK:DK,'Retail_distributor-wise'!$B:$B,'Supply plan_distributor-wise'!$B19,'Retail_distributor-wise'!$C:$C,'Supply plan_distributor-wise'!$C19)</f>
        <v>0</v>
      </c>
      <c r="S19" s="310">
        <f t="shared" si="0"/>
        <v>0</v>
      </c>
      <c r="T19" s="251"/>
      <c r="U19" s="161" t="s">
        <v>162</v>
      </c>
      <c r="V19" s="272">
        <f>SUMIFS('Retail_distributor-wise'!DN:DN,'Retail_distributor-wise'!$B:$B,'Supply plan_distributor-wise'!$B19,'Retail_distributor-wise'!$C:$C,'Supply plan_distributor-wise'!$C19)</f>
        <v>120</v>
      </c>
      <c r="W19" s="272">
        <f>SUMIFS('Retail_distributor-wise'!DO:DO,'Retail_distributor-wise'!$B:$B,'Supply plan_distributor-wise'!$B19,'Retail_distributor-wise'!$C:$C,'Supply plan_distributor-wise'!$C19)</f>
        <v>160</v>
      </c>
      <c r="X19" s="272">
        <f>SUMIFS('Retail_distributor-wise'!DP:DP,'Retail_distributor-wise'!$B:$B,'Supply plan_distributor-wise'!$B19,'Retail_distributor-wise'!$C:$C,'Supply plan_distributor-wise'!$C19)</f>
        <v>120</v>
      </c>
      <c r="Y19" s="272">
        <f>SUMIFS('Retail_distributor-wise'!DQ:DQ,'Retail_distributor-wise'!$B:$B,'Supply plan_distributor-wise'!$B19,'Retail_distributor-wise'!$C:$C,'Supply plan_distributor-wise'!$C19)</f>
        <v>120</v>
      </c>
      <c r="Z19" s="272">
        <f>SUMIFS('Retail_distributor-wise'!DR:DR,'Retail_distributor-wise'!$B:$B,'Supply plan_distributor-wise'!$B19,'Retail_distributor-wise'!$C:$C,'Supply plan_distributor-wise'!$C19)</f>
        <v>80</v>
      </c>
      <c r="AA19" s="272">
        <f>SUMIFS('Retail_distributor-wise'!DS:DS,'Retail_distributor-wise'!$B:$B,'Supply plan_distributor-wise'!$B19,'Retail_distributor-wise'!$C:$C,'Supply plan_distributor-wise'!$C19)</f>
        <v>80</v>
      </c>
      <c r="AB19" s="272">
        <f>SUMIFS('Retail_distributor-wise'!DT:DT,'Retail_distributor-wise'!$B:$B,'Supply plan_distributor-wise'!$B19,'Retail_distributor-wise'!$C:$C,'Supply plan_distributor-wise'!$C19)</f>
        <v>120</v>
      </c>
      <c r="AC19" s="272">
        <f>SUMIFS('Retail_distributor-wise'!DU:DU,'Retail_distributor-wise'!$B:$B,'Supply plan_distributor-wise'!$B19,'Retail_distributor-wise'!$C:$C,'Supply plan_distributor-wise'!$C19)</f>
        <v>160</v>
      </c>
      <c r="AD19" s="272">
        <f>SUMIFS('Retail_distributor-wise'!DV:DV,'Retail_distributor-wise'!$B:$B,'Supply plan_distributor-wise'!$B19,'Retail_distributor-wise'!$C:$C,'Supply plan_distributor-wise'!$C19)</f>
        <v>160</v>
      </c>
      <c r="AE19" s="272">
        <f>SUMIFS('Retail_distributor-wise'!DW:DW,'Retail_distributor-wise'!$B:$B,'Supply plan_distributor-wise'!$B19,'Retail_distributor-wise'!$C:$C,'Supply plan_distributor-wise'!$C19)</f>
        <v>200</v>
      </c>
      <c r="AF19" s="272">
        <f>SUMIFS('Retail_distributor-wise'!DX:DX,'Retail_distributor-wise'!$B:$B,'Supply plan_distributor-wise'!$B19,'Retail_distributor-wise'!$C:$C,'Supply plan_distributor-wise'!$C19)</f>
        <v>240</v>
      </c>
      <c r="AG19" s="272">
        <f>SUMIFS('Retail_distributor-wise'!DY:DY,'Retail_distributor-wise'!$B:$B,'Supply plan_distributor-wise'!$B19,'Retail_distributor-wise'!$C:$C,'Supply plan_distributor-wise'!$C19)</f>
        <v>280</v>
      </c>
      <c r="AH19" s="273">
        <f t="shared" si="1"/>
        <v>1840</v>
      </c>
      <c r="AI19" s="251"/>
      <c r="AJ19" s="161" t="s">
        <v>164</v>
      </c>
      <c r="AK19" s="272">
        <f>SUMIFS('Retail_distributor-wise'!BL:BL,'Retail_distributor-wise'!$B:$B,'Supply plan_distributor-wise'!$B19,'Retail_distributor-wise'!$C:$C,'Supply plan_distributor-wise'!$C19)</f>
        <v>29.999999999999993</v>
      </c>
      <c r="AL19" s="272">
        <f>SUMIFS('Retail_distributor-wise'!BM:BM,'Retail_distributor-wise'!$B:$B,'Supply plan_distributor-wise'!$B19,'Retail_distributor-wise'!$C:$C,'Supply plan_distributor-wise'!$C19)</f>
        <v>39.999999999999993</v>
      </c>
      <c r="AM19" s="272">
        <f>SUMIFS('Retail_distributor-wise'!BN:BN,'Retail_distributor-wise'!$B:$B,'Supply plan_distributor-wise'!$B19,'Retail_distributor-wise'!$C:$C,'Supply plan_distributor-wise'!$C19)</f>
        <v>29.999999999999993</v>
      </c>
      <c r="AN19" s="272">
        <f>SUMIFS('Retail_distributor-wise'!BO:BO,'Retail_distributor-wise'!$B:$B,'Supply plan_distributor-wise'!$B19,'Retail_distributor-wise'!$C:$C,'Supply plan_distributor-wise'!$C19)</f>
        <v>29.999999999999993</v>
      </c>
      <c r="AO19" s="272">
        <f>SUMIFS('Retail_distributor-wise'!BP:BP,'Retail_distributor-wise'!$B:$B,'Supply plan_distributor-wise'!$B19,'Retail_distributor-wise'!$C:$C,'Supply plan_distributor-wise'!$C19)</f>
        <v>19.999999999999996</v>
      </c>
      <c r="AP19" s="272">
        <f>SUMIFS('Retail_distributor-wise'!BQ:BQ,'Retail_distributor-wise'!$B:$B,'Supply plan_distributor-wise'!$B19,'Retail_distributor-wise'!$C:$C,'Supply plan_distributor-wise'!$C19)</f>
        <v>19.999999999999996</v>
      </c>
      <c r="AQ19" s="272">
        <f>SUMIFS('Retail_distributor-wise'!BR:BR,'Retail_distributor-wise'!$B:$B,'Supply plan_distributor-wise'!$B19,'Retail_distributor-wise'!$C:$C,'Supply plan_distributor-wise'!$C19)</f>
        <v>29.999999999999993</v>
      </c>
      <c r="AR19" s="272">
        <f>SUMIFS('Retail_distributor-wise'!BS:BS,'Retail_distributor-wise'!$B:$B,'Supply plan_distributor-wise'!$B19,'Retail_distributor-wise'!$C:$C,'Supply plan_distributor-wise'!$C19)</f>
        <v>39.999999999999993</v>
      </c>
      <c r="AS19" s="272">
        <f>SUMIFS('Retail_distributor-wise'!BT:BT,'Retail_distributor-wise'!$B:$B,'Supply plan_distributor-wise'!$B19,'Retail_distributor-wise'!$C:$C,'Supply plan_distributor-wise'!$C19)</f>
        <v>39.999999999999993</v>
      </c>
      <c r="AT19" s="272">
        <f>SUMIFS('Retail_distributor-wise'!BU:BU,'Retail_distributor-wise'!$B:$B,'Supply plan_distributor-wise'!$B19,'Retail_distributor-wise'!$C:$C,'Supply plan_distributor-wise'!$C19)</f>
        <v>49.999999999999986</v>
      </c>
      <c r="AU19" s="272">
        <f>SUMIFS('Retail_distributor-wise'!BV:BV,'Retail_distributor-wise'!$B:$B,'Supply plan_distributor-wise'!$B19,'Retail_distributor-wise'!$C:$C,'Supply plan_distributor-wise'!$C19)</f>
        <v>59.999999999999986</v>
      </c>
      <c r="AV19" s="272">
        <f>SUMIFS('Retail_distributor-wise'!BW:BW,'Retail_distributor-wise'!$B:$B,'Supply plan_distributor-wise'!$B19,'Retail_distributor-wise'!$C:$C,'Supply plan_distributor-wise'!$C19)</f>
        <v>69.999999999999986</v>
      </c>
      <c r="AW19" s="273">
        <f t="shared" si="6"/>
        <v>459.99999999999994</v>
      </c>
      <c r="AX19" s="165"/>
      <c r="AY19" s="161" t="s">
        <v>162</v>
      </c>
      <c r="AZ19" s="272">
        <f>SUMIFS(Distributor_projects!AV:AV,Distributor_projects!$B:$B,'Supply plan_distributor-wise'!$B19,Distributor_projects!$C:$C,'Supply plan_distributor-wise'!$C19)</f>
        <v>50</v>
      </c>
      <c r="BA19" s="272">
        <f>SUMIFS(Distributor_projects!AW:AW,Distributor_projects!$B:$B,'Supply plan_distributor-wise'!$B19,Distributor_projects!$C:$C,'Supply plan_distributor-wise'!$C19)</f>
        <v>50</v>
      </c>
      <c r="BB19" s="272">
        <f>SUMIFS(Distributor_projects!AX:AX,Distributor_projects!$B:$B,'Supply plan_distributor-wise'!$B19,Distributor_projects!$C:$C,'Supply plan_distributor-wise'!$C19)</f>
        <v>50</v>
      </c>
      <c r="BC19" s="272">
        <f>SUMIFS(Distributor_projects!AY:AY,Distributor_projects!$B:$B,'Supply plan_distributor-wise'!$B19,Distributor_projects!$C:$C,'Supply plan_distributor-wise'!$C19)</f>
        <v>50</v>
      </c>
      <c r="BD19" s="272">
        <f>SUMIFS(Distributor_projects!AZ:AZ,Distributor_projects!$B:$B,'Supply plan_distributor-wise'!$B19,Distributor_projects!$C:$C,'Supply plan_distributor-wise'!$C19)</f>
        <v>50</v>
      </c>
      <c r="BE19" s="272">
        <f>SUMIFS(Distributor_projects!BA:BA,Distributor_projects!$B:$B,'Supply plan_distributor-wise'!$B19,Distributor_projects!$C:$C,'Supply plan_distributor-wise'!$C19)</f>
        <v>50</v>
      </c>
      <c r="BF19" s="272">
        <f>SUMIFS(Distributor_projects!BB:BB,Distributor_projects!$B:$B,'Supply plan_distributor-wise'!$B19,Distributor_projects!$C:$C,'Supply plan_distributor-wise'!$C19)</f>
        <v>50</v>
      </c>
      <c r="BG19" s="272">
        <f>SUMIFS(Distributor_projects!BC:BC,Distributor_projects!$B:$B,'Supply plan_distributor-wise'!$B19,Distributor_projects!$C:$C,'Supply plan_distributor-wise'!$C19)</f>
        <v>50</v>
      </c>
      <c r="BH19" s="272">
        <f>SUMIFS(Distributor_projects!BD:BD,Distributor_projects!$B:$B,'Supply plan_distributor-wise'!$B19,Distributor_projects!$C:$C,'Supply plan_distributor-wise'!$C19)</f>
        <v>50</v>
      </c>
      <c r="BI19" s="272">
        <f>SUMIFS(Distributor_projects!BE:BE,Distributor_projects!$B:$B,'Supply plan_distributor-wise'!$B19,Distributor_projects!$C:$C,'Supply plan_distributor-wise'!$C19)</f>
        <v>50</v>
      </c>
      <c r="BJ19" s="272">
        <f>SUMIFS(Distributor_projects!BF:BF,Distributor_projects!$B:$B,'Supply plan_distributor-wise'!$B19,Distributor_projects!$C:$C,'Supply plan_distributor-wise'!$C19)</f>
        <v>50</v>
      </c>
      <c r="BK19" s="272">
        <f>SUMIFS(Distributor_projects!BG:BG,Distributor_projects!$B:$B,'Supply plan_distributor-wise'!$B19,Distributor_projects!$C:$C,'Supply plan_distributor-wise'!$C19)</f>
        <v>50</v>
      </c>
      <c r="BL19" s="273">
        <f t="shared" si="2"/>
        <v>600</v>
      </c>
      <c r="BM19" s="165"/>
      <c r="BN19" s="161" t="s">
        <v>164</v>
      </c>
      <c r="BO19" s="185">
        <f>SUMIFS(Distributor_projects!BJ:BJ,Distributor_projects!$B:$B,'Supply plan_distributor-wise'!$B19,Distributor_projects!$C:$C,'Supply plan_distributor-wise'!$C19)</f>
        <v>0</v>
      </c>
      <c r="BP19" s="185">
        <f>SUMIFS(Distributor_projects!BK:BK,Distributor_projects!$B:$B,'Supply plan_distributor-wise'!$B19,Distributor_projects!$C:$C,'Supply plan_distributor-wise'!$C19)</f>
        <v>0</v>
      </c>
      <c r="BQ19" s="185">
        <f>SUMIFS(Distributor_projects!BL:BL,Distributor_projects!$B:$B,'Supply plan_distributor-wise'!$B19,Distributor_projects!$C:$C,'Supply plan_distributor-wise'!$C19)</f>
        <v>0</v>
      </c>
      <c r="BR19" s="185">
        <f>SUMIFS(Distributor_projects!BM:BM,Distributor_projects!$B:$B,'Supply plan_distributor-wise'!$B19,Distributor_projects!$C:$C,'Supply plan_distributor-wise'!$C19)</f>
        <v>0</v>
      </c>
      <c r="BS19" s="185">
        <f>SUMIFS(Distributor_projects!BN:BN,Distributor_projects!$B:$B,'Supply plan_distributor-wise'!$B19,Distributor_projects!$C:$C,'Supply plan_distributor-wise'!$C19)</f>
        <v>0</v>
      </c>
      <c r="BT19" s="185">
        <f>SUMIFS(Distributor_projects!BO:BO,Distributor_projects!$B:$B,'Supply plan_distributor-wise'!$B19,Distributor_projects!$C:$C,'Supply plan_distributor-wise'!$C19)</f>
        <v>0</v>
      </c>
      <c r="BU19" s="185">
        <f>SUMIFS(Distributor_projects!BP:BP,Distributor_projects!$B:$B,'Supply plan_distributor-wise'!$B19,Distributor_projects!$C:$C,'Supply plan_distributor-wise'!$C19)</f>
        <v>0</v>
      </c>
      <c r="BV19" s="185">
        <f>SUMIFS(Distributor_projects!BQ:BQ,Distributor_projects!$B:$B,'Supply plan_distributor-wise'!$B19,Distributor_projects!$C:$C,'Supply plan_distributor-wise'!$C19)</f>
        <v>0</v>
      </c>
      <c r="BW19" s="185">
        <f>SUMIFS(Distributor_projects!BR:BR,Distributor_projects!$B:$B,'Supply plan_distributor-wise'!$B19,Distributor_projects!$C:$C,'Supply plan_distributor-wise'!$C19)</f>
        <v>0</v>
      </c>
      <c r="BX19" s="185">
        <f>SUMIFS(Distributor_projects!BS:BS,Distributor_projects!$B:$B,'Supply plan_distributor-wise'!$B19,Distributor_projects!$C:$C,'Supply plan_distributor-wise'!$C19)</f>
        <v>0</v>
      </c>
      <c r="BY19" s="185">
        <f>SUMIFS(Distributor_projects!BT:BT,Distributor_projects!$B:$B,'Supply plan_distributor-wise'!$B19,Distributor_projects!$C:$C,'Supply plan_distributor-wise'!$C19)</f>
        <v>0</v>
      </c>
      <c r="BZ19" s="185">
        <f>SUMIFS(Distributor_projects!BU:BU,Distributor_projects!$B:$B,'Supply plan_distributor-wise'!$B19,Distributor_projects!$C:$C,'Supply plan_distributor-wise'!$C19)</f>
        <v>0</v>
      </c>
      <c r="CA19" s="273">
        <f t="shared" si="3"/>
        <v>0</v>
      </c>
      <c r="CB19" s="165"/>
      <c r="CC19" s="152"/>
      <c r="CD19" s="307"/>
      <c r="CE19" s="307"/>
      <c r="CF19" s="307"/>
      <c r="CG19" s="307"/>
      <c r="CH19" s="307"/>
      <c r="CI19" s="307"/>
      <c r="CJ19" s="307"/>
      <c r="CK19" s="307"/>
      <c r="CL19" s="307"/>
      <c r="CM19" s="307"/>
      <c r="CN19" s="307"/>
      <c r="CO19" s="307"/>
      <c r="CP19" s="161" t="s">
        <v>162</v>
      </c>
      <c r="CQ19" s="161" t="s">
        <v>162</v>
      </c>
      <c r="CR19" s="161" t="s">
        <v>162</v>
      </c>
      <c r="CS19" s="161" t="s">
        <v>162</v>
      </c>
      <c r="CT19" s="161" t="s">
        <v>162</v>
      </c>
      <c r="CU19" s="161" t="s">
        <v>162</v>
      </c>
      <c r="CV19" s="161" t="s">
        <v>162</v>
      </c>
      <c r="CW19" s="161" t="s">
        <v>162</v>
      </c>
      <c r="CX19" s="161" t="s">
        <v>162</v>
      </c>
      <c r="CY19" s="161" t="s">
        <v>162</v>
      </c>
      <c r="CZ19" s="161" t="s">
        <v>162</v>
      </c>
      <c r="DA19" s="299" t="s">
        <v>162</v>
      </c>
      <c r="DB19" s="161" t="str">
        <f>DA19</f>
        <v>Aditya Industries</v>
      </c>
      <c r="DC19" s="161" t="str">
        <f>DB19</f>
        <v>Aditya Industries</v>
      </c>
      <c r="DD19" s="161" t="str">
        <f>DC19</f>
        <v>Aditya Industries</v>
      </c>
      <c r="DE19" s="161" t="str">
        <f>DD19</f>
        <v>Aditya Industries</v>
      </c>
      <c r="DF19" s="161" t="str">
        <f>DE19</f>
        <v>Aditya Industries</v>
      </c>
      <c r="DG19" s="161" t="str">
        <f>DF19</f>
        <v>Aditya Industries</v>
      </c>
      <c r="DH19" s="161" t="str">
        <f>DG19</f>
        <v>Aditya Industries</v>
      </c>
      <c r="DI19" s="161" t="str">
        <f>DH19</f>
        <v>Aditya Industries</v>
      </c>
      <c r="DJ19" s="161" t="str">
        <f>DI19</f>
        <v>Aditya Industries</v>
      </c>
      <c r="DK19" s="161" t="str">
        <f>DJ19</f>
        <v>Aditya Industries</v>
      </c>
      <c r="DL19" s="161" t="str">
        <f>DK19</f>
        <v>Aditya Industries</v>
      </c>
      <c r="DM19" s="161" t="str">
        <f>DL19</f>
        <v>Aditya Industries</v>
      </c>
      <c r="DN19" s="161" t="s">
        <v>162</v>
      </c>
      <c r="DO19" s="161" t="s">
        <v>162</v>
      </c>
      <c r="DP19" s="161" t="s">
        <v>162</v>
      </c>
      <c r="DQ19" s="161" t="s">
        <v>162</v>
      </c>
      <c r="DR19" s="161" t="s">
        <v>162</v>
      </c>
      <c r="DS19" s="161" t="s">
        <v>162</v>
      </c>
      <c r="DT19" s="161" t="s">
        <v>162</v>
      </c>
      <c r="DU19" s="161" t="s">
        <v>162</v>
      </c>
      <c r="DV19" s="161" t="s">
        <v>162</v>
      </c>
      <c r="DW19" s="161" t="s">
        <v>162</v>
      </c>
      <c r="DX19" s="161" t="s">
        <v>162</v>
      </c>
      <c r="DY19" s="161" t="s">
        <v>162</v>
      </c>
      <c r="DZ19" s="161" t="str">
        <f>DY19</f>
        <v>Aditya Industries</v>
      </c>
      <c r="EA19" s="161" t="str">
        <f>DZ19</f>
        <v>Aditya Industries</v>
      </c>
      <c r="EB19" s="161" t="str">
        <f>EA19</f>
        <v>Aditya Industries</v>
      </c>
      <c r="EC19" s="161" t="str">
        <f>EB19</f>
        <v>Aditya Industries</v>
      </c>
      <c r="ED19" s="161" t="str">
        <f>EC19</f>
        <v>Aditya Industries</v>
      </c>
      <c r="EE19" s="161" t="str">
        <f>ED19</f>
        <v>Aditya Industries</v>
      </c>
      <c r="EF19" s="161" t="str">
        <f>EE19</f>
        <v>Aditya Industries</v>
      </c>
      <c r="EG19" s="161" t="str">
        <f>EF19</f>
        <v>Aditya Industries</v>
      </c>
      <c r="EH19" s="161" t="str">
        <f>EG19</f>
        <v>Aditya Industries</v>
      </c>
      <c r="EI19" s="161" t="str">
        <f>EH19</f>
        <v>Aditya Industries</v>
      </c>
      <c r="EJ19" s="161" t="str">
        <f>EI19</f>
        <v>Aditya Industries</v>
      </c>
      <c r="EK19" s="161" t="str">
        <f>EJ19</f>
        <v>Aditya Industries</v>
      </c>
    </row>
    <row r="20" spans="1:141">
      <c r="A20" s="161" t="s">
        <v>326</v>
      </c>
      <c r="B20" s="162" t="s">
        <v>429</v>
      </c>
      <c r="C20" s="161" t="s">
        <v>340</v>
      </c>
      <c r="D20" s="161" t="s">
        <v>14</v>
      </c>
      <c r="E20" s="161" t="s">
        <v>687</v>
      </c>
      <c r="F20" s="161" t="s">
        <v>162</v>
      </c>
      <c r="G20" s="309">
        <f>SUMIFS('Retail_distributor-wise'!CZ:CZ,'Retail_distributor-wise'!$B:$B,'Supply plan_distributor-wise'!$B20,'Retail_distributor-wise'!$C:$C,'Supply plan_distributor-wise'!$C20)</f>
        <v>0</v>
      </c>
      <c r="H20" s="309">
        <f>SUMIFS('Retail_distributor-wise'!DA:DA,'Retail_distributor-wise'!$B:$B,'Supply plan_distributor-wise'!$B20,'Retail_distributor-wise'!$C:$C,'Supply plan_distributor-wise'!$C20)</f>
        <v>0</v>
      </c>
      <c r="I20" s="309">
        <f>SUMIFS('Retail_distributor-wise'!DB:DB,'Retail_distributor-wise'!$B:$B,'Supply plan_distributor-wise'!$B20,'Retail_distributor-wise'!$C:$C,'Supply plan_distributor-wise'!$C20)</f>
        <v>0</v>
      </c>
      <c r="J20" s="309">
        <f>SUMIFS('Retail_distributor-wise'!DC:DC,'Retail_distributor-wise'!$B:$B,'Supply plan_distributor-wise'!$B20,'Retail_distributor-wise'!$C:$C,'Supply plan_distributor-wise'!$C20)</f>
        <v>0</v>
      </c>
      <c r="K20" s="309">
        <f>SUMIFS('Retail_distributor-wise'!DD:DD,'Retail_distributor-wise'!$B:$B,'Supply plan_distributor-wise'!$B20,'Retail_distributor-wise'!$C:$C,'Supply plan_distributor-wise'!$C20)</f>
        <v>0</v>
      </c>
      <c r="L20" s="309">
        <f>SUMIFS('Retail_distributor-wise'!DE:DE,'Retail_distributor-wise'!$B:$B,'Supply plan_distributor-wise'!$B20,'Retail_distributor-wise'!$C:$C,'Supply plan_distributor-wise'!$C20)</f>
        <v>0</v>
      </c>
      <c r="M20" s="309">
        <f>SUMIFS('Retail_distributor-wise'!DF:DF,'Retail_distributor-wise'!$B:$B,'Supply plan_distributor-wise'!$B20,'Retail_distributor-wise'!$C:$C,'Supply plan_distributor-wise'!$C20)</f>
        <v>0</v>
      </c>
      <c r="N20" s="309">
        <f>SUMIFS('Retail_distributor-wise'!DG:DG,'Retail_distributor-wise'!$B:$B,'Supply plan_distributor-wise'!$B20,'Retail_distributor-wise'!$C:$C,'Supply plan_distributor-wise'!$C20)</f>
        <v>0</v>
      </c>
      <c r="O20" s="309">
        <f>SUMIFS('Retail_distributor-wise'!DH:DH,'Retail_distributor-wise'!$B:$B,'Supply plan_distributor-wise'!$B20,'Retail_distributor-wise'!$C:$C,'Supply plan_distributor-wise'!$C20)</f>
        <v>0</v>
      </c>
      <c r="P20" s="309">
        <f>SUMIFS('Retail_distributor-wise'!DI:DI,'Retail_distributor-wise'!$B:$B,'Supply plan_distributor-wise'!$B20,'Retail_distributor-wise'!$C:$C,'Supply plan_distributor-wise'!$C20)</f>
        <v>0</v>
      </c>
      <c r="Q20" s="309">
        <f>SUMIFS('Retail_distributor-wise'!DJ:DJ,'Retail_distributor-wise'!$B:$B,'Supply plan_distributor-wise'!$B20,'Retail_distributor-wise'!$C:$C,'Supply plan_distributor-wise'!$C20)</f>
        <v>0</v>
      </c>
      <c r="R20" s="309">
        <f>SUMIFS('Retail_distributor-wise'!DK:DK,'Retail_distributor-wise'!$B:$B,'Supply plan_distributor-wise'!$B20,'Retail_distributor-wise'!$C:$C,'Supply plan_distributor-wise'!$C20)</f>
        <v>0</v>
      </c>
      <c r="S20" s="310">
        <f t="shared" si="0"/>
        <v>0</v>
      </c>
      <c r="T20" s="251"/>
      <c r="U20" s="161" t="s">
        <v>162</v>
      </c>
      <c r="V20" s="272">
        <f>SUMIFS('Retail_distributor-wise'!DN:DN,'Retail_distributor-wise'!$B:$B,'Supply plan_distributor-wise'!$B20,'Retail_distributor-wise'!$C:$C,'Supply plan_distributor-wise'!$C20)</f>
        <v>400</v>
      </c>
      <c r="W20" s="272">
        <f>SUMIFS('Retail_distributor-wise'!DO:DO,'Retail_distributor-wise'!$B:$B,'Supply plan_distributor-wise'!$B20,'Retail_distributor-wise'!$C:$C,'Supply plan_distributor-wise'!$C20)</f>
        <v>560</v>
      </c>
      <c r="X20" s="272">
        <f>SUMIFS('Retail_distributor-wise'!DP:DP,'Retail_distributor-wise'!$B:$B,'Supply plan_distributor-wise'!$B20,'Retail_distributor-wise'!$C:$C,'Supply plan_distributor-wise'!$C20)</f>
        <v>480</v>
      </c>
      <c r="Y20" s="272">
        <f>SUMIFS('Retail_distributor-wise'!DQ:DQ,'Retail_distributor-wise'!$B:$B,'Supply plan_distributor-wise'!$B20,'Retail_distributor-wise'!$C:$C,'Supply plan_distributor-wise'!$C20)</f>
        <v>400</v>
      </c>
      <c r="Z20" s="272">
        <f>SUMIFS('Retail_distributor-wise'!DR:DR,'Retail_distributor-wise'!$B:$B,'Supply plan_distributor-wise'!$B20,'Retail_distributor-wise'!$C:$C,'Supply plan_distributor-wise'!$C20)</f>
        <v>320</v>
      </c>
      <c r="AA20" s="272">
        <f>SUMIFS('Retail_distributor-wise'!DS:DS,'Retail_distributor-wise'!$B:$B,'Supply plan_distributor-wise'!$B20,'Retail_distributor-wise'!$C:$C,'Supply plan_distributor-wise'!$C20)</f>
        <v>360</v>
      </c>
      <c r="AB20" s="272">
        <f>SUMIFS('Retail_distributor-wise'!DT:DT,'Retail_distributor-wise'!$B:$B,'Supply plan_distributor-wise'!$B20,'Retail_distributor-wise'!$C:$C,'Supply plan_distributor-wise'!$C20)</f>
        <v>480</v>
      </c>
      <c r="AC20" s="272">
        <f>SUMIFS('Retail_distributor-wise'!DU:DU,'Retail_distributor-wise'!$B:$B,'Supply plan_distributor-wise'!$B20,'Retail_distributor-wise'!$C:$C,'Supply plan_distributor-wise'!$C20)</f>
        <v>560</v>
      </c>
      <c r="AD20" s="272">
        <f>SUMIFS('Retail_distributor-wise'!DV:DV,'Retail_distributor-wise'!$B:$B,'Supply plan_distributor-wise'!$B20,'Retail_distributor-wise'!$C:$C,'Supply plan_distributor-wise'!$C20)</f>
        <v>600</v>
      </c>
      <c r="AE20" s="272">
        <f>SUMIFS('Retail_distributor-wise'!DW:DW,'Retail_distributor-wise'!$B:$B,'Supply plan_distributor-wise'!$B20,'Retail_distributor-wise'!$C:$C,'Supply plan_distributor-wise'!$C20)</f>
        <v>760</v>
      </c>
      <c r="AF20" s="272">
        <f>SUMIFS('Retail_distributor-wise'!DX:DX,'Retail_distributor-wise'!$B:$B,'Supply plan_distributor-wise'!$B20,'Retail_distributor-wise'!$C:$C,'Supply plan_distributor-wise'!$C20)</f>
        <v>840</v>
      </c>
      <c r="AG20" s="272">
        <f>SUMIFS('Retail_distributor-wise'!DY:DY,'Retail_distributor-wise'!$B:$B,'Supply plan_distributor-wise'!$B20,'Retail_distributor-wise'!$C:$C,'Supply plan_distributor-wise'!$C20)</f>
        <v>1000</v>
      </c>
      <c r="AH20" s="273">
        <f t="shared" si="1"/>
        <v>6760</v>
      </c>
      <c r="AI20" s="251"/>
      <c r="AJ20" s="161" t="s">
        <v>164</v>
      </c>
      <c r="AK20" s="272">
        <f>SUMIFS('Retail_distributor-wise'!BL:BL,'Retail_distributor-wise'!$B:$B,'Supply plan_distributor-wise'!$B20,'Retail_distributor-wise'!$C:$C,'Supply plan_distributor-wise'!$C20)</f>
        <v>99.999999999999972</v>
      </c>
      <c r="AL20" s="272">
        <f>SUMIFS('Retail_distributor-wise'!BM:BM,'Retail_distributor-wise'!$B:$B,'Supply plan_distributor-wise'!$B20,'Retail_distributor-wise'!$C:$C,'Supply plan_distributor-wise'!$C20)</f>
        <v>139.99999999999997</v>
      </c>
      <c r="AM20" s="272">
        <f>SUMIFS('Retail_distributor-wise'!BN:BN,'Retail_distributor-wise'!$B:$B,'Supply plan_distributor-wise'!$B20,'Retail_distributor-wise'!$C:$C,'Supply plan_distributor-wise'!$C20)</f>
        <v>119.99999999999997</v>
      </c>
      <c r="AN20" s="272">
        <f>SUMIFS('Retail_distributor-wise'!BO:BO,'Retail_distributor-wise'!$B:$B,'Supply plan_distributor-wise'!$B20,'Retail_distributor-wise'!$C:$C,'Supply plan_distributor-wise'!$C20)</f>
        <v>99.999999999999972</v>
      </c>
      <c r="AO20" s="272">
        <f>SUMIFS('Retail_distributor-wise'!BP:BP,'Retail_distributor-wise'!$B:$B,'Supply plan_distributor-wise'!$B20,'Retail_distributor-wise'!$C:$C,'Supply plan_distributor-wise'!$C20)</f>
        <v>79.999999999999986</v>
      </c>
      <c r="AP20" s="272">
        <f>SUMIFS('Retail_distributor-wise'!BQ:BQ,'Retail_distributor-wise'!$B:$B,'Supply plan_distributor-wise'!$B20,'Retail_distributor-wise'!$C:$C,'Supply plan_distributor-wise'!$C20)</f>
        <v>89.999999999999986</v>
      </c>
      <c r="AQ20" s="272">
        <f>SUMIFS('Retail_distributor-wise'!BR:BR,'Retail_distributor-wise'!$B:$B,'Supply plan_distributor-wise'!$B20,'Retail_distributor-wise'!$C:$C,'Supply plan_distributor-wise'!$C20)</f>
        <v>119.99999999999997</v>
      </c>
      <c r="AR20" s="272">
        <f>SUMIFS('Retail_distributor-wise'!BS:BS,'Retail_distributor-wise'!$B:$B,'Supply plan_distributor-wise'!$B20,'Retail_distributor-wise'!$C:$C,'Supply plan_distributor-wise'!$C20)</f>
        <v>139.99999999999997</v>
      </c>
      <c r="AS20" s="272">
        <f>SUMIFS('Retail_distributor-wise'!BT:BT,'Retail_distributor-wise'!$B:$B,'Supply plan_distributor-wise'!$B20,'Retail_distributor-wise'!$C:$C,'Supply plan_distributor-wise'!$C20)</f>
        <v>149.99999999999997</v>
      </c>
      <c r="AT20" s="272">
        <f>SUMIFS('Retail_distributor-wise'!BU:BU,'Retail_distributor-wise'!$B:$B,'Supply plan_distributor-wise'!$B20,'Retail_distributor-wise'!$C:$C,'Supply plan_distributor-wise'!$C20)</f>
        <v>189.99999999999997</v>
      </c>
      <c r="AU20" s="272">
        <f>SUMIFS('Retail_distributor-wise'!BV:BV,'Retail_distributor-wise'!$B:$B,'Supply plan_distributor-wise'!$B20,'Retail_distributor-wise'!$C:$C,'Supply plan_distributor-wise'!$C20)</f>
        <v>209.99999999999994</v>
      </c>
      <c r="AV20" s="272">
        <f>SUMIFS('Retail_distributor-wise'!BW:BW,'Retail_distributor-wise'!$B:$B,'Supply plan_distributor-wise'!$B20,'Retail_distributor-wise'!$C:$C,'Supply plan_distributor-wise'!$C20)</f>
        <v>249.99999999999994</v>
      </c>
      <c r="AW20" s="273">
        <f t="shared" si="6"/>
        <v>1689.9999999999998</v>
      </c>
      <c r="AX20" s="165"/>
      <c r="AY20" s="161" t="s">
        <v>162</v>
      </c>
      <c r="AZ20" s="272">
        <f>SUMIFS(Distributor_projects!AV:AV,Distributor_projects!$B:$B,'Supply plan_distributor-wise'!$B20,Distributor_projects!$C:$C,'Supply plan_distributor-wise'!$C20)</f>
        <v>50</v>
      </c>
      <c r="BA20" s="272">
        <f>SUMIFS(Distributor_projects!AW:AW,Distributor_projects!$B:$B,'Supply plan_distributor-wise'!$B20,Distributor_projects!$C:$C,'Supply plan_distributor-wise'!$C20)</f>
        <v>50</v>
      </c>
      <c r="BB20" s="272">
        <f>SUMIFS(Distributor_projects!AX:AX,Distributor_projects!$B:$B,'Supply plan_distributor-wise'!$B20,Distributor_projects!$C:$C,'Supply plan_distributor-wise'!$C20)</f>
        <v>50</v>
      </c>
      <c r="BC20" s="272">
        <f>SUMIFS(Distributor_projects!AY:AY,Distributor_projects!$B:$B,'Supply plan_distributor-wise'!$B20,Distributor_projects!$C:$C,'Supply plan_distributor-wise'!$C20)</f>
        <v>75</v>
      </c>
      <c r="BD20" s="272">
        <f>SUMIFS(Distributor_projects!AZ:AZ,Distributor_projects!$B:$B,'Supply plan_distributor-wise'!$B20,Distributor_projects!$C:$C,'Supply plan_distributor-wise'!$C20)</f>
        <v>100</v>
      </c>
      <c r="BE20" s="272">
        <f>SUMIFS(Distributor_projects!BA:BA,Distributor_projects!$B:$B,'Supply plan_distributor-wise'!$B20,Distributor_projects!$C:$C,'Supply plan_distributor-wise'!$C20)</f>
        <v>125</v>
      </c>
      <c r="BF20" s="272">
        <f>SUMIFS(Distributor_projects!BB:BB,Distributor_projects!$B:$B,'Supply plan_distributor-wise'!$B20,Distributor_projects!$C:$C,'Supply plan_distributor-wise'!$C20)</f>
        <v>150</v>
      </c>
      <c r="BG20" s="272">
        <f>SUMIFS(Distributor_projects!BC:BC,Distributor_projects!$B:$B,'Supply plan_distributor-wise'!$B20,Distributor_projects!$C:$C,'Supply plan_distributor-wise'!$C20)</f>
        <v>175</v>
      </c>
      <c r="BH20" s="272">
        <f>SUMIFS(Distributor_projects!BD:BD,Distributor_projects!$B:$B,'Supply plan_distributor-wise'!$B20,Distributor_projects!$C:$C,'Supply plan_distributor-wise'!$C20)</f>
        <v>200</v>
      </c>
      <c r="BI20" s="272">
        <f>SUMIFS(Distributor_projects!BE:BE,Distributor_projects!$B:$B,'Supply plan_distributor-wise'!$B20,Distributor_projects!$C:$C,'Supply plan_distributor-wise'!$C20)</f>
        <v>225</v>
      </c>
      <c r="BJ20" s="272">
        <f>SUMIFS(Distributor_projects!BF:BF,Distributor_projects!$B:$B,'Supply plan_distributor-wise'!$B20,Distributor_projects!$C:$C,'Supply plan_distributor-wise'!$C20)</f>
        <v>250</v>
      </c>
      <c r="BK20" s="272">
        <f>SUMIFS(Distributor_projects!BG:BG,Distributor_projects!$B:$B,'Supply plan_distributor-wise'!$B20,Distributor_projects!$C:$C,'Supply plan_distributor-wise'!$C20)</f>
        <v>275</v>
      </c>
      <c r="BL20" s="273">
        <f t="shared" si="2"/>
        <v>1725</v>
      </c>
      <c r="BM20" s="165"/>
      <c r="BN20" s="161" t="s">
        <v>164</v>
      </c>
      <c r="BO20" s="185">
        <f>SUMIFS(Distributor_projects!BJ:BJ,Distributor_projects!$B:$B,'Supply plan_distributor-wise'!$B20,Distributor_projects!$C:$C,'Supply plan_distributor-wise'!$C20)</f>
        <v>50</v>
      </c>
      <c r="BP20" s="185">
        <f>SUMIFS(Distributor_projects!BK:BK,Distributor_projects!$B:$B,'Supply plan_distributor-wise'!$B20,Distributor_projects!$C:$C,'Supply plan_distributor-wise'!$C20)</f>
        <v>50</v>
      </c>
      <c r="BQ20" s="185">
        <f>SUMIFS(Distributor_projects!BL:BL,Distributor_projects!$B:$B,'Supply plan_distributor-wise'!$B20,Distributor_projects!$C:$C,'Supply plan_distributor-wise'!$C20)</f>
        <v>50</v>
      </c>
      <c r="BR20" s="185">
        <f>SUMIFS(Distributor_projects!BM:BM,Distributor_projects!$B:$B,'Supply plan_distributor-wise'!$B20,Distributor_projects!$C:$C,'Supply plan_distributor-wise'!$C20)</f>
        <v>75</v>
      </c>
      <c r="BS20" s="185">
        <f>SUMIFS(Distributor_projects!BN:BN,Distributor_projects!$B:$B,'Supply plan_distributor-wise'!$B20,Distributor_projects!$C:$C,'Supply plan_distributor-wise'!$C20)</f>
        <v>100</v>
      </c>
      <c r="BT20" s="185">
        <f>SUMIFS(Distributor_projects!BO:BO,Distributor_projects!$B:$B,'Supply plan_distributor-wise'!$B20,Distributor_projects!$C:$C,'Supply plan_distributor-wise'!$C20)</f>
        <v>125</v>
      </c>
      <c r="BU20" s="185">
        <f>SUMIFS(Distributor_projects!BP:BP,Distributor_projects!$B:$B,'Supply plan_distributor-wise'!$B20,Distributor_projects!$C:$C,'Supply plan_distributor-wise'!$C20)</f>
        <v>150</v>
      </c>
      <c r="BV20" s="185">
        <f>SUMIFS(Distributor_projects!BQ:BQ,Distributor_projects!$B:$B,'Supply plan_distributor-wise'!$B20,Distributor_projects!$C:$C,'Supply plan_distributor-wise'!$C20)</f>
        <v>175</v>
      </c>
      <c r="BW20" s="185">
        <f>SUMIFS(Distributor_projects!BR:BR,Distributor_projects!$B:$B,'Supply plan_distributor-wise'!$B20,Distributor_projects!$C:$C,'Supply plan_distributor-wise'!$C20)</f>
        <v>200</v>
      </c>
      <c r="BX20" s="185">
        <f>SUMIFS(Distributor_projects!BS:BS,Distributor_projects!$B:$B,'Supply plan_distributor-wise'!$B20,Distributor_projects!$C:$C,'Supply plan_distributor-wise'!$C20)</f>
        <v>225</v>
      </c>
      <c r="BY20" s="185">
        <f>SUMIFS(Distributor_projects!BT:BT,Distributor_projects!$B:$B,'Supply plan_distributor-wise'!$B20,Distributor_projects!$C:$C,'Supply plan_distributor-wise'!$C20)</f>
        <v>250</v>
      </c>
      <c r="BZ20" s="185">
        <f>SUMIFS(Distributor_projects!BU:BU,Distributor_projects!$B:$B,'Supply plan_distributor-wise'!$B20,Distributor_projects!$C:$C,'Supply plan_distributor-wise'!$C20)</f>
        <v>275</v>
      </c>
      <c r="CA20" s="273">
        <f t="shared" si="3"/>
        <v>1725</v>
      </c>
      <c r="CB20" s="165"/>
      <c r="CC20" s="152"/>
      <c r="CD20" s="307"/>
      <c r="CE20" s="307"/>
      <c r="CF20" s="307"/>
      <c r="CG20" s="307"/>
      <c r="CH20" s="307"/>
      <c r="CI20" s="307"/>
      <c r="CJ20" s="307"/>
      <c r="CK20" s="307"/>
      <c r="CL20" s="307"/>
      <c r="CM20" s="307"/>
      <c r="CN20" s="307"/>
      <c r="CO20" s="307"/>
      <c r="CP20" s="161" t="s">
        <v>162</v>
      </c>
      <c r="CQ20" s="161" t="s">
        <v>162</v>
      </c>
      <c r="CR20" s="161" t="s">
        <v>162</v>
      </c>
      <c r="CS20" s="161" t="s">
        <v>162</v>
      </c>
      <c r="CT20" s="161" t="s">
        <v>162</v>
      </c>
      <c r="CU20" s="161" t="s">
        <v>162</v>
      </c>
      <c r="CV20" s="161" t="s">
        <v>162</v>
      </c>
      <c r="CW20" s="161" t="s">
        <v>162</v>
      </c>
      <c r="CX20" s="161" t="s">
        <v>162</v>
      </c>
      <c r="CY20" s="161" t="s">
        <v>162</v>
      </c>
      <c r="CZ20" s="161" t="s">
        <v>162</v>
      </c>
      <c r="DA20" s="299" t="s">
        <v>162</v>
      </c>
      <c r="DB20" s="161" t="str">
        <f>DA20</f>
        <v>Aditya Industries</v>
      </c>
      <c r="DC20" s="161" t="str">
        <f>DB20</f>
        <v>Aditya Industries</v>
      </c>
      <c r="DD20" s="161" t="str">
        <f>DC20</f>
        <v>Aditya Industries</v>
      </c>
      <c r="DE20" s="161" t="str">
        <f>DD20</f>
        <v>Aditya Industries</v>
      </c>
      <c r="DF20" s="161" t="str">
        <f>DE20</f>
        <v>Aditya Industries</v>
      </c>
      <c r="DG20" s="161" t="str">
        <f>DF20</f>
        <v>Aditya Industries</v>
      </c>
      <c r="DH20" s="161" t="str">
        <f>DG20</f>
        <v>Aditya Industries</v>
      </c>
      <c r="DI20" s="161" t="str">
        <f>DH20</f>
        <v>Aditya Industries</v>
      </c>
      <c r="DJ20" s="161" t="str">
        <f>DI20</f>
        <v>Aditya Industries</v>
      </c>
      <c r="DK20" s="161" t="str">
        <f>DJ20</f>
        <v>Aditya Industries</v>
      </c>
      <c r="DL20" s="161" t="str">
        <f>DK20</f>
        <v>Aditya Industries</v>
      </c>
      <c r="DM20" s="161" t="str">
        <f>DL20</f>
        <v>Aditya Industries</v>
      </c>
      <c r="DN20" s="161" t="s">
        <v>162</v>
      </c>
      <c r="DO20" s="161" t="s">
        <v>162</v>
      </c>
      <c r="DP20" s="161" t="s">
        <v>162</v>
      </c>
      <c r="DQ20" s="161" t="s">
        <v>162</v>
      </c>
      <c r="DR20" s="161" t="s">
        <v>162</v>
      </c>
      <c r="DS20" s="161" t="s">
        <v>162</v>
      </c>
      <c r="DT20" s="161" t="s">
        <v>162</v>
      </c>
      <c r="DU20" s="161" t="s">
        <v>162</v>
      </c>
      <c r="DV20" s="161" t="s">
        <v>162</v>
      </c>
      <c r="DW20" s="161" t="s">
        <v>162</v>
      </c>
      <c r="DX20" s="161" t="s">
        <v>162</v>
      </c>
      <c r="DY20" s="161" t="s">
        <v>162</v>
      </c>
      <c r="DZ20" s="161" t="str">
        <f>DY20</f>
        <v>Aditya Industries</v>
      </c>
      <c r="EA20" s="161" t="str">
        <f>DZ20</f>
        <v>Aditya Industries</v>
      </c>
      <c r="EB20" s="161" t="str">
        <f>EA20</f>
        <v>Aditya Industries</v>
      </c>
      <c r="EC20" s="161" t="str">
        <f>EB20</f>
        <v>Aditya Industries</v>
      </c>
      <c r="ED20" s="161" t="str">
        <f>EC20</f>
        <v>Aditya Industries</v>
      </c>
      <c r="EE20" s="161" t="str">
        <f>ED20</f>
        <v>Aditya Industries</v>
      </c>
      <c r="EF20" s="161" t="str">
        <f>EE20</f>
        <v>Aditya Industries</v>
      </c>
      <c r="EG20" s="161" t="str">
        <f>EF20</f>
        <v>Aditya Industries</v>
      </c>
      <c r="EH20" s="161" t="str">
        <f>EG20</f>
        <v>Aditya Industries</v>
      </c>
      <c r="EI20" s="161" t="str">
        <f>EH20</f>
        <v>Aditya Industries</v>
      </c>
      <c r="EJ20" s="161" t="str">
        <f>EI20</f>
        <v>Aditya Industries</v>
      </c>
      <c r="EK20" s="161" t="str">
        <f>EJ20</f>
        <v>Aditya Industries</v>
      </c>
    </row>
    <row r="21" spans="1:141">
      <c r="A21" s="161" t="s">
        <v>326</v>
      </c>
      <c r="B21" s="162" t="s">
        <v>435</v>
      </c>
      <c r="C21" s="161" t="s">
        <v>340</v>
      </c>
      <c r="D21" s="161" t="s">
        <v>14</v>
      </c>
      <c r="E21" s="161" t="s">
        <v>687</v>
      </c>
      <c r="F21" s="161" t="s">
        <v>162</v>
      </c>
      <c r="G21" s="309">
        <f>SUMIFS('Retail_distributor-wise'!CZ:CZ,'Retail_distributor-wise'!$B:$B,'Supply plan_distributor-wise'!$B21,'Retail_distributor-wise'!$C:$C,'Supply plan_distributor-wise'!$C21)</f>
        <v>0</v>
      </c>
      <c r="H21" s="309">
        <f>SUMIFS('Retail_distributor-wise'!DA:DA,'Retail_distributor-wise'!$B:$B,'Supply plan_distributor-wise'!$B21,'Retail_distributor-wise'!$C:$C,'Supply plan_distributor-wise'!$C21)</f>
        <v>0</v>
      </c>
      <c r="I21" s="309">
        <f>SUMIFS('Retail_distributor-wise'!DB:DB,'Retail_distributor-wise'!$B:$B,'Supply plan_distributor-wise'!$B21,'Retail_distributor-wise'!$C:$C,'Supply plan_distributor-wise'!$C21)</f>
        <v>0</v>
      </c>
      <c r="J21" s="309">
        <f>SUMIFS('Retail_distributor-wise'!DC:DC,'Retail_distributor-wise'!$B:$B,'Supply plan_distributor-wise'!$B21,'Retail_distributor-wise'!$C:$C,'Supply plan_distributor-wise'!$C21)</f>
        <v>0</v>
      </c>
      <c r="K21" s="309">
        <f>SUMIFS('Retail_distributor-wise'!DD:DD,'Retail_distributor-wise'!$B:$B,'Supply plan_distributor-wise'!$B21,'Retail_distributor-wise'!$C:$C,'Supply plan_distributor-wise'!$C21)</f>
        <v>0</v>
      </c>
      <c r="L21" s="309">
        <f>SUMIFS('Retail_distributor-wise'!DE:DE,'Retail_distributor-wise'!$B:$B,'Supply plan_distributor-wise'!$B21,'Retail_distributor-wise'!$C:$C,'Supply plan_distributor-wise'!$C21)</f>
        <v>0</v>
      </c>
      <c r="M21" s="309">
        <f>SUMIFS('Retail_distributor-wise'!DF:DF,'Retail_distributor-wise'!$B:$B,'Supply plan_distributor-wise'!$B21,'Retail_distributor-wise'!$C:$C,'Supply plan_distributor-wise'!$C21)</f>
        <v>0</v>
      </c>
      <c r="N21" s="309">
        <f>SUMIFS('Retail_distributor-wise'!DG:DG,'Retail_distributor-wise'!$B:$B,'Supply plan_distributor-wise'!$B21,'Retail_distributor-wise'!$C:$C,'Supply plan_distributor-wise'!$C21)</f>
        <v>0</v>
      </c>
      <c r="O21" s="309">
        <f>SUMIFS('Retail_distributor-wise'!DH:DH,'Retail_distributor-wise'!$B:$B,'Supply plan_distributor-wise'!$B21,'Retail_distributor-wise'!$C:$C,'Supply plan_distributor-wise'!$C21)</f>
        <v>0</v>
      </c>
      <c r="P21" s="309">
        <f>SUMIFS('Retail_distributor-wise'!DI:DI,'Retail_distributor-wise'!$B:$B,'Supply plan_distributor-wise'!$B21,'Retail_distributor-wise'!$C:$C,'Supply plan_distributor-wise'!$C21)</f>
        <v>0</v>
      </c>
      <c r="Q21" s="309">
        <f>SUMIFS('Retail_distributor-wise'!DJ:DJ,'Retail_distributor-wise'!$B:$B,'Supply plan_distributor-wise'!$B21,'Retail_distributor-wise'!$C:$C,'Supply plan_distributor-wise'!$C21)</f>
        <v>0</v>
      </c>
      <c r="R21" s="309">
        <f>SUMIFS('Retail_distributor-wise'!DK:DK,'Retail_distributor-wise'!$B:$B,'Supply plan_distributor-wise'!$B21,'Retail_distributor-wise'!$C:$C,'Supply plan_distributor-wise'!$C21)</f>
        <v>0</v>
      </c>
      <c r="S21" s="310">
        <f t="shared" si="0"/>
        <v>0</v>
      </c>
      <c r="T21" s="251"/>
      <c r="U21" s="161" t="s">
        <v>162</v>
      </c>
      <c r="V21" s="272">
        <f>SUMIFS('Retail_distributor-wise'!DN:DN,'Retail_distributor-wise'!$B:$B,'Supply plan_distributor-wise'!$B21,'Retail_distributor-wise'!$C:$C,'Supply plan_distributor-wise'!$C21)</f>
        <v>40</v>
      </c>
      <c r="W21" s="272">
        <f>SUMIFS('Retail_distributor-wise'!DO:DO,'Retail_distributor-wise'!$B:$B,'Supply plan_distributor-wise'!$B21,'Retail_distributor-wise'!$C:$C,'Supply plan_distributor-wise'!$C21)</f>
        <v>80</v>
      </c>
      <c r="X21" s="272">
        <f>SUMIFS('Retail_distributor-wise'!DP:DP,'Retail_distributor-wise'!$B:$B,'Supply plan_distributor-wise'!$B21,'Retail_distributor-wise'!$C:$C,'Supply plan_distributor-wise'!$C21)</f>
        <v>80</v>
      </c>
      <c r="Y21" s="272">
        <f>SUMIFS('Retail_distributor-wise'!DQ:DQ,'Retail_distributor-wise'!$B:$B,'Supply plan_distributor-wise'!$B21,'Retail_distributor-wise'!$C:$C,'Supply plan_distributor-wise'!$C21)</f>
        <v>40</v>
      </c>
      <c r="Z21" s="272">
        <f>SUMIFS('Retail_distributor-wise'!DR:DR,'Retail_distributor-wise'!$B:$B,'Supply plan_distributor-wise'!$B21,'Retail_distributor-wise'!$C:$C,'Supply plan_distributor-wise'!$C21)</f>
        <v>40</v>
      </c>
      <c r="AA21" s="272">
        <f>SUMIFS('Retail_distributor-wise'!DS:DS,'Retail_distributor-wise'!$B:$B,'Supply plan_distributor-wise'!$B21,'Retail_distributor-wise'!$C:$C,'Supply plan_distributor-wise'!$C21)</f>
        <v>40</v>
      </c>
      <c r="AB21" s="272">
        <f>SUMIFS('Retail_distributor-wise'!DT:DT,'Retail_distributor-wise'!$B:$B,'Supply plan_distributor-wise'!$B21,'Retail_distributor-wise'!$C:$C,'Supply plan_distributor-wise'!$C21)</f>
        <v>80</v>
      </c>
      <c r="AC21" s="272">
        <f>SUMIFS('Retail_distributor-wise'!DU:DU,'Retail_distributor-wise'!$B:$B,'Supply plan_distributor-wise'!$B21,'Retail_distributor-wise'!$C:$C,'Supply plan_distributor-wise'!$C21)</f>
        <v>80</v>
      </c>
      <c r="AD21" s="272">
        <f>SUMIFS('Retail_distributor-wise'!DV:DV,'Retail_distributor-wise'!$B:$B,'Supply plan_distributor-wise'!$B21,'Retail_distributor-wise'!$C:$C,'Supply plan_distributor-wise'!$C21)</f>
        <v>80</v>
      </c>
      <c r="AE21" s="272">
        <f>SUMIFS('Retail_distributor-wise'!DW:DW,'Retail_distributor-wise'!$B:$B,'Supply plan_distributor-wise'!$B21,'Retail_distributor-wise'!$C:$C,'Supply plan_distributor-wise'!$C21)</f>
        <v>120</v>
      </c>
      <c r="AF21" s="272">
        <f>SUMIFS('Retail_distributor-wise'!DX:DX,'Retail_distributor-wise'!$B:$B,'Supply plan_distributor-wise'!$B21,'Retail_distributor-wise'!$C:$C,'Supply plan_distributor-wise'!$C21)</f>
        <v>160</v>
      </c>
      <c r="AG21" s="272">
        <f>SUMIFS('Retail_distributor-wise'!DY:DY,'Retail_distributor-wise'!$B:$B,'Supply plan_distributor-wise'!$B21,'Retail_distributor-wise'!$C:$C,'Supply plan_distributor-wise'!$C21)</f>
        <v>160</v>
      </c>
      <c r="AH21" s="273">
        <f t="shared" si="1"/>
        <v>1000</v>
      </c>
      <c r="AI21" s="251"/>
      <c r="AJ21" s="161" t="s">
        <v>164</v>
      </c>
      <c r="AK21" s="272">
        <f>SUMIFS('Retail_distributor-wise'!BL:BL,'Retail_distributor-wise'!$B:$B,'Supply plan_distributor-wise'!$B21,'Retail_distributor-wise'!$C:$C,'Supply plan_distributor-wise'!$C21)</f>
        <v>9.9999999999999982</v>
      </c>
      <c r="AL21" s="272">
        <f>SUMIFS('Retail_distributor-wise'!BM:BM,'Retail_distributor-wise'!$B:$B,'Supply plan_distributor-wise'!$B21,'Retail_distributor-wise'!$C:$C,'Supply plan_distributor-wise'!$C21)</f>
        <v>19.999999999999996</v>
      </c>
      <c r="AM21" s="272">
        <f>SUMIFS('Retail_distributor-wise'!BN:BN,'Retail_distributor-wise'!$B:$B,'Supply plan_distributor-wise'!$B21,'Retail_distributor-wise'!$C:$C,'Supply plan_distributor-wise'!$C21)</f>
        <v>19.999999999999996</v>
      </c>
      <c r="AN21" s="272">
        <f>SUMIFS('Retail_distributor-wise'!BO:BO,'Retail_distributor-wise'!$B:$B,'Supply plan_distributor-wise'!$B21,'Retail_distributor-wise'!$C:$C,'Supply plan_distributor-wise'!$C21)</f>
        <v>9.9999999999999982</v>
      </c>
      <c r="AO21" s="272">
        <f>SUMIFS('Retail_distributor-wise'!BP:BP,'Retail_distributor-wise'!$B:$B,'Supply plan_distributor-wise'!$B21,'Retail_distributor-wise'!$C:$C,'Supply plan_distributor-wise'!$C21)</f>
        <v>9.9999999999999982</v>
      </c>
      <c r="AP21" s="272">
        <f>SUMIFS('Retail_distributor-wise'!BQ:BQ,'Retail_distributor-wise'!$B:$B,'Supply plan_distributor-wise'!$B21,'Retail_distributor-wise'!$C:$C,'Supply plan_distributor-wise'!$C21)</f>
        <v>9.9999999999999982</v>
      </c>
      <c r="AQ21" s="272">
        <f>SUMIFS('Retail_distributor-wise'!BR:BR,'Retail_distributor-wise'!$B:$B,'Supply plan_distributor-wise'!$B21,'Retail_distributor-wise'!$C:$C,'Supply plan_distributor-wise'!$C21)</f>
        <v>19.999999999999996</v>
      </c>
      <c r="AR21" s="272">
        <f>SUMIFS('Retail_distributor-wise'!BS:BS,'Retail_distributor-wise'!$B:$B,'Supply plan_distributor-wise'!$B21,'Retail_distributor-wise'!$C:$C,'Supply plan_distributor-wise'!$C21)</f>
        <v>19.999999999999996</v>
      </c>
      <c r="AS21" s="272">
        <f>SUMIFS('Retail_distributor-wise'!BT:BT,'Retail_distributor-wise'!$B:$B,'Supply plan_distributor-wise'!$B21,'Retail_distributor-wise'!$C:$C,'Supply plan_distributor-wise'!$C21)</f>
        <v>19.999999999999996</v>
      </c>
      <c r="AT21" s="272">
        <f>SUMIFS('Retail_distributor-wise'!BU:BU,'Retail_distributor-wise'!$B:$B,'Supply plan_distributor-wise'!$B21,'Retail_distributor-wise'!$C:$C,'Supply plan_distributor-wise'!$C21)</f>
        <v>29.999999999999993</v>
      </c>
      <c r="AU21" s="272">
        <f>SUMIFS('Retail_distributor-wise'!BV:BV,'Retail_distributor-wise'!$B:$B,'Supply plan_distributor-wise'!$B21,'Retail_distributor-wise'!$C:$C,'Supply plan_distributor-wise'!$C21)</f>
        <v>39.999999999999993</v>
      </c>
      <c r="AV21" s="272">
        <f>SUMIFS('Retail_distributor-wise'!BW:BW,'Retail_distributor-wise'!$B:$B,'Supply plan_distributor-wise'!$B21,'Retail_distributor-wise'!$C:$C,'Supply plan_distributor-wise'!$C21)</f>
        <v>39.999999999999993</v>
      </c>
      <c r="AW21" s="273">
        <f t="shared" si="6"/>
        <v>249.99999999999997</v>
      </c>
      <c r="AX21" s="165"/>
      <c r="AY21" s="161" t="s">
        <v>162</v>
      </c>
      <c r="AZ21" s="272">
        <f>SUMIFS(Distributor_projects!AV:AV,Distributor_projects!$B:$B,'Supply plan_distributor-wise'!$B21,Distributor_projects!$C:$C,'Supply plan_distributor-wise'!$C21)</f>
        <v>0</v>
      </c>
      <c r="BA21" s="272">
        <f>SUMIFS(Distributor_projects!AW:AW,Distributor_projects!$B:$B,'Supply plan_distributor-wise'!$B21,Distributor_projects!$C:$C,'Supply plan_distributor-wise'!$C21)</f>
        <v>0</v>
      </c>
      <c r="BB21" s="272">
        <f>SUMIFS(Distributor_projects!AX:AX,Distributor_projects!$B:$B,'Supply plan_distributor-wise'!$B21,Distributor_projects!$C:$C,'Supply plan_distributor-wise'!$C21)</f>
        <v>0</v>
      </c>
      <c r="BC21" s="272">
        <f>SUMIFS(Distributor_projects!AY:AY,Distributor_projects!$B:$B,'Supply plan_distributor-wise'!$B21,Distributor_projects!$C:$C,'Supply plan_distributor-wise'!$C21)</f>
        <v>0</v>
      </c>
      <c r="BD21" s="272">
        <f>SUMIFS(Distributor_projects!AZ:AZ,Distributor_projects!$B:$B,'Supply plan_distributor-wise'!$B21,Distributor_projects!$C:$C,'Supply plan_distributor-wise'!$C21)</f>
        <v>0</v>
      </c>
      <c r="BE21" s="272">
        <f>SUMIFS(Distributor_projects!BA:BA,Distributor_projects!$B:$B,'Supply plan_distributor-wise'!$B21,Distributor_projects!$C:$C,'Supply plan_distributor-wise'!$C21)</f>
        <v>0</v>
      </c>
      <c r="BF21" s="272">
        <f>SUMIFS(Distributor_projects!BB:BB,Distributor_projects!$B:$B,'Supply plan_distributor-wise'!$B21,Distributor_projects!$C:$C,'Supply plan_distributor-wise'!$C21)</f>
        <v>0</v>
      </c>
      <c r="BG21" s="272">
        <f>SUMIFS(Distributor_projects!BC:BC,Distributor_projects!$B:$B,'Supply plan_distributor-wise'!$B21,Distributor_projects!$C:$C,'Supply plan_distributor-wise'!$C21)</f>
        <v>0</v>
      </c>
      <c r="BH21" s="272">
        <f>SUMIFS(Distributor_projects!BD:BD,Distributor_projects!$B:$B,'Supply plan_distributor-wise'!$B21,Distributor_projects!$C:$C,'Supply plan_distributor-wise'!$C21)</f>
        <v>0</v>
      </c>
      <c r="BI21" s="272">
        <f>SUMIFS(Distributor_projects!BE:BE,Distributor_projects!$B:$B,'Supply plan_distributor-wise'!$B21,Distributor_projects!$C:$C,'Supply plan_distributor-wise'!$C21)</f>
        <v>0</v>
      </c>
      <c r="BJ21" s="272">
        <f>SUMIFS(Distributor_projects!BF:BF,Distributor_projects!$B:$B,'Supply plan_distributor-wise'!$B21,Distributor_projects!$C:$C,'Supply plan_distributor-wise'!$C21)</f>
        <v>0</v>
      </c>
      <c r="BK21" s="272">
        <f>SUMIFS(Distributor_projects!BG:BG,Distributor_projects!$B:$B,'Supply plan_distributor-wise'!$B21,Distributor_projects!$C:$C,'Supply plan_distributor-wise'!$C21)</f>
        <v>0</v>
      </c>
      <c r="BL21" s="273">
        <f t="shared" si="2"/>
        <v>0</v>
      </c>
      <c r="BM21" s="165"/>
      <c r="BN21" s="161" t="s">
        <v>164</v>
      </c>
      <c r="BO21" s="185">
        <f>SUMIFS(Distributor_projects!BJ:BJ,Distributor_projects!$B:$B,'Supply plan_distributor-wise'!$B21,Distributor_projects!$C:$C,'Supply plan_distributor-wise'!$C21)</f>
        <v>0</v>
      </c>
      <c r="BP21" s="185">
        <f>SUMIFS(Distributor_projects!BK:BK,Distributor_projects!$B:$B,'Supply plan_distributor-wise'!$B21,Distributor_projects!$C:$C,'Supply plan_distributor-wise'!$C21)</f>
        <v>0</v>
      </c>
      <c r="BQ21" s="185">
        <f>SUMIFS(Distributor_projects!BL:BL,Distributor_projects!$B:$B,'Supply plan_distributor-wise'!$B21,Distributor_projects!$C:$C,'Supply plan_distributor-wise'!$C21)</f>
        <v>0</v>
      </c>
      <c r="BR21" s="185">
        <f>SUMIFS(Distributor_projects!BM:BM,Distributor_projects!$B:$B,'Supply plan_distributor-wise'!$B21,Distributor_projects!$C:$C,'Supply plan_distributor-wise'!$C21)</f>
        <v>0</v>
      </c>
      <c r="BS21" s="185">
        <f>SUMIFS(Distributor_projects!BN:BN,Distributor_projects!$B:$B,'Supply plan_distributor-wise'!$B21,Distributor_projects!$C:$C,'Supply plan_distributor-wise'!$C21)</f>
        <v>0</v>
      </c>
      <c r="BT21" s="185">
        <f>SUMIFS(Distributor_projects!BO:BO,Distributor_projects!$B:$B,'Supply plan_distributor-wise'!$B21,Distributor_projects!$C:$C,'Supply plan_distributor-wise'!$C21)</f>
        <v>0</v>
      </c>
      <c r="BU21" s="185">
        <f>SUMIFS(Distributor_projects!BP:BP,Distributor_projects!$B:$B,'Supply plan_distributor-wise'!$B21,Distributor_projects!$C:$C,'Supply plan_distributor-wise'!$C21)</f>
        <v>0</v>
      </c>
      <c r="BV21" s="185">
        <f>SUMIFS(Distributor_projects!BQ:BQ,Distributor_projects!$B:$B,'Supply plan_distributor-wise'!$B21,Distributor_projects!$C:$C,'Supply plan_distributor-wise'!$C21)</f>
        <v>0</v>
      </c>
      <c r="BW21" s="185">
        <f>SUMIFS(Distributor_projects!BR:BR,Distributor_projects!$B:$B,'Supply plan_distributor-wise'!$B21,Distributor_projects!$C:$C,'Supply plan_distributor-wise'!$C21)</f>
        <v>0</v>
      </c>
      <c r="BX21" s="185">
        <f>SUMIFS(Distributor_projects!BS:BS,Distributor_projects!$B:$B,'Supply plan_distributor-wise'!$B21,Distributor_projects!$C:$C,'Supply plan_distributor-wise'!$C21)</f>
        <v>0</v>
      </c>
      <c r="BY21" s="185">
        <f>SUMIFS(Distributor_projects!BT:BT,Distributor_projects!$B:$B,'Supply plan_distributor-wise'!$B21,Distributor_projects!$C:$C,'Supply plan_distributor-wise'!$C21)</f>
        <v>0</v>
      </c>
      <c r="BZ21" s="185">
        <f>SUMIFS(Distributor_projects!BU:BU,Distributor_projects!$B:$B,'Supply plan_distributor-wise'!$B21,Distributor_projects!$C:$C,'Supply plan_distributor-wise'!$C21)</f>
        <v>0</v>
      </c>
      <c r="CA21" s="273">
        <f t="shared" si="3"/>
        <v>0</v>
      </c>
      <c r="CB21" s="165"/>
      <c r="CC21" s="152"/>
      <c r="CD21" s="307"/>
      <c r="CE21" s="307"/>
      <c r="CF21" s="307"/>
      <c r="CG21" s="307"/>
      <c r="CH21" s="307"/>
      <c r="CI21" s="307"/>
      <c r="CJ21" s="307"/>
      <c r="CK21" s="307"/>
      <c r="CL21" s="307"/>
      <c r="CM21" s="307"/>
      <c r="CN21" s="307"/>
      <c r="CO21" s="307"/>
      <c r="CP21" s="161" t="s">
        <v>162</v>
      </c>
      <c r="CQ21" s="161" t="s">
        <v>162</v>
      </c>
      <c r="CR21" s="161" t="s">
        <v>162</v>
      </c>
      <c r="CS21" s="161" t="s">
        <v>162</v>
      </c>
      <c r="CT21" s="161" t="s">
        <v>162</v>
      </c>
      <c r="CU21" s="161" t="s">
        <v>162</v>
      </c>
      <c r="CV21" s="161" t="s">
        <v>162</v>
      </c>
      <c r="CW21" s="161" t="s">
        <v>162</v>
      </c>
      <c r="CX21" s="161" t="s">
        <v>162</v>
      </c>
      <c r="CY21" s="161" t="s">
        <v>162</v>
      </c>
      <c r="CZ21" s="161" t="s">
        <v>162</v>
      </c>
      <c r="DA21" s="299" t="s">
        <v>162</v>
      </c>
      <c r="DB21" s="161" t="str">
        <f>DA21</f>
        <v>Aditya Industries</v>
      </c>
      <c r="DC21" s="161" t="str">
        <f>DB21</f>
        <v>Aditya Industries</v>
      </c>
      <c r="DD21" s="161" t="str">
        <f>DC21</f>
        <v>Aditya Industries</v>
      </c>
      <c r="DE21" s="161" t="str">
        <f>DD21</f>
        <v>Aditya Industries</v>
      </c>
      <c r="DF21" s="161" t="str">
        <f>DE21</f>
        <v>Aditya Industries</v>
      </c>
      <c r="DG21" s="161" t="str">
        <f>DF21</f>
        <v>Aditya Industries</v>
      </c>
      <c r="DH21" s="161" t="str">
        <f>DG21</f>
        <v>Aditya Industries</v>
      </c>
      <c r="DI21" s="161" t="str">
        <f>DH21</f>
        <v>Aditya Industries</v>
      </c>
      <c r="DJ21" s="161" t="str">
        <f>DI21</f>
        <v>Aditya Industries</v>
      </c>
      <c r="DK21" s="161" t="str">
        <f>DJ21</f>
        <v>Aditya Industries</v>
      </c>
      <c r="DL21" s="161" t="str">
        <f>DK21</f>
        <v>Aditya Industries</v>
      </c>
      <c r="DM21" s="161" t="str">
        <f>DL21</f>
        <v>Aditya Industries</v>
      </c>
      <c r="DN21" s="161" t="s">
        <v>162</v>
      </c>
      <c r="DO21" s="161" t="s">
        <v>162</v>
      </c>
      <c r="DP21" s="161" t="s">
        <v>162</v>
      </c>
      <c r="DQ21" s="161" t="s">
        <v>162</v>
      </c>
      <c r="DR21" s="161" t="s">
        <v>162</v>
      </c>
      <c r="DS21" s="161" t="s">
        <v>162</v>
      </c>
      <c r="DT21" s="161" t="s">
        <v>162</v>
      </c>
      <c r="DU21" s="161" t="s">
        <v>162</v>
      </c>
      <c r="DV21" s="161" t="s">
        <v>162</v>
      </c>
      <c r="DW21" s="161" t="s">
        <v>162</v>
      </c>
      <c r="DX21" s="161" t="s">
        <v>162</v>
      </c>
      <c r="DY21" s="161" t="s">
        <v>162</v>
      </c>
      <c r="DZ21" s="161" t="str">
        <f>DY21</f>
        <v>Aditya Industries</v>
      </c>
      <c r="EA21" s="161" t="str">
        <f>DZ21</f>
        <v>Aditya Industries</v>
      </c>
      <c r="EB21" s="161" t="str">
        <f>EA21</f>
        <v>Aditya Industries</v>
      </c>
      <c r="EC21" s="161" t="str">
        <f>EB21</f>
        <v>Aditya Industries</v>
      </c>
      <c r="ED21" s="161" t="str">
        <f>EC21</f>
        <v>Aditya Industries</v>
      </c>
      <c r="EE21" s="161" t="str">
        <f>ED21</f>
        <v>Aditya Industries</v>
      </c>
      <c r="EF21" s="161" t="str">
        <f>EE21</f>
        <v>Aditya Industries</v>
      </c>
      <c r="EG21" s="161" t="str">
        <f>EF21</f>
        <v>Aditya Industries</v>
      </c>
      <c r="EH21" s="161" t="str">
        <f>EG21</f>
        <v>Aditya Industries</v>
      </c>
      <c r="EI21" s="161" t="str">
        <f>EH21</f>
        <v>Aditya Industries</v>
      </c>
      <c r="EJ21" s="161" t="str">
        <f>EI21</f>
        <v>Aditya Industries</v>
      </c>
      <c r="EK21" s="161" t="str">
        <f>EJ21</f>
        <v>Aditya Industries</v>
      </c>
    </row>
    <row r="22" spans="1:141">
      <c r="A22" s="161" t="s">
        <v>326</v>
      </c>
      <c r="B22" s="162" t="s">
        <v>430</v>
      </c>
      <c r="C22" s="161" t="s">
        <v>340</v>
      </c>
      <c r="D22" s="161" t="s">
        <v>14</v>
      </c>
      <c r="E22" s="161" t="s">
        <v>687</v>
      </c>
      <c r="F22" s="161" t="s">
        <v>162</v>
      </c>
      <c r="G22" s="309">
        <f>SUMIFS('Retail_distributor-wise'!CZ:CZ,'Retail_distributor-wise'!$B:$B,'Supply plan_distributor-wise'!$B22,'Retail_distributor-wise'!$C:$C,'Supply plan_distributor-wise'!$C22)</f>
        <v>0</v>
      </c>
      <c r="H22" s="309">
        <f>SUMIFS('Retail_distributor-wise'!DA:DA,'Retail_distributor-wise'!$B:$B,'Supply plan_distributor-wise'!$B22,'Retail_distributor-wise'!$C:$C,'Supply plan_distributor-wise'!$C22)</f>
        <v>0</v>
      </c>
      <c r="I22" s="309">
        <f>SUMIFS('Retail_distributor-wise'!DB:DB,'Retail_distributor-wise'!$B:$B,'Supply plan_distributor-wise'!$B22,'Retail_distributor-wise'!$C:$C,'Supply plan_distributor-wise'!$C22)</f>
        <v>0</v>
      </c>
      <c r="J22" s="309">
        <f>SUMIFS('Retail_distributor-wise'!DC:DC,'Retail_distributor-wise'!$B:$B,'Supply plan_distributor-wise'!$B22,'Retail_distributor-wise'!$C:$C,'Supply plan_distributor-wise'!$C22)</f>
        <v>0</v>
      </c>
      <c r="K22" s="309">
        <f>SUMIFS('Retail_distributor-wise'!DD:DD,'Retail_distributor-wise'!$B:$B,'Supply plan_distributor-wise'!$B22,'Retail_distributor-wise'!$C:$C,'Supply plan_distributor-wise'!$C22)</f>
        <v>0</v>
      </c>
      <c r="L22" s="309">
        <f>SUMIFS('Retail_distributor-wise'!DE:DE,'Retail_distributor-wise'!$B:$B,'Supply plan_distributor-wise'!$B22,'Retail_distributor-wise'!$C:$C,'Supply plan_distributor-wise'!$C22)</f>
        <v>0</v>
      </c>
      <c r="M22" s="309">
        <f>SUMIFS('Retail_distributor-wise'!DF:DF,'Retail_distributor-wise'!$B:$B,'Supply plan_distributor-wise'!$B22,'Retail_distributor-wise'!$C:$C,'Supply plan_distributor-wise'!$C22)</f>
        <v>0</v>
      </c>
      <c r="N22" s="309">
        <f>SUMIFS('Retail_distributor-wise'!DG:DG,'Retail_distributor-wise'!$B:$B,'Supply plan_distributor-wise'!$B22,'Retail_distributor-wise'!$C:$C,'Supply plan_distributor-wise'!$C22)</f>
        <v>0</v>
      </c>
      <c r="O22" s="309">
        <f>SUMIFS('Retail_distributor-wise'!DH:DH,'Retail_distributor-wise'!$B:$B,'Supply plan_distributor-wise'!$B22,'Retail_distributor-wise'!$C:$C,'Supply plan_distributor-wise'!$C22)</f>
        <v>0</v>
      </c>
      <c r="P22" s="309">
        <f>SUMIFS('Retail_distributor-wise'!DI:DI,'Retail_distributor-wise'!$B:$B,'Supply plan_distributor-wise'!$B22,'Retail_distributor-wise'!$C:$C,'Supply plan_distributor-wise'!$C22)</f>
        <v>0</v>
      </c>
      <c r="Q22" s="309">
        <f>SUMIFS('Retail_distributor-wise'!DJ:DJ,'Retail_distributor-wise'!$B:$B,'Supply plan_distributor-wise'!$B22,'Retail_distributor-wise'!$C:$C,'Supply plan_distributor-wise'!$C22)</f>
        <v>0</v>
      </c>
      <c r="R22" s="309">
        <f>SUMIFS('Retail_distributor-wise'!DK:DK,'Retail_distributor-wise'!$B:$B,'Supply plan_distributor-wise'!$B22,'Retail_distributor-wise'!$C:$C,'Supply plan_distributor-wise'!$C22)</f>
        <v>0</v>
      </c>
      <c r="S22" s="310">
        <f t="shared" si="0"/>
        <v>0</v>
      </c>
      <c r="T22" s="251"/>
      <c r="U22" s="161" t="s">
        <v>162</v>
      </c>
      <c r="V22" s="272">
        <f>SUMIFS('Retail_distributor-wise'!DN:DN,'Retail_distributor-wise'!$B:$B,'Supply plan_distributor-wise'!$B22,'Retail_distributor-wise'!$C:$C,'Supply plan_distributor-wise'!$C22)</f>
        <v>160</v>
      </c>
      <c r="W22" s="272">
        <f>SUMIFS('Retail_distributor-wise'!DO:DO,'Retail_distributor-wise'!$B:$B,'Supply plan_distributor-wise'!$B22,'Retail_distributor-wise'!$C:$C,'Supply plan_distributor-wise'!$C22)</f>
        <v>240</v>
      </c>
      <c r="X22" s="272">
        <f>SUMIFS('Retail_distributor-wise'!DP:DP,'Retail_distributor-wise'!$B:$B,'Supply plan_distributor-wise'!$B22,'Retail_distributor-wise'!$C:$C,'Supply plan_distributor-wise'!$C22)</f>
        <v>200</v>
      </c>
      <c r="Y22" s="272">
        <f>SUMIFS('Retail_distributor-wise'!DQ:DQ,'Retail_distributor-wise'!$B:$B,'Supply plan_distributor-wise'!$B22,'Retail_distributor-wise'!$C:$C,'Supply plan_distributor-wise'!$C22)</f>
        <v>160</v>
      </c>
      <c r="Z22" s="272">
        <f>SUMIFS('Retail_distributor-wise'!DR:DR,'Retail_distributor-wise'!$B:$B,'Supply plan_distributor-wise'!$B22,'Retail_distributor-wise'!$C:$C,'Supply plan_distributor-wise'!$C22)</f>
        <v>120</v>
      </c>
      <c r="AA22" s="272">
        <f>SUMIFS('Retail_distributor-wise'!DS:DS,'Retail_distributor-wise'!$B:$B,'Supply plan_distributor-wise'!$B22,'Retail_distributor-wise'!$C:$C,'Supply plan_distributor-wise'!$C22)</f>
        <v>160</v>
      </c>
      <c r="AB22" s="272">
        <f>SUMIFS('Retail_distributor-wise'!DT:DT,'Retail_distributor-wise'!$B:$B,'Supply plan_distributor-wise'!$B22,'Retail_distributor-wise'!$C:$C,'Supply plan_distributor-wise'!$C22)</f>
        <v>200</v>
      </c>
      <c r="AC22" s="272">
        <f>SUMIFS('Retail_distributor-wise'!DU:DU,'Retail_distributor-wise'!$B:$B,'Supply plan_distributor-wise'!$B22,'Retail_distributor-wise'!$C:$C,'Supply plan_distributor-wise'!$C22)</f>
        <v>240</v>
      </c>
      <c r="AD22" s="272">
        <f>SUMIFS('Retail_distributor-wise'!DV:DV,'Retail_distributor-wise'!$B:$B,'Supply plan_distributor-wise'!$B22,'Retail_distributor-wise'!$C:$C,'Supply plan_distributor-wise'!$C22)</f>
        <v>240</v>
      </c>
      <c r="AE22" s="272">
        <f>SUMIFS('Retail_distributor-wise'!DW:DW,'Retail_distributor-wise'!$B:$B,'Supply plan_distributor-wise'!$B22,'Retail_distributor-wise'!$C:$C,'Supply plan_distributor-wise'!$C22)</f>
        <v>320</v>
      </c>
      <c r="AF22" s="272">
        <f>SUMIFS('Retail_distributor-wise'!DX:DX,'Retail_distributor-wise'!$B:$B,'Supply plan_distributor-wise'!$B22,'Retail_distributor-wise'!$C:$C,'Supply plan_distributor-wise'!$C22)</f>
        <v>360</v>
      </c>
      <c r="AG22" s="272">
        <f>SUMIFS('Retail_distributor-wise'!DY:DY,'Retail_distributor-wise'!$B:$B,'Supply plan_distributor-wise'!$B22,'Retail_distributor-wise'!$C:$C,'Supply plan_distributor-wise'!$C22)</f>
        <v>440</v>
      </c>
      <c r="AH22" s="273">
        <f t="shared" si="1"/>
        <v>2840</v>
      </c>
      <c r="AI22" s="251"/>
      <c r="AJ22" s="161" t="s">
        <v>164</v>
      </c>
      <c r="AK22" s="272">
        <f>SUMIFS('Retail_distributor-wise'!BL:BL,'Retail_distributor-wise'!$B:$B,'Supply plan_distributor-wise'!$B22,'Retail_distributor-wise'!$C:$C,'Supply plan_distributor-wise'!$C22)</f>
        <v>39.999999999999993</v>
      </c>
      <c r="AL22" s="272">
        <f>SUMIFS('Retail_distributor-wise'!BM:BM,'Retail_distributor-wise'!$B:$B,'Supply plan_distributor-wise'!$B22,'Retail_distributor-wise'!$C:$C,'Supply plan_distributor-wise'!$C22)</f>
        <v>59.999999999999986</v>
      </c>
      <c r="AM22" s="272">
        <f>SUMIFS('Retail_distributor-wise'!BN:BN,'Retail_distributor-wise'!$B:$B,'Supply plan_distributor-wise'!$B22,'Retail_distributor-wise'!$C:$C,'Supply plan_distributor-wise'!$C22)</f>
        <v>49.999999999999986</v>
      </c>
      <c r="AN22" s="272">
        <f>SUMIFS('Retail_distributor-wise'!BO:BO,'Retail_distributor-wise'!$B:$B,'Supply plan_distributor-wise'!$B22,'Retail_distributor-wise'!$C:$C,'Supply plan_distributor-wise'!$C22)</f>
        <v>39.999999999999993</v>
      </c>
      <c r="AO22" s="272">
        <f>SUMIFS('Retail_distributor-wise'!BP:BP,'Retail_distributor-wise'!$B:$B,'Supply plan_distributor-wise'!$B22,'Retail_distributor-wise'!$C:$C,'Supply plan_distributor-wise'!$C22)</f>
        <v>29.999999999999993</v>
      </c>
      <c r="AP22" s="272">
        <f>SUMIFS('Retail_distributor-wise'!BQ:BQ,'Retail_distributor-wise'!$B:$B,'Supply plan_distributor-wise'!$B22,'Retail_distributor-wise'!$C:$C,'Supply plan_distributor-wise'!$C22)</f>
        <v>39.999999999999993</v>
      </c>
      <c r="AQ22" s="272">
        <f>SUMIFS('Retail_distributor-wise'!BR:BR,'Retail_distributor-wise'!$B:$B,'Supply plan_distributor-wise'!$B22,'Retail_distributor-wise'!$C:$C,'Supply plan_distributor-wise'!$C22)</f>
        <v>49.999999999999986</v>
      </c>
      <c r="AR22" s="272">
        <f>SUMIFS('Retail_distributor-wise'!BS:BS,'Retail_distributor-wise'!$B:$B,'Supply plan_distributor-wise'!$B22,'Retail_distributor-wise'!$C:$C,'Supply plan_distributor-wise'!$C22)</f>
        <v>59.999999999999986</v>
      </c>
      <c r="AS22" s="272">
        <f>SUMIFS('Retail_distributor-wise'!BT:BT,'Retail_distributor-wise'!$B:$B,'Supply plan_distributor-wise'!$B22,'Retail_distributor-wise'!$C:$C,'Supply plan_distributor-wise'!$C22)</f>
        <v>59.999999999999986</v>
      </c>
      <c r="AT22" s="272">
        <f>SUMIFS('Retail_distributor-wise'!BU:BU,'Retail_distributor-wise'!$B:$B,'Supply plan_distributor-wise'!$B22,'Retail_distributor-wise'!$C:$C,'Supply plan_distributor-wise'!$C22)</f>
        <v>79.999999999999986</v>
      </c>
      <c r="AU22" s="272">
        <f>SUMIFS('Retail_distributor-wise'!BV:BV,'Retail_distributor-wise'!$B:$B,'Supply plan_distributor-wise'!$B22,'Retail_distributor-wise'!$C:$C,'Supply plan_distributor-wise'!$C22)</f>
        <v>89.999999999999986</v>
      </c>
      <c r="AV22" s="272">
        <f>SUMIFS('Retail_distributor-wise'!BW:BW,'Retail_distributor-wise'!$B:$B,'Supply plan_distributor-wise'!$B22,'Retail_distributor-wise'!$C:$C,'Supply plan_distributor-wise'!$C22)</f>
        <v>109.99999999999997</v>
      </c>
      <c r="AW22" s="273">
        <f t="shared" si="6"/>
        <v>709.99999999999989</v>
      </c>
      <c r="AX22" s="165"/>
      <c r="AY22" s="161" t="s">
        <v>162</v>
      </c>
      <c r="AZ22" s="272">
        <f>SUMIFS(Distributor_projects!AV:AV,Distributor_projects!$B:$B,'Supply plan_distributor-wise'!$B22,Distributor_projects!$C:$C,'Supply plan_distributor-wise'!$C22)</f>
        <v>50</v>
      </c>
      <c r="BA22" s="272">
        <f>SUMIFS(Distributor_projects!AW:AW,Distributor_projects!$B:$B,'Supply plan_distributor-wise'!$B22,Distributor_projects!$C:$C,'Supply plan_distributor-wise'!$C22)</f>
        <v>50</v>
      </c>
      <c r="BB22" s="272">
        <f>SUMIFS(Distributor_projects!AX:AX,Distributor_projects!$B:$B,'Supply plan_distributor-wise'!$B22,Distributor_projects!$C:$C,'Supply plan_distributor-wise'!$C22)</f>
        <v>100</v>
      </c>
      <c r="BC22" s="272">
        <f>SUMIFS(Distributor_projects!AY:AY,Distributor_projects!$B:$B,'Supply plan_distributor-wise'!$B22,Distributor_projects!$C:$C,'Supply plan_distributor-wise'!$C22)</f>
        <v>50</v>
      </c>
      <c r="BD22" s="272">
        <f>SUMIFS(Distributor_projects!AZ:AZ,Distributor_projects!$B:$B,'Supply plan_distributor-wise'!$B22,Distributor_projects!$C:$C,'Supply plan_distributor-wise'!$C22)</f>
        <v>50</v>
      </c>
      <c r="BE22" s="272">
        <f>SUMIFS(Distributor_projects!BA:BA,Distributor_projects!$B:$B,'Supply plan_distributor-wise'!$B22,Distributor_projects!$C:$C,'Supply plan_distributor-wise'!$C22)</f>
        <v>100</v>
      </c>
      <c r="BF22" s="272">
        <f>SUMIFS(Distributor_projects!BB:BB,Distributor_projects!$B:$B,'Supply plan_distributor-wise'!$B22,Distributor_projects!$C:$C,'Supply plan_distributor-wise'!$C22)</f>
        <v>125</v>
      </c>
      <c r="BG22" s="272">
        <f>SUMIFS(Distributor_projects!BC:BC,Distributor_projects!$B:$B,'Supply plan_distributor-wise'!$B22,Distributor_projects!$C:$C,'Supply plan_distributor-wise'!$C22)</f>
        <v>150</v>
      </c>
      <c r="BH22" s="272">
        <f>SUMIFS(Distributor_projects!BD:BD,Distributor_projects!$B:$B,'Supply plan_distributor-wise'!$B22,Distributor_projects!$C:$C,'Supply plan_distributor-wise'!$C22)</f>
        <v>150</v>
      </c>
      <c r="BI22" s="272">
        <f>SUMIFS(Distributor_projects!BE:BE,Distributor_projects!$B:$B,'Supply plan_distributor-wise'!$B22,Distributor_projects!$C:$C,'Supply plan_distributor-wise'!$C22)</f>
        <v>200</v>
      </c>
      <c r="BJ22" s="272">
        <f>SUMIFS(Distributor_projects!BF:BF,Distributor_projects!$B:$B,'Supply plan_distributor-wise'!$B22,Distributor_projects!$C:$C,'Supply plan_distributor-wise'!$C22)</f>
        <v>250</v>
      </c>
      <c r="BK22" s="272">
        <f>SUMIFS(Distributor_projects!BG:BG,Distributor_projects!$B:$B,'Supply plan_distributor-wise'!$B22,Distributor_projects!$C:$C,'Supply plan_distributor-wise'!$C22)</f>
        <v>300</v>
      </c>
      <c r="BL22" s="273">
        <f t="shared" si="2"/>
        <v>1575</v>
      </c>
      <c r="BM22" s="165"/>
      <c r="BN22" s="161" t="s">
        <v>164</v>
      </c>
      <c r="BO22" s="185">
        <f>SUMIFS(Distributor_projects!BJ:BJ,Distributor_projects!$B:$B,'Supply plan_distributor-wise'!$B22,Distributor_projects!$C:$C,'Supply plan_distributor-wise'!$C22)</f>
        <v>0</v>
      </c>
      <c r="BP22" s="185">
        <f>SUMIFS(Distributor_projects!BK:BK,Distributor_projects!$B:$B,'Supply plan_distributor-wise'!$B22,Distributor_projects!$C:$C,'Supply plan_distributor-wise'!$C22)</f>
        <v>0</v>
      </c>
      <c r="BQ22" s="185">
        <f>SUMIFS(Distributor_projects!BL:BL,Distributor_projects!$B:$B,'Supply plan_distributor-wise'!$B22,Distributor_projects!$C:$C,'Supply plan_distributor-wise'!$C22)</f>
        <v>0</v>
      </c>
      <c r="BR22" s="185">
        <f>SUMIFS(Distributor_projects!BM:BM,Distributor_projects!$B:$B,'Supply plan_distributor-wise'!$B22,Distributor_projects!$C:$C,'Supply plan_distributor-wise'!$C22)</f>
        <v>0</v>
      </c>
      <c r="BS22" s="185">
        <f>SUMIFS(Distributor_projects!BN:BN,Distributor_projects!$B:$B,'Supply plan_distributor-wise'!$B22,Distributor_projects!$C:$C,'Supply plan_distributor-wise'!$C22)</f>
        <v>0</v>
      </c>
      <c r="BT22" s="185">
        <f>SUMIFS(Distributor_projects!BO:BO,Distributor_projects!$B:$B,'Supply plan_distributor-wise'!$B22,Distributor_projects!$C:$C,'Supply plan_distributor-wise'!$C22)</f>
        <v>0</v>
      </c>
      <c r="BU22" s="185">
        <f>SUMIFS(Distributor_projects!BP:BP,Distributor_projects!$B:$B,'Supply plan_distributor-wise'!$B22,Distributor_projects!$C:$C,'Supply plan_distributor-wise'!$C22)</f>
        <v>0</v>
      </c>
      <c r="BV22" s="185">
        <f>SUMIFS(Distributor_projects!BQ:BQ,Distributor_projects!$B:$B,'Supply plan_distributor-wise'!$B22,Distributor_projects!$C:$C,'Supply plan_distributor-wise'!$C22)</f>
        <v>0</v>
      </c>
      <c r="BW22" s="185">
        <f>SUMIFS(Distributor_projects!BR:BR,Distributor_projects!$B:$B,'Supply plan_distributor-wise'!$B22,Distributor_projects!$C:$C,'Supply plan_distributor-wise'!$C22)</f>
        <v>0</v>
      </c>
      <c r="BX22" s="185">
        <f>SUMIFS(Distributor_projects!BS:BS,Distributor_projects!$B:$B,'Supply plan_distributor-wise'!$B22,Distributor_projects!$C:$C,'Supply plan_distributor-wise'!$C22)</f>
        <v>0</v>
      </c>
      <c r="BY22" s="185">
        <f>SUMIFS(Distributor_projects!BT:BT,Distributor_projects!$B:$B,'Supply plan_distributor-wise'!$B22,Distributor_projects!$C:$C,'Supply plan_distributor-wise'!$C22)</f>
        <v>0</v>
      </c>
      <c r="BZ22" s="185">
        <f>SUMIFS(Distributor_projects!BU:BU,Distributor_projects!$B:$B,'Supply plan_distributor-wise'!$B22,Distributor_projects!$C:$C,'Supply plan_distributor-wise'!$C22)</f>
        <v>0</v>
      </c>
      <c r="CA22" s="273">
        <f t="shared" si="3"/>
        <v>0</v>
      </c>
      <c r="CB22" s="165"/>
      <c r="CC22" s="152"/>
      <c r="CD22" s="307"/>
      <c r="CE22" s="307"/>
      <c r="CF22" s="307"/>
      <c r="CG22" s="307"/>
      <c r="CH22" s="307"/>
      <c r="CI22" s="307"/>
      <c r="CJ22" s="307"/>
      <c r="CK22" s="307"/>
      <c r="CL22" s="307"/>
      <c r="CM22" s="307"/>
      <c r="CN22" s="307"/>
      <c r="CO22" s="307"/>
      <c r="CP22" s="161" t="s">
        <v>162</v>
      </c>
      <c r="CQ22" s="161" t="s">
        <v>162</v>
      </c>
      <c r="CR22" s="161" t="s">
        <v>162</v>
      </c>
      <c r="CS22" s="161" t="s">
        <v>162</v>
      </c>
      <c r="CT22" s="161" t="s">
        <v>162</v>
      </c>
      <c r="CU22" s="161" t="s">
        <v>162</v>
      </c>
      <c r="CV22" s="161" t="s">
        <v>162</v>
      </c>
      <c r="CW22" s="161" t="s">
        <v>162</v>
      </c>
      <c r="CX22" s="161" t="s">
        <v>162</v>
      </c>
      <c r="CY22" s="161" t="s">
        <v>162</v>
      </c>
      <c r="CZ22" s="161" t="s">
        <v>162</v>
      </c>
      <c r="DA22" s="299" t="s">
        <v>162</v>
      </c>
      <c r="DB22" s="161" t="str">
        <f>DA22</f>
        <v>Aditya Industries</v>
      </c>
      <c r="DC22" s="161" t="str">
        <f>DB22</f>
        <v>Aditya Industries</v>
      </c>
      <c r="DD22" s="161" t="str">
        <f>DC22</f>
        <v>Aditya Industries</v>
      </c>
      <c r="DE22" s="161" t="str">
        <f>DD22</f>
        <v>Aditya Industries</v>
      </c>
      <c r="DF22" s="161" t="str">
        <f>DE22</f>
        <v>Aditya Industries</v>
      </c>
      <c r="DG22" s="161" t="str">
        <f>DF22</f>
        <v>Aditya Industries</v>
      </c>
      <c r="DH22" s="161" t="str">
        <f>DG22</f>
        <v>Aditya Industries</v>
      </c>
      <c r="DI22" s="161" t="str">
        <f>DH22</f>
        <v>Aditya Industries</v>
      </c>
      <c r="DJ22" s="161" t="str">
        <f>DI22</f>
        <v>Aditya Industries</v>
      </c>
      <c r="DK22" s="161" t="str">
        <f>DJ22</f>
        <v>Aditya Industries</v>
      </c>
      <c r="DL22" s="161" t="str">
        <f>DK22</f>
        <v>Aditya Industries</v>
      </c>
      <c r="DM22" s="161" t="str">
        <f>DL22</f>
        <v>Aditya Industries</v>
      </c>
      <c r="DN22" s="161" t="s">
        <v>162</v>
      </c>
      <c r="DO22" s="161" t="s">
        <v>162</v>
      </c>
      <c r="DP22" s="161" t="s">
        <v>162</v>
      </c>
      <c r="DQ22" s="161" t="s">
        <v>162</v>
      </c>
      <c r="DR22" s="161" t="s">
        <v>162</v>
      </c>
      <c r="DS22" s="161" t="s">
        <v>162</v>
      </c>
      <c r="DT22" s="161" t="s">
        <v>162</v>
      </c>
      <c r="DU22" s="161" t="s">
        <v>162</v>
      </c>
      <c r="DV22" s="161" t="s">
        <v>162</v>
      </c>
      <c r="DW22" s="161" t="s">
        <v>162</v>
      </c>
      <c r="DX22" s="161" t="s">
        <v>162</v>
      </c>
      <c r="DY22" s="161" t="s">
        <v>162</v>
      </c>
      <c r="DZ22" s="161" t="str">
        <f>DY22</f>
        <v>Aditya Industries</v>
      </c>
      <c r="EA22" s="161" t="str">
        <f>DZ22</f>
        <v>Aditya Industries</v>
      </c>
      <c r="EB22" s="161" t="str">
        <f>EA22</f>
        <v>Aditya Industries</v>
      </c>
      <c r="EC22" s="161" t="str">
        <f>EB22</f>
        <v>Aditya Industries</v>
      </c>
      <c r="ED22" s="161" t="str">
        <f>EC22</f>
        <v>Aditya Industries</v>
      </c>
      <c r="EE22" s="161" t="str">
        <f>ED22</f>
        <v>Aditya Industries</v>
      </c>
      <c r="EF22" s="161" t="str">
        <f>EE22</f>
        <v>Aditya Industries</v>
      </c>
      <c r="EG22" s="161" t="str">
        <f>EF22</f>
        <v>Aditya Industries</v>
      </c>
      <c r="EH22" s="161" t="str">
        <f>EG22</f>
        <v>Aditya Industries</v>
      </c>
      <c r="EI22" s="161" t="str">
        <f>EH22</f>
        <v>Aditya Industries</v>
      </c>
      <c r="EJ22" s="161" t="str">
        <f>EI22</f>
        <v>Aditya Industries</v>
      </c>
      <c r="EK22" s="161" t="str">
        <f>EJ22</f>
        <v>Aditya Industries</v>
      </c>
    </row>
    <row r="23" spans="1:141">
      <c r="A23" s="161" t="s">
        <v>326</v>
      </c>
      <c r="B23" s="162" t="s">
        <v>436</v>
      </c>
      <c r="C23" s="161" t="s">
        <v>341</v>
      </c>
      <c r="D23" s="161" t="s">
        <v>14</v>
      </c>
      <c r="E23" s="161" t="s">
        <v>687</v>
      </c>
      <c r="F23" s="161" t="s">
        <v>163</v>
      </c>
      <c r="G23" s="272">
        <f>SUMIFS('Retail_distributor-wise'!CZ:CZ,'Retail_distributor-wise'!$B:$B,'Supply plan_distributor-wise'!$B23,'Retail_distributor-wise'!$C:$C,'Supply plan_distributor-wise'!$C23)</f>
        <v>280</v>
      </c>
      <c r="H23" s="272">
        <f>SUMIFS('Retail_distributor-wise'!DA:DA,'Retail_distributor-wise'!$B:$B,'Supply plan_distributor-wise'!$B23,'Retail_distributor-wise'!$C:$C,'Supply plan_distributor-wise'!$C23)</f>
        <v>385</v>
      </c>
      <c r="I23" s="272">
        <f>SUMIFS('Retail_distributor-wise'!DB:DB,'Retail_distributor-wise'!$B:$B,'Supply plan_distributor-wise'!$B23,'Retail_distributor-wise'!$C:$C,'Supply plan_distributor-wise'!$C23)</f>
        <v>350</v>
      </c>
      <c r="J23" s="272">
        <f>SUMIFS('Retail_distributor-wise'!DC:DC,'Retail_distributor-wise'!$B:$B,'Supply plan_distributor-wise'!$B23,'Retail_distributor-wise'!$C:$C,'Supply plan_distributor-wise'!$C23)</f>
        <v>280</v>
      </c>
      <c r="K23" s="272">
        <f>SUMIFS('Retail_distributor-wise'!DD:DD,'Retail_distributor-wise'!$B:$B,'Supply plan_distributor-wise'!$B23,'Retail_distributor-wise'!$C:$C,'Supply plan_distributor-wise'!$C23)</f>
        <v>196</v>
      </c>
      <c r="L23" s="272">
        <f>SUMIFS('Retail_distributor-wise'!DE:DE,'Retail_distributor-wise'!$B:$B,'Supply plan_distributor-wise'!$B23,'Retail_distributor-wise'!$C:$C,'Supply plan_distributor-wise'!$C23)</f>
        <v>146.99999999999997</v>
      </c>
      <c r="M23" s="272">
        <f>SUMIFS('Retail_distributor-wise'!DF:DF,'Retail_distributor-wise'!$B:$B,'Supply plan_distributor-wise'!$B23,'Retail_distributor-wise'!$C:$C,'Supply plan_distributor-wise'!$C23)</f>
        <v>105</v>
      </c>
      <c r="N23" s="272">
        <f>SUMIFS('Retail_distributor-wise'!DG:DG,'Retail_distributor-wise'!$B:$B,'Supply plan_distributor-wise'!$B23,'Retail_distributor-wise'!$C:$C,'Supply plan_distributor-wise'!$C23)</f>
        <v>0</v>
      </c>
      <c r="O23" s="272">
        <f>SUMIFS('Retail_distributor-wise'!DH:DH,'Retail_distributor-wise'!$B:$B,'Supply plan_distributor-wise'!$B23,'Retail_distributor-wise'!$C:$C,'Supply plan_distributor-wise'!$C23)</f>
        <v>0</v>
      </c>
      <c r="P23" s="272">
        <f>SUMIFS('Retail_distributor-wise'!DI:DI,'Retail_distributor-wise'!$B:$B,'Supply plan_distributor-wise'!$B23,'Retail_distributor-wise'!$C:$C,'Supply plan_distributor-wise'!$C23)</f>
        <v>0</v>
      </c>
      <c r="Q23" s="272">
        <f>SUMIFS('Retail_distributor-wise'!DJ:DJ,'Retail_distributor-wise'!$B:$B,'Supply plan_distributor-wise'!$B23,'Retail_distributor-wise'!$C:$C,'Supply plan_distributor-wise'!$C23)</f>
        <v>0</v>
      </c>
      <c r="R23" s="272">
        <f>SUMIFS('Retail_distributor-wise'!DK:DK,'Retail_distributor-wise'!$B:$B,'Supply plan_distributor-wise'!$B23,'Retail_distributor-wise'!$C:$C,'Supply plan_distributor-wise'!$C23)</f>
        <v>0</v>
      </c>
      <c r="S23" s="273">
        <f t="shared" si="0"/>
        <v>1743</v>
      </c>
      <c r="T23" s="251"/>
      <c r="U23" s="161" t="s">
        <v>163</v>
      </c>
      <c r="V23" s="309">
        <f>SUMIFS('Retail_distributor-wise'!DN:DN,'Retail_distributor-wise'!$B:$B,'Supply plan_distributor-wise'!$B23,'Retail_distributor-wise'!$C:$C,'Supply plan_distributor-wise'!$C23)</f>
        <v>0</v>
      </c>
      <c r="W23" s="309">
        <f>SUMIFS('Retail_distributor-wise'!DO:DO,'Retail_distributor-wise'!$B:$B,'Supply plan_distributor-wise'!$B23,'Retail_distributor-wise'!$C:$C,'Supply plan_distributor-wise'!$C23)</f>
        <v>0</v>
      </c>
      <c r="X23" s="309">
        <f>SUMIFS('Retail_distributor-wise'!DP:DP,'Retail_distributor-wise'!$B:$B,'Supply plan_distributor-wise'!$B23,'Retail_distributor-wise'!$C:$C,'Supply plan_distributor-wise'!$C23)</f>
        <v>0</v>
      </c>
      <c r="Y23" s="309">
        <f>SUMIFS('Retail_distributor-wise'!DQ:DQ,'Retail_distributor-wise'!$B:$B,'Supply plan_distributor-wise'!$B23,'Retail_distributor-wise'!$C:$C,'Supply plan_distributor-wise'!$C23)</f>
        <v>0</v>
      </c>
      <c r="Z23" s="272">
        <f>SUMIFS('Retail_distributor-wise'!DR:DR,'Retail_distributor-wise'!$B:$B,'Supply plan_distributor-wise'!$B23,'Retail_distributor-wise'!$C:$C,'Supply plan_distributor-wise'!$C23)</f>
        <v>48.999999999999986</v>
      </c>
      <c r="AA23" s="272">
        <f>SUMIFS('Retail_distributor-wise'!DS:DS,'Retail_distributor-wise'!$B:$B,'Supply plan_distributor-wise'!$B23,'Retail_distributor-wise'!$C:$C,'Supply plan_distributor-wise'!$C23)</f>
        <v>98</v>
      </c>
      <c r="AB23" s="272">
        <f>SUMIFS('Retail_distributor-wise'!DT:DT,'Retail_distributor-wise'!$B:$B,'Supply plan_distributor-wise'!$B23,'Retail_distributor-wise'!$C:$C,'Supply plan_distributor-wise'!$C23)</f>
        <v>244.99999999999997</v>
      </c>
      <c r="AC23" s="272">
        <f>SUMIFS('Retail_distributor-wise'!DU:DU,'Retail_distributor-wise'!$B:$B,'Supply plan_distributor-wise'!$B23,'Retail_distributor-wise'!$C:$C,'Supply plan_distributor-wise'!$C23)</f>
        <v>420</v>
      </c>
      <c r="AD23" s="272">
        <f>SUMIFS('Retail_distributor-wise'!DV:DV,'Retail_distributor-wise'!$B:$B,'Supply plan_distributor-wise'!$B23,'Retail_distributor-wise'!$C:$C,'Supply plan_distributor-wise'!$C23)</f>
        <v>420</v>
      </c>
      <c r="AE23" s="272">
        <f>SUMIFS('Retail_distributor-wise'!DW:DW,'Retail_distributor-wise'!$B:$B,'Supply plan_distributor-wise'!$B23,'Retail_distributor-wise'!$C:$C,'Supply plan_distributor-wise'!$C23)</f>
        <v>525</v>
      </c>
      <c r="AF23" s="272">
        <f>SUMIFS('Retail_distributor-wise'!DX:DX,'Retail_distributor-wise'!$B:$B,'Supply plan_distributor-wise'!$B23,'Retail_distributor-wise'!$C:$C,'Supply plan_distributor-wise'!$C23)</f>
        <v>630</v>
      </c>
      <c r="AG23" s="272">
        <f>SUMIFS('Retail_distributor-wise'!DY:DY,'Retail_distributor-wise'!$B:$B,'Supply plan_distributor-wise'!$B23,'Retail_distributor-wise'!$C:$C,'Supply plan_distributor-wise'!$C23)</f>
        <v>700</v>
      </c>
      <c r="AH23" s="273">
        <f t="shared" si="1"/>
        <v>3087</v>
      </c>
      <c r="AI23" s="251"/>
      <c r="AJ23" s="161" t="s">
        <v>164</v>
      </c>
      <c r="AK23" s="272">
        <f>SUMIFS('Retail_distributor-wise'!BL:BL,'Retail_distributor-wise'!$B:$B,'Supply plan_distributor-wise'!$B23,'Retail_distributor-wise'!$C:$C,'Supply plan_distributor-wise'!$C23)</f>
        <v>120.00000000000001</v>
      </c>
      <c r="AL23" s="272">
        <f>SUMIFS('Retail_distributor-wise'!BM:BM,'Retail_distributor-wise'!$B:$B,'Supply plan_distributor-wise'!$B23,'Retail_distributor-wise'!$C:$C,'Supply plan_distributor-wise'!$C23)</f>
        <v>165.00000000000003</v>
      </c>
      <c r="AM23" s="272">
        <f>SUMIFS('Retail_distributor-wise'!BN:BN,'Retail_distributor-wise'!$B:$B,'Supply plan_distributor-wise'!$B23,'Retail_distributor-wise'!$C:$C,'Supply plan_distributor-wise'!$C23)</f>
        <v>150.00000000000003</v>
      </c>
      <c r="AN23" s="272">
        <f>SUMIFS('Retail_distributor-wise'!BO:BO,'Retail_distributor-wise'!$B:$B,'Supply plan_distributor-wise'!$B23,'Retail_distributor-wise'!$C:$C,'Supply plan_distributor-wise'!$C23)</f>
        <v>120.00000000000001</v>
      </c>
      <c r="AO23" s="272">
        <f>SUMIFS('Retail_distributor-wise'!BP:BP,'Retail_distributor-wise'!$B:$B,'Supply plan_distributor-wise'!$B23,'Retail_distributor-wise'!$C:$C,'Supply plan_distributor-wise'!$C23)</f>
        <v>105.00000000000001</v>
      </c>
      <c r="AP23" s="272">
        <f>SUMIFS('Retail_distributor-wise'!BQ:BQ,'Retail_distributor-wise'!$B:$B,'Supply plan_distributor-wise'!$B23,'Retail_distributor-wise'!$C:$C,'Supply plan_distributor-wise'!$C23)</f>
        <v>105.00000000000001</v>
      </c>
      <c r="AQ23" s="272">
        <f>SUMIFS('Retail_distributor-wise'!BR:BR,'Retail_distributor-wise'!$B:$B,'Supply plan_distributor-wise'!$B23,'Retail_distributor-wise'!$C:$C,'Supply plan_distributor-wise'!$C23)</f>
        <v>150.00000000000003</v>
      </c>
      <c r="AR23" s="272">
        <f>SUMIFS('Retail_distributor-wise'!BS:BS,'Retail_distributor-wise'!$B:$B,'Supply plan_distributor-wise'!$B23,'Retail_distributor-wise'!$C:$C,'Supply plan_distributor-wise'!$C23)</f>
        <v>180.00000000000003</v>
      </c>
      <c r="AS23" s="272">
        <f>SUMIFS('Retail_distributor-wise'!BT:BT,'Retail_distributor-wise'!$B:$B,'Supply plan_distributor-wise'!$B23,'Retail_distributor-wise'!$C:$C,'Supply plan_distributor-wise'!$C23)</f>
        <v>180.00000000000003</v>
      </c>
      <c r="AT23" s="272">
        <f>SUMIFS('Retail_distributor-wise'!BU:BU,'Retail_distributor-wise'!$B:$B,'Supply plan_distributor-wise'!$B23,'Retail_distributor-wise'!$C:$C,'Supply plan_distributor-wise'!$C23)</f>
        <v>225.00000000000003</v>
      </c>
      <c r="AU23" s="272">
        <f>SUMIFS('Retail_distributor-wise'!BV:BV,'Retail_distributor-wise'!$B:$B,'Supply plan_distributor-wise'!$B23,'Retail_distributor-wise'!$C:$C,'Supply plan_distributor-wise'!$C23)</f>
        <v>270.00000000000006</v>
      </c>
      <c r="AV23" s="272">
        <f>SUMIFS('Retail_distributor-wise'!BW:BW,'Retail_distributor-wise'!$B:$B,'Supply plan_distributor-wise'!$B23,'Retail_distributor-wise'!$C:$C,'Supply plan_distributor-wise'!$C23)</f>
        <v>300.00000000000006</v>
      </c>
      <c r="AW23" s="273">
        <f t="shared" si="6"/>
        <v>2070.0000000000005</v>
      </c>
      <c r="AX23" s="165"/>
      <c r="AY23" s="161" t="s">
        <v>163</v>
      </c>
      <c r="AZ23" s="272">
        <f>SUMIFS(Distributor_projects!AV:AV,Distributor_projects!$B:$B,'Supply plan_distributor-wise'!$B23,Distributor_projects!$C:$C,'Supply plan_distributor-wise'!$C23)</f>
        <v>100</v>
      </c>
      <c r="BA23" s="272">
        <f>SUMIFS(Distributor_projects!AW:AW,Distributor_projects!$B:$B,'Supply plan_distributor-wise'!$B23,Distributor_projects!$C:$C,'Supply plan_distributor-wise'!$C23)</f>
        <v>150</v>
      </c>
      <c r="BB23" s="272">
        <f>SUMIFS(Distributor_projects!AX:AX,Distributor_projects!$B:$B,'Supply plan_distributor-wise'!$B23,Distributor_projects!$C:$C,'Supply plan_distributor-wise'!$C23)</f>
        <v>200</v>
      </c>
      <c r="BC23" s="272">
        <f>SUMIFS(Distributor_projects!AY:AY,Distributor_projects!$B:$B,'Supply plan_distributor-wise'!$B23,Distributor_projects!$C:$C,'Supply plan_distributor-wise'!$C23)</f>
        <v>250</v>
      </c>
      <c r="BD23" s="272">
        <f>SUMIFS(Distributor_projects!AZ:AZ,Distributor_projects!$B:$B,'Supply plan_distributor-wise'!$B23,Distributor_projects!$C:$C,'Supply plan_distributor-wise'!$C23)</f>
        <v>300</v>
      </c>
      <c r="BE23" s="272">
        <f>SUMIFS(Distributor_projects!BA:BA,Distributor_projects!$B:$B,'Supply plan_distributor-wise'!$B23,Distributor_projects!$C:$C,'Supply plan_distributor-wise'!$C23)</f>
        <v>350</v>
      </c>
      <c r="BF23" s="272">
        <f>SUMIFS(Distributor_projects!BB:BB,Distributor_projects!$B:$B,'Supply plan_distributor-wise'!$B23,Distributor_projects!$C:$C,'Supply plan_distributor-wise'!$C23)</f>
        <v>400</v>
      </c>
      <c r="BG23" s="272">
        <f>SUMIFS(Distributor_projects!BC:BC,Distributor_projects!$B:$B,'Supply plan_distributor-wise'!$B23,Distributor_projects!$C:$C,'Supply plan_distributor-wise'!$C23)</f>
        <v>450</v>
      </c>
      <c r="BH23" s="272">
        <f>SUMIFS(Distributor_projects!BD:BD,Distributor_projects!$B:$B,'Supply plan_distributor-wise'!$B23,Distributor_projects!$C:$C,'Supply plan_distributor-wise'!$C23)</f>
        <v>500</v>
      </c>
      <c r="BI23" s="272">
        <f>SUMIFS(Distributor_projects!BE:BE,Distributor_projects!$B:$B,'Supply plan_distributor-wise'!$B23,Distributor_projects!$C:$C,'Supply plan_distributor-wise'!$C23)</f>
        <v>550</v>
      </c>
      <c r="BJ23" s="272">
        <f>SUMIFS(Distributor_projects!BF:BF,Distributor_projects!$B:$B,'Supply plan_distributor-wise'!$B23,Distributor_projects!$C:$C,'Supply plan_distributor-wise'!$C23)</f>
        <v>600</v>
      </c>
      <c r="BK23" s="272">
        <f>SUMIFS(Distributor_projects!BG:BG,Distributor_projects!$B:$B,'Supply plan_distributor-wise'!$B23,Distributor_projects!$C:$C,'Supply plan_distributor-wise'!$C23)</f>
        <v>650</v>
      </c>
      <c r="BL23" s="273">
        <f t="shared" si="2"/>
        <v>4500</v>
      </c>
      <c r="BM23" s="165"/>
      <c r="BN23" s="161" t="s">
        <v>164</v>
      </c>
      <c r="BO23" s="185">
        <f>SUMIFS(Distributor_projects!BJ:BJ,Distributor_projects!$B:$B,'Supply plan_distributor-wise'!$B23,Distributor_projects!$C:$C,'Supply plan_distributor-wise'!$C23)</f>
        <v>0</v>
      </c>
      <c r="BP23" s="185">
        <f>SUMIFS(Distributor_projects!BK:BK,Distributor_projects!$B:$B,'Supply plan_distributor-wise'!$B23,Distributor_projects!$C:$C,'Supply plan_distributor-wise'!$C23)</f>
        <v>0</v>
      </c>
      <c r="BQ23" s="185">
        <f>SUMIFS(Distributor_projects!BL:BL,Distributor_projects!$B:$B,'Supply plan_distributor-wise'!$B23,Distributor_projects!$C:$C,'Supply plan_distributor-wise'!$C23)</f>
        <v>0</v>
      </c>
      <c r="BR23" s="185">
        <f>SUMIFS(Distributor_projects!BM:BM,Distributor_projects!$B:$B,'Supply plan_distributor-wise'!$B23,Distributor_projects!$C:$C,'Supply plan_distributor-wise'!$C23)</f>
        <v>0</v>
      </c>
      <c r="BS23" s="185">
        <f>SUMIFS(Distributor_projects!BN:BN,Distributor_projects!$B:$B,'Supply plan_distributor-wise'!$B23,Distributor_projects!$C:$C,'Supply plan_distributor-wise'!$C23)</f>
        <v>0</v>
      </c>
      <c r="BT23" s="185">
        <f>SUMIFS(Distributor_projects!BO:BO,Distributor_projects!$B:$B,'Supply plan_distributor-wise'!$B23,Distributor_projects!$C:$C,'Supply plan_distributor-wise'!$C23)</f>
        <v>0</v>
      </c>
      <c r="BU23" s="185">
        <f>SUMIFS(Distributor_projects!BP:BP,Distributor_projects!$B:$B,'Supply plan_distributor-wise'!$B23,Distributor_projects!$C:$C,'Supply plan_distributor-wise'!$C23)</f>
        <v>0</v>
      </c>
      <c r="BV23" s="185">
        <f>SUMIFS(Distributor_projects!BQ:BQ,Distributor_projects!$B:$B,'Supply plan_distributor-wise'!$B23,Distributor_projects!$C:$C,'Supply plan_distributor-wise'!$C23)</f>
        <v>0</v>
      </c>
      <c r="BW23" s="185">
        <f>SUMIFS(Distributor_projects!BR:BR,Distributor_projects!$B:$B,'Supply plan_distributor-wise'!$B23,Distributor_projects!$C:$C,'Supply plan_distributor-wise'!$C23)</f>
        <v>0</v>
      </c>
      <c r="BX23" s="185">
        <f>SUMIFS(Distributor_projects!BS:BS,Distributor_projects!$B:$B,'Supply plan_distributor-wise'!$B23,Distributor_projects!$C:$C,'Supply plan_distributor-wise'!$C23)</f>
        <v>0</v>
      </c>
      <c r="BY23" s="185">
        <f>SUMIFS(Distributor_projects!BT:BT,Distributor_projects!$B:$B,'Supply plan_distributor-wise'!$B23,Distributor_projects!$C:$C,'Supply plan_distributor-wise'!$C23)</f>
        <v>0</v>
      </c>
      <c r="BZ23" s="185">
        <f>SUMIFS(Distributor_projects!BU:BU,Distributor_projects!$B:$B,'Supply plan_distributor-wise'!$B23,Distributor_projects!$C:$C,'Supply plan_distributor-wise'!$C23)</f>
        <v>0</v>
      </c>
      <c r="CA23" s="273">
        <f t="shared" si="3"/>
        <v>0</v>
      </c>
      <c r="CB23" s="165"/>
      <c r="CC23" s="152"/>
      <c r="CD23" s="161" t="s">
        <v>163</v>
      </c>
      <c r="CE23" s="161" t="s">
        <v>163</v>
      </c>
      <c r="CF23" s="161" t="s">
        <v>163</v>
      </c>
      <c r="CG23" s="161" t="s">
        <v>163</v>
      </c>
      <c r="CH23" s="161" t="s">
        <v>163</v>
      </c>
      <c r="CI23" s="161" t="s">
        <v>163</v>
      </c>
      <c r="CJ23" s="161" t="s">
        <v>163</v>
      </c>
      <c r="CK23" s="161" t="s">
        <v>163</v>
      </c>
      <c r="CL23" s="161" t="s">
        <v>163</v>
      </c>
      <c r="CM23" s="161" t="s">
        <v>163</v>
      </c>
      <c r="CN23" s="161" t="s">
        <v>163</v>
      </c>
      <c r="CO23" s="161" t="s">
        <v>163</v>
      </c>
      <c r="CP23" s="161" t="s">
        <v>163</v>
      </c>
      <c r="CQ23" s="161" t="s">
        <v>163</v>
      </c>
      <c r="CR23" s="161" t="s">
        <v>163</v>
      </c>
      <c r="CS23" s="161" t="s">
        <v>163</v>
      </c>
      <c r="CT23" s="161" t="s">
        <v>163</v>
      </c>
      <c r="CU23" s="161" t="s">
        <v>163</v>
      </c>
      <c r="CV23" s="161" t="s">
        <v>163</v>
      </c>
      <c r="CW23" s="161" t="s">
        <v>163</v>
      </c>
      <c r="CX23" s="161" t="s">
        <v>163</v>
      </c>
      <c r="CY23" s="161" t="s">
        <v>163</v>
      </c>
      <c r="CZ23" s="161" t="s">
        <v>163</v>
      </c>
      <c r="DA23" s="161" t="s">
        <v>163</v>
      </c>
      <c r="DB23" s="332" t="s">
        <v>164</v>
      </c>
      <c r="DC23" s="332" t="s">
        <v>164</v>
      </c>
      <c r="DD23" s="332" t="s">
        <v>164</v>
      </c>
      <c r="DE23" s="332" t="s">
        <v>164</v>
      </c>
      <c r="DF23" s="332" t="s">
        <v>164</v>
      </c>
      <c r="DG23" s="332" t="s">
        <v>164</v>
      </c>
      <c r="DH23" s="332" t="s">
        <v>164</v>
      </c>
      <c r="DI23" s="332" t="s">
        <v>164</v>
      </c>
      <c r="DJ23" s="332" t="s">
        <v>164</v>
      </c>
      <c r="DK23" s="332" t="s">
        <v>164</v>
      </c>
      <c r="DL23" s="332" t="s">
        <v>164</v>
      </c>
      <c r="DM23" s="332" t="s">
        <v>164</v>
      </c>
      <c r="DN23" s="161" t="s">
        <v>163</v>
      </c>
      <c r="DO23" s="161" t="s">
        <v>163</v>
      </c>
      <c r="DP23" s="161" t="s">
        <v>163</v>
      </c>
      <c r="DQ23" s="161" t="s">
        <v>163</v>
      </c>
      <c r="DR23" s="161" t="s">
        <v>163</v>
      </c>
      <c r="DS23" s="161" t="s">
        <v>163</v>
      </c>
      <c r="DT23" s="161" t="s">
        <v>163</v>
      </c>
      <c r="DU23" s="161" t="s">
        <v>163</v>
      </c>
      <c r="DV23" s="161" t="s">
        <v>163</v>
      </c>
      <c r="DW23" s="161" t="s">
        <v>163</v>
      </c>
      <c r="DX23" s="161" t="s">
        <v>163</v>
      </c>
      <c r="DY23" s="161" t="s">
        <v>163</v>
      </c>
      <c r="DZ23" s="332" t="s">
        <v>162</v>
      </c>
      <c r="EA23" s="332" t="str">
        <f>DZ23</f>
        <v>Aditya Industries</v>
      </c>
      <c r="EB23" s="332" t="str">
        <f>EA23</f>
        <v>Aditya Industries</v>
      </c>
      <c r="EC23" s="332" t="str">
        <f>EB23</f>
        <v>Aditya Industries</v>
      </c>
      <c r="ED23" s="332" t="str">
        <f>EC23</f>
        <v>Aditya Industries</v>
      </c>
      <c r="EE23" s="332" t="str">
        <f>ED23</f>
        <v>Aditya Industries</v>
      </c>
      <c r="EF23" s="332" t="str">
        <f>EE23</f>
        <v>Aditya Industries</v>
      </c>
      <c r="EG23" s="332" t="str">
        <f>EF23</f>
        <v>Aditya Industries</v>
      </c>
      <c r="EH23" s="332" t="str">
        <f>EG23</f>
        <v>Aditya Industries</v>
      </c>
      <c r="EI23" s="332" t="str">
        <f>EH23</f>
        <v>Aditya Industries</v>
      </c>
      <c r="EJ23" s="332" t="str">
        <f>EI23</f>
        <v>Aditya Industries</v>
      </c>
      <c r="EK23" s="332" t="str">
        <f>EJ23</f>
        <v>Aditya Industries</v>
      </c>
    </row>
    <row r="24" spans="1:141">
      <c r="A24" s="161" t="s">
        <v>326</v>
      </c>
      <c r="B24" s="162" t="s">
        <v>437</v>
      </c>
      <c r="C24" s="161" t="s">
        <v>342</v>
      </c>
      <c r="D24" s="161" t="s">
        <v>14</v>
      </c>
      <c r="E24" s="161" t="s">
        <v>687</v>
      </c>
      <c r="F24" s="161" t="s">
        <v>162</v>
      </c>
      <c r="G24" s="309">
        <f>SUMIFS('Retail_distributor-wise'!CZ:CZ,'Retail_distributor-wise'!$B:$B,'Supply plan_distributor-wise'!$B24,'Retail_distributor-wise'!$C:$C,'Supply plan_distributor-wise'!$C24)</f>
        <v>0</v>
      </c>
      <c r="H24" s="309">
        <f>SUMIFS('Retail_distributor-wise'!DA:DA,'Retail_distributor-wise'!$B:$B,'Supply plan_distributor-wise'!$B24,'Retail_distributor-wise'!$C:$C,'Supply plan_distributor-wise'!$C24)</f>
        <v>0</v>
      </c>
      <c r="I24" s="309">
        <f>SUMIFS('Retail_distributor-wise'!DB:DB,'Retail_distributor-wise'!$B:$B,'Supply plan_distributor-wise'!$B24,'Retail_distributor-wise'!$C:$C,'Supply plan_distributor-wise'!$C24)</f>
        <v>0</v>
      </c>
      <c r="J24" s="309">
        <f>SUMIFS('Retail_distributor-wise'!DC:DC,'Retail_distributor-wise'!$B:$B,'Supply plan_distributor-wise'!$B24,'Retail_distributor-wise'!$C:$C,'Supply plan_distributor-wise'!$C24)</f>
        <v>0</v>
      </c>
      <c r="K24" s="309">
        <f>SUMIFS('Retail_distributor-wise'!DD:DD,'Retail_distributor-wise'!$B:$B,'Supply plan_distributor-wise'!$B24,'Retail_distributor-wise'!$C:$C,'Supply plan_distributor-wise'!$C24)</f>
        <v>0</v>
      </c>
      <c r="L24" s="309">
        <f>SUMIFS('Retail_distributor-wise'!DE:DE,'Retail_distributor-wise'!$B:$B,'Supply plan_distributor-wise'!$B24,'Retail_distributor-wise'!$C:$C,'Supply plan_distributor-wise'!$C24)</f>
        <v>0</v>
      </c>
      <c r="M24" s="309">
        <f>SUMIFS('Retail_distributor-wise'!DF:DF,'Retail_distributor-wise'!$B:$B,'Supply plan_distributor-wise'!$B24,'Retail_distributor-wise'!$C:$C,'Supply plan_distributor-wise'!$C24)</f>
        <v>0</v>
      </c>
      <c r="N24" s="309">
        <f>SUMIFS('Retail_distributor-wise'!DG:DG,'Retail_distributor-wise'!$B:$B,'Supply plan_distributor-wise'!$B24,'Retail_distributor-wise'!$C:$C,'Supply plan_distributor-wise'!$C24)</f>
        <v>0</v>
      </c>
      <c r="O24" s="309">
        <f>SUMIFS('Retail_distributor-wise'!DH:DH,'Retail_distributor-wise'!$B:$B,'Supply plan_distributor-wise'!$B24,'Retail_distributor-wise'!$C:$C,'Supply plan_distributor-wise'!$C24)</f>
        <v>0</v>
      </c>
      <c r="P24" s="309">
        <f>SUMIFS('Retail_distributor-wise'!DI:DI,'Retail_distributor-wise'!$B:$B,'Supply plan_distributor-wise'!$B24,'Retail_distributor-wise'!$C:$C,'Supply plan_distributor-wise'!$C24)</f>
        <v>0</v>
      </c>
      <c r="Q24" s="309">
        <f>SUMIFS('Retail_distributor-wise'!DJ:DJ,'Retail_distributor-wise'!$B:$B,'Supply plan_distributor-wise'!$B24,'Retail_distributor-wise'!$C:$C,'Supply plan_distributor-wise'!$C24)</f>
        <v>0</v>
      </c>
      <c r="R24" s="309">
        <f>SUMIFS('Retail_distributor-wise'!DK:DK,'Retail_distributor-wise'!$B:$B,'Supply plan_distributor-wise'!$B24,'Retail_distributor-wise'!$C:$C,'Supply plan_distributor-wise'!$C24)</f>
        <v>0</v>
      </c>
      <c r="S24" s="310">
        <f t="shared" si="0"/>
        <v>0</v>
      </c>
      <c r="T24" s="251"/>
      <c r="U24" s="161" t="s">
        <v>162</v>
      </c>
      <c r="V24" s="272">
        <f>SUMIFS('Retail_distributor-wise'!DN:DN,'Retail_distributor-wise'!$B:$B,'Supply plan_distributor-wise'!$B24,'Retail_distributor-wise'!$C:$C,'Supply plan_distributor-wise'!$C24)</f>
        <v>0</v>
      </c>
      <c r="W24" s="272">
        <f>SUMIFS('Retail_distributor-wise'!DO:DO,'Retail_distributor-wise'!$B:$B,'Supply plan_distributor-wise'!$B24,'Retail_distributor-wise'!$C:$C,'Supply plan_distributor-wise'!$C24)</f>
        <v>0</v>
      </c>
      <c r="X24" s="272">
        <f>SUMIFS('Retail_distributor-wise'!DP:DP,'Retail_distributor-wise'!$B:$B,'Supply plan_distributor-wise'!$B24,'Retail_distributor-wise'!$C:$C,'Supply plan_distributor-wise'!$C24)</f>
        <v>0</v>
      </c>
      <c r="Y24" s="272">
        <f>SUMIFS('Retail_distributor-wise'!DQ:DQ,'Retail_distributor-wise'!$B:$B,'Supply plan_distributor-wise'!$B24,'Retail_distributor-wise'!$C:$C,'Supply plan_distributor-wise'!$C24)</f>
        <v>0</v>
      </c>
      <c r="Z24" s="272">
        <f>SUMIFS('Retail_distributor-wise'!DR:DR,'Retail_distributor-wise'!$B:$B,'Supply plan_distributor-wise'!$B24,'Retail_distributor-wise'!$C:$C,'Supply plan_distributor-wise'!$C24)</f>
        <v>0</v>
      </c>
      <c r="AA24" s="272">
        <f>SUMIFS('Retail_distributor-wise'!DS:DS,'Retail_distributor-wise'!$B:$B,'Supply plan_distributor-wise'!$B24,'Retail_distributor-wise'!$C:$C,'Supply plan_distributor-wise'!$C24)</f>
        <v>0</v>
      </c>
      <c r="AB24" s="272">
        <f>SUMIFS('Retail_distributor-wise'!DT:DT,'Retail_distributor-wise'!$B:$B,'Supply plan_distributor-wise'!$B24,'Retail_distributor-wise'!$C:$C,'Supply plan_distributor-wise'!$C24)</f>
        <v>0</v>
      </c>
      <c r="AC24" s="272">
        <f>SUMIFS('Retail_distributor-wise'!DU:DU,'Retail_distributor-wise'!$B:$B,'Supply plan_distributor-wise'!$B24,'Retail_distributor-wise'!$C:$C,'Supply plan_distributor-wise'!$C24)</f>
        <v>0</v>
      </c>
      <c r="AD24" s="272">
        <f>SUMIFS('Retail_distributor-wise'!DV:DV,'Retail_distributor-wise'!$B:$B,'Supply plan_distributor-wise'!$B24,'Retail_distributor-wise'!$C:$C,'Supply plan_distributor-wise'!$C24)</f>
        <v>0</v>
      </c>
      <c r="AE24" s="272">
        <f>SUMIFS('Retail_distributor-wise'!DW:DW,'Retail_distributor-wise'!$B:$B,'Supply plan_distributor-wise'!$B24,'Retail_distributor-wise'!$C:$C,'Supply plan_distributor-wise'!$C24)</f>
        <v>0</v>
      </c>
      <c r="AF24" s="272">
        <f>SUMIFS('Retail_distributor-wise'!DX:DX,'Retail_distributor-wise'!$B:$B,'Supply plan_distributor-wise'!$B24,'Retail_distributor-wise'!$C:$C,'Supply plan_distributor-wise'!$C24)</f>
        <v>0</v>
      </c>
      <c r="AG24" s="272">
        <f>SUMIFS('Retail_distributor-wise'!DY:DY,'Retail_distributor-wise'!$B:$B,'Supply plan_distributor-wise'!$B24,'Retail_distributor-wise'!$C:$C,'Supply plan_distributor-wise'!$C24)</f>
        <v>0</v>
      </c>
      <c r="AH24" s="273">
        <f t="shared" si="1"/>
        <v>0</v>
      </c>
      <c r="AI24" s="251"/>
      <c r="AJ24" s="161" t="s">
        <v>164</v>
      </c>
      <c r="AK24" s="272">
        <f>SUMIFS('Retail_distributor-wise'!BL:BL,'Retail_distributor-wise'!$B:$B,'Supply plan_distributor-wise'!$B24,'Retail_distributor-wise'!$C:$C,'Supply plan_distributor-wise'!$C24)</f>
        <v>0</v>
      </c>
      <c r="AL24" s="272">
        <f>SUMIFS('Retail_distributor-wise'!BM:BM,'Retail_distributor-wise'!$B:$B,'Supply plan_distributor-wise'!$B24,'Retail_distributor-wise'!$C:$C,'Supply plan_distributor-wise'!$C24)</f>
        <v>0</v>
      </c>
      <c r="AM24" s="272">
        <f>SUMIFS('Retail_distributor-wise'!BN:BN,'Retail_distributor-wise'!$B:$B,'Supply plan_distributor-wise'!$B24,'Retail_distributor-wise'!$C:$C,'Supply plan_distributor-wise'!$C24)</f>
        <v>0</v>
      </c>
      <c r="AN24" s="272">
        <f>SUMIFS('Retail_distributor-wise'!BO:BO,'Retail_distributor-wise'!$B:$B,'Supply plan_distributor-wise'!$B24,'Retail_distributor-wise'!$C:$C,'Supply plan_distributor-wise'!$C24)</f>
        <v>0</v>
      </c>
      <c r="AO24" s="272">
        <f>SUMIFS('Retail_distributor-wise'!BP:BP,'Retail_distributor-wise'!$B:$B,'Supply plan_distributor-wise'!$B24,'Retail_distributor-wise'!$C:$C,'Supply plan_distributor-wise'!$C24)</f>
        <v>0</v>
      </c>
      <c r="AP24" s="272">
        <f>SUMIFS('Retail_distributor-wise'!BQ:BQ,'Retail_distributor-wise'!$B:$B,'Supply plan_distributor-wise'!$B24,'Retail_distributor-wise'!$C:$C,'Supply plan_distributor-wise'!$C24)</f>
        <v>0</v>
      </c>
      <c r="AQ24" s="272">
        <f>SUMIFS('Retail_distributor-wise'!BR:BR,'Retail_distributor-wise'!$B:$B,'Supply plan_distributor-wise'!$B24,'Retail_distributor-wise'!$C:$C,'Supply plan_distributor-wise'!$C24)</f>
        <v>0</v>
      </c>
      <c r="AR24" s="272">
        <f>SUMIFS('Retail_distributor-wise'!BS:BS,'Retail_distributor-wise'!$B:$B,'Supply plan_distributor-wise'!$B24,'Retail_distributor-wise'!$C:$C,'Supply plan_distributor-wise'!$C24)</f>
        <v>0</v>
      </c>
      <c r="AS24" s="272">
        <f>SUMIFS('Retail_distributor-wise'!BT:BT,'Retail_distributor-wise'!$B:$B,'Supply plan_distributor-wise'!$B24,'Retail_distributor-wise'!$C:$C,'Supply plan_distributor-wise'!$C24)</f>
        <v>0</v>
      </c>
      <c r="AT24" s="272">
        <f>SUMIFS('Retail_distributor-wise'!BU:BU,'Retail_distributor-wise'!$B:$B,'Supply plan_distributor-wise'!$B24,'Retail_distributor-wise'!$C:$C,'Supply plan_distributor-wise'!$C24)</f>
        <v>0</v>
      </c>
      <c r="AU24" s="272">
        <f>SUMIFS('Retail_distributor-wise'!BV:BV,'Retail_distributor-wise'!$B:$B,'Supply plan_distributor-wise'!$B24,'Retail_distributor-wise'!$C:$C,'Supply plan_distributor-wise'!$C24)</f>
        <v>0</v>
      </c>
      <c r="AV24" s="272">
        <f>SUMIFS('Retail_distributor-wise'!BW:BW,'Retail_distributor-wise'!$B:$B,'Supply plan_distributor-wise'!$B24,'Retail_distributor-wise'!$C:$C,'Supply plan_distributor-wise'!$C24)</f>
        <v>0</v>
      </c>
      <c r="AW24" s="273">
        <f t="shared" si="6"/>
        <v>0</v>
      </c>
      <c r="AX24" s="165"/>
      <c r="AY24" s="161" t="s">
        <v>162</v>
      </c>
      <c r="AZ24" s="272">
        <f>SUMIFS(Distributor_projects!AV:AV,Distributor_projects!$B:$B,'Supply plan_distributor-wise'!$B24,Distributor_projects!$C:$C,'Supply plan_distributor-wise'!$C24)</f>
        <v>0</v>
      </c>
      <c r="BA24" s="272">
        <f>SUMIFS(Distributor_projects!AW:AW,Distributor_projects!$B:$B,'Supply plan_distributor-wise'!$B24,Distributor_projects!$C:$C,'Supply plan_distributor-wise'!$C24)</f>
        <v>0</v>
      </c>
      <c r="BB24" s="272">
        <f>SUMIFS(Distributor_projects!AX:AX,Distributor_projects!$B:$B,'Supply plan_distributor-wise'!$B24,Distributor_projects!$C:$C,'Supply plan_distributor-wise'!$C24)</f>
        <v>0</v>
      </c>
      <c r="BC24" s="272">
        <f>SUMIFS(Distributor_projects!AY:AY,Distributor_projects!$B:$B,'Supply plan_distributor-wise'!$B24,Distributor_projects!$C:$C,'Supply plan_distributor-wise'!$C24)</f>
        <v>0</v>
      </c>
      <c r="BD24" s="272">
        <f>SUMIFS(Distributor_projects!AZ:AZ,Distributor_projects!$B:$B,'Supply plan_distributor-wise'!$B24,Distributor_projects!$C:$C,'Supply plan_distributor-wise'!$C24)</f>
        <v>0</v>
      </c>
      <c r="BE24" s="272">
        <f>SUMIFS(Distributor_projects!BA:BA,Distributor_projects!$B:$B,'Supply plan_distributor-wise'!$B24,Distributor_projects!$C:$C,'Supply plan_distributor-wise'!$C24)</f>
        <v>0</v>
      </c>
      <c r="BF24" s="272">
        <f>SUMIFS(Distributor_projects!BB:BB,Distributor_projects!$B:$B,'Supply plan_distributor-wise'!$B24,Distributor_projects!$C:$C,'Supply plan_distributor-wise'!$C24)</f>
        <v>0</v>
      </c>
      <c r="BG24" s="272">
        <f>SUMIFS(Distributor_projects!BC:BC,Distributor_projects!$B:$B,'Supply plan_distributor-wise'!$B24,Distributor_projects!$C:$C,'Supply plan_distributor-wise'!$C24)</f>
        <v>0</v>
      </c>
      <c r="BH24" s="272">
        <f>SUMIFS(Distributor_projects!BD:BD,Distributor_projects!$B:$B,'Supply plan_distributor-wise'!$B24,Distributor_projects!$C:$C,'Supply plan_distributor-wise'!$C24)</f>
        <v>0</v>
      </c>
      <c r="BI24" s="272">
        <f>SUMIFS(Distributor_projects!BE:BE,Distributor_projects!$B:$B,'Supply plan_distributor-wise'!$B24,Distributor_projects!$C:$C,'Supply plan_distributor-wise'!$C24)</f>
        <v>0</v>
      </c>
      <c r="BJ24" s="272">
        <f>SUMIFS(Distributor_projects!BF:BF,Distributor_projects!$B:$B,'Supply plan_distributor-wise'!$B24,Distributor_projects!$C:$C,'Supply plan_distributor-wise'!$C24)</f>
        <v>0</v>
      </c>
      <c r="BK24" s="272">
        <f>SUMIFS(Distributor_projects!BG:BG,Distributor_projects!$B:$B,'Supply plan_distributor-wise'!$B24,Distributor_projects!$C:$C,'Supply plan_distributor-wise'!$C24)</f>
        <v>0</v>
      </c>
      <c r="BL24" s="273">
        <f t="shared" si="2"/>
        <v>0</v>
      </c>
      <c r="BM24" s="165"/>
      <c r="BN24" s="161" t="s">
        <v>164</v>
      </c>
      <c r="BO24" s="185">
        <f>SUMIFS(Distributor_projects!BJ:BJ,Distributor_projects!$B:$B,'Supply plan_distributor-wise'!$B24,Distributor_projects!$C:$C,'Supply plan_distributor-wise'!$C24)</f>
        <v>0</v>
      </c>
      <c r="BP24" s="185">
        <f>SUMIFS(Distributor_projects!BK:BK,Distributor_projects!$B:$B,'Supply plan_distributor-wise'!$B24,Distributor_projects!$C:$C,'Supply plan_distributor-wise'!$C24)</f>
        <v>0</v>
      </c>
      <c r="BQ24" s="185">
        <f>SUMIFS(Distributor_projects!BL:BL,Distributor_projects!$B:$B,'Supply plan_distributor-wise'!$B24,Distributor_projects!$C:$C,'Supply plan_distributor-wise'!$C24)</f>
        <v>0</v>
      </c>
      <c r="BR24" s="185">
        <f>SUMIFS(Distributor_projects!BM:BM,Distributor_projects!$B:$B,'Supply plan_distributor-wise'!$B24,Distributor_projects!$C:$C,'Supply plan_distributor-wise'!$C24)</f>
        <v>0</v>
      </c>
      <c r="BS24" s="185">
        <f>SUMIFS(Distributor_projects!BN:BN,Distributor_projects!$B:$B,'Supply plan_distributor-wise'!$B24,Distributor_projects!$C:$C,'Supply plan_distributor-wise'!$C24)</f>
        <v>0</v>
      </c>
      <c r="BT24" s="185">
        <f>SUMIFS(Distributor_projects!BO:BO,Distributor_projects!$B:$B,'Supply plan_distributor-wise'!$B24,Distributor_projects!$C:$C,'Supply plan_distributor-wise'!$C24)</f>
        <v>0</v>
      </c>
      <c r="BU24" s="185">
        <f>SUMIFS(Distributor_projects!BP:BP,Distributor_projects!$B:$B,'Supply plan_distributor-wise'!$B24,Distributor_projects!$C:$C,'Supply plan_distributor-wise'!$C24)</f>
        <v>0</v>
      </c>
      <c r="BV24" s="185">
        <f>SUMIFS(Distributor_projects!BQ:BQ,Distributor_projects!$B:$B,'Supply plan_distributor-wise'!$B24,Distributor_projects!$C:$C,'Supply plan_distributor-wise'!$C24)</f>
        <v>0</v>
      </c>
      <c r="BW24" s="185">
        <f>SUMIFS(Distributor_projects!BR:BR,Distributor_projects!$B:$B,'Supply plan_distributor-wise'!$B24,Distributor_projects!$C:$C,'Supply plan_distributor-wise'!$C24)</f>
        <v>0</v>
      </c>
      <c r="BX24" s="185">
        <f>SUMIFS(Distributor_projects!BS:BS,Distributor_projects!$B:$B,'Supply plan_distributor-wise'!$B24,Distributor_projects!$C:$C,'Supply plan_distributor-wise'!$C24)</f>
        <v>0</v>
      </c>
      <c r="BY24" s="185">
        <f>SUMIFS(Distributor_projects!BT:BT,Distributor_projects!$B:$B,'Supply plan_distributor-wise'!$B24,Distributor_projects!$C:$C,'Supply plan_distributor-wise'!$C24)</f>
        <v>0</v>
      </c>
      <c r="BZ24" s="185">
        <f>SUMIFS(Distributor_projects!BU:BU,Distributor_projects!$B:$B,'Supply plan_distributor-wise'!$B24,Distributor_projects!$C:$C,'Supply plan_distributor-wise'!$C24)</f>
        <v>0</v>
      </c>
      <c r="CA24" s="273">
        <f t="shared" si="3"/>
        <v>0</v>
      </c>
      <c r="CB24" s="165"/>
      <c r="CC24" s="152"/>
      <c r="CD24" s="307"/>
      <c r="CE24" s="307"/>
      <c r="CF24" s="307"/>
      <c r="CG24" s="307"/>
      <c r="CH24" s="307"/>
      <c r="CI24" s="307"/>
      <c r="CJ24" s="307"/>
      <c r="CK24" s="307"/>
      <c r="CL24" s="307"/>
      <c r="CM24" s="307"/>
      <c r="CN24" s="307"/>
      <c r="CO24" s="307"/>
      <c r="CP24" s="161" t="s">
        <v>162</v>
      </c>
      <c r="CQ24" s="161" t="s">
        <v>162</v>
      </c>
      <c r="CR24" s="161" t="s">
        <v>162</v>
      </c>
      <c r="CS24" s="161" t="s">
        <v>162</v>
      </c>
      <c r="CT24" s="161" t="s">
        <v>162</v>
      </c>
      <c r="CU24" s="161" t="s">
        <v>162</v>
      </c>
      <c r="CV24" s="161" t="s">
        <v>162</v>
      </c>
      <c r="CW24" s="161" t="s">
        <v>162</v>
      </c>
      <c r="CX24" s="161" t="s">
        <v>162</v>
      </c>
      <c r="CY24" s="161" t="s">
        <v>162</v>
      </c>
      <c r="CZ24" s="161" t="s">
        <v>162</v>
      </c>
      <c r="DA24" s="299" t="s">
        <v>162</v>
      </c>
      <c r="DB24" s="161" t="str">
        <f>DA24</f>
        <v>Aditya Industries</v>
      </c>
      <c r="DC24" s="161" t="str">
        <f>DB24</f>
        <v>Aditya Industries</v>
      </c>
      <c r="DD24" s="161" t="str">
        <f>DC24</f>
        <v>Aditya Industries</v>
      </c>
      <c r="DE24" s="161" t="str">
        <f>DD24</f>
        <v>Aditya Industries</v>
      </c>
      <c r="DF24" s="161" t="str">
        <f>DE24</f>
        <v>Aditya Industries</v>
      </c>
      <c r="DG24" s="161" t="str">
        <f>DF24</f>
        <v>Aditya Industries</v>
      </c>
      <c r="DH24" s="161" t="str">
        <f>DG24</f>
        <v>Aditya Industries</v>
      </c>
      <c r="DI24" s="161" t="str">
        <f>DH24</f>
        <v>Aditya Industries</v>
      </c>
      <c r="DJ24" s="161" t="str">
        <f>DI24</f>
        <v>Aditya Industries</v>
      </c>
      <c r="DK24" s="161" t="str">
        <f>DJ24</f>
        <v>Aditya Industries</v>
      </c>
      <c r="DL24" s="161" t="str">
        <f>DK24</f>
        <v>Aditya Industries</v>
      </c>
      <c r="DM24" s="161" t="str">
        <f>DL24</f>
        <v>Aditya Industries</v>
      </c>
      <c r="DN24" s="161" t="s">
        <v>162</v>
      </c>
      <c r="DO24" s="161" t="s">
        <v>162</v>
      </c>
      <c r="DP24" s="161" t="s">
        <v>162</v>
      </c>
      <c r="DQ24" s="161" t="s">
        <v>162</v>
      </c>
      <c r="DR24" s="161" t="s">
        <v>162</v>
      </c>
      <c r="DS24" s="161" t="s">
        <v>162</v>
      </c>
      <c r="DT24" s="161" t="s">
        <v>162</v>
      </c>
      <c r="DU24" s="161" t="s">
        <v>162</v>
      </c>
      <c r="DV24" s="161" t="s">
        <v>162</v>
      </c>
      <c r="DW24" s="161" t="s">
        <v>162</v>
      </c>
      <c r="DX24" s="161" t="s">
        <v>162</v>
      </c>
      <c r="DY24" s="161" t="s">
        <v>162</v>
      </c>
      <c r="DZ24" s="332" t="s">
        <v>162</v>
      </c>
      <c r="EA24" s="332" t="str">
        <f>DZ24</f>
        <v>Aditya Industries</v>
      </c>
      <c r="EB24" s="332" t="str">
        <f>EA24</f>
        <v>Aditya Industries</v>
      </c>
      <c r="EC24" s="332" t="str">
        <f>EB24</f>
        <v>Aditya Industries</v>
      </c>
      <c r="ED24" s="332" t="str">
        <f>EC24</f>
        <v>Aditya Industries</v>
      </c>
      <c r="EE24" s="332" t="str">
        <f>ED24</f>
        <v>Aditya Industries</v>
      </c>
      <c r="EF24" s="332" t="str">
        <f>EE24</f>
        <v>Aditya Industries</v>
      </c>
      <c r="EG24" s="332" t="str">
        <f>EF24</f>
        <v>Aditya Industries</v>
      </c>
      <c r="EH24" s="332" t="str">
        <f>EG24</f>
        <v>Aditya Industries</v>
      </c>
      <c r="EI24" s="332" t="str">
        <f>EH24</f>
        <v>Aditya Industries</v>
      </c>
      <c r="EJ24" s="332" t="str">
        <f>EI24</f>
        <v>Aditya Industries</v>
      </c>
      <c r="EK24" s="332" t="str">
        <f>EJ24</f>
        <v>Aditya Industries</v>
      </c>
    </row>
    <row r="25" spans="1:141">
      <c r="A25" s="161" t="s">
        <v>326</v>
      </c>
      <c r="B25" s="162" t="s">
        <v>438</v>
      </c>
      <c r="C25" s="161" t="s">
        <v>342</v>
      </c>
      <c r="D25" s="161" t="s">
        <v>14</v>
      </c>
      <c r="E25" s="161" t="s">
        <v>687</v>
      </c>
      <c r="F25" s="161" t="s">
        <v>162</v>
      </c>
      <c r="G25" s="309">
        <f>SUMIFS('Retail_distributor-wise'!CZ:CZ,'Retail_distributor-wise'!$B:$B,'Supply plan_distributor-wise'!$B25,'Retail_distributor-wise'!$C:$C,'Supply plan_distributor-wise'!$C25)</f>
        <v>0</v>
      </c>
      <c r="H25" s="309">
        <f>SUMIFS('Retail_distributor-wise'!DA:DA,'Retail_distributor-wise'!$B:$B,'Supply plan_distributor-wise'!$B25,'Retail_distributor-wise'!$C:$C,'Supply plan_distributor-wise'!$C25)</f>
        <v>0</v>
      </c>
      <c r="I25" s="309">
        <f>SUMIFS('Retail_distributor-wise'!DB:DB,'Retail_distributor-wise'!$B:$B,'Supply plan_distributor-wise'!$B25,'Retail_distributor-wise'!$C:$C,'Supply plan_distributor-wise'!$C25)</f>
        <v>0</v>
      </c>
      <c r="J25" s="309">
        <f>SUMIFS('Retail_distributor-wise'!DC:DC,'Retail_distributor-wise'!$B:$B,'Supply plan_distributor-wise'!$B25,'Retail_distributor-wise'!$C:$C,'Supply plan_distributor-wise'!$C25)</f>
        <v>0</v>
      </c>
      <c r="K25" s="309">
        <f>SUMIFS('Retail_distributor-wise'!DD:DD,'Retail_distributor-wise'!$B:$B,'Supply plan_distributor-wise'!$B25,'Retail_distributor-wise'!$C:$C,'Supply plan_distributor-wise'!$C25)</f>
        <v>0</v>
      </c>
      <c r="L25" s="309">
        <f>SUMIFS('Retail_distributor-wise'!DE:DE,'Retail_distributor-wise'!$B:$B,'Supply plan_distributor-wise'!$B25,'Retail_distributor-wise'!$C:$C,'Supply plan_distributor-wise'!$C25)</f>
        <v>0</v>
      </c>
      <c r="M25" s="309">
        <f>SUMIFS('Retail_distributor-wise'!DF:DF,'Retail_distributor-wise'!$B:$B,'Supply plan_distributor-wise'!$B25,'Retail_distributor-wise'!$C:$C,'Supply plan_distributor-wise'!$C25)</f>
        <v>0</v>
      </c>
      <c r="N25" s="309">
        <f>SUMIFS('Retail_distributor-wise'!DG:DG,'Retail_distributor-wise'!$B:$B,'Supply plan_distributor-wise'!$B25,'Retail_distributor-wise'!$C:$C,'Supply plan_distributor-wise'!$C25)</f>
        <v>0</v>
      </c>
      <c r="O25" s="309">
        <f>SUMIFS('Retail_distributor-wise'!DH:DH,'Retail_distributor-wise'!$B:$B,'Supply plan_distributor-wise'!$B25,'Retail_distributor-wise'!$C:$C,'Supply plan_distributor-wise'!$C25)</f>
        <v>0</v>
      </c>
      <c r="P25" s="309">
        <f>SUMIFS('Retail_distributor-wise'!DI:DI,'Retail_distributor-wise'!$B:$B,'Supply plan_distributor-wise'!$B25,'Retail_distributor-wise'!$C:$C,'Supply plan_distributor-wise'!$C25)</f>
        <v>0</v>
      </c>
      <c r="Q25" s="309">
        <f>SUMIFS('Retail_distributor-wise'!DJ:DJ,'Retail_distributor-wise'!$B:$B,'Supply plan_distributor-wise'!$B25,'Retail_distributor-wise'!$C:$C,'Supply plan_distributor-wise'!$C25)</f>
        <v>0</v>
      </c>
      <c r="R25" s="309">
        <f>SUMIFS('Retail_distributor-wise'!DK:DK,'Retail_distributor-wise'!$B:$B,'Supply plan_distributor-wise'!$B25,'Retail_distributor-wise'!$C:$C,'Supply plan_distributor-wise'!$C25)</f>
        <v>0</v>
      </c>
      <c r="S25" s="310">
        <f t="shared" si="0"/>
        <v>0</v>
      </c>
      <c r="T25" s="251"/>
      <c r="U25" s="161" t="s">
        <v>162</v>
      </c>
      <c r="V25" s="272">
        <f>SUMIFS('Retail_distributor-wise'!DN:DN,'Retail_distributor-wise'!$B:$B,'Supply plan_distributor-wise'!$B25,'Retail_distributor-wise'!$C:$C,'Supply plan_distributor-wise'!$C25)</f>
        <v>160</v>
      </c>
      <c r="W25" s="272">
        <f>SUMIFS('Retail_distributor-wise'!DO:DO,'Retail_distributor-wise'!$B:$B,'Supply plan_distributor-wise'!$B25,'Retail_distributor-wise'!$C:$C,'Supply plan_distributor-wise'!$C25)</f>
        <v>240</v>
      </c>
      <c r="X25" s="272">
        <f>SUMIFS('Retail_distributor-wise'!DP:DP,'Retail_distributor-wise'!$B:$B,'Supply plan_distributor-wise'!$B25,'Retail_distributor-wise'!$C:$C,'Supply plan_distributor-wise'!$C25)</f>
        <v>200</v>
      </c>
      <c r="Y25" s="272">
        <f>SUMIFS('Retail_distributor-wise'!DQ:DQ,'Retail_distributor-wise'!$B:$B,'Supply plan_distributor-wise'!$B25,'Retail_distributor-wise'!$C:$C,'Supply plan_distributor-wise'!$C25)</f>
        <v>160</v>
      </c>
      <c r="Z25" s="272">
        <f>SUMIFS('Retail_distributor-wise'!DR:DR,'Retail_distributor-wise'!$B:$B,'Supply plan_distributor-wise'!$B25,'Retail_distributor-wise'!$C:$C,'Supply plan_distributor-wise'!$C25)</f>
        <v>160</v>
      </c>
      <c r="AA25" s="272">
        <f>SUMIFS('Retail_distributor-wise'!DS:DS,'Retail_distributor-wise'!$B:$B,'Supply plan_distributor-wise'!$B25,'Retail_distributor-wise'!$C:$C,'Supply plan_distributor-wise'!$C25)</f>
        <v>160</v>
      </c>
      <c r="AB25" s="272">
        <f>SUMIFS('Retail_distributor-wise'!DT:DT,'Retail_distributor-wise'!$B:$B,'Supply plan_distributor-wise'!$B25,'Retail_distributor-wise'!$C:$C,'Supply plan_distributor-wise'!$C25)</f>
        <v>200</v>
      </c>
      <c r="AC25" s="272">
        <f>SUMIFS('Retail_distributor-wise'!DU:DU,'Retail_distributor-wise'!$B:$B,'Supply plan_distributor-wise'!$B25,'Retail_distributor-wise'!$C:$C,'Supply plan_distributor-wise'!$C25)</f>
        <v>240</v>
      </c>
      <c r="AD25" s="272">
        <f>SUMIFS('Retail_distributor-wise'!DV:DV,'Retail_distributor-wise'!$B:$B,'Supply plan_distributor-wise'!$B25,'Retail_distributor-wise'!$C:$C,'Supply plan_distributor-wise'!$C25)</f>
        <v>280</v>
      </c>
      <c r="AE25" s="272">
        <f>SUMIFS('Retail_distributor-wise'!DW:DW,'Retail_distributor-wise'!$B:$B,'Supply plan_distributor-wise'!$B25,'Retail_distributor-wise'!$C:$C,'Supply plan_distributor-wise'!$C25)</f>
        <v>320</v>
      </c>
      <c r="AF25" s="272">
        <f>SUMIFS('Retail_distributor-wise'!DX:DX,'Retail_distributor-wise'!$B:$B,'Supply plan_distributor-wise'!$B25,'Retail_distributor-wise'!$C:$C,'Supply plan_distributor-wise'!$C25)</f>
        <v>400</v>
      </c>
      <c r="AG25" s="272">
        <f>SUMIFS('Retail_distributor-wise'!DY:DY,'Retail_distributor-wise'!$B:$B,'Supply plan_distributor-wise'!$B25,'Retail_distributor-wise'!$C:$C,'Supply plan_distributor-wise'!$C25)</f>
        <v>440</v>
      </c>
      <c r="AH25" s="273">
        <f t="shared" si="1"/>
        <v>2960</v>
      </c>
      <c r="AI25" s="251"/>
      <c r="AJ25" s="161" t="s">
        <v>164</v>
      </c>
      <c r="AK25" s="272">
        <f>SUMIFS('Retail_distributor-wise'!BL:BL,'Retail_distributor-wise'!$B:$B,'Supply plan_distributor-wise'!$B25,'Retail_distributor-wise'!$C:$C,'Supply plan_distributor-wise'!$C25)</f>
        <v>39.999999999999993</v>
      </c>
      <c r="AL25" s="272">
        <f>SUMIFS('Retail_distributor-wise'!BM:BM,'Retail_distributor-wise'!$B:$B,'Supply plan_distributor-wise'!$B25,'Retail_distributor-wise'!$C:$C,'Supply plan_distributor-wise'!$C25)</f>
        <v>59.999999999999986</v>
      </c>
      <c r="AM25" s="272">
        <f>SUMIFS('Retail_distributor-wise'!BN:BN,'Retail_distributor-wise'!$B:$B,'Supply plan_distributor-wise'!$B25,'Retail_distributor-wise'!$C:$C,'Supply plan_distributor-wise'!$C25)</f>
        <v>49.999999999999986</v>
      </c>
      <c r="AN25" s="272">
        <f>SUMIFS('Retail_distributor-wise'!BO:BO,'Retail_distributor-wise'!$B:$B,'Supply plan_distributor-wise'!$B25,'Retail_distributor-wise'!$C:$C,'Supply plan_distributor-wise'!$C25)</f>
        <v>39.999999999999993</v>
      </c>
      <c r="AO25" s="272">
        <f>SUMIFS('Retail_distributor-wise'!BP:BP,'Retail_distributor-wise'!$B:$B,'Supply plan_distributor-wise'!$B25,'Retail_distributor-wise'!$C:$C,'Supply plan_distributor-wise'!$C25)</f>
        <v>39.999999999999993</v>
      </c>
      <c r="AP25" s="272">
        <f>SUMIFS('Retail_distributor-wise'!BQ:BQ,'Retail_distributor-wise'!$B:$B,'Supply plan_distributor-wise'!$B25,'Retail_distributor-wise'!$C:$C,'Supply plan_distributor-wise'!$C25)</f>
        <v>39.999999999999993</v>
      </c>
      <c r="AQ25" s="272">
        <f>SUMIFS('Retail_distributor-wise'!BR:BR,'Retail_distributor-wise'!$B:$B,'Supply plan_distributor-wise'!$B25,'Retail_distributor-wise'!$C:$C,'Supply plan_distributor-wise'!$C25)</f>
        <v>49.999999999999986</v>
      </c>
      <c r="AR25" s="272">
        <f>SUMIFS('Retail_distributor-wise'!BS:BS,'Retail_distributor-wise'!$B:$B,'Supply plan_distributor-wise'!$B25,'Retail_distributor-wise'!$C:$C,'Supply plan_distributor-wise'!$C25)</f>
        <v>59.999999999999986</v>
      </c>
      <c r="AS25" s="272">
        <f>SUMIFS('Retail_distributor-wise'!BT:BT,'Retail_distributor-wise'!$B:$B,'Supply plan_distributor-wise'!$B25,'Retail_distributor-wise'!$C:$C,'Supply plan_distributor-wise'!$C25)</f>
        <v>69.999999999999986</v>
      </c>
      <c r="AT25" s="272">
        <f>SUMIFS('Retail_distributor-wise'!BU:BU,'Retail_distributor-wise'!$B:$B,'Supply plan_distributor-wise'!$B25,'Retail_distributor-wise'!$C:$C,'Supply plan_distributor-wise'!$C25)</f>
        <v>79.999999999999986</v>
      </c>
      <c r="AU25" s="272">
        <f>SUMIFS('Retail_distributor-wise'!BV:BV,'Retail_distributor-wise'!$B:$B,'Supply plan_distributor-wise'!$B25,'Retail_distributor-wise'!$C:$C,'Supply plan_distributor-wise'!$C25)</f>
        <v>99.999999999999972</v>
      </c>
      <c r="AV25" s="272">
        <f>SUMIFS('Retail_distributor-wise'!BW:BW,'Retail_distributor-wise'!$B:$B,'Supply plan_distributor-wise'!$B25,'Retail_distributor-wise'!$C:$C,'Supply plan_distributor-wise'!$C25)</f>
        <v>109.99999999999997</v>
      </c>
      <c r="AW25" s="273">
        <f t="shared" si="6"/>
        <v>739.99999999999989</v>
      </c>
      <c r="AX25" s="165"/>
      <c r="AY25" s="161" t="s">
        <v>162</v>
      </c>
      <c r="AZ25" s="272">
        <f>SUMIFS(Distributor_projects!AV:AV,Distributor_projects!$B:$B,'Supply plan_distributor-wise'!$B25,Distributor_projects!$C:$C,'Supply plan_distributor-wise'!$C25)</f>
        <v>50</v>
      </c>
      <c r="BA25" s="272">
        <f>SUMIFS(Distributor_projects!AW:AW,Distributor_projects!$B:$B,'Supply plan_distributor-wise'!$B25,Distributor_projects!$C:$C,'Supply plan_distributor-wise'!$C25)</f>
        <v>50</v>
      </c>
      <c r="BB25" s="272">
        <f>SUMIFS(Distributor_projects!AX:AX,Distributor_projects!$B:$B,'Supply plan_distributor-wise'!$B25,Distributor_projects!$C:$C,'Supply plan_distributor-wise'!$C25)</f>
        <v>50</v>
      </c>
      <c r="BC25" s="272">
        <f>SUMIFS(Distributor_projects!AY:AY,Distributor_projects!$B:$B,'Supply plan_distributor-wise'!$B25,Distributor_projects!$C:$C,'Supply plan_distributor-wise'!$C25)</f>
        <v>50</v>
      </c>
      <c r="BD25" s="272">
        <f>SUMIFS(Distributor_projects!AZ:AZ,Distributor_projects!$B:$B,'Supply plan_distributor-wise'!$B25,Distributor_projects!$C:$C,'Supply plan_distributor-wise'!$C25)</f>
        <v>50</v>
      </c>
      <c r="BE25" s="272">
        <f>SUMIFS(Distributor_projects!BA:BA,Distributor_projects!$B:$B,'Supply plan_distributor-wise'!$B25,Distributor_projects!$C:$C,'Supply plan_distributor-wise'!$C25)</f>
        <v>50</v>
      </c>
      <c r="BF25" s="272">
        <f>SUMIFS(Distributor_projects!BB:BB,Distributor_projects!$B:$B,'Supply plan_distributor-wise'!$B25,Distributor_projects!$C:$C,'Supply plan_distributor-wise'!$C25)</f>
        <v>50</v>
      </c>
      <c r="BG25" s="272">
        <f>SUMIFS(Distributor_projects!BC:BC,Distributor_projects!$B:$B,'Supply plan_distributor-wise'!$B25,Distributor_projects!$C:$C,'Supply plan_distributor-wise'!$C25)</f>
        <v>50</v>
      </c>
      <c r="BH25" s="272">
        <f>SUMIFS(Distributor_projects!BD:BD,Distributor_projects!$B:$B,'Supply plan_distributor-wise'!$B25,Distributor_projects!$C:$C,'Supply plan_distributor-wise'!$C25)</f>
        <v>50</v>
      </c>
      <c r="BI25" s="272">
        <f>SUMIFS(Distributor_projects!BE:BE,Distributor_projects!$B:$B,'Supply plan_distributor-wise'!$B25,Distributor_projects!$C:$C,'Supply plan_distributor-wise'!$C25)</f>
        <v>50</v>
      </c>
      <c r="BJ25" s="272">
        <f>SUMIFS(Distributor_projects!BF:BF,Distributor_projects!$B:$B,'Supply plan_distributor-wise'!$B25,Distributor_projects!$C:$C,'Supply plan_distributor-wise'!$C25)</f>
        <v>50</v>
      </c>
      <c r="BK25" s="272">
        <f>SUMIFS(Distributor_projects!BG:BG,Distributor_projects!$B:$B,'Supply plan_distributor-wise'!$B25,Distributor_projects!$C:$C,'Supply plan_distributor-wise'!$C25)</f>
        <v>50</v>
      </c>
      <c r="BL25" s="273">
        <f t="shared" si="2"/>
        <v>600</v>
      </c>
      <c r="BM25" s="165"/>
      <c r="BN25" s="161" t="s">
        <v>164</v>
      </c>
      <c r="BO25" s="185">
        <f>SUMIFS(Distributor_projects!BJ:BJ,Distributor_projects!$B:$B,'Supply plan_distributor-wise'!$B25,Distributor_projects!$C:$C,'Supply plan_distributor-wise'!$C25)</f>
        <v>0</v>
      </c>
      <c r="BP25" s="185">
        <f>SUMIFS(Distributor_projects!BK:BK,Distributor_projects!$B:$B,'Supply plan_distributor-wise'!$B25,Distributor_projects!$C:$C,'Supply plan_distributor-wise'!$C25)</f>
        <v>0</v>
      </c>
      <c r="BQ25" s="185">
        <f>SUMIFS(Distributor_projects!BL:BL,Distributor_projects!$B:$B,'Supply plan_distributor-wise'!$B25,Distributor_projects!$C:$C,'Supply plan_distributor-wise'!$C25)</f>
        <v>0</v>
      </c>
      <c r="BR25" s="185">
        <f>SUMIFS(Distributor_projects!BM:BM,Distributor_projects!$B:$B,'Supply plan_distributor-wise'!$B25,Distributor_projects!$C:$C,'Supply plan_distributor-wise'!$C25)</f>
        <v>0</v>
      </c>
      <c r="BS25" s="185">
        <f>SUMIFS(Distributor_projects!BN:BN,Distributor_projects!$B:$B,'Supply plan_distributor-wise'!$B25,Distributor_projects!$C:$C,'Supply plan_distributor-wise'!$C25)</f>
        <v>0</v>
      </c>
      <c r="BT25" s="185">
        <f>SUMIFS(Distributor_projects!BO:BO,Distributor_projects!$B:$B,'Supply plan_distributor-wise'!$B25,Distributor_projects!$C:$C,'Supply plan_distributor-wise'!$C25)</f>
        <v>0</v>
      </c>
      <c r="BU25" s="185">
        <f>SUMIFS(Distributor_projects!BP:BP,Distributor_projects!$B:$B,'Supply plan_distributor-wise'!$B25,Distributor_projects!$C:$C,'Supply plan_distributor-wise'!$C25)</f>
        <v>0</v>
      </c>
      <c r="BV25" s="185">
        <f>SUMIFS(Distributor_projects!BQ:BQ,Distributor_projects!$B:$B,'Supply plan_distributor-wise'!$B25,Distributor_projects!$C:$C,'Supply plan_distributor-wise'!$C25)</f>
        <v>0</v>
      </c>
      <c r="BW25" s="185">
        <f>SUMIFS(Distributor_projects!BR:BR,Distributor_projects!$B:$B,'Supply plan_distributor-wise'!$B25,Distributor_projects!$C:$C,'Supply plan_distributor-wise'!$C25)</f>
        <v>0</v>
      </c>
      <c r="BX25" s="185">
        <f>SUMIFS(Distributor_projects!BS:BS,Distributor_projects!$B:$B,'Supply plan_distributor-wise'!$B25,Distributor_projects!$C:$C,'Supply plan_distributor-wise'!$C25)</f>
        <v>0</v>
      </c>
      <c r="BY25" s="185">
        <f>SUMIFS(Distributor_projects!BT:BT,Distributor_projects!$B:$B,'Supply plan_distributor-wise'!$B25,Distributor_projects!$C:$C,'Supply plan_distributor-wise'!$C25)</f>
        <v>0</v>
      </c>
      <c r="BZ25" s="185">
        <f>SUMIFS(Distributor_projects!BU:BU,Distributor_projects!$B:$B,'Supply plan_distributor-wise'!$B25,Distributor_projects!$C:$C,'Supply plan_distributor-wise'!$C25)</f>
        <v>0</v>
      </c>
      <c r="CA25" s="273">
        <f t="shared" si="3"/>
        <v>0</v>
      </c>
      <c r="CB25" s="165"/>
      <c r="CC25" s="152"/>
      <c r="CD25" s="307"/>
      <c r="CE25" s="307"/>
      <c r="CF25" s="307"/>
      <c r="CG25" s="307"/>
      <c r="CH25" s="307"/>
      <c r="CI25" s="307"/>
      <c r="CJ25" s="307"/>
      <c r="CK25" s="307"/>
      <c r="CL25" s="307"/>
      <c r="CM25" s="307"/>
      <c r="CN25" s="307"/>
      <c r="CO25" s="307"/>
      <c r="CP25" s="161" t="s">
        <v>162</v>
      </c>
      <c r="CQ25" s="161" t="s">
        <v>162</v>
      </c>
      <c r="CR25" s="161" t="s">
        <v>162</v>
      </c>
      <c r="CS25" s="161" t="s">
        <v>162</v>
      </c>
      <c r="CT25" s="161" t="s">
        <v>162</v>
      </c>
      <c r="CU25" s="161" t="s">
        <v>162</v>
      </c>
      <c r="CV25" s="161" t="s">
        <v>162</v>
      </c>
      <c r="CW25" s="161" t="s">
        <v>162</v>
      </c>
      <c r="CX25" s="161" t="s">
        <v>162</v>
      </c>
      <c r="CY25" s="161" t="s">
        <v>162</v>
      </c>
      <c r="CZ25" s="161" t="s">
        <v>162</v>
      </c>
      <c r="DA25" s="299" t="s">
        <v>162</v>
      </c>
      <c r="DB25" s="161" t="str">
        <f>DA25</f>
        <v>Aditya Industries</v>
      </c>
      <c r="DC25" s="161" t="str">
        <f>DB25</f>
        <v>Aditya Industries</v>
      </c>
      <c r="DD25" s="161" t="str">
        <f>DC25</f>
        <v>Aditya Industries</v>
      </c>
      <c r="DE25" s="161" t="str">
        <f>DD25</f>
        <v>Aditya Industries</v>
      </c>
      <c r="DF25" s="161" t="str">
        <f>DE25</f>
        <v>Aditya Industries</v>
      </c>
      <c r="DG25" s="161" t="str">
        <f>DF25</f>
        <v>Aditya Industries</v>
      </c>
      <c r="DH25" s="161" t="str">
        <f>DG25</f>
        <v>Aditya Industries</v>
      </c>
      <c r="DI25" s="161" t="str">
        <f>DH25</f>
        <v>Aditya Industries</v>
      </c>
      <c r="DJ25" s="161" t="str">
        <f>DI25</f>
        <v>Aditya Industries</v>
      </c>
      <c r="DK25" s="161" t="str">
        <f>DJ25</f>
        <v>Aditya Industries</v>
      </c>
      <c r="DL25" s="161" t="str">
        <f>DK25</f>
        <v>Aditya Industries</v>
      </c>
      <c r="DM25" s="161" t="str">
        <f>DL25</f>
        <v>Aditya Industries</v>
      </c>
      <c r="DN25" s="161" t="s">
        <v>162</v>
      </c>
      <c r="DO25" s="161" t="s">
        <v>162</v>
      </c>
      <c r="DP25" s="161" t="s">
        <v>162</v>
      </c>
      <c r="DQ25" s="161" t="s">
        <v>162</v>
      </c>
      <c r="DR25" s="161" t="s">
        <v>162</v>
      </c>
      <c r="DS25" s="161" t="s">
        <v>162</v>
      </c>
      <c r="DT25" s="161" t="s">
        <v>162</v>
      </c>
      <c r="DU25" s="161" t="s">
        <v>162</v>
      </c>
      <c r="DV25" s="161" t="s">
        <v>162</v>
      </c>
      <c r="DW25" s="161" t="s">
        <v>162</v>
      </c>
      <c r="DX25" s="161" t="s">
        <v>162</v>
      </c>
      <c r="DY25" s="161" t="s">
        <v>162</v>
      </c>
      <c r="DZ25" s="332" t="s">
        <v>162</v>
      </c>
      <c r="EA25" s="332" t="str">
        <f>DZ25</f>
        <v>Aditya Industries</v>
      </c>
      <c r="EB25" s="332" t="str">
        <f>EA25</f>
        <v>Aditya Industries</v>
      </c>
      <c r="EC25" s="332" t="str">
        <f>EB25</f>
        <v>Aditya Industries</v>
      </c>
      <c r="ED25" s="332" t="str">
        <f>EC25</f>
        <v>Aditya Industries</v>
      </c>
      <c r="EE25" s="332" t="str">
        <f>ED25</f>
        <v>Aditya Industries</v>
      </c>
      <c r="EF25" s="332" t="str">
        <f>EE25</f>
        <v>Aditya Industries</v>
      </c>
      <c r="EG25" s="332" t="str">
        <f>EF25</f>
        <v>Aditya Industries</v>
      </c>
      <c r="EH25" s="332" t="str">
        <f>EG25</f>
        <v>Aditya Industries</v>
      </c>
      <c r="EI25" s="332" t="str">
        <f>EH25</f>
        <v>Aditya Industries</v>
      </c>
      <c r="EJ25" s="332" t="str">
        <f>EI25</f>
        <v>Aditya Industries</v>
      </c>
      <c r="EK25" s="332" t="str">
        <f>EJ25</f>
        <v>Aditya Industries</v>
      </c>
    </row>
    <row r="26" spans="1:141">
      <c r="A26" s="161" t="s">
        <v>326</v>
      </c>
      <c r="B26" s="162" t="s">
        <v>429</v>
      </c>
      <c r="C26" s="161" t="s">
        <v>344</v>
      </c>
      <c r="D26" s="161" t="s">
        <v>14</v>
      </c>
      <c r="E26" s="161" t="s">
        <v>687</v>
      </c>
      <c r="F26" s="161" t="s">
        <v>162</v>
      </c>
      <c r="G26" s="309">
        <f>SUMIFS('Retail_distributor-wise'!CZ:CZ,'Retail_distributor-wise'!$B:$B,'Supply plan_distributor-wise'!$B26,'Retail_distributor-wise'!$C:$C,'Supply plan_distributor-wise'!$C26)</f>
        <v>0</v>
      </c>
      <c r="H26" s="309">
        <f>SUMIFS('Retail_distributor-wise'!DA:DA,'Retail_distributor-wise'!$B:$B,'Supply plan_distributor-wise'!$B26,'Retail_distributor-wise'!$C:$C,'Supply plan_distributor-wise'!$C26)</f>
        <v>0</v>
      </c>
      <c r="I26" s="309">
        <f>SUMIFS('Retail_distributor-wise'!DB:DB,'Retail_distributor-wise'!$B:$B,'Supply plan_distributor-wise'!$B26,'Retail_distributor-wise'!$C:$C,'Supply plan_distributor-wise'!$C26)</f>
        <v>0</v>
      </c>
      <c r="J26" s="309">
        <f>SUMIFS('Retail_distributor-wise'!DC:DC,'Retail_distributor-wise'!$B:$B,'Supply plan_distributor-wise'!$B26,'Retail_distributor-wise'!$C:$C,'Supply plan_distributor-wise'!$C26)</f>
        <v>0</v>
      </c>
      <c r="K26" s="309">
        <f>SUMIFS('Retail_distributor-wise'!DD:DD,'Retail_distributor-wise'!$B:$B,'Supply plan_distributor-wise'!$B26,'Retail_distributor-wise'!$C:$C,'Supply plan_distributor-wise'!$C26)</f>
        <v>0</v>
      </c>
      <c r="L26" s="309">
        <f>SUMIFS('Retail_distributor-wise'!DE:DE,'Retail_distributor-wise'!$B:$B,'Supply plan_distributor-wise'!$B26,'Retail_distributor-wise'!$C:$C,'Supply plan_distributor-wise'!$C26)</f>
        <v>0</v>
      </c>
      <c r="M26" s="309">
        <f>SUMIFS('Retail_distributor-wise'!DF:DF,'Retail_distributor-wise'!$B:$B,'Supply plan_distributor-wise'!$B26,'Retail_distributor-wise'!$C:$C,'Supply plan_distributor-wise'!$C26)</f>
        <v>0</v>
      </c>
      <c r="N26" s="309">
        <f>SUMIFS('Retail_distributor-wise'!DG:DG,'Retail_distributor-wise'!$B:$B,'Supply plan_distributor-wise'!$B26,'Retail_distributor-wise'!$C:$C,'Supply plan_distributor-wise'!$C26)</f>
        <v>0</v>
      </c>
      <c r="O26" s="309">
        <f>SUMIFS('Retail_distributor-wise'!DH:DH,'Retail_distributor-wise'!$B:$B,'Supply plan_distributor-wise'!$B26,'Retail_distributor-wise'!$C:$C,'Supply plan_distributor-wise'!$C26)</f>
        <v>0</v>
      </c>
      <c r="P26" s="309">
        <f>SUMIFS('Retail_distributor-wise'!DI:DI,'Retail_distributor-wise'!$B:$B,'Supply plan_distributor-wise'!$B26,'Retail_distributor-wise'!$C:$C,'Supply plan_distributor-wise'!$C26)</f>
        <v>0</v>
      </c>
      <c r="Q26" s="309">
        <f>SUMIFS('Retail_distributor-wise'!DJ:DJ,'Retail_distributor-wise'!$B:$B,'Supply plan_distributor-wise'!$B26,'Retail_distributor-wise'!$C:$C,'Supply plan_distributor-wise'!$C26)</f>
        <v>0</v>
      </c>
      <c r="R26" s="309">
        <f>SUMIFS('Retail_distributor-wise'!DK:DK,'Retail_distributor-wise'!$B:$B,'Supply plan_distributor-wise'!$B26,'Retail_distributor-wise'!$C:$C,'Supply plan_distributor-wise'!$C26)</f>
        <v>0</v>
      </c>
      <c r="S26" s="310">
        <f t="shared" si="0"/>
        <v>0</v>
      </c>
      <c r="T26" s="251"/>
      <c r="U26" s="161" t="s">
        <v>162</v>
      </c>
      <c r="V26" s="272">
        <f>SUMIFS('Retail_distributor-wise'!DN:DN,'Retail_distributor-wise'!$B:$B,'Supply plan_distributor-wise'!$B26,'Retail_distributor-wise'!$C:$C,'Supply plan_distributor-wise'!$C26)</f>
        <v>70</v>
      </c>
      <c r="W26" s="272">
        <f>SUMIFS('Retail_distributor-wise'!DO:DO,'Retail_distributor-wise'!$B:$B,'Supply plan_distributor-wise'!$B26,'Retail_distributor-wise'!$C:$C,'Supply plan_distributor-wise'!$C26)</f>
        <v>105</v>
      </c>
      <c r="X26" s="272">
        <f>SUMIFS('Retail_distributor-wise'!DP:DP,'Retail_distributor-wise'!$B:$B,'Supply plan_distributor-wise'!$B26,'Retail_distributor-wise'!$C:$C,'Supply plan_distributor-wise'!$C26)</f>
        <v>70</v>
      </c>
      <c r="Y26" s="272">
        <f>SUMIFS('Retail_distributor-wise'!DQ:DQ,'Retail_distributor-wise'!$B:$B,'Supply plan_distributor-wise'!$B26,'Retail_distributor-wise'!$C:$C,'Supply plan_distributor-wise'!$C26)</f>
        <v>70</v>
      </c>
      <c r="Z26" s="272">
        <f>SUMIFS('Retail_distributor-wise'!DR:DR,'Retail_distributor-wise'!$B:$B,'Supply plan_distributor-wise'!$B26,'Retail_distributor-wise'!$C:$C,'Supply plan_distributor-wise'!$C26)</f>
        <v>70</v>
      </c>
      <c r="AA26" s="272">
        <f>SUMIFS('Retail_distributor-wise'!DS:DS,'Retail_distributor-wise'!$B:$B,'Supply plan_distributor-wise'!$B26,'Retail_distributor-wise'!$C:$C,'Supply plan_distributor-wise'!$C26)</f>
        <v>70</v>
      </c>
      <c r="AB26" s="272">
        <f>SUMIFS('Retail_distributor-wise'!DT:DT,'Retail_distributor-wise'!$B:$B,'Supply plan_distributor-wise'!$B26,'Retail_distributor-wise'!$C:$C,'Supply plan_distributor-wise'!$C26)</f>
        <v>70</v>
      </c>
      <c r="AC26" s="272">
        <f>SUMIFS('Retail_distributor-wise'!DU:DU,'Retail_distributor-wise'!$B:$B,'Supply plan_distributor-wise'!$B26,'Retail_distributor-wise'!$C:$C,'Supply plan_distributor-wise'!$C26)</f>
        <v>105</v>
      </c>
      <c r="AD26" s="272">
        <f>SUMIFS('Retail_distributor-wise'!DV:DV,'Retail_distributor-wise'!$B:$B,'Supply plan_distributor-wise'!$B26,'Retail_distributor-wise'!$C:$C,'Supply plan_distributor-wise'!$C26)</f>
        <v>105</v>
      </c>
      <c r="AE26" s="272">
        <f>SUMIFS('Retail_distributor-wise'!DW:DW,'Retail_distributor-wise'!$B:$B,'Supply plan_distributor-wise'!$B26,'Retail_distributor-wise'!$C:$C,'Supply plan_distributor-wise'!$C26)</f>
        <v>140</v>
      </c>
      <c r="AF26" s="272">
        <f>SUMIFS('Retail_distributor-wise'!DX:DX,'Retail_distributor-wise'!$B:$B,'Supply plan_distributor-wise'!$B26,'Retail_distributor-wise'!$C:$C,'Supply plan_distributor-wise'!$C26)</f>
        <v>175</v>
      </c>
      <c r="AG26" s="272">
        <f>SUMIFS('Retail_distributor-wise'!DY:DY,'Retail_distributor-wise'!$B:$B,'Supply plan_distributor-wise'!$B26,'Retail_distributor-wise'!$C:$C,'Supply plan_distributor-wise'!$C26)</f>
        <v>175</v>
      </c>
      <c r="AH26" s="273">
        <f t="shared" si="1"/>
        <v>1225</v>
      </c>
      <c r="AI26" s="251"/>
      <c r="AJ26" s="161" t="s">
        <v>164</v>
      </c>
      <c r="AK26" s="272">
        <f>SUMIFS('Retail_distributor-wise'!BL:BL,'Retail_distributor-wise'!$B:$B,'Supply plan_distributor-wise'!$B26,'Retail_distributor-wise'!$C:$C,'Supply plan_distributor-wise'!$C26)</f>
        <v>30.000000000000004</v>
      </c>
      <c r="AL26" s="272">
        <f>SUMIFS('Retail_distributor-wise'!BM:BM,'Retail_distributor-wise'!$B:$B,'Supply plan_distributor-wise'!$B26,'Retail_distributor-wise'!$C:$C,'Supply plan_distributor-wise'!$C26)</f>
        <v>45.000000000000007</v>
      </c>
      <c r="AM26" s="272">
        <f>SUMIFS('Retail_distributor-wise'!BN:BN,'Retail_distributor-wise'!$B:$B,'Supply plan_distributor-wise'!$B26,'Retail_distributor-wise'!$C:$C,'Supply plan_distributor-wise'!$C26)</f>
        <v>30.000000000000004</v>
      </c>
      <c r="AN26" s="272">
        <f>SUMIFS('Retail_distributor-wise'!BO:BO,'Retail_distributor-wise'!$B:$B,'Supply plan_distributor-wise'!$B26,'Retail_distributor-wise'!$C:$C,'Supply plan_distributor-wise'!$C26)</f>
        <v>30.000000000000004</v>
      </c>
      <c r="AO26" s="272">
        <f>SUMIFS('Retail_distributor-wise'!BP:BP,'Retail_distributor-wise'!$B:$B,'Supply plan_distributor-wise'!$B26,'Retail_distributor-wise'!$C:$C,'Supply plan_distributor-wise'!$C26)</f>
        <v>30.000000000000004</v>
      </c>
      <c r="AP26" s="272">
        <f>SUMIFS('Retail_distributor-wise'!BQ:BQ,'Retail_distributor-wise'!$B:$B,'Supply plan_distributor-wise'!$B26,'Retail_distributor-wise'!$C:$C,'Supply plan_distributor-wise'!$C26)</f>
        <v>30.000000000000004</v>
      </c>
      <c r="AQ26" s="272">
        <f>SUMIFS('Retail_distributor-wise'!BR:BR,'Retail_distributor-wise'!$B:$B,'Supply plan_distributor-wise'!$B26,'Retail_distributor-wise'!$C:$C,'Supply plan_distributor-wise'!$C26)</f>
        <v>30.000000000000004</v>
      </c>
      <c r="AR26" s="272">
        <f>SUMIFS('Retail_distributor-wise'!BS:BS,'Retail_distributor-wise'!$B:$B,'Supply plan_distributor-wise'!$B26,'Retail_distributor-wise'!$C:$C,'Supply plan_distributor-wise'!$C26)</f>
        <v>45.000000000000007</v>
      </c>
      <c r="AS26" s="272">
        <f>SUMIFS('Retail_distributor-wise'!BT:BT,'Retail_distributor-wise'!$B:$B,'Supply plan_distributor-wise'!$B26,'Retail_distributor-wise'!$C:$C,'Supply plan_distributor-wise'!$C26)</f>
        <v>45.000000000000007</v>
      </c>
      <c r="AT26" s="272">
        <f>SUMIFS('Retail_distributor-wise'!BU:BU,'Retail_distributor-wise'!$B:$B,'Supply plan_distributor-wise'!$B26,'Retail_distributor-wise'!$C:$C,'Supply plan_distributor-wise'!$C26)</f>
        <v>60.000000000000007</v>
      </c>
      <c r="AU26" s="272">
        <f>SUMIFS('Retail_distributor-wise'!BV:BV,'Retail_distributor-wise'!$B:$B,'Supply plan_distributor-wise'!$B26,'Retail_distributor-wise'!$C:$C,'Supply plan_distributor-wise'!$C26)</f>
        <v>75.000000000000014</v>
      </c>
      <c r="AV26" s="272">
        <f>SUMIFS('Retail_distributor-wise'!BW:BW,'Retail_distributor-wise'!$B:$B,'Supply plan_distributor-wise'!$B26,'Retail_distributor-wise'!$C:$C,'Supply plan_distributor-wise'!$C26)</f>
        <v>75.000000000000014</v>
      </c>
      <c r="AW26" s="273">
        <f t="shared" si="6"/>
        <v>525.00000000000011</v>
      </c>
      <c r="AX26" s="165"/>
      <c r="AY26" s="161" t="s">
        <v>162</v>
      </c>
      <c r="AZ26" s="272">
        <f>SUMIFS(Distributor_projects!AV:AV,Distributor_projects!$B:$B,'Supply plan_distributor-wise'!$B26,Distributor_projects!$C:$C,'Supply plan_distributor-wise'!$C26)</f>
        <v>25</v>
      </c>
      <c r="BA26" s="272">
        <f>SUMIFS(Distributor_projects!AW:AW,Distributor_projects!$B:$B,'Supply plan_distributor-wise'!$B26,Distributor_projects!$C:$C,'Supply plan_distributor-wise'!$C26)</f>
        <v>25</v>
      </c>
      <c r="BB26" s="272">
        <f>SUMIFS(Distributor_projects!AX:AX,Distributor_projects!$B:$B,'Supply plan_distributor-wise'!$B26,Distributor_projects!$C:$C,'Supply plan_distributor-wise'!$C26)</f>
        <v>25</v>
      </c>
      <c r="BC26" s="272">
        <f>SUMIFS(Distributor_projects!AY:AY,Distributor_projects!$B:$B,'Supply plan_distributor-wise'!$B26,Distributor_projects!$C:$C,'Supply plan_distributor-wise'!$C26)</f>
        <v>25</v>
      </c>
      <c r="BD26" s="272">
        <f>SUMIFS(Distributor_projects!AZ:AZ,Distributor_projects!$B:$B,'Supply plan_distributor-wise'!$B26,Distributor_projects!$C:$C,'Supply plan_distributor-wise'!$C26)</f>
        <v>25</v>
      </c>
      <c r="BE26" s="272">
        <f>SUMIFS(Distributor_projects!BA:BA,Distributor_projects!$B:$B,'Supply plan_distributor-wise'!$B26,Distributor_projects!$C:$C,'Supply plan_distributor-wise'!$C26)</f>
        <v>25</v>
      </c>
      <c r="BF26" s="272">
        <f>SUMIFS(Distributor_projects!BB:BB,Distributor_projects!$B:$B,'Supply plan_distributor-wise'!$B26,Distributor_projects!$C:$C,'Supply plan_distributor-wise'!$C26)</f>
        <v>25</v>
      </c>
      <c r="BG26" s="272">
        <f>SUMIFS(Distributor_projects!BC:BC,Distributor_projects!$B:$B,'Supply plan_distributor-wise'!$B26,Distributor_projects!$C:$C,'Supply plan_distributor-wise'!$C26)</f>
        <v>25</v>
      </c>
      <c r="BH26" s="272">
        <f>SUMIFS(Distributor_projects!BD:BD,Distributor_projects!$B:$B,'Supply plan_distributor-wise'!$B26,Distributor_projects!$C:$C,'Supply plan_distributor-wise'!$C26)</f>
        <v>25</v>
      </c>
      <c r="BI26" s="272">
        <f>SUMIFS(Distributor_projects!BE:BE,Distributor_projects!$B:$B,'Supply plan_distributor-wise'!$B26,Distributor_projects!$C:$C,'Supply plan_distributor-wise'!$C26)</f>
        <v>25</v>
      </c>
      <c r="BJ26" s="272">
        <f>SUMIFS(Distributor_projects!BF:BF,Distributor_projects!$B:$B,'Supply plan_distributor-wise'!$B26,Distributor_projects!$C:$C,'Supply plan_distributor-wise'!$C26)</f>
        <v>25</v>
      </c>
      <c r="BK26" s="272">
        <f>SUMIFS(Distributor_projects!BG:BG,Distributor_projects!$B:$B,'Supply plan_distributor-wise'!$B26,Distributor_projects!$C:$C,'Supply plan_distributor-wise'!$C26)</f>
        <v>25</v>
      </c>
      <c r="BL26" s="273">
        <f t="shared" si="2"/>
        <v>300</v>
      </c>
      <c r="BM26" s="165"/>
      <c r="BN26" s="161" t="s">
        <v>164</v>
      </c>
      <c r="BO26" s="185">
        <f>SUMIFS(Distributor_projects!BJ:BJ,Distributor_projects!$B:$B,'Supply plan_distributor-wise'!$B26,Distributor_projects!$C:$C,'Supply plan_distributor-wise'!$C26)</f>
        <v>25</v>
      </c>
      <c r="BP26" s="185">
        <f>SUMIFS(Distributor_projects!BK:BK,Distributor_projects!$B:$B,'Supply plan_distributor-wise'!$B26,Distributor_projects!$C:$C,'Supply plan_distributor-wise'!$C26)</f>
        <v>25</v>
      </c>
      <c r="BQ26" s="185">
        <f>SUMIFS(Distributor_projects!BL:BL,Distributor_projects!$B:$B,'Supply plan_distributor-wise'!$B26,Distributor_projects!$C:$C,'Supply plan_distributor-wise'!$C26)</f>
        <v>25</v>
      </c>
      <c r="BR26" s="185">
        <f>SUMIFS(Distributor_projects!BM:BM,Distributor_projects!$B:$B,'Supply plan_distributor-wise'!$B26,Distributor_projects!$C:$C,'Supply plan_distributor-wise'!$C26)</f>
        <v>25</v>
      </c>
      <c r="BS26" s="185">
        <f>SUMIFS(Distributor_projects!BN:BN,Distributor_projects!$B:$B,'Supply plan_distributor-wise'!$B26,Distributor_projects!$C:$C,'Supply plan_distributor-wise'!$C26)</f>
        <v>25</v>
      </c>
      <c r="BT26" s="185">
        <f>SUMIFS(Distributor_projects!BO:BO,Distributor_projects!$B:$B,'Supply plan_distributor-wise'!$B26,Distributor_projects!$C:$C,'Supply plan_distributor-wise'!$C26)</f>
        <v>25</v>
      </c>
      <c r="BU26" s="185">
        <f>SUMIFS(Distributor_projects!BP:BP,Distributor_projects!$B:$B,'Supply plan_distributor-wise'!$B26,Distributor_projects!$C:$C,'Supply plan_distributor-wise'!$C26)</f>
        <v>25</v>
      </c>
      <c r="BV26" s="185">
        <f>SUMIFS(Distributor_projects!BQ:BQ,Distributor_projects!$B:$B,'Supply plan_distributor-wise'!$B26,Distributor_projects!$C:$C,'Supply plan_distributor-wise'!$C26)</f>
        <v>25</v>
      </c>
      <c r="BW26" s="185">
        <f>SUMIFS(Distributor_projects!BR:BR,Distributor_projects!$B:$B,'Supply plan_distributor-wise'!$B26,Distributor_projects!$C:$C,'Supply plan_distributor-wise'!$C26)</f>
        <v>25</v>
      </c>
      <c r="BX26" s="185">
        <f>SUMIFS(Distributor_projects!BS:BS,Distributor_projects!$B:$B,'Supply plan_distributor-wise'!$B26,Distributor_projects!$C:$C,'Supply plan_distributor-wise'!$C26)</f>
        <v>25</v>
      </c>
      <c r="BY26" s="185">
        <f>SUMIFS(Distributor_projects!BT:BT,Distributor_projects!$B:$B,'Supply plan_distributor-wise'!$B26,Distributor_projects!$C:$C,'Supply plan_distributor-wise'!$C26)</f>
        <v>25</v>
      </c>
      <c r="BZ26" s="185">
        <f>SUMIFS(Distributor_projects!BU:BU,Distributor_projects!$B:$B,'Supply plan_distributor-wise'!$B26,Distributor_projects!$C:$C,'Supply plan_distributor-wise'!$C26)</f>
        <v>25</v>
      </c>
      <c r="CA26" s="273">
        <f t="shared" si="3"/>
        <v>300</v>
      </c>
      <c r="CB26" s="165"/>
      <c r="CC26" s="152"/>
      <c r="CD26" s="307"/>
      <c r="CE26" s="307"/>
      <c r="CF26" s="307"/>
      <c r="CG26" s="307"/>
      <c r="CH26" s="307"/>
      <c r="CI26" s="307"/>
      <c r="CJ26" s="307"/>
      <c r="CK26" s="307"/>
      <c r="CL26" s="307"/>
      <c r="CM26" s="307"/>
      <c r="CN26" s="307"/>
      <c r="CO26" s="307"/>
      <c r="CP26" s="161" t="s">
        <v>162</v>
      </c>
      <c r="CQ26" s="161" t="s">
        <v>162</v>
      </c>
      <c r="CR26" s="161" t="s">
        <v>162</v>
      </c>
      <c r="CS26" s="161" t="s">
        <v>162</v>
      </c>
      <c r="CT26" s="161" t="s">
        <v>162</v>
      </c>
      <c r="CU26" s="161" t="s">
        <v>162</v>
      </c>
      <c r="CV26" s="161" t="s">
        <v>162</v>
      </c>
      <c r="CW26" s="161" t="s">
        <v>162</v>
      </c>
      <c r="CX26" s="161" t="s">
        <v>162</v>
      </c>
      <c r="CY26" s="161" t="s">
        <v>162</v>
      </c>
      <c r="CZ26" s="161" t="s">
        <v>162</v>
      </c>
      <c r="DA26" s="299" t="s">
        <v>162</v>
      </c>
      <c r="DB26" s="161" t="str">
        <f>DA26</f>
        <v>Aditya Industries</v>
      </c>
      <c r="DC26" s="161" t="str">
        <f>DB26</f>
        <v>Aditya Industries</v>
      </c>
      <c r="DD26" s="161" t="str">
        <f>DC26</f>
        <v>Aditya Industries</v>
      </c>
      <c r="DE26" s="161" t="str">
        <f>DD26</f>
        <v>Aditya Industries</v>
      </c>
      <c r="DF26" s="161" t="str">
        <f>DE26</f>
        <v>Aditya Industries</v>
      </c>
      <c r="DG26" s="161" t="str">
        <f>DF26</f>
        <v>Aditya Industries</v>
      </c>
      <c r="DH26" s="161" t="str">
        <f>DG26</f>
        <v>Aditya Industries</v>
      </c>
      <c r="DI26" s="161" t="str">
        <f>DH26</f>
        <v>Aditya Industries</v>
      </c>
      <c r="DJ26" s="161" t="str">
        <f>DI26</f>
        <v>Aditya Industries</v>
      </c>
      <c r="DK26" s="161" t="str">
        <f>DJ26</f>
        <v>Aditya Industries</v>
      </c>
      <c r="DL26" s="161" t="str">
        <f>DK26</f>
        <v>Aditya Industries</v>
      </c>
      <c r="DM26" s="161" t="str">
        <f>DL26</f>
        <v>Aditya Industries</v>
      </c>
      <c r="DN26" s="161" t="s">
        <v>162</v>
      </c>
      <c r="DO26" s="161" t="s">
        <v>162</v>
      </c>
      <c r="DP26" s="161" t="s">
        <v>162</v>
      </c>
      <c r="DQ26" s="161" t="s">
        <v>162</v>
      </c>
      <c r="DR26" s="161" t="s">
        <v>162</v>
      </c>
      <c r="DS26" s="161" t="s">
        <v>162</v>
      </c>
      <c r="DT26" s="161" t="s">
        <v>162</v>
      </c>
      <c r="DU26" s="161" t="s">
        <v>162</v>
      </c>
      <c r="DV26" s="161" t="s">
        <v>162</v>
      </c>
      <c r="DW26" s="161" t="s">
        <v>162</v>
      </c>
      <c r="DX26" s="161" t="s">
        <v>162</v>
      </c>
      <c r="DY26" s="161" t="s">
        <v>162</v>
      </c>
      <c r="DZ26" s="332" t="s">
        <v>162</v>
      </c>
      <c r="EA26" s="332" t="str">
        <f>DZ26</f>
        <v>Aditya Industries</v>
      </c>
      <c r="EB26" s="332" t="str">
        <f>EA26</f>
        <v>Aditya Industries</v>
      </c>
      <c r="EC26" s="332" t="str">
        <f>EB26</f>
        <v>Aditya Industries</v>
      </c>
      <c r="ED26" s="332" t="str">
        <f>EC26</f>
        <v>Aditya Industries</v>
      </c>
      <c r="EE26" s="332" t="str">
        <f>ED26</f>
        <v>Aditya Industries</v>
      </c>
      <c r="EF26" s="332" t="str">
        <f>EE26</f>
        <v>Aditya Industries</v>
      </c>
      <c r="EG26" s="332" t="str">
        <f>EF26</f>
        <v>Aditya Industries</v>
      </c>
      <c r="EH26" s="332" t="str">
        <f>EG26</f>
        <v>Aditya Industries</v>
      </c>
      <c r="EI26" s="332" t="str">
        <f>EH26</f>
        <v>Aditya Industries</v>
      </c>
      <c r="EJ26" s="332" t="str">
        <f>EI26</f>
        <v>Aditya Industries</v>
      </c>
      <c r="EK26" s="332" t="str">
        <f>EJ26</f>
        <v>Aditya Industries</v>
      </c>
    </row>
    <row r="27" spans="1:141">
      <c r="A27" s="161" t="s">
        <v>328</v>
      </c>
      <c r="B27" s="162" t="s">
        <v>442</v>
      </c>
      <c r="C27" s="161" t="s">
        <v>348</v>
      </c>
      <c r="D27" s="161" t="s">
        <v>14</v>
      </c>
      <c r="E27" s="161" t="s">
        <v>687</v>
      </c>
      <c r="F27" s="161" t="s">
        <v>165</v>
      </c>
      <c r="G27" s="272">
        <f>SUMIFS('Retail_distributor-wise'!CZ:CZ,'Retail_distributor-wise'!$B:$B,'Supply plan_distributor-wise'!$B27,'Retail_distributor-wise'!$C:$C,'Supply plan_distributor-wise'!$C27)</f>
        <v>330</v>
      </c>
      <c r="H27" s="272">
        <f>SUMIFS('Retail_distributor-wise'!DA:DA,'Retail_distributor-wise'!$B:$B,'Supply plan_distributor-wise'!$B27,'Retail_distributor-wise'!$C:$C,'Supply plan_distributor-wise'!$C27)</f>
        <v>360</v>
      </c>
      <c r="I27" s="272">
        <f>SUMIFS('Retail_distributor-wise'!DB:DB,'Retail_distributor-wise'!$B:$B,'Supply plan_distributor-wise'!$B27,'Retail_distributor-wise'!$C:$C,'Supply plan_distributor-wise'!$C27)</f>
        <v>312</v>
      </c>
      <c r="J27" s="272">
        <f>SUMIFS('Retail_distributor-wise'!DC:DC,'Retail_distributor-wise'!$B:$B,'Supply plan_distributor-wise'!$B27,'Retail_distributor-wise'!$C:$C,'Supply plan_distributor-wise'!$C27)</f>
        <v>198</v>
      </c>
      <c r="K27" s="272">
        <f>SUMIFS('Retail_distributor-wise'!DD:DD,'Retail_distributor-wise'!$B:$B,'Supply plan_distributor-wise'!$B27,'Retail_distributor-wise'!$C:$C,'Supply plan_distributor-wise'!$C27)</f>
        <v>162</v>
      </c>
      <c r="L27" s="272">
        <f>SUMIFS('Retail_distributor-wise'!DE:DE,'Retail_distributor-wise'!$B:$B,'Supply plan_distributor-wise'!$B27,'Retail_distributor-wise'!$C:$C,'Supply plan_distributor-wise'!$C27)</f>
        <v>180</v>
      </c>
      <c r="M27" s="272">
        <f>SUMIFS('Retail_distributor-wise'!DF:DF,'Retail_distributor-wise'!$B:$B,'Supply plan_distributor-wise'!$B27,'Retail_distributor-wise'!$C:$C,'Supply plan_distributor-wise'!$C27)</f>
        <v>156</v>
      </c>
      <c r="N27" s="272">
        <f>SUMIFS('Retail_distributor-wise'!DG:DG,'Retail_distributor-wise'!$B:$B,'Supply plan_distributor-wise'!$B27,'Retail_distributor-wise'!$C:$C,'Supply plan_distributor-wise'!$C27)</f>
        <v>48</v>
      </c>
      <c r="O27" s="272">
        <f>SUMIFS('Retail_distributor-wise'!DH:DH,'Retail_distributor-wise'!$B:$B,'Supply plan_distributor-wise'!$B27,'Retail_distributor-wise'!$C:$C,'Supply plan_distributor-wise'!$C27)</f>
        <v>0</v>
      </c>
      <c r="P27" s="272">
        <f>SUMIFS('Retail_distributor-wise'!DI:DI,'Retail_distributor-wise'!$B:$B,'Supply plan_distributor-wise'!$B27,'Retail_distributor-wise'!$C:$C,'Supply plan_distributor-wise'!$C27)</f>
        <v>0</v>
      </c>
      <c r="Q27" s="272">
        <f>SUMIFS('Retail_distributor-wise'!DJ:DJ,'Retail_distributor-wise'!$B:$B,'Supply plan_distributor-wise'!$B27,'Retail_distributor-wise'!$C:$C,'Supply plan_distributor-wise'!$C27)</f>
        <v>0</v>
      </c>
      <c r="R27" s="272">
        <f>SUMIFS('Retail_distributor-wise'!DK:DK,'Retail_distributor-wise'!$B:$B,'Supply plan_distributor-wise'!$B27,'Retail_distributor-wise'!$C:$C,'Supply plan_distributor-wise'!$C27)</f>
        <v>0</v>
      </c>
      <c r="S27" s="273">
        <f t="shared" si="0"/>
        <v>1746</v>
      </c>
      <c r="T27" s="251"/>
      <c r="U27" s="161" t="s">
        <v>165</v>
      </c>
      <c r="V27" s="309">
        <f>SUMIFS('Retail_distributor-wise'!DN:DN,'Retail_distributor-wise'!$B:$B,'Supply plan_distributor-wise'!$B27,'Retail_distributor-wise'!$C:$C,'Supply plan_distributor-wise'!$C27)</f>
        <v>0</v>
      </c>
      <c r="W27" s="309">
        <f>SUMIFS('Retail_distributor-wise'!DO:DO,'Retail_distributor-wise'!$B:$B,'Supply plan_distributor-wise'!$B27,'Retail_distributor-wise'!$C:$C,'Supply plan_distributor-wise'!$C27)</f>
        <v>89.999999999999986</v>
      </c>
      <c r="X27" s="309">
        <f>SUMIFS('Retail_distributor-wise'!DP:DP,'Retail_distributor-wise'!$B:$B,'Supply plan_distributor-wise'!$B27,'Retail_distributor-wise'!$C:$C,'Supply plan_distributor-wise'!$C27)</f>
        <v>77.999999999999986</v>
      </c>
      <c r="Y27" s="309">
        <f>SUMIFS('Retail_distributor-wise'!DQ:DQ,'Retail_distributor-wise'!$B:$B,'Supply plan_distributor-wise'!$B27,'Retail_distributor-wise'!$C:$C,'Supply plan_distributor-wise'!$C27)</f>
        <v>132</v>
      </c>
      <c r="Z27" s="272">
        <f>SUMIFS('Retail_distributor-wise'!DR:DR,'Retail_distributor-wise'!$B:$B,'Supply plan_distributor-wise'!$B27,'Retail_distributor-wise'!$C:$C,'Supply plan_distributor-wise'!$C27)</f>
        <v>108</v>
      </c>
      <c r="AA27" s="272">
        <f>SUMIFS('Retail_distributor-wise'!DS:DS,'Retail_distributor-wise'!$B:$B,'Supply plan_distributor-wise'!$B27,'Retail_distributor-wise'!$C:$C,'Supply plan_distributor-wise'!$C27)</f>
        <v>120</v>
      </c>
      <c r="AB27" s="272">
        <f>SUMIFS('Retail_distributor-wise'!DT:DT,'Retail_distributor-wise'!$B:$B,'Supply plan_distributor-wise'!$B27,'Retail_distributor-wise'!$C:$C,'Supply plan_distributor-wise'!$C27)</f>
        <v>234</v>
      </c>
      <c r="AC27" s="272">
        <f>SUMIFS('Retail_distributor-wise'!DU:DU,'Retail_distributor-wise'!$B:$B,'Supply plan_distributor-wise'!$B27,'Retail_distributor-wise'!$C:$C,'Supply plan_distributor-wise'!$C27)</f>
        <v>432</v>
      </c>
      <c r="AD27" s="272">
        <f>SUMIFS('Retail_distributor-wise'!DV:DV,'Retail_distributor-wise'!$B:$B,'Supply plan_distributor-wise'!$B27,'Retail_distributor-wise'!$C:$C,'Supply plan_distributor-wise'!$C27)</f>
        <v>510</v>
      </c>
      <c r="AE27" s="272">
        <f>SUMIFS('Retail_distributor-wise'!DW:DW,'Retail_distributor-wise'!$B:$B,'Supply plan_distributor-wise'!$B27,'Retail_distributor-wise'!$C:$C,'Supply plan_distributor-wise'!$C27)</f>
        <v>630</v>
      </c>
      <c r="AF27" s="272">
        <f>SUMIFS('Retail_distributor-wise'!DX:DX,'Retail_distributor-wise'!$B:$B,'Supply plan_distributor-wise'!$B27,'Retail_distributor-wise'!$C:$C,'Supply plan_distributor-wise'!$C27)</f>
        <v>720</v>
      </c>
      <c r="AG27" s="272">
        <f>SUMIFS('Retail_distributor-wise'!DY:DY,'Retail_distributor-wise'!$B:$B,'Supply plan_distributor-wise'!$B27,'Retail_distributor-wise'!$C:$C,'Supply plan_distributor-wise'!$C27)</f>
        <v>840</v>
      </c>
      <c r="AH27" s="273">
        <f t="shared" si="1"/>
        <v>3894</v>
      </c>
      <c r="AI27" s="251"/>
      <c r="AJ27" s="161" t="s">
        <v>118</v>
      </c>
      <c r="AK27" s="272">
        <f>SUMIFS('Retail_distributor-wise'!BL:BL,'Retail_distributor-wise'!$B:$B,'Supply plan_distributor-wise'!$B27,'Retail_distributor-wise'!$C:$C,'Supply plan_distributor-wise'!$C27)</f>
        <v>220</v>
      </c>
      <c r="AL27" s="272">
        <f>SUMIFS('Retail_distributor-wise'!BM:BM,'Retail_distributor-wise'!$B:$B,'Supply plan_distributor-wise'!$B27,'Retail_distributor-wise'!$C:$C,'Supply plan_distributor-wise'!$C27)</f>
        <v>300</v>
      </c>
      <c r="AM27" s="272">
        <f>SUMIFS('Retail_distributor-wise'!BN:BN,'Retail_distributor-wise'!$B:$B,'Supply plan_distributor-wise'!$B27,'Retail_distributor-wise'!$C:$C,'Supply plan_distributor-wise'!$C27)</f>
        <v>260</v>
      </c>
      <c r="AN27" s="272">
        <f>SUMIFS('Retail_distributor-wise'!BO:BO,'Retail_distributor-wise'!$B:$B,'Supply plan_distributor-wise'!$B27,'Retail_distributor-wise'!$C:$C,'Supply plan_distributor-wise'!$C27)</f>
        <v>220</v>
      </c>
      <c r="AO27" s="272">
        <f>SUMIFS('Retail_distributor-wise'!BP:BP,'Retail_distributor-wise'!$B:$B,'Supply plan_distributor-wise'!$B27,'Retail_distributor-wise'!$C:$C,'Supply plan_distributor-wise'!$C27)</f>
        <v>180</v>
      </c>
      <c r="AP27" s="272">
        <f>SUMIFS('Retail_distributor-wise'!BQ:BQ,'Retail_distributor-wise'!$B:$B,'Supply plan_distributor-wise'!$B27,'Retail_distributor-wise'!$C:$C,'Supply plan_distributor-wise'!$C27)</f>
        <v>200</v>
      </c>
      <c r="AQ27" s="272">
        <f>SUMIFS('Retail_distributor-wise'!BR:BR,'Retail_distributor-wise'!$B:$B,'Supply plan_distributor-wise'!$B27,'Retail_distributor-wise'!$C:$C,'Supply plan_distributor-wise'!$C27)</f>
        <v>260</v>
      </c>
      <c r="AR27" s="272">
        <f>SUMIFS('Retail_distributor-wise'!BS:BS,'Retail_distributor-wise'!$B:$B,'Supply plan_distributor-wise'!$B27,'Retail_distributor-wise'!$C:$C,'Supply plan_distributor-wise'!$C27)</f>
        <v>320</v>
      </c>
      <c r="AS27" s="272">
        <f>SUMIFS('Retail_distributor-wise'!BT:BT,'Retail_distributor-wise'!$B:$B,'Supply plan_distributor-wise'!$B27,'Retail_distributor-wise'!$C:$C,'Supply plan_distributor-wise'!$C27)</f>
        <v>340</v>
      </c>
      <c r="AT27" s="272">
        <f>SUMIFS('Retail_distributor-wise'!BU:BU,'Retail_distributor-wise'!$B:$B,'Supply plan_distributor-wise'!$B27,'Retail_distributor-wise'!$C:$C,'Supply plan_distributor-wise'!$C27)</f>
        <v>420</v>
      </c>
      <c r="AU27" s="272">
        <f>SUMIFS('Retail_distributor-wise'!BV:BV,'Retail_distributor-wise'!$B:$B,'Supply plan_distributor-wise'!$B27,'Retail_distributor-wise'!$C:$C,'Supply plan_distributor-wise'!$C27)</f>
        <v>480</v>
      </c>
      <c r="AV27" s="272">
        <f>SUMIFS('Retail_distributor-wise'!BW:BW,'Retail_distributor-wise'!$B:$B,'Supply plan_distributor-wise'!$B27,'Retail_distributor-wise'!$C:$C,'Supply plan_distributor-wise'!$C27)</f>
        <v>560</v>
      </c>
      <c r="AW27" s="273">
        <f t="shared" si="6"/>
        <v>3760</v>
      </c>
      <c r="AX27" s="165"/>
      <c r="AY27" s="161" t="s">
        <v>167</v>
      </c>
      <c r="AZ27" s="272">
        <f>SUMIFS(Distributor_projects!AV:AV,Distributor_projects!$B:$B,'Supply plan_distributor-wise'!$B27,Distributor_projects!$C:$C,'Supply plan_distributor-wise'!$C27)</f>
        <v>150</v>
      </c>
      <c r="BA27" s="272">
        <f>SUMIFS(Distributor_projects!AW:AW,Distributor_projects!$B:$B,'Supply plan_distributor-wise'!$B27,Distributor_projects!$C:$C,'Supply plan_distributor-wise'!$C27)</f>
        <v>100</v>
      </c>
      <c r="BB27" s="272">
        <f>SUMIFS(Distributor_projects!AX:AX,Distributor_projects!$B:$B,'Supply plan_distributor-wise'!$B27,Distributor_projects!$C:$C,'Supply plan_distributor-wise'!$C27)</f>
        <v>100</v>
      </c>
      <c r="BC27" s="272">
        <f>SUMIFS(Distributor_projects!AY:AY,Distributor_projects!$B:$B,'Supply plan_distributor-wise'!$B27,Distributor_projects!$C:$C,'Supply plan_distributor-wise'!$C27)</f>
        <v>100</v>
      </c>
      <c r="BD27" s="272">
        <f>SUMIFS(Distributor_projects!AZ:AZ,Distributor_projects!$B:$B,'Supply plan_distributor-wise'!$B27,Distributor_projects!$C:$C,'Supply plan_distributor-wise'!$C27)</f>
        <v>100</v>
      </c>
      <c r="BE27" s="272">
        <f>SUMIFS(Distributor_projects!BA:BA,Distributor_projects!$B:$B,'Supply plan_distributor-wise'!$B27,Distributor_projects!$C:$C,'Supply plan_distributor-wise'!$C27)</f>
        <v>100</v>
      </c>
      <c r="BF27" s="272">
        <f>SUMIFS(Distributor_projects!BB:BB,Distributor_projects!$B:$B,'Supply plan_distributor-wise'!$B27,Distributor_projects!$C:$C,'Supply plan_distributor-wise'!$C27)</f>
        <v>100</v>
      </c>
      <c r="BG27" s="272">
        <f>SUMIFS(Distributor_projects!BC:BC,Distributor_projects!$B:$B,'Supply plan_distributor-wise'!$B27,Distributor_projects!$C:$C,'Supply plan_distributor-wise'!$C27)</f>
        <v>150</v>
      </c>
      <c r="BH27" s="272">
        <f>SUMIFS(Distributor_projects!BD:BD,Distributor_projects!$B:$B,'Supply plan_distributor-wise'!$B27,Distributor_projects!$C:$C,'Supply plan_distributor-wise'!$C27)</f>
        <v>200</v>
      </c>
      <c r="BI27" s="272">
        <f>SUMIFS(Distributor_projects!BE:BE,Distributor_projects!$B:$B,'Supply plan_distributor-wise'!$B27,Distributor_projects!$C:$C,'Supply plan_distributor-wise'!$C27)</f>
        <v>200</v>
      </c>
      <c r="BJ27" s="272">
        <f>SUMIFS(Distributor_projects!BF:BF,Distributor_projects!$B:$B,'Supply plan_distributor-wise'!$B27,Distributor_projects!$C:$C,'Supply plan_distributor-wise'!$C27)</f>
        <v>200</v>
      </c>
      <c r="BK27" s="272">
        <f>SUMIFS(Distributor_projects!BG:BG,Distributor_projects!$B:$B,'Supply plan_distributor-wise'!$B27,Distributor_projects!$C:$C,'Supply plan_distributor-wise'!$C27)</f>
        <v>250</v>
      </c>
      <c r="BL27" s="273">
        <f t="shared" si="2"/>
        <v>1750</v>
      </c>
      <c r="BM27" s="165"/>
      <c r="BN27" s="181" t="s">
        <v>118</v>
      </c>
      <c r="BO27" s="185">
        <f>SUMIFS(Distributor_projects!BJ:BJ,Distributor_projects!$B:$B,'Supply plan_distributor-wise'!$B27,Distributor_projects!$C:$C,'Supply plan_distributor-wise'!$C27)</f>
        <v>0</v>
      </c>
      <c r="BP27" s="185">
        <f>SUMIFS(Distributor_projects!BK:BK,Distributor_projects!$B:$B,'Supply plan_distributor-wise'!$B27,Distributor_projects!$C:$C,'Supply plan_distributor-wise'!$C27)</f>
        <v>0</v>
      </c>
      <c r="BQ27" s="185">
        <f>SUMIFS(Distributor_projects!BL:BL,Distributor_projects!$B:$B,'Supply plan_distributor-wise'!$B27,Distributor_projects!$C:$C,'Supply plan_distributor-wise'!$C27)</f>
        <v>0</v>
      </c>
      <c r="BR27" s="185">
        <f>SUMIFS(Distributor_projects!BM:BM,Distributor_projects!$B:$B,'Supply plan_distributor-wise'!$B27,Distributor_projects!$C:$C,'Supply plan_distributor-wise'!$C27)</f>
        <v>0</v>
      </c>
      <c r="BS27" s="185">
        <f>SUMIFS(Distributor_projects!BN:BN,Distributor_projects!$B:$B,'Supply plan_distributor-wise'!$B27,Distributor_projects!$C:$C,'Supply plan_distributor-wise'!$C27)</f>
        <v>0</v>
      </c>
      <c r="BT27" s="185">
        <f>SUMIFS(Distributor_projects!BO:BO,Distributor_projects!$B:$B,'Supply plan_distributor-wise'!$B27,Distributor_projects!$C:$C,'Supply plan_distributor-wise'!$C27)</f>
        <v>0</v>
      </c>
      <c r="BU27" s="185">
        <f>SUMIFS(Distributor_projects!BP:BP,Distributor_projects!$B:$B,'Supply plan_distributor-wise'!$B27,Distributor_projects!$C:$C,'Supply plan_distributor-wise'!$C27)</f>
        <v>0</v>
      </c>
      <c r="BV27" s="185">
        <f>SUMIFS(Distributor_projects!BQ:BQ,Distributor_projects!$B:$B,'Supply plan_distributor-wise'!$B27,Distributor_projects!$C:$C,'Supply plan_distributor-wise'!$C27)</f>
        <v>0</v>
      </c>
      <c r="BW27" s="185">
        <f>SUMIFS(Distributor_projects!BR:BR,Distributor_projects!$B:$B,'Supply plan_distributor-wise'!$B27,Distributor_projects!$C:$C,'Supply plan_distributor-wise'!$C27)</f>
        <v>0</v>
      </c>
      <c r="BX27" s="185">
        <f>SUMIFS(Distributor_projects!BS:BS,Distributor_projects!$B:$B,'Supply plan_distributor-wise'!$B27,Distributor_projects!$C:$C,'Supply plan_distributor-wise'!$C27)</f>
        <v>0</v>
      </c>
      <c r="BY27" s="185">
        <f>SUMIFS(Distributor_projects!BT:BT,Distributor_projects!$B:$B,'Supply plan_distributor-wise'!$B27,Distributor_projects!$C:$C,'Supply plan_distributor-wise'!$C27)</f>
        <v>0</v>
      </c>
      <c r="BZ27" s="185">
        <f>SUMIFS(Distributor_projects!BU:BU,Distributor_projects!$B:$B,'Supply plan_distributor-wise'!$B27,Distributor_projects!$C:$C,'Supply plan_distributor-wise'!$C27)</f>
        <v>0</v>
      </c>
      <c r="CA27" s="273">
        <f t="shared" si="3"/>
        <v>0</v>
      </c>
      <c r="CB27" s="165"/>
      <c r="CC27" s="152"/>
      <c r="CD27" s="161" t="s">
        <v>167</v>
      </c>
      <c r="CE27" s="161" t="s">
        <v>167</v>
      </c>
      <c r="CF27" s="161" t="s">
        <v>167</v>
      </c>
      <c r="CG27" s="161" t="s">
        <v>167</v>
      </c>
      <c r="CH27" s="161" t="s">
        <v>167</v>
      </c>
      <c r="CI27" s="161" t="s">
        <v>167</v>
      </c>
      <c r="CJ27" s="161" t="s">
        <v>167</v>
      </c>
      <c r="CK27" s="161" t="s">
        <v>167</v>
      </c>
      <c r="CL27" s="161" t="s">
        <v>167</v>
      </c>
      <c r="CM27" s="161" t="s">
        <v>167</v>
      </c>
      <c r="CN27" s="161" t="s">
        <v>167</v>
      </c>
      <c r="CO27" s="161" t="s">
        <v>167</v>
      </c>
      <c r="CP27" s="161" t="s">
        <v>165</v>
      </c>
      <c r="CQ27" s="161" t="s">
        <v>165</v>
      </c>
      <c r="CR27" s="161" t="s">
        <v>165</v>
      </c>
      <c r="CS27" s="161" t="s">
        <v>165</v>
      </c>
      <c r="CT27" s="161" t="s">
        <v>165</v>
      </c>
      <c r="CU27" s="161" t="s">
        <v>165</v>
      </c>
      <c r="CV27" s="161" t="s">
        <v>165</v>
      </c>
      <c r="CW27" s="161" t="s">
        <v>165</v>
      </c>
      <c r="CX27" s="161" t="s">
        <v>165</v>
      </c>
      <c r="CY27" s="161" t="s">
        <v>165</v>
      </c>
      <c r="CZ27" s="161" t="s">
        <v>165</v>
      </c>
      <c r="DA27" s="161" t="s">
        <v>165</v>
      </c>
      <c r="DB27" s="161" t="s">
        <v>118</v>
      </c>
      <c r="DC27" s="161" t="s">
        <v>118</v>
      </c>
      <c r="DD27" s="161" t="s">
        <v>118</v>
      </c>
      <c r="DE27" s="161" t="str">
        <f t="shared" ref="DE27:DM27" si="11">DD27</f>
        <v>Real Ispat</v>
      </c>
      <c r="DF27" s="161" t="str">
        <f t="shared" si="11"/>
        <v>Real Ispat</v>
      </c>
      <c r="DG27" s="161" t="str">
        <f t="shared" si="11"/>
        <v>Real Ispat</v>
      </c>
      <c r="DH27" s="161" t="str">
        <f t="shared" si="11"/>
        <v>Real Ispat</v>
      </c>
      <c r="DI27" s="161" t="str">
        <f t="shared" si="11"/>
        <v>Real Ispat</v>
      </c>
      <c r="DJ27" s="161" t="str">
        <f t="shared" si="11"/>
        <v>Real Ispat</v>
      </c>
      <c r="DK27" s="161" t="str">
        <f t="shared" si="11"/>
        <v>Real Ispat</v>
      </c>
      <c r="DL27" s="161" t="str">
        <f t="shared" si="11"/>
        <v>Real Ispat</v>
      </c>
      <c r="DM27" s="161" t="str">
        <f t="shared" si="11"/>
        <v>Real Ispat</v>
      </c>
      <c r="DN27" s="161" t="s">
        <v>167</v>
      </c>
      <c r="DO27" s="161" t="s">
        <v>167</v>
      </c>
      <c r="DP27" s="161" t="s">
        <v>167</v>
      </c>
      <c r="DQ27" s="161" t="s">
        <v>167</v>
      </c>
      <c r="DR27" s="161" t="s">
        <v>167</v>
      </c>
      <c r="DS27" s="161" t="s">
        <v>167</v>
      </c>
      <c r="DT27" s="161" t="s">
        <v>167</v>
      </c>
      <c r="DU27" s="161" t="s">
        <v>167</v>
      </c>
      <c r="DV27" s="161" t="s">
        <v>167</v>
      </c>
      <c r="DW27" s="161" t="s">
        <v>167</v>
      </c>
      <c r="DX27" s="161" t="s">
        <v>167</v>
      </c>
      <c r="DY27" s="161" t="s">
        <v>167</v>
      </c>
      <c r="DZ27" s="181" t="s">
        <v>118</v>
      </c>
      <c r="EA27" s="181" t="s">
        <v>118</v>
      </c>
      <c r="EB27" s="181" t="s">
        <v>118</v>
      </c>
      <c r="EC27" s="181" t="s">
        <v>118</v>
      </c>
      <c r="ED27" s="181" t="s">
        <v>118</v>
      </c>
      <c r="EE27" s="181" t="s">
        <v>118</v>
      </c>
      <c r="EF27" s="181" t="s">
        <v>118</v>
      </c>
      <c r="EG27" s="181" t="s">
        <v>118</v>
      </c>
      <c r="EH27" s="181" t="s">
        <v>118</v>
      </c>
      <c r="EI27" s="181" t="s">
        <v>118</v>
      </c>
      <c r="EJ27" s="181" t="s">
        <v>118</v>
      </c>
      <c r="EK27" s="181" t="s">
        <v>118</v>
      </c>
    </row>
    <row r="28" spans="1:141">
      <c r="A28" s="161" t="s">
        <v>328</v>
      </c>
      <c r="B28" s="162" t="s">
        <v>445</v>
      </c>
      <c r="C28" s="161" t="s">
        <v>348</v>
      </c>
      <c r="D28" s="161" t="s">
        <v>14</v>
      </c>
      <c r="E28" s="161" t="s">
        <v>687</v>
      </c>
      <c r="F28" s="161" t="s">
        <v>165</v>
      </c>
      <c r="G28" s="309">
        <f>SUMIFS('Retail_distributor-wise'!CZ:CZ,'Retail_distributor-wise'!$B:$B,'Supply plan_distributor-wise'!$B28,'Retail_distributor-wise'!$C:$C,'Supply plan_distributor-wise'!$C28)</f>
        <v>0</v>
      </c>
      <c r="H28" s="309">
        <f>SUMIFS('Retail_distributor-wise'!DA:DA,'Retail_distributor-wise'!$B:$B,'Supply plan_distributor-wise'!$B28,'Retail_distributor-wise'!$C:$C,'Supply plan_distributor-wise'!$C28)</f>
        <v>0</v>
      </c>
      <c r="I28" s="309">
        <f>SUMIFS('Retail_distributor-wise'!DB:DB,'Retail_distributor-wise'!$B:$B,'Supply plan_distributor-wise'!$B28,'Retail_distributor-wise'!$C:$C,'Supply plan_distributor-wise'!$C28)</f>
        <v>0</v>
      </c>
      <c r="J28" s="309">
        <f>SUMIFS('Retail_distributor-wise'!DC:DC,'Retail_distributor-wise'!$B:$B,'Supply plan_distributor-wise'!$B28,'Retail_distributor-wise'!$C:$C,'Supply plan_distributor-wise'!$C28)</f>
        <v>0</v>
      </c>
      <c r="K28" s="309">
        <f>SUMIFS('Retail_distributor-wise'!DD:DD,'Retail_distributor-wise'!$B:$B,'Supply plan_distributor-wise'!$B28,'Retail_distributor-wise'!$C:$C,'Supply plan_distributor-wise'!$C28)</f>
        <v>0</v>
      </c>
      <c r="L28" s="309">
        <f>SUMIFS('Retail_distributor-wise'!DE:DE,'Retail_distributor-wise'!$B:$B,'Supply plan_distributor-wise'!$B28,'Retail_distributor-wise'!$C:$C,'Supply plan_distributor-wise'!$C28)</f>
        <v>0</v>
      </c>
      <c r="M28" s="309">
        <f>SUMIFS('Retail_distributor-wise'!DF:DF,'Retail_distributor-wise'!$B:$B,'Supply plan_distributor-wise'!$B28,'Retail_distributor-wise'!$C:$C,'Supply plan_distributor-wise'!$C28)</f>
        <v>0</v>
      </c>
      <c r="N28" s="309">
        <f>SUMIFS('Retail_distributor-wise'!DG:DG,'Retail_distributor-wise'!$B:$B,'Supply plan_distributor-wise'!$B28,'Retail_distributor-wise'!$C:$C,'Supply plan_distributor-wise'!$C28)</f>
        <v>0</v>
      </c>
      <c r="O28" s="309">
        <f>SUMIFS('Retail_distributor-wise'!DH:DH,'Retail_distributor-wise'!$B:$B,'Supply plan_distributor-wise'!$B28,'Retail_distributor-wise'!$C:$C,'Supply plan_distributor-wise'!$C28)</f>
        <v>0</v>
      </c>
      <c r="P28" s="309">
        <f>SUMIFS('Retail_distributor-wise'!DI:DI,'Retail_distributor-wise'!$B:$B,'Supply plan_distributor-wise'!$B28,'Retail_distributor-wise'!$C:$C,'Supply plan_distributor-wise'!$C28)</f>
        <v>0</v>
      </c>
      <c r="Q28" s="309">
        <f>SUMIFS('Retail_distributor-wise'!DJ:DJ,'Retail_distributor-wise'!$B:$B,'Supply plan_distributor-wise'!$B28,'Retail_distributor-wise'!$C:$C,'Supply plan_distributor-wise'!$C28)</f>
        <v>0</v>
      </c>
      <c r="R28" s="309">
        <f>SUMIFS('Retail_distributor-wise'!DK:DK,'Retail_distributor-wise'!$B:$B,'Supply plan_distributor-wise'!$B28,'Retail_distributor-wise'!$C:$C,'Supply plan_distributor-wise'!$C28)</f>
        <v>0</v>
      </c>
      <c r="S28" s="310">
        <f t="shared" si="0"/>
        <v>0</v>
      </c>
      <c r="T28" s="251"/>
      <c r="U28" s="161" t="s">
        <v>165</v>
      </c>
      <c r="V28" s="272">
        <f>SUMIFS('Retail_distributor-wise'!DN:DN,'Retail_distributor-wise'!$B:$B,'Supply plan_distributor-wise'!$B28,'Retail_distributor-wise'!$C:$C,'Supply plan_distributor-wise'!$C28)</f>
        <v>330</v>
      </c>
      <c r="W28" s="272">
        <f>SUMIFS('Retail_distributor-wise'!DO:DO,'Retail_distributor-wise'!$B:$B,'Supply plan_distributor-wise'!$B28,'Retail_distributor-wise'!$C:$C,'Supply plan_distributor-wise'!$C28)</f>
        <v>450</v>
      </c>
      <c r="X28" s="272">
        <f>SUMIFS('Retail_distributor-wise'!DP:DP,'Retail_distributor-wise'!$B:$B,'Supply plan_distributor-wise'!$B28,'Retail_distributor-wise'!$C:$C,'Supply plan_distributor-wise'!$C28)</f>
        <v>390</v>
      </c>
      <c r="Y28" s="272">
        <f>SUMIFS('Retail_distributor-wise'!DQ:DQ,'Retail_distributor-wise'!$B:$B,'Supply plan_distributor-wise'!$B28,'Retail_distributor-wise'!$C:$C,'Supply plan_distributor-wise'!$C28)</f>
        <v>330</v>
      </c>
      <c r="Z28" s="272">
        <f>SUMIFS('Retail_distributor-wise'!DR:DR,'Retail_distributor-wise'!$B:$B,'Supply plan_distributor-wise'!$B28,'Retail_distributor-wise'!$C:$C,'Supply plan_distributor-wise'!$C28)</f>
        <v>270</v>
      </c>
      <c r="AA28" s="272">
        <f>SUMIFS('Retail_distributor-wise'!DS:DS,'Retail_distributor-wise'!$B:$B,'Supply plan_distributor-wise'!$B28,'Retail_distributor-wise'!$C:$C,'Supply plan_distributor-wise'!$C28)</f>
        <v>300</v>
      </c>
      <c r="AB28" s="272">
        <f>SUMIFS('Retail_distributor-wise'!DT:DT,'Retail_distributor-wise'!$B:$B,'Supply plan_distributor-wise'!$B28,'Retail_distributor-wise'!$C:$C,'Supply plan_distributor-wise'!$C28)</f>
        <v>390</v>
      </c>
      <c r="AC28" s="272">
        <f>SUMIFS('Retail_distributor-wise'!DU:DU,'Retail_distributor-wise'!$B:$B,'Supply plan_distributor-wise'!$B28,'Retail_distributor-wise'!$C:$C,'Supply plan_distributor-wise'!$C28)</f>
        <v>480</v>
      </c>
      <c r="AD28" s="272">
        <f>SUMIFS('Retail_distributor-wise'!DV:DV,'Retail_distributor-wise'!$B:$B,'Supply plan_distributor-wise'!$B28,'Retail_distributor-wise'!$C:$C,'Supply plan_distributor-wise'!$C28)</f>
        <v>510</v>
      </c>
      <c r="AE28" s="272">
        <f>SUMIFS('Retail_distributor-wise'!DW:DW,'Retail_distributor-wise'!$B:$B,'Supply plan_distributor-wise'!$B28,'Retail_distributor-wise'!$C:$C,'Supply plan_distributor-wise'!$C28)</f>
        <v>630</v>
      </c>
      <c r="AF28" s="272">
        <f>SUMIFS('Retail_distributor-wise'!DX:DX,'Retail_distributor-wise'!$B:$B,'Supply plan_distributor-wise'!$B28,'Retail_distributor-wise'!$C:$C,'Supply plan_distributor-wise'!$C28)</f>
        <v>720</v>
      </c>
      <c r="AG28" s="272">
        <f>SUMIFS('Retail_distributor-wise'!DY:DY,'Retail_distributor-wise'!$B:$B,'Supply plan_distributor-wise'!$B28,'Retail_distributor-wise'!$C:$C,'Supply plan_distributor-wise'!$C28)</f>
        <v>840</v>
      </c>
      <c r="AH28" s="273">
        <f t="shared" si="1"/>
        <v>5640</v>
      </c>
      <c r="AI28" s="251"/>
      <c r="AJ28" s="161" t="s">
        <v>168</v>
      </c>
      <c r="AK28" s="272">
        <f>SUMIFS('Retail_distributor-wise'!BL:BL,'Retail_distributor-wise'!$B:$B,'Supply plan_distributor-wise'!$B28,'Retail_distributor-wise'!$C:$C,'Supply plan_distributor-wise'!$C28)</f>
        <v>220</v>
      </c>
      <c r="AL28" s="272">
        <f>SUMIFS('Retail_distributor-wise'!BM:BM,'Retail_distributor-wise'!$B:$B,'Supply plan_distributor-wise'!$B28,'Retail_distributor-wise'!$C:$C,'Supply plan_distributor-wise'!$C28)</f>
        <v>300</v>
      </c>
      <c r="AM28" s="272">
        <f>SUMIFS('Retail_distributor-wise'!BN:BN,'Retail_distributor-wise'!$B:$B,'Supply plan_distributor-wise'!$B28,'Retail_distributor-wise'!$C:$C,'Supply plan_distributor-wise'!$C28)</f>
        <v>260</v>
      </c>
      <c r="AN28" s="272">
        <f>SUMIFS('Retail_distributor-wise'!BO:BO,'Retail_distributor-wise'!$B:$B,'Supply plan_distributor-wise'!$B28,'Retail_distributor-wise'!$C:$C,'Supply plan_distributor-wise'!$C28)</f>
        <v>220</v>
      </c>
      <c r="AO28" s="272">
        <f>SUMIFS('Retail_distributor-wise'!BP:BP,'Retail_distributor-wise'!$B:$B,'Supply plan_distributor-wise'!$B28,'Retail_distributor-wise'!$C:$C,'Supply plan_distributor-wise'!$C28)</f>
        <v>180</v>
      </c>
      <c r="AP28" s="272">
        <f>SUMIFS('Retail_distributor-wise'!BQ:BQ,'Retail_distributor-wise'!$B:$B,'Supply plan_distributor-wise'!$B28,'Retail_distributor-wise'!$C:$C,'Supply plan_distributor-wise'!$C28)</f>
        <v>200</v>
      </c>
      <c r="AQ28" s="272">
        <f>SUMIFS('Retail_distributor-wise'!BR:BR,'Retail_distributor-wise'!$B:$B,'Supply plan_distributor-wise'!$B28,'Retail_distributor-wise'!$C:$C,'Supply plan_distributor-wise'!$C28)</f>
        <v>260</v>
      </c>
      <c r="AR28" s="272">
        <f>SUMIFS('Retail_distributor-wise'!BS:BS,'Retail_distributor-wise'!$B:$B,'Supply plan_distributor-wise'!$B28,'Retail_distributor-wise'!$C:$C,'Supply plan_distributor-wise'!$C28)</f>
        <v>320</v>
      </c>
      <c r="AS28" s="272">
        <f>SUMIFS('Retail_distributor-wise'!BT:BT,'Retail_distributor-wise'!$B:$B,'Supply plan_distributor-wise'!$B28,'Retail_distributor-wise'!$C:$C,'Supply plan_distributor-wise'!$C28)</f>
        <v>340</v>
      </c>
      <c r="AT28" s="272">
        <f>SUMIFS('Retail_distributor-wise'!BU:BU,'Retail_distributor-wise'!$B:$B,'Supply plan_distributor-wise'!$B28,'Retail_distributor-wise'!$C:$C,'Supply plan_distributor-wise'!$C28)</f>
        <v>420</v>
      </c>
      <c r="AU28" s="272">
        <f>SUMIFS('Retail_distributor-wise'!BV:BV,'Retail_distributor-wise'!$B:$B,'Supply plan_distributor-wise'!$B28,'Retail_distributor-wise'!$C:$C,'Supply plan_distributor-wise'!$C28)</f>
        <v>480</v>
      </c>
      <c r="AV28" s="272">
        <f>SUMIFS('Retail_distributor-wise'!BW:BW,'Retail_distributor-wise'!$B:$B,'Supply plan_distributor-wise'!$B28,'Retail_distributor-wise'!$C:$C,'Supply plan_distributor-wise'!$C28)</f>
        <v>560</v>
      </c>
      <c r="AW28" s="273">
        <f t="shared" si="6"/>
        <v>3760</v>
      </c>
      <c r="AX28" s="165"/>
      <c r="AY28" s="186"/>
      <c r="AZ28" s="272">
        <f>SUMIFS(Distributor_projects!AV:AV,Distributor_projects!$B:$B,'Supply plan_distributor-wise'!$B28,Distributor_projects!$C:$C,'Supply plan_distributor-wise'!$C28)</f>
        <v>75</v>
      </c>
      <c r="BA28" s="272">
        <f>SUMIFS(Distributor_projects!AW:AW,Distributor_projects!$B:$B,'Supply plan_distributor-wise'!$B28,Distributor_projects!$C:$C,'Supply plan_distributor-wise'!$C28)</f>
        <v>75</v>
      </c>
      <c r="BB28" s="272">
        <f>SUMIFS(Distributor_projects!AX:AX,Distributor_projects!$B:$B,'Supply plan_distributor-wise'!$B28,Distributor_projects!$C:$C,'Supply plan_distributor-wise'!$C28)</f>
        <v>75</v>
      </c>
      <c r="BC28" s="272">
        <f>SUMIFS(Distributor_projects!AY:AY,Distributor_projects!$B:$B,'Supply plan_distributor-wise'!$B28,Distributor_projects!$C:$C,'Supply plan_distributor-wise'!$C28)</f>
        <v>75</v>
      </c>
      <c r="BD28" s="272">
        <f>SUMIFS(Distributor_projects!AZ:AZ,Distributor_projects!$B:$B,'Supply plan_distributor-wise'!$B28,Distributor_projects!$C:$C,'Supply plan_distributor-wise'!$C28)</f>
        <v>75</v>
      </c>
      <c r="BE28" s="272">
        <f>SUMIFS(Distributor_projects!BA:BA,Distributor_projects!$B:$B,'Supply plan_distributor-wise'!$B28,Distributor_projects!$C:$C,'Supply plan_distributor-wise'!$C28)</f>
        <v>150</v>
      </c>
      <c r="BF28" s="272">
        <f>SUMIFS(Distributor_projects!BB:BB,Distributor_projects!$B:$B,'Supply plan_distributor-wise'!$B28,Distributor_projects!$C:$C,'Supply plan_distributor-wise'!$C28)</f>
        <v>150</v>
      </c>
      <c r="BG28" s="272">
        <f>SUMIFS(Distributor_projects!BC:BC,Distributor_projects!$B:$B,'Supply plan_distributor-wise'!$B28,Distributor_projects!$C:$C,'Supply plan_distributor-wise'!$C28)</f>
        <v>150</v>
      </c>
      <c r="BH28" s="272">
        <f>SUMIFS(Distributor_projects!BD:BD,Distributor_projects!$B:$B,'Supply plan_distributor-wise'!$B28,Distributor_projects!$C:$C,'Supply plan_distributor-wise'!$C28)</f>
        <v>150</v>
      </c>
      <c r="BI28" s="272">
        <f>SUMIFS(Distributor_projects!BE:BE,Distributor_projects!$B:$B,'Supply plan_distributor-wise'!$B28,Distributor_projects!$C:$C,'Supply plan_distributor-wise'!$C28)</f>
        <v>150</v>
      </c>
      <c r="BJ28" s="272">
        <f>SUMIFS(Distributor_projects!BF:BF,Distributor_projects!$B:$B,'Supply plan_distributor-wise'!$B28,Distributor_projects!$C:$C,'Supply plan_distributor-wise'!$C28)</f>
        <v>150</v>
      </c>
      <c r="BK28" s="272">
        <f>SUMIFS(Distributor_projects!BG:BG,Distributor_projects!$B:$B,'Supply plan_distributor-wise'!$B28,Distributor_projects!$C:$C,'Supply plan_distributor-wise'!$C28)</f>
        <v>150</v>
      </c>
      <c r="BL28" s="273">
        <f t="shared" si="2"/>
        <v>1425</v>
      </c>
      <c r="BM28" s="165"/>
      <c r="BN28" s="161" t="s">
        <v>168</v>
      </c>
      <c r="BO28" s="185">
        <f>SUMIFS(Distributor_projects!BJ:BJ,Distributor_projects!$B:$B,'Supply plan_distributor-wise'!$B28,Distributor_projects!$C:$C,'Supply plan_distributor-wise'!$C28)</f>
        <v>25</v>
      </c>
      <c r="BP28" s="185">
        <f>SUMIFS(Distributor_projects!BK:BK,Distributor_projects!$B:$B,'Supply plan_distributor-wise'!$B28,Distributor_projects!$C:$C,'Supply plan_distributor-wise'!$C28)</f>
        <v>25</v>
      </c>
      <c r="BQ28" s="185">
        <f>SUMIFS(Distributor_projects!BL:BL,Distributor_projects!$B:$B,'Supply plan_distributor-wise'!$B28,Distributor_projects!$C:$C,'Supply plan_distributor-wise'!$C28)</f>
        <v>25</v>
      </c>
      <c r="BR28" s="185">
        <f>SUMIFS(Distributor_projects!BM:BM,Distributor_projects!$B:$B,'Supply plan_distributor-wise'!$B28,Distributor_projects!$C:$C,'Supply plan_distributor-wise'!$C28)</f>
        <v>25</v>
      </c>
      <c r="BS28" s="185">
        <f>SUMIFS(Distributor_projects!BN:BN,Distributor_projects!$B:$B,'Supply plan_distributor-wise'!$B28,Distributor_projects!$C:$C,'Supply plan_distributor-wise'!$C28)</f>
        <v>25</v>
      </c>
      <c r="BT28" s="185">
        <f>SUMIFS(Distributor_projects!BO:BO,Distributor_projects!$B:$B,'Supply plan_distributor-wise'!$B28,Distributor_projects!$C:$C,'Supply plan_distributor-wise'!$C28)</f>
        <v>50</v>
      </c>
      <c r="BU28" s="185">
        <f>SUMIFS(Distributor_projects!BP:BP,Distributor_projects!$B:$B,'Supply plan_distributor-wise'!$B28,Distributor_projects!$C:$C,'Supply plan_distributor-wise'!$C28)</f>
        <v>50</v>
      </c>
      <c r="BV28" s="185">
        <f>SUMIFS(Distributor_projects!BQ:BQ,Distributor_projects!$B:$B,'Supply plan_distributor-wise'!$B28,Distributor_projects!$C:$C,'Supply plan_distributor-wise'!$C28)</f>
        <v>50</v>
      </c>
      <c r="BW28" s="185">
        <f>SUMIFS(Distributor_projects!BR:BR,Distributor_projects!$B:$B,'Supply plan_distributor-wise'!$B28,Distributor_projects!$C:$C,'Supply plan_distributor-wise'!$C28)</f>
        <v>50</v>
      </c>
      <c r="BX28" s="185">
        <f>SUMIFS(Distributor_projects!BS:BS,Distributor_projects!$B:$B,'Supply plan_distributor-wise'!$B28,Distributor_projects!$C:$C,'Supply plan_distributor-wise'!$C28)</f>
        <v>50</v>
      </c>
      <c r="BY28" s="185">
        <f>SUMIFS(Distributor_projects!BT:BT,Distributor_projects!$B:$B,'Supply plan_distributor-wise'!$B28,Distributor_projects!$C:$C,'Supply plan_distributor-wise'!$C28)</f>
        <v>50</v>
      </c>
      <c r="BZ28" s="185">
        <f>SUMIFS(Distributor_projects!BU:BU,Distributor_projects!$B:$B,'Supply plan_distributor-wise'!$B28,Distributor_projects!$C:$C,'Supply plan_distributor-wise'!$C28)</f>
        <v>50</v>
      </c>
      <c r="CA28" s="273">
        <f t="shared" si="3"/>
        <v>475</v>
      </c>
      <c r="CB28" s="165"/>
      <c r="CC28" s="152"/>
      <c r="CD28" s="306"/>
      <c r="CE28" s="306"/>
      <c r="CF28" s="306"/>
      <c r="CG28" s="306"/>
      <c r="CH28" s="306"/>
      <c r="CI28" s="306"/>
      <c r="CJ28" s="306"/>
      <c r="CK28" s="306"/>
      <c r="CL28" s="306"/>
      <c r="CM28" s="306"/>
      <c r="CN28" s="306"/>
      <c r="CO28" s="306"/>
      <c r="CP28" s="161" t="s">
        <v>165</v>
      </c>
      <c r="CQ28" s="161" t="s">
        <v>165</v>
      </c>
      <c r="CR28" s="161" t="s">
        <v>165</v>
      </c>
      <c r="CS28" s="161" t="s">
        <v>165</v>
      </c>
      <c r="CT28" s="161" t="s">
        <v>165</v>
      </c>
      <c r="CU28" s="161" t="s">
        <v>165</v>
      </c>
      <c r="CV28" s="161" t="s">
        <v>165</v>
      </c>
      <c r="CW28" s="161" t="s">
        <v>165</v>
      </c>
      <c r="CX28" s="161" t="s">
        <v>165</v>
      </c>
      <c r="CY28" s="161" t="s">
        <v>165</v>
      </c>
      <c r="CZ28" s="161" t="s">
        <v>165</v>
      </c>
      <c r="DA28" s="161" t="s">
        <v>165</v>
      </c>
      <c r="DB28" s="161" t="s">
        <v>168</v>
      </c>
      <c r="DC28" s="161" t="s">
        <v>168</v>
      </c>
      <c r="DD28" s="161" t="s">
        <v>168</v>
      </c>
      <c r="DE28" s="161" t="str">
        <f t="shared" ref="DE28:DM28" si="12">DD28</f>
        <v>Rashmi Steel</v>
      </c>
      <c r="DF28" s="161" t="str">
        <f t="shared" si="12"/>
        <v>Rashmi Steel</v>
      </c>
      <c r="DG28" s="161" t="str">
        <f t="shared" si="12"/>
        <v>Rashmi Steel</v>
      </c>
      <c r="DH28" s="161" t="str">
        <f t="shared" si="12"/>
        <v>Rashmi Steel</v>
      </c>
      <c r="DI28" s="161" t="str">
        <f t="shared" si="12"/>
        <v>Rashmi Steel</v>
      </c>
      <c r="DJ28" s="161" t="str">
        <f t="shared" si="12"/>
        <v>Rashmi Steel</v>
      </c>
      <c r="DK28" s="161" t="str">
        <f t="shared" si="12"/>
        <v>Rashmi Steel</v>
      </c>
      <c r="DL28" s="161" t="str">
        <f t="shared" si="12"/>
        <v>Rashmi Steel</v>
      </c>
      <c r="DM28" s="161" t="str">
        <f t="shared" si="12"/>
        <v>Rashmi Steel</v>
      </c>
      <c r="DN28" s="161" t="s">
        <v>167</v>
      </c>
      <c r="DO28" s="161" t="s">
        <v>167</v>
      </c>
      <c r="DP28" s="161" t="s">
        <v>167</v>
      </c>
      <c r="DQ28" s="161" t="s">
        <v>167</v>
      </c>
      <c r="DR28" s="161" t="s">
        <v>167</v>
      </c>
      <c r="DS28" s="161" t="s">
        <v>167</v>
      </c>
      <c r="DT28" s="161" t="s">
        <v>167</v>
      </c>
      <c r="DU28" s="161" t="s">
        <v>167</v>
      </c>
      <c r="DV28" s="161" t="s">
        <v>167</v>
      </c>
      <c r="DW28" s="161" t="s">
        <v>167</v>
      </c>
      <c r="DX28" s="161" t="s">
        <v>167</v>
      </c>
      <c r="DY28" s="161" t="s">
        <v>167</v>
      </c>
      <c r="DZ28" s="161" t="s">
        <v>168</v>
      </c>
      <c r="EA28" s="161" t="s">
        <v>168</v>
      </c>
      <c r="EB28" s="161" t="s">
        <v>168</v>
      </c>
      <c r="EC28" s="161" t="s">
        <v>168</v>
      </c>
      <c r="ED28" s="161" t="s">
        <v>168</v>
      </c>
      <c r="EE28" s="161" t="s">
        <v>168</v>
      </c>
      <c r="EF28" s="161" t="s">
        <v>168</v>
      </c>
      <c r="EG28" s="161" t="s">
        <v>168</v>
      </c>
      <c r="EH28" s="161" t="s">
        <v>168</v>
      </c>
      <c r="EI28" s="161" t="s">
        <v>168</v>
      </c>
      <c r="EJ28" s="161" t="s">
        <v>168</v>
      </c>
      <c r="EK28" s="161" t="s">
        <v>168</v>
      </c>
    </row>
    <row r="29" spans="1:141">
      <c r="A29" s="161" t="s">
        <v>328</v>
      </c>
      <c r="B29" s="162" t="s">
        <v>446</v>
      </c>
      <c r="C29" s="161" t="s">
        <v>348</v>
      </c>
      <c r="D29" s="161" t="s">
        <v>14</v>
      </c>
      <c r="E29" s="161" t="s">
        <v>687</v>
      </c>
      <c r="F29" s="161" t="s">
        <v>165</v>
      </c>
      <c r="G29" s="309">
        <f>SUMIFS('Retail_distributor-wise'!CZ:CZ,'Retail_distributor-wise'!$B:$B,'Supply plan_distributor-wise'!$B29,'Retail_distributor-wise'!$C:$C,'Supply plan_distributor-wise'!$C29)</f>
        <v>0</v>
      </c>
      <c r="H29" s="309">
        <f>SUMIFS('Retail_distributor-wise'!DA:DA,'Retail_distributor-wise'!$B:$B,'Supply plan_distributor-wise'!$B29,'Retail_distributor-wise'!$C:$C,'Supply plan_distributor-wise'!$C29)</f>
        <v>0</v>
      </c>
      <c r="I29" s="309">
        <f>SUMIFS('Retail_distributor-wise'!DB:DB,'Retail_distributor-wise'!$B:$B,'Supply plan_distributor-wise'!$B29,'Retail_distributor-wise'!$C:$C,'Supply plan_distributor-wise'!$C29)</f>
        <v>0</v>
      </c>
      <c r="J29" s="309">
        <f>SUMIFS('Retail_distributor-wise'!DC:DC,'Retail_distributor-wise'!$B:$B,'Supply plan_distributor-wise'!$B29,'Retail_distributor-wise'!$C:$C,'Supply plan_distributor-wise'!$C29)</f>
        <v>0</v>
      </c>
      <c r="K29" s="309">
        <f>SUMIFS('Retail_distributor-wise'!DD:DD,'Retail_distributor-wise'!$B:$B,'Supply plan_distributor-wise'!$B29,'Retail_distributor-wise'!$C:$C,'Supply plan_distributor-wise'!$C29)</f>
        <v>0</v>
      </c>
      <c r="L29" s="309">
        <f>SUMIFS('Retail_distributor-wise'!DE:DE,'Retail_distributor-wise'!$B:$B,'Supply plan_distributor-wise'!$B29,'Retail_distributor-wise'!$C:$C,'Supply plan_distributor-wise'!$C29)</f>
        <v>0</v>
      </c>
      <c r="M29" s="309">
        <f>SUMIFS('Retail_distributor-wise'!DF:DF,'Retail_distributor-wise'!$B:$B,'Supply plan_distributor-wise'!$B29,'Retail_distributor-wise'!$C:$C,'Supply plan_distributor-wise'!$C29)</f>
        <v>0</v>
      </c>
      <c r="N29" s="309">
        <f>SUMIFS('Retail_distributor-wise'!DG:DG,'Retail_distributor-wise'!$B:$B,'Supply plan_distributor-wise'!$B29,'Retail_distributor-wise'!$C:$C,'Supply plan_distributor-wise'!$C29)</f>
        <v>0</v>
      </c>
      <c r="O29" s="309">
        <f>SUMIFS('Retail_distributor-wise'!DH:DH,'Retail_distributor-wise'!$B:$B,'Supply plan_distributor-wise'!$B29,'Retail_distributor-wise'!$C:$C,'Supply plan_distributor-wise'!$C29)</f>
        <v>0</v>
      </c>
      <c r="P29" s="309">
        <f>SUMIFS('Retail_distributor-wise'!DI:DI,'Retail_distributor-wise'!$B:$B,'Supply plan_distributor-wise'!$B29,'Retail_distributor-wise'!$C:$C,'Supply plan_distributor-wise'!$C29)</f>
        <v>0</v>
      </c>
      <c r="Q29" s="309">
        <f>SUMIFS('Retail_distributor-wise'!DJ:DJ,'Retail_distributor-wise'!$B:$B,'Supply plan_distributor-wise'!$B29,'Retail_distributor-wise'!$C:$C,'Supply plan_distributor-wise'!$C29)</f>
        <v>0</v>
      </c>
      <c r="R29" s="309">
        <f>SUMIFS('Retail_distributor-wise'!DK:DK,'Retail_distributor-wise'!$B:$B,'Supply plan_distributor-wise'!$B29,'Retail_distributor-wise'!$C:$C,'Supply plan_distributor-wise'!$C29)</f>
        <v>0</v>
      </c>
      <c r="S29" s="310">
        <f t="shared" si="0"/>
        <v>0</v>
      </c>
      <c r="T29" s="251"/>
      <c r="U29" s="161" t="s">
        <v>165</v>
      </c>
      <c r="V29" s="272">
        <f>SUMIFS('Retail_distributor-wise'!DN:DN,'Retail_distributor-wise'!$B:$B,'Supply plan_distributor-wise'!$B29,'Retail_distributor-wise'!$C:$C,'Supply plan_distributor-wise'!$C29)</f>
        <v>60</v>
      </c>
      <c r="W29" s="272">
        <f>SUMIFS('Retail_distributor-wise'!DO:DO,'Retail_distributor-wise'!$B:$B,'Supply plan_distributor-wise'!$B29,'Retail_distributor-wise'!$C:$C,'Supply plan_distributor-wise'!$C29)</f>
        <v>90</v>
      </c>
      <c r="X29" s="272">
        <f>SUMIFS('Retail_distributor-wise'!DP:DP,'Retail_distributor-wise'!$B:$B,'Supply plan_distributor-wise'!$B29,'Retail_distributor-wise'!$C:$C,'Supply plan_distributor-wise'!$C29)</f>
        <v>90</v>
      </c>
      <c r="Y29" s="272">
        <f>SUMIFS('Retail_distributor-wise'!DQ:DQ,'Retail_distributor-wise'!$B:$B,'Supply plan_distributor-wise'!$B29,'Retail_distributor-wise'!$C:$C,'Supply plan_distributor-wise'!$C29)</f>
        <v>60</v>
      </c>
      <c r="Z29" s="272">
        <f>SUMIFS('Retail_distributor-wise'!DR:DR,'Retail_distributor-wise'!$B:$B,'Supply plan_distributor-wise'!$B29,'Retail_distributor-wise'!$C:$C,'Supply plan_distributor-wise'!$C29)</f>
        <v>60</v>
      </c>
      <c r="AA29" s="272">
        <f>SUMIFS('Retail_distributor-wise'!DS:DS,'Retail_distributor-wise'!$B:$B,'Supply plan_distributor-wise'!$B29,'Retail_distributor-wise'!$C:$C,'Supply plan_distributor-wise'!$C29)</f>
        <v>60</v>
      </c>
      <c r="AB29" s="272">
        <f>SUMIFS('Retail_distributor-wise'!DT:DT,'Retail_distributor-wise'!$B:$B,'Supply plan_distributor-wise'!$B29,'Retail_distributor-wise'!$C:$C,'Supply plan_distributor-wise'!$C29)</f>
        <v>90</v>
      </c>
      <c r="AC29" s="272">
        <f>SUMIFS('Retail_distributor-wise'!DU:DU,'Retail_distributor-wise'!$B:$B,'Supply plan_distributor-wise'!$B29,'Retail_distributor-wise'!$C:$C,'Supply plan_distributor-wise'!$C29)</f>
        <v>120</v>
      </c>
      <c r="AD29" s="272">
        <f>SUMIFS('Retail_distributor-wise'!DV:DV,'Retail_distributor-wise'!$B:$B,'Supply plan_distributor-wise'!$B29,'Retail_distributor-wise'!$C:$C,'Supply plan_distributor-wise'!$C29)</f>
        <v>120</v>
      </c>
      <c r="AE29" s="272">
        <f>SUMIFS('Retail_distributor-wise'!DW:DW,'Retail_distributor-wise'!$B:$B,'Supply plan_distributor-wise'!$B29,'Retail_distributor-wise'!$C:$C,'Supply plan_distributor-wise'!$C29)</f>
        <v>150</v>
      </c>
      <c r="AF29" s="272">
        <f>SUMIFS('Retail_distributor-wise'!DX:DX,'Retail_distributor-wise'!$B:$B,'Supply plan_distributor-wise'!$B29,'Retail_distributor-wise'!$C:$C,'Supply plan_distributor-wise'!$C29)</f>
        <v>180</v>
      </c>
      <c r="AG29" s="272">
        <f>SUMIFS('Retail_distributor-wise'!DY:DY,'Retail_distributor-wise'!$B:$B,'Supply plan_distributor-wise'!$B29,'Retail_distributor-wise'!$C:$C,'Supply plan_distributor-wise'!$C29)</f>
        <v>180</v>
      </c>
      <c r="AH29" s="273">
        <f t="shared" si="1"/>
        <v>1260</v>
      </c>
      <c r="AI29" s="251"/>
      <c r="AJ29" s="161" t="s">
        <v>168</v>
      </c>
      <c r="AK29" s="272">
        <f>SUMIFS('Retail_distributor-wise'!BL:BL,'Retail_distributor-wise'!$B:$B,'Supply plan_distributor-wise'!$B29,'Retail_distributor-wise'!$C:$C,'Supply plan_distributor-wise'!$C29)</f>
        <v>40</v>
      </c>
      <c r="AL29" s="272">
        <f>SUMIFS('Retail_distributor-wise'!BM:BM,'Retail_distributor-wise'!$B:$B,'Supply plan_distributor-wise'!$B29,'Retail_distributor-wise'!$C:$C,'Supply plan_distributor-wise'!$C29)</f>
        <v>60</v>
      </c>
      <c r="AM29" s="272">
        <f>SUMIFS('Retail_distributor-wise'!BN:BN,'Retail_distributor-wise'!$B:$B,'Supply plan_distributor-wise'!$B29,'Retail_distributor-wise'!$C:$C,'Supply plan_distributor-wise'!$C29)</f>
        <v>60</v>
      </c>
      <c r="AN29" s="272">
        <f>SUMIFS('Retail_distributor-wise'!BO:BO,'Retail_distributor-wise'!$B:$B,'Supply plan_distributor-wise'!$B29,'Retail_distributor-wise'!$C:$C,'Supply plan_distributor-wise'!$C29)</f>
        <v>40</v>
      </c>
      <c r="AO29" s="272">
        <f>SUMIFS('Retail_distributor-wise'!BP:BP,'Retail_distributor-wise'!$B:$B,'Supply plan_distributor-wise'!$B29,'Retail_distributor-wise'!$C:$C,'Supply plan_distributor-wise'!$C29)</f>
        <v>40</v>
      </c>
      <c r="AP29" s="272">
        <f>SUMIFS('Retail_distributor-wise'!BQ:BQ,'Retail_distributor-wise'!$B:$B,'Supply plan_distributor-wise'!$B29,'Retail_distributor-wise'!$C:$C,'Supply plan_distributor-wise'!$C29)</f>
        <v>40</v>
      </c>
      <c r="AQ29" s="272">
        <f>SUMIFS('Retail_distributor-wise'!BR:BR,'Retail_distributor-wise'!$B:$B,'Supply plan_distributor-wise'!$B29,'Retail_distributor-wise'!$C:$C,'Supply plan_distributor-wise'!$C29)</f>
        <v>60</v>
      </c>
      <c r="AR29" s="272">
        <f>SUMIFS('Retail_distributor-wise'!BS:BS,'Retail_distributor-wise'!$B:$B,'Supply plan_distributor-wise'!$B29,'Retail_distributor-wise'!$C:$C,'Supply plan_distributor-wise'!$C29)</f>
        <v>80</v>
      </c>
      <c r="AS29" s="272">
        <f>SUMIFS('Retail_distributor-wise'!BT:BT,'Retail_distributor-wise'!$B:$B,'Supply plan_distributor-wise'!$B29,'Retail_distributor-wise'!$C:$C,'Supply plan_distributor-wise'!$C29)</f>
        <v>80</v>
      </c>
      <c r="AT29" s="272">
        <f>SUMIFS('Retail_distributor-wise'!BU:BU,'Retail_distributor-wise'!$B:$B,'Supply plan_distributor-wise'!$B29,'Retail_distributor-wise'!$C:$C,'Supply plan_distributor-wise'!$C29)</f>
        <v>100</v>
      </c>
      <c r="AU29" s="272">
        <f>SUMIFS('Retail_distributor-wise'!BV:BV,'Retail_distributor-wise'!$B:$B,'Supply plan_distributor-wise'!$B29,'Retail_distributor-wise'!$C:$C,'Supply plan_distributor-wise'!$C29)</f>
        <v>120</v>
      </c>
      <c r="AV29" s="272">
        <f>SUMIFS('Retail_distributor-wise'!BW:BW,'Retail_distributor-wise'!$B:$B,'Supply plan_distributor-wise'!$B29,'Retail_distributor-wise'!$C:$C,'Supply plan_distributor-wise'!$C29)</f>
        <v>120</v>
      </c>
      <c r="AW29" s="273">
        <f t="shared" si="6"/>
        <v>840</v>
      </c>
      <c r="AX29" s="165"/>
      <c r="AY29" s="186"/>
      <c r="AZ29" s="272">
        <f>SUMIFS(Distributor_projects!AV:AV,Distributor_projects!$B:$B,'Supply plan_distributor-wise'!$B29,Distributor_projects!$C:$C,'Supply plan_distributor-wise'!$C29)</f>
        <v>100</v>
      </c>
      <c r="BA29" s="272">
        <f>SUMIFS(Distributor_projects!AW:AW,Distributor_projects!$B:$B,'Supply plan_distributor-wise'!$B29,Distributor_projects!$C:$C,'Supply plan_distributor-wise'!$C29)</f>
        <v>100</v>
      </c>
      <c r="BB29" s="272">
        <f>SUMIFS(Distributor_projects!AX:AX,Distributor_projects!$B:$B,'Supply plan_distributor-wise'!$B29,Distributor_projects!$C:$C,'Supply plan_distributor-wise'!$C29)</f>
        <v>100</v>
      </c>
      <c r="BC29" s="272">
        <f>SUMIFS(Distributor_projects!AY:AY,Distributor_projects!$B:$B,'Supply plan_distributor-wise'!$B29,Distributor_projects!$C:$C,'Supply plan_distributor-wise'!$C29)</f>
        <v>100</v>
      </c>
      <c r="BD29" s="272">
        <f>SUMIFS(Distributor_projects!AZ:AZ,Distributor_projects!$B:$B,'Supply plan_distributor-wise'!$B29,Distributor_projects!$C:$C,'Supply plan_distributor-wise'!$C29)</f>
        <v>100</v>
      </c>
      <c r="BE29" s="272">
        <f>SUMIFS(Distributor_projects!BA:BA,Distributor_projects!$B:$B,'Supply plan_distributor-wise'!$B29,Distributor_projects!$C:$C,'Supply plan_distributor-wise'!$C29)</f>
        <v>150</v>
      </c>
      <c r="BF29" s="272">
        <f>SUMIFS(Distributor_projects!BB:BB,Distributor_projects!$B:$B,'Supply plan_distributor-wise'!$B29,Distributor_projects!$C:$C,'Supply plan_distributor-wise'!$C29)</f>
        <v>150</v>
      </c>
      <c r="BG29" s="272">
        <f>SUMIFS(Distributor_projects!BC:BC,Distributor_projects!$B:$B,'Supply plan_distributor-wise'!$B29,Distributor_projects!$C:$C,'Supply plan_distributor-wise'!$C29)</f>
        <v>150</v>
      </c>
      <c r="BH29" s="272">
        <f>SUMIFS(Distributor_projects!BD:BD,Distributor_projects!$B:$B,'Supply plan_distributor-wise'!$B29,Distributor_projects!$C:$C,'Supply plan_distributor-wise'!$C29)</f>
        <v>150</v>
      </c>
      <c r="BI29" s="272">
        <f>SUMIFS(Distributor_projects!BE:BE,Distributor_projects!$B:$B,'Supply plan_distributor-wise'!$B29,Distributor_projects!$C:$C,'Supply plan_distributor-wise'!$C29)</f>
        <v>150</v>
      </c>
      <c r="BJ29" s="272">
        <f>SUMIFS(Distributor_projects!BF:BF,Distributor_projects!$B:$B,'Supply plan_distributor-wise'!$B29,Distributor_projects!$C:$C,'Supply plan_distributor-wise'!$C29)</f>
        <v>150</v>
      </c>
      <c r="BK29" s="272">
        <f>SUMIFS(Distributor_projects!BG:BG,Distributor_projects!$B:$B,'Supply plan_distributor-wise'!$B29,Distributor_projects!$C:$C,'Supply plan_distributor-wise'!$C29)</f>
        <v>150</v>
      </c>
      <c r="BL29" s="273">
        <f t="shared" si="2"/>
        <v>1550</v>
      </c>
      <c r="BM29" s="165"/>
      <c r="BN29" s="161" t="s">
        <v>168</v>
      </c>
      <c r="BO29" s="185">
        <f>SUMIFS(Distributor_projects!BJ:BJ,Distributor_projects!$B:$B,'Supply plan_distributor-wise'!$B29,Distributor_projects!$C:$C,'Supply plan_distributor-wise'!$C29)</f>
        <v>0</v>
      </c>
      <c r="BP29" s="185">
        <f>SUMIFS(Distributor_projects!BK:BK,Distributor_projects!$B:$B,'Supply plan_distributor-wise'!$B29,Distributor_projects!$C:$C,'Supply plan_distributor-wise'!$C29)</f>
        <v>0</v>
      </c>
      <c r="BQ29" s="185">
        <f>SUMIFS(Distributor_projects!BL:BL,Distributor_projects!$B:$B,'Supply plan_distributor-wise'!$B29,Distributor_projects!$C:$C,'Supply plan_distributor-wise'!$C29)</f>
        <v>0</v>
      </c>
      <c r="BR29" s="185">
        <f>SUMIFS(Distributor_projects!BM:BM,Distributor_projects!$B:$B,'Supply plan_distributor-wise'!$B29,Distributor_projects!$C:$C,'Supply plan_distributor-wise'!$C29)</f>
        <v>0</v>
      </c>
      <c r="BS29" s="185">
        <f>SUMIFS(Distributor_projects!BN:BN,Distributor_projects!$B:$B,'Supply plan_distributor-wise'!$B29,Distributor_projects!$C:$C,'Supply plan_distributor-wise'!$C29)</f>
        <v>0</v>
      </c>
      <c r="BT29" s="185">
        <f>SUMIFS(Distributor_projects!BO:BO,Distributor_projects!$B:$B,'Supply plan_distributor-wise'!$B29,Distributor_projects!$C:$C,'Supply plan_distributor-wise'!$C29)</f>
        <v>0</v>
      </c>
      <c r="BU29" s="185">
        <f>SUMIFS(Distributor_projects!BP:BP,Distributor_projects!$B:$B,'Supply plan_distributor-wise'!$B29,Distributor_projects!$C:$C,'Supply plan_distributor-wise'!$C29)</f>
        <v>0</v>
      </c>
      <c r="BV29" s="185">
        <f>SUMIFS(Distributor_projects!BQ:BQ,Distributor_projects!$B:$B,'Supply plan_distributor-wise'!$B29,Distributor_projects!$C:$C,'Supply plan_distributor-wise'!$C29)</f>
        <v>0</v>
      </c>
      <c r="BW29" s="185">
        <f>SUMIFS(Distributor_projects!BR:BR,Distributor_projects!$B:$B,'Supply plan_distributor-wise'!$B29,Distributor_projects!$C:$C,'Supply plan_distributor-wise'!$C29)</f>
        <v>0</v>
      </c>
      <c r="BX29" s="185">
        <f>SUMIFS(Distributor_projects!BS:BS,Distributor_projects!$B:$B,'Supply plan_distributor-wise'!$B29,Distributor_projects!$C:$C,'Supply plan_distributor-wise'!$C29)</f>
        <v>0</v>
      </c>
      <c r="BY29" s="185">
        <f>SUMIFS(Distributor_projects!BT:BT,Distributor_projects!$B:$B,'Supply plan_distributor-wise'!$B29,Distributor_projects!$C:$C,'Supply plan_distributor-wise'!$C29)</f>
        <v>0</v>
      </c>
      <c r="BZ29" s="185">
        <f>SUMIFS(Distributor_projects!BU:BU,Distributor_projects!$B:$B,'Supply plan_distributor-wise'!$B29,Distributor_projects!$C:$C,'Supply plan_distributor-wise'!$C29)</f>
        <v>0</v>
      </c>
      <c r="CA29" s="273">
        <f t="shared" si="3"/>
        <v>0</v>
      </c>
      <c r="CB29" s="165"/>
      <c r="CC29" s="152"/>
      <c r="CD29" s="306"/>
      <c r="CE29" s="306"/>
      <c r="CF29" s="306"/>
      <c r="CG29" s="306"/>
      <c r="CH29" s="306"/>
      <c r="CI29" s="306"/>
      <c r="CJ29" s="306"/>
      <c r="CK29" s="306"/>
      <c r="CL29" s="306"/>
      <c r="CM29" s="306"/>
      <c r="CN29" s="306"/>
      <c r="CO29" s="306"/>
      <c r="CP29" s="161" t="s">
        <v>165</v>
      </c>
      <c r="CQ29" s="161" t="s">
        <v>165</v>
      </c>
      <c r="CR29" s="161" t="s">
        <v>165</v>
      </c>
      <c r="CS29" s="161" t="s">
        <v>165</v>
      </c>
      <c r="CT29" s="161" t="s">
        <v>165</v>
      </c>
      <c r="CU29" s="161" t="s">
        <v>165</v>
      </c>
      <c r="CV29" s="161" t="s">
        <v>165</v>
      </c>
      <c r="CW29" s="161" t="s">
        <v>165</v>
      </c>
      <c r="CX29" s="161" t="s">
        <v>165</v>
      </c>
      <c r="CY29" s="161" t="s">
        <v>165</v>
      </c>
      <c r="CZ29" s="161" t="s">
        <v>165</v>
      </c>
      <c r="DA29" s="161" t="s">
        <v>165</v>
      </c>
      <c r="DB29" s="161" t="s">
        <v>168</v>
      </c>
      <c r="DC29" s="161" t="s">
        <v>168</v>
      </c>
      <c r="DD29" s="161" t="s">
        <v>168</v>
      </c>
      <c r="DE29" s="161" t="str">
        <f t="shared" ref="DE29:DM29" si="13">DD29</f>
        <v>Rashmi Steel</v>
      </c>
      <c r="DF29" s="161" t="str">
        <f t="shared" si="13"/>
        <v>Rashmi Steel</v>
      </c>
      <c r="DG29" s="161" t="str">
        <f t="shared" si="13"/>
        <v>Rashmi Steel</v>
      </c>
      <c r="DH29" s="161" t="str">
        <f t="shared" si="13"/>
        <v>Rashmi Steel</v>
      </c>
      <c r="DI29" s="161" t="str">
        <f t="shared" si="13"/>
        <v>Rashmi Steel</v>
      </c>
      <c r="DJ29" s="161" t="str">
        <f t="shared" si="13"/>
        <v>Rashmi Steel</v>
      </c>
      <c r="DK29" s="161" t="str">
        <f t="shared" si="13"/>
        <v>Rashmi Steel</v>
      </c>
      <c r="DL29" s="161" t="str">
        <f t="shared" si="13"/>
        <v>Rashmi Steel</v>
      </c>
      <c r="DM29" s="161" t="str">
        <f t="shared" si="13"/>
        <v>Rashmi Steel</v>
      </c>
      <c r="DN29" s="161" t="s">
        <v>167</v>
      </c>
      <c r="DO29" s="161" t="s">
        <v>167</v>
      </c>
      <c r="DP29" s="161" t="s">
        <v>167</v>
      </c>
      <c r="DQ29" s="161" t="s">
        <v>167</v>
      </c>
      <c r="DR29" s="161" t="s">
        <v>167</v>
      </c>
      <c r="DS29" s="161" t="s">
        <v>167</v>
      </c>
      <c r="DT29" s="161" t="s">
        <v>167</v>
      </c>
      <c r="DU29" s="161" t="s">
        <v>167</v>
      </c>
      <c r="DV29" s="161" t="s">
        <v>167</v>
      </c>
      <c r="DW29" s="161" t="s">
        <v>167</v>
      </c>
      <c r="DX29" s="161" t="s">
        <v>167</v>
      </c>
      <c r="DY29" s="161" t="s">
        <v>167</v>
      </c>
      <c r="DZ29" s="161" t="s">
        <v>168</v>
      </c>
      <c r="EA29" s="161" t="s">
        <v>168</v>
      </c>
      <c r="EB29" s="161" t="s">
        <v>168</v>
      </c>
      <c r="EC29" s="161" t="s">
        <v>168</v>
      </c>
      <c r="ED29" s="161" t="s">
        <v>168</v>
      </c>
      <c r="EE29" s="161" t="s">
        <v>168</v>
      </c>
      <c r="EF29" s="161" t="s">
        <v>168</v>
      </c>
      <c r="EG29" s="161" t="s">
        <v>168</v>
      </c>
      <c r="EH29" s="161" t="s">
        <v>168</v>
      </c>
      <c r="EI29" s="161" t="s">
        <v>168</v>
      </c>
      <c r="EJ29" s="161" t="s">
        <v>168</v>
      </c>
      <c r="EK29" s="161" t="s">
        <v>168</v>
      </c>
    </row>
    <row r="30" spans="1:141">
      <c r="A30" s="161" t="s">
        <v>328</v>
      </c>
      <c r="B30" s="162" t="s">
        <v>448</v>
      </c>
      <c r="C30" s="161" t="s">
        <v>349</v>
      </c>
      <c r="D30" s="161" t="s">
        <v>14</v>
      </c>
      <c r="E30" s="161" t="s">
        <v>687</v>
      </c>
      <c r="F30" s="161" t="s">
        <v>165</v>
      </c>
      <c r="G30" s="272">
        <f>SUMIFS('Retail_distributor-wise'!CZ:CZ,'Retail_distributor-wise'!$B:$B,'Supply plan_distributor-wise'!$B30,'Retail_distributor-wise'!$C:$C,'Supply plan_distributor-wise'!$C30)</f>
        <v>200</v>
      </c>
      <c r="H30" s="272">
        <f>SUMIFS('Retail_distributor-wise'!DA:DA,'Retail_distributor-wise'!$B:$B,'Supply plan_distributor-wise'!$B30,'Retail_distributor-wise'!$C:$C,'Supply plan_distributor-wise'!$C30)</f>
        <v>224</v>
      </c>
      <c r="I30" s="272">
        <f>SUMIFS('Retail_distributor-wise'!DB:DB,'Retail_distributor-wise'!$B:$B,'Supply plan_distributor-wise'!$B30,'Retail_distributor-wise'!$C:$C,'Supply plan_distributor-wise'!$C30)</f>
        <v>144</v>
      </c>
      <c r="J30" s="272">
        <f>SUMIFS('Retail_distributor-wise'!DC:DC,'Retail_distributor-wise'!$B:$B,'Supply plan_distributor-wise'!$B30,'Retail_distributor-wise'!$C:$C,'Supply plan_distributor-wise'!$C30)</f>
        <v>120</v>
      </c>
      <c r="K30" s="272">
        <f>SUMIFS('Retail_distributor-wise'!DD:DD,'Retail_distributor-wise'!$B:$B,'Supply plan_distributor-wise'!$B30,'Retail_distributor-wise'!$C:$C,'Supply plan_distributor-wise'!$C30)</f>
        <v>64</v>
      </c>
      <c r="L30" s="272">
        <f>SUMIFS('Retail_distributor-wise'!DE:DE,'Retail_distributor-wise'!$B:$B,'Supply plan_distributor-wise'!$B30,'Retail_distributor-wise'!$C:$C,'Supply plan_distributor-wise'!$C30)</f>
        <v>72</v>
      </c>
      <c r="M30" s="272">
        <f>SUMIFS('Retail_distributor-wise'!DF:DF,'Retail_distributor-wise'!$B:$B,'Supply plan_distributor-wise'!$B30,'Retail_distributor-wise'!$C:$C,'Supply plan_distributor-wise'!$C30)</f>
        <v>48</v>
      </c>
      <c r="N30" s="272">
        <f>SUMIFS('Retail_distributor-wise'!DG:DG,'Retail_distributor-wise'!$B:$B,'Supply plan_distributor-wise'!$B30,'Retail_distributor-wise'!$C:$C,'Supply plan_distributor-wise'!$C30)</f>
        <v>0</v>
      </c>
      <c r="O30" s="272">
        <f>SUMIFS('Retail_distributor-wise'!DH:DH,'Retail_distributor-wise'!$B:$B,'Supply plan_distributor-wise'!$B30,'Retail_distributor-wise'!$C:$C,'Supply plan_distributor-wise'!$C30)</f>
        <v>0</v>
      </c>
      <c r="P30" s="272">
        <f>SUMIFS('Retail_distributor-wise'!DI:DI,'Retail_distributor-wise'!$B:$B,'Supply plan_distributor-wise'!$B30,'Retail_distributor-wise'!$C:$C,'Supply plan_distributor-wise'!$C30)</f>
        <v>0</v>
      </c>
      <c r="Q30" s="272">
        <f>SUMIFS('Retail_distributor-wise'!DJ:DJ,'Retail_distributor-wise'!$B:$B,'Supply plan_distributor-wise'!$B30,'Retail_distributor-wise'!$C:$C,'Supply plan_distributor-wise'!$C30)</f>
        <v>0</v>
      </c>
      <c r="R30" s="272">
        <f>SUMIFS('Retail_distributor-wise'!DK:DK,'Retail_distributor-wise'!$B:$B,'Supply plan_distributor-wise'!$B30,'Retail_distributor-wise'!$C:$C,'Supply plan_distributor-wise'!$C30)</f>
        <v>0</v>
      </c>
      <c r="S30" s="273">
        <f t="shared" si="0"/>
        <v>872</v>
      </c>
      <c r="T30" s="251"/>
      <c r="U30" s="161" t="s">
        <v>165</v>
      </c>
      <c r="V30" s="272">
        <f>SUMIFS('Retail_distributor-wise'!DN:DN,'Retail_distributor-wise'!$B:$B,'Supply plan_distributor-wise'!$B30,'Retail_distributor-wise'!$C:$C,'Supply plan_distributor-wise'!$C30)</f>
        <v>200</v>
      </c>
      <c r="W30" s="272">
        <f>SUMIFS('Retail_distributor-wise'!DO:DO,'Retail_distributor-wise'!$B:$B,'Supply plan_distributor-wise'!$B30,'Retail_distributor-wise'!$C:$C,'Supply plan_distributor-wise'!$C30)</f>
        <v>336</v>
      </c>
      <c r="X30" s="272">
        <f>SUMIFS('Retail_distributor-wise'!DP:DP,'Retail_distributor-wise'!$B:$B,'Supply plan_distributor-wise'!$B30,'Retail_distributor-wise'!$C:$C,'Supply plan_distributor-wise'!$C30)</f>
        <v>336</v>
      </c>
      <c r="Y30" s="272">
        <f>SUMIFS('Retail_distributor-wise'!DQ:DQ,'Retail_distributor-wise'!$B:$B,'Supply plan_distributor-wise'!$B30,'Retail_distributor-wise'!$C:$C,'Supply plan_distributor-wise'!$C30)</f>
        <v>280</v>
      </c>
      <c r="Z30" s="272">
        <f>SUMIFS('Retail_distributor-wise'!DR:DR,'Retail_distributor-wise'!$B:$B,'Supply plan_distributor-wise'!$B30,'Retail_distributor-wise'!$C:$C,'Supply plan_distributor-wise'!$C30)</f>
        <v>256</v>
      </c>
      <c r="AA30" s="272">
        <f>SUMIFS('Retail_distributor-wise'!DS:DS,'Retail_distributor-wise'!$B:$B,'Supply plan_distributor-wise'!$B30,'Retail_distributor-wise'!$C:$C,'Supply plan_distributor-wise'!$C30)</f>
        <v>288</v>
      </c>
      <c r="AB30" s="272">
        <f>SUMIFS('Retail_distributor-wise'!DT:DT,'Retail_distributor-wise'!$B:$B,'Supply plan_distributor-wise'!$B30,'Retail_distributor-wise'!$C:$C,'Supply plan_distributor-wise'!$C30)</f>
        <v>432</v>
      </c>
      <c r="AC30" s="272">
        <f>SUMIFS('Retail_distributor-wise'!DU:DU,'Retail_distributor-wise'!$B:$B,'Supply plan_distributor-wise'!$B30,'Retail_distributor-wise'!$C:$C,'Supply plan_distributor-wise'!$C30)</f>
        <v>560</v>
      </c>
      <c r="AD30" s="272">
        <f>SUMIFS('Retail_distributor-wise'!DV:DV,'Retail_distributor-wise'!$B:$B,'Supply plan_distributor-wise'!$B30,'Retail_distributor-wise'!$C:$C,'Supply plan_distributor-wise'!$C30)</f>
        <v>600</v>
      </c>
      <c r="AE30" s="272">
        <f>SUMIFS('Retail_distributor-wise'!DW:DW,'Retail_distributor-wise'!$B:$B,'Supply plan_distributor-wise'!$B30,'Retail_distributor-wise'!$C:$C,'Supply plan_distributor-wise'!$C30)</f>
        <v>760</v>
      </c>
      <c r="AF30" s="272">
        <f>SUMIFS('Retail_distributor-wise'!DX:DX,'Retail_distributor-wise'!$B:$B,'Supply plan_distributor-wise'!$B30,'Retail_distributor-wise'!$C:$C,'Supply plan_distributor-wise'!$C30)</f>
        <v>880</v>
      </c>
      <c r="AG30" s="272">
        <f>SUMIFS('Retail_distributor-wise'!DY:DY,'Retail_distributor-wise'!$B:$B,'Supply plan_distributor-wise'!$B30,'Retail_distributor-wise'!$C:$C,'Supply plan_distributor-wise'!$C30)</f>
        <v>1000</v>
      </c>
      <c r="AH30" s="273">
        <f t="shared" si="1"/>
        <v>5928</v>
      </c>
      <c r="AI30" s="251"/>
      <c r="AJ30" s="161" t="s">
        <v>118</v>
      </c>
      <c r="AK30" s="272">
        <f>SUMIFS('Retail_distributor-wise'!BL:BL,'Retail_distributor-wise'!$B:$B,'Supply plan_distributor-wise'!$B30,'Retail_distributor-wise'!$C:$C,'Supply plan_distributor-wise'!$C30)</f>
        <v>99.999999999999972</v>
      </c>
      <c r="AL30" s="272">
        <f>SUMIFS('Retail_distributor-wise'!BM:BM,'Retail_distributor-wise'!$B:$B,'Supply plan_distributor-wise'!$B30,'Retail_distributor-wise'!$C:$C,'Supply plan_distributor-wise'!$C30)</f>
        <v>139.99999999999997</v>
      </c>
      <c r="AM30" s="272">
        <f>SUMIFS('Retail_distributor-wise'!BN:BN,'Retail_distributor-wise'!$B:$B,'Supply plan_distributor-wise'!$B30,'Retail_distributor-wise'!$C:$C,'Supply plan_distributor-wise'!$C30)</f>
        <v>119.99999999999997</v>
      </c>
      <c r="AN30" s="272">
        <f>SUMIFS('Retail_distributor-wise'!BO:BO,'Retail_distributor-wise'!$B:$B,'Supply plan_distributor-wise'!$B30,'Retail_distributor-wise'!$C:$C,'Supply plan_distributor-wise'!$C30)</f>
        <v>99.999999999999972</v>
      </c>
      <c r="AO30" s="272">
        <f>SUMIFS('Retail_distributor-wise'!BP:BP,'Retail_distributor-wise'!$B:$B,'Supply plan_distributor-wise'!$B30,'Retail_distributor-wise'!$C:$C,'Supply plan_distributor-wise'!$C30)</f>
        <v>79.999999999999986</v>
      </c>
      <c r="AP30" s="272">
        <f>SUMIFS('Retail_distributor-wise'!BQ:BQ,'Retail_distributor-wise'!$B:$B,'Supply plan_distributor-wise'!$B30,'Retail_distributor-wise'!$C:$C,'Supply plan_distributor-wise'!$C30)</f>
        <v>89.999999999999986</v>
      </c>
      <c r="AQ30" s="272">
        <f>SUMIFS('Retail_distributor-wise'!BR:BR,'Retail_distributor-wise'!$B:$B,'Supply plan_distributor-wise'!$B30,'Retail_distributor-wise'!$C:$C,'Supply plan_distributor-wise'!$C30)</f>
        <v>119.99999999999997</v>
      </c>
      <c r="AR30" s="272">
        <f>SUMIFS('Retail_distributor-wise'!BS:BS,'Retail_distributor-wise'!$B:$B,'Supply plan_distributor-wise'!$B30,'Retail_distributor-wise'!$C:$C,'Supply plan_distributor-wise'!$C30)</f>
        <v>139.99999999999997</v>
      </c>
      <c r="AS30" s="272">
        <f>SUMIFS('Retail_distributor-wise'!BT:BT,'Retail_distributor-wise'!$B:$B,'Supply plan_distributor-wise'!$B30,'Retail_distributor-wise'!$C:$C,'Supply plan_distributor-wise'!$C30)</f>
        <v>149.99999999999997</v>
      </c>
      <c r="AT30" s="272">
        <f>SUMIFS('Retail_distributor-wise'!BU:BU,'Retail_distributor-wise'!$B:$B,'Supply plan_distributor-wise'!$B30,'Retail_distributor-wise'!$C:$C,'Supply plan_distributor-wise'!$C30)</f>
        <v>189.99999999999997</v>
      </c>
      <c r="AU30" s="272">
        <f>SUMIFS('Retail_distributor-wise'!BV:BV,'Retail_distributor-wise'!$B:$B,'Supply plan_distributor-wise'!$B30,'Retail_distributor-wise'!$C:$C,'Supply plan_distributor-wise'!$C30)</f>
        <v>219.99999999999994</v>
      </c>
      <c r="AV30" s="272">
        <f>SUMIFS('Retail_distributor-wise'!BW:BW,'Retail_distributor-wise'!$B:$B,'Supply plan_distributor-wise'!$B30,'Retail_distributor-wise'!$C:$C,'Supply plan_distributor-wise'!$C30)</f>
        <v>249.99999999999994</v>
      </c>
      <c r="AW30" s="273">
        <f t="shared" si="6"/>
        <v>1699.9999999999998</v>
      </c>
      <c r="AX30" s="165"/>
      <c r="AY30" s="299" t="s">
        <v>165</v>
      </c>
      <c r="AZ30" s="272">
        <f>SUMIFS(Distributor_projects!AV:AV,Distributor_projects!$B:$B,'Supply plan_distributor-wise'!$B30,Distributor_projects!$C:$C,'Supply plan_distributor-wise'!$C30)</f>
        <v>50</v>
      </c>
      <c r="BA30" s="272">
        <f>SUMIFS(Distributor_projects!AW:AW,Distributor_projects!$B:$B,'Supply plan_distributor-wise'!$B30,Distributor_projects!$C:$C,'Supply plan_distributor-wise'!$C30)</f>
        <v>50</v>
      </c>
      <c r="BB30" s="272">
        <f>SUMIFS(Distributor_projects!AX:AX,Distributor_projects!$B:$B,'Supply plan_distributor-wise'!$B30,Distributor_projects!$C:$C,'Supply plan_distributor-wise'!$C30)</f>
        <v>75</v>
      </c>
      <c r="BC30" s="272">
        <f>SUMIFS(Distributor_projects!AY:AY,Distributor_projects!$B:$B,'Supply plan_distributor-wise'!$B30,Distributor_projects!$C:$C,'Supply plan_distributor-wise'!$C30)</f>
        <v>75</v>
      </c>
      <c r="BD30" s="272">
        <f>SUMIFS(Distributor_projects!AZ:AZ,Distributor_projects!$B:$B,'Supply plan_distributor-wise'!$B30,Distributor_projects!$C:$C,'Supply plan_distributor-wise'!$C30)</f>
        <v>75</v>
      </c>
      <c r="BE30" s="272">
        <f>SUMIFS(Distributor_projects!BA:BA,Distributor_projects!$B:$B,'Supply plan_distributor-wise'!$B30,Distributor_projects!$C:$C,'Supply plan_distributor-wise'!$C30)</f>
        <v>75</v>
      </c>
      <c r="BF30" s="272">
        <f>SUMIFS(Distributor_projects!BB:BB,Distributor_projects!$B:$B,'Supply plan_distributor-wise'!$B30,Distributor_projects!$C:$C,'Supply plan_distributor-wise'!$C30)</f>
        <v>75</v>
      </c>
      <c r="BG30" s="272">
        <f>SUMIFS(Distributor_projects!BC:BC,Distributor_projects!$B:$B,'Supply plan_distributor-wise'!$B30,Distributor_projects!$C:$C,'Supply plan_distributor-wise'!$C30)</f>
        <v>75</v>
      </c>
      <c r="BH30" s="272">
        <f>SUMIFS(Distributor_projects!BD:BD,Distributor_projects!$B:$B,'Supply plan_distributor-wise'!$B30,Distributor_projects!$C:$C,'Supply plan_distributor-wise'!$C30)</f>
        <v>75</v>
      </c>
      <c r="BI30" s="272">
        <f>SUMIFS(Distributor_projects!BE:BE,Distributor_projects!$B:$B,'Supply plan_distributor-wise'!$B30,Distributor_projects!$C:$C,'Supply plan_distributor-wise'!$C30)</f>
        <v>75</v>
      </c>
      <c r="BJ30" s="272">
        <f>SUMIFS(Distributor_projects!BF:BF,Distributor_projects!$B:$B,'Supply plan_distributor-wise'!$B30,Distributor_projects!$C:$C,'Supply plan_distributor-wise'!$C30)</f>
        <v>75</v>
      </c>
      <c r="BK30" s="272">
        <f>SUMIFS(Distributor_projects!BG:BG,Distributor_projects!$B:$B,'Supply plan_distributor-wise'!$B30,Distributor_projects!$C:$C,'Supply plan_distributor-wise'!$C30)</f>
        <v>75</v>
      </c>
      <c r="BL30" s="273">
        <f t="shared" si="2"/>
        <v>850</v>
      </c>
      <c r="BM30" s="165"/>
      <c r="BN30" s="181" t="s">
        <v>118</v>
      </c>
      <c r="BO30" s="185">
        <f>SUMIFS(Distributor_projects!BJ:BJ,Distributor_projects!$B:$B,'Supply plan_distributor-wise'!$B30,Distributor_projects!$C:$C,'Supply plan_distributor-wise'!$C30)</f>
        <v>50</v>
      </c>
      <c r="BP30" s="185">
        <f>SUMIFS(Distributor_projects!BK:BK,Distributor_projects!$B:$B,'Supply plan_distributor-wise'!$B30,Distributor_projects!$C:$C,'Supply plan_distributor-wise'!$C30)</f>
        <v>50</v>
      </c>
      <c r="BQ30" s="185">
        <f>SUMIFS(Distributor_projects!BL:BL,Distributor_projects!$B:$B,'Supply plan_distributor-wise'!$B30,Distributor_projects!$C:$C,'Supply plan_distributor-wise'!$C30)</f>
        <v>75</v>
      </c>
      <c r="BR30" s="185">
        <f>SUMIFS(Distributor_projects!BM:BM,Distributor_projects!$B:$B,'Supply plan_distributor-wise'!$B30,Distributor_projects!$C:$C,'Supply plan_distributor-wise'!$C30)</f>
        <v>75</v>
      </c>
      <c r="BS30" s="185">
        <f>SUMIFS(Distributor_projects!BN:BN,Distributor_projects!$B:$B,'Supply plan_distributor-wise'!$B30,Distributor_projects!$C:$C,'Supply plan_distributor-wise'!$C30)</f>
        <v>75</v>
      </c>
      <c r="BT30" s="185">
        <f>SUMIFS(Distributor_projects!BO:BO,Distributor_projects!$B:$B,'Supply plan_distributor-wise'!$B30,Distributor_projects!$C:$C,'Supply plan_distributor-wise'!$C30)</f>
        <v>75</v>
      </c>
      <c r="BU30" s="185">
        <f>SUMIFS(Distributor_projects!BP:BP,Distributor_projects!$B:$B,'Supply plan_distributor-wise'!$B30,Distributor_projects!$C:$C,'Supply plan_distributor-wise'!$C30)</f>
        <v>75</v>
      </c>
      <c r="BV30" s="185">
        <f>SUMIFS(Distributor_projects!BQ:BQ,Distributor_projects!$B:$B,'Supply plan_distributor-wise'!$B30,Distributor_projects!$C:$C,'Supply plan_distributor-wise'!$C30)</f>
        <v>75</v>
      </c>
      <c r="BW30" s="185">
        <f>SUMIFS(Distributor_projects!BR:BR,Distributor_projects!$B:$B,'Supply plan_distributor-wise'!$B30,Distributor_projects!$C:$C,'Supply plan_distributor-wise'!$C30)</f>
        <v>75</v>
      </c>
      <c r="BX30" s="185">
        <f>SUMIFS(Distributor_projects!BS:BS,Distributor_projects!$B:$B,'Supply plan_distributor-wise'!$B30,Distributor_projects!$C:$C,'Supply plan_distributor-wise'!$C30)</f>
        <v>75</v>
      </c>
      <c r="BY30" s="185">
        <f>SUMIFS(Distributor_projects!BT:BT,Distributor_projects!$B:$B,'Supply plan_distributor-wise'!$B30,Distributor_projects!$C:$C,'Supply plan_distributor-wise'!$C30)</f>
        <v>75</v>
      </c>
      <c r="BZ30" s="185">
        <f>SUMIFS(Distributor_projects!BU:BU,Distributor_projects!$B:$B,'Supply plan_distributor-wise'!$B30,Distributor_projects!$C:$C,'Supply plan_distributor-wise'!$C30)</f>
        <v>75</v>
      </c>
      <c r="CA30" s="273">
        <f t="shared" si="3"/>
        <v>850</v>
      </c>
      <c r="CB30" s="165"/>
      <c r="CC30" s="152"/>
      <c r="CD30" s="161" t="s">
        <v>165</v>
      </c>
      <c r="CE30" s="161" t="s">
        <v>165</v>
      </c>
      <c r="CF30" s="161" t="s">
        <v>165</v>
      </c>
      <c r="CG30" s="161" t="s">
        <v>165</v>
      </c>
      <c r="CH30" s="161" t="s">
        <v>165</v>
      </c>
      <c r="CI30" s="161" t="s">
        <v>165</v>
      </c>
      <c r="CJ30" s="161" t="s">
        <v>165</v>
      </c>
      <c r="CK30" s="161" t="s">
        <v>165</v>
      </c>
      <c r="CL30" s="161" t="s">
        <v>165</v>
      </c>
      <c r="CM30" s="161" t="s">
        <v>165</v>
      </c>
      <c r="CN30" s="161" t="s">
        <v>165</v>
      </c>
      <c r="CO30" s="161" t="s">
        <v>165</v>
      </c>
      <c r="CP30" s="161" t="s">
        <v>165</v>
      </c>
      <c r="CQ30" s="161" t="s">
        <v>165</v>
      </c>
      <c r="CR30" s="161" t="s">
        <v>165</v>
      </c>
      <c r="CS30" s="161" t="s">
        <v>165</v>
      </c>
      <c r="CT30" s="161" t="s">
        <v>165</v>
      </c>
      <c r="CU30" s="161" t="s">
        <v>165</v>
      </c>
      <c r="CV30" s="161" t="s">
        <v>165</v>
      </c>
      <c r="CW30" s="161" t="s">
        <v>165</v>
      </c>
      <c r="CX30" s="161" t="s">
        <v>165</v>
      </c>
      <c r="CY30" s="161" t="s">
        <v>165</v>
      </c>
      <c r="CZ30" s="161" t="s">
        <v>165</v>
      </c>
      <c r="DA30" s="299" t="s">
        <v>165</v>
      </c>
      <c r="DB30" s="161" t="s">
        <v>118</v>
      </c>
      <c r="DC30" s="161" t="s">
        <v>118</v>
      </c>
      <c r="DD30" s="161" t="s">
        <v>118</v>
      </c>
      <c r="DE30" s="161" t="s">
        <v>118</v>
      </c>
      <c r="DF30" s="161" t="s">
        <v>118</v>
      </c>
      <c r="DG30" s="161" t="s">
        <v>118</v>
      </c>
      <c r="DH30" s="161" t="s">
        <v>118</v>
      </c>
      <c r="DI30" s="161" t="s">
        <v>118</v>
      </c>
      <c r="DJ30" s="161" t="s">
        <v>118</v>
      </c>
      <c r="DK30" s="161" t="s">
        <v>118</v>
      </c>
      <c r="DL30" s="161" t="s">
        <v>118</v>
      </c>
      <c r="DM30" s="161" t="s">
        <v>118</v>
      </c>
      <c r="DN30" s="299" t="s">
        <v>165</v>
      </c>
      <c r="DO30" s="299" t="s">
        <v>165</v>
      </c>
      <c r="DP30" s="299" t="s">
        <v>165</v>
      </c>
      <c r="DQ30" s="299" t="s">
        <v>165</v>
      </c>
      <c r="DR30" s="299" t="s">
        <v>165</v>
      </c>
      <c r="DS30" s="299" t="s">
        <v>165</v>
      </c>
      <c r="DT30" s="299" t="s">
        <v>165</v>
      </c>
      <c r="DU30" s="299" t="s">
        <v>165</v>
      </c>
      <c r="DV30" s="299" t="s">
        <v>165</v>
      </c>
      <c r="DW30" s="299" t="s">
        <v>165</v>
      </c>
      <c r="DX30" s="299" t="s">
        <v>165</v>
      </c>
      <c r="DY30" s="299" t="s">
        <v>165</v>
      </c>
      <c r="DZ30" s="181" t="s">
        <v>118</v>
      </c>
      <c r="EA30" s="181" t="s">
        <v>118</v>
      </c>
      <c r="EB30" s="181" t="s">
        <v>118</v>
      </c>
      <c r="EC30" s="181" t="s">
        <v>118</v>
      </c>
      <c r="ED30" s="181" t="s">
        <v>118</v>
      </c>
      <c r="EE30" s="181" t="s">
        <v>118</v>
      </c>
      <c r="EF30" s="181" t="s">
        <v>118</v>
      </c>
      <c r="EG30" s="181" t="s">
        <v>118</v>
      </c>
      <c r="EH30" s="181" t="s">
        <v>118</v>
      </c>
      <c r="EI30" s="181" t="s">
        <v>118</v>
      </c>
      <c r="EJ30" s="181" t="s">
        <v>118</v>
      </c>
      <c r="EK30" s="181" t="s">
        <v>118</v>
      </c>
    </row>
    <row r="31" spans="1:141">
      <c r="A31" s="161" t="s">
        <v>328</v>
      </c>
      <c r="B31" s="162" t="s">
        <v>449</v>
      </c>
      <c r="C31" s="161" t="s">
        <v>349</v>
      </c>
      <c r="D31" s="161" t="s">
        <v>14</v>
      </c>
      <c r="E31" s="161" t="s">
        <v>687</v>
      </c>
      <c r="F31" s="161" t="s">
        <v>165</v>
      </c>
      <c r="G31" s="272">
        <f>SUMIFS('Retail_distributor-wise'!CZ:CZ,'Retail_distributor-wise'!$B:$B,'Supply plan_distributor-wise'!$B31,'Retail_distributor-wise'!$C:$C,'Supply plan_distributor-wise'!$C31)</f>
        <v>384</v>
      </c>
      <c r="H31" s="272">
        <f>SUMIFS('Retail_distributor-wise'!DA:DA,'Retail_distributor-wise'!$B:$B,'Supply plan_distributor-wise'!$B31,'Retail_distributor-wise'!$C:$C,'Supply plan_distributor-wise'!$C31)</f>
        <v>512</v>
      </c>
      <c r="I31" s="272">
        <f>SUMIFS('Retail_distributor-wise'!DB:DB,'Retail_distributor-wise'!$B:$B,'Supply plan_distributor-wise'!$B31,'Retail_distributor-wise'!$C:$C,'Supply plan_distributor-wise'!$C31)</f>
        <v>392</v>
      </c>
      <c r="J31" s="272">
        <f>SUMIFS('Retail_distributor-wise'!DC:DC,'Retail_distributor-wise'!$B:$B,'Supply plan_distributor-wise'!$B31,'Retail_distributor-wise'!$C:$C,'Supply plan_distributor-wise'!$C31)</f>
        <v>336</v>
      </c>
      <c r="K31" s="272">
        <f>SUMIFS('Retail_distributor-wise'!DD:DD,'Retail_distributor-wise'!$B:$B,'Supply plan_distributor-wise'!$B31,'Retail_distributor-wise'!$C:$C,'Supply plan_distributor-wise'!$C31)</f>
        <v>240</v>
      </c>
      <c r="L31" s="272">
        <f>SUMIFS('Retail_distributor-wise'!DE:DE,'Retail_distributor-wise'!$B:$B,'Supply plan_distributor-wise'!$B31,'Retail_distributor-wise'!$C:$C,'Supply plan_distributor-wise'!$C31)</f>
        <v>264</v>
      </c>
      <c r="M31" s="272">
        <f>SUMIFS('Retail_distributor-wise'!DF:DF,'Retail_distributor-wise'!$B:$B,'Supply plan_distributor-wise'!$B31,'Retail_distributor-wise'!$C:$C,'Supply plan_distributor-wise'!$C31)</f>
        <v>280</v>
      </c>
      <c r="N31" s="272">
        <f>SUMIFS('Retail_distributor-wise'!DG:DG,'Retail_distributor-wise'!$B:$B,'Supply plan_distributor-wise'!$B31,'Retail_distributor-wise'!$C:$C,'Supply plan_distributor-wise'!$C31)</f>
        <v>272</v>
      </c>
      <c r="O31" s="272">
        <f>SUMIFS('Retail_distributor-wise'!DH:DH,'Retail_distributor-wise'!$B:$B,'Supply plan_distributor-wise'!$B31,'Retail_distributor-wise'!$C:$C,'Supply plan_distributor-wise'!$C31)</f>
        <v>216</v>
      </c>
      <c r="P31" s="272">
        <f>SUMIFS('Retail_distributor-wise'!DI:DI,'Retail_distributor-wise'!$B:$B,'Supply plan_distributor-wise'!$B31,'Retail_distributor-wise'!$C:$C,'Supply plan_distributor-wise'!$C31)</f>
        <v>176</v>
      </c>
      <c r="Q31" s="272">
        <f>SUMIFS('Retail_distributor-wise'!DJ:DJ,'Retail_distributor-wise'!$B:$B,'Supply plan_distributor-wise'!$B31,'Retail_distributor-wise'!$C:$C,'Supply plan_distributor-wise'!$C31)</f>
        <v>0</v>
      </c>
      <c r="R31" s="272">
        <f>SUMIFS('Retail_distributor-wise'!DK:DK,'Retail_distributor-wise'!$B:$B,'Supply plan_distributor-wise'!$B31,'Retail_distributor-wise'!$C:$C,'Supply plan_distributor-wise'!$C31)</f>
        <v>0</v>
      </c>
      <c r="S31" s="273">
        <f t="shared" si="0"/>
        <v>3072</v>
      </c>
      <c r="T31" s="251"/>
      <c r="U31" s="161" t="s">
        <v>165</v>
      </c>
      <c r="V31" s="272">
        <f>SUMIFS('Retail_distributor-wise'!DN:DN,'Retail_distributor-wise'!$B:$B,'Supply plan_distributor-wise'!$B31,'Retail_distributor-wise'!$C:$C,'Supply plan_distributor-wise'!$C31)</f>
        <v>95.999999999999972</v>
      </c>
      <c r="W31" s="272">
        <f>SUMIFS('Retail_distributor-wise'!DO:DO,'Retail_distributor-wise'!$B:$B,'Supply plan_distributor-wise'!$B31,'Retail_distributor-wise'!$C:$C,'Supply plan_distributor-wise'!$C31)</f>
        <v>127.99999999999997</v>
      </c>
      <c r="X31" s="272">
        <f>SUMIFS('Retail_distributor-wise'!DP:DP,'Retail_distributor-wise'!$B:$B,'Supply plan_distributor-wise'!$B31,'Retail_distributor-wise'!$C:$C,'Supply plan_distributor-wise'!$C31)</f>
        <v>168.00000000000003</v>
      </c>
      <c r="Y31" s="272">
        <f>SUMIFS('Retail_distributor-wise'!DQ:DQ,'Retail_distributor-wise'!$B:$B,'Supply plan_distributor-wise'!$B31,'Retail_distributor-wise'!$C:$C,'Supply plan_distributor-wise'!$C31)</f>
        <v>144.00000000000003</v>
      </c>
      <c r="Z31" s="272">
        <f>SUMIFS('Retail_distributor-wise'!DR:DR,'Retail_distributor-wise'!$B:$B,'Supply plan_distributor-wise'!$B31,'Retail_distributor-wise'!$C:$C,'Supply plan_distributor-wise'!$C31)</f>
        <v>160</v>
      </c>
      <c r="AA31" s="272">
        <f>SUMIFS('Retail_distributor-wise'!DS:DS,'Retail_distributor-wise'!$B:$B,'Supply plan_distributor-wise'!$B31,'Retail_distributor-wise'!$C:$C,'Supply plan_distributor-wise'!$C31)</f>
        <v>176</v>
      </c>
      <c r="AB31" s="272">
        <f>SUMIFS('Retail_distributor-wise'!DT:DT,'Retail_distributor-wise'!$B:$B,'Supply plan_distributor-wise'!$B31,'Retail_distributor-wise'!$C:$C,'Supply plan_distributor-wise'!$C31)</f>
        <v>280</v>
      </c>
      <c r="AC31" s="272">
        <f>SUMIFS('Retail_distributor-wise'!DU:DU,'Retail_distributor-wise'!$B:$B,'Supply plan_distributor-wise'!$B31,'Retail_distributor-wise'!$C:$C,'Supply plan_distributor-wise'!$C31)</f>
        <v>408</v>
      </c>
      <c r="AD31" s="272">
        <f>SUMIFS('Retail_distributor-wise'!DV:DV,'Retail_distributor-wise'!$B:$B,'Supply plan_distributor-wise'!$B31,'Retail_distributor-wise'!$C:$C,'Supply plan_distributor-wise'!$C31)</f>
        <v>503.99999999999994</v>
      </c>
      <c r="AE31" s="272">
        <f>SUMIFS('Retail_distributor-wise'!DW:DW,'Retail_distributor-wise'!$B:$B,'Supply plan_distributor-wise'!$B31,'Retail_distributor-wise'!$C:$C,'Supply plan_distributor-wise'!$C31)</f>
        <v>704</v>
      </c>
      <c r="AF31" s="272">
        <f>SUMIFS('Retail_distributor-wise'!DX:DX,'Retail_distributor-wise'!$B:$B,'Supply plan_distributor-wise'!$B31,'Retail_distributor-wise'!$C:$C,'Supply plan_distributor-wise'!$C31)</f>
        <v>1000</v>
      </c>
      <c r="AG31" s="272">
        <f>SUMIFS('Retail_distributor-wise'!DY:DY,'Retail_distributor-wise'!$B:$B,'Supply plan_distributor-wise'!$B31,'Retail_distributor-wise'!$C:$C,'Supply plan_distributor-wise'!$C31)</f>
        <v>1160</v>
      </c>
      <c r="AH31" s="273">
        <f t="shared" si="1"/>
        <v>4928</v>
      </c>
      <c r="AI31" s="251"/>
      <c r="AJ31" s="161" t="s">
        <v>118</v>
      </c>
      <c r="AK31" s="272">
        <f>SUMIFS('Retail_distributor-wise'!BL:BL,'Retail_distributor-wise'!$B:$B,'Supply plan_distributor-wise'!$B31,'Retail_distributor-wise'!$C:$C,'Supply plan_distributor-wise'!$C31)</f>
        <v>119.99999999999997</v>
      </c>
      <c r="AL31" s="272">
        <f>SUMIFS('Retail_distributor-wise'!BM:BM,'Retail_distributor-wise'!$B:$B,'Supply plan_distributor-wise'!$B31,'Retail_distributor-wise'!$C:$C,'Supply plan_distributor-wise'!$C31)</f>
        <v>159.99999999999997</v>
      </c>
      <c r="AM31" s="272">
        <f>SUMIFS('Retail_distributor-wise'!BN:BN,'Retail_distributor-wise'!$B:$B,'Supply plan_distributor-wise'!$B31,'Retail_distributor-wise'!$C:$C,'Supply plan_distributor-wise'!$C31)</f>
        <v>139.99999999999997</v>
      </c>
      <c r="AN31" s="272">
        <f>SUMIFS('Retail_distributor-wise'!BO:BO,'Retail_distributor-wise'!$B:$B,'Supply plan_distributor-wise'!$B31,'Retail_distributor-wise'!$C:$C,'Supply plan_distributor-wise'!$C31)</f>
        <v>119.99999999999997</v>
      </c>
      <c r="AO31" s="272">
        <f>SUMIFS('Retail_distributor-wise'!BP:BP,'Retail_distributor-wise'!$B:$B,'Supply plan_distributor-wise'!$B31,'Retail_distributor-wise'!$C:$C,'Supply plan_distributor-wise'!$C31)</f>
        <v>99.999999999999972</v>
      </c>
      <c r="AP31" s="272">
        <f>SUMIFS('Retail_distributor-wise'!BQ:BQ,'Retail_distributor-wise'!$B:$B,'Supply plan_distributor-wise'!$B31,'Retail_distributor-wise'!$C:$C,'Supply plan_distributor-wise'!$C31)</f>
        <v>109.99999999999997</v>
      </c>
      <c r="AQ31" s="272">
        <f>SUMIFS('Retail_distributor-wise'!BR:BR,'Retail_distributor-wise'!$B:$B,'Supply plan_distributor-wise'!$B31,'Retail_distributor-wise'!$C:$C,'Supply plan_distributor-wise'!$C31)</f>
        <v>139.99999999999997</v>
      </c>
      <c r="AR31" s="272">
        <f>SUMIFS('Retail_distributor-wise'!BS:BS,'Retail_distributor-wise'!$B:$B,'Supply plan_distributor-wise'!$B31,'Retail_distributor-wise'!$C:$C,'Supply plan_distributor-wise'!$C31)</f>
        <v>169.99999999999997</v>
      </c>
      <c r="AS31" s="272">
        <f>SUMIFS('Retail_distributor-wise'!BT:BT,'Retail_distributor-wise'!$B:$B,'Supply plan_distributor-wise'!$B31,'Retail_distributor-wise'!$C:$C,'Supply plan_distributor-wise'!$C31)</f>
        <v>179.99999999999997</v>
      </c>
      <c r="AT31" s="272">
        <f>SUMIFS('Retail_distributor-wise'!BU:BU,'Retail_distributor-wise'!$B:$B,'Supply plan_distributor-wise'!$B31,'Retail_distributor-wise'!$C:$C,'Supply plan_distributor-wise'!$C31)</f>
        <v>219.99999999999994</v>
      </c>
      <c r="AU31" s="272">
        <f>SUMIFS('Retail_distributor-wise'!BV:BV,'Retail_distributor-wise'!$B:$B,'Supply plan_distributor-wise'!$B31,'Retail_distributor-wise'!$C:$C,'Supply plan_distributor-wise'!$C31)</f>
        <v>249.99999999999994</v>
      </c>
      <c r="AV31" s="272">
        <f>SUMIFS('Retail_distributor-wise'!BW:BW,'Retail_distributor-wise'!$B:$B,'Supply plan_distributor-wise'!$B31,'Retail_distributor-wise'!$C:$C,'Supply plan_distributor-wise'!$C31)</f>
        <v>289.99999999999994</v>
      </c>
      <c r="AW31" s="273">
        <f t="shared" si="6"/>
        <v>1999.9999999999998</v>
      </c>
      <c r="AX31" s="165"/>
      <c r="AY31" s="299" t="s">
        <v>165</v>
      </c>
      <c r="AZ31" s="272">
        <f>SUMIFS(Distributor_projects!AV:AV,Distributor_projects!$B:$B,'Supply plan_distributor-wise'!$B31,Distributor_projects!$C:$C,'Supply plan_distributor-wise'!$C31)</f>
        <v>80</v>
      </c>
      <c r="BA31" s="272">
        <f>SUMIFS(Distributor_projects!AW:AW,Distributor_projects!$B:$B,'Supply plan_distributor-wise'!$B31,Distributor_projects!$C:$C,'Supply plan_distributor-wise'!$C31)</f>
        <v>80</v>
      </c>
      <c r="BB31" s="272">
        <f>SUMIFS(Distributor_projects!AX:AX,Distributor_projects!$B:$B,'Supply plan_distributor-wise'!$B31,Distributor_projects!$C:$C,'Supply plan_distributor-wise'!$C31)</f>
        <v>80</v>
      </c>
      <c r="BC31" s="272">
        <f>SUMIFS(Distributor_projects!AY:AY,Distributor_projects!$B:$B,'Supply plan_distributor-wise'!$B31,Distributor_projects!$C:$C,'Supply plan_distributor-wise'!$C31)</f>
        <v>80</v>
      </c>
      <c r="BD31" s="272">
        <f>SUMIFS(Distributor_projects!AZ:AZ,Distributor_projects!$B:$B,'Supply plan_distributor-wise'!$B31,Distributor_projects!$C:$C,'Supply plan_distributor-wise'!$C31)</f>
        <v>120</v>
      </c>
      <c r="BE31" s="272">
        <f>SUMIFS(Distributor_projects!BA:BA,Distributor_projects!$B:$B,'Supply plan_distributor-wise'!$B31,Distributor_projects!$C:$C,'Supply plan_distributor-wise'!$C31)</f>
        <v>120</v>
      </c>
      <c r="BF31" s="272">
        <f>SUMIFS(Distributor_projects!BB:BB,Distributor_projects!$B:$B,'Supply plan_distributor-wise'!$B31,Distributor_projects!$C:$C,'Supply plan_distributor-wise'!$C31)</f>
        <v>120</v>
      </c>
      <c r="BG31" s="272">
        <f>SUMIFS(Distributor_projects!BC:BC,Distributor_projects!$B:$B,'Supply plan_distributor-wise'!$B31,Distributor_projects!$C:$C,'Supply plan_distributor-wise'!$C31)</f>
        <v>160</v>
      </c>
      <c r="BH31" s="272">
        <f>SUMIFS(Distributor_projects!BD:BD,Distributor_projects!$B:$B,'Supply plan_distributor-wise'!$B31,Distributor_projects!$C:$C,'Supply plan_distributor-wise'!$C31)</f>
        <v>160</v>
      </c>
      <c r="BI31" s="272">
        <f>SUMIFS(Distributor_projects!BE:BE,Distributor_projects!$B:$B,'Supply plan_distributor-wise'!$B31,Distributor_projects!$C:$C,'Supply plan_distributor-wise'!$C31)</f>
        <v>160</v>
      </c>
      <c r="BJ31" s="272">
        <f>SUMIFS(Distributor_projects!BF:BF,Distributor_projects!$B:$B,'Supply plan_distributor-wise'!$B31,Distributor_projects!$C:$C,'Supply plan_distributor-wise'!$C31)</f>
        <v>160</v>
      </c>
      <c r="BK31" s="272">
        <f>SUMIFS(Distributor_projects!BG:BG,Distributor_projects!$B:$B,'Supply plan_distributor-wise'!$B31,Distributor_projects!$C:$C,'Supply plan_distributor-wise'!$C31)</f>
        <v>160</v>
      </c>
      <c r="BL31" s="273">
        <f t="shared" si="2"/>
        <v>1480</v>
      </c>
      <c r="BM31" s="165"/>
      <c r="BN31" s="181" t="s">
        <v>118</v>
      </c>
      <c r="BO31" s="185">
        <f>SUMIFS(Distributor_projects!BJ:BJ,Distributor_projects!$B:$B,'Supply plan_distributor-wise'!$B31,Distributor_projects!$C:$C,'Supply plan_distributor-wise'!$C31)</f>
        <v>19.999999999999996</v>
      </c>
      <c r="BP31" s="185">
        <f>SUMIFS(Distributor_projects!BK:BK,Distributor_projects!$B:$B,'Supply plan_distributor-wise'!$B31,Distributor_projects!$C:$C,'Supply plan_distributor-wise'!$C31)</f>
        <v>19.999999999999996</v>
      </c>
      <c r="BQ31" s="185">
        <f>SUMIFS(Distributor_projects!BL:BL,Distributor_projects!$B:$B,'Supply plan_distributor-wise'!$B31,Distributor_projects!$C:$C,'Supply plan_distributor-wise'!$C31)</f>
        <v>19.999999999999996</v>
      </c>
      <c r="BR31" s="185">
        <f>SUMIFS(Distributor_projects!BM:BM,Distributor_projects!$B:$B,'Supply plan_distributor-wise'!$B31,Distributor_projects!$C:$C,'Supply plan_distributor-wise'!$C31)</f>
        <v>19.999999999999996</v>
      </c>
      <c r="BS31" s="185">
        <f>SUMIFS(Distributor_projects!BN:BN,Distributor_projects!$B:$B,'Supply plan_distributor-wise'!$B31,Distributor_projects!$C:$C,'Supply plan_distributor-wise'!$C31)</f>
        <v>29.999999999999993</v>
      </c>
      <c r="BT31" s="185">
        <f>SUMIFS(Distributor_projects!BO:BO,Distributor_projects!$B:$B,'Supply plan_distributor-wise'!$B31,Distributor_projects!$C:$C,'Supply plan_distributor-wise'!$C31)</f>
        <v>29.999999999999993</v>
      </c>
      <c r="BU31" s="185">
        <f>SUMIFS(Distributor_projects!BP:BP,Distributor_projects!$B:$B,'Supply plan_distributor-wise'!$B31,Distributor_projects!$C:$C,'Supply plan_distributor-wise'!$C31)</f>
        <v>29.999999999999993</v>
      </c>
      <c r="BV31" s="185">
        <f>SUMIFS(Distributor_projects!BQ:BQ,Distributor_projects!$B:$B,'Supply plan_distributor-wise'!$B31,Distributor_projects!$C:$C,'Supply plan_distributor-wise'!$C31)</f>
        <v>39.999999999999993</v>
      </c>
      <c r="BW31" s="185">
        <f>SUMIFS(Distributor_projects!BR:BR,Distributor_projects!$B:$B,'Supply plan_distributor-wise'!$B31,Distributor_projects!$C:$C,'Supply plan_distributor-wise'!$C31)</f>
        <v>39.999999999999993</v>
      </c>
      <c r="BX31" s="185">
        <f>SUMIFS(Distributor_projects!BS:BS,Distributor_projects!$B:$B,'Supply plan_distributor-wise'!$B31,Distributor_projects!$C:$C,'Supply plan_distributor-wise'!$C31)</f>
        <v>39.999999999999993</v>
      </c>
      <c r="BY31" s="185">
        <f>SUMIFS(Distributor_projects!BT:BT,Distributor_projects!$B:$B,'Supply plan_distributor-wise'!$B31,Distributor_projects!$C:$C,'Supply plan_distributor-wise'!$C31)</f>
        <v>39.999999999999993</v>
      </c>
      <c r="BZ31" s="185">
        <f>SUMIFS(Distributor_projects!BU:BU,Distributor_projects!$B:$B,'Supply plan_distributor-wise'!$B31,Distributor_projects!$C:$C,'Supply plan_distributor-wise'!$C31)</f>
        <v>39.999999999999993</v>
      </c>
      <c r="CA31" s="273">
        <f t="shared" si="3"/>
        <v>369.99999999999994</v>
      </c>
      <c r="CB31" s="165"/>
      <c r="CC31" s="152"/>
      <c r="CD31" s="161" t="s">
        <v>165</v>
      </c>
      <c r="CE31" s="161" t="s">
        <v>165</v>
      </c>
      <c r="CF31" s="161" t="s">
        <v>165</v>
      </c>
      <c r="CG31" s="161" t="s">
        <v>165</v>
      </c>
      <c r="CH31" s="161" t="s">
        <v>165</v>
      </c>
      <c r="CI31" s="161" t="s">
        <v>165</v>
      </c>
      <c r="CJ31" s="161" t="s">
        <v>165</v>
      </c>
      <c r="CK31" s="161" t="s">
        <v>165</v>
      </c>
      <c r="CL31" s="161" t="s">
        <v>165</v>
      </c>
      <c r="CM31" s="161" t="s">
        <v>165</v>
      </c>
      <c r="CN31" s="161" t="s">
        <v>165</v>
      </c>
      <c r="CO31" s="161" t="s">
        <v>165</v>
      </c>
      <c r="CP31" s="161" t="s">
        <v>165</v>
      </c>
      <c r="CQ31" s="161" t="s">
        <v>165</v>
      </c>
      <c r="CR31" s="161" t="s">
        <v>165</v>
      </c>
      <c r="CS31" s="161" t="s">
        <v>165</v>
      </c>
      <c r="CT31" s="161" t="s">
        <v>165</v>
      </c>
      <c r="CU31" s="161" t="s">
        <v>165</v>
      </c>
      <c r="CV31" s="161" t="s">
        <v>165</v>
      </c>
      <c r="CW31" s="161" t="s">
        <v>165</v>
      </c>
      <c r="CX31" s="161" t="s">
        <v>165</v>
      </c>
      <c r="CY31" s="161" t="s">
        <v>165</v>
      </c>
      <c r="CZ31" s="161" t="s">
        <v>165</v>
      </c>
      <c r="DA31" s="299" t="s">
        <v>165</v>
      </c>
      <c r="DB31" s="181" t="s">
        <v>118</v>
      </c>
      <c r="DC31" s="161" t="s">
        <v>118</v>
      </c>
      <c r="DD31" s="161" t="s">
        <v>118</v>
      </c>
      <c r="DE31" s="161" t="s">
        <v>118</v>
      </c>
      <c r="DF31" s="161" t="s">
        <v>118</v>
      </c>
      <c r="DG31" s="161" t="s">
        <v>118</v>
      </c>
      <c r="DH31" s="161" t="s">
        <v>118</v>
      </c>
      <c r="DI31" s="161" t="s">
        <v>118</v>
      </c>
      <c r="DJ31" s="161" t="s">
        <v>118</v>
      </c>
      <c r="DK31" s="161" t="s">
        <v>118</v>
      </c>
      <c r="DL31" s="161" t="s">
        <v>118</v>
      </c>
      <c r="DM31" s="161" t="s">
        <v>118</v>
      </c>
      <c r="DN31" s="299" t="s">
        <v>165</v>
      </c>
      <c r="DO31" s="299" t="s">
        <v>165</v>
      </c>
      <c r="DP31" s="299" t="s">
        <v>165</v>
      </c>
      <c r="DQ31" s="299" t="s">
        <v>165</v>
      </c>
      <c r="DR31" s="299" t="s">
        <v>165</v>
      </c>
      <c r="DS31" s="299" t="s">
        <v>165</v>
      </c>
      <c r="DT31" s="299" t="s">
        <v>165</v>
      </c>
      <c r="DU31" s="299" t="s">
        <v>165</v>
      </c>
      <c r="DV31" s="299" t="s">
        <v>165</v>
      </c>
      <c r="DW31" s="299" t="s">
        <v>165</v>
      </c>
      <c r="DX31" s="299" t="s">
        <v>165</v>
      </c>
      <c r="DY31" s="299" t="s">
        <v>165</v>
      </c>
      <c r="DZ31" s="181" t="s">
        <v>118</v>
      </c>
      <c r="EA31" s="181" t="s">
        <v>118</v>
      </c>
      <c r="EB31" s="181" t="s">
        <v>118</v>
      </c>
      <c r="EC31" s="181" t="s">
        <v>118</v>
      </c>
      <c r="ED31" s="181" t="s">
        <v>118</v>
      </c>
      <c r="EE31" s="181" t="s">
        <v>118</v>
      </c>
      <c r="EF31" s="181" t="s">
        <v>118</v>
      </c>
      <c r="EG31" s="181" t="s">
        <v>118</v>
      </c>
      <c r="EH31" s="181" t="s">
        <v>118</v>
      </c>
      <c r="EI31" s="181" t="s">
        <v>118</v>
      </c>
      <c r="EJ31" s="181" t="s">
        <v>118</v>
      </c>
      <c r="EK31" s="181" t="s">
        <v>118</v>
      </c>
    </row>
    <row r="32" spans="1:141">
      <c r="A32" s="161" t="s">
        <v>328</v>
      </c>
      <c r="B32" s="162" t="s">
        <v>451</v>
      </c>
      <c r="C32" s="161" t="s">
        <v>350</v>
      </c>
      <c r="D32" s="161" t="s">
        <v>14</v>
      </c>
      <c r="E32" s="161" t="s">
        <v>687</v>
      </c>
      <c r="F32" s="161" t="s">
        <v>165</v>
      </c>
      <c r="G32" s="272">
        <f>SUMIFS('Retail_distributor-wise'!CZ:CZ,'Retail_distributor-wise'!$B:$B,'Supply plan_distributor-wise'!$B32,'Retail_distributor-wise'!$C:$C,'Supply plan_distributor-wise'!$C32)</f>
        <v>0</v>
      </c>
      <c r="H32" s="272">
        <f>SUMIFS('Retail_distributor-wise'!DA:DA,'Retail_distributor-wise'!$B:$B,'Supply plan_distributor-wise'!$B32,'Retail_distributor-wise'!$C:$C,'Supply plan_distributor-wise'!$C32)</f>
        <v>0</v>
      </c>
      <c r="I32" s="272">
        <f>SUMIFS('Retail_distributor-wise'!DB:DB,'Retail_distributor-wise'!$B:$B,'Supply plan_distributor-wise'!$B32,'Retail_distributor-wise'!$C:$C,'Supply plan_distributor-wise'!$C32)</f>
        <v>0</v>
      </c>
      <c r="J32" s="272">
        <f>SUMIFS('Retail_distributor-wise'!DC:DC,'Retail_distributor-wise'!$B:$B,'Supply plan_distributor-wise'!$B32,'Retail_distributor-wise'!$C:$C,'Supply plan_distributor-wise'!$C32)</f>
        <v>0</v>
      </c>
      <c r="K32" s="272">
        <f>SUMIFS('Retail_distributor-wise'!DD:DD,'Retail_distributor-wise'!$B:$B,'Supply plan_distributor-wise'!$B32,'Retail_distributor-wise'!$C:$C,'Supply plan_distributor-wise'!$C32)</f>
        <v>0</v>
      </c>
      <c r="L32" s="272">
        <f>SUMIFS('Retail_distributor-wise'!DE:DE,'Retail_distributor-wise'!$B:$B,'Supply plan_distributor-wise'!$B32,'Retail_distributor-wise'!$C:$C,'Supply plan_distributor-wise'!$C32)</f>
        <v>0</v>
      </c>
      <c r="M32" s="272">
        <f>SUMIFS('Retail_distributor-wise'!DF:DF,'Retail_distributor-wise'!$B:$B,'Supply plan_distributor-wise'!$B32,'Retail_distributor-wise'!$C:$C,'Supply plan_distributor-wise'!$C32)</f>
        <v>0</v>
      </c>
      <c r="N32" s="272">
        <f>SUMIFS('Retail_distributor-wise'!DG:DG,'Retail_distributor-wise'!$B:$B,'Supply plan_distributor-wise'!$B32,'Retail_distributor-wise'!$C:$C,'Supply plan_distributor-wise'!$C32)</f>
        <v>0</v>
      </c>
      <c r="O32" s="272">
        <f>SUMIFS('Retail_distributor-wise'!DH:DH,'Retail_distributor-wise'!$B:$B,'Supply plan_distributor-wise'!$B32,'Retail_distributor-wise'!$C:$C,'Supply plan_distributor-wise'!$C32)</f>
        <v>0</v>
      </c>
      <c r="P32" s="272">
        <f>SUMIFS('Retail_distributor-wise'!DI:DI,'Retail_distributor-wise'!$B:$B,'Supply plan_distributor-wise'!$B32,'Retail_distributor-wise'!$C:$C,'Supply plan_distributor-wise'!$C32)</f>
        <v>0</v>
      </c>
      <c r="Q32" s="272">
        <f>SUMIFS('Retail_distributor-wise'!DJ:DJ,'Retail_distributor-wise'!$B:$B,'Supply plan_distributor-wise'!$B32,'Retail_distributor-wise'!$C:$C,'Supply plan_distributor-wise'!$C32)</f>
        <v>0</v>
      </c>
      <c r="R32" s="272">
        <f>SUMIFS('Retail_distributor-wise'!DK:DK,'Retail_distributor-wise'!$B:$B,'Supply plan_distributor-wise'!$B32,'Retail_distributor-wise'!$C:$C,'Supply plan_distributor-wise'!$C32)</f>
        <v>0</v>
      </c>
      <c r="S32" s="273">
        <f t="shared" si="0"/>
        <v>0</v>
      </c>
      <c r="T32" s="251"/>
      <c r="U32" s="161" t="s">
        <v>165</v>
      </c>
      <c r="V32" s="309">
        <f>SUMIFS('Retail_distributor-wise'!DN:DN,'Retail_distributor-wise'!$B:$B,'Supply plan_distributor-wise'!$B32,'Retail_distributor-wise'!$C:$C,'Supply plan_distributor-wise'!$C32)</f>
        <v>400</v>
      </c>
      <c r="W32" s="309">
        <f>SUMIFS('Retail_distributor-wise'!DO:DO,'Retail_distributor-wise'!$B:$B,'Supply plan_distributor-wise'!$B32,'Retail_distributor-wise'!$C:$C,'Supply plan_distributor-wise'!$C32)</f>
        <v>550</v>
      </c>
      <c r="X32" s="309">
        <f>SUMIFS('Retail_distributor-wise'!DP:DP,'Retail_distributor-wise'!$B:$B,'Supply plan_distributor-wise'!$B32,'Retail_distributor-wise'!$C:$C,'Supply plan_distributor-wise'!$C32)</f>
        <v>450</v>
      </c>
      <c r="Y32" s="309">
        <f>SUMIFS('Retail_distributor-wise'!DQ:DQ,'Retail_distributor-wise'!$B:$B,'Supply plan_distributor-wise'!$B32,'Retail_distributor-wise'!$C:$C,'Supply plan_distributor-wise'!$C32)</f>
        <v>400</v>
      </c>
      <c r="Z32" s="272">
        <f>SUMIFS('Retail_distributor-wise'!DR:DR,'Retail_distributor-wise'!$B:$B,'Supply plan_distributor-wise'!$B32,'Retail_distributor-wise'!$C:$C,'Supply plan_distributor-wise'!$C32)</f>
        <v>350</v>
      </c>
      <c r="AA32" s="272">
        <f>SUMIFS('Retail_distributor-wise'!DS:DS,'Retail_distributor-wise'!$B:$B,'Supply plan_distributor-wise'!$B32,'Retail_distributor-wise'!$C:$C,'Supply plan_distributor-wise'!$C32)</f>
        <v>350</v>
      </c>
      <c r="AB32" s="272">
        <f>SUMIFS('Retail_distributor-wise'!DT:DT,'Retail_distributor-wise'!$B:$B,'Supply plan_distributor-wise'!$B32,'Retail_distributor-wise'!$C:$C,'Supply plan_distributor-wise'!$C32)</f>
        <v>450</v>
      </c>
      <c r="AC32" s="272">
        <f>SUMIFS('Retail_distributor-wise'!DU:DU,'Retail_distributor-wise'!$B:$B,'Supply plan_distributor-wise'!$B32,'Retail_distributor-wise'!$C:$C,'Supply plan_distributor-wise'!$C32)</f>
        <v>550</v>
      </c>
      <c r="AD32" s="272">
        <f>SUMIFS('Retail_distributor-wise'!DV:DV,'Retail_distributor-wise'!$B:$B,'Supply plan_distributor-wise'!$B32,'Retail_distributor-wise'!$C:$C,'Supply plan_distributor-wise'!$C32)</f>
        <v>600</v>
      </c>
      <c r="AE32" s="272">
        <f>SUMIFS('Retail_distributor-wise'!DW:DW,'Retail_distributor-wise'!$B:$B,'Supply plan_distributor-wise'!$B32,'Retail_distributor-wise'!$C:$C,'Supply plan_distributor-wise'!$C32)</f>
        <v>750</v>
      </c>
      <c r="AF32" s="272">
        <f>SUMIFS('Retail_distributor-wise'!DX:DX,'Retail_distributor-wise'!$B:$B,'Supply plan_distributor-wise'!$B32,'Retail_distributor-wise'!$C:$C,'Supply plan_distributor-wise'!$C32)</f>
        <v>850</v>
      </c>
      <c r="AG32" s="272">
        <f>SUMIFS('Retail_distributor-wise'!DY:DY,'Retail_distributor-wise'!$B:$B,'Supply plan_distributor-wise'!$B32,'Retail_distributor-wise'!$C:$C,'Supply plan_distributor-wise'!$C32)</f>
        <v>1000</v>
      </c>
      <c r="AH32" s="273">
        <f t="shared" si="1"/>
        <v>6700</v>
      </c>
      <c r="AI32" s="251"/>
      <c r="AJ32" s="161" t="s">
        <v>118</v>
      </c>
      <c r="AK32" s="272">
        <f>SUMIFS('Retail_distributor-wise'!BL:BL,'Retail_distributor-wise'!$B:$B,'Supply plan_distributor-wise'!$B32,'Retail_distributor-wise'!$C:$C,'Supply plan_distributor-wise'!$C32)</f>
        <v>0</v>
      </c>
      <c r="AL32" s="272">
        <f>SUMIFS('Retail_distributor-wise'!BM:BM,'Retail_distributor-wise'!$B:$B,'Supply plan_distributor-wise'!$B32,'Retail_distributor-wise'!$C:$C,'Supply plan_distributor-wise'!$C32)</f>
        <v>0</v>
      </c>
      <c r="AM32" s="272">
        <f>SUMIFS('Retail_distributor-wise'!BN:BN,'Retail_distributor-wise'!$B:$B,'Supply plan_distributor-wise'!$B32,'Retail_distributor-wise'!$C:$C,'Supply plan_distributor-wise'!$C32)</f>
        <v>0</v>
      </c>
      <c r="AN32" s="272">
        <f>SUMIFS('Retail_distributor-wise'!BO:BO,'Retail_distributor-wise'!$B:$B,'Supply plan_distributor-wise'!$B32,'Retail_distributor-wise'!$C:$C,'Supply plan_distributor-wise'!$C32)</f>
        <v>0</v>
      </c>
      <c r="AO32" s="272">
        <f>SUMIFS('Retail_distributor-wise'!BP:BP,'Retail_distributor-wise'!$B:$B,'Supply plan_distributor-wise'!$B32,'Retail_distributor-wise'!$C:$C,'Supply plan_distributor-wise'!$C32)</f>
        <v>0</v>
      </c>
      <c r="AP32" s="272">
        <f>SUMIFS('Retail_distributor-wise'!BQ:BQ,'Retail_distributor-wise'!$B:$B,'Supply plan_distributor-wise'!$B32,'Retail_distributor-wise'!$C:$C,'Supply plan_distributor-wise'!$C32)</f>
        <v>0</v>
      </c>
      <c r="AQ32" s="272">
        <f>SUMIFS('Retail_distributor-wise'!BR:BR,'Retail_distributor-wise'!$B:$B,'Supply plan_distributor-wise'!$B32,'Retail_distributor-wise'!$C:$C,'Supply plan_distributor-wise'!$C32)</f>
        <v>0</v>
      </c>
      <c r="AR32" s="272">
        <f>SUMIFS('Retail_distributor-wise'!BS:BS,'Retail_distributor-wise'!$B:$B,'Supply plan_distributor-wise'!$B32,'Retail_distributor-wise'!$C:$C,'Supply plan_distributor-wise'!$C32)</f>
        <v>0</v>
      </c>
      <c r="AS32" s="272">
        <f>SUMIFS('Retail_distributor-wise'!BT:BT,'Retail_distributor-wise'!$B:$B,'Supply plan_distributor-wise'!$B32,'Retail_distributor-wise'!$C:$C,'Supply plan_distributor-wise'!$C32)</f>
        <v>0</v>
      </c>
      <c r="AT32" s="272">
        <f>SUMIFS('Retail_distributor-wise'!BU:BU,'Retail_distributor-wise'!$B:$B,'Supply plan_distributor-wise'!$B32,'Retail_distributor-wise'!$C:$C,'Supply plan_distributor-wise'!$C32)</f>
        <v>0</v>
      </c>
      <c r="AU32" s="272">
        <f>SUMIFS('Retail_distributor-wise'!BV:BV,'Retail_distributor-wise'!$B:$B,'Supply plan_distributor-wise'!$B32,'Retail_distributor-wise'!$C:$C,'Supply plan_distributor-wise'!$C32)</f>
        <v>0</v>
      </c>
      <c r="AV32" s="272">
        <f>SUMIFS('Retail_distributor-wise'!BW:BW,'Retail_distributor-wise'!$B:$B,'Supply plan_distributor-wise'!$B32,'Retail_distributor-wise'!$C:$C,'Supply plan_distributor-wise'!$C32)</f>
        <v>0</v>
      </c>
      <c r="AW32" s="273">
        <f t="shared" si="6"/>
        <v>0</v>
      </c>
      <c r="AX32" s="165"/>
      <c r="AY32" s="299" t="s">
        <v>165</v>
      </c>
      <c r="AZ32" s="272">
        <f>SUMIFS(Distributor_projects!AV:AV,Distributor_projects!$B:$B,'Supply plan_distributor-wise'!$B32,Distributor_projects!$C:$C,'Supply plan_distributor-wise'!$C32)</f>
        <v>50</v>
      </c>
      <c r="BA32" s="272">
        <f>SUMIFS(Distributor_projects!AW:AW,Distributor_projects!$B:$B,'Supply plan_distributor-wise'!$B32,Distributor_projects!$C:$C,'Supply plan_distributor-wise'!$C32)</f>
        <v>50</v>
      </c>
      <c r="BB32" s="272">
        <f>SUMIFS(Distributor_projects!AX:AX,Distributor_projects!$B:$B,'Supply plan_distributor-wise'!$B32,Distributor_projects!$C:$C,'Supply plan_distributor-wise'!$C32)</f>
        <v>50</v>
      </c>
      <c r="BC32" s="272">
        <f>SUMIFS(Distributor_projects!AY:AY,Distributor_projects!$B:$B,'Supply plan_distributor-wise'!$B32,Distributor_projects!$C:$C,'Supply plan_distributor-wise'!$C32)</f>
        <v>75</v>
      </c>
      <c r="BD32" s="272">
        <f>SUMIFS(Distributor_projects!AZ:AZ,Distributor_projects!$B:$B,'Supply plan_distributor-wise'!$B32,Distributor_projects!$C:$C,'Supply plan_distributor-wise'!$C32)</f>
        <v>75</v>
      </c>
      <c r="BE32" s="272">
        <f>SUMIFS(Distributor_projects!BA:BA,Distributor_projects!$B:$B,'Supply plan_distributor-wise'!$B32,Distributor_projects!$C:$C,'Supply plan_distributor-wise'!$C32)</f>
        <v>75</v>
      </c>
      <c r="BF32" s="272">
        <f>SUMIFS(Distributor_projects!BB:BB,Distributor_projects!$B:$B,'Supply plan_distributor-wise'!$B32,Distributor_projects!$C:$C,'Supply plan_distributor-wise'!$C32)</f>
        <v>75</v>
      </c>
      <c r="BG32" s="272">
        <f>SUMIFS(Distributor_projects!BC:BC,Distributor_projects!$B:$B,'Supply plan_distributor-wise'!$B32,Distributor_projects!$C:$C,'Supply plan_distributor-wise'!$C32)</f>
        <v>75</v>
      </c>
      <c r="BH32" s="272">
        <f>SUMIFS(Distributor_projects!BD:BD,Distributor_projects!$B:$B,'Supply plan_distributor-wise'!$B32,Distributor_projects!$C:$C,'Supply plan_distributor-wise'!$C32)</f>
        <v>75</v>
      </c>
      <c r="BI32" s="272">
        <f>SUMIFS(Distributor_projects!BE:BE,Distributor_projects!$B:$B,'Supply plan_distributor-wise'!$B32,Distributor_projects!$C:$C,'Supply plan_distributor-wise'!$C32)</f>
        <v>75</v>
      </c>
      <c r="BJ32" s="272">
        <f>SUMIFS(Distributor_projects!BF:BF,Distributor_projects!$B:$B,'Supply plan_distributor-wise'!$B32,Distributor_projects!$C:$C,'Supply plan_distributor-wise'!$C32)</f>
        <v>75</v>
      </c>
      <c r="BK32" s="272">
        <f>SUMIFS(Distributor_projects!BG:BG,Distributor_projects!$B:$B,'Supply plan_distributor-wise'!$B32,Distributor_projects!$C:$C,'Supply plan_distributor-wise'!$C32)</f>
        <v>75</v>
      </c>
      <c r="BL32" s="273">
        <f t="shared" si="2"/>
        <v>825</v>
      </c>
      <c r="BM32" s="165"/>
      <c r="BN32" s="181" t="s">
        <v>118</v>
      </c>
      <c r="BO32" s="185">
        <f>SUMIFS(Distributor_projects!BJ:BJ,Distributor_projects!$B:$B,'Supply plan_distributor-wise'!$B32,Distributor_projects!$C:$C,'Supply plan_distributor-wise'!$C32)</f>
        <v>50</v>
      </c>
      <c r="BP32" s="185">
        <f>SUMIFS(Distributor_projects!BK:BK,Distributor_projects!$B:$B,'Supply plan_distributor-wise'!$B32,Distributor_projects!$C:$C,'Supply plan_distributor-wise'!$C32)</f>
        <v>50</v>
      </c>
      <c r="BQ32" s="185">
        <f>SUMIFS(Distributor_projects!BL:BL,Distributor_projects!$B:$B,'Supply plan_distributor-wise'!$B32,Distributor_projects!$C:$C,'Supply plan_distributor-wise'!$C32)</f>
        <v>50</v>
      </c>
      <c r="BR32" s="185">
        <f>SUMIFS(Distributor_projects!BM:BM,Distributor_projects!$B:$B,'Supply plan_distributor-wise'!$B32,Distributor_projects!$C:$C,'Supply plan_distributor-wise'!$C32)</f>
        <v>75</v>
      </c>
      <c r="BS32" s="185">
        <f>SUMIFS(Distributor_projects!BN:BN,Distributor_projects!$B:$B,'Supply plan_distributor-wise'!$B32,Distributor_projects!$C:$C,'Supply plan_distributor-wise'!$C32)</f>
        <v>75</v>
      </c>
      <c r="BT32" s="185">
        <f>SUMIFS(Distributor_projects!BO:BO,Distributor_projects!$B:$B,'Supply plan_distributor-wise'!$B32,Distributor_projects!$C:$C,'Supply plan_distributor-wise'!$C32)</f>
        <v>75</v>
      </c>
      <c r="BU32" s="185">
        <f>SUMIFS(Distributor_projects!BP:BP,Distributor_projects!$B:$B,'Supply plan_distributor-wise'!$B32,Distributor_projects!$C:$C,'Supply plan_distributor-wise'!$C32)</f>
        <v>75</v>
      </c>
      <c r="BV32" s="185">
        <f>SUMIFS(Distributor_projects!BQ:BQ,Distributor_projects!$B:$B,'Supply plan_distributor-wise'!$B32,Distributor_projects!$C:$C,'Supply plan_distributor-wise'!$C32)</f>
        <v>75</v>
      </c>
      <c r="BW32" s="185">
        <f>SUMIFS(Distributor_projects!BR:BR,Distributor_projects!$B:$B,'Supply plan_distributor-wise'!$B32,Distributor_projects!$C:$C,'Supply plan_distributor-wise'!$C32)</f>
        <v>75</v>
      </c>
      <c r="BX32" s="185">
        <f>SUMIFS(Distributor_projects!BS:BS,Distributor_projects!$B:$B,'Supply plan_distributor-wise'!$B32,Distributor_projects!$C:$C,'Supply plan_distributor-wise'!$C32)</f>
        <v>75</v>
      </c>
      <c r="BY32" s="185">
        <f>SUMIFS(Distributor_projects!BT:BT,Distributor_projects!$B:$B,'Supply plan_distributor-wise'!$B32,Distributor_projects!$C:$C,'Supply plan_distributor-wise'!$C32)</f>
        <v>75</v>
      </c>
      <c r="BZ32" s="185">
        <f>SUMIFS(Distributor_projects!BU:BU,Distributor_projects!$B:$B,'Supply plan_distributor-wise'!$B32,Distributor_projects!$C:$C,'Supply plan_distributor-wise'!$C32)</f>
        <v>75</v>
      </c>
      <c r="CA32" s="273">
        <f t="shared" si="3"/>
        <v>825</v>
      </c>
      <c r="CB32" s="165"/>
      <c r="CC32" s="152"/>
      <c r="CD32" s="161" t="s">
        <v>165</v>
      </c>
      <c r="CE32" s="161" t="s">
        <v>165</v>
      </c>
      <c r="CF32" s="161" t="s">
        <v>165</v>
      </c>
      <c r="CG32" s="161" t="s">
        <v>165</v>
      </c>
      <c r="CH32" s="161" t="s">
        <v>165</v>
      </c>
      <c r="CI32" s="161" t="s">
        <v>165</v>
      </c>
      <c r="CJ32" s="161" t="s">
        <v>165</v>
      </c>
      <c r="CK32" s="161" t="s">
        <v>165</v>
      </c>
      <c r="CL32" s="161" t="s">
        <v>165</v>
      </c>
      <c r="CM32" s="161" t="s">
        <v>165</v>
      </c>
      <c r="CN32" s="161" t="s">
        <v>165</v>
      </c>
      <c r="CO32" s="161" t="s">
        <v>165</v>
      </c>
      <c r="CP32" s="161" t="s">
        <v>165</v>
      </c>
      <c r="CQ32" s="161" t="s">
        <v>165</v>
      </c>
      <c r="CR32" s="161" t="s">
        <v>165</v>
      </c>
      <c r="CS32" s="161" t="s">
        <v>165</v>
      </c>
      <c r="CT32" s="161" t="s">
        <v>165</v>
      </c>
      <c r="CU32" s="161" t="s">
        <v>165</v>
      </c>
      <c r="CV32" s="161" t="s">
        <v>165</v>
      </c>
      <c r="CW32" s="161" t="s">
        <v>165</v>
      </c>
      <c r="CX32" s="161" t="s">
        <v>165</v>
      </c>
      <c r="CY32" s="161" t="s">
        <v>165</v>
      </c>
      <c r="CZ32" s="161" t="s">
        <v>165</v>
      </c>
      <c r="DA32" s="161" t="s">
        <v>165</v>
      </c>
      <c r="DB32" s="161" t="s">
        <v>118</v>
      </c>
      <c r="DC32" s="161" t="s">
        <v>118</v>
      </c>
      <c r="DD32" s="161" t="s">
        <v>118</v>
      </c>
      <c r="DE32" s="161" t="s">
        <v>118</v>
      </c>
      <c r="DF32" s="161" t="s">
        <v>118</v>
      </c>
      <c r="DG32" s="161" t="s">
        <v>118</v>
      </c>
      <c r="DH32" s="161" t="s">
        <v>118</v>
      </c>
      <c r="DI32" s="161" t="s">
        <v>118</v>
      </c>
      <c r="DJ32" s="161" t="s">
        <v>118</v>
      </c>
      <c r="DK32" s="161" t="s">
        <v>118</v>
      </c>
      <c r="DL32" s="161" t="s">
        <v>118</v>
      </c>
      <c r="DM32" s="161" t="s">
        <v>118</v>
      </c>
      <c r="DN32" s="299" t="s">
        <v>165</v>
      </c>
      <c r="DO32" s="299" t="s">
        <v>165</v>
      </c>
      <c r="DP32" s="299" t="s">
        <v>165</v>
      </c>
      <c r="DQ32" s="299" t="s">
        <v>165</v>
      </c>
      <c r="DR32" s="299" t="s">
        <v>165</v>
      </c>
      <c r="DS32" s="299" t="s">
        <v>165</v>
      </c>
      <c r="DT32" s="299" t="s">
        <v>165</v>
      </c>
      <c r="DU32" s="299" t="s">
        <v>165</v>
      </c>
      <c r="DV32" s="299" t="s">
        <v>165</v>
      </c>
      <c r="DW32" s="299" t="s">
        <v>165</v>
      </c>
      <c r="DX32" s="299" t="s">
        <v>165</v>
      </c>
      <c r="DY32" s="299" t="s">
        <v>165</v>
      </c>
      <c r="DZ32" s="181" t="s">
        <v>118</v>
      </c>
      <c r="EA32" s="181" t="s">
        <v>118</v>
      </c>
      <c r="EB32" s="181" t="s">
        <v>118</v>
      </c>
      <c r="EC32" s="181" t="s">
        <v>118</v>
      </c>
      <c r="ED32" s="181" t="s">
        <v>118</v>
      </c>
      <c r="EE32" s="181" t="s">
        <v>118</v>
      </c>
      <c r="EF32" s="181" t="s">
        <v>118</v>
      </c>
      <c r="EG32" s="181" t="s">
        <v>118</v>
      </c>
      <c r="EH32" s="181" t="s">
        <v>118</v>
      </c>
      <c r="EI32" s="181" t="s">
        <v>118</v>
      </c>
      <c r="EJ32" s="181" t="s">
        <v>118</v>
      </c>
      <c r="EK32" s="181" t="s">
        <v>118</v>
      </c>
    </row>
    <row r="33" spans="1:141">
      <c r="A33" s="161" t="s">
        <v>327</v>
      </c>
      <c r="B33" s="162" t="s">
        <v>452</v>
      </c>
      <c r="C33" s="161" t="s">
        <v>352</v>
      </c>
      <c r="D33" s="161" t="s">
        <v>14</v>
      </c>
      <c r="E33" s="161" t="s">
        <v>687</v>
      </c>
      <c r="F33" s="161" t="s">
        <v>161</v>
      </c>
      <c r="G33" s="309">
        <f>SUMIFS('Retail_distributor-wise'!CZ:CZ,'Retail_distributor-wise'!$B:$B,'Supply plan_distributor-wise'!$B33,'Retail_distributor-wise'!$C:$C,'Supply plan_distributor-wise'!$C33)</f>
        <v>0</v>
      </c>
      <c r="H33" s="309">
        <f>SUMIFS('Retail_distributor-wise'!DA:DA,'Retail_distributor-wise'!$B:$B,'Supply plan_distributor-wise'!$B33,'Retail_distributor-wise'!$C:$C,'Supply plan_distributor-wise'!$C33)</f>
        <v>0</v>
      </c>
      <c r="I33" s="309">
        <f>SUMIFS('Retail_distributor-wise'!DB:DB,'Retail_distributor-wise'!$B:$B,'Supply plan_distributor-wise'!$B33,'Retail_distributor-wise'!$C:$C,'Supply plan_distributor-wise'!$C33)</f>
        <v>0</v>
      </c>
      <c r="J33" s="309">
        <f>SUMIFS('Retail_distributor-wise'!DC:DC,'Retail_distributor-wise'!$B:$B,'Supply plan_distributor-wise'!$B33,'Retail_distributor-wise'!$C:$C,'Supply plan_distributor-wise'!$C33)</f>
        <v>0</v>
      </c>
      <c r="K33" s="309">
        <f>SUMIFS('Retail_distributor-wise'!DD:DD,'Retail_distributor-wise'!$B:$B,'Supply plan_distributor-wise'!$B33,'Retail_distributor-wise'!$C:$C,'Supply plan_distributor-wise'!$C33)</f>
        <v>0</v>
      </c>
      <c r="L33" s="309">
        <f>SUMIFS('Retail_distributor-wise'!DE:DE,'Retail_distributor-wise'!$B:$B,'Supply plan_distributor-wise'!$B33,'Retail_distributor-wise'!$C:$C,'Supply plan_distributor-wise'!$C33)</f>
        <v>0</v>
      </c>
      <c r="M33" s="309">
        <f>SUMIFS('Retail_distributor-wise'!DF:DF,'Retail_distributor-wise'!$B:$B,'Supply plan_distributor-wise'!$B33,'Retail_distributor-wise'!$C:$C,'Supply plan_distributor-wise'!$C33)</f>
        <v>0</v>
      </c>
      <c r="N33" s="309">
        <f>SUMIFS('Retail_distributor-wise'!DG:DG,'Retail_distributor-wise'!$B:$B,'Supply plan_distributor-wise'!$B33,'Retail_distributor-wise'!$C:$C,'Supply plan_distributor-wise'!$C33)</f>
        <v>0</v>
      </c>
      <c r="O33" s="309">
        <f>SUMIFS('Retail_distributor-wise'!DH:DH,'Retail_distributor-wise'!$B:$B,'Supply plan_distributor-wise'!$B33,'Retail_distributor-wise'!$C:$C,'Supply plan_distributor-wise'!$C33)</f>
        <v>0</v>
      </c>
      <c r="P33" s="309">
        <f>SUMIFS('Retail_distributor-wise'!DI:DI,'Retail_distributor-wise'!$B:$B,'Supply plan_distributor-wise'!$B33,'Retail_distributor-wise'!$C:$C,'Supply plan_distributor-wise'!$C33)</f>
        <v>0</v>
      </c>
      <c r="Q33" s="309">
        <f>SUMIFS('Retail_distributor-wise'!DJ:DJ,'Retail_distributor-wise'!$B:$B,'Supply plan_distributor-wise'!$B33,'Retail_distributor-wise'!$C:$C,'Supply plan_distributor-wise'!$C33)</f>
        <v>0</v>
      </c>
      <c r="R33" s="309">
        <f>SUMIFS('Retail_distributor-wise'!DK:DK,'Retail_distributor-wise'!$B:$B,'Supply plan_distributor-wise'!$B33,'Retail_distributor-wise'!$C:$C,'Supply plan_distributor-wise'!$C33)</f>
        <v>0</v>
      </c>
      <c r="S33" s="310">
        <f t="shared" si="0"/>
        <v>0</v>
      </c>
      <c r="T33" s="251"/>
      <c r="U33" s="311"/>
      <c r="V33" s="309">
        <f>SUMIFS('Retail_distributor-wise'!DN:DN,'Retail_distributor-wise'!$B:$B,'Supply plan_distributor-wise'!$B33,'Retail_distributor-wise'!$C:$C,'Supply plan_distributor-wise'!$C33)</f>
        <v>0</v>
      </c>
      <c r="W33" s="309">
        <f>SUMIFS('Retail_distributor-wise'!DO:DO,'Retail_distributor-wise'!$B:$B,'Supply plan_distributor-wise'!$B33,'Retail_distributor-wise'!$C:$C,'Supply plan_distributor-wise'!$C33)</f>
        <v>0</v>
      </c>
      <c r="X33" s="309">
        <f>SUMIFS('Retail_distributor-wise'!DP:DP,'Retail_distributor-wise'!$B:$B,'Supply plan_distributor-wise'!$B33,'Retail_distributor-wise'!$C:$C,'Supply plan_distributor-wise'!$C33)</f>
        <v>0</v>
      </c>
      <c r="Y33" s="309">
        <f>SUMIFS('Retail_distributor-wise'!DQ:DQ,'Retail_distributor-wise'!$B:$B,'Supply plan_distributor-wise'!$B33,'Retail_distributor-wise'!$C:$C,'Supply plan_distributor-wise'!$C33)</f>
        <v>0</v>
      </c>
      <c r="Z33" s="309">
        <f>SUMIFS('Retail_distributor-wise'!DR:DR,'Retail_distributor-wise'!$B:$B,'Supply plan_distributor-wise'!$B33,'Retail_distributor-wise'!$C:$C,'Supply plan_distributor-wise'!$C33)</f>
        <v>0</v>
      </c>
      <c r="AA33" s="309">
        <f>SUMIFS('Retail_distributor-wise'!DS:DS,'Retail_distributor-wise'!$B:$B,'Supply plan_distributor-wise'!$B33,'Retail_distributor-wise'!$C:$C,'Supply plan_distributor-wise'!$C33)</f>
        <v>0</v>
      </c>
      <c r="AB33" s="309">
        <f>SUMIFS('Retail_distributor-wise'!DT:DT,'Retail_distributor-wise'!$B:$B,'Supply plan_distributor-wise'!$B33,'Retail_distributor-wise'!$C:$C,'Supply plan_distributor-wise'!$C33)</f>
        <v>0</v>
      </c>
      <c r="AC33" s="309">
        <f>SUMIFS('Retail_distributor-wise'!DU:DU,'Retail_distributor-wise'!$B:$B,'Supply plan_distributor-wise'!$B33,'Retail_distributor-wise'!$C:$C,'Supply plan_distributor-wise'!$C33)</f>
        <v>0</v>
      </c>
      <c r="AD33" s="309">
        <f>SUMIFS('Retail_distributor-wise'!DV:DV,'Retail_distributor-wise'!$B:$B,'Supply plan_distributor-wise'!$B33,'Retail_distributor-wise'!$C:$C,'Supply plan_distributor-wise'!$C33)</f>
        <v>0</v>
      </c>
      <c r="AE33" s="309">
        <f>SUMIFS('Retail_distributor-wise'!DW:DW,'Retail_distributor-wise'!$B:$B,'Supply plan_distributor-wise'!$B33,'Retail_distributor-wise'!$C:$C,'Supply plan_distributor-wise'!$C33)</f>
        <v>0</v>
      </c>
      <c r="AF33" s="309">
        <f>SUMIFS('Retail_distributor-wise'!DX:DX,'Retail_distributor-wise'!$B:$B,'Supply plan_distributor-wise'!$B33,'Retail_distributor-wise'!$C:$C,'Supply plan_distributor-wise'!$C33)</f>
        <v>0</v>
      </c>
      <c r="AG33" s="309">
        <f>SUMIFS('Retail_distributor-wise'!DY:DY,'Retail_distributor-wise'!$B:$B,'Supply plan_distributor-wise'!$B33,'Retail_distributor-wise'!$C:$C,'Supply plan_distributor-wise'!$C33)</f>
        <v>0</v>
      </c>
      <c r="AH33" s="310">
        <f t="shared" si="1"/>
        <v>0</v>
      </c>
      <c r="AI33" s="251"/>
      <c r="AJ33" s="161" t="s">
        <v>168</v>
      </c>
      <c r="AK33" s="272">
        <f>SUMIFS('Retail_distributor-wise'!BL:BL,'Retail_distributor-wise'!$B:$B,'Supply plan_distributor-wise'!$B33,'Retail_distributor-wise'!$C:$C,'Supply plan_distributor-wise'!$C33)</f>
        <v>100</v>
      </c>
      <c r="AL33" s="272">
        <f>SUMIFS('Retail_distributor-wise'!BM:BM,'Retail_distributor-wise'!$B:$B,'Supply plan_distributor-wise'!$B33,'Retail_distributor-wise'!$C:$C,'Supply plan_distributor-wise'!$C33)</f>
        <v>150</v>
      </c>
      <c r="AM33" s="272">
        <f>SUMIFS('Retail_distributor-wise'!BN:BN,'Retail_distributor-wise'!$B:$B,'Supply plan_distributor-wise'!$B33,'Retail_distributor-wise'!$C:$C,'Supply plan_distributor-wise'!$C33)</f>
        <v>100</v>
      </c>
      <c r="AN33" s="272">
        <f>SUMIFS('Retail_distributor-wise'!BO:BO,'Retail_distributor-wise'!$B:$B,'Supply plan_distributor-wise'!$B33,'Retail_distributor-wise'!$C:$C,'Supply plan_distributor-wise'!$C33)</f>
        <v>100</v>
      </c>
      <c r="AO33" s="272">
        <f>SUMIFS('Retail_distributor-wise'!BP:BP,'Retail_distributor-wise'!$B:$B,'Supply plan_distributor-wise'!$B33,'Retail_distributor-wise'!$C:$C,'Supply plan_distributor-wise'!$C33)</f>
        <v>100</v>
      </c>
      <c r="AP33" s="272">
        <f>SUMIFS('Retail_distributor-wise'!BQ:BQ,'Retail_distributor-wise'!$B:$B,'Supply plan_distributor-wise'!$B33,'Retail_distributor-wise'!$C:$C,'Supply plan_distributor-wise'!$C33)</f>
        <v>100</v>
      </c>
      <c r="AQ33" s="272">
        <f>SUMIFS('Retail_distributor-wise'!BR:BR,'Retail_distributor-wise'!$B:$B,'Supply plan_distributor-wise'!$B33,'Retail_distributor-wise'!$C:$C,'Supply plan_distributor-wise'!$C33)</f>
        <v>100</v>
      </c>
      <c r="AR33" s="272">
        <f>SUMIFS('Retail_distributor-wise'!BS:BS,'Retail_distributor-wise'!$B:$B,'Supply plan_distributor-wise'!$B33,'Retail_distributor-wise'!$C:$C,'Supply plan_distributor-wise'!$C33)</f>
        <v>150</v>
      </c>
      <c r="AS33" s="272">
        <f>SUMIFS('Retail_distributor-wise'!BT:BT,'Retail_distributor-wise'!$B:$B,'Supply plan_distributor-wise'!$B33,'Retail_distributor-wise'!$C:$C,'Supply plan_distributor-wise'!$C33)</f>
        <v>150</v>
      </c>
      <c r="AT33" s="272">
        <f>SUMIFS('Retail_distributor-wise'!BU:BU,'Retail_distributor-wise'!$B:$B,'Supply plan_distributor-wise'!$B33,'Retail_distributor-wise'!$C:$C,'Supply plan_distributor-wise'!$C33)</f>
        <v>200</v>
      </c>
      <c r="AU33" s="272">
        <f>SUMIFS('Retail_distributor-wise'!BV:BV,'Retail_distributor-wise'!$B:$B,'Supply plan_distributor-wise'!$B33,'Retail_distributor-wise'!$C:$C,'Supply plan_distributor-wise'!$C33)</f>
        <v>250</v>
      </c>
      <c r="AV33" s="272">
        <f>SUMIFS('Retail_distributor-wise'!BW:BW,'Retail_distributor-wise'!$B:$B,'Supply plan_distributor-wise'!$B33,'Retail_distributor-wise'!$C:$C,'Supply plan_distributor-wise'!$C33)</f>
        <v>250</v>
      </c>
      <c r="AW33" s="273">
        <f t="shared" si="6"/>
        <v>1750</v>
      </c>
      <c r="AX33" s="165"/>
      <c r="AY33" s="186"/>
      <c r="AZ33" s="272">
        <f>SUMIFS(Distributor_projects!AV:AV,Distributor_projects!$B:$B,'Supply plan_distributor-wise'!$B33,Distributor_projects!$C:$C,'Supply plan_distributor-wise'!$C33)</f>
        <v>0</v>
      </c>
      <c r="BA33" s="272">
        <f>SUMIFS(Distributor_projects!AW:AW,Distributor_projects!$B:$B,'Supply plan_distributor-wise'!$B33,Distributor_projects!$C:$C,'Supply plan_distributor-wise'!$C33)</f>
        <v>0</v>
      </c>
      <c r="BB33" s="272">
        <f>SUMIFS(Distributor_projects!AX:AX,Distributor_projects!$B:$B,'Supply plan_distributor-wise'!$B33,Distributor_projects!$C:$C,'Supply plan_distributor-wise'!$C33)</f>
        <v>0</v>
      </c>
      <c r="BC33" s="272">
        <f>SUMIFS(Distributor_projects!AY:AY,Distributor_projects!$B:$B,'Supply plan_distributor-wise'!$B33,Distributor_projects!$C:$C,'Supply plan_distributor-wise'!$C33)</f>
        <v>0</v>
      </c>
      <c r="BD33" s="272">
        <f>SUMIFS(Distributor_projects!AZ:AZ,Distributor_projects!$B:$B,'Supply plan_distributor-wise'!$B33,Distributor_projects!$C:$C,'Supply plan_distributor-wise'!$C33)</f>
        <v>0</v>
      </c>
      <c r="BE33" s="272">
        <f>SUMIFS(Distributor_projects!BA:BA,Distributor_projects!$B:$B,'Supply plan_distributor-wise'!$B33,Distributor_projects!$C:$C,'Supply plan_distributor-wise'!$C33)</f>
        <v>0</v>
      </c>
      <c r="BF33" s="272">
        <f>SUMIFS(Distributor_projects!BB:BB,Distributor_projects!$B:$B,'Supply plan_distributor-wise'!$B33,Distributor_projects!$C:$C,'Supply plan_distributor-wise'!$C33)</f>
        <v>0</v>
      </c>
      <c r="BG33" s="272">
        <f>SUMIFS(Distributor_projects!BC:BC,Distributor_projects!$B:$B,'Supply plan_distributor-wise'!$B33,Distributor_projects!$C:$C,'Supply plan_distributor-wise'!$C33)</f>
        <v>0</v>
      </c>
      <c r="BH33" s="272">
        <f>SUMIFS(Distributor_projects!BD:BD,Distributor_projects!$B:$B,'Supply plan_distributor-wise'!$B33,Distributor_projects!$C:$C,'Supply plan_distributor-wise'!$C33)</f>
        <v>0</v>
      </c>
      <c r="BI33" s="272">
        <f>SUMIFS(Distributor_projects!BE:BE,Distributor_projects!$B:$B,'Supply plan_distributor-wise'!$B33,Distributor_projects!$C:$C,'Supply plan_distributor-wise'!$C33)</f>
        <v>0</v>
      </c>
      <c r="BJ33" s="272">
        <f>SUMIFS(Distributor_projects!BF:BF,Distributor_projects!$B:$B,'Supply plan_distributor-wise'!$B33,Distributor_projects!$C:$C,'Supply plan_distributor-wise'!$C33)</f>
        <v>0</v>
      </c>
      <c r="BK33" s="272">
        <f>SUMIFS(Distributor_projects!BG:BG,Distributor_projects!$B:$B,'Supply plan_distributor-wise'!$B33,Distributor_projects!$C:$C,'Supply plan_distributor-wise'!$C33)</f>
        <v>0</v>
      </c>
      <c r="BL33" s="273">
        <f t="shared" si="2"/>
        <v>0</v>
      </c>
      <c r="BM33" s="165"/>
      <c r="BN33" s="161" t="s">
        <v>168</v>
      </c>
      <c r="BO33" s="185">
        <f>SUMIFS(Distributor_projects!BJ:BJ,Distributor_projects!$B:$B,'Supply plan_distributor-wise'!$B33,Distributor_projects!$C:$C,'Supply plan_distributor-wise'!$C33)</f>
        <v>50</v>
      </c>
      <c r="BP33" s="185">
        <f>SUMIFS(Distributor_projects!BK:BK,Distributor_projects!$B:$B,'Supply plan_distributor-wise'!$B33,Distributor_projects!$C:$C,'Supply plan_distributor-wise'!$C33)</f>
        <v>50</v>
      </c>
      <c r="BQ33" s="185">
        <f>SUMIFS(Distributor_projects!BL:BL,Distributor_projects!$B:$B,'Supply plan_distributor-wise'!$B33,Distributor_projects!$C:$C,'Supply plan_distributor-wise'!$C33)</f>
        <v>50</v>
      </c>
      <c r="BR33" s="185">
        <f>SUMIFS(Distributor_projects!BM:BM,Distributor_projects!$B:$B,'Supply plan_distributor-wise'!$B33,Distributor_projects!$C:$C,'Supply plan_distributor-wise'!$C33)</f>
        <v>50</v>
      </c>
      <c r="BS33" s="185">
        <f>SUMIFS(Distributor_projects!BN:BN,Distributor_projects!$B:$B,'Supply plan_distributor-wise'!$B33,Distributor_projects!$C:$C,'Supply plan_distributor-wise'!$C33)</f>
        <v>50</v>
      </c>
      <c r="BT33" s="185">
        <f>SUMIFS(Distributor_projects!BO:BO,Distributor_projects!$B:$B,'Supply plan_distributor-wise'!$B33,Distributor_projects!$C:$C,'Supply plan_distributor-wise'!$C33)</f>
        <v>50</v>
      </c>
      <c r="BU33" s="185">
        <f>SUMIFS(Distributor_projects!BP:BP,Distributor_projects!$B:$B,'Supply plan_distributor-wise'!$B33,Distributor_projects!$C:$C,'Supply plan_distributor-wise'!$C33)</f>
        <v>50</v>
      </c>
      <c r="BV33" s="185">
        <f>SUMIFS(Distributor_projects!BQ:BQ,Distributor_projects!$B:$B,'Supply plan_distributor-wise'!$B33,Distributor_projects!$C:$C,'Supply plan_distributor-wise'!$C33)</f>
        <v>50</v>
      </c>
      <c r="BW33" s="185">
        <f>SUMIFS(Distributor_projects!BR:BR,Distributor_projects!$B:$B,'Supply plan_distributor-wise'!$B33,Distributor_projects!$C:$C,'Supply plan_distributor-wise'!$C33)</f>
        <v>50</v>
      </c>
      <c r="BX33" s="185">
        <f>SUMIFS(Distributor_projects!BS:BS,Distributor_projects!$B:$B,'Supply plan_distributor-wise'!$B33,Distributor_projects!$C:$C,'Supply plan_distributor-wise'!$C33)</f>
        <v>50</v>
      </c>
      <c r="BY33" s="185">
        <f>SUMIFS(Distributor_projects!BT:BT,Distributor_projects!$B:$B,'Supply plan_distributor-wise'!$B33,Distributor_projects!$C:$C,'Supply plan_distributor-wise'!$C33)</f>
        <v>50</v>
      </c>
      <c r="BZ33" s="185">
        <f>SUMIFS(Distributor_projects!BU:BU,Distributor_projects!$B:$B,'Supply plan_distributor-wise'!$B33,Distributor_projects!$C:$C,'Supply plan_distributor-wise'!$C33)</f>
        <v>50</v>
      </c>
      <c r="CA33" s="273">
        <f t="shared" si="3"/>
        <v>600</v>
      </c>
      <c r="CB33" s="165"/>
      <c r="CC33" s="152"/>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8"/>
      <c r="DB33" s="161" t="s">
        <v>118</v>
      </c>
      <c r="DC33" s="161" t="s">
        <v>118</v>
      </c>
      <c r="DD33" s="161" t="s">
        <v>118</v>
      </c>
      <c r="DE33" s="161" t="s">
        <v>168</v>
      </c>
      <c r="DF33" s="161" t="s">
        <v>168</v>
      </c>
      <c r="DG33" s="161" t="s">
        <v>168</v>
      </c>
      <c r="DH33" s="161" t="s">
        <v>168</v>
      </c>
      <c r="DI33" s="161" t="s">
        <v>168</v>
      </c>
      <c r="DJ33" s="161" t="s">
        <v>168</v>
      </c>
      <c r="DK33" s="161" t="s">
        <v>168</v>
      </c>
      <c r="DL33" s="161" t="s">
        <v>168</v>
      </c>
      <c r="DM33" s="161" t="s">
        <v>168</v>
      </c>
      <c r="DN33" s="330"/>
      <c r="DO33" s="330"/>
      <c r="DP33" s="330"/>
      <c r="DQ33" s="330"/>
      <c r="DR33" s="330"/>
      <c r="DS33" s="330"/>
      <c r="DT33" s="330"/>
      <c r="DU33" s="330"/>
      <c r="DV33" s="330"/>
      <c r="DW33" s="330"/>
      <c r="DX33" s="330"/>
      <c r="DY33" s="331"/>
      <c r="DZ33" s="161" t="s">
        <v>168</v>
      </c>
      <c r="EA33" s="161" t="s">
        <v>168</v>
      </c>
      <c r="EB33" s="161" t="s">
        <v>168</v>
      </c>
      <c r="EC33" s="161" t="s">
        <v>168</v>
      </c>
      <c r="ED33" s="161" t="s">
        <v>168</v>
      </c>
      <c r="EE33" s="161" t="s">
        <v>168</v>
      </c>
      <c r="EF33" s="161" t="s">
        <v>168</v>
      </c>
      <c r="EG33" s="161" t="s">
        <v>168</v>
      </c>
      <c r="EH33" s="161" t="s">
        <v>168</v>
      </c>
      <c r="EI33" s="161" t="s">
        <v>168</v>
      </c>
      <c r="EJ33" s="161" t="s">
        <v>168</v>
      </c>
      <c r="EK33" s="161" t="s">
        <v>168</v>
      </c>
    </row>
    <row r="34" spans="1:141">
      <c r="A34" s="161" t="s">
        <v>327</v>
      </c>
      <c r="B34" s="162" t="s">
        <v>453</v>
      </c>
      <c r="C34" s="161" t="s">
        <v>352</v>
      </c>
      <c r="D34" s="161" t="s">
        <v>14</v>
      </c>
      <c r="E34" s="161" t="s">
        <v>687</v>
      </c>
      <c r="F34" s="161" t="s">
        <v>161</v>
      </c>
      <c r="G34" s="309">
        <f>SUMIFS('Retail_distributor-wise'!CZ:CZ,'Retail_distributor-wise'!$B:$B,'Supply plan_distributor-wise'!$B34,'Retail_distributor-wise'!$C:$C,'Supply plan_distributor-wise'!$C34)</f>
        <v>0</v>
      </c>
      <c r="H34" s="309">
        <f>SUMIFS('Retail_distributor-wise'!DA:DA,'Retail_distributor-wise'!$B:$B,'Supply plan_distributor-wise'!$B34,'Retail_distributor-wise'!$C:$C,'Supply plan_distributor-wise'!$C34)</f>
        <v>0</v>
      </c>
      <c r="I34" s="309">
        <f>SUMIFS('Retail_distributor-wise'!DB:DB,'Retail_distributor-wise'!$B:$B,'Supply plan_distributor-wise'!$B34,'Retail_distributor-wise'!$C:$C,'Supply plan_distributor-wise'!$C34)</f>
        <v>0</v>
      </c>
      <c r="J34" s="309">
        <f>SUMIFS('Retail_distributor-wise'!DC:DC,'Retail_distributor-wise'!$B:$B,'Supply plan_distributor-wise'!$B34,'Retail_distributor-wise'!$C:$C,'Supply plan_distributor-wise'!$C34)</f>
        <v>0</v>
      </c>
      <c r="K34" s="309">
        <f>SUMIFS('Retail_distributor-wise'!DD:DD,'Retail_distributor-wise'!$B:$B,'Supply plan_distributor-wise'!$B34,'Retail_distributor-wise'!$C:$C,'Supply plan_distributor-wise'!$C34)</f>
        <v>0</v>
      </c>
      <c r="L34" s="309">
        <f>SUMIFS('Retail_distributor-wise'!DE:DE,'Retail_distributor-wise'!$B:$B,'Supply plan_distributor-wise'!$B34,'Retail_distributor-wise'!$C:$C,'Supply plan_distributor-wise'!$C34)</f>
        <v>0</v>
      </c>
      <c r="M34" s="309">
        <f>SUMIFS('Retail_distributor-wise'!DF:DF,'Retail_distributor-wise'!$B:$B,'Supply plan_distributor-wise'!$B34,'Retail_distributor-wise'!$C:$C,'Supply plan_distributor-wise'!$C34)</f>
        <v>0</v>
      </c>
      <c r="N34" s="309">
        <f>SUMIFS('Retail_distributor-wise'!DG:DG,'Retail_distributor-wise'!$B:$B,'Supply plan_distributor-wise'!$B34,'Retail_distributor-wise'!$C:$C,'Supply plan_distributor-wise'!$C34)</f>
        <v>0</v>
      </c>
      <c r="O34" s="309">
        <f>SUMIFS('Retail_distributor-wise'!DH:DH,'Retail_distributor-wise'!$B:$B,'Supply plan_distributor-wise'!$B34,'Retail_distributor-wise'!$C:$C,'Supply plan_distributor-wise'!$C34)</f>
        <v>0</v>
      </c>
      <c r="P34" s="309">
        <f>SUMIFS('Retail_distributor-wise'!DI:DI,'Retail_distributor-wise'!$B:$B,'Supply plan_distributor-wise'!$B34,'Retail_distributor-wise'!$C:$C,'Supply plan_distributor-wise'!$C34)</f>
        <v>0</v>
      </c>
      <c r="Q34" s="309">
        <f>SUMIFS('Retail_distributor-wise'!DJ:DJ,'Retail_distributor-wise'!$B:$B,'Supply plan_distributor-wise'!$B34,'Retail_distributor-wise'!$C:$C,'Supply plan_distributor-wise'!$C34)</f>
        <v>0</v>
      </c>
      <c r="R34" s="309">
        <f>SUMIFS('Retail_distributor-wise'!DK:DK,'Retail_distributor-wise'!$B:$B,'Supply plan_distributor-wise'!$B34,'Retail_distributor-wise'!$C:$C,'Supply plan_distributor-wise'!$C34)</f>
        <v>0</v>
      </c>
      <c r="S34" s="310">
        <f t="shared" si="0"/>
        <v>0</v>
      </c>
      <c r="T34" s="251"/>
      <c r="U34" s="311"/>
      <c r="V34" s="309">
        <f>SUMIFS('Retail_distributor-wise'!DN:DN,'Retail_distributor-wise'!$B:$B,'Supply plan_distributor-wise'!$B34,'Retail_distributor-wise'!$C:$C,'Supply plan_distributor-wise'!$C34)</f>
        <v>0</v>
      </c>
      <c r="W34" s="309">
        <f>SUMIFS('Retail_distributor-wise'!DO:DO,'Retail_distributor-wise'!$B:$B,'Supply plan_distributor-wise'!$B34,'Retail_distributor-wise'!$C:$C,'Supply plan_distributor-wise'!$C34)</f>
        <v>0</v>
      </c>
      <c r="X34" s="309">
        <f>SUMIFS('Retail_distributor-wise'!DP:DP,'Retail_distributor-wise'!$B:$B,'Supply plan_distributor-wise'!$B34,'Retail_distributor-wise'!$C:$C,'Supply plan_distributor-wise'!$C34)</f>
        <v>0</v>
      </c>
      <c r="Y34" s="309">
        <f>SUMIFS('Retail_distributor-wise'!DQ:DQ,'Retail_distributor-wise'!$B:$B,'Supply plan_distributor-wise'!$B34,'Retail_distributor-wise'!$C:$C,'Supply plan_distributor-wise'!$C34)</f>
        <v>0</v>
      </c>
      <c r="Z34" s="309">
        <f>SUMIFS('Retail_distributor-wise'!DR:DR,'Retail_distributor-wise'!$B:$B,'Supply plan_distributor-wise'!$B34,'Retail_distributor-wise'!$C:$C,'Supply plan_distributor-wise'!$C34)</f>
        <v>0</v>
      </c>
      <c r="AA34" s="309">
        <f>SUMIFS('Retail_distributor-wise'!DS:DS,'Retail_distributor-wise'!$B:$B,'Supply plan_distributor-wise'!$B34,'Retail_distributor-wise'!$C:$C,'Supply plan_distributor-wise'!$C34)</f>
        <v>0</v>
      </c>
      <c r="AB34" s="309">
        <f>SUMIFS('Retail_distributor-wise'!DT:DT,'Retail_distributor-wise'!$B:$B,'Supply plan_distributor-wise'!$B34,'Retail_distributor-wise'!$C:$C,'Supply plan_distributor-wise'!$C34)</f>
        <v>0</v>
      </c>
      <c r="AC34" s="309">
        <f>SUMIFS('Retail_distributor-wise'!DU:DU,'Retail_distributor-wise'!$B:$B,'Supply plan_distributor-wise'!$B34,'Retail_distributor-wise'!$C:$C,'Supply plan_distributor-wise'!$C34)</f>
        <v>0</v>
      </c>
      <c r="AD34" s="309">
        <f>SUMIFS('Retail_distributor-wise'!DV:DV,'Retail_distributor-wise'!$B:$B,'Supply plan_distributor-wise'!$B34,'Retail_distributor-wise'!$C:$C,'Supply plan_distributor-wise'!$C34)</f>
        <v>0</v>
      </c>
      <c r="AE34" s="309">
        <f>SUMIFS('Retail_distributor-wise'!DW:DW,'Retail_distributor-wise'!$B:$B,'Supply plan_distributor-wise'!$B34,'Retail_distributor-wise'!$C:$C,'Supply plan_distributor-wise'!$C34)</f>
        <v>0</v>
      </c>
      <c r="AF34" s="309">
        <f>SUMIFS('Retail_distributor-wise'!DX:DX,'Retail_distributor-wise'!$B:$B,'Supply plan_distributor-wise'!$B34,'Retail_distributor-wise'!$C:$C,'Supply plan_distributor-wise'!$C34)</f>
        <v>0</v>
      </c>
      <c r="AG34" s="309">
        <f>SUMIFS('Retail_distributor-wise'!DY:DY,'Retail_distributor-wise'!$B:$B,'Supply plan_distributor-wise'!$B34,'Retail_distributor-wise'!$C:$C,'Supply plan_distributor-wise'!$C34)</f>
        <v>0</v>
      </c>
      <c r="AH34" s="310">
        <f t="shared" si="1"/>
        <v>0</v>
      </c>
      <c r="AI34" s="251"/>
      <c r="AJ34" s="161" t="s">
        <v>168</v>
      </c>
      <c r="AK34" s="272">
        <f>SUMIFS('Retail_distributor-wise'!BL:BL,'Retail_distributor-wise'!$B:$B,'Supply plan_distributor-wise'!$B34,'Retail_distributor-wise'!$C:$C,'Supply plan_distributor-wise'!$C34)</f>
        <v>600</v>
      </c>
      <c r="AL34" s="272">
        <f>SUMIFS('Retail_distributor-wise'!BM:BM,'Retail_distributor-wise'!$B:$B,'Supply plan_distributor-wise'!$B34,'Retail_distributor-wise'!$C:$C,'Supply plan_distributor-wise'!$C34)</f>
        <v>800</v>
      </c>
      <c r="AM34" s="272">
        <f>SUMIFS('Retail_distributor-wise'!BN:BN,'Retail_distributor-wise'!$B:$B,'Supply plan_distributor-wise'!$B34,'Retail_distributor-wise'!$C:$C,'Supply plan_distributor-wise'!$C34)</f>
        <v>700</v>
      </c>
      <c r="AN34" s="272">
        <f>SUMIFS('Retail_distributor-wise'!BO:BO,'Retail_distributor-wise'!$B:$B,'Supply plan_distributor-wise'!$B34,'Retail_distributor-wise'!$C:$C,'Supply plan_distributor-wise'!$C34)</f>
        <v>600</v>
      </c>
      <c r="AO34" s="272">
        <f>SUMIFS('Retail_distributor-wise'!BP:BP,'Retail_distributor-wise'!$B:$B,'Supply plan_distributor-wise'!$B34,'Retail_distributor-wise'!$C:$C,'Supply plan_distributor-wise'!$C34)</f>
        <v>500</v>
      </c>
      <c r="AP34" s="272">
        <f>SUMIFS('Retail_distributor-wise'!BQ:BQ,'Retail_distributor-wise'!$B:$B,'Supply plan_distributor-wise'!$B34,'Retail_distributor-wise'!$C:$C,'Supply plan_distributor-wise'!$C34)</f>
        <v>550</v>
      </c>
      <c r="AQ34" s="272">
        <f>SUMIFS('Retail_distributor-wise'!BR:BR,'Retail_distributor-wise'!$B:$B,'Supply plan_distributor-wise'!$B34,'Retail_distributor-wise'!$C:$C,'Supply plan_distributor-wise'!$C34)</f>
        <v>700</v>
      </c>
      <c r="AR34" s="272">
        <f>SUMIFS('Retail_distributor-wise'!BS:BS,'Retail_distributor-wise'!$B:$B,'Supply plan_distributor-wise'!$B34,'Retail_distributor-wise'!$C:$C,'Supply plan_distributor-wise'!$C34)</f>
        <v>850</v>
      </c>
      <c r="AS34" s="272">
        <f>SUMIFS('Retail_distributor-wise'!BT:BT,'Retail_distributor-wise'!$B:$B,'Supply plan_distributor-wise'!$B34,'Retail_distributor-wise'!$C:$C,'Supply plan_distributor-wise'!$C34)</f>
        <v>900</v>
      </c>
      <c r="AT34" s="272">
        <f>SUMIFS('Retail_distributor-wise'!BU:BU,'Retail_distributor-wise'!$B:$B,'Supply plan_distributor-wise'!$B34,'Retail_distributor-wise'!$C:$C,'Supply plan_distributor-wise'!$C34)</f>
        <v>1150</v>
      </c>
      <c r="AU34" s="272">
        <f>SUMIFS('Retail_distributor-wise'!BV:BV,'Retail_distributor-wise'!$B:$B,'Supply plan_distributor-wise'!$B34,'Retail_distributor-wise'!$C:$C,'Supply plan_distributor-wise'!$C34)</f>
        <v>1300</v>
      </c>
      <c r="AV34" s="272">
        <f>SUMIFS('Retail_distributor-wise'!BW:BW,'Retail_distributor-wise'!$B:$B,'Supply plan_distributor-wise'!$B34,'Retail_distributor-wise'!$C:$C,'Supply plan_distributor-wise'!$C34)</f>
        <v>1500</v>
      </c>
      <c r="AW34" s="273">
        <f t="shared" si="6"/>
        <v>10150</v>
      </c>
      <c r="AX34" s="165"/>
      <c r="AY34" s="186"/>
      <c r="AZ34" s="272">
        <f>SUMIFS(Distributor_projects!AV:AV,Distributor_projects!$B:$B,'Supply plan_distributor-wise'!$B34,Distributor_projects!$C:$C,'Supply plan_distributor-wise'!$C34)</f>
        <v>0</v>
      </c>
      <c r="BA34" s="272">
        <f>SUMIFS(Distributor_projects!AW:AW,Distributor_projects!$B:$B,'Supply plan_distributor-wise'!$B34,Distributor_projects!$C:$C,'Supply plan_distributor-wise'!$C34)</f>
        <v>0</v>
      </c>
      <c r="BB34" s="272">
        <f>SUMIFS(Distributor_projects!AX:AX,Distributor_projects!$B:$B,'Supply plan_distributor-wise'!$B34,Distributor_projects!$C:$C,'Supply plan_distributor-wise'!$C34)</f>
        <v>0</v>
      </c>
      <c r="BC34" s="272">
        <f>SUMIFS(Distributor_projects!AY:AY,Distributor_projects!$B:$B,'Supply plan_distributor-wise'!$B34,Distributor_projects!$C:$C,'Supply plan_distributor-wise'!$C34)</f>
        <v>0</v>
      </c>
      <c r="BD34" s="272">
        <f>SUMIFS(Distributor_projects!AZ:AZ,Distributor_projects!$B:$B,'Supply plan_distributor-wise'!$B34,Distributor_projects!$C:$C,'Supply plan_distributor-wise'!$C34)</f>
        <v>0</v>
      </c>
      <c r="BE34" s="272">
        <f>SUMIFS(Distributor_projects!BA:BA,Distributor_projects!$B:$B,'Supply plan_distributor-wise'!$B34,Distributor_projects!$C:$C,'Supply plan_distributor-wise'!$C34)</f>
        <v>0</v>
      </c>
      <c r="BF34" s="272">
        <f>SUMIFS(Distributor_projects!BB:BB,Distributor_projects!$B:$B,'Supply plan_distributor-wise'!$B34,Distributor_projects!$C:$C,'Supply plan_distributor-wise'!$C34)</f>
        <v>0</v>
      </c>
      <c r="BG34" s="272">
        <f>SUMIFS(Distributor_projects!BC:BC,Distributor_projects!$B:$B,'Supply plan_distributor-wise'!$B34,Distributor_projects!$C:$C,'Supply plan_distributor-wise'!$C34)</f>
        <v>0</v>
      </c>
      <c r="BH34" s="272">
        <f>SUMIFS(Distributor_projects!BD:BD,Distributor_projects!$B:$B,'Supply plan_distributor-wise'!$B34,Distributor_projects!$C:$C,'Supply plan_distributor-wise'!$C34)</f>
        <v>0</v>
      </c>
      <c r="BI34" s="272">
        <f>SUMIFS(Distributor_projects!BE:BE,Distributor_projects!$B:$B,'Supply plan_distributor-wise'!$B34,Distributor_projects!$C:$C,'Supply plan_distributor-wise'!$C34)</f>
        <v>0</v>
      </c>
      <c r="BJ34" s="272">
        <f>SUMIFS(Distributor_projects!BF:BF,Distributor_projects!$B:$B,'Supply plan_distributor-wise'!$B34,Distributor_projects!$C:$C,'Supply plan_distributor-wise'!$C34)</f>
        <v>0</v>
      </c>
      <c r="BK34" s="272">
        <f>SUMIFS(Distributor_projects!BG:BG,Distributor_projects!$B:$B,'Supply plan_distributor-wise'!$B34,Distributor_projects!$C:$C,'Supply plan_distributor-wise'!$C34)</f>
        <v>0</v>
      </c>
      <c r="BL34" s="273">
        <f t="shared" si="2"/>
        <v>0</v>
      </c>
      <c r="BM34" s="165"/>
      <c r="BN34" s="161" t="s">
        <v>168</v>
      </c>
      <c r="BO34" s="185">
        <f>SUMIFS(Distributor_projects!BJ:BJ,Distributor_projects!$B:$B,'Supply plan_distributor-wise'!$B34,Distributor_projects!$C:$C,'Supply plan_distributor-wise'!$C34)</f>
        <v>150</v>
      </c>
      <c r="BP34" s="185">
        <f>SUMIFS(Distributor_projects!BK:BK,Distributor_projects!$B:$B,'Supply plan_distributor-wise'!$B34,Distributor_projects!$C:$C,'Supply plan_distributor-wise'!$C34)</f>
        <v>150</v>
      </c>
      <c r="BQ34" s="185">
        <f>SUMIFS(Distributor_projects!BL:BL,Distributor_projects!$B:$B,'Supply plan_distributor-wise'!$B34,Distributor_projects!$C:$C,'Supply plan_distributor-wise'!$C34)</f>
        <v>150</v>
      </c>
      <c r="BR34" s="185">
        <f>SUMIFS(Distributor_projects!BM:BM,Distributor_projects!$B:$B,'Supply plan_distributor-wise'!$B34,Distributor_projects!$C:$C,'Supply plan_distributor-wise'!$C34)</f>
        <v>150</v>
      </c>
      <c r="BS34" s="185">
        <f>SUMIFS(Distributor_projects!BN:BN,Distributor_projects!$B:$B,'Supply plan_distributor-wise'!$B34,Distributor_projects!$C:$C,'Supply plan_distributor-wise'!$C34)</f>
        <v>200</v>
      </c>
      <c r="BT34" s="185">
        <f>SUMIFS(Distributor_projects!BO:BO,Distributor_projects!$B:$B,'Supply plan_distributor-wise'!$B34,Distributor_projects!$C:$C,'Supply plan_distributor-wise'!$C34)</f>
        <v>200</v>
      </c>
      <c r="BU34" s="185">
        <f>SUMIFS(Distributor_projects!BP:BP,Distributor_projects!$B:$B,'Supply plan_distributor-wise'!$B34,Distributor_projects!$C:$C,'Supply plan_distributor-wise'!$C34)</f>
        <v>200</v>
      </c>
      <c r="BV34" s="185">
        <f>SUMIFS(Distributor_projects!BQ:BQ,Distributor_projects!$B:$B,'Supply plan_distributor-wise'!$B34,Distributor_projects!$C:$C,'Supply plan_distributor-wise'!$C34)</f>
        <v>200</v>
      </c>
      <c r="BW34" s="185">
        <f>SUMIFS(Distributor_projects!BR:BR,Distributor_projects!$B:$B,'Supply plan_distributor-wise'!$B34,Distributor_projects!$C:$C,'Supply plan_distributor-wise'!$C34)</f>
        <v>200</v>
      </c>
      <c r="BX34" s="185">
        <f>SUMIFS(Distributor_projects!BS:BS,Distributor_projects!$B:$B,'Supply plan_distributor-wise'!$B34,Distributor_projects!$C:$C,'Supply plan_distributor-wise'!$C34)</f>
        <v>200</v>
      </c>
      <c r="BY34" s="185">
        <f>SUMIFS(Distributor_projects!BT:BT,Distributor_projects!$B:$B,'Supply plan_distributor-wise'!$B34,Distributor_projects!$C:$C,'Supply plan_distributor-wise'!$C34)</f>
        <v>200</v>
      </c>
      <c r="BZ34" s="185">
        <f>SUMIFS(Distributor_projects!BU:BU,Distributor_projects!$B:$B,'Supply plan_distributor-wise'!$B34,Distributor_projects!$C:$C,'Supply plan_distributor-wise'!$C34)</f>
        <v>200</v>
      </c>
      <c r="CA34" s="273">
        <f t="shared" si="3"/>
        <v>2200</v>
      </c>
      <c r="CB34" s="165"/>
      <c r="CC34" s="152"/>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8"/>
      <c r="DB34" s="161" t="s">
        <v>118</v>
      </c>
      <c r="DC34" s="161" t="s">
        <v>118</v>
      </c>
      <c r="DD34" s="161" t="s">
        <v>118</v>
      </c>
      <c r="DE34" s="161" t="s">
        <v>168</v>
      </c>
      <c r="DF34" s="161" t="s">
        <v>168</v>
      </c>
      <c r="DG34" s="161" t="s">
        <v>168</v>
      </c>
      <c r="DH34" s="161" t="s">
        <v>168</v>
      </c>
      <c r="DI34" s="161" t="s">
        <v>168</v>
      </c>
      <c r="DJ34" s="161" t="s">
        <v>168</v>
      </c>
      <c r="DK34" s="161" t="s">
        <v>168</v>
      </c>
      <c r="DL34" s="161" t="s">
        <v>168</v>
      </c>
      <c r="DM34" s="161" t="s">
        <v>168</v>
      </c>
      <c r="DN34" s="330"/>
      <c r="DO34" s="330"/>
      <c r="DP34" s="330"/>
      <c r="DQ34" s="330"/>
      <c r="DR34" s="330"/>
      <c r="DS34" s="330"/>
      <c r="DT34" s="330"/>
      <c r="DU34" s="330"/>
      <c r="DV34" s="330"/>
      <c r="DW34" s="330"/>
      <c r="DX34" s="330"/>
      <c r="DY34" s="331"/>
      <c r="DZ34" s="161" t="s">
        <v>168</v>
      </c>
      <c r="EA34" s="161" t="s">
        <v>168</v>
      </c>
      <c r="EB34" s="161" t="s">
        <v>168</v>
      </c>
      <c r="EC34" s="161" t="s">
        <v>168</v>
      </c>
      <c r="ED34" s="161" t="s">
        <v>168</v>
      </c>
      <c r="EE34" s="161" t="s">
        <v>168</v>
      </c>
      <c r="EF34" s="161" t="s">
        <v>168</v>
      </c>
      <c r="EG34" s="161" t="s">
        <v>168</v>
      </c>
      <c r="EH34" s="161" t="s">
        <v>168</v>
      </c>
      <c r="EI34" s="161" t="s">
        <v>168</v>
      </c>
      <c r="EJ34" s="161" t="s">
        <v>168</v>
      </c>
      <c r="EK34" s="161" t="s">
        <v>168</v>
      </c>
    </row>
    <row r="35" spans="1:141">
      <c r="A35" s="161" t="s">
        <v>327</v>
      </c>
      <c r="B35" s="162" t="s">
        <v>454</v>
      </c>
      <c r="C35" s="161" t="s">
        <v>352</v>
      </c>
      <c r="D35" s="161" t="s">
        <v>14</v>
      </c>
      <c r="E35" s="161" t="s">
        <v>687</v>
      </c>
      <c r="F35" s="161" t="s">
        <v>161</v>
      </c>
      <c r="G35" s="309">
        <f>SUMIFS('Retail_distributor-wise'!CZ:CZ,'Retail_distributor-wise'!$B:$B,'Supply plan_distributor-wise'!$B35,'Retail_distributor-wise'!$C:$C,'Supply plan_distributor-wise'!$C35)</f>
        <v>0</v>
      </c>
      <c r="H35" s="309">
        <f>SUMIFS('Retail_distributor-wise'!DA:DA,'Retail_distributor-wise'!$B:$B,'Supply plan_distributor-wise'!$B35,'Retail_distributor-wise'!$C:$C,'Supply plan_distributor-wise'!$C35)</f>
        <v>0</v>
      </c>
      <c r="I35" s="309">
        <f>SUMIFS('Retail_distributor-wise'!DB:DB,'Retail_distributor-wise'!$B:$B,'Supply plan_distributor-wise'!$B35,'Retail_distributor-wise'!$C:$C,'Supply plan_distributor-wise'!$C35)</f>
        <v>0</v>
      </c>
      <c r="J35" s="309">
        <f>SUMIFS('Retail_distributor-wise'!DC:DC,'Retail_distributor-wise'!$B:$B,'Supply plan_distributor-wise'!$B35,'Retail_distributor-wise'!$C:$C,'Supply plan_distributor-wise'!$C35)</f>
        <v>0</v>
      </c>
      <c r="K35" s="309">
        <f>SUMIFS('Retail_distributor-wise'!DD:DD,'Retail_distributor-wise'!$B:$B,'Supply plan_distributor-wise'!$B35,'Retail_distributor-wise'!$C:$C,'Supply plan_distributor-wise'!$C35)</f>
        <v>0</v>
      </c>
      <c r="L35" s="309">
        <f>SUMIFS('Retail_distributor-wise'!DE:DE,'Retail_distributor-wise'!$B:$B,'Supply plan_distributor-wise'!$B35,'Retail_distributor-wise'!$C:$C,'Supply plan_distributor-wise'!$C35)</f>
        <v>0</v>
      </c>
      <c r="M35" s="309">
        <f>SUMIFS('Retail_distributor-wise'!DF:DF,'Retail_distributor-wise'!$B:$B,'Supply plan_distributor-wise'!$B35,'Retail_distributor-wise'!$C:$C,'Supply plan_distributor-wise'!$C35)</f>
        <v>0</v>
      </c>
      <c r="N35" s="309">
        <f>SUMIFS('Retail_distributor-wise'!DG:DG,'Retail_distributor-wise'!$B:$B,'Supply plan_distributor-wise'!$B35,'Retail_distributor-wise'!$C:$C,'Supply plan_distributor-wise'!$C35)</f>
        <v>0</v>
      </c>
      <c r="O35" s="309">
        <f>SUMIFS('Retail_distributor-wise'!DH:DH,'Retail_distributor-wise'!$B:$B,'Supply plan_distributor-wise'!$B35,'Retail_distributor-wise'!$C:$C,'Supply plan_distributor-wise'!$C35)</f>
        <v>0</v>
      </c>
      <c r="P35" s="309">
        <f>SUMIFS('Retail_distributor-wise'!DI:DI,'Retail_distributor-wise'!$B:$B,'Supply plan_distributor-wise'!$B35,'Retail_distributor-wise'!$C:$C,'Supply plan_distributor-wise'!$C35)</f>
        <v>0</v>
      </c>
      <c r="Q35" s="309">
        <f>SUMIFS('Retail_distributor-wise'!DJ:DJ,'Retail_distributor-wise'!$B:$B,'Supply plan_distributor-wise'!$B35,'Retail_distributor-wise'!$C:$C,'Supply plan_distributor-wise'!$C35)</f>
        <v>0</v>
      </c>
      <c r="R35" s="309">
        <f>SUMIFS('Retail_distributor-wise'!DK:DK,'Retail_distributor-wise'!$B:$B,'Supply plan_distributor-wise'!$B35,'Retail_distributor-wise'!$C:$C,'Supply plan_distributor-wise'!$C35)</f>
        <v>0</v>
      </c>
      <c r="S35" s="310">
        <f t="shared" si="0"/>
        <v>0</v>
      </c>
      <c r="T35" s="251"/>
      <c r="U35" s="311"/>
      <c r="V35" s="309">
        <f>SUMIFS('Retail_distributor-wise'!DN:DN,'Retail_distributor-wise'!$B:$B,'Supply plan_distributor-wise'!$B35,'Retail_distributor-wise'!$C:$C,'Supply plan_distributor-wise'!$C35)</f>
        <v>0</v>
      </c>
      <c r="W35" s="309">
        <f>SUMIFS('Retail_distributor-wise'!DO:DO,'Retail_distributor-wise'!$B:$B,'Supply plan_distributor-wise'!$B35,'Retail_distributor-wise'!$C:$C,'Supply plan_distributor-wise'!$C35)</f>
        <v>0</v>
      </c>
      <c r="X35" s="309">
        <f>SUMIFS('Retail_distributor-wise'!DP:DP,'Retail_distributor-wise'!$B:$B,'Supply plan_distributor-wise'!$B35,'Retail_distributor-wise'!$C:$C,'Supply plan_distributor-wise'!$C35)</f>
        <v>0</v>
      </c>
      <c r="Y35" s="309">
        <f>SUMIFS('Retail_distributor-wise'!DQ:DQ,'Retail_distributor-wise'!$B:$B,'Supply plan_distributor-wise'!$B35,'Retail_distributor-wise'!$C:$C,'Supply plan_distributor-wise'!$C35)</f>
        <v>0</v>
      </c>
      <c r="Z35" s="309">
        <f>SUMIFS('Retail_distributor-wise'!DR:DR,'Retail_distributor-wise'!$B:$B,'Supply plan_distributor-wise'!$B35,'Retail_distributor-wise'!$C:$C,'Supply plan_distributor-wise'!$C35)</f>
        <v>0</v>
      </c>
      <c r="AA35" s="309">
        <f>SUMIFS('Retail_distributor-wise'!DS:DS,'Retail_distributor-wise'!$B:$B,'Supply plan_distributor-wise'!$B35,'Retail_distributor-wise'!$C:$C,'Supply plan_distributor-wise'!$C35)</f>
        <v>0</v>
      </c>
      <c r="AB35" s="309">
        <f>SUMIFS('Retail_distributor-wise'!DT:DT,'Retail_distributor-wise'!$B:$B,'Supply plan_distributor-wise'!$B35,'Retail_distributor-wise'!$C:$C,'Supply plan_distributor-wise'!$C35)</f>
        <v>0</v>
      </c>
      <c r="AC35" s="309">
        <f>SUMIFS('Retail_distributor-wise'!DU:DU,'Retail_distributor-wise'!$B:$B,'Supply plan_distributor-wise'!$B35,'Retail_distributor-wise'!$C:$C,'Supply plan_distributor-wise'!$C35)</f>
        <v>0</v>
      </c>
      <c r="AD35" s="309">
        <f>SUMIFS('Retail_distributor-wise'!DV:DV,'Retail_distributor-wise'!$B:$B,'Supply plan_distributor-wise'!$B35,'Retail_distributor-wise'!$C:$C,'Supply plan_distributor-wise'!$C35)</f>
        <v>0</v>
      </c>
      <c r="AE35" s="309">
        <f>SUMIFS('Retail_distributor-wise'!DW:DW,'Retail_distributor-wise'!$B:$B,'Supply plan_distributor-wise'!$B35,'Retail_distributor-wise'!$C:$C,'Supply plan_distributor-wise'!$C35)</f>
        <v>0</v>
      </c>
      <c r="AF35" s="309">
        <f>SUMIFS('Retail_distributor-wise'!DX:DX,'Retail_distributor-wise'!$B:$B,'Supply plan_distributor-wise'!$B35,'Retail_distributor-wise'!$C:$C,'Supply plan_distributor-wise'!$C35)</f>
        <v>0</v>
      </c>
      <c r="AG35" s="309">
        <f>SUMIFS('Retail_distributor-wise'!DY:DY,'Retail_distributor-wise'!$B:$B,'Supply plan_distributor-wise'!$B35,'Retail_distributor-wise'!$C:$C,'Supply plan_distributor-wise'!$C35)</f>
        <v>0</v>
      </c>
      <c r="AH35" s="310">
        <f t="shared" si="1"/>
        <v>0</v>
      </c>
      <c r="AI35" s="251"/>
      <c r="AJ35" s="161" t="s">
        <v>168</v>
      </c>
      <c r="AK35" s="272">
        <f>SUMIFS('Retail_distributor-wise'!BL:BL,'Retail_distributor-wise'!$B:$B,'Supply plan_distributor-wise'!$B35,'Retail_distributor-wise'!$C:$C,'Supply plan_distributor-wise'!$C35)</f>
        <v>200</v>
      </c>
      <c r="AL35" s="272">
        <f>SUMIFS('Retail_distributor-wise'!BM:BM,'Retail_distributor-wise'!$B:$B,'Supply plan_distributor-wise'!$B35,'Retail_distributor-wise'!$C:$C,'Supply plan_distributor-wise'!$C35)</f>
        <v>300</v>
      </c>
      <c r="AM35" s="272">
        <f>SUMIFS('Retail_distributor-wise'!BN:BN,'Retail_distributor-wise'!$B:$B,'Supply plan_distributor-wise'!$B35,'Retail_distributor-wise'!$C:$C,'Supply plan_distributor-wise'!$C35)</f>
        <v>250</v>
      </c>
      <c r="AN35" s="272">
        <f>SUMIFS('Retail_distributor-wise'!BO:BO,'Retail_distributor-wise'!$B:$B,'Supply plan_distributor-wise'!$B35,'Retail_distributor-wise'!$C:$C,'Supply plan_distributor-wise'!$C35)</f>
        <v>200</v>
      </c>
      <c r="AO35" s="272">
        <f>SUMIFS('Retail_distributor-wise'!BP:BP,'Retail_distributor-wise'!$B:$B,'Supply plan_distributor-wise'!$B35,'Retail_distributor-wise'!$C:$C,'Supply plan_distributor-wise'!$C35)</f>
        <v>150</v>
      </c>
      <c r="AP35" s="272">
        <f>SUMIFS('Retail_distributor-wise'!BQ:BQ,'Retail_distributor-wise'!$B:$B,'Supply plan_distributor-wise'!$B35,'Retail_distributor-wise'!$C:$C,'Supply plan_distributor-wise'!$C35)</f>
        <v>200</v>
      </c>
      <c r="AQ35" s="272">
        <f>SUMIFS('Retail_distributor-wise'!BR:BR,'Retail_distributor-wise'!$B:$B,'Supply plan_distributor-wise'!$B35,'Retail_distributor-wise'!$C:$C,'Supply plan_distributor-wise'!$C35)</f>
        <v>250</v>
      </c>
      <c r="AR35" s="272">
        <f>SUMIFS('Retail_distributor-wise'!BS:BS,'Retail_distributor-wise'!$B:$B,'Supply plan_distributor-wise'!$B35,'Retail_distributor-wise'!$C:$C,'Supply plan_distributor-wise'!$C35)</f>
        <v>300</v>
      </c>
      <c r="AS35" s="272">
        <f>SUMIFS('Retail_distributor-wise'!BT:BT,'Retail_distributor-wise'!$B:$B,'Supply plan_distributor-wise'!$B35,'Retail_distributor-wise'!$C:$C,'Supply plan_distributor-wise'!$C35)</f>
        <v>300</v>
      </c>
      <c r="AT35" s="272">
        <f>SUMIFS('Retail_distributor-wise'!BU:BU,'Retail_distributor-wise'!$B:$B,'Supply plan_distributor-wise'!$B35,'Retail_distributor-wise'!$C:$C,'Supply plan_distributor-wise'!$C35)</f>
        <v>400</v>
      </c>
      <c r="AU35" s="272">
        <f>SUMIFS('Retail_distributor-wise'!BV:BV,'Retail_distributor-wise'!$B:$B,'Supply plan_distributor-wise'!$B35,'Retail_distributor-wise'!$C:$C,'Supply plan_distributor-wise'!$C35)</f>
        <v>450</v>
      </c>
      <c r="AV35" s="272">
        <f>SUMIFS('Retail_distributor-wise'!BW:BW,'Retail_distributor-wise'!$B:$B,'Supply plan_distributor-wise'!$B35,'Retail_distributor-wise'!$C:$C,'Supply plan_distributor-wise'!$C35)</f>
        <v>550</v>
      </c>
      <c r="AW35" s="273">
        <f t="shared" si="6"/>
        <v>3550</v>
      </c>
      <c r="AX35" s="165"/>
      <c r="AY35" s="186"/>
      <c r="AZ35" s="272">
        <f>SUMIFS(Distributor_projects!AV:AV,Distributor_projects!$B:$B,'Supply plan_distributor-wise'!$B35,Distributor_projects!$C:$C,'Supply plan_distributor-wise'!$C35)</f>
        <v>0</v>
      </c>
      <c r="BA35" s="272">
        <f>SUMIFS(Distributor_projects!AW:AW,Distributor_projects!$B:$B,'Supply plan_distributor-wise'!$B35,Distributor_projects!$C:$C,'Supply plan_distributor-wise'!$C35)</f>
        <v>0</v>
      </c>
      <c r="BB35" s="272">
        <f>SUMIFS(Distributor_projects!AX:AX,Distributor_projects!$B:$B,'Supply plan_distributor-wise'!$B35,Distributor_projects!$C:$C,'Supply plan_distributor-wise'!$C35)</f>
        <v>0</v>
      </c>
      <c r="BC35" s="272">
        <f>SUMIFS(Distributor_projects!AY:AY,Distributor_projects!$B:$B,'Supply plan_distributor-wise'!$B35,Distributor_projects!$C:$C,'Supply plan_distributor-wise'!$C35)</f>
        <v>0</v>
      </c>
      <c r="BD35" s="272">
        <f>SUMIFS(Distributor_projects!AZ:AZ,Distributor_projects!$B:$B,'Supply plan_distributor-wise'!$B35,Distributor_projects!$C:$C,'Supply plan_distributor-wise'!$C35)</f>
        <v>0</v>
      </c>
      <c r="BE35" s="272">
        <f>SUMIFS(Distributor_projects!BA:BA,Distributor_projects!$B:$B,'Supply plan_distributor-wise'!$B35,Distributor_projects!$C:$C,'Supply plan_distributor-wise'!$C35)</f>
        <v>0</v>
      </c>
      <c r="BF35" s="272">
        <f>SUMIFS(Distributor_projects!BB:BB,Distributor_projects!$B:$B,'Supply plan_distributor-wise'!$B35,Distributor_projects!$C:$C,'Supply plan_distributor-wise'!$C35)</f>
        <v>0</v>
      </c>
      <c r="BG35" s="272">
        <f>SUMIFS(Distributor_projects!BC:BC,Distributor_projects!$B:$B,'Supply plan_distributor-wise'!$B35,Distributor_projects!$C:$C,'Supply plan_distributor-wise'!$C35)</f>
        <v>0</v>
      </c>
      <c r="BH35" s="272">
        <f>SUMIFS(Distributor_projects!BD:BD,Distributor_projects!$B:$B,'Supply plan_distributor-wise'!$B35,Distributor_projects!$C:$C,'Supply plan_distributor-wise'!$C35)</f>
        <v>0</v>
      </c>
      <c r="BI35" s="272">
        <f>SUMIFS(Distributor_projects!BE:BE,Distributor_projects!$B:$B,'Supply plan_distributor-wise'!$B35,Distributor_projects!$C:$C,'Supply plan_distributor-wise'!$C35)</f>
        <v>0</v>
      </c>
      <c r="BJ35" s="272">
        <f>SUMIFS(Distributor_projects!BF:BF,Distributor_projects!$B:$B,'Supply plan_distributor-wise'!$B35,Distributor_projects!$C:$C,'Supply plan_distributor-wise'!$C35)</f>
        <v>0</v>
      </c>
      <c r="BK35" s="272">
        <f>SUMIFS(Distributor_projects!BG:BG,Distributor_projects!$B:$B,'Supply plan_distributor-wise'!$B35,Distributor_projects!$C:$C,'Supply plan_distributor-wise'!$C35)</f>
        <v>0</v>
      </c>
      <c r="BL35" s="273">
        <f t="shared" si="2"/>
        <v>0</v>
      </c>
      <c r="BM35" s="165"/>
      <c r="BN35" s="161" t="s">
        <v>168</v>
      </c>
      <c r="BO35" s="185">
        <f>SUMIFS(Distributor_projects!BJ:BJ,Distributor_projects!$B:$B,'Supply plan_distributor-wise'!$B35,Distributor_projects!$C:$C,'Supply plan_distributor-wise'!$C35)</f>
        <v>0</v>
      </c>
      <c r="BP35" s="185">
        <f>SUMIFS(Distributor_projects!BK:BK,Distributor_projects!$B:$B,'Supply plan_distributor-wise'!$B35,Distributor_projects!$C:$C,'Supply plan_distributor-wise'!$C35)</f>
        <v>0</v>
      </c>
      <c r="BQ35" s="185">
        <f>SUMIFS(Distributor_projects!BL:BL,Distributor_projects!$B:$B,'Supply plan_distributor-wise'!$B35,Distributor_projects!$C:$C,'Supply plan_distributor-wise'!$C35)</f>
        <v>0</v>
      </c>
      <c r="BR35" s="185">
        <f>SUMIFS(Distributor_projects!BM:BM,Distributor_projects!$B:$B,'Supply plan_distributor-wise'!$B35,Distributor_projects!$C:$C,'Supply plan_distributor-wise'!$C35)</f>
        <v>0</v>
      </c>
      <c r="BS35" s="185">
        <f>SUMIFS(Distributor_projects!BN:BN,Distributor_projects!$B:$B,'Supply plan_distributor-wise'!$B35,Distributor_projects!$C:$C,'Supply plan_distributor-wise'!$C35)</f>
        <v>0</v>
      </c>
      <c r="BT35" s="185">
        <f>SUMIFS(Distributor_projects!BO:BO,Distributor_projects!$B:$B,'Supply plan_distributor-wise'!$B35,Distributor_projects!$C:$C,'Supply plan_distributor-wise'!$C35)</f>
        <v>0</v>
      </c>
      <c r="BU35" s="185">
        <f>SUMIFS(Distributor_projects!BP:BP,Distributor_projects!$B:$B,'Supply plan_distributor-wise'!$B35,Distributor_projects!$C:$C,'Supply plan_distributor-wise'!$C35)</f>
        <v>0</v>
      </c>
      <c r="BV35" s="185">
        <f>SUMIFS(Distributor_projects!BQ:BQ,Distributor_projects!$B:$B,'Supply plan_distributor-wise'!$B35,Distributor_projects!$C:$C,'Supply plan_distributor-wise'!$C35)</f>
        <v>0</v>
      </c>
      <c r="BW35" s="185">
        <f>SUMIFS(Distributor_projects!BR:BR,Distributor_projects!$B:$B,'Supply plan_distributor-wise'!$B35,Distributor_projects!$C:$C,'Supply plan_distributor-wise'!$C35)</f>
        <v>0</v>
      </c>
      <c r="BX35" s="185">
        <f>SUMIFS(Distributor_projects!BS:BS,Distributor_projects!$B:$B,'Supply plan_distributor-wise'!$B35,Distributor_projects!$C:$C,'Supply plan_distributor-wise'!$C35)</f>
        <v>0</v>
      </c>
      <c r="BY35" s="185">
        <f>SUMIFS(Distributor_projects!BT:BT,Distributor_projects!$B:$B,'Supply plan_distributor-wise'!$B35,Distributor_projects!$C:$C,'Supply plan_distributor-wise'!$C35)</f>
        <v>0</v>
      </c>
      <c r="BZ35" s="185">
        <f>SUMIFS(Distributor_projects!BU:BU,Distributor_projects!$B:$B,'Supply plan_distributor-wise'!$B35,Distributor_projects!$C:$C,'Supply plan_distributor-wise'!$C35)</f>
        <v>0</v>
      </c>
      <c r="CA35" s="273">
        <f t="shared" si="3"/>
        <v>0</v>
      </c>
      <c r="CB35" s="165"/>
      <c r="CC35" s="152"/>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8"/>
      <c r="DB35" s="161" t="s">
        <v>118</v>
      </c>
      <c r="DC35" s="161" t="s">
        <v>118</v>
      </c>
      <c r="DD35" s="161" t="s">
        <v>118</v>
      </c>
      <c r="DE35" s="161" t="s">
        <v>168</v>
      </c>
      <c r="DF35" s="161" t="s">
        <v>168</v>
      </c>
      <c r="DG35" s="161" t="s">
        <v>168</v>
      </c>
      <c r="DH35" s="161" t="s">
        <v>168</v>
      </c>
      <c r="DI35" s="161" t="s">
        <v>168</v>
      </c>
      <c r="DJ35" s="161" t="s">
        <v>168</v>
      </c>
      <c r="DK35" s="161" t="s">
        <v>168</v>
      </c>
      <c r="DL35" s="161" t="s">
        <v>168</v>
      </c>
      <c r="DM35" s="161" t="s">
        <v>168</v>
      </c>
      <c r="DN35" s="330"/>
      <c r="DO35" s="330"/>
      <c r="DP35" s="330"/>
      <c r="DQ35" s="330"/>
      <c r="DR35" s="330"/>
      <c r="DS35" s="330"/>
      <c r="DT35" s="330"/>
      <c r="DU35" s="330"/>
      <c r="DV35" s="330"/>
      <c r="DW35" s="330"/>
      <c r="DX35" s="330"/>
      <c r="DY35" s="331"/>
      <c r="DZ35" s="161" t="s">
        <v>168</v>
      </c>
      <c r="EA35" s="161" t="s">
        <v>168</v>
      </c>
      <c r="EB35" s="161" t="s">
        <v>168</v>
      </c>
      <c r="EC35" s="161" t="s">
        <v>168</v>
      </c>
      <c r="ED35" s="161" t="s">
        <v>168</v>
      </c>
      <c r="EE35" s="161" t="s">
        <v>168</v>
      </c>
      <c r="EF35" s="161" t="s">
        <v>168</v>
      </c>
      <c r="EG35" s="161" t="s">
        <v>168</v>
      </c>
      <c r="EH35" s="161" t="s">
        <v>168</v>
      </c>
      <c r="EI35" s="161" t="s">
        <v>168</v>
      </c>
      <c r="EJ35" s="161" t="s">
        <v>168</v>
      </c>
      <c r="EK35" s="161" t="s">
        <v>168</v>
      </c>
    </row>
    <row r="36" spans="1:141">
      <c r="A36" s="161" t="s">
        <v>327</v>
      </c>
      <c r="B36" s="162" t="s">
        <v>455</v>
      </c>
      <c r="C36" s="161" t="s">
        <v>352</v>
      </c>
      <c r="D36" s="161" t="s">
        <v>14</v>
      </c>
      <c r="E36" s="161" t="s">
        <v>687</v>
      </c>
      <c r="F36" s="161" t="s">
        <v>161</v>
      </c>
      <c r="G36" s="309">
        <f>SUMIFS('Retail_distributor-wise'!CZ:CZ,'Retail_distributor-wise'!$B:$B,'Supply plan_distributor-wise'!$B36,'Retail_distributor-wise'!$C:$C,'Supply plan_distributor-wise'!$C36)</f>
        <v>0</v>
      </c>
      <c r="H36" s="309">
        <f>SUMIFS('Retail_distributor-wise'!DA:DA,'Retail_distributor-wise'!$B:$B,'Supply plan_distributor-wise'!$B36,'Retail_distributor-wise'!$C:$C,'Supply plan_distributor-wise'!$C36)</f>
        <v>0</v>
      </c>
      <c r="I36" s="309">
        <f>SUMIFS('Retail_distributor-wise'!DB:DB,'Retail_distributor-wise'!$B:$B,'Supply plan_distributor-wise'!$B36,'Retail_distributor-wise'!$C:$C,'Supply plan_distributor-wise'!$C36)</f>
        <v>0</v>
      </c>
      <c r="J36" s="309">
        <f>SUMIFS('Retail_distributor-wise'!DC:DC,'Retail_distributor-wise'!$B:$B,'Supply plan_distributor-wise'!$B36,'Retail_distributor-wise'!$C:$C,'Supply plan_distributor-wise'!$C36)</f>
        <v>0</v>
      </c>
      <c r="K36" s="309">
        <f>SUMIFS('Retail_distributor-wise'!DD:DD,'Retail_distributor-wise'!$B:$B,'Supply plan_distributor-wise'!$B36,'Retail_distributor-wise'!$C:$C,'Supply plan_distributor-wise'!$C36)</f>
        <v>0</v>
      </c>
      <c r="L36" s="309">
        <f>SUMIFS('Retail_distributor-wise'!DE:DE,'Retail_distributor-wise'!$B:$B,'Supply plan_distributor-wise'!$B36,'Retail_distributor-wise'!$C:$C,'Supply plan_distributor-wise'!$C36)</f>
        <v>0</v>
      </c>
      <c r="M36" s="309">
        <f>SUMIFS('Retail_distributor-wise'!DF:DF,'Retail_distributor-wise'!$B:$B,'Supply plan_distributor-wise'!$B36,'Retail_distributor-wise'!$C:$C,'Supply plan_distributor-wise'!$C36)</f>
        <v>0</v>
      </c>
      <c r="N36" s="309">
        <f>SUMIFS('Retail_distributor-wise'!DG:DG,'Retail_distributor-wise'!$B:$B,'Supply plan_distributor-wise'!$B36,'Retail_distributor-wise'!$C:$C,'Supply plan_distributor-wise'!$C36)</f>
        <v>0</v>
      </c>
      <c r="O36" s="309">
        <f>SUMIFS('Retail_distributor-wise'!DH:DH,'Retail_distributor-wise'!$B:$B,'Supply plan_distributor-wise'!$B36,'Retail_distributor-wise'!$C:$C,'Supply plan_distributor-wise'!$C36)</f>
        <v>0</v>
      </c>
      <c r="P36" s="309">
        <f>SUMIFS('Retail_distributor-wise'!DI:DI,'Retail_distributor-wise'!$B:$B,'Supply plan_distributor-wise'!$B36,'Retail_distributor-wise'!$C:$C,'Supply plan_distributor-wise'!$C36)</f>
        <v>0</v>
      </c>
      <c r="Q36" s="309">
        <f>SUMIFS('Retail_distributor-wise'!DJ:DJ,'Retail_distributor-wise'!$B:$B,'Supply plan_distributor-wise'!$B36,'Retail_distributor-wise'!$C:$C,'Supply plan_distributor-wise'!$C36)</f>
        <v>0</v>
      </c>
      <c r="R36" s="309">
        <f>SUMIFS('Retail_distributor-wise'!DK:DK,'Retail_distributor-wise'!$B:$B,'Supply plan_distributor-wise'!$B36,'Retail_distributor-wise'!$C:$C,'Supply plan_distributor-wise'!$C36)</f>
        <v>0</v>
      </c>
      <c r="S36" s="310">
        <f t="shared" si="0"/>
        <v>0</v>
      </c>
      <c r="T36" s="251"/>
      <c r="U36" s="311"/>
      <c r="V36" s="309">
        <f>SUMIFS('Retail_distributor-wise'!DN:DN,'Retail_distributor-wise'!$B:$B,'Supply plan_distributor-wise'!$B36,'Retail_distributor-wise'!$C:$C,'Supply plan_distributor-wise'!$C36)</f>
        <v>0</v>
      </c>
      <c r="W36" s="309">
        <f>SUMIFS('Retail_distributor-wise'!DO:DO,'Retail_distributor-wise'!$B:$B,'Supply plan_distributor-wise'!$B36,'Retail_distributor-wise'!$C:$C,'Supply plan_distributor-wise'!$C36)</f>
        <v>0</v>
      </c>
      <c r="X36" s="309">
        <f>SUMIFS('Retail_distributor-wise'!DP:DP,'Retail_distributor-wise'!$B:$B,'Supply plan_distributor-wise'!$B36,'Retail_distributor-wise'!$C:$C,'Supply plan_distributor-wise'!$C36)</f>
        <v>0</v>
      </c>
      <c r="Y36" s="309">
        <f>SUMIFS('Retail_distributor-wise'!DQ:DQ,'Retail_distributor-wise'!$B:$B,'Supply plan_distributor-wise'!$B36,'Retail_distributor-wise'!$C:$C,'Supply plan_distributor-wise'!$C36)</f>
        <v>0</v>
      </c>
      <c r="Z36" s="309">
        <f>SUMIFS('Retail_distributor-wise'!DR:DR,'Retail_distributor-wise'!$B:$B,'Supply plan_distributor-wise'!$B36,'Retail_distributor-wise'!$C:$C,'Supply plan_distributor-wise'!$C36)</f>
        <v>0</v>
      </c>
      <c r="AA36" s="309">
        <f>SUMIFS('Retail_distributor-wise'!DS:DS,'Retail_distributor-wise'!$B:$B,'Supply plan_distributor-wise'!$B36,'Retail_distributor-wise'!$C:$C,'Supply plan_distributor-wise'!$C36)</f>
        <v>0</v>
      </c>
      <c r="AB36" s="309">
        <f>SUMIFS('Retail_distributor-wise'!DT:DT,'Retail_distributor-wise'!$B:$B,'Supply plan_distributor-wise'!$B36,'Retail_distributor-wise'!$C:$C,'Supply plan_distributor-wise'!$C36)</f>
        <v>0</v>
      </c>
      <c r="AC36" s="309">
        <f>SUMIFS('Retail_distributor-wise'!DU:DU,'Retail_distributor-wise'!$B:$B,'Supply plan_distributor-wise'!$B36,'Retail_distributor-wise'!$C:$C,'Supply plan_distributor-wise'!$C36)</f>
        <v>0</v>
      </c>
      <c r="AD36" s="309">
        <f>SUMIFS('Retail_distributor-wise'!DV:DV,'Retail_distributor-wise'!$B:$B,'Supply plan_distributor-wise'!$B36,'Retail_distributor-wise'!$C:$C,'Supply plan_distributor-wise'!$C36)</f>
        <v>0</v>
      </c>
      <c r="AE36" s="309">
        <f>SUMIFS('Retail_distributor-wise'!DW:DW,'Retail_distributor-wise'!$B:$B,'Supply plan_distributor-wise'!$B36,'Retail_distributor-wise'!$C:$C,'Supply plan_distributor-wise'!$C36)</f>
        <v>0</v>
      </c>
      <c r="AF36" s="309">
        <f>SUMIFS('Retail_distributor-wise'!DX:DX,'Retail_distributor-wise'!$B:$B,'Supply plan_distributor-wise'!$B36,'Retail_distributor-wise'!$C:$C,'Supply plan_distributor-wise'!$C36)</f>
        <v>0</v>
      </c>
      <c r="AG36" s="309">
        <f>SUMIFS('Retail_distributor-wise'!DY:DY,'Retail_distributor-wise'!$B:$B,'Supply plan_distributor-wise'!$B36,'Retail_distributor-wise'!$C:$C,'Supply plan_distributor-wise'!$C36)</f>
        <v>0</v>
      </c>
      <c r="AH36" s="310">
        <f t="shared" si="1"/>
        <v>0</v>
      </c>
      <c r="AI36" s="251"/>
      <c r="AJ36" s="161" t="s">
        <v>168</v>
      </c>
      <c r="AK36" s="272">
        <f>SUMIFS('Retail_distributor-wise'!BL:BL,'Retail_distributor-wise'!$B:$B,'Supply plan_distributor-wise'!$B36,'Retail_distributor-wise'!$C:$C,'Supply plan_distributor-wise'!$C36)</f>
        <v>200</v>
      </c>
      <c r="AL36" s="272">
        <f>SUMIFS('Retail_distributor-wise'!BM:BM,'Retail_distributor-wise'!$B:$B,'Supply plan_distributor-wise'!$B36,'Retail_distributor-wise'!$C:$C,'Supply plan_distributor-wise'!$C36)</f>
        <v>300</v>
      </c>
      <c r="AM36" s="272">
        <f>SUMIFS('Retail_distributor-wise'!BN:BN,'Retail_distributor-wise'!$B:$B,'Supply plan_distributor-wise'!$B36,'Retail_distributor-wise'!$C:$C,'Supply plan_distributor-wise'!$C36)</f>
        <v>250</v>
      </c>
      <c r="AN36" s="272">
        <f>SUMIFS('Retail_distributor-wise'!BO:BO,'Retail_distributor-wise'!$B:$B,'Supply plan_distributor-wise'!$B36,'Retail_distributor-wise'!$C:$C,'Supply plan_distributor-wise'!$C36)</f>
        <v>200</v>
      </c>
      <c r="AO36" s="272">
        <f>SUMIFS('Retail_distributor-wise'!BP:BP,'Retail_distributor-wise'!$B:$B,'Supply plan_distributor-wise'!$B36,'Retail_distributor-wise'!$C:$C,'Supply plan_distributor-wise'!$C36)</f>
        <v>150</v>
      </c>
      <c r="AP36" s="272">
        <f>SUMIFS('Retail_distributor-wise'!BQ:BQ,'Retail_distributor-wise'!$B:$B,'Supply plan_distributor-wise'!$B36,'Retail_distributor-wise'!$C:$C,'Supply plan_distributor-wise'!$C36)</f>
        <v>200</v>
      </c>
      <c r="AQ36" s="272">
        <f>SUMIFS('Retail_distributor-wise'!BR:BR,'Retail_distributor-wise'!$B:$B,'Supply plan_distributor-wise'!$B36,'Retail_distributor-wise'!$C:$C,'Supply plan_distributor-wise'!$C36)</f>
        <v>250</v>
      </c>
      <c r="AR36" s="272">
        <f>SUMIFS('Retail_distributor-wise'!BS:BS,'Retail_distributor-wise'!$B:$B,'Supply plan_distributor-wise'!$B36,'Retail_distributor-wise'!$C:$C,'Supply plan_distributor-wise'!$C36)</f>
        <v>300</v>
      </c>
      <c r="AS36" s="272">
        <f>SUMIFS('Retail_distributor-wise'!BT:BT,'Retail_distributor-wise'!$B:$B,'Supply plan_distributor-wise'!$B36,'Retail_distributor-wise'!$C:$C,'Supply plan_distributor-wise'!$C36)</f>
        <v>300</v>
      </c>
      <c r="AT36" s="272">
        <f>SUMIFS('Retail_distributor-wise'!BU:BU,'Retail_distributor-wise'!$B:$B,'Supply plan_distributor-wise'!$B36,'Retail_distributor-wise'!$C:$C,'Supply plan_distributor-wise'!$C36)</f>
        <v>400</v>
      </c>
      <c r="AU36" s="272">
        <f>SUMIFS('Retail_distributor-wise'!BV:BV,'Retail_distributor-wise'!$B:$B,'Supply plan_distributor-wise'!$B36,'Retail_distributor-wise'!$C:$C,'Supply plan_distributor-wise'!$C36)</f>
        <v>450</v>
      </c>
      <c r="AV36" s="272">
        <f>SUMIFS('Retail_distributor-wise'!BW:BW,'Retail_distributor-wise'!$B:$B,'Supply plan_distributor-wise'!$B36,'Retail_distributor-wise'!$C:$C,'Supply plan_distributor-wise'!$C36)</f>
        <v>550</v>
      </c>
      <c r="AW36" s="273">
        <f t="shared" si="6"/>
        <v>3550</v>
      </c>
      <c r="AX36" s="165"/>
      <c r="AY36" s="186"/>
      <c r="AZ36" s="272">
        <f>SUMIFS(Distributor_projects!AV:AV,Distributor_projects!$B:$B,'Supply plan_distributor-wise'!$B36,Distributor_projects!$C:$C,'Supply plan_distributor-wise'!$C36)</f>
        <v>0</v>
      </c>
      <c r="BA36" s="272">
        <f>SUMIFS(Distributor_projects!AW:AW,Distributor_projects!$B:$B,'Supply plan_distributor-wise'!$B36,Distributor_projects!$C:$C,'Supply plan_distributor-wise'!$C36)</f>
        <v>0</v>
      </c>
      <c r="BB36" s="272">
        <f>SUMIFS(Distributor_projects!AX:AX,Distributor_projects!$B:$B,'Supply plan_distributor-wise'!$B36,Distributor_projects!$C:$C,'Supply plan_distributor-wise'!$C36)</f>
        <v>0</v>
      </c>
      <c r="BC36" s="272">
        <f>SUMIFS(Distributor_projects!AY:AY,Distributor_projects!$B:$B,'Supply plan_distributor-wise'!$B36,Distributor_projects!$C:$C,'Supply plan_distributor-wise'!$C36)</f>
        <v>0</v>
      </c>
      <c r="BD36" s="272">
        <f>SUMIFS(Distributor_projects!AZ:AZ,Distributor_projects!$B:$B,'Supply plan_distributor-wise'!$B36,Distributor_projects!$C:$C,'Supply plan_distributor-wise'!$C36)</f>
        <v>0</v>
      </c>
      <c r="BE36" s="272">
        <f>SUMIFS(Distributor_projects!BA:BA,Distributor_projects!$B:$B,'Supply plan_distributor-wise'!$B36,Distributor_projects!$C:$C,'Supply plan_distributor-wise'!$C36)</f>
        <v>0</v>
      </c>
      <c r="BF36" s="272">
        <f>SUMIFS(Distributor_projects!BB:BB,Distributor_projects!$B:$B,'Supply plan_distributor-wise'!$B36,Distributor_projects!$C:$C,'Supply plan_distributor-wise'!$C36)</f>
        <v>0</v>
      </c>
      <c r="BG36" s="272">
        <f>SUMIFS(Distributor_projects!BC:BC,Distributor_projects!$B:$B,'Supply plan_distributor-wise'!$B36,Distributor_projects!$C:$C,'Supply plan_distributor-wise'!$C36)</f>
        <v>0</v>
      </c>
      <c r="BH36" s="272">
        <f>SUMIFS(Distributor_projects!BD:BD,Distributor_projects!$B:$B,'Supply plan_distributor-wise'!$B36,Distributor_projects!$C:$C,'Supply plan_distributor-wise'!$C36)</f>
        <v>0</v>
      </c>
      <c r="BI36" s="272">
        <f>SUMIFS(Distributor_projects!BE:BE,Distributor_projects!$B:$B,'Supply plan_distributor-wise'!$B36,Distributor_projects!$C:$C,'Supply plan_distributor-wise'!$C36)</f>
        <v>0</v>
      </c>
      <c r="BJ36" s="272">
        <f>SUMIFS(Distributor_projects!BF:BF,Distributor_projects!$B:$B,'Supply plan_distributor-wise'!$B36,Distributor_projects!$C:$C,'Supply plan_distributor-wise'!$C36)</f>
        <v>0</v>
      </c>
      <c r="BK36" s="272">
        <f>SUMIFS(Distributor_projects!BG:BG,Distributor_projects!$B:$B,'Supply plan_distributor-wise'!$B36,Distributor_projects!$C:$C,'Supply plan_distributor-wise'!$C36)</f>
        <v>0</v>
      </c>
      <c r="BL36" s="273">
        <f t="shared" si="2"/>
        <v>0</v>
      </c>
      <c r="BM36" s="165"/>
      <c r="BN36" s="161" t="s">
        <v>168</v>
      </c>
      <c r="BO36" s="185">
        <f>SUMIFS(Distributor_projects!BJ:BJ,Distributor_projects!$B:$B,'Supply plan_distributor-wise'!$B36,Distributor_projects!$C:$C,'Supply plan_distributor-wise'!$C36)</f>
        <v>0</v>
      </c>
      <c r="BP36" s="185">
        <f>SUMIFS(Distributor_projects!BK:BK,Distributor_projects!$B:$B,'Supply plan_distributor-wise'!$B36,Distributor_projects!$C:$C,'Supply plan_distributor-wise'!$C36)</f>
        <v>0</v>
      </c>
      <c r="BQ36" s="185">
        <f>SUMIFS(Distributor_projects!BL:BL,Distributor_projects!$B:$B,'Supply plan_distributor-wise'!$B36,Distributor_projects!$C:$C,'Supply plan_distributor-wise'!$C36)</f>
        <v>0</v>
      </c>
      <c r="BR36" s="185">
        <f>SUMIFS(Distributor_projects!BM:BM,Distributor_projects!$B:$B,'Supply plan_distributor-wise'!$B36,Distributor_projects!$C:$C,'Supply plan_distributor-wise'!$C36)</f>
        <v>0</v>
      </c>
      <c r="BS36" s="185">
        <f>SUMIFS(Distributor_projects!BN:BN,Distributor_projects!$B:$B,'Supply plan_distributor-wise'!$B36,Distributor_projects!$C:$C,'Supply plan_distributor-wise'!$C36)</f>
        <v>0</v>
      </c>
      <c r="BT36" s="185">
        <f>SUMIFS(Distributor_projects!BO:BO,Distributor_projects!$B:$B,'Supply plan_distributor-wise'!$B36,Distributor_projects!$C:$C,'Supply plan_distributor-wise'!$C36)</f>
        <v>0</v>
      </c>
      <c r="BU36" s="185">
        <f>SUMIFS(Distributor_projects!BP:BP,Distributor_projects!$B:$B,'Supply plan_distributor-wise'!$B36,Distributor_projects!$C:$C,'Supply plan_distributor-wise'!$C36)</f>
        <v>0</v>
      </c>
      <c r="BV36" s="185">
        <f>SUMIFS(Distributor_projects!BQ:BQ,Distributor_projects!$B:$B,'Supply plan_distributor-wise'!$B36,Distributor_projects!$C:$C,'Supply plan_distributor-wise'!$C36)</f>
        <v>0</v>
      </c>
      <c r="BW36" s="185">
        <f>SUMIFS(Distributor_projects!BR:BR,Distributor_projects!$B:$B,'Supply plan_distributor-wise'!$B36,Distributor_projects!$C:$C,'Supply plan_distributor-wise'!$C36)</f>
        <v>0</v>
      </c>
      <c r="BX36" s="185">
        <f>SUMIFS(Distributor_projects!BS:BS,Distributor_projects!$B:$B,'Supply plan_distributor-wise'!$B36,Distributor_projects!$C:$C,'Supply plan_distributor-wise'!$C36)</f>
        <v>0</v>
      </c>
      <c r="BY36" s="185">
        <f>SUMIFS(Distributor_projects!BT:BT,Distributor_projects!$B:$B,'Supply plan_distributor-wise'!$B36,Distributor_projects!$C:$C,'Supply plan_distributor-wise'!$C36)</f>
        <v>0</v>
      </c>
      <c r="BZ36" s="185">
        <f>SUMIFS(Distributor_projects!BU:BU,Distributor_projects!$B:$B,'Supply plan_distributor-wise'!$B36,Distributor_projects!$C:$C,'Supply plan_distributor-wise'!$C36)</f>
        <v>0</v>
      </c>
      <c r="CA36" s="273">
        <f t="shared" si="3"/>
        <v>0</v>
      </c>
      <c r="CB36" s="165"/>
      <c r="CC36" s="152"/>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8"/>
      <c r="DB36" s="161" t="s">
        <v>118</v>
      </c>
      <c r="DC36" s="161" t="s">
        <v>118</v>
      </c>
      <c r="DD36" s="161" t="s">
        <v>118</v>
      </c>
      <c r="DE36" s="161" t="s">
        <v>168</v>
      </c>
      <c r="DF36" s="161" t="s">
        <v>168</v>
      </c>
      <c r="DG36" s="161" t="s">
        <v>168</v>
      </c>
      <c r="DH36" s="161" t="s">
        <v>168</v>
      </c>
      <c r="DI36" s="161" t="s">
        <v>168</v>
      </c>
      <c r="DJ36" s="161" t="s">
        <v>168</v>
      </c>
      <c r="DK36" s="161" t="s">
        <v>168</v>
      </c>
      <c r="DL36" s="161" t="s">
        <v>168</v>
      </c>
      <c r="DM36" s="161" t="s">
        <v>168</v>
      </c>
      <c r="DN36" s="330"/>
      <c r="DO36" s="330"/>
      <c r="DP36" s="330"/>
      <c r="DQ36" s="330"/>
      <c r="DR36" s="330"/>
      <c r="DS36" s="330"/>
      <c r="DT36" s="330"/>
      <c r="DU36" s="330"/>
      <c r="DV36" s="330"/>
      <c r="DW36" s="330"/>
      <c r="DX36" s="330"/>
      <c r="DY36" s="331"/>
      <c r="DZ36" s="161" t="s">
        <v>168</v>
      </c>
      <c r="EA36" s="161" t="s">
        <v>168</v>
      </c>
      <c r="EB36" s="161" t="s">
        <v>168</v>
      </c>
      <c r="EC36" s="161" t="s">
        <v>168</v>
      </c>
      <c r="ED36" s="161" t="s">
        <v>168</v>
      </c>
      <c r="EE36" s="161" t="s">
        <v>168</v>
      </c>
      <c r="EF36" s="161" t="s">
        <v>168</v>
      </c>
      <c r="EG36" s="161" t="s">
        <v>168</v>
      </c>
      <c r="EH36" s="161" t="s">
        <v>168</v>
      </c>
      <c r="EI36" s="161" t="s">
        <v>168</v>
      </c>
      <c r="EJ36" s="161" t="s">
        <v>168</v>
      </c>
      <c r="EK36" s="161" t="s">
        <v>168</v>
      </c>
    </row>
    <row r="37" spans="1:141">
      <c r="A37" s="161" t="s">
        <v>327</v>
      </c>
      <c r="B37" s="162" t="s">
        <v>456</v>
      </c>
      <c r="C37" s="161" t="s">
        <v>353</v>
      </c>
      <c r="D37" s="161" t="s">
        <v>14</v>
      </c>
      <c r="E37" s="161" t="s">
        <v>687</v>
      </c>
      <c r="F37" s="161" t="s">
        <v>161</v>
      </c>
      <c r="G37" s="309">
        <f>SUMIFS('Retail_distributor-wise'!CZ:CZ,'Retail_distributor-wise'!$B:$B,'Supply plan_distributor-wise'!$B37,'Retail_distributor-wise'!$C:$C,'Supply plan_distributor-wise'!$C37)</f>
        <v>0</v>
      </c>
      <c r="H37" s="309">
        <f>SUMIFS('Retail_distributor-wise'!DA:DA,'Retail_distributor-wise'!$B:$B,'Supply plan_distributor-wise'!$B37,'Retail_distributor-wise'!$C:$C,'Supply plan_distributor-wise'!$C37)</f>
        <v>0</v>
      </c>
      <c r="I37" s="309">
        <f>SUMIFS('Retail_distributor-wise'!DB:DB,'Retail_distributor-wise'!$B:$B,'Supply plan_distributor-wise'!$B37,'Retail_distributor-wise'!$C:$C,'Supply plan_distributor-wise'!$C37)</f>
        <v>0</v>
      </c>
      <c r="J37" s="309">
        <f>SUMIFS('Retail_distributor-wise'!DC:DC,'Retail_distributor-wise'!$B:$B,'Supply plan_distributor-wise'!$B37,'Retail_distributor-wise'!$C:$C,'Supply plan_distributor-wise'!$C37)</f>
        <v>0</v>
      </c>
      <c r="K37" s="309">
        <f>SUMIFS('Retail_distributor-wise'!DD:DD,'Retail_distributor-wise'!$B:$B,'Supply plan_distributor-wise'!$B37,'Retail_distributor-wise'!$C:$C,'Supply plan_distributor-wise'!$C37)</f>
        <v>0</v>
      </c>
      <c r="L37" s="309">
        <f>SUMIFS('Retail_distributor-wise'!DE:DE,'Retail_distributor-wise'!$B:$B,'Supply plan_distributor-wise'!$B37,'Retail_distributor-wise'!$C:$C,'Supply plan_distributor-wise'!$C37)</f>
        <v>0</v>
      </c>
      <c r="M37" s="309">
        <f>SUMIFS('Retail_distributor-wise'!DF:DF,'Retail_distributor-wise'!$B:$B,'Supply plan_distributor-wise'!$B37,'Retail_distributor-wise'!$C:$C,'Supply plan_distributor-wise'!$C37)</f>
        <v>0</v>
      </c>
      <c r="N37" s="309">
        <f>SUMIFS('Retail_distributor-wise'!DG:DG,'Retail_distributor-wise'!$B:$B,'Supply plan_distributor-wise'!$B37,'Retail_distributor-wise'!$C:$C,'Supply plan_distributor-wise'!$C37)</f>
        <v>0</v>
      </c>
      <c r="O37" s="309">
        <f>SUMIFS('Retail_distributor-wise'!DH:DH,'Retail_distributor-wise'!$B:$B,'Supply plan_distributor-wise'!$B37,'Retail_distributor-wise'!$C:$C,'Supply plan_distributor-wise'!$C37)</f>
        <v>0</v>
      </c>
      <c r="P37" s="309">
        <f>SUMIFS('Retail_distributor-wise'!DI:DI,'Retail_distributor-wise'!$B:$B,'Supply plan_distributor-wise'!$B37,'Retail_distributor-wise'!$C:$C,'Supply plan_distributor-wise'!$C37)</f>
        <v>0</v>
      </c>
      <c r="Q37" s="309">
        <f>SUMIFS('Retail_distributor-wise'!DJ:DJ,'Retail_distributor-wise'!$B:$B,'Supply plan_distributor-wise'!$B37,'Retail_distributor-wise'!$C:$C,'Supply plan_distributor-wise'!$C37)</f>
        <v>0</v>
      </c>
      <c r="R37" s="309">
        <f>SUMIFS('Retail_distributor-wise'!DK:DK,'Retail_distributor-wise'!$B:$B,'Supply plan_distributor-wise'!$B37,'Retail_distributor-wise'!$C:$C,'Supply plan_distributor-wise'!$C37)</f>
        <v>0</v>
      </c>
      <c r="S37" s="310">
        <f t="shared" si="0"/>
        <v>0</v>
      </c>
      <c r="T37" s="251"/>
      <c r="U37" s="311"/>
      <c r="V37" s="309">
        <f>SUMIFS('Retail_distributor-wise'!DN:DN,'Retail_distributor-wise'!$B:$B,'Supply plan_distributor-wise'!$B37,'Retail_distributor-wise'!$C:$C,'Supply plan_distributor-wise'!$C37)</f>
        <v>0</v>
      </c>
      <c r="W37" s="309">
        <f>SUMIFS('Retail_distributor-wise'!DO:DO,'Retail_distributor-wise'!$B:$B,'Supply plan_distributor-wise'!$B37,'Retail_distributor-wise'!$C:$C,'Supply plan_distributor-wise'!$C37)</f>
        <v>0</v>
      </c>
      <c r="X37" s="309">
        <f>SUMIFS('Retail_distributor-wise'!DP:DP,'Retail_distributor-wise'!$B:$B,'Supply plan_distributor-wise'!$B37,'Retail_distributor-wise'!$C:$C,'Supply plan_distributor-wise'!$C37)</f>
        <v>0</v>
      </c>
      <c r="Y37" s="309">
        <f>SUMIFS('Retail_distributor-wise'!DQ:DQ,'Retail_distributor-wise'!$B:$B,'Supply plan_distributor-wise'!$B37,'Retail_distributor-wise'!$C:$C,'Supply plan_distributor-wise'!$C37)</f>
        <v>0</v>
      </c>
      <c r="Z37" s="309">
        <f>SUMIFS('Retail_distributor-wise'!DR:DR,'Retail_distributor-wise'!$B:$B,'Supply plan_distributor-wise'!$B37,'Retail_distributor-wise'!$C:$C,'Supply plan_distributor-wise'!$C37)</f>
        <v>0</v>
      </c>
      <c r="AA37" s="309">
        <f>SUMIFS('Retail_distributor-wise'!DS:DS,'Retail_distributor-wise'!$B:$B,'Supply plan_distributor-wise'!$B37,'Retail_distributor-wise'!$C:$C,'Supply plan_distributor-wise'!$C37)</f>
        <v>0</v>
      </c>
      <c r="AB37" s="309">
        <f>SUMIFS('Retail_distributor-wise'!DT:DT,'Retail_distributor-wise'!$B:$B,'Supply plan_distributor-wise'!$B37,'Retail_distributor-wise'!$C:$C,'Supply plan_distributor-wise'!$C37)</f>
        <v>0</v>
      </c>
      <c r="AC37" s="309">
        <f>SUMIFS('Retail_distributor-wise'!DU:DU,'Retail_distributor-wise'!$B:$B,'Supply plan_distributor-wise'!$B37,'Retail_distributor-wise'!$C:$C,'Supply plan_distributor-wise'!$C37)</f>
        <v>0</v>
      </c>
      <c r="AD37" s="309">
        <f>SUMIFS('Retail_distributor-wise'!DV:DV,'Retail_distributor-wise'!$B:$B,'Supply plan_distributor-wise'!$B37,'Retail_distributor-wise'!$C:$C,'Supply plan_distributor-wise'!$C37)</f>
        <v>0</v>
      </c>
      <c r="AE37" s="309">
        <f>SUMIFS('Retail_distributor-wise'!DW:DW,'Retail_distributor-wise'!$B:$B,'Supply plan_distributor-wise'!$B37,'Retail_distributor-wise'!$C:$C,'Supply plan_distributor-wise'!$C37)</f>
        <v>0</v>
      </c>
      <c r="AF37" s="309">
        <f>SUMIFS('Retail_distributor-wise'!DX:DX,'Retail_distributor-wise'!$B:$B,'Supply plan_distributor-wise'!$B37,'Retail_distributor-wise'!$C:$C,'Supply plan_distributor-wise'!$C37)</f>
        <v>0</v>
      </c>
      <c r="AG37" s="309">
        <f>SUMIFS('Retail_distributor-wise'!DY:DY,'Retail_distributor-wise'!$B:$B,'Supply plan_distributor-wise'!$B37,'Retail_distributor-wise'!$C:$C,'Supply plan_distributor-wise'!$C37)</f>
        <v>0</v>
      </c>
      <c r="AH37" s="310">
        <f t="shared" si="1"/>
        <v>0</v>
      </c>
      <c r="AI37" s="251"/>
      <c r="AJ37" s="161" t="s">
        <v>168</v>
      </c>
      <c r="AK37" s="272">
        <f>SUMIFS('Retail_distributor-wise'!BL:BL,'Retail_distributor-wise'!$B:$B,'Supply plan_distributor-wise'!$B37,'Retail_distributor-wise'!$C:$C,'Supply plan_distributor-wise'!$C37)</f>
        <v>400</v>
      </c>
      <c r="AL37" s="272">
        <f>SUMIFS('Retail_distributor-wise'!BM:BM,'Retail_distributor-wise'!$B:$B,'Supply plan_distributor-wise'!$B37,'Retail_distributor-wise'!$C:$C,'Supply plan_distributor-wise'!$C37)</f>
        <v>550</v>
      </c>
      <c r="AM37" s="272">
        <f>SUMIFS('Retail_distributor-wise'!BN:BN,'Retail_distributor-wise'!$B:$B,'Supply plan_distributor-wise'!$B37,'Retail_distributor-wise'!$C:$C,'Supply plan_distributor-wise'!$C37)</f>
        <v>500</v>
      </c>
      <c r="AN37" s="272">
        <f>SUMIFS('Retail_distributor-wise'!BO:BO,'Retail_distributor-wise'!$B:$B,'Supply plan_distributor-wise'!$B37,'Retail_distributor-wise'!$C:$C,'Supply plan_distributor-wise'!$C37)</f>
        <v>400</v>
      </c>
      <c r="AO37" s="272">
        <f>SUMIFS('Retail_distributor-wise'!BP:BP,'Retail_distributor-wise'!$B:$B,'Supply plan_distributor-wise'!$B37,'Retail_distributor-wise'!$C:$C,'Supply plan_distributor-wise'!$C37)</f>
        <v>350</v>
      </c>
      <c r="AP37" s="272">
        <f>SUMIFS('Retail_distributor-wise'!BQ:BQ,'Retail_distributor-wise'!$B:$B,'Supply plan_distributor-wise'!$B37,'Retail_distributor-wise'!$C:$C,'Supply plan_distributor-wise'!$C37)</f>
        <v>350</v>
      </c>
      <c r="AQ37" s="272">
        <f>SUMIFS('Retail_distributor-wise'!BR:BR,'Retail_distributor-wise'!$B:$B,'Supply plan_distributor-wise'!$B37,'Retail_distributor-wise'!$C:$C,'Supply plan_distributor-wise'!$C37)</f>
        <v>500</v>
      </c>
      <c r="AR37" s="272">
        <f>SUMIFS('Retail_distributor-wise'!BS:BS,'Retail_distributor-wise'!$B:$B,'Supply plan_distributor-wise'!$B37,'Retail_distributor-wise'!$C:$C,'Supply plan_distributor-wise'!$C37)</f>
        <v>600</v>
      </c>
      <c r="AS37" s="272">
        <f>SUMIFS('Retail_distributor-wise'!BT:BT,'Retail_distributor-wise'!$B:$B,'Supply plan_distributor-wise'!$B37,'Retail_distributor-wise'!$C:$C,'Supply plan_distributor-wise'!$C37)</f>
        <v>600</v>
      </c>
      <c r="AT37" s="272">
        <f>SUMIFS('Retail_distributor-wise'!BU:BU,'Retail_distributor-wise'!$B:$B,'Supply plan_distributor-wise'!$B37,'Retail_distributor-wise'!$C:$C,'Supply plan_distributor-wise'!$C37)</f>
        <v>750</v>
      </c>
      <c r="AU37" s="272">
        <f>SUMIFS('Retail_distributor-wise'!BV:BV,'Retail_distributor-wise'!$B:$B,'Supply plan_distributor-wise'!$B37,'Retail_distributor-wise'!$C:$C,'Supply plan_distributor-wise'!$C37)</f>
        <v>850</v>
      </c>
      <c r="AV37" s="272">
        <f>SUMIFS('Retail_distributor-wise'!BW:BW,'Retail_distributor-wise'!$B:$B,'Supply plan_distributor-wise'!$B37,'Retail_distributor-wise'!$C:$C,'Supply plan_distributor-wise'!$C37)</f>
        <v>1000</v>
      </c>
      <c r="AW37" s="273">
        <f t="shared" si="6"/>
        <v>6850</v>
      </c>
      <c r="AX37" s="165"/>
      <c r="AY37" s="186"/>
      <c r="AZ37" s="272">
        <f>SUMIFS(Distributor_projects!AV:AV,Distributor_projects!$B:$B,'Supply plan_distributor-wise'!$B37,Distributor_projects!$C:$C,'Supply plan_distributor-wise'!$C37)</f>
        <v>0</v>
      </c>
      <c r="BA37" s="272">
        <f>SUMIFS(Distributor_projects!AW:AW,Distributor_projects!$B:$B,'Supply plan_distributor-wise'!$B37,Distributor_projects!$C:$C,'Supply plan_distributor-wise'!$C37)</f>
        <v>0</v>
      </c>
      <c r="BB37" s="272">
        <f>SUMIFS(Distributor_projects!AX:AX,Distributor_projects!$B:$B,'Supply plan_distributor-wise'!$B37,Distributor_projects!$C:$C,'Supply plan_distributor-wise'!$C37)</f>
        <v>0</v>
      </c>
      <c r="BC37" s="272">
        <f>SUMIFS(Distributor_projects!AY:AY,Distributor_projects!$B:$B,'Supply plan_distributor-wise'!$B37,Distributor_projects!$C:$C,'Supply plan_distributor-wise'!$C37)</f>
        <v>0</v>
      </c>
      <c r="BD37" s="272">
        <f>SUMIFS(Distributor_projects!AZ:AZ,Distributor_projects!$B:$B,'Supply plan_distributor-wise'!$B37,Distributor_projects!$C:$C,'Supply plan_distributor-wise'!$C37)</f>
        <v>0</v>
      </c>
      <c r="BE37" s="272">
        <f>SUMIFS(Distributor_projects!BA:BA,Distributor_projects!$B:$B,'Supply plan_distributor-wise'!$B37,Distributor_projects!$C:$C,'Supply plan_distributor-wise'!$C37)</f>
        <v>0</v>
      </c>
      <c r="BF37" s="272">
        <f>SUMIFS(Distributor_projects!BB:BB,Distributor_projects!$B:$B,'Supply plan_distributor-wise'!$B37,Distributor_projects!$C:$C,'Supply plan_distributor-wise'!$C37)</f>
        <v>0</v>
      </c>
      <c r="BG37" s="272">
        <f>SUMIFS(Distributor_projects!BC:BC,Distributor_projects!$B:$B,'Supply plan_distributor-wise'!$B37,Distributor_projects!$C:$C,'Supply plan_distributor-wise'!$C37)</f>
        <v>0</v>
      </c>
      <c r="BH37" s="272">
        <f>SUMIFS(Distributor_projects!BD:BD,Distributor_projects!$B:$B,'Supply plan_distributor-wise'!$B37,Distributor_projects!$C:$C,'Supply plan_distributor-wise'!$C37)</f>
        <v>0</v>
      </c>
      <c r="BI37" s="272">
        <f>SUMIFS(Distributor_projects!BE:BE,Distributor_projects!$B:$B,'Supply plan_distributor-wise'!$B37,Distributor_projects!$C:$C,'Supply plan_distributor-wise'!$C37)</f>
        <v>0</v>
      </c>
      <c r="BJ37" s="272">
        <f>SUMIFS(Distributor_projects!BF:BF,Distributor_projects!$B:$B,'Supply plan_distributor-wise'!$B37,Distributor_projects!$C:$C,'Supply plan_distributor-wise'!$C37)</f>
        <v>0</v>
      </c>
      <c r="BK37" s="272">
        <f>SUMIFS(Distributor_projects!BG:BG,Distributor_projects!$B:$B,'Supply plan_distributor-wise'!$B37,Distributor_projects!$C:$C,'Supply plan_distributor-wise'!$C37)</f>
        <v>0</v>
      </c>
      <c r="BL37" s="273">
        <f t="shared" si="2"/>
        <v>0</v>
      </c>
      <c r="BM37" s="165"/>
      <c r="BN37" s="161" t="s">
        <v>168</v>
      </c>
      <c r="BO37" s="185">
        <f>SUMIFS(Distributor_projects!BJ:BJ,Distributor_projects!$B:$B,'Supply plan_distributor-wise'!$B37,Distributor_projects!$C:$C,'Supply plan_distributor-wise'!$C37)</f>
        <v>50</v>
      </c>
      <c r="BP37" s="185">
        <f>SUMIFS(Distributor_projects!BK:BK,Distributor_projects!$B:$B,'Supply plan_distributor-wise'!$B37,Distributor_projects!$C:$C,'Supply plan_distributor-wise'!$C37)</f>
        <v>50</v>
      </c>
      <c r="BQ37" s="185">
        <f>SUMIFS(Distributor_projects!BL:BL,Distributor_projects!$B:$B,'Supply plan_distributor-wise'!$B37,Distributor_projects!$C:$C,'Supply plan_distributor-wise'!$C37)</f>
        <v>50</v>
      </c>
      <c r="BR37" s="185">
        <f>SUMIFS(Distributor_projects!BM:BM,Distributor_projects!$B:$B,'Supply plan_distributor-wise'!$B37,Distributor_projects!$C:$C,'Supply plan_distributor-wise'!$C37)</f>
        <v>50</v>
      </c>
      <c r="BS37" s="185">
        <f>SUMIFS(Distributor_projects!BN:BN,Distributor_projects!$B:$B,'Supply plan_distributor-wise'!$B37,Distributor_projects!$C:$C,'Supply plan_distributor-wise'!$C37)</f>
        <v>50</v>
      </c>
      <c r="BT37" s="185">
        <f>SUMIFS(Distributor_projects!BO:BO,Distributor_projects!$B:$B,'Supply plan_distributor-wise'!$B37,Distributor_projects!$C:$C,'Supply plan_distributor-wise'!$C37)</f>
        <v>100</v>
      </c>
      <c r="BU37" s="185">
        <f>SUMIFS(Distributor_projects!BP:BP,Distributor_projects!$B:$B,'Supply plan_distributor-wise'!$B37,Distributor_projects!$C:$C,'Supply plan_distributor-wise'!$C37)</f>
        <v>100</v>
      </c>
      <c r="BV37" s="185">
        <f>SUMIFS(Distributor_projects!BQ:BQ,Distributor_projects!$B:$B,'Supply plan_distributor-wise'!$B37,Distributor_projects!$C:$C,'Supply plan_distributor-wise'!$C37)</f>
        <v>100</v>
      </c>
      <c r="BW37" s="185">
        <f>SUMIFS(Distributor_projects!BR:BR,Distributor_projects!$B:$B,'Supply plan_distributor-wise'!$B37,Distributor_projects!$C:$C,'Supply plan_distributor-wise'!$C37)</f>
        <v>100</v>
      </c>
      <c r="BX37" s="185">
        <f>SUMIFS(Distributor_projects!BS:BS,Distributor_projects!$B:$B,'Supply plan_distributor-wise'!$B37,Distributor_projects!$C:$C,'Supply plan_distributor-wise'!$C37)</f>
        <v>100</v>
      </c>
      <c r="BY37" s="185">
        <f>SUMIFS(Distributor_projects!BT:BT,Distributor_projects!$B:$B,'Supply plan_distributor-wise'!$B37,Distributor_projects!$C:$C,'Supply plan_distributor-wise'!$C37)</f>
        <v>150</v>
      </c>
      <c r="BZ37" s="185">
        <f>SUMIFS(Distributor_projects!BU:BU,Distributor_projects!$B:$B,'Supply plan_distributor-wise'!$B37,Distributor_projects!$C:$C,'Supply plan_distributor-wise'!$C37)</f>
        <v>150</v>
      </c>
      <c r="CA37" s="273">
        <f t="shared" si="3"/>
        <v>1050</v>
      </c>
      <c r="CB37" s="165"/>
      <c r="CC37" s="152"/>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8"/>
      <c r="DB37" s="161" t="s">
        <v>168</v>
      </c>
      <c r="DC37" s="161" t="s">
        <v>168</v>
      </c>
      <c r="DD37" s="161" t="s">
        <v>168</v>
      </c>
      <c r="DE37" s="161" t="s">
        <v>168</v>
      </c>
      <c r="DF37" s="161" t="s">
        <v>168</v>
      </c>
      <c r="DG37" s="161" t="s">
        <v>168</v>
      </c>
      <c r="DH37" s="161" t="s">
        <v>168</v>
      </c>
      <c r="DI37" s="161" t="s">
        <v>168</v>
      </c>
      <c r="DJ37" s="161" t="s">
        <v>168</v>
      </c>
      <c r="DK37" s="161" t="s">
        <v>168</v>
      </c>
      <c r="DL37" s="161" t="s">
        <v>168</v>
      </c>
      <c r="DM37" s="161" t="s">
        <v>168</v>
      </c>
      <c r="DN37" s="330"/>
      <c r="DO37" s="330"/>
      <c r="DP37" s="330"/>
      <c r="DQ37" s="330"/>
      <c r="DR37" s="330"/>
      <c r="DS37" s="330"/>
      <c r="DT37" s="330"/>
      <c r="DU37" s="330"/>
      <c r="DV37" s="330"/>
      <c r="DW37" s="330"/>
      <c r="DX37" s="330"/>
      <c r="DY37" s="331"/>
      <c r="DZ37" s="161" t="s">
        <v>168</v>
      </c>
      <c r="EA37" s="161" t="s">
        <v>168</v>
      </c>
      <c r="EB37" s="161" t="s">
        <v>168</v>
      </c>
      <c r="EC37" s="161" t="s">
        <v>168</v>
      </c>
      <c r="ED37" s="161" t="s">
        <v>168</v>
      </c>
      <c r="EE37" s="161" t="s">
        <v>168</v>
      </c>
      <c r="EF37" s="161" t="s">
        <v>168</v>
      </c>
      <c r="EG37" s="161" t="s">
        <v>168</v>
      </c>
      <c r="EH37" s="161" t="s">
        <v>168</v>
      </c>
      <c r="EI37" s="161" t="s">
        <v>168</v>
      </c>
      <c r="EJ37" s="161" t="s">
        <v>168</v>
      </c>
      <c r="EK37" s="161" t="s">
        <v>168</v>
      </c>
    </row>
    <row r="38" spans="1:141">
      <c r="A38" s="161" t="s">
        <v>327</v>
      </c>
      <c r="B38" s="162" t="s">
        <v>458</v>
      </c>
      <c r="C38" s="161" t="s">
        <v>353</v>
      </c>
      <c r="D38" s="161" t="s">
        <v>14</v>
      </c>
      <c r="E38" s="161" t="s">
        <v>687</v>
      </c>
      <c r="F38" s="161" t="s">
        <v>161</v>
      </c>
      <c r="G38" s="309">
        <f>SUMIFS('Retail_distributor-wise'!CZ:CZ,'Retail_distributor-wise'!$B:$B,'Supply plan_distributor-wise'!$B38,'Retail_distributor-wise'!$C:$C,'Supply plan_distributor-wise'!$C38)</f>
        <v>0</v>
      </c>
      <c r="H38" s="309">
        <f>SUMIFS('Retail_distributor-wise'!DA:DA,'Retail_distributor-wise'!$B:$B,'Supply plan_distributor-wise'!$B38,'Retail_distributor-wise'!$C:$C,'Supply plan_distributor-wise'!$C38)</f>
        <v>0</v>
      </c>
      <c r="I38" s="309">
        <f>SUMIFS('Retail_distributor-wise'!DB:DB,'Retail_distributor-wise'!$B:$B,'Supply plan_distributor-wise'!$B38,'Retail_distributor-wise'!$C:$C,'Supply plan_distributor-wise'!$C38)</f>
        <v>0</v>
      </c>
      <c r="J38" s="309">
        <f>SUMIFS('Retail_distributor-wise'!DC:DC,'Retail_distributor-wise'!$B:$B,'Supply plan_distributor-wise'!$B38,'Retail_distributor-wise'!$C:$C,'Supply plan_distributor-wise'!$C38)</f>
        <v>0</v>
      </c>
      <c r="K38" s="309">
        <f>SUMIFS('Retail_distributor-wise'!DD:DD,'Retail_distributor-wise'!$B:$B,'Supply plan_distributor-wise'!$B38,'Retail_distributor-wise'!$C:$C,'Supply plan_distributor-wise'!$C38)</f>
        <v>0</v>
      </c>
      <c r="L38" s="309">
        <f>SUMIFS('Retail_distributor-wise'!DE:DE,'Retail_distributor-wise'!$B:$B,'Supply plan_distributor-wise'!$B38,'Retail_distributor-wise'!$C:$C,'Supply plan_distributor-wise'!$C38)</f>
        <v>0</v>
      </c>
      <c r="M38" s="309">
        <f>SUMIFS('Retail_distributor-wise'!DF:DF,'Retail_distributor-wise'!$B:$B,'Supply plan_distributor-wise'!$B38,'Retail_distributor-wise'!$C:$C,'Supply plan_distributor-wise'!$C38)</f>
        <v>0</v>
      </c>
      <c r="N38" s="309">
        <f>SUMIFS('Retail_distributor-wise'!DG:DG,'Retail_distributor-wise'!$B:$B,'Supply plan_distributor-wise'!$B38,'Retail_distributor-wise'!$C:$C,'Supply plan_distributor-wise'!$C38)</f>
        <v>0</v>
      </c>
      <c r="O38" s="309">
        <f>SUMIFS('Retail_distributor-wise'!DH:DH,'Retail_distributor-wise'!$B:$B,'Supply plan_distributor-wise'!$B38,'Retail_distributor-wise'!$C:$C,'Supply plan_distributor-wise'!$C38)</f>
        <v>0</v>
      </c>
      <c r="P38" s="309">
        <f>SUMIFS('Retail_distributor-wise'!DI:DI,'Retail_distributor-wise'!$B:$B,'Supply plan_distributor-wise'!$B38,'Retail_distributor-wise'!$C:$C,'Supply plan_distributor-wise'!$C38)</f>
        <v>0</v>
      </c>
      <c r="Q38" s="309">
        <f>SUMIFS('Retail_distributor-wise'!DJ:DJ,'Retail_distributor-wise'!$B:$B,'Supply plan_distributor-wise'!$B38,'Retail_distributor-wise'!$C:$C,'Supply plan_distributor-wise'!$C38)</f>
        <v>0</v>
      </c>
      <c r="R38" s="309">
        <f>SUMIFS('Retail_distributor-wise'!DK:DK,'Retail_distributor-wise'!$B:$B,'Supply plan_distributor-wise'!$B38,'Retail_distributor-wise'!$C:$C,'Supply plan_distributor-wise'!$C38)</f>
        <v>0</v>
      </c>
      <c r="S38" s="310">
        <f t="shared" si="0"/>
        <v>0</v>
      </c>
      <c r="T38" s="251"/>
      <c r="U38" s="311"/>
      <c r="V38" s="309">
        <f>SUMIFS('Retail_distributor-wise'!DN:DN,'Retail_distributor-wise'!$B:$B,'Supply plan_distributor-wise'!$B38,'Retail_distributor-wise'!$C:$C,'Supply plan_distributor-wise'!$C38)</f>
        <v>0</v>
      </c>
      <c r="W38" s="309">
        <f>SUMIFS('Retail_distributor-wise'!DO:DO,'Retail_distributor-wise'!$B:$B,'Supply plan_distributor-wise'!$B38,'Retail_distributor-wise'!$C:$C,'Supply plan_distributor-wise'!$C38)</f>
        <v>0</v>
      </c>
      <c r="X38" s="309">
        <f>SUMIFS('Retail_distributor-wise'!DP:DP,'Retail_distributor-wise'!$B:$B,'Supply plan_distributor-wise'!$B38,'Retail_distributor-wise'!$C:$C,'Supply plan_distributor-wise'!$C38)</f>
        <v>0</v>
      </c>
      <c r="Y38" s="309">
        <f>SUMIFS('Retail_distributor-wise'!DQ:DQ,'Retail_distributor-wise'!$B:$B,'Supply plan_distributor-wise'!$B38,'Retail_distributor-wise'!$C:$C,'Supply plan_distributor-wise'!$C38)</f>
        <v>0</v>
      </c>
      <c r="Z38" s="309">
        <f>SUMIFS('Retail_distributor-wise'!DR:DR,'Retail_distributor-wise'!$B:$B,'Supply plan_distributor-wise'!$B38,'Retail_distributor-wise'!$C:$C,'Supply plan_distributor-wise'!$C38)</f>
        <v>0</v>
      </c>
      <c r="AA38" s="309">
        <f>SUMIFS('Retail_distributor-wise'!DS:DS,'Retail_distributor-wise'!$B:$B,'Supply plan_distributor-wise'!$B38,'Retail_distributor-wise'!$C:$C,'Supply plan_distributor-wise'!$C38)</f>
        <v>0</v>
      </c>
      <c r="AB38" s="309">
        <f>SUMIFS('Retail_distributor-wise'!DT:DT,'Retail_distributor-wise'!$B:$B,'Supply plan_distributor-wise'!$B38,'Retail_distributor-wise'!$C:$C,'Supply plan_distributor-wise'!$C38)</f>
        <v>0</v>
      </c>
      <c r="AC38" s="309">
        <f>SUMIFS('Retail_distributor-wise'!DU:DU,'Retail_distributor-wise'!$B:$B,'Supply plan_distributor-wise'!$B38,'Retail_distributor-wise'!$C:$C,'Supply plan_distributor-wise'!$C38)</f>
        <v>0</v>
      </c>
      <c r="AD38" s="309">
        <f>SUMIFS('Retail_distributor-wise'!DV:DV,'Retail_distributor-wise'!$B:$B,'Supply plan_distributor-wise'!$B38,'Retail_distributor-wise'!$C:$C,'Supply plan_distributor-wise'!$C38)</f>
        <v>0</v>
      </c>
      <c r="AE38" s="309">
        <f>SUMIFS('Retail_distributor-wise'!DW:DW,'Retail_distributor-wise'!$B:$B,'Supply plan_distributor-wise'!$B38,'Retail_distributor-wise'!$C:$C,'Supply plan_distributor-wise'!$C38)</f>
        <v>0</v>
      </c>
      <c r="AF38" s="309">
        <f>SUMIFS('Retail_distributor-wise'!DX:DX,'Retail_distributor-wise'!$B:$B,'Supply plan_distributor-wise'!$B38,'Retail_distributor-wise'!$C:$C,'Supply plan_distributor-wise'!$C38)</f>
        <v>0</v>
      </c>
      <c r="AG38" s="309">
        <f>SUMIFS('Retail_distributor-wise'!DY:DY,'Retail_distributor-wise'!$B:$B,'Supply plan_distributor-wise'!$B38,'Retail_distributor-wise'!$C:$C,'Supply plan_distributor-wise'!$C38)</f>
        <v>0</v>
      </c>
      <c r="AH38" s="310">
        <f t="shared" si="1"/>
        <v>0</v>
      </c>
      <c r="AI38" s="251"/>
      <c r="AJ38" s="161" t="s">
        <v>168</v>
      </c>
      <c r="AK38" s="272">
        <f>SUMIFS('Retail_distributor-wise'!BL:BL,'Retail_distributor-wise'!$B:$B,'Supply plan_distributor-wise'!$B38,'Retail_distributor-wise'!$C:$C,'Supply plan_distributor-wise'!$C38)</f>
        <v>600</v>
      </c>
      <c r="AL38" s="272">
        <f>SUMIFS('Retail_distributor-wise'!BM:BM,'Retail_distributor-wise'!$B:$B,'Supply plan_distributor-wise'!$B38,'Retail_distributor-wise'!$C:$C,'Supply plan_distributor-wise'!$C38)</f>
        <v>800</v>
      </c>
      <c r="AM38" s="272">
        <f>SUMIFS('Retail_distributor-wise'!BN:BN,'Retail_distributor-wise'!$B:$B,'Supply plan_distributor-wise'!$B38,'Retail_distributor-wise'!$C:$C,'Supply plan_distributor-wise'!$C38)</f>
        <v>700</v>
      </c>
      <c r="AN38" s="272">
        <f>SUMIFS('Retail_distributor-wise'!BO:BO,'Retail_distributor-wise'!$B:$B,'Supply plan_distributor-wise'!$B38,'Retail_distributor-wise'!$C:$C,'Supply plan_distributor-wise'!$C38)</f>
        <v>600</v>
      </c>
      <c r="AO38" s="272">
        <f>SUMIFS('Retail_distributor-wise'!BP:BP,'Retail_distributor-wise'!$B:$B,'Supply plan_distributor-wise'!$B38,'Retail_distributor-wise'!$C:$C,'Supply plan_distributor-wise'!$C38)</f>
        <v>500</v>
      </c>
      <c r="AP38" s="272">
        <f>SUMIFS('Retail_distributor-wise'!BQ:BQ,'Retail_distributor-wise'!$B:$B,'Supply plan_distributor-wise'!$B38,'Retail_distributor-wise'!$C:$C,'Supply plan_distributor-wise'!$C38)</f>
        <v>550</v>
      </c>
      <c r="AQ38" s="272">
        <f>SUMIFS('Retail_distributor-wise'!BR:BR,'Retail_distributor-wise'!$B:$B,'Supply plan_distributor-wise'!$B38,'Retail_distributor-wise'!$C:$C,'Supply plan_distributor-wise'!$C38)</f>
        <v>700</v>
      </c>
      <c r="AR38" s="272">
        <f>SUMIFS('Retail_distributor-wise'!BS:BS,'Retail_distributor-wise'!$B:$B,'Supply plan_distributor-wise'!$B38,'Retail_distributor-wise'!$C:$C,'Supply plan_distributor-wise'!$C38)</f>
        <v>850</v>
      </c>
      <c r="AS38" s="272">
        <f>SUMIFS('Retail_distributor-wise'!BT:BT,'Retail_distributor-wise'!$B:$B,'Supply plan_distributor-wise'!$B38,'Retail_distributor-wise'!$C:$C,'Supply plan_distributor-wise'!$C38)</f>
        <v>900</v>
      </c>
      <c r="AT38" s="272">
        <f>SUMIFS('Retail_distributor-wise'!BU:BU,'Retail_distributor-wise'!$B:$B,'Supply plan_distributor-wise'!$B38,'Retail_distributor-wise'!$C:$C,'Supply plan_distributor-wise'!$C38)</f>
        <v>1100</v>
      </c>
      <c r="AU38" s="272">
        <f>SUMIFS('Retail_distributor-wise'!BV:BV,'Retail_distributor-wise'!$B:$B,'Supply plan_distributor-wise'!$B38,'Retail_distributor-wise'!$C:$C,'Supply plan_distributor-wise'!$C38)</f>
        <v>1250</v>
      </c>
      <c r="AV38" s="272">
        <f>SUMIFS('Retail_distributor-wise'!BW:BW,'Retail_distributor-wise'!$B:$B,'Supply plan_distributor-wise'!$B38,'Retail_distributor-wise'!$C:$C,'Supply plan_distributor-wise'!$C38)</f>
        <v>1450</v>
      </c>
      <c r="AW38" s="273">
        <f t="shared" si="6"/>
        <v>10000</v>
      </c>
      <c r="AX38" s="165"/>
      <c r="AY38" s="186"/>
      <c r="AZ38" s="272">
        <f>SUMIFS(Distributor_projects!AV:AV,Distributor_projects!$B:$B,'Supply plan_distributor-wise'!$B38,Distributor_projects!$C:$C,'Supply plan_distributor-wise'!$C38)</f>
        <v>0</v>
      </c>
      <c r="BA38" s="272">
        <f>SUMIFS(Distributor_projects!AW:AW,Distributor_projects!$B:$B,'Supply plan_distributor-wise'!$B38,Distributor_projects!$C:$C,'Supply plan_distributor-wise'!$C38)</f>
        <v>0</v>
      </c>
      <c r="BB38" s="272">
        <f>SUMIFS(Distributor_projects!AX:AX,Distributor_projects!$B:$B,'Supply plan_distributor-wise'!$B38,Distributor_projects!$C:$C,'Supply plan_distributor-wise'!$C38)</f>
        <v>0</v>
      </c>
      <c r="BC38" s="272">
        <f>SUMIFS(Distributor_projects!AY:AY,Distributor_projects!$B:$B,'Supply plan_distributor-wise'!$B38,Distributor_projects!$C:$C,'Supply plan_distributor-wise'!$C38)</f>
        <v>0</v>
      </c>
      <c r="BD38" s="272">
        <f>SUMIFS(Distributor_projects!AZ:AZ,Distributor_projects!$B:$B,'Supply plan_distributor-wise'!$B38,Distributor_projects!$C:$C,'Supply plan_distributor-wise'!$C38)</f>
        <v>0</v>
      </c>
      <c r="BE38" s="272">
        <f>SUMIFS(Distributor_projects!BA:BA,Distributor_projects!$B:$B,'Supply plan_distributor-wise'!$B38,Distributor_projects!$C:$C,'Supply plan_distributor-wise'!$C38)</f>
        <v>0</v>
      </c>
      <c r="BF38" s="272">
        <f>SUMIFS(Distributor_projects!BB:BB,Distributor_projects!$B:$B,'Supply plan_distributor-wise'!$B38,Distributor_projects!$C:$C,'Supply plan_distributor-wise'!$C38)</f>
        <v>0</v>
      </c>
      <c r="BG38" s="272">
        <f>SUMIFS(Distributor_projects!BC:BC,Distributor_projects!$B:$B,'Supply plan_distributor-wise'!$B38,Distributor_projects!$C:$C,'Supply plan_distributor-wise'!$C38)</f>
        <v>0</v>
      </c>
      <c r="BH38" s="272">
        <f>SUMIFS(Distributor_projects!BD:BD,Distributor_projects!$B:$B,'Supply plan_distributor-wise'!$B38,Distributor_projects!$C:$C,'Supply plan_distributor-wise'!$C38)</f>
        <v>0</v>
      </c>
      <c r="BI38" s="272">
        <f>SUMIFS(Distributor_projects!BE:BE,Distributor_projects!$B:$B,'Supply plan_distributor-wise'!$B38,Distributor_projects!$C:$C,'Supply plan_distributor-wise'!$C38)</f>
        <v>0</v>
      </c>
      <c r="BJ38" s="272">
        <f>SUMIFS(Distributor_projects!BF:BF,Distributor_projects!$B:$B,'Supply plan_distributor-wise'!$B38,Distributor_projects!$C:$C,'Supply plan_distributor-wise'!$C38)</f>
        <v>0</v>
      </c>
      <c r="BK38" s="272">
        <f>SUMIFS(Distributor_projects!BG:BG,Distributor_projects!$B:$B,'Supply plan_distributor-wise'!$B38,Distributor_projects!$C:$C,'Supply plan_distributor-wise'!$C38)</f>
        <v>0</v>
      </c>
      <c r="BL38" s="273">
        <f t="shared" si="2"/>
        <v>0</v>
      </c>
      <c r="BM38" s="165"/>
      <c r="BN38" s="161" t="s">
        <v>168</v>
      </c>
      <c r="BO38" s="185">
        <f>SUMIFS(Distributor_projects!BJ:BJ,Distributor_projects!$B:$B,'Supply plan_distributor-wise'!$B38,Distributor_projects!$C:$C,'Supply plan_distributor-wise'!$C38)</f>
        <v>100</v>
      </c>
      <c r="BP38" s="185">
        <f>SUMIFS(Distributor_projects!BK:BK,Distributor_projects!$B:$B,'Supply plan_distributor-wise'!$B38,Distributor_projects!$C:$C,'Supply plan_distributor-wise'!$C38)</f>
        <v>100</v>
      </c>
      <c r="BQ38" s="185">
        <f>SUMIFS(Distributor_projects!BL:BL,Distributor_projects!$B:$B,'Supply plan_distributor-wise'!$B38,Distributor_projects!$C:$C,'Supply plan_distributor-wise'!$C38)</f>
        <v>100</v>
      </c>
      <c r="BR38" s="185">
        <f>SUMIFS(Distributor_projects!BM:BM,Distributor_projects!$B:$B,'Supply plan_distributor-wise'!$B38,Distributor_projects!$C:$C,'Supply plan_distributor-wise'!$C38)</f>
        <v>100</v>
      </c>
      <c r="BS38" s="185">
        <f>SUMIFS(Distributor_projects!BN:BN,Distributor_projects!$B:$B,'Supply plan_distributor-wise'!$B38,Distributor_projects!$C:$C,'Supply plan_distributor-wise'!$C38)</f>
        <v>100</v>
      </c>
      <c r="BT38" s="185">
        <f>SUMIFS(Distributor_projects!BO:BO,Distributor_projects!$B:$B,'Supply plan_distributor-wise'!$B38,Distributor_projects!$C:$C,'Supply plan_distributor-wise'!$C38)</f>
        <v>150</v>
      </c>
      <c r="BU38" s="185">
        <f>SUMIFS(Distributor_projects!BP:BP,Distributor_projects!$B:$B,'Supply plan_distributor-wise'!$B38,Distributor_projects!$C:$C,'Supply plan_distributor-wise'!$C38)</f>
        <v>150</v>
      </c>
      <c r="BV38" s="185">
        <f>SUMIFS(Distributor_projects!BQ:BQ,Distributor_projects!$B:$B,'Supply plan_distributor-wise'!$B38,Distributor_projects!$C:$C,'Supply plan_distributor-wise'!$C38)</f>
        <v>150</v>
      </c>
      <c r="BW38" s="185">
        <f>SUMIFS(Distributor_projects!BR:BR,Distributor_projects!$B:$B,'Supply plan_distributor-wise'!$B38,Distributor_projects!$C:$C,'Supply plan_distributor-wise'!$C38)</f>
        <v>150</v>
      </c>
      <c r="BX38" s="185">
        <f>SUMIFS(Distributor_projects!BS:BS,Distributor_projects!$B:$B,'Supply plan_distributor-wise'!$B38,Distributor_projects!$C:$C,'Supply plan_distributor-wise'!$C38)</f>
        <v>150</v>
      </c>
      <c r="BY38" s="185">
        <f>SUMIFS(Distributor_projects!BT:BT,Distributor_projects!$B:$B,'Supply plan_distributor-wise'!$B38,Distributor_projects!$C:$C,'Supply plan_distributor-wise'!$C38)</f>
        <v>150</v>
      </c>
      <c r="BZ38" s="185">
        <f>SUMIFS(Distributor_projects!BU:BU,Distributor_projects!$B:$B,'Supply plan_distributor-wise'!$B38,Distributor_projects!$C:$C,'Supply plan_distributor-wise'!$C38)</f>
        <v>150</v>
      </c>
      <c r="CA38" s="273">
        <f t="shared" si="3"/>
        <v>1550</v>
      </c>
      <c r="CB38" s="165"/>
      <c r="CC38" s="152"/>
      <c r="CD38" s="306"/>
      <c r="CE38" s="306"/>
      <c r="CF38" s="306"/>
      <c r="CG38" s="306"/>
      <c r="CH38" s="306"/>
      <c r="CI38" s="306"/>
      <c r="CJ38" s="306"/>
      <c r="CK38" s="306"/>
      <c r="CL38" s="306"/>
      <c r="CM38" s="306"/>
      <c r="CN38" s="306"/>
      <c r="CO38" s="306"/>
      <c r="CP38" s="306"/>
      <c r="CQ38" s="306"/>
      <c r="CR38" s="306"/>
      <c r="CS38" s="306"/>
      <c r="CT38" s="306"/>
      <c r="CU38" s="306"/>
      <c r="CV38" s="306"/>
      <c r="CW38" s="306"/>
      <c r="CX38" s="306"/>
      <c r="CY38" s="306"/>
      <c r="CZ38" s="306"/>
      <c r="DA38" s="308"/>
      <c r="DB38" s="161" t="s">
        <v>168</v>
      </c>
      <c r="DC38" s="161" t="s">
        <v>168</v>
      </c>
      <c r="DD38" s="161" t="s">
        <v>168</v>
      </c>
      <c r="DE38" s="161" t="s">
        <v>168</v>
      </c>
      <c r="DF38" s="161" t="s">
        <v>168</v>
      </c>
      <c r="DG38" s="161" t="s">
        <v>168</v>
      </c>
      <c r="DH38" s="161" t="s">
        <v>168</v>
      </c>
      <c r="DI38" s="161" t="s">
        <v>168</v>
      </c>
      <c r="DJ38" s="161" t="s">
        <v>168</v>
      </c>
      <c r="DK38" s="161" t="s">
        <v>168</v>
      </c>
      <c r="DL38" s="161" t="s">
        <v>168</v>
      </c>
      <c r="DM38" s="161" t="s">
        <v>168</v>
      </c>
      <c r="DN38" s="330"/>
      <c r="DO38" s="330"/>
      <c r="DP38" s="330"/>
      <c r="DQ38" s="330"/>
      <c r="DR38" s="330"/>
      <c r="DS38" s="330"/>
      <c r="DT38" s="330"/>
      <c r="DU38" s="330"/>
      <c r="DV38" s="330"/>
      <c r="DW38" s="330"/>
      <c r="DX38" s="330"/>
      <c r="DY38" s="331"/>
      <c r="DZ38" s="161" t="s">
        <v>168</v>
      </c>
      <c r="EA38" s="161" t="s">
        <v>168</v>
      </c>
      <c r="EB38" s="161" t="s">
        <v>168</v>
      </c>
      <c r="EC38" s="161" t="s">
        <v>168</v>
      </c>
      <c r="ED38" s="161" t="s">
        <v>168</v>
      </c>
      <c r="EE38" s="161" t="s">
        <v>168</v>
      </c>
      <c r="EF38" s="161" t="s">
        <v>168</v>
      </c>
      <c r="EG38" s="161" t="s">
        <v>168</v>
      </c>
      <c r="EH38" s="161" t="s">
        <v>168</v>
      </c>
      <c r="EI38" s="161" t="s">
        <v>168</v>
      </c>
      <c r="EJ38" s="161" t="s">
        <v>168</v>
      </c>
      <c r="EK38" s="161" t="s">
        <v>168</v>
      </c>
    </row>
    <row r="39" spans="1:141">
      <c r="A39" s="161" t="s">
        <v>327</v>
      </c>
      <c r="B39" s="162" t="s">
        <v>459</v>
      </c>
      <c r="C39" s="161" t="s">
        <v>353</v>
      </c>
      <c r="D39" s="161" t="s">
        <v>14</v>
      </c>
      <c r="E39" s="161" t="s">
        <v>687</v>
      </c>
      <c r="F39" s="161" t="s">
        <v>161</v>
      </c>
      <c r="G39" s="309">
        <f>SUMIFS('Retail_distributor-wise'!CZ:CZ,'Retail_distributor-wise'!$B:$B,'Supply plan_distributor-wise'!$B39,'Retail_distributor-wise'!$C:$C,'Supply plan_distributor-wise'!$C39)</f>
        <v>0</v>
      </c>
      <c r="H39" s="309">
        <f>SUMIFS('Retail_distributor-wise'!DA:DA,'Retail_distributor-wise'!$B:$B,'Supply plan_distributor-wise'!$B39,'Retail_distributor-wise'!$C:$C,'Supply plan_distributor-wise'!$C39)</f>
        <v>0</v>
      </c>
      <c r="I39" s="309">
        <f>SUMIFS('Retail_distributor-wise'!DB:DB,'Retail_distributor-wise'!$B:$B,'Supply plan_distributor-wise'!$B39,'Retail_distributor-wise'!$C:$C,'Supply plan_distributor-wise'!$C39)</f>
        <v>0</v>
      </c>
      <c r="J39" s="309">
        <f>SUMIFS('Retail_distributor-wise'!DC:DC,'Retail_distributor-wise'!$B:$B,'Supply plan_distributor-wise'!$B39,'Retail_distributor-wise'!$C:$C,'Supply plan_distributor-wise'!$C39)</f>
        <v>0</v>
      </c>
      <c r="K39" s="309">
        <f>SUMIFS('Retail_distributor-wise'!DD:DD,'Retail_distributor-wise'!$B:$B,'Supply plan_distributor-wise'!$B39,'Retail_distributor-wise'!$C:$C,'Supply plan_distributor-wise'!$C39)</f>
        <v>0</v>
      </c>
      <c r="L39" s="309">
        <f>SUMIFS('Retail_distributor-wise'!DE:DE,'Retail_distributor-wise'!$B:$B,'Supply plan_distributor-wise'!$B39,'Retail_distributor-wise'!$C:$C,'Supply plan_distributor-wise'!$C39)</f>
        <v>0</v>
      </c>
      <c r="M39" s="309">
        <f>SUMIFS('Retail_distributor-wise'!DF:DF,'Retail_distributor-wise'!$B:$B,'Supply plan_distributor-wise'!$B39,'Retail_distributor-wise'!$C:$C,'Supply plan_distributor-wise'!$C39)</f>
        <v>0</v>
      </c>
      <c r="N39" s="309">
        <f>SUMIFS('Retail_distributor-wise'!DG:DG,'Retail_distributor-wise'!$B:$B,'Supply plan_distributor-wise'!$B39,'Retail_distributor-wise'!$C:$C,'Supply plan_distributor-wise'!$C39)</f>
        <v>0</v>
      </c>
      <c r="O39" s="309">
        <f>SUMIFS('Retail_distributor-wise'!DH:DH,'Retail_distributor-wise'!$B:$B,'Supply plan_distributor-wise'!$B39,'Retail_distributor-wise'!$C:$C,'Supply plan_distributor-wise'!$C39)</f>
        <v>0</v>
      </c>
      <c r="P39" s="309">
        <f>SUMIFS('Retail_distributor-wise'!DI:DI,'Retail_distributor-wise'!$B:$B,'Supply plan_distributor-wise'!$B39,'Retail_distributor-wise'!$C:$C,'Supply plan_distributor-wise'!$C39)</f>
        <v>0</v>
      </c>
      <c r="Q39" s="309">
        <f>SUMIFS('Retail_distributor-wise'!DJ:DJ,'Retail_distributor-wise'!$B:$B,'Supply plan_distributor-wise'!$B39,'Retail_distributor-wise'!$C:$C,'Supply plan_distributor-wise'!$C39)</f>
        <v>0</v>
      </c>
      <c r="R39" s="309">
        <f>SUMIFS('Retail_distributor-wise'!DK:DK,'Retail_distributor-wise'!$B:$B,'Supply plan_distributor-wise'!$B39,'Retail_distributor-wise'!$C:$C,'Supply plan_distributor-wise'!$C39)</f>
        <v>0</v>
      </c>
      <c r="S39" s="310">
        <f t="shared" si="0"/>
        <v>0</v>
      </c>
      <c r="T39" s="251"/>
      <c r="U39" s="311"/>
      <c r="V39" s="309">
        <f>SUMIFS('Retail_distributor-wise'!DN:DN,'Retail_distributor-wise'!$B:$B,'Supply plan_distributor-wise'!$B39,'Retail_distributor-wise'!$C:$C,'Supply plan_distributor-wise'!$C39)</f>
        <v>0</v>
      </c>
      <c r="W39" s="309">
        <f>SUMIFS('Retail_distributor-wise'!DO:DO,'Retail_distributor-wise'!$B:$B,'Supply plan_distributor-wise'!$B39,'Retail_distributor-wise'!$C:$C,'Supply plan_distributor-wise'!$C39)</f>
        <v>0</v>
      </c>
      <c r="X39" s="309">
        <f>SUMIFS('Retail_distributor-wise'!DP:DP,'Retail_distributor-wise'!$B:$B,'Supply plan_distributor-wise'!$B39,'Retail_distributor-wise'!$C:$C,'Supply plan_distributor-wise'!$C39)</f>
        <v>0</v>
      </c>
      <c r="Y39" s="309">
        <f>SUMIFS('Retail_distributor-wise'!DQ:DQ,'Retail_distributor-wise'!$B:$B,'Supply plan_distributor-wise'!$B39,'Retail_distributor-wise'!$C:$C,'Supply plan_distributor-wise'!$C39)</f>
        <v>0</v>
      </c>
      <c r="Z39" s="309">
        <f>SUMIFS('Retail_distributor-wise'!DR:DR,'Retail_distributor-wise'!$B:$B,'Supply plan_distributor-wise'!$B39,'Retail_distributor-wise'!$C:$C,'Supply plan_distributor-wise'!$C39)</f>
        <v>0</v>
      </c>
      <c r="AA39" s="309">
        <f>SUMIFS('Retail_distributor-wise'!DS:DS,'Retail_distributor-wise'!$B:$B,'Supply plan_distributor-wise'!$B39,'Retail_distributor-wise'!$C:$C,'Supply plan_distributor-wise'!$C39)</f>
        <v>0</v>
      </c>
      <c r="AB39" s="309">
        <f>SUMIFS('Retail_distributor-wise'!DT:DT,'Retail_distributor-wise'!$B:$B,'Supply plan_distributor-wise'!$B39,'Retail_distributor-wise'!$C:$C,'Supply plan_distributor-wise'!$C39)</f>
        <v>0</v>
      </c>
      <c r="AC39" s="309">
        <f>SUMIFS('Retail_distributor-wise'!DU:DU,'Retail_distributor-wise'!$B:$B,'Supply plan_distributor-wise'!$B39,'Retail_distributor-wise'!$C:$C,'Supply plan_distributor-wise'!$C39)</f>
        <v>0</v>
      </c>
      <c r="AD39" s="309">
        <f>SUMIFS('Retail_distributor-wise'!DV:DV,'Retail_distributor-wise'!$B:$B,'Supply plan_distributor-wise'!$B39,'Retail_distributor-wise'!$C:$C,'Supply plan_distributor-wise'!$C39)</f>
        <v>0</v>
      </c>
      <c r="AE39" s="309">
        <f>SUMIFS('Retail_distributor-wise'!DW:DW,'Retail_distributor-wise'!$B:$B,'Supply plan_distributor-wise'!$B39,'Retail_distributor-wise'!$C:$C,'Supply plan_distributor-wise'!$C39)</f>
        <v>0</v>
      </c>
      <c r="AF39" s="309">
        <f>SUMIFS('Retail_distributor-wise'!DX:DX,'Retail_distributor-wise'!$B:$B,'Supply plan_distributor-wise'!$B39,'Retail_distributor-wise'!$C:$C,'Supply plan_distributor-wise'!$C39)</f>
        <v>0</v>
      </c>
      <c r="AG39" s="309">
        <f>SUMIFS('Retail_distributor-wise'!DY:DY,'Retail_distributor-wise'!$B:$B,'Supply plan_distributor-wise'!$B39,'Retail_distributor-wise'!$C:$C,'Supply plan_distributor-wise'!$C39)</f>
        <v>0</v>
      </c>
      <c r="AH39" s="310">
        <f t="shared" si="1"/>
        <v>0</v>
      </c>
      <c r="AI39" s="251"/>
      <c r="AJ39" s="161" t="s">
        <v>168</v>
      </c>
      <c r="AK39" s="272">
        <f>SUMIFS('Retail_distributor-wise'!BL:BL,'Retail_distributor-wise'!$B:$B,'Supply plan_distributor-wise'!$B39,'Retail_distributor-wise'!$C:$C,'Supply plan_distributor-wise'!$C39)</f>
        <v>250</v>
      </c>
      <c r="AL39" s="272">
        <f>SUMIFS('Retail_distributor-wise'!BM:BM,'Retail_distributor-wise'!$B:$B,'Supply plan_distributor-wise'!$B39,'Retail_distributor-wise'!$C:$C,'Supply plan_distributor-wise'!$C39)</f>
        <v>350</v>
      </c>
      <c r="AM39" s="272">
        <f>SUMIFS('Retail_distributor-wise'!BN:BN,'Retail_distributor-wise'!$B:$B,'Supply plan_distributor-wise'!$B39,'Retail_distributor-wise'!$C:$C,'Supply plan_distributor-wise'!$C39)</f>
        <v>300</v>
      </c>
      <c r="AN39" s="272">
        <f>SUMIFS('Retail_distributor-wise'!BO:BO,'Retail_distributor-wise'!$B:$B,'Supply plan_distributor-wise'!$B39,'Retail_distributor-wise'!$C:$C,'Supply plan_distributor-wise'!$C39)</f>
        <v>250</v>
      </c>
      <c r="AO39" s="272">
        <f>SUMIFS('Retail_distributor-wise'!BP:BP,'Retail_distributor-wise'!$B:$B,'Supply plan_distributor-wise'!$B39,'Retail_distributor-wise'!$C:$C,'Supply plan_distributor-wise'!$C39)</f>
        <v>200</v>
      </c>
      <c r="AP39" s="272">
        <f>SUMIFS('Retail_distributor-wise'!BQ:BQ,'Retail_distributor-wise'!$B:$B,'Supply plan_distributor-wise'!$B39,'Retail_distributor-wise'!$C:$C,'Supply plan_distributor-wise'!$C39)</f>
        <v>250</v>
      </c>
      <c r="AQ39" s="272">
        <f>SUMIFS('Retail_distributor-wise'!BR:BR,'Retail_distributor-wise'!$B:$B,'Supply plan_distributor-wise'!$B39,'Retail_distributor-wise'!$C:$C,'Supply plan_distributor-wise'!$C39)</f>
        <v>300</v>
      </c>
      <c r="AR39" s="272">
        <f>SUMIFS('Retail_distributor-wise'!BS:BS,'Retail_distributor-wise'!$B:$B,'Supply plan_distributor-wise'!$B39,'Retail_distributor-wise'!$C:$C,'Supply plan_distributor-wise'!$C39)</f>
        <v>400</v>
      </c>
      <c r="AS39" s="272">
        <f>SUMIFS('Retail_distributor-wise'!BT:BT,'Retail_distributor-wise'!$B:$B,'Supply plan_distributor-wise'!$B39,'Retail_distributor-wise'!$C:$C,'Supply plan_distributor-wise'!$C39)</f>
        <v>400</v>
      </c>
      <c r="AT39" s="272">
        <f>SUMIFS('Retail_distributor-wise'!BU:BU,'Retail_distributor-wise'!$B:$B,'Supply plan_distributor-wise'!$B39,'Retail_distributor-wise'!$C:$C,'Supply plan_distributor-wise'!$C39)</f>
        <v>500</v>
      </c>
      <c r="AU39" s="272">
        <f>SUMIFS('Retail_distributor-wise'!BV:BV,'Retail_distributor-wise'!$B:$B,'Supply plan_distributor-wise'!$B39,'Retail_distributor-wise'!$C:$C,'Supply plan_distributor-wise'!$C39)</f>
        <v>550</v>
      </c>
      <c r="AV39" s="272">
        <f>SUMIFS('Retail_distributor-wise'!BW:BW,'Retail_distributor-wise'!$B:$B,'Supply plan_distributor-wise'!$B39,'Retail_distributor-wise'!$C:$C,'Supply plan_distributor-wise'!$C39)</f>
        <v>650</v>
      </c>
      <c r="AW39" s="273">
        <f t="shared" si="6"/>
        <v>4400</v>
      </c>
      <c r="AX39" s="165"/>
      <c r="AY39" s="186"/>
      <c r="AZ39" s="272">
        <f>SUMIFS(Distributor_projects!AV:AV,Distributor_projects!$B:$B,'Supply plan_distributor-wise'!$B39,Distributor_projects!$C:$C,'Supply plan_distributor-wise'!$C39)</f>
        <v>0</v>
      </c>
      <c r="BA39" s="272">
        <f>SUMIFS(Distributor_projects!AW:AW,Distributor_projects!$B:$B,'Supply plan_distributor-wise'!$B39,Distributor_projects!$C:$C,'Supply plan_distributor-wise'!$C39)</f>
        <v>0</v>
      </c>
      <c r="BB39" s="272">
        <f>SUMIFS(Distributor_projects!AX:AX,Distributor_projects!$B:$B,'Supply plan_distributor-wise'!$B39,Distributor_projects!$C:$C,'Supply plan_distributor-wise'!$C39)</f>
        <v>0</v>
      </c>
      <c r="BC39" s="272">
        <f>SUMIFS(Distributor_projects!AY:AY,Distributor_projects!$B:$B,'Supply plan_distributor-wise'!$B39,Distributor_projects!$C:$C,'Supply plan_distributor-wise'!$C39)</f>
        <v>0</v>
      </c>
      <c r="BD39" s="272">
        <f>SUMIFS(Distributor_projects!AZ:AZ,Distributor_projects!$B:$B,'Supply plan_distributor-wise'!$B39,Distributor_projects!$C:$C,'Supply plan_distributor-wise'!$C39)</f>
        <v>0</v>
      </c>
      <c r="BE39" s="272">
        <f>SUMIFS(Distributor_projects!BA:BA,Distributor_projects!$B:$B,'Supply plan_distributor-wise'!$B39,Distributor_projects!$C:$C,'Supply plan_distributor-wise'!$C39)</f>
        <v>0</v>
      </c>
      <c r="BF39" s="272">
        <f>SUMIFS(Distributor_projects!BB:BB,Distributor_projects!$B:$B,'Supply plan_distributor-wise'!$B39,Distributor_projects!$C:$C,'Supply plan_distributor-wise'!$C39)</f>
        <v>0</v>
      </c>
      <c r="BG39" s="272">
        <f>SUMIFS(Distributor_projects!BC:BC,Distributor_projects!$B:$B,'Supply plan_distributor-wise'!$B39,Distributor_projects!$C:$C,'Supply plan_distributor-wise'!$C39)</f>
        <v>0</v>
      </c>
      <c r="BH39" s="272">
        <f>SUMIFS(Distributor_projects!BD:BD,Distributor_projects!$B:$B,'Supply plan_distributor-wise'!$B39,Distributor_projects!$C:$C,'Supply plan_distributor-wise'!$C39)</f>
        <v>0</v>
      </c>
      <c r="BI39" s="272">
        <f>SUMIFS(Distributor_projects!BE:BE,Distributor_projects!$B:$B,'Supply plan_distributor-wise'!$B39,Distributor_projects!$C:$C,'Supply plan_distributor-wise'!$C39)</f>
        <v>0</v>
      </c>
      <c r="BJ39" s="272">
        <f>SUMIFS(Distributor_projects!BF:BF,Distributor_projects!$B:$B,'Supply plan_distributor-wise'!$B39,Distributor_projects!$C:$C,'Supply plan_distributor-wise'!$C39)</f>
        <v>0</v>
      </c>
      <c r="BK39" s="272">
        <f>SUMIFS(Distributor_projects!BG:BG,Distributor_projects!$B:$B,'Supply plan_distributor-wise'!$B39,Distributor_projects!$C:$C,'Supply plan_distributor-wise'!$C39)</f>
        <v>0</v>
      </c>
      <c r="BL39" s="273">
        <f t="shared" si="2"/>
        <v>0</v>
      </c>
      <c r="BM39" s="165"/>
      <c r="BN39" s="161" t="s">
        <v>168</v>
      </c>
      <c r="BO39" s="185">
        <f>SUMIFS(Distributor_projects!BJ:BJ,Distributor_projects!$B:$B,'Supply plan_distributor-wise'!$B39,Distributor_projects!$C:$C,'Supply plan_distributor-wise'!$C39)</f>
        <v>0</v>
      </c>
      <c r="BP39" s="185">
        <f>SUMIFS(Distributor_projects!BK:BK,Distributor_projects!$B:$B,'Supply plan_distributor-wise'!$B39,Distributor_projects!$C:$C,'Supply plan_distributor-wise'!$C39)</f>
        <v>0</v>
      </c>
      <c r="BQ39" s="185">
        <f>SUMIFS(Distributor_projects!BL:BL,Distributor_projects!$B:$B,'Supply plan_distributor-wise'!$B39,Distributor_projects!$C:$C,'Supply plan_distributor-wise'!$C39)</f>
        <v>0</v>
      </c>
      <c r="BR39" s="185">
        <f>SUMIFS(Distributor_projects!BM:BM,Distributor_projects!$B:$B,'Supply plan_distributor-wise'!$B39,Distributor_projects!$C:$C,'Supply plan_distributor-wise'!$C39)</f>
        <v>0</v>
      </c>
      <c r="BS39" s="185">
        <f>SUMIFS(Distributor_projects!BN:BN,Distributor_projects!$B:$B,'Supply plan_distributor-wise'!$B39,Distributor_projects!$C:$C,'Supply plan_distributor-wise'!$C39)</f>
        <v>0</v>
      </c>
      <c r="BT39" s="185">
        <f>SUMIFS(Distributor_projects!BO:BO,Distributor_projects!$B:$B,'Supply plan_distributor-wise'!$B39,Distributor_projects!$C:$C,'Supply plan_distributor-wise'!$C39)</f>
        <v>0</v>
      </c>
      <c r="BU39" s="185">
        <f>SUMIFS(Distributor_projects!BP:BP,Distributor_projects!$B:$B,'Supply plan_distributor-wise'!$B39,Distributor_projects!$C:$C,'Supply plan_distributor-wise'!$C39)</f>
        <v>0</v>
      </c>
      <c r="BV39" s="185">
        <f>SUMIFS(Distributor_projects!BQ:BQ,Distributor_projects!$B:$B,'Supply plan_distributor-wise'!$B39,Distributor_projects!$C:$C,'Supply plan_distributor-wise'!$C39)</f>
        <v>0</v>
      </c>
      <c r="BW39" s="185">
        <f>SUMIFS(Distributor_projects!BR:BR,Distributor_projects!$B:$B,'Supply plan_distributor-wise'!$B39,Distributor_projects!$C:$C,'Supply plan_distributor-wise'!$C39)</f>
        <v>0</v>
      </c>
      <c r="BX39" s="185">
        <f>SUMIFS(Distributor_projects!BS:BS,Distributor_projects!$B:$B,'Supply plan_distributor-wise'!$B39,Distributor_projects!$C:$C,'Supply plan_distributor-wise'!$C39)</f>
        <v>0</v>
      </c>
      <c r="BY39" s="185">
        <f>SUMIFS(Distributor_projects!BT:BT,Distributor_projects!$B:$B,'Supply plan_distributor-wise'!$B39,Distributor_projects!$C:$C,'Supply plan_distributor-wise'!$C39)</f>
        <v>0</v>
      </c>
      <c r="BZ39" s="185">
        <f>SUMIFS(Distributor_projects!BU:BU,Distributor_projects!$B:$B,'Supply plan_distributor-wise'!$B39,Distributor_projects!$C:$C,'Supply plan_distributor-wise'!$C39)</f>
        <v>0</v>
      </c>
      <c r="CA39" s="273">
        <f t="shared" si="3"/>
        <v>0</v>
      </c>
      <c r="CB39" s="165"/>
      <c r="CC39" s="152"/>
      <c r="CD39" s="306"/>
      <c r="CE39" s="306"/>
      <c r="CF39" s="306"/>
      <c r="CG39" s="306"/>
      <c r="CH39" s="306"/>
      <c r="CI39" s="306"/>
      <c r="CJ39" s="306"/>
      <c r="CK39" s="306"/>
      <c r="CL39" s="306"/>
      <c r="CM39" s="306"/>
      <c r="CN39" s="306"/>
      <c r="CO39" s="306"/>
      <c r="CP39" s="306"/>
      <c r="CQ39" s="306"/>
      <c r="CR39" s="306"/>
      <c r="CS39" s="306"/>
      <c r="CT39" s="306"/>
      <c r="CU39" s="306"/>
      <c r="CV39" s="306"/>
      <c r="CW39" s="306"/>
      <c r="CX39" s="306"/>
      <c r="CY39" s="306"/>
      <c r="CZ39" s="306"/>
      <c r="DA39" s="308"/>
      <c r="DB39" s="161" t="s">
        <v>168</v>
      </c>
      <c r="DC39" s="161" t="s">
        <v>168</v>
      </c>
      <c r="DD39" s="161" t="s">
        <v>168</v>
      </c>
      <c r="DE39" s="161" t="s">
        <v>168</v>
      </c>
      <c r="DF39" s="161" t="s">
        <v>168</v>
      </c>
      <c r="DG39" s="161" t="s">
        <v>168</v>
      </c>
      <c r="DH39" s="161" t="s">
        <v>168</v>
      </c>
      <c r="DI39" s="161" t="s">
        <v>168</v>
      </c>
      <c r="DJ39" s="161" t="s">
        <v>168</v>
      </c>
      <c r="DK39" s="161" t="s">
        <v>168</v>
      </c>
      <c r="DL39" s="161" t="s">
        <v>168</v>
      </c>
      <c r="DM39" s="161" t="s">
        <v>168</v>
      </c>
      <c r="DN39" s="330"/>
      <c r="DO39" s="330"/>
      <c r="DP39" s="330"/>
      <c r="DQ39" s="330"/>
      <c r="DR39" s="330"/>
      <c r="DS39" s="330"/>
      <c r="DT39" s="330"/>
      <c r="DU39" s="330"/>
      <c r="DV39" s="330"/>
      <c r="DW39" s="330"/>
      <c r="DX39" s="330"/>
      <c r="DY39" s="331"/>
      <c r="DZ39" s="161" t="s">
        <v>168</v>
      </c>
      <c r="EA39" s="161" t="s">
        <v>168</v>
      </c>
      <c r="EB39" s="161" t="s">
        <v>168</v>
      </c>
      <c r="EC39" s="161" t="s">
        <v>168</v>
      </c>
      <c r="ED39" s="161" t="s">
        <v>168</v>
      </c>
      <c r="EE39" s="161" t="s">
        <v>168</v>
      </c>
      <c r="EF39" s="161" t="s">
        <v>168</v>
      </c>
      <c r="EG39" s="161" t="s">
        <v>168</v>
      </c>
      <c r="EH39" s="161" t="s">
        <v>168</v>
      </c>
      <c r="EI39" s="161" t="s">
        <v>168</v>
      </c>
      <c r="EJ39" s="161" t="s">
        <v>168</v>
      </c>
      <c r="EK39" s="161" t="s">
        <v>168</v>
      </c>
    </row>
    <row r="40" spans="1:141">
      <c r="A40" s="161" t="s">
        <v>327</v>
      </c>
      <c r="B40" s="162" t="s">
        <v>460</v>
      </c>
      <c r="C40" s="161" t="s">
        <v>353</v>
      </c>
      <c r="D40" s="161" t="s">
        <v>14</v>
      </c>
      <c r="E40" s="161" t="s">
        <v>687</v>
      </c>
      <c r="F40" s="161" t="s">
        <v>161</v>
      </c>
      <c r="G40" s="309">
        <f>SUMIFS('Retail_distributor-wise'!CZ:CZ,'Retail_distributor-wise'!$B:$B,'Supply plan_distributor-wise'!$B40,'Retail_distributor-wise'!$C:$C,'Supply plan_distributor-wise'!$C40)</f>
        <v>0</v>
      </c>
      <c r="H40" s="309">
        <f>SUMIFS('Retail_distributor-wise'!DA:DA,'Retail_distributor-wise'!$B:$B,'Supply plan_distributor-wise'!$B40,'Retail_distributor-wise'!$C:$C,'Supply plan_distributor-wise'!$C40)</f>
        <v>0</v>
      </c>
      <c r="I40" s="309">
        <f>SUMIFS('Retail_distributor-wise'!DB:DB,'Retail_distributor-wise'!$B:$B,'Supply plan_distributor-wise'!$B40,'Retail_distributor-wise'!$C:$C,'Supply plan_distributor-wise'!$C40)</f>
        <v>0</v>
      </c>
      <c r="J40" s="309">
        <f>SUMIFS('Retail_distributor-wise'!DC:DC,'Retail_distributor-wise'!$B:$B,'Supply plan_distributor-wise'!$B40,'Retail_distributor-wise'!$C:$C,'Supply plan_distributor-wise'!$C40)</f>
        <v>0</v>
      </c>
      <c r="K40" s="309">
        <f>SUMIFS('Retail_distributor-wise'!DD:DD,'Retail_distributor-wise'!$B:$B,'Supply plan_distributor-wise'!$B40,'Retail_distributor-wise'!$C:$C,'Supply plan_distributor-wise'!$C40)</f>
        <v>0</v>
      </c>
      <c r="L40" s="309">
        <f>SUMIFS('Retail_distributor-wise'!DE:DE,'Retail_distributor-wise'!$B:$B,'Supply plan_distributor-wise'!$B40,'Retail_distributor-wise'!$C:$C,'Supply plan_distributor-wise'!$C40)</f>
        <v>0</v>
      </c>
      <c r="M40" s="309">
        <f>SUMIFS('Retail_distributor-wise'!DF:DF,'Retail_distributor-wise'!$B:$B,'Supply plan_distributor-wise'!$B40,'Retail_distributor-wise'!$C:$C,'Supply plan_distributor-wise'!$C40)</f>
        <v>0</v>
      </c>
      <c r="N40" s="309">
        <f>SUMIFS('Retail_distributor-wise'!DG:DG,'Retail_distributor-wise'!$B:$B,'Supply plan_distributor-wise'!$B40,'Retail_distributor-wise'!$C:$C,'Supply plan_distributor-wise'!$C40)</f>
        <v>0</v>
      </c>
      <c r="O40" s="309">
        <f>SUMIFS('Retail_distributor-wise'!DH:DH,'Retail_distributor-wise'!$B:$B,'Supply plan_distributor-wise'!$B40,'Retail_distributor-wise'!$C:$C,'Supply plan_distributor-wise'!$C40)</f>
        <v>0</v>
      </c>
      <c r="P40" s="309">
        <f>SUMIFS('Retail_distributor-wise'!DI:DI,'Retail_distributor-wise'!$B:$B,'Supply plan_distributor-wise'!$B40,'Retail_distributor-wise'!$C:$C,'Supply plan_distributor-wise'!$C40)</f>
        <v>0</v>
      </c>
      <c r="Q40" s="309">
        <f>SUMIFS('Retail_distributor-wise'!DJ:DJ,'Retail_distributor-wise'!$B:$B,'Supply plan_distributor-wise'!$B40,'Retail_distributor-wise'!$C:$C,'Supply plan_distributor-wise'!$C40)</f>
        <v>0</v>
      </c>
      <c r="R40" s="309">
        <f>SUMIFS('Retail_distributor-wise'!DK:DK,'Retail_distributor-wise'!$B:$B,'Supply plan_distributor-wise'!$B40,'Retail_distributor-wise'!$C:$C,'Supply plan_distributor-wise'!$C40)</f>
        <v>0</v>
      </c>
      <c r="S40" s="310">
        <f t="shared" si="0"/>
        <v>0</v>
      </c>
      <c r="T40" s="251"/>
      <c r="U40" s="311"/>
      <c r="V40" s="309">
        <f>SUMIFS('Retail_distributor-wise'!DN:DN,'Retail_distributor-wise'!$B:$B,'Supply plan_distributor-wise'!$B40,'Retail_distributor-wise'!$C:$C,'Supply plan_distributor-wise'!$C40)</f>
        <v>0</v>
      </c>
      <c r="W40" s="309">
        <f>SUMIFS('Retail_distributor-wise'!DO:DO,'Retail_distributor-wise'!$B:$B,'Supply plan_distributor-wise'!$B40,'Retail_distributor-wise'!$C:$C,'Supply plan_distributor-wise'!$C40)</f>
        <v>0</v>
      </c>
      <c r="X40" s="309">
        <f>SUMIFS('Retail_distributor-wise'!DP:DP,'Retail_distributor-wise'!$B:$B,'Supply plan_distributor-wise'!$B40,'Retail_distributor-wise'!$C:$C,'Supply plan_distributor-wise'!$C40)</f>
        <v>0</v>
      </c>
      <c r="Y40" s="309">
        <f>SUMIFS('Retail_distributor-wise'!DQ:DQ,'Retail_distributor-wise'!$B:$B,'Supply plan_distributor-wise'!$B40,'Retail_distributor-wise'!$C:$C,'Supply plan_distributor-wise'!$C40)</f>
        <v>0</v>
      </c>
      <c r="Z40" s="309">
        <f>SUMIFS('Retail_distributor-wise'!DR:DR,'Retail_distributor-wise'!$B:$B,'Supply plan_distributor-wise'!$B40,'Retail_distributor-wise'!$C:$C,'Supply plan_distributor-wise'!$C40)</f>
        <v>0</v>
      </c>
      <c r="AA40" s="309">
        <f>SUMIFS('Retail_distributor-wise'!DS:DS,'Retail_distributor-wise'!$B:$B,'Supply plan_distributor-wise'!$B40,'Retail_distributor-wise'!$C:$C,'Supply plan_distributor-wise'!$C40)</f>
        <v>0</v>
      </c>
      <c r="AB40" s="309">
        <f>SUMIFS('Retail_distributor-wise'!DT:DT,'Retail_distributor-wise'!$B:$B,'Supply plan_distributor-wise'!$B40,'Retail_distributor-wise'!$C:$C,'Supply plan_distributor-wise'!$C40)</f>
        <v>0</v>
      </c>
      <c r="AC40" s="309">
        <f>SUMIFS('Retail_distributor-wise'!DU:DU,'Retail_distributor-wise'!$B:$B,'Supply plan_distributor-wise'!$B40,'Retail_distributor-wise'!$C:$C,'Supply plan_distributor-wise'!$C40)</f>
        <v>0</v>
      </c>
      <c r="AD40" s="309">
        <f>SUMIFS('Retail_distributor-wise'!DV:DV,'Retail_distributor-wise'!$B:$B,'Supply plan_distributor-wise'!$B40,'Retail_distributor-wise'!$C:$C,'Supply plan_distributor-wise'!$C40)</f>
        <v>0</v>
      </c>
      <c r="AE40" s="309">
        <f>SUMIFS('Retail_distributor-wise'!DW:DW,'Retail_distributor-wise'!$B:$B,'Supply plan_distributor-wise'!$B40,'Retail_distributor-wise'!$C:$C,'Supply plan_distributor-wise'!$C40)</f>
        <v>0</v>
      </c>
      <c r="AF40" s="309">
        <f>SUMIFS('Retail_distributor-wise'!DX:DX,'Retail_distributor-wise'!$B:$B,'Supply plan_distributor-wise'!$B40,'Retail_distributor-wise'!$C:$C,'Supply plan_distributor-wise'!$C40)</f>
        <v>0</v>
      </c>
      <c r="AG40" s="309">
        <f>SUMIFS('Retail_distributor-wise'!DY:DY,'Retail_distributor-wise'!$B:$B,'Supply plan_distributor-wise'!$B40,'Retail_distributor-wise'!$C:$C,'Supply plan_distributor-wise'!$C40)</f>
        <v>0</v>
      </c>
      <c r="AH40" s="310">
        <f t="shared" si="1"/>
        <v>0</v>
      </c>
      <c r="AI40" s="251"/>
      <c r="AJ40" s="161" t="s">
        <v>168</v>
      </c>
      <c r="AK40" s="272">
        <f>SUMIFS('Retail_distributor-wise'!BL:BL,'Retail_distributor-wise'!$B:$B,'Supply plan_distributor-wise'!$B40,'Retail_distributor-wise'!$C:$C,'Supply plan_distributor-wise'!$C40)</f>
        <v>250</v>
      </c>
      <c r="AL40" s="272">
        <f>SUMIFS('Retail_distributor-wise'!BM:BM,'Retail_distributor-wise'!$B:$B,'Supply plan_distributor-wise'!$B40,'Retail_distributor-wise'!$C:$C,'Supply plan_distributor-wise'!$C40)</f>
        <v>350</v>
      </c>
      <c r="AM40" s="272">
        <f>SUMIFS('Retail_distributor-wise'!BN:BN,'Retail_distributor-wise'!$B:$B,'Supply plan_distributor-wise'!$B40,'Retail_distributor-wise'!$C:$C,'Supply plan_distributor-wise'!$C40)</f>
        <v>300</v>
      </c>
      <c r="AN40" s="272">
        <f>SUMIFS('Retail_distributor-wise'!BO:BO,'Retail_distributor-wise'!$B:$B,'Supply plan_distributor-wise'!$B40,'Retail_distributor-wise'!$C:$C,'Supply plan_distributor-wise'!$C40)</f>
        <v>250</v>
      </c>
      <c r="AO40" s="272">
        <f>SUMIFS('Retail_distributor-wise'!BP:BP,'Retail_distributor-wise'!$B:$B,'Supply plan_distributor-wise'!$B40,'Retail_distributor-wise'!$C:$C,'Supply plan_distributor-wise'!$C40)</f>
        <v>200</v>
      </c>
      <c r="AP40" s="272">
        <f>SUMIFS('Retail_distributor-wise'!BQ:BQ,'Retail_distributor-wise'!$B:$B,'Supply plan_distributor-wise'!$B40,'Retail_distributor-wise'!$C:$C,'Supply plan_distributor-wise'!$C40)</f>
        <v>250</v>
      </c>
      <c r="AQ40" s="272">
        <f>SUMIFS('Retail_distributor-wise'!BR:BR,'Retail_distributor-wise'!$B:$B,'Supply plan_distributor-wise'!$B40,'Retail_distributor-wise'!$C:$C,'Supply plan_distributor-wise'!$C40)</f>
        <v>300</v>
      </c>
      <c r="AR40" s="272">
        <f>SUMIFS('Retail_distributor-wise'!BS:BS,'Retail_distributor-wise'!$B:$B,'Supply plan_distributor-wise'!$B40,'Retail_distributor-wise'!$C:$C,'Supply plan_distributor-wise'!$C40)</f>
        <v>350</v>
      </c>
      <c r="AS40" s="272">
        <f>SUMIFS('Retail_distributor-wise'!BT:BT,'Retail_distributor-wise'!$B:$B,'Supply plan_distributor-wise'!$B40,'Retail_distributor-wise'!$C:$C,'Supply plan_distributor-wise'!$C40)</f>
        <v>400</v>
      </c>
      <c r="AT40" s="272">
        <f>SUMIFS('Retail_distributor-wise'!BU:BU,'Retail_distributor-wise'!$B:$B,'Supply plan_distributor-wise'!$B40,'Retail_distributor-wise'!$C:$C,'Supply plan_distributor-wise'!$C40)</f>
        <v>500</v>
      </c>
      <c r="AU40" s="272">
        <f>SUMIFS('Retail_distributor-wise'!BV:BV,'Retail_distributor-wise'!$B:$B,'Supply plan_distributor-wise'!$B40,'Retail_distributor-wise'!$C:$C,'Supply plan_distributor-wise'!$C40)</f>
        <v>550</v>
      </c>
      <c r="AV40" s="272">
        <f>SUMIFS('Retail_distributor-wise'!BW:BW,'Retail_distributor-wise'!$B:$B,'Supply plan_distributor-wise'!$B40,'Retail_distributor-wise'!$C:$C,'Supply plan_distributor-wise'!$C40)</f>
        <v>650</v>
      </c>
      <c r="AW40" s="273">
        <f t="shared" si="6"/>
        <v>4350</v>
      </c>
      <c r="AX40" s="165"/>
      <c r="AY40" s="186"/>
      <c r="AZ40" s="272">
        <f>SUMIFS(Distributor_projects!AV:AV,Distributor_projects!$B:$B,'Supply plan_distributor-wise'!$B40,Distributor_projects!$C:$C,'Supply plan_distributor-wise'!$C40)</f>
        <v>0</v>
      </c>
      <c r="BA40" s="272">
        <f>SUMIFS(Distributor_projects!AW:AW,Distributor_projects!$B:$B,'Supply plan_distributor-wise'!$B40,Distributor_projects!$C:$C,'Supply plan_distributor-wise'!$C40)</f>
        <v>0</v>
      </c>
      <c r="BB40" s="272">
        <f>SUMIFS(Distributor_projects!AX:AX,Distributor_projects!$B:$B,'Supply plan_distributor-wise'!$B40,Distributor_projects!$C:$C,'Supply plan_distributor-wise'!$C40)</f>
        <v>0</v>
      </c>
      <c r="BC40" s="272">
        <f>SUMIFS(Distributor_projects!AY:AY,Distributor_projects!$B:$B,'Supply plan_distributor-wise'!$B40,Distributor_projects!$C:$C,'Supply plan_distributor-wise'!$C40)</f>
        <v>0</v>
      </c>
      <c r="BD40" s="272">
        <f>SUMIFS(Distributor_projects!AZ:AZ,Distributor_projects!$B:$B,'Supply plan_distributor-wise'!$B40,Distributor_projects!$C:$C,'Supply plan_distributor-wise'!$C40)</f>
        <v>0</v>
      </c>
      <c r="BE40" s="272">
        <f>SUMIFS(Distributor_projects!BA:BA,Distributor_projects!$B:$B,'Supply plan_distributor-wise'!$B40,Distributor_projects!$C:$C,'Supply plan_distributor-wise'!$C40)</f>
        <v>0</v>
      </c>
      <c r="BF40" s="272">
        <f>SUMIFS(Distributor_projects!BB:BB,Distributor_projects!$B:$B,'Supply plan_distributor-wise'!$B40,Distributor_projects!$C:$C,'Supply plan_distributor-wise'!$C40)</f>
        <v>0</v>
      </c>
      <c r="BG40" s="272">
        <f>SUMIFS(Distributor_projects!BC:BC,Distributor_projects!$B:$B,'Supply plan_distributor-wise'!$B40,Distributor_projects!$C:$C,'Supply plan_distributor-wise'!$C40)</f>
        <v>0</v>
      </c>
      <c r="BH40" s="272">
        <f>SUMIFS(Distributor_projects!BD:BD,Distributor_projects!$B:$B,'Supply plan_distributor-wise'!$B40,Distributor_projects!$C:$C,'Supply plan_distributor-wise'!$C40)</f>
        <v>0</v>
      </c>
      <c r="BI40" s="272">
        <f>SUMIFS(Distributor_projects!BE:BE,Distributor_projects!$B:$B,'Supply plan_distributor-wise'!$B40,Distributor_projects!$C:$C,'Supply plan_distributor-wise'!$C40)</f>
        <v>0</v>
      </c>
      <c r="BJ40" s="272">
        <f>SUMIFS(Distributor_projects!BF:BF,Distributor_projects!$B:$B,'Supply plan_distributor-wise'!$B40,Distributor_projects!$C:$C,'Supply plan_distributor-wise'!$C40)</f>
        <v>0</v>
      </c>
      <c r="BK40" s="272">
        <f>SUMIFS(Distributor_projects!BG:BG,Distributor_projects!$B:$B,'Supply plan_distributor-wise'!$B40,Distributor_projects!$C:$C,'Supply plan_distributor-wise'!$C40)</f>
        <v>0</v>
      </c>
      <c r="BL40" s="273">
        <f t="shared" si="2"/>
        <v>0</v>
      </c>
      <c r="BM40" s="165"/>
      <c r="BN40" s="161" t="s">
        <v>168</v>
      </c>
      <c r="BO40" s="185">
        <f>SUMIFS(Distributor_projects!BJ:BJ,Distributor_projects!$B:$B,'Supply plan_distributor-wise'!$B40,Distributor_projects!$C:$C,'Supply plan_distributor-wise'!$C40)</f>
        <v>0</v>
      </c>
      <c r="BP40" s="185">
        <f>SUMIFS(Distributor_projects!BK:BK,Distributor_projects!$B:$B,'Supply plan_distributor-wise'!$B40,Distributor_projects!$C:$C,'Supply plan_distributor-wise'!$C40)</f>
        <v>0</v>
      </c>
      <c r="BQ40" s="185">
        <f>SUMIFS(Distributor_projects!BL:BL,Distributor_projects!$B:$B,'Supply plan_distributor-wise'!$B40,Distributor_projects!$C:$C,'Supply plan_distributor-wise'!$C40)</f>
        <v>0</v>
      </c>
      <c r="BR40" s="185">
        <f>SUMIFS(Distributor_projects!BM:BM,Distributor_projects!$B:$B,'Supply plan_distributor-wise'!$B40,Distributor_projects!$C:$C,'Supply plan_distributor-wise'!$C40)</f>
        <v>0</v>
      </c>
      <c r="BS40" s="185">
        <f>SUMIFS(Distributor_projects!BN:BN,Distributor_projects!$B:$B,'Supply plan_distributor-wise'!$B40,Distributor_projects!$C:$C,'Supply plan_distributor-wise'!$C40)</f>
        <v>0</v>
      </c>
      <c r="BT40" s="185">
        <f>SUMIFS(Distributor_projects!BO:BO,Distributor_projects!$B:$B,'Supply plan_distributor-wise'!$B40,Distributor_projects!$C:$C,'Supply plan_distributor-wise'!$C40)</f>
        <v>0</v>
      </c>
      <c r="BU40" s="185">
        <f>SUMIFS(Distributor_projects!BP:BP,Distributor_projects!$B:$B,'Supply plan_distributor-wise'!$B40,Distributor_projects!$C:$C,'Supply plan_distributor-wise'!$C40)</f>
        <v>0</v>
      </c>
      <c r="BV40" s="185">
        <f>SUMIFS(Distributor_projects!BQ:BQ,Distributor_projects!$B:$B,'Supply plan_distributor-wise'!$B40,Distributor_projects!$C:$C,'Supply plan_distributor-wise'!$C40)</f>
        <v>0</v>
      </c>
      <c r="BW40" s="185">
        <f>SUMIFS(Distributor_projects!BR:BR,Distributor_projects!$B:$B,'Supply plan_distributor-wise'!$B40,Distributor_projects!$C:$C,'Supply plan_distributor-wise'!$C40)</f>
        <v>0</v>
      </c>
      <c r="BX40" s="185">
        <f>SUMIFS(Distributor_projects!BS:BS,Distributor_projects!$B:$B,'Supply plan_distributor-wise'!$B40,Distributor_projects!$C:$C,'Supply plan_distributor-wise'!$C40)</f>
        <v>0</v>
      </c>
      <c r="BY40" s="185">
        <f>SUMIFS(Distributor_projects!BT:BT,Distributor_projects!$B:$B,'Supply plan_distributor-wise'!$B40,Distributor_projects!$C:$C,'Supply plan_distributor-wise'!$C40)</f>
        <v>0</v>
      </c>
      <c r="BZ40" s="185">
        <f>SUMIFS(Distributor_projects!BU:BU,Distributor_projects!$B:$B,'Supply plan_distributor-wise'!$B40,Distributor_projects!$C:$C,'Supply plan_distributor-wise'!$C40)</f>
        <v>0</v>
      </c>
      <c r="CA40" s="273">
        <f t="shared" si="3"/>
        <v>0</v>
      </c>
      <c r="CB40" s="165"/>
      <c r="CC40" s="152"/>
      <c r="CD40" s="306"/>
      <c r="CE40" s="306"/>
      <c r="CF40" s="306"/>
      <c r="CG40" s="306"/>
      <c r="CH40" s="306"/>
      <c r="CI40" s="306"/>
      <c r="CJ40" s="306"/>
      <c r="CK40" s="306"/>
      <c r="CL40" s="306"/>
      <c r="CM40" s="306"/>
      <c r="CN40" s="306"/>
      <c r="CO40" s="306"/>
      <c r="CP40" s="306"/>
      <c r="CQ40" s="306"/>
      <c r="CR40" s="306"/>
      <c r="CS40" s="306"/>
      <c r="CT40" s="306"/>
      <c r="CU40" s="306"/>
      <c r="CV40" s="306"/>
      <c r="CW40" s="306"/>
      <c r="CX40" s="306"/>
      <c r="CY40" s="306"/>
      <c r="CZ40" s="306"/>
      <c r="DA40" s="308"/>
      <c r="DB40" s="161" t="s">
        <v>168</v>
      </c>
      <c r="DC40" s="161" t="s">
        <v>168</v>
      </c>
      <c r="DD40" s="161" t="s">
        <v>168</v>
      </c>
      <c r="DE40" s="161" t="s">
        <v>168</v>
      </c>
      <c r="DF40" s="161" t="s">
        <v>168</v>
      </c>
      <c r="DG40" s="161" t="s">
        <v>168</v>
      </c>
      <c r="DH40" s="161" t="s">
        <v>168</v>
      </c>
      <c r="DI40" s="161" t="s">
        <v>168</v>
      </c>
      <c r="DJ40" s="161" t="s">
        <v>168</v>
      </c>
      <c r="DK40" s="161" t="s">
        <v>168</v>
      </c>
      <c r="DL40" s="161" t="s">
        <v>168</v>
      </c>
      <c r="DM40" s="161" t="s">
        <v>168</v>
      </c>
      <c r="DN40" s="330"/>
      <c r="DO40" s="330"/>
      <c r="DP40" s="330"/>
      <c r="DQ40" s="330"/>
      <c r="DR40" s="330"/>
      <c r="DS40" s="330"/>
      <c r="DT40" s="330"/>
      <c r="DU40" s="330"/>
      <c r="DV40" s="330"/>
      <c r="DW40" s="330"/>
      <c r="DX40" s="330"/>
      <c r="DY40" s="331"/>
      <c r="DZ40" s="161" t="s">
        <v>168</v>
      </c>
      <c r="EA40" s="161" t="s">
        <v>168</v>
      </c>
      <c r="EB40" s="161" t="s">
        <v>168</v>
      </c>
      <c r="EC40" s="161" t="s">
        <v>168</v>
      </c>
      <c r="ED40" s="161" t="s">
        <v>168</v>
      </c>
      <c r="EE40" s="161" t="s">
        <v>168</v>
      </c>
      <c r="EF40" s="161" t="s">
        <v>168</v>
      </c>
      <c r="EG40" s="161" t="s">
        <v>168</v>
      </c>
      <c r="EH40" s="161" t="s">
        <v>168</v>
      </c>
      <c r="EI40" s="161" t="s">
        <v>168</v>
      </c>
      <c r="EJ40" s="161" t="s">
        <v>168</v>
      </c>
      <c r="EK40" s="161" t="s">
        <v>168</v>
      </c>
    </row>
    <row r="41" spans="1:141">
      <c r="A41" s="161" t="s">
        <v>327</v>
      </c>
      <c r="B41" s="162" t="s">
        <v>461</v>
      </c>
      <c r="C41" s="161" t="s">
        <v>353</v>
      </c>
      <c r="D41" s="161" t="s">
        <v>14</v>
      </c>
      <c r="E41" s="161" t="s">
        <v>687</v>
      </c>
      <c r="F41" s="161" t="s">
        <v>161</v>
      </c>
      <c r="G41" s="309">
        <f>SUMIFS('Retail_distributor-wise'!CZ:CZ,'Retail_distributor-wise'!$B:$B,'Supply plan_distributor-wise'!$B41,'Retail_distributor-wise'!$C:$C,'Supply plan_distributor-wise'!$C41)</f>
        <v>0</v>
      </c>
      <c r="H41" s="309">
        <f>SUMIFS('Retail_distributor-wise'!DA:DA,'Retail_distributor-wise'!$B:$B,'Supply plan_distributor-wise'!$B41,'Retail_distributor-wise'!$C:$C,'Supply plan_distributor-wise'!$C41)</f>
        <v>0</v>
      </c>
      <c r="I41" s="309">
        <f>SUMIFS('Retail_distributor-wise'!DB:DB,'Retail_distributor-wise'!$B:$B,'Supply plan_distributor-wise'!$B41,'Retail_distributor-wise'!$C:$C,'Supply plan_distributor-wise'!$C41)</f>
        <v>0</v>
      </c>
      <c r="J41" s="309">
        <f>SUMIFS('Retail_distributor-wise'!DC:DC,'Retail_distributor-wise'!$B:$B,'Supply plan_distributor-wise'!$B41,'Retail_distributor-wise'!$C:$C,'Supply plan_distributor-wise'!$C41)</f>
        <v>0</v>
      </c>
      <c r="K41" s="309">
        <f>SUMIFS('Retail_distributor-wise'!DD:DD,'Retail_distributor-wise'!$B:$B,'Supply plan_distributor-wise'!$B41,'Retail_distributor-wise'!$C:$C,'Supply plan_distributor-wise'!$C41)</f>
        <v>0</v>
      </c>
      <c r="L41" s="309">
        <f>SUMIFS('Retail_distributor-wise'!DE:DE,'Retail_distributor-wise'!$B:$B,'Supply plan_distributor-wise'!$B41,'Retail_distributor-wise'!$C:$C,'Supply plan_distributor-wise'!$C41)</f>
        <v>0</v>
      </c>
      <c r="M41" s="309">
        <f>SUMIFS('Retail_distributor-wise'!DF:DF,'Retail_distributor-wise'!$B:$B,'Supply plan_distributor-wise'!$B41,'Retail_distributor-wise'!$C:$C,'Supply plan_distributor-wise'!$C41)</f>
        <v>0</v>
      </c>
      <c r="N41" s="309">
        <f>SUMIFS('Retail_distributor-wise'!DG:DG,'Retail_distributor-wise'!$B:$B,'Supply plan_distributor-wise'!$B41,'Retail_distributor-wise'!$C:$C,'Supply plan_distributor-wise'!$C41)</f>
        <v>0</v>
      </c>
      <c r="O41" s="309">
        <f>SUMIFS('Retail_distributor-wise'!DH:DH,'Retail_distributor-wise'!$B:$B,'Supply plan_distributor-wise'!$B41,'Retail_distributor-wise'!$C:$C,'Supply plan_distributor-wise'!$C41)</f>
        <v>0</v>
      </c>
      <c r="P41" s="309">
        <f>SUMIFS('Retail_distributor-wise'!DI:DI,'Retail_distributor-wise'!$B:$B,'Supply plan_distributor-wise'!$B41,'Retail_distributor-wise'!$C:$C,'Supply plan_distributor-wise'!$C41)</f>
        <v>0</v>
      </c>
      <c r="Q41" s="309">
        <f>SUMIFS('Retail_distributor-wise'!DJ:DJ,'Retail_distributor-wise'!$B:$B,'Supply plan_distributor-wise'!$B41,'Retail_distributor-wise'!$C:$C,'Supply plan_distributor-wise'!$C41)</f>
        <v>0</v>
      </c>
      <c r="R41" s="309">
        <f>SUMIFS('Retail_distributor-wise'!DK:DK,'Retail_distributor-wise'!$B:$B,'Supply plan_distributor-wise'!$B41,'Retail_distributor-wise'!$C:$C,'Supply plan_distributor-wise'!$C41)</f>
        <v>0</v>
      </c>
      <c r="S41" s="310">
        <f t="shared" si="0"/>
        <v>0</v>
      </c>
      <c r="T41" s="251"/>
      <c r="U41" s="311"/>
      <c r="V41" s="309">
        <f>SUMIFS('Retail_distributor-wise'!DN:DN,'Retail_distributor-wise'!$B:$B,'Supply plan_distributor-wise'!$B41,'Retail_distributor-wise'!$C:$C,'Supply plan_distributor-wise'!$C41)</f>
        <v>0</v>
      </c>
      <c r="W41" s="309">
        <f>SUMIFS('Retail_distributor-wise'!DO:DO,'Retail_distributor-wise'!$B:$B,'Supply plan_distributor-wise'!$B41,'Retail_distributor-wise'!$C:$C,'Supply plan_distributor-wise'!$C41)</f>
        <v>0</v>
      </c>
      <c r="X41" s="309">
        <f>SUMIFS('Retail_distributor-wise'!DP:DP,'Retail_distributor-wise'!$B:$B,'Supply plan_distributor-wise'!$B41,'Retail_distributor-wise'!$C:$C,'Supply plan_distributor-wise'!$C41)</f>
        <v>0</v>
      </c>
      <c r="Y41" s="309">
        <f>SUMIFS('Retail_distributor-wise'!DQ:DQ,'Retail_distributor-wise'!$B:$B,'Supply plan_distributor-wise'!$B41,'Retail_distributor-wise'!$C:$C,'Supply plan_distributor-wise'!$C41)</f>
        <v>0</v>
      </c>
      <c r="Z41" s="309">
        <f>SUMIFS('Retail_distributor-wise'!DR:DR,'Retail_distributor-wise'!$B:$B,'Supply plan_distributor-wise'!$B41,'Retail_distributor-wise'!$C:$C,'Supply plan_distributor-wise'!$C41)</f>
        <v>0</v>
      </c>
      <c r="AA41" s="309">
        <f>SUMIFS('Retail_distributor-wise'!DS:DS,'Retail_distributor-wise'!$B:$B,'Supply plan_distributor-wise'!$B41,'Retail_distributor-wise'!$C:$C,'Supply plan_distributor-wise'!$C41)</f>
        <v>0</v>
      </c>
      <c r="AB41" s="309">
        <f>SUMIFS('Retail_distributor-wise'!DT:DT,'Retail_distributor-wise'!$B:$B,'Supply plan_distributor-wise'!$B41,'Retail_distributor-wise'!$C:$C,'Supply plan_distributor-wise'!$C41)</f>
        <v>0</v>
      </c>
      <c r="AC41" s="309">
        <f>SUMIFS('Retail_distributor-wise'!DU:DU,'Retail_distributor-wise'!$B:$B,'Supply plan_distributor-wise'!$B41,'Retail_distributor-wise'!$C:$C,'Supply plan_distributor-wise'!$C41)</f>
        <v>0</v>
      </c>
      <c r="AD41" s="309">
        <f>SUMIFS('Retail_distributor-wise'!DV:DV,'Retail_distributor-wise'!$B:$B,'Supply plan_distributor-wise'!$B41,'Retail_distributor-wise'!$C:$C,'Supply plan_distributor-wise'!$C41)</f>
        <v>0</v>
      </c>
      <c r="AE41" s="309">
        <f>SUMIFS('Retail_distributor-wise'!DW:DW,'Retail_distributor-wise'!$B:$B,'Supply plan_distributor-wise'!$B41,'Retail_distributor-wise'!$C:$C,'Supply plan_distributor-wise'!$C41)</f>
        <v>0</v>
      </c>
      <c r="AF41" s="309">
        <f>SUMIFS('Retail_distributor-wise'!DX:DX,'Retail_distributor-wise'!$B:$B,'Supply plan_distributor-wise'!$B41,'Retail_distributor-wise'!$C:$C,'Supply plan_distributor-wise'!$C41)</f>
        <v>0</v>
      </c>
      <c r="AG41" s="309">
        <f>SUMIFS('Retail_distributor-wise'!DY:DY,'Retail_distributor-wise'!$B:$B,'Supply plan_distributor-wise'!$B41,'Retail_distributor-wise'!$C:$C,'Supply plan_distributor-wise'!$C41)</f>
        <v>0</v>
      </c>
      <c r="AH41" s="310">
        <f t="shared" si="1"/>
        <v>0</v>
      </c>
      <c r="AI41" s="251"/>
      <c r="AJ41" s="161" t="s">
        <v>168</v>
      </c>
      <c r="AK41" s="272">
        <f>SUMIFS('Retail_distributor-wise'!BL:BL,'Retail_distributor-wise'!$B:$B,'Supply plan_distributor-wise'!$B41,'Retail_distributor-wise'!$C:$C,'Supply plan_distributor-wise'!$C41)</f>
        <v>300</v>
      </c>
      <c r="AL41" s="272">
        <f>SUMIFS('Retail_distributor-wise'!BM:BM,'Retail_distributor-wise'!$B:$B,'Supply plan_distributor-wise'!$B41,'Retail_distributor-wise'!$C:$C,'Supply plan_distributor-wise'!$C41)</f>
        <v>400</v>
      </c>
      <c r="AM41" s="272">
        <f>SUMIFS('Retail_distributor-wise'!BN:BN,'Retail_distributor-wise'!$B:$B,'Supply plan_distributor-wise'!$B41,'Retail_distributor-wise'!$C:$C,'Supply plan_distributor-wise'!$C41)</f>
        <v>350</v>
      </c>
      <c r="AN41" s="272">
        <f>SUMIFS('Retail_distributor-wise'!BO:BO,'Retail_distributor-wise'!$B:$B,'Supply plan_distributor-wise'!$B41,'Retail_distributor-wise'!$C:$C,'Supply plan_distributor-wise'!$C41)</f>
        <v>300</v>
      </c>
      <c r="AO41" s="272">
        <f>SUMIFS('Retail_distributor-wise'!BP:BP,'Retail_distributor-wise'!$B:$B,'Supply plan_distributor-wise'!$B41,'Retail_distributor-wise'!$C:$C,'Supply plan_distributor-wise'!$C41)</f>
        <v>250</v>
      </c>
      <c r="AP41" s="272">
        <f>SUMIFS('Retail_distributor-wise'!BQ:BQ,'Retail_distributor-wise'!$B:$B,'Supply plan_distributor-wise'!$B41,'Retail_distributor-wise'!$C:$C,'Supply plan_distributor-wise'!$C41)</f>
        <v>300</v>
      </c>
      <c r="AQ41" s="272">
        <f>SUMIFS('Retail_distributor-wise'!BR:BR,'Retail_distributor-wise'!$B:$B,'Supply plan_distributor-wise'!$B41,'Retail_distributor-wise'!$C:$C,'Supply plan_distributor-wise'!$C41)</f>
        <v>350</v>
      </c>
      <c r="AR41" s="272">
        <f>SUMIFS('Retail_distributor-wise'!BS:BS,'Retail_distributor-wise'!$B:$B,'Supply plan_distributor-wise'!$B41,'Retail_distributor-wise'!$C:$C,'Supply plan_distributor-wise'!$C41)</f>
        <v>450</v>
      </c>
      <c r="AS41" s="272">
        <f>SUMIFS('Retail_distributor-wise'!BT:BT,'Retail_distributor-wise'!$B:$B,'Supply plan_distributor-wise'!$B41,'Retail_distributor-wise'!$C:$C,'Supply plan_distributor-wise'!$C41)</f>
        <v>450</v>
      </c>
      <c r="AT41" s="272">
        <f>SUMIFS('Retail_distributor-wise'!BU:BU,'Retail_distributor-wise'!$B:$B,'Supply plan_distributor-wise'!$B41,'Retail_distributor-wise'!$C:$C,'Supply plan_distributor-wise'!$C41)</f>
        <v>600</v>
      </c>
      <c r="AU41" s="272">
        <f>SUMIFS('Retail_distributor-wise'!BV:BV,'Retail_distributor-wise'!$B:$B,'Supply plan_distributor-wise'!$B41,'Retail_distributor-wise'!$C:$C,'Supply plan_distributor-wise'!$C41)</f>
        <v>650</v>
      </c>
      <c r="AV41" s="272">
        <f>SUMIFS('Retail_distributor-wise'!BW:BW,'Retail_distributor-wise'!$B:$B,'Supply plan_distributor-wise'!$B41,'Retail_distributor-wise'!$C:$C,'Supply plan_distributor-wise'!$C41)</f>
        <v>750</v>
      </c>
      <c r="AW41" s="273">
        <f t="shared" si="6"/>
        <v>5150</v>
      </c>
      <c r="AX41" s="165"/>
      <c r="AY41" s="186"/>
      <c r="AZ41" s="272">
        <f>SUMIFS(Distributor_projects!AV:AV,Distributor_projects!$B:$B,'Supply plan_distributor-wise'!$B41,Distributor_projects!$C:$C,'Supply plan_distributor-wise'!$C41)</f>
        <v>0</v>
      </c>
      <c r="BA41" s="272">
        <f>SUMIFS(Distributor_projects!AW:AW,Distributor_projects!$B:$B,'Supply plan_distributor-wise'!$B41,Distributor_projects!$C:$C,'Supply plan_distributor-wise'!$C41)</f>
        <v>0</v>
      </c>
      <c r="BB41" s="272">
        <f>SUMIFS(Distributor_projects!AX:AX,Distributor_projects!$B:$B,'Supply plan_distributor-wise'!$B41,Distributor_projects!$C:$C,'Supply plan_distributor-wise'!$C41)</f>
        <v>0</v>
      </c>
      <c r="BC41" s="272">
        <f>SUMIFS(Distributor_projects!AY:AY,Distributor_projects!$B:$B,'Supply plan_distributor-wise'!$B41,Distributor_projects!$C:$C,'Supply plan_distributor-wise'!$C41)</f>
        <v>0</v>
      </c>
      <c r="BD41" s="272">
        <f>SUMIFS(Distributor_projects!AZ:AZ,Distributor_projects!$B:$B,'Supply plan_distributor-wise'!$B41,Distributor_projects!$C:$C,'Supply plan_distributor-wise'!$C41)</f>
        <v>0</v>
      </c>
      <c r="BE41" s="272">
        <f>SUMIFS(Distributor_projects!BA:BA,Distributor_projects!$B:$B,'Supply plan_distributor-wise'!$B41,Distributor_projects!$C:$C,'Supply plan_distributor-wise'!$C41)</f>
        <v>0</v>
      </c>
      <c r="BF41" s="272">
        <f>SUMIFS(Distributor_projects!BB:BB,Distributor_projects!$B:$B,'Supply plan_distributor-wise'!$B41,Distributor_projects!$C:$C,'Supply plan_distributor-wise'!$C41)</f>
        <v>0</v>
      </c>
      <c r="BG41" s="272">
        <f>SUMIFS(Distributor_projects!BC:BC,Distributor_projects!$B:$B,'Supply plan_distributor-wise'!$B41,Distributor_projects!$C:$C,'Supply plan_distributor-wise'!$C41)</f>
        <v>0</v>
      </c>
      <c r="BH41" s="272">
        <f>SUMIFS(Distributor_projects!BD:BD,Distributor_projects!$B:$B,'Supply plan_distributor-wise'!$B41,Distributor_projects!$C:$C,'Supply plan_distributor-wise'!$C41)</f>
        <v>0</v>
      </c>
      <c r="BI41" s="272">
        <f>SUMIFS(Distributor_projects!BE:BE,Distributor_projects!$B:$B,'Supply plan_distributor-wise'!$B41,Distributor_projects!$C:$C,'Supply plan_distributor-wise'!$C41)</f>
        <v>0</v>
      </c>
      <c r="BJ41" s="272">
        <f>SUMIFS(Distributor_projects!BF:BF,Distributor_projects!$B:$B,'Supply plan_distributor-wise'!$B41,Distributor_projects!$C:$C,'Supply plan_distributor-wise'!$C41)</f>
        <v>0</v>
      </c>
      <c r="BK41" s="272">
        <f>SUMIFS(Distributor_projects!BG:BG,Distributor_projects!$B:$B,'Supply plan_distributor-wise'!$B41,Distributor_projects!$C:$C,'Supply plan_distributor-wise'!$C41)</f>
        <v>0</v>
      </c>
      <c r="BL41" s="273">
        <f t="shared" si="2"/>
        <v>0</v>
      </c>
      <c r="BM41" s="165"/>
      <c r="BN41" s="161" t="s">
        <v>168</v>
      </c>
      <c r="BO41" s="185">
        <f>SUMIFS(Distributor_projects!BJ:BJ,Distributor_projects!$B:$B,'Supply plan_distributor-wise'!$B41,Distributor_projects!$C:$C,'Supply plan_distributor-wise'!$C41)</f>
        <v>50</v>
      </c>
      <c r="BP41" s="185">
        <f>SUMIFS(Distributor_projects!BK:BK,Distributor_projects!$B:$B,'Supply plan_distributor-wise'!$B41,Distributor_projects!$C:$C,'Supply plan_distributor-wise'!$C41)</f>
        <v>50</v>
      </c>
      <c r="BQ41" s="185">
        <f>SUMIFS(Distributor_projects!BL:BL,Distributor_projects!$B:$B,'Supply plan_distributor-wise'!$B41,Distributor_projects!$C:$C,'Supply plan_distributor-wise'!$C41)</f>
        <v>50</v>
      </c>
      <c r="BR41" s="185">
        <f>SUMIFS(Distributor_projects!BM:BM,Distributor_projects!$B:$B,'Supply plan_distributor-wise'!$B41,Distributor_projects!$C:$C,'Supply plan_distributor-wise'!$C41)</f>
        <v>50</v>
      </c>
      <c r="BS41" s="185">
        <f>SUMIFS(Distributor_projects!BN:BN,Distributor_projects!$B:$B,'Supply plan_distributor-wise'!$B41,Distributor_projects!$C:$C,'Supply plan_distributor-wise'!$C41)</f>
        <v>50</v>
      </c>
      <c r="BT41" s="185">
        <f>SUMIFS(Distributor_projects!BO:BO,Distributor_projects!$B:$B,'Supply plan_distributor-wise'!$B41,Distributor_projects!$C:$C,'Supply plan_distributor-wise'!$C41)</f>
        <v>50</v>
      </c>
      <c r="BU41" s="185">
        <f>SUMIFS(Distributor_projects!BP:BP,Distributor_projects!$B:$B,'Supply plan_distributor-wise'!$B41,Distributor_projects!$C:$C,'Supply plan_distributor-wise'!$C41)</f>
        <v>50</v>
      </c>
      <c r="BV41" s="185">
        <f>SUMIFS(Distributor_projects!BQ:BQ,Distributor_projects!$B:$B,'Supply plan_distributor-wise'!$B41,Distributor_projects!$C:$C,'Supply plan_distributor-wise'!$C41)</f>
        <v>50</v>
      </c>
      <c r="BW41" s="185">
        <f>SUMIFS(Distributor_projects!BR:BR,Distributor_projects!$B:$B,'Supply plan_distributor-wise'!$B41,Distributor_projects!$C:$C,'Supply plan_distributor-wise'!$C41)</f>
        <v>50</v>
      </c>
      <c r="BX41" s="185">
        <f>SUMIFS(Distributor_projects!BS:BS,Distributor_projects!$B:$B,'Supply plan_distributor-wise'!$B41,Distributor_projects!$C:$C,'Supply plan_distributor-wise'!$C41)</f>
        <v>50</v>
      </c>
      <c r="BY41" s="185">
        <f>SUMIFS(Distributor_projects!BT:BT,Distributor_projects!$B:$B,'Supply plan_distributor-wise'!$B41,Distributor_projects!$C:$C,'Supply plan_distributor-wise'!$C41)</f>
        <v>50</v>
      </c>
      <c r="BZ41" s="185">
        <f>SUMIFS(Distributor_projects!BU:BU,Distributor_projects!$B:$B,'Supply plan_distributor-wise'!$B41,Distributor_projects!$C:$C,'Supply plan_distributor-wise'!$C41)</f>
        <v>50</v>
      </c>
      <c r="CA41" s="273">
        <f t="shared" si="3"/>
        <v>600</v>
      </c>
      <c r="CB41" s="165"/>
      <c r="CC41" s="152"/>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8"/>
      <c r="DB41" s="161" t="s">
        <v>168</v>
      </c>
      <c r="DC41" s="161" t="s">
        <v>168</v>
      </c>
      <c r="DD41" s="161" t="s">
        <v>168</v>
      </c>
      <c r="DE41" s="161" t="s">
        <v>168</v>
      </c>
      <c r="DF41" s="161" t="s">
        <v>168</v>
      </c>
      <c r="DG41" s="161" t="s">
        <v>168</v>
      </c>
      <c r="DH41" s="161" t="s">
        <v>168</v>
      </c>
      <c r="DI41" s="161" t="s">
        <v>168</v>
      </c>
      <c r="DJ41" s="161" t="s">
        <v>168</v>
      </c>
      <c r="DK41" s="161" t="s">
        <v>168</v>
      </c>
      <c r="DL41" s="161" t="s">
        <v>168</v>
      </c>
      <c r="DM41" s="161" t="s">
        <v>168</v>
      </c>
      <c r="DN41" s="330"/>
      <c r="DO41" s="330"/>
      <c r="DP41" s="330"/>
      <c r="DQ41" s="330"/>
      <c r="DR41" s="330"/>
      <c r="DS41" s="330"/>
      <c r="DT41" s="330"/>
      <c r="DU41" s="330"/>
      <c r="DV41" s="330"/>
      <c r="DW41" s="330"/>
      <c r="DX41" s="330"/>
      <c r="DY41" s="331"/>
      <c r="DZ41" s="161" t="s">
        <v>168</v>
      </c>
      <c r="EA41" s="161" t="s">
        <v>168</v>
      </c>
      <c r="EB41" s="161" t="s">
        <v>168</v>
      </c>
      <c r="EC41" s="161" t="s">
        <v>168</v>
      </c>
      <c r="ED41" s="161" t="s">
        <v>168</v>
      </c>
      <c r="EE41" s="161" t="s">
        <v>168</v>
      </c>
      <c r="EF41" s="161" t="s">
        <v>168</v>
      </c>
      <c r="EG41" s="161" t="s">
        <v>168</v>
      </c>
      <c r="EH41" s="161" t="s">
        <v>168</v>
      </c>
      <c r="EI41" s="161" t="s">
        <v>168</v>
      </c>
      <c r="EJ41" s="161" t="s">
        <v>168</v>
      </c>
      <c r="EK41" s="161" t="s">
        <v>168</v>
      </c>
    </row>
    <row r="42" spans="1:141">
      <c r="A42" s="161" t="s">
        <v>327</v>
      </c>
      <c r="B42" s="162" t="s">
        <v>463</v>
      </c>
      <c r="C42" s="161" t="s">
        <v>353</v>
      </c>
      <c r="D42" s="161" t="s">
        <v>14</v>
      </c>
      <c r="E42" s="161" t="s">
        <v>687</v>
      </c>
      <c r="F42" s="161" t="s">
        <v>161</v>
      </c>
      <c r="G42" s="309">
        <f>SUMIFS('Retail_distributor-wise'!CZ:CZ,'Retail_distributor-wise'!$B:$B,'Supply plan_distributor-wise'!$B42,'Retail_distributor-wise'!$C:$C,'Supply plan_distributor-wise'!$C42)</f>
        <v>0</v>
      </c>
      <c r="H42" s="309">
        <f>SUMIFS('Retail_distributor-wise'!DA:DA,'Retail_distributor-wise'!$B:$B,'Supply plan_distributor-wise'!$B42,'Retail_distributor-wise'!$C:$C,'Supply plan_distributor-wise'!$C42)</f>
        <v>0</v>
      </c>
      <c r="I42" s="309">
        <f>SUMIFS('Retail_distributor-wise'!DB:DB,'Retail_distributor-wise'!$B:$B,'Supply plan_distributor-wise'!$B42,'Retail_distributor-wise'!$C:$C,'Supply plan_distributor-wise'!$C42)</f>
        <v>0</v>
      </c>
      <c r="J42" s="309">
        <f>SUMIFS('Retail_distributor-wise'!DC:DC,'Retail_distributor-wise'!$B:$B,'Supply plan_distributor-wise'!$B42,'Retail_distributor-wise'!$C:$C,'Supply plan_distributor-wise'!$C42)</f>
        <v>0</v>
      </c>
      <c r="K42" s="309">
        <f>SUMIFS('Retail_distributor-wise'!DD:DD,'Retail_distributor-wise'!$B:$B,'Supply plan_distributor-wise'!$B42,'Retail_distributor-wise'!$C:$C,'Supply plan_distributor-wise'!$C42)</f>
        <v>0</v>
      </c>
      <c r="L42" s="309">
        <f>SUMIFS('Retail_distributor-wise'!DE:DE,'Retail_distributor-wise'!$B:$B,'Supply plan_distributor-wise'!$B42,'Retail_distributor-wise'!$C:$C,'Supply plan_distributor-wise'!$C42)</f>
        <v>0</v>
      </c>
      <c r="M42" s="309">
        <f>SUMIFS('Retail_distributor-wise'!DF:DF,'Retail_distributor-wise'!$B:$B,'Supply plan_distributor-wise'!$B42,'Retail_distributor-wise'!$C:$C,'Supply plan_distributor-wise'!$C42)</f>
        <v>0</v>
      </c>
      <c r="N42" s="309">
        <f>SUMIFS('Retail_distributor-wise'!DG:DG,'Retail_distributor-wise'!$B:$B,'Supply plan_distributor-wise'!$B42,'Retail_distributor-wise'!$C:$C,'Supply plan_distributor-wise'!$C42)</f>
        <v>0</v>
      </c>
      <c r="O42" s="309">
        <f>SUMIFS('Retail_distributor-wise'!DH:DH,'Retail_distributor-wise'!$B:$B,'Supply plan_distributor-wise'!$B42,'Retail_distributor-wise'!$C:$C,'Supply plan_distributor-wise'!$C42)</f>
        <v>0</v>
      </c>
      <c r="P42" s="309">
        <f>SUMIFS('Retail_distributor-wise'!DI:DI,'Retail_distributor-wise'!$B:$B,'Supply plan_distributor-wise'!$B42,'Retail_distributor-wise'!$C:$C,'Supply plan_distributor-wise'!$C42)</f>
        <v>0</v>
      </c>
      <c r="Q42" s="309">
        <f>SUMIFS('Retail_distributor-wise'!DJ:DJ,'Retail_distributor-wise'!$B:$B,'Supply plan_distributor-wise'!$B42,'Retail_distributor-wise'!$C:$C,'Supply plan_distributor-wise'!$C42)</f>
        <v>0</v>
      </c>
      <c r="R42" s="309">
        <f>SUMIFS('Retail_distributor-wise'!DK:DK,'Retail_distributor-wise'!$B:$B,'Supply plan_distributor-wise'!$B42,'Retail_distributor-wise'!$C:$C,'Supply plan_distributor-wise'!$C42)</f>
        <v>0</v>
      </c>
      <c r="S42" s="310">
        <f t="shared" si="0"/>
        <v>0</v>
      </c>
      <c r="T42" s="251"/>
      <c r="U42" s="311"/>
      <c r="V42" s="309">
        <f>SUMIFS('Retail_distributor-wise'!DN:DN,'Retail_distributor-wise'!$B:$B,'Supply plan_distributor-wise'!$B42,'Retail_distributor-wise'!$C:$C,'Supply plan_distributor-wise'!$C42)</f>
        <v>0</v>
      </c>
      <c r="W42" s="309">
        <f>SUMIFS('Retail_distributor-wise'!DO:DO,'Retail_distributor-wise'!$B:$B,'Supply plan_distributor-wise'!$B42,'Retail_distributor-wise'!$C:$C,'Supply plan_distributor-wise'!$C42)</f>
        <v>0</v>
      </c>
      <c r="X42" s="309">
        <f>SUMIFS('Retail_distributor-wise'!DP:DP,'Retail_distributor-wise'!$B:$B,'Supply plan_distributor-wise'!$B42,'Retail_distributor-wise'!$C:$C,'Supply plan_distributor-wise'!$C42)</f>
        <v>0</v>
      </c>
      <c r="Y42" s="309">
        <f>SUMIFS('Retail_distributor-wise'!DQ:DQ,'Retail_distributor-wise'!$B:$B,'Supply plan_distributor-wise'!$B42,'Retail_distributor-wise'!$C:$C,'Supply plan_distributor-wise'!$C42)</f>
        <v>0</v>
      </c>
      <c r="Z42" s="309">
        <f>SUMIFS('Retail_distributor-wise'!DR:DR,'Retail_distributor-wise'!$B:$B,'Supply plan_distributor-wise'!$B42,'Retail_distributor-wise'!$C:$C,'Supply plan_distributor-wise'!$C42)</f>
        <v>0</v>
      </c>
      <c r="AA42" s="309">
        <f>SUMIFS('Retail_distributor-wise'!DS:DS,'Retail_distributor-wise'!$B:$B,'Supply plan_distributor-wise'!$B42,'Retail_distributor-wise'!$C:$C,'Supply plan_distributor-wise'!$C42)</f>
        <v>0</v>
      </c>
      <c r="AB42" s="309">
        <f>SUMIFS('Retail_distributor-wise'!DT:DT,'Retail_distributor-wise'!$B:$B,'Supply plan_distributor-wise'!$B42,'Retail_distributor-wise'!$C:$C,'Supply plan_distributor-wise'!$C42)</f>
        <v>0</v>
      </c>
      <c r="AC42" s="309">
        <f>SUMIFS('Retail_distributor-wise'!DU:DU,'Retail_distributor-wise'!$B:$B,'Supply plan_distributor-wise'!$B42,'Retail_distributor-wise'!$C:$C,'Supply plan_distributor-wise'!$C42)</f>
        <v>0</v>
      </c>
      <c r="AD42" s="309">
        <f>SUMIFS('Retail_distributor-wise'!DV:DV,'Retail_distributor-wise'!$B:$B,'Supply plan_distributor-wise'!$B42,'Retail_distributor-wise'!$C:$C,'Supply plan_distributor-wise'!$C42)</f>
        <v>0</v>
      </c>
      <c r="AE42" s="309">
        <f>SUMIFS('Retail_distributor-wise'!DW:DW,'Retail_distributor-wise'!$B:$B,'Supply plan_distributor-wise'!$B42,'Retail_distributor-wise'!$C:$C,'Supply plan_distributor-wise'!$C42)</f>
        <v>0</v>
      </c>
      <c r="AF42" s="309">
        <f>SUMIFS('Retail_distributor-wise'!DX:DX,'Retail_distributor-wise'!$B:$B,'Supply plan_distributor-wise'!$B42,'Retail_distributor-wise'!$C:$C,'Supply plan_distributor-wise'!$C42)</f>
        <v>0</v>
      </c>
      <c r="AG42" s="309">
        <f>SUMIFS('Retail_distributor-wise'!DY:DY,'Retail_distributor-wise'!$B:$B,'Supply plan_distributor-wise'!$B42,'Retail_distributor-wise'!$C:$C,'Supply plan_distributor-wise'!$C42)</f>
        <v>0</v>
      </c>
      <c r="AH42" s="310">
        <f t="shared" si="1"/>
        <v>0</v>
      </c>
      <c r="AI42" s="251"/>
      <c r="AJ42" s="161" t="s">
        <v>168</v>
      </c>
      <c r="AK42" s="272">
        <f>SUMIFS('Retail_distributor-wise'!BL:BL,'Retail_distributor-wise'!$B:$B,'Supply plan_distributor-wise'!$B42,'Retail_distributor-wise'!$C:$C,'Supply plan_distributor-wise'!$C42)</f>
        <v>200</v>
      </c>
      <c r="AL42" s="272">
        <f>SUMIFS('Retail_distributor-wise'!BM:BM,'Retail_distributor-wise'!$B:$B,'Supply plan_distributor-wise'!$B42,'Retail_distributor-wise'!$C:$C,'Supply plan_distributor-wise'!$C42)</f>
        <v>250</v>
      </c>
      <c r="AM42" s="272">
        <f>SUMIFS('Retail_distributor-wise'!BN:BN,'Retail_distributor-wise'!$B:$B,'Supply plan_distributor-wise'!$B42,'Retail_distributor-wise'!$C:$C,'Supply plan_distributor-wise'!$C42)</f>
        <v>250</v>
      </c>
      <c r="AN42" s="272">
        <f>SUMIFS('Retail_distributor-wise'!BO:BO,'Retail_distributor-wise'!$B:$B,'Supply plan_distributor-wise'!$B42,'Retail_distributor-wise'!$C:$C,'Supply plan_distributor-wise'!$C42)</f>
        <v>200</v>
      </c>
      <c r="AO42" s="272">
        <f>SUMIFS('Retail_distributor-wise'!BP:BP,'Retail_distributor-wise'!$B:$B,'Supply plan_distributor-wise'!$B42,'Retail_distributor-wise'!$C:$C,'Supply plan_distributor-wise'!$C42)</f>
        <v>150</v>
      </c>
      <c r="AP42" s="272">
        <f>SUMIFS('Retail_distributor-wise'!BQ:BQ,'Retail_distributor-wise'!$B:$B,'Supply plan_distributor-wise'!$B42,'Retail_distributor-wise'!$C:$C,'Supply plan_distributor-wise'!$C42)</f>
        <v>200</v>
      </c>
      <c r="AQ42" s="272">
        <f>SUMIFS('Retail_distributor-wise'!BR:BR,'Retail_distributor-wise'!$B:$B,'Supply plan_distributor-wise'!$B42,'Retail_distributor-wise'!$C:$C,'Supply plan_distributor-wise'!$C42)</f>
        <v>250</v>
      </c>
      <c r="AR42" s="272">
        <f>SUMIFS('Retail_distributor-wise'!BS:BS,'Retail_distributor-wise'!$B:$B,'Supply plan_distributor-wise'!$B42,'Retail_distributor-wise'!$C:$C,'Supply plan_distributor-wise'!$C42)</f>
        <v>300</v>
      </c>
      <c r="AS42" s="272">
        <f>SUMIFS('Retail_distributor-wise'!BT:BT,'Retail_distributor-wise'!$B:$B,'Supply plan_distributor-wise'!$B42,'Retail_distributor-wise'!$C:$C,'Supply plan_distributor-wise'!$C42)</f>
        <v>300</v>
      </c>
      <c r="AT42" s="272">
        <f>SUMIFS('Retail_distributor-wise'!BU:BU,'Retail_distributor-wise'!$B:$B,'Supply plan_distributor-wise'!$B42,'Retail_distributor-wise'!$C:$C,'Supply plan_distributor-wise'!$C42)</f>
        <v>400</v>
      </c>
      <c r="AU42" s="272">
        <f>SUMIFS('Retail_distributor-wise'!BV:BV,'Retail_distributor-wise'!$B:$B,'Supply plan_distributor-wise'!$B42,'Retail_distributor-wise'!$C:$C,'Supply plan_distributor-wise'!$C42)</f>
        <v>450</v>
      </c>
      <c r="AV42" s="272">
        <f>SUMIFS('Retail_distributor-wise'!BW:BW,'Retail_distributor-wise'!$B:$B,'Supply plan_distributor-wise'!$B42,'Retail_distributor-wise'!$C:$C,'Supply plan_distributor-wise'!$C42)</f>
        <v>500</v>
      </c>
      <c r="AW42" s="273">
        <f t="shared" si="6"/>
        <v>3450</v>
      </c>
      <c r="AX42" s="165"/>
      <c r="AY42" s="186"/>
      <c r="AZ42" s="272">
        <f>SUMIFS(Distributor_projects!AV:AV,Distributor_projects!$B:$B,'Supply plan_distributor-wise'!$B42,Distributor_projects!$C:$C,'Supply plan_distributor-wise'!$C42)</f>
        <v>0</v>
      </c>
      <c r="BA42" s="272">
        <f>SUMIFS(Distributor_projects!AW:AW,Distributor_projects!$B:$B,'Supply plan_distributor-wise'!$B42,Distributor_projects!$C:$C,'Supply plan_distributor-wise'!$C42)</f>
        <v>0</v>
      </c>
      <c r="BB42" s="272">
        <f>SUMIFS(Distributor_projects!AX:AX,Distributor_projects!$B:$B,'Supply plan_distributor-wise'!$B42,Distributor_projects!$C:$C,'Supply plan_distributor-wise'!$C42)</f>
        <v>0</v>
      </c>
      <c r="BC42" s="272">
        <f>SUMIFS(Distributor_projects!AY:AY,Distributor_projects!$B:$B,'Supply plan_distributor-wise'!$B42,Distributor_projects!$C:$C,'Supply plan_distributor-wise'!$C42)</f>
        <v>0</v>
      </c>
      <c r="BD42" s="272">
        <f>SUMIFS(Distributor_projects!AZ:AZ,Distributor_projects!$B:$B,'Supply plan_distributor-wise'!$B42,Distributor_projects!$C:$C,'Supply plan_distributor-wise'!$C42)</f>
        <v>0</v>
      </c>
      <c r="BE42" s="272">
        <f>SUMIFS(Distributor_projects!BA:BA,Distributor_projects!$B:$B,'Supply plan_distributor-wise'!$B42,Distributor_projects!$C:$C,'Supply plan_distributor-wise'!$C42)</f>
        <v>0</v>
      </c>
      <c r="BF42" s="272">
        <f>SUMIFS(Distributor_projects!BB:BB,Distributor_projects!$B:$B,'Supply plan_distributor-wise'!$B42,Distributor_projects!$C:$C,'Supply plan_distributor-wise'!$C42)</f>
        <v>0</v>
      </c>
      <c r="BG42" s="272">
        <f>SUMIFS(Distributor_projects!BC:BC,Distributor_projects!$B:$B,'Supply plan_distributor-wise'!$B42,Distributor_projects!$C:$C,'Supply plan_distributor-wise'!$C42)</f>
        <v>0</v>
      </c>
      <c r="BH42" s="272">
        <f>SUMIFS(Distributor_projects!BD:BD,Distributor_projects!$B:$B,'Supply plan_distributor-wise'!$B42,Distributor_projects!$C:$C,'Supply plan_distributor-wise'!$C42)</f>
        <v>0</v>
      </c>
      <c r="BI42" s="272">
        <f>SUMIFS(Distributor_projects!BE:BE,Distributor_projects!$B:$B,'Supply plan_distributor-wise'!$B42,Distributor_projects!$C:$C,'Supply plan_distributor-wise'!$C42)</f>
        <v>0</v>
      </c>
      <c r="BJ42" s="272">
        <f>SUMIFS(Distributor_projects!BF:BF,Distributor_projects!$B:$B,'Supply plan_distributor-wise'!$B42,Distributor_projects!$C:$C,'Supply plan_distributor-wise'!$C42)</f>
        <v>0</v>
      </c>
      <c r="BK42" s="272">
        <f>SUMIFS(Distributor_projects!BG:BG,Distributor_projects!$B:$B,'Supply plan_distributor-wise'!$B42,Distributor_projects!$C:$C,'Supply plan_distributor-wise'!$C42)</f>
        <v>0</v>
      </c>
      <c r="BL42" s="273">
        <f t="shared" si="2"/>
        <v>0</v>
      </c>
      <c r="BM42" s="165"/>
      <c r="BN42" s="161" t="s">
        <v>168</v>
      </c>
      <c r="BO42" s="185">
        <f>SUMIFS(Distributor_projects!BJ:BJ,Distributor_projects!$B:$B,'Supply plan_distributor-wise'!$B42,Distributor_projects!$C:$C,'Supply plan_distributor-wise'!$C42)</f>
        <v>0</v>
      </c>
      <c r="BP42" s="185">
        <f>SUMIFS(Distributor_projects!BK:BK,Distributor_projects!$B:$B,'Supply plan_distributor-wise'!$B42,Distributor_projects!$C:$C,'Supply plan_distributor-wise'!$C42)</f>
        <v>0</v>
      </c>
      <c r="BQ42" s="185">
        <f>SUMIFS(Distributor_projects!BL:BL,Distributor_projects!$B:$B,'Supply plan_distributor-wise'!$B42,Distributor_projects!$C:$C,'Supply plan_distributor-wise'!$C42)</f>
        <v>0</v>
      </c>
      <c r="BR42" s="185">
        <f>SUMIFS(Distributor_projects!BM:BM,Distributor_projects!$B:$B,'Supply plan_distributor-wise'!$B42,Distributor_projects!$C:$C,'Supply plan_distributor-wise'!$C42)</f>
        <v>0</v>
      </c>
      <c r="BS42" s="185">
        <f>SUMIFS(Distributor_projects!BN:BN,Distributor_projects!$B:$B,'Supply plan_distributor-wise'!$B42,Distributor_projects!$C:$C,'Supply plan_distributor-wise'!$C42)</f>
        <v>0</v>
      </c>
      <c r="BT42" s="185">
        <f>SUMIFS(Distributor_projects!BO:BO,Distributor_projects!$B:$B,'Supply plan_distributor-wise'!$B42,Distributor_projects!$C:$C,'Supply plan_distributor-wise'!$C42)</f>
        <v>0</v>
      </c>
      <c r="BU42" s="185">
        <f>SUMIFS(Distributor_projects!BP:BP,Distributor_projects!$B:$B,'Supply plan_distributor-wise'!$B42,Distributor_projects!$C:$C,'Supply plan_distributor-wise'!$C42)</f>
        <v>0</v>
      </c>
      <c r="BV42" s="185">
        <f>SUMIFS(Distributor_projects!BQ:BQ,Distributor_projects!$B:$B,'Supply plan_distributor-wise'!$B42,Distributor_projects!$C:$C,'Supply plan_distributor-wise'!$C42)</f>
        <v>0</v>
      </c>
      <c r="BW42" s="185">
        <f>SUMIFS(Distributor_projects!BR:BR,Distributor_projects!$B:$B,'Supply plan_distributor-wise'!$B42,Distributor_projects!$C:$C,'Supply plan_distributor-wise'!$C42)</f>
        <v>0</v>
      </c>
      <c r="BX42" s="185">
        <f>SUMIFS(Distributor_projects!BS:BS,Distributor_projects!$B:$B,'Supply plan_distributor-wise'!$B42,Distributor_projects!$C:$C,'Supply plan_distributor-wise'!$C42)</f>
        <v>0</v>
      </c>
      <c r="BY42" s="185">
        <f>SUMIFS(Distributor_projects!BT:BT,Distributor_projects!$B:$B,'Supply plan_distributor-wise'!$B42,Distributor_projects!$C:$C,'Supply plan_distributor-wise'!$C42)</f>
        <v>0</v>
      </c>
      <c r="BZ42" s="185">
        <f>SUMIFS(Distributor_projects!BU:BU,Distributor_projects!$B:$B,'Supply plan_distributor-wise'!$B42,Distributor_projects!$C:$C,'Supply plan_distributor-wise'!$C42)</f>
        <v>0</v>
      </c>
      <c r="CA42" s="273">
        <f t="shared" si="3"/>
        <v>0</v>
      </c>
      <c r="CB42" s="165"/>
      <c r="CC42" s="152"/>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8"/>
      <c r="DB42" s="161" t="s">
        <v>168</v>
      </c>
      <c r="DC42" s="161" t="s">
        <v>168</v>
      </c>
      <c r="DD42" s="161" t="s">
        <v>168</v>
      </c>
      <c r="DE42" s="161" t="s">
        <v>168</v>
      </c>
      <c r="DF42" s="161" t="s">
        <v>168</v>
      </c>
      <c r="DG42" s="161" t="s">
        <v>168</v>
      </c>
      <c r="DH42" s="161" t="s">
        <v>168</v>
      </c>
      <c r="DI42" s="161" t="s">
        <v>168</v>
      </c>
      <c r="DJ42" s="161" t="s">
        <v>168</v>
      </c>
      <c r="DK42" s="161" t="s">
        <v>168</v>
      </c>
      <c r="DL42" s="161" t="s">
        <v>168</v>
      </c>
      <c r="DM42" s="161" t="s">
        <v>168</v>
      </c>
      <c r="DN42" s="330"/>
      <c r="DO42" s="330"/>
      <c r="DP42" s="330"/>
      <c r="DQ42" s="330"/>
      <c r="DR42" s="330"/>
      <c r="DS42" s="330"/>
      <c r="DT42" s="330"/>
      <c r="DU42" s="330"/>
      <c r="DV42" s="330"/>
      <c r="DW42" s="330"/>
      <c r="DX42" s="330"/>
      <c r="DY42" s="331"/>
      <c r="DZ42" s="161" t="s">
        <v>168</v>
      </c>
      <c r="EA42" s="161" t="s">
        <v>168</v>
      </c>
      <c r="EB42" s="161" t="s">
        <v>168</v>
      </c>
      <c r="EC42" s="161" t="s">
        <v>168</v>
      </c>
      <c r="ED42" s="161" t="s">
        <v>168</v>
      </c>
      <c r="EE42" s="161" t="s">
        <v>168</v>
      </c>
      <c r="EF42" s="161" t="s">
        <v>168</v>
      </c>
      <c r="EG42" s="161" t="s">
        <v>168</v>
      </c>
      <c r="EH42" s="161" t="s">
        <v>168</v>
      </c>
      <c r="EI42" s="161" t="s">
        <v>168</v>
      </c>
      <c r="EJ42" s="161" t="s">
        <v>168</v>
      </c>
      <c r="EK42" s="161" t="s">
        <v>168</v>
      </c>
    </row>
    <row r="43" spans="1:141">
      <c r="A43" s="161" t="s">
        <v>327</v>
      </c>
      <c r="B43" s="162" t="s">
        <v>464</v>
      </c>
      <c r="C43" s="161" t="s">
        <v>355</v>
      </c>
      <c r="D43" s="161" t="s">
        <v>14</v>
      </c>
      <c r="E43" s="161" t="s">
        <v>687</v>
      </c>
      <c r="F43" s="161" t="s">
        <v>161</v>
      </c>
      <c r="G43" s="309">
        <f>SUMIFS('Retail_distributor-wise'!CZ:CZ,'Retail_distributor-wise'!$B:$B,'Supply plan_distributor-wise'!$B43,'Retail_distributor-wise'!$C:$C,'Supply plan_distributor-wise'!$C43)</f>
        <v>0</v>
      </c>
      <c r="H43" s="309">
        <f>SUMIFS('Retail_distributor-wise'!DA:DA,'Retail_distributor-wise'!$B:$B,'Supply plan_distributor-wise'!$B43,'Retail_distributor-wise'!$C:$C,'Supply plan_distributor-wise'!$C43)</f>
        <v>0</v>
      </c>
      <c r="I43" s="309">
        <f>SUMIFS('Retail_distributor-wise'!DB:DB,'Retail_distributor-wise'!$B:$B,'Supply plan_distributor-wise'!$B43,'Retail_distributor-wise'!$C:$C,'Supply plan_distributor-wise'!$C43)</f>
        <v>0</v>
      </c>
      <c r="J43" s="309">
        <f>SUMIFS('Retail_distributor-wise'!DC:DC,'Retail_distributor-wise'!$B:$B,'Supply plan_distributor-wise'!$B43,'Retail_distributor-wise'!$C:$C,'Supply plan_distributor-wise'!$C43)</f>
        <v>0</v>
      </c>
      <c r="K43" s="309">
        <f>SUMIFS('Retail_distributor-wise'!DD:DD,'Retail_distributor-wise'!$B:$B,'Supply plan_distributor-wise'!$B43,'Retail_distributor-wise'!$C:$C,'Supply plan_distributor-wise'!$C43)</f>
        <v>0</v>
      </c>
      <c r="L43" s="309">
        <f>SUMIFS('Retail_distributor-wise'!DE:DE,'Retail_distributor-wise'!$B:$B,'Supply plan_distributor-wise'!$B43,'Retail_distributor-wise'!$C:$C,'Supply plan_distributor-wise'!$C43)</f>
        <v>0</v>
      </c>
      <c r="M43" s="309">
        <f>SUMIFS('Retail_distributor-wise'!DF:DF,'Retail_distributor-wise'!$B:$B,'Supply plan_distributor-wise'!$B43,'Retail_distributor-wise'!$C:$C,'Supply plan_distributor-wise'!$C43)</f>
        <v>0</v>
      </c>
      <c r="N43" s="309">
        <f>SUMIFS('Retail_distributor-wise'!DG:DG,'Retail_distributor-wise'!$B:$B,'Supply plan_distributor-wise'!$B43,'Retail_distributor-wise'!$C:$C,'Supply plan_distributor-wise'!$C43)</f>
        <v>0</v>
      </c>
      <c r="O43" s="309">
        <f>SUMIFS('Retail_distributor-wise'!DH:DH,'Retail_distributor-wise'!$B:$B,'Supply plan_distributor-wise'!$B43,'Retail_distributor-wise'!$C:$C,'Supply plan_distributor-wise'!$C43)</f>
        <v>0</v>
      </c>
      <c r="P43" s="309">
        <f>SUMIFS('Retail_distributor-wise'!DI:DI,'Retail_distributor-wise'!$B:$B,'Supply plan_distributor-wise'!$B43,'Retail_distributor-wise'!$C:$C,'Supply plan_distributor-wise'!$C43)</f>
        <v>0</v>
      </c>
      <c r="Q43" s="309">
        <f>SUMIFS('Retail_distributor-wise'!DJ:DJ,'Retail_distributor-wise'!$B:$B,'Supply plan_distributor-wise'!$B43,'Retail_distributor-wise'!$C:$C,'Supply plan_distributor-wise'!$C43)</f>
        <v>0</v>
      </c>
      <c r="R43" s="309">
        <f>SUMIFS('Retail_distributor-wise'!DK:DK,'Retail_distributor-wise'!$B:$B,'Supply plan_distributor-wise'!$B43,'Retail_distributor-wise'!$C:$C,'Supply plan_distributor-wise'!$C43)</f>
        <v>0</v>
      </c>
      <c r="S43" s="310">
        <f t="shared" si="0"/>
        <v>0</v>
      </c>
      <c r="T43" s="251"/>
      <c r="U43" s="311"/>
      <c r="V43" s="309">
        <f>SUMIFS('Retail_distributor-wise'!DN:DN,'Retail_distributor-wise'!$B:$B,'Supply plan_distributor-wise'!$B43,'Retail_distributor-wise'!$C:$C,'Supply plan_distributor-wise'!$C43)</f>
        <v>0</v>
      </c>
      <c r="W43" s="309">
        <f>SUMIFS('Retail_distributor-wise'!DO:DO,'Retail_distributor-wise'!$B:$B,'Supply plan_distributor-wise'!$B43,'Retail_distributor-wise'!$C:$C,'Supply plan_distributor-wise'!$C43)</f>
        <v>0</v>
      </c>
      <c r="X43" s="309">
        <f>SUMIFS('Retail_distributor-wise'!DP:DP,'Retail_distributor-wise'!$B:$B,'Supply plan_distributor-wise'!$B43,'Retail_distributor-wise'!$C:$C,'Supply plan_distributor-wise'!$C43)</f>
        <v>0</v>
      </c>
      <c r="Y43" s="309">
        <f>SUMIFS('Retail_distributor-wise'!DQ:DQ,'Retail_distributor-wise'!$B:$B,'Supply plan_distributor-wise'!$B43,'Retail_distributor-wise'!$C:$C,'Supply plan_distributor-wise'!$C43)</f>
        <v>0</v>
      </c>
      <c r="Z43" s="309">
        <f>SUMIFS('Retail_distributor-wise'!DR:DR,'Retail_distributor-wise'!$B:$B,'Supply plan_distributor-wise'!$B43,'Retail_distributor-wise'!$C:$C,'Supply plan_distributor-wise'!$C43)</f>
        <v>0</v>
      </c>
      <c r="AA43" s="309">
        <f>SUMIFS('Retail_distributor-wise'!DS:DS,'Retail_distributor-wise'!$B:$B,'Supply plan_distributor-wise'!$B43,'Retail_distributor-wise'!$C:$C,'Supply plan_distributor-wise'!$C43)</f>
        <v>0</v>
      </c>
      <c r="AB43" s="309">
        <f>SUMIFS('Retail_distributor-wise'!DT:DT,'Retail_distributor-wise'!$B:$B,'Supply plan_distributor-wise'!$B43,'Retail_distributor-wise'!$C:$C,'Supply plan_distributor-wise'!$C43)</f>
        <v>0</v>
      </c>
      <c r="AC43" s="309">
        <f>SUMIFS('Retail_distributor-wise'!DU:DU,'Retail_distributor-wise'!$B:$B,'Supply plan_distributor-wise'!$B43,'Retail_distributor-wise'!$C:$C,'Supply plan_distributor-wise'!$C43)</f>
        <v>0</v>
      </c>
      <c r="AD43" s="309">
        <f>SUMIFS('Retail_distributor-wise'!DV:DV,'Retail_distributor-wise'!$B:$B,'Supply plan_distributor-wise'!$B43,'Retail_distributor-wise'!$C:$C,'Supply plan_distributor-wise'!$C43)</f>
        <v>0</v>
      </c>
      <c r="AE43" s="309">
        <f>SUMIFS('Retail_distributor-wise'!DW:DW,'Retail_distributor-wise'!$B:$B,'Supply plan_distributor-wise'!$B43,'Retail_distributor-wise'!$C:$C,'Supply plan_distributor-wise'!$C43)</f>
        <v>0</v>
      </c>
      <c r="AF43" s="309">
        <f>SUMIFS('Retail_distributor-wise'!DX:DX,'Retail_distributor-wise'!$B:$B,'Supply plan_distributor-wise'!$B43,'Retail_distributor-wise'!$C:$C,'Supply plan_distributor-wise'!$C43)</f>
        <v>0</v>
      </c>
      <c r="AG43" s="309">
        <f>SUMIFS('Retail_distributor-wise'!DY:DY,'Retail_distributor-wise'!$B:$B,'Supply plan_distributor-wise'!$B43,'Retail_distributor-wise'!$C:$C,'Supply plan_distributor-wise'!$C43)</f>
        <v>0</v>
      </c>
      <c r="AH43" s="310">
        <f t="shared" si="1"/>
        <v>0</v>
      </c>
      <c r="AI43" s="251"/>
      <c r="AJ43" s="161" t="s">
        <v>168</v>
      </c>
      <c r="AK43" s="272">
        <f>SUMIFS('Retail_distributor-wise'!BL:BL,'Retail_distributor-wise'!$B:$B,'Supply plan_distributor-wise'!$B43,'Retail_distributor-wise'!$C:$C,'Supply plan_distributor-wise'!$C43)</f>
        <v>150</v>
      </c>
      <c r="AL43" s="272">
        <f>SUMIFS('Retail_distributor-wise'!BM:BM,'Retail_distributor-wise'!$B:$B,'Supply plan_distributor-wise'!$B43,'Retail_distributor-wise'!$C:$C,'Supply plan_distributor-wise'!$C43)</f>
        <v>250</v>
      </c>
      <c r="AM43" s="272">
        <f>SUMIFS('Retail_distributor-wise'!BN:BN,'Retail_distributor-wise'!$B:$B,'Supply plan_distributor-wise'!$B43,'Retail_distributor-wise'!$C:$C,'Supply plan_distributor-wise'!$C43)</f>
        <v>200</v>
      </c>
      <c r="AN43" s="272">
        <f>SUMIFS('Retail_distributor-wise'!BO:BO,'Retail_distributor-wise'!$B:$B,'Supply plan_distributor-wise'!$B43,'Retail_distributor-wise'!$C:$C,'Supply plan_distributor-wise'!$C43)</f>
        <v>150</v>
      </c>
      <c r="AO43" s="272">
        <f>SUMIFS('Retail_distributor-wise'!BP:BP,'Retail_distributor-wise'!$B:$B,'Supply plan_distributor-wise'!$B43,'Retail_distributor-wise'!$C:$C,'Supply plan_distributor-wise'!$C43)</f>
        <v>150</v>
      </c>
      <c r="AP43" s="272">
        <f>SUMIFS('Retail_distributor-wise'!BQ:BQ,'Retail_distributor-wise'!$B:$B,'Supply plan_distributor-wise'!$B43,'Retail_distributor-wise'!$C:$C,'Supply plan_distributor-wise'!$C43)</f>
        <v>150</v>
      </c>
      <c r="AQ43" s="272">
        <f>SUMIFS('Retail_distributor-wise'!BR:BR,'Retail_distributor-wise'!$B:$B,'Supply plan_distributor-wise'!$B43,'Retail_distributor-wise'!$C:$C,'Supply plan_distributor-wise'!$C43)</f>
        <v>200</v>
      </c>
      <c r="AR43" s="272">
        <f>SUMIFS('Retail_distributor-wise'!BS:BS,'Retail_distributor-wise'!$B:$B,'Supply plan_distributor-wise'!$B43,'Retail_distributor-wise'!$C:$C,'Supply plan_distributor-wise'!$C43)</f>
        <v>250</v>
      </c>
      <c r="AS43" s="272">
        <f>SUMIFS('Retail_distributor-wise'!BT:BT,'Retail_distributor-wise'!$B:$B,'Supply plan_distributor-wise'!$B43,'Retail_distributor-wise'!$C:$C,'Supply plan_distributor-wise'!$C43)</f>
        <v>250</v>
      </c>
      <c r="AT43" s="272">
        <f>SUMIFS('Retail_distributor-wise'!BU:BU,'Retail_distributor-wise'!$B:$B,'Supply plan_distributor-wise'!$B43,'Retail_distributor-wise'!$C:$C,'Supply plan_distributor-wise'!$C43)</f>
        <v>350</v>
      </c>
      <c r="AU43" s="272">
        <f>SUMIFS('Retail_distributor-wise'!BV:BV,'Retail_distributor-wise'!$B:$B,'Supply plan_distributor-wise'!$B43,'Retail_distributor-wise'!$C:$C,'Supply plan_distributor-wise'!$C43)</f>
        <v>400</v>
      </c>
      <c r="AV43" s="272">
        <f>SUMIFS('Retail_distributor-wise'!BW:BW,'Retail_distributor-wise'!$B:$B,'Supply plan_distributor-wise'!$B43,'Retail_distributor-wise'!$C:$C,'Supply plan_distributor-wise'!$C43)</f>
        <v>450</v>
      </c>
      <c r="AW43" s="273">
        <f t="shared" si="6"/>
        <v>2950</v>
      </c>
      <c r="AX43" s="165"/>
      <c r="AY43" s="186"/>
      <c r="AZ43" s="272">
        <f>SUMIFS(Distributor_projects!AV:AV,Distributor_projects!$B:$B,'Supply plan_distributor-wise'!$B43,Distributor_projects!$C:$C,'Supply plan_distributor-wise'!$C43)</f>
        <v>0</v>
      </c>
      <c r="BA43" s="272">
        <f>SUMIFS(Distributor_projects!AW:AW,Distributor_projects!$B:$B,'Supply plan_distributor-wise'!$B43,Distributor_projects!$C:$C,'Supply plan_distributor-wise'!$C43)</f>
        <v>0</v>
      </c>
      <c r="BB43" s="272">
        <f>SUMIFS(Distributor_projects!AX:AX,Distributor_projects!$B:$B,'Supply plan_distributor-wise'!$B43,Distributor_projects!$C:$C,'Supply plan_distributor-wise'!$C43)</f>
        <v>0</v>
      </c>
      <c r="BC43" s="272">
        <f>SUMIFS(Distributor_projects!AY:AY,Distributor_projects!$B:$B,'Supply plan_distributor-wise'!$B43,Distributor_projects!$C:$C,'Supply plan_distributor-wise'!$C43)</f>
        <v>0</v>
      </c>
      <c r="BD43" s="272">
        <f>SUMIFS(Distributor_projects!AZ:AZ,Distributor_projects!$B:$B,'Supply plan_distributor-wise'!$B43,Distributor_projects!$C:$C,'Supply plan_distributor-wise'!$C43)</f>
        <v>0</v>
      </c>
      <c r="BE43" s="272">
        <f>SUMIFS(Distributor_projects!BA:BA,Distributor_projects!$B:$B,'Supply plan_distributor-wise'!$B43,Distributor_projects!$C:$C,'Supply plan_distributor-wise'!$C43)</f>
        <v>0</v>
      </c>
      <c r="BF43" s="272">
        <f>SUMIFS(Distributor_projects!BB:BB,Distributor_projects!$B:$B,'Supply plan_distributor-wise'!$B43,Distributor_projects!$C:$C,'Supply plan_distributor-wise'!$C43)</f>
        <v>0</v>
      </c>
      <c r="BG43" s="272">
        <f>SUMIFS(Distributor_projects!BC:BC,Distributor_projects!$B:$B,'Supply plan_distributor-wise'!$B43,Distributor_projects!$C:$C,'Supply plan_distributor-wise'!$C43)</f>
        <v>0</v>
      </c>
      <c r="BH43" s="272">
        <f>SUMIFS(Distributor_projects!BD:BD,Distributor_projects!$B:$B,'Supply plan_distributor-wise'!$B43,Distributor_projects!$C:$C,'Supply plan_distributor-wise'!$C43)</f>
        <v>0</v>
      </c>
      <c r="BI43" s="272">
        <f>SUMIFS(Distributor_projects!BE:BE,Distributor_projects!$B:$B,'Supply plan_distributor-wise'!$B43,Distributor_projects!$C:$C,'Supply plan_distributor-wise'!$C43)</f>
        <v>0</v>
      </c>
      <c r="BJ43" s="272">
        <f>SUMIFS(Distributor_projects!BF:BF,Distributor_projects!$B:$B,'Supply plan_distributor-wise'!$B43,Distributor_projects!$C:$C,'Supply plan_distributor-wise'!$C43)</f>
        <v>0</v>
      </c>
      <c r="BK43" s="272">
        <f>SUMIFS(Distributor_projects!BG:BG,Distributor_projects!$B:$B,'Supply plan_distributor-wise'!$B43,Distributor_projects!$C:$C,'Supply plan_distributor-wise'!$C43)</f>
        <v>0</v>
      </c>
      <c r="BL43" s="273">
        <f t="shared" si="2"/>
        <v>0</v>
      </c>
      <c r="BM43" s="165"/>
      <c r="BN43" s="161" t="s">
        <v>168</v>
      </c>
      <c r="BO43" s="185">
        <f>SUMIFS(Distributor_projects!BJ:BJ,Distributor_projects!$B:$B,'Supply plan_distributor-wise'!$B43,Distributor_projects!$C:$C,'Supply plan_distributor-wise'!$C43)</f>
        <v>100</v>
      </c>
      <c r="BP43" s="185">
        <f>SUMIFS(Distributor_projects!BK:BK,Distributor_projects!$B:$B,'Supply plan_distributor-wise'!$B43,Distributor_projects!$C:$C,'Supply plan_distributor-wise'!$C43)</f>
        <v>100</v>
      </c>
      <c r="BQ43" s="185">
        <f>SUMIFS(Distributor_projects!BL:BL,Distributor_projects!$B:$B,'Supply plan_distributor-wise'!$B43,Distributor_projects!$C:$C,'Supply plan_distributor-wise'!$C43)</f>
        <v>100</v>
      </c>
      <c r="BR43" s="185">
        <f>SUMIFS(Distributor_projects!BM:BM,Distributor_projects!$B:$B,'Supply plan_distributor-wise'!$B43,Distributor_projects!$C:$C,'Supply plan_distributor-wise'!$C43)</f>
        <v>100</v>
      </c>
      <c r="BS43" s="185">
        <f>SUMIFS(Distributor_projects!BN:BN,Distributor_projects!$B:$B,'Supply plan_distributor-wise'!$B43,Distributor_projects!$C:$C,'Supply plan_distributor-wise'!$C43)</f>
        <v>200</v>
      </c>
      <c r="BT43" s="185">
        <f>SUMIFS(Distributor_projects!BO:BO,Distributor_projects!$B:$B,'Supply plan_distributor-wise'!$B43,Distributor_projects!$C:$C,'Supply plan_distributor-wise'!$C43)</f>
        <v>200</v>
      </c>
      <c r="BU43" s="185">
        <f>SUMIFS(Distributor_projects!BP:BP,Distributor_projects!$B:$B,'Supply plan_distributor-wise'!$B43,Distributor_projects!$C:$C,'Supply plan_distributor-wise'!$C43)</f>
        <v>250</v>
      </c>
      <c r="BV43" s="185">
        <f>SUMIFS(Distributor_projects!BQ:BQ,Distributor_projects!$B:$B,'Supply plan_distributor-wise'!$B43,Distributor_projects!$C:$C,'Supply plan_distributor-wise'!$C43)</f>
        <v>250</v>
      </c>
      <c r="BW43" s="185">
        <f>SUMIFS(Distributor_projects!BR:BR,Distributor_projects!$B:$B,'Supply plan_distributor-wise'!$B43,Distributor_projects!$C:$C,'Supply plan_distributor-wise'!$C43)</f>
        <v>300</v>
      </c>
      <c r="BX43" s="185">
        <f>SUMIFS(Distributor_projects!BS:BS,Distributor_projects!$B:$B,'Supply plan_distributor-wise'!$B43,Distributor_projects!$C:$C,'Supply plan_distributor-wise'!$C43)</f>
        <v>300</v>
      </c>
      <c r="BY43" s="185">
        <f>SUMIFS(Distributor_projects!BT:BT,Distributor_projects!$B:$B,'Supply plan_distributor-wise'!$B43,Distributor_projects!$C:$C,'Supply plan_distributor-wise'!$C43)</f>
        <v>300</v>
      </c>
      <c r="BZ43" s="185">
        <f>SUMIFS(Distributor_projects!BU:BU,Distributor_projects!$B:$B,'Supply plan_distributor-wise'!$B43,Distributor_projects!$C:$C,'Supply plan_distributor-wise'!$C43)</f>
        <v>300</v>
      </c>
      <c r="CA43" s="273">
        <f t="shared" si="3"/>
        <v>2500</v>
      </c>
      <c r="CB43" s="165"/>
      <c r="CC43" s="152"/>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8"/>
      <c r="DB43" s="161" t="s">
        <v>118</v>
      </c>
      <c r="DC43" s="161" t="s">
        <v>118</v>
      </c>
      <c r="DD43" s="161" t="s">
        <v>118</v>
      </c>
      <c r="DE43" s="161" t="s">
        <v>168</v>
      </c>
      <c r="DF43" s="161" t="s">
        <v>168</v>
      </c>
      <c r="DG43" s="161" t="s">
        <v>168</v>
      </c>
      <c r="DH43" s="161" t="s">
        <v>168</v>
      </c>
      <c r="DI43" s="161" t="s">
        <v>168</v>
      </c>
      <c r="DJ43" s="161" t="s">
        <v>168</v>
      </c>
      <c r="DK43" s="161" t="s">
        <v>168</v>
      </c>
      <c r="DL43" s="161" t="s">
        <v>168</v>
      </c>
      <c r="DM43" s="161" t="s">
        <v>168</v>
      </c>
      <c r="DN43" s="330"/>
      <c r="DO43" s="330"/>
      <c r="DP43" s="330"/>
      <c r="DQ43" s="330"/>
      <c r="DR43" s="330"/>
      <c r="DS43" s="330"/>
      <c r="DT43" s="330"/>
      <c r="DU43" s="330"/>
      <c r="DV43" s="330"/>
      <c r="DW43" s="330"/>
      <c r="DX43" s="330"/>
      <c r="DY43" s="331"/>
      <c r="DZ43" s="161" t="s">
        <v>168</v>
      </c>
      <c r="EA43" s="161" t="s">
        <v>168</v>
      </c>
      <c r="EB43" s="161" t="s">
        <v>168</v>
      </c>
      <c r="EC43" s="161" t="s">
        <v>168</v>
      </c>
      <c r="ED43" s="161" t="s">
        <v>168</v>
      </c>
      <c r="EE43" s="161" t="s">
        <v>168</v>
      </c>
      <c r="EF43" s="161" t="s">
        <v>168</v>
      </c>
      <c r="EG43" s="161" t="s">
        <v>168</v>
      </c>
      <c r="EH43" s="161" t="s">
        <v>168</v>
      </c>
      <c r="EI43" s="161" t="s">
        <v>168</v>
      </c>
      <c r="EJ43" s="161" t="s">
        <v>168</v>
      </c>
      <c r="EK43" s="161" t="s">
        <v>168</v>
      </c>
    </row>
    <row r="44" spans="1:141">
      <c r="A44" s="161" t="s">
        <v>327</v>
      </c>
      <c r="B44" s="162" t="s">
        <v>465</v>
      </c>
      <c r="C44" s="161" t="s">
        <v>355</v>
      </c>
      <c r="D44" s="161" t="s">
        <v>14</v>
      </c>
      <c r="E44" s="161" t="s">
        <v>687</v>
      </c>
      <c r="F44" s="161" t="s">
        <v>161</v>
      </c>
      <c r="G44" s="309">
        <f>SUMIFS('Retail_distributor-wise'!CZ:CZ,'Retail_distributor-wise'!$B:$B,'Supply plan_distributor-wise'!$B44,'Retail_distributor-wise'!$C:$C,'Supply plan_distributor-wise'!$C44)</f>
        <v>0</v>
      </c>
      <c r="H44" s="309">
        <f>SUMIFS('Retail_distributor-wise'!DA:DA,'Retail_distributor-wise'!$B:$B,'Supply plan_distributor-wise'!$B44,'Retail_distributor-wise'!$C:$C,'Supply plan_distributor-wise'!$C44)</f>
        <v>0</v>
      </c>
      <c r="I44" s="309">
        <f>SUMIFS('Retail_distributor-wise'!DB:DB,'Retail_distributor-wise'!$B:$B,'Supply plan_distributor-wise'!$B44,'Retail_distributor-wise'!$C:$C,'Supply plan_distributor-wise'!$C44)</f>
        <v>0</v>
      </c>
      <c r="J44" s="309">
        <f>SUMIFS('Retail_distributor-wise'!DC:DC,'Retail_distributor-wise'!$B:$B,'Supply plan_distributor-wise'!$B44,'Retail_distributor-wise'!$C:$C,'Supply plan_distributor-wise'!$C44)</f>
        <v>0</v>
      </c>
      <c r="K44" s="309">
        <f>SUMIFS('Retail_distributor-wise'!DD:DD,'Retail_distributor-wise'!$B:$B,'Supply plan_distributor-wise'!$B44,'Retail_distributor-wise'!$C:$C,'Supply plan_distributor-wise'!$C44)</f>
        <v>0</v>
      </c>
      <c r="L44" s="309">
        <f>SUMIFS('Retail_distributor-wise'!DE:DE,'Retail_distributor-wise'!$B:$B,'Supply plan_distributor-wise'!$B44,'Retail_distributor-wise'!$C:$C,'Supply plan_distributor-wise'!$C44)</f>
        <v>0</v>
      </c>
      <c r="M44" s="309">
        <f>SUMIFS('Retail_distributor-wise'!DF:DF,'Retail_distributor-wise'!$B:$B,'Supply plan_distributor-wise'!$B44,'Retail_distributor-wise'!$C:$C,'Supply plan_distributor-wise'!$C44)</f>
        <v>0</v>
      </c>
      <c r="N44" s="309">
        <f>SUMIFS('Retail_distributor-wise'!DG:DG,'Retail_distributor-wise'!$B:$B,'Supply plan_distributor-wise'!$B44,'Retail_distributor-wise'!$C:$C,'Supply plan_distributor-wise'!$C44)</f>
        <v>0</v>
      </c>
      <c r="O44" s="309">
        <f>SUMIFS('Retail_distributor-wise'!DH:DH,'Retail_distributor-wise'!$B:$B,'Supply plan_distributor-wise'!$B44,'Retail_distributor-wise'!$C:$C,'Supply plan_distributor-wise'!$C44)</f>
        <v>0</v>
      </c>
      <c r="P44" s="309">
        <f>SUMIFS('Retail_distributor-wise'!DI:DI,'Retail_distributor-wise'!$B:$B,'Supply plan_distributor-wise'!$B44,'Retail_distributor-wise'!$C:$C,'Supply plan_distributor-wise'!$C44)</f>
        <v>0</v>
      </c>
      <c r="Q44" s="309">
        <f>SUMIFS('Retail_distributor-wise'!DJ:DJ,'Retail_distributor-wise'!$B:$B,'Supply plan_distributor-wise'!$B44,'Retail_distributor-wise'!$C:$C,'Supply plan_distributor-wise'!$C44)</f>
        <v>0</v>
      </c>
      <c r="R44" s="309">
        <f>SUMIFS('Retail_distributor-wise'!DK:DK,'Retail_distributor-wise'!$B:$B,'Supply plan_distributor-wise'!$B44,'Retail_distributor-wise'!$C:$C,'Supply plan_distributor-wise'!$C44)</f>
        <v>0</v>
      </c>
      <c r="S44" s="310">
        <f t="shared" si="0"/>
        <v>0</v>
      </c>
      <c r="T44" s="251"/>
      <c r="U44" s="311"/>
      <c r="V44" s="309">
        <f>SUMIFS('Retail_distributor-wise'!DN:DN,'Retail_distributor-wise'!$B:$B,'Supply plan_distributor-wise'!$B44,'Retail_distributor-wise'!$C:$C,'Supply plan_distributor-wise'!$C44)</f>
        <v>0</v>
      </c>
      <c r="W44" s="309">
        <f>SUMIFS('Retail_distributor-wise'!DO:DO,'Retail_distributor-wise'!$B:$B,'Supply plan_distributor-wise'!$B44,'Retail_distributor-wise'!$C:$C,'Supply plan_distributor-wise'!$C44)</f>
        <v>0</v>
      </c>
      <c r="X44" s="309">
        <f>SUMIFS('Retail_distributor-wise'!DP:DP,'Retail_distributor-wise'!$B:$B,'Supply plan_distributor-wise'!$B44,'Retail_distributor-wise'!$C:$C,'Supply plan_distributor-wise'!$C44)</f>
        <v>0</v>
      </c>
      <c r="Y44" s="309">
        <f>SUMIFS('Retail_distributor-wise'!DQ:DQ,'Retail_distributor-wise'!$B:$B,'Supply plan_distributor-wise'!$B44,'Retail_distributor-wise'!$C:$C,'Supply plan_distributor-wise'!$C44)</f>
        <v>0</v>
      </c>
      <c r="Z44" s="309">
        <f>SUMIFS('Retail_distributor-wise'!DR:DR,'Retail_distributor-wise'!$B:$B,'Supply plan_distributor-wise'!$B44,'Retail_distributor-wise'!$C:$C,'Supply plan_distributor-wise'!$C44)</f>
        <v>0</v>
      </c>
      <c r="AA44" s="309">
        <f>SUMIFS('Retail_distributor-wise'!DS:DS,'Retail_distributor-wise'!$B:$B,'Supply plan_distributor-wise'!$B44,'Retail_distributor-wise'!$C:$C,'Supply plan_distributor-wise'!$C44)</f>
        <v>0</v>
      </c>
      <c r="AB44" s="309">
        <f>SUMIFS('Retail_distributor-wise'!DT:DT,'Retail_distributor-wise'!$B:$B,'Supply plan_distributor-wise'!$B44,'Retail_distributor-wise'!$C:$C,'Supply plan_distributor-wise'!$C44)</f>
        <v>0</v>
      </c>
      <c r="AC44" s="309">
        <f>SUMIFS('Retail_distributor-wise'!DU:DU,'Retail_distributor-wise'!$B:$B,'Supply plan_distributor-wise'!$B44,'Retail_distributor-wise'!$C:$C,'Supply plan_distributor-wise'!$C44)</f>
        <v>0</v>
      </c>
      <c r="AD44" s="309">
        <f>SUMIFS('Retail_distributor-wise'!DV:DV,'Retail_distributor-wise'!$B:$B,'Supply plan_distributor-wise'!$B44,'Retail_distributor-wise'!$C:$C,'Supply plan_distributor-wise'!$C44)</f>
        <v>0</v>
      </c>
      <c r="AE44" s="309">
        <f>SUMIFS('Retail_distributor-wise'!DW:DW,'Retail_distributor-wise'!$B:$B,'Supply plan_distributor-wise'!$B44,'Retail_distributor-wise'!$C:$C,'Supply plan_distributor-wise'!$C44)</f>
        <v>0</v>
      </c>
      <c r="AF44" s="309">
        <f>SUMIFS('Retail_distributor-wise'!DX:DX,'Retail_distributor-wise'!$B:$B,'Supply plan_distributor-wise'!$B44,'Retail_distributor-wise'!$C:$C,'Supply plan_distributor-wise'!$C44)</f>
        <v>0</v>
      </c>
      <c r="AG44" s="309">
        <f>SUMIFS('Retail_distributor-wise'!DY:DY,'Retail_distributor-wise'!$B:$B,'Supply plan_distributor-wise'!$B44,'Retail_distributor-wise'!$C:$C,'Supply plan_distributor-wise'!$C44)</f>
        <v>0</v>
      </c>
      <c r="AH44" s="310">
        <f t="shared" si="1"/>
        <v>0</v>
      </c>
      <c r="AI44" s="251"/>
      <c r="AJ44" s="161" t="s">
        <v>168</v>
      </c>
      <c r="AK44" s="272">
        <f>SUMIFS('Retail_distributor-wise'!BL:BL,'Retail_distributor-wise'!$B:$B,'Supply plan_distributor-wise'!$B44,'Retail_distributor-wise'!$C:$C,'Supply plan_distributor-wise'!$C44)</f>
        <v>800</v>
      </c>
      <c r="AL44" s="272">
        <f>SUMIFS('Retail_distributor-wise'!BM:BM,'Retail_distributor-wise'!$B:$B,'Supply plan_distributor-wise'!$B44,'Retail_distributor-wise'!$C:$C,'Supply plan_distributor-wise'!$C44)</f>
        <v>1100</v>
      </c>
      <c r="AM44" s="272">
        <f>SUMIFS('Retail_distributor-wise'!BN:BN,'Retail_distributor-wise'!$B:$B,'Supply plan_distributor-wise'!$B44,'Retail_distributor-wise'!$C:$C,'Supply plan_distributor-wise'!$C44)</f>
        <v>950</v>
      </c>
      <c r="AN44" s="272">
        <f>SUMIFS('Retail_distributor-wise'!BO:BO,'Retail_distributor-wise'!$B:$B,'Supply plan_distributor-wise'!$B44,'Retail_distributor-wise'!$C:$C,'Supply plan_distributor-wise'!$C44)</f>
        <v>800</v>
      </c>
      <c r="AO44" s="272">
        <f>SUMIFS('Retail_distributor-wise'!BP:BP,'Retail_distributor-wise'!$B:$B,'Supply plan_distributor-wise'!$B44,'Retail_distributor-wise'!$C:$C,'Supply plan_distributor-wise'!$C44)</f>
        <v>650</v>
      </c>
      <c r="AP44" s="272">
        <f>SUMIFS('Retail_distributor-wise'!BQ:BQ,'Retail_distributor-wise'!$B:$B,'Supply plan_distributor-wise'!$B44,'Retail_distributor-wise'!$C:$C,'Supply plan_distributor-wise'!$C44)</f>
        <v>750</v>
      </c>
      <c r="AQ44" s="272">
        <f>SUMIFS('Retail_distributor-wise'!BR:BR,'Retail_distributor-wise'!$B:$B,'Supply plan_distributor-wise'!$B44,'Retail_distributor-wise'!$C:$C,'Supply plan_distributor-wise'!$C44)</f>
        <v>950</v>
      </c>
      <c r="AR44" s="272">
        <f>SUMIFS('Retail_distributor-wise'!BS:BS,'Retail_distributor-wise'!$B:$B,'Supply plan_distributor-wise'!$B44,'Retail_distributor-wise'!$C:$C,'Supply plan_distributor-wise'!$C44)</f>
        <v>1150</v>
      </c>
      <c r="AS44" s="272">
        <f>SUMIFS('Retail_distributor-wise'!BT:BT,'Retail_distributor-wise'!$B:$B,'Supply plan_distributor-wise'!$B44,'Retail_distributor-wise'!$C:$C,'Supply plan_distributor-wise'!$C44)</f>
        <v>1200</v>
      </c>
      <c r="AT44" s="272">
        <f>SUMIFS('Retail_distributor-wise'!BU:BU,'Retail_distributor-wise'!$B:$B,'Supply plan_distributor-wise'!$B44,'Retail_distributor-wise'!$C:$C,'Supply plan_distributor-wise'!$C44)</f>
        <v>1500</v>
      </c>
      <c r="AU44" s="272">
        <f>SUMIFS('Retail_distributor-wise'!BV:BV,'Retail_distributor-wise'!$B:$B,'Supply plan_distributor-wise'!$B44,'Retail_distributor-wise'!$C:$C,'Supply plan_distributor-wise'!$C44)</f>
        <v>1700</v>
      </c>
      <c r="AV44" s="272">
        <f>SUMIFS('Retail_distributor-wise'!BW:BW,'Retail_distributor-wise'!$B:$B,'Supply plan_distributor-wise'!$B44,'Retail_distributor-wise'!$C:$C,'Supply plan_distributor-wise'!$C44)</f>
        <v>2000</v>
      </c>
      <c r="AW44" s="273">
        <f t="shared" si="6"/>
        <v>13550</v>
      </c>
      <c r="AX44" s="165"/>
      <c r="AY44" s="186"/>
      <c r="AZ44" s="272">
        <f>SUMIFS(Distributor_projects!AV:AV,Distributor_projects!$B:$B,'Supply plan_distributor-wise'!$B44,Distributor_projects!$C:$C,'Supply plan_distributor-wise'!$C44)</f>
        <v>0</v>
      </c>
      <c r="BA44" s="272">
        <f>SUMIFS(Distributor_projects!AW:AW,Distributor_projects!$B:$B,'Supply plan_distributor-wise'!$B44,Distributor_projects!$C:$C,'Supply plan_distributor-wise'!$C44)</f>
        <v>0</v>
      </c>
      <c r="BB44" s="272">
        <f>SUMIFS(Distributor_projects!AX:AX,Distributor_projects!$B:$B,'Supply plan_distributor-wise'!$B44,Distributor_projects!$C:$C,'Supply plan_distributor-wise'!$C44)</f>
        <v>0</v>
      </c>
      <c r="BC44" s="272">
        <f>SUMIFS(Distributor_projects!AY:AY,Distributor_projects!$B:$B,'Supply plan_distributor-wise'!$B44,Distributor_projects!$C:$C,'Supply plan_distributor-wise'!$C44)</f>
        <v>0</v>
      </c>
      <c r="BD44" s="272">
        <f>SUMIFS(Distributor_projects!AZ:AZ,Distributor_projects!$B:$B,'Supply plan_distributor-wise'!$B44,Distributor_projects!$C:$C,'Supply plan_distributor-wise'!$C44)</f>
        <v>0</v>
      </c>
      <c r="BE44" s="272">
        <f>SUMIFS(Distributor_projects!BA:BA,Distributor_projects!$B:$B,'Supply plan_distributor-wise'!$B44,Distributor_projects!$C:$C,'Supply plan_distributor-wise'!$C44)</f>
        <v>0</v>
      </c>
      <c r="BF44" s="272">
        <f>SUMIFS(Distributor_projects!BB:BB,Distributor_projects!$B:$B,'Supply plan_distributor-wise'!$B44,Distributor_projects!$C:$C,'Supply plan_distributor-wise'!$C44)</f>
        <v>0</v>
      </c>
      <c r="BG44" s="272">
        <f>SUMIFS(Distributor_projects!BC:BC,Distributor_projects!$B:$B,'Supply plan_distributor-wise'!$B44,Distributor_projects!$C:$C,'Supply plan_distributor-wise'!$C44)</f>
        <v>0</v>
      </c>
      <c r="BH44" s="272">
        <f>SUMIFS(Distributor_projects!BD:BD,Distributor_projects!$B:$B,'Supply plan_distributor-wise'!$B44,Distributor_projects!$C:$C,'Supply plan_distributor-wise'!$C44)</f>
        <v>0</v>
      </c>
      <c r="BI44" s="272">
        <f>SUMIFS(Distributor_projects!BE:BE,Distributor_projects!$B:$B,'Supply plan_distributor-wise'!$B44,Distributor_projects!$C:$C,'Supply plan_distributor-wise'!$C44)</f>
        <v>0</v>
      </c>
      <c r="BJ44" s="272">
        <f>SUMIFS(Distributor_projects!BF:BF,Distributor_projects!$B:$B,'Supply plan_distributor-wise'!$B44,Distributor_projects!$C:$C,'Supply plan_distributor-wise'!$C44)</f>
        <v>0</v>
      </c>
      <c r="BK44" s="272">
        <f>SUMIFS(Distributor_projects!BG:BG,Distributor_projects!$B:$B,'Supply plan_distributor-wise'!$B44,Distributor_projects!$C:$C,'Supply plan_distributor-wise'!$C44)</f>
        <v>0</v>
      </c>
      <c r="BL44" s="273">
        <f t="shared" si="2"/>
        <v>0</v>
      </c>
      <c r="BM44" s="165"/>
      <c r="BN44" s="161" t="s">
        <v>168</v>
      </c>
      <c r="BO44" s="185">
        <f>SUMIFS(Distributor_projects!BJ:BJ,Distributor_projects!$B:$B,'Supply plan_distributor-wise'!$B44,Distributor_projects!$C:$C,'Supply plan_distributor-wise'!$C44)</f>
        <v>50</v>
      </c>
      <c r="BP44" s="185">
        <f>SUMIFS(Distributor_projects!BK:BK,Distributor_projects!$B:$B,'Supply plan_distributor-wise'!$B44,Distributor_projects!$C:$C,'Supply plan_distributor-wise'!$C44)</f>
        <v>50</v>
      </c>
      <c r="BQ44" s="185">
        <f>SUMIFS(Distributor_projects!BL:BL,Distributor_projects!$B:$B,'Supply plan_distributor-wise'!$B44,Distributor_projects!$C:$C,'Supply plan_distributor-wise'!$C44)</f>
        <v>50</v>
      </c>
      <c r="BR44" s="185">
        <f>SUMIFS(Distributor_projects!BM:BM,Distributor_projects!$B:$B,'Supply plan_distributor-wise'!$B44,Distributor_projects!$C:$C,'Supply plan_distributor-wise'!$C44)</f>
        <v>50</v>
      </c>
      <c r="BS44" s="185">
        <f>SUMIFS(Distributor_projects!BN:BN,Distributor_projects!$B:$B,'Supply plan_distributor-wise'!$B44,Distributor_projects!$C:$C,'Supply plan_distributor-wise'!$C44)</f>
        <v>50</v>
      </c>
      <c r="BT44" s="185">
        <f>SUMIFS(Distributor_projects!BO:BO,Distributor_projects!$B:$B,'Supply plan_distributor-wise'!$B44,Distributor_projects!$C:$C,'Supply plan_distributor-wise'!$C44)</f>
        <v>100</v>
      </c>
      <c r="BU44" s="185">
        <f>SUMIFS(Distributor_projects!BP:BP,Distributor_projects!$B:$B,'Supply plan_distributor-wise'!$B44,Distributor_projects!$C:$C,'Supply plan_distributor-wise'!$C44)</f>
        <v>100</v>
      </c>
      <c r="BV44" s="185">
        <f>SUMIFS(Distributor_projects!BQ:BQ,Distributor_projects!$B:$B,'Supply plan_distributor-wise'!$B44,Distributor_projects!$C:$C,'Supply plan_distributor-wise'!$C44)</f>
        <v>100</v>
      </c>
      <c r="BW44" s="185">
        <f>SUMIFS(Distributor_projects!BR:BR,Distributor_projects!$B:$B,'Supply plan_distributor-wise'!$B44,Distributor_projects!$C:$C,'Supply plan_distributor-wise'!$C44)</f>
        <v>100</v>
      </c>
      <c r="BX44" s="185">
        <f>SUMIFS(Distributor_projects!BS:BS,Distributor_projects!$B:$B,'Supply plan_distributor-wise'!$B44,Distributor_projects!$C:$C,'Supply plan_distributor-wise'!$C44)</f>
        <v>100</v>
      </c>
      <c r="BY44" s="185">
        <f>SUMIFS(Distributor_projects!BT:BT,Distributor_projects!$B:$B,'Supply plan_distributor-wise'!$B44,Distributor_projects!$C:$C,'Supply plan_distributor-wise'!$C44)</f>
        <v>100</v>
      </c>
      <c r="BZ44" s="185">
        <f>SUMIFS(Distributor_projects!BU:BU,Distributor_projects!$B:$B,'Supply plan_distributor-wise'!$B44,Distributor_projects!$C:$C,'Supply plan_distributor-wise'!$C44)</f>
        <v>100</v>
      </c>
      <c r="CA44" s="273">
        <f t="shared" si="3"/>
        <v>950</v>
      </c>
      <c r="CB44" s="165"/>
      <c r="CC44" s="152"/>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8"/>
      <c r="DB44" s="161" t="s">
        <v>118</v>
      </c>
      <c r="DC44" s="161" t="s">
        <v>118</v>
      </c>
      <c r="DD44" s="161" t="s">
        <v>118</v>
      </c>
      <c r="DE44" s="161" t="s">
        <v>168</v>
      </c>
      <c r="DF44" s="161" t="s">
        <v>168</v>
      </c>
      <c r="DG44" s="161" t="s">
        <v>168</v>
      </c>
      <c r="DH44" s="161" t="s">
        <v>168</v>
      </c>
      <c r="DI44" s="161" t="s">
        <v>168</v>
      </c>
      <c r="DJ44" s="161" t="s">
        <v>168</v>
      </c>
      <c r="DK44" s="161" t="s">
        <v>168</v>
      </c>
      <c r="DL44" s="161" t="s">
        <v>168</v>
      </c>
      <c r="DM44" s="161" t="s">
        <v>168</v>
      </c>
      <c r="DN44" s="330"/>
      <c r="DO44" s="330"/>
      <c r="DP44" s="330"/>
      <c r="DQ44" s="330"/>
      <c r="DR44" s="330"/>
      <c r="DS44" s="330"/>
      <c r="DT44" s="330"/>
      <c r="DU44" s="330"/>
      <c r="DV44" s="330"/>
      <c r="DW44" s="330"/>
      <c r="DX44" s="330"/>
      <c r="DY44" s="331"/>
      <c r="DZ44" s="161" t="s">
        <v>168</v>
      </c>
      <c r="EA44" s="161" t="s">
        <v>168</v>
      </c>
      <c r="EB44" s="161" t="s">
        <v>168</v>
      </c>
      <c r="EC44" s="161" t="s">
        <v>168</v>
      </c>
      <c r="ED44" s="161" t="s">
        <v>168</v>
      </c>
      <c r="EE44" s="161" t="s">
        <v>168</v>
      </c>
      <c r="EF44" s="161" t="s">
        <v>168</v>
      </c>
      <c r="EG44" s="161" t="s">
        <v>168</v>
      </c>
      <c r="EH44" s="161" t="s">
        <v>168</v>
      </c>
      <c r="EI44" s="161" t="s">
        <v>168</v>
      </c>
      <c r="EJ44" s="161" t="s">
        <v>168</v>
      </c>
      <c r="EK44" s="161" t="s">
        <v>168</v>
      </c>
    </row>
    <row r="45" spans="1:141">
      <c r="A45" s="161" t="s">
        <v>327</v>
      </c>
      <c r="B45" s="162" t="s">
        <v>466</v>
      </c>
      <c r="C45" s="161" t="s">
        <v>355</v>
      </c>
      <c r="D45" s="161" t="s">
        <v>14</v>
      </c>
      <c r="E45" s="161" t="s">
        <v>687</v>
      </c>
      <c r="F45" s="161" t="s">
        <v>161</v>
      </c>
      <c r="G45" s="309">
        <f>SUMIFS('Retail_distributor-wise'!CZ:CZ,'Retail_distributor-wise'!$B:$B,'Supply plan_distributor-wise'!$B45,'Retail_distributor-wise'!$C:$C,'Supply plan_distributor-wise'!$C45)</f>
        <v>0</v>
      </c>
      <c r="H45" s="309">
        <f>SUMIFS('Retail_distributor-wise'!DA:DA,'Retail_distributor-wise'!$B:$B,'Supply plan_distributor-wise'!$B45,'Retail_distributor-wise'!$C:$C,'Supply plan_distributor-wise'!$C45)</f>
        <v>0</v>
      </c>
      <c r="I45" s="309">
        <f>SUMIFS('Retail_distributor-wise'!DB:DB,'Retail_distributor-wise'!$B:$B,'Supply plan_distributor-wise'!$B45,'Retail_distributor-wise'!$C:$C,'Supply plan_distributor-wise'!$C45)</f>
        <v>0</v>
      </c>
      <c r="J45" s="309">
        <f>SUMIFS('Retail_distributor-wise'!DC:DC,'Retail_distributor-wise'!$B:$B,'Supply plan_distributor-wise'!$B45,'Retail_distributor-wise'!$C:$C,'Supply plan_distributor-wise'!$C45)</f>
        <v>0</v>
      </c>
      <c r="K45" s="309">
        <f>SUMIFS('Retail_distributor-wise'!DD:DD,'Retail_distributor-wise'!$B:$B,'Supply plan_distributor-wise'!$B45,'Retail_distributor-wise'!$C:$C,'Supply plan_distributor-wise'!$C45)</f>
        <v>0</v>
      </c>
      <c r="L45" s="309">
        <f>SUMIFS('Retail_distributor-wise'!DE:DE,'Retail_distributor-wise'!$B:$B,'Supply plan_distributor-wise'!$B45,'Retail_distributor-wise'!$C:$C,'Supply plan_distributor-wise'!$C45)</f>
        <v>0</v>
      </c>
      <c r="M45" s="309">
        <f>SUMIFS('Retail_distributor-wise'!DF:DF,'Retail_distributor-wise'!$B:$B,'Supply plan_distributor-wise'!$B45,'Retail_distributor-wise'!$C:$C,'Supply plan_distributor-wise'!$C45)</f>
        <v>0</v>
      </c>
      <c r="N45" s="309">
        <f>SUMIFS('Retail_distributor-wise'!DG:DG,'Retail_distributor-wise'!$B:$B,'Supply plan_distributor-wise'!$B45,'Retail_distributor-wise'!$C:$C,'Supply plan_distributor-wise'!$C45)</f>
        <v>0</v>
      </c>
      <c r="O45" s="309">
        <f>SUMIFS('Retail_distributor-wise'!DH:DH,'Retail_distributor-wise'!$B:$B,'Supply plan_distributor-wise'!$B45,'Retail_distributor-wise'!$C:$C,'Supply plan_distributor-wise'!$C45)</f>
        <v>0</v>
      </c>
      <c r="P45" s="309">
        <f>SUMIFS('Retail_distributor-wise'!DI:DI,'Retail_distributor-wise'!$B:$B,'Supply plan_distributor-wise'!$B45,'Retail_distributor-wise'!$C:$C,'Supply plan_distributor-wise'!$C45)</f>
        <v>0</v>
      </c>
      <c r="Q45" s="309">
        <f>SUMIFS('Retail_distributor-wise'!DJ:DJ,'Retail_distributor-wise'!$B:$B,'Supply plan_distributor-wise'!$B45,'Retail_distributor-wise'!$C:$C,'Supply plan_distributor-wise'!$C45)</f>
        <v>0</v>
      </c>
      <c r="R45" s="309">
        <f>SUMIFS('Retail_distributor-wise'!DK:DK,'Retail_distributor-wise'!$B:$B,'Supply plan_distributor-wise'!$B45,'Retail_distributor-wise'!$C:$C,'Supply plan_distributor-wise'!$C45)</f>
        <v>0</v>
      </c>
      <c r="S45" s="310">
        <f t="shared" si="0"/>
        <v>0</v>
      </c>
      <c r="T45" s="251"/>
      <c r="U45" s="311"/>
      <c r="V45" s="309">
        <f>SUMIFS('Retail_distributor-wise'!DN:DN,'Retail_distributor-wise'!$B:$B,'Supply plan_distributor-wise'!$B45,'Retail_distributor-wise'!$C:$C,'Supply plan_distributor-wise'!$C45)</f>
        <v>0</v>
      </c>
      <c r="W45" s="309">
        <f>SUMIFS('Retail_distributor-wise'!DO:DO,'Retail_distributor-wise'!$B:$B,'Supply plan_distributor-wise'!$B45,'Retail_distributor-wise'!$C:$C,'Supply plan_distributor-wise'!$C45)</f>
        <v>0</v>
      </c>
      <c r="X45" s="309">
        <f>SUMIFS('Retail_distributor-wise'!DP:DP,'Retail_distributor-wise'!$B:$B,'Supply plan_distributor-wise'!$B45,'Retail_distributor-wise'!$C:$C,'Supply plan_distributor-wise'!$C45)</f>
        <v>0</v>
      </c>
      <c r="Y45" s="309">
        <f>SUMIFS('Retail_distributor-wise'!DQ:DQ,'Retail_distributor-wise'!$B:$B,'Supply plan_distributor-wise'!$B45,'Retail_distributor-wise'!$C:$C,'Supply plan_distributor-wise'!$C45)</f>
        <v>0</v>
      </c>
      <c r="Z45" s="309">
        <f>SUMIFS('Retail_distributor-wise'!DR:DR,'Retail_distributor-wise'!$B:$B,'Supply plan_distributor-wise'!$B45,'Retail_distributor-wise'!$C:$C,'Supply plan_distributor-wise'!$C45)</f>
        <v>0</v>
      </c>
      <c r="AA45" s="309">
        <f>SUMIFS('Retail_distributor-wise'!DS:DS,'Retail_distributor-wise'!$B:$B,'Supply plan_distributor-wise'!$B45,'Retail_distributor-wise'!$C:$C,'Supply plan_distributor-wise'!$C45)</f>
        <v>0</v>
      </c>
      <c r="AB45" s="309">
        <f>SUMIFS('Retail_distributor-wise'!DT:DT,'Retail_distributor-wise'!$B:$B,'Supply plan_distributor-wise'!$B45,'Retail_distributor-wise'!$C:$C,'Supply plan_distributor-wise'!$C45)</f>
        <v>0</v>
      </c>
      <c r="AC45" s="309">
        <f>SUMIFS('Retail_distributor-wise'!DU:DU,'Retail_distributor-wise'!$B:$B,'Supply plan_distributor-wise'!$B45,'Retail_distributor-wise'!$C:$C,'Supply plan_distributor-wise'!$C45)</f>
        <v>0</v>
      </c>
      <c r="AD45" s="309">
        <f>SUMIFS('Retail_distributor-wise'!DV:DV,'Retail_distributor-wise'!$B:$B,'Supply plan_distributor-wise'!$B45,'Retail_distributor-wise'!$C:$C,'Supply plan_distributor-wise'!$C45)</f>
        <v>0</v>
      </c>
      <c r="AE45" s="309">
        <f>SUMIFS('Retail_distributor-wise'!DW:DW,'Retail_distributor-wise'!$B:$B,'Supply plan_distributor-wise'!$B45,'Retail_distributor-wise'!$C:$C,'Supply plan_distributor-wise'!$C45)</f>
        <v>0</v>
      </c>
      <c r="AF45" s="309">
        <f>SUMIFS('Retail_distributor-wise'!DX:DX,'Retail_distributor-wise'!$B:$B,'Supply plan_distributor-wise'!$B45,'Retail_distributor-wise'!$C:$C,'Supply plan_distributor-wise'!$C45)</f>
        <v>0</v>
      </c>
      <c r="AG45" s="309">
        <f>SUMIFS('Retail_distributor-wise'!DY:DY,'Retail_distributor-wise'!$B:$B,'Supply plan_distributor-wise'!$B45,'Retail_distributor-wise'!$C:$C,'Supply plan_distributor-wise'!$C45)</f>
        <v>0</v>
      </c>
      <c r="AH45" s="310">
        <f t="shared" si="1"/>
        <v>0</v>
      </c>
      <c r="AI45" s="251"/>
      <c r="AJ45" s="161" t="s">
        <v>168</v>
      </c>
      <c r="AK45" s="272">
        <f>SUMIFS('Retail_distributor-wise'!BL:BL,'Retail_distributor-wise'!$B:$B,'Supply plan_distributor-wise'!$B45,'Retail_distributor-wise'!$C:$C,'Supply plan_distributor-wise'!$C45)</f>
        <v>200</v>
      </c>
      <c r="AL45" s="272">
        <f>SUMIFS('Retail_distributor-wise'!BM:BM,'Retail_distributor-wise'!$B:$B,'Supply plan_distributor-wise'!$B45,'Retail_distributor-wise'!$C:$C,'Supply plan_distributor-wise'!$C45)</f>
        <v>300</v>
      </c>
      <c r="AM45" s="272">
        <f>SUMIFS('Retail_distributor-wise'!BN:BN,'Retail_distributor-wise'!$B:$B,'Supply plan_distributor-wise'!$B45,'Retail_distributor-wise'!$C:$C,'Supply plan_distributor-wise'!$C45)</f>
        <v>250</v>
      </c>
      <c r="AN45" s="272">
        <f>SUMIFS('Retail_distributor-wise'!BO:BO,'Retail_distributor-wise'!$B:$B,'Supply plan_distributor-wise'!$B45,'Retail_distributor-wise'!$C:$C,'Supply plan_distributor-wise'!$C45)</f>
        <v>200</v>
      </c>
      <c r="AO45" s="272">
        <f>SUMIFS('Retail_distributor-wise'!BP:BP,'Retail_distributor-wise'!$B:$B,'Supply plan_distributor-wise'!$B45,'Retail_distributor-wise'!$C:$C,'Supply plan_distributor-wise'!$C45)</f>
        <v>150</v>
      </c>
      <c r="AP45" s="272">
        <f>SUMIFS('Retail_distributor-wise'!BQ:BQ,'Retail_distributor-wise'!$B:$B,'Supply plan_distributor-wise'!$B45,'Retail_distributor-wise'!$C:$C,'Supply plan_distributor-wise'!$C45)</f>
        <v>200</v>
      </c>
      <c r="AQ45" s="272">
        <f>SUMIFS('Retail_distributor-wise'!BR:BR,'Retail_distributor-wise'!$B:$B,'Supply plan_distributor-wise'!$B45,'Retail_distributor-wise'!$C:$C,'Supply plan_distributor-wise'!$C45)</f>
        <v>250</v>
      </c>
      <c r="AR45" s="272">
        <f>SUMIFS('Retail_distributor-wise'!BS:BS,'Retail_distributor-wise'!$B:$B,'Supply plan_distributor-wise'!$B45,'Retail_distributor-wise'!$C:$C,'Supply plan_distributor-wise'!$C45)</f>
        <v>300</v>
      </c>
      <c r="AS45" s="272">
        <f>SUMIFS('Retail_distributor-wise'!BT:BT,'Retail_distributor-wise'!$B:$B,'Supply plan_distributor-wise'!$B45,'Retail_distributor-wise'!$C:$C,'Supply plan_distributor-wise'!$C45)</f>
        <v>350</v>
      </c>
      <c r="AT45" s="272">
        <f>SUMIFS('Retail_distributor-wise'!BU:BU,'Retail_distributor-wise'!$B:$B,'Supply plan_distributor-wise'!$B45,'Retail_distributor-wise'!$C:$C,'Supply plan_distributor-wise'!$C45)</f>
        <v>400</v>
      </c>
      <c r="AU45" s="272">
        <f>SUMIFS('Retail_distributor-wise'!BV:BV,'Retail_distributor-wise'!$B:$B,'Supply plan_distributor-wise'!$B45,'Retail_distributor-wise'!$C:$C,'Supply plan_distributor-wise'!$C45)</f>
        <v>450</v>
      </c>
      <c r="AV45" s="272">
        <f>SUMIFS('Retail_distributor-wise'!BW:BW,'Retail_distributor-wise'!$B:$B,'Supply plan_distributor-wise'!$B45,'Retail_distributor-wise'!$C:$C,'Supply plan_distributor-wise'!$C45)</f>
        <v>550</v>
      </c>
      <c r="AW45" s="273">
        <f t="shared" si="6"/>
        <v>3600</v>
      </c>
      <c r="AX45" s="165"/>
      <c r="AY45" s="186"/>
      <c r="AZ45" s="272">
        <f>SUMIFS(Distributor_projects!AV:AV,Distributor_projects!$B:$B,'Supply plan_distributor-wise'!$B45,Distributor_projects!$C:$C,'Supply plan_distributor-wise'!$C45)</f>
        <v>0</v>
      </c>
      <c r="BA45" s="272">
        <f>SUMIFS(Distributor_projects!AW:AW,Distributor_projects!$B:$B,'Supply plan_distributor-wise'!$B45,Distributor_projects!$C:$C,'Supply plan_distributor-wise'!$C45)</f>
        <v>0</v>
      </c>
      <c r="BB45" s="272">
        <f>SUMIFS(Distributor_projects!AX:AX,Distributor_projects!$B:$B,'Supply plan_distributor-wise'!$B45,Distributor_projects!$C:$C,'Supply plan_distributor-wise'!$C45)</f>
        <v>0</v>
      </c>
      <c r="BC45" s="272">
        <f>SUMIFS(Distributor_projects!AY:AY,Distributor_projects!$B:$B,'Supply plan_distributor-wise'!$B45,Distributor_projects!$C:$C,'Supply plan_distributor-wise'!$C45)</f>
        <v>0</v>
      </c>
      <c r="BD45" s="272">
        <f>SUMIFS(Distributor_projects!AZ:AZ,Distributor_projects!$B:$B,'Supply plan_distributor-wise'!$B45,Distributor_projects!$C:$C,'Supply plan_distributor-wise'!$C45)</f>
        <v>0</v>
      </c>
      <c r="BE45" s="272">
        <f>SUMIFS(Distributor_projects!BA:BA,Distributor_projects!$B:$B,'Supply plan_distributor-wise'!$B45,Distributor_projects!$C:$C,'Supply plan_distributor-wise'!$C45)</f>
        <v>0</v>
      </c>
      <c r="BF45" s="272">
        <f>SUMIFS(Distributor_projects!BB:BB,Distributor_projects!$B:$B,'Supply plan_distributor-wise'!$B45,Distributor_projects!$C:$C,'Supply plan_distributor-wise'!$C45)</f>
        <v>0</v>
      </c>
      <c r="BG45" s="272">
        <f>SUMIFS(Distributor_projects!BC:BC,Distributor_projects!$B:$B,'Supply plan_distributor-wise'!$B45,Distributor_projects!$C:$C,'Supply plan_distributor-wise'!$C45)</f>
        <v>0</v>
      </c>
      <c r="BH45" s="272">
        <f>SUMIFS(Distributor_projects!BD:BD,Distributor_projects!$B:$B,'Supply plan_distributor-wise'!$B45,Distributor_projects!$C:$C,'Supply plan_distributor-wise'!$C45)</f>
        <v>0</v>
      </c>
      <c r="BI45" s="272">
        <f>SUMIFS(Distributor_projects!BE:BE,Distributor_projects!$B:$B,'Supply plan_distributor-wise'!$B45,Distributor_projects!$C:$C,'Supply plan_distributor-wise'!$C45)</f>
        <v>0</v>
      </c>
      <c r="BJ45" s="272">
        <f>SUMIFS(Distributor_projects!BF:BF,Distributor_projects!$B:$B,'Supply plan_distributor-wise'!$B45,Distributor_projects!$C:$C,'Supply plan_distributor-wise'!$C45)</f>
        <v>0</v>
      </c>
      <c r="BK45" s="272">
        <f>SUMIFS(Distributor_projects!BG:BG,Distributor_projects!$B:$B,'Supply plan_distributor-wise'!$B45,Distributor_projects!$C:$C,'Supply plan_distributor-wise'!$C45)</f>
        <v>0</v>
      </c>
      <c r="BL45" s="273">
        <f t="shared" si="2"/>
        <v>0</v>
      </c>
      <c r="BM45" s="165"/>
      <c r="BN45" s="161" t="s">
        <v>168</v>
      </c>
      <c r="BO45" s="185">
        <f>SUMIFS(Distributor_projects!BJ:BJ,Distributor_projects!$B:$B,'Supply plan_distributor-wise'!$B45,Distributor_projects!$C:$C,'Supply plan_distributor-wise'!$C45)</f>
        <v>0</v>
      </c>
      <c r="BP45" s="185">
        <f>SUMIFS(Distributor_projects!BK:BK,Distributor_projects!$B:$B,'Supply plan_distributor-wise'!$B45,Distributor_projects!$C:$C,'Supply plan_distributor-wise'!$C45)</f>
        <v>50</v>
      </c>
      <c r="BQ45" s="185">
        <f>SUMIFS(Distributor_projects!BL:BL,Distributor_projects!$B:$B,'Supply plan_distributor-wise'!$B45,Distributor_projects!$C:$C,'Supply plan_distributor-wise'!$C45)</f>
        <v>50</v>
      </c>
      <c r="BR45" s="185">
        <f>SUMIFS(Distributor_projects!BM:BM,Distributor_projects!$B:$B,'Supply plan_distributor-wise'!$B45,Distributor_projects!$C:$C,'Supply plan_distributor-wise'!$C45)</f>
        <v>50</v>
      </c>
      <c r="BS45" s="185">
        <f>SUMIFS(Distributor_projects!BN:BN,Distributor_projects!$B:$B,'Supply plan_distributor-wise'!$B45,Distributor_projects!$C:$C,'Supply plan_distributor-wise'!$C45)</f>
        <v>100</v>
      </c>
      <c r="BT45" s="185">
        <f>SUMIFS(Distributor_projects!BO:BO,Distributor_projects!$B:$B,'Supply plan_distributor-wise'!$B45,Distributor_projects!$C:$C,'Supply plan_distributor-wise'!$C45)</f>
        <v>100</v>
      </c>
      <c r="BU45" s="185">
        <f>SUMIFS(Distributor_projects!BP:BP,Distributor_projects!$B:$B,'Supply plan_distributor-wise'!$B45,Distributor_projects!$C:$C,'Supply plan_distributor-wise'!$C45)</f>
        <v>100</v>
      </c>
      <c r="BV45" s="185">
        <f>SUMIFS(Distributor_projects!BQ:BQ,Distributor_projects!$B:$B,'Supply plan_distributor-wise'!$B45,Distributor_projects!$C:$C,'Supply plan_distributor-wise'!$C45)</f>
        <v>100</v>
      </c>
      <c r="BW45" s="185">
        <f>SUMIFS(Distributor_projects!BR:BR,Distributor_projects!$B:$B,'Supply plan_distributor-wise'!$B45,Distributor_projects!$C:$C,'Supply plan_distributor-wise'!$C45)</f>
        <v>100</v>
      </c>
      <c r="BX45" s="185">
        <f>SUMIFS(Distributor_projects!BS:BS,Distributor_projects!$B:$B,'Supply plan_distributor-wise'!$B45,Distributor_projects!$C:$C,'Supply plan_distributor-wise'!$C45)</f>
        <v>100</v>
      </c>
      <c r="BY45" s="185">
        <f>SUMIFS(Distributor_projects!BT:BT,Distributor_projects!$B:$B,'Supply plan_distributor-wise'!$B45,Distributor_projects!$C:$C,'Supply plan_distributor-wise'!$C45)</f>
        <v>100</v>
      </c>
      <c r="BZ45" s="185">
        <f>SUMIFS(Distributor_projects!BU:BU,Distributor_projects!$B:$B,'Supply plan_distributor-wise'!$B45,Distributor_projects!$C:$C,'Supply plan_distributor-wise'!$C45)</f>
        <v>100</v>
      </c>
      <c r="CA45" s="273">
        <f t="shared" si="3"/>
        <v>950</v>
      </c>
      <c r="CB45" s="165"/>
      <c r="CC45" s="152"/>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8"/>
      <c r="DB45" s="161" t="s">
        <v>118</v>
      </c>
      <c r="DC45" s="161" t="s">
        <v>118</v>
      </c>
      <c r="DD45" s="161" t="s">
        <v>118</v>
      </c>
      <c r="DE45" s="161" t="s">
        <v>168</v>
      </c>
      <c r="DF45" s="161" t="s">
        <v>168</v>
      </c>
      <c r="DG45" s="161" t="s">
        <v>168</v>
      </c>
      <c r="DH45" s="161" t="s">
        <v>168</v>
      </c>
      <c r="DI45" s="161" t="s">
        <v>168</v>
      </c>
      <c r="DJ45" s="161" t="s">
        <v>168</v>
      </c>
      <c r="DK45" s="161" t="s">
        <v>168</v>
      </c>
      <c r="DL45" s="161" t="s">
        <v>168</v>
      </c>
      <c r="DM45" s="161" t="s">
        <v>168</v>
      </c>
      <c r="DN45" s="330"/>
      <c r="DO45" s="330"/>
      <c r="DP45" s="330"/>
      <c r="DQ45" s="330"/>
      <c r="DR45" s="330"/>
      <c r="DS45" s="330"/>
      <c r="DT45" s="330"/>
      <c r="DU45" s="330"/>
      <c r="DV45" s="330"/>
      <c r="DW45" s="330"/>
      <c r="DX45" s="330"/>
      <c r="DY45" s="331"/>
      <c r="DZ45" s="161" t="s">
        <v>168</v>
      </c>
      <c r="EA45" s="161" t="s">
        <v>168</v>
      </c>
      <c r="EB45" s="161" t="s">
        <v>168</v>
      </c>
      <c r="EC45" s="161" t="s">
        <v>168</v>
      </c>
      <c r="ED45" s="161" t="s">
        <v>168</v>
      </c>
      <c r="EE45" s="161" t="s">
        <v>168</v>
      </c>
      <c r="EF45" s="161" t="s">
        <v>168</v>
      </c>
      <c r="EG45" s="161" t="s">
        <v>168</v>
      </c>
      <c r="EH45" s="161" t="s">
        <v>168</v>
      </c>
      <c r="EI45" s="161" t="s">
        <v>168</v>
      </c>
      <c r="EJ45" s="161" t="s">
        <v>168</v>
      </c>
      <c r="EK45" s="161" t="s">
        <v>168</v>
      </c>
    </row>
    <row r="46" spans="1:141">
      <c r="A46" s="161" t="s">
        <v>326</v>
      </c>
      <c r="B46" s="162" t="s">
        <v>450</v>
      </c>
      <c r="C46" s="161" t="s">
        <v>349</v>
      </c>
      <c r="D46" s="161" t="s">
        <v>14</v>
      </c>
      <c r="E46" s="161" t="s">
        <v>687</v>
      </c>
      <c r="F46" s="161" t="s">
        <v>165</v>
      </c>
      <c r="G46" s="309">
        <f>SUMIFS('Retail_distributor-wise'!CZ:CZ,'Retail_distributor-wise'!$B:$B,'Supply plan_distributor-wise'!$B46,'Retail_distributor-wise'!$C:$C,'Supply plan_distributor-wise'!$C46)</f>
        <v>0</v>
      </c>
      <c r="H46" s="309">
        <f>SUMIFS('Retail_distributor-wise'!DA:DA,'Retail_distributor-wise'!$B:$B,'Supply plan_distributor-wise'!$B46,'Retail_distributor-wise'!$C:$C,'Supply plan_distributor-wise'!$C46)</f>
        <v>0</v>
      </c>
      <c r="I46" s="309">
        <f>SUMIFS('Retail_distributor-wise'!DB:DB,'Retail_distributor-wise'!$B:$B,'Supply plan_distributor-wise'!$B46,'Retail_distributor-wise'!$C:$C,'Supply plan_distributor-wise'!$C46)</f>
        <v>0</v>
      </c>
      <c r="J46" s="309">
        <f>SUMIFS('Retail_distributor-wise'!DC:DC,'Retail_distributor-wise'!$B:$B,'Supply plan_distributor-wise'!$B46,'Retail_distributor-wise'!$C:$C,'Supply plan_distributor-wise'!$C46)</f>
        <v>0</v>
      </c>
      <c r="K46" s="309">
        <f>SUMIFS('Retail_distributor-wise'!DD:DD,'Retail_distributor-wise'!$B:$B,'Supply plan_distributor-wise'!$B46,'Retail_distributor-wise'!$C:$C,'Supply plan_distributor-wise'!$C46)</f>
        <v>0</v>
      </c>
      <c r="L46" s="309">
        <f>SUMIFS('Retail_distributor-wise'!DE:DE,'Retail_distributor-wise'!$B:$B,'Supply plan_distributor-wise'!$B46,'Retail_distributor-wise'!$C:$C,'Supply plan_distributor-wise'!$C46)</f>
        <v>0</v>
      </c>
      <c r="M46" s="309">
        <f>SUMIFS('Retail_distributor-wise'!DF:DF,'Retail_distributor-wise'!$B:$B,'Supply plan_distributor-wise'!$B46,'Retail_distributor-wise'!$C:$C,'Supply plan_distributor-wise'!$C46)</f>
        <v>0</v>
      </c>
      <c r="N46" s="309">
        <f>SUMIFS('Retail_distributor-wise'!DG:DG,'Retail_distributor-wise'!$B:$B,'Supply plan_distributor-wise'!$B46,'Retail_distributor-wise'!$C:$C,'Supply plan_distributor-wise'!$C46)</f>
        <v>0</v>
      </c>
      <c r="O46" s="309">
        <f>SUMIFS('Retail_distributor-wise'!DH:DH,'Retail_distributor-wise'!$B:$B,'Supply plan_distributor-wise'!$B46,'Retail_distributor-wise'!$C:$C,'Supply plan_distributor-wise'!$C46)</f>
        <v>0</v>
      </c>
      <c r="P46" s="309">
        <f>SUMIFS('Retail_distributor-wise'!DI:DI,'Retail_distributor-wise'!$B:$B,'Supply plan_distributor-wise'!$B46,'Retail_distributor-wise'!$C:$C,'Supply plan_distributor-wise'!$C46)</f>
        <v>0</v>
      </c>
      <c r="Q46" s="309">
        <f>SUMIFS('Retail_distributor-wise'!DJ:DJ,'Retail_distributor-wise'!$B:$B,'Supply plan_distributor-wise'!$B46,'Retail_distributor-wise'!$C:$C,'Supply plan_distributor-wise'!$C46)</f>
        <v>0</v>
      </c>
      <c r="R46" s="309">
        <f>SUMIFS('Retail_distributor-wise'!DK:DK,'Retail_distributor-wise'!$B:$B,'Supply plan_distributor-wise'!$B46,'Retail_distributor-wise'!$C:$C,'Supply plan_distributor-wise'!$C46)</f>
        <v>0</v>
      </c>
      <c r="S46" s="310">
        <f t="shared" si="0"/>
        <v>0</v>
      </c>
      <c r="T46" s="251"/>
      <c r="U46" s="161" t="s">
        <v>165</v>
      </c>
      <c r="V46" s="272">
        <f>SUMIFS('Retail_distributor-wise'!DN:DN,'Retail_distributor-wise'!$B:$B,'Supply plan_distributor-wise'!$B46,'Retail_distributor-wise'!$C:$C,'Supply plan_distributor-wise'!$C46)</f>
        <v>30</v>
      </c>
      <c r="W46" s="272">
        <f>SUMIFS('Retail_distributor-wise'!DO:DO,'Retail_distributor-wise'!$B:$B,'Supply plan_distributor-wise'!$B46,'Retail_distributor-wise'!$C:$C,'Supply plan_distributor-wise'!$C46)</f>
        <v>40</v>
      </c>
      <c r="X46" s="272">
        <f>SUMIFS('Retail_distributor-wise'!DP:DP,'Retail_distributor-wise'!$B:$B,'Supply plan_distributor-wise'!$B46,'Retail_distributor-wise'!$C:$C,'Supply plan_distributor-wise'!$C46)</f>
        <v>40</v>
      </c>
      <c r="Y46" s="272">
        <f>SUMIFS('Retail_distributor-wise'!DQ:DQ,'Retail_distributor-wise'!$B:$B,'Supply plan_distributor-wise'!$B46,'Retail_distributor-wise'!$C:$C,'Supply plan_distributor-wise'!$C46)</f>
        <v>30</v>
      </c>
      <c r="Z46" s="272">
        <f>SUMIFS('Retail_distributor-wise'!DR:DR,'Retail_distributor-wise'!$B:$B,'Supply plan_distributor-wise'!$B46,'Retail_distributor-wise'!$C:$C,'Supply plan_distributor-wise'!$C46)</f>
        <v>20</v>
      </c>
      <c r="AA46" s="272">
        <f>SUMIFS('Retail_distributor-wise'!DS:DS,'Retail_distributor-wise'!$B:$B,'Supply plan_distributor-wise'!$B46,'Retail_distributor-wise'!$C:$C,'Supply plan_distributor-wise'!$C46)</f>
        <v>30</v>
      </c>
      <c r="AB46" s="272">
        <f>SUMIFS('Retail_distributor-wise'!DT:DT,'Retail_distributor-wise'!$B:$B,'Supply plan_distributor-wise'!$B46,'Retail_distributor-wise'!$C:$C,'Supply plan_distributor-wise'!$C46)</f>
        <v>40</v>
      </c>
      <c r="AC46" s="272">
        <f>SUMIFS('Retail_distributor-wise'!DU:DU,'Retail_distributor-wise'!$B:$B,'Supply plan_distributor-wise'!$B46,'Retail_distributor-wise'!$C:$C,'Supply plan_distributor-wise'!$C46)</f>
        <v>40</v>
      </c>
      <c r="AD46" s="272">
        <f>SUMIFS('Retail_distributor-wise'!DV:DV,'Retail_distributor-wise'!$B:$B,'Supply plan_distributor-wise'!$B46,'Retail_distributor-wise'!$C:$C,'Supply plan_distributor-wise'!$C46)</f>
        <v>50</v>
      </c>
      <c r="AE46" s="272">
        <f>SUMIFS('Retail_distributor-wise'!DW:DW,'Retail_distributor-wise'!$B:$B,'Supply plan_distributor-wise'!$B46,'Retail_distributor-wise'!$C:$C,'Supply plan_distributor-wise'!$C46)</f>
        <v>60</v>
      </c>
      <c r="AF46" s="272">
        <f>SUMIFS('Retail_distributor-wise'!DX:DX,'Retail_distributor-wise'!$B:$B,'Supply plan_distributor-wise'!$B46,'Retail_distributor-wise'!$C:$C,'Supply plan_distributor-wise'!$C46)</f>
        <v>70</v>
      </c>
      <c r="AG46" s="272">
        <f>SUMIFS('Retail_distributor-wise'!DY:DY,'Retail_distributor-wise'!$B:$B,'Supply plan_distributor-wise'!$B46,'Retail_distributor-wise'!$C:$C,'Supply plan_distributor-wise'!$C46)</f>
        <v>80</v>
      </c>
      <c r="AH46" s="273">
        <f t="shared" si="1"/>
        <v>530</v>
      </c>
      <c r="AI46" s="251"/>
      <c r="AJ46" s="161" t="s">
        <v>164</v>
      </c>
      <c r="AK46" s="272">
        <f>SUMIFS('Retail_distributor-wise'!BL:BL,'Retail_distributor-wise'!$B:$B,'Supply plan_distributor-wise'!$B46,'Retail_distributor-wise'!$C:$C,'Supply plan_distributor-wise'!$C46)</f>
        <v>120</v>
      </c>
      <c r="AL46" s="272">
        <f>SUMIFS('Retail_distributor-wise'!BM:BM,'Retail_distributor-wise'!$B:$B,'Supply plan_distributor-wise'!$B46,'Retail_distributor-wise'!$C:$C,'Supply plan_distributor-wise'!$C46)</f>
        <v>160</v>
      </c>
      <c r="AM46" s="272">
        <f>SUMIFS('Retail_distributor-wise'!BN:BN,'Retail_distributor-wise'!$B:$B,'Supply plan_distributor-wise'!$B46,'Retail_distributor-wise'!$C:$C,'Supply plan_distributor-wise'!$C46)</f>
        <v>160</v>
      </c>
      <c r="AN46" s="272">
        <f>SUMIFS('Retail_distributor-wise'!BO:BO,'Retail_distributor-wise'!$B:$B,'Supply plan_distributor-wise'!$B46,'Retail_distributor-wise'!$C:$C,'Supply plan_distributor-wise'!$C46)</f>
        <v>120</v>
      </c>
      <c r="AO46" s="272">
        <f>SUMIFS('Retail_distributor-wise'!BP:BP,'Retail_distributor-wise'!$B:$B,'Supply plan_distributor-wise'!$B46,'Retail_distributor-wise'!$C:$C,'Supply plan_distributor-wise'!$C46)</f>
        <v>80</v>
      </c>
      <c r="AP46" s="272">
        <f>SUMIFS('Retail_distributor-wise'!BQ:BQ,'Retail_distributor-wise'!$B:$B,'Supply plan_distributor-wise'!$B46,'Retail_distributor-wise'!$C:$C,'Supply plan_distributor-wise'!$C46)</f>
        <v>120</v>
      </c>
      <c r="AQ46" s="272">
        <f>SUMIFS('Retail_distributor-wise'!BR:BR,'Retail_distributor-wise'!$B:$B,'Supply plan_distributor-wise'!$B46,'Retail_distributor-wise'!$C:$C,'Supply plan_distributor-wise'!$C46)</f>
        <v>160</v>
      </c>
      <c r="AR46" s="272">
        <f>SUMIFS('Retail_distributor-wise'!BS:BS,'Retail_distributor-wise'!$B:$B,'Supply plan_distributor-wise'!$B46,'Retail_distributor-wise'!$C:$C,'Supply plan_distributor-wise'!$C46)</f>
        <v>160</v>
      </c>
      <c r="AS46" s="272">
        <f>SUMIFS('Retail_distributor-wise'!BT:BT,'Retail_distributor-wise'!$B:$B,'Supply plan_distributor-wise'!$B46,'Retail_distributor-wise'!$C:$C,'Supply plan_distributor-wise'!$C46)</f>
        <v>200</v>
      </c>
      <c r="AT46" s="272">
        <f>SUMIFS('Retail_distributor-wise'!BU:BU,'Retail_distributor-wise'!$B:$B,'Supply plan_distributor-wise'!$B46,'Retail_distributor-wise'!$C:$C,'Supply plan_distributor-wise'!$C46)</f>
        <v>240</v>
      </c>
      <c r="AU46" s="272">
        <f>SUMIFS('Retail_distributor-wise'!BV:BV,'Retail_distributor-wise'!$B:$B,'Supply plan_distributor-wise'!$B46,'Retail_distributor-wise'!$C:$C,'Supply plan_distributor-wise'!$C46)</f>
        <v>280</v>
      </c>
      <c r="AV46" s="272">
        <f>SUMIFS('Retail_distributor-wise'!BW:BW,'Retail_distributor-wise'!$B:$B,'Supply plan_distributor-wise'!$B46,'Retail_distributor-wise'!$C:$C,'Supply plan_distributor-wise'!$C46)</f>
        <v>320</v>
      </c>
      <c r="AW46" s="273">
        <f t="shared" ref="AW46:AW57" si="14">SUM(AK46:AV46)</f>
        <v>2120</v>
      </c>
      <c r="AX46" s="165"/>
      <c r="AY46" s="299" t="s">
        <v>165</v>
      </c>
      <c r="AZ46" s="272">
        <f>SUMIFS(Distributor_projects!AV:AV,Distributor_projects!$B:$B,'Supply plan_distributor-wise'!$B46,Distributor_projects!$C:$C,'Supply plan_distributor-wise'!$C46)</f>
        <v>100</v>
      </c>
      <c r="BA46" s="272">
        <f>SUMIFS(Distributor_projects!AW:AW,Distributor_projects!$B:$B,'Supply plan_distributor-wise'!$B46,Distributor_projects!$C:$C,'Supply plan_distributor-wise'!$C46)</f>
        <v>100</v>
      </c>
      <c r="BB46" s="272">
        <f>SUMIFS(Distributor_projects!AX:AX,Distributor_projects!$B:$B,'Supply plan_distributor-wise'!$B46,Distributor_projects!$C:$C,'Supply plan_distributor-wise'!$C46)</f>
        <v>100</v>
      </c>
      <c r="BC46" s="272">
        <f>SUMIFS(Distributor_projects!AY:AY,Distributor_projects!$B:$B,'Supply plan_distributor-wise'!$B46,Distributor_projects!$C:$C,'Supply plan_distributor-wise'!$C46)</f>
        <v>100</v>
      </c>
      <c r="BD46" s="272">
        <f>SUMIFS(Distributor_projects!AZ:AZ,Distributor_projects!$B:$B,'Supply plan_distributor-wise'!$B46,Distributor_projects!$C:$C,'Supply plan_distributor-wise'!$C46)</f>
        <v>100</v>
      </c>
      <c r="BE46" s="272">
        <f>SUMIFS(Distributor_projects!BA:BA,Distributor_projects!$B:$B,'Supply plan_distributor-wise'!$B46,Distributor_projects!$C:$C,'Supply plan_distributor-wise'!$C46)</f>
        <v>100</v>
      </c>
      <c r="BF46" s="272">
        <f>SUMIFS(Distributor_projects!BB:BB,Distributor_projects!$B:$B,'Supply plan_distributor-wise'!$B46,Distributor_projects!$C:$C,'Supply plan_distributor-wise'!$C46)</f>
        <v>100</v>
      </c>
      <c r="BG46" s="272">
        <f>SUMIFS(Distributor_projects!BC:BC,Distributor_projects!$B:$B,'Supply plan_distributor-wise'!$B46,Distributor_projects!$C:$C,'Supply plan_distributor-wise'!$C46)</f>
        <v>100</v>
      </c>
      <c r="BH46" s="272">
        <f>SUMIFS(Distributor_projects!BD:BD,Distributor_projects!$B:$B,'Supply plan_distributor-wise'!$B46,Distributor_projects!$C:$C,'Supply plan_distributor-wise'!$C46)</f>
        <v>150</v>
      </c>
      <c r="BI46" s="272">
        <f>SUMIFS(Distributor_projects!BE:BE,Distributor_projects!$B:$B,'Supply plan_distributor-wise'!$B46,Distributor_projects!$C:$C,'Supply plan_distributor-wise'!$C46)</f>
        <v>150</v>
      </c>
      <c r="BJ46" s="272">
        <f>SUMIFS(Distributor_projects!BF:BF,Distributor_projects!$B:$B,'Supply plan_distributor-wise'!$B46,Distributor_projects!$C:$C,'Supply plan_distributor-wise'!$C46)</f>
        <v>150</v>
      </c>
      <c r="BK46" s="272">
        <f>SUMIFS(Distributor_projects!BG:BG,Distributor_projects!$B:$B,'Supply plan_distributor-wise'!$B46,Distributor_projects!$C:$C,'Supply plan_distributor-wise'!$C46)</f>
        <v>150</v>
      </c>
      <c r="BL46" s="273">
        <f t="shared" si="2"/>
        <v>1400</v>
      </c>
      <c r="BM46" s="165"/>
      <c r="BN46" s="161" t="s">
        <v>164</v>
      </c>
      <c r="BO46" s="185">
        <f>SUMIFS(Distributor_projects!BJ:BJ,Distributor_projects!$B:$B,'Supply plan_distributor-wise'!$B46,Distributor_projects!$C:$C,'Supply plan_distributor-wise'!$C46)</f>
        <v>0</v>
      </c>
      <c r="BP46" s="185">
        <f>SUMIFS(Distributor_projects!BK:BK,Distributor_projects!$B:$B,'Supply plan_distributor-wise'!$B46,Distributor_projects!$C:$C,'Supply plan_distributor-wise'!$C46)</f>
        <v>0</v>
      </c>
      <c r="BQ46" s="185">
        <f>SUMIFS(Distributor_projects!BL:BL,Distributor_projects!$B:$B,'Supply plan_distributor-wise'!$B46,Distributor_projects!$C:$C,'Supply plan_distributor-wise'!$C46)</f>
        <v>0</v>
      </c>
      <c r="BR46" s="185">
        <f>SUMIFS(Distributor_projects!BM:BM,Distributor_projects!$B:$B,'Supply plan_distributor-wise'!$B46,Distributor_projects!$C:$C,'Supply plan_distributor-wise'!$C46)</f>
        <v>0</v>
      </c>
      <c r="BS46" s="185">
        <f>SUMIFS(Distributor_projects!BN:BN,Distributor_projects!$B:$B,'Supply plan_distributor-wise'!$B46,Distributor_projects!$C:$C,'Supply plan_distributor-wise'!$C46)</f>
        <v>0</v>
      </c>
      <c r="BT46" s="185">
        <f>SUMIFS(Distributor_projects!BO:BO,Distributor_projects!$B:$B,'Supply plan_distributor-wise'!$B46,Distributor_projects!$C:$C,'Supply plan_distributor-wise'!$C46)</f>
        <v>0</v>
      </c>
      <c r="BU46" s="185">
        <f>SUMIFS(Distributor_projects!BP:BP,Distributor_projects!$B:$B,'Supply plan_distributor-wise'!$B46,Distributor_projects!$C:$C,'Supply plan_distributor-wise'!$C46)</f>
        <v>0</v>
      </c>
      <c r="BV46" s="185">
        <f>SUMIFS(Distributor_projects!BQ:BQ,Distributor_projects!$B:$B,'Supply plan_distributor-wise'!$B46,Distributor_projects!$C:$C,'Supply plan_distributor-wise'!$C46)</f>
        <v>0</v>
      </c>
      <c r="BW46" s="185">
        <f>SUMIFS(Distributor_projects!BR:BR,Distributor_projects!$B:$B,'Supply plan_distributor-wise'!$B46,Distributor_projects!$C:$C,'Supply plan_distributor-wise'!$C46)</f>
        <v>0</v>
      </c>
      <c r="BX46" s="185">
        <f>SUMIFS(Distributor_projects!BS:BS,Distributor_projects!$B:$B,'Supply plan_distributor-wise'!$B46,Distributor_projects!$C:$C,'Supply plan_distributor-wise'!$C46)</f>
        <v>0</v>
      </c>
      <c r="BY46" s="185">
        <f>SUMIFS(Distributor_projects!BT:BT,Distributor_projects!$B:$B,'Supply plan_distributor-wise'!$B46,Distributor_projects!$C:$C,'Supply plan_distributor-wise'!$C46)</f>
        <v>0</v>
      </c>
      <c r="BZ46" s="185">
        <f>SUMIFS(Distributor_projects!BU:BU,Distributor_projects!$B:$B,'Supply plan_distributor-wise'!$B46,Distributor_projects!$C:$C,'Supply plan_distributor-wise'!$C46)</f>
        <v>0</v>
      </c>
      <c r="CA46" s="273">
        <f t="shared" si="3"/>
        <v>0</v>
      </c>
      <c r="CB46" s="165"/>
      <c r="CC46" s="152"/>
      <c r="CD46" s="161" t="s">
        <v>165</v>
      </c>
      <c r="CE46" s="161" t="s">
        <v>165</v>
      </c>
      <c r="CF46" s="161" t="s">
        <v>165</v>
      </c>
      <c r="CG46" s="161" t="s">
        <v>165</v>
      </c>
      <c r="CH46" s="161" t="s">
        <v>165</v>
      </c>
      <c r="CI46" s="161" t="s">
        <v>165</v>
      </c>
      <c r="CJ46" s="161" t="s">
        <v>165</v>
      </c>
      <c r="CK46" s="161" t="s">
        <v>165</v>
      </c>
      <c r="CL46" s="161" t="s">
        <v>165</v>
      </c>
      <c r="CM46" s="161" t="s">
        <v>165</v>
      </c>
      <c r="CN46" s="161" t="s">
        <v>165</v>
      </c>
      <c r="CO46" s="161" t="s">
        <v>165</v>
      </c>
      <c r="CP46" s="161" t="s">
        <v>165</v>
      </c>
      <c r="CQ46" s="161" t="s">
        <v>165</v>
      </c>
      <c r="CR46" s="161" t="s">
        <v>165</v>
      </c>
      <c r="CS46" s="161" t="s">
        <v>165</v>
      </c>
      <c r="CT46" s="161" t="s">
        <v>165</v>
      </c>
      <c r="CU46" s="161" t="s">
        <v>165</v>
      </c>
      <c r="CV46" s="161" t="s">
        <v>165</v>
      </c>
      <c r="CW46" s="161" t="s">
        <v>165</v>
      </c>
      <c r="CX46" s="161" t="s">
        <v>165</v>
      </c>
      <c r="CY46" s="161" t="s">
        <v>165</v>
      </c>
      <c r="CZ46" s="161" t="s">
        <v>165</v>
      </c>
      <c r="DA46" s="299" t="s">
        <v>165</v>
      </c>
      <c r="DB46" s="161" t="s">
        <v>164</v>
      </c>
      <c r="DC46" s="161" t="s">
        <v>164</v>
      </c>
      <c r="DD46" s="161" t="s">
        <v>164</v>
      </c>
      <c r="DE46" s="161" t="s">
        <v>164</v>
      </c>
      <c r="DF46" s="161" t="s">
        <v>164</v>
      </c>
      <c r="DG46" s="161" t="s">
        <v>164</v>
      </c>
      <c r="DH46" s="161" t="s">
        <v>164</v>
      </c>
      <c r="DI46" s="161" t="s">
        <v>164</v>
      </c>
      <c r="DJ46" s="161" t="s">
        <v>164</v>
      </c>
      <c r="DK46" s="161" t="s">
        <v>164</v>
      </c>
      <c r="DL46" s="161" t="s">
        <v>164</v>
      </c>
      <c r="DM46" s="161" t="s">
        <v>164</v>
      </c>
      <c r="DN46" s="299" t="s">
        <v>165</v>
      </c>
      <c r="DO46" s="299" t="s">
        <v>165</v>
      </c>
      <c r="DP46" s="299" t="s">
        <v>165</v>
      </c>
      <c r="DQ46" s="299" t="s">
        <v>165</v>
      </c>
      <c r="DR46" s="299" t="s">
        <v>165</v>
      </c>
      <c r="DS46" s="299" t="s">
        <v>165</v>
      </c>
      <c r="DT46" s="299" t="s">
        <v>165</v>
      </c>
      <c r="DU46" s="299" t="s">
        <v>165</v>
      </c>
      <c r="DV46" s="299" t="s">
        <v>165</v>
      </c>
      <c r="DW46" s="299" t="s">
        <v>165</v>
      </c>
      <c r="DX46" s="299" t="s">
        <v>165</v>
      </c>
      <c r="DY46" s="299" t="s">
        <v>165</v>
      </c>
      <c r="DZ46" s="161" t="s">
        <v>164</v>
      </c>
      <c r="EA46" s="161" t="s">
        <v>164</v>
      </c>
      <c r="EB46" s="161" t="s">
        <v>164</v>
      </c>
      <c r="EC46" s="161" t="s">
        <v>164</v>
      </c>
      <c r="ED46" s="161" t="s">
        <v>164</v>
      </c>
      <c r="EE46" s="161" t="s">
        <v>164</v>
      </c>
      <c r="EF46" s="161" t="s">
        <v>164</v>
      </c>
      <c r="EG46" s="161" t="s">
        <v>164</v>
      </c>
      <c r="EH46" s="161" t="s">
        <v>164</v>
      </c>
      <c r="EI46" s="161" t="s">
        <v>164</v>
      </c>
      <c r="EJ46" s="161" t="s">
        <v>164</v>
      </c>
      <c r="EK46" s="161" t="s">
        <v>164</v>
      </c>
    </row>
    <row r="47" spans="1:141">
      <c r="A47" s="161" t="s">
        <v>326</v>
      </c>
      <c r="B47" s="162" t="s">
        <v>441</v>
      </c>
      <c r="C47" s="161" t="s">
        <v>342</v>
      </c>
      <c r="D47" s="161" t="s">
        <v>14</v>
      </c>
      <c r="E47" s="161" t="s">
        <v>687</v>
      </c>
      <c r="F47" s="161" t="s">
        <v>162</v>
      </c>
      <c r="G47" s="309">
        <f>SUMIFS('Retail_distributor-wise'!CZ:CZ,'Retail_distributor-wise'!$B:$B,'Supply plan_distributor-wise'!$B47,'Retail_distributor-wise'!$C:$C,'Supply plan_distributor-wise'!$C47)</f>
        <v>0</v>
      </c>
      <c r="H47" s="309">
        <f>SUMIFS('Retail_distributor-wise'!DA:DA,'Retail_distributor-wise'!$B:$B,'Supply plan_distributor-wise'!$B47,'Retail_distributor-wise'!$C:$C,'Supply plan_distributor-wise'!$C47)</f>
        <v>0</v>
      </c>
      <c r="I47" s="309">
        <f>SUMIFS('Retail_distributor-wise'!DB:DB,'Retail_distributor-wise'!$B:$B,'Supply plan_distributor-wise'!$B47,'Retail_distributor-wise'!$C:$C,'Supply plan_distributor-wise'!$C47)</f>
        <v>0</v>
      </c>
      <c r="J47" s="309">
        <f>SUMIFS('Retail_distributor-wise'!DC:DC,'Retail_distributor-wise'!$B:$B,'Supply plan_distributor-wise'!$B47,'Retail_distributor-wise'!$C:$C,'Supply plan_distributor-wise'!$C47)</f>
        <v>0</v>
      </c>
      <c r="K47" s="309">
        <f>SUMIFS('Retail_distributor-wise'!DD:DD,'Retail_distributor-wise'!$B:$B,'Supply plan_distributor-wise'!$B47,'Retail_distributor-wise'!$C:$C,'Supply plan_distributor-wise'!$C47)</f>
        <v>0</v>
      </c>
      <c r="L47" s="309">
        <f>SUMIFS('Retail_distributor-wise'!DE:DE,'Retail_distributor-wise'!$B:$B,'Supply plan_distributor-wise'!$B47,'Retail_distributor-wise'!$C:$C,'Supply plan_distributor-wise'!$C47)</f>
        <v>0</v>
      </c>
      <c r="M47" s="309">
        <f>SUMIFS('Retail_distributor-wise'!DF:DF,'Retail_distributor-wise'!$B:$B,'Supply plan_distributor-wise'!$B47,'Retail_distributor-wise'!$C:$C,'Supply plan_distributor-wise'!$C47)</f>
        <v>0</v>
      </c>
      <c r="N47" s="309">
        <f>SUMIFS('Retail_distributor-wise'!DG:DG,'Retail_distributor-wise'!$B:$B,'Supply plan_distributor-wise'!$B47,'Retail_distributor-wise'!$C:$C,'Supply plan_distributor-wise'!$C47)</f>
        <v>0</v>
      </c>
      <c r="O47" s="309">
        <f>SUMIFS('Retail_distributor-wise'!DH:DH,'Retail_distributor-wise'!$B:$B,'Supply plan_distributor-wise'!$B47,'Retail_distributor-wise'!$C:$C,'Supply plan_distributor-wise'!$C47)</f>
        <v>0</v>
      </c>
      <c r="P47" s="309">
        <f>SUMIFS('Retail_distributor-wise'!DI:DI,'Retail_distributor-wise'!$B:$B,'Supply plan_distributor-wise'!$B47,'Retail_distributor-wise'!$C:$C,'Supply plan_distributor-wise'!$C47)</f>
        <v>0</v>
      </c>
      <c r="Q47" s="309">
        <f>SUMIFS('Retail_distributor-wise'!DJ:DJ,'Retail_distributor-wise'!$B:$B,'Supply plan_distributor-wise'!$B47,'Retail_distributor-wise'!$C:$C,'Supply plan_distributor-wise'!$C47)</f>
        <v>0</v>
      </c>
      <c r="R47" s="309">
        <f>SUMIFS('Retail_distributor-wise'!DK:DK,'Retail_distributor-wise'!$B:$B,'Supply plan_distributor-wise'!$B47,'Retail_distributor-wise'!$C:$C,'Supply plan_distributor-wise'!$C47)</f>
        <v>0</v>
      </c>
      <c r="S47" s="310">
        <f t="shared" si="0"/>
        <v>0</v>
      </c>
      <c r="T47" s="251"/>
      <c r="U47" s="161" t="s">
        <v>162</v>
      </c>
      <c r="V47" s="272">
        <f>SUMIFS('Retail_distributor-wise'!DN:DN,'Retail_distributor-wise'!$B:$B,'Supply plan_distributor-wise'!$B47,'Retail_distributor-wise'!$C:$C,'Supply plan_distributor-wise'!$C47)</f>
        <v>0</v>
      </c>
      <c r="W47" s="272">
        <f>SUMIFS('Retail_distributor-wise'!DO:DO,'Retail_distributor-wise'!$B:$B,'Supply plan_distributor-wise'!$B47,'Retail_distributor-wise'!$C:$C,'Supply plan_distributor-wise'!$C47)</f>
        <v>0</v>
      </c>
      <c r="X47" s="272">
        <f>SUMIFS('Retail_distributor-wise'!DP:DP,'Retail_distributor-wise'!$B:$B,'Supply plan_distributor-wise'!$B47,'Retail_distributor-wise'!$C:$C,'Supply plan_distributor-wise'!$C47)</f>
        <v>0</v>
      </c>
      <c r="Y47" s="272">
        <f>SUMIFS('Retail_distributor-wise'!DQ:DQ,'Retail_distributor-wise'!$B:$B,'Supply plan_distributor-wise'!$B47,'Retail_distributor-wise'!$C:$C,'Supply plan_distributor-wise'!$C47)</f>
        <v>0</v>
      </c>
      <c r="Z47" s="272">
        <f>SUMIFS('Retail_distributor-wise'!DR:DR,'Retail_distributor-wise'!$B:$B,'Supply plan_distributor-wise'!$B47,'Retail_distributor-wise'!$C:$C,'Supply plan_distributor-wise'!$C47)</f>
        <v>0</v>
      </c>
      <c r="AA47" s="272">
        <f>SUMIFS('Retail_distributor-wise'!DS:DS,'Retail_distributor-wise'!$B:$B,'Supply plan_distributor-wise'!$B47,'Retail_distributor-wise'!$C:$C,'Supply plan_distributor-wise'!$C47)</f>
        <v>0</v>
      </c>
      <c r="AB47" s="272">
        <f>SUMIFS('Retail_distributor-wise'!DT:DT,'Retail_distributor-wise'!$B:$B,'Supply plan_distributor-wise'!$B47,'Retail_distributor-wise'!$C:$C,'Supply plan_distributor-wise'!$C47)</f>
        <v>0</v>
      </c>
      <c r="AC47" s="272">
        <f>SUMIFS('Retail_distributor-wise'!DU:DU,'Retail_distributor-wise'!$B:$B,'Supply plan_distributor-wise'!$B47,'Retail_distributor-wise'!$C:$C,'Supply plan_distributor-wise'!$C47)</f>
        <v>0</v>
      </c>
      <c r="AD47" s="272">
        <f>SUMIFS('Retail_distributor-wise'!DV:DV,'Retail_distributor-wise'!$B:$B,'Supply plan_distributor-wise'!$B47,'Retail_distributor-wise'!$C:$C,'Supply plan_distributor-wise'!$C47)</f>
        <v>0</v>
      </c>
      <c r="AE47" s="272">
        <f>SUMIFS('Retail_distributor-wise'!DW:DW,'Retail_distributor-wise'!$B:$B,'Supply plan_distributor-wise'!$B47,'Retail_distributor-wise'!$C:$C,'Supply plan_distributor-wise'!$C47)</f>
        <v>0</v>
      </c>
      <c r="AF47" s="272">
        <f>SUMIFS('Retail_distributor-wise'!DX:DX,'Retail_distributor-wise'!$B:$B,'Supply plan_distributor-wise'!$B47,'Retail_distributor-wise'!$C:$C,'Supply plan_distributor-wise'!$C47)</f>
        <v>0</v>
      </c>
      <c r="AG47" s="272">
        <f>SUMIFS('Retail_distributor-wise'!DY:DY,'Retail_distributor-wise'!$B:$B,'Supply plan_distributor-wise'!$B47,'Retail_distributor-wise'!$C:$C,'Supply plan_distributor-wise'!$C47)</f>
        <v>0</v>
      </c>
      <c r="AH47" s="273">
        <f t="shared" si="1"/>
        <v>0</v>
      </c>
      <c r="AI47" s="251"/>
      <c r="AJ47" s="186"/>
      <c r="AK47" s="272">
        <f>SUMIFS('Retail_distributor-wise'!BL:BL,'Retail_distributor-wise'!$B:$B,'Supply plan_distributor-wise'!$B47,'Retail_distributor-wise'!$C:$C,'Supply plan_distributor-wise'!$C47)</f>
        <v>0</v>
      </c>
      <c r="AL47" s="272">
        <f>SUMIFS('Retail_distributor-wise'!BM:BM,'Retail_distributor-wise'!$B:$B,'Supply plan_distributor-wise'!$B47,'Retail_distributor-wise'!$C:$C,'Supply plan_distributor-wise'!$C47)</f>
        <v>0</v>
      </c>
      <c r="AM47" s="272">
        <f>SUMIFS('Retail_distributor-wise'!BN:BN,'Retail_distributor-wise'!$B:$B,'Supply plan_distributor-wise'!$B47,'Retail_distributor-wise'!$C:$C,'Supply plan_distributor-wise'!$C47)</f>
        <v>0</v>
      </c>
      <c r="AN47" s="272">
        <f>SUMIFS('Retail_distributor-wise'!BO:BO,'Retail_distributor-wise'!$B:$B,'Supply plan_distributor-wise'!$B47,'Retail_distributor-wise'!$C:$C,'Supply plan_distributor-wise'!$C47)</f>
        <v>0</v>
      </c>
      <c r="AO47" s="272">
        <f>SUMIFS('Retail_distributor-wise'!BP:BP,'Retail_distributor-wise'!$B:$B,'Supply plan_distributor-wise'!$B47,'Retail_distributor-wise'!$C:$C,'Supply plan_distributor-wise'!$C47)</f>
        <v>0</v>
      </c>
      <c r="AP47" s="272">
        <f>SUMIFS('Retail_distributor-wise'!BQ:BQ,'Retail_distributor-wise'!$B:$B,'Supply plan_distributor-wise'!$B47,'Retail_distributor-wise'!$C:$C,'Supply plan_distributor-wise'!$C47)</f>
        <v>0</v>
      </c>
      <c r="AQ47" s="272">
        <f>SUMIFS('Retail_distributor-wise'!BR:BR,'Retail_distributor-wise'!$B:$B,'Supply plan_distributor-wise'!$B47,'Retail_distributor-wise'!$C:$C,'Supply plan_distributor-wise'!$C47)</f>
        <v>0</v>
      </c>
      <c r="AR47" s="272">
        <f>SUMIFS('Retail_distributor-wise'!BS:BS,'Retail_distributor-wise'!$B:$B,'Supply plan_distributor-wise'!$B47,'Retail_distributor-wise'!$C:$C,'Supply plan_distributor-wise'!$C47)</f>
        <v>0</v>
      </c>
      <c r="AS47" s="272">
        <f>SUMIFS('Retail_distributor-wise'!BT:BT,'Retail_distributor-wise'!$B:$B,'Supply plan_distributor-wise'!$B47,'Retail_distributor-wise'!$C:$C,'Supply plan_distributor-wise'!$C47)</f>
        <v>0</v>
      </c>
      <c r="AT47" s="272">
        <f>SUMIFS('Retail_distributor-wise'!BU:BU,'Retail_distributor-wise'!$B:$B,'Supply plan_distributor-wise'!$B47,'Retail_distributor-wise'!$C:$C,'Supply plan_distributor-wise'!$C47)</f>
        <v>0</v>
      </c>
      <c r="AU47" s="272">
        <f>SUMIFS('Retail_distributor-wise'!BV:BV,'Retail_distributor-wise'!$B:$B,'Supply plan_distributor-wise'!$B47,'Retail_distributor-wise'!$C:$C,'Supply plan_distributor-wise'!$C47)</f>
        <v>0</v>
      </c>
      <c r="AV47" s="272">
        <f>SUMIFS('Retail_distributor-wise'!BW:BW,'Retail_distributor-wise'!$B:$B,'Supply plan_distributor-wise'!$B47,'Retail_distributor-wise'!$C:$C,'Supply plan_distributor-wise'!$C47)</f>
        <v>0</v>
      </c>
      <c r="AW47" s="273">
        <f t="shared" si="14"/>
        <v>0</v>
      </c>
      <c r="AX47" s="165"/>
      <c r="AY47" s="161" t="s">
        <v>162</v>
      </c>
      <c r="AZ47" s="272">
        <f>SUMIFS(Distributor_projects!AV:AV,Distributor_projects!$B:$B,'Supply plan_distributor-wise'!$B47,Distributor_projects!$C:$C,'Supply plan_distributor-wise'!$C47)</f>
        <v>0</v>
      </c>
      <c r="BA47" s="272">
        <f>SUMIFS(Distributor_projects!AW:AW,Distributor_projects!$B:$B,'Supply plan_distributor-wise'!$B47,Distributor_projects!$C:$C,'Supply plan_distributor-wise'!$C47)</f>
        <v>0</v>
      </c>
      <c r="BB47" s="272">
        <f>SUMIFS(Distributor_projects!AX:AX,Distributor_projects!$B:$B,'Supply plan_distributor-wise'!$B47,Distributor_projects!$C:$C,'Supply plan_distributor-wise'!$C47)</f>
        <v>0</v>
      </c>
      <c r="BC47" s="272">
        <f>SUMIFS(Distributor_projects!AY:AY,Distributor_projects!$B:$B,'Supply plan_distributor-wise'!$B47,Distributor_projects!$C:$C,'Supply plan_distributor-wise'!$C47)</f>
        <v>0</v>
      </c>
      <c r="BD47" s="272">
        <f>SUMIFS(Distributor_projects!AZ:AZ,Distributor_projects!$B:$B,'Supply plan_distributor-wise'!$B47,Distributor_projects!$C:$C,'Supply plan_distributor-wise'!$C47)</f>
        <v>0</v>
      </c>
      <c r="BE47" s="272">
        <f>SUMIFS(Distributor_projects!BA:BA,Distributor_projects!$B:$B,'Supply plan_distributor-wise'!$B47,Distributor_projects!$C:$C,'Supply plan_distributor-wise'!$C47)</f>
        <v>0</v>
      </c>
      <c r="BF47" s="272">
        <f>SUMIFS(Distributor_projects!BB:BB,Distributor_projects!$B:$B,'Supply plan_distributor-wise'!$B47,Distributor_projects!$C:$C,'Supply plan_distributor-wise'!$C47)</f>
        <v>0</v>
      </c>
      <c r="BG47" s="272">
        <f>SUMIFS(Distributor_projects!BC:BC,Distributor_projects!$B:$B,'Supply plan_distributor-wise'!$B47,Distributor_projects!$C:$C,'Supply plan_distributor-wise'!$C47)</f>
        <v>0</v>
      </c>
      <c r="BH47" s="272">
        <f>SUMIFS(Distributor_projects!BD:BD,Distributor_projects!$B:$B,'Supply plan_distributor-wise'!$B47,Distributor_projects!$C:$C,'Supply plan_distributor-wise'!$C47)</f>
        <v>0</v>
      </c>
      <c r="BI47" s="272">
        <f>SUMIFS(Distributor_projects!BE:BE,Distributor_projects!$B:$B,'Supply plan_distributor-wise'!$B47,Distributor_projects!$C:$C,'Supply plan_distributor-wise'!$C47)</f>
        <v>0</v>
      </c>
      <c r="BJ47" s="272">
        <f>SUMIFS(Distributor_projects!BF:BF,Distributor_projects!$B:$B,'Supply plan_distributor-wise'!$B47,Distributor_projects!$C:$C,'Supply plan_distributor-wise'!$C47)</f>
        <v>0</v>
      </c>
      <c r="BK47" s="272">
        <f>SUMIFS(Distributor_projects!BG:BG,Distributor_projects!$B:$B,'Supply plan_distributor-wise'!$B47,Distributor_projects!$C:$C,'Supply plan_distributor-wise'!$C47)</f>
        <v>0</v>
      </c>
      <c r="BL47" s="273">
        <f t="shared" si="2"/>
        <v>0</v>
      </c>
      <c r="BM47" s="165"/>
      <c r="BN47" s="161" t="s">
        <v>164</v>
      </c>
      <c r="BO47" s="185">
        <f>SUMIFS(Distributor_projects!BJ:BJ,Distributor_projects!$B:$B,'Supply plan_distributor-wise'!$B47,Distributor_projects!$C:$C,'Supply plan_distributor-wise'!$C47)</f>
        <v>0</v>
      </c>
      <c r="BP47" s="185">
        <f>SUMIFS(Distributor_projects!BK:BK,Distributor_projects!$B:$B,'Supply plan_distributor-wise'!$B47,Distributor_projects!$C:$C,'Supply plan_distributor-wise'!$C47)</f>
        <v>0</v>
      </c>
      <c r="BQ47" s="185">
        <f>SUMIFS(Distributor_projects!BL:BL,Distributor_projects!$B:$B,'Supply plan_distributor-wise'!$B47,Distributor_projects!$C:$C,'Supply plan_distributor-wise'!$C47)</f>
        <v>0</v>
      </c>
      <c r="BR47" s="185">
        <f>SUMIFS(Distributor_projects!BM:BM,Distributor_projects!$B:$B,'Supply plan_distributor-wise'!$B47,Distributor_projects!$C:$C,'Supply plan_distributor-wise'!$C47)</f>
        <v>0</v>
      </c>
      <c r="BS47" s="185">
        <f>SUMIFS(Distributor_projects!BN:BN,Distributor_projects!$B:$B,'Supply plan_distributor-wise'!$B47,Distributor_projects!$C:$C,'Supply plan_distributor-wise'!$C47)</f>
        <v>0</v>
      </c>
      <c r="BT47" s="185">
        <f>SUMIFS(Distributor_projects!BO:BO,Distributor_projects!$B:$B,'Supply plan_distributor-wise'!$B47,Distributor_projects!$C:$C,'Supply plan_distributor-wise'!$C47)</f>
        <v>0</v>
      </c>
      <c r="BU47" s="185">
        <f>SUMIFS(Distributor_projects!BP:BP,Distributor_projects!$B:$B,'Supply plan_distributor-wise'!$B47,Distributor_projects!$C:$C,'Supply plan_distributor-wise'!$C47)</f>
        <v>0</v>
      </c>
      <c r="BV47" s="185">
        <f>SUMIFS(Distributor_projects!BQ:BQ,Distributor_projects!$B:$B,'Supply plan_distributor-wise'!$B47,Distributor_projects!$C:$C,'Supply plan_distributor-wise'!$C47)</f>
        <v>0</v>
      </c>
      <c r="BW47" s="185">
        <f>SUMIFS(Distributor_projects!BR:BR,Distributor_projects!$B:$B,'Supply plan_distributor-wise'!$B47,Distributor_projects!$C:$C,'Supply plan_distributor-wise'!$C47)</f>
        <v>0</v>
      </c>
      <c r="BX47" s="185">
        <f>SUMIFS(Distributor_projects!BS:BS,Distributor_projects!$B:$B,'Supply plan_distributor-wise'!$B47,Distributor_projects!$C:$C,'Supply plan_distributor-wise'!$C47)</f>
        <v>0</v>
      </c>
      <c r="BY47" s="185">
        <f>SUMIFS(Distributor_projects!BT:BT,Distributor_projects!$B:$B,'Supply plan_distributor-wise'!$B47,Distributor_projects!$C:$C,'Supply plan_distributor-wise'!$C47)</f>
        <v>0</v>
      </c>
      <c r="BZ47" s="185">
        <f>SUMIFS(Distributor_projects!BU:BU,Distributor_projects!$B:$B,'Supply plan_distributor-wise'!$B47,Distributor_projects!$C:$C,'Supply plan_distributor-wise'!$C47)</f>
        <v>0</v>
      </c>
      <c r="CA47" s="273">
        <f t="shared" si="3"/>
        <v>0</v>
      </c>
      <c r="CB47" s="165"/>
      <c r="CC47" s="152"/>
      <c r="CD47" s="307"/>
      <c r="CE47" s="307"/>
      <c r="CF47" s="307"/>
      <c r="CG47" s="307"/>
      <c r="CH47" s="307"/>
      <c r="CI47" s="307"/>
      <c r="CJ47" s="307"/>
      <c r="CK47" s="307"/>
      <c r="CL47" s="307"/>
      <c r="CM47" s="307"/>
      <c r="CN47" s="307"/>
      <c r="CO47" s="307"/>
      <c r="CP47" s="161" t="s">
        <v>162</v>
      </c>
      <c r="CQ47" s="161" t="s">
        <v>162</v>
      </c>
      <c r="CR47" s="161" t="s">
        <v>162</v>
      </c>
      <c r="CS47" s="161" t="s">
        <v>162</v>
      </c>
      <c r="CT47" s="161" t="s">
        <v>162</v>
      </c>
      <c r="CU47" s="161" t="s">
        <v>162</v>
      </c>
      <c r="CV47" s="161" t="s">
        <v>162</v>
      </c>
      <c r="CW47" s="161" t="s">
        <v>162</v>
      </c>
      <c r="CX47" s="161" t="s">
        <v>162</v>
      </c>
      <c r="CY47" s="161" t="s">
        <v>162</v>
      </c>
      <c r="CZ47" s="161" t="s">
        <v>162</v>
      </c>
      <c r="DA47" s="299" t="s">
        <v>162</v>
      </c>
      <c r="DB47" s="161" t="str">
        <f>DA47</f>
        <v>Aditya Industries</v>
      </c>
      <c r="DC47" s="161" t="str">
        <f>DB47</f>
        <v>Aditya Industries</v>
      </c>
      <c r="DD47" s="161" t="str">
        <f>DC47</f>
        <v>Aditya Industries</v>
      </c>
      <c r="DE47" s="161" t="str">
        <f>DD47</f>
        <v>Aditya Industries</v>
      </c>
      <c r="DF47" s="161" t="str">
        <f>DE47</f>
        <v>Aditya Industries</v>
      </c>
      <c r="DG47" s="161" t="str">
        <f>DF47</f>
        <v>Aditya Industries</v>
      </c>
      <c r="DH47" s="161" t="str">
        <f>DG47</f>
        <v>Aditya Industries</v>
      </c>
      <c r="DI47" s="161" t="str">
        <f>DH47</f>
        <v>Aditya Industries</v>
      </c>
      <c r="DJ47" s="161" t="str">
        <f>DI47</f>
        <v>Aditya Industries</v>
      </c>
      <c r="DK47" s="161" t="str">
        <f>DJ47</f>
        <v>Aditya Industries</v>
      </c>
      <c r="DL47" s="161" t="str">
        <f>DK47</f>
        <v>Aditya Industries</v>
      </c>
      <c r="DM47" s="161" t="str">
        <f>DL47</f>
        <v>Aditya Industries</v>
      </c>
      <c r="DN47" s="161" t="s">
        <v>162</v>
      </c>
      <c r="DO47" s="161" t="s">
        <v>162</v>
      </c>
      <c r="DP47" s="161" t="s">
        <v>162</v>
      </c>
      <c r="DQ47" s="161" t="s">
        <v>162</v>
      </c>
      <c r="DR47" s="161" t="s">
        <v>162</v>
      </c>
      <c r="DS47" s="161" t="s">
        <v>162</v>
      </c>
      <c r="DT47" s="161" t="s">
        <v>162</v>
      </c>
      <c r="DU47" s="161" t="s">
        <v>162</v>
      </c>
      <c r="DV47" s="161" t="s">
        <v>162</v>
      </c>
      <c r="DW47" s="161" t="s">
        <v>162</v>
      </c>
      <c r="DX47" s="161" t="s">
        <v>162</v>
      </c>
      <c r="DY47" s="161" t="s">
        <v>162</v>
      </c>
      <c r="DZ47" s="332" t="s">
        <v>162</v>
      </c>
      <c r="EA47" s="332" t="str">
        <f>DZ47</f>
        <v>Aditya Industries</v>
      </c>
      <c r="EB47" s="332" t="str">
        <f>EA47</f>
        <v>Aditya Industries</v>
      </c>
      <c r="EC47" s="332" t="str">
        <f>EB47</f>
        <v>Aditya Industries</v>
      </c>
      <c r="ED47" s="332" t="str">
        <f>EC47</f>
        <v>Aditya Industries</v>
      </c>
      <c r="EE47" s="332" t="str">
        <f>ED47</f>
        <v>Aditya Industries</v>
      </c>
      <c r="EF47" s="332" t="str">
        <f>EE47</f>
        <v>Aditya Industries</v>
      </c>
      <c r="EG47" s="332" t="str">
        <f>EF47</f>
        <v>Aditya Industries</v>
      </c>
      <c r="EH47" s="332" t="str">
        <f>EG47</f>
        <v>Aditya Industries</v>
      </c>
      <c r="EI47" s="332" t="str">
        <f>EH47</f>
        <v>Aditya Industries</v>
      </c>
      <c r="EJ47" s="332" t="str">
        <f>EI47</f>
        <v>Aditya Industries</v>
      </c>
      <c r="EK47" s="332" t="str">
        <f>EJ47</f>
        <v>Aditya Industries</v>
      </c>
    </row>
    <row r="48" spans="1:141">
      <c r="A48" s="161" t="s">
        <v>329</v>
      </c>
      <c r="B48" s="162" t="s">
        <v>468</v>
      </c>
      <c r="C48" s="161" t="s">
        <v>357</v>
      </c>
      <c r="D48" s="161" t="s">
        <v>14</v>
      </c>
      <c r="E48" s="161" t="s">
        <v>687</v>
      </c>
      <c r="F48" s="161" t="s">
        <v>166</v>
      </c>
      <c r="G48" s="309">
        <f>SUMIFS('Retail_distributor-wise'!CZ:CZ,'Retail_distributor-wise'!$B:$B,'Supply plan_distributor-wise'!$B48,'Retail_distributor-wise'!$C:$C,'Supply plan_distributor-wise'!$C48)</f>
        <v>0</v>
      </c>
      <c r="H48" s="309">
        <f>SUMIFS('Retail_distributor-wise'!DA:DA,'Retail_distributor-wise'!$B:$B,'Supply plan_distributor-wise'!$B48,'Retail_distributor-wise'!$C:$C,'Supply plan_distributor-wise'!$C48)</f>
        <v>0</v>
      </c>
      <c r="I48" s="309">
        <f>SUMIFS('Retail_distributor-wise'!DB:DB,'Retail_distributor-wise'!$B:$B,'Supply plan_distributor-wise'!$B48,'Retail_distributor-wise'!$C:$C,'Supply plan_distributor-wise'!$C48)</f>
        <v>0</v>
      </c>
      <c r="J48" s="309">
        <f>SUMIFS('Retail_distributor-wise'!DC:DC,'Retail_distributor-wise'!$B:$B,'Supply plan_distributor-wise'!$B48,'Retail_distributor-wise'!$C:$C,'Supply plan_distributor-wise'!$C48)</f>
        <v>0</v>
      </c>
      <c r="K48" s="309">
        <f>SUMIFS('Retail_distributor-wise'!DD:DD,'Retail_distributor-wise'!$B:$B,'Supply plan_distributor-wise'!$B48,'Retail_distributor-wise'!$C:$C,'Supply plan_distributor-wise'!$C48)</f>
        <v>0</v>
      </c>
      <c r="L48" s="309">
        <f>SUMIFS('Retail_distributor-wise'!DE:DE,'Retail_distributor-wise'!$B:$B,'Supply plan_distributor-wise'!$B48,'Retail_distributor-wise'!$C:$C,'Supply plan_distributor-wise'!$C48)</f>
        <v>0</v>
      </c>
      <c r="M48" s="309">
        <f>SUMIFS('Retail_distributor-wise'!DF:DF,'Retail_distributor-wise'!$B:$B,'Supply plan_distributor-wise'!$B48,'Retail_distributor-wise'!$C:$C,'Supply plan_distributor-wise'!$C48)</f>
        <v>0</v>
      </c>
      <c r="N48" s="309">
        <f>SUMIFS('Retail_distributor-wise'!DG:DG,'Retail_distributor-wise'!$B:$B,'Supply plan_distributor-wise'!$B48,'Retail_distributor-wise'!$C:$C,'Supply plan_distributor-wise'!$C48)</f>
        <v>0</v>
      </c>
      <c r="O48" s="309">
        <f>SUMIFS('Retail_distributor-wise'!DH:DH,'Retail_distributor-wise'!$B:$B,'Supply plan_distributor-wise'!$B48,'Retail_distributor-wise'!$C:$C,'Supply plan_distributor-wise'!$C48)</f>
        <v>0</v>
      </c>
      <c r="P48" s="309">
        <f>SUMIFS('Retail_distributor-wise'!DI:DI,'Retail_distributor-wise'!$B:$B,'Supply plan_distributor-wise'!$B48,'Retail_distributor-wise'!$C:$C,'Supply plan_distributor-wise'!$C48)</f>
        <v>0</v>
      </c>
      <c r="Q48" s="309">
        <f>SUMIFS('Retail_distributor-wise'!DJ:DJ,'Retail_distributor-wise'!$B:$B,'Supply plan_distributor-wise'!$B48,'Retail_distributor-wise'!$C:$C,'Supply plan_distributor-wise'!$C48)</f>
        <v>0</v>
      </c>
      <c r="R48" s="309">
        <f>SUMIFS('Retail_distributor-wise'!DK:DK,'Retail_distributor-wise'!$B:$B,'Supply plan_distributor-wise'!$B48,'Retail_distributor-wise'!$C:$C,'Supply plan_distributor-wise'!$C48)</f>
        <v>0</v>
      </c>
      <c r="S48" s="310">
        <f t="shared" si="0"/>
        <v>0</v>
      </c>
      <c r="T48" s="251"/>
      <c r="U48" s="161" t="s">
        <v>166</v>
      </c>
      <c r="V48" s="272">
        <f>SUMIFS('Retail_distributor-wise'!DN:DN,'Retail_distributor-wise'!$B:$B,'Supply plan_distributor-wise'!$B48,'Retail_distributor-wise'!$C:$C,'Supply plan_distributor-wise'!$C48)</f>
        <v>600</v>
      </c>
      <c r="W48" s="272">
        <f>SUMIFS('Retail_distributor-wise'!DO:DO,'Retail_distributor-wise'!$B:$B,'Supply plan_distributor-wise'!$B48,'Retail_distributor-wise'!$C:$C,'Supply plan_distributor-wise'!$C48)</f>
        <v>800</v>
      </c>
      <c r="X48" s="272">
        <f>SUMIFS('Retail_distributor-wise'!DP:DP,'Retail_distributor-wise'!$B:$B,'Supply plan_distributor-wise'!$B48,'Retail_distributor-wise'!$C:$C,'Supply plan_distributor-wise'!$C48)</f>
        <v>700</v>
      </c>
      <c r="Y48" s="272">
        <f>SUMIFS('Retail_distributor-wise'!DQ:DQ,'Retail_distributor-wise'!$B:$B,'Supply plan_distributor-wise'!$B48,'Retail_distributor-wise'!$C:$C,'Supply plan_distributor-wise'!$C48)</f>
        <v>600</v>
      </c>
      <c r="Z48" s="272">
        <f>SUMIFS('Retail_distributor-wise'!DR:DR,'Retail_distributor-wise'!$B:$B,'Supply plan_distributor-wise'!$B48,'Retail_distributor-wise'!$C:$C,'Supply plan_distributor-wise'!$C48)</f>
        <v>500</v>
      </c>
      <c r="AA48" s="272">
        <f>SUMIFS('Retail_distributor-wise'!DS:DS,'Retail_distributor-wise'!$B:$B,'Supply plan_distributor-wise'!$B48,'Retail_distributor-wise'!$C:$C,'Supply plan_distributor-wise'!$C48)</f>
        <v>550</v>
      </c>
      <c r="AB48" s="272">
        <f>SUMIFS('Retail_distributor-wise'!DT:DT,'Retail_distributor-wise'!$B:$B,'Supply plan_distributor-wise'!$B48,'Retail_distributor-wise'!$C:$C,'Supply plan_distributor-wise'!$C48)</f>
        <v>700</v>
      </c>
      <c r="AC48" s="272">
        <f>SUMIFS('Retail_distributor-wise'!DU:DU,'Retail_distributor-wise'!$B:$B,'Supply plan_distributor-wise'!$B48,'Retail_distributor-wise'!$C:$C,'Supply plan_distributor-wise'!$C48)</f>
        <v>850</v>
      </c>
      <c r="AD48" s="272">
        <f>SUMIFS('Retail_distributor-wise'!DV:DV,'Retail_distributor-wise'!$B:$B,'Supply plan_distributor-wise'!$B48,'Retail_distributor-wise'!$C:$C,'Supply plan_distributor-wise'!$C48)</f>
        <v>900</v>
      </c>
      <c r="AE48" s="272">
        <f>SUMIFS('Retail_distributor-wise'!DW:DW,'Retail_distributor-wise'!$B:$B,'Supply plan_distributor-wise'!$B48,'Retail_distributor-wise'!$C:$C,'Supply plan_distributor-wise'!$C48)</f>
        <v>1100</v>
      </c>
      <c r="AF48" s="272">
        <f>SUMIFS('Retail_distributor-wise'!DX:DX,'Retail_distributor-wise'!$B:$B,'Supply plan_distributor-wise'!$B48,'Retail_distributor-wise'!$C:$C,'Supply plan_distributor-wise'!$C48)</f>
        <v>1250</v>
      </c>
      <c r="AG48" s="272">
        <f>SUMIFS('Retail_distributor-wise'!DY:DY,'Retail_distributor-wise'!$B:$B,'Supply plan_distributor-wise'!$B48,'Retail_distributor-wise'!$C:$C,'Supply plan_distributor-wise'!$C48)</f>
        <v>1450</v>
      </c>
      <c r="AH48" s="273">
        <f t="shared" si="1"/>
        <v>10000</v>
      </c>
      <c r="AI48" s="251"/>
      <c r="AJ48" s="311"/>
      <c r="AK48" s="309">
        <f>SUMIFS('Retail_distributor-wise'!BL:BL,'Retail_distributor-wise'!$B:$B,'Supply plan_distributor-wise'!$B48,'Retail_distributor-wise'!$C:$C,'Supply plan_distributor-wise'!$C48)</f>
        <v>0</v>
      </c>
      <c r="AL48" s="309">
        <f>SUMIFS('Retail_distributor-wise'!BM:BM,'Retail_distributor-wise'!$B:$B,'Supply plan_distributor-wise'!$B48,'Retail_distributor-wise'!$C:$C,'Supply plan_distributor-wise'!$C48)</f>
        <v>0</v>
      </c>
      <c r="AM48" s="309">
        <f>SUMIFS('Retail_distributor-wise'!BN:BN,'Retail_distributor-wise'!$B:$B,'Supply plan_distributor-wise'!$B48,'Retail_distributor-wise'!$C:$C,'Supply plan_distributor-wise'!$C48)</f>
        <v>0</v>
      </c>
      <c r="AN48" s="309">
        <f>SUMIFS('Retail_distributor-wise'!BO:BO,'Retail_distributor-wise'!$B:$B,'Supply plan_distributor-wise'!$B48,'Retail_distributor-wise'!$C:$C,'Supply plan_distributor-wise'!$C48)</f>
        <v>0</v>
      </c>
      <c r="AO48" s="309">
        <f>SUMIFS('Retail_distributor-wise'!BP:BP,'Retail_distributor-wise'!$B:$B,'Supply plan_distributor-wise'!$B48,'Retail_distributor-wise'!$C:$C,'Supply plan_distributor-wise'!$C48)</f>
        <v>0</v>
      </c>
      <c r="AP48" s="309">
        <f>SUMIFS('Retail_distributor-wise'!BQ:BQ,'Retail_distributor-wise'!$B:$B,'Supply plan_distributor-wise'!$B48,'Retail_distributor-wise'!$C:$C,'Supply plan_distributor-wise'!$C48)</f>
        <v>0</v>
      </c>
      <c r="AQ48" s="309">
        <f>SUMIFS('Retail_distributor-wise'!BR:BR,'Retail_distributor-wise'!$B:$B,'Supply plan_distributor-wise'!$B48,'Retail_distributor-wise'!$C:$C,'Supply plan_distributor-wise'!$C48)</f>
        <v>0</v>
      </c>
      <c r="AR48" s="309">
        <f>SUMIFS('Retail_distributor-wise'!BS:BS,'Retail_distributor-wise'!$B:$B,'Supply plan_distributor-wise'!$B48,'Retail_distributor-wise'!$C:$C,'Supply plan_distributor-wise'!$C48)</f>
        <v>0</v>
      </c>
      <c r="AS48" s="309">
        <f>SUMIFS('Retail_distributor-wise'!BT:BT,'Retail_distributor-wise'!$B:$B,'Supply plan_distributor-wise'!$B48,'Retail_distributor-wise'!$C:$C,'Supply plan_distributor-wise'!$C48)</f>
        <v>0</v>
      </c>
      <c r="AT48" s="309">
        <f>SUMIFS('Retail_distributor-wise'!BU:BU,'Retail_distributor-wise'!$B:$B,'Supply plan_distributor-wise'!$B48,'Retail_distributor-wise'!$C:$C,'Supply plan_distributor-wise'!$C48)</f>
        <v>0</v>
      </c>
      <c r="AU48" s="309">
        <f>SUMIFS('Retail_distributor-wise'!BV:BV,'Retail_distributor-wise'!$B:$B,'Supply plan_distributor-wise'!$B48,'Retail_distributor-wise'!$C:$C,'Supply plan_distributor-wise'!$C48)</f>
        <v>0</v>
      </c>
      <c r="AV48" s="309">
        <f>SUMIFS('Retail_distributor-wise'!BW:BW,'Retail_distributor-wise'!$B:$B,'Supply plan_distributor-wise'!$B48,'Retail_distributor-wise'!$C:$C,'Supply plan_distributor-wise'!$C48)</f>
        <v>0</v>
      </c>
      <c r="AW48" s="310">
        <f t="shared" si="14"/>
        <v>0</v>
      </c>
      <c r="AX48" s="165"/>
      <c r="AY48" s="299" t="s">
        <v>165</v>
      </c>
      <c r="AZ48" s="272">
        <f>SUMIFS(Distributor_projects!AV:AV,Distributor_projects!$B:$B,'Supply plan_distributor-wise'!$B48,Distributor_projects!$C:$C,'Supply plan_distributor-wise'!$C48)</f>
        <v>0</v>
      </c>
      <c r="BA48" s="272">
        <f>SUMIFS(Distributor_projects!AW:AW,Distributor_projects!$B:$B,'Supply plan_distributor-wise'!$B48,Distributor_projects!$C:$C,'Supply plan_distributor-wise'!$C48)</f>
        <v>0</v>
      </c>
      <c r="BB48" s="272">
        <f>SUMIFS(Distributor_projects!AX:AX,Distributor_projects!$B:$B,'Supply plan_distributor-wise'!$B48,Distributor_projects!$C:$C,'Supply plan_distributor-wise'!$C48)</f>
        <v>0</v>
      </c>
      <c r="BC48" s="272">
        <f>SUMIFS(Distributor_projects!AY:AY,Distributor_projects!$B:$B,'Supply plan_distributor-wise'!$B48,Distributor_projects!$C:$C,'Supply plan_distributor-wise'!$C48)</f>
        <v>0</v>
      </c>
      <c r="BD48" s="272">
        <f>SUMIFS(Distributor_projects!AZ:AZ,Distributor_projects!$B:$B,'Supply plan_distributor-wise'!$B48,Distributor_projects!$C:$C,'Supply plan_distributor-wise'!$C48)</f>
        <v>0</v>
      </c>
      <c r="BE48" s="272">
        <f>SUMIFS(Distributor_projects!BA:BA,Distributor_projects!$B:$B,'Supply plan_distributor-wise'!$B48,Distributor_projects!$C:$C,'Supply plan_distributor-wise'!$C48)</f>
        <v>0</v>
      </c>
      <c r="BF48" s="272">
        <f>SUMIFS(Distributor_projects!BB:BB,Distributor_projects!$B:$B,'Supply plan_distributor-wise'!$B48,Distributor_projects!$C:$C,'Supply plan_distributor-wise'!$C48)</f>
        <v>0</v>
      </c>
      <c r="BG48" s="272">
        <f>SUMIFS(Distributor_projects!BC:BC,Distributor_projects!$B:$B,'Supply plan_distributor-wise'!$B48,Distributor_projects!$C:$C,'Supply plan_distributor-wise'!$C48)</f>
        <v>0</v>
      </c>
      <c r="BH48" s="272">
        <f>SUMIFS(Distributor_projects!BD:BD,Distributor_projects!$B:$B,'Supply plan_distributor-wise'!$B48,Distributor_projects!$C:$C,'Supply plan_distributor-wise'!$C48)</f>
        <v>0</v>
      </c>
      <c r="BI48" s="272">
        <f>SUMIFS(Distributor_projects!BE:BE,Distributor_projects!$B:$B,'Supply plan_distributor-wise'!$B48,Distributor_projects!$C:$C,'Supply plan_distributor-wise'!$C48)</f>
        <v>0</v>
      </c>
      <c r="BJ48" s="272">
        <f>SUMIFS(Distributor_projects!BF:BF,Distributor_projects!$B:$B,'Supply plan_distributor-wise'!$B48,Distributor_projects!$C:$C,'Supply plan_distributor-wise'!$C48)</f>
        <v>0</v>
      </c>
      <c r="BK48" s="272">
        <f>SUMIFS(Distributor_projects!BG:BG,Distributor_projects!$B:$B,'Supply plan_distributor-wise'!$B48,Distributor_projects!$C:$C,'Supply plan_distributor-wise'!$C48)</f>
        <v>0</v>
      </c>
      <c r="BL48" s="273">
        <f t="shared" si="2"/>
        <v>0</v>
      </c>
      <c r="BM48" s="165"/>
      <c r="BN48" s="161" t="s">
        <v>166</v>
      </c>
      <c r="BO48" s="185">
        <f>SUMIFS(Distributor_projects!BJ:BJ,Distributor_projects!$B:$B,'Supply plan_distributor-wise'!$B48,Distributor_projects!$C:$C,'Supply plan_distributor-wise'!$C48)</f>
        <v>0</v>
      </c>
      <c r="BP48" s="185">
        <f>SUMIFS(Distributor_projects!BK:BK,Distributor_projects!$B:$B,'Supply plan_distributor-wise'!$B48,Distributor_projects!$C:$C,'Supply plan_distributor-wise'!$C48)</f>
        <v>100</v>
      </c>
      <c r="BQ48" s="185">
        <f>SUMIFS(Distributor_projects!BL:BL,Distributor_projects!$B:$B,'Supply plan_distributor-wise'!$B48,Distributor_projects!$C:$C,'Supply plan_distributor-wise'!$C48)</f>
        <v>50</v>
      </c>
      <c r="BR48" s="185">
        <f>SUMIFS(Distributor_projects!BM:BM,Distributor_projects!$B:$B,'Supply plan_distributor-wise'!$B48,Distributor_projects!$C:$C,'Supply plan_distributor-wise'!$C48)</f>
        <v>50</v>
      </c>
      <c r="BS48" s="185">
        <f>SUMIFS(Distributor_projects!BN:BN,Distributor_projects!$B:$B,'Supply plan_distributor-wise'!$B48,Distributor_projects!$C:$C,'Supply plan_distributor-wise'!$C48)</f>
        <v>50</v>
      </c>
      <c r="BT48" s="185">
        <f>SUMIFS(Distributor_projects!BO:BO,Distributor_projects!$B:$B,'Supply plan_distributor-wise'!$B48,Distributor_projects!$C:$C,'Supply plan_distributor-wise'!$C48)</f>
        <v>50</v>
      </c>
      <c r="BU48" s="185">
        <f>SUMIFS(Distributor_projects!BP:BP,Distributor_projects!$B:$B,'Supply plan_distributor-wise'!$B48,Distributor_projects!$C:$C,'Supply plan_distributor-wise'!$C48)</f>
        <v>150</v>
      </c>
      <c r="BV48" s="185">
        <f>SUMIFS(Distributor_projects!BQ:BQ,Distributor_projects!$B:$B,'Supply plan_distributor-wise'!$B48,Distributor_projects!$C:$C,'Supply plan_distributor-wise'!$C48)</f>
        <v>150</v>
      </c>
      <c r="BW48" s="185">
        <f>SUMIFS(Distributor_projects!BR:BR,Distributor_projects!$B:$B,'Supply plan_distributor-wise'!$B48,Distributor_projects!$C:$C,'Supply plan_distributor-wise'!$C48)</f>
        <v>150</v>
      </c>
      <c r="BX48" s="185">
        <f>SUMIFS(Distributor_projects!BS:BS,Distributor_projects!$B:$B,'Supply plan_distributor-wise'!$B48,Distributor_projects!$C:$C,'Supply plan_distributor-wise'!$C48)</f>
        <v>200</v>
      </c>
      <c r="BY48" s="185">
        <f>SUMIFS(Distributor_projects!BT:BT,Distributor_projects!$B:$B,'Supply plan_distributor-wise'!$B48,Distributor_projects!$C:$C,'Supply plan_distributor-wise'!$C48)</f>
        <v>200</v>
      </c>
      <c r="BZ48" s="185">
        <f>SUMIFS(Distributor_projects!BU:BU,Distributor_projects!$B:$B,'Supply plan_distributor-wise'!$B48,Distributor_projects!$C:$C,'Supply plan_distributor-wise'!$C48)</f>
        <v>200</v>
      </c>
      <c r="CA48" s="273">
        <f t="shared" si="3"/>
        <v>1350</v>
      </c>
      <c r="CB48" s="165"/>
      <c r="CC48" s="152"/>
      <c r="CD48" s="306"/>
      <c r="CE48" s="306"/>
      <c r="CF48" s="306"/>
      <c r="CG48" s="306"/>
      <c r="CH48" s="306"/>
      <c r="CI48" s="306"/>
      <c r="CJ48" s="306"/>
      <c r="CK48" s="306"/>
      <c r="CL48" s="306"/>
      <c r="CM48" s="306"/>
      <c r="CN48" s="306"/>
      <c r="CO48" s="306"/>
      <c r="CP48" s="161" t="s">
        <v>166</v>
      </c>
      <c r="CQ48" s="161" t="s">
        <v>166</v>
      </c>
      <c r="CR48" s="161" t="s">
        <v>166</v>
      </c>
      <c r="CS48" s="161" t="s">
        <v>166</v>
      </c>
      <c r="CT48" s="161" t="s">
        <v>166</v>
      </c>
      <c r="CU48" s="161" t="s">
        <v>166</v>
      </c>
      <c r="CV48" s="161" t="s">
        <v>166</v>
      </c>
      <c r="CW48" s="161" t="s">
        <v>166</v>
      </c>
      <c r="CX48" s="161" t="s">
        <v>166</v>
      </c>
      <c r="CY48" s="161" t="s">
        <v>166</v>
      </c>
      <c r="CZ48" s="161" t="s">
        <v>166</v>
      </c>
      <c r="DA48" s="299" t="s">
        <v>166</v>
      </c>
      <c r="DB48" s="335" t="str">
        <f>DA48</f>
        <v>GERMAN GREEN STEEL AND POWER LIMITED</v>
      </c>
      <c r="DC48" s="335" t="str">
        <f>DB48</f>
        <v>GERMAN GREEN STEEL AND POWER LIMITED</v>
      </c>
      <c r="DD48" s="335" t="str">
        <f>DC48</f>
        <v>GERMAN GREEN STEEL AND POWER LIMITED</v>
      </c>
      <c r="DE48" s="335" t="str">
        <f>DD48</f>
        <v>GERMAN GREEN STEEL AND POWER LIMITED</v>
      </c>
      <c r="DF48" s="335" t="str">
        <f>DE48</f>
        <v>GERMAN GREEN STEEL AND POWER LIMITED</v>
      </c>
      <c r="DG48" s="335" t="str">
        <f>DF48</f>
        <v>GERMAN GREEN STEEL AND POWER LIMITED</v>
      </c>
      <c r="DH48" s="335" t="str">
        <f>DG48</f>
        <v>GERMAN GREEN STEEL AND POWER LIMITED</v>
      </c>
      <c r="DI48" s="335" t="str">
        <f>DH48</f>
        <v>GERMAN GREEN STEEL AND POWER LIMITED</v>
      </c>
      <c r="DJ48" s="335" t="str">
        <f>DI48</f>
        <v>GERMAN GREEN STEEL AND POWER LIMITED</v>
      </c>
      <c r="DK48" s="335" t="str">
        <f>DJ48</f>
        <v>GERMAN GREEN STEEL AND POWER LIMITED</v>
      </c>
      <c r="DL48" s="335" t="str">
        <f>DK48</f>
        <v>GERMAN GREEN STEEL AND POWER LIMITED</v>
      </c>
      <c r="DM48" s="335" t="str">
        <f>DL48</f>
        <v>GERMAN GREEN STEEL AND POWER LIMITED</v>
      </c>
      <c r="DN48" s="299" t="s">
        <v>165</v>
      </c>
      <c r="DO48" s="299" t="s">
        <v>165</v>
      </c>
      <c r="DP48" s="299" t="s">
        <v>165</v>
      </c>
      <c r="DQ48" s="299" t="s">
        <v>165</v>
      </c>
      <c r="DR48" s="299" t="s">
        <v>165</v>
      </c>
      <c r="DS48" s="299" t="s">
        <v>165</v>
      </c>
      <c r="DT48" s="299" t="s">
        <v>165</v>
      </c>
      <c r="DU48" s="299" t="s">
        <v>165</v>
      </c>
      <c r="DV48" s="299" t="s">
        <v>165</v>
      </c>
      <c r="DW48" s="299" t="s">
        <v>165</v>
      </c>
      <c r="DX48" s="299" t="s">
        <v>165</v>
      </c>
      <c r="DY48" s="299" t="s">
        <v>165</v>
      </c>
      <c r="DZ48" s="161" t="s">
        <v>166</v>
      </c>
      <c r="EA48" s="161" t="s">
        <v>166</v>
      </c>
      <c r="EB48" s="161" t="s">
        <v>166</v>
      </c>
      <c r="EC48" s="161" t="s">
        <v>166</v>
      </c>
      <c r="ED48" s="161" t="s">
        <v>166</v>
      </c>
      <c r="EE48" s="161" t="s">
        <v>166</v>
      </c>
      <c r="EF48" s="161" t="s">
        <v>166</v>
      </c>
      <c r="EG48" s="161" t="s">
        <v>166</v>
      </c>
      <c r="EH48" s="161" t="s">
        <v>166</v>
      </c>
      <c r="EI48" s="161" t="s">
        <v>166</v>
      </c>
      <c r="EJ48" s="161" t="s">
        <v>166</v>
      </c>
      <c r="EK48" s="161" t="s">
        <v>166</v>
      </c>
    </row>
    <row r="49" spans="1:141">
      <c r="A49" s="166" t="s">
        <v>329</v>
      </c>
      <c r="B49" s="167" t="s">
        <v>469</v>
      </c>
      <c r="C49" s="166" t="s">
        <v>357</v>
      </c>
      <c r="D49" s="161" t="s">
        <v>14</v>
      </c>
      <c r="E49" s="168" t="s">
        <v>687</v>
      </c>
      <c r="F49" s="168" t="s">
        <v>166</v>
      </c>
      <c r="G49" s="309">
        <f>SUMIFS('Retail_distributor-wise'!CZ:CZ,'Retail_distributor-wise'!$B:$B,'Supply plan_distributor-wise'!$B49,'Retail_distributor-wise'!$C:$C,'Supply plan_distributor-wise'!$C49)</f>
        <v>0</v>
      </c>
      <c r="H49" s="309">
        <f>SUMIFS('Retail_distributor-wise'!DA:DA,'Retail_distributor-wise'!$B:$B,'Supply plan_distributor-wise'!$B49,'Retail_distributor-wise'!$C:$C,'Supply plan_distributor-wise'!$C49)</f>
        <v>0</v>
      </c>
      <c r="I49" s="309">
        <f>SUMIFS('Retail_distributor-wise'!DB:DB,'Retail_distributor-wise'!$B:$B,'Supply plan_distributor-wise'!$B49,'Retail_distributor-wise'!$C:$C,'Supply plan_distributor-wise'!$C49)</f>
        <v>0</v>
      </c>
      <c r="J49" s="309">
        <f>SUMIFS('Retail_distributor-wise'!DC:DC,'Retail_distributor-wise'!$B:$B,'Supply plan_distributor-wise'!$B49,'Retail_distributor-wise'!$C:$C,'Supply plan_distributor-wise'!$C49)</f>
        <v>0</v>
      </c>
      <c r="K49" s="309">
        <f>SUMIFS('Retail_distributor-wise'!DD:DD,'Retail_distributor-wise'!$B:$B,'Supply plan_distributor-wise'!$B49,'Retail_distributor-wise'!$C:$C,'Supply plan_distributor-wise'!$C49)</f>
        <v>0</v>
      </c>
      <c r="L49" s="309">
        <f>SUMIFS('Retail_distributor-wise'!DE:DE,'Retail_distributor-wise'!$B:$B,'Supply plan_distributor-wise'!$B49,'Retail_distributor-wise'!$C:$C,'Supply plan_distributor-wise'!$C49)</f>
        <v>0</v>
      </c>
      <c r="M49" s="309">
        <f>SUMIFS('Retail_distributor-wise'!DF:DF,'Retail_distributor-wise'!$B:$B,'Supply plan_distributor-wise'!$B49,'Retail_distributor-wise'!$C:$C,'Supply plan_distributor-wise'!$C49)</f>
        <v>0</v>
      </c>
      <c r="N49" s="309">
        <f>SUMIFS('Retail_distributor-wise'!DG:DG,'Retail_distributor-wise'!$B:$B,'Supply plan_distributor-wise'!$B49,'Retail_distributor-wise'!$C:$C,'Supply plan_distributor-wise'!$C49)</f>
        <v>0</v>
      </c>
      <c r="O49" s="309">
        <f>SUMIFS('Retail_distributor-wise'!DH:DH,'Retail_distributor-wise'!$B:$B,'Supply plan_distributor-wise'!$B49,'Retail_distributor-wise'!$C:$C,'Supply plan_distributor-wise'!$C49)</f>
        <v>0</v>
      </c>
      <c r="P49" s="309">
        <f>SUMIFS('Retail_distributor-wise'!DI:DI,'Retail_distributor-wise'!$B:$B,'Supply plan_distributor-wise'!$B49,'Retail_distributor-wise'!$C:$C,'Supply plan_distributor-wise'!$C49)</f>
        <v>0</v>
      </c>
      <c r="Q49" s="309">
        <f>SUMIFS('Retail_distributor-wise'!DJ:DJ,'Retail_distributor-wise'!$B:$B,'Supply plan_distributor-wise'!$B49,'Retail_distributor-wise'!$C:$C,'Supply plan_distributor-wise'!$C49)</f>
        <v>0</v>
      </c>
      <c r="R49" s="309">
        <f>SUMIFS('Retail_distributor-wise'!DK:DK,'Retail_distributor-wise'!$B:$B,'Supply plan_distributor-wise'!$B49,'Retail_distributor-wise'!$C:$C,'Supply plan_distributor-wise'!$C49)</f>
        <v>0</v>
      </c>
      <c r="S49" s="310">
        <f t="shared" si="0"/>
        <v>0</v>
      </c>
      <c r="T49" s="251"/>
      <c r="U49" s="168" t="s">
        <v>166</v>
      </c>
      <c r="V49" s="272">
        <f>SUMIFS('Retail_distributor-wise'!DN:DN,'Retail_distributor-wise'!$B:$B,'Supply plan_distributor-wise'!$B49,'Retail_distributor-wise'!$C:$C,'Supply plan_distributor-wise'!$C49)</f>
        <v>600</v>
      </c>
      <c r="W49" s="272">
        <f>SUMIFS('Retail_distributor-wise'!DO:DO,'Retail_distributor-wise'!$B:$B,'Supply plan_distributor-wise'!$B49,'Retail_distributor-wise'!$C:$C,'Supply plan_distributor-wise'!$C49)</f>
        <v>800</v>
      </c>
      <c r="X49" s="272">
        <f>SUMIFS('Retail_distributor-wise'!DP:DP,'Retail_distributor-wise'!$B:$B,'Supply plan_distributor-wise'!$B49,'Retail_distributor-wise'!$C:$C,'Supply plan_distributor-wise'!$C49)</f>
        <v>700</v>
      </c>
      <c r="Y49" s="272">
        <f>SUMIFS('Retail_distributor-wise'!DQ:DQ,'Retail_distributor-wise'!$B:$B,'Supply plan_distributor-wise'!$B49,'Retail_distributor-wise'!$C:$C,'Supply plan_distributor-wise'!$C49)</f>
        <v>600</v>
      </c>
      <c r="Z49" s="272">
        <f>SUMIFS('Retail_distributor-wise'!DR:DR,'Retail_distributor-wise'!$B:$B,'Supply plan_distributor-wise'!$B49,'Retail_distributor-wise'!$C:$C,'Supply plan_distributor-wise'!$C49)</f>
        <v>500</v>
      </c>
      <c r="AA49" s="272">
        <f>SUMIFS('Retail_distributor-wise'!DS:DS,'Retail_distributor-wise'!$B:$B,'Supply plan_distributor-wise'!$B49,'Retail_distributor-wise'!$C:$C,'Supply plan_distributor-wise'!$C49)</f>
        <v>550</v>
      </c>
      <c r="AB49" s="272">
        <f>SUMIFS('Retail_distributor-wise'!DT:DT,'Retail_distributor-wise'!$B:$B,'Supply plan_distributor-wise'!$B49,'Retail_distributor-wise'!$C:$C,'Supply plan_distributor-wise'!$C49)</f>
        <v>700</v>
      </c>
      <c r="AC49" s="272">
        <f>SUMIFS('Retail_distributor-wise'!DU:DU,'Retail_distributor-wise'!$B:$B,'Supply plan_distributor-wise'!$B49,'Retail_distributor-wise'!$C:$C,'Supply plan_distributor-wise'!$C49)</f>
        <v>850</v>
      </c>
      <c r="AD49" s="272">
        <f>SUMIFS('Retail_distributor-wise'!DV:DV,'Retail_distributor-wise'!$B:$B,'Supply plan_distributor-wise'!$B49,'Retail_distributor-wise'!$C:$C,'Supply plan_distributor-wise'!$C49)</f>
        <v>900</v>
      </c>
      <c r="AE49" s="272">
        <f>SUMIFS('Retail_distributor-wise'!DW:DW,'Retail_distributor-wise'!$B:$B,'Supply plan_distributor-wise'!$B49,'Retail_distributor-wise'!$C:$C,'Supply plan_distributor-wise'!$C49)</f>
        <v>1100</v>
      </c>
      <c r="AF49" s="272">
        <f>SUMIFS('Retail_distributor-wise'!DX:DX,'Retail_distributor-wise'!$B:$B,'Supply plan_distributor-wise'!$B49,'Retail_distributor-wise'!$C:$C,'Supply plan_distributor-wise'!$C49)</f>
        <v>1250</v>
      </c>
      <c r="AG49" s="272">
        <f>SUMIFS('Retail_distributor-wise'!DY:DY,'Retail_distributor-wise'!$B:$B,'Supply plan_distributor-wise'!$B49,'Retail_distributor-wise'!$C:$C,'Supply plan_distributor-wise'!$C49)</f>
        <v>1450</v>
      </c>
      <c r="AH49" s="273">
        <f t="shared" si="1"/>
        <v>10000</v>
      </c>
      <c r="AI49" s="251"/>
      <c r="AJ49" s="311"/>
      <c r="AK49" s="309">
        <f>SUMIFS('Retail_distributor-wise'!BL:BL,'Retail_distributor-wise'!$B:$B,'Supply plan_distributor-wise'!$B49,'Retail_distributor-wise'!$C:$C,'Supply plan_distributor-wise'!$C49)</f>
        <v>0</v>
      </c>
      <c r="AL49" s="309">
        <f>SUMIFS('Retail_distributor-wise'!BM:BM,'Retail_distributor-wise'!$B:$B,'Supply plan_distributor-wise'!$B49,'Retail_distributor-wise'!$C:$C,'Supply plan_distributor-wise'!$C49)</f>
        <v>0</v>
      </c>
      <c r="AM49" s="309">
        <f>SUMIFS('Retail_distributor-wise'!BN:BN,'Retail_distributor-wise'!$B:$B,'Supply plan_distributor-wise'!$B49,'Retail_distributor-wise'!$C:$C,'Supply plan_distributor-wise'!$C49)</f>
        <v>0</v>
      </c>
      <c r="AN49" s="309">
        <f>SUMIFS('Retail_distributor-wise'!BO:BO,'Retail_distributor-wise'!$B:$B,'Supply plan_distributor-wise'!$B49,'Retail_distributor-wise'!$C:$C,'Supply plan_distributor-wise'!$C49)</f>
        <v>0</v>
      </c>
      <c r="AO49" s="309">
        <f>SUMIFS('Retail_distributor-wise'!BP:BP,'Retail_distributor-wise'!$B:$B,'Supply plan_distributor-wise'!$B49,'Retail_distributor-wise'!$C:$C,'Supply plan_distributor-wise'!$C49)</f>
        <v>0</v>
      </c>
      <c r="AP49" s="309">
        <f>SUMIFS('Retail_distributor-wise'!BQ:BQ,'Retail_distributor-wise'!$B:$B,'Supply plan_distributor-wise'!$B49,'Retail_distributor-wise'!$C:$C,'Supply plan_distributor-wise'!$C49)</f>
        <v>0</v>
      </c>
      <c r="AQ49" s="309">
        <f>SUMIFS('Retail_distributor-wise'!BR:BR,'Retail_distributor-wise'!$B:$B,'Supply plan_distributor-wise'!$B49,'Retail_distributor-wise'!$C:$C,'Supply plan_distributor-wise'!$C49)</f>
        <v>0</v>
      </c>
      <c r="AR49" s="309">
        <f>SUMIFS('Retail_distributor-wise'!BS:BS,'Retail_distributor-wise'!$B:$B,'Supply plan_distributor-wise'!$B49,'Retail_distributor-wise'!$C:$C,'Supply plan_distributor-wise'!$C49)</f>
        <v>0</v>
      </c>
      <c r="AS49" s="309">
        <f>SUMIFS('Retail_distributor-wise'!BT:BT,'Retail_distributor-wise'!$B:$B,'Supply plan_distributor-wise'!$B49,'Retail_distributor-wise'!$C:$C,'Supply plan_distributor-wise'!$C49)</f>
        <v>0</v>
      </c>
      <c r="AT49" s="309">
        <f>SUMIFS('Retail_distributor-wise'!BU:BU,'Retail_distributor-wise'!$B:$B,'Supply plan_distributor-wise'!$B49,'Retail_distributor-wise'!$C:$C,'Supply plan_distributor-wise'!$C49)</f>
        <v>0</v>
      </c>
      <c r="AU49" s="309">
        <f>SUMIFS('Retail_distributor-wise'!BV:BV,'Retail_distributor-wise'!$B:$B,'Supply plan_distributor-wise'!$B49,'Retail_distributor-wise'!$C:$C,'Supply plan_distributor-wise'!$C49)</f>
        <v>0</v>
      </c>
      <c r="AV49" s="309">
        <f>SUMIFS('Retail_distributor-wise'!BW:BW,'Retail_distributor-wise'!$B:$B,'Supply plan_distributor-wise'!$B49,'Retail_distributor-wise'!$C:$C,'Supply plan_distributor-wise'!$C49)</f>
        <v>0</v>
      </c>
      <c r="AW49" s="310">
        <f t="shared" si="14"/>
        <v>0</v>
      </c>
      <c r="AX49" s="165"/>
      <c r="AY49" s="186"/>
      <c r="AZ49" s="272">
        <f>SUMIFS(Distributor_projects!AV:AV,Distributor_projects!$B:$B,'Supply plan_distributor-wise'!$B49,Distributor_projects!$C:$C,'Supply plan_distributor-wise'!$C49)</f>
        <v>0</v>
      </c>
      <c r="BA49" s="272">
        <f>SUMIFS(Distributor_projects!AW:AW,Distributor_projects!$B:$B,'Supply plan_distributor-wise'!$B49,Distributor_projects!$C:$C,'Supply plan_distributor-wise'!$C49)</f>
        <v>0</v>
      </c>
      <c r="BB49" s="272">
        <f>SUMIFS(Distributor_projects!AX:AX,Distributor_projects!$B:$B,'Supply plan_distributor-wise'!$B49,Distributor_projects!$C:$C,'Supply plan_distributor-wise'!$C49)</f>
        <v>0</v>
      </c>
      <c r="BC49" s="272">
        <f>SUMIFS(Distributor_projects!AY:AY,Distributor_projects!$B:$B,'Supply plan_distributor-wise'!$B49,Distributor_projects!$C:$C,'Supply plan_distributor-wise'!$C49)</f>
        <v>0</v>
      </c>
      <c r="BD49" s="272">
        <f>SUMIFS(Distributor_projects!AZ:AZ,Distributor_projects!$B:$B,'Supply plan_distributor-wise'!$B49,Distributor_projects!$C:$C,'Supply plan_distributor-wise'!$C49)</f>
        <v>0</v>
      </c>
      <c r="BE49" s="272">
        <f>SUMIFS(Distributor_projects!BA:BA,Distributor_projects!$B:$B,'Supply plan_distributor-wise'!$B49,Distributor_projects!$C:$C,'Supply plan_distributor-wise'!$C49)</f>
        <v>0</v>
      </c>
      <c r="BF49" s="272">
        <f>SUMIFS(Distributor_projects!BB:BB,Distributor_projects!$B:$B,'Supply plan_distributor-wise'!$B49,Distributor_projects!$C:$C,'Supply plan_distributor-wise'!$C49)</f>
        <v>0</v>
      </c>
      <c r="BG49" s="272">
        <f>SUMIFS(Distributor_projects!BC:BC,Distributor_projects!$B:$B,'Supply plan_distributor-wise'!$B49,Distributor_projects!$C:$C,'Supply plan_distributor-wise'!$C49)</f>
        <v>0</v>
      </c>
      <c r="BH49" s="272">
        <f>SUMIFS(Distributor_projects!BD:BD,Distributor_projects!$B:$B,'Supply plan_distributor-wise'!$B49,Distributor_projects!$C:$C,'Supply plan_distributor-wise'!$C49)</f>
        <v>0</v>
      </c>
      <c r="BI49" s="272">
        <f>SUMIFS(Distributor_projects!BE:BE,Distributor_projects!$B:$B,'Supply plan_distributor-wise'!$B49,Distributor_projects!$C:$C,'Supply plan_distributor-wise'!$C49)</f>
        <v>0</v>
      </c>
      <c r="BJ49" s="272">
        <f>SUMIFS(Distributor_projects!BF:BF,Distributor_projects!$B:$B,'Supply plan_distributor-wise'!$B49,Distributor_projects!$C:$C,'Supply plan_distributor-wise'!$C49)</f>
        <v>0</v>
      </c>
      <c r="BK49" s="272">
        <f>SUMIFS(Distributor_projects!BG:BG,Distributor_projects!$B:$B,'Supply plan_distributor-wise'!$B49,Distributor_projects!$C:$C,'Supply plan_distributor-wise'!$C49)</f>
        <v>0</v>
      </c>
      <c r="BL49" s="273">
        <f t="shared" si="2"/>
        <v>0</v>
      </c>
      <c r="BM49" s="165"/>
      <c r="BN49" s="161" t="s">
        <v>166</v>
      </c>
      <c r="BO49" s="185">
        <f>SUMIFS(Distributor_projects!BJ:BJ,Distributor_projects!$B:$B,'Supply plan_distributor-wise'!$B49,Distributor_projects!$C:$C,'Supply plan_distributor-wise'!$C49)</f>
        <v>0</v>
      </c>
      <c r="BP49" s="185">
        <f>SUMIFS(Distributor_projects!BK:BK,Distributor_projects!$B:$B,'Supply plan_distributor-wise'!$B49,Distributor_projects!$C:$C,'Supply plan_distributor-wise'!$C49)</f>
        <v>100</v>
      </c>
      <c r="BQ49" s="185">
        <f>SUMIFS(Distributor_projects!BL:BL,Distributor_projects!$B:$B,'Supply plan_distributor-wise'!$B49,Distributor_projects!$C:$C,'Supply plan_distributor-wise'!$C49)</f>
        <v>50</v>
      </c>
      <c r="BR49" s="185">
        <f>SUMIFS(Distributor_projects!BM:BM,Distributor_projects!$B:$B,'Supply plan_distributor-wise'!$B49,Distributor_projects!$C:$C,'Supply plan_distributor-wise'!$C49)</f>
        <v>50</v>
      </c>
      <c r="BS49" s="185">
        <f>SUMIFS(Distributor_projects!BN:BN,Distributor_projects!$B:$B,'Supply plan_distributor-wise'!$B49,Distributor_projects!$C:$C,'Supply plan_distributor-wise'!$C49)</f>
        <v>50</v>
      </c>
      <c r="BT49" s="185">
        <f>SUMIFS(Distributor_projects!BO:BO,Distributor_projects!$B:$B,'Supply plan_distributor-wise'!$B49,Distributor_projects!$C:$C,'Supply plan_distributor-wise'!$C49)</f>
        <v>50</v>
      </c>
      <c r="BU49" s="185">
        <f>SUMIFS(Distributor_projects!BP:BP,Distributor_projects!$B:$B,'Supply plan_distributor-wise'!$B49,Distributor_projects!$C:$C,'Supply plan_distributor-wise'!$C49)</f>
        <v>150</v>
      </c>
      <c r="BV49" s="185">
        <f>SUMIFS(Distributor_projects!BQ:BQ,Distributor_projects!$B:$B,'Supply plan_distributor-wise'!$B49,Distributor_projects!$C:$C,'Supply plan_distributor-wise'!$C49)</f>
        <v>150</v>
      </c>
      <c r="BW49" s="185">
        <f>SUMIFS(Distributor_projects!BR:BR,Distributor_projects!$B:$B,'Supply plan_distributor-wise'!$B49,Distributor_projects!$C:$C,'Supply plan_distributor-wise'!$C49)</f>
        <v>150</v>
      </c>
      <c r="BX49" s="185">
        <f>SUMIFS(Distributor_projects!BS:BS,Distributor_projects!$B:$B,'Supply plan_distributor-wise'!$B49,Distributor_projects!$C:$C,'Supply plan_distributor-wise'!$C49)</f>
        <v>200</v>
      </c>
      <c r="BY49" s="185">
        <f>SUMIFS(Distributor_projects!BT:BT,Distributor_projects!$B:$B,'Supply plan_distributor-wise'!$B49,Distributor_projects!$C:$C,'Supply plan_distributor-wise'!$C49)</f>
        <v>200</v>
      </c>
      <c r="BZ49" s="185">
        <f>SUMIFS(Distributor_projects!BU:BU,Distributor_projects!$B:$B,'Supply plan_distributor-wise'!$B49,Distributor_projects!$C:$C,'Supply plan_distributor-wise'!$C49)</f>
        <v>200</v>
      </c>
      <c r="CA49" s="273">
        <f t="shared" si="3"/>
        <v>1350</v>
      </c>
      <c r="CB49" s="165"/>
      <c r="CC49" s="152"/>
      <c r="CD49" s="306"/>
      <c r="CE49" s="306"/>
      <c r="CF49" s="306"/>
      <c r="CG49" s="306"/>
      <c r="CH49" s="306"/>
      <c r="CI49" s="306"/>
      <c r="CJ49" s="306"/>
      <c r="CK49" s="306"/>
      <c r="CL49" s="306"/>
      <c r="CM49" s="306"/>
      <c r="CN49" s="306"/>
      <c r="CO49" s="306"/>
      <c r="CP49" s="168" t="s">
        <v>166</v>
      </c>
      <c r="CQ49" s="168" t="s">
        <v>166</v>
      </c>
      <c r="CR49" s="168" t="s">
        <v>166</v>
      </c>
      <c r="CS49" s="168" t="s">
        <v>166</v>
      </c>
      <c r="CT49" s="168" t="s">
        <v>166</v>
      </c>
      <c r="CU49" s="168" t="s">
        <v>166</v>
      </c>
      <c r="CV49" s="168" t="s">
        <v>166</v>
      </c>
      <c r="CW49" s="168" t="s">
        <v>166</v>
      </c>
      <c r="CX49" s="168" t="s">
        <v>166</v>
      </c>
      <c r="CY49" s="168" t="s">
        <v>166</v>
      </c>
      <c r="CZ49" s="168" t="s">
        <v>166</v>
      </c>
      <c r="DA49" s="300" t="s">
        <v>166</v>
      </c>
      <c r="DB49" s="335" t="str">
        <f>DA49</f>
        <v>GERMAN GREEN STEEL AND POWER LIMITED</v>
      </c>
      <c r="DC49" s="335" t="str">
        <f>DB49</f>
        <v>GERMAN GREEN STEEL AND POWER LIMITED</v>
      </c>
      <c r="DD49" s="335" t="str">
        <f>DC49</f>
        <v>GERMAN GREEN STEEL AND POWER LIMITED</v>
      </c>
      <c r="DE49" s="335" t="str">
        <f>DD49</f>
        <v>GERMAN GREEN STEEL AND POWER LIMITED</v>
      </c>
      <c r="DF49" s="335" t="str">
        <f>DE49</f>
        <v>GERMAN GREEN STEEL AND POWER LIMITED</v>
      </c>
      <c r="DG49" s="335" t="str">
        <f>DF49</f>
        <v>GERMAN GREEN STEEL AND POWER LIMITED</v>
      </c>
      <c r="DH49" s="335" t="str">
        <f>DG49</f>
        <v>GERMAN GREEN STEEL AND POWER LIMITED</v>
      </c>
      <c r="DI49" s="335" t="str">
        <f>DH49</f>
        <v>GERMAN GREEN STEEL AND POWER LIMITED</v>
      </c>
      <c r="DJ49" s="335" t="str">
        <f>DI49</f>
        <v>GERMAN GREEN STEEL AND POWER LIMITED</v>
      </c>
      <c r="DK49" s="335" t="str">
        <f>DJ49</f>
        <v>GERMAN GREEN STEEL AND POWER LIMITED</v>
      </c>
      <c r="DL49" s="335" t="str">
        <f>DK49</f>
        <v>GERMAN GREEN STEEL AND POWER LIMITED</v>
      </c>
      <c r="DM49" s="335" t="str">
        <f>DL49</f>
        <v>GERMAN GREEN STEEL AND POWER LIMITED</v>
      </c>
      <c r="DN49" s="299" t="s">
        <v>165</v>
      </c>
      <c r="DO49" s="299" t="s">
        <v>165</v>
      </c>
      <c r="DP49" s="299" t="s">
        <v>165</v>
      </c>
      <c r="DQ49" s="299" t="s">
        <v>165</v>
      </c>
      <c r="DR49" s="299" t="s">
        <v>165</v>
      </c>
      <c r="DS49" s="299" t="s">
        <v>165</v>
      </c>
      <c r="DT49" s="299" t="s">
        <v>165</v>
      </c>
      <c r="DU49" s="299" t="s">
        <v>165</v>
      </c>
      <c r="DV49" s="299" t="s">
        <v>165</v>
      </c>
      <c r="DW49" s="299" t="s">
        <v>165</v>
      </c>
      <c r="DX49" s="299" t="s">
        <v>165</v>
      </c>
      <c r="DY49" s="299" t="s">
        <v>165</v>
      </c>
      <c r="DZ49" s="161" t="s">
        <v>166</v>
      </c>
      <c r="EA49" s="161" t="s">
        <v>166</v>
      </c>
      <c r="EB49" s="161" t="s">
        <v>166</v>
      </c>
      <c r="EC49" s="161" t="s">
        <v>166</v>
      </c>
      <c r="ED49" s="161" t="s">
        <v>166</v>
      </c>
      <c r="EE49" s="161" t="s">
        <v>166</v>
      </c>
      <c r="EF49" s="161" t="s">
        <v>166</v>
      </c>
      <c r="EG49" s="161" t="s">
        <v>166</v>
      </c>
      <c r="EH49" s="161" t="s">
        <v>166</v>
      </c>
      <c r="EI49" s="161" t="s">
        <v>166</v>
      </c>
      <c r="EJ49" s="161" t="s">
        <v>166</v>
      </c>
      <c r="EK49" s="161" t="s">
        <v>166</v>
      </c>
    </row>
    <row r="50" spans="1:141">
      <c r="A50" s="161" t="s">
        <v>329</v>
      </c>
      <c r="B50" s="162" t="s">
        <v>688</v>
      </c>
      <c r="C50" s="161" t="s">
        <v>357</v>
      </c>
      <c r="D50" s="161" t="s">
        <v>14</v>
      </c>
      <c r="E50" s="168" t="s">
        <v>687</v>
      </c>
      <c r="F50" s="168" t="s">
        <v>166</v>
      </c>
      <c r="G50" s="309">
        <f>SUMIFS('Retail_distributor-wise'!CZ:CZ,'Retail_distributor-wise'!$B:$B,'Supply plan_distributor-wise'!$B50,'Retail_distributor-wise'!$C:$C,'Supply plan_distributor-wise'!$C50)</f>
        <v>0</v>
      </c>
      <c r="H50" s="309">
        <f>SUMIFS('Retail_distributor-wise'!DA:DA,'Retail_distributor-wise'!$B:$B,'Supply plan_distributor-wise'!$B50,'Retail_distributor-wise'!$C:$C,'Supply plan_distributor-wise'!$C50)</f>
        <v>0</v>
      </c>
      <c r="I50" s="309">
        <f>SUMIFS('Retail_distributor-wise'!DB:DB,'Retail_distributor-wise'!$B:$B,'Supply plan_distributor-wise'!$B50,'Retail_distributor-wise'!$C:$C,'Supply plan_distributor-wise'!$C50)</f>
        <v>0</v>
      </c>
      <c r="J50" s="309">
        <f>SUMIFS('Retail_distributor-wise'!DC:DC,'Retail_distributor-wise'!$B:$B,'Supply plan_distributor-wise'!$B50,'Retail_distributor-wise'!$C:$C,'Supply plan_distributor-wise'!$C50)</f>
        <v>0</v>
      </c>
      <c r="K50" s="309">
        <f>SUMIFS('Retail_distributor-wise'!DD:DD,'Retail_distributor-wise'!$B:$B,'Supply plan_distributor-wise'!$B50,'Retail_distributor-wise'!$C:$C,'Supply plan_distributor-wise'!$C50)</f>
        <v>0</v>
      </c>
      <c r="L50" s="309">
        <f>SUMIFS('Retail_distributor-wise'!DE:DE,'Retail_distributor-wise'!$B:$B,'Supply plan_distributor-wise'!$B50,'Retail_distributor-wise'!$C:$C,'Supply plan_distributor-wise'!$C50)</f>
        <v>0</v>
      </c>
      <c r="M50" s="309">
        <f>SUMIFS('Retail_distributor-wise'!DF:DF,'Retail_distributor-wise'!$B:$B,'Supply plan_distributor-wise'!$B50,'Retail_distributor-wise'!$C:$C,'Supply plan_distributor-wise'!$C50)</f>
        <v>0</v>
      </c>
      <c r="N50" s="309">
        <f>SUMIFS('Retail_distributor-wise'!DG:DG,'Retail_distributor-wise'!$B:$B,'Supply plan_distributor-wise'!$B50,'Retail_distributor-wise'!$C:$C,'Supply plan_distributor-wise'!$C50)</f>
        <v>0</v>
      </c>
      <c r="O50" s="309">
        <f>SUMIFS('Retail_distributor-wise'!DH:DH,'Retail_distributor-wise'!$B:$B,'Supply plan_distributor-wise'!$B50,'Retail_distributor-wise'!$C:$C,'Supply plan_distributor-wise'!$C50)</f>
        <v>0</v>
      </c>
      <c r="P50" s="309">
        <f>SUMIFS('Retail_distributor-wise'!DI:DI,'Retail_distributor-wise'!$B:$B,'Supply plan_distributor-wise'!$B50,'Retail_distributor-wise'!$C:$C,'Supply plan_distributor-wise'!$C50)</f>
        <v>0</v>
      </c>
      <c r="Q50" s="309">
        <f>SUMIFS('Retail_distributor-wise'!DJ:DJ,'Retail_distributor-wise'!$B:$B,'Supply plan_distributor-wise'!$B50,'Retail_distributor-wise'!$C:$C,'Supply plan_distributor-wise'!$C50)</f>
        <v>0</v>
      </c>
      <c r="R50" s="309">
        <f>SUMIFS('Retail_distributor-wise'!DK:DK,'Retail_distributor-wise'!$B:$B,'Supply plan_distributor-wise'!$B50,'Retail_distributor-wise'!$C:$C,'Supply plan_distributor-wise'!$C50)</f>
        <v>0</v>
      </c>
      <c r="S50" s="310">
        <f t="shared" si="0"/>
        <v>0</v>
      </c>
      <c r="T50" s="251"/>
      <c r="U50" s="168" t="s">
        <v>166</v>
      </c>
      <c r="V50" s="272">
        <f>SUMIFS('Retail_distributor-wise'!DN:DN,'Retail_distributor-wise'!$B:$B,'Supply plan_distributor-wise'!$B50,'Retail_distributor-wise'!$C:$C,'Supply plan_distributor-wise'!$C50)</f>
        <v>0</v>
      </c>
      <c r="W50" s="272">
        <f>SUMIFS('Retail_distributor-wise'!DO:DO,'Retail_distributor-wise'!$B:$B,'Supply plan_distributor-wise'!$B50,'Retail_distributor-wise'!$C:$C,'Supply plan_distributor-wise'!$C50)</f>
        <v>0</v>
      </c>
      <c r="X50" s="272">
        <f>SUMIFS('Retail_distributor-wise'!DP:DP,'Retail_distributor-wise'!$B:$B,'Supply plan_distributor-wise'!$B50,'Retail_distributor-wise'!$C:$C,'Supply plan_distributor-wise'!$C50)</f>
        <v>0</v>
      </c>
      <c r="Y50" s="272">
        <f>SUMIFS('Retail_distributor-wise'!DQ:DQ,'Retail_distributor-wise'!$B:$B,'Supply plan_distributor-wise'!$B50,'Retail_distributor-wise'!$C:$C,'Supply plan_distributor-wise'!$C50)</f>
        <v>0</v>
      </c>
      <c r="Z50" s="272">
        <f>SUMIFS('Retail_distributor-wise'!DR:DR,'Retail_distributor-wise'!$B:$B,'Supply plan_distributor-wise'!$B50,'Retail_distributor-wise'!$C:$C,'Supply plan_distributor-wise'!$C50)</f>
        <v>0</v>
      </c>
      <c r="AA50" s="272">
        <f>SUMIFS('Retail_distributor-wise'!DS:DS,'Retail_distributor-wise'!$B:$B,'Supply plan_distributor-wise'!$B50,'Retail_distributor-wise'!$C:$C,'Supply plan_distributor-wise'!$C50)</f>
        <v>0</v>
      </c>
      <c r="AB50" s="272">
        <f>SUMIFS('Retail_distributor-wise'!DT:DT,'Retail_distributor-wise'!$B:$B,'Supply plan_distributor-wise'!$B50,'Retail_distributor-wise'!$C:$C,'Supply plan_distributor-wise'!$C50)</f>
        <v>0</v>
      </c>
      <c r="AC50" s="272">
        <f>SUMIFS('Retail_distributor-wise'!DU:DU,'Retail_distributor-wise'!$B:$B,'Supply plan_distributor-wise'!$B50,'Retail_distributor-wise'!$C:$C,'Supply plan_distributor-wise'!$C50)</f>
        <v>0</v>
      </c>
      <c r="AD50" s="272">
        <f>SUMIFS('Retail_distributor-wise'!DV:DV,'Retail_distributor-wise'!$B:$B,'Supply plan_distributor-wise'!$B50,'Retail_distributor-wise'!$C:$C,'Supply plan_distributor-wise'!$C50)</f>
        <v>0</v>
      </c>
      <c r="AE50" s="272">
        <f>SUMIFS('Retail_distributor-wise'!DW:DW,'Retail_distributor-wise'!$B:$B,'Supply plan_distributor-wise'!$B50,'Retail_distributor-wise'!$C:$C,'Supply plan_distributor-wise'!$C50)</f>
        <v>0</v>
      </c>
      <c r="AF50" s="272">
        <f>SUMIFS('Retail_distributor-wise'!DX:DX,'Retail_distributor-wise'!$B:$B,'Supply plan_distributor-wise'!$B50,'Retail_distributor-wise'!$C:$C,'Supply plan_distributor-wise'!$C50)</f>
        <v>0</v>
      </c>
      <c r="AG50" s="272">
        <f>SUMIFS('Retail_distributor-wise'!DY:DY,'Retail_distributor-wise'!$B:$B,'Supply plan_distributor-wise'!$B50,'Retail_distributor-wise'!$C:$C,'Supply plan_distributor-wise'!$C50)</f>
        <v>0</v>
      </c>
      <c r="AH50" s="273">
        <f t="shared" si="1"/>
        <v>0</v>
      </c>
      <c r="AI50" s="251"/>
      <c r="AJ50" s="311"/>
      <c r="AK50" s="309">
        <f>SUMIFS('Retail_distributor-wise'!BL:BL,'Retail_distributor-wise'!$B:$B,'Supply plan_distributor-wise'!$B50,'Retail_distributor-wise'!$C:$C,'Supply plan_distributor-wise'!$C50)</f>
        <v>0</v>
      </c>
      <c r="AL50" s="309">
        <f>SUMIFS('Retail_distributor-wise'!BM:BM,'Retail_distributor-wise'!$B:$B,'Supply plan_distributor-wise'!$B50,'Retail_distributor-wise'!$C:$C,'Supply plan_distributor-wise'!$C50)</f>
        <v>0</v>
      </c>
      <c r="AM50" s="309">
        <f>SUMIFS('Retail_distributor-wise'!BN:BN,'Retail_distributor-wise'!$B:$B,'Supply plan_distributor-wise'!$B50,'Retail_distributor-wise'!$C:$C,'Supply plan_distributor-wise'!$C50)</f>
        <v>0</v>
      </c>
      <c r="AN50" s="309">
        <f>SUMIFS('Retail_distributor-wise'!BO:BO,'Retail_distributor-wise'!$B:$B,'Supply plan_distributor-wise'!$B50,'Retail_distributor-wise'!$C:$C,'Supply plan_distributor-wise'!$C50)</f>
        <v>0</v>
      </c>
      <c r="AO50" s="309">
        <f>SUMIFS('Retail_distributor-wise'!BP:BP,'Retail_distributor-wise'!$B:$B,'Supply plan_distributor-wise'!$B50,'Retail_distributor-wise'!$C:$C,'Supply plan_distributor-wise'!$C50)</f>
        <v>0</v>
      </c>
      <c r="AP50" s="309">
        <f>SUMIFS('Retail_distributor-wise'!BQ:BQ,'Retail_distributor-wise'!$B:$B,'Supply plan_distributor-wise'!$B50,'Retail_distributor-wise'!$C:$C,'Supply plan_distributor-wise'!$C50)</f>
        <v>0</v>
      </c>
      <c r="AQ50" s="309">
        <f>SUMIFS('Retail_distributor-wise'!BR:BR,'Retail_distributor-wise'!$B:$B,'Supply plan_distributor-wise'!$B50,'Retail_distributor-wise'!$C:$C,'Supply plan_distributor-wise'!$C50)</f>
        <v>0</v>
      </c>
      <c r="AR50" s="309">
        <f>SUMIFS('Retail_distributor-wise'!BS:BS,'Retail_distributor-wise'!$B:$B,'Supply plan_distributor-wise'!$B50,'Retail_distributor-wise'!$C:$C,'Supply plan_distributor-wise'!$C50)</f>
        <v>0</v>
      </c>
      <c r="AS50" s="309">
        <f>SUMIFS('Retail_distributor-wise'!BT:BT,'Retail_distributor-wise'!$B:$B,'Supply plan_distributor-wise'!$B50,'Retail_distributor-wise'!$C:$C,'Supply plan_distributor-wise'!$C50)</f>
        <v>0</v>
      </c>
      <c r="AT50" s="309">
        <f>SUMIFS('Retail_distributor-wise'!BU:BU,'Retail_distributor-wise'!$B:$B,'Supply plan_distributor-wise'!$B50,'Retail_distributor-wise'!$C:$C,'Supply plan_distributor-wise'!$C50)</f>
        <v>0</v>
      </c>
      <c r="AU50" s="309">
        <f>SUMIFS('Retail_distributor-wise'!BV:BV,'Retail_distributor-wise'!$B:$B,'Supply plan_distributor-wise'!$B50,'Retail_distributor-wise'!$C:$C,'Supply plan_distributor-wise'!$C50)</f>
        <v>0</v>
      </c>
      <c r="AV50" s="309">
        <f>SUMIFS('Retail_distributor-wise'!BW:BW,'Retail_distributor-wise'!$B:$B,'Supply plan_distributor-wise'!$B50,'Retail_distributor-wise'!$C:$C,'Supply plan_distributor-wise'!$C50)</f>
        <v>0</v>
      </c>
      <c r="AW50" s="310">
        <f t="shared" si="14"/>
        <v>0</v>
      </c>
      <c r="AX50" s="165"/>
      <c r="AY50" s="186"/>
      <c r="AZ50" s="272">
        <f>SUMIFS(Distributor_projects!AV:AV,Distributor_projects!$B:$B,'Supply plan_distributor-wise'!$B50,Distributor_projects!$C:$C,'Supply plan_distributor-wise'!$C50)</f>
        <v>0</v>
      </c>
      <c r="BA50" s="272">
        <f>SUMIFS(Distributor_projects!AW:AW,Distributor_projects!$B:$B,'Supply plan_distributor-wise'!$B50,Distributor_projects!$C:$C,'Supply plan_distributor-wise'!$C50)</f>
        <v>0</v>
      </c>
      <c r="BB50" s="272">
        <f>SUMIFS(Distributor_projects!AX:AX,Distributor_projects!$B:$B,'Supply plan_distributor-wise'!$B50,Distributor_projects!$C:$C,'Supply plan_distributor-wise'!$C50)</f>
        <v>0</v>
      </c>
      <c r="BC50" s="272">
        <f>SUMIFS(Distributor_projects!AY:AY,Distributor_projects!$B:$B,'Supply plan_distributor-wise'!$B50,Distributor_projects!$C:$C,'Supply plan_distributor-wise'!$C50)</f>
        <v>0</v>
      </c>
      <c r="BD50" s="272">
        <f>SUMIFS(Distributor_projects!AZ:AZ,Distributor_projects!$B:$B,'Supply plan_distributor-wise'!$B50,Distributor_projects!$C:$C,'Supply plan_distributor-wise'!$C50)</f>
        <v>0</v>
      </c>
      <c r="BE50" s="272">
        <f>SUMIFS(Distributor_projects!BA:BA,Distributor_projects!$B:$B,'Supply plan_distributor-wise'!$B50,Distributor_projects!$C:$C,'Supply plan_distributor-wise'!$C50)</f>
        <v>0</v>
      </c>
      <c r="BF50" s="272">
        <f>SUMIFS(Distributor_projects!BB:BB,Distributor_projects!$B:$B,'Supply plan_distributor-wise'!$B50,Distributor_projects!$C:$C,'Supply plan_distributor-wise'!$C50)</f>
        <v>0</v>
      </c>
      <c r="BG50" s="272">
        <f>SUMIFS(Distributor_projects!BC:BC,Distributor_projects!$B:$B,'Supply plan_distributor-wise'!$B50,Distributor_projects!$C:$C,'Supply plan_distributor-wise'!$C50)</f>
        <v>0</v>
      </c>
      <c r="BH50" s="272">
        <f>SUMIFS(Distributor_projects!BD:BD,Distributor_projects!$B:$B,'Supply plan_distributor-wise'!$B50,Distributor_projects!$C:$C,'Supply plan_distributor-wise'!$C50)</f>
        <v>0</v>
      </c>
      <c r="BI50" s="272">
        <f>SUMIFS(Distributor_projects!BE:BE,Distributor_projects!$B:$B,'Supply plan_distributor-wise'!$B50,Distributor_projects!$C:$C,'Supply plan_distributor-wise'!$C50)</f>
        <v>0</v>
      </c>
      <c r="BJ50" s="272">
        <f>SUMIFS(Distributor_projects!BF:BF,Distributor_projects!$B:$B,'Supply plan_distributor-wise'!$B50,Distributor_projects!$C:$C,'Supply plan_distributor-wise'!$C50)</f>
        <v>0</v>
      </c>
      <c r="BK50" s="272">
        <f>SUMIFS(Distributor_projects!BG:BG,Distributor_projects!$B:$B,'Supply plan_distributor-wise'!$B50,Distributor_projects!$C:$C,'Supply plan_distributor-wise'!$C50)</f>
        <v>0</v>
      </c>
      <c r="BL50" s="273">
        <f t="shared" si="2"/>
        <v>0</v>
      </c>
      <c r="BM50" s="165"/>
      <c r="BN50" s="161" t="s">
        <v>166</v>
      </c>
      <c r="BO50" s="185">
        <f>SUMIFS(Distributor_projects!BJ:BJ,Distributor_projects!$B:$B,'Supply plan_distributor-wise'!$B50,Distributor_projects!$C:$C,'Supply plan_distributor-wise'!$C50)</f>
        <v>0</v>
      </c>
      <c r="BP50" s="185">
        <f>SUMIFS(Distributor_projects!BK:BK,Distributor_projects!$B:$B,'Supply plan_distributor-wise'!$B50,Distributor_projects!$C:$C,'Supply plan_distributor-wise'!$C50)</f>
        <v>0</v>
      </c>
      <c r="BQ50" s="185">
        <f>SUMIFS(Distributor_projects!BL:BL,Distributor_projects!$B:$B,'Supply plan_distributor-wise'!$B50,Distributor_projects!$C:$C,'Supply plan_distributor-wise'!$C50)</f>
        <v>0</v>
      </c>
      <c r="BR50" s="185">
        <f>SUMIFS(Distributor_projects!BM:BM,Distributor_projects!$B:$B,'Supply plan_distributor-wise'!$B50,Distributor_projects!$C:$C,'Supply plan_distributor-wise'!$C50)</f>
        <v>0</v>
      </c>
      <c r="BS50" s="185">
        <f>SUMIFS(Distributor_projects!BN:BN,Distributor_projects!$B:$B,'Supply plan_distributor-wise'!$B50,Distributor_projects!$C:$C,'Supply plan_distributor-wise'!$C50)</f>
        <v>0</v>
      </c>
      <c r="BT50" s="185">
        <f>SUMIFS(Distributor_projects!BO:BO,Distributor_projects!$B:$B,'Supply plan_distributor-wise'!$B50,Distributor_projects!$C:$C,'Supply plan_distributor-wise'!$C50)</f>
        <v>0</v>
      </c>
      <c r="BU50" s="185">
        <f>SUMIFS(Distributor_projects!BP:BP,Distributor_projects!$B:$B,'Supply plan_distributor-wise'!$B50,Distributor_projects!$C:$C,'Supply plan_distributor-wise'!$C50)</f>
        <v>0</v>
      </c>
      <c r="BV50" s="185">
        <f>SUMIFS(Distributor_projects!BQ:BQ,Distributor_projects!$B:$B,'Supply plan_distributor-wise'!$B50,Distributor_projects!$C:$C,'Supply plan_distributor-wise'!$C50)</f>
        <v>0</v>
      </c>
      <c r="BW50" s="185">
        <f>SUMIFS(Distributor_projects!BR:BR,Distributor_projects!$B:$B,'Supply plan_distributor-wise'!$B50,Distributor_projects!$C:$C,'Supply plan_distributor-wise'!$C50)</f>
        <v>0</v>
      </c>
      <c r="BX50" s="185">
        <f>SUMIFS(Distributor_projects!BS:BS,Distributor_projects!$B:$B,'Supply plan_distributor-wise'!$B50,Distributor_projects!$C:$C,'Supply plan_distributor-wise'!$C50)</f>
        <v>0</v>
      </c>
      <c r="BY50" s="185">
        <f>SUMIFS(Distributor_projects!BT:BT,Distributor_projects!$B:$B,'Supply plan_distributor-wise'!$B50,Distributor_projects!$C:$C,'Supply plan_distributor-wise'!$C50)</f>
        <v>0</v>
      </c>
      <c r="BZ50" s="185">
        <f>SUMIFS(Distributor_projects!BU:BU,Distributor_projects!$B:$B,'Supply plan_distributor-wise'!$B50,Distributor_projects!$C:$C,'Supply plan_distributor-wise'!$C50)</f>
        <v>0</v>
      </c>
      <c r="CA50" s="273">
        <f t="shared" si="3"/>
        <v>0</v>
      </c>
      <c r="CB50" s="165"/>
      <c r="CC50" s="152"/>
      <c r="CD50" s="306"/>
      <c r="CE50" s="306"/>
      <c r="CF50" s="306"/>
      <c r="CG50" s="306"/>
      <c r="CH50" s="306"/>
      <c r="CI50" s="306"/>
      <c r="CJ50" s="306"/>
      <c r="CK50" s="306"/>
      <c r="CL50" s="306"/>
      <c r="CM50" s="306"/>
      <c r="CN50" s="306"/>
      <c r="CO50" s="306"/>
      <c r="CP50" s="168" t="s">
        <v>166</v>
      </c>
      <c r="CQ50" s="168" t="s">
        <v>166</v>
      </c>
      <c r="CR50" s="168" t="s">
        <v>166</v>
      </c>
      <c r="CS50" s="168" t="s">
        <v>166</v>
      </c>
      <c r="CT50" s="168" t="s">
        <v>166</v>
      </c>
      <c r="CU50" s="168" t="s">
        <v>166</v>
      </c>
      <c r="CV50" s="168" t="s">
        <v>166</v>
      </c>
      <c r="CW50" s="168" t="s">
        <v>166</v>
      </c>
      <c r="CX50" s="168" t="s">
        <v>166</v>
      </c>
      <c r="CY50" s="168" t="s">
        <v>166</v>
      </c>
      <c r="CZ50" s="168" t="s">
        <v>166</v>
      </c>
      <c r="DA50" s="300" t="s">
        <v>166</v>
      </c>
      <c r="DB50" s="335" t="str">
        <f>DA50</f>
        <v>GERMAN GREEN STEEL AND POWER LIMITED</v>
      </c>
      <c r="DC50" s="335" t="str">
        <f>DB50</f>
        <v>GERMAN GREEN STEEL AND POWER LIMITED</v>
      </c>
      <c r="DD50" s="335" t="str">
        <f>DC50</f>
        <v>GERMAN GREEN STEEL AND POWER LIMITED</v>
      </c>
      <c r="DE50" s="335" t="str">
        <f>DD50</f>
        <v>GERMAN GREEN STEEL AND POWER LIMITED</v>
      </c>
      <c r="DF50" s="335" t="str">
        <f>DE50</f>
        <v>GERMAN GREEN STEEL AND POWER LIMITED</v>
      </c>
      <c r="DG50" s="335" t="str">
        <f>DF50</f>
        <v>GERMAN GREEN STEEL AND POWER LIMITED</v>
      </c>
      <c r="DH50" s="335" t="str">
        <f>DG50</f>
        <v>GERMAN GREEN STEEL AND POWER LIMITED</v>
      </c>
      <c r="DI50" s="335" t="str">
        <f>DH50</f>
        <v>GERMAN GREEN STEEL AND POWER LIMITED</v>
      </c>
      <c r="DJ50" s="335" t="str">
        <f>DI50</f>
        <v>GERMAN GREEN STEEL AND POWER LIMITED</v>
      </c>
      <c r="DK50" s="335" t="str">
        <f>DJ50</f>
        <v>GERMAN GREEN STEEL AND POWER LIMITED</v>
      </c>
      <c r="DL50" s="335" t="str">
        <f>DK50</f>
        <v>GERMAN GREEN STEEL AND POWER LIMITED</v>
      </c>
      <c r="DM50" s="335" t="str">
        <f>DL50</f>
        <v>GERMAN GREEN STEEL AND POWER LIMITED</v>
      </c>
      <c r="DN50" s="299" t="s">
        <v>165</v>
      </c>
      <c r="DO50" s="299" t="s">
        <v>165</v>
      </c>
      <c r="DP50" s="299" t="s">
        <v>165</v>
      </c>
      <c r="DQ50" s="299" t="s">
        <v>165</v>
      </c>
      <c r="DR50" s="299" t="s">
        <v>165</v>
      </c>
      <c r="DS50" s="299" t="s">
        <v>165</v>
      </c>
      <c r="DT50" s="299" t="s">
        <v>165</v>
      </c>
      <c r="DU50" s="299" t="s">
        <v>165</v>
      </c>
      <c r="DV50" s="299" t="s">
        <v>165</v>
      </c>
      <c r="DW50" s="299" t="s">
        <v>165</v>
      </c>
      <c r="DX50" s="299" t="s">
        <v>165</v>
      </c>
      <c r="DY50" s="299" t="s">
        <v>165</v>
      </c>
      <c r="DZ50" s="161" t="s">
        <v>166</v>
      </c>
      <c r="EA50" s="161" t="s">
        <v>166</v>
      </c>
      <c r="EB50" s="161" t="s">
        <v>166</v>
      </c>
      <c r="EC50" s="161" t="s">
        <v>166</v>
      </c>
      <c r="ED50" s="161" t="s">
        <v>166</v>
      </c>
      <c r="EE50" s="161" t="s">
        <v>166</v>
      </c>
      <c r="EF50" s="161" t="s">
        <v>166</v>
      </c>
      <c r="EG50" s="161" t="s">
        <v>166</v>
      </c>
      <c r="EH50" s="161" t="s">
        <v>166</v>
      </c>
      <c r="EI50" s="161" t="s">
        <v>166</v>
      </c>
      <c r="EJ50" s="161" t="s">
        <v>166</v>
      </c>
      <c r="EK50" s="161" t="s">
        <v>166</v>
      </c>
    </row>
    <row r="51" spans="1:141" ht="15">
      <c r="A51" s="161" t="s">
        <v>330</v>
      </c>
      <c r="B51" s="162" t="s">
        <v>470</v>
      </c>
      <c r="C51" s="161" t="s">
        <v>359</v>
      </c>
      <c r="D51" s="161" t="s">
        <v>14</v>
      </c>
      <c r="E51" s="168" t="s">
        <v>687</v>
      </c>
      <c r="F51" s="168" t="s">
        <v>169</v>
      </c>
      <c r="G51" s="272">
        <f>SUMIFS('Retail_distributor-wise'!CZ:CZ,'Retail_distributor-wise'!$B:$B,'Supply plan_distributor-wise'!$B51,'Retail_distributor-wise'!$C:$C,'Supply plan_distributor-wise'!$C51)</f>
        <v>0</v>
      </c>
      <c r="H51" s="272">
        <f>SUMIFS('Retail_distributor-wise'!DA:DA,'Retail_distributor-wise'!$B:$B,'Supply plan_distributor-wise'!$B51,'Retail_distributor-wise'!$C:$C,'Supply plan_distributor-wise'!$C51)</f>
        <v>0</v>
      </c>
      <c r="I51" s="272">
        <f>SUMIFS('Retail_distributor-wise'!DB:DB,'Retail_distributor-wise'!$B:$B,'Supply plan_distributor-wise'!$B51,'Retail_distributor-wise'!$C:$C,'Supply plan_distributor-wise'!$C51)</f>
        <v>0</v>
      </c>
      <c r="J51" s="272">
        <f>SUMIFS('Retail_distributor-wise'!DC:DC,'Retail_distributor-wise'!$B:$B,'Supply plan_distributor-wise'!$B51,'Retail_distributor-wise'!$C:$C,'Supply plan_distributor-wise'!$C51)</f>
        <v>0</v>
      </c>
      <c r="K51" s="272">
        <f>SUMIFS('Retail_distributor-wise'!DD:DD,'Retail_distributor-wise'!$B:$B,'Supply plan_distributor-wise'!$B51,'Retail_distributor-wise'!$C:$C,'Supply plan_distributor-wise'!$C51)</f>
        <v>0</v>
      </c>
      <c r="L51" s="272">
        <f>SUMIFS('Retail_distributor-wise'!DE:DE,'Retail_distributor-wise'!$B:$B,'Supply plan_distributor-wise'!$B51,'Retail_distributor-wise'!$C:$C,'Supply plan_distributor-wise'!$C51)</f>
        <v>0</v>
      </c>
      <c r="M51" s="272">
        <f>SUMIFS('Retail_distributor-wise'!DF:DF,'Retail_distributor-wise'!$B:$B,'Supply plan_distributor-wise'!$B51,'Retail_distributor-wise'!$C:$C,'Supply plan_distributor-wise'!$C51)</f>
        <v>0</v>
      </c>
      <c r="N51" s="272">
        <f>SUMIFS('Retail_distributor-wise'!DG:DG,'Retail_distributor-wise'!$B:$B,'Supply plan_distributor-wise'!$B51,'Retail_distributor-wise'!$C:$C,'Supply plan_distributor-wise'!$C51)</f>
        <v>0</v>
      </c>
      <c r="O51" s="272">
        <f>SUMIFS('Retail_distributor-wise'!DH:DH,'Retail_distributor-wise'!$B:$B,'Supply plan_distributor-wise'!$B51,'Retail_distributor-wise'!$C:$C,'Supply plan_distributor-wise'!$C51)</f>
        <v>0</v>
      </c>
      <c r="P51" s="272">
        <f>SUMIFS('Retail_distributor-wise'!DI:DI,'Retail_distributor-wise'!$B:$B,'Supply plan_distributor-wise'!$B51,'Retail_distributor-wise'!$C:$C,'Supply plan_distributor-wise'!$C51)</f>
        <v>0</v>
      </c>
      <c r="Q51" s="272">
        <f>SUMIFS('Retail_distributor-wise'!DJ:DJ,'Retail_distributor-wise'!$B:$B,'Supply plan_distributor-wise'!$B51,'Retail_distributor-wise'!$C:$C,'Supply plan_distributor-wise'!$C51)</f>
        <v>0</v>
      </c>
      <c r="R51" s="272">
        <f>SUMIFS('Retail_distributor-wise'!DK:DK,'Retail_distributor-wise'!$B:$B,'Supply plan_distributor-wise'!$B51,'Retail_distributor-wise'!$C:$C,'Supply plan_distributor-wise'!$C51)</f>
        <v>0</v>
      </c>
      <c r="S51" s="273">
        <f t="shared" si="0"/>
        <v>0</v>
      </c>
      <c r="T51" s="251"/>
      <c r="U51" s="161" t="s">
        <v>165</v>
      </c>
      <c r="V51" s="272">
        <f>SUMIFS('Retail_distributor-wise'!DN:DN,'Retail_distributor-wise'!$B:$B,'Supply plan_distributor-wise'!$B51,'Retail_distributor-wise'!$C:$C,'Supply plan_distributor-wise'!$C51)</f>
        <v>175</v>
      </c>
      <c r="W51" s="272">
        <f>SUMIFS('Retail_distributor-wise'!DO:DO,'Retail_distributor-wise'!$B:$B,'Supply plan_distributor-wise'!$B51,'Retail_distributor-wise'!$C:$C,'Supply plan_distributor-wise'!$C51)</f>
        <v>225</v>
      </c>
      <c r="X51" s="272">
        <f>SUMIFS('Retail_distributor-wise'!DP:DP,'Retail_distributor-wise'!$B:$B,'Supply plan_distributor-wise'!$B51,'Retail_distributor-wise'!$C:$C,'Supply plan_distributor-wise'!$C51)</f>
        <v>200</v>
      </c>
      <c r="Y51" s="272">
        <f>SUMIFS('Retail_distributor-wise'!DQ:DQ,'Retail_distributor-wise'!$B:$B,'Supply plan_distributor-wise'!$B51,'Retail_distributor-wise'!$C:$C,'Supply plan_distributor-wise'!$C51)</f>
        <v>175</v>
      </c>
      <c r="Z51" s="272">
        <f>SUMIFS('Retail_distributor-wise'!DR:DR,'Retail_distributor-wise'!$B:$B,'Supply plan_distributor-wise'!$B51,'Retail_distributor-wise'!$C:$C,'Supply plan_distributor-wise'!$C51)</f>
        <v>150</v>
      </c>
      <c r="AA51" s="272">
        <f>SUMIFS('Retail_distributor-wise'!DS:DS,'Retail_distributor-wise'!$B:$B,'Supply plan_distributor-wise'!$B51,'Retail_distributor-wise'!$C:$C,'Supply plan_distributor-wise'!$C51)</f>
        <v>150</v>
      </c>
      <c r="AB51" s="272">
        <f>SUMIFS('Retail_distributor-wise'!DT:DT,'Retail_distributor-wise'!$B:$B,'Supply plan_distributor-wise'!$B51,'Retail_distributor-wise'!$C:$C,'Supply plan_distributor-wise'!$C51)</f>
        <v>200</v>
      </c>
      <c r="AC51" s="272">
        <f>SUMIFS('Retail_distributor-wise'!DU:DU,'Retail_distributor-wise'!$B:$B,'Supply plan_distributor-wise'!$B51,'Retail_distributor-wise'!$C:$C,'Supply plan_distributor-wise'!$C51)</f>
        <v>250</v>
      </c>
      <c r="AD51" s="272">
        <f>SUMIFS('Retail_distributor-wise'!DV:DV,'Retail_distributor-wise'!$B:$B,'Supply plan_distributor-wise'!$B51,'Retail_distributor-wise'!$C:$C,'Supply plan_distributor-wise'!$C51)</f>
        <v>250</v>
      </c>
      <c r="AE51" s="272">
        <f>SUMIFS('Retail_distributor-wise'!DW:DW,'Retail_distributor-wise'!$B:$B,'Supply plan_distributor-wise'!$B51,'Retail_distributor-wise'!$C:$C,'Supply plan_distributor-wise'!$C51)</f>
        <v>325</v>
      </c>
      <c r="AF51" s="272">
        <f>SUMIFS('Retail_distributor-wise'!DX:DX,'Retail_distributor-wise'!$B:$B,'Supply plan_distributor-wise'!$B51,'Retail_distributor-wise'!$C:$C,'Supply plan_distributor-wise'!$C51)</f>
        <v>375</v>
      </c>
      <c r="AG51" s="272">
        <f>SUMIFS('Retail_distributor-wise'!DY:DY,'Retail_distributor-wise'!$B:$B,'Supply plan_distributor-wise'!$B51,'Retail_distributor-wise'!$C:$C,'Supply plan_distributor-wise'!$C51)</f>
        <v>425</v>
      </c>
      <c r="AH51" s="273">
        <f t="shared" si="1"/>
        <v>2900</v>
      </c>
      <c r="AI51" s="251"/>
      <c r="AJ51" s="186"/>
      <c r="AK51" s="272">
        <f>SUMIFS('Retail_distributor-wise'!BL:BL,'Retail_distributor-wise'!$B:$B,'Supply plan_distributor-wise'!$B51,'Retail_distributor-wise'!$C:$C,'Supply plan_distributor-wise'!$C51)</f>
        <v>175</v>
      </c>
      <c r="AL51" s="272">
        <f>SUMIFS('Retail_distributor-wise'!BM:BM,'Retail_distributor-wise'!$B:$B,'Supply plan_distributor-wise'!$B51,'Retail_distributor-wise'!$C:$C,'Supply plan_distributor-wise'!$C51)</f>
        <v>225</v>
      </c>
      <c r="AM51" s="272">
        <f>SUMIFS('Retail_distributor-wise'!BN:BN,'Retail_distributor-wise'!$B:$B,'Supply plan_distributor-wise'!$B51,'Retail_distributor-wise'!$C:$C,'Supply plan_distributor-wise'!$C51)</f>
        <v>200</v>
      </c>
      <c r="AN51" s="272">
        <f>SUMIFS('Retail_distributor-wise'!BO:BO,'Retail_distributor-wise'!$B:$B,'Supply plan_distributor-wise'!$B51,'Retail_distributor-wise'!$C:$C,'Supply plan_distributor-wise'!$C51)</f>
        <v>175</v>
      </c>
      <c r="AO51" s="272">
        <f>SUMIFS('Retail_distributor-wise'!BP:BP,'Retail_distributor-wise'!$B:$B,'Supply plan_distributor-wise'!$B51,'Retail_distributor-wise'!$C:$C,'Supply plan_distributor-wise'!$C51)</f>
        <v>150</v>
      </c>
      <c r="AP51" s="272">
        <f>SUMIFS('Retail_distributor-wise'!BQ:BQ,'Retail_distributor-wise'!$B:$B,'Supply plan_distributor-wise'!$B51,'Retail_distributor-wise'!$C:$C,'Supply plan_distributor-wise'!$C51)</f>
        <v>150</v>
      </c>
      <c r="AQ51" s="272">
        <f>SUMIFS('Retail_distributor-wise'!BR:BR,'Retail_distributor-wise'!$B:$B,'Supply plan_distributor-wise'!$B51,'Retail_distributor-wise'!$C:$C,'Supply plan_distributor-wise'!$C51)</f>
        <v>200</v>
      </c>
      <c r="AR51" s="272">
        <f>SUMIFS('Retail_distributor-wise'!BS:BS,'Retail_distributor-wise'!$B:$B,'Supply plan_distributor-wise'!$B51,'Retail_distributor-wise'!$C:$C,'Supply plan_distributor-wise'!$C51)</f>
        <v>250</v>
      </c>
      <c r="AS51" s="272">
        <f>SUMIFS('Retail_distributor-wise'!BT:BT,'Retail_distributor-wise'!$B:$B,'Supply plan_distributor-wise'!$B51,'Retail_distributor-wise'!$C:$C,'Supply plan_distributor-wise'!$C51)</f>
        <v>250</v>
      </c>
      <c r="AT51" s="272">
        <f>SUMIFS('Retail_distributor-wise'!BU:BU,'Retail_distributor-wise'!$B:$B,'Supply plan_distributor-wise'!$B51,'Retail_distributor-wise'!$C:$C,'Supply plan_distributor-wise'!$C51)</f>
        <v>325</v>
      </c>
      <c r="AU51" s="272">
        <f>SUMIFS('Retail_distributor-wise'!BV:BV,'Retail_distributor-wise'!$B:$B,'Supply plan_distributor-wise'!$B51,'Retail_distributor-wise'!$C:$C,'Supply plan_distributor-wise'!$C51)</f>
        <v>375</v>
      </c>
      <c r="AV51" s="272">
        <f>SUMIFS('Retail_distributor-wise'!BW:BW,'Retail_distributor-wise'!$B:$B,'Supply plan_distributor-wise'!$B51,'Retail_distributor-wise'!$C:$C,'Supply plan_distributor-wise'!$C51)</f>
        <v>425</v>
      </c>
      <c r="AW51" s="273">
        <f t="shared" si="14"/>
        <v>2900</v>
      </c>
      <c r="AX51" s="165"/>
      <c r="AY51" s="171" t="s">
        <v>169</v>
      </c>
      <c r="AZ51" s="272">
        <f>SUMIFS(Distributor_projects!AV:AV,Distributor_projects!$B:$B,'Supply plan_distributor-wise'!$B51,Distributor_projects!$C:$C,'Supply plan_distributor-wise'!$C51)</f>
        <v>0</v>
      </c>
      <c r="BA51" s="272">
        <f>SUMIFS(Distributor_projects!AW:AW,Distributor_projects!$B:$B,'Supply plan_distributor-wise'!$B51,Distributor_projects!$C:$C,'Supply plan_distributor-wise'!$C51)</f>
        <v>0</v>
      </c>
      <c r="BB51" s="272">
        <f>SUMIFS(Distributor_projects!AX:AX,Distributor_projects!$B:$B,'Supply plan_distributor-wise'!$B51,Distributor_projects!$C:$C,'Supply plan_distributor-wise'!$C51)</f>
        <v>0</v>
      </c>
      <c r="BC51" s="272">
        <f>SUMIFS(Distributor_projects!AY:AY,Distributor_projects!$B:$B,'Supply plan_distributor-wise'!$B51,Distributor_projects!$C:$C,'Supply plan_distributor-wise'!$C51)</f>
        <v>0</v>
      </c>
      <c r="BD51" s="272">
        <f>SUMIFS(Distributor_projects!AZ:AZ,Distributor_projects!$B:$B,'Supply plan_distributor-wise'!$B51,Distributor_projects!$C:$C,'Supply plan_distributor-wise'!$C51)</f>
        <v>0</v>
      </c>
      <c r="BE51" s="272">
        <f>SUMIFS(Distributor_projects!BA:BA,Distributor_projects!$B:$B,'Supply plan_distributor-wise'!$B51,Distributor_projects!$C:$C,'Supply plan_distributor-wise'!$C51)</f>
        <v>80</v>
      </c>
      <c r="BF51" s="272">
        <f>SUMIFS(Distributor_projects!BB:BB,Distributor_projects!$B:$B,'Supply plan_distributor-wise'!$B51,Distributor_projects!$C:$C,'Supply plan_distributor-wise'!$C51)</f>
        <v>80</v>
      </c>
      <c r="BG51" s="272">
        <f>SUMIFS(Distributor_projects!BC:BC,Distributor_projects!$B:$B,'Supply plan_distributor-wise'!$B51,Distributor_projects!$C:$C,'Supply plan_distributor-wise'!$C51)</f>
        <v>80</v>
      </c>
      <c r="BH51" s="272">
        <f>SUMIFS(Distributor_projects!BD:BD,Distributor_projects!$B:$B,'Supply plan_distributor-wise'!$B51,Distributor_projects!$C:$C,'Supply plan_distributor-wise'!$C51)</f>
        <v>80</v>
      </c>
      <c r="BI51" s="272">
        <f>SUMIFS(Distributor_projects!BE:BE,Distributor_projects!$B:$B,'Supply plan_distributor-wise'!$B51,Distributor_projects!$C:$C,'Supply plan_distributor-wise'!$C51)</f>
        <v>80</v>
      </c>
      <c r="BJ51" s="272">
        <f>SUMIFS(Distributor_projects!BF:BF,Distributor_projects!$B:$B,'Supply plan_distributor-wise'!$B51,Distributor_projects!$C:$C,'Supply plan_distributor-wise'!$C51)</f>
        <v>80</v>
      </c>
      <c r="BK51" s="272">
        <f>SUMIFS(Distributor_projects!BG:BG,Distributor_projects!$B:$B,'Supply plan_distributor-wise'!$B51,Distributor_projects!$C:$C,'Supply plan_distributor-wise'!$C51)</f>
        <v>80</v>
      </c>
      <c r="BL51" s="273">
        <f t="shared" si="2"/>
        <v>560</v>
      </c>
      <c r="BM51" s="165"/>
      <c r="BN51" s="171" t="s">
        <v>169</v>
      </c>
      <c r="BO51" s="185">
        <f>SUMIFS(Distributor_projects!BJ:BJ,Distributor_projects!$B:$B,'Supply plan_distributor-wise'!$B51,Distributor_projects!$C:$C,'Supply plan_distributor-wise'!$C51)</f>
        <v>0</v>
      </c>
      <c r="BP51" s="185">
        <f>SUMIFS(Distributor_projects!BK:BK,Distributor_projects!$B:$B,'Supply plan_distributor-wise'!$B51,Distributor_projects!$C:$C,'Supply plan_distributor-wise'!$C51)</f>
        <v>0</v>
      </c>
      <c r="BQ51" s="185">
        <f>SUMIFS(Distributor_projects!BL:BL,Distributor_projects!$B:$B,'Supply plan_distributor-wise'!$B51,Distributor_projects!$C:$C,'Supply plan_distributor-wise'!$C51)</f>
        <v>0</v>
      </c>
      <c r="BR51" s="185">
        <f>SUMIFS(Distributor_projects!BM:BM,Distributor_projects!$B:$B,'Supply plan_distributor-wise'!$B51,Distributor_projects!$C:$C,'Supply plan_distributor-wise'!$C51)</f>
        <v>0</v>
      </c>
      <c r="BS51" s="185">
        <f>SUMIFS(Distributor_projects!BN:BN,Distributor_projects!$B:$B,'Supply plan_distributor-wise'!$B51,Distributor_projects!$C:$C,'Supply plan_distributor-wise'!$C51)</f>
        <v>0</v>
      </c>
      <c r="BT51" s="185">
        <f>SUMIFS(Distributor_projects!BO:BO,Distributor_projects!$B:$B,'Supply plan_distributor-wise'!$B51,Distributor_projects!$C:$C,'Supply plan_distributor-wise'!$C51)</f>
        <v>19.999999999999996</v>
      </c>
      <c r="BU51" s="185">
        <f>SUMIFS(Distributor_projects!BP:BP,Distributor_projects!$B:$B,'Supply plan_distributor-wise'!$B51,Distributor_projects!$C:$C,'Supply plan_distributor-wise'!$C51)</f>
        <v>19.999999999999996</v>
      </c>
      <c r="BV51" s="185">
        <f>SUMIFS(Distributor_projects!BQ:BQ,Distributor_projects!$B:$B,'Supply plan_distributor-wise'!$B51,Distributor_projects!$C:$C,'Supply plan_distributor-wise'!$C51)</f>
        <v>19.999999999999996</v>
      </c>
      <c r="BW51" s="185">
        <f>SUMIFS(Distributor_projects!BR:BR,Distributor_projects!$B:$B,'Supply plan_distributor-wise'!$B51,Distributor_projects!$C:$C,'Supply plan_distributor-wise'!$C51)</f>
        <v>19.999999999999996</v>
      </c>
      <c r="BX51" s="185">
        <f>SUMIFS(Distributor_projects!BS:BS,Distributor_projects!$B:$B,'Supply plan_distributor-wise'!$B51,Distributor_projects!$C:$C,'Supply plan_distributor-wise'!$C51)</f>
        <v>19.999999999999996</v>
      </c>
      <c r="BY51" s="185">
        <f>SUMIFS(Distributor_projects!BT:BT,Distributor_projects!$B:$B,'Supply plan_distributor-wise'!$B51,Distributor_projects!$C:$C,'Supply plan_distributor-wise'!$C51)</f>
        <v>19.999999999999996</v>
      </c>
      <c r="BZ51" s="185">
        <f>SUMIFS(Distributor_projects!BU:BU,Distributor_projects!$B:$B,'Supply plan_distributor-wise'!$B51,Distributor_projects!$C:$C,'Supply plan_distributor-wise'!$C51)</f>
        <v>19.999999999999996</v>
      </c>
      <c r="CA51" s="273">
        <f t="shared" si="3"/>
        <v>139.99999999999997</v>
      </c>
      <c r="CB51" s="165"/>
      <c r="CC51" s="152"/>
      <c r="CD51" s="171" t="s">
        <v>169</v>
      </c>
      <c r="CE51" s="161" t="str">
        <f>CD51</f>
        <v>Telangana - New Plant</v>
      </c>
      <c r="CF51" s="161" t="str">
        <f t="shared" ref="CF51:CO51" si="15">CE51</f>
        <v>Telangana - New Plant</v>
      </c>
      <c r="CG51" s="161" t="str">
        <f t="shared" si="15"/>
        <v>Telangana - New Plant</v>
      </c>
      <c r="CH51" s="161" t="str">
        <f t="shared" si="15"/>
        <v>Telangana - New Plant</v>
      </c>
      <c r="CI51" s="161" t="str">
        <f t="shared" si="15"/>
        <v>Telangana - New Plant</v>
      </c>
      <c r="CJ51" s="161" t="str">
        <f t="shared" si="15"/>
        <v>Telangana - New Plant</v>
      </c>
      <c r="CK51" s="161" t="str">
        <f t="shared" si="15"/>
        <v>Telangana - New Plant</v>
      </c>
      <c r="CL51" s="161" t="str">
        <f t="shared" si="15"/>
        <v>Telangana - New Plant</v>
      </c>
      <c r="CM51" s="161" t="str">
        <f t="shared" si="15"/>
        <v>Telangana - New Plant</v>
      </c>
      <c r="CN51" s="161" t="str">
        <f t="shared" si="15"/>
        <v>Telangana - New Plant</v>
      </c>
      <c r="CO51" s="161" t="str">
        <f t="shared" si="15"/>
        <v>Telangana - New Plant</v>
      </c>
      <c r="CP51" s="161" t="s">
        <v>169</v>
      </c>
      <c r="CQ51" s="161" t="s">
        <v>169</v>
      </c>
      <c r="CR51" s="161" t="s">
        <v>169</v>
      </c>
      <c r="CS51" s="161" t="s">
        <v>169</v>
      </c>
      <c r="CT51" s="161" t="s">
        <v>169</v>
      </c>
      <c r="CU51" s="161" t="s">
        <v>169</v>
      </c>
      <c r="CV51" s="161" t="s">
        <v>169</v>
      </c>
      <c r="CW51" s="161" t="s">
        <v>169</v>
      </c>
      <c r="CX51" s="161" t="s">
        <v>169</v>
      </c>
      <c r="CY51" s="161" t="s">
        <v>169</v>
      </c>
      <c r="CZ51" s="161" t="s">
        <v>169</v>
      </c>
      <c r="DA51" s="161" t="s">
        <v>169</v>
      </c>
      <c r="DB51" s="171" t="s">
        <v>118</v>
      </c>
      <c r="DC51" s="171" t="s">
        <v>118</v>
      </c>
      <c r="DD51" s="171" t="s">
        <v>118</v>
      </c>
      <c r="DE51" s="171" t="s">
        <v>118</v>
      </c>
      <c r="DF51" s="171" t="s">
        <v>118</v>
      </c>
      <c r="DG51" s="171" t="s">
        <v>118</v>
      </c>
      <c r="DH51" s="171" t="s">
        <v>118</v>
      </c>
      <c r="DI51" s="171" t="s">
        <v>118</v>
      </c>
      <c r="DJ51" s="171" t="s">
        <v>118</v>
      </c>
      <c r="DK51" s="171" t="s">
        <v>118</v>
      </c>
      <c r="DL51" s="171" t="s">
        <v>118</v>
      </c>
      <c r="DM51" s="171" t="s">
        <v>118</v>
      </c>
      <c r="DN51" s="171" t="s">
        <v>169</v>
      </c>
      <c r="DO51" s="171" t="s">
        <v>169</v>
      </c>
      <c r="DP51" s="171" t="s">
        <v>169</v>
      </c>
      <c r="DQ51" s="171" t="s">
        <v>169</v>
      </c>
      <c r="DR51" s="171" t="s">
        <v>169</v>
      </c>
      <c r="DS51" s="171" t="s">
        <v>169</v>
      </c>
      <c r="DT51" s="171" t="s">
        <v>169</v>
      </c>
      <c r="DU51" s="171" t="s">
        <v>169</v>
      </c>
      <c r="DV51" s="171" t="s">
        <v>169</v>
      </c>
      <c r="DW51" s="171" t="s">
        <v>169</v>
      </c>
      <c r="DX51" s="171" t="s">
        <v>169</v>
      </c>
      <c r="DY51" s="171" t="s">
        <v>169</v>
      </c>
      <c r="DZ51" s="181" t="s">
        <v>118</v>
      </c>
      <c r="EA51" s="171" t="str">
        <f>DZ51</f>
        <v>Real Ispat</v>
      </c>
      <c r="EB51" s="171" t="str">
        <f t="shared" ref="EB51:EK51" si="16">EA51</f>
        <v>Real Ispat</v>
      </c>
      <c r="EC51" s="171" t="str">
        <f t="shared" si="16"/>
        <v>Real Ispat</v>
      </c>
      <c r="ED51" s="171" t="str">
        <f t="shared" si="16"/>
        <v>Real Ispat</v>
      </c>
      <c r="EE51" s="171" t="str">
        <f t="shared" si="16"/>
        <v>Real Ispat</v>
      </c>
      <c r="EF51" s="171" t="str">
        <f t="shared" si="16"/>
        <v>Real Ispat</v>
      </c>
      <c r="EG51" s="171" t="str">
        <f t="shared" si="16"/>
        <v>Real Ispat</v>
      </c>
      <c r="EH51" s="171" t="str">
        <f t="shared" si="16"/>
        <v>Real Ispat</v>
      </c>
      <c r="EI51" s="171" t="str">
        <f t="shared" si="16"/>
        <v>Real Ispat</v>
      </c>
      <c r="EJ51" s="171" t="str">
        <f t="shared" si="16"/>
        <v>Real Ispat</v>
      </c>
      <c r="EK51" s="171" t="str">
        <f t="shared" si="16"/>
        <v>Real Ispat</v>
      </c>
    </row>
    <row r="52" spans="1:141" ht="15">
      <c r="A52" s="161" t="s">
        <v>330</v>
      </c>
      <c r="B52" s="162" t="s">
        <v>360</v>
      </c>
      <c r="C52" s="161" t="s">
        <v>360</v>
      </c>
      <c r="D52" s="161" t="s">
        <v>14</v>
      </c>
      <c r="E52" s="168" t="s">
        <v>687</v>
      </c>
      <c r="F52" s="168" t="s">
        <v>169</v>
      </c>
      <c r="G52" s="272">
        <f>SUMIFS('Retail_distributor-wise'!CZ:CZ,'Retail_distributor-wise'!$B:$B,'Supply plan_distributor-wise'!$B52,'Retail_distributor-wise'!$C:$C,'Supply plan_distributor-wise'!$C52)</f>
        <v>0</v>
      </c>
      <c r="H52" s="272">
        <f>SUMIFS('Retail_distributor-wise'!DA:DA,'Retail_distributor-wise'!$B:$B,'Supply plan_distributor-wise'!$B52,'Retail_distributor-wise'!$C:$C,'Supply plan_distributor-wise'!$C52)</f>
        <v>0</v>
      </c>
      <c r="I52" s="272">
        <f>SUMIFS('Retail_distributor-wise'!DB:DB,'Retail_distributor-wise'!$B:$B,'Supply plan_distributor-wise'!$B52,'Retail_distributor-wise'!$C:$C,'Supply plan_distributor-wise'!$C52)</f>
        <v>0</v>
      </c>
      <c r="J52" s="272">
        <f>SUMIFS('Retail_distributor-wise'!DC:DC,'Retail_distributor-wise'!$B:$B,'Supply plan_distributor-wise'!$B52,'Retail_distributor-wise'!$C:$C,'Supply plan_distributor-wise'!$C52)</f>
        <v>0</v>
      </c>
      <c r="K52" s="272">
        <f>SUMIFS('Retail_distributor-wise'!DD:DD,'Retail_distributor-wise'!$B:$B,'Supply plan_distributor-wise'!$B52,'Retail_distributor-wise'!$C:$C,'Supply plan_distributor-wise'!$C52)</f>
        <v>0</v>
      </c>
      <c r="L52" s="272">
        <f>SUMIFS('Retail_distributor-wise'!DE:DE,'Retail_distributor-wise'!$B:$B,'Supply plan_distributor-wise'!$B52,'Retail_distributor-wise'!$C:$C,'Supply plan_distributor-wise'!$C52)</f>
        <v>0</v>
      </c>
      <c r="M52" s="272">
        <f>SUMIFS('Retail_distributor-wise'!DF:DF,'Retail_distributor-wise'!$B:$B,'Supply plan_distributor-wise'!$B52,'Retail_distributor-wise'!$C:$C,'Supply plan_distributor-wise'!$C52)</f>
        <v>0</v>
      </c>
      <c r="N52" s="272">
        <f>SUMIFS('Retail_distributor-wise'!DG:DG,'Retail_distributor-wise'!$B:$B,'Supply plan_distributor-wise'!$B52,'Retail_distributor-wise'!$C:$C,'Supply plan_distributor-wise'!$C52)</f>
        <v>0</v>
      </c>
      <c r="O52" s="272">
        <f>SUMIFS('Retail_distributor-wise'!DH:DH,'Retail_distributor-wise'!$B:$B,'Supply plan_distributor-wise'!$B52,'Retail_distributor-wise'!$C:$C,'Supply plan_distributor-wise'!$C52)</f>
        <v>0</v>
      </c>
      <c r="P52" s="272">
        <f>SUMIFS('Retail_distributor-wise'!DI:DI,'Retail_distributor-wise'!$B:$B,'Supply plan_distributor-wise'!$B52,'Retail_distributor-wise'!$C:$C,'Supply plan_distributor-wise'!$C52)</f>
        <v>0</v>
      </c>
      <c r="Q52" s="272">
        <f>SUMIFS('Retail_distributor-wise'!DJ:DJ,'Retail_distributor-wise'!$B:$B,'Supply plan_distributor-wise'!$B52,'Retail_distributor-wise'!$C:$C,'Supply plan_distributor-wise'!$C52)</f>
        <v>0</v>
      </c>
      <c r="R52" s="272">
        <f>SUMIFS('Retail_distributor-wise'!DK:DK,'Retail_distributor-wise'!$B:$B,'Supply plan_distributor-wise'!$B52,'Retail_distributor-wise'!$C:$C,'Supply plan_distributor-wise'!$C52)</f>
        <v>0</v>
      </c>
      <c r="S52" s="273">
        <f t="shared" si="0"/>
        <v>0</v>
      </c>
      <c r="T52" s="251"/>
      <c r="U52" s="161" t="s">
        <v>165</v>
      </c>
      <c r="V52" s="272">
        <f>SUMIFS('Retail_distributor-wise'!DN:DN,'Retail_distributor-wise'!$B:$B,'Supply plan_distributor-wise'!$B52,'Retail_distributor-wise'!$C:$C,'Supply plan_distributor-wise'!$C52)</f>
        <v>0</v>
      </c>
      <c r="W52" s="272">
        <f>SUMIFS('Retail_distributor-wise'!DO:DO,'Retail_distributor-wise'!$B:$B,'Supply plan_distributor-wise'!$B52,'Retail_distributor-wise'!$C:$C,'Supply plan_distributor-wise'!$C52)</f>
        <v>0</v>
      </c>
      <c r="X52" s="272">
        <f>SUMIFS('Retail_distributor-wise'!DP:DP,'Retail_distributor-wise'!$B:$B,'Supply plan_distributor-wise'!$B52,'Retail_distributor-wise'!$C:$C,'Supply plan_distributor-wise'!$C52)</f>
        <v>0</v>
      </c>
      <c r="Y52" s="272">
        <f>SUMIFS('Retail_distributor-wise'!DQ:DQ,'Retail_distributor-wise'!$B:$B,'Supply plan_distributor-wise'!$B52,'Retail_distributor-wise'!$C:$C,'Supply plan_distributor-wise'!$C52)</f>
        <v>0</v>
      </c>
      <c r="Z52" s="272">
        <f>SUMIFS('Retail_distributor-wise'!DR:DR,'Retail_distributor-wise'!$B:$B,'Supply plan_distributor-wise'!$B52,'Retail_distributor-wise'!$C:$C,'Supply plan_distributor-wise'!$C52)</f>
        <v>0</v>
      </c>
      <c r="AA52" s="272">
        <f>SUMIFS('Retail_distributor-wise'!DS:DS,'Retail_distributor-wise'!$B:$B,'Supply plan_distributor-wise'!$B52,'Retail_distributor-wise'!$C:$C,'Supply plan_distributor-wise'!$C52)</f>
        <v>0</v>
      </c>
      <c r="AB52" s="272">
        <f>SUMIFS('Retail_distributor-wise'!DT:DT,'Retail_distributor-wise'!$B:$B,'Supply plan_distributor-wise'!$B52,'Retail_distributor-wise'!$C:$C,'Supply plan_distributor-wise'!$C52)</f>
        <v>0</v>
      </c>
      <c r="AC52" s="272">
        <f>SUMIFS('Retail_distributor-wise'!DU:DU,'Retail_distributor-wise'!$B:$B,'Supply plan_distributor-wise'!$B52,'Retail_distributor-wise'!$C:$C,'Supply plan_distributor-wise'!$C52)</f>
        <v>0</v>
      </c>
      <c r="AD52" s="272">
        <f>SUMIFS('Retail_distributor-wise'!DV:DV,'Retail_distributor-wise'!$B:$B,'Supply plan_distributor-wise'!$B52,'Retail_distributor-wise'!$C:$C,'Supply plan_distributor-wise'!$C52)</f>
        <v>0</v>
      </c>
      <c r="AE52" s="272">
        <f>SUMIFS('Retail_distributor-wise'!DW:DW,'Retail_distributor-wise'!$B:$B,'Supply plan_distributor-wise'!$B52,'Retail_distributor-wise'!$C:$C,'Supply plan_distributor-wise'!$C52)</f>
        <v>0</v>
      </c>
      <c r="AF52" s="272">
        <f>SUMIFS('Retail_distributor-wise'!DX:DX,'Retail_distributor-wise'!$B:$B,'Supply plan_distributor-wise'!$B52,'Retail_distributor-wise'!$C:$C,'Supply plan_distributor-wise'!$C52)</f>
        <v>0</v>
      </c>
      <c r="AG52" s="272">
        <f>SUMIFS('Retail_distributor-wise'!DY:DY,'Retail_distributor-wise'!$B:$B,'Supply plan_distributor-wise'!$B52,'Retail_distributor-wise'!$C:$C,'Supply plan_distributor-wise'!$C52)</f>
        <v>0</v>
      </c>
      <c r="AH52" s="273">
        <f t="shared" si="1"/>
        <v>0</v>
      </c>
      <c r="AI52" s="251"/>
      <c r="AJ52" s="186"/>
      <c r="AK52" s="272">
        <f>SUMIFS('Retail_distributor-wise'!BL:BL,'Retail_distributor-wise'!$B:$B,'Supply plan_distributor-wise'!$B52,'Retail_distributor-wise'!$C:$C,'Supply plan_distributor-wise'!$C52)</f>
        <v>0</v>
      </c>
      <c r="AL52" s="272">
        <f>SUMIFS('Retail_distributor-wise'!BM:BM,'Retail_distributor-wise'!$B:$B,'Supply plan_distributor-wise'!$B52,'Retail_distributor-wise'!$C:$C,'Supply plan_distributor-wise'!$C52)</f>
        <v>0</v>
      </c>
      <c r="AM52" s="272">
        <f>SUMIFS('Retail_distributor-wise'!BN:BN,'Retail_distributor-wise'!$B:$B,'Supply plan_distributor-wise'!$B52,'Retail_distributor-wise'!$C:$C,'Supply plan_distributor-wise'!$C52)</f>
        <v>0</v>
      </c>
      <c r="AN52" s="272">
        <f>SUMIFS('Retail_distributor-wise'!BO:BO,'Retail_distributor-wise'!$B:$B,'Supply plan_distributor-wise'!$B52,'Retail_distributor-wise'!$C:$C,'Supply plan_distributor-wise'!$C52)</f>
        <v>0</v>
      </c>
      <c r="AO52" s="272">
        <f>SUMIFS('Retail_distributor-wise'!BP:BP,'Retail_distributor-wise'!$B:$B,'Supply plan_distributor-wise'!$B52,'Retail_distributor-wise'!$C:$C,'Supply plan_distributor-wise'!$C52)</f>
        <v>0</v>
      </c>
      <c r="AP52" s="272">
        <f>SUMIFS('Retail_distributor-wise'!BQ:BQ,'Retail_distributor-wise'!$B:$B,'Supply plan_distributor-wise'!$B52,'Retail_distributor-wise'!$C:$C,'Supply plan_distributor-wise'!$C52)</f>
        <v>0</v>
      </c>
      <c r="AQ52" s="272">
        <f>SUMIFS('Retail_distributor-wise'!BR:BR,'Retail_distributor-wise'!$B:$B,'Supply plan_distributor-wise'!$B52,'Retail_distributor-wise'!$C:$C,'Supply plan_distributor-wise'!$C52)</f>
        <v>0</v>
      </c>
      <c r="AR52" s="272">
        <f>SUMIFS('Retail_distributor-wise'!BS:BS,'Retail_distributor-wise'!$B:$B,'Supply plan_distributor-wise'!$B52,'Retail_distributor-wise'!$C:$C,'Supply plan_distributor-wise'!$C52)</f>
        <v>0</v>
      </c>
      <c r="AS52" s="272">
        <f>SUMIFS('Retail_distributor-wise'!BT:BT,'Retail_distributor-wise'!$B:$B,'Supply plan_distributor-wise'!$B52,'Retail_distributor-wise'!$C:$C,'Supply plan_distributor-wise'!$C52)</f>
        <v>0</v>
      </c>
      <c r="AT52" s="272">
        <f>SUMIFS('Retail_distributor-wise'!BU:BU,'Retail_distributor-wise'!$B:$B,'Supply plan_distributor-wise'!$B52,'Retail_distributor-wise'!$C:$C,'Supply plan_distributor-wise'!$C52)</f>
        <v>0</v>
      </c>
      <c r="AU52" s="272">
        <f>SUMIFS('Retail_distributor-wise'!BV:BV,'Retail_distributor-wise'!$B:$B,'Supply plan_distributor-wise'!$B52,'Retail_distributor-wise'!$C:$C,'Supply plan_distributor-wise'!$C52)</f>
        <v>0</v>
      </c>
      <c r="AV52" s="272">
        <f>SUMIFS('Retail_distributor-wise'!BW:BW,'Retail_distributor-wise'!$B:$B,'Supply plan_distributor-wise'!$B52,'Retail_distributor-wise'!$C:$C,'Supply plan_distributor-wise'!$C52)</f>
        <v>0</v>
      </c>
      <c r="AW52" s="273">
        <f t="shared" si="14"/>
        <v>0</v>
      </c>
      <c r="AX52" s="165"/>
      <c r="AY52" s="171" t="s">
        <v>169</v>
      </c>
      <c r="AZ52" s="272">
        <f>SUMIFS(Distributor_projects!AV:AV,Distributor_projects!$B:$B,'Supply plan_distributor-wise'!$B52,Distributor_projects!$C:$C,'Supply plan_distributor-wise'!$C52)</f>
        <v>0</v>
      </c>
      <c r="BA52" s="272">
        <f>SUMIFS(Distributor_projects!AW:AW,Distributor_projects!$B:$B,'Supply plan_distributor-wise'!$B52,Distributor_projects!$C:$C,'Supply plan_distributor-wise'!$C52)</f>
        <v>0</v>
      </c>
      <c r="BB52" s="272">
        <f>SUMIFS(Distributor_projects!AX:AX,Distributor_projects!$B:$B,'Supply plan_distributor-wise'!$B52,Distributor_projects!$C:$C,'Supply plan_distributor-wise'!$C52)</f>
        <v>0</v>
      </c>
      <c r="BC52" s="272">
        <f>SUMIFS(Distributor_projects!AY:AY,Distributor_projects!$B:$B,'Supply plan_distributor-wise'!$B52,Distributor_projects!$C:$C,'Supply plan_distributor-wise'!$C52)</f>
        <v>0</v>
      </c>
      <c r="BD52" s="272">
        <f>SUMIFS(Distributor_projects!AZ:AZ,Distributor_projects!$B:$B,'Supply plan_distributor-wise'!$B52,Distributor_projects!$C:$C,'Supply plan_distributor-wise'!$C52)</f>
        <v>0</v>
      </c>
      <c r="BE52" s="272">
        <f>SUMIFS(Distributor_projects!BA:BA,Distributor_projects!$B:$B,'Supply plan_distributor-wise'!$B52,Distributor_projects!$C:$C,'Supply plan_distributor-wise'!$C52)</f>
        <v>0</v>
      </c>
      <c r="BF52" s="272">
        <f>SUMIFS(Distributor_projects!BB:BB,Distributor_projects!$B:$B,'Supply plan_distributor-wise'!$B52,Distributor_projects!$C:$C,'Supply plan_distributor-wise'!$C52)</f>
        <v>0</v>
      </c>
      <c r="BG52" s="272">
        <f>SUMIFS(Distributor_projects!BC:BC,Distributor_projects!$B:$B,'Supply plan_distributor-wise'!$B52,Distributor_projects!$C:$C,'Supply plan_distributor-wise'!$C52)</f>
        <v>0</v>
      </c>
      <c r="BH52" s="272">
        <f>SUMIFS(Distributor_projects!BD:BD,Distributor_projects!$B:$B,'Supply plan_distributor-wise'!$B52,Distributor_projects!$C:$C,'Supply plan_distributor-wise'!$C52)</f>
        <v>0</v>
      </c>
      <c r="BI52" s="272">
        <f>SUMIFS(Distributor_projects!BE:BE,Distributor_projects!$B:$B,'Supply plan_distributor-wise'!$B52,Distributor_projects!$C:$C,'Supply plan_distributor-wise'!$C52)</f>
        <v>0</v>
      </c>
      <c r="BJ52" s="272">
        <f>SUMIFS(Distributor_projects!BF:BF,Distributor_projects!$B:$B,'Supply plan_distributor-wise'!$B52,Distributor_projects!$C:$C,'Supply plan_distributor-wise'!$C52)</f>
        <v>0</v>
      </c>
      <c r="BK52" s="272">
        <f>SUMIFS(Distributor_projects!BG:BG,Distributor_projects!$B:$B,'Supply plan_distributor-wise'!$B52,Distributor_projects!$C:$C,'Supply plan_distributor-wise'!$C52)</f>
        <v>0</v>
      </c>
      <c r="BL52" s="273">
        <f t="shared" si="2"/>
        <v>0</v>
      </c>
      <c r="BM52" s="165"/>
      <c r="BN52" s="171" t="s">
        <v>169</v>
      </c>
      <c r="BO52" s="185">
        <f>SUMIFS(Distributor_projects!BJ:BJ,Distributor_projects!$B:$B,'Supply plan_distributor-wise'!$B52,Distributor_projects!$C:$C,'Supply plan_distributor-wise'!$C52)</f>
        <v>0</v>
      </c>
      <c r="BP52" s="185">
        <f>SUMIFS(Distributor_projects!BK:BK,Distributor_projects!$B:$B,'Supply plan_distributor-wise'!$B52,Distributor_projects!$C:$C,'Supply plan_distributor-wise'!$C52)</f>
        <v>0</v>
      </c>
      <c r="BQ52" s="185">
        <f>SUMIFS(Distributor_projects!BL:BL,Distributor_projects!$B:$B,'Supply plan_distributor-wise'!$B52,Distributor_projects!$C:$C,'Supply plan_distributor-wise'!$C52)</f>
        <v>0</v>
      </c>
      <c r="BR52" s="185">
        <f>SUMIFS(Distributor_projects!BM:BM,Distributor_projects!$B:$B,'Supply plan_distributor-wise'!$B52,Distributor_projects!$C:$C,'Supply plan_distributor-wise'!$C52)</f>
        <v>0</v>
      </c>
      <c r="BS52" s="185">
        <f>SUMIFS(Distributor_projects!BN:BN,Distributor_projects!$B:$B,'Supply plan_distributor-wise'!$B52,Distributor_projects!$C:$C,'Supply plan_distributor-wise'!$C52)</f>
        <v>0</v>
      </c>
      <c r="BT52" s="185">
        <f>SUMIFS(Distributor_projects!BO:BO,Distributor_projects!$B:$B,'Supply plan_distributor-wise'!$B52,Distributor_projects!$C:$C,'Supply plan_distributor-wise'!$C52)</f>
        <v>0</v>
      </c>
      <c r="BU52" s="185">
        <f>SUMIFS(Distributor_projects!BP:BP,Distributor_projects!$B:$B,'Supply plan_distributor-wise'!$B52,Distributor_projects!$C:$C,'Supply plan_distributor-wise'!$C52)</f>
        <v>0</v>
      </c>
      <c r="BV52" s="185">
        <f>SUMIFS(Distributor_projects!BQ:BQ,Distributor_projects!$B:$B,'Supply plan_distributor-wise'!$B52,Distributor_projects!$C:$C,'Supply plan_distributor-wise'!$C52)</f>
        <v>0</v>
      </c>
      <c r="BW52" s="185">
        <f>SUMIFS(Distributor_projects!BR:BR,Distributor_projects!$B:$B,'Supply plan_distributor-wise'!$B52,Distributor_projects!$C:$C,'Supply plan_distributor-wise'!$C52)</f>
        <v>0</v>
      </c>
      <c r="BX52" s="185">
        <f>SUMIFS(Distributor_projects!BS:BS,Distributor_projects!$B:$B,'Supply plan_distributor-wise'!$B52,Distributor_projects!$C:$C,'Supply plan_distributor-wise'!$C52)</f>
        <v>0</v>
      </c>
      <c r="BY52" s="185">
        <f>SUMIFS(Distributor_projects!BT:BT,Distributor_projects!$B:$B,'Supply plan_distributor-wise'!$B52,Distributor_projects!$C:$C,'Supply plan_distributor-wise'!$C52)</f>
        <v>0</v>
      </c>
      <c r="BZ52" s="185">
        <f>SUMIFS(Distributor_projects!BU:BU,Distributor_projects!$B:$B,'Supply plan_distributor-wise'!$B52,Distributor_projects!$C:$C,'Supply plan_distributor-wise'!$C52)</f>
        <v>0</v>
      </c>
      <c r="CA52" s="273">
        <f t="shared" si="3"/>
        <v>0</v>
      </c>
      <c r="CB52" s="165"/>
      <c r="CC52" s="152"/>
      <c r="CD52" s="171" t="s">
        <v>169</v>
      </c>
      <c r="CE52" s="171" t="s">
        <v>169</v>
      </c>
      <c r="CF52" s="171" t="s">
        <v>169</v>
      </c>
      <c r="CG52" s="171" t="s">
        <v>169</v>
      </c>
      <c r="CH52" s="171" t="s">
        <v>169</v>
      </c>
      <c r="CI52" s="171" t="s">
        <v>169</v>
      </c>
      <c r="CJ52" s="171" t="s">
        <v>169</v>
      </c>
      <c r="CK52" s="171" t="s">
        <v>169</v>
      </c>
      <c r="CL52" s="171" t="s">
        <v>169</v>
      </c>
      <c r="CM52" s="171" t="s">
        <v>169</v>
      </c>
      <c r="CN52" s="171" t="s">
        <v>169</v>
      </c>
      <c r="CO52" s="171" t="s">
        <v>169</v>
      </c>
      <c r="CP52" s="171" t="s">
        <v>169</v>
      </c>
      <c r="CQ52" s="171" t="s">
        <v>169</v>
      </c>
      <c r="CR52" s="171" t="s">
        <v>169</v>
      </c>
      <c r="CS52" s="171" t="s">
        <v>169</v>
      </c>
      <c r="CT52" s="171" t="s">
        <v>169</v>
      </c>
      <c r="CU52" s="171" t="s">
        <v>169</v>
      </c>
      <c r="CV52" s="171" t="s">
        <v>169</v>
      </c>
      <c r="CW52" s="171" t="s">
        <v>169</v>
      </c>
      <c r="CX52" s="171" t="s">
        <v>169</v>
      </c>
      <c r="CY52" s="171" t="s">
        <v>169</v>
      </c>
      <c r="CZ52" s="171" t="s">
        <v>169</v>
      </c>
      <c r="DA52" s="171" t="s">
        <v>169</v>
      </c>
      <c r="DB52" s="171" t="s">
        <v>169</v>
      </c>
      <c r="DC52" s="171" t="s">
        <v>169</v>
      </c>
      <c r="DD52" s="171" t="s">
        <v>169</v>
      </c>
      <c r="DE52" s="171" t="s">
        <v>169</v>
      </c>
      <c r="DF52" s="171" t="s">
        <v>169</v>
      </c>
      <c r="DG52" s="171" t="s">
        <v>169</v>
      </c>
      <c r="DH52" s="171" t="s">
        <v>169</v>
      </c>
      <c r="DI52" s="171" t="s">
        <v>169</v>
      </c>
      <c r="DJ52" s="171" t="s">
        <v>169</v>
      </c>
      <c r="DK52" s="171" t="s">
        <v>169</v>
      </c>
      <c r="DL52" s="171" t="s">
        <v>169</v>
      </c>
      <c r="DM52" s="171" t="s">
        <v>169</v>
      </c>
      <c r="DN52" s="171" t="s">
        <v>169</v>
      </c>
      <c r="DO52" s="171" t="s">
        <v>169</v>
      </c>
      <c r="DP52" s="171" t="s">
        <v>169</v>
      </c>
      <c r="DQ52" s="171" t="s">
        <v>169</v>
      </c>
      <c r="DR52" s="171" t="s">
        <v>169</v>
      </c>
      <c r="DS52" s="171" t="s">
        <v>169</v>
      </c>
      <c r="DT52" s="171" t="s">
        <v>169</v>
      </c>
      <c r="DU52" s="171" t="s">
        <v>169</v>
      </c>
      <c r="DV52" s="171" t="s">
        <v>169</v>
      </c>
      <c r="DW52" s="171" t="s">
        <v>169</v>
      </c>
      <c r="DX52" s="171" t="s">
        <v>169</v>
      </c>
      <c r="DY52" s="171" t="s">
        <v>169</v>
      </c>
      <c r="DZ52" s="181" t="s">
        <v>118</v>
      </c>
      <c r="EA52" s="171" t="str">
        <f>DZ52</f>
        <v>Real Ispat</v>
      </c>
      <c r="EB52" s="171" t="str">
        <f t="shared" ref="EB52:EK52" si="17">EA52</f>
        <v>Real Ispat</v>
      </c>
      <c r="EC52" s="171" t="str">
        <f t="shared" si="17"/>
        <v>Real Ispat</v>
      </c>
      <c r="ED52" s="171" t="str">
        <f t="shared" si="17"/>
        <v>Real Ispat</v>
      </c>
      <c r="EE52" s="171" t="str">
        <f t="shared" si="17"/>
        <v>Real Ispat</v>
      </c>
      <c r="EF52" s="171" t="str">
        <f t="shared" si="17"/>
        <v>Real Ispat</v>
      </c>
      <c r="EG52" s="171" t="str">
        <f t="shared" si="17"/>
        <v>Real Ispat</v>
      </c>
      <c r="EH52" s="171" t="str">
        <f t="shared" si="17"/>
        <v>Real Ispat</v>
      </c>
      <c r="EI52" s="171" t="str">
        <f t="shared" si="17"/>
        <v>Real Ispat</v>
      </c>
      <c r="EJ52" s="171" t="str">
        <f t="shared" si="17"/>
        <v>Real Ispat</v>
      </c>
      <c r="EK52" s="171" t="str">
        <f t="shared" si="17"/>
        <v>Real Ispat</v>
      </c>
    </row>
    <row r="53" spans="1:141">
      <c r="A53" s="161" t="s">
        <v>327</v>
      </c>
      <c r="B53" s="162" t="s">
        <v>474</v>
      </c>
      <c r="C53" s="161" t="s">
        <v>361</v>
      </c>
      <c r="D53" s="161" t="s">
        <v>14</v>
      </c>
      <c r="E53" s="168" t="s">
        <v>687</v>
      </c>
      <c r="F53" s="168" t="s">
        <v>161</v>
      </c>
      <c r="G53" s="309">
        <f>SUMIFS('Retail_distributor-wise'!CZ:CZ,'Retail_distributor-wise'!$B:$B,'Supply plan_distributor-wise'!$B53,'Retail_distributor-wise'!$C:$C,'Supply plan_distributor-wise'!$C53)</f>
        <v>0</v>
      </c>
      <c r="H53" s="309">
        <f>SUMIFS('Retail_distributor-wise'!DA:DA,'Retail_distributor-wise'!$B:$B,'Supply plan_distributor-wise'!$B53,'Retail_distributor-wise'!$C:$C,'Supply plan_distributor-wise'!$C53)</f>
        <v>0</v>
      </c>
      <c r="I53" s="309">
        <f>SUMIFS('Retail_distributor-wise'!DB:DB,'Retail_distributor-wise'!$B:$B,'Supply plan_distributor-wise'!$B53,'Retail_distributor-wise'!$C:$C,'Supply plan_distributor-wise'!$C53)</f>
        <v>0</v>
      </c>
      <c r="J53" s="309">
        <f>SUMIFS('Retail_distributor-wise'!DC:DC,'Retail_distributor-wise'!$B:$B,'Supply plan_distributor-wise'!$B53,'Retail_distributor-wise'!$C:$C,'Supply plan_distributor-wise'!$C53)</f>
        <v>0</v>
      </c>
      <c r="K53" s="309">
        <f>SUMIFS('Retail_distributor-wise'!DD:DD,'Retail_distributor-wise'!$B:$B,'Supply plan_distributor-wise'!$B53,'Retail_distributor-wise'!$C:$C,'Supply plan_distributor-wise'!$C53)</f>
        <v>0</v>
      </c>
      <c r="L53" s="309">
        <f>SUMIFS('Retail_distributor-wise'!DE:DE,'Retail_distributor-wise'!$B:$B,'Supply plan_distributor-wise'!$B53,'Retail_distributor-wise'!$C:$C,'Supply plan_distributor-wise'!$C53)</f>
        <v>0</v>
      </c>
      <c r="M53" s="309">
        <f>SUMIFS('Retail_distributor-wise'!DF:DF,'Retail_distributor-wise'!$B:$B,'Supply plan_distributor-wise'!$B53,'Retail_distributor-wise'!$C:$C,'Supply plan_distributor-wise'!$C53)</f>
        <v>0</v>
      </c>
      <c r="N53" s="309">
        <f>SUMIFS('Retail_distributor-wise'!DG:DG,'Retail_distributor-wise'!$B:$B,'Supply plan_distributor-wise'!$B53,'Retail_distributor-wise'!$C:$C,'Supply plan_distributor-wise'!$C53)</f>
        <v>0</v>
      </c>
      <c r="O53" s="309">
        <f>SUMIFS('Retail_distributor-wise'!DH:DH,'Retail_distributor-wise'!$B:$B,'Supply plan_distributor-wise'!$B53,'Retail_distributor-wise'!$C:$C,'Supply plan_distributor-wise'!$C53)</f>
        <v>0</v>
      </c>
      <c r="P53" s="309">
        <f>SUMIFS('Retail_distributor-wise'!DI:DI,'Retail_distributor-wise'!$B:$B,'Supply plan_distributor-wise'!$B53,'Retail_distributor-wise'!$C:$C,'Supply plan_distributor-wise'!$C53)</f>
        <v>0</v>
      </c>
      <c r="Q53" s="309">
        <f>SUMIFS('Retail_distributor-wise'!DJ:DJ,'Retail_distributor-wise'!$B:$B,'Supply plan_distributor-wise'!$B53,'Retail_distributor-wise'!$C:$C,'Supply plan_distributor-wise'!$C53)</f>
        <v>0</v>
      </c>
      <c r="R53" s="309">
        <f>SUMIFS('Retail_distributor-wise'!DK:DK,'Retail_distributor-wise'!$B:$B,'Supply plan_distributor-wise'!$B53,'Retail_distributor-wise'!$C:$C,'Supply plan_distributor-wise'!$C53)</f>
        <v>0</v>
      </c>
      <c r="S53" s="310">
        <f t="shared" si="0"/>
        <v>0</v>
      </c>
      <c r="T53" s="251"/>
      <c r="U53" s="311"/>
      <c r="V53" s="309">
        <f>SUMIFS('Retail_distributor-wise'!DN:DN,'Retail_distributor-wise'!$B:$B,'Supply plan_distributor-wise'!$B53,'Retail_distributor-wise'!$C:$C,'Supply plan_distributor-wise'!$C53)</f>
        <v>0</v>
      </c>
      <c r="W53" s="309">
        <f>SUMIFS('Retail_distributor-wise'!DO:DO,'Retail_distributor-wise'!$B:$B,'Supply plan_distributor-wise'!$B53,'Retail_distributor-wise'!$C:$C,'Supply plan_distributor-wise'!$C53)</f>
        <v>0</v>
      </c>
      <c r="X53" s="309">
        <f>SUMIFS('Retail_distributor-wise'!DP:DP,'Retail_distributor-wise'!$B:$B,'Supply plan_distributor-wise'!$B53,'Retail_distributor-wise'!$C:$C,'Supply plan_distributor-wise'!$C53)</f>
        <v>0</v>
      </c>
      <c r="Y53" s="309">
        <f>SUMIFS('Retail_distributor-wise'!DQ:DQ,'Retail_distributor-wise'!$B:$B,'Supply plan_distributor-wise'!$B53,'Retail_distributor-wise'!$C:$C,'Supply plan_distributor-wise'!$C53)</f>
        <v>0</v>
      </c>
      <c r="Z53" s="309">
        <f>SUMIFS('Retail_distributor-wise'!DR:DR,'Retail_distributor-wise'!$B:$B,'Supply plan_distributor-wise'!$B53,'Retail_distributor-wise'!$C:$C,'Supply plan_distributor-wise'!$C53)</f>
        <v>0</v>
      </c>
      <c r="AA53" s="309">
        <f>SUMIFS('Retail_distributor-wise'!DS:DS,'Retail_distributor-wise'!$B:$B,'Supply plan_distributor-wise'!$B53,'Retail_distributor-wise'!$C:$C,'Supply plan_distributor-wise'!$C53)</f>
        <v>0</v>
      </c>
      <c r="AB53" s="309">
        <f>SUMIFS('Retail_distributor-wise'!DT:DT,'Retail_distributor-wise'!$B:$B,'Supply plan_distributor-wise'!$B53,'Retail_distributor-wise'!$C:$C,'Supply plan_distributor-wise'!$C53)</f>
        <v>0</v>
      </c>
      <c r="AC53" s="309">
        <f>SUMIFS('Retail_distributor-wise'!DU:DU,'Retail_distributor-wise'!$B:$B,'Supply plan_distributor-wise'!$B53,'Retail_distributor-wise'!$C:$C,'Supply plan_distributor-wise'!$C53)</f>
        <v>0</v>
      </c>
      <c r="AD53" s="309">
        <f>SUMIFS('Retail_distributor-wise'!DV:DV,'Retail_distributor-wise'!$B:$B,'Supply plan_distributor-wise'!$B53,'Retail_distributor-wise'!$C:$C,'Supply plan_distributor-wise'!$C53)</f>
        <v>0</v>
      </c>
      <c r="AE53" s="309">
        <f>SUMIFS('Retail_distributor-wise'!DW:DW,'Retail_distributor-wise'!$B:$B,'Supply plan_distributor-wise'!$B53,'Retail_distributor-wise'!$C:$C,'Supply plan_distributor-wise'!$C53)</f>
        <v>0</v>
      </c>
      <c r="AF53" s="309">
        <f>SUMIFS('Retail_distributor-wise'!DX:DX,'Retail_distributor-wise'!$B:$B,'Supply plan_distributor-wise'!$B53,'Retail_distributor-wise'!$C:$C,'Supply plan_distributor-wise'!$C53)</f>
        <v>0</v>
      </c>
      <c r="AG53" s="309">
        <f>SUMIFS('Retail_distributor-wise'!DY:DY,'Retail_distributor-wise'!$B:$B,'Supply plan_distributor-wise'!$B53,'Retail_distributor-wise'!$C:$C,'Supply plan_distributor-wise'!$C53)</f>
        <v>0</v>
      </c>
      <c r="AH53" s="310">
        <f t="shared" si="1"/>
        <v>0</v>
      </c>
      <c r="AI53" s="251"/>
      <c r="AJ53" s="186"/>
      <c r="AK53" s="272">
        <f>SUMIFS('Retail_distributor-wise'!BL:BL,'Retail_distributor-wise'!$B:$B,'Supply plan_distributor-wise'!$B53,'Retail_distributor-wise'!$C:$C,'Supply plan_distributor-wise'!$C53)</f>
        <v>200</v>
      </c>
      <c r="AL53" s="272">
        <f>SUMIFS('Retail_distributor-wise'!BM:BM,'Retail_distributor-wise'!$B:$B,'Supply plan_distributor-wise'!$B53,'Retail_distributor-wise'!$C:$C,'Supply plan_distributor-wise'!$C53)</f>
        <v>300</v>
      </c>
      <c r="AM53" s="272">
        <f>SUMIFS('Retail_distributor-wise'!BN:BN,'Retail_distributor-wise'!$B:$B,'Supply plan_distributor-wise'!$B53,'Retail_distributor-wise'!$C:$C,'Supply plan_distributor-wise'!$C53)</f>
        <v>250</v>
      </c>
      <c r="AN53" s="272">
        <f>SUMIFS('Retail_distributor-wise'!BO:BO,'Retail_distributor-wise'!$B:$B,'Supply plan_distributor-wise'!$B53,'Retail_distributor-wise'!$C:$C,'Supply plan_distributor-wise'!$C53)</f>
        <v>200</v>
      </c>
      <c r="AO53" s="272">
        <f>SUMIFS('Retail_distributor-wise'!BP:BP,'Retail_distributor-wise'!$B:$B,'Supply plan_distributor-wise'!$B53,'Retail_distributor-wise'!$C:$C,'Supply plan_distributor-wise'!$C53)</f>
        <v>200</v>
      </c>
      <c r="AP53" s="272">
        <f>SUMIFS('Retail_distributor-wise'!BQ:BQ,'Retail_distributor-wise'!$B:$B,'Supply plan_distributor-wise'!$B53,'Retail_distributor-wise'!$C:$C,'Supply plan_distributor-wise'!$C53)</f>
        <v>200</v>
      </c>
      <c r="AQ53" s="272">
        <f>SUMIFS('Retail_distributor-wise'!BR:BR,'Retail_distributor-wise'!$B:$B,'Supply plan_distributor-wise'!$B53,'Retail_distributor-wise'!$C:$C,'Supply plan_distributor-wise'!$C53)</f>
        <v>250</v>
      </c>
      <c r="AR53" s="272">
        <f>SUMIFS('Retail_distributor-wise'!BS:BS,'Retail_distributor-wise'!$B:$B,'Supply plan_distributor-wise'!$B53,'Retail_distributor-wise'!$C:$C,'Supply plan_distributor-wise'!$C53)</f>
        <v>300</v>
      </c>
      <c r="AS53" s="272">
        <f>SUMIFS('Retail_distributor-wise'!BT:BT,'Retail_distributor-wise'!$B:$B,'Supply plan_distributor-wise'!$B53,'Retail_distributor-wise'!$C:$C,'Supply plan_distributor-wise'!$C53)</f>
        <v>350</v>
      </c>
      <c r="AT53" s="272">
        <f>SUMIFS('Retail_distributor-wise'!BU:BU,'Retail_distributor-wise'!$B:$B,'Supply plan_distributor-wise'!$B53,'Retail_distributor-wise'!$C:$C,'Supply plan_distributor-wise'!$C53)</f>
        <v>400</v>
      </c>
      <c r="AU53" s="272">
        <f>SUMIFS('Retail_distributor-wise'!BV:BV,'Retail_distributor-wise'!$B:$B,'Supply plan_distributor-wise'!$B53,'Retail_distributor-wise'!$C:$C,'Supply plan_distributor-wise'!$C53)</f>
        <v>500</v>
      </c>
      <c r="AV53" s="272">
        <f>SUMIFS('Retail_distributor-wise'!BW:BW,'Retail_distributor-wise'!$B:$B,'Supply plan_distributor-wise'!$B53,'Retail_distributor-wise'!$C:$C,'Supply plan_distributor-wise'!$C53)</f>
        <v>550</v>
      </c>
      <c r="AW53" s="273">
        <f t="shared" si="14"/>
        <v>3700</v>
      </c>
      <c r="AX53" s="165"/>
      <c r="AY53" s="186"/>
      <c r="AZ53" s="272">
        <f>SUMIFS(Distributor_projects!AV:AV,Distributor_projects!$B:$B,'Supply plan_distributor-wise'!$B53,Distributor_projects!$C:$C,'Supply plan_distributor-wise'!$C53)</f>
        <v>0</v>
      </c>
      <c r="BA53" s="272">
        <f>SUMIFS(Distributor_projects!AW:AW,Distributor_projects!$B:$B,'Supply plan_distributor-wise'!$B53,Distributor_projects!$C:$C,'Supply plan_distributor-wise'!$C53)</f>
        <v>0</v>
      </c>
      <c r="BB53" s="272">
        <f>SUMIFS(Distributor_projects!AX:AX,Distributor_projects!$B:$B,'Supply plan_distributor-wise'!$B53,Distributor_projects!$C:$C,'Supply plan_distributor-wise'!$C53)</f>
        <v>0</v>
      </c>
      <c r="BC53" s="272">
        <f>SUMIFS(Distributor_projects!AY:AY,Distributor_projects!$B:$B,'Supply plan_distributor-wise'!$B53,Distributor_projects!$C:$C,'Supply plan_distributor-wise'!$C53)</f>
        <v>0</v>
      </c>
      <c r="BD53" s="272">
        <f>SUMIFS(Distributor_projects!AZ:AZ,Distributor_projects!$B:$B,'Supply plan_distributor-wise'!$B53,Distributor_projects!$C:$C,'Supply plan_distributor-wise'!$C53)</f>
        <v>0</v>
      </c>
      <c r="BE53" s="272">
        <f>SUMIFS(Distributor_projects!BA:BA,Distributor_projects!$B:$B,'Supply plan_distributor-wise'!$B53,Distributor_projects!$C:$C,'Supply plan_distributor-wise'!$C53)</f>
        <v>0</v>
      </c>
      <c r="BF53" s="272">
        <f>SUMIFS(Distributor_projects!BB:BB,Distributor_projects!$B:$B,'Supply plan_distributor-wise'!$B53,Distributor_projects!$C:$C,'Supply plan_distributor-wise'!$C53)</f>
        <v>0</v>
      </c>
      <c r="BG53" s="272">
        <f>SUMIFS(Distributor_projects!BC:BC,Distributor_projects!$B:$B,'Supply plan_distributor-wise'!$B53,Distributor_projects!$C:$C,'Supply plan_distributor-wise'!$C53)</f>
        <v>0</v>
      </c>
      <c r="BH53" s="272">
        <f>SUMIFS(Distributor_projects!BD:BD,Distributor_projects!$B:$B,'Supply plan_distributor-wise'!$B53,Distributor_projects!$C:$C,'Supply plan_distributor-wise'!$C53)</f>
        <v>0</v>
      </c>
      <c r="BI53" s="272">
        <f>SUMIFS(Distributor_projects!BE:BE,Distributor_projects!$B:$B,'Supply plan_distributor-wise'!$B53,Distributor_projects!$C:$C,'Supply plan_distributor-wise'!$C53)</f>
        <v>0</v>
      </c>
      <c r="BJ53" s="272">
        <f>SUMIFS(Distributor_projects!BF:BF,Distributor_projects!$B:$B,'Supply plan_distributor-wise'!$B53,Distributor_projects!$C:$C,'Supply plan_distributor-wise'!$C53)</f>
        <v>0</v>
      </c>
      <c r="BK53" s="272">
        <f>SUMIFS(Distributor_projects!BG:BG,Distributor_projects!$B:$B,'Supply plan_distributor-wise'!$B53,Distributor_projects!$C:$C,'Supply plan_distributor-wise'!$C53)</f>
        <v>0</v>
      </c>
      <c r="BL53" s="273">
        <f t="shared" si="2"/>
        <v>0</v>
      </c>
      <c r="BM53" s="165"/>
      <c r="BN53" s="161" t="s">
        <v>168</v>
      </c>
      <c r="BO53" s="185">
        <f>SUMIFS(Distributor_projects!BJ:BJ,Distributor_projects!$B:$B,'Supply plan_distributor-wise'!$B53,Distributor_projects!$C:$C,'Supply plan_distributor-wise'!$C53)</f>
        <v>0</v>
      </c>
      <c r="BP53" s="185">
        <f>SUMIFS(Distributor_projects!BK:BK,Distributor_projects!$B:$B,'Supply plan_distributor-wise'!$B53,Distributor_projects!$C:$C,'Supply plan_distributor-wise'!$C53)</f>
        <v>0</v>
      </c>
      <c r="BQ53" s="185">
        <f>SUMIFS(Distributor_projects!BL:BL,Distributor_projects!$B:$B,'Supply plan_distributor-wise'!$B53,Distributor_projects!$C:$C,'Supply plan_distributor-wise'!$C53)</f>
        <v>100</v>
      </c>
      <c r="BR53" s="185">
        <f>SUMIFS(Distributor_projects!BM:BM,Distributor_projects!$B:$B,'Supply plan_distributor-wise'!$B53,Distributor_projects!$C:$C,'Supply plan_distributor-wise'!$C53)</f>
        <v>50</v>
      </c>
      <c r="BS53" s="185">
        <f>SUMIFS(Distributor_projects!BN:BN,Distributor_projects!$B:$B,'Supply plan_distributor-wise'!$B53,Distributor_projects!$C:$C,'Supply plan_distributor-wise'!$C53)</f>
        <v>100</v>
      </c>
      <c r="BT53" s="185">
        <f>SUMIFS(Distributor_projects!BO:BO,Distributor_projects!$B:$B,'Supply plan_distributor-wise'!$B53,Distributor_projects!$C:$C,'Supply plan_distributor-wise'!$C53)</f>
        <v>100</v>
      </c>
      <c r="BU53" s="185">
        <f>SUMIFS(Distributor_projects!BP:BP,Distributor_projects!$B:$B,'Supply plan_distributor-wise'!$B53,Distributor_projects!$C:$C,'Supply plan_distributor-wise'!$C53)</f>
        <v>100</v>
      </c>
      <c r="BV53" s="185">
        <f>SUMIFS(Distributor_projects!BQ:BQ,Distributor_projects!$B:$B,'Supply plan_distributor-wise'!$B53,Distributor_projects!$C:$C,'Supply plan_distributor-wise'!$C53)</f>
        <v>100</v>
      </c>
      <c r="BW53" s="185">
        <f>SUMIFS(Distributor_projects!BR:BR,Distributor_projects!$B:$B,'Supply plan_distributor-wise'!$B53,Distributor_projects!$C:$C,'Supply plan_distributor-wise'!$C53)</f>
        <v>100</v>
      </c>
      <c r="BX53" s="185">
        <f>SUMIFS(Distributor_projects!BS:BS,Distributor_projects!$B:$B,'Supply plan_distributor-wise'!$B53,Distributor_projects!$C:$C,'Supply plan_distributor-wise'!$C53)</f>
        <v>100</v>
      </c>
      <c r="BY53" s="185">
        <f>SUMIFS(Distributor_projects!BT:BT,Distributor_projects!$B:$B,'Supply plan_distributor-wise'!$B53,Distributor_projects!$C:$C,'Supply plan_distributor-wise'!$C53)</f>
        <v>100</v>
      </c>
      <c r="BZ53" s="185">
        <f>SUMIFS(Distributor_projects!BU:BU,Distributor_projects!$B:$B,'Supply plan_distributor-wise'!$B53,Distributor_projects!$C:$C,'Supply plan_distributor-wise'!$C53)</f>
        <v>100</v>
      </c>
      <c r="CA53" s="273">
        <f t="shared" si="3"/>
        <v>950</v>
      </c>
      <c r="CB53" s="165"/>
      <c r="CC53" s="152"/>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8"/>
      <c r="DB53" s="161" t="s">
        <v>168</v>
      </c>
      <c r="DC53" s="161" t="s">
        <v>168</v>
      </c>
      <c r="DD53" s="161" t="s">
        <v>168</v>
      </c>
      <c r="DE53" s="161" t="s">
        <v>168</v>
      </c>
      <c r="DF53" s="161" t="s">
        <v>168</v>
      </c>
      <c r="DG53" s="161" t="s">
        <v>168</v>
      </c>
      <c r="DH53" s="161" t="s">
        <v>168</v>
      </c>
      <c r="DI53" s="161" t="s">
        <v>168</v>
      </c>
      <c r="DJ53" s="161" t="s">
        <v>168</v>
      </c>
      <c r="DK53" s="161" t="s">
        <v>168</v>
      </c>
      <c r="DL53" s="161" t="s">
        <v>168</v>
      </c>
      <c r="DM53" s="161" t="s">
        <v>168</v>
      </c>
      <c r="DN53" s="330"/>
      <c r="DO53" s="330"/>
      <c r="DP53" s="330"/>
      <c r="DQ53" s="330"/>
      <c r="DR53" s="330"/>
      <c r="DS53" s="330"/>
      <c r="DT53" s="330"/>
      <c r="DU53" s="330"/>
      <c r="DV53" s="330"/>
      <c r="DW53" s="330"/>
      <c r="DX53" s="330"/>
      <c r="DY53" s="331"/>
      <c r="DZ53" s="161" t="s">
        <v>168</v>
      </c>
      <c r="EA53" s="161" t="s">
        <v>168</v>
      </c>
      <c r="EB53" s="161" t="s">
        <v>168</v>
      </c>
      <c r="EC53" s="161" t="s">
        <v>168</v>
      </c>
      <c r="ED53" s="161" t="s">
        <v>168</v>
      </c>
      <c r="EE53" s="161" t="s">
        <v>168</v>
      </c>
      <c r="EF53" s="161" t="s">
        <v>168</v>
      </c>
      <c r="EG53" s="161" t="s">
        <v>168</v>
      </c>
      <c r="EH53" s="161" t="s">
        <v>168</v>
      </c>
      <c r="EI53" s="161" t="s">
        <v>168</v>
      </c>
      <c r="EJ53" s="161" t="s">
        <v>168</v>
      </c>
      <c r="EK53" s="161" t="s">
        <v>168</v>
      </c>
    </row>
    <row r="54" spans="1:141" ht="15">
      <c r="A54" s="161" t="s">
        <v>330</v>
      </c>
      <c r="B54" s="162" t="s">
        <v>472</v>
      </c>
      <c r="C54" s="161" t="s">
        <v>359</v>
      </c>
      <c r="D54" s="161" t="s">
        <v>14</v>
      </c>
      <c r="E54" s="168" t="s">
        <v>687</v>
      </c>
      <c r="F54" s="168" t="s">
        <v>169</v>
      </c>
      <c r="G54" s="272">
        <f>SUMIFS('Retail_distributor-wise'!CZ:CZ,'Retail_distributor-wise'!$B:$B,'Supply plan_distributor-wise'!$B54,'Retail_distributor-wise'!$C:$C,'Supply plan_distributor-wise'!$C54)</f>
        <v>0</v>
      </c>
      <c r="H54" s="272">
        <f>SUMIFS('Retail_distributor-wise'!DA:DA,'Retail_distributor-wise'!$B:$B,'Supply plan_distributor-wise'!$B54,'Retail_distributor-wise'!$C:$C,'Supply plan_distributor-wise'!$C54)</f>
        <v>0</v>
      </c>
      <c r="I54" s="272">
        <f>SUMIFS('Retail_distributor-wise'!DB:DB,'Retail_distributor-wise'!$B:$B,'Supply plan_distributor-wise'!$B54,'Retail_distributor-wise'!$C:$C,'Supply plan_distributor-wise'!$C54)</f>
        <v>0</v>
      </c>
      <c r="J54" s="272">
        <f>SUMIFS('Retail_distributor-wise'!DC:DC,'Retail_distributor-wise'!$B:$B,'Supply plan_distributor-wise'!$B54,'Retail_distributor-wise'!$C:$C,'Supply plan_distributor-wise'!$C54)</f>
        <v>0</v>
      </c>
      <c r="K54" s="272">
        <f>SUMIFS('Retail_distributor-wise'!DD:DD,'Retail_distributor-wise'!$B:$B,'Supply plan_distributor-wise'!$B54,'Retail_distributor-wise'!$C:$C,'Supply plan_distributor-wise'!$C54)</f>
        <v>0</v>
      </c>
      <c r="L54" s="272">
        <f>SUMIFS('Retail_distributor-wise'!DE:DE,'Retail_distributor-wise'!$B:$B,'Supply plan_distributor-wise'!$B54,'Retail_distributor-wise'!$C:$C,'Supply plan_distributor-wise'!$C54)</f>
        <v>0</v>
      </c>
      <c r="M54" s="272">
        <f>SUMIFS('Retail_distributor-wise'!DF:DF,'Retail_distributor-wise'!$B:$B,'Supply plan_distributor-wise'!$B54,'Retail_distributor-wise'!$C:$C,'Supply plan_distributor-wise'!$C54)</f>
        <v>0</v>
      </c>
      <c r="N54" s="272">
        <f>SUMIFS('Retail_distributor-wise'!DG:DG,'Retail_distributor-wise'!$B:$B,'Supply plan_distributor-wise'!$B54,'Retail_distributor-wise'!$C:$C,'Supply plan_distributor-wise'!$C54)</f>
        <v>0</v>
      </c>
      <c r="O54" s="272">
        <f>SUMIFS('Retail_distributor-wise'!DH:DH,'Retail_distributor-wise'!$B:$B,'Supply plan_distributor-wise'!$B54,'Retail_distributor-wise'!$C:$C,'Supply plan_distributor-wise'!$C54)</f>
        <v>0</v>
      </c>
      <c r="P54" s="272">
        <f>SUMIFS('Retail_distributor-wise'!DI:DI,'Retail_distributor-wise'!$B:$B,'Supply plan_distributor-wise'!$B54,'Retail_distributor-wise'!$C:$C,'Supply plan_distributor-wise'!$C54)</f>
        <v>0</v>
      </c>
      <c r="Q54" s="272">
        <f>SUMIFS('Retail_distributor-wise'!DJ:DJ,'Retail_distributor-wise'!$B:$B,'Supply plan_distributor-wise'!$B54,'Retail_distributor-wise'!$C:$C,'Supply plan_distributor-wise'!$C54)</f>
        <v>0</v>
      </c>
      <c r="R54" s="272">
        <f>SUMIFS('Retail_distributor-wise'!DK:DK,'Retail_distributor-wise'!$B:$B,'Supply plan_distributor-wise'!$B54,'Retail_distributor-wise'!$C:$C,'Supply plan_distributor-wise'!$C54)</f>
        <v>0</v>
      </c>
      <c r="S54" s="273">
        <f t="shared" ref="S54:S57" si="18">SUM(G54:R54)</f>
        <v>0</v>
      </c>
      <c r="T54" s="251"/>
      <c r="U54" s="161" t="s">
        <v>165</v>
      </c>
      <c r="V54" s="272">
        <f>SUMIFS('Retail_distributor-wise'!DN:DN,'Retail_distributor-wise'!$B:$B,'Supply plan_distributor-wise'!$B54,'Retail_distributor-wise'!$C:$C,'Supply plan_distributor-wise'!$C54)</f>
        <v>100</v>
      </c>
      <c r="W54" s="272">
        <f>SUMIFS('Retail_distributor-wise'!DO:DO,'Retail_distributor-wise'!$B:$B,'Supply plan_distributor-wise'!$B54,'Retail_distributor-wise'!$C:$C,'Supply plan_distributor-wise'!$C54)</f>
        <v>150</v>
      </c>
      <c r="X54" s="272">
        <f>SUMIFS('Retail_distributor-wise'!DP:DP,'Retail_distributor-wise'!$B:$B,'Supply plan_distributor-wise'!$B54,'Retail_distributor-wise'!$C:$C,'Supply plan_distributor-wise'!$C54)</f>
        <v>125</v>
      </c>
      <c r="Y54" s="272">
        <f>SUMIFS('Retail_distributor-wise'!DQ:DQ,'Retail_distributor-wise'!$B:$B,'Supply plan_distributor-wise'!$B54,'Retail_distributor-wise'!$C:$C,'Supply plan_distributor-wise'!$C54)</f>
        <v>100</v>
      </c>
      <c r="Z54" s="272">
        <f>SUMIFS('Retail_distributor-wise'!DR:DR,'Retail_distributor-wise'!$B:$B,'Supply plan_distributor-wise'!$B54,'Retail_distributor-wise'!$C:$C,'Supply plan_distributor-wise'!$C54)</f>
        <v>100</v>
      </c>
      <c r="AA54" s="272">
        <f>SUMIFS('Retail_distributor-wise'!DS:DS,'Retail_distributor-wise'!$B:$B,'Supply plan_distributor-wise'!$B54,'Retail_distributor-wise'!$C:$C,'Supply plan_distributor-wise'!$C54)</f>
        <v>100</v>
      </c>
      <c r="AB54" s="272">
        <f>SUMIFS('Retail_distributor-wise'!DT:DT,'Retail_distributor-wise'!$B:$B,'Supply plan_distributor-wise'!$B54,'Retail_distributor-wise'!$C:$C,'Supply plan_distributor-wise'!$C54)</f>
        <v>125</v>
      </c>
      <c r="AC54" s="272">
        <f>SUMIFS('Retail_distributor-wise'!DU:DU,'Retail_distributor-wise'!$B:$B,'Supply plan_distributor-wise'!$B54,'Retail_distributor-wise'!$C:$C,'Supply plan_distributor-wise'!$C54)</f>
        <v>150</v>
      </c>
      <c r="AD54" s="272">
        <f>SUMIFS('Retail_distributor-wise'!DV:DV,'Retail_distributor-wise'!$B:$B,'Supply plan_distributor-wise'!$B54,'Retail_distributor-wise'!$C:$C,'Supply plan_distributor-wise'!$C54)</f>
        <v>175</v>
      </c>
      <c r="AE54" s="272">
        <f>SUMIFS('Retail_distributor-wise'!DW:DW,'Retail_distributor-wise'!$B:$B,'Supply plan_distributor-wise'!$B54,'Retail_distributor-wise'!$C:$C,'Supply plan_distributor-wise'!$C54)</f>
        <v>200</v>
      </c>
      <c r="AF54" s="272">
        <f>SUMIFS('Retail_distributor-wise'!DX:DX,'Retail_distributor-wise'!$B:$B,'Supply plan_distributor-wise'!$B54,'Retail_distributor-wise'!$C:$C,'Supply plan_distributor-wise'!$C54)</f>
        <v>250</v>
      </c>
      <c r="AG54" s="272">
        <f>SUMIFS('Retail_distributor-wise'!DY:DY,'Retail_distributor-wise'!$B:$B,'Supply plan_distributor-wise'!$B54,'Retail_distributor-wise'!$C:$C,'Supply plan_distributor-wise'!$C54)</f>
        <v>275</v>
      </c>
      <c r="AH54" s="273">
        <f t="shared" si="1"/>
        <v>1850</v>
      </c>
      <c r="AI54" s="251"/>
      <c r="AJ54" s="186"/>
      <c r="AK54" s="272">
        <f>SUMIFS('Retail_distributor-wise'!BL:BL,'Retail_distributor-wise'!$B:$B,'Supply plan_distributor-wise'!$B54,'Retail_distributor-wise'!$C:$C,'Supply plan_distributor-wise'!$C54)</f>
        <v>100</v>
      </c>
      <c r="AL54" s="272">
        <f>SUMIFS('Retail_distributor-wise'!BM:BM,'Retail_distributor-wise'!$B:$B,'Supply plan_distributor-wise'!$B54,'Retail_distributor-wise'!$C:$C,'Supply plan_distributor-wise'!$C54)</f>
        <v>150</v>
      </c>
      <c r="AM54" s="272">
        <f>SUMIFS('Retail_distributor-wise'!BN:BN,'Retail_distributor-wise'!$B:$B,'Supply plan_distributor-wise'!$B54,'Retail_distributor-wise'!$C:$C,'Supply plan_distributor-wise'!$C54)</f>
        <v>125</v>
      </c>
      <c r="AN54" s="272">
        <f>SUMIFS('Retail_distributor-wise'!BO:BO,'Retail_distributor-wise'!$B:$B,'Supply plan_distributor-wise'!$B54,'Retail_distributor-wise'!$C:$C,'Supply plan_distributor-wise'!$C54)</f>
        <v>100</v>
      </c>
      <c r="AO54" s="272">
        <f>SUMIFS('Retail_distributor-wise'!BP:BP,'Retail_distributor-wise'!$B:$B,'Supply plan_distributor-wise'!$B54,'Retail_distributor-wise'!$C:$C,'Supply plan_distributor-wise'!$C54)</f>
        <v>100</v>
      </c>
      <c r="AP54" s="272">
        <f>SUMIFS('Retail_distributor-wise'!BQ:BQ,'Retail_distributor-wise'!$B:$B,'Supply plan_distributor-wise'!$B54,'Retail_distributor-wise'!$C:$C,'Supply plan_distributor-wise'!$C54)</f>
        <v>100</v>
      </c>
      <c r="AQ54" s="272">
        <f>SUMIFS('Retail_distributor-wise'!BR:BR,'Retail_distributor-wise'!$B:$B,'Supply plan_distributor-wise'!$B54,'Retail_distributor-wise'!$C:$C,'Supply plan_distributor-wise'!$C54)</f>
        <v>125</v>
      </c>
      <c r="AR54" s="272">
        <f>SUMIFS('Retail_distributor-wise'!BS:BS,'Retail_distributor-wise'!$B:$B,'Supply plan_distributor-wise'!$B54,'Retail_distributor-wise'!$C:$C,'Supply plan_distributor-wise'!$C54)</f>
        <v>150</v>
      </c>
      <c r="AS54" s="272">
        <f>SUMIFS('Retail_distributor-wise'!BT:BT,'Retail_distributor-wise'!$B:$B,'Supply plan_distributor-wise'!$B54,'Retail_distributor-wise'!$C:$C,'Supply plan_distributor-wise'!$C54)</f>
        <v>175</v>
      </c>
      <c r="AT54" s="272">
        <f>SUMIFS('Retail_distributor-wise'!BU:BU,'Retail_distributor-wise'!$B:$B,'Supply plan_distributor-wise'!$B54,'Retail_distributor-wise'!$C:$C,'Supply plan_distributor-wise'!$C54)</f>
        <v>200</v>
      </c>
      <c r="AU54" s="272">
        <f>SUMIFS('Retail_distributor-wise'!BV:BV,'Retail_distributor-wise'!$B:$B,'Supply plan_distributor-wise'!$B54,'Retail_distributor-wise'!$C:$C,'Supply plan_distributor-wise'!$C54)</f>
        <v>250</v>
      </c>
      <c r="AV54" s="272">
        <f>SUMIFS('Retail_distributor-wise'!BW:BW,'Retail_distributor-wise'!$B:$B,'Supply plan_distributor-wise'!$B54,'Retail_distributor-wise'!$C:$C,'Supply plan_distributor-wise'!$C54)</f>
        <v>275</v>
      </c>
      <c r="AW54" s="273">
        <f t="shared" si="14"/>
        <v>1850</v>
      </c>
      <c r="AX54" s="165"/>
      <c r="AY54" s="171" t="s">
        <v>169</v>
      </c>
      <c r="AZ54" s="272">
        <f>SUMIFS(Distributor_projects!AV:AV,Distributor_projects!$B:$B,'Supply plan_distributor-wise'!$B54,Distributor_projects!$C:$C,'Supply plan_distributor-wise'!$C54)</f>
        <v>0</v>
      </c>
      <c r="BA54" s="272">
        <f>SUMIFS(Distributor_projects!AW:AW,Distributor_projects!$B:$B,'Supply plan_distributor-wise'!$B54,Distributor_projects!$C:$C,'Supply plan_distributor-wise'!$C54)</f>
        <v>0</v>
      </c>
      <c r="BB54" s="272">
        <f>SUMIFS(Distributor_projects!AX:AX,Distributor_projects!$B:$B,'Supply plan_distributor-wise'!$B54,Distributor_projects!$C:$C,'Supply plan_distributor-wise'!$C54)</f>
        <v>0</v>
      </c>
      <c r="BC54" s="272">
        <f>SUMIFS(Distributor_projects!AY:AY,Distributor_projects!$B:$B,'Supply plan_distributor-wise'!$B54,Distributor_projects!$C:$C,'Supply plan_distributor-wise'!$C54)</f>
        <v>0</v>
      </c>
      <c r="BD54" s="272">
        <f>SUMIFS(Distributor_projects!AZ:AZ,Distributor_projects!$B:$B,'Supply plan_distributor-wise'!$B54,Distributor_projects!$C:$C,'Supply plan_distributor-wise'!$C54)</f>
        <v>0</v>
      </c>
      <c r="BE54" s="272">
        <f>SUMIFS(Distributor_projects!BA:BA,Distributor_projects!$B:$B,'Supply plan_distributor-wise'!$B54,Distributor_projects!$C:$C,'Supply plan_distributor-wise'!$C54)</f>
        <v>80</v>
      </c>
      <c r="BF54" s="272">
        <f>SUMIFS(Distributor_projects!BB:BB,Distributor_projects!$B:$B,'Supply plan_distributor-wise'!$B54,Distributor_projects!$C:$C,'Supply plan_distributor-wise'!$C54)</f>
        <v>80</v>
      </c>
      <c r="BG54" s="272">
        <f>SUMIFS(Distributor_projects!BC:BC,Distributor_projects!$B:$B,'Supply plan_distributor-wise'!$B54,Distributor_projects!$C:$C,'Supply plan_distributor-wise'!$C54)</f>
        <v>80</v>
      </c>
      <c r="BH54" s="272">
        <f>SUMIFS(Distributor_projects!BD:BD,Distributor_projects!$B:$B,'Supply plan_distributor-wise'!$B54,Distributor_projects!$C:$C,'Supply plan_distributor-wise'!$C54)</f>
        <v>80</v>
      </c>
      <c r="BI54" s="272">
        <f>SUMIFS(Distributor_projects!BE:BE,Distributor_projects!$B:$B,'Supply plan_distributor-wise'!$B54,Distributor_projects!$C:$C,'Supply plan_distributor-wise'!$C54)</f>
        <v>80</v>
      </c>
      <c r="BJ54" s="272">
        <f>SUMIFS(Distributor_projects!BF:BF,Distributor_projects!$B:$B,'Supply plan_distributor-wise'!$B54,Distributor_projects!$C:$C,'Supply plan_distributor-wise'!$C54)</f>
        <v>80</v>
      </c>
      <c r="BK54" s="272">
        <f>SUMIFS(Distributor_projects!BG:BG,Distributor_projects!$B:$B,'Supply plan_distributor-wise'!$B54,Distributor_projects!$C:$C,'Supply plan_distributor-wise'!$C54)</f>
        <v>80</v>
      </c>
      <c r="BL54" s="273">
        <f t="shared" si="2"/>
        <v>560</v>
      </c>
      <c r="BM54" s="165"/>
      <c r="BN54" s="181" t="s">
        <v>118</v>
      </c>
      <c r="BO54" s="185">
        <f>SUMIFS(Distributor_projects!BJ:BJ,Distributor_projects!$B:$B,'Supply plan_distributor-wise'!$B54,Distributor_projects!$C:$C,'Supply plan_distributor-wise'!$C54)</f>
        <v>0</v>
      </c>
      <c r="BP54" s="185">
        <f>SUMIFS(Distributor_projects!BK:BK,Distributor_projects!$B:$B,'Supply plan_distributor-wise'!$B54,Distributor_projects!$C:$C,'Supply plan_distributor-wise'!$C54)</f>
        <v>0</v>
      </c>
      <c r="BQ54" s="185">
        <f>SUMIFS(Distributor_projects!BL:BL,Distributor_projects!$B:$B,'Supply plan_distributor-wise'!$B54,Distributor_projects!$C:$C,'Supply plan_distributor-wise'!$C54)</f>
        <v>0</v>
      </c>
      <c r="BR54" s="185">
        <f>SUMIFS(Distributor_projects!BM:BM,Distributor_projects!$B:$B,'Supply plan_distributor-wise'!$B54,Distributor_projects!$C:$C,'Supply plan_distributor-wise'!$C54)</f>
        <v>0</v>
      </c>
      <c r="BS54" s="185">
        <f>SUMIFS(Distributor_projects!BN:BN,Distributor_projects!$B:$B,'Supply plan_distributor-wise'!$B54,Distributor_projects!$C:$C,'Supply plan_distributor-wise'!$C54)</f>
        <v>0</v>
      </c>
      <c r="BT54" s="185">
        <f>SUMIFS(Distributor_projects!BO:BO,Distributor_projects!$B:$B,'Supply plan_distributor-wise'!$B54,Distributor_projects!$C:$C,'Supply plan_distributor-wise'!$C54)</f>
        <v>19.999999999999996</v>
      </c>
      <c r="BU54" s="185">
        <f>SUMIFS(Distributor_projects!BP:BP,Distributor_projects!$B:$B,'Supply plan_distributor-wise'!$B54,Distributor_projects!$C:$C,'Supply plan_distributor-wise'!$C54)</f>
        <v>19.999999999999996</v>
      </c>
      <c r="BV54" s="185">
        <f>SUMIFS(Distributor_projects!BQ:BQ,Distributor_projects!$B:$B,'Supply plan_distributor-wise'!$B54,Distributor_projects!$C:$C,'Supply plan_distributor-wise'!$C54)</f>
        <v>19.999999999999996</v>
      </c>
      <c r="BW54" s="185">
        <f>SUMIFS(Distributor_projects!BR:BR,Distributor_projects!$B:$B,'Supply plan_distributor-wise'!$B54,Distributor_projects!$C:$C,'Supply plan_distributor-wise'!$C54)</f>
        <v>19.999999999999996</v>
      </c>
      <c r="BX54" s="185">
        <f>SUMIFS(Distributor_projects!BS:BS,Distributor_projects!$B:$B,'Supply plan_distributor-wise'!$B54,Distributor_projects!$C:$C,'Supply plan_distributor-wise'!$C54)</f>
        <v>19.999999999999996</v>
      </c>
      <c r="BY54" s="185">
        <f>SUMIFS(Distributor_projects!BT:BT,Distributor_projects!$B:$B,'Supply plan_distributor-wise'!$B54,Distributor_projects!$C:$C,'Supply plan_distributor-wise'!$C54)</f>
        <v>19.999999999999996</v>
      </c>
      <c r="BZ54" s="185">
        <f>SUMIFS(Distributor_projects!BU:BU,Distributor_projects!$B:$B,'Supply plan_distributor-wise'!$B54,Distributor_projects!$C:$C,'Supply plan_distributor-wise'!$C54)</f>
        <v>19.999999999999996</v>
      </c>
      <c r="CA54" s="273">
        <f t="shared" si="3"/>
        <v>139.99999999999997</v>
      </c>
      <c r="CB54" s="165"/>
      <c r="CC54" s="152"/>
      <c r="CD54" s="171" t="s">
        <v>169</v>
      </c>
      <c r="CE54" s="171" t="s">
        <v>169</v>
      </c>
      <c r="CF54" s="171" t="s">
        <v>169</v>
      </c>
      <c r="CG54" s="171" t="s">
        <v>169</v>
      </c>
      <c r="CH54" s="171" t="s">
        <v>169</v>
      </c>
      <c r="CI54" s="171" t="s">
        <v>169</v>
      </c>
      <c r="CJ54" s="171" t="s">
        <v>169</v>
      </c>
      <c r="CK54" s="171" t="s">
        <v>169</v>
      </c>
      <c r="CL54" s="171" t="s">
        <v>169</v>
      </c>
      <c r="CM54" s="171" t="s">
        <v>169</v>
      </c>
      <c r="CN54" s="171" t="s">
        <v>169</v>
      </c>
      <c r="CO54" s="171" t="s">
        <v>169</v>
      </c>
      <c r="CP54" s="171" t="s">
        <v>169</v>
      </c>
      <c r="CQ54" s="171" t="s">
        <v>169</v>
      </c>
      <c r="CR54" s="171" t="s">
        <v>169</v>
      </c>
      <c r="CS54" s="171" t="s">
        <v>169</v>
      </c>
      <c r="CT54" s="171" t="s">
        <v>169</v>
      </c>
      <c r="CU54" s="171" t="s">
        <v>169</v>
      </c>
      <c r="CV54" s="171" t="s">
        <v>169</v>
      </c>
      <c r="CW54" s="171" t="s">
        <v>169</v>
      </c>
      <c r="CX54" s="171" t="s">
        <v>169</v>
      </c>
      <c r="CY54" s="171" t="s">
        <v>169</v>
      </c>
      <c r="CZ54" s="171" t="s">
        <v>169</v>
      </c>
      <c r="DA54" s="171" t="s">
        <v>169</v>
      </c>
      <c r="DB54" s="161" t="s">
        <v>168</v>
      </c>
      <c r="DC54" s="171" t="str">
        <f>DB54</f>
        <v>Rashmi Steel</v>
      </c>
      <c r="DD54" s="171" t="str">
        <f t="shared" ref="DD54:DM54" si="19">DC54</f>
        <v>Rashmi Steel</v>
      </c>
      <c r="DE54" s="171" t="str">
        <f t="shared" si="19"/>
        <v>Rashmi Steel</v>
      </c>
      <c r="DF54" s="171" t="str">
        <f t="shared" si="19"/>
        <v>Rashmi Steel</v>
      </c>
      <c r="DG54" s="171" t="str">
        <f t="shared" si="19"/>
        <v>Rashmi Steel</v>
      </c>
      <c r="DH54" s="171" t="str">
        <f t="shared" si="19"/>
        <v>Rashmi Steel</v>
      </c>
      <c r="DI54" s="171" t="str">
        <f t="shared" si="19"/>
        <v>Rashmi Steel</v>
      </c>
      <c r="DJ54" s="171" t="str">
        <f t="shared" si="19"/>
        <v>Rashmi Steel</v>
      </c>
      <c r="DK54" s="171" t="str">
        <f t="shared" si="19"/>
        <v>Rashmi Steel</v>
      </c>
      <c r="DL54" s="171" t="str">
        <f t="shared" si="19"/>
        <v>Rashmi Steel</v>
      </c>
      <c r="DM54" s="171" t="str">
        <f t="shared" si="19"/>
        <v>Rashmi Steel</v>
      </c>
      <c r="DN54" s="171" t="s">
        <v>169</v>
      </c>
      <c r="DO54" s="171" t="s">
        <v>169</v>
      </c>
      <c r="DP54" s="171" t="s">
        <v>169</v>
      </c>
      <c r="DQ54" s="171" t="s">
        <v>169</v>
      </c>
      <c r="DR54" s="171" t="s">
        <v>169</v>
      </c>
      <c r="DS54" s="171" t="s">
        <v>169</v>
      </c>
      <c r="DT54" s="171" t="s">
        <v>169</v>
      </c>
      <c r="DU54" s="171" t="s">
        <v>169</v>
      </c>
      <c r="DV54" s="171" t="s">
        <v>169</v>
      </c>
      <c r="DW54" s="171" t="s">
        <v>169</v>
      </c>
      <c r="DX54" s="171" t="s">
        <v>169</v>
      </c>
      <c r="DY54" s="171" t="s">
        <v>169</v>
      </c>
      <c r="DZ54" s="334" t="s">
        <v>118</v>
      </c>
      <c r="EA54" s="334" t="s">
        <v>118</v>
      </c>
      <c r="EB54" s="334" t="s">
        <v>118</v>
      </c>
      <c r="EC54" s="334" t="s">
        <v>118</v>
      </c>
      <c r="ED54" s="334" t="s">
        <v>118</v>
      </c>
      <c r="EE54" s="334" t="s">
        <v>118</v>
      </c>
      <c r="EF54" s="334" t="s">
        <v>118</v>
      </c>
      <c r="EG54" s="334" t="s">
        <v>118</v>
      </c>
      <c r="EH54" s="334" t="s">
        <v>118</v>
      </c>
      <c r="EI54" s="334" t="s">
        <v>118</v>
      </c>
      <c r="EJ54" s="334" t="s">
        <v>118</v>
      </c>
      <c r="EK54" s="334" t="s">
        <v>118</v>
      </c>
    </row>
    <row r="55" spans="1:141" ht="15">
      <c r="A55" s="161" t="s">
        <v>330</v>
      </c>
      <c r="B55" s="162" t="s">
        <v>473</v>
      </c>
      <c r="C55" s="161" t="s">
        <v>360</v>
      </c>
      <c r="D55" s="161" t="s">
        <v>14</v>
      </c>
      <c r="E55" s="168" t="s">
        <v>687</v>
      </c>
      <c r="F55" s="168" t="s">
        <v>169</v>
      </c>
      <c r="G55" s="272">
        <f>SUMIFS('Retail_distributor-wise'!CZ:CZ,'Retail_distributor-wise'!$B:$B,'Supply plan_distributor-wise'!$B55,'Retail_distributor-wise'!$C:$C,'Supply plan_distributor-wise'!$C55)</f>
        <v>0</v>
      </c>
      <c r="H55" s="272">
        <f>SUMIFS('Retail_distributor-wise'!DA:DA,'Retail_distributor-wise'!$B:$B,'Supply plan_distributor-wise'!$B55,'Retail_distributor-wise'!$C:$C,'Supply plan_distributor-wise'!$C55)</f>
        <v>0</v>
      </c>
      <c r="I55" s="272">
        <f>SUMIFS('Retail_distributor-wise'!DB:DB,'Retail_distributor-wise'!$B:$B,'Supply plan_distributor-wise'!$B55,'Retail_distributor-wise'!$C:$C,'Supply plan_distributor-wise'!$C55)</f>
        <v>0</v>
      </c>
      <c r="J55" s="272">
        <f>SUMIFS('Retail_distributor-wise'!DC:DC,'Retail_distributor-wise'!$B:$B,'Supply plan_distributor-wise'!$B55,'Retail_distributor-wise'!$C:$C,'Supply plan_distributor-wise'!$C55)</f>
        <v>0</v>
      </c>
      <c r="K55" s="272">
        <f>SUMIFS('Retail_distributor-wise'!DD:DD,'Retail_distributor-wise'!$B:$B,'Supply plan_distributor-wise'!$B55,'Retail_distributor-wise'!$C:$C,'Supply plan_distributor-wise'!$C55)</f>
        <v>0</v>
      </c>
      <c r="L55" s="272">
        <f>SUMIFS('Retail_distributor-wise'!DE:DE,'Retail_distributor-wise'!$B:$B,'Supply plan_distributor-wise'!$B55,'Retail_distributor-wise'!$C:$C,'Supply plan_distributor-wise'!$C55)</f>
        <v>0</v>
      </c>
      <c r="M55" s="272">
        <f>SUMIFS('Retail_distributor-wise'!DF:DF,'Retail_distributor-wise'!$B:$B,'Supply plan_distributor-wise'!$B55,'Retail_distributor-wise'!$C:$C,'Supply plan_distributor-wise'!$C55)</f>
        <v>0</v>
      </c>
      <c r="N55" s="272">
        <f>SUMIFS('Retail_distributor-wise'!DG:DG,'Retail_distributor-wise'!$B:$B,'Supply plan_distributor-wise'!$B55,'Retail_distributor-wise'!$C:$C,'Supply plan_distributor-wise'!$C55)</f>
        <v>0</v>
      </c>
      <c r="O55" s="272">
        <f>SUMIFS('Retail_distributor-wise'!DH:DH,'Retail_distributor-wise'!$B:$B,'Supply plan_distributor-wise'!$B55,'Retail_distributor-wise'!$C:$C,'Supply plan_distributor-wise'!$C55)</f>
        <v>0</v>
      </c>
      <c r="P55" s="272">
        <f>SUMIFS('Retail_distributor-wise'!DI:DI,'Retail_distributor-wise'!$B:$B,'Supply plan_distributor-wise'!$B55,'Retail_distributor-wise'!$C:$C,'Supply plan_distributor-wise'!$C55)</f>
        <v>0</v>
      </c>
      <c r="Q55" s="272">
        <f>SUMIFS('Retail_distributor-wise'!DJ:DJ,'Retail_distributor-wise'!$B:$B,'Supply plan_distributor-wise'!$B55,'Retail_distributor-wise'!$C:$C,'Supply plan_distributor-wise'!$C55)</f>
        <v>0</v>
      </c>
      <c r="R55" s="272">
        <f>SUMIFS('Retail_distributor-wise'!DK:DK,'Retail_distributor-wise'!$B:$B,'Supply plan_distributor-wise'!$B55,'Retail_distributor-wise'!$C:$C,'Supply plan_distributor-wise'!$C55)</f>
        <v>0</v>
      </c>
      <c r="S55" s="273">
        <f t="shared" si="18"/>
        <v>0</v>
      </c>
      <c r="T55" s="251"/>
      <c r="U55" s="161" t="s">
        <v>165</v>
      </c>
      <c r="V55" s="272">
        <f>SUMIFS('Retail_distributor-wise'!DN:DN,'Retail_distributor-wise'!$B:$B,'Supply plan_distributor-wise'!$B55,'Retail_distributor-wise'!$C:$C,'Supply plan_distributor-wise'!$C55)</f>
        <v>150</v>
      </c>
      <c r="W55" s="272">
        <f>SUMIFS('Retail_distributor-wise'!DO:DO,'Retail_distributor-wise'!$B:$B,'Supply plan_distributor-wise'!$B55,'Retail_distributor-wise'!$C:$C,'Supply plan_distributor-wise'!$C55)</f>
        <v>200</v>
      </c>
      <c r="X55" s="272">
        <f>SUMIFS('Retail_distributor-wise'!DP:DP,'Retail_distributor-wise'!$B:$B,'Supply plan_distributor-wise'!$B55,'Retail_distributor-wise'!$C:$C,'Supply plan_distributor-wise'!$C55)</f>
        <v>175</v>
      </c>
      <c r="Y55" s="272">
        <f>SUMIFS('Retail_distributor-wise'!DQ:DQ,'Retail_distributor-wise'!$B:$B,'Supply plan_distributor-wise'!$B55,'Retail_distributor-wise'!$C:$C,'Supply plan_distributor-wise'!$C55)</f>
        <v>150</v>
      </c>
      <c r="Z55" s="272">
        <f>SUMIFS('Retail_distributor-wise'!DR:DR,'Retail_distributor-wise'!$B:$B,'Supply plan_distributor-wise'!$B55,'Retail_distributor-wise'!$C:$C,'Supply plan_distributor-wise'!$C55)</f>
        <v>125</v>
      </c>
      <c r="AA55" s="272">
        <f>SUMIFS('Retail_distributor-wise'!DS:DS,'Retail_distributor-wise'!$B:$B,'Supply plan_distributor-wise'!$B55,'Retail_distributor-wise'!$C:$C,'Supply plan_distributor-wise'!$C55)</f>
        <v>125</v>
      </c>
      <c r="AB55" s="272">
        <f>SUMIFS('Retail_distributor-wise'!DT:DT,'Retail_distributor-wise'!$B:$B,'Supply plan_distributor-wise'!$B55,'Retail_distributor-wise'!$C:$C,'Supply plan_distributor-wise'!$C55)</f>
        <v>175</v>
      </c>
      <c r="AC55" s="272">
        <f>SUMIFS('Retail_distributor-wise'!DU:DU,'Retail_distributor-wise'!$B:$B,'Supply plan_distributor-wise'!$B55,'Retail_distributor-wise'!$C:$C,'Supply plan_distributor-wise'!$C55)</f>
        <v>200</v>
      </c>
      <c r="AD55" s="272">
        <f>SUMIFS('Retail_distributor-wise'!DV:DV,'Retail_distributor-wise'!$B:$B,'Supply plan_distributor-wise'!$B55,'Retail_distributor-wise'!$C:$C,'Supply plan_distributor-wise'!$C55)</f>
        <v>225</v>
      </c>
      <c r="AE55" s="272">
        <f>SUMIFS('Retail_distributor-wise'!DW:DW,'Retail_distributor-wise'!$B:$B,'Supply plan_distributor-wise'!$B55,'Retail_distributor-wise'!$C:$C,'Supply plan_distributor-wise'!$C55)</f>
        <v>275</v>
      </c>
      <c r="AF55" s="272">
        <f>SUMIFS('Retail_distributor-wise'!DX:DX,'Retail_distributor-wise'!$B:$B,'Supply plan_distributor-wise'!$B55,'Retail_distributor-wise'!$C:$C,'Supply plan_distributor-wise'!$C55)</f>
        <v>300</v>
      </c>
      <c r="AG55" s="272">
        <f>SUMIFS('Retail_distributor-wise'!DY:DY,'Retail_distributor-wise'!$B:$B,'Supply plan_distributor-wise'!$B55,'Retail_distributor-wise'!$C:$C,'Supply plan_distributor-wise'!$C55)</f>
        <v>350</v>
      </c>
      <c r="AH55" s="273">
        <f t="shared" si="1"/>
        <v>2450</v>
      </c>
      <c r="AI55" s="251"/>
      <c r="AJ55" s="186"/>
      <c r="AK55" s="272">
        <f>SUMIFS('Retail_distributor-wise'!BL:BL,'Retail_distributor-wise'!$B:$B,'Supply plan_distributor-wise'!$B55,'Retail_distributor-wise'!$C:$C,'Supply plan_distributor-wise'!$C55)</f>
        <v>150</v>
      </c>
      <c r="AL55" s="272">
        <f>SUMIFS('Retail_distributor-wise'!BM:BM,'Retail_distributor-wise'!$B:$B,'Supply plan_distributor-wise'!$B55,'Retail_distributor-wise'!$C:$C,'Supply plan_distributor-wise'!$C55)</f>
        <v>200</v>
      </c>
      <c r="AM55" s="272">
        <f>SUMIFS('Retail_distributor-wise'!BN:BN,'Retail_distributor-wise'!$B:$B,'Supply plan_distributor-wise'!$B55,'Retail_distributor-wise'!$C:$C,'Supply plan_distributor-wise'!$C55)</f>
        <v>175</v>
      </c>
      <c r="AN55" s="272">
        <f>SUMIFS('Retail_distributor-wise'!BO:BO,'Retail_distributor-wise'!$B:$B,'Supply plan_distributor-wise'!$B55,'Retail_distributor-wise'!$C:$C,'Supply plan_distributor-wise'!$C55)</f>
        <v>150</v>
      </c>
      <c r="AO55" s="272">
        <f>SUMIFS('Retail_distributor-wise'!BP:BP,'Retail_distributor-wise'!$B:$B,'Supply plan_distributor-wise'!$B55,'Retail_distributor-wise'!$C:$C,'Supply plan_distributor-wise'!$C55)</f>
        <v>125</v>
      </c>
      <c r="AP55" s="272">
        <f>SUMIFS('Retail_distributor-wise'!BQ:BQ,'Retail_distributor-wise'!$B:$B,'Supply plan_distributor-wise'!$B55,'Retail_distributor-wise'!$C:$C,'Supply plan_distributor-wise'!$C55)</f>
        <v>125</v>
      </c>
      <c r="AQ55" s="272">
        <f>SUMIFS('Retail_distributor-wise'!BR:BR,'Retail_distributor-wise'!$B:$B,'Supply plan_distributor-wise'!$B55,'Retail_distributor-wise'!$C:$C,'Supply plan_distributor-wise'!$C55)</f>
        <v>175</v>
      </c>
      <c r="AR55" s="272">
        <f>SUMIFS('Retail_distributor-wise'!BS:BS,'Retail_distributor-wise'!$B:$B,'Supply plan_distributor-wise'!$B55,'Retail_distributor-wise'!$C:$C,'Supply plan_distributor-wise'!$C55)</f>
        <v>200</v>
      </c>
      <c r="AS55" s="272">
        <f>SUMIFS('Retail_distributor-wise'!BT:BT,'Retail_distributor-wise'!$B:$B,'Supply plan_distributor-wise'!$B55,'Retail_distributor-wise'!$C:$C,'Supply plan_distributor-wise'!$C55)</f>
        <v>225</v>
      </c>
      <c r="AT55" s="272">
        <f>SUMIFS('Retail_distributor-wise'!BU:BU,'Retail_distributor-wise'!$B:$B,'Supply plan_distributor-wise'!$B55,'Retail_distributor-wise'!$C:$C,'Supply plan_distributor-wise'!$C55)</f>
        <v>275</v>
      </c>
      <c r="AU55" s="272">
        <f>SUMIFS('Retail_distributor-wise'!BV:BV,'Retail_distributor-wise'!$B:$B,'Supply plan_distributor-wise'!$B55,'Retail_distributor-wise'!$C:$C,'Supply plan_distributor-wise'!$C55)</f>
        <v>300</v>
      </c>
      <c r="AV55" s="272">
        <f>SUMIFS('Retail_distributor-wise'!BW:BW,'Retail_distributor-wise'!$B:$B,'Supply plan_distributor-wise'!$B55,'Retail_distributor-wise'!$C:$C,'Supply plan_distributor-wise'!$C55)</f>
        <v>350</v>
      </c>
      <c r="AW55" s="273">
        <f t="shared" si="14"/>
        <v>2450</v>
      </c>
      <c r="AX55" s="165"/>
      <c r="AY55" s="171" t="s">
        <v>169</v>
      </c>
      <c r="AZ55" s="272">
        <f>SUMIFS(Distributor_projects!AV:AV,Distributor_projects!$B:$B,'Supply plan_distributor-wise'!$B55,Distributor_projects!$C:$C,'Supply plan_distributor-wise'!$C55)</f>
        <v>0</v>
      </c>
      <c r="BA55" s="272">
        <f>SUMIFS(Distributor_projects!AW:AW,Distributor_projects!$B:$B,'Supply plan_distributor-wise'!$B55,Distributor_projects!$C:$C,'Supply plan_distributor-wise'!$C55)</f>
        <v>0</v>
      </c>
      <c r="BB55" s="272">
        <f>SUMIFS(Distributor_projects!AX:AX,Distributor_projects!$B:$B,'Supply plan_distributor-wise'!$B55,Distributor_projects!$C:$C,'Supply plan_distributor-wise'!$C55)</f>
        <v>0</v>
      </c>
      <c r="BC55" s="272">
        <f>SUMIFS(Distributor_projects!AY:AY,Distributor_projects!$B:$B,'Supply plan_distributor-wise'!$B55,Distributor_projects!$C:$C,'Supply plan_distributor-wise'!$C55)</f>
        <v>0</v>
      </c>
      <c r="BD55" s="272">
        <f>SUMIFS(Distributor_projects!AZ:AZ,Distributor_projects!$B:$B,'Supply plan_distributor-wise'!$B55,Distributor_projects!$C:$C,'Supply plan_distributor-wise'!$C55)</f>
        <v>0</v>
      </c>
      <c r="BE55" s="272">
        <f>SUMIFS(Distributor_projects!BA:BA,Distributor_projects!$B:$B,'Supply plan_distributor-wise'!$B55,Distributor_projects!$C:$C,'Supply plan_distributor-wise'!$C55)</f>
        <v>80</v>
      </c>
      <c r="BF55" s="272">
        <f>SUMIFS(Distributor_projects!BB:BB,Distributor_projects!$B:$B,'Supply plan_distributor-wise'!$B55,Distributor_projects!$C:$C,'Supply plan_distributor-wise'!$C55)</f>
        <v>80</v>
      </c>
      <c r="BG55" s="272">
        <f>SUMIFS(Distributor_projects!BC:BC,Distributor_projects!$B:$B,'Supply plan_distributor-wise'!$B55,Distributor_projects!$C:$C,'Supply plan_distributor-wise'!$C55)</f>
        <v>80</v>
      </c>
      <c r="BH55" s="272">
        <f>SUMIFS(Distributor_projects!BD:BD,Distributor_projects!$B:$B,'Supply plan_distributor-wise'!$B55,Distributor_projects!$C:$C,'Supply plan_distributor-wise'!$C55)</f>
        <v>80</v>
      </c>
      <c r="BI55" s="272">
        <f>SUMIFS(Distributor_projects!BE:BE,Distributor_projects!$B:$B,'Supply plan_distributor-wise'!$B55,Distributor_projects!$C:$C,'Supply plan_distributor-wise'!$C55)</f>
        <v>80</v>
      </c>
      <c r="BJ55" s="272">
        <f>SUMIFS(Distributor_projects!BF:BF,Distributor_projects!$B:$B,'Supply plan_distributor-wise'!$B55,Distributor_projects!$C:$C,'Supply plan_distributor-wise'!$C55)</f>
        <v>80</v>
      </c>
      <c r="BK55" s="272">
        <f>SUMIFS(Distributor_projects!BG:BG,Distributor_projects!$B:$B,'Supply plan_distributor-wise'!$B55,Distributor_projects!$C:$C,'Supply plan_distributor-wise'!$C55)</f>
        <v>80</v>
      </c>
      <c r="BL55" s="273">
        <f t="shared" si="2"/>
        <v>560</v>
      </c>
      <c r="BM55" s="165"/>
      <c r="BN55" s="181" t="s">
        <v>118</v>
      </c>
      <c r="BO55" s="185">
        <f>SUMIFS(Distributor_projects!BJ:BJ,Distributor_projects!$B:$B,'Supply plan_distributor-wise'!$B55,Distributor_projects!$C:$C,'Supply plan_distributor-wise'!$C55)</f>
        <v>0</v>
      </c>
      <c r="BP55" s="185">
        <f>SUMIFS(Distributor_projects!BK:BK,Distributor_projects!$B:$B,'Supply plan_distributor-wise'!$B55,Distributor_projects!$C:$C,'Supply plan_distributor-wise'!$C55)</f>
        <v>0</v>
      </c>
      <c r="BQ55" s="185">
        <f>SUMIFS(Distributor_projects!BL:BL,Distributor_projects!$B:$B,'Supply plan_distributor-wise'!$B55,Distributor_projects!$C:$C,'Supply plan_distributor-wise'!$C55)</f>
        <v>0</v>
      </c>
      <c r="BR55" s="185">
        <f>SUMIFS(Distributor_projects!BM:BM,Distributor_projects!$B:$B,'Supply plan_distributor-wise'!$B55,Distributor_projects!$C:$C,'Supply plan_distributor-wise'!$C55)</f>
        <v>0</v>
      </c>
      <c r="BS55" s="185">
        <f>SUMIFS(Distributor_projects!BN:BN,Distributor_projects!$B:$B,'Supply plan_distributor-wise'!$B55,Distributor_projects!$C:$C,'Supply plan_distributor-wise'!$C55)</f>
        <v>0</v>
      </c>
      <c r="BT55" s="185">
        <f>SUMIFS(Distributor_projects!BO:BO,Distributor_projects!$B:$B,'Supply plan_distributor-wise'!$B55,Distributor_projects!$C:$C,'Supply plan_distributor-wise'!$C55)</f>
        <v>19.999999999999996</v>
      </c>
      <c r="BU55" s="185">
        <f>SUMIFS(Distributor_projects!BP:BP,Distributor_projects!$B:$B,'Supply plan_distributor-wise'!$B55,Distributor_projects!$C:$C,'Supply plan_distributor-wise'!$C55)</f>
        <v>19.999999999999996</v>
      </c>
      <c r="BV55" s="185">
        <f>SUMIFS(Distributor_projects!BQ:BQ,Distributor_projects!$B:$B,'Supply plan_distributor-wise'!$B55,Distributor_projects!$C:$C,'Supply plan_distributor-wise'!$C55)</f>
        <v>19.999999999999996</v>
      </c>
      <c r="BW55" s="185">
        <f>SUMIFS(Distributor_projects!BR:BR,Distributor_projects!$B:$B,'Supply plan_distributor-wise'!$B55,Distributor_projects!$C:$C,'Supply plan_distributor-wise'!$C55)</f>
        <v>19.999999999999996</v>
      </c>
      <c r="BX55" s="185">
        <f>SUMIFS(Distributor_projects!BS:BS,Distributor_projects!$B:$B,'Supply plan_distributor-wise'!$B55,Distributor_projects!$C:$C,'Supply plan_distributor-wise'!$C55)</f>
        <v>19.999999999999996</v>
      </c>
      <c r="BY55" s="185">
        <f>SUMIFS(Distributor_projects!BT:BT,Distributor_projects!$B:$B,'Supply plan_distributor-wise'!$B55,Distributor_projects!$C:$C,'Supply plan_distributor-wise'!$C55)</f>
        <v>19.999999999999996</v>
      </c>
      <c r="BZ55" s="185">
        <f>SUMIFS(Distributor_projects!BU:BU,Distributor_projects!$B:$B,'Supply plan_distributor-wise'!$B55,Distributor_projects!$C:$C,'Supply plan_distributor-wise'!$C55)</f>
        <v>19.999999999999996</v>
      </c>
      <c r="CA55" s="273">
        <f t="shared" si="3"/>
        <v>139.99999999999997</v>
      </c>
      <c r="CB55" s="165"/>
      <c r="CC55" s="152"/>
      <c r="CD55" s="171" t="s">
        <v>169</v>
      </c>
      <c r="CE55" s="171" t="s">
        <v>169</v>
      </c>
      <c r="CF55" s="171" t="s">
        <v>169</v>
      </c>
      <c r="CG55" s="171" t="s">
        <v>169</v>
      </c>
      <c r="CH55" s="171" t="s">
        <v>169</v>
      </c>
      <c r="CI55" s="171" t="s">
        <v>169</v>
      </c>
      <c r="CJ55" s="171" t="s">
        <v>169</v>
      </c>
      <c r="CK55" s="171" t="s">
        <v>169</v>
      </c>
      <c r="CL55" s="171" t="s">
        <v>169</v>
      </c>
      <c r="CM55" s="171" t="s">
        <v>169</v>
      </c>
      <c r="CN55" s="171" t="s">
        <v>169</v>
      </c>
      <c r="CO55" s="171" t="s">
        <v>169</v>
      </c>
      <c r="CP55" s="171" t="s">
        <v>169</v>
      </c>
      <c r="CQ55" s="171" t="s">
        <v>169</v>
      </c>
      <c r="CR55" s="171" t="s">
        <v>169</v>
      </c>
      <c r="CS55" s="171" t="s">
        <v>169</v>
      </c>
      <c r="CT55" s="171" t="s">
        <v>169</v>
      </c>
      <c r="CU55" s="171" t="s">
        <v>169</v>
      </c>
      <c r="CV55" s="171" t="s">
        <v>169</v>
      </c>
      <c r="CW55" s="171" t="s">
        <v>169</v>
      </c>
      <c r="CX55" s="171" t="s">
        <v>169</v>
      </c>
      <c r="CY55" s="171" t="s">
        <v>169</v>
      </c>
      <c r="CZ55" s="171" t="s">
        <v>169</v>
      </c>
      <c r="DA55" s="171" t="s">
        <v>169</v>
      </c>
      <c r="DB55" s="161" t="s">
        <v>168</v>
      </c>
      <c r="DC55" s="171" t="str">
        <f>DB55</f>
        <v>Rashmi Steel</v>
      </c>
      <c r="DD55" s="171" t="str">
        <f t="shared" ref="DD55:DM55" si="20">DC55</f>
        <v>Rashmi Steel</v>
      </c>
      <c r="DE55" s="171" t="str">
        <f t="shared" si="20"/>
        <v>Rashmi Steel</v>
      </c>
      <c r="DF55" s="171" t="str">
        <f t="shared" si="20"/>
        <v>Rashmi Steel</v>
      </c>
      <c r="DG55" s="171" t="str">
        <f t="shared" si="20"/>
        <v>Rashmi Steel</v>
      </c>
      <c r="DH55" s="171" t="str">
        <f t="shared" si="20"/>
        <v>Rashmi Steel</v>
      </c>
      <c r="DI55" s="171" t="str">
        <f t="shared" si="20"/>
        <v>Rashmi Steel</v>
      </c>
      <c r="DJ55" s="171" t="str">
        <f t="shared" si="20"/>
        <v>Rashmi Steel</v>
      </c>
      <c r="DK55" s="171" t="str">
        <f t="shared" si="20"/>
        <v>Rashmi Steel</v>
      </c>
      <c r="DL55" s="171" t="str">
        <f t="shared" si="20"/>
        <v>Rashmi Steel</v>
      </c>
      <c r="DM55" s="171" t="str">
        <f t="shared" si="20"/>
        <v>Rashmi Steel</v>
      </c>
      <c r="DN55" s="171" t="s">
        <v>169</v>
      </c>
      <c r="DO55" s="171" t="s">
        <v>169</v>
      </c>
      <c r="DP55" s="171" t="s">
        <v>169</v>
      </c>
      <c r="DQ55" s="171" t="s">
        <v>169</v>
      </c>
      <c r="DR55" s="171" t="s">
        <v>169</v>
      </c>
      <c r="DS55" s="171" t="s">
        <v>169</v>
      </c>
      <c r="DT55" s="171" t="s">
        <v>169</v>
      </c>
      <c r="DU55" s="171" t="s">
        <v>169</v>
      </c>
      <c r="DV55" s="171" t="s">
        <v>169</v>
      </c>
      <c r="DW55" s="171" t="s">
        <v>169</v>
      </c>
      <c r="DX55" s="171" t="s">
        <v>169</v>
      </c>
      <c r="DY55" s="171" t="s">
        <v>169</v>
      </c>
      <c r="DZ55" s="334" t="s">
        <v>118</v>
      </c>
      <c r="EA55" s="334" t="s">
        <v>118</v>
      </c>
      <c r="EB55" s="334" t="s">
        <v>118</v>
      </c>
      <c r="EC55" s="334" t="s">
        <v>118</v>
      </c>
      <c r="ED55" s="334" t="s">
        <v>118</v>
      </c>
      <c r="EE55" s="334" t="s">
        <v>118</v>
      </c>
      <c r="EF55" s="334" t="s">
        <v>118</v>
      </c>
      <c r="EG55" s="334" t="s">
        <v>118</v>
      </c>
      <c r="EH55" s="334" t="s">
        <v>118</v>
      </c>
      <c r="EI55" s="334" t="s">
        <v>118</v>
      </c>
      <c r="EJ55" s="334" t="s">
        <v>118</v>
      </c>
      <c r="EK55" s="334" t="s">
        <v>118</v>
      </c>
    </row>
    <row r="56" spans="1:141">
      <c r="A56" s="161" t="s">
        <v>328</v>
      </c>
      <c r="B56" s="162" t="s">
        <v>475</v>
      </c>
      <c r="C56" s="161" t="s">
        <v>346</v>
      </c>
      <c r="D56" s="161" t="s">
        <v>14</v>
      </c>
      <c r="E56" s="168" t="s">
        <v>687</v>
      </c>
      <c r="F56" s="161" t="s">
        <v>165</v>
      </c>
      <c r="G56" s="309">
        <f>SUMIFS('Retail_distributor-wise'!CZ:CZ,'Retail_distributor-wise'!$B:$B,'Supply plan_distributor-wise'!$B56,'Retail_distributor-wise'!$C:$C,'Supply plan_distributor-wise'!$C56)</f>
        <v>0</v>
      </c>
      <c r="H56" s="309">
        <f>SUMIFS('Retail_distributor-wise'!DA:DA,'Retail_distributor-wise'!$B:$B,'Supply plan_distributor-wise'!$B56,'Retail_distributor-wise'!$C:$C,'Supply plan_distributor-wise'!$C56)</f>
        <v>0</v>
      </c>
      <c r="I56" s="309">
        <f>SUMIFS('Retail_distributor-wise'!DB:DB,'Retail_distributor-wise'!$B:$B,'Supply plan_distributor-wise'!$B56,'Retail_distributor-wise'!$C:$C,'Supply plan_distributor-wise'!$C56)</f>
        <v>0</v>
      </c>
      <c r="J56" s="309">
        <f>SUMIFS('Retail_distributor-wise'!DC:DC,'Retail_distributor-wise'!$B:$B,'Supply plan_distributor-wise'!$B56,'Retail_distributor-wise'!$C:$C,'Supply plan_distributor-wise'!$C56)</f>
        <v>0</v>
      </c>
      <c r="K56" s="309">
        <f>SUMIFS('Retail_distributor-wise'!DD:DD,'Retail_distributor-wise'!$B:$B,'Supply plan_distributor-wise'!$B56,'Retail_distributor-wise'!$C:$C,'Supply plan_distributor-wise'!$C56)</f>
        <v>0</v>
      </c>
      <c r="L56" s="309">
        <f>SUMIFS('Retail_distributor-wise'!DE:DE,'Retail_distributor-wise'!$B:$B,'Supply plan_distributor-wise'!$B56,'Retail_distributor-wise'!$C:$C,'Supply plan_distributor-wise'!$C56)</f>
        <v>0</v>
      </c>
      <c r="M56" s="309">
        <f>SUMIFS('Retail_distributor-wise'!DF:DF,'Retail_distributor-wise'!$B:$B,'Supply plan_distributor-wise'!$B56,'Retail_distributor-wise'!$C:$C,'Supply plan_distributor-wise'!$C56)</f>
        <v>0</v>
      </c>
      <c r="N56" s="309">
        <f>SUMIFS('Retail_distributor-wise'!DG:DG,'Retail_distributor-wise'!$B:$B,'Supply plan_distributor-wise'!$B56,'Retail_distributor-wise'!$C:$C,'Supply plan_distributor-wise'!$C56)</f>
        <v>0</v>
      </c>
      <c r="O56" s="309">
        <f>SUMIFS('Retail_distributor-wise'!DH:DH,'Retail_distributor-wise'!$B:$B,'Supply plan_distributor-wise'!$B56,'Retail_distributor-wise'!$C:$C,'Supply plan_distributor-wise'!$C56)</f>
        <v>0</v>
      </c>
      <c r="P56" s="309">
        <f>SUMIFS('Retail_distributor-wise'!DI:DI,'Retail_distributor-wise'!$B:$B,'Supply plan_distributor-wise'!$B56,'Retail_distributor-wise'!$C:$C,'Supply plan_distributor-wise'!$C56)</f>
        <v>0</v>
      </c>
      <c r="Q56" s="309">
        <f>SUMIFS('Retail_distributor-wise'!DJ:DJ,'Retail_distributor-wise'!$B:$B,'Supply plan_distributor-wise'!$B56,'Retail_distributor-wise'!$C:$C,'Supply plan_distributor-wise'!$C56)</f>
        <v>0</v>
      </c>
      <c r="R56" s="309">
        <f>SUMIFS('Retail_distributor-wise'!DK:DK,'Retail_distributor-wise'!$B:$B,'Supply plan_distributor-wise'!$B56,'Retail_distributor-wise'!$C:$C,'Supply plan_distributor-wise'!$C56)</f>
        <v>0</v>
      </c>
      <c r="S56" s="310">
        <f t="shared" si="18"/>
        <v>0</v>
      </c>
      <c r="T56" s="251"/>
      <c r="U56" s="161" t="s">
        <v>165</v>
      </c>
      <c r="V56" s="272">
        <f>SUMIFS('Retail_distributor-wise'!DN:DN,'Retail_distributor-wise'!$B:$B,'Supply plan_distributor-wise'!$B56,'Retail_distributor-wise'!$C:$C,'Supply plan_distributor-wise'!$C56)</f>
        <v>200</v>
      </c>
      <c r="W56" s="272">
        <f>SUMIFS('Retail_distributor-wise'!DO:DO,'Retail_distributor-wise'!$B:$B,'Supply plan_distributor-wise'!$B56,'Retail_distributor-wise'!$C:$C,'Supply plan_distributor-wise'!$C56)</f>
        <v>250</v>
      </c>
      <c r="X56" s="272">
        <f>SUMIFS('Retail_distributor-wise'!DP:DP,'Retail_distributor-wise'!$B:$B,'Supply plan_distributor-wise'!$B56,'Retail_distributor-wise'!$C:$C,'Supply plan_distributor-wise'!$C56)</f>
        <v>250</v>
      </c>
      <c r="Y56" s="272">
        <f>SUMIFS('Retail_distributor-wise'!DQ:DQ,'Retail_distributor-wise'!$B:$B,'Supply plan_distributor-wise'!$B56,'Retail_distributor-wise'!$C:$C,'Supply plan_distributor-wise'!$C56)</f>
        <v>200</v>
      </c>
      <c r="Z56" s="272">
        <f>SUMIFS('Retail_distributor-wise'!DR:DR,'Retail_distributor-wise'!$B:$B,'Supply plan_distributor-wise'!$B56,'Retail_distributor-wise'!$C:$C,'Supply plan_distributor-wise'!$C56)</f>
        <v>150</v>
      </c>
      <c r="AA56" s="272">
        <f>SUMIFS('Retail_distributor-wise'!DS:DS,'Retail_distributor-wise'!$B:$B,'Supply plan_distributor-wise'!$B56,'Retail_distributor-wise'!$C:$C,'Supply plan_distributor-wise'!$C56)</f>
        <v>150</v>
      </c>
      <c r="AB56" s="272">
        <f>SUMIFS('Retail_distributor-wise'!DT:DT,'Retail_distributor-wise'!$B:$B,'Supply plan_distributor-wise'!$B56,'Retail_distributor-wise'!$C:$C,'Supply plan_distributor-wise'!$C56)</f>
        <v>250</v>
      </c>
      <c r="AC56" s="272">
        <f>SUMIFS('Retail_distributor-wise'!DU:DU,'Retail_distributor-wise'!$B:$B,'Supply plan_distributor-wise'!$B56,'Retail_distributor-wise'!$C:$C,'Supply plan_distributor-wise'!$C56)</f>
        <v>300</v>
      </c>
      <c r="AD56" s="272">
        <f>SUMIFS('Retail_distributor-wise'!DV:DV,'Retail_distributor-wise'!$B:$B,'Supply plan_distributor-wise'!$B56,'Retail_distributor-wise'!$C:$C,'Supply plan_distributor-wise'!$C56)</f>
        <v>300</v>
      </c>
      <c r="AE56" s="272">
        <f>SUMIFS('Retail_distributor-wise'!DW:DW,'Retail_distributor-wise'!$B:$B,'Supply plan_distributor-wise'!$B56,'Retail_distributor-wise'!$C:$C,'Supply plan_distributor-wise'!$C56)</f>
        <v>350</v>
      </c>
      <c r="AF56" s="272">
        <f>SUMIFS('Retail_distributor-wise'!DX:DX,'Retail_distributor-wise'!$B:$B,'Supply plan_distributor-wise'!$B56,'Retail_distributor-wise'!$C:$C,'Supply plan_distributor-wise'!$C56)</f>
        <v>450</v>
      </c>
      <c r="AG56" s="272">
        <f>SUMIFS('Retail_distributor-wise'!DY:DY,'Retail_distributor-wise'!$B:$B,'Supply plan_distributor-wise'!$B56,'Retail_distributor-wise'!$C:$C,'Supply plan_distributor-wise'!$C56)</f>
        <v>500</v>
      </c>
      <c r="AH56" s="273">
        <f t="shared" si="1"/>
        <v>3350</v>
      </c>
      <c r="AI56" s="251"/>
      <c r="AJ56" s="186"/>
      <c r="AK56" s="272">
        <f>SUMIFS('Retail_distributor-wise'!BL:BL,'Retail_distributor-wise'!$B:$B,'Supply plan_distributor-wise'!$B56,'Retail_distributor-wise'!$C:$C,'Supply plan_distributor-wise'!$C56)</f>
        <v>0</v>
      </c>
      <c r="AL56" s="272">
        <f>SUMIFS('Retail_distributor-wise'!BM:BM,'Retail_distributor-wise'!$B:$B,'Supply plan_distributor-wise'!$B56,'Retail_distributor-wise'!$C:$C,'Supply plan_distributor-wise'!$C56)</f>
        <v>0</v>
      </c>
      <c r="AM56" s="272">
        <f>SUMIFS('Retail_distributor-wise'!BN:BN,'Retail_distributor-wise'!$B:$B,'Supply plan_distributor-wise'!$B56,'Retail_distributor-wise'!$C:$C,'Supply plan_distributor-wise'!$C56)</f>
        <v>0</v>
      </c>
      <c r="AN56" s="272">
        <f>SUMIFS('Retail_distributor-wise'!BO:BO,'Retail_distributor-wise'!$B:$B,'Supply plan_distributor-wise'!$B56,'Retail_distributor-wise'!$C:$C,'Supply plan_distributor-wise'!$C56)</f>
        <v>0</v>
      </c>
      <c r="AO56" s="272">
        <f>SUMIFS('Retail_distributor-wise'!BP:BP,'Retail_distributor-wise'!$B:$B,'Supply plan_distributor-wise'!$B56,'Retail_distributor-wise'!$C:$C,'Supply plan_distributor-wise'!$C56)</f>
        <v>0</v>
      </c>
      <c r="AP56" s="272">
        <f>SUMIFS('Retail_distributor-wise'!BQ:BQ,'Retail_distributor-wise'!$B:$B,'Supply plan_distributor-wise'!$B56,'Retail_distributor-wise'!$C:$C,'Supply plan_distributor-wise'!$C56)</f>
        <v>0</v>
      </c>
      <c r="AQ56" s="272">
        <f>SUMIFS('Retail_distributor-wise'!BR:BR,'Retail_distributor-wise'!$B:$B,'Supply plan_distributor-wise'!$B56,'Retail_distributor-wise'!$C:$C,'Supply plan_distributor-wise'!$C56)</f>
        <v>0</v>
      </c>
      <c r="AR56" s="272">
        <f>SUMIFS('Retail_distributor-wise'!BS:BS,'Retail_distributor-wise'!$B:$B,'Supply plan_distributor-wise'!$B56,'Retail_distributor-wise'!$C:$C,'Supply plan_distributor-wise'!$C56)</f>
        <v>0</v>
      </c>
      <c r="AS56" s="272">
        <f>SUMIFS('Retail_distributor-wise'!BT:BT,'Retail_distributor-wise'!$B:$B,'Supply plan_distributor-wise'!$B56,'Retail_distributor-wise'!$C:$C,'Supply plan_distributor-wise'!$C56)</f>
        <v>0</v>
      </c>
      <c r="AT56" s="272">
        <f>SUMIFS('Retail_distributor-wise'!BU:BU,'Retail_distributor-wise'!$B:$B,'Supply plan_distributor-wise'!$B56,'Retail_distributor-wise'!$C:$C,'Supply plan_distributor-wise'!$C56)</f>
        <v>0</v>
      </c>
      <c r="AU56" s="272">
        <f>SUMIFS('Retail_distributor-wise'!BV:BV,'Retail_distributor-wise'!$B:$B,'Supply plan_distributor-wise'!$B56,'Retail_distributor-wise'!$C:$C,'Supply plan_distributor-wise'!$C56)</f>
        <v>0</v>
      </c>
      <c r="AV56" s="272">
        <f>SUMIFS('Retail_distributor-wise'!BW:BW,'Retail_distributor-wise'!$B:$B,'Supply plan_distributor-wise'!$B56,'Retail_distributor-wise'!$C:$C,'Supply plan_distributor-wise'!$C56)</f>
        <v>0</v>
      </c>
      <c r="AW56" s="273">
        <f t="shared" si="14"/>
        <v>0</v>
      </c>
      <c r="AX56" s="165"/>
      <c r="AY56" s="299" t="s">
        <v>165</v>
      </c>
      <c r="AZ56" s="272">
        <f>SUMIFS(Distributor_projects!AV:AV,Distributor_projects!$B:$B,'Supply plan_distributor-wise'!$B56,Distributor_projects!$C:$C,'Supply plan_distributor-wise'!$C56)</f>
        <v>0</v>
      </c>
      <c r="BA56" s="272">
        <f>SUMIFS(Distributor_projects!AW:AW,Distributor_projects!$B:$B,'Supply plan_distributor-wise'!$B56,Distributor_projects!$C:$C,'Supply plan_distributor-wise'!$C56)</f>
        <v>80</v>
      </c>
      <c r="BB56" s="272">
        <f>SUMIFS(Distributor_projects!AX:AX,Distributor_projects!$B:$B,'Supply plan_distributor-wise'!$B56,Distributor_projects!$C:$C,'Supply plan_distributor-wise'!$C56)</f>
        <v>80</v>
      </c>
      <c r="BC56" s="272">
        <f>SUMIFS(Distributor_projects!AY:AY,Distributor_projects!$B:$B,'Supply plan_distributor-wise'!$B56,Distributor_projects!$C:$C,'Supply plan_distributor-wise'!$C56)</f>
        <v>40</v>
      </c>
      <c r="BD56" s="272">
        <f>SUMIFS(Distributor_projects!AZ:AZ,Distributor_projects!$B:$B,'Supply plan_distributor-wise'!$B56,Distributor_projects!$C:$C,'Supply plan_distributor-wise'!$C56)</f>
        <v>40</v>
      </c>
      <c r="BE56" s="272">
        <f>SUMIFS(Distributor_projects!BA:BA,Distributor_projects!$B:$B,'Supply plan_distributor-wise'!$B56,Distributor_projects!$C:$C,'Supply plan_distributor-wise'!$C56)</f>
        <v>80</v>
      </c>
      <c r="BF56" s="272">
        <f>SUMIFS(Distributor_projects!BB:BB,Distributor_projects!$B:$B,'Supply plan_distributor-wise'!$B56,Distributor_projects!$C:$C,'Supply plan_distributor-wise'!$C56)</f>
        <v>80</v>
      </c>
      <c r="BG56" s="272">
        <f>SUMIFS(Distributor_projects!BC:BC,Distributor_projects!$B:$B,'Supply plan_distributor-wise'!$B56,Distributor_projects!$C:$C,'Supply plan_distributor-wise'!$C56)</f>
        <v>80</v>
      </c>
      <c r="BH56" s="272">
        <f>SUMIFS(Distributor_projects!BD:BD,Distributor_projects!$B:$B,'Supply plan_distributor-wise'!$B56,Distributor_projects!$C:$C,'Supply plan_distributor-wise'!$C56)</f>
        <v>80</v>
      </c>
      <c r="BI56" s="272">
        <f>SUMIFS(Distributor_projects!BE:BE,Distributor_projects!$B:$B,'Supply plan_distributor-wise'!$B56,Distributor_projects!$C:$C,'Supply plan_distributor-wise'!$C56)</f>
        <v>80</v>
      </c>
      <c r="BJ56" s="272">
        <f>SUMIFS(Distributor_projects!BF:BF,Distributor_projects!$B:$B,'Supply plan_distributor-wise'!$B56,Distributor_projects!$C:$C,'Supply plan_distributor-wise'!$C56)</f>
        <v>80</v>
      </c>
      <c r="BK56" s="272">
        <f>SUMIFS(Distributor_projects!BG:BG,Distributor_projects!$B:$B,'Supply plan_distributor-wise'!$B56,Distributor_projects!$C:$C,'Supply plan_distributor-wise'!$C56)</f>
        <v>80</v>
      </c>
      <c r="BL56" s="273">
        <f t="shared" si="2"/>
        <v>800</v>
      </c>
      <c r="BM56" s="165"/>
      <c r="BN56" s="181" t="s">
        <v>118</v>
      </c>
      <c r="BO56" s="185">
        <f>SUMIFS(Distributor_projects!BJ:BJ,Distributor_projects!$B:$B,'Supply plan_distributor-wise'!$B56,Distributor_projects!$C:$C,'Supply plan_distributor-wise'!$C56)</f>
        <v>0</v>
      </c>
      <c r="BP56" s="185">
        <f>SUMIFS(Distributor_projects!BK:BK,Distributor_projects!$B:$B,'Supply plan_distributor-wise'!$B56,Distributor_projects!$C:$C,'Supply plan_distributor-wise'!$C56)</f>
        <v>19.999999999999996</v>
      </c>
      <c r="BQ56" s="185">
        <f>SUMIFS(Distributor_projects!BL:BL,Distributor_projects!$B:$B,'Supply plan_distributor-wise'!$B56,Distributor_projects!$C:$C,'Supply plan_distributor-wise'!$C56)</f>
        <v>19.999999999999996</v>
      </c>
      <c r="BR56" s="185">
        <f>SUMIFS(Distributor_projects!BM:BM,Distributor_projects!$B:$B,'Supply plan_distributor-wise'!$B56,Distributor_projects!$C:$C,'Supply plan_distributor-wise'!$C56)</f>
        <v>9.9999999999999982</v>
      </c>
      <c r="BS56" s="185">
        <f>SUMIFS(Distributor_projects!BN:BN,Distributor_projects!$B:$B,'Supply plan_distributor-wise'!$B56,Distributor_projects!$C:$C,'Supply plan_distributor-wise'!$C56)</f>
        <v>9.9999999999999982</v>
      </c>
      <c r="BT56" s="185">
        <f>SUMIFS(Distributor_projects!BO:BO,Distributor_projects!$B:$B,'Supply plan_distributor-wise'!$B56,Distributor_projects!$C:$C,'Supply plan_distributor-wise'!$C56)</f>
        <v>19.999999999999996</v>
      </c>
      <c r="BU56" s="185">
        <f>SUMIFS(Distributor_projects!BP:BP,Distributor_projects!$B:$B,'Supply plan_distributor-wise'!$B56,Distributor_projects!$C:$C,'Supply plan_distributor-wise'!$C56)</f>
        <v>19.999999999999996</v>
      </c>
      <c r="BV56" s="185">
        <f>SUMIFS(Distributor_projects!BQ:BQ,Distributor_projects!$B:$B,'Supply plan_distributor-wise'!$B56,Distributor_projects!$C:$C,'Supply plan_distributor-wise'!$C56)</f>
        <v>19.999999999999996</v>
      </c>
      <c r="BW56" s="185">
        <f>SUMIFS(Distributor_projects!BR:BR,Distributor_projects!$B:$B,'Supply plan_distributor-wise'!$B56,Distributor_projects!$C:$C,'Supply plan_distributor-wise'!$C56)</f>
        <v>19.999999999999996</v>
      </c>
      <c r="BX56" s="185">
        <f>SUMIFS(Distributor_projects!BS:BS,Distributor_projects!$B:$B,'Supply plan_distributor-wise'!$B56,Distributor_projects!$C:$C,'Supply plan_distributor-wise'!$C56)</f>
        <v>19.999999999999996</v>
      </c>
      <c r="BY56" s="185">
        <f>SUMIFS(Distributor_projects!BT:BT,Distributor_projects!$B:$B,'Supply plan_distributor-wise'!$B56,Distributor_projects!$C:$C,'Supply plan_distributor-wise'!$C56)</f>
        <v>19.999999999999996</v>
      </c>
      <c r="BZ56" s="185">
        <f>SUMIFS(Distributor_projects!BU:BU,Distributor_projects!$B:$B,'Supply plan_distributor-wise'!$B56,Distributor_projects!$C:$C,'Supply plan_distributor-wise'!$C56)</f>
        <v>19.999999999999996</v>
      </c>
      <c r="CA56" s="273">
        <f t="shared" si="3"/>
        <v>199.99999999999997</v>
      </c>
      <c r="CB56" s="165"/>
      <c r="CC56" s="152"/>
      <c r="CD56" s="307"/>
      <c r="CE56" s="307"/>
      <c r="CF56" s="307"/>
      <c r="CG56" s="307"/>
      <c r="CH56" s="307"/>
      <c r="CI56" s="307"/>
      <c r="CJ56" s="307"/>
      <c r="CK56" s="307"/>
      <c r="CL56" s="307"/>
      <c r="CM56" s="307"/>
      <c r="CN56" s="307"/>
      <c r="CO56" s="307"/>
      <c r="CP56" s="161" t="s">
        <v>165</v>
      </c>
      <c r="CQ56" s="161" t="s">
        <v>165</v>
      </c>
      <c r="CR56" s="161" t="s">
        <v>165</v>
      </c>
      <c r="CS56" s="161" t="s">
        <v>165</v>
      </c>
      <c r="CT56" s="161" t="s">
        <v>165</v>
      </c>
      <c r="CU56" s="161" t="s">
        <v>165</v>
      </c>
      <c r="CV56" s="161" t="s">
        <v>165</v>
      </c>
      <c r="CW56" s="161" t="s">
        <v>165</v>
      </c>
      <c r="CX56" s="161" t="s">
        <v>165</v>
      </c>
      <c r="CY56" s="161" t="s">
        <v>165</v>
      </c>
      <c r="CZ56" s="161" t="s">
        <v>165</v>
      </c>
      <c r="DA56" s="299" t="s">
        <v>165</v>
      </c>
      <c r="DB56" s="181" t="s">
        <v>118</v>
      </c>
      <c r="DC56" s="181" t="s">
        <v>118</v>
      </c>
      <c r="DD56" s="181" t="s">
        <v>118</v>
      </c>
      <c r="DE56" s="181" t="s">
        <v>118</v>
      </c>
      <c r="DF56" s="181" t="s">
        <v>118</v>
      </c>
      <c r="DG56" s="181" t="s">
        <v>118</v>
      </c>
      <c r="DH56" s="181" t="s">
        <v>118</v>
      </c>
      <c r="DI56" s="181" t="s">
        <v>118</v>
      </c>
      <c r="DJ56" s="181" t="s">
        <v>118</v>
      </c>
      <c r="DK56" s="181" t="s">
        <v>118</v>
      </c>
      <c r="DL56" s="181" t="s">
        <v>118</v>
      </c>
      <c r="DM56" s="181" t="s">
        <v>118</v>
      </c>
      <c r="DN56" s="299" t="s">
        <v>165</v>
      </c>
      <c r="DO56" s="299" t="s">
        <v>165</v>
      </c>
      <c r="DP56" s="299" t="s">
        <v>165</v>
      </c>
      <c r="DQ56" s="299" t="s">
        <v>165</v>
      </c>
      <c r="DR56" s="299" t="s">
        <v>165</v>
      </c>
      <c r="DS56" s="299" t="s">
        <v>165</v>
      </c>
      <c r="DT56" s="299" t="s">
        <v>165</v>
      </c>
      <c r="DU56" s="299" t="s">
        <v>165</v>
      </c>
      <c r="DV56" s="299" t="s">
        <v>165</v>
      </c>
      <c r="DW56" s="299" t="s">
        <v>165</v>
      </c>
      <c r="DX56" s="299" t="s">
        <v>165</v>
      </c>
      <c r="DY56" s="299" t="s">
        <v>165</v>
      </c>
      <c r="DZ56" s="181" t="s">
        <v>118</v>
      </c>
      <c r="EA56" s="181" t="s">
        <v>118</v>
      </c>
      <c r="EB56" s="181" t="s">
        <v>118</v>
      </c>
      <c r="EC56" s="181" t="s">
        <v>118</v>
      </c>
      <c r="ED56" s="181" t="s">
        <v>118</v>
      </c>
      <c r="EE56" s="181" t="s">
        <v>118</v>
      </c>
      <c r="EF56" s="181" t="s">
        <v>118</v>
      </c>
      <c r="EG56" s="181" t="s">
        <v>118</v>
      </c>
      <c r="EH56" s="181" t="s">
        <v>118</v>
      </c>
      <c r="EI56" s="181" t="s">
        <v>118</v>
      </c>
      <c r="EJ56" s="181" t="s">
        <v>118</v>
      </c>
      <c r="EK56" s="181" t="s">
        <v>118</v>
      </c>
    </row>
    <row r="57" spans="1:141">
      <c r="A57" s="161" t="s">
        <v>328</v>
      </c>
      <c r="B57" s="162" t="s">
        <v>476</v>
      </c>
      <c r="C57" s="161" t="s">
        <v>346</v>
      </c>
      <c r="D57" s="161" t="s">
        <v>14</v>
      </c>
      <c r="E57" s="168" t="s">
        <v>687</v>
      </c>
      <c r="F57" s="161" t="s">
        <v>165</v>
      </c>
      <c r="G57" s="309">
        <f>SUMIFS('Retail_distributor-wise'!CZ:CZ,'Retail_distributor-wise'!$B:$B,'Supply plan_distributor-wise'!$B57,'Retail_distributor-wise'!$C:$C,'Supply plan_distributor-wise'!$C57)</f>
        <v>0</v>
      </c>
      <c r="H57" s="309">
        <f>SUMIFS('Retail_distributor-wise'!DA:DA,'Retail_distributor-wise'!$B:$B,'Supply plan_distributor-wise'!$B57,'Retail_distributor-wise'!$C:$C,'Supply plan_distributor-wise'!$C57)</f>
        <v>0</v>
      </c>
      <c r="I57" s="309">
        <f>SUMIFS('Retail_distributor-wise'!DB:DB,'Retail_distributor-wise'!$B:$B,'Supply plan_distributor-wise'!$B57,'Retail_distributor-wise'!$C:$C,'Supply plan_distributor-wise'!$C57)</f>
        <v>0</v>
      </c>
      <c r="J57" s="309">
        <f>SUMIFS('Retail_distributor-wise'!DC:DC,'Retail_distributor-wise'!$B:$B,'Supply plan_distributor-wise'!$B57,'Retail_distributor-wise'!$C:$C,'Supply plan_distributor-wise'!$C57)</f>
        <v>0</v>
      </c>
      <c r="K57" s="309">
        <f>SUMIFS('Retail_distributor-wise'!DD:DD,'Retail_distributor-wise'!$B:$B,'Supply plan_distributor-wise'!$B57,'Retail_distributor-wise'!$C:$C,'Supply plan_distributor-wise'!$C57)</f>
        <v>0</v>
      </c>
      <c r="L57" s="309">
        <f>SUMIFS('Retail_distributor-wise'!DE:DE,'Retail_distributor-wise'!$B:$B,'Supply plan_distributor-wise'!$B57,'Retail_distributor-wise'!$C:$C,'Supply plan_distributor-wise'!$C57)</f>
        <v>0</v>
      </c>
      <c r="M57" s="309">
        <f>SUMIFS('Retail_distributor-wise'!DF:DF,'Retail_distributor-wise'!$B:$B,'Supply plan_distributor-wise'!$B57,'Retail_distributor-wise'!$C:$C,'Supply plan_distributor-wise'!$C57)</f>
        <v>0</v>
      </c>
      <c r="N57" s="309">
        <f>SUMIFS('Retail_distributor-wise'!DG:DG,'Retail_distributor-wise'!$B:$B,'Supply plan_distributor-wise'!$B57,'Retail_distributor-wise'!$C:$C,'Supply plan_distributor-wise'!$C57)</f>
        <v>0</v>
      </c>
      <c r="O57" s="309">
        <f>SUMIFS('Retail_distributor-wise'!DH:DH,'Retail_distributor-wise'!$B:$B,'Supply plan_distributor-wise'!$B57,'Retail_distributor-wise'!$C:$C,'Supply plan_distributor-wise'!$C57)</f>
        <v>0</v>
      </c>
      <c r="P57" s="309">
        <f>SUMIFS('Retail_distributor-wise'!DI:DI,'Retail_distributor-wise'!$B:$B,'Supply plan_distributor-wise'!$B57,'Retail_distributor-wise'!$C:$C,'Supply plan_distributor-wise'!$C57)</f>
        <v>0</v>
      </c>
      <c r="Q57" s="309">
        <f>SUMIFS('Retail_distributor-wise'!DJ:DJ,'Retail_distributor-wise'!$B:$B,'Supply plan_distributor-wise'!$B57,'Retail_distributor-wise'!$C:$C,'Supply plan_distributor-wise'!$C57)</f>
        <v>0</v>
      </c>
      <c r="R57" s="309">
        <f>SUMIFS('Retail_distributor-wise'!DK:DK,'Retail_distributor-wise'!$B:$B,'Supply plan_distributor-wise'!$B57,'Retail_distributor-wise'!$C:$C,'Supply plan_distributor-wise'!$C57)</f>
        <v>0</v>
      </c>
      <c r="S57" s="310">
        <f t="shared" si="18"/>
        <v>0</v>
      </c>
      <c r="T57" s="251"/>
      <c r="U57" s="161" t="s">
        <v>165</v>
      </c>
      <c r="V57" s="272">
        <f>SUMIFS('Retail_distributor-wise'!DN:DN,'Retail_distributor-wise'!$B:$B,'Supply plan_distributor-wise'!$B57,'Retail_distributor-wise'!$C:$C,'Supply plan_distributor-wise'!$C57)</f>
        <v>100</v>
      </c>
      <c r="W57" s="272">
        <f>SUMIFS('Retail_distributor-wise'!DO:DO,'Retail_distributor-wise'!$B:$B,'Supply plan_distributor-wise'!$B57,'Retail_distributor-wise'!$C:$C,'Supply plan_distributor-wise'!$C57)</f>
        <v>150</v>
      </c>
      <c r="X57" s="272">
        <f>SUMIFS('Retail_distributor-wise'!DP:DP,'Retail_distributor-wise'!$B:$B,'Supply plan_distributor-wise'!$B57,'Retail_distributor-wise'!$C:$C,'Supply plan_distributor-wise'!$C57)</f>
        <v>150</v>
      </c>
      <c r="Y57" s="272">
        <f>SUMIFS('Retail_distributor-wise'!DQ:DQ,'Retail_distributor-wise'!$B:$B,'Supply plan_distributor-wise'!$B57,'Retail_distributor-wise'!$C:$C,'Supply plan_distributor-wise'!$C57)</f>
        <v>100</v>
      </c>
      <c r="Z57" s="272">
        <f>SUMIFS('Retail_distributor-wise'!DR:DR,'Retail_distributor-wise'!$B:$B,'Supply plan_distributor-wise'!$B57,'Retail_distributor-wise'!$C:$C,'Supply plan_distributor-wise'!$C57)</f>
        <v>100</v>
      </c>
      <c r="AA57" s="272">
        <f>SUMIFS('Retail_distributor-wise'!DS:DS,'Retail_distributor-wise'!$B:$B,'Supply plan_distributor-wise'!$B57,'Retail_distributor-wise'!$C:$C,'Supply plan_distributor-wise'!$C57)</f>
        <v>100</v>
      </c>
      <c r="AB57" s="272">
        <f>SUMIFS('Retail_distributor-wise'!DT:DT,'Retail_distributor-wise'!$B:$B,'Supply plan_distributor-wise'!$B57,'Retail_distributor-wise'!$C:$C,'Supply plan_distributor-wise'!$C57)</f>
        <v>150</v>
      </c>
      <c r="AC57" s="272">
        <f>SUMIFS('Retail_distributor-wise'!DU:DU,'Retail_distributor-wise'!$B:$B,'Supply plan_distributor-wise'!$B57,'Retail_distributor-wise'!$C:$C,'Supply plan_distributor-wise'!$C57)</f>
        <v>200</v>
      </c>
      <c r="AD57" s="272">
        <f>SUMIFS('Retail_distributor-wise'!DV:DV,'Retail_distributor-wise'!$B:$B,'Supply plan_distributor-wise'!$B57,'Retail_distributor-wise'!$C:$C,'Supply plan_distributor-wise'!$C57)</f>
        <v>200</v>
      </c>
      <c r="AE57" s="272">
        <f>SUMIFS('Retail_distributor-wise'!DW:DW,'Retail_distributor-wise'!$B:$B,'Supply plan_distributor-wise'!$B57,'Retail_distributor-wise'!$C:$C,'Supply plan_distributor-wise'!$C57)</f>
        <v>250</v>
      </c>
      <c r="AF57" s="272">
        <f>SUMIFS('Retail_distributor-wise'!DX:DX,'Retail_distributor-wise'!$B:$B,'Supply plan_distributor-wise'!$B57,'Retail_distributor-wise'!$C:$C,'Supply plan_distributor-wise'!$C57)</f>
        <v>300</v>
      </c>
      <c r="AG57" s="272">
        <f>SUMIFS('Retail_distributor-wise'!DY:DY,'Retail_distributor-wise'!$B:$B,'Supply plan_distributor-wise'!$B57,'Retail_distributor-wise'!$C:$C,'Supply plan_distributor-wise'!$C57)</f>
        <v>300</v>
      </c>
      <c r="AH57" s="273">
        <f t="shared" si="1"/>
        <v>2100</v>
      </c>
      <c r="AI57" s="251"/>
      <c r="AJ57" s="186"/>
      <c r="AK57" s="272">
        <f>SUMIFS('Retail_distributor-wise'!BL:BL,'Retail_distributor-wise'!$B:$B,'Supply plan_distributor-wise'!$B57,'Retail_distributor-wise'!$C:$C,'Supply plan_distributor-wise'!$C57)</f>
        <v>0</v>
      </c>
      <c r="AL57" s="272">
        <f>SUMIFS('Retail_distributor-wise'!BM:BM,'Retail_distributor-wise'!$B:$B,'Supply plan_distributor-wise'!$B57,'Retail_distributor-wise'!$C:$C,'Supply plan_distributor-wise'!$C57)</f>
        <v>0</v>
      </c>
      <c r="AM57" s="272">
        <f>SUMIFS('Retail_distributor-wise'!BN:BN,'Retail_distributor-wise'!$B:$B,'Supply plan_distributor-wise'!$B57,'Retail_distributor-wise'!$C:$C,'Supply plan_distributor-wise'!$C57)</f>
        <v>0</v>
      </c>
      <c r="AN57" s="272">
        <f>SUMIFS('Retail_distributor-wise'!BO:BO,'Retail_distributor-wise'!$B:$B,'Supply plan_distributor-wise'!$B57,'Retail_distributor-wise'!$C:$C,'Supply plan_distributor-wise'!$C57)</f>
        <v>0</v>
      </c>
      <c r="AO57" s="272">
        <f>SUMIFS('Retail_distributor-wise'!BP:BP,'Retail_distributor-wise'!$B:$B,'Supply plan_distributor-wise'!$B57,'Retail_distributor-wise'!$C:$C,'Supply plan_distributor-wise'!$C57)</f>
        <v>0</v>
      </c>
      <c r="AP57" s="272">
        <f>SUMIFS('Retail_distributor-wise'!BQ:BQ,'Retail_distributor-wise'!$B:$B,'Supply plan_distributor-wise'!$B57,'Retail_distributor-wise'!$C:$C,'Supply plan_distributor-wise'!$C57)</f>
        <v>0</v>
      </c>
      <c r="AQ57" s="272">
        <f>SUMIFS('Retail_distributor-wise'!BR:BR,'Retail_distributor-wise'!$B:$B,'Supply plan_distributor-wise'!$B57,'Retail_distributor-wise'!$C:$C,'Supply plan_distributor-wise'!$C57)</f>
        <v>0</v>
      </c>
      <c r="AR57" s="272">
        <f>SUMIFS('Retail_distributor-wise'!BS:BS,'Retail_distributor-wise'!$B:$B,'Supply plan_distributor-wise'!$B57,'Retail_distributor-wise'!$C:$C,'Supply plan_distributor-wise'!$C57)</f>
        <v>0</v>
      </c>
      <c r="AS57" s="272">
        <f>SUMIFS('Retail_distributor-wise'!BT:BT,'Retail_distributor-wise'!$B:$B,'Supply plan_distributor-wise'!$B57,'Retail_distributor-wise'!$C:$C,'Supply plan_distributor-wise'!$C57)</f>
        <v>0</v>
      </c>
      <c r="AT57" s="272">
        <f>SUMIFS('Retail_distributor-wise'!BU:BU,'Retail_distributor-wise'!$B:$B,'Supply plan_distributor-wise'!$B57,'Retail_distributor-wise'!$C:$C,'Supply plan_distributor-wise'!$C57)</f>
        <v>0</v>
      </c>
      <c r="AU57" s="272">
        <f>SUMIFS('Retail_distributor-wise'!BV:BV,'Retail_distributor-wise'!$B:$B,'Supply plan_distributor-wise'!$B57,'Retail_distributor-wise'!$C:$C,'Supply plan_distributor-wise'!$C57)</f>
        <v>0</v>
      </c>
      <c r="AV57" s="272">
        <f>SUMIFS('Retail_distributor-wise'!BW:BW,'Retail_distributor-wise'!$B:$B,'Supply plan_distributor-wise'!$B57,'Retail_distributor-wise'!$C:$C,'Supply plan_distributor-wise'!$C57)</f>
        <v>0</v>
      </c>
      <c r="AW57" s="273">
        <f t="shared" si="14"/>
        <v>0</v>
      </c>
      <c r="AX57" s="165"/>
      <c r="AY57" s="299" t="s">
        <v>165</v>
      </c>
      <c r="AZ57" s="272">
        <f>SUMIFS(Distributor_projects!AV:AV,Distributor_projects!$B:$B,'Supply plan_distributor-wise'!$B57,Distributor_projects!$C:$C,'Supply plan_distributor-wise'!$C57)</f>
        <v>0</v>
      </c>
      <c r="BA57" s="272">
        <f>SUMIFS(Distributor_projects!AW:AW,Distributor_projects!$B:$B,'Supply plan_distributor-wise'!$B57,Distributor_projects!$C:$C,'Supply plan_distributor-wise'!$C57)</f>
        <v>0</v>
      </c>
      <c r="BB57" s="272">
        <f>SUMIFS(Distributor_projects!AX:AX,Distributor_projects!$B:$B,'Supply plan_distributor-wise'!$B57,Distributor_projects!$C:$C,'Supply plan_distributor-wise'!$C57)</f>
        <v>0</v>
      </c>
      <c r="BC57" s="272">
        <f>SUMIFS(Distributor_projects!AY:AY,Distributor_projects!$B:$B,'Supply plan_distributor-wise'!$B57,Distributor_projects!$C:$C,'Supply plan_distributor-wise'!$C57)</f>
        <v>40</v>
      </c>
      <c r="BD57" s="272">
        <f>SUMIFS(Distributor_projects!AZ:AZ,Distributor_projects!$B:$B,'Supply plan_distributor-wise'!$B57,Distributor_projects!$C:$C,'Supply plan_distributor-wise'!$C57)</f>
        <v>40</v>
      </c>
      <c r="BE57" s="272">
        <f>SUMIFS(Distributor_projects!BA:BA,Distributor_projects!$B:$B,'Supply plan_distributor-wise'!$B57,Distributor_projects!$C:$C,'Supply plan_distributor-wise'!$C57)</f>
        <v>80</v>
      </c>
      <c r="BF57" s="272">
        <f>SUMIFS(Distributor_projects!BB:BB,Distributor_projects!$B:$B,'Supply plan_distributor-wise'!$B57,Distributor_projects!$C:$C,'Supply plan_distributor-wise'!$C57)</f>
        <v>80</v>
      </c>
      <c r="BG57" s="272">
        <f>SUMIFS(Distributor_projects!BC:BC,Distributor_projects!$B:$B,'Supply plan_distributor-wise'!$B57,Distributor_projects!$C:$C,'Supply plan_distributor-wise'!$C57)</f>
        <v>80</v>
      </c>
      <c r="BH57" s="272">
        <f>SUMIFS(Distributor_projects!BD:BD,Distributor_projects!$B:$B,'Supply plan_distributor-wise'!$B57,Distributor_projects!$C:$C,'Supply plan_distributor-wise'!$C57)</f>
        <v>80</v>
      </c>
      <c r="BI57" s="272">
        <f>SUMIFS(Distributor_projects!BE:BE,Distributor_projects!$B:$B,'Supply plan_distributor-wise'!$B57,Distributor_projects!$C:$C,'Supply plan_distributor-wise'!$C57)</f>
        <v>80</v>
      </c>
      <c r="BJ57" s="272">
        <f>SUMIFS(Distributor_projects!BF:BF,Distributor_projects!$B:$B,'Supply plan_distributor-wise'!$B57,Distributor_projects!$C:$C,'Supply plan_distributor-wise'!$C57)</f>
        <v>80</v>
      </c>
      <c r="BK57" s="272">
        <f>SUMIFS(Distributor_projects!BG:BG,Distributor_projects!$B:$B,'Supply plan_distributor-wise'!$B57,Distributor_projects!$C:$C,'Supply plan_distributor-wise'!$C57)</f>
        <v>80</v>
      </c>
      <c r="BL57" s="273">
        <f t="shared" si="2"/>
        <v>640</v>
      </c>
      <c r="BM57" s="165"/>
      <c r="BN57" s="181" t="s">
        <v>118</v>
      </c>
      <c r="BO57" s="185">
        <f>SUMIFS(Distributor_projects!BJ:BJ,Distributor_projects!$B:$B,'Supply plan_distributor-wise'!$B57,Distributor_projects!$C:$C,'Supply plan_distributor-wise'!$C57)</f>
        <v>0</v>
      </c>
      <c r="BP57" s="185">
        <f>SUMIFS(Distributor_projects!BK:BK,Distributor_projects!$B:$B,'Supply plan_distributor-wise'!$B57,Distributor_projects!$C:$C,'Supply plan_distributor-wise'!$C57)</f>
        <v>0</v>
      </c>
      <c r="BQ57" s="185">
        <f>SUMIFS(Distributor_projects!BL:BL,Distributor_projects!$B:$B,'Supply plan_distributor-wise'!$B57,Distributor_projects!$C:$C,'Supply plan_distributor-wise'!$C57)</f>
        <v>0</v>
      </c>
      <c r="BR57" s="185">
        <f>SUMIFS(Distributor_projects!BM:BM,Distributor_projects!$B:$B,'Supply plan_distributor-wise'!$B57,Distributor_projects!$C:$C,'Supply plan_distributor-wise'!$C57)</f>
        <v>9.9999999999999982</v>
      </c>
      <c r="BS57" s="185">
        <f>SUMIFS(Distributor_projects!BN:BN,Distributor_projects!$B:$B,'Supply plan_distributor-wise'!$B57,Distributor_projects!$C:$C,'Supply plan_distributor-wise'!$C57)</f>
        <v>9.9999999999999982</v>
      </c>
      <c r="BT57" s="185">
        <f>SUMIFS(Distributor_projects!BO:BO,Distributor_projects!$B:$B,'Supply plan_distributor-wise'!$B57,Distributor_projects!$C:$C,'Supply plan_distributor-wise'!$C57)</f>
        <v>19.999999999999996</v>
      </c>
      <c r="BU57" s="185">
        <f>SUMIFS(Distributor_projects!BP:BP,Distributor_projects!$B:$B,'Supply plan_distributor-wise'!$B57,Distributor_projects!$C:$C,'Supply plan_distributor-wise'!$C57)</f>
        <v>19.999999999999996</v>
      </c>
      <c r="BV57" s="185">
        <f>SUMIFS(Distributor_projects!BQ:BQ,Distributor_projects!$B:$B,'Supply plan_distributor-wise'!$B57,Distributor_projects!$C:$C,'Supply plan_distributor-wise'!$C57)</f>
        <v>19.999999999999996</v>
      </c>
      <c r="BW57" s="185">
        <f>SUMIFS(Distributor_projects!BR:BR,Distributor_projects!$B:$B,'Supply plan_distributor-wise'!$B57,Distributor_projects!$C:$C,'Supply plan_distributor-wise'!$C57)</f>
        <v>19.999999999999996</v>
      </c>
      <c r="BX57" s="185">
        <f>SUMIFS(Distributor_projects!BS:BS,Distributor_projects!$B:$B,'Supply plan_distributor-wise'!$B57,Distributor_projects!$C:$C,'Supply plan_distributor-wise'!$C57)</f>
        <v>19.999999999999996</v>
      </c>
      <c r="BY57" s="185">
        <f>SUMIFS(Distributor_projects!BT:BT,Distributor_projects!$B:$B,'Supply plan_distributor-wise'!$B57,Distributor_projects!$C:$C,'Supply plan_distributor-wise'!$C57)</f>
        <v>19.999999999999996</v>
      </c>
      <c r="BZ57" s="185">
        <f>SUMIFS(Distributor_projects!BU:BU,Distributor_projects!$B:$B,'Supply plan_distributor-wise'!$B57,Distributor_projects!$C:$C,'Supply plan_distributor-wise'!$C57)</f>
        <v>19.999999999999996</v>
      </c>
      <c r="CA57" s="273">
        <f t="shared" si="3"/>
        <v>159.99999999999997</v>
      </c>
      <c r="CB57" s="165"/>
      <c r="CC57" s="152"/>
      <c r="CD57" s="307"/>
      <c r="CE57" s="307"/>
      <c r="CF57" s="307"/>
      <c r="CG57" s="307"/>
      <c r="CH57" s="307"/>
      <c r="CI57" s="307"/>
      <c r="CJ57" s="307"/>
      <c r="CK57" s="307"/>
      <c r="CL57" s="307"/>
      <c r="CM57" s="307"/>
      <c r="CN57" s="307"/>
      <c r="CO57" s="307"/>
      <c r="CP57" s="161" t="s">
        <v>165</v>
      </c>
      <c r="CQ57" s="161" t="s">
        <v>165</v>
      </c>
      <c r="CR57" s="161" t="s">
        <v>165</v>
      </c>
      <c r="CS57" s="161" t="s">
        <v>165</v>
      </c>
      <c r="CT57" s="161" t="s">
        <v>165</v>
      </c>
      <c r="CU57" s="161" t="s">
        <v>165</v>
      </c>
      <c r="CV57" s="161" t="s">
        <v>165</v>
      </c>
      <c r="CW57" s="161" t="s">
        <v>165</v>
      </c>
      <c r="CX57" s="161" t="s">
        <v>165</v>
      </c>
      <c r="CY57" s="161" t="s">
        <v>165</v>
      </c>
      <c r="CZ57" s="161" t="s">
        <v>165</v>
      </c>
      <c r="DA57" s="299" t="s">
        <v>165</v>
      </c>
      <c r="DB57" s="181" t="s">
        <v>118</v>
      </c>
      <c r="DC57" s="181" t="s">
        <v>118</v>
      </c>
      <c r="DD57" s="181" t="s">
        <v>118</v>
      </c>
      <c r="DE57" s="181" t="s">
        <v>118</v>
      </c>
      <c r="DF57" s="181" t="s">
        <v>118</v>
      </c>
      <c r="DG57" s="181" t="s">
        <v>118</v>
      </c>
      <c r="DH57" s="181" t="s">
        <v>118</v>
      </c>
      <c r="DI57" s="181" t="s">
        <v>118</v>
      </c>
      <c r="DJ57" s="181" t="s">
        <v>118</v>
      </c>
      <c r="DK57" s="181" t="s">
        <v>118</v>
      </c>
      <c r="DL57" s="181" t="s">
        <v>118</v>
      </c>
      <c r="DM57" s="181" t="s">
        <v>118</v>
      </c>
      <c r="DN57" s="299" t="s">
        <v>165</v>
      </c>
      <c r="DO57" s="299" t="s">
        <v>165</v>
      </c>
      <c r="DP57" s="299" t="s">
        <v>165</v>
      </c>
      <c r="DQ57" s="299" t="s">
        <v>165</v>
      </c>
      <c r="DR57" s="299" t="s">
        <v>165</v>
      </c>
      <c r="DS57" s="299" t="s">
        <v>165</v>
      </c>
      <c r="DT57" s="299" t="s">
        <v>165</v>
      </c>
      <c r="DU57" s="299" t="s">
        <v>165</v>
      </c>
      <c r="DV57" s="299" t="s">
        <v>165</v>
      </c>
      <c r="DW57" s="299" t="s">
        <v>165</v>
      </c>
      <c r="DX57" s="299" t="s">
        <v>165</v>
      </c>
      <c r="DY57" s="299" t="s">
        <v>165</v>
      </c>
      <c r="DZ57" s="181" t="s">
        <v>118</v>
      </c>
      <c r="EA57" s="181" t="s">
        <v>118</v>
      </c>
      <c r="EB57" s="181" t="s">
        <v>118</v>
      </c>
      <c r="EC57" s="181" t="s">
        <v>118</v>
      </c>
      <c r="ED57" s="181" t="s">
        <v>118</v>
      </c>
      <c r="EE57" s="181" t="s">
        <v>118</v>
      </c>
      <c r="EF57" s="181" t="s">
        <v>118</v>
      </c>
      <c r="EG57" s="181" t="s">
        <v>118</v>
      </c>
      <c r="EH57" s="181" t="s">
        <v>118</v>
      </c>
      <c r="EI57" s="181" t="s">
        <v>118</v>
      </c>
      <c r="EJ57" s="181" t="s">
        <v>118</v>
      </c>
      <c r="EK57" s="181" t="s">
        <v>118</v>
      </c>
    </row>
    <row r="58" spans="1:141">
      <c r="A58" s="726" t="s">
        <v>120</v>
      </c>
      <c r="B58" s="727"/>
      <c r="C58" s="727"/>
      <c r="D58" s="727"/>
      <c r="E58" s="727"/>
      <c r="F58" s="728"/>
      <c r="G58" s="188">
        <f>SUM(G3:G57)</f>
        <v>9374</v>
      </c>
      <c r="H58" s="188">
        <f t="shared" ref="H58:R58" si="21">SUM(H3:H57)</f>
        <v>12491</v>
      </c>
      <c r="I58" s="188">
        <f t="shared" si="21"/>
        <v>10763</v>
      </c>
      <c r="J58" s="188">
        <f t="shared" si="21"/>
        <v>9114</v>
      </c>
      <c r="K58" s="188">
        <f t="shared" si="21"/>
        <v>7223</v>
      </c>
      <c r="L58" s="188">
        <f t="shared" si="21"/>
        <v>7577.5</v>
      </c>
      <c r="M58" s="188">
        <f t="shared" si="21"/>
        <v>8089</v>
      </c>
      <c r="N58" s="188">
        <f t="shared" si="21"/>
        <v>8241.5</v>
      </c>
      <c r="O58" s="188">
        <f t="shared" si="21"/>
        <v>6464.5</v>
      </c>
      <c r="P58" s="188">
        <f t="shared" si="21"/>
        <v>6018</v>
      </c>
      <c r="Q58" s="188">
        <f t="shared" si="21"/>
        <v>4100.5</v>
      </c>
      <c r="R58" s="188">
        <f t="shared" si="21"/>
        <v>3091</v>
      </c>
      <c r="S58" s="188">
        <f>SUM(S3:S57)</f>
        <v>92547</v>
      </c>
      <c r="T58" s="252"/>
      <c r="U58" s="187"/>
      <c r="V58" s="188">
        <f>SUM(V3:V57)</f>
        <v>3991</v>
      </c>
      <c r="W58" s="188">
        <f t="shared" ref="W58:AG58" si="22">SUM(W3:W57)</f>
        <v>5644</v>
      </c>
      <c r="X58" s="188">
        <f t="shared" si="22"/>
        <v>5002</v>
      </c>
      <c r="Y58" s="188">
        <f t="shared" si="22"/>
        <v>4251</v>
      </c>
      <c r="Z58" s="188">
        <f t="shared" si="22"/>
        <v>3907</v>
      </c>
      <c r="AA58" s="188">
        <f t="shared" si="22"/>
        <v>4542.5</v>
      </c>
      <c r="AB58" s="188">
        <f t="shared" si="22"/>
        <v>7676</v>
      </c>
      <c r="AC58" s="188">
        <f t="shared" si="22"/>
        <v>10843.5</v>
      </c>
      <c r="AD58" s="188">
        <f t="shared" si="22"/>
        <v>13945.5</v>
      </c>
      <c r="AE58" s="188">
        <f t="shared" si="22"/>
        <v>18962</v>
      </c>
      <c r="AF58" s="188">
        <f t="shared" si="22"/>
        <v>24554.5</v>
      </c>
      <c r="AG58" s="188">
        <f t="shared" si="22"/>
        <v>30004</v>
      </c>
      <c r="AH58" s="188">
        <f>SUM(AH3:AH57)</f>
        <v>133323</v>
      </c>
      <c r="AI58" s="266"/>
      <c r="AJ58" s="187"/>
      <c r="AK58" s="188">
        <f>SUM(AK3:AK57)</f>
        <v>9585</v>
      </c>
      <c r="AL58" s="188">
        <f t="shared" ref="AL58:AV58" si="23">SUM(AL3:AL57)</f>
        <v>13165</v>
      </c>
      <c r="AM58" s="188">
        <f t="shared" si="23"/>
        <v>11435</v>
      </c>
      <c r="AN58" s="188">
        <f t="shared" si="23"/>
        <v>9585</v>
      </c>
      <c r="AO58" s="188">
        <f t="shared" si="23"/>
        <v>7970</v>
      </c>
      <c r="AP58" s="188">
        <f t="shared" si="23"/>
        <v>8930</v>
      </c>
      <c r="AQ58" s="188">
        <f t="shared" si="23"/>
        <v>11435</v>
      </c>
      <c r="AR58" s="188">
        <f t="shared" si="23"/>
        <v>13865</v>
      </c>
      <c r="AS58" s="188">
        <f t="shared" si="23"/>
        <v>14740</v>
      </c>
      <c r="AT58" s="188">
        <f t="shared" si="23"/>
        <v>18270</v>
      </c>
      <c r="AU58" s="188">
        <f t="shared" si="23"/>
        <v>20845</v>
      </c>
      <c r="AV58" s="188">
        <f t="shared" si="23"/>
        <v>24155</v>
      </c>
      <c r="AW58" s="188">
        <f>SUM(AW3:AW57)</f>
        <v>163980</v>
      </c>
      <c r="AX58" s="290">
        <v>0</v>
      </c>
      <c r="AY58" s="187"/>
      <c r="AZ58" s="188">
        <f>SUM(AZ3:AZ57)</f>
        <v>1930</v>
      </c>
      <c r="BA58" s="188">
        <f t="shared" ref="BA58:BK58" si="24">SUM(BA3:BA57)</f>
        <v>2185</v>
      </c>
      <c r="BB58" s="188">
        <f t="shared" si="24"/>
        <v>2485</v>
      </c>
      <c r="BC58" s="188">
        <f t="shared" si="24"/>
        <v>2660</v>
      </c>
      <c r="BD58" s="188">
        <f t="shared" si="24"/>
        <v>2975</v>
      </c>
      <c r="BE58" s="188">
        <f t="shared" si="24"/>
        <v>3745</v>
      </c>
      <c r="BF58" s="188">
        <f t="shared" si="24"/>
        <v>4120</v>
      </c>
      <c r="BG58" s="188">
        <f t="shared" si="24"/>
        <v>4510</v>
      </c>
      <c r="BH58" s="188">
        <f t="shared" si="24"/>
        <v>4910</v>
      </c>
      <c r="BI58" s="188">
        <f t="shared" si="24"/>
        <v>5235</v>
      </c>
      <c r="BJ58" s="188">
        <f t="shared" si="24"/>
        <v>5560</v>
      </c>
      <c r="BK58" s="188">
        <f t="shared" si="24"/>
        <v>5935</v>
      </c>
      <c r="BL58" s="188">
        <f>SUM(BL3:BL57)</f>
        <v>46250</v>
      </c>
      <c r="BM58" s="290">
        <v>0</v>
      </c>
      <c r="BN58" s="187"/>
      <c r="BO58" s="188">
        <f t="shared" ref="BO58:CA58" si="25">SUM(BO3:BO57)</f>
        <v>1670</v>
      </c>
      <c r="BP58" s="188">
        <f t="shared" si="25"/>
        <v>2065</v>
      </c>
      <c r="BQ58" s="188">
        <f t="shared" si="25"/>
        <v>2215</v>
      </c>
      <c r="BR58" s="188">
        <f t="shared" si="25"/>
        <v>2290</v>
      </c>
      <c r="BS58" s="188">
        <f t="shared" si="25"/>
        <v>2725</v>
      </c>
      <c r="BT58" s="188">
        <f t="shared" si="25"/>
        <v>3155</v>
      </c>
      <c r="BU58" s="188">
        <f t="shared" si="25"/>
        <v>3655</v>
      </c>
      <c r="BV58" s="188">
        <f t="shared" si="25"/>
        <v>3840</v>
      </c>
      <c r="BW58" s="188">
        <f t="shared" si="25"/>
        <v>4090</v>
      </c>
      <c r="BX58" s="188">
        <f t="shared" si="25"/>
        <v>4365</v>
      </c>
      <c r="BY58" s="188">
        <f t="shared" si="25"/>
        <v>4590</v>
      </c>
      <c r="BZ58" s="188">
        <f t="shared" si="25"/>
        <v>4765</v>
      </c>
      <c r="CA58" s="188">
        <f t="shared" si="25"/>
        <v>39425</v>
      </c>
      <c r="CB58" s="290">
        <v>0</v>
      </c>
      <c r="CC58" s="170"/>
      <c r="CD58" s="164"/>
      <c r="CE58" s="164"/>
      <c r="CF58" s="164"/>
      <c r="CG58" s="164"/>
      <c r="CH58" s="164"/>
      <c r="CI58" s="164"/>
      <c r="CJ58" s="164"/>
      <c r="CK58" s="164"/>
      <c r="CL58" s="164"/>
      <c r="CM58" s="164"/>
      <c r="CN58" s="164"/>
      <c r="CO58" s="164"/>
      <c r="CP58" s="164"/>
      <c r="CQ58" s="164"/>
      <c r="CR58" s="164"/>
      <c r="CS58" s="164"/>
      <c r="CT58" s="164"/>
      <c r="CU58" s="164"/>
      <c r="CV58" s="164"/>
      <c r="CW58" s="164"/>
      <c r="CX58" s="164"/>
      <c r="CY58" s="164"/>
      <c r="CZ58" s="164"/>
      <c r="DA58" s="298"/>
      <c r="DB58" s="304"/>
      <c r="DC58" s="304"/>
      <c r="DD58" s="304"/>
      <c r="DE58" s="304"/>
      <c r="DF58" s="304"/>
      <c r="DG58" s="304"/>
      <c r="DH58" s="304"/>
      <c r="DI58" s="304"/>
      <c r="DJ58" s="304"/>
      <c r="DK58" s="304"/>
      <c r="DL58" s="304"/>
      <c r="DM58" s="304"/>
      <c r="DN58" s="303"/>
      <c r="DO58" s="303"/>
      <c r="DP58" s="303"/>
      <c r="DQ58" s="303"/>
      <c r="DR58" s="303"/>
      <c r="DS58" s="303"/>
      <c r="DT58" s="303"/>
      <c r="DU58" s="303"/>
      <c r="DV58" s="303"/>
      <c r="DW58" s="303"/>
      <c r="DX58" s="303"/>
      <c r="DY58" s="328"/>
      <c r="DZ58" s="303"/>
      <c r="EA58" s="303"/>
      <c r="EB58" s="303"/>
      <c r="EC58" s="303"/>
      <c r="ED58" s="303"/>
      <c r="EE58" s="303"/>
      <c r="EF58" s="303"/>
      <c r="EG58" s="303"/>
      <c r="EH58" s="303"/>
      <c r="EI58" s="303"/>
      <c r="EJ58" s="303"/>
      <c r="EK58" s="303"/>
    </row>
    <row r="59" spans="1:141">
      <c r="A59" s="152"/>
      <c r="B59" s="153"/>
      <c r="C59" s="152"/>
      <c r="D59" s="152"/>
      <c r="E59" s="152"/>
      <c r="F59" s="152"/>
      <c r="G59" s="274"/>
      <c r="H59" s="274"/>
      <c r="I59" s="274"/>
      <c r="J59" s="274"/>
      <c r="K59" s="274"/>
      <c r="L59" s="274"/>
      <c r="M59" s="274"/>
      <c r="N59" s="274"/>
      <c r="O59" s="274"/>
      <c r="P59" s="274"/>
      <c r="Q59" s="274"/>
      <c r="R59" s="274"/>
      <c r="S59" s="274"/>
      <c r="T59" s="152"/>
      <c r="U59" s="152"/>
      <c r="V59" s="274"/>
      <c r="W59" s="274"/>
      <c r="X59" s="274"/>
      <c r="Y59" s="274"/>
      <c r="Z59" s="274"/>
      <c r="AA59" s="274"/>
      <c r="AB59" s="274"/>
      <c r="AC59" s="274"/>
      <c r="AD59" s="274"/>
      <c r="AE59" s="274"/>
      <c r="AF59" s="274"/>
      <c r="AG59" s="274"/>
      <c r="AH59" s="274"/>
      <c r="AI59" s="152"/>
      <c r="AJ59" s="152"/>
      <c r="AK59" s="274"/>
      <c r="AL59" s="274"/>
      <c r="AM59" s="274"/>
      <c r="AN59" s="274"/>
      <c r="AO59" s="274"/>
      <c r="AP59" s="274"/>
      <c r="AQ59" s="274"/>
      <c r="AR59" s="274"/>
      <c r="AS59" s="274"/>
      <c r="AT59" s="274"/>
      <c r="AU59" s="274"/>
      <c r="AV59" s="274"/>
      <c r="AW59" s="274"/>
      <c r="AX59" s="152"/>
      <c r="AY59" s="152"/>
      <c r="AZ59" s="152"/>
      <c r="BA59" s="152"/>
      <c r="BB59" s="152"/>
      <c r="BC59" s="152"/>
      <c r="BD59" s="152"/>
      <c r="BE59" s="152"/>
      <c r="BF59" s="152"/>
      <c r="BG59" s="152"/>
      <c r="BH59" s="152"/>
      <c r="BI59" s="152"/>
      <c r="BJ59" s="152"/>
      <c r="BK59" s="152"/>
      <c r="BL59" s="152"/>
      <c r="BM59" s="152"/>
      <c r="BN59" s="152"/>
      <c r="BO59" s="152"/>
      <c r="BP59" s="152"/>
      <c r="BQ59" s="152"/>
      <c r="BR59" s="152"/>
      <c r="BS59" s="152"/>
      <c r="BT59" s="152"/>
      <c r="BU59" s="152"/>
      <c r="BV59" s="152"/>
      <c r="BW59" s="152"/>
      <c r="BX59" s="152"/>
      <c r="BY59" s="152"/>
      <c r="BZ59" s="152"/>
      <c r="CA59" s="152"/>
      <c r="CB59" s="152"/>
      <c r="CC59" s="152"/>
      <c r="CD59" s="164"/>
      <c r="CE59" s="164"/>
      <c r="CF59" s="164"/>
      <c r="CG59" s="164"/>
      <c r="CH59" s="164"/>
      <c r="CI59" s="164"/>
      <c r="CJ59" s="164"/>
      <c r="CK59" s="164"/>
      <c r="CL59" s="164"/>
      <c r="CM59" s="164"/>
      <c r="CN59" s="164"/>
      <c r="CO59" s="164"/>
      <c r="CP59" s="164"/>
      <c r="CQ59" s="164"/>
      <c r="CR59" s="164"/>
      <c r="CS59" s="164"/>
      <c r="CT59" s="164"/>
      <c r="CU59" s="164"/>
      <c r="CV59" s="164"/>
      <c r="CW59" s="164"/>
      <c r="CX59" s="164"/>
      <c r="CY59" s="164"/>
      <c r="CZ59" s="164"/>
      <c r="DA59" s="298"/>
      <c r="DB59" s="304"/>
      <c r="DC59" s="304"/>
      <c r="DD59" s="304"/>
      <c r="DE59" s="304"/>
      <c r="DF59" s="304"/>
      <c r="DG59" s="304"/>
      <c r="DH59" s="304"/>
      <c r="DI59" s="304"/>
      <c r="DJ59" s="304"/>
      <c r="DK59" s="304"/>
      <c r="DL59" s="304"/>
      <c r="DM59" s="304"/>
      <c r="DN59" s="303"/>
      <c r="DO59" s="303"/>
      <c r="DP59" s="303"/>
      <c r="DQ59" s="303"/>
      <c r="DR59" s="303"/>
      <c r="DS59" s="303"/>
      <c r="DT59" s="303"/>
      <c r="DU59" s="303"/>
      <c r="DV59" s="303"/>
      <c r="DW59" s="303"/>
      <c r="DX59" s="303"/>
      <c r="DY59" s="328"/>
      <c r="DZ59" s="303"/>
      <c r="EA59" s="303"/>
      <c r="EB59" s="303"/>
      <c r="EC59" s="303"/>
      <c r="ED59" s="303"/>
      <c r="EE59" s="303"/>
      <c r="EF59" s="303"/>
      <c r="EG59" s="303"/>
      <c r="EH59" s="303"/>
      <c r="EI59" s="303"/>
      <c r="EJ59" s="303"/>
      <c r="EK59" s="303"/>
    </row>
    <row r="60" spans="1:141">
      <c r="A60" s="297" t="s">
        <v>85</v>
      </c>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97"/>
      <c r="BM60" s="297"/>
      <c r="BN60" s="297"/>
      <c r="BO60" s="297"/>
      <c r="BP60" s="297"/>
      <c r="BQ60" s="297"/>
      <c r="BR60" s="297"/>
      <c r="BS60" s="297"/>
      <c r="BT60" s="297"/>
      <c r="BU60" s="297"/>
      <c r="BV60" s="297"/>
      <c r="BW60" s="297"/>
      <c r="BX60" s="297"/>
      <c r="BY60" s="297"/>
      <c r="BZ60" s="297"/>
      <c r="CA60" s="297"/>
      <c r="CB60" s="297"/>
      <c r="CC60" s="152"/>
      <c r="CD60" s="164"/>
      <c r="CE60" s="164"/>
      <c r="CF60" s="164"/>
      <c r="CG60" s="164"/>
      <c r="CH60" s="164"/>
      <c r="CI60" s="164"/>
      <c r="CJ60" s="164"/>
      <c r="CK60" s="164"/>
      <c r="CL60" s="164"/>
      <c r="CM60" s="164"/>
      <c r="CN60" s="164"/>
      <c r="CO60" s="164"/>
      <c r="CP60" s="164"/>
      <c r="CQ60" s="164"/>
      <c r="CR60" s="164"/>
      <c r="CS60" s="164"/>
      <c r="CT60" s="164"/>
      <c r="CU60" s="164"/>
      <c r="CV60" s="164"/>
      <c r="CW60" s="164"/>
      <c r="CX60" s="164"/>
      <c r="CY60" s="164"/>
      <c r="CZ60" s="164"/>
      <c r="DA60" s="298"/>
      <c r="DB60" s="304"/>
      <c r="DC60" s="304"/>
      <c r="DD60" s="304"/>
      <c r="DE60" s="304"/>
      <c r="DF60" s="304"/>
      <c r="DG60" s="304"/>
      <c r="DH60" s="304"/>
      <c r="DI60" s="304"/>
      <c r="DJ60" s="304"/>
      <c r="DK60" s="304"/>
      <c r="DL60" s="304"/>
      <c r="DM60" s="304"/>
      <c r="DN60" s="303"/>
      <c r="DO60" s="303"/>
      <c r="DP60" s="303"/>
      <c r="DQ60" s="303"/>
      <c r="DR60" s="303"/>
      <c r="DS60" s="303"/>
      <c r="DT60" s="303"/>
      <c r="DU60" s="303"/>
      <c r="DV60" s="303"/>
      <c r="DW60" s="303"/>
      <c r="DX60" s="303"/>
      <c r="DY60" s="328"/>
      <c r="DZ60" s="303"/>
      <c r="EA60" s="303"/>
      <c r="EB60" s="303"/>
      <c r="EC60" s="303"/>
      <c r="ED60" s="303"/>
      <c r="EE60" s="303"/>
      <c r="EF60" s="303"/>
      <c r="EG60" s="303"/>
      <c r="EH60" s="303"/>
      <c r="EI60" s="303"/>
      <c r="EJ60" s="303"/>
      <c r="EK60" s="303"/>
    </row>
    <row r="61" spans="1:141">
      <c r="A61" s="171"/>
      <c r="B61" s="172"/>
      <c r="C61" s="173"/>
      <c r="D61" s="171"/>
      <c r="E61" s="171"/>
      <c r="F61" s="174"/>
      <c r="G61" s="174"/>
      <c r="H61" s="174"/>
      <c r="I61" s="174"/>
      <c r="J61" s="174"/>
      <c r="K61" s="174"/>
      <c r="L61" s="174"/>
      <c r="M61" s="174"/>
      <c r="N61" s="174" t="s">
        <v>201</v>
      </c>
      <c r="O61" s="174"/>
      <c r="P61" s="174"/>
      <c r="Q61" s="174"/>
      <c r="R61" s="174"/>
      <c r="S61" s="248"/>
      <c r="T61" s="253"/>
      <c r="U61" s="248"/>
      <c r="V61" s="286"/>
      <c r="W61" s="286"/>
      <c r="X61" s="286"/>
      <c r="Y61" s="286"/>
      <c r="Z61" s="286"/>
      <c r="AA61" s="286"/>
      <c r="AB61" s="286"/>
      <c r="AC61" s="286"/>
      <c r="AD61" s="286"/>
      <c r="AE61" s="286"/>
      <c r="AF61" s="286"/>
      <c r="AG61" s="286"/>
      <c r="AH61" s="286"/>
      <c r="AI61" s="253"/>
      <c r="AJ61" s="248"/>
      <c r="AK61" s="286"/>
      <c r="AL61" s="286"/>
      <c r="AM61" s="286"/>
      <c r="AN61" s="286"/>
      <c r="AO61" s="286"/>
      <c r="AP61" s="286"/>
      <c r="AQ61" s="286"/>
      <c r="AR61" s="286"/>
      <c r="AS61" s="286"/>
      <c r="AT61" s="286"/>
      <c r="AU61" s="286"/>
      <c r="AV61" s="286"/>
      <c r="AW61" s="286"/>
      <c r="AX61" s="175"/>
      <c r="AY61" s="730" t="s">
        <v>689</v>
      </c>
      <c r="AZ61" s="731"/>
      <c r="BA61" s="731"/>
      <c r="BB61" s="731"/>
      <c r="BC61" s="731"/>
      <c r="BD61" s="731"/>
      <c r="BE61" s="731"/>
      <c r="BF61" s="731"/>
      <c r="BG61" s="731"/>
      <c r="BH61" s="731"/>
      <c r="BI61" s="731"/>
      <c r="BJ61" s="731"/>
      <c r="BK61" s="731"/>
      <c r="BL61" s="732"/>
      <c r="BM61" s="175"/>
      <c r="BN61" s="730" t="s">
        <v>690</v>
      </c>
      <c r="BO61" s="731"/>
      <c r="BP61" s="731"/>
      <c r="BQ61" s="731"/>
      <c r="BR61" s="731"/>
      <c r="BS61" s="731"/>
      <c r="BT61" s="731"/>
      <c r="BU61" s="731"/>
      <c r="BV61" s="731"/>
      <c r="BW61" s="731"/>
      <c r="BX61" s="731"/>
      <c r="BY61" s="731"/>
      <c r="BZ61" s="731"/>
      <c r="CA61" s="732"/>
      <c r="CB61" s="175"/>
      <c r="CC61" s="152"/>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4"/>
      <c r="DA61" s="325"/>
      <c r="DB61" s="326"/>
      <c r="DC61" s="326"/>
      <c r="DD61" s="326"/>
      <c r="DE61" s="326"/>
      <c r="DF61" s="326"/>
      <c r="DG61" s="326"/>
      <c r="DH61" s="326"/>
      <c r="DI61" s="326"/>
      <c r="DJ61" s="326"/>
      <c r="DK61" s="326"/>
      <c r="DL61" s="326"/>
      <c r="DM61" s="326"/>
      <c r="DN61" s="327"/>
      <c r="DO61" s="327"/>
      <c r="DP61" s="327"/>
      <c r="DQ61" s="327"/>
      <c r="DR61" s="327"/>
      <c r="DS61" s="327"/>
      <c r="DT61" s="327"/>
      <c r="DU61" s="327"/>
      <c r="DV61" s="327"/>
      <c r="DW61" s="327"/>
      <c r="DX61" s="327"/>
      <c r="DY61" s="329"/>
      <c r="DZ61" s="327"/>
      <c r="EA61" s="327"/>
      <c r="EB61" s="327"/>
      <c r="EC61" s="327"/>
      <c r="ED61" s="327"/>
      <c r="EE61" s="327"/>
      <c r="EF61" s="327"/>
      <c r="EG61" s="327"/>
      <c r="EH61" s="327"/>
      <c r="EI61" s="327"/>
      <c r="EJ61" s="327"/>
      <c r="EK61" s="327"/>
    </row>
    <row r="62" spans="1:141">
      <c r="A62" s="157" t="s">
        <v>323</v>
      </c>
      <c r="B62" s="158" t="s">
        <v>684</v>
      </c>
      <c r="C62" s="176" t="s">
        <v>332</v>
      </c>
      <c r="D62" s="157" t="s">
        <v>685</v>
      </c>
      <c r="E62" s="157" t="s">
        <v>220</v>
      </c>
      <c r="F62" s="157" t="s">
        <v>686</v>
      </c>
      <c r="G62" s="296">
        <v>46113</v>
      </c>
      <c r="H62" s="270">
        <v>46143</v>
      </c>
      <c r="I62" s="296">
        <v>46174</v>
      </c>
      <c r="J62" s="270">
        <v>46204</v>
      </c>
      <c r="K62" s="296">
        <v>46235</v>
      </c>
      <c r="L62" s="270">
        <v>46266</v>
      </c>
      <c r="M62" s="296">
        <v>46296</v>
      </c>
      <c r="N62" s="270">
        <v>46327</v>
      </c>
      <c r="O62" s="296">
        <v>46357</v>
      </c>
      <c r="P62" s="270">
        <v>46388</v>
      </c>
      <c r="Q62" s="296">
        <v>46419</v>
      </c>
      <c r="R62" s="270">
        <v>46447</v>
      </c>
      <c r="S62" s="271" t="s">
        <v>65</v>
      </c>
      <c r="T62" s="254"/>
      <c r="U62" s="157"/>
      <c r="V62" s="296"/>
      <c r="W62" s="270"/>
      <c r="X62" s="296"/>
      <c r="Y62" s="270"/>
      <c r="Z62" s="296"/>
      <c r="AA62" s="270"/>
      <c r="AB62" s="296"/>
      <c r="AC62" s="270"/>
      <c r="AD62" s="296"/>
      <c r="AE62" s="270"/>
      <c r="AF62" s="296"/>
      <c r="AG62" s="270"/>
      <c r="AH62" s="271"/>
      <c r="AI62" s="254"/>
      <c r="AJ62" s="159"/>
      <c r="AK62" s="271"/>
      <c r="AL62" s="271"/>
      <c r="AM62" s="271"/>
      <c r="AN62" s="271"/>
      <c r="AO62" s="271"/>
      <c r="AP62" s="271"/>
      <c r="AQ62" s="271"/>
      <c r="AR62" s="271"/>
      <c r="AS62" s="271"/>
      <c r="AT62" s="271"/>
      <c r="AU62" s="271"/>
      <c r="AV62" s="271"/>
      <c r="AW62" s="271"/>
      <c r="AX62" s="177"/>
      <c r="AY62" s="157" t="s">
        <v>686</v>
      </c>
      <c r="AZ62" s="296">
        <v>46113</v>
      </c>
      <c r="BA62" s="270">
        <v>46143</v>
      </c>
      <c r="BB62" s="296">
        <v>46174</v>
      </c>
      <c r="BC62" s="270">
        <v>46204</v>
      </c>
      <c r="BD62" s="296">
        <v>46235</v>
      </c>
      <c r="BE62" s="270">
        <v>46266</v>
      </c>
      <c r="BF62" s="296">
        <v>46296</v>
      </c>
      <c r="BG62" s="270">
        <v>46327</v>
      </c>
      <c r="BH62" s="296">
        <v>46357</v>
      </c>
      <c r="BI62" s="270">
        <v>46388</v>
      </c>
      <c r="BJ62" s="296">
        <v>46419</v>
      </c>
      <c r="BK62" s="270">
        <v>46447</v>
      </c>
      <c r="BL62" s="271" t="s">
        <v>65</v>
      </c>
      <c r="BM62" s="177"/>
      <c r="BN62" s="157" t="s">
        <v>686</v>
      </c>
      <c r="BO62" s="296">
        <v>46113</v>
      </c>
      <c r="BP62" s="270">
        <v>46143</v>
      </c>
      <c r="BQ62" s="296">
        <v>46174</v>
      </c>
      <c r="BR62" s="270">
        <v>46204</v>
      </c>
      <c r="BS62" s="296">
        <v>46235</v>
      </c>
      <c r="BT62" s="270">
        <v>46266</v>
      </c>
      <c r="BU62" s="296">
        <v>46296</v>
      </c>
      <c r="BV62" s="270">
        <v>46327</v>
      </c>
      <c r="BW62" s="296">
        <v>46357</v>
      </c>
      <c r="BX62" s="270">
        <v>46388</v>
      </c>
      <c r="BY62" s="296">
        <v>46419</v>
      </c>
      <c r="BZ62" s="270">
        <v>46447</v>
      </c>
      <c r="CA62" s="271" t="s">
        <v>65</v>
      </c>
      <c r="CB62" s="177"/>
      <c r="CC62" s="152"/>
      <c r="CD62" s="164"/>
      <c r="CE62" s="164"/>
      <c r="CF62" s="164"/>
      <c r="CG62" s="164"/>
      <c r="CH62" s="164"/>
      <c r="CI62" s="164"/>
      <c r="CJ62" s="164"/>
      <c r="CK62" s="164"/>
      <c r="CL62" s="164"/>
      <c r="CM62" s="164"/>
      <c r="CN62" s="164"/>
      <c r="CO62" s="164"/>
      <c r="CP62" s="164"/>
      <c r="CQ62" s="164"/>
      <c r="CR62" s="164"/>
      <c r="CS62" s="164"/>
      <c r="CT62" s="164"/>
      <c r="CU62" s="164"/>
      <c r="CV62" s="164"/>
      <c r="CW62" s="164"/>
      <c r="CX62" s="164"/>
      <c r="CY62" s="164"/>
      <c r="CZ62" s="164"/>
      <c r="DA62" s="298"/>
      <c r="DB62" s="304"/>
      <c r="DC62" s="304"/>
      <c r="DD62" s="304"/>
      <c r="DE62" s="304"/>
      <c r="DF62" s="304"/>
      <c r="DG62" s="304"/>
      <c r="DH62" s="304"/>
      <c r="DI62" s="304"/>
      <c r="DJ62" s="304"/>
      <c r="DK62" s="304"/>
      <c r="DL62" s="304"/>
      <c r="DM62" s="304"/>
      <c r="DN62" s="303"/>
      <c r="DO62" s="303"/>
      <c r="DP62" s="303"/>
      <c r="DQ62" s="303"/>
      <c r="DR62" s="303"/>
      <c r="DS62" s="303"/>
      <c r="DT62" s="303"/>
      <c r="DU62" s="303"/>
      <c r="DV62" s="303"/>
      <c r="DW62" s="303"/>
      <c r="DX62" s="303"/>
      <c r="DY62" s="328"/>
      <c r="DZ62" s="303"/>
      <c r="EA62" s="303"/>
      <c r="EB62" s="303"/>
      <c r="EC62" s="303"/>
      <c r="ED62" s="303"/>
      <c r="EE62" s="303"/>
      <c r="EF62" s="303"/>
      <c r="EG62" s="303"/>
      <c r="EH62" s="303"/>
      <c r="EI62" s="303"/>
      <c r="EJ62" s="303"/>
      <c r="EK62" s="303"/>
    </row>
    <row r="63" spans="1:141">
      <c r="A63" s="161" t="s">
        <v>326</v>
      </c>
      <c r="B63" s="162"/>
      <c r="C63" s="161" t="s">
        <v>342</v>
      </c>
      <c r="D63" s="178" t="s">
        <v>691</v>
      </c>
      <c r="E63" s="168" t="s">
        <v>692</v>
      </c>
      <c r="F63" s="161" t="s">
        <v>162</v>
      </c>
      <c r="G63" s="275"/>
      <c r="H63" s="275"/>
      <c r="I63" s="275"/>
      <c r="J63" s="275"/>
      <c r="K63" s="275"/>
      <c r="L63" s="275"/>
      <c r="M63" s="275"/>
      <c r="N63" s="276"/>
      <c r="O63" s="276"/>
      <c r="P63" s="276"/>
      <c r="Q63" s="276"/>
      <c r="R63" s="276"/>
      <c r="S63" s="277"/>
      <c r="T63" s="255"/>
      <c r="U63" s="179"/>
      <c r="V63" s="277"/>
      <c r="W63" s="277"/>
      <c r="X63" s="277"/>
      <c r="Y63" s="277"/>
      <c r="Z63" s="277"/>
      <c r="AA63" s="277"/>
      <c r="AB63" s="277"/>
      <c r="AC63" s="277"/>
      <c r="AD63" s="277"/>
      <c r="AE63" s="277"/>
      <c r="AF63" s="277"/>
      <c r="AG63" s="277"/>
      <c r="AH63" s="277"/>
      <c r="AI63" s="255"/>
      <c r="AJ63" s="179"/>
      <c r="AK63" s="277"/>
      <c r="AL63" s="277"/>
      <c r="AM63" s="277"/>
      <c r="AN63" s="277"/>
      <c r="AO63" s="277"/>
      <c r="AP63" s="277"/>
      <c r="AQ63" s="277"/>
      <c r="AR63" s="277"/>
      <c r="AS63" s="277"/>
      <c r="AT63" s="277"/>
      <c r="AU63" s="277"/>
      <c r="AV63" s="277"/>
      <c r="AW63" s="277"/>
      <c r="AX63" s="180"/>
      <c r="AY63" s="179"/>
      <c r="AZ63" s="318">
        <f>SUMIFS('Projects_state-wise'!AV:AV,'Projects_state-wise'!$B:$B,$C63)</f>
        <v>0</v>
      </c>
      <c r="BA63" s="318">
        <f>SUMIFS('Projects_state-wise'!AW:AW,'Projects_state-wise'!$B:$B,$C63)</f>
        <v>0</v>
      </c>
      <c r="BB63" s="318">
        <f>SUMIFS('Projects_state-wise'!AX:AX,'Projects_state-wise'!$B:$B,$C63)</f>
        <v>0</v>
      </c>
      <c r="BC63" s="318">
        <f>SUMIFS('Projects_state-wise'!AY:AY,'Projects_state-wise'!$B:$B,$C63)</f>
        <v>350.35</v>
      </c>
      <c r="BD63" s="318">
        <f>SUMIFS('Projects_state-wise'!AZ:AZ,'Projects_state-wise'!$B:$B,$C63)</f>
        <v>300.3</v>
      </c>
      <c r="BE63" s="318">
        <f>SUMIFS('Projects_state-wise'!BA:BA,'Projects_state-wise'!$B:$B,$C63)</f>
        <v>200.2</v>
      </c>
      <c r="BF63" s="318">
        <f>SUMIFS('Projects_state-wise'!BB:BB,'Projects_state-wise'!$B:$B,$C63)</f>
        <v>300.3</v>
      </c>
      <c r="BG63" s="318">
        <f>SUMIFS('Projects_state-wise'!BC:BC,'Projects_state-wise'!$B:$B,$C63)</f>
        <v>300.3</v>
      </c>
      <c r="BH63" s="318">
        <f>SUMIFS('Projects_state-wise'!BD:BD,'Projects_state-wise'!$B:$B,$C63)</f>
        <v>300.3</v>
      </c>
      <c r="BI63" s="318">
        <f>SUMIFS('Projects_state-wise'!BE:BE,'Projects_state-wise'!$B:$B,$C63)</f>
        <v>450.45</v>
      </c>
      <c r="BJ63" s="318">
        <f>SUMIFS('Projects_state-wise'!BF:BF,'Projects_state-wise'!$B:$B,$C63)</f>
        <v>550.54999999999995</v>
      </c>
      <c r="BK63" s="318">
        <f>SUMIFS('Projects_state-wise'!BG:BG,'Projects_state-wise'!$B:$B,$C63)</f>
        <v>600.6</v>
      </c>
      <c r="BL63" s="273">
        <f t="shared" ref="BL63:BL82" si="26">SUM(AZ63:BK63)</f>
        <v>3353.35</v>
      </c>
      <c r="BM63" s="180"/>
      <c r="BN63" s="161" t="s">
        <v>164</v>
      </c>
      <c r="BO63" s="318">
        <f>SUMIFS('Projects_state-wise'!BJ:BJ,'Projects_state-wise'!$B:$B,$C63)</f>
        <v>0</v>
      </c>
      <c r="BP63" s="318">
        <f>SUMIFS('Projects_state-wise'!BK:BK,'Projects_state-wise'!$B:$B,$C63)</f>
        <v>0</v>
      </c>
      <c r="BQ63" s="318">
        <f>SUMIFS('Projects_state-wise'!BL:BL,'Projects_state-wise'!$B:$B,$C63)</f>
        <v>0</v>
      </c>
      <c r="BR63" s="318">
        <f>SUMIFS('Projects_state-wise'!BM:BM,'Projects_state-wise'!$B:$B,$C63)</f>
        <v>350.35</v>
      </c>
      <c r="BS63" s="318">
        <f>SUMIFS('Projects_state-wise'!BN:BN,'Projects_state-wise'!$B:$B,$C63)</f>
        <v>300.3</v>
      </c>
      <c r="BT63" s="318">
        <f>SUMIFS('Projects_state-wise'!BO:BO,'Projects_state-wise'!$B:$B,$C63)</f>
        <v>200.2</v>
      </c>
      <c r="BU63" s="318">
        <f>SUMIFS('Projects_state-wise'!BP:BP,'Projects_state-wise'!$B:$B,$C63)</f>
        <v>300.3</v>
      </c>
      <c r="BV63" s="318">
        <f>SUMIFS('Projects_state-wise'!BQ:BQ,'Projects_state-wise'!$B:$B,$C63)</f>
        <v>300.3</v>
      </c>
      <c r="BW63" s="318">
        <f>SUMIFS('Projects_state-wise'!BR:BR,'Projects_state-wise'!$B:$B,$C63)</f>
        <v>300.3</v>
      </c>
      <c r="BX63" s="318">
        <f>SUMIFS('Projects_state-wise'!BS:BS,'Projects_state-wise'!$B:$B,$C63)</f>
        <v>450.45</v>
      </c>
      <c r="BY63" s="318">
        <f>SUMIFS('Projects_state-wise'!BT:BT,'Projects_state-wise'!$B:$B,$C63)</f>
        <v>550.54999999999995</v>
      </c>
      <c r="BZ63" s="318">
        <f>SUMIFS('Projects_state-wise'!BU:BU,'Projects_state-wise'!$B:$B,$C63)</f>
        <v>600.6</v>
      </c>
      <c r="CA63" s="273">
        <f>SUM(BO63:BZ63)</f>
        <v>3353.35</v>
      </c>
      <c r="CB63" s="180"/>
      <c r="CC63" s="152"/>
      <c r="CD63" s="164"/>
      <c r="CE63" s="164"/>
      <c r="CF63" s="164"/>
      <c r="CG63" s="164"/>
      <c r="CH63" s="164"/>
      <c r="CI63" s="164"/>
      <c r="CJ63" s="164"/>
      <c r="CK63" s="164"/>
      <c r="CL63" s="164"/>
      <c r="CM63" s="164"/>
      <c r="CN63" s="164"/>
      <c r="CO63" s="164"/>
      <c r="CP63" s="164"/>
      <c r="CQ63" s="164"/>
      <c r="CR63" s="164"/>
      <c r="CS63" s="164"/>
      <c r="CT63" s="164"/>
      <c r="CU63" s="164"/>
      <c r="CV63" s="164"/>
      <c r="CW63" s="164"/>
      <c r="CX63" s="164"/>
      <c r="CY63" s="164"/>
      <c r="CZ63" s="164"/>
      <c r="DA63" s="298"/>
      <c r="DB63" s="304"/>
      <c r="DC63" s="304"/>
      <c r="DD63" s="304"/>
      <c r="DE63" s="304"/>
      <c r="DF63" s="304"/>
      <c r="DG63" s="304"/>
      <c r="DH63" s="304"/>
      <c r="DI63" s="304"/>
      <c r="DJ63" s="304"/>
      <c r="DK63" s="304"/>
      <c r="DL63" s="304"/>
      <c r="DM63" s="304"/>
      <c r="DN63" s="161" t="s">
        <v>162</v>
      </c>
      <c r="DO63" s="161" t="s">
        <v>162</v>
      </c>
      <c r="DP63" s="161" t="s">
        <v>162</v>
      </c>
      <c r="DQ63" s="161" t="s">
        <v>162</v>
      </c>
      <c r="DR63" s="161" t="s">
        <v>162</v>
      </c>
      <c r="DS63" s="161" t="s">
        <v>162</v>
      </c>
      <c r="DT63" s="161" t="s">
        <v>162</v>
      </c>
      <c r="DU63" s="161" t="s">
        <v>162</v>
      </c>
      <c r="DV63" s="161" t="s">
        <v>162</v>
      </c>
      <c r="DW63" s="161" t="s">
        <v>162</v>
      </c>
      <c r="DX63" s="161" t="s">
        <v>162</v>
      </c>
      <c r="DY63" s="161" t="s">
        <v>162</v>
      </c>
      <c r="DZ63" s="161" t="s">
        <v>162</v>
      </c>
      <c r="EA63" s="332" t="str">
        <f>DZ63</f>
        <v>Aditya Industries</v>
      </c>
      <c r="EB63" s="332" t="str">
        <f t="shared" ref="EB63:EK63" si="27">EA63</f>
        <v>Aditya Industries</v>
      </c>
      <c r="EC63" s="332" t="str">
        <f t="shared" si="27"/>
        <v>Aditya Industries</v>
      </c>
      <c r="ED63" s="332" t="str">
        <f t="shared" si="27"/>
        <v>Aditya Industries</v>
      </c>
      <c r="EE63" s="332" t="str">
        <f t="shared" si="27"/>
        <v>Aditya Industries</v>
      </c>
      <c r="EF63" s="332" t="str">
        <f t="shared" si="27"/>
        <v>Aditya Industries</v>
      </c>
      <c r="EG63" s="332" t="str">
        <f t="shared" si="27"/>
        <v>Aditya Industries</v>
      </c>
      <c r="EH63" s="332" t="str">
        <f t="shared" si="27"/>
        <v>Aditya Industries</v>
      </c>
      <c r="EI63" s="332" t="str">
        <f t="shared" si="27"/>
        <v>Aditya Industries</v>
      </c>
      <c r="EJ63" s="332" t="str">
        <f t="shared" si="27"/>
        <v>Aditya Industries</v>
      </c>
      <c r="EK63" s="332" t="str">
        <f t="shared" si="27"/>
        <v>Aditya Industries</v>
      </c>
    </row>
    <row r="64" spans="1:141">
      <c r="A64" s="161" t="s">
        <v>326</v>
      </c>
      <c r="B64" s="162"/>
      <c r="C64" s="161" t="s">
        <v>344</v>
      </c>
      <c r="D64" s="178" t="s">
        <v>691</v>
      </c>
      <c r="E64" s="168" t="s">
        <v>692</v>
      </c>
      <c r="F64" s="161" t="s">
        <v>162</v>
      </c>
      <c r="G64" s="275"/>
      <c r="H64" s="275"/>
      <c r="I64" s="275"/>
      <c r="J64" s="275"/>
      <c r="K64" s="275"/>
      <c r="L64" s="275"/>
      <c r="M64" s="275"/>
      <c r="N64" s="276"/>
      <c r="O64" s="276"/>
      <c r="P64" s="276"/>
      <c r="Q64" s="276"/>
      <c r="R64" s="276"/>
      <c r="S64" s="277"/>
      <c r="T64" s="255"/>
      <c r="U64" s="179"/>
      <c r="V64" s="277"/>
      <c r="W64" s="277"/>
      <c r="X64" s="277"/>
      <c r="Y64" s="277"/>
      <c r="Z64" s="277"/>
      <c r="AA64" s="277"/>
      <c r="AB64" s="277"/>
      <c r="AC64" s="277"/>
      <c r="AD64" s="277"/>
      <c r="AE64" s="277"/>
      <c r="AF64" s="277"/>
      <c r="AG64" s="277"/>
      <c r="AH64" s="277"/>
      <c r="AI64" s="255"/>
      <c r="AJ64" s="179"/>
      <c r="AK64" s="277"/>
      <c r="AL64" s="277"/>
      <c r="AM64" s="277"/>
      <c r="AN64" s="277"/>
      <c r="AO64" s="277"/>
      <c r="AP64" s="277"/>
      <c r="AQ64" s="277"/>
      <c r="AR64" s="277"/>
      <c r="AS64" s="277"/>
      <c r="AT64" s="277"/>
      <c r="AU64" s="277"/>
      <c r="AV64" s="277"/>
      <c r="AW64" s="277"/>
      <c r="AX64" s="180"/>
      <c r="AY64" s="179"/>
      <c r="AZ64" s="318">
        <f>SUMIFS('Projects_state-wise'!AV:AV,'Projects_state-wise'!$B:$B,$C64)</f>
        <v>400.4</v>
      </c>
      <c r="BA64" s="318">
        <f>SUMIFS('Projects_state-wise'!AW:AW,'Projects_state-wise'!$B:$B,$C64)</f>
        <v>350.35</v>
      </c>
      <c r="BB64" s="318">
        <f>SUMIFS('Projects_state-wise'!AX:AX,'Projects_state-wise'!$B:$B,$C64)</f>
        <v>550.54999999999995</v>
      </c>
      <c r="BC64" s="318">
        <f>SUMIFS('Projects_state-wise'!AY:AY,'Projects_state-wise'!$B:$B,$C64)</f>
        <v>300.3</v>
      </c>
      <c r="BD64" s="318">
        <f>SUMIFS('Projects_state-wise'!AZ:AZ,'Projects_state-wise'!$B:$B,$C64)</f>
        <v>250.25</v>
      </c>
      <c r="BE64" s="318">
        <f>SUMIFS('Projects_state-wise'!BA:BA,'Projects_state-wise'!$B:$B,$C64)</f>
        <v>300.3</v>
      </c>
      <c r="BF64" s="318">
        <f>SUMIFS('Projects_state-wise'!BB:BB,'Projects_state-wise'!$B:$B,$C64)</f>
        <v>250.25</v>
      </c>
      <c r="BG64" s="318">
        <f>SUMIFS('Projects_state-wise'!BC:BC,'Projects_state-wise'!$B:$B,$C64)</f>
        <v>250.25</v>
      </c>
      <c r="BH64" s="318">
        <f>SUMIFS('Projects_state-wise'!BD:BD,'Projects_state-wise'!$B:$B,$C64)</f>
        <v>250.25</v>
      </c>
      <c r="BI64" s="318">
        <f>SUMIFS('Projects_state-wise'!BE:BE,'Projects_state-wise'!$B:$B,$C64)</f>
        <v>250.25</v>
      </c>
      <c r="BJ64" s="318">
        <f>SUMIFS('Projects_state-wise'!BF:BF,'Projects_state-wise'!$B:$B,$C64)</f>
        <v>450.45</v>
      </c>
      <c r="BK64" s="318">
        <f>SUMIFS('Projects_state-wise'!BG:BG,'Projects_state-wise'!$B:$B,$C64)</f>
        <v>500.5</v>
      </c>
      <c r="BL64" s="273">
        <f t="shared" si="26"/>
        <v>4104.1000000000004</v>
      </c>
      <c r="BM64" s="180"/>
      <c r="BN64" s="161" t="s">
        <v>164</v>
      </c>
      <c r="BO64" s="318">
        <f>SUMIFS('Projects_state-wise'!BJ:BJ,'Projects_state-wise'!$B:$B,$C64)</f>
        <v>400.4</v>
      </c>
      <c r="BP64" s="318">
        <f>SUMIFS('Projects_state-wise'!BK:BK,'Projects_state-wise'!$B:$B,$C64)</f>
        <v>350.35</v>
      </c>
      <c r="BQ64" s="318">
        <f>SUMIFS('Projects_state-wise'!BL:BL,'Projects_state-wise'!$B:$B,$C64)</f>
        <v>550.54999999999995</v>
      </c>
      <c r="BR64" s="318">
        <f>SUMIFS('Projects_state-wise'!BM:BM,'Projects_state-wise'!$B:$B,$C64)</f>
        <v>300.3</v>
      </c>
      <c r="BS64" s="318">
        <f>SUMIFS('Projects_state-wise'!BN:BN,'Projects_state-wise'!$B:$B,$C64)</f>
        <v>250.25</v>
      </c>
      <c r="BT64" s="318">
        <f>SUMIFS('Projects_state-wise'!BO:BO,'Projects_state-wise'!$B:$B,$C64)</f>
        <v>300.3</v>
      </c>
      <c r="BU64" s="318">
        <f>SUMIFS('Projects_state-wise'!BP:BP,'Projects_state-wise'!$B:$B,$C64)</f>
        <v>250.25</v>
      </c>
      <c r="BV64" s="318">
        <f>SUMIFS('Projects_state-wise'!BQ:BQ,'Projects_state-wise'!$B:$B,$C64)</f>
        <v>250.25</v>
      </c>
      <c r="BW64" s="318">
        <f>SUMIFS('Projects_state-wise'!BR:BR,'Projects_state-wise'!$B:$B,$C64)</f>
        <v>250.25</v>
      </c>
      <c r="BX64" s="318">
        <f>SUMIFS('Projects_state-wise'!BS:BS,'Projects_state-wise'!$B:$B,$C64)</f>
        <v>250.25</v>
      </c>
      <c r="BY64" s="318">
        <f>SUMIFS('Projects_state-wise'!BT:BT,'Projects_state-wise'!$B:$B,$C64)</f>
        <v>450.45</v>
      </c>
      <c r="BZ64" s="318">
        <f>SUMIFS('Projects_state-wise'!BU:BU,'Projects_state-wise'!$B:$B,$C64)</f>
        <v>500.5</v>
      </c>
      <c r="CA64" s="273">
        <f t="shared" ref="CA64:CA82" si="28">SUM(BO64:BZ64)</f>
        <v>4104.1000000000004</v>
      </c>
      <c r="CB64" s="180"/>
      <c r="CC64" s="152"/>
      <c r="CD64" s="164"/>
      <c r="CE64" s="164"/>
      <c r="CF64" s="164"/>
      <c r="CG64" s="164"/>
      <c r="CH64" s="164"/>
      <c r="CI64" s="164"/>
      <c r="CJ64" s="164"/>
      <c r="CK64" s="164"/>
      <c r="CL64" s="164"/>
      <c r="CM64" s="164"/>
      <c r="CN64" s="164"/>
      <c r="CO64" s="164"/>
      <c r="CP64" s="164"/>
      <c r="CQ64" s="164"/>
      <c r="CR64" s="164"/>
      <c r="CS64" s="164"/>
      <c r="CT64" s="164"/>
      <c r="CU64" s="164"/>
      <c r="CV64" s="164"/>
      <c r="CW64" s="164"/>
      <c r="CX64" s="164"/>
      <c r="CY64" s="164"/>
      <c r="CZ64" s="164"/>
      <c r="DA64" s="298"/>
      <c r="DB64" s="304"/>
      <c r="DC64" s="304"/>
      <c r="DD64" s="304"/>
      <c r="DE64" s="304"/>
      <c r="DF64" s="304"/>
      <c r="DG64" s="304"/>
      <c r="DH64" s="304"/>
      <c r="DI64" s="304"/>
      <c r="DJ64" s="304"/>
      <c r="DK64" s="304"/>
      <c r="DL64" s="304"/>
      <c r="DM64" s="304"/>
      <c r="DN64" s="161" t="s">
        <v>162</v>
      </c>
      <c r="DO64" s="161" t="s">
        <v>162</v>
      </c>
      <c r="DP64" s="161" t="s">
        <v>162</v>
      </c>
      <c r="DQ64" s="161" t="s">
        <v>162</v>
      </c>
      <c r="DR64" s="161" t="s">
        <v>162</v>
      </c>
      <c r="DS64" s="161" t="s">
        <v>162</v>
      </c>
      <c r="DT64" s="161" t="s">
        <v>162</v>
      </c>
      <c r="DU64" s="161" t="s">
        <v>162</v>
      </c>
      <c r="DV64" s="161" t="s">
        <v>162</v>
      </c>
      <c r="DW64" s="161" t="s">
        <v>162</v>
      </c>
      <c r="DX64" s="161" t="s">
        <v>162</v>
      </c>
      <c r="DY64" s="161" t="s">
        <v>162</v>
      </c>
      <c r="DZ64" s="161" t="s">
        <v>162</v>
      </c>
      <c r="EA64" s="332" t="str">
        <f>DZ64</f>
        <v>Aditya Industries</v>
      </c>
      <c r="EB64" s="332" t="str">
        <f t="shared" ref="EB64:EK64" si="29">EA64</f>
        <v>Aditya Industries</v>
      </c>
      <c r="EC64" s="332" t="str">
        <f t="shared" si="29"/>
        <v>Aditya Industries</v>
      </c>
      <c r="ED64" s="332" t="str">
        <f t="shared" si="29"/>
        <v>Aditya Industries</v>
      </c>
      <c r="EE64" s="332" t="str">
        <f t="shared" si="29"/>
        <v>Aditya Industries</v>
      </c>
      <c r="EF64" s="332" t="str">
        <f t="shared" si="29"/>
        <v>Aditya Industries</v>
      </c>
      <c r="EG64" s="332" t="str">
        <f t="shared" si="29"/>
        <v>Aditya Industries</v>
      </c>
      <c r="EH64" s="332" t="str">
        <f t="shared" si="29"/>
        <v>Aditya Industries</v>
      </c>
      <c r="EI64" s="332" t="str">
        <f t="shared" si="29"/>
        <v>Aditya Industries</v>
      </c>
      <c r="EJ64" s="332" t="str">
        <f t="shared" si="29"/>
        <v>Aditya Industries</v>
      </c>
      <c r="EK64" s="332" t="str">
        <f t="shared" si="29"/>
        <v>Aditya Industries</v>
      </c>
    </row>
    <row r="65" spans="1:141">
      <c r="A65" s="161" t="s">
        <v>326</v>
      </c>
      <c r="B65" s="162"/>
      <c r="C65" s="161" t="s">
        <v>341</v>
      </c>
      <c r="D65" s="178" t="s">
        <v>691</v>
      </c>
      <c r="E65" s="168" t="s">
        <v>692</v>
      </c>
      <c r="F65" s="161" t="s">
        <v>163</v>
      </c>
      <c r="G65" s="275"/>
      <c r="H65" s="275"/>
      <c r="I65" s="275"/>
      <c r="J65" s="275"/>
      <c r="K65" s="275"/>
      <c r="L65" s="275"/>
      <c r="M65" s="275"/>
      <c r="N65" s="276"/>
      <c r="O65" s="276"/>
      <c r="P65" s="276"/>
      <c r="Q65" s="276"/>
      <c r="R65" s="276"/>
      <c r="S65" s="277"/>
      <c r="T65" s="255"/>
      <c r="U65" s="179"/>
      <c r="V65" s="277"/>
      <c r="W65" s="277"/>
      <c r="X65" s="277"/>
      <c r="Y65" s="277"/>
      <c r="Z65" s="277"/>
      <c r="AA65" s="277"/>
      <c r="AB65" s="277"/>
      <c r="AC65" s="277"/>
      <c r="AD65" s="277"/>
      <c r="AE65" s="277"/>
      <c r="AF65" s="277"/>
      <c r="AG65" s="277"/>
      <c r="AH65" s="277"/>
      <c r="AI65" s="255"/>
      <c r="AJ65" s="179"/>
      <c r="AK65" s="277"/>
      <c r="AL65" s="277"/>
      <c r="AM65" s="277"/>
      <c r="AN65" s="277"/>
      <c r="AO65" s="277"/>
      <c r="AP65" s="277"/>
      <c r="AQ65" s="277"/>
      <c r="AR65" s="277"/>
      <c r="AS65" s="277"/>
      <c r="AT65" s="277"/>
      <c r="AU65" s="277"/>
      <c r="AV65" s="277"/>
      <c r="AW65" s="277"/>
      <c r="AX65" s="180"/>
      <c r="AY65" s="179"/>
      <c r="AZ65" s="318">
        <f>SUMIFS('Projects_state-wise'!AV:AV,'Projects_state-wise'!$B:$B,$C65)</f>
        <v>120.11999999999998</v>
      </c>
      <c r="BA65" s="318">
        <f>SUMIFS('Projects_state-wise'!AW:AW,'Projects_state-wise'!$B:$B,$C65)</f>
        <v>120.11999999999998</v>
      </c>
      <c r="BB65" s="318">
        <f>SUMIFS('Projects_state-wise'!AX:AX,'Projects_state-wise'!$B:$B,$C65)</f>
        <v>180.17999999999998</v>
      </c>
      <c r="BC65" s="318">
        <f>SUMIFS('Projects_state-wise'!AY:AY,'Projects_state-wise'!$B:$B,$C65)</f>
        <v>100.09999999999997</v>
      </c>
      <c r="BD65" s="318">
        <f>SUMIFS('Projects_state-wise'!AZ:AZ,'Projects_state-wise'!$B:$B,$C65)</f>
        <v>80.079999999999984</v>
      </c>
      <c r="BE65" s="318">
        <f>SUMIFS('Projects_state-wise'!BA:BA,'Projects_state-wise'!$B:$B,$C65)</f>
        <v>100.09999999999997</v>
      </c>
      <c r="BF65" s="318">
        <f>SUMIFS('Projects_state-wise'!BB:BB,'Projects_state-wise'!$B:$B,$C65)</f>
        <v>80.079999999999984</v>
      </c>
      <c r="BG65" s="318">
        <f>SUMIFS('Projects_state-wise'!BC:BC,'Projects_state-wise'!$B:$B,$C65)</f>
        <v>80.079999999999984</v>
      </c>
      <c r="BH65" s="318">
        <f>SUMIFS('Projects_state-wise'!BD:BD,'Projects_state-wise'!$B:$B,$C65)</f>
        <v>120.11999999999998</v>
      </c>
      <c r="BI65" s="318">
        <f>SUMIFS('Projects_state-wise'!BE:BE,'Projects_state-wise'!$B:$B,$C65)</f>
        <v>140.13999999999996</v>
      </c>
      <c r="BJ65" s="318">
        <f>SUMIFS('Projects_state-wise'!BF:BF,'Projects_state-wise'!$B:$B,$C65)</f>
        <v>140.13999999999996</v>
      </c>
      <c r="BK65" s="318">
        <f>SUMIFS('Projects_state-wise'!BG:BG,'Projects_state-wise'!$B:$B,$C65)</f>
        <v>220.21999999999994</v>
      </c>
      <c r="BL65" s="273">
        <f t="shared" si="26"/>
        <v>1481.4799999999996</v>
      </c>
      <c r="BM65" s="180"/>
      <c r="BN65" s="161" t="s">
        <v>164</v>
      </c>
      <c r="BO65" s="318">
        <f>SUMIFS('Projects_state-wise'!BJ:BJ,'Projects_state-wise'!$B:$B,$C65)</f>
        <v>480.48</v>
      </c>
      <c r="BP65" s="318">
        <f>SUMIFS('Projects_state-wise'!BK:BK,'Projects_state-wise'!$B:$B,$C65)</f>
        <v>480.48</v>
      </c>
      <c r="BQ65" s="318">
        <f>SUMIFS('Projects_state-wise'!BL:BL,'Projects_state-wise'!$B:$B,$C65)</f>
        <v>720.72</v>
      </c>
      <c r="BR65" s="318">
        <f>SUMIFS('Projects_state-wise'!BM:BM,'Projects_state-wise'!$B:$B,$C65)</f>
        <v>400.4</v>
      </c>
      <c r="BS65" s="318">
        <f>SUMIFS('Projects_state-wise'!BN:BN,'Projects_state-wise'!$B:$B,$C65)</f>
        <v>320.32</v>
      </c>
      <c r="BT65" s="318">
        <f>SUMIFS('Projects_state-wise'!BO:BO,'Projects_state-wise'!$B:$B,$C65)</f>
        <v>400.4</v>
      </c>
      <c r="BU65" s="318">
        <f>SUMIFS('Projects_state-wise'!BP:BP,'Projects_state-wise'!$B:$B,$C65)</f>
        <v>320.32</v>
      </c>
      <c r="BV65" s="318">
        <f>SUMIFS('Projects_state-wise'!BQ:BQ,'Projects_state-wise'!$B:$B,$C65)</f>
        <v>320.32</v>
      </c>
      <c r="BW65" s="318">
        <f>SUMIFS('Projects_state-wise'!BR:BR,'Projects_state-wise'!$B:$B,$C65)</f>
        <v>480.48</v>
      </c>
      <c r="BX65" s="318">
        <f>SUMIFS('Projects_state-wise'!BS:BS,'Projects_state-wise'!$B:$B,$C65)</f>
        <v>560.55999999999995</v>
      </c>
      <c r="BY65" s="318">
        <f>SUMIFS('Projects_state-wise'!BT:BT,'Projects_state-wise'!$B:$B,$C65)</f>
        <v>560.55999999999995</v>
      </c>
      <c r="BZ65" s="318">
        <f>SUMIFS('Projects_state-wise'!BU:BU,'Projects_state-wise'!$B:$B,$C65)</f>
        <v>880.88</v>
      </c>
      <c r="CA65" s="273">
        <f t="shared" si="28"/>
        <v>5925.920000000001</v>
      </c>
      <c r="CB65" s="180"/>
      <c r="CC65" s="152"/>
      <c r="CD65" s="164"/>
      <c r="CE65" s="164"/>
      <c r="CF65" s="164"/>
      <c r="CG65" s="164"/>
      <c r="CH65" s="164"/>
      <c r="CI65" s="164"/>
      <c r="CJ65" s="164"/>
      <c r="CK65" s="164"/>
      <c r="CL65" s="164"/>
      <c r="CM65" s="164"/>
      <c r="CN65" s="164"/>
      <c r="CO65" s="164"/>
      <c r="CP65" s="164"/>
      <c r="CQ65" s="164"/>
      <c r="CR65" s="164"/>
      <c r="CS65" s="164"/>
      <c r="CT65" s="164"/>
      <c r="CU65" s="164"/>
      <c r="CV65" s="164"/>
      <c r="CW65" s="164"/>
      <c r="CX65" s="164"/>
      <c r="CY65" s="164"/>
      <c r="CZ65" s="164"/>
      <c r="DA65" s="298"/>
      <c r="DB65" s="304"/>
      <c r="DC65" s="304"/>
      <c r="DD65" s="304"/>
      <c r="DE65" s="304"/>
      <c r="DF65" s="304"/>
      <c r="DG65" s="304"/>
      <c r="DH65" s="304"/>
      <c r="DI65" s="304"/>
      <c r="DJ65" s="304"/>
      <c r="DK65" s="304"/>
      <c r="DL65" s="304"/>
      <c r="DM65" s="304"/>
      <c r="DN65" s="161" t="s">
        <v>163</v>
      </c>
      <c r="DO65" s="161" t="s">
        <v>163</v>
      </c>
      <c r="DP65" s="161" t="s">
        <v>163</v>
      </c>
      <c r="DQ65" s="161" t="s">
        <v>163</v>
      </c>
      <c r="DR65" s="161" t="s">
        <v>163</v>
      </c>
      <c r="DS65" s="161" t="s">
        <v>163</v>
      </c>
      <c r="DT65" s="161" t="s">
        <v>163</v>
      </c>
      <c r="DU65" s="161" t="s">
        <v>163</v>
      </c>
      <c r="DV65" s="161" t="s">
        <v>163</v>
      </c>
      <c r="DW65" s="161" t="s">
        <v>163</v>
      </c>
      <c r="DX65" s="161" t="s">
        <v>163</v>
      </c>
      <c r="DY65" s="161" t="s">
        <v>163</v>
      </c>
      <c r="DZ65" s="161" t="s">
        <v>162</v>
      </c>
      <c r="EA65" s="332" t="str">
        <f>DZ65</f>
        <v>Aditya Industries</v>
      </c>
      <c r="EB65" s="332" t="str">
        <f t="shared" ref="EB65:EK65" si="30">EA65</f>
        <v>Aditya Industries</v>
      </c>
      <c r="EC65" s="332" t="str">
        <f t="shared" si="30"/>
        <v>Aditya Industries</v>
      </c>
      <c r="ED65" s="332" t="str">
        <f t="shared" si="30"/>
        <v>Aditya Industries</v>
      </c>
      <c r="EE65" s="332" t="str">
        <f t="shared" si="30"/>
        <v>Aditya Industries</v>
      </c>
      <c r="EF65" s="332" t="str">
        <f t="shared" si="30"/>
        <v>Aditya Industries</v>
      </c>
      <c r="EG65" s="332" t="str">
        <f t="shared" si="30"/>
        <v>Aditya Industries</v>
      </c>
      <c r="EH65" s="332" t="str">
        <f t="shared" si="30"/>
        <v>Aditya Industries</v>
      </c>
      <c r="EI65" s="332" t="str">
        <f t="shared" si="30"/>
        <v>Aditya Industries</v>
      </c>
      <c r="EJ65" s="332" t="str">
        <f t="shared" si="30"/>
        <v>Aditya Industries</v>
      </c>
      <c r="EK65" s="332" t="str">
        <f t="shared" si="30"/>
        <v>Aditya Industries</v>
      </c>
    </row>
    <row r="66" spans="1:141">
      <c r="A66" s="161" t="s">
        <v>326</v>
      </c>
      <c r="B66" s="162"/>
      <c r="C66" s="161" t="s">
        <v>340</v>
      </c>
      <c r="D66" s="178" t="s">
        <v>691</v>
      </c>
      <c r="E66" s="168" t="s">
        <v>692</v>
      </c>
      <c r="F66" s="161" t="s">
        <v>162</v>
      </c>
      <c r="G66" s="275"/>
      <c r="H66" s="275"/>
      <c r="I66" s="275"/>
      <c r="J66" s="275"/>
      <c r="K66" s="275"/>
      <c r="L66" s="275"/>
      <c r="M66" s="275"/>
      <c r="N66" s="276"/>
      <c r="O66" s="276"/>
      <c r="P66" s="276"/>
      <c r="Q66" s="276"/>
      <c r="R66" s="276"/>
      <c r="S66" s="277"/>
      <c r="T66" s="255"/>
      <c r="U66" s="179"/>
      <c r="V66" s="277"/>
      <c r="W66" s="277"/>
      <c r="X66" s="277"/>
      <c r="Y66" s="277"/>
      <c r="Z66" s="277"/>
      <c r="AA66" s="277"/>
      <c r="AB66" s="277"/>
      <c r="AC66" s="277"/>
      <c r="AD66" s="277"/>
      <c r="AE66" s="277"/>
      <c r="AF66" s="277"/>
      <c r="AG66" s="277"/>
      <c r="AH66" s="277"/>
      <c r="AI66" s="255"/>
      <c r="AJ66" s="179"/>
      <c r="AK66" s="277"/>
      <c r="AL66" s="277"/>
      <c r="AM66" s="277"/>
      <c r="AN66" s="277"/>
      <c r="AO66" s="277"/>
      <c r="AP66" s="277"/>
      <c r="AQ66" s="277"/>
      <c r="AR66" s="277"/>
      <c r="AS66" s="277"/>
      <c r="AT66" s="277"/>
      <c r="AU66" s="277"/>
      <c r="AV66" s="277"/>
      <c r="AW66" s="277"/>
      <c r="AX66" s="180"/>
      <c r="AY66" s="179"/>
      <c r="AZ66" s="318">
        <f>SUMIFS('Projects_state-wise'!AV:AV,'Projects_state-wise'!$B:$B,$C66)</f>
        <v>325.32499999999999</v>
      </c>
      <c r="BA66" s="318">
        <f>SUMIFS('Projects_state-wise'!AW:AW,'Projects_state-wise'!$B:$B,$C66)</f>
        <v>275.27499999999998</v>
      </c>
      <c r="BB66" s="318">
        <f>SUMIFS('Projects_state-wise'!AX:AX,'Projects_state-wise'!$B:$B,$C66)</f>
        <v>225.22499999999999</v>
      </c>
      <c r="BC66" s="318">
        <f>SUMIFS('Projects_state-wise'!AY:AY,'Projects_state-wise'!$B:$B,$C66)</f>
        <v>150.15</v>
      </c>
      <c r="BD66" s="318">
        <f>SUMIFS('Projects_state-wise'!AZ:AZ,'Projects_state-wise'!$B:$B,$C66)</f>
        <v>150.15</v>
      </c>
      <c r="BE66" s="318">
        <f>SUMIFS('Projects_state-wise'!BA:BA,'Projects_state-wise'!$B:$B,$C66)</f>
        <v>125.125</v>
      </c>
      <c r="BF66" s="318">
        <f>SUMIFS('Projects_state-wise'!BB:BB,'Projects_state-wise'!$B:$B,$C66)</f>
        <v>125.125</v>
      </c>
      <c r="BG66" s="318">
        <f>SUMIFS('Projects_state-wise'!BC:BC,'Projects_state-wise'!$B:$B,$C66)</f>
        <v>175.17500000000001</v>
      </c>
      <c r="BH66" s="318">
        <f>SUMIFS('Projects_state-wise'!BD:BD,'Projects_state-wise'!$B:$B,$C66)</f>
        <v>175.17500000000001</v>
      </c>
      <c r="BI66" s="318">
        <f>SUMIFS('Projects_state-wise'!BE:BE,'Projects_state-wise'!$B:$B,$C66)</f>
        <v>200.2</v>
      </c>
      <c r="BJ66" s="318">
        <f>SUMIFS('Projects_state-wise'!BF:BF,'Projects_state-wise'!$B:$B,$C66)</f>
        <v>275.27499999999998</v>
      </c>
      <c r="BK66" s="318">
        <f>SUMIFS('Projects_state-wise'!BG:BG,'Projects_state-wise'!$B:$B,$C66)</f>
        <v>325.32499999999999</v>
      </c>
      <c r="BL66" s="273">
        <f t="shared" si="26"/>
        <v>2527.5249999999996</v>
      </c>
      <c r="BM66" s="180"/>
      <c r="BN66" s="161" t="s">
        <v>164</v>
      </c>
      <c r="BO66" s="318">
        <f>SUMIFS('Projects_state-wise'!BJ:BJ,'Projects_state-wise'!$B:$B,$C66)</f>
        <v>975.97500000000002</v>
      </c>
      <c r="BP66" s="318">
        <f>SUMIFS('Projects_state-wise'!BK:BK,'Projects_state-wise'!$B:$B,$C66)</f>
        <v>825.82500000000005</v>
      </c>
      <c r="BQ66" s="318">
        <f>SUMIFS('Projects_state-wise'!BL:BL,'Projects_state-wise'!$B:$B,$C66)</f>
        <v>675.67499999999995</v>
      </c>
      <c r="BR66" s="318">
        <f>SUMIFS('Projects_state-wise'!BM:BM,'Projects_state-wise'!$B:$B,$C66)</f>
        <v>450.45</v>
      </c>
      <c r="BS66" s="318">
        <f>SUMIFS('Projects_state-wise'!BN:BN,'Projects_state-wise'!$B:$B,$C66)</f>
        <v>450.45</v>
      </c>
      <c r="BT66" s="318">
        <f>SUMIFS('Projects_state-wise'!BO:BO,'Projects_state-wise'!$B:$B,$C66)</f>
        <v>375.375</v>
      </c>
      <c r="BU66" s="318">
        <f>SUMIFS('Projects_state-wise'!BP:BP,'Projects_state-wise'!$B:$B,$C66)</f>
        <v>375.375</v>
      </c>
      <c r="BV66" s="318">
        <f>SUMIFS('Projects_state-wise'!BQ:BQ,'Projects_state-wise'!$B:$B,$C66)</f>
        <v>525.52499999999998</v>
      </c>
      <c r="BW66" s="318">
        <f>SUMIFS('Projects_state-wise'!BR:BR,'Projects_state-wise'!$B:$B,$C66)</f>
        <v>525.52499999999998</v>
      </c>
      <c r="BX66" s="318">
        <f>SUMIFS('Projects_state-wise'!BS:BS,'Projects_state-wise'!$B:$B,$C66)</f>
        <v>600.6</v>
      </c>
      <c r="BY66" s="318">
        <f>SUMIFS('Projects_state-wise'!BT:BT,'Projects_state-wise'!$B:$B,$C66)</f>
        <v>825.82500000000005</v>
      </c>
      <c r="BZ66" s="318">
        <f>SUMIFS('Projects_state-wise'!BU:BU,'Projects_state-wise'!$B:$B,$C66)</f>
        <v>975.97500000000002</v>
      </c>
      <c r="CA66" s="273">
        <f t="shared" si="28"/>
        <v>7582.5749999999998</v>
      </c>
      <c r="CB66" s="180"/>
      <c r="CC66" s="152"/>
      <c r="CD66" s="164"/>
      <c r="CE66" s="164"/>
      <c r="CF66" s="164"/>
      <c r="CG66" s="164"/>
      <c r="CH66" s="164"/>
      <c r="CI66" s="164"/>
      <c r="CJ66" s="164"/>
      <c r="CK66" s="164"/>
      <c r="CL66" s="164"/>
      <c r="CM66" s="164"/>
      <c r="CN66" s="164"/>
      <c r="CO66" s="164"/>
      <c r="CP66" s="164"/>
      <c r="CQ66" s="164"/>
      <c r="CR66" s="164"/>
      <c r="CS66" s="164"/>
      <c r="CT66" s="164"/>
      <c r="CU66" s="164"/>
      <c r="CV66" s="164"/>
      <c r="CW66" s="164"/>
      <c r="CX66" s="164"/>
      <c r="CY66" s="164"/>
      <c r="CZ66" s="164"/>
      <c r="DA66" s="298"/>
      <c r="DB66" s="304"/>
      <c r="DC66" s="304"/>
      <c r="DD66" s="304"/>
      <c r="DE66" s="304"/>
      <c r="DF66" s="304"/>
      <c r="DG66" s="304"/>
      <c r="DH66" s="304"/>
      <c r="DI66" s="304"/>
      <c r="DJ66" s="304"/>
      <c r="DK66" s="304"/>
      <c r="DL66" s="304"/>
      <c r="DM66" s="304"/>
      <c r="DN66" s="161" t="s">
        <v>162</v>
      </c>
      <c r="DO66" s="161" t="s">
        <v>162</v>
      </c>
      <c r="DP66" s="161" t="s">
        <v>162</v>
      </c>
      <c r="DQ66" s="161" t="s">
        <v>162</v>
      </c>
      <c r="DR66" s="161" t="s">
        <v>162</v>
      </c>
      <c r="DS66" s="161" t="s">
        <v>162</v>
      </c>
      <c r="DT66" s="161" t="s">
        <v>162</v>
      </c>
      <c r="DU66" s="161" t="s">
        <v>162</v>
      </c>
      <c r="DV66" s="161" t="s">
        <v>162</v>
      </c>
      <c r="DW66" s="161" t="s">
        <v>162</v>
      </c>
      <c r="DX66" s="161" t="s">
        <v>162</v>
      </c>
      <c r="DY66" s="161" t="s">
        <v>162</v>
      </c>
      <c r="DZ66" s="161" t="s">
        <v>162</v>
      </c>
      <c r="EA66" s="161" t="str">
        <f>DZ66</f>
        <v>Aditya Industries</v>
      </c>
      <c r="EB66" s="161" t="str">
        <f t="shared" ref="EB66:EK66" si="31">EA66</f>
        <v>Aditya Industries</v>
      </c>
      <c r="EC66" s="161" t="str">
        <f t="shared" si="31"/>
        <v>Aditya Industries</v>
      </c>
      <c r="ED66" s="161" t="str">
        <f t="shared" si="31"/>
        <v>Aditya Industries</v>
      </c>
      <c r="EE66" s="161" t="str">
        <f t="shared" si="31"/>
        <v>Aditya Industries</v>
      </c>
      <c r="EF66" s="161" t="str">
        <f t="shared" si="31"/>
        <v>Aditya Industries</v>
      </c>
      <c r="EG66" s="161" t="str">
        <f t="shared" si="31"/>
        <v>Aditya Industries</v>
      </c>
      <c r="EH66" s="161" t="str">
        <f t="shared" si="31"/>
        <v>Aditya Industries</v>
      </c>
      <c r="EI66" s="161" t="str">
        <f t="shared" si="31"/>
        <v>Aditya Industries</v>
      </c>
      <c r="EJ66" s="161" t="str">
        <f t="shared" si="31"/>
        <v>Aditya Industries</v>
      </c>
      <c r="EK66" s="161" t="str">
        <f t="shared" si="31"/>
        <v>Aditya Industries</v>
      </c>
    </row>
    <row r="67" spans="1:141">
      <c r="A67" s="161" t="s">
        <v>326</v>
      </c>
      <c r="B67" s="162"/>
      <c r="C67" s="161" t="s">
        <v>693</v>
      </c>
      <c r="D67" s="178" t="s">
        <v>691</v>
      </c>
      <c r="E67" s="168" t="s">
        <v>692</v>
      </c>
      <c r="F67" s="161" t="s">
        <v>165</v>
      </c>
      <c r="G67" s="275"/>
      <c r="H67" s="275"/>
      <c r="I67" s="275"/>
      <c r="J67" s="275"/>
      <c r="K67" s="275"/>
      <c r="L67" s="275"/>
      <c r="M67" s="275"/>
      <c r="N67" s="276"/>
      <c r="O67" s="276"/>
      <c r="P67" s="276"/>
      <c r="Q67" s="276"/>
      <c r="R67" s="276"/>
      <c r="S67" s="277"/>
      <c r="T67" s="255"/>
      <c r="U67" s="179"/>
      <c r="V67" s="277"/>
      <c r="W67" s="277"/>
      <c r="X67" s="277"/>
      <c r="Y67" s="277"/>
      <c r="Z67" s="277"/>
      <c r="AA67" s="277"/>
      <c r="AB67" s="277"/>
      <c r="AC67" s="277"/>
      <c r="AD67" s="277"/>
      <c r="AE67" s="277"/>
      <c r="AF67" s="277"/>
      <c r="AG67" s="277"/>
      <c r="AH67" s="277"/>
      <c r="AI67" s="255"/>
      <c r="AJ67" s="179"/>
      <c r="AK67" s="277"/>
      <c r="AL67" s="277"/>
      <c r="AM67" s="277"/>
      <c r="AN67" s="277"/>
      <c r="AO67" s="277"/>
      <c r="AP67" s="277"/>
      <c r="AQ67" s="277"/>
      <c r="AR67" s="277"/>
      <c r="AS67" s="277"/>
      <c r="AT67" s="277"/>
      <c r="AU67" s="277"/>
      <c r="AV67" s="277"/>
      <c r="AW67" s="277"/>
      <c r="AX67" s="180"/>
      <c r="AY67" s="179"/>
      <c r="AZ67" s="318">
        <f>SUMIFS('Projects_state-wise'!AV:AV,'Projects_state-wise'!$B:$B,$C67)</f>
        <v>750.75</v>
      </c>
      <c r="BA67" s="318">
        <f>SUMIFS('Projects_state-wise'!AW:AW,'Projects_state-wise'!$B:$B,$C67)</f>
        <v>850.85</v>
      </c>
      <c r="BB67" s="318">
        <f>SUMIFS('Projects_state-wise'!AX:AX,'Projects_state-wise'!$B:$B,$C67)</f>
        <v>775.77499999999998</v>
      </c>
      <c r="BC67" s="318">
        <f>SUMIFS('Projects_state-wise'!AY:AY,'Projects_state-wise'!$B:$B,$C67)</f>
        <v>575.57500000000005</v>
      </c>
      <c r="BD67" s="318">
        <f>SUMIFS('Projects_state-wise'!AZ:AZ,'Projects_state-wise'!$B:$B,$C67)</f>
        <v>550.54999999999995</v>
      </c>
      <c r="BE67" s="318">
        <f>SUMIFS('Projects_state-wise'!BA:BA,'Projects_state-wise'!$B:$B,$C67)</f>
        <v>450.45</v>
      </c>
      <c r="BF67" s="318">
        <f>SUMIFS('Projects_state-wise'!BB:BB,'Projects_state-wise'!$B:$B,$C67)</f>
        <v>450.45</v>
      </c>
      <c r="BG67" s="318">
        <f>SUMIFS('Projects_state-wise'!BC:BC,'Projects_state-wise'!$B:$B,$C67)</f>
        <v>600.6</v>
      </c>
      <c r="BH67" s="318">
        <f>SUMIFS('Projects_state-wise'!BD:BD,'Projects_state-wise'!$B:$B,$C67)</f>
        <v>750.75</v>
      </c>
      <c r="BI67" s="318">
        <f>SUMIFS('Projects_state-wise'!BE:BE,'Projects_state-wise'!$B:$B,$C67)</f>
        <v>900.9</v>
      </c>
      <c r="BJ67" s="318">
        <f>SUMIFS('Projects_state-wise'!BF:BF,'Projects_state-wise'!$B:$B,$C67)</f>
        <v>1076.075</v>
      </c>
      <c r="BK67" s="318">
        <f>SUMIFS('Projects_state-wise'!BG:BG,'Projects_state-wise'!$B:$B,$C67)</f>
        <v>1376.375</v>
      </c>
      <c r="BL67" s="273">
        <f t="shared" si="26"/>
        <v>9109.0999999999985</v>
      </c>
      <c r="BM67" s="180"/>
      <c r="BN67" s="181" t="s">
        <v>118</v>
      </c>
      <c r="BO67" s="318">
        <f>SUMIFS('Projects_state-wise'!BJ:BJ,'Projects_state-wise'!$B:$B,$C67)</f>
        <v>2252.25</v>
      </c>
      <c r="BP67" s="318">
        <f>SUMIFS('Projects_state-wise'!BK:BK,'Projects_state-wise'!$B:$B,$C67)</f>
        <v>2552.5500000000002</v>
      </c>
      <c r="BQ67" s="318">
        <f>SUMIFS('Projects_state-wise'!BL:BL,'Projects_state-wise'!$B:$B,$C67)</f>
        <v>2327.3249999999998</v>
      </c>
      <c r="BR67" s="318">
        <f>SUMIFS('Projects_state-wise'!BM:BM,'Projects_state-wise'!$B:$B,$C67)</f>
        <v>1726.7249999999999</v>
      </c>
      <c r="BS67" s="318">
        <f>SUMIFS('Projects_state-wise'!BN:BN,'Projects_state-wise'!$B:$B,$C67)</f>
        <v>1651.65</v>
      </c>
      <c r="BT67" s="318">
        <f>SUMIFS('Projects_state-wise'!BO:BO,'Projects_state-wise'!$B:$B,$C67)</f>
        <v>1351.35</v>
      </c>
      <c r="BU67" s="318">
        <f>SUMIFS('Projects_state-wise'!BP:BP,'Projects_state-wise'!$B:$B,$C67)</f>
        <v>1351.35</v>
      </c>
      <c r="BV67" s="318">
        <f>SUMIFS('Projects_state-wise'!BQ:BQ,'Projects_state-wise'!$B:$B,$C67)</f>
        <v>1801.8</v>
      </c>
      <c r="BW67" s="318">
        <f>SUMIFS('Projects_state-wise'!BR:BR,'Projects_state-wise'!$B:$B,$C67)</f>
        <v>2252.25</v>
      </c>
      <c r="BX67" s="318">
        <f>SUMIFS('Projects_state-wise'!BS:BS,'Projects_state-wise'!$B:$B,$C67)</f>
        <v>2702.7</v>
      </c>
      <c r="BY67" s="318">
        <f>SUMIFS('Projects_state-wise'!BT:BT,'Projects_state-wise'!$B:$B,$C67)</f>
        <v>3228.2249999999999</v>
      </c>
      <c r="BZ67" s="318">
        <f>SUMIFS('Projects_state-wise'!BU:BU,'Projects_state-wise'!$B:$B,$C67)</f>
        <v>4129.125</v>
      </c>
      <c r="CA67" s="273">
        <f t="shared" si="28"/>
        <v>27327.3</v>
      </c>
      <c r="CB67" s="180"/>
      <c r="CC67" s="152"/>
      <c r="CD67" s="164"/>
      <c r="CE67" s="164"/>
      <c r="CF67" s="164"/>
      <c r="CG67" s="164"/>
      <c r="CH67" s="164"/>
      <c r="CI67" s="164"/>
      <c r="CJ67" s="164"/>
      <c r="CK67" s="164"/>
      <c r="CL67" s="164"/>
      <c r="CM67" s="164"/>
      <c r="CN67" s="164"/>
      <c r="CO67" s="164"/>
      <c r="CP67" s="164"/>
      <c r="CQ67" s="164"/>
      <c r="CR67" s="164"/>
      <c r="CS67" s="164"/>
      <c r="CT67" s="164"/>
      <c r="CU67" s="164"/>
      <c r="CV67" s="164"/>
      <c r="CW67" s="164"/>
      <c r="CX67" s="164"/>
      <c r="CY67" s="164"/>
      <c r="CZ67" s="164"/>
      <c r="DA67" s="298"/>
      <c r="DB67" s="304"/>
      <c r="DC67" s="304"/>
      <c r="DD67" s="304"/>
      <c r="DE67" s="304"/>
      <c r="DF67" s="304"/>
      <c r="DG67" s="304"/>
      <c r="DH67" s="304"/>
      <c r="DI67" s="304"/>
      <c r="DJ67" s="304"/>
      <c r="DK67" s="304"/>
      <c r="DL67" s="304"/>
      <c r="DM67" s="304"/>
      <c r="DN67" s="161" t="s">
        <v>167</v>
      </c>
      <c r="DO67" s="161" t="s">
        <v>167</v>
      </c>
      <c r="DP67" s="161" t="s">
        <v>167</v>
      </c>
      <c r="DQ67" s="161" t="s">
        <v>167</v>
      </c>
      <c r="DR67" s="161" t="s">
        <v>167</v>
      </c>
      <c r="DS67" s="161" t="s">
        <v>167</v>
      </c>
      <c r="DT67" s="161" t="s">
        <v>167</v>
      </c>
      <c r="DU67" s="161" t="s">
        <v>167</v>
      </c>
      <c r="DV67" s="161" t="s">
        <v>167</v>
      </c>
      <c r="DW67" s="161" t="s">
        <v>167</v>
      </c>
      <c r="DX67" s="161" t="s">
        <v>167</v>
      </c>
      <c r="DY67" s="161" t="s">
        <v>167</v>
      </c>
      <c r="DZ67" s="181" t="s">
        <v>118</v>
      </c>
      <c r="EA67" s="161" t="s">
        <v>167</v>
      </c>
      <c r="EB67" s="181" t="str">
        <f>EA67</f>
        <v>SKA Ispat Private Limited</v>
      </c>
      <c r="EC67" s="181" t="str">
        <f t="shared" ref="EC67:EK67" si="32">EB67</f>
        <v>SKA Ispat Private Limited</v>
      </c>
      <c r="ED67" s="181" t="str">
        <f t="shared" si="32"/>
        <v>SKA Ispat Private Limited</v>
      </c>
      <c r="EE67" s="181" t="str">
        <f t="shared" si="32"/>
        <v>SKA Ispat Private Limited</v>
      </c>
      <c r="EF67" s="181" t="str">
        <f t="shared" si="32"/>
        <v>SKA Ispat Private Limited</v>
      </c>
      <c r="EG67" s="181" t="str">
        <f t="shared" si="32"/>
        <v>SKA Ispat Private Limited</v>
      </c>
      <c r="EH67" s="181" t="str">
        <f t="shared" si="32"/>
        <v>SKA Ispat Private Limited</v>
      </c>
      <c r="EI67" s="181" t="str">
        <f t="shared" si="32"/>
        <v>SKA Ispat Private Limited</v>
      </c>
      <c r="EJ67" s="181" t="str">
        <f t="shared" si="32"/>
        <v>SKA Ispat Private Limited</v>
      </c>
      <c r="EK67" s="181" t="str">
        <f t="shared" si="32"/>
        <v>SKA Ispat Private Limited</v>
      </c>
    </row>
    <row r="68" spans="1:141">
      <c r="A68" s="161" t="s">
        <v>326</v>
      </c>
      <c r="B68" s="162"/>
      <c r="C68" s="161" t="s">
        <v>694</v>
      </c>
      <c r="D68" s="178" t="s">
        <v>691</v>
      </c>
      <c r="E68" s="168" t="s">
        <v>692</v>
      </c>
      <c r="F68" s="161" t="s">
        <v>163</v>
      </c>
      <c r="G68" s="275"/>
      <c r="H68" s="275"/>
      <c r="I68" s="275"/>
      <c r="J68" s="275"/>
      <c r="K68" s="275"/>
      <c r="L68" s="275"/>
      <c r="M68" s="275"/>
      <c r="N68" s="276"/>
      <c r="O68" s="276"/>
      <c r="P68" s="276"/>
      <c r="Q68" s="276"/>
      <c r="R68" s="276"/>
      <c r="S68" s="277"/>
      <c r="T68" s="255"/>
      <c r="U68" s="179"/>
      <c r="V68" s="277"/>
      <c r="W68" s="277"/>
      <c r="X68" s="277"/>
      <c r="Y68" s="277"/>
      <c r="Z68" s="277"/>
      <c r="AA68" s="277"/>
      <c r="AB68" s="277"/>
      <c r="AC68" s="277"/>
      <c r="AD68" s="277"/>
      <c r="AE68" s="277"/>
      <c r="AF68" s="277"/>
      <c r="AG68" s="277"/>
      <c r="AH68" s="277"/>
      <c r="AI68" s="255"/>
      <c r="AJ68" s="179"/>
      <c r="AK68" s="277"/>
      <c r="AL68" s="277"/>
      <c r="AM68" s="277"/>
      <c r="AN68" s="277"/>
      <c r="AO68" s="277"/>
      <c r="AP68" s="277"/>
      <c r="AQ68" s="277"/>
      <c r="AR68" s="277"/>
      <c r="AS68" s="277"/>
      <c r="AT68" s="277"/>
      <c r="AU68" s="277"/>
      <c r="AV68" s="277"/>
      <c r="AW68" s="277"/>
      <c r="AX68" s="180"/>
      <c r="AY68" s="179"/>
      <c r="AZ68" s="318">
        <f>SUMIFS('Projects_state-wise'!AV:AV,'Projects_state-wise'!$B:$B,$C68)</f>
        <v>150.15</v>
      </c>
      <c r="BA68" s="318">
        <f>SUMIFS('Projects_state-wise'!AW:AW,'Projects_state-wise'!$B:$B,$C68)</f>
        <v>150.15</v>
      </c>
      <c r="BB68" s="318">
        <f>SUMIFS('Projects_state-wise'!AX:AX,'Projects_state-wise'!$B:$B,$C68)</f>
        <v>150.15</v>
      </c>
      <c r="BC68" s="318">
        <f>SUMIFS('Projects_state-wise'!AY:AY,'Projects_state-wise'!$B:$B,$C68)</f>
        <v>100.1</v>
      </c>
      <c r="BD68" s="318">
        <f>SUMIFS('Projects_state-wise'!AZ:AZ,'Projects_state-wise'!$B:$B,$C68)</f>
        <v>100.1</v>
      </c>
      <c r="BE68" s="318">
        <f>SUMIFS('Projects_state-wise'!BA:BA,'Projects_state-wise'!$B:$B,$C68)</f>
        <v>75.075000000000003</v>
      </c>
      <c r="BF68" s="318">
        <f>SUMIFS('Projects_state-wise'!BB:BB,'Projects_state-wise'!$B:$B,$C68)</f>
        <v>75.075000000000003</v>
      </c>
      <c r="BG68" s="318">
        <f>SUMIFS('Projects_state-wise'!BC:BC,'Projects_state-wise'!$B:$B,$C68)</f>
        <v>100.1</v>
      </c>
      <c r="BH68" s="318">
        <f>SUMIFS('Projects_state-wise'!BD:BD,'Projects_state-wise'!$B:$B,$C68)</f>
        <v>150.15</v>
      </c>
      <c r="BI68" s="318">
        <f>SUMIFS('Projects_state-wise'!BE:BE,'Projects_state-wise'!$B:$B,$C68)</f>
        <v>175.17500000000001</v>
      </c>
      <c r="BJ68" s="318">
        <f>SUMIFS('Projects_state-wise'!BF:BF,'Projects_state-wise'!$B:$B,$C68)</f>
        <v>200.2</v>
      </c>
      <c r="BK68" s="318">
        <f>SUMIFS('Projects_state-wise'!BG:BG,'Projects_state-wise'!$B:$B,$C68)</f>
        <v>250.25</v>
      </c>
      <c r="BL68" s="273">
        <f t="shared" si="26"/>
        <v>1676.6750000000002</v>
      </c>
      <c r="BM68" s="180"/>
      <c r="BN68" s="161" t="s">
        <v>164</v>
      </c>
      <c r="BO68" s="318">
        <f>SUMIFS('Projects_state-wise'!BJ:BJ,'Projects_state-wise'!$B:$B,$C68)</f>
        <v>450.45</v>
      </c>
      <c r="BP68" s="318">
        <f>SUMIFS('Projects_state-wise'!BK:BK,'Projects_state-wise'!$B:$B,$C68)</f>
        <v>450.45</v>
      </c>
      <c r="BQ68" s="318">
        <f>SUMIFS('Projects_state-wise'!BL:BL,'Projects_state-wise'!$B:$B,$C68)</f>
        <v>450.45</v>
      </c>
      <c r="BR68" s="318">
        <f>SUMIFS('Projects_state-wise'!BM:BM,'Projects_state-wise'!$B:$B,$C68)</f>
        <v>300.3</v>
      </c>
      <c r="BS68" s="318">
        <f>SUMIFS('Projects_state-wise'!BN:BN,'Projects_state-wise'!$B:$B,$C68)</f>
        <v>300.3</v>
      </c>
      <c r="BT68" s="318">
        <f>SUMIFS('Projects_state-wise'!BO:BO,'Projects_state-wise'!$B:$B,$C68)</f>
        <v>225.22499999999999</v>
      </c>
      <c r="BU68" s="318">
        <f>SUMIFS('Projects_state-wise'!BP:BP,'Projects_state-wise'!$B:$B,$C68)</f>
        <v>225.22499999999999</v>
      </c>
      <c r="BV68" s="318">
        <f>SUMIFS('Projects_state-wise'!BQ:BQ,'Projects_state-wise'!$B:$B,$C68)</f>
        <v>300.3</v>
      </c>
      <c r="BW68" s="318">
        <f>SUMIFS('Projects_state-wise'!BR:BR,'Projects_state-wise'!$B:$B,$C68)</f>
        <v>450.45</v>
      </c>
      <c r="BX68" s="318">
        <f>SUMIFS('Projects_state-wise'!BS:BS,'Projects_state-wise'!$B:$B,$C68)</f>
        <v>525.52499999999998</v>
      </c>
      <c r="BY68" s="318">
        <f>SUMIFS('Projects_state-wise'!BT:BT,'Projects_state-wise'!$B:$B,$C68)</f>
        <v>600.6</v>
      </c>
      <c r="BZ68" s="318">
        <f>SUMIFS('Projects_state-wise'!BU:BU,'Projects_state-wise'!$B:$B,$C68)</f>
        <v>750.75</v>
      </c>
      <c r="CA68" s="273">
        <f t="shared" si="28"/>
        <v>5030.0249999999996</v>
      </c>
      <c r="CB68" s="180"/>
      <c r="CC68" s="152"/>
      <c r="CD68" s="164"/>
      <c r="CE68" s="164"/>
      <c r="CF68" s="164"/>
      <c r="CG68" s="164"/>
      <c r="CH68" s="164"/>
      <c r="CI68" s="164"/>
      <c r="CJ68" s="164"/>
      <c r="CK68" s="164"/>
      <c r="CL68" s="164"/>
      <c r="CM68" s="164"/>
      <c r="CN68" s="164"/>
      <c r="CO68" s="164"/>
      <c r="CP68" s="164"/>
      <c r="CQ68" s="164"/>
      <c r="CR68" s="164"/>
      <c r="CS68" s="164"/>
      <c r="CT68" s="164"/>
      <c r="CU68" s="164"/>
      <c r="CV68" s="164"/>
      <c r="CW68" s="164"/>
      <c r="CX68" s="164"/>
      <c r="CY68" s="164"/>
      <c r="CZ68" s="164"/>
      <c r="DA68" s="298"/>
      <c r="DB68" s="304"/>
      <c r="DC68" s="304"/>
      <c r="DD68" s="304"/>
      <c r="DE68" s="304"/>
      <c r="DF68" s="304"/>
      <c r="DG68" s="304"/>
      <c r="DH68" s="304"/>
      <c r="DI68" s="304"/>
      <c r="DJ68" s="304"/>
      <c r="DK68" s="304"/>
      <c r="DL68" s="304"/>
      <c r="DM68" s="304"/>
      <c r="DN68" s="161" t="s">
        <v>163</v>
      </c>
      <c r="DO68" s="161" t="s">
        <v>163</v>
      </c>
      <c r="DP68" s="161" t="s">
        <v>163</v>
      </c>
      <c r="DQ68" s="161" t="s">
        <v>163</v>
      </c>
      <c r="DR68" s="161" t="s">
        <v>163</v>
      </c>
      <c r="DS68" s="161" t="s">
        <v>163</v>
      </c>
      <c r="DT68" s="161" t="s">
        <v>163</v>
      </c>
      <c r="DU68" s="161" t="s">
        <v>163</v>
      </c>
      <c r="DV68" s="161" t="s">
        <v>163</v>
      </c>
      <c r="DW68" s="161" t="s">
        <v>163</v>
      </c>
      <c r="DX68" s="161" t="s">
        <v>163</v>
      </c>
      <c r="DY68" s="161" t="s">
        <v>163</v>
      </c>
      <c r="DZ68" s="161" t="s">
        <v>164</v>
      </c>
      <c r="EA68" s="161" t="s">
        <v>164</v>
      </c>
      <c r="EB68" s="161" t="s">
        <v>164</v>
      </c>
      <c r="EC68" s="161" t="s">
        <v>164</v>
      </c>
      <c r="ED68" s="161" t="s">
        <v>164</v>
      </c>
      <c r="EE68" s="161" t="s">
        <v>164</v>
      </c>
      <c r="EF68" s="161" t="s">
        <v>164</v>
      </c>
      <c r="EG68" s="161" t="s">
        <v>164</v>
      </c>
      <c r="EH68" s="161" t="s">
        <v>164</v>
      </c>
      <c r="EI68" s="161" t="s">
        <v>164</v>
      </c>
      <c r="EJ68" s="161" t="s">
        <v>164</v>
      </c>
      <c r="EK68" s="161" t="s">
        <v>164</v>
      </c>
    </row>
    <row r="69" spans="1:141">
      <c r="A69" s="161" t="s">
        <v>326</v>
      </c>
      <c r="B69" s="162"/>
      <c r="C69" s="161" t="s">
        <v>338</v>
      </c>
      <c r="D69" s="178" t="s">
        <v>691</v>
      </c>
      <c r="E69" s="168" t="s">
        <v>692</v>
      </c>
      <c r="F69" s="161" t="s">
        <v>163</v>
      </c>
      <c r="G69" s="275"/>
      <c r="H69" s="275"/>
      <c r="I69" s="275"/>
      <c r="J69" s="275"/>
      <c r="K69" s="275"/>
      <c r="L69" s="275"/>
      <c r="M69" s="275"/>
      <c r="N69" s="276"/>
      <c r="O69" s="276"/>
      <c r="P69" s="276"/>
      <c r="Q69" s="276"/>
      <c r="R69" s="276"/>
      <c r="S69" s="277"/>
      <c r="T69" s="255"/>
      <c r="U69" s="179"/>
      <c r="V69" s="277"/>
      <c r="W69" s="277"/>
      <c r="X69" s="277"/>
      <c r="Y69" s="277"/>
      <c r="Z69" s="277"/>
      <c r="AA69" s="277"/>
      <c r="AB69" s="277"/>
      <c r="AC69" s="277"/>
      <c r="AD69" s="277"/>
      <c r="AE69" s="277"/>
      <c r="AF69" s="277"/>
      <c r="AG69" s="277"/>
      <c r="AH69" s="277"/>
      <c r="AI69" s="255"/>
      <c r="AJ69" s="179"/>
      <c r="AK69" s="277"/>
      <c r="AL69" s="277"/>
      <c r="AM69" s="277"/>
      <c r="AN69" s="277"/>
      <c r="AO69" s="277"/>
      <c r="AP69" s="277"/>
      <c r="AQ69" s="277"/>
      <c r="AR69" s="277"/>
      <c r="AS69" s="277"/>
      <c r="AT69" s="277"/>
      <c r="AU69" s="277"/>
      <c r="AV69" s="277"/>
      <c r="AW69" s="277"/>
      <c r="AX69" s="180"/>
      <c r="AY69" s="179"/>
      <c r="AZ69" s="318">
        <f>SUMIFS('Projects_state-wise'!AV:AV,'Projects_state-wise'!$B:$B,$C69)</f>
        <v>60.059999999999988</v>
      </c>
      <c r="BA69" s="318">
        <f>SUMIFS('Projects_state-wise'!AW:AW,'Projects_state-wise'!$B:$B,$C69)</f>
        <v>60.059999999999988</v>
      </c>
      <c r="BB69" s="318">
        <f>SUMIFS('Projects_state-wise'!AX:AX,'Projects_state-wise'!$B:$B,$C69)</f>
        <v>40.039999999999992</v>
      </c>
      <c r="BC69" s="318">
        <f>SUMIFS('Projects_state-wise'!AY:AY,'Projects_state-wise'!$B:$B,$C69)</f>
        <v>20.019999999999996</v>
      </c>
      <c r="BD69" s="318">
        <f>SUMIFS('Projects_state-wise'!AZ:AZ,'Projects_state-wise'!$B:$B,$C69)</f>
        <v>40.039999999999992</v>
      </c>
      <c r="BE69" s="318">
        <f>SUMIFS('Projects_state-wise'!BA:BA,'Projects_state-wise'!$B:$B,$C69)</f>
        <v>20.019999999999996</v>
      </c>
      <c r="BF69" s="318">
        <f>SUMIFS('Projects_state-wise'!BB:BB,'Projects_state-wise'!$B:$B,$C69)</f>
        <v>40.039999999999992</v>
      </c>
      <c r="BG69" s="318">
        <f>SUMIFS('Projects_state-wise'!BC:BC,'Projects_state-wise'!$B:$B,$C69)</f>
        <v>40.039999999999992</v>
      </c>
      <c r="BH69" s="318">
        <f>SUMIFS('Projects_state-wise'!BD:BD,'Projects_state-wise'!$B:$B,$C69)</f>
        <v>40.039999999999992</v>
      </c>
      <c r="BI69" s="318">
        <f>SUMIFS('Projects_state-wise'!BE:BE,'Projects_state-wise'!$B:$B,$C69)</f>
        <v>40.039999999999992</v>
      </c>
      <c r="BJ69" s="318">
        <f>SUMIFS('Projects_state-wise'!BF:BF,'Projects_state-wise'!$B:$B,$C69)</f>
        <v>40.039999999999992</v>
      </c>
      <c r="BK69" s="318">
        <f>SUMIFS('Projects_state-wise'!BG:BG,'Projects_state-wise'!$B:$B,$C69)</f>
        <v>60.059999999999988</v>
      </c>
      <c r="BL69" s="273">
        <f t="shared" si="26"/>
        <v>500.49999999999983</v>
      </c>
      <c r="BM69" s="180"/>
      <c r="BN69" s="161" t="s">
        <v>164</v>
      </c>
      <c r="BO69" s="318">
        <f>SUMIFS('Projects_state-wise'!BJ:BJ,'Projects_state-wise'!$B:$B,$C69)</f>
        <v>240.24</v>
      </c>
      <c r="BP69" s="318">
        <f>SUMIFS('Projects_state-wise'!BK:BK,'Projects_state-wise'!$B:$B,$C69)</f>
        <v>240.24</v>
      </c>
      <c r="BQ69" s="318">
        <f>SUMIFS('Projects_state-wise'!BL:BL,'Projects_state-wise'!$B:$B,$C69)</f>
        <v>160.16</v>
      </c>
      <c r="BR69" s="318">
        <f>SUMIFS('Projects_state-wise'!BM:BM,'Projects_state-wise'!$B:$B,$C69)</f>
        <v>80.08</v>
      </c>
      <c r="BS69" s="318">
        <f>SUMIFS('Projects_state-wise'!BN:BN,'Projects_state-wise'!$B:$B,$C69)</f>
        <v>160.16</v>
      </c>
      <c r="BT69" s="318">
        <f>SUMIFS('Projects_state-wise'!BO:BO,'Projects_state-wise'!$B:$B,$C69)</f>
        <v>80.08</v>
      </c>
      <c r="BU69" s="318">
        <f>SUMIFS('Projects_state-wise'!BP:BP,'Projects_state-wise'!$B:$B,$C69)</f>
        <v>160.16</v>
      </c>
      <c r="BV69" s="318">
        <f>SUMIFS('Projects_state-wise'!BQ:BQ,'Projects_state-wise'!$B:$B,$C69)</f>
        <v>160.16</v>
      </c>
      <c r="BW69" s="318">
        <f>SUMIFS('Projects_state-wise'!BR:BR,'Projects_state-wise'!$B:$B,$C69)</f>
        <v>160.16</v>
      </c>
      <c r="BX69" s="318">
        <f>SUMIFS('Projects_state-wise'!BS:BS,'Projects_state-wise'!$B:$B,$C69)</f>
        <v>160.16</v>
      </c>
      <c r="BY69" s="318">
        <f>SUMIFS('Projects_state-wise'!BT:BT,'Projects_state-wise'!$B:$B,$C69)</f>
        <v>160.16</v>
      </c>
      <c r="BZ69" s="318">
        <f>SUMIFS('Projects_state-wise'!BU:BU,'Projects_state-wise'!$B:$B,$C69)</f>
        <v>240.24</v>
      </c>
      <c r="CA69" s="273">
        <f t="shared" si="28"/>
        <v>2002.0000000000005</v>
      </c>
      <c r="CB69" s="180"/>
      <c r="CC69" s="152"/>
      <c r="CD69" s="164"/>
      <c r="CE69" s="164"/>
      <c r="CF69" s="164"/>
      <c r="CG69" s="164"/>
      <c r="CH69" s="164"/>
      <c r="CI69" s="164"/>
      <c r="CJ69" s="164"/>
      <c r="CK69" s="164"/>
      <c r="CL69" s="164"/>
      <c r="CM69" s="164"/>
      <c r="CN69" s="164"/>
      <c r="CO69" s="164"/>
      <c r="CP69" s="164"/>
      <c r="CQ69" s="164"/>
      <c r="CR69" s="164"/>
      <c r="CS69" s="164"/>
      <c r="CT69" s="164"/>
      <c r="CU69" s="164"/>
      <c r="CV69" s="164"/>
      <c r="CW69" s="164"/>
      <c r="CX69" s="164"/>
      <c r="CY69" s="164"/>
      <c r="CZ69" s="164"/>
      <c r="DA69" s="298"/>
      <c r="DB69" s="304"/>
      <c r="DC69" s="304"/>
      <c r="DD69" s="304"/>
      <c r="DE69" s="304"/>
      <c r="DF69" s="304"/>
      <c r="DG69" s="304"/>
      <c r="DH69" s="304"/>
      <c r="DI69" s="304"/>
      <c r="DJ69" s="304"/>
      <c r="DK69" s="304"/>
      <c r="DL69" s="304"/>
      <c r="DM69" s="304"/>
      <c r="DN69" s="161" t="s">
        <v>163</v>
      </c>
      <c r="DO69" s="161" t="s">
        <v>163</v>
      </c>
      <c r="DP69" s="161" t="s">
        <v>163</v>
      </c>
      <c r="DQ69" s="161" t="s">
        <v>163</v>
      </c>
      <c r="DR69" s="161" t="s">
        <v>163</v>
      </c>
      <c r="DS69" s="161" t="s">
        <v>163</v>
      </c>
      <c r="DT69" s="161" t="s">
        <v>163</v>
      </c>
      <c r="DU69" s="161" t="s">
        <v>163</v>
      </c>
      <c r="DV69" s="161" t="s">
        <v>163</v>
      </c>
      <c r="DW69" s="161" t="s">
        <v>163</v>
      </c>
      <c r="DX69" s="161" t="s">
        <v>163</v>
      </c>
      <c r="DY69" s="161" t="s">
        <v>163</v>
      </c>
      <c r="DZ69" s="161" t="s">
        <v>164</v>
      </c>
      <c r="EA69" s="161" t="s">
        <v>164</v>
      </c>
      <c r="EB69" s="161" t="s">
        <v>164</v>
      </c>
      <c r="EC69" s="161" t="s">
        <v>164</v>
      </c>
      <c r="ED69" s="161" t="s">
        <v>164</v>
      </c>
      <c r="EE69" s="161" t="s">
        <v>164</v>
      </c>
      <c r="EF69" s="161" t="s">
        <v>164</v>
      </c>
      <c r="EG69" s="161" t="s">
        <v>164</v>
      </c>
      <c r="EH69" s="161" t="s">
        <v>164</v>
      </c>
      <c r="EI69" s="161" t="s">
        <v>164</v>
      </c>
      <c r="EJ69" s="161" t="s">
        <v>164</v>
      </c>
      <c r="EK69" s="161" t="s">
        <v>164</v>
      </c>
    </row>
    <row r="70" spans="1:141">
      <c r="A70" s="161" t="s">
        <v>326</v>
      </c>
      <c r="B70" s="162"/>
      <c r="C70" s="161" t="s">
        <v>336</v>
      </c>
      <c r="D70" s="178" t="s">
        <v>691</v>
      </c>
      <c r="E70" s="168" t="s">
        <v>692</v>
      </c>
      <c r="F70" s="161" t="s">
        <v>163</v>
      </c>
      <c r="G70" s="275"/>
      <c r="H70" s="275"/>
      <c r="I70" s="275"/>
      <c r="J70" s="275"/>
      <c r="K70" s="275"/>
      <c r="L70" s="275"/>
      <c r="M70" s="275"/>
      <c r="N70" s="276"/>
      <c r="O70" s="276"/>
      <c r="P70" s="276"/>
      <c r="Q70" s="276"/>
      <c r="R70" s="276"/>
      <c r="S70" s="277"/>
      <c r="T70" s="255"/>
      <c r="U70" s="179"/>
      <c r="V70" s="277"/>
      <c r="W70" s="277"/>
      <c r="X70" s="277"/>
      <c r="Y70" s="277"/>
      <c r="Z70" s="277"/>
      <c r="AA70" s="277"/>
      <c r="AB70" s="277"/>
      <c r="AC70" s="277"/>
      <c r="AD70" s="277"/>
      <c r="AE70" s="277"/>
      <c r="AF70" s="277"/>
      <c r="AG70" s="277"/>
      <c r="AH70" s="277"/>
      <c r="AI70" s="255"/>
      <c r="AJ70" s="179"/>
      <c r="AK70" s="277"/>
      <c r="AL70" s="277"/>
      <c r="AM70" s="277"/>
      <c r="AN70" s="277"/>
      <c r="AO70" s="277"/>
      <c r="AP70" s="277"/>
      <c r="AQ70" s="277"/>
      <c r="AR70" s="277"/>
      <c r="AS70" s="277"/>
      <c r="AT70" s="277"/>
      <c r="AU70" s="277"/>
      <c r="AV70" s="277"/>
      <c r="AW70" s="277"/>
      <c r="AX70" s="180"/>
      <c r="AY70" s="179"/>
      <c r="AZ70" s="318">
        <f>SUMIFS('Projects_state-wise'!AV:AV,'Projects_state-wise'!$B:$B,$C70)</f>
        <v>60.059999999999988</v>
      </c>
      <c r="BA70" s="318">
        <f>SUMIFS('Projects_state-wise'!AW:AW,'Projects_state-wise'!$B:$B,$C70)</f>
        <v>60.059999999999988</v>
      </c>
      <c r="BB70" s="318">
        <f>SUMIFS('Projects_state-wise'!AX:AX,'Projects_state-wise'!$B:$B,$C70)</f>
        <v>40.039999999999992</v>
      </c>
      <c r="BC70" s="318">
        <f>SUMIFS('Projects_state-wise'!AY:AY,'Projects_state-wise'!$B:$B,$C70)</f>
        <v>20.019999999999996</v>
      </c>
      <c r="BD70" s="318">
        <f>SUMIFS('Projects_state-wise'!AZ:AZ,'Projects_state-wise'!$B:$B,$C70)</f>
        <v>20.019999999999996</v>
      </c>
      <c r="BE70" s="318">
        <f>SUMIFS('Projects_state-wise'!BA:BA,'Projects_state-wise'!$B:$B,$C70)</f>
        <v>20.019999999999996</v>
      </c>
      <c r="BF70" s="318">
        <f>SUMIFS('Projects_state-wise'!BB:BB,'Projects_state-wise'!$B:$B,$C70)</f>
        <v>40.039999999999992</v>
      </c>
      <c r="BG70" s="318">
        <f>SUMIFS('Projects_state-wise'!BC:BC,'Projects_state-wise'!$B:$B,$C70)</f>
        <v>40.039999999999992</v>
      </c>
      <c r="BH70" s="318">
        <f>SUMIFS('Projects_state-wise'!BD:BD,'Projects_state-wise'!$B:$B,$C70)</f>
        <v>40.039999999999992</v>
      </c>
      <c r="BI70" s="318">
        <f>SUMIFS('Projects_state-wise'!BE:BE,'Projects_state-wise'!$B:$B,$C70)</f>
        <v>40.039999999999992</v>
      </c>
      <c r="BJ70" s="318">
        <f>SUMIFS('Projects_state-wise'!BF:BF,'Projects_state-wise'!$B:$B,$C70)</f>
        <v>40.039999999999992</v>
      </c>
      <c r="BK70" s="318">
        <f>SUMIFS('Projects_state-wise'!BG:BG,'Projects_state-wise'!$B:$B,$C70)</f>
        <v>60.059999999999988</v>
      </c>
      <c r="BL70" s="273">
        <f t="shared" si="26"/>
        <v>480.47999999999973</v>
      </c>
      <c r="BM70" s="180"/>
      <c r="BN70" s="161" t="s">
        <v>164</v>
      </c>
      <c r="BO70" s="318">
        <f>SUMIFS('Projects_state-wise'!BJ:BJ,'Projects_state-wise'!$B:$B,$C70)</f>
        <v>240.24</v>
      </c>
      <c r="BP70" s="318">
        <f>SUMIFS('Projects_state-wise'!BK:BK,'Projects_state-wise'!$B:$B,$C70)</f>
        <v>240.24</v>
      </c>
      <c r="BQ70" s="318">
        <f>SUMIFS('Projects_state-wise'!BL:BL,'Projects_state-wise'!$B:$B,$C70)</f>
        <v>160.16</v>
      </c>
      <c r="BR70" s="318">
        <f>SUMIFS('Projects_state-wise'!BM:BM,'Projects_state-wise'!$B:$B,$C70)</f>
        <v>80.08</v>
      </c>
      <c r="BS70" s="318">
        <f>SUMIFS('Projects_state-wise'!BN:BN,'Projects_state-wise'!$B:$B,$C70)</f>
        <v>80.08</v>
      </c>
      <c r="BT70" s="318">
        <f>SUMIFS('Projects_state-wise'!BO:BO,'Projects_state-wise'!$B:$B,$C70)</f>
        <v>80.08</v>
      </c>
      <c r="BU70" s="318">
        <f>SUMIFS('Projects_state-wise'!BP:BP,'Projects_state-wise'!$B:$B,$C70)</f>
        <v>160.16</v>
      </c>
      <c r="BV70" s="318">
        <f>SUMIFS('Projects_state-wise'!BQ:BQ,'Projects_state-wise'!$B:$B,$C70)</f>
        <v>160.16</v>
      </c>
      <c r="BW70" s="318">
        <f>SUMIFS('Projects_state-wise'!BR:BR,'Projects_state-wise'!$B:$B,$C70)</f>
        <v>160.16</v>
      </c>
      <c r="BX70" s="318">
        <f>SUMIFS('Projects_state-wise'!BS:BS,'Projects_state-wise'!$B:$B,$C70)</f>
        <v>160.16</v>
      </c>
      <c r="BY70" s="318">
        <f>SUMIFS('Projects_state-wise'!BT:BT,'Projects_state-wise'!$B:$B,$C70)</f>
        <v>160.16</v>
      </c>
      <c r="BZ70" s="318">
        <f>SUMIFS('Projects_state-wise'!BU:BU,'Projects_state-wise'!$B:$B,$C70)</f>
        <v>240.24</v>
      </c>
      <c r="CA70" s="273">
        <f t="shared" si="28"/>
        <v>1921.9200000000005</v>
      </c>
      <c r="CB70" s="180"/>
      <c r="CC70" s="152"/>
      <c r="CD70" s="164"/>
      <c r="CE70" s="164"/>
      <c r="CF70" s="164"/>
      <c r="CG70" s="164"/>
      <c r="CH70" s="164"/>
      <c r="CI70" s="164"/>
      <c r="CJ70" s="164"/>
      <c r="CK70" s="164"/>
      <c r="CL70" s="164"/>
      <c r="CM70" s="164"/>
      <c r="CN70" s="164"/>
      <c r="CO70" s="164"/>
      <c r="CP70" s="164"/>
      <c r="CQ70" s="164"/>
      <c r="CR70" s="164"/>
      <c r="CS70" s="164"/>
      <c r="CT70" s="164"/>
      <c r="CU70" s="164"/>
      <c r="CV70" s="164"/>
      <c r="CW70" s="164"/>
      <c r="CX70" s="164"/>
      <c r="CY70" s="164"/>
      <c r="CZ70" s="164"/>
      <c r="DA70" s="298"/>
      <c r="DB70" s="304"/>
      <c r="DC70" s="304"/>
      <c r="DD70" s="304"/>
      <c r="DE70" s="304"/>
      <c r="DF70" s="304"/>
      <c r="DG70" s="304"/>
      <c r="DH70" s="304"/>
      <c r="DI70" s="304"/>
      <c r="DJ70" s="304"/>
      <c r="DK70" s="304"/>
      <c r="DL70" s="304"/>
      <c r="DM70" s="304"/>
      <c r="DN70" s="161" t="s">
        <v>163</v>
      </c>
      <c r="DO70" s="161" t="s">
        <v>163</v>
      </c>
      <c r="DP70" s="161" t="s">
        <v>163</v>
      </c>
      <c r="DQ70" s="161" t="s">
        <v>163</v>
      </c>
      <c r="DR70" s="161" t="s">
        <v>163</v>
      </c>
      <c r="DS70" s="161" t="s">
        <v>163</v>
      </c>
      <c r="DT70" s="161" t="s">
        <v>163</v>
      </c>
      <c r="DU70" s="161" t="s">
        <v>163</v>
      </c>
      <c r="DV70" s="161" t="s">
        <v>163</v>
      </c>
      <c r="DW70" s="161" t="s">
        <v>163</v>
      </c>
      <c r="DX70" s="161" t="s">
        <v>163</v>
      </c>
      <c r="DY70" s="161" t="s">
        <v>163</v>
      </c>
      <c r="DZ70" s="161" t="s">
        <v>164</v>
      </c>
      <c r="EA70" s="161" t="s">
        <v>164</v>
      </c>
      <c r="EB70" s="161" t="s">
        <v>164</v>
      </c>
      <c r="EC70" s="161" t="s">
        <v>164</v>
      </c>
      <c r="ED70" s="161" t="s">
        <v>164</v>
      </c>
      <c r="EE70" s="161" t="s">
        <v>164</v>
      </c>
      <c r="EF70" s="161" t="s">
        <v>164</v>
      </c>
      <c r="EG70" s="161" t="s">
        <v>164</v>
      </c>
      <c r="EH70" s="161" t="s">
        <v>164</v>
      </c>
      <c r="EI70" s="161" t="s">
        <v>164</v>
      </c>
      <c r="EJ70" s="161" t="s">
        <v>164</v>
      </c>
      <c r="EK70" s="161" t="s">
        <v>164</v>
      </c>
    </row>
    <row r="71" spans="1:141">
      <c r="A71" s="161" t="s">
        <v>326</v>
      </c>
      <c r="B71" s="162"/>
      <c r="C71" s="161" t="s">
        <v>334</v>
      </c>
      <c r="D71" s="178" t="s">
        <v>691</v>
      </c>
      <c r="E71" s="168" t="s">
        <v>692</v>
      </c>
      <c r="F71" s="161" t="s">
        <v>163</v>
      </c>
      <c r="G71" s="275"/>
      <c r="H71" s="275"/>
      <c r="I71" s="275"/>
      <c r="J71" s="275"/>
      <c r="K71" s="275"/>
      <c r="L71" s="275"/>
      <c r="M71" s="275"/>
      <c r="N71" s="276"/>
      <c r="O71" s="276"/>
      <c r="P71" s="276"/>
      <c r="Q71" s="276"/>
      <c r="R71" s="276"/>
      <c r="S71" s="277"/>
      <c r="T71" s="255"/>
      <c r="U71" s="179"/>
      <c r="V71" s="277"/>
      <c r="W71" s="277"/>
      <c r="X71" s="277"/>
      <c r="Y71" s="277"/>
      <c r="Z71" s="277"/>
      <c r="AA71" s="277"/>
      <c r="AB71" s="277"/>
      <c r="AC71" s="277"/>
      <c r="AD71" s="277"/>
      <c r="AE71" s="277"/>
      <c r="AF71" s="277"/>
      <c r="AG71" s="277"/>
      <c r="AH71" s="277"/>
      <c r="AI71" s="255"/>
      <c r="AJ71" s="179"/>
      <c r="AK71" s="277"/>
      <c r="AL71" s="277"/>
      <c r="AM71" s="277"/>
      <c r="AN71" s="277"/>
      <c r="AO71" s="277"/>
      <c r="AP71" s="277"/>
      <c r="AQ71" s="277"/>
      <c r="AR71" s="277"/>
      <c r="AS71" s="277"/>
      <c r="AT71" s="277"/>
      <c r="AU71" s="277"/>
      <c r="AV71" s="277"/>
      <c r="AW71" s="277"/>
      <c r="AX71" s="180"/>
      <c r="AY71" s="179"/>
      <c r="AZ71" s="318">
        <f>SUMIFS('Projects_state-wise'!AV:AV,'Projects_state-wise'!$B:$B,$C71)</f>
        <v>320.31999999999994</v>
      </c>
      <c r="BA71" s="318">
        <f>SUMIFS('Projects_state-wise'!AW:AW,'Projects_state-wise'!$B:$B,$C71)</f>
        <v>280.27999999999992</v>
      </c>
      <c r="BB71" s="318">
        <f>SUMIFS('Projects_state-wise'!AX:AX,'Projects_state-wise'!$B:$B,$C71)</f>
        <v>300.29999999999995</v>
      </c>
      <c r="BC71" s="318">
        <f>SUMIFS('Projects_state-wise'!AY:AY,'Projects_state-wise'!$B:$B,$C71)</f>
        <v>160.15999999999997</v>
      </c>
      <c r="BD71" s="318">
        <f>SUMIFS('Projects_state-wise'!AZ:AZ,'Projects_state-wise'!$B:$B,$C71)</f>
        <v>160.15999999999997</v>
      </c>
      <c r="BE71" s="318">
        <f>SUMIFS('Projects_state-wise'!BA:BA,'Projects_state-wise'!$B:$B,$C71)</f>
        <v>180.17999999999998</v>
      </c>
      <c r="BF71" s="318">
        <f>SUMIFS('Projects_state-wise'!BB:BB,'Projects_state-wise'!$B:$B,$C71)</f>
        <v>160.15999999999997</v>
      </c>
      <c r="BG71" s="318">
        <f>SUMIFS('Projects_state-wise'!BC:BC,'Projects_state-wise'!$B:$B,$C71)</f>
        <v>220.21999999999994</v>
      </c>
      <c r="BH71" s="318">
        <f>SUMIFS('Projects_state-wise'!BD:BD,'Projects_state-wise'!$B:$B,$C71)</f>
        <v>220.21999999999994</v>
      </c>
      <c r="BI71" s="318">
        <f>SUMIFS('Projects_state-wise'!BE:BE,'Projects_state-wise'!$B:$B,$C71)</f>
        <v>260.25999999999993</v>
      </c>
      <c r="BJ71" s="318">
        <f>SUMIFS('Projects_state-wise'!BF:BF,'Projects_state-wise'!$B:$B,$C71)</f>
        <v>340.33999999999992</v>
      </c>
      <c r="BK71" s="318">
        <f>SUMIFS('Projects_state-wise'!BG:BG,'Projects_state-wise'!$B:$B,$C71)</f>
        <v>380.37999999999994</v>
      </c>
      <c r="BL71" s="273">
        <f t="shared" si="26"/>
        <v>2982.9799999999996</v>
      </c>
      <c r="BM71" s="180"/>
      <c r="BN71" s="161" t="s">
        <v>164</v>
      </c>
      <c r="BO71" s="318">
        <f>SUMIFS('Projects_state-wise'!BJ:BJ,'Projects_state-wise'!$B:$B,$C71)</f>
        <v>1281.28</v>
      </c>
      <c r="BP71" s="318">
        <f>SUMIFS('Projects_state-wise'!BK:BK,'Projects_state-wise'!$B:$B,$C71)</f>
        <v>1121.1199999999999</v>
      </c>
      <c r="BQ71" s="318">
        <f>SUMIFS('Projects_state-wise'!BL:BL,'Projects_state-wise'!$B:$B,$C71)</f>
        <v>1201.2</v>
      </c>
      <c r="BR71" s="318">
        <f>SUMIFS('Projects_state-wise'!BM:BM,'Projects_state-wise'!$B:$B,$C71)</f>
        <v>640.64</v>
      </c>
      <c r="BS71" s="318">
        <f>SUMIFS('Projects_state-wise'!BN:BN,'Projects_state-wise'!$B:$B,$C71)</f>
        <v>640.64</v>
      </c>
      <c r="BT71" s="318">
        <f>SUMIFS('Projects_state-wise'!BO:BO,'Projects_state-wise'!$B:$B,$C71)</f>
        <v>720.72</v>
      </c>
      <c r="BU71" s="318">
        <f>SUMIFS('Projects_state-wise'!BP:BP,'Projects_state-wise'!$B:$B,$C71)</f>
        <v>640.64</v>
      </c>
      <c r="BV71" s="318">
        <f>SUMIFS('Projects_state-wise'!BQ:BQ,'Projects_state-wise'!$B:$B,$C71)</f>
        <v>880.88</v>
      </c>
      <c r="BW71" s="318">
        <f>SUMIFS('Projects_state-wise'!BR:BR,'Projects_state-wise'!$B:$B,$C71)</f>
        <v>880.88</v>
      </c>
      <c r="BX71" s="318">
        <f>SUMIFS('Projects_state-wise'!BS:BS,'Projects_state-wise'!$B:$B,$C71)</f>
        <v>1041.04</v>
      </c>
      <c r="BY71" s="318">
        <f>SUMIFS('Projects_state-wise'!BT:BT,'Projects_state-wise'!$B:$B,$C71)</f>
        <v>1361.36</v>
      </c>
      <c r="BZ71" s="318">
        <f>SUMIFS('Projects_state-wise'!BU:BU,'Projects_state-wise'!$B:$B,$C71)</f>
        <v>1521.52</v>
      </c>
      <c r="CA71" s="273">
        <f t="shared" si="28"/>
        <v>11931.920000000002</v>
      </c>
      <c r="CB71" s="180"/>
      <c r="CC71" s="152"/>
      <c r="CD71" s="164"/>
      <c r="CE71" s="164"/>
      <c r="CF71" s="164"/>
      <c r="CG71" s="164"/>
      <c r="CH71" s="164"/>
      <c r="CI71" s="164"/>
      <c r="CJ71" s="164"/>
      <c r="CK71" s="164"/>
      <c r="CL71" s="164"/>
      <c r="CM71" s="164"/>
      <c r="CN71" s="164"/>
      <c r="CO71" s="164"/>
      <c r="CP71" s="164"/>
      <c r="CQ71" s="164"/>
      <c r="CR71" s="164"/>
      <c r="CS71" s="164"/>
      <c r="CT71" s="164"/>
      <c r="CU71" s="164"/>
      <c r="CV71" s="164"/>
      <c r="CW71" s="164"/>
      <c r="CX71" s="164"/>
      <c r="CY71" s="164"/>
      <c r="CZ71" s="164"/>
      <c r="DA71" s="298"/>
      <c r="DB71" s="304"/>
      <c r="DC71" s="304"/>
      <c r="DD71" s="304"/>
      <c r="DE71" s="304"/>
      <c r="DF71" s="304"/>
      <c r="DG71" s="304"/>
      <c r="DH71" s="304"/>
      <c r="DI71" s="304"/>
      <c r="DJ71" s="304"/>
      <c r="DK71" s="304"/>
      <c r="DL71" s="304"/>
      <c r="DM71" s="304"/>
      <c r="DN71" s="161" t="s">
        <v>163</v>
      </c>
      <c r="DO71" s="161" t="s">
        <v>163</v>
      </c>
      <c r="DP71" s="161" t="s">
        <v>163</v>
      </c>
      <c r="DQ71" s="161" t="s">
        <v>163</v>
      </c>
      <c r="DR71" s="161" t="s">
        <v>163</v>
      </c>
      <c r="DS71" s="161" t="s">
        <v>163</v>
      </c>
      <c r="DT71" s="161" t="s">
        <v>163</v>
      </c>
      <c r="DU71" s="161" t="s">
        <v>163</v>
      </c>
      <c r="DV71" s="161" t="s">
        <v>163</v>
      </c>
      <c r="DW71" s="161" t="s">
        <v>163</v>
      </c>
      <c r="DX71" s="161" t="s">
        <v>163</v>
      </c>
      <c r="DY71" s="161" t="s">
        <v>163</v>
      </c>
      <c r="DZ71" s="161" t="s">
        <v>164</v>
      </c>
      <c r="EA71" s="161" t="s">
        <v>164</v>
      </c>
      <c r="EB71" s="161" t="s">
        <v>164</v>
      </c>
      <c r="EC71" s="161" t="s">
        <v>164</v>
      </c>
      <c r="ED71" s="161" t="s">
        <v>164</v>
      </c>
      <c r="EE71" s="161" t="s">
        <v>164</v>
      </c>
      <c r="EF71" s="161" t="s">
        <v>164</v>
      </c>
      <c r="EG71" s="161" t="s">
        <v>164</v>
      </c>
      <c r="EH71" s="161" t="s">
        <v>164</v>
      </c>
      <c r="EI71" s="161" t="s">
        <v>164</v>
      </c>
      <c r="EJ71" s="161" t="s">
        <v>164</v>
      </c>
      <c r="EK71" s="161" t="s">
        <v>164</v>
      </c>
    </row>
    <row r="72" spans="1:141">
      <c r="A72" s="161" t="s">
        <v>328</v>
      </c>
      <c r="B72" s="162"/>
      <c r="C72" s="161" t="s">
        <v>349</v>
      </c>
      <c r="D72" s="178" t="s">
        <v>691</v>
      </c>
      <c r="E72" s="168" t="s">
        <v>692</v>
      </c>
      <c r="F72" s="168" t="s">
        <v>165</v>
      </c>
      <c r="G72" s="275"/>
      <c r="H72" s="275"/>
      <c r="I72" s="275"/>
      <c r="J72" s="275"/>
      <c r="K72" s="275"/>
      <c r="L72" s="275"/>
      <c r="M72" s="275"/>
      <c r="N72" s="276"/>
      <c r="O72" s="276"/>
      <c r="P72" s="276"/>
      <c r="Q72" s="276"/>
      <c r="R72" s="276"/>
      <c r="S72" s="277"/>
      <c r="T72" s="255"/>
      <c r="U72" s="179"/>
      <c r="V72" s="277"/>
      <c r="W72" s="277"/>
      <c r="X72" s="277"/>
      <c r="Y72" s="277"/>
      <c r="Z72" s="277"/>
      <c r="AA72" s="277"/>
      <c r="AB72" s="277"/>
      <c r="AC72" s="277"/>
      <c r="AD72" s="277"/>
      <c r="AE72" s="277"/>
      <c r="AF72" s="277"/>
      <c r="AG72" s="277"/>
      <c r="AH72" s="277"/>
      <c r="AI72" s="255"/>
      <c r="AJ72" s="179"/>
      <c r="AK72" s="277"/>
      <c r="AL72" s="277"/>
      <c r="AM72" s="277"/>
      <c r="AN72" s="277"/>
      <c r="AO72" s="277"/>
      <c r="AP72" s="277"/>
      <c r="AQ72" s="277"/>
      <c r="AR72" s="277"/>
      <c r="AS72" s="277"/>
      <c r="AT72" s="277"/>
      <c r="AU72" s="277"/>
      <c r="AV72" s="277"/>
      <c r="AW72" s="277"/>
      <c r="AX72" s="180"/>
      <c r="AY72" s="179"/>
      <c r="AZ72" s="318">
        <f>SUMIFS('Projects_state-wise'!AV:AV,'Projects_state-wise'!$B:$B,$C72)</f>
        <v>60.059999999999988</v>
      </c>
      <c r="BA72" s="318">
        <f>SUMIFS('Projects_state-wise'!AW:AW,'Projects_state-wise'!$B:$B,$C72)</f>
        <v>80.079999999999984</v>
      </c>
      <c r="BB72" s="318">
        <f>SUMIFS('Projects_state-wise'!AX:AX,'Projects_state-wise'!$B:$B,$C72)</f>
        <v>60.059999999999988</v>
      </c>
      <c r="BC72" s="318">
        <f>SUMIFS('Projects_state-wise'!AY:AY,'Projects_state-wise'!$B:$B,$C72)</f>
        <v>60.059999999999988</v>
      </c>
      <c r="BD72" s="318">
        <f>SUMIFS('Projects_state-wise'!AZ:AZ,'Projects_state-wise'!$B:$B,$C72)</f>
        <v>40.039999999999992</v>
      </c>
      <c r="BE72" s="318">
        <f>SUMIFS('Projects_state-wise'!BA:BA,'Projects_state-wise'!$B:$B,$C72)</f>
        <v>40.039999999999992</v>
      </c>
      <c r="BF72" s="318">
        <f>SUMIFS('Projects_state-wise'!BB:BB,'Projects_state-wise'!$B:$B,$C72)</f>
        <v>40.039999999999992</v>
      </c>
      <c r="BG72" s="318">
        <f>SUMIFS('Projects_state-wise'!BC:BC,'Projects_state-wise'!$B:$B,$C72)</f>
        <v>60.059999999999988</v>
      </c>
      <c r="BH72" s="318">
        <f>SUMIFS('Projects_state-wise'!BD:BD,'Projects_state-wise'!$B:$B,$C72)</f>
        <v>60.059999999999988</v>
      </c>
      <c r="BI72" s="318">
        <f>SUMIFS('Projects_state-wise'!BE:BE,'Projects_state-wise'!$B:$B,$C72)</f>
        <v>80.079999999999984</v>
      </c>
      <c r="BJ72" s="318">
        <f>SUMIFS('Projects_state-wise'!BF:BF,'Projects_state-wise'!$B:$B,$C72)</f>
        <v>100.09999999999997</v>
      </c>
      <c r="BK72" s="318">
        <f>SUMIFS('Projects_state-wise'!BG:BG,'Projects_state-wise'!$B:$B,$C72)</f>
        <v>120.11999999999998</v>
      </c>
      <c r="BL72" s="273">
        <f t="shared" si="26"/>
        <v>800.79999999999984</v>
      </c>
      <c r="BM72" s="180"/>
      <c r="BN72" s="181" t="s">
        <v>118</v>
      </c>
      <c r="BO72" s="318">
        <f>SUMIFS('Projects_state-wise'!BJ:BJ,'Projects_state-wise'!$B:$B,$C72)</f>
        <v>240.24</v>
      </c>
      <c r="BP72" s="318">
        <f>SUMIFS('Projects_state-wise'!BK:BK,'Projects_state-wise'!$B:$B,$C72)</f>
        <v>320.32</v>
      </c>
      <c r="BQ72" s="318">
        <f>SUMIFS('Projects_state-wise'!BL:BL,'Projects_state-wise'!$B:$B,$C72)</f>
        <v>240.24</v>
      </c>
      <c r="BR72" s="318">
        <f>SUMIFS('Projects_state-wise'!BM:BM,'Projects_state-wise'!$B:$B,$C72)</f>
        <v>240.24</v>
      </c>
      <c r="BS72" s="318">
        <f>SUMIFS('Projects_state-wise'!BN:BN,'Projects_state-wise'!$B:$B,$C72)</f>
        <v>160.16</v>
      </c>
      <c r="BT72" s="318">
        <f>SUMIFS('Projects_state-wise'!BO:BO,'Projects_state-wise'!$B:$B,$C72)</f>
        <v>160.16</v>
      </c>
      <c r="BU72" s="318">
        <f>SUMIFS('Projects_state-wise'!BP:BP,'Projects_state-wise'!$B:$B,$C72)</f>
        <v>160.16</v>
      </c>
      <c r="BV72" s="318">
        <f>SUMIFS('Projects_state-wise'!BQ:BQ,'Projects_state-wise'!$B:$B,$C72)</f>
        <v>240.24</v>
      </c>
      <c r="BW72" s="318">
        <f>SUMIFS('Projects_state-wise'!BR:BR,'Projects_state-wise'!$B:$B,$C72)</f>
        <v>240.24</v>
      </c>
      <c r="BX72" s="318">
        <f>SUMIFS('Projects_state-wise'!BS:BS,'Projects_state-wise'!$B:$B,$C72)</f>
        <v>320.32</v>
      </c>
      <c r="BY72" s="318">
        <f>SUMIFS('Projects_state-wise'!BT:BT,'Projects_state-wise'!$B:$B,$C72)</f>
        <v>400.4</v>
      </c>
      <c r="BZ72" s="318">
        <f>SUMIFS('Projects_state-wise'!BU:BU,'Projects_state-wise'!$B:$B,$C72)</f>
        <v>480.48</v>
      </c>
      <c r="CA72" s="273">
        <f t="shared" si="28"/>
        <v>3203.2000000000003</v>
      </c>
      <c r="CB72" s="180"/>
      <c r="CC72" s="152"/>
      <c r="CD72" s="164"/>
      <c r="CE72" s="164"/>
      <c r="CF72" s="164"/>
      <c r="CG72" s="164"/>
      <c r="CH72" s="164"/>
      <c r="CI72" s="164"/>
      <c r="CJ72" s="164"/>
      <c r="CK72" s="164"/>
      <c r="CL72" s="164"/>
      <c r="CM72" s="164"/>
      <c r="CN72" s="164"/>
      <c r="CO72" s="164"/>
      <c r="CP72" s="164"/>
      <c r="CQ72" s="164"/>
      <c r="CR72" s="164"/>
      <c r="CS72" s="164"/>
      <c r="CT72" s="164"/>
      <c r="CU72" s="164"/>
      <c r="CV72" s="164"/>
      <c r="CW72" s="164"/>
      <c r="CX72" s="164"/>
      <c r="CY72" s="164"/>
      <c r="CZ72" s="164"/>
      <c r="DA72" s="298"/>
      <c r="DB72" s="304"/>
      <c r="DC72" s="304"/>
      <c r="DD72" s="304"/>
      <c r="DE72" s="304"/>
      <c r="DF72" s="304"/>
      <c r="DG72" s="304"/>
      <c r="DH72" s="304"/>
      <c r="DI72" s="304"/>
      <c r="DJ72" s="304"/>
      <c r="DK72" s="304"/>
      <c r="DL72" s="304"/>
      <c r="DM72" s="304"/>
      <c r="DN72" s="299" t="s">
        <v>165</v>
      </c>
      <c r="DO72" s="299" t="s">
        <v>165</v>
      </c>
      <c r="DP72" s="299" t="s">
        <v>165</v>
      </c>
      <c r="DQ72" s="299" t="s">
        <v>165</v>
      </c>
      <c r="DR72" s="299" t="s">
        <v>165</v>
      </c>
      <c r="DS72" s="299" t="s">
        <v>165</v>
      </c>
      <c r="DT72" s="299" t="s">
        <v>165</v>
      </c>
      <c r="DU72" s="299" t="s">
        <v>165</v>
      </c>
      <c r="DV72" s="299" t="s">
        <v>165</v>
      </c>
      <c r="DW72" s="299" t="s">
        <v>165</v>
      </c>
      <c r="DX72" s="299" t="s">
        <v>165</v>
      </c>
      <c r="DY72" s="299" t="s">
        <v>165</v>
      </c>
      <c r="DZ72" s="181" t="s">
        <v>118</v>
      </c>
      <c r="EA72" s="181" t="s">
        <v>118</v>
      </c>
      <c r="EB72" s="181" t="s">
        <v>118</v>
      </c>
      <c r="EC72" s="181" t="s">
        <v>118</v>
      </c>
      <c r="ED72" s="181" t="s">
        <v>118</v>
      </c>
      <c r="EE72" s="181" t="s">
        <v>118</v>
      </c>
      <c r="EF72" s="181" t="s">
        <v>118</v>
      </c>
      <c r="EG72" s="181" t="s">
        <v>118</v>
      </c>
      <c r="EH72" s="181" t="s">
        <v>118</v>
      </c>
      <c r="EI72" s="181" t="s">
        <v>118</v>
      </c>
      <c r="EJ72" s="181" t="s">
        <v>118</v>
      </c>
      <c r="EK72" s="181" t="s">
        <v>118</v>
      </c>
    </row>
    <row r="73" spans="1:141">
      <c r="A73" s="161" t="s">
        <v>328</v>
      </c>
      <c r="B73" s="162"/>
      <c r="C73" s="161" t="s">
        <v>346</v>
      </c>
      <c r="D73" s="178" t="s">
        <v>691</v>
      </c>
      <c r="E73" s="168" t="s">
        <v>692</v>
      </c>
      <c r="F73" s="168" t="s">
        <v>165</v>
      </c>
      <c r="G73" s="275"/>
      <c r="H73" s="275"/>
      <c r="I73" s="275"/>
      <c r="J73" s="275"/>
      <c r="K73" s="275"/>
      <c r="L73" s="275"/>
      <c r="M73" s="275"/>
      <c r="N73" s="276"/>
      <c r="O73" s="276"/>
      <c r="P73" s="276"/>
      <c r="Q73" s="276"/>
      <c r="R73" s="276"/>
      <c r="S73" s="277"/>
      <c r="T73" s="255"/>
      <c r="U73" s="179"/>
      <c r="V73" s="277"/>
      <c r="W73" s="277"/>
      <c r="X73" s="277"/>
      <c r="Y73" s="277"/>
      <c r="Z73" s="277"/>
      <c r="AA73" s="277"/>
      <c r="AB73" s="277"/>
      <c r="AC73" s="277"/>
      <c r="AD73" s="277"/>
      <c r="AE73" s="277"/>
      <c r="AF73" s="277"/>
      <c r="AG73" s="277"/>
      <c r="AH73" s="277"/>
      <c r="AI73" s="255"/>
      <c r="AJ73" s="179"/>
      <c r="AK73" s="277"/>
      <c r="AL73" s="277"/>
      <c r="AM73" s="277"/>
      <c r="AN73" s="277"/>
      <c r="AO73" s="277"/>
      <c r="AP73" s="277"/>
      <c r="AQ73" s="277"/>
      <c r="AR73" s="277"/>
      <c r="AS73" s="277"/>
      <c r="AT73" s="277"/>
      <c r="AU73" s="277"/>
      <c r="AV73" s="277"/>
      <c r="AW73" s="277"/>
      <c r="AX73" s="180"/>
      <c r="AY73" s="179"/>
      <c r="AZ73" s="318">
        <f>SUMIFS('Projects_state-wise'!AV:AV,'Projects_state-wise'!$B:$B,$C73)</f>
        <v>40.04</v>
      </c>
      <c r="BA73" s="318">
        <f>SUMIFS('Projects_state-wise'!AW:AW,'Projects_state-wise'!$B:$B,$C73)</f>
        <v>80.08</v>
      </c>
      <c r="BB73" s="318">
        <f>SUMIFS('Projects_state-wise'!AX:AX,'Projects_state-wise'!$B:$B,$C73)</f>
        <v>80.08</v>
      </c>
      <c r="BC73" s="318">
        <f>SUMIFS('Projects_state-wise'!AY:AY,'Projects_state-wise'!$B:$B,$C73)</f>
        <v>40.04</v>
      </c>
      <c r="BD73" s="318">
        <f>SUMIFS('Projects_state-wise'!AZ:AZ,'Projects_state-wise'!$B:$B,$C73)</f>
        <v>40.04</v>
      </c>
      <c r="BE73" s="318">
        <f>SUMIFS('Projects_state-wise'!BA:BA,'Projects_state-wise'!$B:$B,$C73)</f>
        <v>40.04</v>
      </c>
      <c r="BF73" s="318">
        <f>SUMIFS('Projects_state-wise'!BB:BB,'Projects_state-wise'!$B:$B,$C73)</f>
        <v>40.04</v>
      </c>
      <c r="BG73" s="318">
        <f>SUMIFS('Projects_state-wise'!BC:BC,'Projects_state-wise'!$B:$B,$C73)</f>
        <v>40.04</v>
      </c>
      <c r="BH73" s="318">
        <f>SUMIFS('Projects_state-wise'!BD:BD,'Projects_state-wise'!$B:$B,$C73)</f>
        <v>40.04</v>
      </c>
      <c r="BI73" s="318">
        <f>SUMIFS('Projects_state-wise'!BE:BE,'Projects_state-wise'!$B:$B,$C73)</f>
        <v>80.08</v>
      </c>
      <c r="BJ73" s="318">
        <f>SUMIFS('Projects_state-wise'!BF:BF,'Projects_state-wise'!$B:$B,$C73)</f>
        <v>80.08</v>
      </c>
      <c r="BK73" s="318">
        <f>SUMIFS('Projects_state-wise'!BG:BG,'Projects_state-wise'!$B:$B,$C73)</f>
        <v>80.08</v>
      </c>
      <c r="BL73" s="273">
        <f t="shared" si="26"/>
        <v>680.68000000000018</v>
      </c>
      <c r="BM73" s="180"/>
      <c r="BN73" s="181" t="s">
        <v>118</v>
      </c>
      <c r="BO73" s="318">
        <f>SUMIFS('Projects_state-wise'!BJ:BJ,'Projects_state-wise'!$B:$B,$C73)</f>
        <v>60.06</v>
      </c>
      <c r="BP73" s="318">
        <f>SUMIFS('Projects_state-wise'!BK:BK,'Projects_state-wise'!$B:$B,$C73)</f>
        <v>120.12</v>
      </c>
      <c r="BQ73" s="318">
        <f>SUMIFS('Projects_state-wise'!BL:BL,'Projects_state-wise'!$B:$B,$C73)</f>
        <v>120.12</v>
      </c>
      <c r="BR73" s="318">
        <f>SUMIFS('Projects_state-wise'!BM:BM,'Projects_state-wise'!$B:$B,$C73)</f>
        <v>60.06</v>
      </c>
      <c r="BS73" s="318">
        <f>SUMIFS('Projects_state-wise'!BN:BN,'Projects_state-wise'!$B:$B,$C73)</f>
        <v>60.06</v>
      </c>
      <c r="BT73" s="318">
        <f>SUMIFS('Projects_state-wise'!BO:BO,'Projects_state-wise'!$B:$B,$C73)</f>
        <v>60.06</v>
      </c>
      <c r="BU73" s="318">
        <f>SUMIFS('Projects_state-wise'!BP:BP,'Projects_state-wise'!$B:$B,$C73)</f>
        <v>60.06</v>
      </c>
      <c r="BV73" s="318">
        <f>SUMIFS('Projects_state-wise'!BQ:BQ,'Projects_state-wise'!$B:$B,$C73)</f>
        <v>60.06</v>
      </c>
      <c r="BW73" s="318">
        <f>SUMIFS('Projects_state-wise'!BR:BR,'Projects_state-wise'!$B:$B,$C73)</f>
        <v>60.06</v>
      </c>
      <c r="BX73" s="318">
        <f>SUMIFS('Projects_state-wise'!BS:BS,'Projects_state-wise'!$B:$B,$C73)</f>
        <v>120.12</v>
      </c>
      <c r="BY73" s="318">
        <f>SUMIFS('Projects_state-wise'!BT:BT,'Projects_state-wise'!$B:$B,$C73)</f>
        <v>120.12</v>
      </c>
      <c r="BZ73" s="318">
        <f>SUMIFS('Projects_state-wise'!BU:BU,'Projects_state-wise'!$B:$B,$C73)</f>
        <v>120.12</v>
      </c>
      <c r="CA73" s="273">
        <f t="shared" si="28"/>
        <v>1021.0199999999999</v>
      </c>
      <c r="CB73" s="180"/>
      <c r="CC73" s="152"/>
      <c r="CD73" s="164"/>
      <c r="CE73" s="164"/>
      <c r="CF73" s="164"/>
      <c r="CG73" s="164"/>
      <c r="CH73" s="164"/>
      <c r="CI73" s="164"/>
      <c r="CJ73" s="164"/>
      <c r="CK73" s="164"/>
      <c r="CL73" s="164"/>
      <c r="CM73" s="164"/>
      <c r="CN73" s="164"/>
      <c r="CO73" s="164"/>
      <c r="CP73" s="164"/>
      <c r="CQ73" s="164"/>
      <c r="CR73" s="164"/>
      <c r="CS73" s="164"/>
      <c r="CT73" s="164"/>
      <c r="CU73" s="164"/>
      <c r="CV73" s="164"/>
      <c r="CW73" s="164"/>
      <c r="CX73" s="164"/>
      <c r="CY73" s="164"/>
      <c r="CZ73" s="164"/>
      <c r="DA73" s="298"/>
      <c r="DB73" s="304"/>
      <c r="DC73" s="304"/>
      <c r="DD73" s="304"/>
      <c r="DE73" s="304"/>
      <c r="DF73" s="304"/>
      <c r="DG73" s="304"/>
      <c r="DH73" s="304"/>
      <c r="DI73" s="304"/>
      <c r="DJ73" s="304"/>
      <c r="DK73" s="304"/>
      <c r="DL73" s="304"/>
      <c r="DM73" s="304"/>
      <c r="DN73" s="299" t="s">
        <v>165</v>
      </c>
      <c r="DO73" s="299" t="s">
        <v>165</v>
      </c>
      <c r="DP73" s="299" t="s">
        <v>165</v>
      </c>
      <c r="DQ73" s="299" t="s">
        <v>165</v>
      </c>
      <c r="DR73" s="299" t="s">
        <v>165</v>
      </c>
      <c r="DS73" s="299" t="s">
        <v>165</v>
      </c>
      <c r="DT73" s="299" t="s">
        <v>165</v>
      </c>
      <c r="DU73" s="299" t="s">
        <v>165</v>
      </c>
      <c r="DV73" s="299" t="s">
        <v>165</v>
      </c>
      <c r="DW73" s="299" t="s">
        <v>165</v>
      </c>
      <c r="DX73" s="299" t="s">
        <v>165</v>
      </c>
      <c r="DY73" s="299" t="s">
        <v>165</v>
      </c>
      <c r="DZ73" s="181" t="s">
        <v>118</v>
      </c>
      <c r="EA73" s="181" t="s">
        <v>118</v>
      </c>
      <c r="EB73" s="181" t="s">
        <v>118</v>
      </c>
      <c r="EC73" s="181" t="s">
        <v>118</v>
      </c>
      <c r="ED73" s="181" t="s">
        <v>118</v>
      </c>
      <c r="EE73" s="181" t="s">
        <v>118</v>
      </c>
      <c r="EF73" s="181" t="s">
        <v>118</v>
      </c>
      <c r="EG73" s="181" t="s">
        <v>118</v>
      </c>
      <c r="EH73" s="181" t="s">
        <v>118</v>
      </c>
      <c r="EI73" s="181" t="s">
        <v>118</v>
      </c>
      <c r="EJ73" s="181" t="s">
        <v>118</v>
      </c>
      <c r="EK73" s="181" t="s">
        <v>118</v>
      </c>
    </row>
    <row r="74" spans="1:141">
      <c r="A74" s="161" t="s">
        <v>328</v>
      </c>
      <c r="B74" s="162"/>
      <c r="C74" s="161" t="s">
        <v>348</v>
      </c>
      <c r="D74" s="178" t="s">
        <v>691</v>
      </c>
      <c r="E74" s="168" t="s">
        <v>692</v>
      </c>
      <c r="F74" s="168" t="s">
        <v>165</v>
      </c>
      <c r="G74" s="275"/>
      <c r="H74" s="275"/>
      <c r="I74" s="275"/>
      <c r="J74" s="275"/>
      <c r="K74" s="275"/>
      <c r="L74" s="275"/>
      <c r="M74" s="275"/>
      <c r="N74" s="276"/>
      <c r="O74" s="276"/>
      <c r="P74" s="276"/>
      <c r="Q74" s="276"/>
      <c r="R74" s="276"/>
      <c r="S74" s="277"/>
      <c r="T74" s="255"/>
      <c r="U74" s="179"/>
      <c r="V74" s="277"/>
      <c r="W74" s="277"/>
      <c r="X74" s="277"/>
      <c r="Y74" s="277"/>
      <c r="Z74" s="277"/>
      <c r="AA74" s="277"/>
      <c r="AB74" s="277"/>
      <c r="AC74" s="277"/>
      <c r="AD74" s="277"/>
      <c r="AE74" s="277"/>
      <c r="AF74" s="277"/>
      <c r="AG74" s="277"/>
      <c r="AH74" s="277"/>
      <c r="AI74" s="255"/>
      <c r="AJ74" s="179"/>
      <c r="AK74" s="277"/>
      <c r="AL74" s="277"/>
      <c r="AM74" s="277"/>
      <c r="AN74" s="277"/>
      <c r="AO74" s="277"/>
      <c r="AP74" s="277"/>
      <c r="AQ74" s="277"/>
      <c r="AR74" s="277"/>
      <c r="AS74" s="277"/>
      <c r="AT74" s="277"/>
      <c r="AU74" s="277"/>
      <c r="AV74" s="277"/>
      <c r="AW74" s="277"/>
      <c r="AX74" s="180"/>
      <c r="AY74" s="179"/>
      <c r="AZ74" s="318">
        <f>SUMIFS('Projects_state-wise'!AV:AV,'Projects_state-wise'!$B:$B,$C74)</f>
        <v>180.17999999999998</v>
      </c>
      <c r="BA74" s="318">
        <f>SUMIFS('Projects_state-wise'!AW:AW,'Projects_state-wise'!$B:$B,$C74)</f>
        <v>240.23999999999995</v>
      </c>
      <c r="BB74" s="318">
        <f>SUMIFS('Projects_state-wise'!AX:AX,'Projects_state-wise'!$B:$B,$C74)</f>
        <v>180.17999999999998</v>
      </c>
      <c r="BC74" s="318">
        <f>SUMIFS('Projects_state-wise'!AY:AY,'Projects_state-wise'!$B:$B,$C74)</f>
        <v>160.15999999999997</v>
      </c>
      <c r="BD74" s="318">
        <f>SUMIFS('Projects_state-wise'!AZ:AZ,'Projects_state-wise'!$B:$B,$C74)</f>
        <v>120.11999999999998</v>
      </c>
      <c r="BE74" s="318">
        <f>SUMIFS('Projects_state-wise'!BA:BA,'Projects_state-wise'!$B:$B,$C74)</f>
        <v>100.09999999999997</v>
      </c>
      <c r="BF74" s="318">
        <f>SUMIFS('Projects_state-wise'!BB:BB,'Projects_state-wise'!$B:$B,$C74)</f>
        <v>120.11999999999998</v>
      </c>
      <c r="BG74" s="318">
        <f>SUMIFS('Projects_state-wise'!BC:BC,'Projects_state-wise'!$B:$B,$C74)</f>
        <v>160.15999999999997</v>
      </c>
      <c r="BH74" s="318">
        <f>SUMIFS('Projects_state-wise'!BD:BD,'Projects_state-wise'!$B:$B,$C74)</f>
        <v>180.17999999999998</v>
      </c>
      <c r="BI74" s="318">
        <f>SUMIFS('Projects_state-wise'!BE:BE,'Projects_state-wise'!$B:$B,$C74)</f>
        <v>220.21999999999994</v>
      </c>
      <c r="BJ74" s="318">
        <f>SUMIFS('Projects_state-wise'!BF:BF,'Projects_state-wise'!$B:$B,$C74)</f>
        <v>260.25999999999993</v>
      </c>
      <c r="BK74" s="318">
        <f>SUMIFS('Projects_state-wise'!BG:BG,'Projects_state-wise'!$B:$B,$C74)</f>
        <v>320.31999999999994</v>
      </c>
      <c r="BL74" s="273">
        <f t="shared" si="26"/>
        <v>2242.2399999999998</v>
      </c>
      <c r="BM74" s="180"/>
      <c r="BN74" s="161" t="s">
        <v>168</v>
      </c>
      <c r="BO74" s="318">
        <f>SUMIFS('Projects_state-wise'!BJ:BJ,'Projects_state-wise'!$B:$B,$C74)</f>
        <v>720.72</v>
      </c>
      <c r="BP74" s="318">
        <f>SUMIFS('Projects_state-wise'!BK:BK,'Projects_state-wise'!$B:$B,$C74)</f>
        <v>960.96</v>
      </c>
      <c r="BQ74" s="318">
        <f>SUMIFS('Projects_state-wise'!BL:BL,'Projects_state-wise'!$B:$B,$C74)</f>
        <v>720.72</v>
      </c>
      <c r="BR74" s="318">
        <f>SUMIFS('Projects_state-wise'!BM:BM,'Projects_state-wise'!$B:$B,$C74)</f>
        <v>640.64</v>
      </c>
      <c r="BS74" s="318">
        <f>SUMIFS('Projects_state-wise'!BN:BN,'Projects_state-wise'!$B:$B,$C74)</f>
        <v>480.48</v>
      </c>
      <c r="BT74" s="318">
        <f>SUMIFS('Projects_state-wise'!BO:BO,'Projects_state-wise'!$B:$B,$C74)</f>
        <v>400.4</v>
      </c>
      <c r="BU74" s="318">
        <f>SUMIFS('Projects_state-wise'!BP:BP,'Projects_state-wise'!$B:$B,$C74)</f>
        <v>480.48</v>
      </c>
      <c r="BV74" s="318">
        <f>SUMIFS('Projects_state-wise'!BQ:BQ,'Projects_state-wise'!$B:$B,$C74)</f>
        <v>640.64</v>
      </c>
      <c r="BW74" s="318">
        <f>SUMIFS('Projects_state-wise'!BR:BR,'Projects_state-wise'!$B:$B,$C74)</f>
        <v>720.72</v>
      </c>
      <c r="BX74" s="318">
        <f>SUMIFS('Projects_state-wise'!BS:BS,'Projects_state-wise'!$B:$B,$C74)</f>
        <v>880.88</v>
      </c>
      <c r="BY74" s="318">
        <f>SUMIFS('Projects_state-wise'!BT:BT,'Projects_state-wise'!$B:$B,$C74)</f>
        <v>1041.04</v>
      </c>
      <c r="BZ74" s="318">
        <f>SUMIFS('Projects_state-wise'!BU:BU,'Projects_state-wise'!$B:$B,$C74)</f>
        <v>1281.28</v>
      </c>
      <c r="CA74" s="273">
        <f t="shared" si="28"/>
        <v>8968.9600000000009</v>
      </c>
      <c r="CB74" s="180"/>
      <c r="CC74" s="152"/>
      <c r="CD74" s="164"/>
      <c r="CE74" s="164"/>
      <c r="CF74" s="164"/>
      <c r="CG74" s="164"/>
      <c r="CH74" s="164"/>
      <c r="CI74" s="164"/>
      <c r="CJ74" s="164"/>
      <c r="CK74" s="164"/>
      <c r="CL74" s="164"/>
      <c r="CM74" s="164"/>
      <c r="CN74" s="164"/>
      <c r="CO74" s="164"/>
      <c r="CP74" s="164"/>
      <c r="CQ74" s="164"/>
      <c r="CR74" s="164"/>
      <c r="CS74" s="164"/>
      <c r="CT74" s="164"/>
      <c r="CU74" s="164"/>
      <c r="CV74" s="164"/>
      <c r="CW74" s="164"/>
      <c r="CX74" s="164"/>
      <c r="CY74" s="164"/>
      <c r="CZ74" s="164"/>
      <c r="DA74" s="298"/>
      <c r="DB74" s="304"/>
      <c r="DC74" s="304"/>
      <c r="DD74" s="304"/>
      <c r="DE74" s="304"/>
      <c r="DF74" s="304"/>
      <c r="DG74" s="304"/>
      <c r="DH74" s="304"/>
      <c r="DI74" s="304"/>
      <c r="DJ74" s="304"/>
      <c r="DK74" s="304"/>
      <c r="DL74" s="304"/>
      <c r="DM74" s="304"/>
      <c r="DN74" s="161" t="s">
        <v>167</v>
      </c>
      <c r="DO74" s="161" t="s">
        <v>167</v>
      </c>
      <c r="DP74" s="161" t="s">
        <v>167</v>
      </c>
      <c r="DQ74" s="161" t="s">
        <v>167</v>
      </c>
      <c r="DR74" s="161" t="s">
        <v>167</v>
      </c>
      <c r="DS74" s="161" t="s">
        <v>167</v>
      </c>
      <c r="DT74" s="161" t="s">
        <v>167</v>
      </c>
      <c r="DU74" s="161" t="s">
        <v>167</v>
      </c>
      <c r="DV74" s="161" t="s">
        <v>167</v>
      </c>
      <c r="DW74" s="161" t="s">
        <v>167</v>
      </c>
      <c r="DX74" s="161" t="s">
        <v>167</v>
      </c>
      <c r="DY74" s="161" t="s">
        <v>167</v>
      </c>
      <c r="DZ74" s="181" t="s">
        <v>118</v>
      </c>
      <c r="EA74" s="181" t="s">
        <v>118</v>
      </c>
      <c r="EB74" s="181" t="s">
        <v>118</v>
      </c>
      <c r="EC74" s="161" t="s">
        <v>168</v>
      </c>
      <c r="ED74" s="161" t="s">
        <v>168</v>
      </c>
      <c r="EE74" s="161" t="s">
        <v>168</v>
      </c>
      <c r="EF74" s="161" t="s">
        <v>168</v>
      </c>
      <c r="EG74" s="161" t="s">
        <v>168</v>
      </c>
      <c r="EH74" s="161" t="s">
        <v>168</v>
      </c>
      <c r="EI74" s="161" t="s">
        <v>168</v>
      </c>
      <c r="EJ74" s="161" t="s">
        <v>168</v>
      </c>
      <c r="EK74" s="161" t="s">
        <v>168</v>
      </c>
    </row>
    <row r="75" spans="1:141">
      <c r="A75" s="161" t="s">
        <v>327</v>
      </c>
      <c r="B75" s="162"/>
      <c r="C75" s="161" t="s">
        <v>353</v>
      </c>
      <c r="D75" s="178" t="s">
        <v>691</v>
      </c>
      <c r="E75" s="168" t="s">
        <v>692</v>
      </c>
      <c r="F75" s="168" t="s">
        <v>161</v>
      </c>
      <c r="G75" s="275"/>
      <c r="H75" s="275"/>
      <c r="I75" s="275"/>
      <c r="J75" s="275"/>
      <c r="K75" s="275"/>
      <c r="L75" s="275"/>
      <c r="M75" s="275"/>
      <c r="N75" s="276"/>
      <c r="O75" s="276"/>
      <c r="P75" s="276"/>
      <c r="Q75" s="276"/>
      <c r="R75" s="276"/>
      <c r="S75" s="277"/>
      <c r="T75" s="255"/>
      <c r="U75" s="179"/>
      <c r="V75" s="277"/>
      <c r="W75" s="277"/>
      <c r="X75" s="277"/>
      <c r="Y75" s="277"/>
      <c r="Z75" s="277"/>
      <c r="AA75" s="277"/>
      <c r="AB75" s="277"/>
      <c r="AC75" s="277"/>
      <c r="AD75" s="277"/>
      <c r="AE75" s="277"/>
      <c r="AF75" s="277"/>
      <c r="AG75" s="277"/>
      <c r="AH75" s="277"/>
      <c r="AI75" s="255"/>
      <c r="AJ75" s="259"/>
      <c r="AK75" s="287"/>
      <c r="AL75" s="287"/>
      <c r="AM75" s="287"/>
      <c r="AN75" s="287"/>
      <c r="AO75" s="287"/>
      <c r="AP75" s="287"/>
      <c r="AQ75" s="287"/>
      <c r="AR75" s="287"/>
      <c r="AS75" s="287"/>
      <c r="AT75" s="287"/>
      <c r="AU75" s="287"/>
      <c r="AV75" s="287"/>
      <c r="AW75" s="287"/>
      <c r="AX75" s="180"/>
      <c r="AY75" s="259"/>
      <c r="AZ75" s="318">
        <f>SUMIFS('Projects_state-wise'!AV:AV,'Projects_state-wise'!$B:$B,$C75)</f>
        <v>0</v>
      </c>
      <c r="BA75" s="318">
        <f>SUMIFS('Projects_state-wise'!AW:AW,'Projects_state-wise'!$B:$B,$C75)</f>
        <v>0</v>
      </c>
      <c r="BB75" s="318">
        <f>SUMIFS('Projects_state-wise'!AX:AX,'Projects_state-wise'!$B:$B,$C75)</f>
        <v>0</v>
      </c>
      <c r="BC75" s="318">
        <f>SUMIFS('Projects_state-wise'!AY:AY,'Projects_state-wise'!$B:$B,$C75)</f>
        <v>0</v>
      </c>
      <c r="BD75" s="318">
        <f>SUMIFS('Projects_state-wise'!AZ:AZ,'Projects_state-wise'!$B:$B,$C75)</f>
        <v>0</v>
      </c>
      <c r="BE75" s="318">
        <f>SUMIFS('Projects_state-wise'!BA:BA,'Projects_state-wise'!$B:$B,$C75)</f>
        <v>0</v>
      </c>
      <c r="BF75" s="318">
        <f>SUMIFS('Projects_state-wise'!BB:BB,'Projects_state-wise'!$B:$B,$C75)</f>
        <v>0</v>
      </c>
      <c r="BG75" s="318">
        <f>SUMIFS('Projects_state-wise'!BC:BC,'Projects_state-wise'!$B:$B,$C75)</f>
        <v>0</v>
      </c>
      <c r="BH75" s="318">
        <f>SUMIFS('Projects_state-wise'!BD:BD,'Projects_state-wise'!$B:$B,$C75)</f>
        <v>0</v>
      </c>
      <c r="BI75" s="318">
        <f>SUMIFS('Projects_state-wise'!BE:BE,'Projects_state-wise'!$B:$B,$C75)</f>
        <v>0</v>
      </c>
      <c r="BJ75" s="318">
        <f>SUMIFS('Projects_state-wise'!BF:BF,'Projects_state-wise'!$B:$B,$C75)</f>
        <v>0</v>
      </c>
      <c r="BK75" s="318">
        <f>SUMIFS('Projects_state-wise'!BG:BG,'Projects_state-wise'!$B:$B,$C75)</f>
        <v>0</v>
      </c>
      <c r="BL75" s="273">
        <f t="shared" si="26"/>
        <v>0</v>
      </c>
      <c r="BM75" s="180"/>
      <c r="BN75" s="161" t="s">
        <v>168</v>
      </c>
      <c r="BO75" s="318">
        <f>SUMIFS('Projects_state-wise'!BJ:BJ,'Projects_state-wise'!$B:$B,$C75)</f>
        <v>700.7</v>
      </c>
      <c r="BP75" s="318">
        <f>SUMIFS('Projects_state-wise'!BK:BK,'Projects_state-wise'!$B:$B,$C75)</f>
        <v>900.9</v>
      </c>
      <c r="BQ75" s="318">
        <f>SUMIFS('Projects_state-wise'!BL:BL,'Projects_state-wise'!$B:$B,$C75)</f>
        <v>1101.0999999999999</v>
      </c>
      <c r="BR75" s="318">
        <f>SUMIFS('Projects_state-wise'!BM:BM,'Projects_state-wise'!$B:$B,$C75)</f>
        <v>800.8</v>
      </c>
      <c r="BS75" s="318">
        <f>SUMIFS('Projects_state-wise'!BN:BN,'Projects_state-wise'!$B:$B,$C75)</f>
        <v>600.6</v>
      </c>
      <c r="BT75" s="318">
        <f>SUMIFS('Projects_state-wise'!BO:BO,'Projects_state-wise'!$B:$B,$C75)</f>
        <v>700.7</v>
      </c>
      <c r="BU75" s="318">
        <f>SUMIFS('Projects_state-wise'!BP:BP,'Projects_state-wise'!$B:$B,$C75)</f>
        <v>500.5</v>
      </c>
      <c r="BV75" s="318">
        <f>SUMIFS('Projects_state-wise'!BQ:BQ,'Projects_state-wise'!$B:$B,$C75)</f>
        <v>500.5</v>
      </c>
      <c r="BW75" s="318">
        <f>SUMIFS('Projects_state-wise'!BR:BR,'Projects_state-wise'!$B:$B,$C75)</f>
        <v>900.9</v>
      </c>
      <c r="BX75" s="318">
        <f>SUMIFS('Projects_state-wise'!BS:BS,'Projects_state-wise'!$B:$B,$C75)</f>
        <v>1301.3</v>
      </c>
      <c r="BY75" s="318">
        <f>SUMIFS('Projects_state-wise'!BT:BT,'Projects_state-wise'!$B:$B,$C75)</f>
        <v>1501.5</v>
      </c>
      <c r="BZ75" s="318">
        <f>SUMIFS('Projects_state-wise'!BU:BU,'Projects_state-wise'!$B:$B,$C75)</f>
        <v>1701.7</v>
      </c>
      <c r="CA75" s="273">
        <f t="shared" si="28"/>
        <v>11211.2</v>
      </c>
      <c r="CB75" s="180"/>
      <c r="CC75" s="152"/>
      <c r="CD75" s="164"/>
      <c r="CE75" s="164"/>
      <c r="CF75" s="164"/>
      <c r="CG75" s="164"/>
      <c r="CH75" s="164"/>
      <c r="CI75" s="164"/>
      <c r="CJ75" s="164"/>
      <c r="CK75" s="164"/>
      <c r="CL75" s="164"/>
      <c r="CM75" s="164"/>
      <c r="CN75" s="164"/>
      <c r="CO75" s="164"/>
      <c r="CP75" s="164"/>
      <c r="CQ75" s="164"/>
      <c r="CR75" s="164"/>
      <c r="CS75" s="164"/>
      <c r="CT75" s="164"/>
      <c r="CU75" s="164"/>
      <c r="CV75" s="164"/>
      <c r="CW75" s="164"/>
      <c r="CX75" s="164"/>
      <c r="CY75" s="164"/>
      <c r="CZ75" s="164"/>
      <c r="DA75" s="298"/>
      <c r="DB75" s="304"/>
      <c r="DC75" s="304"/>
      <c r="DD75" s="304"/>
      <c r="DE75" s="304"/>
      <c r="DF75" s="304"/>
      <c r="DG75" s="304"/>
      <c r="DH75" s="304"/>
      <c r="DI75" s="304"/>
      <c r="DJ75" s="304"/>
      <c r="DK75" s="304"/>
      <c r="DL75" s="304"/>
      <c r="DM75" s="304"/>
      <c r="DN75" s="161" t="s">
        <v>167</v>
      </c>
      <c r="DO75" s="161" t="s">
        <v>167</v>
      </c>
      <c r="DP75" s="161" t="s">
        <v>167</v>
      </c>
      <c r="DQ75" s="161" t="s">
        <v>167</v>
      </c>
      <c r="DR75" s="161" t="s">
        <v>167</v>
      </c>
      <c r="DS75" s="161" t="s">
        <v>167</v>
      </c>
      <c r="DT75" s="161" t="s">
        <v>167</v>
      </c>
      <c r="DU75" s="161" t="s">
        <v>167</v>
      </c>
      <c r="DV75" s="161" t="s">
        <v>167</v>
      </c>
      <c r="DW75" s="161" t="s">
        <v>167</v>
      </c>
      <c r="DX75" s="161" t="s">
        <v>167</v>
      </c>
      <c r="DY75" s="161" t="s">
        <v>167</v>
      </c>
      <c r="DZ75" s="161" t="s">
        <v>168</v>
      </c>
      <c r="EA75" s="161" t="s">
        <v>168</v>
      </c>
      <c r="EB75" s="161" t="s">
        <v>168</v>
      </c>
      <c r="EC75" s="161" t="s">
        <v>168</v>
      </c>
      <c r="ED75" s="161" t="s">
        <v>168</v>
      </c>
      <c r="EE75" s="161" t="s">
        <v>168</v>
      </c>
      <c r="EF75" s="161" t="s">
        <v>168</v>
      </c>
      <c r="EG75" s="161" t="s">
        <v>168</v>
      </c>
      <c r="EH75" s="161" t="s">
        <v>168</v>
      </c>
      <c r="EI75" s="161" t="s">
        <v>168</v>
      </c>
      <c r="EJ75" s="161" t="s">
        <v>168</v>
      </c>
      <c r="EK75" s="161" t="s">
        <v>168</v>
      </c>
    </row>
    <row r="76" spans="1:141">
      <c r="A76" s="161" t="s">
        <v>327</v>
      </c>
      <c r="B76" s="162"/>
      <c r="C76" s="161" t="s">
        <v>355</v>
      </c>
      <c r="D76" s="178" t="s">
        <v>691</v>
      </c>
      <c r="E76" s="168" t="s">
        <v>692</v>
      </c>
      <c r="F76" s="168" t="s">
        <v>161</v>
      </c>
      <c r="G76" s="275"/>
      <c r="H76" s="275"/>
      <c r="I76" s="275"/>
      <c r="J76" s="275"/>
      <c r="K76" s="275"/>
      <c r="L76" s="275"/>
      <c r="M76" s="275"/>
      <c r="N76" s="276"/>
      <c r="O76" s="276"/>
      <c r="P76" s="276"/>
      <c r="Q76" s="276"/>
      <c r="R76" s="276"/>
      <c r="S76" s="277"/>
      <c r="T76" s="255"/>
      <c r="U76" s="259"/>
      <c r="V76" s="287"/>
      <c r="W76" s="287"/>
      <c r="X76" s="287"/>
      <c r="Y76" s="287"/>
      <c r="Z76" s="287"/>
      <c r="AA76" s="287"/>
      <c r="AB76" s="287"/>
      <c r="AC76" s="287"/>
      <c r="AD76" s="287"/>
      <c r="AE76" s="287"/>
      <c r="AF76" s="287"/>
      <c r="AG76" s="287"/>
      <c r="AH76" s="287"/>
      <c r="AI76" s="262"/>
      <c r="AJ76" s="258"/>
      <c r="AK76" s="288"/>
      <c r="AL76" s="288"/>
      <c r="AM76" s="288"/>
      <c r="AN76" s="288"/>
      <c r="AO76" s="288"/>
      <c r="AP76" s="288"/>
      <c r="AQ76" s="288"/>
      <c r="AR76" s="288"/>
      <c r="AS76" s="288"/>
      <c r="AT76" s="288"/>
      <c r="AU76" s="288"/>
      <c r="AV76" s="288"/>
      <c r="AW76" s="288"/>
      <c r="AX76" s="180"/>
      <c r="AY76" s="258"/>
      <c r="AZ76" s="318">
        <f>SUMIFS('Projects_state-wise'!AV:AV,'Projects_state-wise'!$B:$B,$C76)</f>
        <v>0</v>
      </c>
      <c r="BA76" s="318">
        <f>SUMIFS('Projects_state-wise'!AW:AW,'Projects_state-wise'!$B:$B,$C76)</f>
        <v>0</v>
      </c>
      <c r="BB76" s="318">
        <f>SUMIFS('Projects_state-wise'!AX:AX,'Projects_state-wise'!$B:$B,$C76)</f>
        <v>0</v>
      </c>
      <c r="BC76" s="318">
        <f>SUMIFS('Projects_state-wise'!AY:AY,'Projects_state-wise'!$B:$B,$C76)</f>
        <v>0</v>
      </c>
      <c r="BD76" s="318">
        <f>SUMIFS('Projects_state-wise'!AZ:AZ,'Projects_state-wise'!$B:$B,$C76)</f>
        <v>0</v>
      </c>
      <c r="BE76" s="318">
        <f>SUMIFS('Projects_state-wise'!BA:BA,'Projects_state-wise'!$B:$B,$C76)</f>
        <v>0</v>
      </c>
      <c r="BF76" s="318">
        <f>SUMIFS('Projects_state-wise'!BB:BB,'Projects_state-wise'!$B:$B,$C76)</f>
        <v>0</v>
      </c>
      <c r="BG76" s="318">
        <f>SUMIFS('Projects_state-wise'!BC:BC,'Projects_state-wise'!$B:$B,$C76)</f>
        <v>0</v>
      </c>
      <c r="BH76" s="318">
        <f>SUMIFS('Projects_state-wise'!BD:BD,'Projects_state-wise'!$B:$B,$C76)</f>
        <v>0</v>
      </c>
      <c r="BI76" s="318">
        <f>SUMIFS('Projects_state-wise'!BE:BE,'Projects_state-wise'!$B:$B,$C76)</f>
        <v>0</v>
      </c>
      <c r="BJ76" s="318">
        <f>SUMIFS('Projects_state-wise'!BF:BF,'Projects_state-wise'!$B:$B,$C76)</f>
        <v>0</v>
      </c>
      <c r="BK76" s="318">
        <f>SUMIFS('Projects_state-wise'!BG:BG,'Projects_state-wise'!$B:$B,$C76)</f>
        <v>0</v>
      </c>
      <c r="BL76" s="273">
        <f t="shared" si="26"/>
        <v>0</v>
      </c>
      <c r="BM76" s="180"/>
      <c r="BN76" s="161" t="s">
        <v>168</v>
      </c>
      <c r="BO76" s="318">
        <f>SUMIFS('Projects_state-wise'!BJ:BJ,'Projects_state-wise'!$B:$B,$C76)</f>
        <v>600.6</v>
      </c>
      <c r="BP76" s="318">
        <f>SUMIFS('Projects_state-wise'!BK:BK,'Projects_state-wise'!$B:$B,$C76)</f>
        <v>1001</v>
      </c>
      <c r="BQ76" s="318">
        <f>SUMIFS('Projects_state-wise'!BL:BL,'Projects_state-wise'!$B:$B,$C76)</f>
        <v>900.9</v>
      </c>
      <c r="BR76" s="318">
        <f>SUMIFS('Projects_state-wise'!BM:BM,'Projects_state-wise'!$B:$B,$C76)</f>
        <v>600.6</v>
      </c>
      <c r="BS76" s="318">
        <f>SUMIFS('Projects_state-wise'!BN:BN,'Projects_state-wise'!$B:$B,$C76)</f>
        <v>500.5</v>
      </c>
      <c r="BT76" s="318">
        <f>SUMIFS('Projects_state-wise'!BO:BO,'Projects_state-wise'!$B:$B,$C76)</f>
        <v>500.5</v>
      </c>
      <c r="BU76" s="318">
        <f>SUMIFS('Projects_state-wise'!BP:BP,'Projects_state-wise'!$B:$B,$C76)</f>
        <v>400.4</v>
      </c>
      <c r="BV76" s="318">
        <f>SUMIFS('Projects_state-wise'!BQ:BQ,'Projects_state-wise'!$B:$B,$C76)</f>
        <v>400.4</v>
      </c>
      <c r="BW76" s="318">
        <f>SUMIFS('Projects_state-wise'!BR:BR,'Projects_state-wise'!$B:$B,$C76)</f>
        <v>900.9</v>
      </c>
      <c r="BX76" s="318">
        <f>SUMIFS('Projects_state-wise'!BS:BS,'Projects_state-wise'!$B:$B,$C76)</f>
        <v>1401.4</v>
      </c>
      <c r="BY76" s="318">
        <f>SUMIFS('Projects_state-wise'!BT:BT,'Projects_state-wise'!$B:$B,$C76)</f>
        <v>1901.9</v>
      </c>
      <c r="BZ76" s="318">
        <f>SUMIFS('Projects_state-wise'!BU:BU,'Projects_state-wise'!$B:$B,$C76)</f>
        <v>2202.1999999999998</v>
      </c>
      <c r="CA76" s="273">
        <f t="shared" si="28"/>
        <v>11311.3</v>
      </c>
      <c r="CB76" s="180"/>
      <c r="CC76" s="152"/>
      <c r="CD76" s="164"/>
      <c r="CE76" s="164"/>
      <c r="CF76" s="164"/>
      <c r="CG76" s="164"/>
      <c r="CH76" s="164"/>
      <c r="CI76" s="164"/>
      <c r="CJ76" s="164"/>
      <c r="CK76" s="164"/>
      <c r="CL76" s="164"/>
      <c r="CM76" s="164"/>
      <c r="CN76" s="164"/>
      <c r="CO76" s="164"/>
      <c r="CP76" s="164"/>
      <c r="CQ76" s="164"/>
      <c r="CR76" s="164"/>
      <c r="CS76" s="164"/>
      <c r="CT76" s="164"/>
      <c r="CU76" s="164"/>
      <c r="CV76" s="164"/>
      <c r="CW76" s="164"/>
      <c r="CX76" s="164"/>
      <c r="CY76" s="164"/>
      <c r="CZ76" s="164"/>
      <c r="DA76" s="298"/>
      <c r="DB76" s="304"/>
      <c r="DC76" s="304"/>
      <c r="DD76" s="304"/>
      <c r="DE76" s="304"/>
      <c r="DF76" s="304"/>
      <c r="DG76" s="304"/>
      <c r="DH76" s="304"/>
      <c r="DI76" s="304"/>
      <c r="DJ76" s="304"/>
      <c r="DK76" s="304"/>
      <c r="DL76" s="304"/>
      <c r="DM76" s="304"/>
      <c r="DN76" s="161" t="s">
        <v>167</v>
      </c>
      <c r="DO76" s="161" t="s">
        <v>167</v>
      </c>
      <c r="DP76" s="161" t="s">
        <v>167</v>
      </c>
      <c r="DQ76" s="161" t="s">
        <v>167</v>
      </c>
      <c r="DR76" s="161" t="s">
        <v>167</v>
      </c>
      <c r="DS76" s="161" t="s">
        <v>167</v>
      </c>
      <c r="DT76" s="161" t="s">
        <v>167</v>
      </c>
      <c r="DU76" s="161" t="s">
        <v>167</v>
      </c>
      <c r="DV76" s="161" t="s">
        <v>167</v>
      </c>
      <c r="DW76" s="161" t="s">
        <v>167</v>
      </c>
      <c r="DX76" s="161" t="s">
        <v>167</v>
      </c>
      <c r="DY76" s="161" t="s">
        <v>167</v>
      </c>
      <c r="DZ76" s="181" t="s">
        <v>118</v>
      </c>
      <c r="EA76" s="181" t="s">
        <v>118</v>
      </c>
      <c r="EB76" s="181" t="s">
        <v>118</v>
      </c>
      <c r="EC76" s="161" t="s">
        <v>168</v>
      </c>
      <c r="ED76" s="161" t="s">
        <v>168</v>
      </c>
      <c r="EE76" s="161" t="s">
        <v>168</v>
      </c>
      <c r="EF76" s="161" t="s">
        <v>168</v>
      </c>
      <c r="EG76" s="161" t="s">
        <v>168</v>
      </c>
      <c r="EH76" s="161" t="s">
        <v>168</v>
      </c>
      <c r="EI76" s="161" t="s">
        <v>168</v>
      </c>
      <c r="EJ76" s="161" t="s">
        <v>168</v>
      </c>
      <c r="EK76" s="161" t="s">
        <v>168</v>
      </c>
    </row>
    <row r="77" spans="1:141">
      <c r="A77" s="161" t="s">
        <v>327</v>
      </c>
      <c r="B77" s="162"/>
      <c r="C77" s="161" t="s">
        <v>352</v>
      </c>
      <c r="D77" s="178" t="s">
        <v>691</v>
      </c>
      <c r="E77" s="168" t="s">
        <v>692</v>
      </c>
      <c r="F77" s="168" t="s">
        <v>161</v>
      </c>
      <c r="G77" s="275"/>
      <c r="H77" s="275"/>
      <c r="I77" s="275"/>
      <c r="J77" s="275"/>
      <c r="K77" s="275"/>
      <c r="L77" s="275"/>
      <c r="M77" s="275"/>
      <c r="N77" s="276"/>
      <c r="O77" s="276"/>
      <c r="P77" s="276"/>
      <c r="Q77" s="276"/>
      <c r="R77" s="276"/>
      <c r="S77" s="277"/>
      <c r="T77" s="256"/>
      <c r="U77" s="258"/>
      <c r="V77" s="288"/>
      <c r="W77" s="288"/>
      <c r="X77" s="288"/>
      <c r="Y77" s="288"/>
      <c r="Z77" s="288"/>
      <c r="AA77" s="288"/>
      <c r="AB77" s="288"/>
      <c r="AC77" s="288"/>
      <c r="AD77" s="288"/>
      <c r="AE77" s="288"/>
      <c r="AF77" s="288"/>
      <c r="AG77" s="288"/>
      <c r="AH77" s="288"/>
      <c r="AI77" s="257"/>
      <c r="AJ77" s="258"/>
      <c r="AK77" s="288"/>
      <c r="AL77" s="288"/>
      <c r="AM77" s="288"/>
      <c r="AN77" s="288"/>
      <c r="AO77" s="288"/>
      <c r="AP77" s="288"/>
      <c r="AQ77" s="288"/>
      <c r="AR77" s="288"/>
      <c r="AS77" s="288"/>
      <c r="AT77" s="288"/>
      <c r="AU77" s="288"/>
      <c r="AV77" s="288"/>
      <c r="AW77" s="288"/>
      <c r="AX77" s="165"/>
      <c r="AY77" s="258"/>
      <c r="AZ77" s="318">
        <f>SUMIFS('Projects_state-wise'!AV:AV,'Projects_state-wise'!$B:$B,$C77)</f>
        <v>0</v>
      </c>
      <c r="BA77" s="318">
        <f>SUMIFS('Projects_state-wise'!AW:AW,'Projects_state-wise'!$B:$B,$C77)</f>
        <v>0</v>
      </c>
      <c r="BB77" s="318">
        <f>SUMIFS('Projects_state-wise'!AX:AX,'Projects_state-wise'!$B:$B,$C77)</f>
        <v>0</v>
      </c>
      <c r="BC77" s="318">
        <f>SUMIFS('Projects_state-wise'!AY:AY,'Projects_state-wise'!$B:$B,$C77)</f>
        <v>0</v>
      </c>
      <c r="BD77" s="318">
        <f>SUMIFS('Projects_state-wise'!AZ:AZ,'Projects_state-wise'!$B:$B,$C77)</f>
        <v>0</v>
      </c>
      <c r="BE77" s="318">
        <f>SUMIFS('Projects_state-wise'!BA:BA,'Projects_state-wise'!$B:$B,$C77)</f>
        <v>0</v>
      </c>
      <c r="BF77" s="318">
        <f>SUMIFS('Projects_state-wise'!BB:BB,'Projects_state-wise'!$B:$B,$C77)</f>
        <v>0</v>
      </c>
      <c r="BG77" s="318">
        <f>SUMIFS('Projects_state-wise'!BC:BC,'Projects_state-wise'!$B:$B,$C77)</f>
        <v>0</v>
      </c>
      <c r="BH77" s="318">
        <f>SUMIFS('Projects_state-wise'!BD:BD,'Projects_state-wise'!$B:$B,$C77)</f>
        <v>0</v>
      </c>
      <c r="BI77" s="318">
        <f>SUMIFS('Projects_state-wise'!BE:BE,'Projects_state-wise'!$B:$B,$C77)</f>
        <v>0</v>
      </c>
      <c r="BJ77" s="318">
        <f>SUMIFS('Projects_state-wise'!BF:BF,'Projects_state-wise'!$B:$B,$C77)</f>
        <v>0</v>
      </c>
      <c r="BK77" s="318">
        <f>SUMIFS('Projects_state-wise'!BG:BG,'Projects_state-wise'!$B:$B,$C77)</f>
        <v>0</v>
      </c>
      <c r="BL77" s="273">
        <f t="shared" si="26"/>
        <v>0</v>
      </c>
      <c r="BM77" s="165"/>
      <c r="BN77" s="161" t="s">
        <v>168</v>
      </c>
      <c r="BO77" s="318">
        <f>SUMIFS('Projects_state-wise'!BJ:BJ,'Projects_state-wise'!$B:$B,$C77)</f>
        <v>400.4</v>
      </c>
      <c r="BP77" s="318">
        <f>SUMIFS('Projects_state-wise'!BK:BK,'Projects_state-wise'!$B:$B,$C77)</f>
        <v>600.6</v>
      </c>
      <c r="BQ77" s="318">
        <f>SUMIFS('Projects_state-wise'!BL:BL,'Projects_state-wise'!$B:$B,$C77)</f>
        <v>500.5</v>
      </c>
      <c r="BR77" s="318">
        <f>SUMIFS('Projects_state-wise'!BM:BM,'Projects_state-wise'!$B:$B,$C77)</f>
        <v>400.4</v>
      </c>
      <c r="BS77" s="318">
        <f>SUMIFS('Projects_state-wise'!BN:BN,'Projects_state-wise'!$B:$B,$C77)</f>
        <v>400.4</v>
      </c>
      <c r="BT77" s="318">
        <f>SUMIFS('Projects_state-wise'!BO:BO,'Projects_state-wise'!$B:$B,$C77)</f>
        <v>300.3</v>
      </c>
      <c r="BU77" s="318">
        <f>SUMIFS('Projects_state-wise'!BP:BP,'Projects_state-wise'!$B:$B,$C77)</f>
        <v>200.2</v>
      </c>
      <c r="BV77" s="318">
        <f>SUMIFS('Projects_state-wise'!BQ:BQ,'Projects_state-wise'!$B:$B,$C77)</f>
        <v>200.2</v>
      </c>
      <c r="BW77" s="318">
        <f>SUMIFS('Projects_state-wise'!BR:BR,'Projects_state-wise'!$B:$B,$C77)</f>
        <v>400.4</v>
      </c>
      <c r="BX77" s="318">
        <f>SUMIFS('Projects_state-wise'!BS:BS,'Projects_state-wise'!$B:$B,$C77)</f>
        <v>600.6</v>
      </c>
      <c r="BY77" s="318">
        <f>SUMIFS('Projects_state-wise'!BT:BT,'Projects_state-wise'!$B:$B,$C77)</f>
        <v>700.7</v>
      </c>
      <c r="BZ77" s="318">
        <f>SUMIFS('Projects_state-wise'!BU:BU,'Projects_state-wise'!$B:$B,$C77)</f>
        <v>800.8</v>
      </c>
      <c r="CA77" s="273">
        <f t="shared" si="28"/>
        <v>5505.5</v>
      </c>
      <c r="CB77" s="165"/>
      <c r="CC77" s="152"/>
      <c r="CD77" s="164"/>
      <c r="CE77" s="164"/>
      <c r="CF77" s="164"/>
      <c r="CG77" s="164"/>
      <c r="CH77" s="164"/>
      <c r="CI77" s="164"/>
      <c r="CJ77" s="164"/>
      <c r="CK77" s="164"/>
      <c r="CL77" s="164"/>
      <c r="CM77" s="164"/>
      <c r="CN77" s="164"/>
      <c r="CO77" s="164"/>
      <c r="CP77" s="164"/>
      <c r="CQ77" s="164"/>
      <c r="CR77" s="164"/>
      <c r="CS77" s="164"/>
      <c r="CT77" s="164"/>
      <c r="CU77" s="164"/>
      <c r="CV77" s="164"/>
      <c r="CW77" s="164"/>
      <c r="CX77" s="164"/>
      <c r="CY77" s="164"/>
      <c r="CZ77" s="164"/>
      <c r="DA77" s="298"/>
      <c r="DB77" s="304"/>
      <c r="DC77" s="304"/>
      <c r="DD77" s="304"/>
      <c r="DE77" s="304"/>
      <c r="DF77" s="304"/>
      <c r="DG77" s="304"/>
      <c r="DH77" s="304"/>
      <c r="DI77" s="304"/>
      <c r="DJ77" s="304"/>
      <c r="DK77" s="304"/>
      <c r="DL77" s="304"/>
      <c r="DM77" s="304"/>
      <c r="DN77" s="161" t="s">
        <v>167</v>
      </c>
      <c r="DO77" s="161" t="s">
        <v>167</v>
      </c>
      <c r="DP77" s="161" t="s">
        <v>167</v>
      </c>
      <c r="DQ77" s="161" t="s">
        <v>167</v>
      </c>
      <c r="DR77" s="161" t="s">
        <v>167</v>
      </c>
      <c r="DS77" s="161" t="s">
        <v>167</v>
      </c>
      <c r="DT77" s="161" t="s">
        <v>167</v>
      </c>
      <c r="DU77" s="161" t="s">
        <v>167</v>
      </c>
      <c r="DV77" s="161" t="s">
        <v>167</v>
      </c>
      <c r="DW77" s="161" t="s">
        <v>167</v>
      </c>
      <c r="DX77" s="161" t="s">
        <v>167</v>
      </c>
      <c r="DY77" s="161" t="s">
        <v>167</v>
      </c>
      <c r="DZ77" s="181" t="s">
        <v>118</v>
      </c>
      <c r="EA77" s="161" t="s">
        <v>167</v>
      </c>
      <c r="EB77" s="161" t="str">
        <f>EA77</f>
        <v>SKA Ispat Private Limited</v>
      </c>
      <c r="EC77" s="161" t="str">
        <f t="shared" ref="EC77:EK77" si="33">EB77</f>
        <v>SKA Ispat Private Limited</v>
      </c>
      <c r="ED77" s="161" t="str">
        <f t="shared" si="33"/>
        <v>SKA Ispat Private Limited</v>
      </c>
      <c r="EE77" s="161" t="str">
        <f t="shared" si="33"/>
        <v>SKA Ispat Private Limited</v>
      </c>
      <c r="EF77" s="161" t="str">
        <f t="shared" si="33"/>
        <v>SKA Ispat Private Limited</v>
      </c>
      <c r="EG77" s="161" t="str">
        <f t="shared" si="33"/>
        <v>SKA Ispat Private Limited</v>
      </c>
      <c r="EH77" s="161" t="str">
        <f t="shared" si="33"/>
        <v>SKA Ispat Private Limited</v>
      </c>
      <c r="EI77" s="161" t="str">
        <f t="shared" si="33"/>
        <v>SKA Ispat Private Limited</v>
      </c>
      <c r="EJ77" s="161" t="str">
        <f t="shared" si="33"/>
        <v>SKA Ispat Private Limited</v>
      </c>
      <c r="EK77" s="161" t="str">
        <f t="shared" si="33"/>
        <v>SKA Ispat Private Limited</v>
      </c>
    </row>
    <row r="78" spans="1:141">
      <c r="A78" s="181" t="s">
        <v>327</v>
      </c>
      <c r="B78" s="182"/>
      <c r="C78" s="181" t="s">
        <v>361</v>
      </c>
      <c r="D78" s="178" t="s">
        <v>691</v>
      </c>
      <c r="E78" s="184" t="s">
        <v>692</v>
      </c>
      <c r="F78" s="184" t="s">
        <v>168</v>
      </c>
      <c r="G78" s="278"/>
      <c r="H78" s="278"/>
      <c r="I78" s="278"/>
      <c r="J78" s="278"/>
      <c r="K78" s="278"/>
      <c r="L78" s="278"/>
      <c r="M78" s="278"/>
      <c r="N78" s="279"/>
      <c r="O78" s="279"/>
      <c r="P78" s="279"/>
      <c r="Q78" s="279"/>
      <c r="R78" s="279"/>
      <c r="S78" s="277"/>
      <c r="T78" s="256"/>
      <c r="U78" s="258"/>
      <c r="V78" s="288"/>
      <c r="W78" s="288"/>
      <c r="X78" s="288"/>
      <c r="Y78" s="288"/>
      <c r="Z78" s="288"/>
      <c r="AA78" s="288"/>
      <c r="AB78" s="288"/>
      <c r="AC78" s="288"/>
      <c r="AD78" s="288"/>
      <c r="AE78" s="288"/>
      <c r="AF78" s="288"/>
      <c r="AG78" s="288"/>
      <c r="AH78" s="288"/>
      <c r="AI78" s="257"/>
      <c r="AJ78" s="258"/>
      <c r="AK78" s="288"/>
      <c r="AL78" s="288"/>
      <c r="AM78" s="288"/>
      <c r="AN78" s="288"/>
      <c r="AO78" s="288"/>
      <c r="AP78" s="288"/>
      <c r="AQ78" s="288"/>
      <c r="AR78" s="288"/>
      <c r="AS78" s="288"/>
      <c r="AT78" s="288"/>
      <c r="AU78" s="288"/>
      <c r="AV78" s="288"/>
      <c r="AW78" s="288"/>
      <c r="AX78" s="165"/>
      <c r="AY78" s="258"/>
      <c r="AZ78" s="318">
        <f>SUMIFS('Projects_state-wise'!AV:AV,'Projects_state-wise'!$B:$B,$C78)</f>
        <v>0</v>
      </c>
      <c r="BA78" s="318">
        <f>SUMIFS('Projects_state-wise'!AW:AW,'Projects_state-wise'!$B:$B,$C78)</f>
        <v>0</v>
      </c>
      <c r="BB78" s="318">
        <f>SUMIFS('Projects_state-wise'!AX:AX,'Projects_state-wise'!$B:$B,$C78)</f>
        <v>0</v>
      </c>
      <c r="BC78" s="318">
        <f>SUMIFS('Projects_state-wise'!AY:AY,'Projects_state-wise'!$B:$B,$C78)</f>
        <v>0</v>
      </c>
      <c r="BD78" s="318">
        <f>SUMIFS('Projects_state-wise'!AZ:AZ,'Projects_state-wise'!$B:$B,$C78)</f>
        <v>0</v>
      </c>
      <c r="BE78" s="318">
        <f>SUMIFS('Projects_state-wise'!BA:BA,'Projects_state-wise'!$B:$B,$C78)</f>
        <v>0</v>
      </c>
      <c r="BF78" s="318">
        <f>SUMIFS('Projects_state-wise'!BB:BB,'Projects_state-wise'!$B:$B,$C78)</f>
        <v>0</v>
      </c>
      <c r="BG78" s="318">
        <f>SUMIFS('Projects_state-wise'!BC:BC,'Projects_state-wise'!$B:$B,$C78)</f>
        <v>0</v>
      </c>
      <c r="BH78" s="318">
        <f>SUMIFS('Projects_state-wise'!BD:BD,'Projects_state-wise'!$B:$B,$C78)</f>
        <v>0</v>
      </c>
      <c r="BI78" s="318">
        <f>SUMIFS('Projects_state-wise'!BE:BE,'Projects_state-wise'!$B:$B,$C78)</f>
        <v>0</v>
      </c>
      <c r="BJ78" s="318">
        <f>SUMIFS('Projects_state-wise'!BF:BF,'Projects_state-wise'!$B:$B,$C78)</f>
        <v>0</v>
      </c>
      <c r="BK78" s="318">
        <f>SUMIFS('Projects_state-wise'!BG:BG,'Projects_state-wise'!$B:$B,$C78)</f>
        <v>0</v>
      </c>
      <c r="BL78" s="273">
        <f t="shared" si="26"/>
        <v>0</v>
      </c>
      <c r="BM78" s="165"/>
      <c r="BN78" s="161" t="s">
        <v>168</v>
      </c>
      <c r="BO78" s="318">
        <f>SUMIFS('Projects_state-wise'!BJ:BJ,'Projects_state-wise'!$B:$B,$C78)</f>
        <v>0</v>
      </c>
      <c r="BP78" s="318">
        <f>SUMIFS('Projects_state-wise'!BK:BK,'Projects_state-wise'!$B:$B,$C78)</f>
        <v>0</v>
      </c>
      <c r="BQ78" s="318">
        <f>SUMIFS('Projects_state-wise'!BL:BL,'Projects_state-wise'!$B:$B,$C78)</f>
        <v>0</v>
      </c>
      <c r="BR78" s="318">
        <f>SUMIFS('Projects_state-wise'!BM:BM,'Projects_state-wise'!$B:$B,$C78)</f>
        <v>0</v>
      </c>
      <c r="BS78" s="318">
        <f>SUMIFS('Projects_state-wise'!BN:BN,'Projects_state-wise'!$B:$B,$C78)</f>
        <v>0</v>
      </c>
      <c r="BT78" s="318">
        <f>SUMIFS('Projects_state-wise'!BO:BO,'Projects_state-wise'!$B:$B,$C78)</f>
        <v>0</v>
      </c>
      <c r="BU78" s="318">
        <f>SUMIFS('Projects_state-wise'!BP:BP,'Projects_state-wise'!$B:$B,$C78)</f>
        <v>0</v>
      </c>
      <c r="BV78" s="318">
        <f>SUMIFS('Projects_state-wise'!BQ:BQ,'Projects_state-wise'!$B:$B,$C78)</f>
        <v>0</v>
      </c>
      <c r="BW78" s="318">
        <f>SUMIFS('Projects_state-wise'!BR:BR,'Projects_state-wise'!$B:$B,$C78)</f>
        <v>0</v>
      </c>
      <c r="BX78" s="318">
        <f>SUMIFS('Projects_state-wise'!BS:BS,'Projects_state-wise'!$B:$B,$C78)</f>
        <v>0</v>
      </c>
      <c r="BY78" s="318">
        <f>SUMIFS('Projects_state-wise'!BT:BT,'Projects_state-wise'!$B:$B,$C78)</f>
        <v>0</v>
      </c>
      <c r="BZ78" s="318">
        <f>SUMIFS('Projects_state-wise'!BU:BU,'Projects_state-wise'!$B:$B,$C78)</f>
        <v>0</v>
      </c>
      <c r="CA78" s="273">
        <f t="shared" si="28"/>
        <v>0</v>
      </c>
      <c r="CB78" s="165"/>
      <c r="CC78" s="152"/>
      <c r="CD78" s="164"/>
      <c r="CE78" s="164"/>
      <c r="CF78" s="164"/>
      <c r="CG78" s="164"/>
      <c r="CH78" s="164"/>
      <c r="CI78" s="164"/>
      <c r="CJ78" s="164"/>
      <c r="CK78" s="164"/>
      <c r="CL78" s="164"/>
      <c r="CM78" s="164"/>
      <c r="CN78" s="164"/>
      <c r="CO78" s="164"/>
      <c r="CP78" s="164"/>
      <c r="CQ78" s="164"/>
      <c r="CR78" s="164"/>
      <c r="CS78" s="164"/>
      <c r="CT78" s="164"/>
      <c r="CU78" s="164"/>
      <c r="CV78" s="164"/>
      <c r="CW78" s="164"/>
      <c r="CX78" s="164"/>
      <c r="CY78" s="164"/>
      <c r="CZ78" s="164"/>
      <c r="DA78" s="298"/>
      <c r="DB78" s="304"/>
      <c r="DC78" s="304"/>
      <c r="DD78" s="304"/>
      <c r="DE78" s="304"/>
      <c r="DF78" s="304"/>
      <c r="DG78" s="304"/>
      <c r="DH78" s="304"/>
      <c r="DI78" s="304"/>
      <c r="DJ78" s="304"/>
      <c r="DK78" s="304"/>
      <c r="DL78" s="304"/>
      <c r="DM78" s="304"/>
      <c r="DN78" s="161" t="s">
        <v>167</v>
      </c>
      <c r="DO78" s="161" t="s">
        <v>167</v>
      </c>
      <c r="DP78" s="161" t="s">
        <v>167</v>
      </c>
      <c r="DQ78" s="161" t="s">
        <v>167</v>
      </c>
      <c r="DR78" s="161" t="s">
        <v>167</v>
      </c>
      <c r="DS78" s="161" t="s">
        <v>167</v>
      </c>
      <c r="DT78" s="161" t="s">
        <v>167</v>
      </c>
      <c r="DU78" s="161" t="s">
        <v>167</v>
      </c>
      <c r="DV78" s="161" t="s">
        <v>167</v>
      </c>
      <c r="DW78" s="161" t="s">
        <v>167</v>
      </c>
      <c r="DX78" s="161" t="s">
        <v>167</v>
      </c>
      <c r="DY78" s="161" t="s">
        <v>167</v>
      </c>
      <c r="DZ78" s="161" t="s">
        <v>168</v>
      </c>
      <c r="EA78" s="161" t="s">
        <v>168</v>
      </c>
      <c r="EB78" s="161" t="s">
        <v>168</v>
      </c>
      <c r="EC78" s="161" t="s">
        <v>168</v>
      </c>
      <c r="ED78" s="161" t="s">
        <v>168</v>
      </c>
      <c r="EE78" s="161" t="s">
        <v>168</v>
      </c>
      <c r="EF78" s="161" t="s">
        <v>168</v>
      </c>
      <c r="EG78" s="161" t="s">
        <v>168</v>
      </c>
      <c r="EH78" s="161" t="s">
        <v>168</v>
      </c>
      <c r="EI78" s="161" t="s">
        <v>168</v>
      </c>
      <c r="EJ78" s="161" t="s">
        <v>168</v>
      </c>
      <c r="EK78" s="161" t="s">
        <v>168</v>
      </c>
    </row>
    <row r="79" spans="1:141">
      <c r="A79" s="161" t="s">
        <v>329</v>
      </c>
      <c r="B79" s="162"/>
      <c r="C79" s="161" t="s">
        <v>357</v>
      </c>
      <c r="D79" s="178" t="s">
        <v>691</v>
      </c>
      <c r="E79" s="161" t="s">
        <v>692</v>
      </c>
      <c r="F79" s="161" t="s">
        <v>165</v>
      </c>
      <c r="G79" s="280"/>
      <c r="H79" s="280"/>
      <c r="I79" s="280"/>
      <c r="J79" s="280"/>
      <c r="K79" s="280"/>
      <c r="L79" s="280"/>
      <c r="M79" s="280"/>
      <c r="N79" s="276"/>
      <c r="O79" s="276"/>
      <c r="P79" s="276"/>
      <c r="Q79" s="276"/>
      <c r="R79" s="276"/>
      <c r="S79" s="277"/>
      <c r="T79" s="256"/>
      <c r="U79" s="258"/>
      <c r="V79" s="288"/>
      <c r="W79" s="288"/>
      <c r="X79" s="288"/>
      <c r="Y79" s="288"/>
      <c r="Z79" s="288"/>
      <c r="AA79" s="288"/>
      <c r="AB79" s="288"/>
      <c r="AC79" s="288"/>
      <c r="AD79" s="288"/>
      <c r="AE79" s="288"/>
      <c r="AF79" s="288"/>
      <c r="AG79" s="288"/>
      <c r="AH79" s="288"/>
      <c r="AI79" s="257"/>
      <c r="AJ79" s="258"/>
      <c r="AK79" s="288"/>
      <c r="AL79" s="288"/>
      <c r="AM79" s="288"/>
      <c r="AN79" s="288"/>
      <c r="AO79" s="288"/>
      <c r="AP79" s="288"/>
      <c r="AQ79" s="288"/>
      <c r="AR79" s="288"/>
      <c r="AS79" s="288"/>
      <c r="AT79" s="288"/>
      <c r="AU79" s="288"/>
      <c r="AV79" s="288"/>
      <c r="AW79" s="288"/>
      <c r="AX79" s="165"/>
      <c r="AY79" s="258"/>
      <c r="AZ79" s="318">
        <f>SUMIFS('Projects_state-wise'!AV:AV,'Projects_state-wise'!$B:$B,$C79)</f>
        <v>80.079999999999984</v>
      </c>
      <c r="BA79" s="318">
        <f>SUMIFS('Projects_state-wise'!AW:AW,'Projects_state-wise'!$B:$B,$C79)</f>
        <v>180.17999999999998</v>
      </c>
      <c r="BB79" s="318">
        <f>SUMIFS('Projects_state-wise'!AX:AX,'Projects_state-wise'!$B:$B,$C79)</f>
        <v>160.15999999999997</v>
      </c>
      <c r="BC79" s="318">
        <f>SUMIFS('Projects_state-wise'!AY:AY,'Projects_state-wise'!$B:$B,$C79)</f>
        <v>120.11999999999998</v>
      </c>
      <c r="BD79" s="318">
        <f>SUMIFS('Projects_state-wise'!AZ:AZ,'Projects_state-wise'!$B:$B,$C79)</f>
        <v>120.11999999999998</v>
      </c>
      <c r="BE79" s="318">
        <f>SUMIFS('Projects_state-wise'!BA:BA,'Projects_state-wise'!$B:$B,$C79)</f>
        <v>140.13999999999996</v>
      </c>
      <c r="BF79" s="318">
        <f>SUMIFS('Projects_state-wise'!BB:BB,'Projects_state-wise'!$B:$B,$C79)</f>
        <v>140.13999999999996</v>
      </c>
      <c r="BG79" s="318">
        <f>SUMIFS('Projects_state-wise'!BC:BC,'Projects_state-wise'!$B:$B,$C79)</f>
        <v>160.15999999999997</v>
      </c>
      <c r="BH79" s="318">
        <f>SUMIFS('Projects_state-wise'!BD:BD,'Projects_state-wise'!$B:$B,$C79)</f>
        <v>180.17999999999998</v>
      </c>
      <c r="BI79" s="318">
        <f>SUMIFS('Projects_state-wise'!BE:BE,'Projects_state-wise'!$B:$B,$C79)</f>
        <v>200.19999999999993</v>
      </c>
      <c r="BJ79" s="318">
        <f>SUMIFS('Projects_state-wise'!BF:BF,'Projects_state-wise'!$B:$B,$C79)</f>
        <v>280.27999999999992</v>
      </c>
      <c r="BK79" s="318">
        <f>SUMIFS('Projects_state-wise'!BG:BG,'Projects_state-wise'!$B:$B,$C79)</f>
        <v>320.31999999999994</v>
      </c>
      <c r="BL79" s="273">
        <f t="shared" si="26"/>
        <v>2082.08</v>
      </c>
      <c r="BM79" s="165"/>
      <c r="BN79" s="161" t="s">
        <v>166</v>
      </c>
      <c r="BO79" s="318">
        <f>SUMIFS('Projects_state-wise'!BJ:BJ,'Projects_state-wise'!$B:$B,$C79)</f>
        <v>320.32</v>
      </c>
      <c r="BP79" s="318">
        <f>SUMIFS('Projects_state-wise'!BK:BK,'Projects_state-wise'!$B:$B,$C79)</f>
        <v>720.72</v>
      </c>
      <c r="BQ79" s="318">
        <f>SUMIFS('Projects_state-wise'!BL:BL,'Projects_state-wise'!$B:$B,$C79)</f>
        <v>640.64</v>
      </c>
      <c r="BR79" s="318">
        <f>SUMIFS('Projects_state-wise'!BM:BM,'Projects_state-wise'!$B:$B,$C79)</f>
        <v>480.48</v>
      </c>
      <c r="BS79" s="318">
        <f>SUMIFS('Projects_state-wise'!BN:BN,'Projects_state-wise'!$B:$B,$C79)</f>
        <v>480.48</v>
      </c>
      <c r="BT79" s="318">
        <f>SUMIFS('Projects_state-wise'!BO:BO,'Projects_state-wise'!$B:$B,$C79)</f>
        <v>560.55999999999995</v>
      </c>
      <c r="BU79" s="318">
        <f>SUMIFS('Projects_state-wise'!BP:BP,'Projects_state-wise'!$B:$B,$C79)</f>
        <v>560.55999999999995</v>
      </c>
      <c r="BV79" s="318">
        <f>SUMIFS('Projects_state-wise'!BQ:BQ,'Projects_state-wise'!$B:$B,$C79)</f>
        <v>640.64</v>
      </c>
      <c r="BW79" s="318">
        <f>SUMIFS('Projects_state-wise'!BR:BR,'Projects_state-wise'!$B:$B,$C79)</f>
        <v>720.72</v>
      </c>
      <c r="BX79" s="318">
        <f>SUMIFS('Projects_state-wise'!BS:BS,'Projects_state-wise'!$B:$B,$C79)</f>
        <v>800.8</v>
      </c>
      <c r="BY79" s="318">
        <f>SUMIFS('Projects_state-wise'!BT:BT,'Projects_state-wise'!$B:$B,$C79)</f>
        <v>1121.1199999999999</v>
      </c>
      <c r="BZ79" s="318">
        <f>SUMIFS('Projects_state-wise'!BU:BU,'Projects_state-wise'!$B:$B,$C79)</f>
        <v>1281.28</v>
      </c>
      <c r="CA79" s="273">
        <f t="shared" si="28"/>
        <v>8328.32</v>
      </c>
      <c r="CB79" s="165"/>
      <c r="CC79" s="152"/>
      <c r="CD79" s="164"/>
      <c r="CE79" s="164"/>
      <c r="CF79" s="164"/>
      <c r="CG79" s="164"/>
      <c r="CH79" s="164"/>
      <c r="CI79" s="164"/>
      <c r="CJ79" s="164"/>
      <c r="CK79" s="164"/>
      <c r="CL79" s="164"/>
      <c r="CM79" s="164"/>
      <c r="CN79" s="164"/>
      <c r="CO79" s="164"/>
      <c r="CP79" s="164"/>
      <c r="CQ79" s="164"/>
      <c r="CR79" s="164"/>
      <c r="CS79" s="164"/>
      <c r="CT79" s="164"/>
      <c r="CU79" s="164"/>
      <c r="CV79" s="164"/>
      <c r="CW79" s="164"/>
      <c r="CX79" s="164"/>
      <c r="CY79" s="164"/>
      <c r="CZ79" s="164"/>
      <c r="DA79" s="298"/>
      <c r="DB79" s="304"/>
      <c r="DC79" s="304"/>
      <c r="DD79" s="304"/>
      <c r="DE79" s="304"/>
      <c r="DF79" s="304"/>
      <c r="DG79" s="304"/>
      <c r="DH79" s="304"/>
      <c r="DI79" s="304"/>
      <c r="DJ79" s="304"/>
      <c r="DK79" s="304"/>
      <c r="DL79" s="304"/>
      <c r="DM79" s="304"/>
      <c r="DN79" s="161" t="s">
        <v>167</v>
      </c>
      <c r="DO79" s="161" t="s">
        <v>167</v>
      </c>
      <c r="DP79" s="161" t="s">
        <v>167</v>
      </c>
      <c r="DQ79" s="161" t="s">
        <v>167</v>
      </c>
      <c r="DR79" s="161" t="s">
        <v>167</v>
      </c>
      <c r="DS79" s="161" t="s">
        <v>167</v>
      </c>
      <c r="DT79" s="161" t="s">
        <v>167</v>
      </c>
      <c r="DU79" s="161" t="s">
        <v>167</v>
      </c>
      <c r="DV79" s="161" t="s">
        <v>167</v>
      </c>
      <c r="DW79" s="161" t="s">
        <v>167</v>
      </c>
      <c r="DX79" s="161" t="s">
        <v>167</v>
      </c>
      <c r="DY79" s="161" t="s">
        <v>167</v>
      </c>
      <c r="DZ79" s="161" t="s">
        <v>166</v>
      </c>
      <c r="EA79" s="161" t="s">
        <v>166</v>
      </c>
      <c r="EB79" s="161" t="s">
        <v>166</v>
      </c>
      <c r="EC79" s="161" t="s">
        <v>166</v>
      </c>
      <c r="ED79" s="161" t="s">
        <v>166</v>
      </c>
      <c r="EE79" s="161" t="s">
        <v>166</v>
      </c>
      <c r="EF79" s="161" t="s">
        <v>166</v>
      </c>
      <c r="EG79" s="161" t="s">
        <v>166</v>
      </c>
      <c r="EH79" s="161" t="s">
        <v>166</v>
      </c>
      <c r="EI79" s="161" t="s">
        <v>166</v>
      </c>
      <c r="EJ79" s="161" t="s">
        <v>166</v>
      </c>
      <c r="EK79" s="161" t="s">
        <v>166</v>
      </c>
    </row>
    <row r="80" spans="1:141">
      <c r="A80" s="161" t="s">
        <v>329</v>
      </c>
      <c r="B80" s="162"/>
      <c r="C80" s="161" t="s">
        <v>350</v>
      </c>
      <c r="D80" s="178" t="s">
        <v>691</v>
      </c>
      <c r="E80" s="161" t="s">
        <v>692</v>
      </c>
      <c r="F80" s="161" t="s">
        <v>165</v>
      </c>
      <c r="G80" s="280"/>
      <c r="H80" s="280"/>
      <c r="I80" s="280"/>
      <c r="J80" s="280"/>
      <c r="K80" s="280"/>
      <c r="L80" s="280"/>
      <c r="M80" s="280"/>
      <c r="N80" s="276"/>
      <c r="O80" s="276"/>
      <c r="P80" s="276"/>
      <c r="Q80" s="276"/>
      <c r="R80" s="276"/>
      <c r="S80" s="277"/>
      <c r="T80" s="256"/>
      <c r="U80" s="258"/>
      <c r="V80" s="288"/>
      <c r="W80" s="288"/>
      <c r="X80" s="288"/>
      <c r="Y80" s="288"/>
      <c r="Z80" s="288"/>
      <c r="AA80" s="288"/>
      <c r="AB80" s="288"/>
      <c r="AC80" s="288"/>
      <c r="AD80" s="288"/>
      <c r="AE80" s="288"/>
      <c r="AF80" s="288"/>
      <c r="AG80" s="288"/>
      <c r="AH80" s="288"/>
      <c r="AI80" s="257"/>
      <c r="AJ80" s="258"/>
      <c r="AK80" s="288"/>
      <c r="AL80" s="288"/>
      <c r="AM80" s="288"/>
      <c r="AN80" s="288"/>
      <c r="AO80" s="288"/>
      <c r="AP80" s="288"/>
      <c r="AQ80" s="288"/>
      <c r="AR80" s="288"/>
      <c r="AS80" s="288"/>
      <c r="AT80" s="288"/>
      <c r="AU80" s="288"/>
      <c r="AV80" s="288"/>
      <c r="AW80" s="288"/>
      <c r="AX80" s="165"/>
      <c r="AY80" s="258"/>
      <c r="AZ80" s="318">
        <f>SUMIFS('Projects_state-wise'!AV:AV,'Projects_state-wise'!$B:$B,$C80)</f>
        <v>0</v>
      </c>
      <c r="BA80" s="318">
        <f>SUMIFS('Projects_state-wise'!AW:AW,'Projects_state-wise'!$B:$B,$C80)</f>
        <v>0</v>
      </c>
      <c r="BB80" s="318">
        <f>SUMIFS('Projects_state-wise'!AX:AX,'Projects_state-wise'!$B:$B,$C80)</f>
        <v>0</v>
      </c>
      <c r="BC80" s="318">
        <f>SUMIFS('Projects_state-wise'!AY:AY,'Projects_state-wise'!$B:$B,$C80)</f>
        <v>0</v>
      </c>
      <c r="BD80" s="318">
        <f>SUMIFS('Projects_state-wise'!AZ:AZ,'Projects_state-wise'!$B:$B,$C80)</f>
        <v>0</v>
      </c>
      <c r="BE80" s="318">
        <f>SUMIFS('Projects_state-wise'!BA:BA,'Projects_state-wise'!$B:$B,$C80)</f>
        <v>0</v>
      </c>
      <c r="BF80" s="318">
        <f>SUMIFS('Projects_state-wise'!BB:BB,'Projects_state-wise'!$B:$B,$C80)</f>
        <v>950.95</v>
      </c>
      <c r="BG80" s="318">
        <f>SUMIFS('Projects_state-wise'!BC:BC,'Projects_state-wise'!$B:$B,$C80)</f>
        <v>1001</v>
      </c>
      <c r="BH80" s="318">
        <f>SUMIFS('Projects_state-wise'!BD:BD,'Projects_state-wise'!$B:$B,$C80)</f>
        <v>1201.2</v>
      </c>
      <c r="BI80" s="318">
        <f>SUMIFS('Projects_state-wise'!BE:BE,'Projects_state-wise'!$B:$B,$C80)</f>
        <v>1351.35</v>
      </c>
      <c r="BJ80" s="318">
        <f>SUMIFS('Projects_state-wise'!BF:BF,'Projects_state-wise'!$B:$B,$C80)</f>
        <v>1601.6</v>
      </c>
      <c r="BK80" s="318">
        <f>SUMIFS('Projects_state-wise'!BG:BG,'Projects_state-wise'!$B:$B,$C80)</f>
        <v>1851.85</v>
      </c>
      <c r="BL80" s="273">
        <f t="shared" si="26"/>
        <v>7957.9500000000007</v>
      </c>
      <c r="BM80" s="165"/>
      <c r="BN80" s="181" t="s">
        <v>118</v>
      </c>
      <c r="BO80" s="318">
        <f>SUMIFS('Projects_state-wise'!BJ:BJ,'Projects_state-wise'!$B:$B,$C80)</f>
        <v>0</v>
      </c>
      <c r="BP80" s="318">
        <f>SUMIFS('Projects_state-wise'!BK:BK,'Projects_state-wise'!$B:$B,$C80)</f>
        <v>0</v>
      </c>
      <c r="BQ80" s="318">
        <f>SUMIFS('Projects_state-wise'!BL:BL,'Projects_state-wise'!$B:$B,$C80)</f>
        <v>0</v>
      </c>
      <c r="BR80" s="318">
        <f>SUMIFS('Projects_state-wise'!BM:BM,'Projects_state-wise'!$B:$B,$C80)</f>
        <v>0</v>
      </c>
      <c r="BS80" s="318">
        <f>SUMIFS('Projects_state-wise'!BN:BN,'Projects_state-wise'!$B:$B,$C80)</f>
        <v>0</v>
      </c>
      <c r="BT80" s="318">
        <f>SUMIFS('Projects_state-wise'!BO:BO,'Projects_state-wise'!$B:$B,$C80)</f>
        <v>0</v>
      </c>
      <c r="BU80" s="318">
        <f>SUMIFS('Projects_state-wise'!BP:BP,'Projects_state-wise'!$B:$B,$C80)</f>
        <v>950.95</v>
      </c>
      <c r="BV80" s="318">
        <f>SUMIFS('Projects_state-wise'!BQ:BQ,'Projects_state-wise'!$B:$B,$C80)</f>
        <v>1001</v>
      </c>
      <c r="BW80" s="318">
        <f>SUMIFS('Projects_state-wise'!BR:BR,'Projects_state-wise'!$B:$B,$C80)</f>
        <v>1201.2</v>
      </c>
      <c r="BX80" s="318">
        <f>SUMIFS('Projects_state-wise'!BS:BS,'Projects_state-wise'!$B:$B,$C80)</f>
        <v>1351.35</v>
      </c>
      <c r="BY80" s="318">
        <f>SUMIFS('Projects_state-wise'!BT:BT,'Projects_state-wise'!$B:$B,$C80)</f>
        <v>1601.6</v>
      </c>
      <c r="BZ80" s="318">
        <f>SUMIFS('Projects_state-wise'!BU:BU,'Projects_state-wise'!$B:$B,$C80)</f>
        <v>1851.85</v>
      </c>
      <c r="CA80" s="273">
        <f t="shared" si="28"/>
        <v>7957.9500000000007</v>
      </c>
      <c r="CB80" s="165"/>
      <c r="CC80" s="152"/>
      <c r="CD80" s="164"/>
      <c r="CE80" s="164"/>
      <c r="CF80" s="164"/>
      <c r="CG80" s="164"/>
      <c r="CH80" s="164"/>
      <c r="CI80" s="164"/>
      <c r="CJ80" s="164"/>
      <c r="CK80" s="164"/>
      <c r="CL80" s="164"/>
      <c r="CM80" s="164"/>
      <c r="CN80" s="164"/>
      <c r="CO80" s="164"/>
      <c r="CP80" s="164"/>
      <c r="CQ80" s="164"/>
      <c r="CR80" s="164"/>
      <c r="CS80" s="164"/>
      <c r="CT80" s="164"/>
      <c r="CU80" s="164"/>
      <c r="CV80" s="164"/>
      <c r="CW80" s="164"/>
      <c r="CX80" s="164"/>
      <c r="CY80" s="164"/>
      <c r="CZ80" s="164"/>
      <c r="DA80" s="298"/>
      <c r="DB80" s="304"/>
      <c r="DC80" s="304"/>
      <c r="DD80" s="304"/>
      <c r="DE80" s="304"/>
      <c r="DF80" s="304"/>
      <c r="DG80" s="304"/>
      <c r="DH80" s="304"/>
      <c r="DI80" s="304"/>
      <c r="DJ80" s="304"/>
      <c r="DK80" s="304"/>
      <c r="DL80" s="304"/>
      <c r="DM80" s="304"/>
      <c r="DN80" s="363" t="s">
        <v>170</v>
      </c>
      <c r="DO80" s="363" t="s">
        <v>170</v>
      </c>
      <c r="DP80" s="363" t="s">
        <v>170</v>
      </c>
      <c r="DQ80" s="363" t="s">
        <v>170</v>
      </c>
      <c r="DR80" s="363" t="s">
        <v>170</v>
      </c>
      <c r="DS80" s="363" t="s">
        <v>170</v>
      </c>
      <c r="DT80" s="363" t="s">
        <v>170</v>
      </c>
      <c r="DU80" s="363" t="s">
        <v>170</v>
      </c>
      <c r="DV80" s="363" t="s">
        <v>170</v>
      </c>
      <c r="DW80" s="363" t="s">
        <v>170</v>
      </c>
      <c r="DX80" s="363" t="s">
        <v>170</v>
      </c>
      <c r="DY80" s="363" t="s">
        <v>170</v>
      </c>
      <c r="DZ80" s="181" t="s">
        <v>118</v>
      </c>
      <c r="EA80" s="181" t="s">
        <v>118</v>
      </c>
      <c r="EB80" s="181" t="s">
        <v>118</v>
      </c>
      <c r="EC80" s="181" t="s">
        <v>118</v>
      </c>
      <c r="ED80" s="181" t="s">
        <v>118</v>
      </c>
      <c r="EE80" s="181" t="s">
        <v>118</v>
      </c>
      <c r="EF80" s="181" t="s">
        <v>118</v>
      </c>
      <c r="EG80" s="181" t="s">
        <v>118</v>
      </c>
      <c r="EH80" s="181" t="s">
        <v>118</v>
      </c>
      <c r="EI80" s="181" t="s">
        <v>118</v>
      </c>
      <c r="EJ80" s="181" t="s">
        <v>118</v>
      </c>
      <c r="EK80" s="181" t="s">
        <v>118</v>
      </c>
    </row>
    <row r="81" spans="1:141">
      <c r="A81" s="161" t="s">
        <v>330</v>
      </c>
      <c r="B81" s="162"/>
      <c r="C81" s="161" t="s">
        <v>359</v>
      </c>
      <c r="D81" s="178" t="s">
        <v>691</v>
      </c>
      <c r="E81" s="161" t="s">
        <v>692</v>
      </c>
      <c r="F81" s="161" t="s">
        <v>169</v>
      </c>
      <c r="G81" s="280"/>
      <c r="H81" s="280"/>
      <c r="I81" s="280"/>
      <c r="J81" s="280"/>
      <c r="K81" s="280"/>
      <c r="L81" s="280"/>
      <c r="M81" s="280"/>
      <c r="N81" s="276"/>
      <c r="O81" s="276"/>
      <c r="P81" s="276"/>
      <c r="Q81" s="276"/>
      <c r="R81" s="276"/>
      <c r="S81" s="277"/>
      <c r="T81" s="256"/>
      <c r="U81" s="258"/>
      <c r="V81" s="288"/>
      <c r="W81" s="288"/>
      <c r="X81" s="288"/>
      <c r="Y81" s="288"/>
      <c r="Z81" s="288"/>
      <c r="AA81" s="288"/>
      <c r="AB81" s="288"/>
      <c r="AC81" s="288"/>
      <c r="AD81" s="288"/>
      <c r="AE81" s="288"/>
      <c r="AF81" s="288"/>
      <c r="AG81" s="288"/>
      <c r="AH81" s="288"/>
      <c r="AI81" s="257"/>
      <c r="AJ81" s="258"/>
      <c r="AK81" s="288"/>
      <c r="AL81" s="288"/>
      <c r="AM81" s="288"/>
      <c r="AN81" s="288"/>
      <c r="AO81" s="288"/>
      <c r="AP81" s="288"/>
      <c r="AQ81" s="288"/>
      <c r="AR81" s="288"/>
      <c r="AS81" s="288"/>
      <c r="AT81" s="288"/>
      <c r="AU81" s="288"/>
      <c r="AV81" s="288"/>
      <c r="AW81" s="288"/>
      <c r="AX81" s="165"/>
      <c r="AY81" s="258"/>
      <c r="AZ81" s="318">
        <f>SUMIFS('Projects_state-wise'!AV:AV,'Projects_state-wise'!$B:$B,$C81)</f>
        <v>0</v>
      </c>
      <c r="BA81" s="318">
        <f>SUMIFS('Projects_state-wise'!AW:AW,'Projects_state-wise'!$B:$B,$C81)</f>
        <v>0</v>
      </c>
      <c r="BB81" s="318">
        <f>SUMIFS('Projects_state-wise'!AX:AX,'Projects_state-wise'!$B:$B,$C81)</f>
        <v>0</v>
      </c>
      <c r="BC81" s="318">
        <f>SUMIFS('Projects_state-wise'!AY:AY,'Projects_state-wise'!$B:$B,$C81)</f>
        <v>240.24</v>
      </c>
      <c r="BD81" s="318">
        <f>SUMIFS('Projects_state-wise'!AZ:AZ,'Projects_state-wise'!$B:$B,$C81)</f>
        <v>240.24</v>
      </c>
      <c r="BE81" s="318">
        <f>SUMIFS('Projects_state-wise'!BA:BA,'Projects_state-wise'!$B:$B,$C81)</f>
        <v>320.32</v>
      </c>
      <c r="BF81" s="318">
        <f>SUMIFS('Projects_state-wise'!BB:BB,'Projects_state-wise'!$B:$B,$C81)</f>
        <v>320.32</v>
      </c>
      <c r="BG81" s="318">
        <f>SUMIFS('Projects_state-wise'!BC:BC,'Projects_state-wise'!$B:$B,$C81)</f>
        <v>360.36</v>
      </c>
      <c r="BH81" s="318">
        <f>SUMIFS('Projects_state-wise'!BD:BD,'Projects_state-wise'!$B:$B,$C81)</f>
        <v>400.4</v>
      </c>
      <c r="BI81" s="318">
        <f>SUMIFS('Projects_state-wise'!BE:BE,'Projects_state-wise'!$B:$B,$C81)</f>
        <v>480.48</v>
      </c>
      <c r="BJ81" s="318">
        <f>SUMIFS('Projects_state-wise'!BF:BF,'Projects_state-wise'!$B:$B,$C81)</f>
        <v>560.55999999999995</v>
      </c>
      <c r="BK81" s="318">
        <f>SUMIFS('Projects_state-wise'!BG:BG,'Projects_state-wise'!$B:$B,$C81)</f>
        <v>680.68</v>
      </c>
      <c r="BL81" s="273">
        <f t="shared" si="26"/>
        <v>3603.6</v>
      </c>
      <c r="BM81" s="165"/>
      <c r="BN81" s="181" t="s">
        <v>118</v>
      </c>
      <c r="BO81" s="318">
        <f>SUMIFS('Projects_state-wise'!BJ:BJ,'Projects_state-wise'!$B:$B,$C81)</f>
        <v>0</v>
      </c>
      <c r="BP81" s="318">
        <f>SUMIFS('Projects_state-wise'!BK:BK,'Projects_state-wise'!$B:$B,$C81)</f>
        <v>0</v>
      </c>
      <c r="BQ81" s="318">
        <f>SUMIFS('Projects_state-wise'!BL:BL,'Projects_state-wise'!$B:$B,$C81)</f>
        <v>0</v>
      </c>
      <c r="BR81" s="318">
        <f>SUMIFS('Projects_state-wise'!BM:BM,'Projects_state-wise'!$B:$B,$C81)</f>
        <v>360.36</v>
      </c>
      <c r="BS81" s="318">
        <f>SUMIFS('Projects_state-wise'!BN:BN,'Projects_state-wise'!$B:$B,$C81)</f>
        <v>360.36</v>
      </c>
      <c r="BT81" s="318">
        <f>SUMIFS('Projects_state-wise'!BO:BO,'Projects_state-wise'!$B:$B,$C81)</f>
        <v>480.48</v>
      </c>
      <c r="BU81" s="318">
        <f>SUMIFS('Projects_state-wise'!BP:BP,'Projects_state-wise'!$B:$B,$C81)</f>
        <v>480.48</v>
      </c>
      <c r="BV81" s="318">
        <f>SUMIFS('Projects_state-wise'!BQ:BQ,'Projects_state-wise'!$B:$B,$C81)</f>
        <v>540.54</v>
      </c>
      <c r="BW81" s="318">
        <f>SUMIFS('Projects_state-wise'!BR:BR,'Projects_state-wise'!$B:$B,$C81)</f>
        <v>600.6</v>
      </c>
      <c r="BX81" s="318">
        <f>SUMIFS('Projects_state-wise'!BS:BS,'Projects_state-wise'!$B:$B,$C81)</f>
        <v>720.72</v>
      </c>
      <c r="BY81" s="318">
        <f>SUMIFS('Projects_state-wise'!BT:BT,'Projects_state-wise'!$B:$B,$C81)</f>
        <v>840.84</v>
      </c>
      <c r="BZ81" s="318">
        <f>SUMIFS('Projects_state-wise'!BU:BU,'Projects_state-wise'!$B:$B,$C81)</f>
        <v>1021.02</v>
      </c>
      <c r="CA81" s="273">
        <f t="shared" si="28"/>
        <v>5405.4</v>
      </c>
      <c r="CB81" s="165"/>
      <c r="CC81" s="152"/>
      <c r="CD81" s="164"/>
      <c r="CE81" s="164"/>
      <c r="CF81" s="164"/>
      <c r="CG81" s="164"/>
      <c r="CH81" s="164"/>
      <c r="CI81" s="164"/>
      <c r="CJ81" s="164"/>
      <c r="CK81" s="164"/>
      <c r="CL81" s="164"/>
      <c r="CM81" s="164"/>
      <c r="CN81" s="164"/>
      <c r="CO81" s="164"/>
      <c r="CP81" s="164"/>
      <c r="CQ81" s="164"/>
      <c r="CR81" s="164"/>
      <c r="CS81" s="164"/>
      <c r="CT81" s="164"/>
      <c r="CU81" s="164"/>
      <c r="CV81" s="164"/>
      <c r="CW81" s="164"/>
      <c r="CX81" s="164"/>
      <c r="CY81" s="164"/>
      <c r="CZ81" s="164"/>
      <c r="DA81" s="298"/>
      <c r="DB81" s="171"/>
      <c r="DC81" s="171"/>
      <c r="DD81" s="171"/>
      <c r="DE81" s="171"/>
      <c r="DF81" s="171"/>
      <c r="DG81" s="171"/>
      <c r="DH81" s="171"/>
      <c r="DI81" s="171"/>
      <c r="DJ81" s="171"/>
      <c r="DK81" s="171"/>
      <c r="DL81" s="171"/>
      <c r="DM81" s="171"/>
      <c r="DN81" s="333" t="s">
        <v>169</v>
      </c>
      <c r="DO81" s="333" t="s">
        <v>169</v>
      </c>
      <c r="DP81" s="333" t="s">
        <v>169</v>
      </c>
      <c r="DQ81" s="333" t="s">
        <v>169</v>
      </c>
      <c r="DR81" s="333" t="s">
        <v>169</v>
      </c>
      <c r="DS81" s="333" t="s">
        <v>169</v>
      </c>
      <c r="DT81" s="333" t="s">
        <v>169</v>
      </c>
      <c r="DU81" s="333" t="s">
        <v>169</v>
      </c>
      <c r="DV81" s="333" t="s">
        <v>169</v>
      </c>
      <c r="DW81" s="333" t="s">
        <v>169</v>
      </c>
      <c r="DX81" s="333" t="s">
        <v>169</v>
      </c>
      <c r="DY81" s="333" t="s">
        <v>169</v>
      </c>
      <c r="DZ81" s="333" t="s">
        <v>118</v>
      </c>
      <c r="EA81" s="333" t="s">
        <v>118</v>
      </c>
      <c r="EB81" s="333" t="s">
        <v>118</v>
      </c>
      <c r="EC81" s="333" t="s">
        <v>118</v>
      </c>
      <c r="ED81" s="333" t="s">
        <v>118</v>
      </c>
      <c r="EE81" s="333" t="s">
        <v>118</v>
      </c>
      <c r="EF81" s="333" t="s">
        <v>118</v>
      </c>
      <c r="EG81" s="333" t="s">
        <v>118</v>
      </c>
      <c r="EH81" s="333" t="s">
        <v>118</v>
      </c>
      <c r="EI81" s="333" t="s">
        <v>118</v>
      </c>
      <c r="EJ81" s="333" t="s">
        <v>118</v>
      </c>
      <c r="EK81" s="333" t="s">
        <v>118</v>
      </c>
    </row>
    <row r="82" spans="1:141">
      <c r="A82" s="161" t="s">
        <v>330</v>
      </c>
      <c r="B82" s="162"/>
      <c r="C82" s="161" t="s">
        <v>360</v>
      </c>
      <c r="D82" s="178" t="s">
        <v>691</v>
      </c>
      <c r="E82" s="161" t="s">
        <v>692</v>
      </c>
      <c r="F82" s="161" t="s">
        <v>169</v>
      </c>
      <c r="G82" s="280"/>
      <c r="H82" s="280"/>
      <c r="I82" s="280"/>
      <c r="J82" s="280"/>
      <c r="K82" s="280"/>
      <c r="L82" s="280"/>
      <c r="M82" s="280"/>
      <c r="N82" s="276"/>
      <c r="O82" s="276"/>
      <c r="P82" s="276"/>
      <c r="Q82" s="276"/>
      <c r="R82" s="276"/>
      <c r="S82" s="277"/>
      <c r="T82" s="256"/>
      <c r="U82" s="258"/>
      <c r="V82" s="288"/>
      <c r="W82" s="288"/>
      <c r="X82" s="288"/>
      <c r="Y82" s="288"/>
      <c r="Z82" s="288"/>
      <c r="AA82" s="288"/>
      <c r="AB82" s="288"/>
      <c r="AC82" s="288"/>
      <c r="AD82" s="288"/>
      <c r="AE82" s="288"/>
      <c r="AF82" s="288"/>
      <c r="AG82" s="288"/>
      <c r="AH82" s="288"/>
      <c r="AI82" s="257"/>
      <c r="AJ82" s="258"/>
      <c r="AK82" s="288"/>
      <c r="AL82" s="288"/>
      <c r="AM82" s="288"/>
      <c r="AN82" s="288"/>
      <c r="AO82" s="288"/>
      <c r="AP82" s="288"/>
      <c r="AQ82" s="288"/>
      <c r="AR82" s="288"/>
      <c r="AS82" s="288"/>
      <c r="AT82" s="288"/>
      <c r="AU82" s="288"/>
      <c r="AV82" s="288"/>
      <c r="AW82" s="288"/>
      <c r="AX82" s="165"/>
      <c r="AY82" s="258"/>
      <c r="AZ82" s="318">
        <f>SUMIFS('Projects_state-wise'!AV:AV,'Projects_state-wise'!$B:$B,$C82)</f>
        <v>0</v>
      </c>
      <c r="BA82" s="318">
        <f>SUMIFS('Projects_state-wise'!AW:AW,'Projects_state-wise'!$B:$B,$C82)</f>
        <v>0</v>
      </c>
      <c r="BB82" s="318">
        <f>SUMIFS('Projects_state-wise'!AX:AX,'Projects_state-wise'!$B:$B,$C82)</f>
        <v>0</v>
      </c>
      <c r="BC82" s="318">
        <f>SUMIFS('Projects_state-wise'!AY:AY,'Projects_state-wise'!$B:$B,$C82)</f>
        <v>0</v>
      </c>
      <c r="BD82" s="318">
        <f>SUMIFS('Projects_state-wise'!AZ:AZ,'Projects_state-wise'!$B:$B,$C82)</f>
        <v>0</v>
      </c>
      <c r="BE82" s="318">
        <f>SUMIFS('Projects_state-wise'!BA:BA,'Projects_state-wise'!$B:$B,$C82)</f>
        <v>0</v>
      </c>
      <c r="BF82" s="318">
        <f>SUMIFS('Projects_state-wise'!BB:BB,'Projects_state-wise'!$B:$B,$C82)</f>
        <v>0</v>
      </c>
      <c r="BG82" s="318">
        <f>SUMIFS('Projects_state-wise'!BC:BC,'Projects_state-wise'!$B:$B,$C82)</f>
        <v>0</v>
      </c>
      <c r="BH82" s="318">
        <f>SUMIFS('Projects_state-wise'!BD:BD,'Projects_state-wise'!$B:$B,$C82)</f>
        <v>0</v>
      </c>
      <c r="BI82" s="318">
        <f>SUMIFS('Projects_state-wise'!BE:BE,'Projects_state-wise'!$B:$B,$C82)</f>
        <v>0</v>
      </c>
      <c r="BJ82" s="318">
        <f>SUMIFS('Projects_state-wise'!BF:BF,'Projects_state-wise'!$B:$B,$C82)</f>
        <v>0</v>
      </c>
      <c r="BK82" s="318">
        <f>SUMIFS('Projects_state-wise'!BG:BG,'Projects_state-wise'!$B:$B,$C82)</f>
        <v>0</v>
      </c>
      <c r="BL82" s="273">
        <f t="shared" si="26"/>
        <v>0</v>
      </c>
      <c r="BM82" s="165"/>
      <c r="BN82" s="181" t="s">
        <v>118</v>
      </c>
      <c r="BO82" s="318">
        <f>SUMIFS('Projects_state-wise'!BJ:BJ,'Projects_state-wise'!$B:$B,$C82)</f>
        <v>0</v>
      </c>
      <c r="BP82" s="318">
        <f>SUMIFS('Projects_state-wise'!BK:BK,'Projects_state-wise'!$B:$B,$C82)</f>
        <v>0</v>
      </c>
      <c r="BQ82" s="318">
        <f>SUMIFS('Projects_state-wise'!BL:BL,'Projects_state-wise'!$B:$B,$C82)</f>
        <v>0</v>
      </c>
      <c r="BR82" s="318">
        <f>SUMIFS('Projects_state-wise'!BM:BM,'Projects_state-wise'!$B:$B,$C82)</f>
        <v>0</v>
      </c>
      <c r="BS82" s="318">
        <f>SUMIFS('Projects_state-wise'!BN:BN,'Projects_state-wise'!$B:$B,$C82)</f>
        <v>0</v>
      </c>
      <c r="BT82" s="318">
        <f>SUMIFS('Projects_state-wise'!BO:BO,'Projects_state-wise'!$B:$B,$C82)</f>
        <v>0</v>
      </c>
      <c r="BU82" s="318">
        <f>SUMIFS('Projects_state-wise'!BP:BP,'Projects_state-wise'!$B:$B,$C82)</f>
        <v>0</v>
      </c>
      <c r="BV82" s="318">
        <f>SUMIFS('Projects_state-wise'!BQ:BQ,'Projects_state-wise'!$B:$B,$C82)</f>
        <v>0</v>
      </c>
      <c r="BW82" s="318">
        <f>SUMIFS('Projects_state-wise'!BR:BR,'Projects_state-wise'!$B:$B,$C82)</f>
        <v>0</v>
      </c>
      <c r="BX82" s="318">
        <f>SUMIFS('Projects_state-wise'!BS:BS,'Projects_state-wise'!$B:$B,$C82)</f>
        <v>0</v>
      </c>
      <c r="BY82" s="318">
        <f>SUMIFS('Projects_state-wise'!BT:BT,'Projects_state-wise'!$B:$B,$C82)</f>
        <v>0</v>
      </c>
      <c r="BZ82" s="318">
        <f>SUMIFS('Projects_state-wise'!BU:BU,'Projects_state-wise'!$B:$B,$C82)</f>
        <v>0</v>
      </c>
      <c r="CA82" s="273">
        <f t="shared" si="28"/>
        <v>0</v>
      </c>
      <c r="CB82" s="165"/>
      <c r="CC82" s="152"/>
      <c r="CD82" s="164"/>
      <c r="CE82" s="164"/>
      <c r="CF82" s="164"/>
      <c r="CG82" s="164"/>
      <c r="CH82" s="164"/>
      <c r="CI82" s="164"/>
      <c r="CJ82" s="164"/>
      <c r="CK82" s="164"/>
      <c r="CL82" s="164"/>
      <c r="CM82" s="164"/>
      <c r="CN82" s="164"/>
      <c r="CO82" s="164"/>
      <c r="CP82" s="164"/>
      <c r="CQ82" s="164"/>
      <c r="CR82" s="164"/>
      <c r="CS82" s="164"/>
      <c r="CT82" s="164"/>
      <c r="CU82" s="164"/>
      <c r="CV82" s="164"/>
      <c r="CW82" s="164"/>
      <c r="CX82" s="164"/>
      <c r="CY82" s="164"/>
      <c r="CZ82" s="164"/>
      <c r="DA82" s="298"/>
      <c r="DB82" s="171"/>
      <c r="DC82" s="171"/>
      <c r="DD82" s="171"/>
      <c r="DE82" s="171"/>
      <c r="DF82" s="171"/>
      <c r="DG82" s="171"/>
      <c r="DH82" s="171"/>
      <c r="DI82" s="171"/>
      <c r="DJ82" s="171"/>
      <c r="DK82" s="171"/>
      <c r="DL82" s="171"/>
      <c r="DM82" s="171"/>
      <c r="DN82" s="333" t="s">
        <v>169</v>
      </c>
      <c r="DO82" s="333" t="s">
        <v>169</v>
      </c>
      <c r="DP82" s="333" t="s">
        <v>169</v>
      </c>
      <c r="DQ82" s="333" t="s">
        <v>169</v>
      </c>
      <c r="DR82" s="333" t="s">
        <v>169</v>
      </c>
      <c r="DS82" s="333" t="s">
        <v>169</v>
      </c>
      <c r="DT82" s="333" t="s">
        <v>169</v>
      </c>
      <c r="DU82" s="333" t="s">
        <v>169</v>
      </c>
      <c r="DV82" s="333" t="s">
        <v>169</v>
      </c>
      <c r="DW82" s="333" t="s">
        <v>169</v>
      </c>
      <c r="DX82" s="333" t="s">
        <v>169</v>
      </c>
      <c r="DY82" s="333" t="s">
        <v>169</v>
      </c>
      <c r="DZ82" s="333" t="s">
        <v>118</v>
      </c>
      <c r="EA82" s="333" t="s">
        <v>118</v>
      </c>
      <c r="EB82" s="333" t="s">
        <v>118</v>
      </c>
      <c r="EC82" s="333" t="s">
        <v>118</v>
      </c>
      <c r="ED82" s="333" t="s">
        <v>118</v>
      </c>
      <c r="EE82" s="333" t="s">
        <v>118</v>
      </c>
      <c r="EF82" s="333" t="s">
        <v>118</v>
      </c>
      <c r="EG82" s="333" t="s">
        <v>118</v>
      </c>
      <c r="EH82" s="333" t="s">
        <v>118</v>
      </c>
      <c r="EI82" s="333" t="s">
        <v>118</v>
      </c>
      <c r="EJ82" s="333" t="s">
        <v>118</v>
      </c>
      <c r="EK82" s="333" t="s">
        <v>118</v>
      </c>
    </row>
    <row r="83" spans="1:141">
      <c r="A83" s="161"/>
      <c r="B83" s="162"/>
      <c r="C83" s="161"/>
      <c r="D83" s="161"/>
      <c r="E83" s="161"/>
      <c r="F83" s="161"/>
      <c r="G83" s="280"/>
      <c r="H83" s="280"/>
      <c r="I83" s="280"/>
      <c r="J83" s="280"/>
      <c r="K83" s="280"/>
      <c r="L83" s="280"/>
      <c r="M83" s="280"/>
      <c r="N83" s="280"/>
      <c r="O83" s="280"/>
      <c r="P83" s="280"/>
      <c r="Q83" s="280"/>
      <c r="R83" s="280"/>
      <c r="S83" s="277"/>
      <c r="T83" s="256"/>
      <c r="U83" s="258"/>
      <c r="V83" s="288"/>
      <c r="W83" s="288"/>
      <c r="X83" s="288"/>
      <c r="Y83" s="288"/>
      <c r="Z83" s="288"/>
      <c r="AA83" s="288"/>
      <c r="AB83" s="288"/>
      <c r="AC83" s="288"/>
      <c r="AD83" s="288"/>
      <c r="AE83" s="288"/>
      <c r="AF83" s="288"/>
      <c r="AG83" s="288"/>
      <c r="AH83" s="288"/>
      <c r="AI83" s="257"/>
      <c r="AJ83" s="258"/>
      <c r="AK83" s="288"/>
      <c r="AL83" s="288"/>
      <c r="AM83" s="288"/>
      <c r="AN83" s="288"/>
      <c r="AO83" s="288"/>
      <c r="AP83" s="288"/>
      <c r="AQ83" s="288"/>
      <c r="AR83" s="288"/>
      <c r="AS83" s="288"/>
      <c r="AT83" s="288"/>
      <c r="AU83" s="288"/>
      <c r="AV83" s="288"/>
      <c r="AW83" s="288"/>
      <c r="AX83" s="165"/>
      <c r="AY83" s="258"/>
      <c r="AZ83" s="318"/>
      <c r="BA83" s="318"/>
      <c r="BB83" s="318"/>
      <c r="BC83" s="318"/>
      <c r="BD83" s="318"/>
      <c r="BE83" s="318"/>
      <c r="BF83" s="318"/>
      <c r="BG83" s="318"/>
      <c r="BH83" s="318"/>
      <c r="BI83" s="318"/>
      <c r="BJ83" s="318"/>
      <c r="BK83" s="318"/>
      <c r="BL83" s="273"/>
      <c r="BM83" s="165"/>
      <c r="BN83" s="258"/>
      <c r="BO83" s="318"/>
      <c r="BP83" s="318"/>
      <c r="BQ83" s="318"/>
      <c r="BR83" s="318"/>
      <c r="BS83" s="318"/>
      <c r="BT83" s="318"/>
      <c r="BU83" s="318"/>
      <c r="BV83" s="318"/>
      <c r="BW83" s="318"/>
      <c r="BX83" s="318"/>
      <c r="BY83" s="318"/>
      <c r="BZ83" s="318"/>
      <c r="CA83" s="273"/>
      <c r="CB83" s="165"/>
      <c r="CC83" s="152"/>
      <c r="CD83" s="164"/>
      <c r="CE83" s="164"/>
      <c r="CF83" s="164"/>
      <c r="CG83" s="164"/>
      <c r="CH83" s="164"/>
      <c r="CI83" s="164"/>
      <c r="CJ83" s="164"/>
      <c r="CK83" s="164"/>
      <c r="CL83" s="164"/>
      <c r="CM83" s="164"/>
      <c r="CN83" s="164"/>
      <c r="CO83" s="164"/>
      <c r="CP83" s="164"/>
      <c r="CQ83" s="164"/>
      <c r="CR83" s="164"/>
      <c r="CS83" s="164"/>
      <c r="CT83" s="164"/>
      <c r="CU83" s="164"/>
      <c r="CV83" s="164"/>
      <c r="CW83" s="164"/>
      <c r="CX83" s="164"/>
      <c r="CY83" s="164"/>
      <c r="CZ83" s="164"/>
      <c r="DA83" s="298"/>
      <c r="DB83" s="304"/>
      <c r="DC83" s="304"/>
      <c r="DD83" s="304"/>
      <c r="DE83" s="304"/>
      <c r="DF83" s="304"/>
      <c r="DG83" s="304"/>
      <c r="DH83" s="304"/>
      <c r="DI83" s="304"/>
      <c r="DJ83" s="304"/>
      <c r="DK83" s="304"/>
      <c r="DL83" s="304"/>
      <c r="DM83" s="304"/>
      <c r="DN83" s="363"/>
      <c r="DO83" s="363"/>
      <c r="DP83" s="363"/>
      <c r="DQ83" s="363"/>
      <c r="DR83" s="363"/>
      <c r="DS83" s="363"/>
      <c r="DT83" s="363"/>
      <c r="DU83" s="363"/>
      <c r="DV83" s="363"/>
      <c r="DW83" s="363"/>
      <c r="DX83" s="363"/>
      <c r="DY83" s="363"/>
      <c r="DZ83" s="181"/>
      <c r="EA83" s="181"/>
      <c r="EB83" s="181"/>
      <c r="EC83" s="181"/>
      <c r="ED83" s="181"/>
      <c r="EE83" s="181"/>
      <c r="EF83" s="181"/>
      <c r="EG83" s="181"/>
      <c r="EH83" s="181"/>
      <c r="EI83" s="181"/>
      <c r="EJ83" s="181"/>
      <c r="EK83" s="181"/>
    </row>
    <row r="84" spans="1:141">
      <c r="A84" s="161"/>
      <c r="B84" s="162"/>
      <c r="C84" s="161"/>
      <c r="D84" s="161"/>
      <c r="E84" s="161"/>
      <c r="F84" s="161"/>
      <c r="G84" s="280"/>
      <c r="H84" s="280"/>
      <c r="I84" s="280"/>
      <c r="J84" s="280"/>
      <c r="K84" s="280"/>
      <c r="L84" s="280"/>
      <c r="M84" s="280"/>
      <c r="N84" s="276"/>
      <c r="O84" s="276"/>
      <c r="P84" s="276"/>
      <c r="Q84" s="276"/>
      <c r="R84" s="276"/>
      <c r="S84" s="277"/>
      <c r="T84" s="256"/>
      <c r="U84" s="258"/>
      <c r="V84" s="288"/>
      <c r="W84" s="288"/>
      <c r="X84" s="288"/>
      <c r="Y84" s="288"/>
      <c r="Z84" s="288"/>
      <c r="AA84" s="288"/>
      <c r="AB84" s="288"/>
      <c r="AC84" s="288"/>
      <c r="AD84" s="288"/>
      <c r="AE84" s="288"/>
      <c r="AF84" s="288"/>
      <c r="AG84" s="288"/>
      <c r="AH84" s="288"/>
      <c r="AI84" s="257"/>
      <c r="AJ84" s="258"/>
      <c r="AK84" s="288"/>
      <c r="AL84" s="288"/>
      <c r="AM84" s="288"/>
      <c r="AN84" s="288"/>
      <c r="AO84" s="288"/>
      <c r="AP84" s="288"/>
      <c r="AQ84" s="288"/>
      <c r="AR84" s="288"/>
      <c r="AS84" s="288"/>
      <c r="AT84" s="288"/>
      <c r="AU84" s="288"/>
      <c r="AV84" s="288"/>
      <c r="AW84" s="288"/>
      <c r="AX84" s="165"/>
      <c r="AY84" s="258"/>
      <c r="AZ84" s="258"/>
      <c r="BA84" s="258"/>
      <c r="BB84" s="258"/>
      <c r="BC84" s="258"/>
      <c r="BD84" s="258"/>
      <c r="BE84" s="258"/>
      <c r="BF84" s="258"/>
      <c r="BG84" s="258"/>
      <c r="BH84" s="258"/>
      <c r="BI84" s="258"/>
      <c r="BJ84" s="258"/>
      <c r="BK84" s="258"/>
      <c r="BL84" s="258"/>
      <c r="BM84" s="165"/>
      <c r="BN84" s="258"/>
      <c r="BO84" s="258"/>
      <c r="BP84" s="258"/>
      <c r="BQ84" s="258"/>
      <c r="BR84" s="258"/>
      <c r="BS84" s="258"/>
      <c r="BT84" s="258"/>
      <c r="BU84" s="258"/>
      <c r="BV84" s="258"/>
      <c r="BW84" s="258"/>
      <c r="BX84" s="258"/>
      <c r="BY84" s="258"/>
      <c r="BZ84" s="258"/>
      <c r="CA84" s="258"/>
      <c r="CB84" s="165"/>
      <c r="CC84" s="152"/>
      <c r="CD84" s="164"/>
      <c r="CE84" s="164"/>
      <c r="CF84" s="164"/>
      <c r="CG84" s="164"/>
      <c r="CH84" s="164"/>
      <c r="CI84" s="164"/>
      <c r="CJ84" s="164"/>
      <c r="CK84" s="164"/>
      <c r="CL84" s="164"/>
      <c r="CM84" s="164"/>
      <c r="CN84" s="164"/>
      <c r="CO84" s="164"/>
      <c r="CP84" s="164"/>
      <c r="CQ84" s="164"/>
      <c r="CR84" s="164"/>
      <c r="CS84" s="164"/>
      <c r="CT84" s="164"/>
      <c r="CU84" s="164"/>
      <c r="CV84" s="164"/>
      <c r="CW84" s="164"/>
      <c r="CX84" s="164"/>
      <c r="CY84" s="164"/>
      <c r="CZ84" s="164"/>
      <c r="DA84" s="298"/>
      <c r="DB84" s="304"/>
      <c r="DC84" s="304"/>
      <c r="DD84" s="304"/>
      <c r="DE84" s="304"/>
      <c r="DF84" s="304"/>
      <c r="DG84" s="304"/>
      <c r="DH84" s="304"/>
      <c r="DI84" s="304"/>
      <c r="DJ84" s="304"/>
      <c r="DK84" s="304"/>
      <c r="DL84" s="304"/>
      <c r="DM84" s="304"/>
      <c r="DN84" s="303"/>
      <c r="DO84" s="303"/>
      <c r="DP84" s="303"/>
      <c r="DQ84" s="303"/>
      <c r="DR84" s="303"/>
      <c r="DS84" s="303"/>
      <c r="DT84" s="303"/>
      <c r="DU84" s="303"/>
      <c r="DV84" s="303"/>
      <c r="DW84" s="303"/>
      <c r="DX84" s="303"/>
      <c r="DY84" s="328"/>
      <c r="DZ84" s="303"/>
      <c r="EA84" s="303"/>
      <c r="EB84" s="303"/>
      <c r="EC84" s="303"/>
      <c r="ED84" s="303"/>
      <c r="EE84" s="303"/>
      <c r="EF84" s="303"/>
      <c r="EG84" s="303"/>
      <c r="EH84" s="303"/>
      <c r="EI84" s="303"/>
      <c r="EJ84" s="303"/>
      <c r="EK84" s="303"/>
    </row>
    <row r="85" spans="1:141">
      <c r="A85" s="161"/>
      <c r="B85" s="162"/>
      <c r="C85" s="161"/>
      <c r="D85" s="161"/>
      <c r="E85" s="161"/>
      <c r="F85" s="161"/>
      <c r="G85" s="280"/>
      <c r="H85" s="280"/>
      <c r="I85" s="280"/>
      <c r="J85" s="280"/>
      <c r="K85" s="280"/>
      <c r="L85" s="280"/>
      <c r="M85" s="280"/>
      <c r="N85" s="276"/>
      <c r="O85" s="276"/>
      <c r="P85" s="276"/>
      <c r="Q85" s="276"/>
      <c r="R85" s="276"/>
      <c r="S85" s="277"/>
      <c r="T85" s="256"/>
      <c r="U85" s="258"/>
      <c r="V85" s="288"/>
      <c r="W85" s="288"/>
      <c r="X85" s="288"/>
      <c r="Y85" s="288"/>
      <c r="Z85" s="288"/>
      <c r="AA85" s="288"/>
      <c r="AB85" s="288"/>
      <c r="AC85" s="288"/>
      <c r="AD85" s="288"/>
      <c r="AE85" s="288"/>
      <c r="AF85" s="288"/>
      <c r="AG85" s="288"/>
      <c r="AH85" s="288"/>
      <c r="AI85" s="257"/>
      <c r="AJ85" s="258"/>
      <c r="AK85" s="288"/>
      <c r="AL85" s="288"/>
      <c r="AM85" s="288"/>
      <c r="AN85" s="288"/>
      <c r="AO85" s="288"/>
      <c r="AP85" s="288"/>
      <c r="AQ85" s="288"/>
      <c r="AR85" s="288"/>
      <c r="AS85" s="288"/>
      <c r="AT85" s="288"/>
      <c r="AU85" s="288"/>
      <c r="AV85" s="288"/>
      <c r="AW85" s="288"/>
      <c r="AX85" s="165"/>
      <c r="AY85" s="258"/>
      <c r="AZ85" s="258"/>
      <c r="BA85" s="258"/>
      <c r="BB85" s="258"/>
      <c r="BC85" s="258"/>
      <c r="BD85" s="258"/>
      <c r="BE85" s="258"/>
      <c r="BF85" s="258"/>
      <c r="BG85" s="258"/>
      <c r="BH85" s="258"/>
      <c r="BI85" s="258"/>
      <c r="BJ85" s="258"/>
      <c r="BK85" s="258"/>
      <c r="BL85" s="258"/>
      <c r="BM85" s="165"/>
      <c r="BN85" s="258"/>
      <c r="BO85" s="258"/>
      <c r="BP85" s="258"/>
      <c r="BQ85" s="258"/>
      <c r="BR85" s="258"/>
      <c r="BS85" s="258"/>
      <c r="BT85" s="258"/>
      <c r="BU85" s="258"/>
      <c r="BV85" s="258"/>
      <c r="BW85" s="258"/>
      <c r="BX85" s="258"/>
      <c r="BY85" s="258"/>
      <c r="BZ85" s="258"/>
      <c r="CA85" s="258"/>
      <c r="CB85" s="165"/>
      <c r="CC85" s="152"/>
      <c r="CD85" s="164"/>
      <c r="CE85" s="164"/>
      <c r="CF85" s="164"/>
      <c r="CG85" s="164"/>
      <c r="CH85" s="164"/>
      <c r="CI85" s="164"/>
      <c r="CJ85" s="164"/>
      <c r="CK85" s="164"/>
      <c r="CL85" s="164"/>
      <c r="CM85" s="164"/>
      <c r="CN85" s="164"/>
      <c r="CO85" s="164"/>
      <c r="CP85" s="164"/>
      <c r="CQ85" s="164"/>
      <c r="CR85" s="164"/>
      <c r="CS85" s="164"/>
      <c r="CT85" s="164"/>
      <c r="CU85" s="164"/>
      <c r="CV85" s="164"/>
      <c r="CW85" s="164"/>
      <c r="CX85" s="164"/>
      <c r="CY85" s="164"/>
      <c r="CZ85" s="164"/>
      <c r="DA85" s="298"/>
      <c r="DB85" s="304"/>
      <c r="DC85" s="304"/>
      <c r="DD85" s="304"/>
      <c r="DE85" s="304"/>
      <c r="DF85" s="304"/>
      <c r="DG85" s="304"/>
      <c r="DH85" s="304"/>
      <c r="DI85" s="304"/>
      <c r="DJ85" s="304"/>
      <c r="DK85" s="304"/>
      <c r="DL85" s="304"/>
      <c r="DM85" s="304"/>
      <c r="DN85" s="303"/>
      <c r="DO85" s="303"/>
      <c r="DP85" s="303"/>
      <c r="DQ85" s="303"/>
      <c r="DR85" s="303"/>
      <c r="DS85" s="303"/>
      <c r="DT85" s="303"/>
      <c r="DU85" s="303"/>
      <c r="DV85" s="303"/>
      <c r="DW85" s="303"/>
      <c r="DX85" s="303"/>
      <c r="DY85" s="328"/>
      <c r="DZ85" s="303"/>
      <c r="EA85" s="303"/>
      <c r="EB85" s="303"/>
      <c r="EC85" s="303"/>
      <c r="ED85" s="303"/>
      <c r="EE85" s="303"/>
      <c r="EF85" s="303"/>
      <c r="EG85" s="303"/>
      <c r="EH85" s="303"/>
      <c r="EI85" s="303"/>
      <c r="EJ85" s="303"/>
      <c r="EK85" s="303"/>
    </row>
    <row r="86" spans="1:141">
      <c r="A86" s="161"/>
      <c r="B86" s="162"/>
      <c r="C86" s="161"/>
      <c r="D86" s="161"/>
      <c r="E86" s="161"/>
      <c r="F86" s="161"/>
      <c r="G86" s="280"/>
      <c r="H86" s="280"/>
      <c r="I86" s="280"/>
      <c r="J86" s="280"/>
      <c r="K86" s="280"/>
      <c r="L86" s="280"/>
      <c r="M86" s="280"/>
      <c r="N86" s="276"/>
      <c r="O86" s="276"/>
      <c r="P86" s="276"/>
      <c r="Q86" s="276"/>
      <c r="R86" s="276"/>
      <c r="S86" s="277"/>
      <c r="T86" s="256"/>
      <c r="U86" s="258"/>
      <c r="V86" s="288"/>
      <c r="W86" s="288"/>
      <c r="X86" s="288"/>
      <c r="Y86" s="288"/>
      <c r="Z86" s="288"/>
      <c r="AA86" s="288"/>
      <c r="AB86" s="288"/>
      <c r="AC86" s="288"/>
      <c r="AD86" s="288"/>
      <c r="AE86" s="288"/>
      <c r="AF86" s="288"/>
      <c r="AG86" s="288"/>
      <c r="AH86" s="288"/>
      <c r="AI86" s="257"/>
      <c r="AJ86" s="258"/>
      <c r="AK86" s="288"/>
      <c r="AL86" s="288"/>
      <c r="AM86" s="288"/>
      <c r="AN86" s="288"/>
      <c r="AO86" s="288"/>
      <c r="AP86" s="288"/>
      <c r="AQ86" s="288"/>
      <c r="AR86" s="288"/>
      <c r="AS86" s="288"/>
      <c r="AT86" s="288"/>
      <c r="AU86" s="288"/>
      <c r="AV86" s="288"/>
      <c r="AW86" s="288"/>
      <c r="AX86" s="165"/>
      <c r="AY86" s="258"/>
      <c r="AZ86" s="258"/>
      <c r="BA86" s="258"/>
      <c r="BB86" s="258"/>
      <c r="BC86" s="258"/>
      <c r="BD86" s="258"/>
      <c r="BE86" s="258"/>
      <c r="BF86" s="258"/>
      <c r="BG86" s="258"/>
      <c r="BH86" s="258"/>
      <c r="BI86" s="258"/>
      <c r="BJ86" s="258"/>
      <c r="BK86" s="258"/>
      <c r="BL86" s="258"/>
      <c r="BM86" s="165"/>
      <c r="BN86" s="258"/>
      <c r="BO86" s="258"/>
      <c r="BP86" s="258"/>
      <c r="BQ86" s="258"/>
      <c r="BR86" s="258"/>
      <c r="BS86" s="258"/>
      <c r="BT86" s="258"/>
      <c r="BU86" s="258"/>
      <c r="BV86" s="258"/>
      <c r="BW86" s="258"/>
      <c r="BX86" s="258"/>
      <c r="BY86" s="258"/>
      <c r="BZ86" s="258"/>
      <c r="CA86" s="258"/>
      <c r="CB86" s="165"/>
      <c r="CC86" s="152"/>
      <c r="CD86" s="164"/>
      <c r="CE86" s="164"/>
      <c r="CF86" s="164"/>
      <c r="CG86" s="164"/>
      <c r="CH86" s="164"/>
      <c r="CI86" s="164"/>
      <c r="CJ86" s="164"/>
      <c r="CK86" s="164"/>
      <c r="CL86" s="164"/>
      <c r="CM86" s="164"/>
      <c r="CN86" s="164"/>
      <c r="CO86" s="164"/>
      <c r="CP86" s="164"/>
      <c r="CQ86" s="164"/>
      <c r="CR86" s="164"/>
      <c r="CS86" s="164"/>
      <c r="CT86" s="164"/>
      <c r="CU86" s="164"/>
      <c r="CV86" s="164"/>
      <c r="CW86" s="164"/>
      <c r="CX86" s="164"/>
      <c r="CY86" s="164"/>
      <c r="CZ86" s="164"/>
      <c r="DA86" s="298"/>
      <c r="DB86" s="304"/>
      <c r="DC86" s="304"/>
      <c r="DD86" s="304"/>
      <c r="DE86" s="304"/>
      <c r="DF86" s="304"/>
      <c r="DG86" s="304"/>
      <c r="DH86" s="304"/>
      <c r="DI86" s="304"/>
      <c r="DJ86" s="304"/>
      <c r="DK86" s="304"/>
      <c r="DL86" s="304"/>
      <c r="DM86" s="304"/>
      <c r="DN86" s="303"/>
      <c r="DO86" s="303"/>
      <c r="DP86" s="303"/>
      <c r="DQ86" s="303"/>
      <c r="DR86" s="303"/>
      <c r="DS86" s="303"/>
      <c r="DT86" s="303"/>
      <c r="DU86" s="303"/>
      <c r="DV86" s="303"/>
      <c r="DW86" s="303"/>
      <c r="DX86" s="303"/>
      <c r="DY86" s="328"/>
      <c r="DZ86" s="303"/>
      <c r="EA86" s="303"/>
      <c r="EB86" s="303"/>
      <c r="EC86" s="303"/>
      <c r="ED86" s="303"/>
      <c r="EE86" s="303"/>
      <c r="EF86" s="303"/>
      <c r="EG86" s="303"/>
      <c r="EH86" s="303"/>
      <c r="EI86" s="303"/>
      <c r="EJ86" s="303"/>
      <c r="EK86" s="303"/>
    </row>
    <row r="87" spans="1:141">
      <c r="A87" s="161"/>
      <c r="B87" s="162"/>
      <c r="C87" s="161"/>
      <c r="D87" s="161"/>
      <c r="E87" s="161"/>
      <c r="F87" s="161"/>
      <c r="G87" s="281"/>
      <c r="H87" s="281"/>
      <c r="I87" s="281"/>
      <c r="J87" s="281"/>
      <c r="K87" s="281"/>
      <c r="L87" s="281"/>
      <c r="M87" s="281"/>
      <c r="N87" s="282"/>
      <c r="O87" s="276"/>
      <c r="P87" s="276"/>
      <c r="Q87" s="276"/>
      <c r="R87" s="276"/>
      <c r="S87" s="277"/>
      <c r="T87" s="256"/>
      <c r="U87" s="258"/>
      <c r="V87" s="288"/>
      <c r="W87" s="288"/>
      <c r="X87" s="288"/>
      <c r="Y87" s="288"/>
      <c r="Z87" s="288"/>
      <c r="AA87" s="288"/>
      <c r="AB87" s="288"/>
      <c r="AC87" s="288"/>
      <c r="AD87" s="288"/>
      <c r="AE87" s="288"/>
      <c r="AF87" s="288"/>
      <c r="AG87" s="288"/>
      <c r="AH87" s="288"/>
      <c r="AI87" s="257"/>
      <c r="AJ87" s="258"/>
      <c r="AK87" s="288"/>
      <c r="AL87" s="288"/>
      <c r="AM87" s="288"/>
      <c r="AN87" s="288"/>
      <c r="AO87" s="288"/>
      <c r="AP87" s="288"/>
      <c r="AQ87" s="288"/>
      <c r="AR87" s="288"/>
      <c r="AS87" s="288"/>
      <c r="AT87" s="288"/>
      <c r="AU87" s="288"/>
      <c r="AV87" s="288"/>
      <c r="AW87" s="288"/>
      <c r="AX87" s="165"/>
      <c r="AY87" s="258"/>
      <c r="AZ87" s="258"/>
      <c r="BA87" s="258"/>
      <c r="BB87" s="258"/>
      <c r="BC87" s="258"/>
      <c r="BD87" s="258"/>
      <c r="BE87" s="258"/>
      <c r="BF87" s="258"/>
      <c r="BG87" s="258"/>
      <c r="BH87" s="258"/>
      <c r="BI87" s="258"/>
      <c r="BJ87" s="258"/>
      <c r="BK87" s="258"/>
      <c r="BL87" s="258"/>
      <c r="BM87" s="165"/>
      <c r="BN87" s="258"/>
      <c r="BO87" s="258"/>
      <c r="BP87" s="258"/>
      <c r="BQ87" s="258"/>
      <c r="BR87" s="258"/>
      <c r="BS87" s="258"/>
      <c r="BT87" s="258"/>
      <c r="BU87" s="258"/>
      <c r="BV87" s="258"/>
      <c r="BW87" s="258"/>
      <c r="BX87" s="258"/>
      <c r="BY87" s="258"/>
      <c r="BZ87" s="258"/>
      <c r="CA87" s="258"/>
      <c r="CB87" s="165"/>
      <c r="CC87" s="152"/>
      <c r="CD87" s="164"/>
      <c r="CE87" s="164"/>
      <c r="CF87" s="164"/>
      <c r="CG87" s="164"/>
      <c r="CH87" s="164"/>
      <c r="CI87" s="164"/>
      <c r="CJ87" s="164"/>
      <c r="CK87" s="164"/>
      <c r="CL87" s="164"/>
      <c r="CM87" s="164"/>
      <c r="CN87" s="164"/>
      <c r="CO87" s="164"/>
      <c r="CP87" s="164"/>
      <c r="CQ87" s="164"/>
      <c r="CR87" s="164"/>
      <c r="CS87" s="164"/>
      <c r="CT87" s="164"/>
      <c r="CU87" s="164"/>
      <c r="CV87" s="164"/>
      <c r="CW87" s="164"/>
      <c r="CX87" s="164"/>
      <c r="CY87" s="164"/>
      <c r="CZ87" s="164"/>
      <c r="DA87" s="298"/>
      <c r="DB87" s="304"/>
      <c r="DC87" s="304"/>
      <c r="DD87" s="304"/>
      <c r="DE87" s="304"/>
      <c r="DF87" s="304"/>
      <c r="DG87" s="304"/>
      <c r="DH87" s="304"/>
      <c r="DI87" s="304"/>
      <c r="DJ87" s="304"/>
      <c r="DK87" s="304"/>
      <c r="DL87" s="304"/>
      <c r="DM87" s="304"/>
      <c r="DN87" s="303"/>
      <c r="DO87" s="303"/>
      <c r="DP87" s="303"/>
      <c r="DQ87" s="303"/>
      <c r="DR87" s="303"/>
      <c r="DS87" s="303"/>
      <c r="DT87" s="303"/>
      <c r="DU87" s="303"/>
      <c r="DV87" s="303"/>
      <c r="DW87" s="303"/>
      <c r="DX87" s="303"/>
      <c r="DY87" s="328"/>
      <c r="DZ87" s="303"/>
      <c r="EA87" s="303"/>
      <c r="EB87" s="303"/>
      <c r="EC87" s="303"/>
      <c r="ED87" s="303"/>
      <c r="EE87" s="303"/>
      <c r="EF87" s="303"/>
      <c r="EG87" s="303"/>
      <c r="EH87" s="303"/>
      <c r="EI87" s="303"/>
      <c r="EJ87" s="303"/>
      <c r="EK87" s="303"/>
    </row>
    <row r="88" spans="1:141">
      <c r="A88" s="161"/>
      <c r="B88" s="162"/>
      <c r="C88" s="161"/>
      <c r="D88" s="161"/>
      <c r="E88" s="161"/>
      <c r="F88" s="161"/>
      <c r="G88" s="281"/>
      <c r="H88" s="281"/>
      <c r="I88" s="281"/>
      <c r="J88" s="281"/>
      <c r="K88" s="281"/>
      <c r="L88" s="281"/>
      <c r="M88" s="281"/>
      <c r="N88" s="282"/>
      <c r="O88" s="276"/>
      <c r="P88" s="276"/>
      <c r="Q88" s="276"/>
      <c r="R88" s="276"/>
      <c r="S88" s="277"/>
      <c r="T88" s="256"/>
      <c r="U88" s="258"/>
      <c r="V88" s="288"/>
      <c r="W88" s="288"/>
      <c r="X88" s="288"/>
      <c r="Y88" s="288"/>
      <c r="Z88" s="288"/>
      <c r="AA88" s="288"/>
      <c r="AB88" s="288"/>
      <c r="AC88" s="288"/>
      <c r="AD88" s="288"/>
      <c r="AE88" s="288"/>
      <c r="AF88" s="288"/>
      <c r="AG88" s="288"/>
      <c r="AH88" s="288"/>
      <c r="AI88" s="257"/>
      <c r="AJ88" s="258"/>
      <c r="AK88" s="288"/>
      <c r="AL88" s="288"/>
      <c r="AM88" s="288"/>
      <c r="AN88" s="288"/>
      <c r="AO88" s="288"/>
      <c r="AP88" s="288"/>
      <c r="AQ88" s="288"/>
      <c r="AR88" s="288"/>
      <c r="AS88" s="288"/>
      <c r="AT88" s="288"/>
      <c r="AU88" s="288"/>
      <c r="AV88" s="288"/>
      <c r="AW88" s="288"/>
      <c r="AX88" s="165"/>
      <c r="AY88" s="258"/>
      <c r="AZ88" s="258"/>
      <c r="BA88" s="258"/>
      <c r="BB88" s="258"/>
      <c r="BC88" s="258"/>
      <c r="BD88" s="258"/>
      <c r="BE88" s="258"/>
      <c r="BF88" s="258"/>
      <c r="BG88" s="258"/>
      <c r="BH88" s="258"/>
      <c r="BI88" s="258"/>
      <c r="BJ88" s="258"/>
      <c r="BK88" s="258"/>
      <c r="BL88" s="258"/>
      <c r="BM88" s="165"/>
      <c r="BN88" s="258"/>
      <c r="BO88" s="258"/>
      <c r="BP88" s="258"/>
      <c r="BQ88" s="258"/>
      <c r="BR88" s="258"/>
      <c r="BS88" s="258"/>
      <c r="BT88" s="258"/>
      <c r="BU88" s="258"/>
      <c r="BV88" s="258"/>
      <c r="BW88" s="258"/>
      <c r="BX88" s="258"/>
      <c r="BY88" s="258"/>
      <c r="BZ88" s="258"/>
      <c r="CA88" s="258"/>
      <c r="CB88" s="165"/>
      <c r="CC88" s="152"/>
      <c r="CD88" s="164"/>
      <c r="CE88" s="164"/>
      <c r="CF88" s="164"/>
      <c r="CG88" s="164"/>
      <c r="CH88" s="164"/>
      <c r="CI88" s="164"/>
      <c r="CJ88" s="164"/>
      <c r="CK88" s="164"/>
      <c r="CL88" s="164"/>
      <c r="CM88" s="164"/>
      <c r="CN88" s="164"/>
      <c r="CO88" s="164"/>
      <c r="CP88" s="164"/>
      <c r="CQ88" s="164"/>
      <c r="CR88" s="164"/>
      <c r="CS88" s="164"/>
      <c r="CT88" s="164"/>
      <c r="CU88" s="164"/>
      <c r="CV88" s="164"/>
      <c r="CW88" s="164"/>
      <c r="CX88" s="164"/>
      <c r="CY88" s="164"/>
      <c r="CZ88" s="164"/>
      <c r="DA88" s="298"/>
      <c r="DB88" s="304"/>
      <c r="DC88" s="304"/>
      <c r="DD88" s="304"/>
      <c r="DE88" s="304"/>
      <c r="DF88" s="304"/>
      <c r="DG88" s="304"/>
      <c r="DH88" s="304"/>
      <c r="DI88" s="304"/>
      <c r="DJ88" s="304"/>
      <c r="DK88" s="304"/>
      <c r="DL88" s="304"/>
      <c r="DM88" s="304"/>
      <c r="DN88" s="303"/>
      <c r="DO88" s="303"/>
      <c r="DP88" s="303"/>
      <c r="DQ88" s="303"/>
      <c r="DR88" s="303"/>
      <c r="DS88" s="303"/>
      <c r="DT88" s="303"/>
      <c r="DU88" s="303"/>
      <c r="DV88" s="303"/>
      <c r="DW88" s="303"/>
      <c r="DX88" s="303"/>
      <c r="DY88" s="328"/>
      <c r="DZ88" s="303"/>
      <c r="EA88" s="303"/>
      <c r="EB88" s="303"/>
      <c r="EC88" s="303"/>
      <c r="ED88" s="303"/>
      <c r="EE88" s="303"/>
      <c r="EF88" s="303"/>
      <c r="EG88" s="303"/>
      <c r="EH88" s="303"/>
      <c r="EI88" s="303"/>
      <c r="EJ88" s="303"/>
      <c r="EK88" s="303"/>
    </row>
    <row r="89" spans="1:141">
      <c r="A89" s="161"/>
      <c r="B89" s="162"/>
      <c r="C89" s="161"/>
      <c r="D89" s="161"/>
      <c r="E89" s="161"/>
      <c r="F89" s="161"/>
      <c r="G89" s="281"/>
      <c r="H89" s="281"/>
      <c r="I89" s="281"/>
      <c r="J89" s="281"/>
      <c r="K89" s="281"/>
      <c r="L89" s="281"/>
      <c r="M89" s="281"/>
      <c r="N89" s="282"/>
      <c r="O89" s="276"/>
      <c r="P89" s="276"/>
      <c r="Q89" s="276"/>
      <c r="R89" s="276"/>
      <c r="S89" s="277"/>
      <c r="T89" s="256"/>
      <c r="U89" s="258"/>
      <c r="V89" s="288"/>
      <c r="W89" s="288"/>
      <c r="X89" s="288"/>
      <c r="Y89" s="288"/>
      <c r="Z89" s="288"/>
      <c r="AA89" s="288"/>
      <c r="AB89" s="288"/>
      <c r="AC89" s="288"/>
      <c r="AD89" s="288"/>
      <c r="AE89" s="288"/>
      <c r="AF89" s="288"/>
      <c r="AG89" s="288"/>
      <c r="AH89" s="288"/>
      <c r="AI89" s="257"/>
      <c r="AJ89" s="258"/>
      <c r="AK89" s="288"/>
      <c r="AL89" s="288"/>
      <c r="AM89" s="288"/>
      <c r="AN89" s="288"/>
      <c r="AO89" s="288"/>
      <c r="AP89" s="288"/>
      <c r="AQ89" s="288"/>
      <c r="AR89" s="288"/>
      <c r="AS89" s="288"/>
      <c r="AT89" s="288"/>
      <c r="AU89" s="288"/>
      <c r="AV89" s="288"/>
      <c r="AW89" s="288"/>
      <c r="AX89" s="165"/>
      <c r="AY89" s="258"/>
      <c r="AZ89" s="258"/>
      <c r="BA89" s="258"/>
      <c r="BB89" s="258"/>
      <c r="BC89" s="258"/>
      <c r="BD89" s="258"/>
      <c r="BE89" s="258"/>
      <c r="BF89" s="258"/>
      <c r="BG89" s="258"/>
      <c r="BH89" s="258"/>
      <c r="BI89" s="258"/>
      <c r="BJ89" s="258"/>
      <c r="BK89" s="258"/>
      <c r="BL89" s="258"/>
      <c r="BM89" s="165"/>
      <c r="BN89" s="258"/>
      <c r="BO89" s="258"/>
      <c r="BP89" s="258"/>
      <c r="BQ89" s="258"/>
      <c r="BR89" s="258"/>
      <c r="BS89" s="258"/>
      <c r="BT89" s="258"/>
      <c r="BU89" s="258"/>
      <c r="BV89" s="258"/>
      <c r="BW89" s="258"/>
      <c r="BX89" s="258"/>
      <c r="BY89" s="258"/>
      <c r="BZ89" s="258"/>
      <c r="CA89" s="258"/>
      <c r="CB89" s="165"/>
      <c r="CC89" s="152"/>
      <c r="CD89" s="164"/>
      <c r="CE89" s="164"/>
      <c r="CF89" s="164"/>
      <c r="CG89" s="164"/>
      <c r="CH89" s="164"/>
      <c r="CI89" s="164"/>
      <c r="CJ89" s="164"/>
      <c r="CK89" s="164"/>
      <c r="CL89" s="164"/>
      <c r="CM89" s="164"/>
      <c r="CN89" s="164"/>
      <c r="CO89" s="164"/>
      <c r="CP89" s="164"/>
      <c r="CQ89" s="164"/>
      <c r="CR89" s="164"/>
      <c r="CS89" s="164"/>
      <c r="CT89" s="164"/>
      <c r="CU89" s="164"/>
      <c r="CV89" s="164"/>
      <c r="CW89" s="164"/>
      <c r="CX89" s="164"/>
      <c r="CY89" s="164"/>
      <c r="CZ89" s="164"/>
      <c r="DA89" s="298"/>
      <c r="DB89" s="304"/>
      <c r="DC89" s="304"/>
      <c r="DD89" s="304"/>
      <c r="DE89" s="304"/>
      <c r="DF89" s="304"/>
      <c r="DG89" s="304"/>
      <c r="DH89" s="304"/>
      <c r="DI89" s="304"/>
      <c r="DJ89" s="304"/>
      <c r="DK89" s="304"/>
      <c r="DL89" s="304"/>
      <c r="DM89" s="304"/>
      <c r="DN89" s="303"/>
      <c r="DO89" s="303"/>
      <c r="DP89" s="303"/>
      <c r="DQ89" s="303"/>
      <c r="DR89" s="303"/>
      <c r="DS89" s="303"/>
      <c r="DT89" s="303"/>
      <c r="DU89" s="303"/>
      <c r="DV89" s="303"/>
      <c r="DW89" s="303"/>
      <c r="DX89" s="303"/>
      <c r="DY89" s="328"/>
      <c r="DZ89" s="303"/>
      <c r="EA89" s="303"/>
      <c r="EB89" s="303"/>
      <c r="EC89" s="303"/>
      <c r="ED89" s="303"/>
      <c r="EE89" s="303"/>
      <c r="EF89" s="303"/>
      <c r="EG89" s="303"/>
      <c r="EH89" s="303"/>
      <c r="EI89" s="303"/>
      <c r="EJ89" s="303"/>
      <c r="EK89" s="303"/>
    </row>
    <row r="90" spans="1:141">
      <c r="A90" s="161"/>
      <c r="B90" s="162"/>
      <c r="C90" s="161"/>
      <c r="D90" s="161"/>
      <c r="E90" s="161"/>
      <c r="F90" s="161"/>
      <c r="G90" s="281"/>
      <c r="H90" s="281"/>
      <c r="I90" s="281"/>
      <c r="J90" s="281"/>
      <c r="K90" s="281"/>
      <c r="L90" s="281"/>
      <c r="M90" s="281"/>
      <c r="N90" s="282"/>
      <c r="O90" s="276"/>
      <c r="P90" s="276"/>
      <c r="Q90" s="276"/>
      <c r="R90" s="276"/>
      <c r="S90" s="277"/>
      <c r="T90" s="256"/>
      <c r="U90" s="261"/>
      <c r="V90" s="289"/>
      <c r="W90" s="289"/>
      <c r="X90" s="289"/>
      <c r="Y90" s="289"/>
      <c r="Z90" s="289"/>
      <c r="AA90" s="289"/>
      <c r="AB90" s="289"/>
      <c r="AC90" s="289"/>
      <c r="AD90" s="289"/>
      <c r="AE90" s="289"/>
      <c r="AF90" s="289"/>
      <c r="AG90" s="289"/>
      <c r="AH90" s="289"/>
      <c r="AI90" s="257"/>
      <c r="AJ90" s="258"/>
      <c r="AK90" s="288"/>
      <c r="AL90" s="288"/>
      <c r="AM90" s="288"/>
      <c r="AN90" s="288"/>
      <c r="AO90" s="288"/>
      <c r="AP90" s="288"/>
      <c r="AQ90" s="288"/>
      <c r="AR90" s="288"/>
      <c r="AS90" s="288"/>
      <c r="AT90" s="288"/>
      <c r="AU90" s="288"/>
      <c r="AV90" s="288"/>
      <c r="AW90" s="288"/>
      <c r="AX90" s="165"/>
      <c r="AY90" s="258"/>
      <c r="AZ90" s="258"/>
      <c r="BA90" s="258"/>
      <c r="BB90" s="258"/>
      <c r="BC90" s="258"/>
      <c r="BD90" s="258"/>
      <c r="BE90" s="258"/>
      <c r="BF90" s="258"/>
      <c r="BG90" s="258"/>
      <c r="BH90" s="258"/>
      <c r="BI90" s="258"/>
      <c r="BJ90" s="258"/>
      <c r="BK90" s="258"/>
      <c r="BL90" s="258"/>
      <c r="BM90" s="165"/>
      <c r="BN90" s="258"/>
      <c r="BO90" s="258"/>
      <c r="BP90" s="258"/>
      <c r="BQ90" s="258"/>
      <c r="BR90" s="258"/>
      <c r="BS90" s="258"/>
      <c r="BT90" s="258"/>
      <c r="BU90" s="258"/>
      <c r="BV90" s="258"/>
      <c r="BW90" s="258"/>
      <c r="BX90" s="258"/>
      <c r="BY90" s="258"/>
      <c r="BZ90" s="258"/>
      <c r="CA90" s="258"/>
      <c r="CB90" s="165"/>
      <c r="CC90" s="152"/>
      <c r="CD90" s="164"/>
      <c r="CE90" s="164"/>
      <c r="CF90" s="164"/>
      <c r="CG90" s="164"/>
      <c r="CH90" s="164"/>
      <c r="CI90" s="164"/>
      <c r="CJ90" s="164"/>
      <c r="CK90" s="164"/>
      <c r="CL90" s="164"/>
      <c r="CM90" s="164"/>
      <c r="CN90" s="164"/>
      <c r="CO90" s="164"/>
      <c r="CP90" s="164"/>
      <c r="CQ90" s="164"/>
      <c r="CR90" s="164"/>
      <c r="CS90" s="164"/>
      <c r="CT90" s="164"/>
      <c r="CU90" s="164"/>
      <c r="CV90" s="164"/>
      <c r="CW90" s="164"/>
      <c r="CX90" s="164"/>
      <c r="CY90" s="164"/>
      <c r="CZ90" s="164"/>
      <c r="DA90" s="298"/>
      <c r="DB90" s="304"/>
      <c r="DC90" s="304"/>
      <c r="DD90" s="304"/>
      <c r="DE90" s="304"/>
      <c r="DF90" s="304"/>
      <c r="DG90" s="304"/>
      <c r="DH90" s="304"/>
      <c r="DI90" s="304"/>
      <c r="DJ90" s="304"/>
      <c r="DK90" s="304"/>
      <c r="DL90" s="304"/>
      <c r="DM90" s="304"/>
      <c r="DN90" s="303"/>
      <c r="DO90" s="303"/>
      <c r="DP90" s="303"/>
      <c r="DQ90" s="303"/>
      <c r="DR90" s="303"/>
      <c r="DS90" s="303"/>
      <c r="DT90" s="303"/>
      <c r="DU90" s="303"/>
      <c r="DV90" s="303"/>
      <c r="DW90" s="303"/>
      <c r="DX90" s="303"/>
      <c r="DY90" s="328"/>
      <c r="DZ90" s="303"/>
      <c r="EA90" s="303"/>
      <c r="EB90" s="303"/>
      <c r="EC90" s="303"/>
      <c r="ED90" s="303"/>
      <c r="EE90" s="303"/>
      <c r="EF90" s="303"/>
      <c r="EG90" s="303"/>
      <c r="EH90" s="303"/>
      <c r="EI90" s="303"/>
      <c r="EJ90" s="303"/>
      <c r="EK90" s="303"/>
    </row>
    <row r="91" spans="1:141">
      <c r="A91" s="718" t="s">
        <v>120</v>
      </c>
      <c r="B91" s="719"/>
      <c r="C91" s="719"/>
      <c r="D91" s="719"/>
      <c r="E91" s="719"/>
      <c r="F91" s="720"/>
      <c r="G91" s="183"/>
      <c r="H91" s="183"/>
      <c r="I91" s="183"/>
      <c r="J91" s="183"/>
      <c r="K91" s="183"/>
      <c r="L91" s="183"/>
      <c r="M91" s="183"/>
      <c r="N91" s="183"/>
      <c r="O91" s="183"/>
      <c r="P91" s="183"/>
      <c r="Q91" s="183"/>
      <c r="R91" s="183"/>
      <c r="S91" s="183"/>
      <c r="T91" s="257"/>
      <c r="U91" s="260"/>
      <c r="V91" s="169"/>
      <c r="W91" s="169"/>
      <c r="X91" s="169"/>
      <c r="Y91" s="169"/>
      <c r="Z91" s="169"/>
      <c r="AA91" s="169"/>
      <c r="AB91" s="169"/>
      <c r="AC91" s="169"/>
      <c r="AD91" s="169"/>
      <c r="AE91" s="169"/>
      <c r="AF91" s="169"/>
      <c r="AG91" s="169"/>
      <c r="AH91" s="169"/>
      <c r="AI91" s="263"/>
      <c r="AJ91" s="260"/>
      <c r="AK91" s="169"/>
      <c r="AL91" s="169"/>
      <c r="AM91" s="169"/>
      <c r="AN91" s="169"/>
      <c r="AO91" s="169"/>
      <c r="AP91" s="169"/>
      <c r="AQ91" s="169"/>
      <c r="AR91" s="169"/>
      <c r="AS91" s="169"/>
      <c r="AT91" s="169"/>
      <c r="AU91" s="169"/>
      <c r="AV91" s="169"/>
      <c r="AW91" s="169"/>
      <c r="AX91" s="180"/>
      <c r="AY91" s="260"/>
      <c r="AZ91" s="319">
        <f>SUM(AZ63:AZ90)</f>
        <v>2547.5449999999996</v>
      </c>
      <c r="BA91" s="187">
        <f t="shared" ref="BA91:BL91" si="34">SUM(BA63:BA90)</f>
        <v>2727.7249999999995</v>
      </c>
      <c r="BB91" s="187">
        <f t="shared" si="34"/>
        <v>2742.74</v>
      </c>
      <c r="BC91" s="187">
        <f t="shared" si="34"/>
        <v>2397.3949999999995</v>
      </c>
      <c r="BD91" s="187">
        <f t="shared" si="34"/>
        <v>2212.2099999999991</v>
      </c>
      <c r="BE91" s="187">
        <f t="shared" si="34"/>
        <v>2112.1099999999997</v>
      </c>
      <c r="BF91" s="187">
        <f t="shared" si="34"/>
        <v>3133.1299999999997</v>
      </c>
      <c r="BG91" s="187">
        <f t="shared" si="34"/>
        <v>3588.5849999999996</v>
      </c>
      <c r="BH91" s="187">
        <f t="shared" si="34"/>
        <v>4109.1049999999996</v>
      </c>
      <c r="BI91" s="187">
        <f t="shared" si="34"/>
        <v>4869.8649999999998</v>
      </c>
      <c r="BJ91" s="187">
        <f t="shared" si="34"/>
        <v>5995.989999999998</v>
      </c>
      <c r="BK91" s="187">
        <f t="shared" si="34"/>
        <v>7147.1399999999994</v>
      </c>
      <c r="BL91" s="187">
        <f t="shared" si="34"/>
        <v>43583.54</v>
      </c>
      <c r="BM91" s="180"/>
      <c r="BN91" s="260"/>
      <c r="BO91" s="187">
        <f>SUM(BO63:BO90)</f>
        <v>9364.3549999999977</v>
      </c>
      <c r="BP91" s="187">
        <f t="shared" ref="BP91" si="35">SUM(BP63:BP90)</f>
        <v>10885.874999999998</v>
      </c>
      <c r="BQ91" s="187">
        <f t="shared" ref="BQ91" si="36">SUM(BQ63:BQ90)</f>
        <v>10470.459999999997</v>
      </c>
      <c r="BR91" s="187">
        <f t="shared" ref="BR91" si="37">SUM(BR63:BR90)</f>
        <v>7912.9050000000016</v>
      </c>
      <c r="BS91" s="187">
        <f t="shared" ref="BS91" si="38">SUM(BS63:BS90)</f>
        <v>7197.19</v>
      </c>
      <c r="BT91" s="187">
        <f t="shared" ref="BT91" si="39">SUM(BT63:BT90)</f>
        <v>6896.8899999999994</v>
      </c>
      <c r="BU91" s="187">
        <f t="shared" ref="BU91" si="40">SUM(BU63:BU90)</f>
        <v>7577.57</v>
      </c>
      <c r="BV91" s="187">
        <f t="shared" ref="BV91" si="41">SUM(BV63:BV90)</f>
        <v>8923.9150000000009</v>
      </c>
      <c r="BW91" s="187">
        <f t="shared" ref="BW91" si="42">SUM(BW63:BW90)</f>
        <v>11206.195</v>
      </c>
      <c r="BX91" s="187">
        <f t="shared" ref="BX91" si="43">SUM(BX63:BX90)</f>
        <v>13948.934999999998</v>
      </c>
      <c r="BY91" s="187">
        <f t="shared" ref="BY91" si="44">SUM(BY63:BY90)</f>
        <v>17127.11</v>
      </c>
      <c r="BZ91" s="187">
        <f t="shared" ref="BZ91" si="45">SUM(BZ63:BZ90)</f>
        <v>20580.559999999998</v>
      </c>
      <c r="CA91" s="187">
        <f t="shared" ref="CA91" si="46">SUM(CA63:CA90)</f>
        <v>132091.96000000002</v>
      </c>
      <c r="CB91" s="180"/>
      <c r="CC91" s="152"/>
      <c r="CD91" s="164">
        <v>0</v>
      </c>
      <c r="CE91" s="164">
        <v>0</v>
      </c>
      <c r="CF91" s="164">
        <v>0</v>
      </c>
      <c r="CG91" s="164">
        <v>0</v>
      </c>
      <c r="CH91" s="164">
        <v>0</v>
      </c>
      <c r="CI91" s="164">
        <v>0</v>
      </c>
      <c r="CJ91" s="164">
        <v>0</v>
      </c>
      <c r="CK91" s="164">
        <v>0</v>
      </c>
      <c r="CL91" s="164">
        <v>0</v>
      </c>
      <c r="CM91" s="164">
        <v>0</v>
      </c>
      <c r="CN91" s="164">
        <v>0</v>
      </c>
      <c r="CO91" s="164">
        <v>0</v>
      </c>
      <c r="CP91" s="164">
        <v>0</v>
      </c>
      <c r="CQ91" s="164">
        <v>0</v>
      </c>
      <c r="CR91" s="164">
        <v>0</v>
      </c>
      <c r="CS91" s="164">
        <v>0</v>
      </c>
      <c r="CT91" s="164">
        <v>0</v>
      </c>
      <c r="CU91" s="164">
        <v>0</v>
      </c>
      <c r="CV91" s="164">
        <v>0</v>
      </c>
      <c r="CW91" s="164">
        <v>0</v>
      </c>
      <c r="CX91" s="164">
        <v>0</v>
      </c>
      <c r="CY91" s="164">
        <v>0</v>
      </c>
      <c r="CZ91" s="164">
        <v>0</v>
      </c>
      <c r="DA91" s="164">
        <v>0</v>
      </c>
    </row>
    <row r="92" spans="1:141">
      <c r="A92" s="152" t="s">
        <v>695</v>
      </c>
      <c r="B92" s="153"/>
      <c r="C92" s="152"/>
      <c r="D92" s="152"/>
      <c r="E92" s="152"/>
      <c r="F92" s="152"/>
      <c r="G92" s="274"/>
      <c r="H92" s="274"/>
      <c r="I92" s="274"/>
      <c r="J92" s="274"/>
      <c r="K92" s="274"/>
      <c r="L92" s="274"/>
      <c r="M92" s="274"/>
      <c r="N92" s="274"/>
      <c r="O92" s="274"/>
      <c r="P92" s="274"/>
      <c r="Q92" s="274"/>
      <c r="R92" s="274"/>
      <c r="S92" s="274"/>
      <c r="T92" s="152"/>
      <c r="U92" s="152"/>
      <c r="V92" s="274"/>
      <c r="W92" s="274"/>
      <c r="X92" s="274"/>
      <c r="Y92" s="274"/>
      <c r="Z92" s="274"/>
      <c r="AA92" s="274"/>
      <c r="AB92" s="274"/>
      <c r="AC92" s="274"/>
      <c r="AD92" s="274"/>
      <c r="AE92" s="274"/>
      <c r="AF92" s="274"/>
      <c r="AG92" s="274"/>
      <c r="AH92" s="274"/>
      <c r="AI92" s="152"/>
      <c r="AJ92" s="152"/>
      <c r="AK92" s="274"/>
      <c r="AL92" s="274"/>
      <c r="AM92" s="274"/>
      <c r="AN92" s="274"/>
      <c r="AO92" s="274"/>
      <c r="AP92" s="274"/>
      <c r="AQ92" s="274"/>
      <c r="AR92" s="274"/>
      <c r="AS92" s="274"/>
      <c r="AT92" s="274"/>
      <c r="AU92" s="274"/>
      <c r="AV92" s="274"/>
      <c r="AW92" s="274"/>
      <c r="AX92" s="152"/>
      <c r="AY92" s="152"/>
      <c r="AZ92" s="152"/>
      <c r="BA92" s="152"/>
      <c r="BB92" s="152"/>
      <c r="BC92" s="152"/>
      <c r="BD92" s="152"/>
      <c r="BE92" s="152"/>
      <c r="BF92" s="152"/>
      <c r="BG92" s="152"/>
      <c r="BH92" s="152"/>
      <c r="BI92" s="152"/>
      <c r="BJ92" s="152"/>
      <c r="BK92" s="152"/>
      <c r="BL92" s="152"/>
      <c r="BM92" s="152"/>
      <c r="BN92" s="152"/>
      <c r="BO92" s="152"/>
      <c r="BP92" s="152"/>
      <c r="BQ92" s="152"/>
      <c r="BR92" s="152"/>
      <c r="BS92" s="152"/>
      <c r="BT92" s="152"/>
      <c r="BU92" s="152"/>
      <c r="BV92" s="152"/>
      <c r="BW92" s="152"/>
      <c r="BX92" s="152"/>
      <c r="BY92" s="152"/>
      <c r="BZ92" s="152"/>
      <c r="CA92" s="152"/>
      <c r="CB92" s="152"/>
      <c r="CC92" s="152"/>
      <c r="CD92" s="152"/>
      <c r="CE92" s="152"/>
      <c r="CF92" s="152"/>
      <c r="CG92" s="152"/>
      <c r="CH92" s="152"/>
      <c r="CI92" s="152"/>
      <c r="CJ92" s="152"/>
      <c r="CK92" s="152"/>
      <c r="CL92" s="152"/>
      <c r="CM92" s="152"/>
      <c r="CN92" s="152"/>
      <c r="CO92" s="152"/>
      <c r="CP92" s="152"/>
      <c r="CQ92" s="152"/>
      <c r="CR92" s="152"/>
      <c r="CS92" s="152"/>
      <c r="CT92" s="152"/>
      <c r="CU92" s="152"/>
      <c r="CV92" s="152"/>
      <c r="CW92" s="152"/>
      <c r="CX92" s="152"/>
      <c r="CY92" s="152"/>
      <c r="CZ92" s="152"/>
      <c r="DA92" s="152"/>
    </row>
    <row r="93" spans="1:141">
      <c r="A93" s="721" t="s">
        <v>120</v>
      </c>
      <c r="B93" s="721"/>
      <c r="C93" s="721"/>
      <c r="D93" s="721"/>
      <c r="E93" s="721"/>
      <c r="F93" s="721"/>
      <c r="G93" s="265"/>
      <c r="H93" s="265"/>
      <c r="I93" s="265"/>
      <c r="J93" s="265"/>
      <c r="K93" s="265"/>
      <c r="L93" s="265"/>
      <c r="M93" s="265"/>
      <c r="N93" s="265"/>
      <c r="O93" s="265"/>
      <c r="P93" s="265"/>
      <c r="Q93" s="265"/>
      <c r="R93" s="265"/>
      <c r="S93" s="265"/>
      <c r="T93" s="264"/>
      <c r="U93" s="264"/>
      <c r="V93" s="265"/>
      <c r="W93" s="265"/>
      <c r="X93" s="265"/>
      <c r="Y93" s="265"/>
      <c r="Z93" s="265"/>
      <c r="AA93" s="265"/>
      <c r="AB93" s="265"/>
      <c r="AC93" s="265"/>
      <c r="AD93" s="265"/>
      <c r="AE93" s="265"/>
      <c r="AF93" s="265"/>
      <c r="AG93" s="265"/>
      <c r="AH93" s="265"/>
      <c r="AI93" s="264"/>
      <c r="AJ93" s="264"/>
      <c r="AK93" s="265"/>
      <c r="AL93" s="265"/>
      <c r="AM93" s="265"/>
      <c r="AN93" s="265"/>
      <c r="AO93" s="265"/>
      <c r="AP93" s="265"/>
      <c r="AQ93" s="265"/>
      <c r="AR93" s="265"/>
      <c r="AS93" s="265"/>
      <c r="AT93" s="265"/>
      <c r="AU93" s="265"/>
      <c r="AV93" s="265"/>
      <c r="AW93" s="265"/>
      <c r="AX93" s="265"/>
      <c r="AY93" s="264"/>
      <c r="AZ93" s="264"/>
      <c r="BA93" s="264"/>
      <c r="BB93" s="264"/>
      <c r="BC93" s="264"/>
      <c r="BD93" s="264"/>
      <c r="BE93" s="264"/>
      <c r="BF93" s="264"/>
      <c r="BG93" s="264"/>
      <c r="BH93" s="264"/>
      <c r="BI93" s="264"/>
      <c r="BJ93" s="264"/>
      <c r="BK93" s="264"/>
      <c r="BL93" s="264"/>
      <c r="BM93" s="265"/>
      <c r="BN93" s="264"/>
      <c r="BO93" s="264"/>
      <c r="BP93" s="264"/>
      <c r="BQ93" s="264"/>
      <c r="BR93" s="264"/>
      <c r="BS93" s="264"/>
      <c r="BT93" s="264"/>
      <c r="BU93" s="264"/>
      <c r="BV93" s="264"/>
      <c r="BW93" s="264"/>
      <c r="BX93" s="264"/>
      <c r="BY93" s="264"/>
      <c r="BZ93" s="264"/>
      <c r="CA93" s="264"/>
      <c r="CB93" s="265"/>
      <c r="CC93" s="152"/>
      <c r="CD93" s="152"/>
      <c r="CE93" s="152"/>
      <c r="CF93" s="152"/>
      <c r="CG93" s="152"/>
      <c r="CH93" s="152"/>
      <c r="CI93" s="152"/>
      <c r="CJ93" s="152"/>
      <c r="CK93" s="152"/>
      <c r="CL93" s="152"/>
      <c r="CM93" s="152"/>
      <c r="CN93" s="152"/>
      <c r="CO93" s="152"/>
      <c r="CP93" s="152"/>
      <c r="CQ93" s="152"/>
      <c r="CR93" s="152"/>
      <c r="CS93" s="152"/>
      <c r="CT93" s="152"/>
      <c r="CU93" s="152"/>
      <c r="CV93" s="152"/>
      <c r="CW93" s="152"/>
      <c r="CX93" s="152"/>
      <c r="CY93" s="152"/>
      <c r="CZ93" s="152"/>
      <c r="DA93" s="152"/>
    </row>
    <row r="94" spans="1:141">
      <c r="A94" s="152" t="s">
        <v>695</v>
      </c>
      <c r="B94" s="153"/>
      <c r="C94" s="152"/>
      <c r="D94" s="152"/>
      <c r="E94" s="152"/>
      <c r="F94" s="152"/>
      <c r="G94" s="274"/>
      <c r="H94" s="274"/>
      <c r="I94" s="274"/>
      <c r="J94" s="274"/>
      <c r="K94" s="274"/>
      <c r="L94" s="274"/>
      <c r="M94" s="274"/>
      <c r="N94" s="274"/>
      <c r="O94" s="274"/>
      <c r="P94" s="274"/>
      <c r="Q94" s="274"/>
      <c r="R94" s="274"/>
      <c r="S94" s="274"/>
      <c r="T94" s="152"/>
      <c r="U94" s="152"/>
      <c r="V94" s="274"/>
      <c r="W94" s="274"/>
      <c r="X94" s="274"/>
      <c r="Y94" s="274"/>
      <c r="Z94" s="274"/>
      <c r="AA94" s="274"/>
      <c r="AB94" s="274"/>
      <c r="AC94" s="274"/>
      <c r="AD94" s="274"/>
      <c r="AE94" s="274"/>
      <c r="AF94" s="274"/>
      <c r="AG94" s="274"/>
      <c r="AH94" s="274"/>
      <c r="AI94" s="152"/>
      <c r="AJ94" s="152"/>
      <c r="AK94" s="274"/>
      <c r="AL94" s="274"/>
      <c r="AM94" s="274"/>
      <c r="AN94" s="274"/>
      <c r="AO94" s="274"/>
      <c r="AP94" s="274"/>
      <c r="AQ94" s="274"/>
      <c r="AR94" s="274"/>
      <c r="AS94" s="274"/>
      <c r="AT94" s="274"/>
      <c r="AU94" s="274"/>
      <c r="AV94" s="274"/>
      <c r="AW94" s="274"/>
      <c r="AX94" s="152"/>
      <c r="AY94" s="152"/>
      <c r="AZ94" s="152"/>
      <c r="BA94" s="152"/>
      <c r="BB94" s="152"/>
      <c r="BC94" s="152"/>
      <c r="BD94" s="152"/>
      <c r="BE94" s="152"/>
      <c r="BF94" s="152"/>
      <c r="BG94" s="152"/>
      <c r="BH94" s="152"/>
      <c r="BI94" s="152"/>
      <c r="BJ94" s="152"/>
      <c r="BK94" s="152"/>
      <c r="BL94" s="152"/>
      <c r="BM94" s="152"/>
      <c r="BN94" s="152"/>
      <c r="BO94" s="152"/>
      <c r="BP94" s="152"/>
      <c r="BQ94" s="152"/>
      <c r="BR94" s="152"/>
      <c r="BS94" s="152"/>
      <c r="BT94" s="152"/>
      <c r="BU94" s="152"/>
      <c r="BV94" s="152"/>
      <c r="BW94" s="152"/>
      <c r="BX94" s="152"/>
      <c r="BY94" s="152"/>
      <c r="BZ94" s="152"/>
      <c r="CA94" s="152"/>
      <c r="CB94" s="152"/>
      <c r="CC94" s="152"/>
      <c r="CD94" s="152"/>
      <c r="CE94" s="152"/>
      <c r="CF94" s="152"/>
      <c r="CG94" s="152"/>
      <c r="CH94" s="152"/>
      <c r="CI94" s="152"/>
      <c r="CJ94" s="152"/>
      <c r="CK94" s="152"/>
      <c r="CL94" s="152"/>
      <c r="CM94" s="152"/>
      <c r="CN94" s="152"/>
      <c r="CO94" s="152"/>
      <c r="CP94" s="152"/>
      <c r="CQ94" s="152"/>
      <c r="CR94" s="152"/>
      <c r="CS94" s="152"/>
      <c r="CT94" s="152"/>
      <c r="CU94" s="152"/>
      <c r="CV94" s="152"/>
      <c r="CW94" s="152"/>
      <c r="CX94" s="152"/>
      <c r="CY94" s="152"/>
      <c r="CZ94" s="152"/>
      <c r="DA94" s="152"/>
    </row>
    <row r="95" spans="1:141">
      <c r="A95" s="152" t="s">
        <v>695</v>
      </c>
      <c r="B95" s="153"/>
      <c r="C95" s="152"/>
      <c r="D95" s="152"/>
      <c r="E95" s="152"/>
      <c r="F95" s="152"/>
      <c r="G95" s="274"/>
      <c r="H95" s="274"/>
      <c r="I95" s="274"/>
      <c r="J95" s="274"/>
      <c r="K95" s="274"/>
      <c r="L95" s="274"/>
      <c r="M95" s="274"/>
      <c r="N95" s="274"/>
      <c r="O95" s="274"/>
      <c r="P95" s="274"/>
      <c r="Q95" s="274"/>
      <c r="R95" s="274"/>
      <c r="S95" s="274"/>
      <c r="T95" s="152"/>
      <c r="U95" s="152"/>
      <c r="V95" s="274"/>
      <c r="W95" s="274"/>
      <c r="X95" s="274"/>
      <c r="Y95" s="274"/>
      <c r="Z95" s="274"/>
      <c r="AA95" s="274"/>
      <c r="AB95" s="274"/>
      <c r="AC95" s="274"/>
      <c r="AD95" s="274"/>
      <c r="AE95" s="274"/>
      <c r="AF95" s="274"/>
      <c r="AG95" s="274"/>
      <c r="AH95" s="274"/>
      <c r="AI95" s="152"/>
      <c r="AJ95" s="152"/>
      <c r="AK95" s="274"/>
      <c r="AL95" s="274"/>
      <c r="AM95" s="274"/>
      <c r="AN95" s="274"/>
      <c r="AO95" s="274"/>
      <c r="AP95" s="274"/>
      <c r="AQ95" s="274"/>
      <c r="AR95" s="274"/>
      <c r="AS95" s="274"/>
      <c r="AT95" s="274"/>
      <c r="AU95" s="274"/>
      <c r="AV95" s="274"/>
      <c r="AW95" s="274"/>
      <c r="AX95" s="152"/>
      <c r="AY95" s="152"/>
      <c r="AZ95" s="152"/>
      <c r="BA95" s="152"/>
      <c r="BB95" s="152"/>
      <c r="BC95" s="152"/>
      <c r="BD95" s="152"/>
      <c r="BE95" s="152"/>
      <c r="BF95" s="152"/>
      <c r="BG95" s="152"/>
      <c r="BH95" s="152"/>
      <c r="BI95" s="152"/>
      <c r="BJ95" s="152"/>
      <c r="BK95" s="152"/>
      <c r="BL95" s="152"/>
      <c r="BM95" s="152"/>
      <c r="BN95" s="152"/>
      <c r="BO95" s="152"/>
      <c r="BP95" s="152"/>
      <c r="BQ95" s="152"/>
      <c r="BR95" s="152"/>
      <c r="BS95" s="152"/>
      <c r="BT95" s="152"/>
      <c r="BU95" s="152"/>
      <c r="BV95" s="152"/>
      <c r="BW95" s="152"/>
      <c r="BX95" s="152"/>
      <c r="BY95" s="152"/>
      <c r="BZ95" s="152"/>
      <c r="CA95" s="152"/>
      <c r="CB95" s="152"/>
      <c r="CC95" s="152"/>
      <c r="CD95" s="152"/>
      <c r="CE95" s="152"/>
      <c r="CF95" s="152"/>
      <c r="CG95" s="152"/>
      <c r="CH95" s="152"/>
      <c r="CI95" s="152"/>
      <c r="CJ95" s="152"/>
      <c r="CK95" s="152"/>
      <c r="CL95" s="152"/>
      <c r="CM95" s="152"/>
      <c r="CN95" s="152"/>
      <c r="CO95" s="152"/>
      <c r="CP95" s="152"/>
      <c r="CQ95" s="152"/>
      <c r="CR95" s="152"/>
      <c r="CS95" s="152"/>
      <c r="CT95" s="152"/>
      <c r="CU95" s="152"/>
      <c r="CV95" s="152"/>
      <c r="CW95" s="152"/>
      <c r="CX95" s="152"/>
      <c r="CY95" s="152"/>
      <c r="CZ95" s="152"/>
      <c r="DA95" s="152"/>
    </row>
    <row r="96" spans="1:141">
      <c r="A96" s="152"/>
      <c r="B96" s="153"/>
      <c r="C96" s="152"/>
      <c r="D96" s="152"/>
      <c r="E96" s="152"/>
      <c r="F96" s="152"/>
      <c r="G96" s="274"/>
      <c r="H96" s="274"/>
      <c r="I96" s="274"/>
      <c r="J96" s="274"/>
      <c r="K96" s="274"/>
      <c r="L96" s="274"/>
      <c r="M96" s="274"/>
      <c r="N96" s="274"/>
      <c r="O96" s="274"/>
      <c r="P96" s="274"/>
      <c r="Q96" s="274"/>
      <c r="R96" s="274"/>
      <c r="S96" s="274"/>
      <c r="T96" s="152"/>
      <c r="U96" s="152"/>
      <c r="V96" s="274"/>
      <c r="W96" s="274"/>
      <c r="X96" s="274"/>
      <c r="Y96" s="274"/>
      <c r="Z96" s="274"/>
      <c r="AA96" s="274"/>
      <c r="AB96" s="274"/>
      <c r="AC96" s="274"/>
      <c r="AD96" s="274"/>
      <c r="AE96" s="274"/>
      <c r="AF96" s="274"/>
      <c r="AG96" s="274"/>
      <c r="AH96" s="274"/>
      <c r="AI96" s="152"/>
      <c r="AJ96" s="152"/>
      <c r="AK96" s="274"/>
      <c r="AL96" s="274"/>
      <c r="AM96" s="274"/>
      <c r="AN96" s="274"/>
      <c r="AO96" s="274"/>
      <c r="AP96" s="274"/>
      <c r="AQ96" s="274"/>
      <c r="AR96" s="274"/>
      <c r="AS96" s="274"/>
      <c r="AT96" s="274"/>
      <c r="AU96" s="274"/>
      <c r="AV96" s="274"/>
      <c r="AW96" s="274"/>
      <c r="AX96" s="152"/>
      <c r="AY96" s="152"/>
      <c r="AZ96" s="152"/>
      <c r="BA96" s="152"/>
      <c r="BB96" s="152"/>
      <c r="BC96" s="152"/>
      <c r="BD96" s="152"/>
      <c r="BE96" s="152"/>
      <c r="BF96" s="152"/>
      <c r="BG96" s="152"/>
      <c r="BH96" s="152"/>
      <c r="BI96" s="152"/>
      <c r="BJ96" s="152"/>
      <c r="BK96" s="152"/>
      <c r="BL96" s="152"/>
      <c r="BM96" s="152"/>
      <c r="BN96" s="152"/>
      <c r="BO96" s="152"/>
      <c r="BP96" s="152"/>
      <c r="BQ96" s="152"/>
      <c r="BR96" s="152"/>
      <c r="BS96" s="152"/>
      <c r="BT96" s="152"/>
      <c r="BU96" s="152"/>
      <c r="BV96" s="152"/>
      <c r="BW96" s="152"/>
      <c r="BX96" s="152"/>
      <c r="BY96" s="152"/>
      <c r="BZ96" s="152"/>
      <c r="CA96" s="152"/>
      <c r="CB96" s="152"/>
      <c r="CC96" s="152"/>
      <c r="CD96" s="152"/>
      <c r="CE96" s="152"/>
      <c r="CF96" s="152"/>
      <c r="CG96" s="152"/>
      <c r="CH96" s="152"/>
      <c r="CI96" s="152"/>
      <c r="CJ96" s="152"/>
      <c r="CK96" s="152"/>
      <c r="CL96" s="152"/>
      <c r="CM96" s="152"/>
      <c r="CN96" s="152"/>
      <c r="CO96" s="152"/>
      <c r="CP96" s="152"/>
      <c r="CQ96" s="164"/>
      <c r="CR96" s="152"/>
      <c r="CS96" s="152"/>
      <c r="CT96" s="152"/>
      <c r="CU96" s="152"/>
      <c r="CV96" s="152"/>
      <c r="CW96" s="152"/>
      <c r="CX96" s="152"/>
      <c r="CY96" s="152"/>
      <c r="CZ96" s="152"/>
      <c r="DA96" s="152"/>
    </row>
    <row r="97" spans="1:105">
      <c r="A97" s="152"/>
      <c r="B97" s="153"/>
      <c r="C97" s="152"/>
      <c r="D97" s="152"/>
      <c r="E97" s="152"/>
      <c r="F97" s="152"/>
      <c r="G97" s="274"/>
      <c r="H97" s="274"/>
      <c r="I97" s="274"/>
      <c r="J97" s="274"/>
      <c r="K97" s="274"/>
      <c r="L97" s="274"/>
      <c r="M97" s="274"/>
      <c r="N97" s="274"/>
      <c r="O97" s="274"/>
      <c r="P97" s="274"/>
      <c r="Q97" s="274"/>
      <c r="R97" s="274"/>
      <c r="S97" s="274"/>
      <c r="T97" s="152"/>
      <c r="U97" s="152"/>
      <c r="V97" s="274"/>
      <c r="W97" s="274"/>
      <c r="X97" s="274"/>
      <c r="Y97" s="274"/>
      <c r="Z97" s="274"/>
      <c r="AA97" s="274"/>
      <c r="AB97" s="274"/>
      <c r="AC97" s="274"/>
      <c r="AD97" s="274"/>
      <c r="AE97" s="274"/>
      <c r="AF97" s="274"/>
      <c r="AG97" s="274"/>
      <c r="AH97" s="274"/>
      <c r="AI97" s="152"/>
      <c r="AJ97" s="152"/>
      <c r="AK97" s="274"/>
      <c r="AL97" s="274"/>
      <c r="AM97" s="274"/>
      <c r="AN97" s="274"/>
      <c r="AO97" s="274"/>
      <c r="AP97" s="274"/>
      <c r="AQ97" s="274"/>
      <c r="AR97" s="274"/>
      <c r="AS97" s="274"/>
      <c r="AT97" s="274"/>
      <c r="AU97" s="274"/>
      <c r="AV97" s="274"/>
      <c r="AW97" s="274"/>
      <c r="AX97" s="152"/>
      <c r="AY97" s="152"/>
      <c r="AZ97" s="152"/>
      <c r="BA97" s="152"/>
      <c r="BB97" s="152"/>
      <c r="BC97" s="152"/>
      <c r="BD97" s="152"/>
      <c r="BE97" s="152"/>
      <c r="BF97" s="152"/>
      <c r="BG97" s="152"/>
      <c r="BH97" s="152"/>
      <c r="BI97" s="152"/>
      <c r="BJ97" s="152"/>
      <c r="BK97" s="152"/>
      <c r="BL97" s="152"/>
      <c r="BM97" s="152"/>
      <c r="BN97" s="152"/>
      <c r="BO97" s="152"/>
      <c r="BP97" s="152"/>
      <c r="BQ97" s="152"/>
      <c r="BR97" s="152"/>
      <c r="BS97" s="152"/>
      <c r="BT97" s="152"/>
      <c r="BU97" s="152"/>
      <c r="BV97" s="152"/>
      <c r="BW97" s="152"/>
      <c r="BX97" s="152"/>
      <c r="BY97" s="152"/>
      <c r="BZ97" s="152"/>
      <c r="CA97" s="152"/>
      <c r="CB97" s="152"/>
      <c r="CC97" s="152"/>
      <c r="CD97" s="152"/>
      <c r="CE97" s="152"/>
      <c r="CF97" s="152"/>
      <c r="CG97" s="152"/>
      <c r="CH97" s="152"/>
      <c r="CI97" s="152"/>
      <c r="CJ97" s="152"/>
      <c r="CK97" s="152"/>
      <c r="CL97" s="152"/>
      <c r="CM97" s="152"/>
      <c r="CN97" s="152"/>
      <c r="CO97" s="152"/>
      <c r="CP97" s="152"/>
      <c r="CQ97" s="152"/>
      <c r="CR97" s="152"/>
      <c r="CS97" s="152"/>
      <c r="CT97" s="152"/>
      <c r="CU97" s="152"/>
      <c r="CV97" s="152"/>
      <c r="CW97" s="152"/>
      <c r="CX97" s="152"/>
      <c r="CY97" s="152"/>
      <c r="CZ97" s="152"/>
      <c r="DA97" s="152"/>
    </row>
  </sheetData>
  <autoFilter ref="A2:EK2" xr:uid="{7510EBA9-BD79-45AB-AD4B-57CBF25A5C55}"/>
  <mergeCells count="15">
    <mergeCell ref="DZ1:EK1"/>
    <mergeCell ref="A91:F91"/>
    <mergeCell ref="A93:F93"/>
    <mergeCell ref="F1:S1"/>
    <mergeCell ref="U1:AH1"/>
    <mergeCell ref="AJ1:AW1"/>
    <mergeCell ref="A58:F58"/>
    <mergeCell ref="DB1:DM1"/>
    <mergeCell ref="CD1:CO1"/>
    <mergeCell ref="DN1:DY1"/>
    <mergeCell ref="AY61:BL61"/>
    <mergeCell ref="BN61:CA61"/>
    <mergeCell ref="AY1:BL1"/>
    <mergeCell ref="BN1:CA1"/>
    <mergeCell ref="CP1:DA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177C-71D9-4D95-BCD4-C3E3DB93ADD9}">
  <dimension ref="A1:P323"/>
  <sheetViews>
    <sheetView showGridLines="0" workbookViewId="0">
      <pane xSplit="2" ySplit="2" topLeftCell="C3" activePane="bottomRight" state="frozen"/>
      <selection pane="bottomRight" activeCell="C1" sqref="C1:N1"/>
      <selection pane="bottomLeft"/>
      <selection pane="topRight"/>
    </sheetView>
  </sheetViews>
  <sheetFormatPr defaultRowHeight="12"/>
  <cols>
    <col min="1" max="1" width="21.5703125" style="664" bestFit="1" customWidth="1"/>
    <col min="2" max="2" width="35.5703125" style="664" customWidth="1"/>
    <col min="3" max="3" width="6.28515625" style="592" bestFit="1" customWidth="1"/>
    <col min="4" max="4" width="7.140625" style="592" bestFit="1" customWidth="1"/>
    <col min="5" max="5" width="6.85546875" style="592" bestFit="1" customWidth="1"/>
    <col min="6" max="8" width="6.28515625" style="592" bestFit="1" customWidth="1"/>
    <col min="9" max="14" width="6.85546875" style="592" bestFit="1" customWidth="1"/>
    <col min="15" max="16384" width="9.140625" style="592"/>
  </cols>
  <sheetData>
    <row r="1" spans="1:14" ht="15" customHeight="1">
      <c r="A1" s="743"/>
      <c r="B1" s="744"/>
      <c r="C1" s="737" t="s">
        <v>163</v>
      </c>
      <c r="D1" s="738"/>
      <c r="E1" s="738"/>
      <c r="F1" s="738"/>
      <c r="G1" s="738"/>
      <c r="H1" s="738"/>
      <c r="I1" s="738"/>
      <c r="J1" s="738"/>
      <c r="K1" s="738"/>
      <c r="L1" s="738"/>
      <c r="M1" s="738"/>
      <c r="N1" s="739"/>
    </row>
    <row r="2" spans="1:14" ht="12.75">
      <c r="A2" s="642" t="s">
        <v>332</v>
      </c>
      <c r="B2" s="643" t="s">
        <v>696</v>
      </c>
      <c r="C2" s="631">
        <v>46113</v>
      </c>
      <c r="D2" s="632">
        <v>46143</v>
      </c>
      <c r="E2" s="632">
        <v>46174</v>
      </c>
      <c r="F2" s="632">
        <v>46204</v>
      </c>
      <c r="G2" s="632">
        <v>46235</v>
      </c>
      <c r="H2" s="632">
        <v>46266</v>
      </c>
      <c r="I2" s="632">
        <v>46296</v>
      </c>
      <c r="J2" s="632">
        <v>46327</v>
      </c>
      <c r="K2" s="632">
        <v>46357</v>
      </c>
      <c r="L2" s="632">
        <v>46388</v>
      </c>
      <c r="M2" s="632">
        <v>46419</v>
      </c>
      <c r="N2" s="633">
        <v>46447</v>
      </c>
    </row>
    <row r="3" spans="1:14" ht="12.75">
      <c r="A3" s="644" t="str" cm="1">
        <f t="array" ref="A3:A116">_xlfn.LET(
_xlpm.u, _xlfn.UNIQUE('Supply plan_distributor-wise'!C3:C57),
_xlpm.n, ROWS(_xlpm.u),
_xlpm.seq, _xlfn.SEQUENCE(_xlpm.n*6),
_xlpm.grp, ROUNDUP(_xlpm.seq/6,0),
_xlpm.pos, MOD(_xlpm.seq-1,6)+1,
_xlpm.val, INDEX(_xlpm.u,_xlpm.grp),
IF(_xlpm.pos&lt;=5,_xlpm.val,"Total "&amp;_xlpm.val)
)</f>
        <v>UTTAR PRADESH</v>
      </c>
      <c r="B3" s="645" t="s">
        <v>697</v>
      </c>
      <c r="C3" s="637">
        <f>SUMIFS('Supply plan_distributor-wise'!G:G,
        'Supply plan_distributor-wise'!CD:CD,
        $C$1,
        'Supply plan_distributor-wise'!$C:$C,
        'Statewise-Plant Mix'!$A3)+SUMIFS('Supply plan_distributor-wise'!G:G,
        'Supply plan_distributor-wise'!CD:CD,
        $C$1,
        'Supply plan_distributor-wise'!$C:$C,
        "UTTAR PRADESH (East)")+SUMIFS('Supply plan_distributor-wise'!G:G,
        'Supply plan_distributor-wise'!CD:CD,
        $C$1,
        'Supply plan_distributor-wise'!$C:$C,
        "UTTAR PRADESH (West)")</f>
        <v>2100</v>
      </c>
      <c r="D3" s="637">
        <f>SUMIFS('Supply plan_distributor-wise'!H:H,
        'Supply plan_distributor-wise'!CE:CE,
        $C$1,
        'Supply plan_distributor-wise'!$C:$C,
        'Statewise-Plant Mix'!$A3)+SUMIFS('Supply plan_distributor-wise'!H:H,
        'Supply plan_distributor-wise'!CE:CE,
        $C$1,
        'Supply plan_distributor-wise'!$C:$C,
        "UTTAR PRADESH (East)")+SUMIFS('Supply plan_distributor-wise'!H:H,
        'Supply plan_distributor-wise'!CE:CE,
        $C$1,
        'Supply plan_distributor-wise'!$C:$C,
        "UTTAR PRADESH (West)")</f>
        <v>2805</v>
      </c>
      <c r="E3" s="637">
        <f>SUMIFS('Supply plan_distributor-wise'!I:I,
        'Supply plan_distributor-wise'!CF:CF,
        $C$1,
        'Supply plan_distributor-wise'!$C:$C,
        'Statewise-Plant Mix'!$A3)+SUMIFS('Supply plan_distributor-wise'!I:I,
        'Supply plan_distributor-wise'!CF:CF,
        $C$1,
        'Supply plan_distributor-wise'!$C:$C,
        "UTTAR PRADESH (East)")+SUMIFS('Supply plan_distributor-wise'!I:I,
        'Supply plan_distributor-wise'!CF:CF,
        $C$1,
        'Supply plan_distributor-wise'!$C:$C,
        "UTTAR PRADESH (West)")</f>
        <v>2425</v>
      </c>
      <c r="F3" s="637">
        <f>SUMIFS('Supply plan_distributor-wise'!J:J,
        'Supply plan_distributor-wise'!CG:CG,
        $C$1,
        'Supply plan_distributor-wise'!$C:$C,
        'Statewise-Plant Mix'!$A3)+SUMIFS('Supply plan_distributor-wise'!J:J,
        'Supply plan_distributor-wise'!CG:CG,
        $C$1,
        'Supply plan_distributor-wise'!$C:$C,
        "UTTAR PRADESH (East)")+SUMIFS('Supply plan_distributor-wise'!J:J,
        'Supply plan_distributor-wise'!CG:CG,
        $C$1,
        'Supply plan_distributor-wise'!$C:$C,
        "UTTAR PRADESH (West)")</f>
        <v>2100</v>
      </c>
      <c r="G3" s="637">
        <f>SUMIFS('Supply plan_distributor-wise'!K:K,
        'Supply plan_distributor-wise'!CH:CH,
        $C$1,
        'Supply plan_distributor-wise'!$C:$C,
        'Statewise-Plant Mix'!$A3)+SUMIFS('Supply plan_distributor-wise'!K:K,
        'Supply plan_distributor-wise'!CH:CH,
        $C$1,
        'Supply plan_distributor-wise'!$C:$C,
        "UTTAR PRADESH (East)")+SUMIFS('Supply plan_distributor-wise'!K:K,
        'Supply plan_distributor-wise'!CH:CH,
        $C$1,
        'Supply plan_distributor-wise'!$C:$C,
        "UTTAR PRADESH (West)")</f>
        <v>1666</v>
      </c>
      <c r="H3" s="637">
        <f>SUMIFS('Supply plan_distributor-wise'!L:L,
        'Supply plan_distributor-wise'!CI:CI,
        $C$1,
        'Supply plan_distributor-wise'!$C:$C,
        'Statewise-Plant Mix'!$A3)+SUMIFS('Supply plan_distributor-wise'!L:L,
        'Supply plan_distributor-wise'!CI:CI,
        $C$1,
        'Supply plan_distributor-wise'!$C:$C,
        "UTTAR PRADESH (East)")+SUMIFS('Supply plan_distributor-wise'!L:L,
        'Supply plan_distributor-wise'!CI:CI,
        $C$1,
        'Supply plan_distributor-wise'!$C:$C,
        "UTTAR PRADESH (West)")</f>
        <v>1636</v>
      </c>
      <c r="I3" s="637">
        <f>SUMIFS('Supply plan_distributor-wise'!M:M,
        'Supply plan_distributor-wise'!CJ:CJ,
        $C$1,
        'Supply plan_distributor-wise'!$C:$C,
        'Statewise-Plant Mix'!$A3)+SUMIFS('Supply plan_distributor-wise'!M:M,
        'Supply plan_distributor-wise'!CJ:CJ,
        $C$1,
        'Supply plan_distributor-wise'!$C:$C,
        "UTTAR PRADESH (East)")+SUMIFS('Supply plan_distributor-wise'!M:M,
        'Supply plan_distributor-wise'!CJ:CJ,
        $C$1,
        'Supply plan_distributor-wise'!$C:$C,
        "UTTAR PRADESH (West)")</f>
        <v>1793.5</v>
      </c>
      <c r="J3" s="637">
        <f>SUMIFS('Supply plan_distributor-wise'!N:N,
        'Supply plan_distributor-wise'!CK:CK,
        $C$1,
        'Supply plan_distributor-wise'!$C:$C,
        'Statewise-Plant Mix'!$A3)+SUMIFS('Supply plan_distributor-wise'!N:N,
        'Supply plan_distributor-wise'!CK:CK,
        $C$1,
        'Supply plan_distributor-wise'!$C:$C,
        "UTTAR PRADESH (East)")+SUMIFS('Supply plan_distributor-wise'!N:N,
        'Supply plan_distributor-wise'!CK:CK,
        $C$1,
        'Supply plan_distributor-wise'!$C:$C,
        "UTTAR PRADESH (West)")</f>
        <v>1775.5</v>
      </c>
      <c r="K3" s="637">
        <f>SUMIFS('Supply plan_distributor-wise'!O:O,
        'Supply plan_distributor-wise'!CL:CL,
        $C$1,
        'Supply plan_distributor-wise'!$C:$C,
        'Statewise-Plant Mix'!$A3)+SUMIFS('Supply plan_distributor-wise'!O:O,
        'Supply plan_distributor-wise'!CL:CL,
        $C$1,
        'Supply plan_distributor-wise'!$C:$C,
        "UTTAR PRADESH (East)")+SUMIFS('Supply plan_distributor-wise'!O:O,
        'Supply plan_distributor-wise'!CL:CL,
        $C$1,
        'Supply plan_distributor-wise'!$C:$C,
        "UTTAR PRADESH (West)")</f>
        <v>1346.5</v>
      </c>
      <c r="L3" s="637">
        <f>SUMIFS('Supply plan_distributor-wise'!P:P,
        'Supply plan_distributor-wise'!CM:CM,
        $C$1,
        'Supply plan_distributor-wise'!$C:$C,
        'Statewise-Plant Mix'!$A3)+SUMIFS('Supply plan_distributor-wise'!P:P,
        'Supply plan_distributor-wise'!CM:CM,
        $C$1,
        'Supply plan_distributor-wise'!$C:$C,
        "UTTAR PRADESH (East)")+SUMIFS('Supply plan_distributor-wise'!P:P,
        'Supply plan_distributor-wise'!CM:CM,
        $C$1,
        'Supply plan_distributor-wise'!$C:$C,
        "UTTAR PRADESH (West)")</f>
        <v>1366.5</v>
      </c>
      <c r="M3" s="637">
        <f>SUMIFS('Supply plan_distributor-wise'!Q:Q,
        'Supply plan_distributor-wise'!CN:CN,
        $C$1,
        'Supply plan_distributor-wise'!$C:$C,
        'Statewise-Plant Mix'!$A3)+SUMIFS('Supply plan_distributor-wise'!Q:Q,
        'Supply plan_distributor-wise'!CN:CN,
        $C$1,
        'Supply plan_distributor-wise'!$C:$C,
        "UTTAR PRADESH (East)")+SUMIFS('Supply plan_distributor-wise'!Q:Q,
        'Supply plan_distributor-wise'!CN:CN,
        $C$1,
        'Supply plan_distributor-wise'!$C:$C,
        "UTTAR PRADESH (West)")</f>
        <v>1227.5</v>
      </c>
      <c r="N3" s="600">
        <f>SUMIFS('Supply plan_distributor-wise'!R:R,
        'Supply plan_distributor-wise'!CO:CO,
        $C$1,
        'Supply plan_distributor-wise'!$C:$C,
        'Statewise-Plant Mix'!$A3)+SUMIFS('Supply plan_distributor-wise'!R:R,
        'Supply plan_distributor-wise'!CO:CO,
        $C$1,
        'Supply plan_distributor-wise'!$C:$C,
        "UTTAR PRADESH (East)")+SUMIFS('Supply plan_distributor-wise'!R:R,
        'Supply plan_distributor-wise'!CO:CO,
        $C$1,
        'Supply plan_distributor-wise'!$C:$C,
        "UTTAR PRADESH (West)")</f>
        <v>1365</v>
      </c>
    </row>
    <row r="4" spans="1:14" ht="12.75">
      <c r="A4" s="646" t="str">
        <v>UTTAR PRADESH</v>
      </c>
      <c r="B4" s="647" t="s">
        <v>679</v>
      </c>
      <c r="C4" s="638">
        <f>SUMIFS('Supply plan_distributor-wise'!V:V,
        'Supply plan_distributor-wise'!CP:CP,$C$1,
        'Supply plan_distributor-wise'!$C:$C,'Statewise-Plant Mix'!$A4)
 +SUMIFS('Supply plan_distributor-wise'!V:V,
        'Supply plan_distributor-wise'!CP:CP,
        $C$1,
        'Supply plan_distributor-wise'!$C:$C,
        "UTTAR PRADESH (East)")+SUMIFS('Supply plan_distributor-wise'!V:V,
        'Supply plan_distributor-wise'!CP:CP,
        $C$1,
        'Supply plan_distributor-wise'!$C:$C,
        "UTTAR PRADESH (West)")</f>
        <v>0</v>
      </c>
      <c r="D4" s="638">
        <f>SUMIFS('Supply plan_distributor-wise'!W:W,
        'Supply plan_distributor-wise'!CQ:CQ,$C$1,
        'Supply plan_distributor-wise'!$C:$C,'Statewise-Plant Mix'!$A4)
 +SUMIFS('Supply plan_distributor-wise'!W:W,
        'Supply plan_distributor-wise'!CQ:CQ,
        $C$1,
        'Supply plan_distributor-wise'!$C:$C,
        "UTTAR PRADESH (East)")+SUMIFS('Supply plan_distributor-wise'!W:W,
        'Supply plan_distributor-wise'!CQ:CQ,
        $C$1,
        'Supply plan_distributor-wise'!$C:$C,
        "UTTAR PRADESH (West)")</f>
        <v>0</v>
      </c>
      <c r="E4" s="638">
        <f>SUMIFS('Supply plan_distributor-wise'!X:X,
        'Supply plan_distributor-wise'!CR:CR,$C$1,
        'Supply plan_distributor-wise'!$C:$C,'Statewise-Plant Mix'!$A4)
 +SUMIFS('Supply plan_distributor-wise'!X:X,
        'Supply plan_distributor-wise'!CR:CR,
        $C$1,
        'Supply plan_distributor-wise'!$C:$C,
        "UTTAR PRADESH (East)")+SUMIFS('Supply plan_distributor-wise'!X:X,
        'Supply plan_distributor-wise'!CR:CR,
        $C$1,
        'Supply plan_distributor-wise'!$C:$C,
        "UTTAR PRADESH (West)")</f>
        <v>0</v>
      </c>
      <c r="F4" s="638">
        <f>SUMIFS('Supply plan_distributor-wise'!Y:Y,
        'Supply plan_distributor-wise'!CS:CS,$C$1,
        'Supply plan_distributor-wise'!$C:$C,'Statewise-Plant Mix'!$A4)
 +SUMIFS('Supply plan_distributor-wise'!Y:Y,
        'Supply plan_distributor-wise'!CS:CS,
        $C$1,
        'Supply plan_distributor-wise'!$C:$C,
        "UTTAR PRADESH (East)")+SUMIFS('Supply plan_distributor-wise'!Y:Y,
        'Supply plan_distributor-wise'!CS:CS,
        $C$1,
        'Supply plan_distributor-wise'!$C:$C,
        "UTTAR PRADESH (West)")</f>
        <v>0</v>
      </c>
      <c r="G4" s="638">
        <f>SUMIFS('Supply plan_distributor-wise'!Z:Z,
        'Supply plan_distributor-wise'!CT:CT,$C$1,
        'Supply plan_distributor-wise'!$C:$C,'Statewise-Plant Mix'!$A4)
 +SUMIFS('Supply plan_distributor-wise'!Z:Z,
        'Supply plan_distributor-wise'!CT:CT,
        $C$1,
        'Supply plan_distributor-wise'!$C:$C,
        "UTTAR PRADESH (East)")+SUMIFS('Supply plan_distributor-wise'!Z:Z,
        'Supply plan_distributor-wise'!CT:CT,
        $C$1,
        'Supply plan_distributor-wise'!$C:$C,
        "UTTAR PRADESH (West)")</f>
        <v>54.000000000000007</v>
      </c>
      <c r="H4" s="638">
        <f>SUMIFS('Supply plan_distributor-wise'!AA:AA,
        'Supply plan_distributor-wise'!CU:CU,$C$1,
        'Supply plan_distributor-wise'!$C:$C,'Statewise-Plant Mix'!$A4)
 +SUMIFS('Supply plan_distributor-wise'!AA:AA,
        'Supply plan_distributor-wise'!CU:CU,
        $C$1,
        'Supply plan_distributor-wise'!$C:$C,
        "UTTAR PRADESH (East)")+SUMIFS('Supply plan_distributor-wise'!AA:AA,
        'Supply plan_distributor-wise'!CU:CU,
        $C$1,
        'Supply plan_distributor-wise'!$C:$C,
        "UTTAR PRADESH (West)")</f>
        <v>238.99999999999997</v>
      </c>
      <c r="I4" s="638">
        <f>SUMIFS('Supply plan_distributor-wise'!AB:AB,
        'Supply plan_distributor-wise'!CV:CV,$C$1,
        'Supply plan_distributor-wise'!$C:$C,'Statewise-Plant Mix'!$A4)
 +SUMIFS('Supply plan_distributor-wise'!AB:AB,
        'Supply plan_distributor-wise'!CV:CV,
        $C$1,
        'Supply plan_distributor-wise'!$C:$C,
        "UTTAR PRADESH (East)")+SUMIFS('Supply plan_distributor-wise'!AB:AB,
        'Supply plan_distributor-wise'!CV:CV,
        $C$1,
        'Supply plan_distributor-wise'!$C:$C,
        "UTTAR PRADESH (West)")</f>
        <v>631.5</v>
      </c>
      <c r="J4" s="638">
        <f>SUMIFS('Supply plan_distributor-wise'!AC:AC,
        'Supply plan_distributor-wise'!CW:CW,$C$1,
        'Supply plan_distributor-wise'!$C:$C,'Statewise-Plant Mix'!$A4)
 +SUMIFS('Supply plan_distributor-wise'!AC:AC,
        'Supply plan_distributor-wise'!CW:CW,
        $C$1,
        'Supply plan_distributor-wise'!$C:$C,
        "UTTAR PRADESH (East)")+SUMIFS('Supply plan_distributor-wise'!AC:AC,
        'Supply plan_distributor-wise'!CW:CW,
        $C$1,
        'Supply plan_distributor-wise'!$C:$C,
        "UTTAR PRADESH (West)")</f>
        <v>1149.5</v>
      </c>
      <c r="K4" s="638">
        <f>SUMIFS('Supply plan_distributor-wise'!AD:AD,
        'Supply plan_distributor-wise'!CX:CX,$C$1,
        'Supply plan_distributor-wise'!$C:$C,'Statewise-Plant Mix'!$A4)
 +SUMIFS('Supply plan_distributor-wise'!AD:AD,
        'Supply plan_distributor-wise'!CX:CX,
        $C$1,
        'Supply plan_distributor-wise'!$C:$C,
        "UTTAR PRADESH (East)")+SUMIFS('Supply plan_distributor-wise'!AD:AD,
        'Supply plan_distributor-wise'!CX:CX,
        $C$1,
        'Supply plan_distributor-wise'!$C:$C,
        "UTTAR PRADESH (West)")</f>
        <v>1818.5</v>
      </c>
      <c r="L4" s="638">
        <f>SUMIFS('Supply plan_distributor-wise'!AE:AE,
        'Supply plan_distributor-wise'!CY:CY,$C$1,
        'Supply plan_distributor-wise'!$C:$C,'Statewise-Plant Mix'!$A4)
 +SUMIFS('Supply plan_distributor-wise'!AE:AE,
        'Supply plan_distributor-wise'!CY:CY,
        $C$1,
        'Supply plan_distributor-wise'!$C:$C,
        "UTTAR PRADESH (East)")+SUMIFS('Supply plan_distributor-wise'!AE:AE,
        'Supply plan_distributor-wise'!CY:CY,
        $C$1,
        'Supply plan_distributor-wise'!$C:$C,
        "UTTAR PRADESH (West)")</f>
        <v>2453.5</v>
      </c>
      <c r="M4" s="638">
        <f>SUMIFS('Supply plan_distributor-wise'!AF:AF,
        'Supply plan_distributor-wise'!CZ:CZ,$C$1,
        'Supply plan_distributor-wise'!$C:$C,'Statewise-Plant Mix'!$A4)
 +SUMIFS('Supply plan_distributor-wise'!AF:AF,
        'Supply plan_distributor-wise'!CZ:CZ,
        $C$1,
        'Supply plan_distributor-wise'!$C:$C,
        "UTTAR PRADESH (East)")+SUMIFS('Supply plan_distributor-wise'!AF:AF,
        'Supply plan_distributor-wise'!CZ:CZ,
        $C$1,
        'Supply plan_distributor-wise'!$C:$C,
        "UTTAR PRADESH (West)")</f>
        <v>3142.5</v>
      </c>
      <c r="N4" s="601">
        <f>SUMIFS('Supply plan_distributor-wise'!AG:AG,
        'Supply plan_distributor-wise'!DA:DA,$C$1,
        'Supply plan_distributor-wise'!$C:$C,'Statewise-Plant Mix'!$A4)
 +SUMIFS('Supply plan_distributor-wise'!AG:AG,
        'Supply plan_distributor-wise'!DA:DA,
        $C$1,
        'Supply plan_distributor-wise'!$C:$C,
        "UTTAR PRADESH (East)")+SUMIFS('Supply plan_distributor-wise'!AG:AG,
        'Supply plan_distributor-wise'!DA:DA,
        $C$1,
        'Supply plan_distributor-wise'!$C:$C,
        "UTTAR PRADESH (West)")</f>
        <v>3710</v>
      </c>
    </row>
    <row r="5" spans="1:14" ht="12.75">
      <c r="A5" s="648" t="str">
        <v>UTTAR PRADESH</v>
      </c>
      <c r="B5" s="649" t="s">
        <v>204</v>
      </c>
      <c r="C5" s="639">
        <f>SUMIFS('Supply plan_distributor-wise'!AK:AK,
        'Supply plan_distributor-wise'!DB:DB,
        $C$1,
        'Supply plan_distributor-wise'!$C:$C,
        'Statewise-Plant Mix'!$A5)+SUMIFS('Supply plan_distributor-wise'!AK:AK,
        'Supply plan_distributor-wise'!DB:DB,
        $C$1,
        'Supply plan_distributor-wise'!$C:$C,
        "UTTAR PRADESH (East)")+SUMIFS('Supply plan_distributor-wise'!AK:AK,
        'Supply plan_distributor-wise'!DB:DB,
        $C$1,
        'Supply plan_distributor-wise'!$C:$C,
        "UTTAR PRADESH (West)")</f>
        <v>0</v>
      </c>
      <c r="D5" s="639">
        <f>SUMIFS('Supply plan_distributor-wise'!AL:AL,
        'Supply plan_distributor-wise'!DC:DC,
        $C$1,
        'Supply plan_distributor-wise'!$C:$C,
        'Statewise-Plant Mix'!$A5)+SUMIFS('Supply plan_distributor-wise'!AL:AL,
        'Supply plan_distributor-wise'!DC:DC,
        $C$1,
        'Supply plan_distributor-wise'!$C:$C,
        "UTTAR PRADESH (East)")+SUMIFS('Supply plan_distributor-wise'!AL:AL,
        'Supply plan_distributor-wise'!DC:DC,
        $C$1,
        'Supply plan_distributor-wise'!$C:$C,
        "UTTAR PRADESH (West)")</f>
        <v>0</v>
      </c>
      <c r="E5" s="639">
        <f>SUMIFS('Supply plan_distributor-wise'!AM:AM,
        'Supply plan_distributor-wise'!DD:DD,
        $C$1,
        'Supply plan_distributor-wise'!$C:$C,
        'Statewise-Plant Mix'!$A5)+SUMIFS('Supply plan_distributor-wise'!AM:AM,
        'Supply plan_distributor-wise'!DD:DD,
        $C$1,
        'Supply plan_distributor-wise'!$C:$C,
        "UTTAR PRADESH (East)")+SUMIFS('Supply plan_distributor-wise'!AM:AM,
        'Supply plan_distributor-wise'!DD:DD,
        $C$1,
        'Supply plan_distributor-wise'!$C:$C,
        "UTTAR PRADESH (West)")</f>
        <v>0</v>
      </c>
      <c r="F5" s="639">
        <f>SUMIFS('Supply plan_distributor-wise'!AN:AN,
        'Supply plan_distributor-wise'!DE:DE,
        $C$1,
        'Supply plan_distributor-wise'!$C:$C,
        'Statewise-Plant Mix'!$A5)+SUMIFS('Supply plan_distributor-wise'!AN:AN,
        'Supply plan_distributor-wise'!DE:DE,
        $C$1,
        'Supply plan_distributor-wise'!$C:$C,
        "UTTAR PRADESH (East)")+SUMIFS('Supply plan_distributor-wise'!AN:AN,
        'Supply plan_distributor-wise'!DE:DE,
        $C$1,
        'Supply plan_distributor-wise'!$C:$C,
        "UTTAR PRADESH (West)")</f>
        <v>0</v>
      </c>
      <c r="G5" s="639">
        <f>SUMIFS('Supply plan_distributor-wise'!AO:AO,
        'Supply plan_distributor-wise'!DF:DF,
        $C$1,
        'Supply plan_distributor-wise'!$C:$C,
        'Statewise-Plant Mix'!$A5)+SUMIFS('Supply plan_distributor-wise'!AO:AO,
        'Supply plan_distributor-wise'!DF:DF,
        $C$1,
        'Supply plan_distributor-wise'!$C:$C,
        "UTTAR PRADESH (East)")+SUMIFS('Supply plan_distributor-wise'!AO:AO,
        'Supply plan_distributor-wise'!DF:DF,
        $C$1,
        'Supply plan_distributor-wise'!$C:$C,
        "UTTAR PRADESH (West)")</f>
        <v>0</v>
      </c>
      <c r="H5" s="639">
        <f>SUMIFS('Supply plan_distributor-wise'!AP:AP,
        'Supply plan_distributor-wise'!DG:DG,
        $C$1,
        'Supply plan_distributor-wise'!$C:$C,
        'Statewise-Plant Mix'!$A5)+SUMIFS('Supply plan_distributor-wise'!AP:AP,
        'Supply plan_distributor-wise'!DG:DG,
        $C$1,
        'Supply plan_distributor-wise'!$C:$C,
        "UTTAR PRADESH (East)")+SUMIFS('Supply plan_distributor-wise'!AP:AP,
        'Supply plan_distributor-wise'!DG:DG,
        $C$1,
        'Supply plan_distributor-wise'!$C:$C,
        "UTTAR PRADESH (West)")</f>
        <v>0</v>
      </c>
      <c r="I5" s="639">
        <f>SUMIFS('Supply plan_distributor-wise'!AQ:AQ,
        'Supply plan_distributor-wise'!DH:DH,
        $C$1,
        'Supply plan_distributor-wise'!$C:$C,
        'Statewise-Plant Mix'!$A5)+SUMIFS('Supply plan_distributor-wise'!AQ:AQ,
        'Supply plan_distributor-wise'!DH:DH,
        $C$1,
        'Supply plan_distributor-wise'!$C:$C,
        "UTTAR PRADESH (East)")+SUMIFS('Supply plan_distributor-wise'!AQ:AQ,
        'Supply plan_distributor-wise'!DH:DH,
        $C$1,
        'Supply plan_distributor-wise'!$C:$C,
        "UTTAR PRADESH (West)")</f>
        <v>0</v>
      </c>
      <c r="J5" s="639">
        <f>SUMIFS('Supply plan_distributor-wise'!AR:AR,
        'Supply plan_distributor-wise'!DI:DI,
        $C$1,
        'Supply plan_distributor-wise'!$C:$C,
        'Statewise-Plant Mix'!$A5)+SUMIFS('Supply plan_distributor-wise'!AR:AR,
        'Supply plan_distributor-wise'!DI:DI,
        $C$1,
        'Supply plan_distributor-wise'!$C:$C,
        "UTTAR PRADESH (East)")+SUMIFS('Supply plan_distributor-wise'!AR:AR,
        'Supply plan_distributor-wise'!DI:DI,
        $C$1,
        'Supply plan_distributor-wise'!$C:$C,
        "UTTAR PRADESH (West)")</f>
        <v>0</v>
      </c>
      <c r="K5" s="639">
        <f>SUMIFS('Supply plan_distributor-wise'!AS:AS,
        'Supply plan_distributor-wise'!DJ:DJ,
        $C$1,
        'Supply plan_distributor-wise'!$C:$C,
        'Statewise-Plant Mix'!$A5)+SUMIFS('Supply plan_distributor-wise'!AS:AS,
        'Supply plan_distributor-wise'!DJ:DJ,
        $C$1,
        'Supply plan_distributor-wise'!$C:$C,
        "UTTAR PRADESH (East)")+SUMIFS('Supply plan_distributor-wise'!AS:AS,
        'Supply plan_distributor-wise'!DJ:DJ,
        $C$1,
        'Supply plan_distributor-wise'!$C:$C,
        "UTTAR PRADESH (West)")</f>
        <v>0</v>
      </c>
      <c r="L5" s="639">
        <f>SUMIFS('Supply plan_distributor-wise'!AT:AT,
        'Supply plan_distributor-wise'!DK:DK,
        $C$1,
        'Supply plan_distributor-wise'!$C:$C,
        'Statewise-Plant Mix'!$A5)+SUMIFS('Supply plan_distributor-wise'!AT:AT,
        'Supply plan_distributor-wise'!DK:DK,
        $C$1,
        'Supply plan_distributor-wise'!$C:$C,
        "UTTAR PRADESH (East)")+SUMIFS('Supply plan_distributor-wise'!AT:AT,
        'Supply plan_distributor-wise'!DK:DK,
        $C$1,
        'Supply plan_distributor-wise'!$C:$C,
        "UTTAR PRADESH (West)")</f>
        <v>0</v>
      </c>
      <c r="M5" s="639">
        <f>SUMIFS('Supply plan_distributor-wise'!AU:AU,
        'Supply plan_distributor-wise'!DL:DL,
        $C$1,
        'Supply plan_distributor-wise'!$C:$C,
        'Statewise-Plant Mix'!$A5)+SUMIFS('Supply plan_distributor-wise'!AU:AU,
        'Supply plan_distributor-wise'!DL:DL,
        $C$1,
        'Supply plan_distributor-wise'!$C:$C,
        "UTTAR PRADESH (East)")+SUMIFS('Supply plan_distributor-wise'!AU:AU,
        'Supply plan_distributor-wise'!DL:DL,
        $C$1,
        'Supply plan_distributor-wise'!$C:$C,
        "UTTAR PRADESH (West)")</f>
        <v>0</v>
      </c>
      <c r="N5" s="611">
        <f>SUMIFS('Supply plan_distributor-wise'!AV:AV,
        'Supply plan_distributor-wise'!DM:DM,
        $C$1,
        'Supply plan_distributor-wise'!$C:$C,
        'Statewise-Plant Mix'!$A5)+SUMIFS('Supply plan_distributor-wise'!AV:AV,
        'Supply plan_distributor-wise'!DM:DM,
        $C$1,
        'Supply plan_distributor-wise'!$C:$C,
        "UTTAR PRADESH (East)")+SUMIFS('Supply plan_distributor-wise'!AV:AV,
        'Supply plan_distributor-wise'!DM:DM,
        $C$1,
        'Supply plan_distributor-wise'!$C:$C,
        "UTTAR PRADESH (West)")</f>
        <v>0</v>
      </c>
    </row>
    <row r="6" spans="1:14" ht="12.75">
      <c r="A6" s="650" t="str">
        <v>UTTAR PRADESH</v>
      </c>
      <c r="B6" s="651" t="s">
        <v>698</v>
      </c>
      <c r="C6" s="640">
        <f>SUMIFS('Supply plan_distributor-wise'!AZ:AZ,
        'Supply plan_distributor-wise'!DN:DN,
        $C$1,
        'Supply plan_distributor-wise'!$C:$C,
        'Statewise-Plant Mix'!$A6)+SUMIFS('Supply plan_distributor-wise'!AZ:AZ,
        'Supply plan_distributor-wise'!DN:DN,
        $C$1,
        'Supply plan_distributor-wise'!$C:$C,
        "UTTAR PRADESH (East)")+SUMIFS('Supply plan_distributor-wise'!AZ:AZ,
        'Supply plan_distributor-wise'!DN:DN,
        $C$1,
        'Supply plan_distributor-wise'!$C:$C,
        "UTTAR PRADESH (West)")</f>
        <v>450.15</v>
      </c>
      <c r="D6" s="640">
        <f>SUMIFS('Supply plan_distributor-wise'!BA:BA,
        'Supply plan_distributor-wise'!DO:DO,
        $C$1,
        'Supply plan_distributor-wise'!$C:$C,
        'Statewise-Plant Mix'!$A6)+SUMIFS('Supply plan_distributor-wise'!BA:BA,
        'Supply plan_distributor-wise'!DO:DO,
        $C$1,
        'Supply plan_distributor-wise'!$C:$C,
        "UTTAR PRADESH (East)")+SUMIFS('Supply plan_distributor-wise'!BA:BA,
        'Supply plan_distributor-wise'!DO:DO,
        $C$1,
        'Supply plan_distributor-wise'!$C:$C,
        "UTTAR PRADESH (West)")</f>
        <v>500.15</v>
      </c>
      <c r="E6" s="640">
        <f>SUMIFS('Supply plan_distributor-wise'!BB:BB,
        'Supply plan_distributor-wise'!DP:DP,
        $C$1,
        'Supply plan_distributor-wise'!$C:$C,
        'Statewise-Plant Mix'!$A6)+SUMIFS('Supply plan_distributor-wise'!BB:BB,
        'Supply plan_distributor-wise'!DP:DP,
        $C$1,
        'Supply plan_distributor-wise'!$C:$C,
        "UTTAR PRADESH (East)")+SUMIFS('Supply plan_distributor-wise'!BB:BB,
        'Supply plan_distributor-wise'!DP:DP,
        $C$1,
        'Supply plan_distributor-wise'!$C:$C,
        "UTTAR PRADESH (West)")</f>
        <v>550.15</v>
      </c>
      <c r="F6" s="640">
        <f>SUMIFS('Supply plan_distributor-wise'!BC:BC,
        'Supply plan_distributor-wise'!DQ:DQ,
        $C$1,
        'Supply plan_distributor-wise'!$C:$C,
        'Statewise-Plant Mix'!$A6)+SUMIFS('Supply plan_distributor-wise'!BC:BC,
        'Supply plan_distributor-wise'!DQ:DQ,
        $C$1,
        'Supply plan_distributor-wise'!$C:$C,
        "UTTAR PRADESH (East)")+SUMIFS('Supply plan_distributor-wise'!BC:BC,
        'Supply plan_distributor-wise'!DQ:DQ,
        $C$1,
        'Supply plan_distributor-wise'!$C:$C,
        "UTTAR PRADESH (West)")</f>
        <v>500.1</v>
      </c>
      <c r="G6" s="640">
        <f>SUMIFS('Supply plan_distributor-wise'!BD:BD,
        'Supply plan_distributor-wise'!DR:DR,
        $C$1,
        'Supply plan_distributor-wise'!$C:$C,
        'Statewise-Plant Mix'!$A6)+SUMIFS('Supply plan_distributor-wise'!BD:BD,
        'Supply plan_distributor-wise'!DR:DR,
        $C$1,
        'Supply plan_distributor-wise'!$C:$C,
        "UTTAR PRADESH (East)")+SUMIFS('Supply plan_distributor-wise'!BD:BD,
        'Supply plan_distributor-wise'!DR:DR,
        $C$1,
        'Supply plan_distributor-wise'!$C:$C,
        "UTTAR PRADESH (West)")</f>
        <v>575.1</v>
      </c>
      <c r="H6" s="640">
        <f>SUMIFS('Supply plan_distributor-wise'!BE:BE,
        'Supply plan_distributor-wise'!DS:DS,
        $C$1,
        'Supply plan_distributor-wise'!$C:$C,
        'Statewise-Plant Mix'!$A6)+SUMIFS('Supply plan_distributor-wise'!BE:BE,
        'Supply plan_distributor-wise'!DS:DS,
        $C$1,
        'Supply plan_distributor-wise'!$C:$C,
        "UTTAR PRADESH (East)")+SUMIFS('Supply plan_distributor-wise'!BE:BE,
        'Supply plan_distributor-wise'!DS:DS,
        $C$1,
        'Supply plan_distributor-wise'!$C:$C,
        "UTTAR PRADESH (West)")</f>
        <v>600.07500000000005</v>
      </c>
      <c r="I6" s="640">
        <f>SUMIFS('Supply plan_distributor-wise'!BF:BF,
        'Supply plan_distributor-wise'!DT:DT,
        $C$1,
        'Supply plan_distributor-wise'!$C:$C,
        'Statewise-Plant Mix'!$A6)+SUMIFS('Supply plan_distributor-wise'!BF:BF,
        'Supply plan_distributor-wise'!DT:DT,
        $C$1,
        'Supply plan_distributor-wise'!$C:$C,
        "UTTAR PRADESH (East)")+SUMIFS('Supply plan_distributor-wise'!BF:BF,
        'Supply plan_distributor-wise'!DT:DT,
        $C$1,
        'Supply plan_distributor-wise'!$C:$C,
        "UTTAR PRADESH (West)")</f>
        <v>725.07500000000005</v>
      </c>
      <c r="J6" s="640">
        <f>SUMIFS('Supply plan_distributor-wise'!BG:BG,
        'Supply plan_distributor-wise'!DU:DU,
        $C$1,
        'Supply plan_distributor-wise'!$C:$C,
        'Statewise-Plant Mix'!$A6)+SUMIFS('Supply plan_distributor-wise'!BG:BG,
        'Supply plan_distributor-wise'!DU:DU,
        $C$1,
        'Supply plan_distributor-wise'!$C:$C,
        "UTTAR PRADESH (East)")+SUMIFS('Supply plan_distributor-wise'!BG:BG,
        'Supply plan_distributor-wise'!DU:DU,
        $C$1,
        'Supply plan_distributor-wise'!$C:$C,
        "UTTAR PRADESH (West)")</f>
        <v>825.1</v>
      </c>
      <c r="K6" s="640">
        <f>SUMIFS('Supply plan_distributor-wise'!BH:BH,
        'Supply plan_distributor-wise'!DV:DV,
        $C$1,
        'Supply plan_distributor-wise'!$C:$C,
        'Statewise-Plant Mix'!$A6)+SUMIFS('Supply plan_distributor-wise'!BH:BH,
        'Supply plan_distributor-wise'!DV:DV,
        $C$1,
        'Supply plan_distributor-wise'!$C:$C,
        "UTTAR PRADESH (East)")+SUMIFS('Supply plan_distributor-wise'!BH:BH,
        'Supply plan_distributor-wise'!DV:DV,
        $C$1,
        'Supply plan_distributor-wise'!$C:$C,
        "UTTAR PRADESH (West)")</f>
        <v>950.15</v>
      </c>
      <c r="L6" s="640">
        <f>SUMIFS('Supply plan_distributor-wise'!BI:BI,
        'Supply plan_distributor-wise'!DW:DW,
        $C$1,
        'Supply plan_distributor-wise'!$C:$C,
        'Statewise-Plant Mix'!$A6)+SUMIFS('Supply plan_distributor-wise'!BI:BI,
        'Supply plan_distributor-wise'!DW:DW,
        $C$1,
        'Supply plan_distributor-wise'!$C:$C,
        "UTTAR PRADESH (East)")+SUMIFS('Supply plan_distributor-wise'!BI:BI,
        'Supply plan_distributor-wise'!DW:DW,
        $C$1,
        'Supply plan_distributor-wise'!$C:$C,
        "UTTAR PRADESH (West)")</f>
        <v>1075.175</v>
      </c>
      <c r="M6" s="640">
        <f>SUMIFS('Supply plan_distributor-wise'!BJ:BJ,
        'Supply plan_distributor-wise'!DX:DX,
        $C$1,
        'Supply plan_distributor-wise'!$C:$C,
        'Statewise-Plant Mix'!$A6)+SUMIFS('Supply plan_distributor-wise'!BJ:BJ,
        'Supply plan_distributor-wise'!DX:DX,
        $C$1,
        'Supply plan_distributor-wise'!$C:$C,
        "UTTAR PRADESH (East)")+SUMIFS('Supply plan_distributor-wise'!BJ:BJ,
        'Supply plan_distributor-wise'!DX:DX,
        $C$1,
        'Supply plan_distributor-wise'!$C:$C,
        "UTTAR PRADESH (West)")</f>
        <v>1175.2</v>
      </c>
      <c r="N6" s="603">
        <f>SUMIFS('Supply plan_distributor-wise'!BK:BK,
        'Supply plan_distributor-wise'!DY:DY,
        $C$1,
        'Supply plan_distributor-wise'!$C:$C,
        'Statewise-Plant Mix'!$A6)+SUMIFS('Supply plan_distributor-wise'!BK:BK,
        'Supply plan_distributor-wise'!DY:DY,
        $C$1,
        'Supply plan_distributor-wise'!$C:$C,
        "UTTAR PRADESH (East)")+SUMIFS('Supply plan_distributor-wise'!BK:BK,
        'Supply plan_distributor-wise'!DY:DY,
        $C$1,
        'Supply plan_distributor-wise'!$C:$C,
        "UTTAR PRADESH (West)")</f>
        <v>1300.25</v>
      </c>
    </row>
    <row r="7" spans="1:14" ht="12.75">
      <c r="A7" s="652" t="str">
        <v>UTTAR PRADESH</v>
      </c>
      <c r="B7" s="653" t="s">
        <v>699</v>
      </c>
      <c r="C7" s="641">
        <f>SUMIFS('Supply plan_distributor-wise'!BO:BO,
        'Supply plan_distributor-wise'!DZ:DZ,
        $C$1,
        'Supply plan_distributor-wise'!$C:$C,
        'Statewise-Plant Mix'!$A7)+SUMIFS('Supply plan_distributor-wise'!BO:BO,
        'Supply plan_distributor-wise'!DZ:DZ,
        $C$1,
        'Supply plan_distributor-wise'!$C:$C,
        "UTTAR PRADESH (East)")+SUMIFS('Supply plan_distributor-wise'!BO:BO,
        'Supply plan_distributor-wise'!DZ:DZ,
        $C$1,
        'Supply plan_distributor-wise'!$C:$C,
        "UTTAR PRADESH (West)")</f>
        <v>0</v>
      </c>
      <c r="D7" s="641">
        <f>SUMIFS('Supply plan_distributor-wise'!BP:BP,
        'Supply plan_distributor-wise'!EA:EA,
        $C$1,
        'Supply plan_distributor-wise'!$C:$C,
        'Statewise-Plant Mix'!$A7)+SUMIFS('Supply plan_distributor-wise'!BP:BP,
        'Supply plan_distributor-wise'!EA:EA,
        $C$1,
        'Supply plan_distributor-wise'!$C:$C,
        "UTTAR PRADESH (East)")+SUMIFS('Supply plan_distributor-wise'!BP:BP,
        'Supply plan_distributor-wise'!EA:EA,
        $C$1,
        'Supply plan_distributor-wise'!$C:$C,
        "UTTAR PRADESH (West)")</f>
        <v>0</v>
      </c>
      <c r="E7" s="641">
        <f>SUMIFS('Supply plan_distributor-wise'!BQ:BQ,
        'Supply plan_distributor-wise'!EB:EB,
        $C$1,
        'Supply plan_distributor-wise'!$C:$C,
        'Statewise-Plant Mix'!$A7)+SUMIFS('Supply plan_distributor-wise'!BQ:BQ,
        'Supply plan_distributor-wise'!EB:EB,
        $C$1,
        'Supply plan_distributor-wise'!$C:$C,
        "UTTAR PRADESH (East)")+SUMIFS('Supply plan_distributor-wise'!BQ:BQ,
        'Supply plan_distributor-wise'!EB:EB,
        $C$1,
        'Supply plan_distributor-wise'!$C:$C,
        "UTTAR PRADESH (West)")</f>
        <v>0</v>
      </c>
      <c r="F7" s="641">
        <f>SUMIFS('Supply plan_distributor-wise'!BR:BR,
        'Supply plan_distributor-wise'!EC:EC,
        $C$1,
        'Supply plan_distributor-wise'!$C:$C,
        'Statewise-Plant Mix'!$A7)+SUMIFS('Supply plan_distributor-wise'!BR:BR,
        'Supply plan_distributor-wise'!EC:EC,
        $C$1,
        'Supply plan_distributor-wise'!$C:$C,
        "UTTAR PRADESH (East)")+SUMIFS('Supply plan_distributor-wise'!BR:BR,
        'Supply plan_distributor-wise'!EC:EC,
        $C$1,
        'Supply plan_distributor-wise'!$C:$C,
        "UTTAR PRADESH (West)")</f>
        <v>0</v>
      </c>
      <c r="G7" s="641">
        <f>SUMIFS('Supply plan_distributor-wise'!BS:BS,
        'Supply plan_distributor-wise'!ED:ED,
        $C$1,
        'Supply plan_distributor-wise'!$C:$C,
        'Statewise-Plant Mix'!$A7)+SUMIFS('Supply plan_distributor-wise'!BS:BS,
        'Supply plan_distributor-wise'!ED:ED,
        $C$1,
        'Supply plan_distributor-wise'!$C:$C,
        "UTTAR PRADESH (East)")+SUMIFS('Supply plan_distributor-wise'!BS:BS,
        'Supply plan_distributor-wise'!ED:ED,
        $C$1,
        'Supply plan_distributor-wise'!$C:$C,
        "UTTAR PRADESH (West)")</f>
        <v>0</v>
      </c>
      <c r="H7" s="641">
        <f>SUMIFS('Supply plan_distributor-wise'!BT:BT,
        'Supply plan_distributor-wise'!EE:EE,
        $C$1,
        'Supply plan_distributor-wise'!$C:$C,
        'Statewise-Plant Mix'!$A7)+SUMIFS('Supply plan_distributor-wise'!BT:BT,
        'Supply plan_distributor-wise'!EE:EE,
        $C$1,
        'Supply plan_distributor-wise'!$C:$C,
        "UTTAR PRADESH (East)")+SUMIFS('Supply plan_distributor-wise'!BT:BT,
        'Supply plan_distributor-wise'!EE:EE,
        $C$1,
        'Supply plan_distributor-wise'!$C:$C,
        "UTTAR PRADESH (West)")</f>
        <v>0</v>
      </c>
      <c r="I7" s="641">
        <f>SUMIFS('Supply plan_distributor-wise'!BU:BU,
        'Supply plan_distributor-wise'!EF:EF,
        $C$1,
        'Supply plan_distributor-wise'!$C:$C,
        'Statewise-Plant Mix'!$A7)+SUMIFS('Supply plan_distributor-wise'!BU:BU,
        'Supply plan_distributor-wise'!EF:EF,
        $C$1,
        'Supply plan_distributor-wise'!$C:$C,
        "UTTAR PRADESH (East)")+SUMIFS('Supply plan_distributor-wise'!BU:BU,
        'Supply plan_distributor-wise'!EF:EF,
        $C$1,
        'Supply plan_distributor-wise'!$C:$C,
        "UTTAR PRADESH (West)")</f>
        <v>0</v>
      </c>
      <c r="J7" s="641">
        <f>SUMIFS('Supply plan_distributor-wise'!BV:BV,
        'Supply plan_distributor-wise'!EG:EG,
        $C$1,
        'Supply plan_distributor-wise'!$C:$C,
        'Statewise-Plant Mix'!$A7)+SUMIFS('Supply plan_distributor-wise'!BV:BV,
        'Supply plan_distributor-wise'!EG:EG,
        $C$1,
        'Supply plan_distributor-wise'!$C:$C,
        "UTTAR PRADESH (East)")+SUMIFS('Supply plan_distributor-wise'!BV:BV,
        'Supply plan_distributor-wise'!EG:EG,
        $C$1,
        'Supply plan_distributor-wise'!$C:$C,
        "UTTAR PRADESH (West)")</f>
        <v>0</v>
      </c>
      <c r="K7" s="641">
        <f>SUMIFS('Supply plan_distributor-wise'!BW:BW,
        'Supply plan_distributor-wise'!EH:EH,
        $C$1,
        'Supply plan_distributor-wise'!$C:$C,
        'Statewise-Plant Mix'!$A7)+SUMIFS('Supply plan_distributor-wise'!BW:BW,
        'Supply plan_distributor-wise'!EH:EH,
        $C$1,
        'Supply plan_distributor-wise'!$C:$C,
        "UTTAR PRADESH (East)")+SUMIFS('Supply plan_distributor-wise'!BW:BW,
        'Supply plan_distributor-wise'!EH:EH,
        $C$1,
        'Supply plan_distributor-wise'!$C:$C,
        "UTTAR PRADESH (West)")</f>
        <v>0</v>
      </c>
      <c r="L7" s="641">
        <f>SUMIFS('Supply plan_distributor-wise'!BX:BX,
        'Supply plan_distributor-wise'!EI:EI,
        $C$1,
        'Supply plan_distributor-wise'!$C:$C,
        'Statewise-Plant Mix'!$A7)+SUMIFS('Supply plan_distributor-wise'!BX:BX,
        'Supply plan_distributor-wise'!EI:EI,
        $C$1,
        'Supply plan_distributor-wise'!$C:$C,
        "UTTAR PRADESH (East)")+SUMIFS('Supply plan_distributor-wise'!BX:BX,
        'Supply plan_distributor-wise'!EI:EI,
        $C$1,
        'Supply plan_distributor-wise'!$C:$C,
        "UTTAR PRADESH (West)")</f>
        <v>0</v>
      </c>
      <c r="M7" s="641">
        <f>SUMIFS('Supply plan_distributor-wise'!BY:BY,
        'Supply plan_distributor-wise'!EJ:EJ,
        $C$1,
        'Supply plan_distributor-wise'!$C:$C,
        'Statewise-Plant Mix'!$A7)+SUMIFS('Supply plan_distributor-wise'!BY:BY,
        'Supply plan_distributor-wise'!EJ:EJ,
        $C$1,
        'Supply plan_distributor-wise'!$C:$C,
        "UTTAR PRADESH (East)")+SUMIFS('Supply plan_distributor-wise'!BY:BY,
        'Supply plan_distributor-wise'!EJ:EJ,
        $C$1,
        'Supply plan_distributor-wise'!$C:$C,
        "UTTAR PRADESH (West)")</f>
        <v>0</v>
      </c>
      <c r="N7" s="620">
        <f>SUMIFS('Supply plan_distributor-wise'!BZ:BZ,
        'Supply plan_distributor-wise'!EK:EK,
        $C$1,
        'Supply plan_distributor-wise'!$C:$C,
        'Statewise-Plant Mix'!$A7)+SUMIFS('Supply plan_distributor-wise'!BZ:BZ,
        'Supply plan_distributor-wise'!EK:EK,
        $C$1,
        'Supply plan_distributor-wise'!$C:$C,
        "UTTAR PRADESH (East)")+SUMIFS('Supply plan_distributor-wise'!BZ:BZ,
        'Supply plan_distributor-wise'!EK:EK,
        $C$1,
        'Supply plan_distributor-wise'!$C:$C,
        "UTTAR PRADESH (West)")</f>
        <v>0</v>
      </c>
    </row>
    <row r="8" spans="1:14">
      <c r="A8" s="654" t="str">
        <v>Total UTTAR PRADESH</v>
      </c>
      <c r="B8" s="655"/>
      <c r="C8" s="596">
        <f>SUM(C3:C7)</f>
        <v>2550.15</v>
      </c>
      <c r="D8" s="597">
        <f>SUM(D3:D7)</f>
        <v>3305.15</v>
      </c>
      <c r="E8" s="597">
        <f>SUM(E3:E7)</f>
        <v>2975.15</v>
      </c>
      <c r="F8" s="597">
        <f>SUM(F3:F7)</f>
        <v>2600.1</v>
      </c>
      <c r="G8" s="597">
        <f>SUM(G3:G7)</f>
        <v>2295.1</v>
      </c>
      <c r="H8" s="597">
        <f>SUM(H3:H7)</f>
        <v>2475.0749999999998</v>
      </c>
      <c r="I8" s="597">
        <f>SUM(I3:I7)</f>
        <v>3150.0749999999998</v>
      </c>
      <c r="J8" s="597">
        <f>SUM(J3:J7)</f>
        <v>3750.1</v>
      </c>
      <c r="K8" s="597">
        <f>SUM(K3:K7)</f>
        <v>4115.1499999999996</v>
      </c>
      <c r="L8" s="597">
        <f>SUM(L3:L7)</f>
        <v>4895.1750000000002</v>
      </c>
      <c r="M8" s="597">
        <f>SUM(M3:M7)</f>
        <v>5545.2</v>
      </c>
      <c r="N8" s="598">
        <f>SUM(N3:N7)</f>
        <v>6375.25</v>
      </c>
    </row>
    <row r="9" spans="1:14" ht="12.75">
      <c r="A9" s="656" t="str">
        <v>RAJASTHAN</v>
      </c>
      <c r="B9" s="657" t="str">
        <f>IF(B3="","",B3)</f>
        <v xml:space="preserve">JSW One TMT (Fe 550) - Retail											</v>
      </c>
      <c r="C9" s="627">
        <f>SUMIFS('Supply plan_distributor-wise'!G:G,
        'Supply plan_distributor-wise'!CD:CD,
        $C$1,
        'Supply plan_distributor-wise'!$C:$C,
        'Statewise-Plant Mix'!$A9)</f>
        <v>1435</v>
      </c>
      <c r="D9" s="599">
        <f>SUMIFS('Supply plan_distributor-wise'!H:H,
        'Supply plan_distributor-wise'!CE:CE,
        $C$1,
        'Supply plan_distributor-wise'!$C:$C,
        'Statewise-Plant Mix'!$A9)</f>
        <v>1959.9999999999998</v>
      </c>
      <c r="E9" s="599">
        <f>SUMIFS('Supply plan_distributor-wise'!I:I,
        'Supply plan_distributor-wise'!CF:CF,
        $C$1,
        'Supply plan_distributor-wise'!$C:$C,
        'Statewise-Plant Mix'!$A9)</f>
        <v>1715</v>
      </c>
      <c r="F9" s="599">
        <f>SUMIFS('Supply plan_distributor-wise'!J:J,
        'Supply plan_distributor-wise'!CG:CG,
        $C$1,
        'Supply plan_distributor-wise'!$C:$C,
        'Statewise-Plant Mix'!$A9)</f>
        <v>1435</v>
      </c>
      <c r="G9" s="599">
        <f>SUMIFS('Supply plan_distributor-wise'!K:K,
        'Supply plan_distributor-wise'!CH:CH,
        $C$1,
        'Supply plan_distributor-wise'!$C:$C,
        'Statewise-Plant Mix'!$A9)</f>
        <v>1190</v>
      </c>
      <c r="H9" s="599">
        <f>SUMIFS('Supply plan_distributor-wise'!L:L,
        'Supply plan_distributor-wise'!CI:CI,
        $C$1,
        'Supply plan_distributor-wise'!$C:$C,
        'Statewise-Plant Mix'!$A9)</f>
        <v>1330</v>
      </c>
      <c r="I9" s="599">
        <f>SUMIFS('Supply plan_distributor-wise'!M:M,
        'Supply plan_distributor-wise'!CJ:CJ,
        $C$1,
        'Supply plan_distributor-wise'!$C:$C,
        'Statewise-Plant Mix'!$A9)</f>
        <v>1372</v>
      </c>
      <c r="J9" s="599">
        <f>SUMIFS('Supply plan_distributor-wise'!N:N,
        'Supply plan_distributor-wise'!CK:CK,
        $C$1,
        'Supply plan_distributor-wise'!$C:$C,
        'Statewise-Plant Mix'!$A9)</f>
        <v>1680</v>
      </c>
      <c r="K9" s="599">
        <f>SUMIFS('Supply plan_distributor-wise'!O:O,
        'Supply plan_distributor-wise'!CL:CL,
        $C$1,
        'Supply plan_distributor-wise'!$C:$C,
        'Statewise-Plant Mix'!$A9)</f>
        <v>1344</v>
      </c>
      <c r="L9" s="599">
        <f>SUMIFS('Supply plan_distributor-wise'!P:P,
        'Supply plan_distributor-wise'!CM:CM,
        $C$1,
        'Supply plan_distributor-wise'!$C:$C,
        'Statewise-Plant Mix'!$A9)</f>
        <v>1617</v>
      </c>
      <c r="M9" s="599">
        <f>SUMIFS('Supply plan_distributor-wise'!Q:Q,
        'Supply plan_distributor-wise'!CN:CN,
        $C$1,
        'Supply plan_distributor-wise'!$C:$C,
        'Statewise-Plant Mix'!$A9)</f>
        <v>1232</v>
      </c>
      <c r="N9" s="602">
        <f>SUMIFS('Supply plan_distributor-wise'!R:R,
        'Supply plan_distributor-wise'!CO:CO,
        $C$1,
        'Supply plan_distributor-wise'!$C:$C,
        'Statewise-Plant Mix'!$A9)</f>
        <v>714</v>
      </c>
    </row>
    <row r="10" spans="1:14" ht="12.75">
      <c r="A10" s="646" t="str">
        <v>RAJASTHAN</v>
      </c>
      <c r="B10" s="647" t="str">
        <f t="shared" ref="B10:B73" si="0">IF(B4="","",B4)</f>
        <v>One Helix (Fe 550) - Retail</v>
      </c>
      <c r="C10" s="623">
        <f>SUMIFS('Supply plan_distributor-wise'!V:V,
        'Supply plan_distributor-wise'!CP:CP,
        $C$1,
        'Supply plan_distributor-wise'!$C:$C,
        'Statewise-Plant Mix'!$A10)</f>
        <v>0</v>
      </c>
      <c r="D10" s="594">
        <f>SUMIFS('Supply plan_distributor-wise'!W:W,
        'Supply plan_distributor-wise'!CQ:CQ,
        $C$1,
        'Supply plan_distributor-wise'!$C:$C,
        'Statewise-Plant Mix'!$A10)</f>
        <v>0</v>
      </c>
      <c r="E10" s="594">
        <f>SUMIFS('Supply plan_distributor-wise'!X:X,
        'Supply plan_distributor-wise'!CR:CR,
        $C$1,
        'Supply plan_distributor-wise'!$C:$C,
        'Statewise-Plant Mix'!$A10)</f>
        <v>0</v>
      </c>
      <c r="F10" s="594">
        <f>SUMIFS('Supply plan_distributor-wise'!Y:Y,
        'Supply plan_distributor-wise'!CS:CS,
        $C$1,
        'Supply plan_distributor-wise'!$C:$C,
        'Statewise-Plant Mix'!$A10)</f>
        <v>0</v>
      </c>
      <c r="G10" s="594">
        <f>SUMIFS('Supply plan_distributor-wise'!Z:Z,
        'Supply plan_distributor-wise'!CT:CT,
        $C$1,
        'Supply plan_distributor-wise'!$C:$C,
        'Statewise-Plant Mix'!$A10)</f>
        <v>0</v>
      </c>
      <c r="H10" s="594">
        <f>SUMIFS('Supply plan_distributor-wise'!AA:AA,
        'Supply plan_distributor-wise'!CU:CU,
        $C$1,
        'Supply plan_distributor-wise'!$C:$C,
        'Statewise-Plant Mix'!$A10)</f>
        <v>0</v>
      </c>
      <c r="I10" s="594">
        <f>SUMIFS('Supply plan_distributor-wise'!AB:AB,
        'Supply plan_distributor-wise'!CV:CV,
        $C$1,
        'Supply plan_distributor-wise'!$C:$C,
        'Statewise-Plant Mix'!$A10)</f>
        <v>342.99999999999989</v>
      </c>
      <c r="J10" s="594">
        <f>SUMIFS('Supply plan_distributor-wise'!AC:AC,
        'Supply plan_distributor-wise'!CW:CW,
        $C$1,
        'Supply plan_distributor-wise'!$C:$C,
        'Statewise-Plant Mix'!$A10)</f>
        <v>419.99999999999989</v>
      </c>
      <c r="K10" s="594">
        <f>SUMIFS('Supply plan_distributor-wise'!AD:AD,
        'Supply plan_distributor-wise'!CX:CX,
        $C$1,
        'Supply plan_distributor-wise'!$C:$C,
        'Statewise-Plant Mix'!$A10)</f>
        <v>896</v>
      </c>
      <c r="L10" s="594">
        <f>SUMIFS('Supply plan_distributor-wise'!AE:AE,
        'Supply plan_distributor-wise'!CY:CY,
        $C$1,
        'Supply plan_distributor-wise'!$C:$C,
        'Statewise-Plant Mix'!$A10)</f>
        <v>1078</v>
      </c>
      <c r="M10" s="594">
        <f>SUMIFS('Supply plan_distributor-wise'!AF:AF,
        'Supply plan_distributor-wise'!CZ:CZ,
        $C$1,
        'Supply plan_distributor-wise'!$C:$C,
        'Statewise-Plant Mix'!$A10)</f>
        <v>1848</v>
      </c>
      <c r="N10" s="601">
        <f>SUMIFS('Supply plan_distributor-wise'!AG:AG,
        'Supply plan_distributor-wise'!DA:DA,
        $C$1,
        'Supply plan_distributor-wise'!$C:$C,
        'Statewise-Plant Mix'!$A10)</f>
        <v>2856</v>
      </c>
    </row>
    <row r="11" spans="1:14" ht="12.75">
      <c r="A11" s="648" t="str">
        <v>RAJASTHAN</v>
      </c>
      <c r="B11" s="649" t="str">
        <f t="shared" si="0"/>
        <v>JSW One TMT (Fe 550D) - Retail</v>
      </c>
      <c r="C11" s="624">
        <f>SUMIFS('Supply plan_distributor-wise'!AK:AK,
        'Supply plan_distributor-wise'!DB:DB,
        $C$1,
        'Supply plan_distributor-wise'!$C:$C,
        'Statewise-Plant Mix'!$A11)</f>
        <v>0</v>
      </c>
      <c r="D11" s="618">
        <f>SUMIFS('Supply plan_distributor-wise'!AL:AL,
        'Supply plan_distributor-wise'!DC:DC,
        $C$1,
        'Supply plan_distributor-wise'!$C:$C,
        'Statewise-Plant Mix'!$A11)</f>
        <v>0</v>
      </c>
      <c r="E11" s="618">
        <f>SUMIFS('Supply plan_distributor-wise'!AM:AM,
        'Supply plan_distributor-wise'!DD:DD,
        $C$1,
        'Supply plan_distributor-wise'!$C:$C,
        'Statewise-Plant Mix'!$A11)</f>
        <v>0</v>
      </c>
      <c r="F11" s="618">
        <f>SUMIFS('Supply plan_distributor-wise'!AN:AN,
        'Supply plan_distributor-wise'!DE:DE,
        $C$1,
        'Supply plan_distributor-wise'!$C:$C,
        'Statewise-Plant Mix'!$A11)</f>
        <v>0</v>
      </c>
      <c r="G11" s="618">
        <f>SUMIFS('Supply plan_distributor-wise'!AO:AO,
        'Supply plan_distributor-wise'!DF:DF,
        $C$1,
        'Supply plan_distributor-wise'!$C:$C,
        'Statewise-Plant Mix'!$A11)</f>
        <v>0</v>
      </c>
      <c r="H11" s="618">
        <f>SUMIFS('Supply plan_distributor-wise'!AP:AP,
        'Supply plan_distributor-wise'!DG:DG,
        $C$1,
        'Supply plan_distributor-wise'!$C:$C,
        'Statewise-Plant Mix'!$A11)</f>
        <v>0</v>
      </c>
      <c r="I11" s="618">
        <f>SUMIFS('Supply plan_distributor-wise'!AQ:AQ,
        'Supply plan_distributor-wise'!DH:DH,
        $C$1,
        'Supply plan_distributor-wise'!$C:$C,
        'Statewise-Plant Mix'!$A11)</f>
        <v>0</v>
      </c>
      <c r="J11" s="618">
        <f>SUMIFS('Supply plan_distributor-wise'!AR:AR,
        'Supply plan_distributor-wise'!DI:DI,
        $C$1,
        'Supply plan_distributor-wise'!$C:$C,
        'Statewise-Plant Mix'!$A11)</f>
        <v>0</v>
      </c>
      <c r="K11" s="618">
        <f>SUMIFS('Supply plan_distributor-wise'!AS:AS,
        'Supply plan_distributor-wise'!DJ:DJ,
        $C$1,
        'Supply plan_distributor-wise'!$C:$C,
        'Statewise-Plant Mix'!$A11)</f>
        <v>0</v>
      </c>
      <c r="L11" s="618">
        <f>SUMIFS('Supply plan_distributor-wise'!AT:AT,
        'Supply plan_distributor-wise'!DK:DK,
        $C$1,
        'Supply plan_distributor-wise'!$C:$C,
        'Statewise-Plant Mix'!$A11)</f>
        <v>0</v>
      </c>
      <c r="M11" s="618">
        <f>SUMIFS('Supply plan_distributor-wise'!AU:AU,
        'Supply plan_distributor-wise'!DL:DL,
        $C$1,
        'Supply plan_distributor-wise'!$C:$C,
        'Statewise-Plant Mix'!$A11)</f>
        <v>0</v>
      </c>
      <c r="N11" s="621">
        <f>SUMIFS('Supply plan_distributor-wise'!AV:AV,
        'Supply plan_distributor-wise'!DM:DM,
        $C$1,
        'Supply plan_distributor-wise'!$C:$C,
        'Statewise-Plant Mix'!$A11)</f>
        <v>0</v>
      </c>
    </row>
    <row r="12" spans="1:14" ht="12.75">
      <c r="A12" s="650" t="str">
        <v>RAJASTHAN</v>
      </c>
      <c r="B12" s="651" t="str">
        <f t="shared" si="0"/>
        <v>JSW One TMT (Fe 550) - Projects</v>
      </c>
      <c r="C12" s="625">
        <f>SUMIFS('Supply plan_distributor-wise'!AZ:AZ,
        'Supply plan_distributor-wise'!DN:DN,
        $C$1,
        'Supply plan_distributor-wise'!$C:$C,
        'Statewise-Plant Mix'!$A12)</f>
        <v>470.31999999999994</v>
      </c>
      <c r="D12" s="595">
        <f>SUMIFS('Supply plan_distributor-wise'!BA:BA,
        'Supply plan_distributor-wise'!DO:DO,
        $C$1,
        'Supply plan_distributor-wise'!$C:$C,
        'Statewise-Plant Mix'!$A12)</f>
        <v>430.27999999999992</v>
      </c>
      <c r="E12" s="595">
        <f>SUMIFS('Supply plan_distributor-wise'!BB:BB,
        'Supply plan_distributor-wise'!DP:DP,
        $C$1,
        'Supply plan_distributor-wise'!$C:$C,
        'Statewise-Plant Mix'!$A12)</f>
        <v>450.29999999999995</v>
      </c>
      <c r="F12" s="595">
        <f>SUMIFS('Supply plan_distributor-wise'!BC:BC,
        'Supply plan_distributor-wise'!DQ:DQ,
        $C$1,
        'Supply plan_distributor-wise'!$C:$C,
        'Statewise-Plant Mix'!$A12)</f>
        <v>310.15999999999997</v>
      </c>
      <c r="G12" s="595">
        <f>SUMIFS('Supply plan_distributor-wise'!BD:BD,
        'Supply plan_distributor-wise'!DR:DR,
        $C$1,
        'Supply plan_distributor-wise'!$C:$C,
        'Statewise-Plant Mix'!$A12)</f>
        <v>310.15999999999997</v>
      </c>
      <c r="H12" s="595">
        <f>SUMIFS('Supply plan_distributor-wise'!BE:BE,
        'Supply plan_distributor-wise'!DS:DS,
        $C$1,
        'Supply plan_distributor-wise'!$C:$C,
        'Statewise-Plant Mix'!$A12)</f>
        <v>330.17999999999995</v>
      </c>
      <c r="I12" s="595">
        <f>SUMIFS('Supply plan_distributor-wise'!BF:BF,
        'Supply plan_distributor-wise'!DT:DT,
        $C$1,
        'Supply plan_distributor-wise'!$C:$C,
        'Statewise-Plant Mix'!$A12)</f>
        <v>335.15999999999997</v>
      </c>
      <c r="J12" s="595">
        <f>SUMIFS('Supply plan_distributor-wise'!BG:BG,
        'Supply plan_distributor-wise'!DU:DU,
        $C$1,
        'Supply plan_distributor-wise'!$C:$C,
        'Statewise-Plant Mix'!$A12)</f>
        <v>395.21999999999991</v>
      </c>
      <c r="K12" s="595">
        <f>SUMIFS('Supply plan_distributor-wise'!BH:BH,
        'Supply plan_distributor-wise'!DV:DV,
        $C$1,
        'Supply plan_distributor-wise'!$C:$C,
        'Statewise-Plant Mix'!$A12)</f>
        <v>420.21999999999991</v>
      </c>
      <c r="L12" s="595">
        <f>SUMIFS('Supply plan_distributor-wise'!BI:BI,
        'Supply plan_distributor-wise'!DW:DW,
        $C$1,
        'Supply plan_distributor-wise'!$C:$C,
        'Statewise-Plant Mix'!$A12)</f>
        <v>435.25999999999993</v>
      </c>
      <c r="M12" s="595">
        <f>SUMIFS('Supply plan_distributor-wise'!BJ:BJ,
        'Supply plan_distributor-wise'!DX:DX,
        $C$1,
        'Supply plan_distributor-wise'!$C:$C,
        'Statewise-Plant Mix'!$A12)</f>
        <v>515.33999999999992</v>
      </c>
      <c r="N12" s="603">
        <f>SUMIFS('Supply plan_distributor-wise'!BK:BK,
        'Supply plan_distributor-wise'!DY:DY,
        $C$1,
        'Supply plan_distributor-wise'!$C:$C,
        'Statewise-Plant Mix'!$A12)</f>
        <v>555.37999999999988</v>
      </c>
    </row>
    <row r="13" spans="1:14" ht="12.75">
      <c r="A13" s="652" t="str">
        <v>RAJASTHAN</v>
      </c>
      <c r="B13" s="653" t="str">
        <f t="shared" si="0"/>
        <v>JSW One TMT (Fe 550D) - Projects</v>
      </c>
      <c r="C13" s="626">
        <f>SUMIFS('Supply plan_distributor-wise'!BO:BO,
        'Supply plan_distributor-wise'!DZ:DZ,
        $C$1,
        'Supply plan_distributor-wise'!$C:$C,
        'Statewise-Plant Mix'!$A13)</f>
        <v>0</v>
      </c>
      <c r="D13" s="619">
        <f>SUMIFS('Supply plan_distributor-wise'!BP:BP,
        'Supply plan_distributor-wise'!EA:EA,
        $C$1,
        'Supply plan_distributor-wise'!$C:$C,
        'Statewise-Plant Mix'!$A13)</f>
        <v>0</v>
      </c>
      <c r="E13" s="619">
        <f>SUMIFS('Supply plan_distributor-wise'!BQ:BQ,
        'Supply plan_distributor-wise'!EB:EB,
        $C$1,
        'Supply plan_distributor-wise'!$C:$C,
        'Statewise-Plant Mix'!$A13)</f>
        <v>0</v>
      </c>
      <c r="F13" s="619">
        <f>SUMIFS('Supply plan_distributor-wise'!BR:BR,
        'Supply plan_distributor-wise'!EC:EC,
        $C$1,
        'Supply plan_distributor-wise'!$C:$C,
        'Statewise-Plant Mix'!$A13)</f>
        <v>0</v>
      </c>
      <c r="G13" s="619">
        <f>SUMIFS('Supply plan_distributor-wise'!BS:BS,
        'Supply plan_distributor-wise'!ED:ED,
        $C$1,
        'Supply plan_distributor-wise'!$C:$C,
        'Statewise-Plant Mix'!$A13)</f>
        <v>0</v>
      </c>
      <c r="H13" s="619">
        <f>SUMIFS('Supply plan_distributor-wise'!BT:BT,
        'Supply plan_distributor-wise'!EE:EE,
        $C$1,
        'Supply plan_distributor-wise'!$C:$C,
        'Statewise-Plant Mix'!$A13)</f>
        <v>0</v>
      </c>
      <c r="I13" s="619">
        <f>SUMIFS('Supply plan_distributor-wise'!BU:BU,
        'Supply plan_distributor-wise'!EF:EF,
        $C$1,
        'Supply plan_distributor-wise'!$C:$C,
        'Statewise-Plant Mix'!$A13)</f>
        <v>0</v>
      </c>
      <c r="J13" s="619">
        <f>SUMIFS('Supply plan_distributor-wise'!BV:BV,
        'Supply plan_distributor-wise'!EG:EG,
        $C$1,
        'Supply plan_distributor-wise'!$C:$C,
        'Statewise-Plant Mix'!$A13)</f>
        <v>0</v>
      </c>
      <c r="K13" s="619">
        <f>SUMIFS('Supply plan_distributor-wise'!BW:BW,
        'Supply plan_distributor-wise'!EH:EH,
        $C$1,
        'Supply plan_distributor-wise'!$C:$C,
        'Statewise-Plant Mix'!$A13)</f>
        <v>0</v>
      </c>
      <c r="L13" s="619">
        <f>SUMIFS('Supply plan_distributor-wise'!BX:BX,
        'Supply plan_distributor-wise'!EI:EI,
        $C$1,
        'Supply plan_distributor-wise'!$C:$C,
        'Statewise-Plant Mix'!$A13)</f>
        <v>0</v>
      </c>
      <c r="M13" s="619">
        <f>SUMIFS('Supply plan_distributor-wise'!BY:BY,
        'Supply plan_distributor-wise'!EJ:EJ,
        $C$1,
        'Supply plan_distributor-wise'!$C:$C,
        'Statewise-Plant Mix'!$A13)</f>
        <v>0</v>
      </c>
      <c r="N13" s="620">
        <f>SUMIFS('Supply plan_distributor-wise'!BZ:BZ,
        'Supply plan_distributor-wise'!EK:EK,
        $C$1,
        'Supply plan_distributor-wise'!$C:$C,
        'Statewise-Plant Mix'!$A13)</f>
        <v>0</v>
      </c>
    </row>
    <row r="14" spans="1:14">
      <c r="A14" s="654" t="str">
        <v>Total RAJASTHAN</v>
      </c>
      <c r="B14" s="655" t="str">
        <f t="shared" si="0"/>
        <v/>
      </c>
      <c r="C14" s="596">
        <f>SUM(C9:C13)</f>
        <v>1905.32</v>
      </c>
      <c r="D14" s="597">
        <f>SUM(D9:D13)</f>
        <v>2390.2799999999997</v>
      </c>
      <c r="E14" s="597">
        <f>SUM(E9:E13)</f>
        <v>2165.3000000000002</v>
      </c>
      <c r="F14" s="597">
        <f>SUM(F9:F13)</f>
        <v>1745.1599999999999</v>
      </c>
      <c r="G14" s="597">
        <f>SUM(G9:G13)</f>
        <v>1500.1599999999999</v>
      </c>
      <c r="H14" s="597">
        <f>SUM(H9:H13)</f>
        <v>1660.1799999999998</v>
      </c>
      <c r="I14" s="597">
        <f>SUM(I9:I13)</f>
        <v>2050.16</v>
      </c>
      <c r="J14" s="597">
        <f>SUM(J9:J13)</f>
        <v>2495.2199999999998</v>
      </c>
      <c r="K14" s="597">
        <f>SUM(K9:K13)</f>
        <v>2660.22</v>
      </c>
      <c r="L14" s="597">
        <f>SUM(L9:L13)</f>
        <v>3130.2599999999998</v>
      </c>
      <c r="M14" s="597">
        <f>SUM(M9:M13)</f>
        <v>3595.34</v>
      </c>
      <c r="N14" s="598">
        <f>SUM(N9:N13)</f>
        <v>4125.38</v>
      </c>
    </row>
    <row r="15" spans="1:14" ht="12.75">
      <c r="A15" s="656" t="str">
        <v>DELHI</v>
      </c>
      <c r="B15" s="657" t="str">
        <f t="shared" si="0"/>
        <v xml:space="preserve">JSW One TMT (Fe 550) - Retail											</v>
      </c>
      <c r="C15" s="622">
        <f>SUMIFS('Supply plan_distributor-wise'!G:G,
        'Supply plan_distributor-wise'!CD:CD,
        $C$1,
        'Supply plan_distributor-wise'!$C:$C,
        'Statewise-Plant Mix'!$A15)</f>
        <v>480</v>
      </c>
      <c r="D15" s="593">
        <f>SUMIFS('Supply plan_distributor-wise'!H:H,
        'Supply plan_distributor-wise'!CE:CE,
        $C$1,
        'Supply plan_distributor-wise'!$C:$C,
        'Statewise-Plant Mix'!$A15)</f>
        <v>640</v>
      </c>
      <c r="E15" s="593">
        <f>SUMIFS('Supply plan_distributor-wise'!I:I,
        'Supply plan_distributor-wise'!CF:CF,
        $C$1,
        'Supply plan_distributor-wise'!$C:$C,
        'Statewise-Plant Mix'!$A15)</f>
        <v>560</v>
      </c>
      <c r="F15" s="593">
        <f>SUMIFS('Supply plan_distributor-wise'!J:J,
        'Supply plan_distributor-wise'!CG:CG,
        $C$1,
        'Supply plan_distributor-wise'!$C:$C,
        'Statewise-Plant Mix'!$A15)</f>
        <v>480</v>
      </c>
      <c r="G15" s="593">
        <f>SUMIFS('Supply plan_distributor-wise'!K:K,
        'Supply plan_distributor-wise'!CH:CH,
        $C$1,
        'Supply plan_distributor-wise'!$C:$C,
        'Statewise-Plant Mix'!$A15)</f>
        <v>400</v>
      </c>
      <c r="H15" s="593">
        <f>SUMIFS('Supply plan_distributor-wise'!L:L,
        'Supply plan_distributor-wise'!CI:CI,
        $C$1,
        'Supply plan_distributor-wise'!$C:$C,
        'Statewise-Plant Mix'!$A15)</f>
        <v>440</v>
      </c>
      <c r="I15" s="593">
        <f>SUMIFS('Supply plan_distributor-wise'!M:M,
        'Supply plan_distributor-wise'!CJ:CJ,
        $C$1,
        'Supply plan_distributor-wise'!$C:$C,
        'Statewise-Plant Mix'!$A15)</f>
        <v>448</v>
      </c>
      <c r="J15" s="593">
        <f>SUMIFS('Supply plan_distributor-wise'!N:N,
        'Supply plan_distributor-wise'!CK:CK,
        $C$1,
        'Supply plan_distributor-wise'!$C:$C,
        'Statewise-Plant Mix'!$A15)</f>
        <v>475.99999999999994</v>
      </c>
      <c r="K15" s="593">
        <f>SUMIFS('Supply plan_distributor-wise'!O:O,
        'Supply plan_distributor-wise'!CL:CL,
        $C$1,
        'Supply plan_distributor-wise'!$C:$C,
        'Statewise-Plant Mix'!$A15)</f>
        <v>360</v>
      </c>
      <c r="L15" s="593">
        <f>SUMIFS('Supply plan_distributor-wise'!P:P,
        'Supply plan_distributor-wise'!CM:CM,
        $C$1,
        'Supply plan_distributor-wise'!$C:$C,
        'Statewise-Plant Mix'!$A15)</f>
        <v>352</v>
      </c>
      <c r="M15" s="593">
        <f>SUMIFS('Supply plan_distributor-wise'!Q:Q,
        'Supply plan_distributor-wise'!CN:CN,
        $C$1,
        'Supply plan_distributor-wise'!$C:$C,
        'Statewise-Plant Mix'!$A15)</f>
        <v>300</v>
      </c>
      <c r="N15" s="600">
        <f>SUMIFS('Supply plan_distributor-wise'!R:R,
        'Supply plan_distributor-wise'!CO:CO,
        $C$1,
        'Supply plan_distributor-wise'!$C:$C,
        'Statewise-Plant Mix'!$A15)</f>
        <v>232</v>
      </c>
    </row>
    <row r="16" spans="1:14" ht="12.75">
      <c r="A16" s="646" t="str">
        <v>DELHI</v>
      </c>
      <c r="B16" s="647" t="str">
        <f t="shared" si="0"/>
        <v>One Helix (Fe 550) - Retail</v>
      </c>
      <c r="C16" s="623">
        <f>SUMIFS('Supply plan_distributor-wise'!V:V,
        'Supply plan_distributor-wise'!CP:CP,
        $C$1,
        'Supply plan_distributor-wise'!$C:$C,
        'Statewise-Plant Mix'!$A16)</f>
        <v>0</v>
      </c>
      <c r="D16" s="594">
        <f>SUMIFS('Supply plan_distributor-wise'!W:W,
        'Supply plan_distributor-wise'!CQ:CQ,
        $C$1,
        'Supply plan_distributor-wise'!$C:$C,
        'Statewise-Plant Mix'!$A16)</f>
        <v>0</v>
      </c>
      <c r="E16" s="594">
        <f>SUMIFS('Supply plan_distributor-wise'!X:X,
        'Supply plan_distributor-wise'!CR:CR,
        $C$1,
        'Supply plan_distributor-wise'!$C:$C,
        'Statewise-Plant Mix'!$A16)</f>
        <v>0</v>
      </c>
      <c r="F16" s="594">
        <f>SUMIFS('Supply plan_distributor-wise'!Y:Y,
        'Supply plan_distributor-wise'!CS:CS,
        $C$1,
        'Supply plan_distributor-wise'!$C:$C,
        'Statewise-Plant Mix'!$A16)</f>
        <v>0</v>
      </c>
      <c r="G16" s="594">
        <f>SUMIFS('Supply plan_distributor-wise'!Z:Z,
        'Supply plan_distributor-wise'!CT:CT,
        $C$1,
        'Supply plan_distributor-wise'!$C:$C,
        'Statewise-Plant Mix'!$A16)</f>
        <v>0</v>
      </c>
      <c r="H16" s="594">
        <f>SUMIFS('Supply plan_distributor-wise'!AA:AA,
        'Supply plan_distributor-wise'!CU:CU,
        $C$1,
        'Supply plan_distributor-wise'!$C:$C,
        'Statewise-Plant Mix'!$A16)</f>
        <v>0</v>
      </c>
      <c r="I16" s="594">
        <f>SUMIFS('Supply plan_distributor-wise'!AB:AB,
        'Supply plan_distributor-wise'!CV:CV,
        $C$1,
        'Supply plan_distributor-wise'!$C:$C,
        'Statewise-Plant Mix'!$A16)</f>
        <v>111.99999999999997</v>
      </c>
      <c r="J16" s="594">
        <f>SUMIFS('Supply plan_distributor-wise'!AC:AC,
        'Supply plan_distributor-wise'!CW:CW,
        $C$1,
        'Supply plan_distributor-wise'!$C:$C,
        'Statewise-Plant Mix'!$A16)</f>
        <v>204.00000000000003</v>
      </c>
      <c r="K16" s="594">
        <f>SUMIFS('Supply plan_distributor-wise'!AD:AD,
        'Supply plan_distributor-wise'!CX:CX,
        $C$1,
        'Supply plan_distributor-wise'!$C:$C,
        'Statewise-Plant Mix'!$A16)</f>
        <v>360</v>
      </c>
      <c r="L16" s="594">
        <f>SUMIFS('Supply plan_distributor-wise'!AE:AE,
        'Supply plan_distributor-wise'!CY:CY,
        $C$1,
        'Supply plan_distributor-wise'!$C:$C,
        'Statewise-Plant Mix'!$A16)</f>
        <v>528</v>
      </c>
      <c r="M16" s="594">
        <f>SUMIFS('Supply plan_distributor-wise'!AF:AF,
        'Supply plan_distributor-wise'!CZ:CZ,
        $C$1,
        'Supply plan_distributor-wise'!$C:$C,
        'Statewise-Plant Mix'!$A16)</f>
        <v>700</v>
      </c>
      <c r="N16" s="601">
        <f>SUMIFS('Supply plan_distributor-wise'!AG:AG,
        'Supply plan_distributor-wise'!DA:DA,
        $C$1,
        'Supply plan_distributor-wise'!$C:$C,
        'Statewise-Plant Mix'!$A16)</f>
        <v>928</v>
      </c>
    </row>
    <row r="17" spans="1:14" ht="12.75">
      <c r="A17" s="648" t="str">
        <v>DELHI</v>
      </c>
      <c r="B17" s="649" t="str">
        <f t="shared" si="0"/>
        <v>JSW One TMT (Fe 550D) - Retail</v>
      </c>
      <c r="C17" s="624">
        <f>SUMIFS('Supply plan_distributor-wise'!AK:AK,
        'Supply plan_distributor-wise'!DB:DB,
        $C$1,
        'Supply plan_distributor-wise'!$C:$C,
        'Statewise-Plant Mix'!$A17)</f>
        <v>0</v>
      </c>
      <c r="D17" s="618">
        <f>SUMIFS('Supply plan_distributor-wise'!AL:AL,
        'Supply plan_distributor-wise'!DC:DC,
        $C$1,
        'Supply plan_distributor-wise'!$C:$C,
        'Statewise-Plant Mix'!$A17)</f>
        <v>0</v>
      </c>
      <c r="E17" s="618">
        <f>SUMIFS('Supply plan_distributor-wise'!AM:AM,
        'Supply plan_distributor-wise'!DD:DD,
        $C$1,
        'Supply plan_distributor-wise'!$C:$C,
        'Statewise-Plant Mix'!$A17)</f>
        <v>0</v>
      </c>
      <c r="F17" s="618">
        <f>SUMIFS('Supply plan_distributor-wise'!AN:AN,
        'Supply plan_distributor-wise'!DE:DE,
        $C$1,
        'Supply plan_distributor-wise'!$C:$C,
        'Statewise-Plant Mix'!$A17)</f>
        <v>0</v>
      </c>
      <c r="G17" s="618">
        <f>SUMIFS('Supply plan_distributor-wise'!AO:AO,
        'Supply plan_distributor-wise'!DF:DF,
        $C$1,
        'Supply plan_distributor-wise'!$C:$C,
        'Statewise-Plant Mix'!$A17)</f>
        <v>0</v>
      </c>
      <c r="H17" s="618">
        <f>SUMIFS('Supply plan_distributor-wise'!AP:AP,
        'Supply plan_distributor-wise'!DG:DG,
        $C$1,
        'Supply plan_distributor-wise'!$C:$C,
        'Statewise-Plant Mix'!$A17)</f>
        <v>0</v>
      </c>
      <c r="I17" s="618">
        <f>SUMIFS('Supply plan_distributor-wise'!AQ:AQ,
        'Supply plan_distributor-wise'!DH:DH,
        $C$1,
        'Supply plan_distributor-wise'!$C:$C,
        'Statewise-Plant Mix'!$A17)</f>
        <v>0</v>
      </c>
      <c r="J17" s="618">
        <f>SUMIFS('Supply plan_distributor-wise'!AR:AR,
        'Supply plan_distributor-wise'!DI:DI,
        $C$1,
        'Supply plan_distributor-wise'!$C:$C,
        'Statewise-Plant Mix'!$A17)</f>
        <v>0</v>
      </c>
      <c r="K17" s="618">
        <f>SUMIFS('Supply plan_distributor-wise'!AS:AS,
        'Supply plan_distributor-wise'!DJ:DJ,
        $C$1,
        'Supply plan_distributor-wise'!$C:$C,
        'Statewise-Plant Mix'!$A17)</f>
        <v>0</v>
      </c>
      <c r="L17" s="618">
        <f>SUMIFS('Supply plan_distributor-wise'!AT:AT,
        'Supply plan_distributor-wise'!DK:DK,
        $C$1,
        'Supply plan_distributor-wise'!$C:$C,
        'Statewise-Plant Mix'!$A17)</f>
        <v>0</v>
      </c>
      <c r="M17" s="618">
        <f>SUMIFS('Supply plan_distributor-wise'!AU:AU,
        'Supply plan_distributor-wise'!DL:DL,
        $C$1,
        'Supply plan_distributor-wise'!$C:$C,
        'Statewise-Plant Mix'!$A17)</f>
        <v>0</v>
      </c>
      <c r="N17" s="621">
        <f>SUMIFS('Supply plan_distributor-wise'!AV:AV,
        'Supply plan_distributor-wise'!DM:DM,
        $C$1,
        'Supply plan_distributor-wise'!$C:$C,
        'Statewise-Plant Mix'!$A17)</f>
        <v>0</v>
      </c>
    </row>
    <row r="18" spans="1:14" ht="12.75">
      <c r="A18" s="650" t="str">
        <v>DELHI</v>
      </c>
      <c r="B18" s="651" t="str">
        <f t="shared" si="0"/>
        <v>JSW One TMT (Fe 550) - Projects</v>
      </c>
      <c r="C18" s="625">
        <f>SUMIFS('Supply plan_distributor-wise'!AZ:AZ,
        'Supply plan_distributor-wise'!DN:DN,
        $C$1,
        'Supply plan_distributor-wise'!$C:$C,
        'Statewise-Plant Mix'!$A18)</f>
        <v>160.06</v>
      </c>
      <c r="D18" s="595">
        <f>SUMIFS('Supply plan_distributor-wise'!BA:BA,
        'Supply plan_distributor-wise'!DO:DO,
        $C$1,
        'Supply plan_distributor-wise'!$C:$C,
        'Statewise-Plant Mix'!$A18)</f>
        <v>185.06</v>
      </c>
      <c r="E18" s="595">
        <f>SUMIFS('Supply plan_distributor-wise'!BB:BB,
        'Supply plan_distributor-wise'!DP:DP,
        $C$1,
        'Supply plan_distributor-wise'!$C:$C,
        'Statewise-Plant Mix'!$A18)</f>
        <v>190.04</v>
      </c>
      <c r="F18" s="595">
        <f>SUMIFS('Supply plan_distributor-wise'!BC:BC,
        'Supply plan_distributor-wise'!DQ:DQ,
        $C$1,
        'Supply plan_distributor-wise'!$C:$C,
        'Statewise-Plant Mix'!$A18)</f>
        <v>195.01999999999998</v>
      </c>
      <c r="G18" s="595">
        <f>SUMIFS('Supply plan_distributor-wise'!BD:BD,
        'Supply plan_distributor-wise'!DR:DR,
        $C$1,
        'Supply plan_distributor-wise'!$C:$C,
        'Statewise-Plant Mix'!$A18)</f>
        <v>220.01999999999998</v>
      </c>
      <c r="H18" s="595">
        <f>SUMIFS('Supply plan_distributor-wise'!BE:BE,
        'Supply plan_distributor-wise'!DS:DS,
        $C$1,
        'Supply plan_distributor-wise'!$C:$C,
        'Statewise-Plant Mix'!$A18)</f>
        <v>245.01999999999998</v>
      </c>
      <c r="I18" s="595">
        <f>SUMIFS('Supply plan_distributor-wise'!BF:BF,
        'Supply plan_distributor-wise'!DT:DT,
        $C$1,
        'Supply plan_distributor-wise'!$C:$C,
        'Statewise-Plant Mix'!$A18)</f>
        <v>290.03999999999996</v>
      </c>
      <c r="J18" s="595">
        <f>SUMIFS('Supply plan_distributor-wise'!BG:BG,
        'Supply plan_distributor-wise'!DU:DU,
        $C$1,
        'Supply plan_distributor-wise'!$C:$C,
        'Statewise-Plant Mix'!$A18)</f>
        <v>315.03999999999996</v>
      </c>
      <c r="K18" s="595">
        <f>SUMIFS('Supply plan_distributor-wise'!BH:BH,
        'Supply plan_distributor-wise'!DV:DV,
        $C$1,
        'Supply plan_distributor-wise'!$C:$C,
        'Statewise-Plant Mix'!$A18)</f>
        <v>340.03999999999996</v>
      </c>
      <c r="L18" s="595">
        <f>SUMIFS('Supply plan_distributor-wise'!BI:BI,
        'Supply plan_distributor-wise'!DW:DW,
        $C$1,
        'Supply plan_distributor-wise'!$C:$C,
        'Statewise-Plant Mix'!$A18)</f>
        <v>365.03999999999996</v>
      </c>
      <c r="M18" s="595">
        <f>SUMIFS('Supply plan_distributor-wise'!BJ:BJ,
        'Supply plan_distributor-wise'!DX:DX,
        $C$1,
        'Supply plan_distributor-wise'!$C:$C,
        'Statewise-Plant Mix'!$A18)</f>
        <v>390.03999999999996</v>
      </c>
      <c r="N18" s="603">
        <f>SUMIFS('Supply plan_distributor-wise'!BK:BK,
        'Supply plan_distributor-wise'!DY:DY,
        $C$1,
        'Supply plan_distributor-wise'!$C:$C,
        'Statewise-Plant Mix'!$A18)</f>
        <v>435.06</v>
      </c>
    </row>
    <row r="19" spans="1:14" ht="12.75">
      <c r="A19" s="652" t="str">
        <v>DELHI</v>
      </c>
      <c r="B19" s="653" t="str">
        <f t="shared" si="0"/>
        <v>JSW One TMT (Fe 550D) - Projects</v>
      </c>
      <c r="C19" s="626">
        <f>SUMIFS('Supply plan_distributor-wise'!BO:BO,
        'Supply plan_distributor-wise'!DZ:DZ,
        $C$1,
        'Supply plan_distributor-wise'!$C:$C,
        'Statewise-Plant Mix'!$A19)</f>
        <v>0</v>
      </c>
      <c r="D19" s="619">
        <f>SUMIFS('Supply plan_distributor-wise'!BP:BP,
        'Supply plan_distributor-wise'!EA:EA,
        $C$1,
        'Supply plan_distributor-wise'!$C:$C,
        'Statewise-Plant Mix'!$A19)</f>
        <v>0</v>
      </c>
      <c r="E19" s="619">
        <f>SUMIFS('Supply plan_distributor-wise'!BQ:BQ,
        'Supply plan_distributor-wise'!EB:EB,
        $C$1,
        'Supply plan_distributor-wise'!$C:$C,
        'Statewise-Plant Mix'!$A19)</f>
        <v>0</v>
      </c>
      <c r="F19" s="619">
        <f>SUMIFS('Supply plan_distributor-wise'!BR:BR,
        'Supply plan_distributor-wise'!EC:EC,
        $C$1,
        'Supply plan_distributor-wise'!$C:$C,
        'Statewise-Plant Mix'!$A19)</f>
        <v>0</v>
      </c>
      <c r="G19" s="619">
        <f>SUMIFS('Supply plan_distributor-wise'!BS:BS,
        'Supply plan_distributor-wise'!ED:ED,
        $C$1,
        'Supply plan_distributor-wise'!$C:$C,
        'Statewise-Plant Mix'!$A19)</f>
        <v>0</v>
      </c>
      <c r="H19" s="619">
        <f>SUMIFS('Supply plan_distributor-wise'!BT:BT,
        'Supply plan_distributor-wise'!EE:EE,
        $C$1,
        'Supply plan_distributor-wise'!$C:$C,
        'Statewise-Plant Mix'!$A19)</f>
        <v>0</v>
      </c>
      <c r="I19" s="619">
        <f>SUMIFS('Supply plan_distributor-wise'!BU:BU,
        'Supply plan_distributor-wise'!EF:EF,
        $C$1,
        'Supply plan_distributor-wise'!$C:$C,
        'Statewise-Plant Mix'!$A19)</f>
        <v>0</v>
      </c>
      <c r="J19" s="619">
        <f>SUMIFS('Supply plan_distributor-wise'!BV:BV,
        'Supply plan_distributor-wise'!EG:EG,
        $C$1,
        'Supply plan_distributor-wise'!$C:$C,
        'Statewise-Plant Mix'!$A19)</f>
        <v>0</v>
      </c>
      <c r="K19" s="619">
        <f>SUMIFS('Supply plan_distributor-wise'!BW:BW,
        'Supply plan_distributor-wise'!EH:EH,
        $C$1,
        'Supply plan_distributor-wise'!$C:$C,
        'Statewise-Plant Mix'!$A19)</f>
        <v>0</v>
      </c>
      <c r="L19" s="619">
        <f>SUMIFS('Supply plan_distributor-wise'!BX:BX,
        'Supply plan_distributor-wise'!EI:EI,
        $C$1,
        'Supply plan_distributor-wise'!$C:$C,
        'Statewise-Plant Mix'!$A19)</f>
        <v>0</v>
      </c>
      <c r="M19" s="619">
        <f>SUMIFS('Supply plan_distributor-wise'!BY:BY,
        'Supply plan_distributor-wise'!EJ:EJ,
        $C$1,
        'Supply plan_distributor-wise'!$C:$C,
        'Statewise-Plant Mix'!$A19)</f>
        <v>0</v>
      </c>
      <c r="N19" s="620">
        <f>SUMIFS('Supply plan_distributor-wise'!BZ:BZ,
        'Supply plan_distributor-wise'!EK:EK,
        $C$1,
        'Supply plan_distributor-wise'!$C:$C,
        'Statewise-Plant Mix'!$A19)</f>
        <v>0</v>
      </c>
    </row>
    <row r="20" spans="1:14">
      <c r="A20" s="654" t="str">
        <v>Total DELHI</v>
      </c>
      <c r="B20" s="655" t="str">
        <f t="shared" si="0"/>
        <v/>
      </c>
      <c r="C20" s="596">
        <f>SUM(C15:C19)</f>
        <v>640.05999999999995</v>
      </c>
      <c r="D20" s="597">
        <f>SUM(D15:D19)</f>
        <v>825.06</v>
      </c>
      <c r="E20" s="597">
        <f>SUM(E15:E19)</f>
        <v>750.04</v>
      </c>
      <c r="F20" s="597">
        <f>SUM(F15:F19)</f>
        <v>675.02</v>
      </c>
      <c r="G20" s="597">
        <f>SUM(G15:G19)</f>
        <v>620.02</v>
      </c>
      <c r="H20" s="597">
        <f>SUM(H15:H19)</f>
        <v>685.02</v>
      </c>
      <c r="I20" s="597">
        <f>SUM(I15:I19)</f>
        <v>850.04</v>
      </c>
      <c r="J20" s="597">
        <f>SUM(J15:J19)</f>
        <v>995.04</v>
      </c>
      <c r="K20" s="597">
        <f>SUM(K15:K19)</f>
        <v>1060.04</v>
      </c>
      <c r="L20" s="597">
        <f>SUM(L15:L19)</f>
        <v>1245.04</v>
      </c>
      <c r="M20" s="597">
        <f>SUM(M15:M19)</f>
        <v>1390.04</v>
      </c>
      <c r="N20" s="598">
        <f>SUM(N15:N19)</f>
        <v>1595.06</v>
      </c>
    </row>
    <row r="21" spans="1:14" ht="12.75">
      <c r="A21" s="656" t="str">
        <v>HARYANA</v>
      </c>
      <c r="B21" s="657" t="str">
        <f t="shared" si="0"/>
        <v xml:space="preserve">JSW One TMT (Fe 550) - Retail											</v>
      </c>
      <c r="C21" s="622">
        <f>SUMIFS('Supply plan_distributor-wise'!G:G,
        'Supply plan_distributor-wise'!CD:CD,
        $C$1,
        'Supply plan_distributor-wise'!$C:$C,
        'Statewise-Plant Mix'!$A21)</f>
        <v>3165</v>
      </c>
      <c r="D21" s="593">
        <f>SUMIFS('Supply plan_distributor-wise'!H:H,
        'Supply plan_distributor-wise'!CE:CE,
        $C$1,
        'Supply plan_distributor-wise'!$C:$C,
        'Statewise-Plant Mix'!$A21)</f>
        <v>4295</v>
      </c>
      <c r="E21" s="593">
        <f>SUMIFS('Supply plan_distributor-wise'!I:I,
        'Supply plan_distributor-wise'!CF:CF,
        $C$1,
        'Supply plan_distributor-wise'!$C:$C,
        'Statewise-Plant Mix'!$A21)</f>
        <v>3695</v>
      </c>
      <c r="F21" s="593">
        <f>SUMIFS('Supply plan_distributor-wise'!J:J,
        'Supply plan_distributor-wise'!CG:CG,
        $C$1,
        'Supply plan_distributor-wise'!$C:$C,
        'Statewise-Plant Mix'!$A21)</f>
        <v>3165</v>
      </c>
      <c r="G21" s="593">
        <f>SUMIFS('Supply plan_distributor-wise'!K:K,
        'Supply plan_distributor-wise'!CH:CH,
        $C$1,
        'Supply plan_distributor-wise'!$C:$C,
        'Statewise-Plant Mix'!$A21)</f>
        <v>2675</v>
      </c>
      <c r="H21" s="593">
        <f>SUMIFS('Supply plan_distributor-wise'!L:L,
        'Supply plan_distributor-wise'!CI:CI,
        $C$1,
        'Supply plan_distributor-wise'!$C:$C,
        'Statewise-Plant Mix'!$A21)</f>
        <v>2900</v>
      </c>
      <c r="I21" s="593">
        <f>SUMIFS('Supply plan_distributor-wise'!M:M,
        'Supply plan_distributor-wise'!CJ:CJ,
        $C$1,
        'Supply plan_distributor-wise'!$C:$C,
        'Statewise-Plant Mix'!$A21)</f>
        <v>3325.5</v>
      </c>
      <c r="J21" s="593">
        <f>SUMIFS('Supply plan_distributor-wise'!N:N,
        'Supply plan_distributor-wise'!CK:CK,
        $C$1,
        'Supply plan_distributor-wise'!$C:$C,
        'Statewise-Plant Mix'!$A21)</f>
        <v>3588</v>
      </c>
      <c r="K21" s="593">
        <f>SUMIFS('Supply plan_distributor-wise'!O:O,
        'Supply plan_distributor-wise'!CL:CL,
        $C$1,
        'Supply plan_distributor-wise'!$C:$C,
        'Statewise-Plant Mix'!$A21)</f>
        <v>2895</v>
      </c>
      <c r="L21" s="593">
        <f>SUMIFS('Supply plan_distributor-wise'!P:P,
        'Supply plan_distributor-wise'!CM:CM,
        $C$1,
        'Supply plan_distributor-wise'!$C:$C,
        'Statewise-Plant Mix'!$A21)</f>
        <v>2366</v>
      </c>
      <c r="M21" s="593">
        <f>SUMIFS('Supply plan_distributor-wise'!Q:Q,
        'Supply plan_distributor-wise'!CN:CN,
        $C$1,
        'Supply plan_distributor-wise'!$C:$C,
        'Statewise-Plant Mix'!$A21)</f>
        <v>1341</v>
      </c>
      <c r="N21" s="600">
        <f>SUMIFS('Supply plan_distributor-wise'!R:R,
        'Supply plan_distributor-wise'!CO:CO,
        $C$1,
        'Supply plan_distributor-wise'!$C:$C,
        'Statewise-Plant Mix'!$A21)</f>
        <v>780</v>
      </c>
    </row>
    <row r="22" spans="1:14" ht="12.75">
      <c r="A22" s="646" t="str">
        <v>HARYANA</v>
      </c>
      <c r="B22" s="647" t="str">
        <f t="shared" si="0"/>
        <v>One Helix (Fe 550) - Retail</v>
      </c>
      <c r="C22" s="623">
        <f>SUMIFS('Supply plan_distributor-wise'!V:V,
        'Supply plan_distributor-wise'!CP:CP,
        $C$1,
        'Supply plan_distributor-wise'!$C:$C,
        'Statewise-Plant Mix'!$A22)</f>
        <v>0</v>
      </c>
      <c r="D22" s="594">
        <f>SUMIFS('Supply plan_distributor-wise'!W:W,
        'Supply plan_distributor-wise'!CQ:CQ,
        $C$1,
        'Supply plan_distributor-wise'!$C:$C,
        'Statewise-Plant Mix'!$A22)</f>
        <v>0</v>
      </c>
      <c r="E22" s="594">
        <f>SUMIFS('Supply plan_distributor-wise'!X:X,
        'Supply plan_distributor-wise'!CR:CR,
        $C$1,
        'Supply plan_distributor-wise'!$C:$C,
        'Statewise-Plant Mix'!$A22)</f>
        <v>0</v>
      </c>
      <c r="F22" s="594">
        <f>SUMIFS('Supply plan_distributor-wise'!Y:Y,
        'Supply plan_distributor-wise'!CS:CS,
        $C$1,
        'Supply plan_distributor-wise'!$C:$C,
        'Statewise-Plant Mix'!$A22)</f>
        <v>0</v>
      </c>
      <c r="G22" s="594">
        <f>SUMIFS('Supply plan_distributor-wise'!Z:Z,
        'Supply plan_distributor-wise'!CT:CT,
        $C$1,
        'Supply plan_distributor-wise'!$C:$C,
        'Statewise-Plant Mix'!$A22)</f>
        <v>0</v>
      </c>
      <c r="H22" s="594">
        <f>SUMIFS('Supply plan_distributor-wise'!AA:AA,
        'Supply plan_distributor-wise'!CU:CU,
        $C$1,
        'Supply plan_distributor-wise'!$C:$C,
        'Statewise-Plant Mix'!$A22)</f>
        <v>0</v>
      </c>
      <c r="I22" s="594">
        <f>SUMIFS('Supply plan_distributor-wise'!AB:AB,
        'Supply plan_distributor-wise'!CV:CV,
        $C$1,
        'Supply plan_distributor-wise'!$C:$C,
        'Statewise-Plant Mix'!$A22)</f>
        <v>369.49999999999989</v>
      </c>
      <c r="J22" s="594">
        <f>SUMIFS('Supply plan_distributor-wise'!AC:AC,
        'Supply plan_distributor-wise'!CW:CW,
        $C$1,
        'Supply plan_distributor-wise'!$C:$C,
        'Statewise-Plant Mix'!$A22)</f>
        <v>896.99999999999977</v>
      </c>
      <c r="K22" s="594">
        <f>SUMIFS('Supply plan_distributor-wise'!AD:AD,
        'Supply plan_distributor-wise'!CX:CX,
        $C$1,
        'Supply plan_distributor-wise'!$C:$C,
        'Statewise-Plant Mix'!$A22)</f>
        <v>1930</v>
      </c>
      <c r="L22" s="594">
        <f>SUMIFS('Supply plan_distributor-wise'!AE:AE,
        'Supply plan_distributor-wise'!CY:CY,
        $C$1,
        'Supply plan_distributor-wise'!$C:$C,
        'Statewise-Plant Mix'!$A22)</f>
        <v>3549</v>
      </c>
      <c r="M22" s="594">
        <f>SUMIFS('Supply plan_distributor-wise'!AF:AF,
        'Supply plan_distributor-wise'!CZ:CZ,
        $C$1,
        'Supply plan_distributor-wise'!$C:$C,
        'Statewise-Plant Mix'!$A22)</f>
        <v>5364</v>
      </c>
      <c r="N22" s="601">
        <f>SUMIFS('Supply plan_distributor-wise'!AG:AG,
        'Supply plan_distributor-wise'!DA:DA,
        $C$1,
        'Supply plan_distributor-wise'!$C:$C,
        'Statewise-Plant Mix'!$A22)</f>
        <v>7020</v>
      </c>
    </row>
    <row r="23" spans="1:14" ht="12.75">
      <c r="A23" s="648" t="str">
        <v>HARYANA</v>
      </c>
      <c r="B23" s="649" t="str">
        <f t="shared" si="0"/>
        <v>JSW One TMT (Fe 550D) - Retail</v>
      </c>
      <c r="C23" s="624">
        <f>SUMIFS('Supply plan_distributor-wise'!AK:AK,
        'Supply plan_distributor-wise'!DB:DB,
        $C$1,
        'Supply plan_distributor-wise'!$C:$C,
        'Statewise-Plant Mix'!$A23)</f>
        <v>0</v>
      </c>
      <c r="D23" s="618">
        <f>SUMIFS('Supply plan_distributor-wise'!AL:AL,
        'Supply plan_distributor-wise'!DC:DC,
        $C$1,
        'Supply plan_distributor-wise'!$C:$C,
        'Statewise-Plant Mix'!$A23)</f>
        <v>0</v>
      </c>
      <c r="E23" s="618">
        <f>SUMIFS('Supply plan_distributor-wise'!AM:AM,
        'Supply plan_distributor-wise'!DD:DD,
        $C$1,
        'Supply plan_distributor-wise'!$C:$C,
        'Statewise-Plant Mix'!$A23)</f>
        <v>0</v>
      </c>
      <c r="F23" s="618">
        <f>SUMIFS('Supply plan_distributor-wise'!AN:AN,
        'Supply plan_distributor-wise'!DE:DE,
        $C$1,
        'Supply plan_distributor-wise'!$C:$C,
        'Statewise-Plant Mix'!$A23)</f>
        <v>0</v>
      </c>
      <c r="G23" s="618">
        <f>SUMIFS('Supply plan_distributor-wise'!AO:AO,
        'Supply plan_distributor-wise'!DF:DF,
        $C$1,
        'Supply plan_distributor-wise'!$C:$C,
        'Statewise-Plant Mix'!$A23)</f>
        <v>0</v>
      </c>
      <c r="H23" s="618">
        <f>SUMIFS('Supply plan_distributor-wise'!AP:AP,
        'Supply plan_distributor-wise'!DG:DG,
        $C$1,
        'Supply plan_distributor-wise'!$C:$C,
        'Statewise-Plant Mix'!$A23)</f>
        <v>0</v>
      </c>
      <c r="I23" s="618">
        <f>SUMIFS('Supply plan_distributor-wise'!AQ:AQ,
        'Supply plan_distributor-wise'!DH:DH,
        $C$1,
        'Supply plan_distributor-wise'!$C:$C,
        'Statewise-Plant Mix'!$A23)</f>
        <v>0</v>
      </c>
      <c r="J23" s="618">
        <f>SUMIFS('Supply plan_distributor-wise'!AR:AR,
        'Supply plan_distributor-wise'!DI:DI,
        $C$1,
        'Supply plan_distributor-wise'!$C:$C,
        'Statewise-Plant Mix'!$A23)</f>
        <v>0</v>
      </c>
      <c r="K23" s="618">
        <f>SUMIFS('Supply plan_distributor-wise'!AS:AS,
        'Supply plan_distributor-wise'!DJ:DJ,
        $C$1,
        'Supply plan_distributor-wise'!$C:$C,
        'Statewise-Plant Mix'!$A23)</f>
        <v>0</v>
      </c>
      <c r="L23" s="618">
        <f>SUMIFS('Supply plan_distributor-wise'!AT:AT,
        'Supply plan_distributor-wise'!DK:DK,
        $C$1,
        'Supply plan_distributor-wise'!$C:$C,
        'Statewise-Plant Mix'!$A23)</f>
        <v>0</v>
      </c>
      <c r="M23" s="618">
        <f>SUMIFS('Supply plan_distributor-wise'!AU:AU,
        'Supply plan_distributor-wise'!DL:DL,
        $C$1,
        'Supply plan_distributor-wise'!$C:$C,
        'Statewise-Plant Mix'!$A23)</f>
        <v>0</v>
      </c>
      <c r="N23" s="621">
        <f>SUMIFS('Supply plan_distributor-wise'!AV:AV,
        'Supply plan_distributor-wise'!DM:DM,
        $C$1,
        'Supply plan_distributor-wise'!$C:$C,
        'Statewise-Plant Mix'!$A23)</f>
        <v>0</v>
      </c>
    </row>
    <row r="24" spans="1:14" ht="12.75">
      <c r="A24" s="650" t="str">
        <v>HARYANA</v>
      </c>
      <c r="B24" s="651" t="str">
        <f t="shared" si="0"/>
        <v>JSW One TMT (Fe 550) - Projects</v>
      </c>
      <c r="C24" s="625">
        <f>SUMIFS('Supply plan_distributor-wise'!AZ:AZ,
        'Supply plan_distributor-wise'!DN:DN,
        $C$1,
        'Supply plan_distributor-wise'!$C:$C,
        'Statewise-Plant Mix'!$A24)</f>
        <v>360.06</v>
      </c>
      <c r="D24" s="595">
        <f>SUMIFS('Supply plan_distributor-wise'!BA:BA,
        'Supply plan_distributor-wise'!DO:DO,
        $C$1,
        'Supply plan_distributor-wise'!$C:$C,
        'Statewise-Plant Mix'!$A24)</f>
        <v>460.06</v>
      </c>
      <c r="E24" s="595">
        <f>SUMIFS('Supply plan_distributor-wise'!BB:BB,
        'Supply plan_distributor-wise'!DP:DP,
        $C$1,
        'Supply plan_distributor-wise'!$C:$C,
        'Statewise-Plant Mix'!$A24)</f>
        <v>540.04</v>
      </c>
      <c r="F24" s="595">
        <f>SUMIFS('Supply plan_distributor-wise'!BC:BC,
        'Supply plan_distributor-wise'!DQ:DQ,
        $C$1,
        'Supply plan_distributor-wise'!$C:$C,
        'Statewise-Plant Mix'!$A24)</f>
        <v>620.02</v>
      </c>
      <c r="G24" s="595">
        <f>SUMIFS('Supply plan_distributor-wise'!BD:BD,
        'Supply plan_distributor-wise'!DR:DR,
        $C$1,
        'Supply plan_distributor-wise'!$C:$C,
        'Statewise-Plant Mix'!$A24)</f>
        <v>740.04</v>
      </c>
      <c r="H24" s="595">
        <f>SUMIFS('Supply plan_distributor-wise'!BE:BE,
        'Supply plan_distributor-wise'!DS:DS,
        $C$1,
        'Supply plan_distributor-wise'!$C:$C,
        'Statewise-Plant Mix'!$A24)</f>
        <v>820.02</v>
      </c>
      <c r="I24" s="595">
        <f>SUMIFS('Supply plan_distributor-wise'!BF:BF,
        'Supply plan_distributor-wise'!DT:DT,
        $C$1,
        'Supply plan_distributor-wise'!$C:$C,
        'Statewise-Plant Mix'!$A24)</f>
        <v>940.04</v>
      </c>
      <c r="J24" s="595">
        <f>SUMIFS('Supply plan_distributor-wise'!BG:BG,
        'Supply plan_distributor-wise'!DU:DU,
        $C$1,
        'Supply plan_distributor-wise'!$C:$C,
        'Statewise-Plant Mix'!$A24)</f>
        <v>1040.04</v>
      </c>
      <c r="K24" s="595">
        <f>SUMIFS('Supply plan_distributor-wise'!BH:BH,
        'Supply plan_distributor-wise'!DV:DV,
        $C$1,
        'Supply plan_distributor-wise'!$C:$C,
        'Statewise-Plant Mix'!$A24)</f>
        <v>1140.04</v>
      </c>
      <c r="L24" s="595">
        <f>SUMIFS('Supply plan_distributor-wise'!BI:BI,
        'Supply plan_distributor-wise'!DW:DW,
        $C$1,
        'Supply plan_distributor-wise'!$C:$C,
        'Statewise-Plant Mix'!$A24)</f>
        <v>1240.04</v>
      </c>
      <c r="M24" s="595">
        <f>SUMIFS('Supply plan_distributor-wise'!BJ:BJ,
        'Supply plan_distributor-wise'!DX:DX,
        $C$1,
        'Supply plan_distributor-wise'!$C:$C,
        'Statewise-Plant Mix'!$A24)</f>
        <v>1340.04</v>
      </c>
      <c r="N24" s="603">
        <f>SUMIFS('Supply plan_distributor-wise'!BK:BK,
        'Supply plan_distributor-wise'!DY:DY,
        $C$1,
        'Supply plan_distributor-wise'!$C:$C,
        'Statewise-Plant Mix'!$A24)</f>
        <v>1460.06</v>
      </c>
    </row>
    <row r="25" spans="1:14" ht="12.75">
      <c r="A25" s="658" t="str">
        <v>HARYANA</v>
      </c>
      <c r="B25" s="659" t="str">
        <f t="shared" si="0"/>
        <v>JSW One TMT (Fe 550D) - Projects</v>
      </c>
      <c r="C25" s="626">
        <f>SUMIFS('Supply plan_distributor-wise'!BO:BO,
        'Supply plan_distributor-wise'!DZ:DZ,
        $C$1,
        'Supply plan_distributor-wise'!$C:$C,
        'Statewise-Plant Mix'!$A25)</f>
        <v>0</v>
      </c>
      <c r="D25" s="619">
        <f>SUMIFS('Supply plan_distributor-wise'!BP:BP,
        'Supply plan_distributor-wise'!EA:EA,
        $C$1,
        'Supply plan_distributor-wise'!$C:$C,
        'Statewise-Plant Mix'!$A25)</f>
        <v>0</v>
      </c>
      <c r="E25" s="619">
        <f>SUMIFS('Supply plan_distributor-wise'!BQ:BQ,
        'Supply plan_distributor-wise'!EB:EB,
        $C$1,
        'Supply plan_distributor-wise'!$C:$C,
        'Statewise-Plant Mix'!$A25)</f>
        <v>0</v>
      </c>
      <c r="F25" s="619">
        <f>SUMIFS('Supply plan_distributor-wise'!BR:BR,
        'Supply plan_distributor-wise'!EC:EC,
        $C$1,
        'Supply plan_distributor-wise'!$C:$C,
        'Statewise-Plant Mix'!$A25)</f>
        <v>0</v>
      </c>
      <c r="G25" s="619">
        <f>SUMIFS('Supply plan_distributor-wise'!BS:BS,
        'Supply plan_distributor-wise'!ED:ED,
        $C$1,
        'Supply plan_distributor-wise'!$C:$C,
        'Statewise-Plant Mix'!$A25)</f>
        <v>0</v>
      </c>
      <c r="H25" s="619">
        <f>SUMIFS('Supply plan_distributor-wise'!BT:BT,
        'Supply plan_distributor-wise'!EE:EE,
        $C$1,
        'Supply plan_distributor-wise'!$C:$C,
        'Statewise-Plant Mix'!$A25)</f>
        <v>0</v>
      </c>
      <c r="I25" s="619">
        <f>SUMIFS('Supply plan_distributor-wise'!BU:BU,
        'Supply plan_distributor-wise'!EF:EF,
        $C$1,
        'Supply plan_distributor-wise'!$C:$C,
        'Statewise-Plant Mix'!$A25)</f>
        <v>0</v>
      </c>
      <c r="J25" s="619">
        <f>SUMIFS('Supply plan_distributor-wise'!BV:BV,
        'Supply plan_distributor-wise'!EG:EG,
        $C$1,
        'Supply plan_distributor-wise'!$C:$C,
        'Statewise-Plant Mix'!$A25)</f>
        <v>0</v>
      </c>
      <c r="K25" s="619">
        <f>SUMIFS('Supply plan_distributor-wise'!BW:BW,
        'Supply plan_distributor-wise'!EH:EH,
        $C$1,
        'Supply plan_distributor-wise'!$C:$C,
        'Statewise-Plant Mix'!$A25)</f>
        <v>0</v>
      </c>
      <c r="L25" s="619">
        <f>SUMIFS('Supply plan_distributor-wise'!BX:BX,
        'Supply plan_distributor-wise'!EI:EI,
        $C$1,
        'Supply plan_distributor-wise'!$C:$C,
        'Statewise-Plant Mix'!$A25)</f>
        <v>0</v>
      </c>
      <c r="M25" s="619">
        <f>SUMIFS('Supply plan_distributor-wise'!BY:BY,
        'Supply plan_distributor-wise'!EJ:EJ,
        $C$1,
        'Supply plan_distributor-wise'!$C:$C,
        'Statewise-Plant Mix'!$A25)</f>
        <v>0</v>
      </c>
      <c r="N25" s="620">
        <f>SUMIFS('Supply plan_distributor-wise'!BZ:BZ,
        'Supply plan_distributor-wise'!EK:EK,
        $C$1,
        'Supply plan_distributor-wise'!$C:$C,
        'Statewise-Plant Mix'!$A25)</f>
        <v>0</v>
      </c>
    </row>
    <row r="26" spans="1:14">
      <c r="A26" s="660" t="str">
        <v>Total HARYANA</v>
      </c>
      <c r="B26" s="661" t="str">
        <f t="shared" si="0"/>
        <v/>
      </c>
      <c r="C26" s="596">
        <f>SUM(C21:C25)</f>
        <v>3525.06</v>
      </c>
      <c r="D26" s="597">
        <f>SUM(D21:D25)</f>
        <v>4755.0600000000004</v>
      </c>
      <c r="E26" s="597">
        <f>SUM(E21:E25)</f>
        <v>4235.04</v>
      </c>
      <c r="F26" s="597">
        <f>SUM(F21:F25)</f>
        <v>3785.02</v>
      </c>
      <c r="G26" s="597">
        <f>SUM(G21:G25)</f>
        <v>3415.04</v>
      </c>
      <c r="H26" s="597">
        <f>SUM(H21:H25)</f>
        <v>3720.02</v>
      </c>
      <c r="I26" s="597">
        <f>SUM(I21:I25)</f>
        <v>4635.04</v>
      </c>
      <c r="J26" s="597">
        <f>SUM(J21:J25)</f>
        <v>5525.04</v>
      </c>
      <c r="K26" s="597">
        <f>SUM(K21:K25)</f>
        <v>5965.04</v>
      </c>
      <c r="L26" s="597">
        <f>SUM(L21:L25)</f>
        <v>7155.04</v>
      </c>
      <c r="M26" s="597">
        <f>SUM(M21:M25)</f>
        <v>8045.04</v>
      </c>
      <c r="N26" s="598">
        <f>SUM(N21:N25)</f>
        <v>9260.06</v>
      </c>
    </row>
    <row r="27" spans="1:14" ht="12.75">
      <c r="A27" s="644" t="str">
        <v>PUNJAB</v>
      </c>
      <c r="B27" s="645" t="str">
        <f t="shared" si="0"/>
        <v xml:space="preserve">JSW One TMT (Fe 550) - Retail											</v>
      </c>
      <c r="C27" s="622">
        <f>SUMIFS('Supply plan_distributor-wise'!G:G,
        'Supply plan_distributor-wise'!CD:CD,
        $C$1,
        'Supply plan_distributor-wise'!$C:$C,
        'Statewise-Plant Mix'!$A27)</f>
        <v>0</v>
      </c>
      <c r="D27" s="593">
        <f>SUMIFS('Supply plan_distributor-wise'!H:H,
        'Supply plan_distributor-wise'!CE:CE,
        $C$1,
        'Supply plan_distributor-wise'!$C:$C,
        'Statewise-Plant Mix'!$A27)</f>
        <v>0</v>
      </c>
      <c r="E27" s="593">
        <f>SUMIFS('Supply plan_distributor-wise'!I:I,
        'Supply plan_distributor-wise'!CF:CF,
        $C$1,
        'Supply plan_distributor-wise'!$C:$C,
        'Statewise-Plant Mix'!$A27)</f>
        <v>0</v>
      </c>
      <c r="F27" s="593">
        <f>SUMIFS('Supply plan_distributor-wise'!J:J,
        'Supply plan_distributor-wise'!CG:CG,
        $C$1,
        'Supply plan_distributor-wise'!$C:$C,
        'Statewise-Plant Mix'!$A27)</f>
        <v>0</v>
      </c>
      <c r="G27" s="593">
        <f>SUMIFS('Supply plan_distributor-wise'!K:K,
        'Supply plan_distributor-wise'!CH:CH,
        $C$1,
        'Supply plan_distributor-wise'!$C:$C,
        'Statewise-Plant Mix'!$A27)</f>
        <v>0</v>
      </c>
      <c r="H27" s="593">
        <f>SUMIFS('Supply plan_distributor-wise'!L:L,
        'Supply plan_distributor-wise'!CI:CI,
        $C$1,
        'Supply plan_distributor-wise'!$C:$C,
        'Statewise-Plant Mix'!$A27)</f>
        <v>0</v>
      </c>
      <c r="I27" s="593">
        <f>SUMIFS('Supply plan_distributor-wise'!M:M,
        'Supply plan_distributor-wise'!CJ:CJ,
        $C$1,
        'Supply plan_distributor-wise'!$C:$C,
        'Statewise-Plant Mix'!$A27)</f>
        <v>0</v>
      </c>
      <c r="J27" s="593">
        <f>SUMIFS('Supply plan_distributor-wise'!N:N,
        'Supply plan_distributor-wise'!CK:CK,
        $C$1,
        'Supply plan_distributor-wise'!$C:$C,
        'Statewise-Plant Mix'!$A27)</f>
        <v>0</v>
      </c>
      <c r="K27" s="593">
        <f>SUMIFS('Supply plan_distributor-wise'!O:O,
        'Supply plan_distributor-wise'!CL:CL,
        $C$1,
        'Supply plan_distributor-wise'!$C:$C,
        'Statewise-Plant Mix'!$A27)</f>
        <v>0</v>
      </c>
      <c r="L27" s="593">
        <f>SUMIFS('Supply plan_distributor-wise'!P:P,
        'Supply plan_distributor-wise'!CM:CM,
        $C$1,
        'Supply plan_distributor-wise'!$C:$C,
        'Statewise-Plant Mix'!$A27)</f>
        <v>0</v>
      </c>
      <c r="M27" s="593">
        <f>SUMIFS('Supply plan_distributor-wise'!Q:Q,
        'Supply plan_distributor-wise'!CN:CN,
        $C$1,
        'Supply plan_distributor-wise'!$C:$C,
        'Statewise-Plant Mix'!$A27)</f>
        <v>0</v>
      </c>
      <c r="N27" s="600">
        <f>SUMIFS('Supply plan_distributor-wise'!R:R,
        'Supply plan_distributor-wise'!CO:CO,
        $C$1,
        'Supply plan_distributor-wise'!$C:$C,
        'Statewise-Plant Mix'!$A27)</f>
        <v>0</v>
      </c>
    </row>
    <row r="28" spans="1:14" ht="12.75">
      <c r="A28" s="646" t="str">
        <v>PUNJAB</v>
      </c>
      <c r="B28" s="647" t="str">
        <f t="shared" si="0"/>
        <v>One Helix (Fe 550) - Retail</v>
      </c>
      <c r="C28" s="623">
        <f>SUMIFS('Supply plan_distributor-wise'!V:V,
        'Supply plan_distributor-wise'!CP:CP,
        $C$1,
        'Supply plan_distributor-wise'!$C:$C,
        'Statewise-Plant Mix'!$A28)</f>
        <v>0</v>
      </c>
      <c r="D28" s="594">
        <f>SUMIFS('Supply plan_distributor-wise'!W:W,
        'Supply plan_distributor-wise'!CQ:CQ,
        $C$1,
        'Supply plan_distributor-wise'!$C:$C,
        'Statewise-Plant Mix'!$A28)</f>
        <v>0</v>
      </c>
      <c r="E28" s="594">
        <f>SUMIFS('Supply plan_distributor-wise'!X:X,
        'Supply plan_distributor-wise'!CR:CR,
        $C$1,
        'Supply plan_distributor-wise'!$C:$C,
        'Statewise-Plant Mix'!$A28)</f>
        <v>0</v>
      </c>
      <c r="F28" s="594">
        <f>SUMIFS('Supply plan_distributor-wise'!Y:Y,
        'Supply plan_distributor-wise'!CS:CS,
        $C$1,
        'Supply plan_distributor-wise'!$C:$C,
        'Statewise-Plant Mix'!$A28)</f>
        <v>0</v>
      </c>
      <c r="G28" s="594">
        <f>SUMIFS('Supply plan_distributor-wise'!Z:Z,
        'Supply plan_distributor-wise'!CT:CT,
        $C$1,
        'Supply plan_distributor-wise'!$C:$C,
        'Statewise-Plant Mix'!$A28)</f>
        <v>0</v>
      </c>
      <c r="H28" s="594">
        <f>SUMIFS('Supply plan_distributor-wise'!AA:AA,
        'Supply plan_distributor-wise'!CU:CU,
        $C$1,
        'Supply plan_distributor-wise'!$C:$C,
        'Statewise-Plant Mix'!$A28)</f>
        <v>0</v>
      </c>
      <c r="I28" s="594">
        <f>SUMIFS('Supply plan_distributor-wise'!AB:AB,
        'Supply plan_distributor-wise'!CV:CV,
        $C$1,
        'Supply plan_distributor-wise'!$C:$C,
        'Statewise-Plant Mix'!$A28)</f>
        <v>0</v>
      </c>
      <c r="J28" s="594">
        <f>SUMIFS('Supply plan_distributor-wise'!AC:AC,
        'Supply plan_distributor-wise'!CW:CW,
        $C$1,
        'Supply plan_distributor-wise'!$C:$C,
        'Statewise-Plant Mix'!$A28)</f>
        <v>0</v>
      </c>
      <c r="K28" s="594">
        <f>SUMIFS('Supply plan_distributor-wise'!AD:AD,
        'Supply plan_distributor-wise'!CX:CX,
        $C$1,
        'Supply plan_distributor-wise'!$C:$C,
        'Statewise-Plant Mix'!$A28)</f>
        <v>0</v>
      </c>
      <c r="L28" s="594">
        <f>SUMIFS('Supply plan_distributor-wise'!AE:AE,
        'Supply plan_distributor-wise'!CY:CY,
        $C$1,
        'Supply plan_distributor-wise'!$C:$C,
        'Statewise-Plant Mix'!$A28)</f>
        <v>0</v>
      </c>
      <c r="M28" s="594">
        <f>SUMIFS('Supply plan_distributor-wise'!AF:AF,
        'Supply plan_distributor-wise'!CZ:CZ,
        $C$1,
        'Supply plan_distributor-wise'!$C:$C,
        'Statewise-Plant Mix'!$A28)</f>
        <v>0</v>
      </c>
      <c r="N28" s="601">
        <f>SUMIFS('Supply plan_distributor-wise'!AG:AG,
        'Supply plan_distributor-wise'!DA:DA,
        $C$1,
        'Supply plan_distributor-wise'!$C:$C,
        'Statewise-Plant Mix'!$A28)</f>
        <v>0</v>
      </c>
    </row>
    <row r="29" spans="1:14" ht="12.75">
      <c r="A29" s="648" t="str">
        <v>PUNJAB</v>
      </c>
      <c r="B29" s="649" t="str">
        <f t="shared" si="0"/>
        <v>JSW One TMT (Fe 550D) - Retail</v>
      </c>
      <c r="C29" s="624">
        <f>SUMIFS('Supply plan_distributor-wise'!AK:AK,
        'Supply plan_distributor-wise'!DB:DB,
        $C$1,
        'Supply plan_distributor-wise'!$C:$C,
        'Statewise-Plant Mix'!$A29)</f>
        <v>0</v>
      </c>
      <c r="D29" s="618">
        <f>SUMIFS('Supply plan_distributor-wise'!AL:AL,
        'Supply plan_distributor-wise'!DC:DC,
        $C$1,
        'Supply plan_distributor-wise'!$C:$C,
        'Statewise-Plant Mix'!$A29)</f>
        <v>0</v>
      </c>
      <c r="E29" s="618">
        <f>SUMIFS('Supply plan_distributor-wise'!AM:AM,
        'Supply plan_distributor-wise'!DD:DD,
        $C$1,
        'Supply plan_distributor-wise'!$C:$C,
        'Statewise-Plant Mix'!$A29)</f>
        <v>0</v>
      </c>
      <c r="F29" s="618">
        <f>SUMIFS('Supply plan_distributor-wise'!AN:AN,
        'Supply plan_distributor-wise'!DE:DE,
        $C$1,
        'Supply plan_distributor-wise'!$C:$C,
        'Statewise-Plant Mix'!$A29)</f>
        <v>0</v>
      </c>
      <c r="G29" s="618">
        <f>SUMIFS('Supply plan_distributor-wise'!AO:AO,
        'Supply plan_distributor-wise'!DF:DF,
        $C$1,
        'Supply plan_distributor-wise'!$C:$C,
        'Statewise-Plant Mix'!$A29)</f>
        <v>0</v>
      </c>
      <c r="H29" s="618">
        <f>SUMIFS('Supply plan_distributor-wise'!AP:AP,
        'Supply plan_distributor-wise'!DG:DG,
        $C$1,
        'Supply plan_distributor-wise'!$C:$C,
        'Statewise-Plant Mix'!$A29)</f>
        <v>0</v>
      </c>
      <c r="I29" s="618">
        <f>SUMIFS('Supply plan_distributor-wise'!AQ:AQ,
        'Supply plan_distributor-wise'!DH:DH,
        $C$1,
        'Supply plan_distributor-wise'!$C:$C,
        'Statewise-Plant Mix'!$A29)</f>
        <v>0</v>
      </c>
      <c r="J29" s="618">
        <f>SUMIFS('Supply plan_distributor-wise'!AR:AR,
        'Supply plan_distributor-wise'!DI:DI,
        $C$1,
        'Supply plan_distributor-wise'!$C:$C,
        'Statewise-Plant Mix'!$A29)</f>
        <v>0</v>
      </c>
      <c r="K29" s="618">
        <f>SUMIFS('Supply plan_distributor-wise'!AS:AS,
        'Supply plan_distributor-wise'!DJ:DJ,
        $C$1,
        'Supply plan_distributor-wise'!$C:$C,
        'Statewise-Plant Mix'!$A29)</f>
        <v>0</v>
      </c>
      <c r="L29" s="618">
        <f>SUMIFS('Supply plan_distributor-wise'!AT:AT,
        'Supply plan_distributor-wise'!DK:DK,
        $C$1,
        'Supply plan_distributor-wise'!$C:$C,
        'Statewise-Plant Mix'!$A29)</f>
        <v>0</v>
      </c>
      <c r="M29" s="618">
        <f>SUMIFS('Supply plan_distributor-wise'!AU:AU,
        'Supply plan_distributor-wise'!DL:DL,
        $C$1,
        'Supply plan_distributor-wise'!$C:$C,
        'Statewise-Plant Mix'!$A29)</f>
        <v>0</v>
      </c>
      <c r="N29" s="621">
        <f>SUMIFS('Supply plan_distributor-wise'!AV:AV,
        'Supply plan_distributor-wise'!DM:DM,
        $C$1,
        'Supply plan_distributor-wise'!$C:$C,
        'Statewise-Plant Mix'!$A29)</f>
        <v>0</v>
      </c>
    </row>
    <row r="30" spans="1:14" ht="12.75">
      <c r="A30" s="650" t="str">
        <v>PUNJAB</v>
      </c>
      <c r="B30" s="651" t="str">
        <f t="shared" si="0"/>
        <v>JSW One TMT (Fe 550) - Projects</v>
      </c>
      <c r="C30" s="625">
        <f>SUMIFS('Supply plan_distributor-wise'!AZ:AZ,
        'Supply plan_distributor-wise'!DN:DN,
        $C$1,
        'Supply plan_distributor-wise'!$C:$C,
        'Statewise-Plant Mix'!$A30)</f>
        <v>0</v>
      </c>
      <c r="D30" s="595">
        <f>SUMIFS('Supply plan_distributor-wise'!BA:BA,
        'Supply plan_distributor-wise'!DO:DO,
        $C$1,
        'Supply plan_distributor-wise'!$C:$C,
        'Statewise-Plant Mix'!$A30)</f>
        <v>0</v>
      </c>
      <c r="E30" s="595">
        <f>SUMIFS('Supply plan_distributor-wise'!BB:BB,
        'Supply plan_distributor-wise'!DP:DP,
        $C$1,
        'Supply plan_distributor-wise'!$C:$C,
        'Statewise-Plant Mix'!$A30)</f>
        <v>0</v>
      </c>
      <c r="F30" s="595">
        <f>SUMIFS('Supply plan_distributor-wise'!BC:BC,
        'Supply plan_distributor-wise'!DQ:DQ,
        $C$1,
        'Supply plan_distributor-wise'!$C:$C,
        'Statewise-Plant Mix'!$A30)</f>
        <v>0</v>
      </c>
      <c r="G30" s="595">
        <f>SUMIFS('Supply plan_distributor-wise'!BD:BD,
        'Supply plan_distributor-wise'!DR:DR,
        $C$1,
        'Supply plan_distributor-wise'!$C:$C,
        'Statewise-Plant Mix'!$A30)</f>
        <v>0</v>
      </c>
      <c r="H30" s="595">
        <f>SUMIFS('Supply plan_distributor-wise'!BE:BE,
        'Supply plan_distributor-wise'!DS:DS,
        $C$1,
        'Supply plan_distributor-wise'!$C:$C,
        'Statewise-Plant Mix'!$A30)</f>
        <v>0</v>
      </c>
      <c r="I30" s="595">
        <f>SUMIFS('Supply plan_distributor-wise'!BF:BF,
        'Supply plan_distributor-wise'!DT:DT,
        $C$1,
        'Supply plan_distributor-wise'!$C:$C,
        'Statewise-Plant Mix'!$A30)</f>
        <v>0</v>
      </c>
      <c r="J30" s="595">
        <f>SUMIFS('Supply plan_distributor-wise'!BG:BG,
        'Supply plan_distributor-wise'!DU:DU,
        $C$1,
        'Supply plan_distributor-wise'!$C:$C,
        'Statewise-Plant Mix'!$A30)</f>
        <v>0</v>
      </c>
      <c r="K30" s="595">
        <f>SUMIFS('Supply plan_distributor-wise'!BH:BH,
        'Supply plan_distributor-wise'!DV:DV,
        $C$1,
        'Supply plan_distributor-wise'!$C:$C,
        'Statewise-Plant Mix'!$A30)</f>
        <v>0</v>
      </c>
      <c r="L30" s="595">
        <f>SUMIFS('Supply plan_distributor-wise'!BI:BI,
        'Supply plan_distributor-wise'!DW:DW,
        $C$1,
        'Supply plan_distributor-wise'!$C:$C,
        'Statewise-Plant Mix'!$A30)</f>
        <v>0</v>
      </c>
      <c r="M30" s="595">
        <f>SUMIFS('Supply plan_distributor-wise'!BJ:BJ,
        'Supply plan_distributor-wise'!DX:DX,
        $C$1,
        'Supply plan_distributor-wise'!$C:$C,
        'Statewise-Plant Mix'!$A30)</f>
        <v>0</v>
      </c>
      <c r="N30" s="603">
        <f>SUMIFS('Supply plan_distributor-wise'!BK:BK,
        'Supply plan_distributor-wise'!DY:DY,
        $C$1,
        'Supply plan_distributor-wise'!$C:$C,
        'Statewise-Plant Mix'!$A30)</f>
        <v>0</v>
      </c>
    </row>
    <row r="31" spans="1:14" ht="12.75">
      <c r="A31" s="658" t="str">
        <v>PUNJAB</v>
      </c>
      <c r="B31" s="659" t="str">
        <f t="shared" si="0"/>
        <v>JSW One TMT (Fe 550D) - Projects</v>
      </c>
      <c r="C31" s="626">
        <f>SUMIFS('Supply plan_distributor-wise'!BO:BO,
        'Supply plan_distributor-wise'!DZ:DZ,
        $C$1,
        'Supply plan_distributor-wise'!$C:$C,
        'Statewise-Plant Mix'!$A31)</f>
        <v>0</v>
      </c>
      <c r="D31" s="619">
        <f>SUMIFS('Supply plan_distributor-wise'!BP:BP,
        'Supply plan_distributor-wise'!EA:EA,
        $C$1,
        'Supply plan_distributor-wise'!$C:$C,
        'Statewise-Plant Mix'!$A31)</f>
        <v>0</v>
      </c>
      <c r="E31" s="619">
        <f>SUMIFS('Supply plan_distributor-wise'!BQ:BQ,
        'Supply plan_distributor-wise'!EB:EB,
        $C$1,
        'Supply plan_distributor-wise'!$C:$C,
        'Statewise-Plant Mix'!$A31)</f>
        <v>0</v>
      </c>
      <c r="F31" s="619">
        <f>SUMIFS('Supply plan_distributor-wise'!BR:BR,
        'Supply plan_distributor-wise'!EC:EC,
        $C$1,
        'Supply plan_distributor-wise'!$C:$C,
        'Statewise-Plant Mix'!$A31)</f>
        <v>0</v>
      </c>
      <c r="G31" s="619">
        <f>SUMIFS('Supply plan_distributor-wise'!BS:BS,
        'Supply plan_distributor-wise'!ED:ED,
        $C$1,
        'Supply plan_distributor-wise'!$C:$C,
        'Statewise-Plant Mix'!$A31)</f>
        <v>0</v>
      </c>
      <c r="H31" s="619">
        <f>SUMIFS('Supply plan_distributor-wise'!BT:BT,
        'Supply plan_distributor-wise'!EE:EE,
        $C$1,
        'Supply plan_distributor-wise'!$C:$C,
        'Statewise-Plant Mix'!$A31)</f>
        <v>0</v>
      </c>
      <c r="I31" s="619">
        <f>SUMIFS('Supply plan_distributor-wise'!BU:BU,
        'Supply plan_distributor-wise'!EF:EF,
        $C$1,
        'Supply plan_distributor-wise'!$C:$C,
        'Statewise-Plant Mix'!$A31)</f>
        <v>0</v>
      </c>
      <c r="J31" s="619">
        <f>SUMIFS('Supply plan_distributor-wise'!BV:BV,
        'Supply plan_distributor-wise'!EG:EG,
        $C$1,
        'Supply plan_distributor-wise'!$C:$C,
        'Statewise-Plant Mix'!$A31)</f>
        <v>0</v>
      </c>
      <c r="K31" s="619">
        <f>SUMIFS('Supply plan_distributor-wise'!BW:BW,
        'Supply plan_distributor-wise'!EH:EH,
        $C$1,
        'Supply plan_distributor-wise'!$C:$C,
        'Statewise-Plant Mix'!$A31)</f>
        <v>0</v>
      </c>
      <c r="L31" s="619">
        <f>SUMIFS('Supply plan_distributor-wise'!BX:BX,
        'Supply plan_distributor-wise'!EI:EI,
        $C$1,
        'Supply plan_distributor-wise'!$C:$C,
        'Statewise-Plant Mix'!$A31)</f>
        <v>0</v>
      </c>
      <c r="M31" s="619">
        <f>SUMIFS('Supply plan_distributor-wise'!BY:BY,
        'Supply plan_distributor-wise'!EJ:EJ,
        $C$1,
        'Supply plan_distributor-wise'!$C:$C,
        'Statewise-Plant Mix'!$A31)</f>
        <v>0</v>
      </c>
      <c r="N31" s="620">
        <f>SUMIFS('Supply plan_distributor-wise'!BZ:BZ,
        'Supply plan_distributor-wise'!EK:EK,
        $C$1,
        'Supply plan_distributor-wise'!$C:$C,
        'Statewise-Plant Mix'!$A31)</f>
        <v>0</v>
      </c>
    </row>
    <row r="32" spans="1:14">
      <c r="A32" s="660" t="str">
        <v>Total PUNJAB</v>
      </c>
      <c r="B32" s="661" t="str">
        <f t="shared" si="0"/>
        <v/>
      </c>
      <c r="C32" s="596">
        <f>SUM(C27:C31)</f>
        <v>0</v>
      </c>
      <c r="D32" s="597">
        <f>SUM(D27:D31)</f>
        <v>0</v>
      </c>
      <c r="E32" s="597">
        <f>SUM(E27:E31)</f>
        <v>0</v>
      </c>
      <c r="F32" s="597">
        <f>SUM(F27:F31)</f>
        <v>0</v>
      </c>
      <c r="G32" s="597">
        <f>SUM(G27:G31)</f>
        <v>0</v>
      </c>
      <c r="H32" s="597">
        <f>SUM(H27:H31)</f>
        <v>0</v>
      </c>
      <c r="I32" s="597">
        <f>SUM(I27:I31)</f>
        <v>0</v>
      </c>
      <c r="J32" s="597">
        <f>SUM(J27:J31)</f>
        <v>0</v>
      </c>
      <c r="K32" s="597">
        <f>SUM(K27:K31)</f>
        <v>0</v>
      </c>
      <c r="L32" s="597">
        <f>SUM(L27:L31)</f>
        <v>0</v>
      </c>
      <c r="M32" s="597">
        <f>SUM(M27:M31)</f>
        <v>0</v>
      </c>
      <c r="N32" s="598">
        <f>SUM(N27:N31)</f>
        <v>0</v>
      </c>
    </row>
    <row r="33" spans="1:14" ht="12.75">
      <c r="A33" s="644" t="str">
        <v>UTTARAKHAND</v>
      </c>
      <c r="B33" s="645" t="str">
        <f t="shared" si="0"/>
        <v xml:space="preserve">JSW One TMT (Fe 550) - Retail											</v>
      </c>
      <c r="C33" s="622">
        <f>SUMIFS('Supply plan_distributor-wise'!G:G,
        'Supply plan_distributor-wise'!CD:CD,
        $C$1,
        'Supply plan_distributor-wise'!$C:$C,
        'Statewise-Plant Mix'!$A33)</f>
        <v>280</v>
      </c>
      <c r="D33" s="593">
        <f>SUMIFS('Supply plan_distributor-wise'!H:H,
        'Supply plan_distributor-wise'!CE:CE,
        $C$1,
        'Supply plan_distributor-wise'!$C:$C,
        'Statewise-Plant Mix'!$A33)</f>
        <v>385</v>
      </c>
      <c r="E33" s="593">
        <f>SUMIFS('Supply plan_distributor-wise'!I:I,
        'Supply plan_distributor-wise'!CF:CF,
        $C$1,
        'Supply plan_distributor-wise'!$C:$C,
        'Statewise-Plant Mix'!$A33)</f>
        <v>350</v>
      </c>
      <c r="F33" s="593">
        <f>SUMIFS('Supply plan_distributor-wise'!J:J,
        'Supply plan_distributor-wise'!CG:CG,
        $C$1,
        'Supply plan_distributor-wise'!$C:$C,
        'Statewise-Plant Mix'!$A33)</f>
        <v>280</v>
      </c>
      <c r="G33" s="593">
        <f>SUMIFS('Supply plan_distributor-wise'!K:K,
        'Supply plan_distributor-wise'!CH:CH,
        $C$1,
        'Supply plan_distributor-wise'!$C:$C,
        'Statewise-Plant Mix'!$A33)</f>
        <v>196</v>
      </c>
      <c r="H33" s="593">
        <f>SUMIFS('Supply plan_distributor-wise'!L:L,
        'Supply plan_distributor-wise'!CI:CI,
        $C$1,
        'Supply plan_distributor-wise'!$C:$C,
        'Statewise-Plant Mix'!$A33)</f>
        <v>146.99999999999997</v>
      </c>
      <c r="I33" s="593">
        <f>SUMIFS('Supply plan_distributor-wise'!M:M,
        'Supply plan_distributor-wise'!CJ:CJ,
        $C$1,
        'Supply plan_distributor-wise'!$C:$C,
        'Statewise-Plant Mix'!$A33)</f>
        <v>105</v>
      </c>
      <c r="J33" s="593">
        <f>SUMIFS('Supply plan_distributor-wise'!N:N,
        'Supply plan_distributor-wise'!CK:CK,
        $C$1,
        'Supply plan_distributor-wise'!$C:$C,
        'Statewise-Plant Mix'!$A33)</f>
        <v>0</v>
      </c>
      <c r="K33" s="593">
        <f>SUMIFS('Supply plan_distributor-wise'!O:O,
        'Supply plan_distributor-wise'!CL:CL,
        $C$1,
        'Supply plan_distributor-wise'!$C:$C,
        'Statewise-Plant Mix'!$A33)</f>
        <v>0</v>
      </c>
      <c r="L33" s="593">
        <f>SUMIFS('Supply plan_distributor-wise'!P:P,
        'Supply plan_distributor-wise'!CM:CM,
        $C$1,
        'Supply plan_distributor-wise'!$C:$C,
        'Statewise-Plant Mix'!$A33)</f>
        <v>0</v>
      </c>
      <c r="M33" s="593">
        <f>SUMIFS('Supply plan_distributor-wise'!Q:Q,
        'Supply plan_distributor-wise'!CN:CN,
        $C$1,
        'Supply plan_distributor-wise'!$C:$C,
        'Statewise-Plant Mix'!$A33)</f>
        <v>0</v>
      </c>
      <c r="N33" s="600">
        <f>SUMIFS('Supply plan_distributor-wise'!R:R,
        'Supply plan_distributor-wise'!CO:CO,
        $C$1,
        'Supply plan_distributor-wise'!$C:$C,
        'Statewise-Plant Mix'!$A33)</f>
        <v>0</v>
      </c>
    </row>
    <row r="34" spans="1:14" ht="12.75">
      <c r="A34" s="646" t="str">
        <v>UTTARAKHAND</v>
      </c>
      <c r="B34" s="647" t="str">
        <f t="shared" si="0"/>
        <v>One Helix (Fe 550) - Retail</v>
      </c>
      <c r="C34" s="623">
        <f>SUMIFS('Supply plan_distributor-wise'!V:V,
        'Supply plan_distributor-wise'!CP:CP,
        $C$1,
        'Supply plan_distributor-wise'!$C:$C,
        'Statewise-Plant Mix'!$A34)</f>
        <v>0</v>
      </c>
      <c r="D34" s="594">
        <f>SUMIFS('Supply plan_distributor-wise'!W:W,
        'Supply plan_distributor-wise'!CQ:CQ,
        $C$1,
        'Supply plan_distributor-wise'!$C:$C,
        'Statewise-Plant Mix'!$A34)</f>
        <v>0</v>
      </c>
      <c r="E34" s="594">
        <f>SUMIFS('Supply plan_distributor-wise'!X:X,
        'Supply plan_distributor-wise'!CR:CR,
        $C$1,
        'Supply plan_distributor-wise'!$C:$C,
        'Statewise-Plant Mix'!$A34)</f>
        <v>0</v>
      </c>
      <c r="F34" s="594">
        <f>SUMIFS('Supply plan_distributor-wise'!Y:Y,
        'Supply plan_distributor-wise'!CS:CS,
        $C$1,
        'Supply plan_distributor-wise'!$C:$C,
        'Statewise-Plant Mix'!$A34)</f>
        <v>0</v>
      </c>
      <c r="G34" s="594">
        <f>SUMIFS('Supply plan_distributor-wise'!Z:Z,
        'Supply plan_distributor-wise'!CT:CT,
        $C$1,
        'Supply plan_distributor-wise'!$C:$C,
        'Statewise-Plant Mix'!$A34)</f>
        <v>48.999999999999986</v>
      </c>
      <c r="H34" s="594">
        <f>SUMIFS('Supply plan_distributor-wise'!AA:AA,
        'Supply plan_distributor-wise'!CU:CU,
        $C$1,
        'Supply plan_distributor-wise'!$C:$C,
        'Statewise-Plant Mix'!$A34)</f>
        <v>98</v>
      </c>
      <c r="I34" s="594">
        <f>SUMIFS('Supply plan_distributor-wise'!AB:AB,
        'Supply plan_distributor-wise'!CV:CV,
        $C$1,
        'Supply plan_distributor-wise'!$C:$C,
        'Statewise-Plant Mix'!$A34)</f>
        <v>244.99999999999997</v>
      </c>
      <c r="J34" s="594">
        <f>SUMIFS('Supply plan_distributor-wise'!AC:AC,
        'Supply plan_distributor-wise'!CW:CW,
        $C$1,
        'Supply plan_distributor-wise'!$C:$C,
        'Statewise-Plant Mix'!$A34)</f>
        <v>420</v>
      </c>
      <c r="K34" s="594">
        <f>SUMIFS('Supply plan_distributor-wise'!AD:AD,
        'Supply plan_distributor-wise'!CX:CX,
        $C$1,
        'Supply plan_distributor-wise'!$C:$C,
        'Statewise-Plant Mix'!$A34)</f>
        <v>420</v>
      </c>
      <c r="L34" s="594">
        <f>SUMIFS('Supply plan_distributor-wise'!AE:AE,
        'Supply plan_distributor-wise'!CY:CY,
        $C$1,
        'Supply plan_distributor-wise'!$C:$C,
        'Statewise-Plant Mix'!$A34)</f>
        <v>525</v>
      </c>
      <c r="M34" s="594">
        <f>SUMIFS('Supply plan_distributor-wise'!AF:AF,
        'Supply plan_distributor-wise'!CZ:CZ,
        $C$1,
        'Supply plan_distributor-wise'!$C:$C,
        'Statewise-Plant Mix'!$A34)</f>
        <v>630</v>
      </c>
      <c r="N34" s="601">
        <f>SUMIFS('Supply plan_distributor-wise'!AG:AG,
        'Supply plan_distributor-wise'!DA:DA,
        $C$1,
        'Supply plan_distributor-wise'!$C:$C,
        'Statewise-Plant Mix'!$A34)</f>
        <v>700</v>
      </c>
    </row>
    <row r="35" spans="1:14" ht="12.75">
      <c r="A35" s="648" t="str">
        <v>UTTARAKHAND</v>
      </c>
      <c r="B35" s="649" t="str">
        <f t="shared" si="0"/>
        <v>JSW One TMT (Fe 550D) - Retail</v>
      </c>
      <c r="C35" s="624">
        <f>SUMIFS('Supply plan_distributor-wise'!AK:AK,
        'Supply plan_distributor-wise'!DB:DB,
        $C$1,
        'Supply plan_distributor-wise'!$C:$C,
        'Statewise-Plant Mix'!$A35)</f>
        <v>0</v>
      </c>
      <c r="D35" s="618">
        <f>SUMIFS('Supply plan_distributor-wise'!AL:AL,
        'Supply plan_distributor-wise'!DC:DC,
        $C$1,
        'Supply plan_distributor-wise'!$C:$C,
        'Statewise-Plant Mix'!$A35)</f>
        <v>0</v>
      </c>
      <c r="E35" s="618">
        <f>SUMIFS('Supply plan_distributor-wise'!AM:AM,
        'Supply plan_distributor-wise'!DD:DD,
        $C$1,
        'Supply plan_distributor-wise'!$C:$C,
        'Statewise-Plant Mix'!$A35)</f>
        <v>0</v>
      </c>
      <c r="F35" s="618">
        <f>SUMIFS('Supply plan_distributor-wise'!AN:AN,
        'Supply plan_distributor-wise'!DE:DE,
        $C$1,
        'Supply plan_distributor-wise'!$C:$C,
        'Statewise-Plant Mix'!$A35)</f>
        <v>0</v>
      </c>
      <c r="G35" s="618">
        <f>SUMIFS('Supply plan_distributor-wise'!AO:AO,
        'Supply plan_distributor-wise'!DF:DF,
        $C$1,
        'Supply plan_distributor-wise'!$C:$C,
        'Statewise-Plant Mix'!$A35)</f>
        <v>0</v>
      </c>
      <c r="H35" s="618">
        <f>SUMIFS('Supply plan_distributor-wise'!AP:AP,
        'Supply plan_distributor-wise'!DG:DG,
        $C$1,
        'Supply plan_distributor-wise'!$C:$C,
        'Statewise-Plant Mix'!$A35)</f>
        <v>0</v>
      </c>
      <c r="I35" s="618">
        <f>SUMIFS('Supply plan_distributor-wise'!AQ:AQ,
        'Supply plan_distributor-wise'!DH:DH,
        $C$1,
        'Supply plan_distributor-wise'!$C:$C,
        'Statewise-Plant Mix'!$A35)</f>
        <v>0</v>
      </c>
      <c r="J35" s="618">
        <f>SUMIFS('Supply plan_distributor-wise'!AR:AR,
        'Supply plan_distributor-wise'!DI:DI,
        $C$1,
        'Supply plan_distributor-wise'!$C:$C,
        'Statewise-Plant Mix'!$A35)</f>
        <v>0</v>
      </c>
      <c r="K35" s="618">
        <f>SUMIFS('Supply plan_distributor-wise'!AS:AS,
        'Supply plan_distributor-wise'!DJ:DJ,
        $C$1,
        'Supply plan_distributor-wise'!$C:$C,
        'Statewise-Plant Mix'!$A35)</f>
        <v>0</v>
      </c>
      <c r="L35" s="618">
        <f>SUMIFS('Supply plan_distributor-wise'!AT:AT,
        'Supply plan_distributor-wise'!DK:DK,
        $C$1,
        'Supply plan_distributor-wise'!$C:$C,
        'Statewise-Plant Mix'!$A35)</f>
        <v>0</v>
      </c>
      <c r="M35" s="618">
        <f>SUMIFS('Supply plan_distributor-wise'!AU:AU,
        'Supply plan_distributor-wise'!DL:DL,
        $C$1,
        'Supply plan_distributor-wise'!$C:$C,
        'Statewise-Plant Mix'!$A35)</f>
        <v>0</v>
      </c>
      <c r="N35" s="621">
        <f>SUMIFS('Supply plan_distributor-wise'!AV:AV,
        'Supply plan_distributor-wise'!DM:DM,
        $C$1,
        'Supply plan_distributor-wise'!$C:$C,
        'Statewise-Plant Mix'!$A35)</f>
        <v>0</v>
      </c>
    </row>
    <row r="36" spans="1:14" ht="12.75">
      <c r="A36" s="650" t="str">
        <v>UTTARAKHAND</v>
      </c>
      <c r="B36" s="651" t="str">
        <f t="shared" si="0"/>
        <v>JSW One TMT (Fe 550) - Projects</v>
      </c>
      <c r="C36" s="625">
        <f>SUMIFS('Supply plan_distributor-wise'!AZ:AZ,
        'Supply plan_distributor-wise'!DN:DN,
        $C$1,
        'Supply plan_distributor-wise'!$C:$C,
        'Statewise-Plant Mix'!$A36)</f>
        <v>220.11999999999998</v>
      </c>
      <c r="D36" s="595">
        <f>SUMIFS('Supply plan_distributor-wise'!BA:BA,
        'Supply plan_distributor-wise'!DO:DO,
        $C$1,
        'Supply plan_distributor-wise'!$C:$C,
        'Statewise-Plant Mix'!$A36)</f>
        <v>270.12</v>
      </c>
      <c r="E36" s="595">
        <f>SUMIFS('Supply plan_distributor-wise'!BB:BB,
        'Supply plan_distributor-wise'!DP:DP,
        $C$1,
        'Supply plan_distributor-wise'!$C:$C,
        'Statewise-Plant Mix'!$A36)</f>
        <v>380.17999999999995</v>
      </c>
      <c r="F36" s="595">
        <f>SUMIFS('Supply plan_distributor-wise'!BC:BC,
        'Supply plan_distributor-wise'!DQ:DQ,
        $C$1,
        'Supply plan_distributor-wise'!$C:$C,
        'Statewise-Plant Mix'!$A36)</f>
        <v>350.09999999999997</v>
      </c>
      <c r="G36" s="595">
        <f>SUMIFS('Supply plan_distributor-wise'!BD:BD,
        'Supply plan_distributor-wise'!DR:DR,
        $C$1,
        'Supply plan_distributor-wise'!$C:$C,
        'Statewise-Plant Mix'!$A36)</f>
        <v>380.08</v>
      </c>
      <c r="H36" s="595">
        <f>SUMIFS('Supply plan_distributor-wise'!BE:BE,
        'Supply plan_distributor-wise'!DS:DS,
        $C$1,
        'Supply plan_distributor-wise'!$C:$C,
        'Statewise-Plant Mix'!$A36)</f>
        <v>450.09999999999997</v>
      </c>
      <c r="I36" s="595">
        <f>SUMIFS('Supply plan_distributor-wise'!BF:BF,
        'Supply plan_distributor-wise'!DT:DT,
        $C$1,
        'Supply plan_distributor-wise'!$C:$C,
        'Statewise-Plant Mix'!$A36)</f>
        <v>480.08</v>
      </c>
      <c r="J36" s="595">
        <f>SUMIFS('Supply plan_distributor-wise'!BG:BG,
        'Supply plan_distributor-wise'!DU:DU,
        $C$1,
        'Supply plan_distributor-wise'!$C:$C,
        'Statewise-Plant Mix'!$A36)</f>
        <v>530.07999999999993</v>
      </c>
      <c r="K36" s="595">
        <f>SUMIFS('Supply plan_distributor-wise'!BH:BH,
        'Supply plan_distributor-wise'!DV:DV,
        $C$1,
        'Supply plan_distributor-wise'!$C:$C,
        'Statewise-Plant Mix'!$A36)</f>
        <v>620.12</v>
      </c>
      <c r="L36" s="595">
        <f>SUMIFS('Supply plan_distributor-wise'!BI:BI,
        'Supply plan_distributor-wise'!DW:DW,
        $C$1,
        'Supply plan_distributor-wise'!$C:$C,
        'Statewise-Plant Mix'!$A36)</f>
        <v>690.14</v>
      </c>
      <c r="M36" s="595">
        <f>SUMIFS('Supply plan_distributor-wise'!BJ:BJ,
        'Supply plan_distributor-wise'!DX:DX,
        $C$1,
        'Supply plan_distributor-wise'!$C:$C,
        'Statewise-Plant Mix'!$A36)</f>
        <v>740.14</v>
      </c>
      <c r="N36" s="603">
        <f>SUMIFS('Supply plan_distributor-wise'!BK:BK,
        'Supply plan_distributor-wise'!DY:DY,
        $C$1,
        'Supply plan_distributor-wise'!$C:$C,
        'Statewise-Plant Mix'!$A36)</f>
        <v>870.21999999999991</v>
      </c>
    </row>
    <row r="37" spans="1:14" ht="12.75">
      <c r="A37" s="658" t="str">
        <v>UTTARAKHAND</v>
      </c>
      <c r="B37" s="659" t="str">
        <f t="shared" si="0"/>
        <v>JSW One TMT (Fe 550D) - Projects</v>
      </c>
      <c r="C37" s="626">
        <f>SUMIFS('Supply plan_distributor-wise'!BO:BO,
        'Supply plan_distributor-wise'!DZ:DZ,
        $C$1,
        'Supply plan_distributor-wise'!$C:$C,
        'Statewise-Plant Mix'!$A37)</f>
        <v>0</v>
      </c>
      <c r="D37" s="619">
        <f>SUMIFS('Supply plan_distributor-wise'!BP:BP,
        'Supply plan_distributor-wise'!EA:EA,
        $C$1,
        'Supply plan_distributor-wise'!$C:$C,
        'Statewise-Plant Mix'!$A37)</f>
        <v>0</v>
      </c>
      <c r="E37" s="619">
        <f>SUMIFS('Supply plan_distributor-wise'!BQ:BQ,
        'Supply plan_distributor-wise'!EB:EB,
        $C$1,
        'Supply plan_distributor-wise'!$C:$C,
        'Statewise-Plant Mix'!$A37)</f>
        <v>0</v>
      </c>
      <c r="F37" s="619">
        <f>SUMIFS('Supply plan_distributor-wise'!BR:BR,
        'Supply plan_distributor-wise'!EC:EC,
        $C$1,
        'Supply plan_distributor-wise'!$C:$C,
        'Statewise-Plant Mix'!$A37)</f>
        <v>0</v>
      </c>
      <c r="G37" s="619">
        <f>SUMIFS('Supply plan_distributor-wise'!BS:BS,
        'Supply plan_distributor-wise'!ED:ED,
        $C$1,
        'Supply plan_distributor-wise'!$C:$C,
        'Statewise-Plant Mix'!$A37)</f>
        <v>0</v>
      </c>
      <c r="H37" s="619">
        <f>SUMIFS('Supply plan_distributor-wise'!BT:BT,
        'Supply plan_distributor-wise'!EE:EE,
        $C$1,
        'Supply plan_distributor-wise'!$C:$C,
        'Statewise-Plant Mix'!$A37)</f>
        <v>0</v>
      </c>
      <c r="I37" s="619">
        <f>SUMIFS('Supply plan_distributor-wise'!BU:BU,
        'Supply plan_distributor-wise'!EF:EF,
        $C$1,
        'Supply plan_distributor-wise'!$C:$C,
        'Statewise-Plant Mix'!$A37)</f>
        <v>0</v>
      </c>
      <c r="J37" s="619">
        <f>SUMIFS('Supply plan_distributor-wise'!BV:BV,
        'Supply plan_distributor-wise'!EG:EG,
        $C$1,
        'Supply plan_distributor-wise'!$C:$C,
        'Statewise-Plant Mix'!$A37)</f>
        <v>0</v>
      </c>
      <c r="K37" s="619">
        <f>SUMIFS('Supply plan_distributor-wise'!BW:BW,
        'Supply plan_distributor-wise'!EH:EH,
        $C$1,
        'Supply plan_distributor-wise'!$C:$C,
        'Statewise-Plant Mix'!$A37)</f>
        <v>0</v>
      </c>
      <c r="L37" s="619">
        <f>SUMIFS('Supply plan_distributor-wise'!BX:BX,
        'Supply plan_distributor-wise'!EI:EI,
        $C$1,
        'Supply plan_distributor-wise'!$C:$C,
        'Statewise-Plant Mix'!$A37)</f>
        <v>0</v>
      </c>
      <c r="M37" s="619">
        <f>SUMIFS('Supply plan_distributor-wise'!BY:BY,
        'Supply plan_distributor-wise'!EJ:EJ,
        $C$1,
        'Supply plan_distributor-wise'!$C:$C,
        'Statewise-Plant Mix'!$A37)</f>
        <v>0</v>
      </c>
      <c r="N37" s="620">
        <f>SUMIFS('Supply plan_distributor-wise'!BZ:BZ,
        'Supply plan_distributor-wise'!EK:EK,
        $C$1,
        'Supply plan_distributor-wise'!$C:$C,
        'Statewise-Plant Mix'!$A37)</f>
        <v>0</v>
      </c>
    </row>
    <row r="38" spans="1:14">
      <c r="A38" s="660" t="str">
        <v>Total UTTARAKHAND</v>
      </c>
      <c r="B38" s="661" t="str">
        <f t="shared" si="0"/>
        <v/>
      </c>
      <c r="C38" s="596">
        <f>SUM(C33:C37)</f>
        <v>500.12</v>
      </c>
      <c r="D38" s="597">
        <f>SUM(D33:D37)</f>
        <v>655.12</v>
      </c>
      <c r="E38" s="597">
        <f>SUM(E33:E37)</f>
        <v>730.18</v>
      </c>
      <c r="F38" s="597">
        <f>SUM(F33:F37)</f>
        <v>630.09999999999991</v>
      </c>
      <c r="G38" s="597">
        <f>SUM(G33:G37)</f>
        <v>625.07999999999993</v>
      </c>
      <c r="H38" s="597">
        <f>SUM(H33:H37)</f>
        <v>695.09999999999991</v>
      </c>
      <c r="I38" s="597">
        <f>SUM(I33:I37)</f>
        <v>830.07999999999993</v>
      </c>
      <c r="J38" s="597">
        <f>SUM(J33:J37)</f>
        <v>950.07999999999993</v>
      </c>
      <c r="K38" s="597">
        <f>SUM(K33:K37)</f>
        <v>1040.1199999999999</v>
      </c>
      <c r="L38" s="597">
        <f>SUM(L33:L37)</f>
        <v>1215.1399999999999</v>
      </c>
      <c r="M38" s="597">
        <f>SUM(M33:M37)</f>
        <v>1370.1399999999999</v>
      </c>
      <c r="N38" s="598">
        <f>SUM(N33:N37)</f>
        <v>1570.2199999999998</v>
      </c>
    </row>
    <row r="39" spans="1:14" ht="12.75">
      <c r="A39" s="644" t="str">
        <v>JAMMU AND KASHMIR</v>
      </c>
      <c r="B39" s="645" t="str">
        <f t="shared" si="0"/>
        <v xml:space="preserve">JSW One TMT (Fe 550) - Retail											</v>
      </c>
      <c r="C39" s="622">
        <f>SUMIFS('Supply plan_distributor-wise'!G:G,
        'Supply plan_distributor-wise'!CD:CD,
        $C$1,
        'Supply plan_distributor-wise'!$C:$C,
        'Statewise-Plant Mix'!$A39)</f>
        <v>0</v>
      </c>
      <c r="D39" s="593">
        <f>SUMIFS('Supply plan_distributor-wise'!H:H,
        'Supply plan_distributor-wise'!CE:CE,
        $C$1,
        'Supply plan_distributor-wise'!$C:$C,
        'Statewise-Plant Mix'!$A39)</f>
        <v>0</v>
      </c>
      <c r="E39" s="593">
        <f>SUMIFS('Supply plan_distributor-wise'!I:I,
        'Supply plan_distributor-wise'!CF:CF,
        $C$1,
        'Supply plan_distributor-wise'!$C:$C,
        'Statewise-Plant Mix'!$A39)</f>
        <v>0</v>
      </c>
      <c r="F39" s="593">
        <f>SUMIFS('Supply plan_distributor-wise'!J:J,
        'Supply plan_distributor-wise'!CG:CG,
        $C$1,
        'Supply plan_distributor-wise'!$C:$C,
        'Statewise-Plant Mix'!$A39)</f>
        <v>0</v>
      </c>
      <c r="G39" s="593">
        <f>SUMIFS('Supply plan_distributor-wise'!K:K,
        'Supply plan_distributor-wise'!CH:CH,
        $C$1,
        'Supply plan_distributor-wise'!$C:$C,
        'Statewise-Plant Mix'!$A39)</f>
        <v>0</v>
      </c>
      <c r="H39" s="593">
        <f>SUMIFS('Supply plan_distributor-wise'!L:L,
        'Supply plan_distributor-wise'!CI:CI,
        $C$1,
        'Supply plan_distributor-wise'!$C:$C,
        'Statewise-Plant Mix'!$A39)</f>
        <v>0</v>
      </c>
      <c r="I39" s="593">
        <f>SUMIFS('Supply plan_distributor-wise'!M:M,
        'Supply plan_distributor-wise'!CJ:CJ,
        $C$1,
        'Supply plan_distributor-wise'!$C:$C,
        'Statewise-Plant Mix'!$A39)</f>
        <v>0</v>
      </c>
      <c r="J39" s="593">
        <f>SUMIFS('Supply plan_distributor-wise'!N:N,
        'Supply plan_distributor-wise'!CK:CK,
        $C$1,
        'Supply plan_distributor-wise'!$C:$C,
        'Statewise-Plant Mix'!$A39)</f>
        <v>0</v>
      </c>
      <c r="K39" s="593">
        <f>SUMIFS('Supply plan_distributor-wise'!O:O,
        'Supply plan_distributor-wise'!CL:CL,
        $C$1,
        'Supply plan_distributor-wise'!$C:$C,
        'Statewise-Plant Mix'!$A39)</f>
        <v>0</v>
      </c>
      <c r="L39" s="593">
        <f>SUMIFS('Supply plan_distributor-wise'!P:P,
        'Supply plan_distributor-wise'!CM:CM,
        $C$1,
        'Supply plan_distributor-wise'!$C:$C,
        'Statewise-Plant Mix'!$A39)</f>
        <v>0</v>
      </c>
      <c r="M39" s="593">
        <f>SUMIFS('Supply plan_distributor-wise'!Q:Q,
        'Supply plan_distributor-wise'!CN:CN,
        $C$1,
        'Supply plan_distributor-wise'!$C:$C,
        'Statewise-Plant Mix'!$A39)</f>
        <v>0</v>
      </c>
      <c r="N39" s="600">
        <f>SUMIFS('Supply plan_distributor-wise'!R:R,
        'Supply plan_distributor-wise'!CO:CO,
        $C$1,
        'Supply plan_distributor-wise'!$C:$C,
        'Statewise-Plant Mix'!$A39)</f>
        <v>0</v>
      </c>
    </row>
    <row r="40" spans="1:14" ht="12.75">
      <c r="A40" s="646" t="str">
        <v>JAMMU AND KASHMIR</v>
      </c>
      <c r="B40" s="647" t="str">
        <f t="shared" si="0"/>
        <v>One Helix (Fe 550) - Retail</v>
      </c>
      <c r="C40" s="623">
        <f>SUMIFS('Supply plan_distributor-wise'!V:V,
        'Supply plan_distributor-wise'!CP:CP,
        $C$1,
        'Supply plan_distributor-wise'!$C:$C,
        'Statewise-Plant Mix'!$A40)</f>
        <v>0</v>
      </c>
      <c r="D40" s="594">
        <f>SUMIFS('Supply plan_distributor-wise'!W:W,
        'Supply plan_distributor-wise'!CQ:CQ,
        $C$1,
        'Supply plan_distributor-wise'!$C:$C,
        'Statewise-Plant Mix'!$A40)</f>
        <v>0</v>
      </c>
      <c r="E40" s="594">
        <f>SUMIFS('Supply plan_distributor-wise'!X:X,
        'Supply plan_distributor-wise'!CR:CR,
        $C$1,
        'Supply plan_distributor-wise'!$C:$C,
        'Statewise-Plant Mix'!$A40)</f>
        <v>0</v>
      </c>
      <c r="F40" s="594">
        <f>SUMIFS('Supply plan_distributor-wise'!Y:Y,
        'Supply plan_distributor-wise'!CS:CS,
        $C$1,
        'Supply plan_distributor-wise'!$C:$C,
        'Statewise-Plant Mix'!$A40)</f>
        <v>0</v>
      </c>
      <c r="G40" s="594">
        <f>SUMIFS('Supply plan_distributor-wise'!Z:Z,
        'Supply plan_distributor-wise'!CT:CT,
        $C$1,
        'Supply plan_distributor-wise'!$C:$C,
        'Statewise-Plant Mix'!$A40)</f>
        <v>0</v>
      </c>
      <c r="H40" s="594">
        <f>SUMIFS('Supply plan_distributor-wise'!AA:AA,
        'Supply plan_distributor-wise'!CU:CU,
        $C$1,
        'Supply plan_distributor-wise'!$C:$C,
        'Statewise-Plant Mix'!$A40)</f>
        <v>0</v>
      </c>
      <c r="I40" s="594">
        <f>SUMIFS('Supply plan_distributor-wise'!AB:AB,
        'Supply plan_distributor-wise'!CV:CV,
        $C$1,
        'Supply plan_distributor-wise'!$C:$C,
        'Statewise-Plant Mix'!$A40)</f>
        <v>0</v>
      </c>
      <c r="J40" s="594">
        <f>SUMIFS('Supply plan_distributor-wise'!AC:AC,
        'Supply plan_distributor-wise'!CW:CW,
        $C$1,
        'Supply plan_distributor-wise'!$C:$C,
        'Statewise-Plant Mix'!$A40)</f>
        <v>0</v>
      </c>
      <c r="K40" s="594">
        <f>SUMIFS('Supply plan_distributor-wise'!AD:AD,
        'Supply plan_distributor-wise'!CX:CX,
        $C$1,
        'Supply plan_distributor-wise'!$C:$C,
        'Statewise-Plant Mix'!$A40)</f>
        <v>0</v>
      </c>
      <c r="L40" s="594">
        <f>SUMIFS('Supply plan_distributor-wise'!AE:AE,
        'Supply plan_distributor-wise'!CY:CY,
        $C$1,
        'Supply plan_distributor-wise'!$C:$C,
        'Statewise-Plant Mix'!$A40)</f>
        <v>0</v>
      </c>
      <c r="M40" s="594">
        <f>SUMIFS('Supply plan_distributor-wise'!AF:AF,
        'Supply plan_distributor-wise'!CZ:CZ,
        $C$1,
        'Supply plan_distributor-wise'!$C:$C,
        'Statewise-Plant Mix'!$A40)</f>
        <v>0</v>
      </c>
      <c r="N40" s="601">
        <f>SUMIFS('Supply plan_distributor-wise'!AG:AG,
        'Supply plan_distributor-wise'!DA:DA,
        $C$1,
        'Supply plan_distributor-wise'!$C:$C,
        'Statewise-Plant Mix'!$A40)</f>
        <v>0</v>
      </c>
    </row>
    <row r="41" spans="1:14" ht="12.75">
      <c r="A41" s="648" t="str">
        <v>JAMMU AND KASHMIR</v>
      </c>
      <c r="B41" s="649" t="str">
        <f t="shared" si="0"/>
        <v>JSW One TMT (Fe 550D) - Retail</v>
      </c>
      <c r="C41" s="624">
        <f>SUMIFS('Supply plan_distributor-wise'!AK:AK,
        'Supply plan_distributor-wise'!DB:DB,
        $C$1,
        'Supply plan_distributor-wise'!$C:$C,
        'Statewise-Plant Mix'!$A41)</f>
        <v>0</v>
      </c>
      <c r="D41" s="618">
        <f>SUMIFS('Supply plan_distributor-wise'!AL:AL,
        'Supply plan_distributor-wise'!DC:DC,
        $C$1,
        'Supply plan_distributor-wise'!$C:$C,
        'Statewise-Plant Mix'!$A41)</f>
        <v>0</v>
      </c>
      <c r="E41" s="618">
        <f>SUMIFS('Supply plan_distributor-wise'!AM:AM,
        'Supply plan_distributor-wise'!DD:DD,
        $C$1,
        'Supply plan_distributor-wise'!$C:$C,
        'Statewise-Plant Mix'!$A41)</f>
        <v>0</v>
      </c>
      <c r="F41" s="618">
        <f>SUMIFS('Supply plan_distributor-wise'!AN:AN,
        'Supply plan_distributor-wise'!DE:DE,
        $C$1,
        'Supply plan_distributor-wise'!$C:$C,
        'Statewise-Plant Mix'!$A41)</f>
        <v>0</v>
      </c>
      <c r="G41" s="618">
        <f>SUMIFS('Supply plan_distributor-wise'!AO:AO,
        'Supply plan_distributor-wise'!DF:DF,
        $C$1,
        'Supply plan_distributor-wise'!$C:$C,
        'Statewise-Plant Mix'!$A41)</f>
        <v>0</v>
      </c>
      <c r="H41" s="618">
        <f>SUMIFS('Supply plan_distributor-wise'!AP:AP,
        'Supply plan_distributor-wise'!DG:DG,
        $C$1,
        'Supply plan_distributor-wise'!$C:$C,
        'Statewise-Plant Mix'!$A41)</f>
        <v>0</v>
      </c>
      <c r="I41" s="618">
        <f>SUMIFS('Supply plan_distributor-wise'!AQ:AQ,
        'Supply plan_distributor-wise'!DH:DH,
        $C$1,
        'Supply plan_distributor-wise'!$C:$C,
        'Statewise-Plant Mix'!$A41)</f>
        <v>0</v>
      </c>
      <c r="J41" s="618">
        <f>SUMIFS('Supply plan_distributor-wise'!AR:AR,
        'Supply plan_distributor-wise'!DI:DI,
        $C$1,
        'Supply plan_distributor-wise'!$C:$C,
        'Statewise-Plant Mix'!$A41)</f>
        <v>0</v>
      </c>
      <c r="K41" s="618">
        <f>SUMIFS('Supply plan_distributor-wise'!AS:AS,
        'Supply plan_distributor-wise'!DJ:DJ,
        $C$1,
        'Supply plan_distributor-wise'!$C:$C,
        'Statewise-Plant Mix'!$A41)</f>
        <v>0</v>
      </c>
      <c r="L41" s="618">
        <f>SUMIFS('Supply plan_distributor-wise'!AT:AT,
        'Supply plan_distributor-wise'!DK:DK,
        $C$1,
        'Supply plan_distributor-wise'!$C:$C,
        'Statewise-Plant Mix'!$A41)</f>
        <v>0</v>
      </c>
      <c r="M41" s="618">
        <f>SUMIFS('Supply plan_distributor-wise'!AU:AU,
        'Supply plan_distributor-wise'!DL:DL,
        $C$1,
        'Supply plan_distributor-wise'!$C:$C,
        'Statewise-Plant Mix'!$A41)</f>
        <v>0</v>
      </c>
      <c r="N41" s="621">
        <f>SUMIFS('Supply plan_distributor-wise'!AV:AV,
        'Supply plan_distributor-wise'!DM:DM,
        $C$1,
        'Supply plan_distributor-wise'!$C:$C,
        'Statewise-Plant Mix'!$A41)</f>
        <v>0</v>
      </c>
    </row>
    <row r="42" spans="1:14" ht="12.75">
      <c r="A42" s="650" t="str">
        <v>JAMMU AND KASHMIR</v>
      </c>
      <c r="B42" s="651" t="str">
        <f t="shared" si="0"/>
        <v>JSW One TMT (Fe 550) - Projects</v>
      </c>
      <c r="C42" s="625">
        <f>SUMIFS('Supply plan_distributor-wise'!AZ:AZ,
        'Supply plan_distributor-wise'!DN:DN,
        $C$1,
        'Supply plan_distributor-wise'!$C:$C,
        'Statewise-Plant Mix'!$A42)</f>
        <v>0</v>
      </c>
      <c r="D42" s="595">
        <f>SUMIFS('Supply plan_distributor-wise'!BA:BA,
        'Supply plan_distributor-wise'!DO:DO,
        $C$1,
        'Supply plan_distributor-wise'!$C:$C,
        'Statewise-Plant Mix'!$A42)</f>
        <v>0</v>
      </c>
      <c r="E42" s="595">
        <f>SUMIFS('Supply plan_distributor-wise'!BB:BB,
        'Supply plan_distributor-wise'!DP:DP,
        $C$1,
        'Supply plan_distributor-wise'!$C:$C,
        'Statewise-Plant Mix'!$A42)</f>
        <v>0</v>
      </c>
      <c r="F42" s="595">
        <f>SUMIFS('Supply plan_distributor-wise'!BC:BC,
        'Supply plan_distributor-wise'!DQ:DQ,
        $C$1,
        'Supply plan_distributor-wise'!$C:$C,
        'Statewise-Plant Mix'!$A42)</f>
        <v>0</v>
      </c>
      <c r="G42" s="595">
        <f>SUMIFS('Supply plan_distributor-wise'!BD:BD,
        'Supply plan_distributor-wise'!DR:DR,
        $C$1,
        'Supply plan_distributor-wise'!$C:$C,
        'Statewise-Plant Mix'!$A42)</f>
        <v>0</v>
      </c>
      <c r="H42" s="595">
        <f>SUMIFS('Supply plan_distributor-wise'!BE:BE,
        'Supply plan_distributor-wise'!DS:DS,
        $C$1,
        'Supply plan_distributor-wise'!$C:$C,
        'Statewise-Plant Mix'!$A42)</f>
        <v>0</v>
      </c>
      <c r="I42" s="595">
        <f>SUMIFS('Supply plan_distributor-wise'!BF:BF,
        'Supply plan_distributor-wise'!DT:DT,
        $C$1,
        'Supply plan_distributor-wise'!$C:$C,
        'Statewise-Plant Mix'!$A42)</f>
        <v>0</v>
      </c>
      <c r="J42" s="595">
        <f>SUMIFS('Supply plan_distributor-wise'!BG:BG,
        'Supply plan_distributor-wise'!DU:DU,
        $C$1,
        'Supply plan_distributor-wise'!$C:$C,
        'Statewise-Plant Mix'!$A42)</f>
        <v>0</v>
      </c>
      <c r="K42" s="595">
        <f>SUMIFS('Supply plan_distributor-wise'!BH:BH,
        'Supply plan_distributor-wise'!DV:DV,
        $C$1,
        'Supply plan_distributor-wise'!$C:$C,
        'Statewise-Plant Mix'!$A42)</f>
        <v>0</v>
      </c>
      <c r="L42" s="595">
        <f>SUMIFS('Supply plan_distributor-wise'!BI:BI,
        'Supply plan_distributor-wise'!DW:DW,
        $C$1,
        'Supply plan_distributor-wise'!$C:$C,
        'Statewise-Plant Mix'!$A42)</f>
        <v>0</v>
      </c>
      <c r="M42" s="595">
        <f>SUMIFS('Supply plan_distributor-wise'!BJ:BJ,
        'Supply plan_distributor-wise'!DX:DX,
        $C$1,
        'Supply plan_distributor-wise'!$C:$C,
        'Statewise-Plant Mix'!$A42)</f>
        <v>0</v>
      </c>
      <c r="N42" s="603">
        <f>SUMIFS('Supply plan_distributor-wise'!BK:BK,
        'Supply plan_distributor-wise'!DY:DY,
        $C$1,
        'Supply plan_distributor-wise'!$C:$C,
        'Statewise-Plant Mix'!$A42)</f>
        <v>0</v>
      </c>
    </row>
    <row r="43" spans="1:14" ht="12.75">
      <c r="A43" s="658" t="str">
        <v>JAMMU AND KASHMIR</v>
      </c>
      <c r="B43" s="659" t="str">
        <f t="shared" si="0"/>
        <v>JSW One TMT (Fe 550D) - Projects</v>
      </c>
      <c r="C43" s="626">
        <f>SUMIFS('Supply plan_distributor-wise'!BO:BO,
        'Supply plan_distributor-wise'!DZ:DZ,
        $C$1,
        'Supply plan_distributor-wise'!$C:$C,
        'Statewise-Plant Mix'!$A43)</f>
        <v>0</v>
      </c>
      <c r="D43" s="619">
        <f>SUMIFS('Supply plan_distributor-wise'!BP:BP,
        'Supply plan_distributor-wise'!EA:EA,
        $C$1,
        'Supply plan_distributor-wise'!$C:$C,
        'Statewise-Plant Mix'!$A43)</f>
        <v>0</v>
      </c>
      <c r="E43" s="619">
        <f>SUMIFS('Supply plan_distributor-wise'!BQ:BQ,
        'Supply plan_distributor-wise'!EB:EB,
        $C$1,
        'Supply plan_distributor-wise'!$C:$C,
        'Statewise-Plant Mix'!$A43)</f>
        <v>0</v>
      </c>
      <c r="F43" s="619">
        <f>SUMIFS('Supply plan_distributor-wise'!BR:BR,
        'Supply plan_distributor-wise'!EC:EC,
        $C$1,
        'Supply plan_distributor-wise'!$C:$C,
        'Statewise-Plant Mix'!$A43)</f>
        <v>0</v>
      </c>
      <c r="G43" s="619">
        <f>SUMIFS('Supply plan_distributor-wise'!BS:BS,
        'Supply plan_distributor-wise'!ED:ED,
        $C$1,
        'Supply plan_distributor-wise'!$C:$C,
        'Statewise-Plant Mix'!$A43)</f>
        <v>0</v>
      </c>
      <c r="H43" s="619">
        <f>SUMIFS('Supply plan_distributor-wise'!BT:BT,
        'Supply plan_distributor-wise'!EE:EE,
        $C$1,
        'Supply plan_distributor-wise'!$C:$C,
        'Statewise-Plant Mix'!$A43)</f>
        <v>0</v>
      </c>
      <c r="I43" s="619">
        <f>SUMIFS('Supply plan_distributor-wise'!BU:BU,
        'Supply plan_distributor-wise'!EF:EF,
        $C$1,
        'Supply plan_distributor-wise'!$C:$C,
        'Statewise-Plant Mix'!$A43)</f>
        <v>0</v>
      </c>
      <c r="J43" s="619">
        <f>SUMIFS('Supply plan_distributor-wise'!BV:BV,
        'Supply plan_distributor-wise'!EG:EG,
        $C$1,
        'Supply plan_distributor-wise'!$C:$C,
        'Statewise-Plant Mix'!$A43)</f>
        <v>0</v>
      </c>
      <c r="K43" s="619">
        <f>SUMIFS('Supply plan_distributor-wise'!BW:BW,
        'Supply plan_distributor-wise'!EH:EH,
        $C$1,
        'Supply plan_distributor-wise'!$C:$C,
        'Statewise-Plant Mix'!$A43)</f>
        <v>0</v>
      </c>
      <c r="L43" s="619">
        <f>SUMIFS('Supply plan_distributor-wise'!BX:BX,
        'Supply plan_distributor-wise'!EI:EI,
        $C$1,
        'Supply plan_distributor-wise'!$C:$C,
        'Statewise-Plant Mix'!$A43)</f>
        <v>0</v>
      </c>
      <c r="M43" s="619">
        <f>SUMIFS('Supply plan_distributor-wise'!BY:BY,
        'Supply plan_distributor-wise'!EJ:EJ,
        $C$1,
        'Supply plan_distributor-wise'!$C:$C,
        'Statewise-Plant Mix'!$A43)</f>
        <v>0</v>
      </c>
      <c r="N43" s="620">
        <f>SUMIFS('Supply plan_distributor-wise'!BZ:BZ,
        'Supply plan_distributor-wise'!EK:EK,
        $C$1,
        'Supply plan_distributor-wise'!$C:$C,
        'Statewise-Plant Mix'!$A43)</f>
        <v>0</v>
      </c>
    </row>
    <row r="44" spans="1:14">
      <c r="A44" s="660" t="str">
        <v>Total JAMMU AND KASHMIR</v>
      </c>
      <c r="B44" s="661" t="str">
        <f t="shared" si="0"/>
        <v/>
      </c>
      <c r="C44" s="596">
        <f>SUM(C39:C43)</f>
        <v>0</v>
      </c>
      <c r="D44" s="597">
        <f>SUM(D39:D43)</f>
        <v>0</v>
      </c>
      <c r="E44" s="597">
        <f>SUM(E39:E43)</f>
        <v>0</v>
      </c>
      <c r="F44" s="597">
        <f>SUM(F39:F43)</f>
        <v>0</v>
      </c>
      <c r="G44" s="597">
        <f>SUM(G39:G43)</f>
        <v>0</v>
      </c>
      <c r="H44" s="597">
        <f>SUM(H39:H43)</f>
        <v>0</v>
      </c>
      <c r="I44" s="597">
        <f>SUM(I39:I43)</f>
        <v>0</v>
      </c>
      <c r="J44" s="597">
        <f>SUM(J39:J43)</f>
        <v>0</v>
      </c>
      <c r="K44" s="597">
        <f>SUM(K39:K43)</f>
        <v>0</v>
      </c>
      <c r="L44" s="597">
        <f>SUM(L39:L43)</f>
        <v>0</v>
      </c>
      <c r="M44" s="597">
        <f>SUM(M39:M43)</f>
        <v>0</v>
      </c>
      <c r="N44" s="598">
        <f>SUM(N39:N43)</f>
        <v>0</v>
      </c>
    </row>
    <row r="45" spans="1:14" ht="12.75">
      <c r="A45" s="644" t="str">
        <v>HIMACHAL PRADESH</v>
      </c>
      <c r="B45" s="645" t="str">
        <f t="shared" si="0"/>
        <v xml:space="preserve">JSW One TMT (Fe 550) - Retail											</v>
      </c>
      <c r="C45" s="622">
        <f>SUMIFS('Supply plan_distributor-wise'!G:G,
        'Supply plan_distributor-wise'!CD:CD,
        $C$1,
        'Supply plan_distributor-wise'!$C:$C,
        'Statewise-Plant Mix'!$A45)</f>
        <v>0</v>
      </c>
      <c r="D45" s="593">
        <f>SUMIFS('Supply plan_distributor-wise'!H:H,
        'Supply plan_distributor-wise'!CE:CE,
        $C$1,
        'Supply plan_distributor-wise'!$C:$C,
        'Statewise-Plant Mix'!$A45)</f>
        <v>0</v>
      </c>
      <c r="E45" s="593">
        <f>SUMIFS('Supply plan_distributor-wise'!I:I,
        'Supply plan_distributor-wise'!CF:CF,
        $C$1,
        'Supply plan_distributor-wise'!$C:$C,
        'Statewise-Plant Mix'!$A45)</f>
        <v>0</v>
      </c>
      <c r="F45" s="593">
        <f>SUMIFS('Supply plan_distributor-wise'!J:J,
        'Supply plan_distributor-wise'!CG:CG,
        $C$1,
        'Supply plan_distributor-wise'!$C:$C,
        'Statewise-Plant Mix'!$A45)</f>
        <v>0</v>
      </c>
      <c r="G45" s="593">
        <f>SUMIFS('Supply plan_distributor-wise'!K:K,
        'Supply plan_distributor-wise'!CH:CH,
        $C$1,
        'Supply plan_distributor-wise'!$C:$C,
        'Statewise-Plant Mix'!$A45)</f>
        <v>0</v>
      </c>
      <c r="H45" s="593">
        <f>SUMIFS('Supply plan_distributor-wise'!L:L,
        'Supply plan_distributor-wise'!CI:CI,
        $C$1,
        'Supply plan_distributor-wise'!$C:$C,
        'Statewise-Plant Mix'!$A45)</f>
        <v>0</v>
      </c>
      <c r="I45" s="593">
        <f>SUMIFS('Supply plan_distributor-wise'!M:M,
        'Supply plan_distributor-wise'!CJ:CJ,
        $C$1,
        'Supply plan_distributor-wise'!$C:$C,
        'Statewise-Plant Mix'!$A45)</f>
        <v>0</v>
      </c>
      <c r="J45" s="593">
        <f>SUMIFS('Supply plan_distributor-wise'!N:N,
        'Supply plan_distributor-wise'!CK:CK,
        $C$1,
        'Supply plan_distributor-wise'!$C:$C,
        'Statewise-Plant Mix'!$A45)</f>
        <v>0</v>
      </c>
      <c r="K45" s="593">
        <f>SUMIFS('Supply plan_distributor-wise'!O:O,
        'Supply plan_distributor-wise'!CL:CL,
        $C$1,
        'Supply plan_distributor-wise'!$C:$C,
        'Statewise-Plant Mix'!$A45)</f>
        <v>0</v>
      </c>
      <c r="L45" s="593">
        <f>SUMIFS('Supply plan_distributor-wise'!P:P,
        'Supply plan_distributor-wise'!CM:CM,
        $C$1,
        'Supply plan_distributor-wise'!$C:$C,
        'Statewise-Plant Mix'!$A45)</f>
        <v>0</v>
      </c>
      <c r="M45" s="593">
        <f>SUMIFS('Supply plan_distributor-wise'!Q:Q,
        'Supply plan_distributor-wise'!CN:CN,
        $C$1,
        'Supply plan_distributor-wise'!$C:$C,
        'Statewise-Plant Mix'!$A45)</f>
        <v>0</v>
      </c>
      <c r="N45" s="600">
        <f>SUMIFS('Supply plan_distributor-wise'!R:R,
        'Supply plan_distributor-wise'!CO:CO,
        $C$1,
        'Supply plan_distributor-wise'!$C:$C,
        'Statewise-Plant Mix'!$A45)</f>
        <v>0</v>
      </c>
    </row>
    <row r="46" spans="1:14" ht="12.75">
      <c r="A46" s="646" t="str">
        <v>HIMACHAL PRADESH</v>
      </c>
      <c r="B46" s="647" t="str">
        <f t="shared" si="0"/>
        <v>One Helix (Fe 550) - Retail</v>
      </c>
      <c r="C46" s="623">
        <f>SUMIFS('Supply plan_distributor-wise'!V:V,
        'Supply plan_distributor-wise'!CP:CP,
        $C$1,
        'Supply plan_distributor-wise'!$C:$C,
        'Statewise-Plant Mix'!$A46)</f>
        <v>0</v>
      </c>
      <c r="D46" s="594">
        <f>SUMIFS('Supply plan_distributor-wise'!W:W,
        'Supply plan_distributor-wise'!CQ:CQ,
        $C$1,
        'Supply plan_distributor-wise'!$C:$C,
        'Statewise-Plant Mix'!$A46)</f>
        <v>0</v>
      </c>
      <c r="E46" s="594">
        <f>SUMIFS('Supply plan_distributor-wise'!X:X,
        'Supply plan_distributor-wise'!CR:CR,
        $C$1,
        'Supply plan_distributor-wise'!$C:$C,
        'Statewise-Plant Mix'!$A46)</f>
        <v>0</v>
      </c>
      <c r="F46" s="594">
        <f>SUMIFS('Supply plan_distributor-wise'!Y:Y,
        'Supply plan_distributor-wise'!CS:CS,
        $C$1,
        'Supply plan_distributor-wise'!$C:$C,
        'Statewise-Plant Mix'!$A46)</f>
        <v>0</v>
      </c>
      <c r="G46" s="594">
        <f>SUMIFS('Supply plan_distributor-wise'!Z:Z,
        'Supply plan_distributor-wise'!CT:CT,
        $C$1,
        'Supply plan_distributor-wise'!$C:$C,
        'Statewise-Plant Mix'!$A46)</f>
        <v>0</v>
      </c>
      <c r="H46" s="594">
        <f>SUMIFS('Supply plan_distributor-wise'!AA:AA,
        'Supply plan_distributor-wise'!CU:CU,
        $C$1,
        'Supply plan_distributor-wise'!$C:$C,
        'Statewise-Plant Mix'!$A46)</f>
        <v>0</v>
      </c>
      <c r="I46" s="594">
        <f>SUMIFS('Supply plan_distributor-wise'!AB:AB,
        'Supply plan_distributor-wise'!CV:CV,
        $C$1,
        'Supply plan_distributor-wise'!$C:$C,
        'Statewise-Plant Mix'!$A46)</f>
        <v>0</v>
      </c>
      <c r="J46" s="594">
        <f>SUMIFS('Supply plan_distributor-wise'!AC:AC,
        'Supply plan_distributor-wise'!CW:CW,
        $C$1,
        'Supply plan_distributor-wise'!$C:$C,
        'Statewise-Plant Mix'!$A46)</f>
        <v>0</v>
      </c>
      <c r="K46" s="594">
        <f>SUMIFS('Supply plan_distributor-wise'!AD:AD,
        'Supply plan_distributor-wise'!CX:CX,
        $C$1,
        'Supply plan_distributor-wise'!$C:$C,
        'Statewise-Plant Mix'!$A46)</f>
        <v>0</v>
      </c>
      <c r="L46" s="594">
        <f>SUMIFS('Supply plan_distributor-wise'!AE:AE,
        'Supply plan_distributor-wise'!CY:CY,
        $C$1,
        'Supply plan_distributor-wise'!$C:$C,
        'Statewise-Plant Mix'!$A46)</f>
        <v>0</v>
      </c>
      <c r="M46" s="594">
        <f>SUMIFS('Supply plan_distributor-wise'!AF:AF,
        'Supply plan_distributor-wise'!CZ:CZ,
        $C$1,
        'Supply plan_distributor-wise'!$C:$C,
        'Statewise-Plant Mix'!$A46)</f>
        <v>0</v>
      </c>
      <c r="N46" s="601">
        <f>SUMIFS('Supply plan_distributor-wise'!AG:AG,
        'Supply plan_distributor-wise'!DA:DA,
        $C$1,
        'Supply plan_distributor-wise'!$C:$C,
        'Statewise-Plant Mix'!$A46)</f>
        <v>0</v>
      </c>
    </row>
    <row r="47" spans="1:14" ht="12.75">
      <c r="A47" s="648" t="str">
        <v>HIMACHAL PRADESH</v>
      </c>
      <c r="B47" s="649" t="str">
        <f t="shared" si="0"/>
        <v>JSW One TMT (Fe 550D) - Retail</v>
      </c>
      <c r="C47" s="624">
        <f>SUMIFS('Supply plan_distributor-wise'!AK:AK,
        'Supply plan_distributor-wise'!DB:DB,
        $C$1,
        'Supply plan_distributor-wise'!$C:$C,
        'Statewise-Plant Mix'!$A47)</f>
        <v>0</v>
      </c>
      <c r="D47" s="618">
        <f>SUMIFS('Supply plan_distributor-wise'!AL:AL,
        'Supply plan_distributor-wise'!DC:DC,
        $C$1,
        'Supply plan_distributor-wise'!$C:$C,
        'Statewise-Plant Mix'!$A47)</f>
        <v>0</v>
      </c>
      <c r="E47" s="618">
        <f>SUMIFS('Supply plan_distributor-wise'!AM:AM,
        'Supply plan_distributor-wise'!DD:DD,
        $C$1,
        'Supply plan_distributor-wise'!$C:$C,
        'Statewise-Plant Mix'!$A47)</f>
        <v>0</v>
      </c>
      <c r="F47" s="618">
        <f>SUMIFS('Supply plan_distributor-wise'!AN:AN,
        'Supply plan_distributor-wise'!DE:DE,
        $C$1,
        'Supply plan_distributor-wise'!$C:$C,
        'Statewise-Plant Mix'!$A47)</f>
        <v>0</v>
      </c>
      <c r="G47" s="618">
        <f>SUMIFS('Supply plan_distributor-wise'!AO:AO,
        'Supply plan_distributor-wise'!DF:DF,
        $C$1,
        'Supply plan_distributor-wise'!$C:$C,
        'Statewise-Plant Mix'!$A47)</f>
        <v>0</v>
      </c>
      <c r="H47" s="618">
        <f>SUMIFS('Supply plan_distributor-wise'!AP:AP,
        'Supply plan_distributor-wise'!DG:DG,
        $C$1,
        'Supply plan_distributor-wise'!$C:$C,
        'Statewise-Plant Mix'!$A47)</f>
        <v>0</v>
      </c>
      <c r="I47" s="618">
        <f>SUMIFS('Supply plan_distributor-wise'!AQ:AQ,
        'Supply plan_distributor-wise'!DH:DH,
        $C$1,
        'Supply plan_distributor-wise'!$C:$C,
        'Statewise-Plant Mix'!$A47)</f>
        <v>0</v>
      </c>
      <c r="J47" s="618">
        <f>SUMIFS('Supply plan_distributor-wise'!AR:AR,
        'Supply plan_distributor-wise'!DI:DI,
        $C$1,
        'Supply plan_distributor-wise'!$C:$C,
        'Statewise-Plant Mix'!$A47)</f>
        <v>0</v>
      </c>
      <c r="K47" s="618">
        <f>SUMIFS('Supply plan_distributor-wise'!AS:AS,
        'Supply plan_distributor-wise'!DJ:DJ,
        $C$1,
        'Supply plan_distributor-wise'!$C:$C,
        'Statewise-Plant Mix'!$A47)</f>
        <v>0</v>
      </c>
      <c r="L47" s="618">
        <f>SUMIFS('Supply plan_distributor-wise'!AT:AT,
        'Supply plan_distributor-wise'!DK:DK,
        $C$1,
        'Supply plan_distributor-wise'!$C:$C,
        'Statewise-Plant Mix'!$A47)</f>
        <v>0</v>
      </c>
      <c r="M47" s="618">
        <f>SUMIFS('Supply plan_distributor-wise'!AU:AU,
        'Supply plan_distributor-wise'!DL:DL,
        $C$1,
        'Supply plan_distributor-wise'!$C:$C,
        'Statewise-Plant Mix'!$A47)</f>
        <v>0</v>
      </c>
      <c r="N47" s="621">
        <f>SUMIFS('Supply plan_distributor-wise'!AV:AV,
        'Supply plan_distributor-wise'!DM:DM,
        $C$1,
        'Supply plan_distributor-wise'!$C:$C,
        'Statewise-Plant Mix'!$A47)</f>
        <v>0</v>
      </c>
    </row>
    <row r="48" spans="1:14" ht="12.75">
      <c r="A48" s="650" t="str">
        <v>HIMACHAL PRADESH</v>
      </c>
      <c r="B48" s="651" t="str">
        <f t="shared" si="0"/>
        <v>JSW One TMT (Fe 550) - Projects</v>
      </c>
      <c r="C48" s="625">
        <f>SUMIFS('Supply plan_distributor-wise'!AZ:AZ,
        'Supply plan_distributor-wise'!DN:DN,
        $C$1,
        'Supply plan_distributor-wise'!$C:$C,
        'Statewise-Plant Mix'!$A48)</f>
        <v>0</v>
      </c>
      <c r="D48" s="595">
        <f>SUMIFS('Supply plan_distributor-wise'!BA:BA,
        'Supply plan_distributor-wise'!DO:DO,
        $C$1,
        'Supply plan_distributor-wise'!$C:$C,
        'Statewise-Plant Mix'!$A48)</f>
        <v>0</v>
      </c>
      <c r="E48" s="595">
        <f>SUMIFS('Supply plan_distributor-wise'!BB:BB,
        'Supply plan_distributor-wise'!DP:DP,
        $C$1,
        'Supply plan_distributor-wise'!$C:$C,
        'Statewise-Plant Mix'!$A48)</f>
        <v>0</v>
      </c>
      <c r="F48" s="595">
        <f>SUMIFS('Supply plan_distributor-wise'!BC:BC,
        'Supply plan_distributor-wise'!DQ:DQ,
        $C$1,
        'Supply plan_distributor-wise'!$C:$C,
        'Statewise-Plant Mix'!$A48)</f>
        <v>0</v>
      </c>
      <c r="G48" s="595">
        <f>SUMIFS('Supply plan_distributor-wise'!BD:BD,
        'Supply plan_distributor-wise'!DR:DR,
        $C$1,
        'Supply plan_distributor-wise'!$C:$C,
        'Statewise-Plant Mix'!$A48)</f>
        <v>0</v>
      </c>
      <c r="H48" s="595">
        <f>SUMIFS('Supply plan_distributor-wise'!BE:BE,
        'Supply plan_distributor-wise'!DS:DS,
        $C$1,
        'Supply plan_distributor-wise'!$C:$C,
        'Statewise-Plant Mix'!$A48)</f>
        <v>0</v>
      </c>
      <c r="I48" s="595">
        <f>SUMIFS('Supply plan_distributor-wise'!BF:BF,
        'Supply plan_distributor-wise'!DT:DT,
        $C$1,
        'Supply plan_distributor-wise'!$C:$C,
        'Statewise-Plant Mix'!$A48)</f>
        <v>0</v>
      </c>
      <c r="J48" s="595">
        <f>SUMIFS('Supply plan_distributor-wise'!BG:BG,
        'Supply plan_distributor-wise'!DU:DU,
        $C$1,
        'Supply plan_distributor-wise'!$C:$C,
        'Statewise-Plant Mix'!$A48)</f>
        <v>0</v>
      </c>
      <c r="K48" s="595">
        <f>SUMIFS('Supply plan_distributor-wise'!BH:BH,
        'Supply plan_distributor-wise'!DV:DV,
        $C$1,
        'Supply plan_distributor-wise'!$C:$C,
        'Statewise-Plant Mix'!$A48)</f>
        <v>0</v>
      </c>
      <c r="L48" s="595">
        <f>SUMIFS('Supply plan_distributor-wise'!BI:BI,
        'Supply plan_distributor-wise'!DW:DW,
        $C$1,
        'Supply plan_distributor-wise'!$C:$C,
        'Statewise-Plant Mix'!$A48)</f>
        <v>0</v>
      </c>
      <c r="M48" s="595">
        <f>SUMIFS('Supply plan_distributor-wise'!BJ:BJ,
        'Supply plan_distributor-wise'!DX:DX,
        $C$1,
        'Supply plan_distributor-wise'!$C:$C,
        'Statewise-Plant Mix'!$A48)</f>
        <v>0</v>
      </c>
      <c r="N48" s="603">
        <f>SUMIFS('Supply plan_distributor-wise'!BK:BK,
        'Supply plan_distributor-wise'!DY:DY,
        $C$1,
        'Supply plan_distributor-wise'!$C:$C,
        'Statewise-Plant Mix'!$A48)</f>
        <v>0</v>
      </c>
    </row>
    <row r="49" spans="1:14" ht="12.75">
      <c r="A49" s="658" t="str">
        <v>HIMACHAL PRADESH</v>
      </c>
      <c r="B49" s="659" t="str">
        <f t="shared" si="0"/>
        <v>JSW One TMT (Fe 550D) - Projects</v>
      </c>
      <c r="C49" s="626">
        <f>SUMIFS('Supply plan_distributor-wise'!BO:BO,
        'Supply plan_distributor-wise'!DZ:DZ,
        $C$1,
        'Supply plan_distributor-wise'!$C:$C,
        'Statewise-Plant Mix'!$A49)</f>
        <v>0</v>
      </c>
      <c r="D49" s="619">
        <f>SUMIFS('Supply plan_distributor-wise'!BP:BP,
        'Supply plan_distributor-wise'!EA:EA,
        $C$1,
        'Supply plan_distributor-wise'!$C:$C,
        'Statewise-Plant Mix'!$A49)</f>
        <v>0</v>
      </c>
      <c r="E49" s="619">
        <f>SUMIFS('Supply plan_distributor-wise'!BQ:BQ,
        'Supply plan_distributor-wise'!EB:EB,
        $C$1,
        'Supply plan_distributor-wise'!$C:$C,
        'Statewise-Plant Mix'!$A49)</f>
        <v>0</v>
      </c>
      <c r="F49" s="619">
        <f>SUMIFS('Supply plan_distributor-wise'!BR:BR,
        'Supply plan_distributor-wise'!EC:EC,
        $C$1,
        'Supply plan_distributor-wise'!$C:$C,
        'Statewise-Plant Mix'!$A49)</f>
        <v>0</v>
      </c>
      <c r="G49" s="619">
        <f>SUMIFS('Supply plan_distributor-wise'!BS:BS,
        'Supply plan_distributor-wise'!ED:ED,
        $C$1,
        'Supply plan_distributor-wise'!$C:$C,
        'Statewise-Plant Mix'!$A49)</f>
        <v>0</v>
      </c>
      <c r="H49" s="619">
        <f>SUMIFS('Supply plan_distributor-wise'!BT:BT,
        'Supply plan_distributor-wise'!EE:EE,
        $C$1,
        'Supply plan_distributor-wise'!$C:$C,
        'Statewise-Plant Mix'!$A49)</f>
        <v>0</v>
      </c>
      <c r="I49" s="619">
        <f>SUMIFS('Supply plan_distributor-wise'!BU:BU,
        'Supply plan_distributor-wise'!EF:EF,
        $C$1,
        'Supply plan_distributor-wise'!$C:$C,
        'Statewise-Plant Mix'!$A49)</f>
        <v>0</v>
      </c>
      <c r="J49" s="619">
        <f>SUMIFS('Supply plan_distributor-wise'!BV:BV,
        'Supply plan_distributor-wise'!EG:EG,
        $C$1,
        'Supply plan_distributor-wise'!$C:$C,
        'Statewise-Plant Mix'!$A49)</f>
        <v>0</v>
      </c>
      <c r="K49" s="619">
        <f>SUMIFS('Supply plan_distributor-wise'!BW:BW,
        'Supply plan_distributor-wise'!EH:EH,
        $C$1,
        'Supply plan_distributor-wise'!$C:$C,
        'Statewise-Plant Mix'!$A49)</f>
        <v>0</v>
      </c>
      <c r="L49" s="619">
        <f>SUMIFS('Supply plan_distributor-wise'!BX:BX,
        'Supply plan_distributor-wise'!EI:EI,
        $C$1,
        'Supply plan_distributor-wise'!$C:$C,
        'Statewise-Plant Mix'!$A49)</f>
        <v>0</v>
      </c>
      <c r="M49" s="619">
        <f>SUMIFS('Supply plan_distributor-wise'!BY:BY,
        'Supply plan_distributor-wise'!EJ:EJ,
        $C$1,
        'Supply plan_distributor-wise'!$C:$C,
        'Statewise-Plant Mix'!$A49)</f>
        <v>0</v>
      </c>
      <c r="N49" s="620">
        <f>SUMIFS('Supply plan_distributor-wise'!BZ:BZ,
        'Supply plan_distributor-wise'!EK:EK,
        $C$1,
        'Supply plan_distributor-wise'!$C:$C,
        'Statewise-Plant Mix'!$A49)</f>
        <v>0</v>
      </c>
    </row>
    <row r="50" spans="1:14">
      <c r="A50" s="660" t="str">
        <v>Total HIMACHAL PRADESH</v>
      </c>
      <c r="B50" s="661" t="str">
        <f t="shared" si="0"/>
        <v/>
      </c>
      <c r="C50" s="596">
        <f>SUM(C45:C49)</f>
        <v>0</v>
      </c>
      <c r="D50" s="597">
        <f>SUM(D45:D49)</f>
        <v>0</v>
      </c>
      <c r="E50" s="597">
        <f>SUM(E45:E49)</f>
        <v>0</v>
      </c>
      <c r="F50" s="597">
        <f>SUM(F45:F49)</f>
        <v>0</v>
      </c>
      <c r="G50" s="597">
        <f>SUM(G45:G49)</f>
        <v>0</v>
      </c>
      <c r="H50" s="597">
        <f>SUM(H45:H49)</f>
        <v>0</v>
      </c>
      <c r="I50" s="597">
        <f>SUM(I45:I49)</f>
        <v>0</v>
      </c>
      <c r="J50" s="597">
        <f>SUM(J45:J49)</f>
        <v>0</v>
      </c>
      <c r="K50" s="597">
        <f>SUM(K45:K49)</f>
        <v>0</v>
      </c>
      <c r="L50" s="597">
        <f>SUM(L45:L49)</f>
        <v>0</v>
      </c>
      <c r="M50" s="597">
        <f>SUM(M45:M49)</f>
        <v>0</v>
      </c>
      <c r="N50" s="598">
        <f>SUM(N45:N49)</f>
        <v>0</v>
      </c>
    </row>
    <row r="51" spans="1:14" ht="12.75">
      <c r="A51" s="644" t="str">
        <v>ODISHA</v>
      </c>
      <c r="B51" s="645" t="str">
        <f t="shared" si="0"/>
        <v xml:space="preserve">JSW One TMT (Fe 550) - Retail											</v>
      </c>
      <c r="C51" s="622">
        <f>SUMIFS('Supply plan_distributor-wise'!G:G,
        'Supply plan_distributor-wise'!CD:CD,
        $C$1,
        'Supply plan_distributor-wise'!$C:$C,
        'Statewise-Plant Mix'!$A51)</f>
        <v>0</v>
      </c>
      <c r="D51" s="593">
        <f>SUMIFS('Supply plan_distributor-wise'!H:H,
        'Supply plan_distributor-wise'!CE:CE,
        $C$1,
        'Supply plan_distributor-wise'!$C:$C,
        'Statewise-Plant Mix'!$A51)</f>
        <v>0</v>
      </c>
      <c r="E51" s="593">
        <f>SUMIFS('Supply plan_distributor-wise'!I:I,
        'Supply plan_distributor-wise'!CF:CF,
        $C$1,
        'Supply plan_distributor-wise'!$C:$C,
        'Statewise-Plant Mix'!$A51)</f>
        <v>0</v>
      </c>
      <c r="F51" s="593">
        <f>SUMIFS('Supply plan_distributor-wise'!J:J,
        'Supply plan_distributor-wise'!CG:CG,
        $C$1,
        'Supply plan_distributor-wise'!$C:$C,
        'Statewise-Plant Mix'!$A51)</f>
        <v>0</v>
      </c>
      <c r="G51" s="593">
        <f>SUMIFS('Supply plan_distributor-wise'!K:K,
        'Supply plan_distributor-wise'!CH:CH,
        $C$1,
        'Supply plan_distributor-wise'!$C:$C,
        'Statewise-Plant Mix'!$A51)</f>
        <v>0</v>
      </c>
      <c r="H51" s="593">
        <f>SUMIFS('Supply plan_distributor-wise'!L:L,
        'Supply plan_distributor-wise'!CI:CI,
        $C$1,
        'Supply plan_distributor-wise'!$C:$C,
        'Statewise-Plant Mix'!$A51)</f>
        <v>0</v>
      </c>
      <c r="I51" s="593">
        <f>SUMIFS('Supply plan_distributor-wise'!M:M,
        'Supply plan_distributor-wise'!CJ:CJ,
        $C$1,
        'Supply plan_distributor-wise'!$C:$C,
        'Statewise-Plant Mix'!$A51)</f>
        <v>0</v>
      </c>
      <c r="J51" s="593">
        <f>SUMIFS('Supply plan_distributor-wise'!N:N,
        'Supply plan_distributor-wise'!CK:CK,
        $C$1,
        'Supply plan_distributor-wise'!$C:$C,
        'Statewise-Plant Mix'!$A51)</f>
        <v>0</v>
      </c>
      <c r="K51" s="593">
        <f>SUMIFS('Supply plan_distributor-wise'!O:O,
        'Supply plan_distributor-wise'!CL:CL,
        $C$1,
        'Supply plan_distributor-wise'!$C:$C,
        'Statewise-Plant Mix'!$A51)</f>
        <v>0</v>
      </c>
      <c r="L51" s="593">
        <f>SUMIFS('Supply plan_distributor-wise'!P:P,
        'Supply plan_distributor-wise'!CM:CM,
        $C$1,
        'Supply plan_distributor-wise'!$C:$C,
        'Statewise-Plant Mix'!$A51)</f>
        <v>0</v>
      </c>
      <c r="M51" s="593">
        <f>SUMIFS('Supply plan_distributor-wise'!Q:Q,
        'Supply plan_distributor-wise'!CN:CN,
        $C$1,
        'Supply plan_distributor-wise'!$C:$C,
        'Statewise-Plant Mix'!$A51)</f>
        <v>0</v>
      </c>
      <c r="N51" s="600">
        <f>SUMIFS('Supply plan_distributor-wise'!R:R,
        'Supply plan_distributor-wise'!CO:CO,
        $C$1,
        'Supply plan_distributor-wise'!$C:$C,
        'Statewise-Plant Mix'!$A51)</f>
        <v>0</v>
      </c>
    </row>
    <row r="52" spans="1:14" ht="12.75">
      <c r="A52" s="646" t="str">
        <v>ODISHA</v>
      </c>
      <c r="B52" s="647" t="str">
        <f t="shared" si="0"/>
        <v>One Helix (Fe 550) - Retail</v>
      </c>
      <c r="C52" s="623">
        <f>SUMIFS('Supply plan_distributor-wise'!V:V,
        'Supply plan_distributor-wise'!CP:CP,
        $C$1,
        'Supply plan_distributor-wise'!$C:$C,
        'Statewise-Plant Mix'!$A52)</f>
        <v>0</v>
      </c>
      <c r="D52" s="594">
        <f>SUMIFS('Supply plan_distributor-wise'!W:W,
        'Supply plan_distributor-wise'!CQ:CQ,
        $C$1,
        'Supply plan_distributor-wise'!$C:$C,
        'Statewise-Plant Mix'!$A52)</f>
        <v>0</v>
      </c>
      <c r="E52" s="594">
        <f>SUMIFS('Supply plan_distributor-wise'!X:X,
        'Supply plan_distributor-wise'!CR:CR,
        $C$1,
        'Supply plan_distributor-wise'!$C:$C,
        'Statewise-Plant Mix'!$A52)</f>
        <v>0</v>
      </c>
      <c r="F52" s="594">
        <f>SUMIFS('Supply plan_distributor-wise'!Y:Y,
        'Supply plan_distributor-wise'!CS:CS,
        $C$1,
        'Supply plan_distributor-wise'!$C:$C,
        'Statewise-Plant Mix'!$A52)</f>
        <v>0</v>
      </c>
      <c r="G52" s="594">
        <f>SUMIFS('Supply plan_distributor-wise'!Z:Z,
        'Supply plan_distributor-wise'!CT:CT,
        $C$1,
        'Supply plan_distributor-wise'!$C:$C,
        'Statewise-Plant Mix'!$A52)</f>
        <v>0</v>
      </c>
      <c r="H52" s="594">
        <f>SUMIFS('Supply plan_distributor-wise'!AA:AA,
        'Supply plan_distributor-wise'!CU:CU,
        $C$1,
        'Supply plan_distributor-wise'!$C:$C,
        'Statewise-Plant Mix'!$A52)</f>
        <v>0</v>
      </c>
      <c r="I52" s="594">
        <f>SUMIFS('Supply plan_distributor-wise'!AB:AB,
        'Supply plan_distributor-wise'!CV:CV,
        $C$1,
        'Supply plan_distributor-wise'!$C:$C,
        'Statewise-Plant Mix'!$A52)</f>
        <v>0</v>
      </c>
      <c r="J52" s="594">
        <f>SUMIFS('Supply plan_distributor-wise'!AC:AC,
        'Supply plan_distributor-wise'!CW:CW,
        $C$1,
        'Supply plan_distributor-wise'!$C:$C,
        'Statewise-Plant Mix'!$A52)</f>
        <v>0</v>
      </c>
      <c r="K52" s="594">
        <f>SUMIFS('Supply plan_distributor-wise'!AD:AD,
        'Supply plan_distributor-wise'!CX:CX,
        $C$1,
        'Supply plan_distributor-wise'!$C:$C,
        'Statewise-Plant Mix'!$A52)</f>
        <v>0</v>
      </c>
      <c r="L52" s="594">
        <f>SUMIFS('Supply plan_distributor-wise'!AE:AE,
        'Supply plan_distributor-wise'!CY:CY,
        $C$1,
        'Supply plan_distributor-wise'!$C:$C,
        'Statewise-Plant Mix'!$A52)</f>
        <v>0</v>
      </c>
      <c r="M52" s="594">
        <f>SUMIFS('Supply plan_distributor-wise'!AF:AF,
        'Supply plan_distributor-wise'!CZ:CZ,
        $C$1,
        'Supply plan_distributor-wise'!$C:$C,
        'Statewise-Plant Mix'!$A52)</f>
        <v>0</v>
      </c>
      <c r="N52" s="601">
        <f>SUMIFS('Supply plan_distributor-wise'!AG:AG,
        'Supply plan_distributor-wise'!DA:DA,
        $C$1,
        'Supply plan_distributor-wise'!$C:$C,
        'Statewise-Plant Mix'!$A52)</f>
        <v>0</v>
      </c>
    </row>
    <row r="53" spans="1:14" ht="12.75">
      <c r="A53" s="648" t="str">
        <v>ODISHA</v>
      </c>
      <c r="B53" s="649" t="str">
        <f t="shared" si="0"/>
        <v>JSW One TMT (Fe 550D) - Retail</v>
      </c>
      <c r="C53" s="624">
        <f>SUMIFS('Supply plan_distributor-wise'!AK:AK,
        'Supply plan_distributor-wise'!DB:DB,
        $C$1,
        'Supply plan_distributor-wise'!$C:$C,
        'Statewise-Plant Mix'!$A53)</f>
        <v>0</v>
      </c>
      <c r="D53" s="618">
        <f>SUMIFS('Supply plan_distributor-wise'!AL:AL,
        'Supply plan_distributor-wise'!DC:DC,
        $C$1,
        'Supply plan_distributor-wise'!$C:$C,
        'Statewise-Plant Mix'!$A53)</f>
        <v>0</v>
      </c>
      <c r="E53" s="618">
        <f>SUMIFS('Supply plan_distributor-wise'!AM:AM,
        'Supply plan_distributor-wise'!DD:DD,
        $C$1,
        'Supply plan_distributor-wise'!$C:$C,
        'Statewise-Plant Mix'!$A53)</f>
        <v>0</v>
      </c>
      <c r="F53" s="618">
        <f>SUMIFS('Supply plan_distributor-wise'!AN:AN,
        'Supply plan_distributor-wise'!DE:DE,
        $C$1,
        'Supply plan_distributor-wise'!$C:$C,
        'Statewise-Plant Mix'!$A53)</f>
        <v>0</v>
      </c>
      <c r="G53" s="618">
        <f>SUMIFS('Supply plan_distributor-wise'!AO:AO,
        'Supply plan_distributor-wise'!DF:DF,
        $C$1,
        'Supply plan_distributor-wise'!$C:$C,
        'Statewise-Plant Mix'!$A53)</f>
        <v>0</v>
      </c>
      <c r="H53" s="618">
        <f>SUMIFS('Supply plan_distributor-wise'!AP:AP,
        'Supply plan_distributor-wise'!DG:DG,
        $C$1,
        'Supply plan_distributor-wise'!$C:$C,
        'Statewise-Plant Mix'!$A53)</f>
        <v>0</v>
      </c>
      <c r="I53" s="618">
        <f>SUMIFS('Supply plan_distributor-wise'!AQ:AQ,
        'Supply plan_distributor-wise'!DH:DH,
        $C$1,
        'Supply plan_distributor-wise'!$C:$C,
        'Statewise-Plant Mix'!$A53)</f>
        <v>0</v>
      </c>
      <c r="J53" s="618">
        <f>SUMIFS('Supply plan_distributor-wise'!AR:AR,
        'Supply plan_distributor-wise'!DI:DI,
        $C$1,
        'Supply plan_distributor-wise'!$C:$C,
        'Statewise-Plant Mix'!$A53)</f>
        <v>0</v>
      </c>
      <c r="K53" s="618">
        <f>SUMIFS('Supply plan_distributor-wise'!AS:AS,
        'Supply plan_distributor-wise'!DJ:DJ,
        $C$1,
        'Supply plan_distributor-wise'!$C:$C,
        'Statewise-Plant Mix'!$A53)</f>
        <v>0</v>
      </c>
      <c r="L53" s="618">
        <f>SUMIFS('Supply plan_distributor-wise'!AT:AT,
        'Supply plan_distributor-wise'!DK:DK,
        $C$1,
        'Supply plan_distributor-wise'!$C:$C,
        'Statewise-Plant Mix'!$A53)</f>
        <v>0</v>
      </c>
      <c r="M53" s="618">
        <f>SUMIFS('Supply plan_distributor-wise'!AU:AU,
        'Supply plan_distributor-wise'!DL:DL,
        $C$1,
        'Supply plan_distributor-wise'!$C:$C,
        'Statewise-Plant Mix'!$A53)</f>
        <v>0</v>
      </c>
      <c r="N53" s="621">
        <f>SUMIFS('Supply plan_distributor-wise'!AV:AV,
        'Supply plan_distributor-wise'!DM:DM,
        $C$1,
        'Supply plan_distributor-wise'!$C:$C,
        'Statewise-Plant Mix'!$A53)</f>
        <v>0</v>
      </c>
    </row>
    <row r="54" spans="1:14" ht="12.75">
      <c r="A54" s="650" t="str">
        <v>ODISHA</v>
      </c>
      <c r="B54" s="651" t="str">
        <f t="shared" si="0"/>
        <v>JSW One TMT (Fe 550) - Projects</v>
      </c>
      <c r="C54" s="625">
        <f>SUMIFS('Supply plan_distributor-wise'!AZ:AZ,
        'Supply plan_distributor-wise'!DN:DN,
        $C$1,
        'Supply plan_distributor-wise'!$C:$C,
        'Statewise-Plant Mix'!$A54)</f>
        <v>0</v>
      </c>
      <c r="D54" s="595">
        <f>SUMIFS('Supply plan_distributor-wise'!BA:BA,
        'Supply plan_distributor-wise'!DO:DO,
        $C$1,
        'Supply plan_distributor-wise'!$C:$C,
        'Statewise-Plant Mix'!$A54)</f>
        <v>0</v>
      </c>
      <c r="E54" s="595">
        <f>SUMIFS('Supply plan_distributor-wise'!BB:BB,
        'Supply plan_distributor-wise'!DP:DP,
        $C$1,
        'Supply plan_distributor-wise'!$C:$C,
        'Statewise-Plant Mix'!$A54)</f>
        <v>0</v>
      </c>
      <c r="F54" s="595">
        <f>SUMIFS('Supply plan_distributor-wise'!BC:BC,
        'Supply plan_distributor-wise'!DQ:DQ,
        $C$1,
        'Supply plan_distributor-wise'!$C:$C,
        'Statewise-Plant Mix'!$A54)</f>
        <v>0</v>
      </c>
      <c r="G54" s="595">
        <f>SUMIFS('Supply plan_distributor-wise'!BD:BD,
        'Supply plan_distributor-wise'!DR:DR,
        $C$1,
        'Supply plan_distributor-wise'!$C:$C,
        'Statewise-Plant Mix'!$A54)</f>
        <v>0</v>
      </c>
      <c r="H54" s="595">
        <f>SUMIFS('Supply plan_distributor-wise'!BE:BE,
        'Supply plan_distributor-wise'!DS:DS,
        $C$1,
        'Supply plan_distributor-wise'!$C:$C,
        'Statewise-Plant Mix'!$A54)</f>
        <v>0</v>
      </c>
      <c r="I54" s="595">
        <f>SUMIFS('Supply plan_distributor-wise'!BF:BF,
        'Supply plan_distributor-wise'!DT:DT,
        $C$1,
        'Supply plan_distributor-wise'!$C:$C,
        'Statewise-Plant Mix'!$A54)</f>
        <v>0</v>
      </c>
      <c r="J54" s="595">
        <f>SUMIFS('Supply plan_distributor-wise'!BG:BG,
        'Supply plan_distributor-wise'!DU:DU,
        $C$1,
        'Supply plan_distributor-wise'!$C:$C,
        'Statewise-Plant Mix'!$A54)</f>
        <v>0</v>
      </c>
      <c r="K54" s="595">
        <f>SUMIFS('Supply plan_distributor-wise'!BH:BH,
        'Supply plan_distributor-wise'!DV:DV,
        $C$1,
        'Supply plan_distributor-wise'!$C:$C,
        'Statewise-Plant Mix'!$A54)</f>
        <v>0</v>
      </c>
      <c r="L54" s="595">
        <f>SUMIFS('Supply plan_distributor-wise'!BI:BI,
        'Supply plan_distributor-wise'!DW:DW,
        $C$1,
        'Supply plan_distributor-wise'!$C:$C,
        'Statewise-Plant Mix'!$A54)</f>
        <v>0</v>
      </c>
      <c r="M54" s="595">
        <f>SUMIFS('Supply plan_distributor-wise'!BJ:BJ,
        'Supply plan_distributor-wise'!DX:DX,
        $C$1,
        'Supply plan_distributor-wise'!$C:$C,
        'Statewise-Plant Mix'!$A54)</f>
        <v>0</v>
      </c>
      <c r="N54" s="603">
        <f>SUMIFS('Supply plan_distributor-wise'!BK:BK,
        'Supply plan_distributor-wise'!DY:DY,
        $C$1,
        'Supply plan_distributor-wise'!$C:$C,
        'Statewise-Plant Mix'!$A54)</f>
        <v>0</v>
      </c>
    </row>
    <row r="55" spans="1:14" ht="12.75">
      <c r="A55" s="658" t="str">
        <v>ODISHA</v>
      </c>
      <c r="B55" s="659" t="str">
        <f t="shared" si="0"/>
        <v>JSW One TMT (Fe 550D) - Projects</v>
      </c>
      <c r="C55" s="626">
        <f>SUMIFS('Supply plan_distributor-wise'!BO:BO,
        'Supply plan_distributor-wise'!DZ:DZ,
        $C$1,
        'Supply plan_distributor-wise'!$C:$C,
        'Statewise-Plant Mix'!$A55)</f>
        <v>0</v>
      </c>
      <c r="D55" s="619">
        <f>SUMIFS('Supply plan_distributor-wise'!BP:BP,
        'Supply plan_distributor-wise'!EA:EA,
        $C$1,
        'Supply plan_distributor-wise'!$C:$C,
        'Statewise-Plant Mix'!$A55)</f>
        <v>0</v>
      </c>
      <c r="E55" s="619">
        <f>SUMIFS('Supply plan_distributor-wise'!BQ:BQ,
        'Supply plan_distributor-wise'!EB:EB,
        $C$1,
        'Supply plan_distributor-wise'!$C:$C,
        'Statewise-Plant Mix'!$A55)</f>
        <v>0</v>
      </c>
      <c r="F55" s="619">
        <f>SUMIFS('Supply plan_distributor-wise'!BR:BR,
        'Supply plan_distributor-wise'!EC:EC,
        $C$1,
        'Supply plan_distributor-wise'!$C:$C,
        'Statewise-Plant Mix'!$A55)</f>
        <v>0</v>
      </c>
      <c r="G55" s="619">
        <f>SUMIFS('Supply plan_distributor-wise'!BS:BS,
        'Supply plan_distributor-wise'!ED:ED,
        $C$1,
        'Supply plan_distributor-wise'!$C:$C,
        'Statewise-Plant Mix'!$A55)</f>
        <v>0</v>
      </c>
      <c r="H55" s="619">
        <f>SUMIFS('Supply plan_distributor-wise'!BT:BT,
        'Supply plan_distributor-wise'!EE:EE,
        $C$1,
        'Supply plan_distributor-wise'!$C:$C,
        'Statewise-Plant Mix'!$A55)</f>
        <v>0</v>
      </c>
      <c r="I55" s="619">
        <f>SUMIFS('Supply plan_distributor-wise'!BU:BU,
        'Supply plan_distributor-wise'!EF:EF,
        $C$1,
        'Supply plan_distributor-wise'!$C:$C,
        'Statewise-Plant Mix'!$A55)</f>
        <v>0</v>
      </c>
      <c r="J55" s="619">
        <f>SUMIFS('Supply plan_distributor-wise'!BV:BV,
        'Supply plan_distributor-wise'!EG:EG,
        $C$1,
        'Supply plan_distributor-wise'!$C:$C,
        'Statewise-Plant Mix'!$A55)</f>
        <v>0</v>
      </c>
      <c r="K55" s="619">
        <f>SUMIFS('Supply plan_distributor-wise'!BW:BW,
        'Supply plan_distributor-wise'!EH:EH,
        $C$1,
        'Supply plan_distributor-wise'!$C:$C,
        'Statewise-Plant Mix'!$A55)</f>
        <v>0</v>
      </c>
      <c r="L55" s="619">
        <f>SUMIFS('Supply plan_distributor-wise'!BX:BX,
        'Supply plan_distributor-wise'!EI:EI,
        $C$1,
        'Supply plan_distributor-wise'!$C:$C,
        'Statewise-Plant Mix'!$A55)</f>
        <v>0</v>
      </c>
      <c r="M55" s="619">
        <f>SUMIFS('Supply plan_distributor-wise'!BY:BY,
        'Supply plan_distributor-wise'!EJ:EJ,
        $C$1,
        'Supply plan_distributor-wise'!$C:$C,
        'Statewise-Plant Mix'!$A55)</f>
        <v>0</v>
      </c>
      <c r="N55" s="620">
        <f>SUMIFS('Supply plan_distributor-wise'!BZ:BZ,
        'Supply plan_distributor-wise'!EK:EK,
        $C$1,
        'Supply plan_distributor-wise'!$C:$C,
        'Statewise-Plant Mix'!$A55)</f>
        <v>0</v>
      </c>
    </row>
    <row r="56" spans="1:14">
      <c r="A56" s="660" t="str">
        <v>Total ODISHA</v>
      </c>
      <c r="B56" s="661" t="str">
        <f t="shared" si="0"/>
        <v/>
      </c>
      <c r="C56" s="596">
        <f>SUM(C51:C55)</f>
        <v>0</v>
      </c>
      <c r="D56" s="597">
        <f>SUM(D51:D55)</f>
        <v>0</v>
      </c>
      <c r="E56" s="597">
        <f>SUM(E51:E55)</f>
        <v>0</v>
      </c>
      <c r="F56" s="597">
        <f>SUM(F51:F55)</f>
        <v>0</v>
      </c>
      <c r="G56" s="597">
        <f>SUM(G51:G55)</f>
        <v>0</v>
      </c>
      <c r="H56" s="597">
        <f>SUM(H51:H55)</f>
        <v>0</v>
      </c>
      <c r="I56" s="597">
        <f>SUM(I51:I55)</f>
        <v>0</v>
      </c>
      <c r="J56" s="597">
        <f>SUM(J51:J55)</f>
        <v>0</v>
      </c>
      <c r="K56" s="597">
        <f>SUM(K51:K55)</f>
        <v>0</v>
      </c>
      <c r="L56" s="597">
        <f>SUM(L51:L55)</f>
        <v>0</v>
      </c>
      <c r="M56" s="597">
        <f>SUM(M51:M55)</f>
        <v>0</v>
      </c>
      <c r="N56" s="598">
        <f>SUM(N51:N55)</f>
        <v>0</v>
      </c>
    </row>
    <row r="57" spans="1:14" ht="12.75">
      <c r="A57" s="644" t="str">
        <v>MADHYA PRADESH</v>
      </c>
      <c r="B57" s="645" t="str">
        <f t="shared" si="0"/>
        <v xml:space="preserve">JSW One TMT (Fe 550) - Retail											</v>
      </c>
      <c r="C57" s="622">
        <f>SUMIFS('Supply plan_distributor-wise'!G:G,
        'Supply plan_distributor-wise'!CD:CD,
        $C$1,
        'Supply plan_distributor-wise'!$C:$C,
        'Statewise-Plant Mix'!$A57)</f>
        <v>0</v>
      </c>
      <c r="D57" s="593">
        <f>SUMIFS('Supply plan_distributor-wise'!H:H,
        'Supply plan_distributor-wise'!CE:CE,
        $C$1,
        'Supply plan_distributor-wise'!$C:$C,
        'Statewise-Plant Mix'!$A57)</f>
        <v>0</v>
      </c>
      <c r="E57" s="593">
        <f>SUMIFS('Supply plan_distributor-wise'!I:I,
        'Supply plan_distributor-wise'!CF:CF,
        $C$1,
        'Supply plan_distributor-wise'!$C:$C,
        'Statewise-Plant Mix'!$A57)</f>
        <v>0</v>
      </c>
      <c r="F57" s="593">
        <f>SUMIFS('Supply plan_distributor-wise'!J:J,
        'Supply plan_distributor-wise'!CG:CG,
        $C$1,
        'Supply plan_distributor-wise'!$C:$C,
        'Statewise-Plant Mix'!$A57)</f>
        <v>0</v>
      </c>
      <c r="G57" s="593">
        <f>SUMIFS('Supply plan_distributor-wise'!K:K,
        'Supply plan_distributor-wise'!CH:CH,
        $C$1,
        'Supply plan_distributor-wise'!$C:$C,
        'Statewise-Plant Mix'!$A57)</f>
        <v>0</v>
      </c>
      <c r="H57" s="593">
        <f>SUMIFS('Supply plan_distributor-wise'!L:L,
        'Supply plan_distributor-wise'!CI:CI,
        $C$1,
        'Supply plan_distributor-wise'!$C:$C,
        'Statewise-Plant Mix'!$A57)</f>
        <v>0</v>
      </c>
      <c r="I57" s="593">
        <f>SUMIFS('Supply plan_distributor-wise'!M:M,
        'Supply plan_distributor-wise'!CJ:CJ,
        $C$1,
        'Supply plan_distributor-wise'!$C:$C,
        'Statewise-Plant Mix'!$A57)</f>
        <v>0</v>
      </c>
      <c r="J57" s="593">
        <f>SUMIFS('Supply plan_distributor-wise'!N:N,
        'Supply plan_distributor-wise'!CK:CK,
        $C$1,
        'Supply plan_distributor-wise'!$C:$C,
        'Statewise-Plant Mix'!$A57)</f>
        <v>0</v>
      </c>
      <c r="K57" s="593">
        <f>SUMIFS('Supply plan_distributor-wise'!O:O,
        'Supply plan_distributor-wise'!CL:CL,
        $C$1,
        'Supply plan_distributor-wise'!$C:$C,
        'Statewise-Plant Mix'!$A57)</f>
        <v>0</v>
      </c>
      <c r="L57" s="593">
        <f>SUMIFS('Supply plan_distributor-wise'!P:P,
        'Supply plan_distributor-wise'!CM:CM,
        $C$1,
        'Supply plan_distributor-wise'!$C:$C,
        'Statewise-Plant Mix'!$A57)</f>
        <v>0</v>
      </c>
      <c r="M57" s="593">
        <f>SUMIFS('Supply plan_distributor-wise'!Q:Q,
        'Supply plan_distributor-wise'!CN:CN,
        $C$1,
        'Supply plan_distributor-wise'!$C:$C,
        'Statewise-Plant Mix'!$A57)</f>
        <v>0</v>
      </c>
      <c r="N57" s="600">
        <f>SUMIFS('Supply plan_distributor-wise'!R:R,
        'Supply plan_distributor-wise'!CO:CO,
        $C$1,
        'Supply plan_distributor-wise'!$C:$C,
        'Statewise-Plant Mix'!$A57)</f>
        <v>0</v>
      </c>
    </row>
    <row r="58" spans="1:14" ht="12.75">
      <c r="A58" s="646" t="str">
        <v>MADHYA PRADESH</v>
      </c>
      <c r="B58" s="647" t="str">
        <f t="shared" si="0"/>
        <v>One Helix (Fe 550) - Retail</v>
      </c>
      <c r="C58" s="623">
        <f>SUMIFS('Supply plan_distributor-wise'!V:V,
        'Supply plan_distributor-wise'!CP:CP,
        $C$1,
        'Supply plan_distributor-wise'!$C:$C,
        'Statewise-Plant Mix'!$A58)</f>
        <v>0</v>
      </c>
      <c r="D58" s="594">
        <f>SUMIFS('Supply plan_distributor-wise'!W:W,
        'Supply plan_distributor-wise'!CQ:CQ,
        $C$1,
        'Supply plan_distributor-wise'!$C:$C,
        'Statewise-Plant Mix'!$A58)</f>
        <v>0</v>
      </c>
      <c r="E58" s="594">
        <f>SUMIFS('Supply plan_distributor-wise'!X:X,
        'Supply plan_distributor-wise'!CR:CR,
        $C$1,
        'Supply plan_distributor-wise'!$C:$C,
        'Statewise-Plant Mix'!$A58)</f>
        <v>0</v>
      </c>
      <c r="F58" s="594">
        <f>SUMIFS('Supply plan_distributor-wise'!Y:Y,
        'Supply plan_distributor-wise'!CS:CS,
        $C$1,
        'Supply plan_distributor-wise'!$C:$C,
        'Statewise-Plant Mix'!$A58)</f>
        <v>0</v>
      </c>
      <c r="G58" s="594">
        <f>SUMIFS('Supply plan_distributor-wise'!Z:Z,
        'Supply plan_distributor-wise'!CT:CT,
        $C$1,
        'Supply plan_distributor-wise'!$C:$C,
        'Statewise-Plant Mix'!$A58)</f>
        <v>0</v>
      </c>
      <c r="H58" s="594">
        <f>SUMIFS('Supply plan_distributor-wise'!AA:AA,
        'Supply plan_distributor-wise'!CU:CU,
        $C$1,
        'Supply plan_distributor-wise'!$C:$C,
        'Statewise-Plant Mix'!$A58)</f>
        <v>0</v>
      </c>
      <c r="I58" s="594">
        <f>SUMIFS('Supply plan_distributor-wise'!AB:AB,
        'Supply plan_distributor-wise'!CV:CV,
        $C$1,
        'Supply plan_distributor-wise'!$C:$C,
        'Statewise-Plant Mix'!$A58)</f>
        <v>0</v>
      </c>
      <c r="J58" s="594">
        <f>SUMIFS('Supply plan_distributor-wise'!AC:AC,
        'Supply plan_distributor-wise'!CW:CW,
        $C$1,
        'Supply plan_distributor-wise'!$C:$C,
        'Statewise-Plant Mix'!$A58)</f>
        <v>0</v>
      </c>
      <c r="K58" s="594">
        <f>SUMIFS('Supply plan_distributor-wise'!AD:AD,
        'Supply plan_distributor-wise'!CX:CX,
        $C$1,
        'Supply plan_distributor-wise'!$C:$C,
        'Statewise-Plant Mix'!$A58)</f>
        <v>0</v>
      </c>
      <c r="L58" s="594">
        <f>SUMIFS('Supply plan_distributor-wise'!AE:AE,
        'Supply plan_distributor-wise'!CY:CY,
        $C$1,
        'Supply plan_distributor-wise'!$C:$C,
        'Statewise-Plant Mix'!$A58)</f>
        <v>0</v>
      </c>
      <c r="M58" s="594">
        <f>SUMIFS('Supply plan_distributor-wise'!AF:AF,
        'Supply plan_distributor-wise'!CZ:CZ,
        $C$1,
        'Supply plan_distributor-wise'!$C:$C,
        'Statewise-Plant Mix'!$A58)</f>
        <v>0</v>
      </c>
      <c r="N58" s="601">
        <f>SUMIFS('Supply plan_distributor-wise'!AG:AG,
        'Supply plan_distributor-wise'!DA:DA,
        $C$1,
        'Supply plan_distributor-wise'!$C:$C,
        'Statewise-Plant Mix'!$A58)</f>
        <v>0</v>
      </c>
    </row>
    <row r="59" spans="1:14" ht="12.75">
      <c r="A59" s="648" t="str">
        <v>MADHYA PRADESH</v>
      </c>
      <c r="B59" s="649" t="str">
        <f t="shared" si="0"/>
        <v>JSW One TMT (Fe 550D) - Retail</v>
      </c>
      <c r="C59" s="624">
        <f>SUMIFS('Supply plan_distributor-wise'!AK:AK,
        'Supply plan_distributor-wise'!DB:DB,
        $C$1,
        'Supply plan_distributor-wise'!$C:$C,
        'Statewise-Plant Mix'!$A59)</f>
        <v>0</v>
      </c>
      <c r="D59" s="618">
        <f>SUMIFS('Supply plan_distributor-wise'!AL:AL,
        'Supply plan_distributor-wise'!DC:DC,
        $C$1,
        'Supply plan_distributor-wise'!$C:$C,
        'Statewise-Plant Mix'!$A59)</f>
        <v>0</v>
      </c>
      <c r="E59" s="618">
        <f>SUMIFS('Supply plan_distributor-wise'!AM:AM,
        'Supply plan_distributor-wise'!DD:DD,
        $C$1,
        'Supply plan_distributor-wise'!$C:$C,
        'Statewise-Plant Mix'!$A59)</f>
        <v>0</v>
      </c>
      <c r="F59" s="618">
        <f>SUMIFS('Supply plan_distributor-wise'!AN:AN,
        'Supply plan_distributor-wise'!DE:DE,
        $C$1,
        'Supply plan_distributor-wise'!$C:$C,
        'Statewise-Plant Mix'!$A59)</f>
        <v>0</v>
      </c>
      <c r="G59" s="618">
        <f>SUMIFS('Supply plan_distributor-wise'!AO:AO,
        'Supply plan_distributor-wise'!DF:DF,
        $C$1,
        'Supply plan_distributor-wise'!$C:$C,
        'Statewise-Plant Mix'!$A59)</f>
        <v>0</v>
      </c>
      <c r="H59" s="618">
        <f>SUMIFS('Supply plan_distributor-wise'!AP:AP,
        'Supply plan_distributor-wise'!DG:DG,
        $C$1,
        'Supply plan_distributor-wise'!$C:$C,
        'Statewise-Plant Mix'!$A59)</f>
        <v>0</v>
      </c>
      <c r="I59" s="618">
        <f>SUMIFS('Supply plan_distributor-wise'!AQ:AQ,
        'Supply plan_distributor-wise'!DH:DH,
        $C$1,
        'Supply plan_distributor-wise'!$C:$C,
        'Statewise-Plant Mix'!$A59)</f>
        <v>0</v>
      </c>
      <c r="J59" s="618">
        <f>SUMIFS('Supply plan_distributor-wise'!AR:AR,
        'Supply plan_distributor-wise'!DI:DI,
        $C$1,
        'Supply plan_distributor-wise'!$C:$C,
        'Statewise-Plant Mix'!$A59)</f>
        <v>0</v>
      </c>
      <c r="K59" s="618">
        <f>SUMIFS('Supply plan_distributor-wise'!AS:AS,
        'Supply plan_distributor-wise'!DJ:DJ,
        $C$1,
        'Supply plan_distributor-wise'!$C:$C,
        'Statewise-Plant Mix'!$A59)</f>
        <v>0</v>
      </c>
      <c r="L59" s="618">
        <f>SUMIFS('Supply plan_distributor-wise'!AT:AT,
        'Supply plan_distributor-wise'!DK:DK,
        $C$1,
        'Supply plan_distributor-wise'!$C:$C,
        'Statewise-Plant Mix'!$A59)</f>
        <v>0</v>
      </c>
      <c r="M59" s="618">
        <f>SUMIFS('Supply plan_distributor-wise'!AU:AU,
        'Supply plan_distributor-wise'!DL:DL,
        $C$1,
        'Supply plan_distributor-wise'!$C:$C,
        'Statewise-Plant Mix'!$A59)</f>
        <v>0</v>
      </c>
      <c r="N59" s="621">
        <f>SUMIFS('Supply plan_distributor-wise'!AV:AV,
        'Supply plan_distributor-wise'!DM:DM,
        $C$1,
        'Supply plan_distributor-wise'!$C:$C,
        'Statewise-Plant Mix'!$A59)</f>
        <v>0</v>
      </c>
    </row>
    <row r="60" spans="1:14" ht="12.75">
      <c r="A60" s="650" t="str">
        <v>MADHYA PRADESH</v>
      </c>
      <c r="B60" s="651" t="str">
        <f t="shared" si="0"/>
        <v>JSW One TMT (Fe 550) - Projects</v>
      </c>
      <c r="C60" s="625">
        <f>SUMIFS('Supply plan_distributor-wise'!AZ:AZ,
        'Supply plan_distributor-wise'!DN:DN,
        $C$1,
        'Supply plan_distributor-wise'!$C:$C,
        'Statewise-Plant Mix'!$A60)</f>
        <v>0</v>
      </c>
      <c r="D60" s="595">
        <f>SUMIFS('Supply plan_distributor-wise'!BA:BA,
        'Supply plan_distributor-wise'!DO:DO,
        $C$1,
        'Supply plan_distributor-wise'!$C:$C,
        'Statewise-Plant Mix'!$A60)</f>
        <v>0</v>
      </c>
      <c r="E60" s="595">
        <f>SUMIFS('Supply plan_distributor-wise'!BB:BB,
        'Supply plan_distributor-wise'!DP:DP,
        $C$1,
        'Supply plan_distributor-wise'!$C:$C,
        'Statewise-Plant Mix'!$A60)</f>
        <v>0</v>
      </c>
      <c r="F60" s="595">
        <f>SUMIFS('Supply plan_distributor-wise'!BC:BC,
        'Supply plan_distributor-wise'!DQ:DQ,
        $C$1,
        'Supply plan_distributor-wise'!$C:$C,
        'Statewise-Plant Mix'!$A60)</f>
        <v>0</v>
      </c>
      <c r="G60" s="595">
        <f>SUMIFS('Supply plan_distributor-wise'!BD:BD,
        'Supply plan_distributor-wise'!DR:DR,
        $C$1,
        'Supply plan_distributor-wise'!$C:$C,
        'Statewise-Plant Mix'!$A60)</f>
        <v>0</v>
      </c>
      <c r="H60" s="595">
        <f>SUMIFS('Supply plan_distributor-wise'!BE:BE,
        'Supply plan_distributor-wise'!DS:DS,
        $C$1,
        'Supply plan_distributor-wise'!$C:$C,
        'Statewise-Plant Mix'!$A60)</f>
        <v>0</v>
      </c>
      <c r="I60" s="595">
        <f>SUMIFS('Supply plan_distributor-wise'!BF:BF,
        'Supply plan_distributor-wise'!DT:DT,
        $C$1,
        'Supply plan_distributor-wise'!$C:$C,
        'Statewise-Plant Mix'!$A60)</f>
        <v>0</v>
      </c>
      <c r="J60" s="595">
        <f>SUMIFS('Supply plan_distributor-wise'!BG:BG,
        'Supply plan_distributor-wise'!DU:DU,
        $C$1,
        'Supply plan_distributor-wise'!$C:$C,
        'Statewise-Plant Mix'!$A60)</f>
        <v>0</v>
      </c>
      <c r="K60" s="595">
        <f>SUMIFS('Supply plan_distributor-wise'!BH:BH,
        'Supply plan_distributor-wise'!DV:DV,
        $C$1,
        'Supply plan_distributor-wise'!$C:$C,
        'Statewise-Plant Mix'!$A60)</f>
        <v>0</v>
      </c>
      <c r="L60" s="595">
        <f>SUMIFS('Supply plan_distributor-wise'!BI:BI,
        'Supply plan_distributor-wise'!DW:DW,
        $C$1,
        'Supply plan_distributor-wise'!$C:$C,
        'Statewise-Plant Mix'!$A60)</f>
        <v>0</v>
      </c>
      <c r="M60" s="595">
        <f>SUMIFS('Supply plan_distributor-wise'!BJ:BJ,
        'Supply plan_distributor-wise'!DX:DX,
        $C$1,
        'Supply plan_distributor-wise'!$C:$C,
        'Statewise-Plant Mix'!$A60)</f>
        <v>0</v>
      </c>
      <c r="N60" s="603">
        <f>SUMIFS('Supply plan_distributor-wise'!BK:BK,
        'Supply plan_distributor-wise'!DY:DY,
        $C$1,
        'Supply plan_distributor-wise'!$C:$C,
        'Statewise-Plant Mix'!$A60)</f>
        <v>0</v>
      </c>
    </row>
    <row r="61" spans="1:14" ht="12.75">
      <c r="A61" s="658" t="str">
        <v>MADHYA PRADESH</v>
      </c>
      <c r="B61" s="659" t="str">
        <f t="shared" si="0"/>
        <v>JSW One TMT (Fe 550D) - Projects</v>
      </c>
      <c r="C61" s="626">
        <f>SUMIFS('Supply plan_distributor-wise'!BO:BO,
        'Supply plan_distributor-wise'!DZ:DZ,
        $C$1,
        'Supply plan_distributor-wise'!$C:$C,
        'Statewise-Plant Mix'!$A61)</f>
        <v>0</v>
      </c>
      <c r="D61" s="619">
        <f>SUMIFS('Supply plan_distributor-wise'!BP:BP,
        'Supply plan_distributor-wise'!EA:EA,
        $C$1,
        'Supply plan_distributor-wise'!$C:$C,
        'Statewise-Plant Mix'!$A61)</f>
        <v>0</v>
      </c>
      <c r="E61" s="619">
        <f>SUMIFS('Supply plan_distributor-wise'!BQ:BQ,
        'Supply plan_distributor-wise'!EB:EB,
        $C$1,
        'Supply plan_distributor-wise'!$C:$C,
        'Statewise-Plant Mix'!$A61)</f>
        <v>0</v>
      </c>
      <c r="F61" s="619">
        <f>SUMIFS('Supply plan_distributor-wise'!BR:BR,
        'Supply plan_distributor-wise'!EC:EC,
        $C$1,
        'Supply plan_distributor-wise'!$C:$C,
        'Statewise-Plant Mix'!$A61)</f>
        <v>0</v>
      </c>
      <c r="G61" s="619">
        <f>SUMIFS('Supply plan_distributor-wise'!BS:BS,
        'Supply plan_distributor-wise'!ED:ED,
        $C$1,
        'Supply plan_distributor-wise'!$C:$C,
        'Statewise-Plant Mix'!$A61)</f>
        <v>0</v>
      </c>
      <c r="H61" s="619">
        <f>SUMIFS('Supply plan_distributor-wise'!BT:BT,
        'Supply plan_distributor-wise'!EE:EE,
        $C$1,
        'Supply plan_distributor-wise'!$C:$C,
        'Statewise-Plant Mix'!$A61)</f>
        <v>0</v>
      </c>
      <c r="I61" s="619">
        <f>SUMIFS('Supply plan_distributor-wise'!BU:BU,
        'Supply plan_distributor-wise'!EF:EF,
        $C$1,
        'Supply plan_distributor-wise'!$C:$C,
        'Statewise-Plant Mix'!$A61)</f>
        <v>0</v>
      </c>
      <c r="J61" s="619">
        <f>SUMIFS('Supply plan_distributor-wise'!BV:BV,
        'Supply plan_distributor-wise'!EG:EG,
        $C$1,
        'Supply plan_distributor-wise'!$C:$C,
        'Statewise-Plant Mix'!$A61)</f>
        <v>0</v>
      </c>
      <c r="K61" s="619">
        <f>SUMIFS('Supply plan_distributor-wise'!BW:BW,
        'Supply plan_distributor-wise'!EH:EH,
        $C$1,
        'Supply plan_distributor-wise'!$C:$C,
        'Statewise-Plant Mix'!$A61)</f>
        <v>0</v>
      </c>
      <c r="L61" s="619">
        <f>SUMIFS('Supply plan_distributor-wise'!BX:BX,
        'Supply plan_distributor-wise'!EI:EI,
        $C$1,
        'Supply plan_distributor-wise'!$C:$C,
        'Statewise-Plant Mix'!$A61)</f>
        <v>0</v>
      </c>
      <c r="M61" s="619">
        <f>SUMIFS('Supply plan_distributor-wise'!BY:BY,
        'Supply plan_distributor-wise'!EJ:EJ,
        $C$1,
        'Supply plan_distributor-wise'!$C:$C,
        'Statewise-Plant Mix'!$A61)</f>
        <v>0</v>
      </c>
      <c r="N61" s="620">
        <f>SUMIFS('Supply plan_distributor-wise'!BZ:BZ,
        'Supply plan_distributor-wise'!EK:EK,
        $C$1,
        'Supply plan_distributor-wise'!$C:$C,
        'Statewise-Plant Mix'!$A61)</f>
        <v>0</v>
      </c>
    </row>
    <row r="62" spans="1:14">
      <c r="A62" s="660" t="str">
        <v>Total MADHYA PRADESH</v>
      </c>
      <c r="B62" s="661" t="str">
        <f t="shared" si="0"/>
        <v/>
      </c>
      <c r="C62" s="596">
        <f>SUM(C57:C61)</f>
        <v>0</v>
      </c>
      <c r="D62" s="597">
        <f>SUM(D57:D61)</f>
        <v>0</v>
      </c>
      <c r="E62" s="597">
        <f>SUM(E57:E61)</f>
        <v>0</v>
      </c>
      <c r="F62" s="597">
        <f>SUM(F57:F61)</f>
        <v>0</v>
      </c>
      <c r="G62" s="597">
        <f>SUM(G57:G61)</f>
        <v>0</v>
      </c>
      <c r="H62" s="597">
        <f>SUM(H57:H61)</f>
        <v>0</v>
      </c>
      <c r="I62" s="597">
        <f>SUM(I57:I61)</f>
        <v>0</v>
      </c>
      <c r="J62" s="597">
        <f>SUM(J57:J61)</f>
        <v>0</v>
      </c>
      <c r="K62" s="597">
        <f>SUM(K57:K61)</f>
        <v>0</v>
      </c>
      <c r="L62" s="597">
        <f>SUM(L57:L61)</f>
        <v>0</v>
      </c>
      <c r="M62" s="597">
        <f>SUM(M57:M61)</f>
        <v>0</v>
      </c>
      <c r="N62" s="598">
        <f>SUM(N57:N61)</f>
        <v>0</v>
      </c>
    </row>
    <row r="63" spans="1:14" ht="12.75">
      <c r="A63" s="644" t="str">
        <v>MAHARASHTRA</v>
      </c>
      <c r="B63" s="645" t="str">
        <f t="shared" si="0"/>
        <v xml:space="preserve">JSW One TMT (Fe 550) - Retail											</v>
      </c>
      <c r="C63" s="622">
        <f>SUMIFS('Supply plan_distributor-wise'!G:G,
        'Supply plan_distributor-wise'!CD:CD,
        $C$1,
        'Supply plan_distributor-wise'!$C:$C,
        'Statewise-Plant Mix'!$A63)</f>
        <v>0</v>
      </c>
      <c r="D63" s="593">
        <f>SUMIFS('Supply plan_distributor-wise'!H:H,
        'Supply plan_distributor-wise'!CE:CE,
        $C$1,
        'Supply plan_distributor-wise'!$C:$C,
        'Statewise-Plant Mix'!$A63)</f>
        <v>0</v>
      </c>
      <c r="E63" s="593">
        <f>SUMIFS('Supply plan_distributor-wise'!I:I,
        'Supply plan_distributor-wise'!CF:CF,
        $C$1,
        'Supply plan_distributor-wise'!$C:$C,
        'Statewise-Plant Mix'!$A63)</f>
        <v>0</v>
      </c>
      <c r="F63" s="593">
        <f>SUMIFS('Supply plan_distributor-wise'!J:J,
        'Supply plan_distributor-wise'!CG:CG,
        $C$1,
        'Supply plan_distributor-wise'!$C:$C,
        'Statewise-Plant Mix'!$A63)</f>
        <v>0</v>
      </c>
      <c r="G63" s="593">
        <f>SUMIFS('Supply plan_distributor-wise'!K:K,
        'Supply plan_distributor-wise'!CH:CH,
        $C$1,
        'Supply plan_distributor-wise'!$C:$C,
        'Statewise-Plant Mix'!$A63)</f>
        <v>0</v>
      </c>
      <c r="H63" s="593">
        <f>SUMIFS('Supply plan_distributor-wise'!L:L,
        'Supply plan_distributor-wise'!CI:CI,
        $C$1,
        'Supply plan_distributor-wise'!$C:$C,
        'Statewise-Plant Mix'!$A63)</f>
        <v>0</v>
      </c>
      <c r="I63" s="593">
        <f>SUMIFS('Supply plan_distributor-wise'!M:M,
        'Supply plan_distributor-wise'!CJ:CJ,
        $C$1,
        'Supply plan_distributor-wise'!$C:$C,
        'Statewise-Plant Mix'!$A63)</f>
        <v>0</v>
      </c>
      <c r="J63" s="593">
        <f>SUMIFS('Supply plan_distributor-wise'!N:N,
        'Supply plan_distributor-wise'!CK:CK,
        $C$1,
        'Supply plan_distributor-wise'!$C:$C,
        'Statewise-Plant Mix'!$A63)</f>
        <v>0</v>
      </c>
      <c r="K63" s="593">
        <f>SUMIFS('Supply plan_distributor-wise'!O:O,
        'Supply plan_distributor-wise'!CL:CL,
        $C$1,
        'Supply plan_distributor-wise'!$C:$C,
        'Statewise-Plant Mix'!$A63)</f>
        <v>0</v>
      </c>
      <c r="L63" s="593">
        <f>SUMIFS('Supply plan_distributor-wise'!P:P,
        'Supply plan_distributor-wise'!CM:CM,
        $C$1,
        'Supply plan_distributor-wise'!$C:$C,
        'Statewise-Plant Mix'!$A63)</f>
        <v>0</v>
      </c>
      <c r="M63" s="593">
        <f>SUMIFS('Supply plan_distributor-wise'!Q:Q,
        'Supply plan_distributor-wise'!CN:CN,
        $C$1,
        'Supply plan_distributor-wise'!$C:$C,
        'Statewise-Plant Mix'!$A63)</f>
        <v>0</v>
      </c>
      <c r="N63" s="600">
        <f>SUMIFS('Supply plan_distributor-wise'!R:R,
        'Supply plan_distributor-wise'!CO:CO,
        $C$1,
        'Supply plan_distributor-wise'!$C:$C,
        'Statewise-Plant Mix'!$A63)</f>
        <v>0</v>
      </c>
    </row>
    <row r="64" spans="1:14" ht="12.75">
      <c r="A64" s="646" t="str">
        <v>MAHARASHTRA</v>
      </c>
      <c r="B64" s="647" t="str">
        <f t="shared" si="0"/>
        <v>One Helix (Fe 550) - Retail</v>
      </c>
      <c r="C64" s="623">
        <f>SUMIFS('Supply plan_distributor-wise'!V:V,
        'Supply plan_distributor-wise'!CP:CP,
        $C$1,
        'Supply plan_distributor-wise'!$C:$C,
        'Statewise-Plant Mix'!$A64)</f>
        <v>0</v>
      </c>
      <c r="D64" s="594">
        <f>SUMIFS('Supply plan_distributor-wise'!W:W,
        'Supply plan_distributor-wise'!CQ:CQ,
        $C$1,
        'Supply plan_distributor-wise'!$C:$C,
        'Statewise-Plant Mix'!$A64)</f>
        <v>0</v>
      </c>
      <c r="E64" s="594">
        <f>SUMIFS('Supply plan_distributor-wise'!X:X,
        'Supply plan_distributor-wise'!CR:CR,
        $C$1,
        'Supply plan_distributor-wise'!$C:$C,
        'Statewise-Plant Mix'!$A64)</f>
        <v>0</v>
      </c>
      <c r="F64" s="594">
        <f>SUMIFS('Supply plan_distributor-wise'!Y:Y,
        'Supply plan_distributor-wise'!CS:CS,
        $C$1,
        'Supply plan_distributor-wise'!$C:$C,
        'Statewise-Plant Mix'!$A64)</f>
        <v>0</v>
      </c>
      <c r="G64" s="594">
        <f>SUMIFS('Supply plan_distributor-wise'!Z:Z,
        'Supply plan_distributor-wise'!CT:CT,
        $C$1,
        'Supply plan_distributor-wise'!$C:$C,
        'Statewise-Plant Mix'!$A64)</f>
        <v>0</v>
      </c>
      <c r="H64" s="594">
        <f>SUMIFS('Supply plan_distributor-wise'!AA:AA,
        'Supply plan_distributor-wise'!CU:CU,
        $C$1,
        'Supply plan_distributor-wise'!$C:$C,
        'Statewise-Plant Mix'!$A64)</f>
        <v>0</v>
      </c>
      <c r="I64" s="594">
        <f>SUMIFS('Supply plan_distributor-wise'!AB:AB,
        'Supply plan_distributor-wise'!CV:CV,
        $C$1,
        'Supply plan_distributor-wise'!$C:$C,
        'Statewise-Plant Mix'!$A64)</f>
        <v>0</v>
      </c>
      <c r="J64" s="594">
        <f>SUMIFS('Supply plan_distributor-wise'!AC:AC,
        'Supply plan_distributor-wise'!CW:CW,
        $C$1,
        'Supply plan_distributor-wise'!$C:$C,
        'Statewise-Plant Mix'!$A64)</f>
        <v>0</v>
      </c>
      <c r="K64" s="594">
        <f>SUMIFS('Supply plan_distributor-wise'!AD:AD,
        'Supply plan_distributor-wise'!CX:CX,
        $C$1,
        'Supply plan_distributor-wise'!$C:$C,
        'Statewise-Plant Mix'!$A64)</f>
        <v>0</v>
      </c>
      <c r="L64" s="594">
        <f>SUMIFS('Supply plan_distributor-wise'!AE:AE,
        'Supply plan_distributor-wise'!CY:CY,
        $C$1,
        'Supply plan_distributor-wise'!$C:$C,
        'Statewise-Plant Mix'!$A64)</f>
        <v>0</v>
      </c>
      <c r="M64" s="594">
        <f>SUMIFS('Supply plan_distributor-wise'!AF:AF,
        'Supply plan_distributor-wise'!CZ:CZ,
        $C$1,
        'Supply plan_distributor-wise'!$C:$C,
        'Statewise-Plant Mix'!$A64)</f>
        <v>0</v>
      </c>
      <c r="N64" s="601">
        <f>SUMIFS('Supply plan_distributor-wise'!AG:AG,
        'Supply plan_distributor-wise'!DA:DA,
        $C$1,
        'Supply plan_distributor-wise'!$C:$C,
        'Statewise-Plant Mix'!$A64)</f>
        <v>0</v>
      </c>
    </row>
    <row r="65" spans="1:14" ht="12.75">
      <c r="A65" s="648" t="str">
        <v>MAHARASHTRA</v>
      </c>
      <c r="B65" s="649" t="str">
        <f t="shared" si="0"/>
        <v>JSW One TMT (Fe 550D) - Retail</v>
      </c>
      <c r="C65" s="624">
        <f>SUMIFS('Supply plan_distributor-wise'!AK:AK,
        'Supply plan_distributor-wise'!DB:DB,
        $C$1,
        'Supply plan_distributor-wise'!$C:$C,
        'Statewise-Plant Mix'!$A65)</f>
        <v>0</v>
      </c>
      <c r="D65" s="618">
        <f>SUMIFS('Supply plan_distributor-wise'!AL:AL,
        'Supply plan_distributor-wise'!DC:DC,
        $C$1,
        'Supply plan_distributor-wise'!$C:$C,
        'Statewise-Plant Mix'!$A65)</f>
        <v>0</v>
      </c>
      <c r="E65" s="618">
        <f>SUMIFS('Supply plan_distributor-wise'!AM:AM,
        'Supply plan_distributor-wise'!DD:DD,
        $C$1,
        'Supply plan_distributor-wise'!$C:$C,
        'Statewise-Plant Mix'!$A65)</f>
        <v>0</v>
      </c>
      <c r="F65" s="618">
        <f>SUMIFS('Supply plan_distributor-wise'!AN:AN,
        'Supply plan_distributor-wise'!DE:DE,
        $C$1,
        'Supply plan_distributor-wise'!$C:$C,
        'Statewise-Plant Mix'!$A65)</f>
        <v>0</v>
      </c>
      <c r="G65" s="618">
        <f>SUMIFS('Supply plan_distributor-wise'!AO:AO,
        'Supply plan_distributor-wise'!DF:DF,
        $C$1,
        'Supply plan_distributor-wise'!$C:$C,
        'Statewise-Plant Mix'!$A65)</f>
        <v>0</v>
      </c>
      <c r="H65" s="618">
        <f>SUMIFS('Supply plan_distributor-wise'!AP:AP,
        'Supply plan_distributor-wise'!DG:DG,
        $C$1,
        'Supply plan_distributor-wise'!$C:$C,
        'Statewise-Plant Mix'!$A65)</f>
        <v>0</v>
      </c>
      <c r="I65" s="618">
        <f>SUMIFS('Supply plan_distributor-wise'!AQ:AQ,
        'Supply plan_distributor-wise'!DH:DH,
        $C$1,
        'Supply plan_distributor-wise'!$C:$C,
        'Statewise-Plant Mix'!$A65)</f>
        <v>0</v>
      </c>
      <c r="J65" s="618">
        <f>SUMIFS('Supply plan_distributor-wise'!AR:AR,
        'Supply plan_distributor-wise'!DI:DI,
        $C$1,
        'Supply plan_distributor-wise'!$C:$C,
        'Statewise-Plant Mix'!$A65)</f>
        <v>0</v>
      </c>
      <c r="K65" s="618">
        <f>SUMIFS('Supply plan_distributor-wise'!AS:AS,
        'Supply plan_distributor-wise'!DJ:DJ,
        $C$1,
        'Supply plan_distributor-wise'!$C:$C,
        'Statewise-Plant Mix'!$A65)</f>
        <v>0</v>
      </c>
      <c r="L65" s="618">
        <f>SUMIFS('Supply plan_distributor-wise'!AT:AT,
        'Supply plan_distributor-wise'!DK:DK,
        $C$1,
        'Supply plan_distributor-wise'!$C:$C,
        'Statewise-Plant Mix'!$A65)</f>
        <v>0</v>
      </c>
      <c r="M65" s="618">
        <f>SUMIFS('Supply plan_distributor-wise'!AU:AU,
        'Supply plan_distributor-wise'!DL:DL,
        $C$1,
        'Supply plan_distributor-wise'!$C:$C,
        'Statewise-Plant Mix'!$A65)</f>
        <v>0</v>
      </c>
      <c r="N65" s="621">
        <f>SUMIFS('Supply plan_distributor-wise'!AV:AV,
        'Supply plan_distributor-wise'!DM:DM,
        $C$1,
        'Supply plan_distributor-wise'!$C:$C,
        'Statewise-Plant Mix'!$A65)</f>
        <v>0</v>
      </c>
    </row>
    <row r="66" spans="1:14" ht="12.75">
      <c r="A66" s="650" t="str">
        <v>MAHARASHTRA</v>
      </c>
      <c r="B66" s="651" t="str">
        <f t="shared" si="0"/>
        <v>JSW One TMT (Fe 550) - Projects</v>
      </c>
      <c r="C66" s="625">
        <f>SUMIFS('Supply plan_distributor-wise'!AZ:AZ,
        'Supply plan_distributor-wise'!DN:DN,
        $C$1,
        'Supply plan_distributor-wise'!$C:$C,
        'Statewise-Plant Mix'!$A66)</f>
        <v>0</v>
      </c>
      <c r="D66" s="595">
        <f>SUMIFS('Supply plan_distributor-wise'!BA:BA,
        'Supply plan_distributor-wise'!DO:DO,
        $C$1,
        'Supply plan_distributor-wise'!$C:$C,
        'Statewise-Plant Mix'!$A66)</f>
        <v>0</v>
      </c>
      <c r="E66" s="595">
        <f>SUMIFS('Supply plan_distributor-wise'!BB:BB,
        'Supply plan_distributor-wise'!DP:DP,
        $C$1,
        'Supply plan_distributor-wise'!$C:$C,
        'Statewise-Plant Mix'!$A66)</f>
        <v>0</v>
      </c>
      <c r="F66" s="595">
        <f>SUMIFS('Supply plan_distributor-wise'!BC:BC,
        'Supply plan_distributor-wise'!DQ:DQ,
        $C$1,
        'Supply plan_distributor-wise'!$C:$C,
        'Statewise-Plant Mix'!$A66)</f>
        <v>0</v>
      </c>
      <c r="G66" s="595">
        <f>SUMIFS('Supply plan_distributor-wise'!BD:BD,
        'Supply plan_distributor-wise'!DR:DR,
        $C$1,
        'Supply plan_distributor-wise'!$C:$C,
        'Statewise-Plant Mix'!$A66)</f>
        <v>0</v>
      </c>
      <c r="H66" s="595">
        <f>SUMIFS('Supply plan_distributor-wise'!BE:BE,
        'Supply plan_distributor-wise'!DS:DS,
        $C$1,
        'Supply plan_distributor-wise'!$C:$C,
        'Statewise-Plant Mix'!$A66)</f>
        <v>0</v>
      </c>
      <c r="I66" s="595">
        <f>SUMIFS('Supply plan_distributor-wise'!BF:BF,
        'Supply plan_distributor-wise'!DT:DT,
        $C$1,
        'Supply plan_distributor-wise'!$C:$C,
        'Statewise-Plant Mix'!$A66)</f>
        <v>0</v>
      </c>
      <c r="J66" s="595">
        <f>SUMIFS('Supply plan_distributor-wise'!BG:BG,
        'Supply plan_distributor-wise'!DU:DU,
        $C$1,
        'Supply plan_distributor-wise'!$C:$C,
        'Statewise-Plant Mix'!$A66)</f>
        <v>0</v>
      </c>
      <c r="K66" s="595">
        <f>SUMIFS('Supply plan_distributor-wise'!BH:BH,
        'Supply plan_distributor-wise'!DV:DV,
        $C$1,
        'Supply plan_distributor-wise'!$C:$C,
        'Statewise-Plant Mix'!$A66)</f>
        <v>0</v>
      </c>
      <c r="L66" s="595">
        <f>SUMIFS('Supply plan_distributor-wise'!BI:BI,
        'Supply plan_distributor-wise'!DW:DW,
        $C$1,
        'Supply plan_distributor-wise'!$C:$C,
        'Statewise-Plant Mix'!$A66)</f>
        <v>0</v>
      </c>
      <c r="M66" s="595">
        <f>SUMIFS('Supply plan_distributor-wise'!BJ:BJ,
        'Supply plan_distributor-wise'!DX:DX,
        $C$1,
        'Supply plan_distributor-wise'!$C:$C,
        'Statewise-Plant Mix'!$A66)</f>
        <v>0</v>
      </c>
      <c r="N66" s="603">
        <f>SUMIFS('Supply plan_distributor-wise'!BK:BK,
        'Supply plan_distributor-wise'!DY:DY,
        $C$1,
        'Supply plan_distributor-wise'!$C:$C,
        'Statewise-Plant Mix'!$A66)</f>
        <v>0</v>
      </c>
    </row>
    <row r="67" spans="1:14" ht="12.75">
      <c r="A67" s="658" t="str">
        <v>MAHARASHTRA</v>
      </c>
      <c r="B67" s="659" t="str">
        <f t="shared" si="0"/>
        <v>JSW One TMT (Fe 550D) - Projects</v>
      </c>
      <c r="C67" s="626">
        <f>SUMIFS('Supply plan_distributor-wise'!BO:BO,
        'Supply plan_distributor-wise'!DZ:DZ,
        $C$1,
        'Supply plan_distributor-wise'!$C:$C,
        'Statewise-Plant Mix'!$A67)</f>
        <v>0</v>
      </c>
      <c r="D67" s="619">
        <f>SUMIFS('Supply plan_distributor-wise'!BP:BP,
        'Supply plan_distributor-wise'!EA:EA,
        $C$1,
        'Supply plan_distributor-wise'!$C:$C,
        'Statewise-Plant Mix'!$A67)</f>
        <v>0</v>
      </c>
      <c r="E67" s="619">
        <f>SUMIFS('Supply plan_distributor-wise'!BQ:BQ,
        'Supply plan_distributor-wise'!EB:EB,
        $C$1,
        'Supply plan_distributor-wise'!$C:$C,
        'Statewise-Plant Mix'!$A67)</f>
        <v>0</v>
      </c>
      <c r="F67" s="619">
        <f>SUMIFS('Supply plan_distributor-wise'!BR:BR,
        'Supply plan_distributor-wise'!EC:EC,
        $C$1,
        'Supply plan_distributor-wise'!$C:$C,
        'Statewise-Plant Mix'!$A67)</f>
        <v>0</v>
      </c>
      <c r="G67" s="619">
        <f>SUMIFS('Supply plan_distributor-wise'!BS:BS,
        'Supply plan_distributor-wise'!ED:ED,
        $C$1,
        'Supply plan_distributor-wise'!$C:$C,
        'Statewise-Plant Mix'!$A67)</f>
        <v>0</v>
      </c>
      <c r="H67" s="619">
        <f>SUMIFS('Supply plan_distributor-wise'!BT:BT,
        'Supply plan_distributor-wise'!EE:EE,
        $C$1,
        'Supply plan_distributor-wise'!$C:$C,
        'Statewise-Plant Mix'!$A67)</f>
        <v>0</v>
      </c>
      <c r="I67" s="619">
        <f>SUMIFS('Supply plan_distributor-wise'!BU:BU,
        'Supply plan_distributor-wise'!EF:EF,
        $C$1,
        'Supply plan_distributor-wise'!$C:$C,
        'Statewise-Plant Mix'!$A67)</f>
        <v>0</v>
      </c>
      <c r="J67" s="619">
        <f>SUMIFS('Supply plan_distributor-wise'!BV:BV,
        'Supply plan_distributor-wise'!EG:EG,
        $C$1,
        'Supply plan_distributor-wise'!$C:$C,
        'Statewise-Plant Mix'!$A67)</f>
        <v>0</v>
      </c>
      <c r="K67" s="619">
        <f>SUMIFS('Supply plan_distributor-wise'!BW:BW,
        'Supply plan_distributor-wise'!EH:EH,
        $C$1,
        'Supply plan_distributor-wise'!$C:$C,
        'Statewise-Plant Mix'!$A67)</f>
        <v>0</v>
      </c>
      <c r="L67" s="619">
        <f>SUMIFS('Supply plan_distributor-wise'!BX:BX,
        'Supply plan_distributor-wise'!EI:EI,
        $C$1,
        'Supply plan_distributor-wise'!$C:$C,
        'Statewise-Plant Mix'!$A67)</f>
        <v>0</v>
      </c>
      <c r="M67" s="619">
        <f>SUMIFS('Supply plan_distributor-wise'!BY:BY,
        'Supply plan_distributor-wise'!EJ:EJ,
        $C$1,
        'Supply plan_distributor-wise'!$C:$C,
        'Statewise-Plant Mix'!$A67)</f>
        <v>0</v>
      </c>
      <c r="N67" s="620">
        <f>SUMIFS('Supply plan_distributor-wise'!BZ:BZ,
        'Supply plan_distributor-wise'!EK:EK,
        $C$1,
        'Supply plan_distributor-wise'!$C:$C,
        'Statewise-Plant Mix'!$A67)</f>
        <v>0</v>
      </c>
    </row>
    <row r="68" spans="1:14">
      <c r="A68" s="660" t="str">
        <v>Total MAHARASHTRA</v>
      </c>
      <c r="B68" s="661" t="str">
        <f t="shared" si="0"/>
        <v/>
      </c>
      <c r="C68" s="596">
        <f>SUM(C63:C67)</f>
        <v>0</v>
      </c>
      <c r="D68" s="597">
        <f>SUM(D63:D67)</f>
        <v>0</v>
      </c>
      <c r="E68" s="597">
        <f>SUM(E63:E67)</f>
        <v>0</v>
      </c>
      <c r="F68" s="597">
        <f>SUM(F63:F67)</f>
        <v>0</v>
      </c>
      <c r="G68" s="597">
        <f>SUM(G63:G67)</f>
        <v>0</v>
      </c>
      <c r="H68" s="597">
        <f>SUM(H63:H67)</f>
        <v>0</v>
      </c>
      <c r="I68" s="597">
        <f>SUM(I63:I67)</f>
        <v>0</v>
      </c>
      <c r="J68" s="597">
        <f>SUM(J63:J67)</f>
        <v>0</v>
      </c>
      <c r="K68" s="597">
        <f>SUM(K63:K67)</f>
        <v>0</v>
      </c>
      <c r="L68" s="597">
        <f>SUM(L63:L67)</f>
        <v>0</v>
      </c>
      <c r="M68" s="597">
        <f>SUM(M63:M67)</f>
        <v>0</v>
      </c>
      <c r="N68" s="598">
        <f>SUM(N63:N67)</f>
        <v>0</v>
      </c>
    </row>
    <row r="69" spans="1:14" ht="12.75">
      <c r="A69" s="644" t="str">
        <v>JHARKHAND</v>
      </c>
      <c r="B69" s="645" t="str">
        <f t="shared" si="0"/>
        <v xml:space="preserve">JSW One TMT (Fe 550) - Retail											</v>
      </c>
      <c r="C69" s="622">
        <f>SUMIFS('Supply plan_distributor-wise'!G:G,
        'Supply plan_distributor-wise'!CD:CD,
        $C$1,
        'Supply plan_distributor-wise'!$C:$C,
        'Statewise-Plant Mix'!$A69)</f>
        <v>0</v>
      </c>
      <c r="D69" s="593">
        <f>SUMIFS('Supply plan_distributor-wise'!H:H,
        'Supply plan_distributor-wise'!CE:CE,
        $C$1,
        'Supply plan_distributor-wise'!$C:$C,
        'Statewise-Plant Mix'!$A69)</f>
        <v>0</v>
      </c>
      <c r="E69" s="593">
        <f>SUMIFS('Supply plan_distributor-wise'!I:I,
        'Supply plan_distributor-wise'!CF:CF,
        $C$1,
        'Supply plan_distributor-wise'!$C:$C,
        'Statewise-Plant Mix'!$A69)</f>
        <v>0</v>
      </c>
      <c r="F69" s="593">
        <f>SUMIFS('Supply plan_distributor-wise'!J:J,
        'Supply plan_distributor-wise'!CG:CG,
        $C$1,
        'Supply plan_distributor-wise'!$C:$C,
        'Statewise-Plant Mix'!$A69)</f>
        <v>0</v>
      </c>
      <c r="G69" s="593">
        <f>SUMIFS('Supply plan_distributor-wise'!K:K,
        'Supply plan_distributor-wise'!CH:CH,
        $C$1,
        'Supply plan_distributor-wise'!$C:$C,
        'Statewise-Plant Mix'!$A69)</f>
        <v>0</v>
      </c>
      <c r="H69" s="593">
        <f>SUMIFS('Supply plan_distributor-wise'!L:L,
        'Supply plan_distributor-wise'!CI:CI,
        $C$1,
        'Supply plan_distributor-wise'!$C:$C,
        'Statewise-Plant Mix'!$A69)</f>
        <v>0</v>
      </c>
      <c r="I69" s="593">
        <f>SUMIFS('Supply plan_distributor-wise'!M:M,
        'Supply plan_distributor-wise'!CJ:CJ,
        $C$1,
        'Supply plan_distributor-wise'!$C:$C,
        'Statewise-Plant Mix'!$A69)</f>
        <v>0</v>
      </c>
      <c r="J69" s="593">
        <f>SUMIFS('Supply plan_distributor-wise'!N:N,
        'Supply plan_distributor-wise'!CK:CK,
        $C$1,
        'Supply plan_distributor-wise'!$C:$C,
        'Statewise-Plant Mix'!$A69)</f>
        <v>0</v>
      </c>
      <c r="K69" s="593">
        <f>SUMIFS('Supply plan_distributor-wise'!O:O,
        'Supply plan_distributor-wise'!CL:CL,
        $C$1,
        'Supply plan_distributor-wise'!$C:$C,
        'Statewise-Plant Mix'!$A69)</f>
        <v>0</v>
      </c>
      <c r="L69" s="593">
        <f>SUMIFS('Supply plan_distributor-wise'!P:P,
        'Supply plan_distributor-wise'!CM:CM,
        $C$1,
        'Supply plan_distributor-wise'!$C:$C,
        'Statewise-Plant Mix'!$A69)</f>
        <v>0</v>
      </c>
      <c r="M69" s="593">
        <f>SUMIFS('Supply plan_distributor-wise'!Q:Q,
        'Supply plan_distributor-wise'!CN:CN,
        $C$1,
        'Supply plan_distributor-wise'!$C:$C,
        'Statewise-Plant Mix'!$A69)</f>
        <v>0</v>
      </c>
      <c r="N69" s="600">
        <f>SUMIFS('Supply plan_distributor-wise'!R:R,
        'Supply plan_distributor-wise'!CO:CO,
        $C$1,
        'Supply plan_distributor-wise'!$C:$C,
        'Statewise-Plant Mix'!$A69)</f>
        <v>0</v>
      </c>
    </row>
    <row r="70" spans="1:14" ht="12.75">
      <c r="A70" s="646" t="str">
        <v>JHARKHAND</v>
      </c>
      <c r="B70" s="647" t="str">
        <f t="shared" si="0"/>
        <v>One Helix (Fe 550) - Retail</v>
      </c>
      <c r="C70" s="623">
        <f>SUMIFS('Supply plan_distributor-wise'!V:V,
        'Supply plan_distributor-wise'!CP:CP,
        $C$1,
        'Supply plan_distributor-wise'!$C:$C,
        'Statewise-Plant Mix'!$A70)</f>
        <v>0</v>
      </c>
      <c r="D70" s="594">
        <f>SUMIFS('Supply plan_distributor-wise'!W:W,
        'Supply plan_distributor-wise'!CQ:CQ,
        $C$1,
        'Supply plan_distributor-wise'!$C:$C,
        'Statewise-Plant Mix'!$A70)</f>
        <v>0</v>
      </c>
      <c r="E70" s="594">
        <f>SUMIFS('Supply plan_distributor-wise'!X:X,
        'Supply plan_distributor-wise'!CR:CR,
        $C$1,
        'Supply plan_distributor-wise'!$C:$C,
        'Statewise-Plant Mix'!$A70)</f>
        <v>0</v>
      </c>
      <c r="F70" s="594">
        <f>SUMIFS('Supply plan_distributor-wise'!Y:Y,
        'Supply plan_distributor-wise'!CS:CS,
        $C$1,
        'Supply plan_distributor-wise'!$C:$C,
        'Statewise-Plant Mix'!$A70)</f>
        <v>0</v>
      </c>
      <c r="G70" s="594">
        <f>SUMIFS('Supply plan_distributor-wise'!Z:Z,
        'Supply plan_distributor-wise'!CT:CT,
        $C$1,
        'Supply plan_distributor-wise'!$C:$C,
        'Statewise-Plant Mix'!$A70)</f>
        <v>0</v>
      </c>
      <c r="H70" s="594">
        <f>SUMIFS('Supply plan_distributor-wise'!AA:AA,
        'Supply plan_distributor-wise'!CU:CU,
        $C$1,
        'Supply plan_distributor-wise'!$C:$C,
        'Statewise-Plant Mix'!$A70)</f>
        <v>0</v>
      </c>
      <c r="I70" s="594">
        <f>SUMIFS('Supply plan_distributor-wise'!AB:AB,
        'Supply plan_distributor-wise'!CV:CV,
        $C$1,
        'Supply plan_distributor-wise'!$C:$C,
        'Statewise-Plant Mix'!$A70)</f>
        <v>0</v>
      </c>
      <c r="J70" s="594">
        <f>SUMIFS('Supply plan_distributor-wise'!AC:AC,
        'Supply plan_distributor-wise'!CW:CW,
        $C$1,
        'Supply plan_distributor-wise'!$C:$C,
        'Statewise-Plant Mix'!$A70)</f>
        <v>0</v>
      </c>
      <c r="K70" s="594">
        <f>SUMIFS('Supply plan_distributor-wise'!AD:AD,
        'Supply plan_distributor-wise'!CX:CX,
        $C$1,
        'Supply plan_distributor-wise'!$C:$C,
        'Statewise-Plant Mix'!$A70)</f>
        <v>0</v>
      </c>
      <c r="L70" s="594">
        <f>SUMIFS('Supply plan_distributor-wise'!AE:AE,
        'Supply plan_distributor-wise'!CY:CY,
        $C$1,
        'Supply plan_distributor-wise'!$C:$C,
        'Statewise-Plant Mix'!$A70)</f>
        <v>0</v>
      </c>
      <c r="M70" s="594">
        <f>SUMIFS('Supply plan_distributor-wise'!AF:AF,
        'Supply plan_distributor-wise'!CZ:CZ,
        $C$1,
        'Supply plan_distributor-wise'!$C:$C,
        'Statewise-Plant Mix'!$A70)</f>
        <v>0</v>
      </c>
      <c r="N70" s="601">
        <f>SUMIFS('Supply plan_distributor-wise'!AG:AG,
        'Supply plan_distributor-wise'!DA:DA,
        $C$1,
        'Supply plan_distributor-wise'!$C:$C,
        'Statewise-Plant Mix'!$A70)</f>
        <v>0</v>
      </c>
    </row>
    <row r="71" spans="1:14" ht="12.75">
      <c r="A71" s="648" t="str">
        <v>JHARKHAND</v>
      </c>
      <c r="B71" s="649" t="str">
        <f t="shared" si="0"/>
        <v>JSW One TMT (Fe 550D) - Retail</v>
      </c>
      <c r="C71" s="624">
        <f>SUMIFS('Supply plan_distributor-wise'!AK:AK,
        'Supply plan_distributor-wise'!DB:DB,
        $C$1,
        'Supply plan_distributor-wise'!$C:$C,
        'Statewise-Plant Mix'!$A71)</f>
        <v>0</v>
      </c>
      <c r="D71" s="618">
        <f>SUMIFS('Supply plan_distributor-wise'!AL:AL,
        'Supply plan_distributor-wise'!DC:DC,
        $C$1,
        'Supply plan_distributor-wise'!$C:$C,
        'Statewise-Plant Mix'!$A71)</f>
        <v>0</v>
      </c>
      <c r="E71" s="618">
        <f>SUMIFS('Supply plan_distributor-wise'!AM:AM,
        'Supply plan_distributor-wise'!DD:DD,
        $C$1,
        'Supply plan_distributor-wise'!$C:$C,
        'Statewise-Plant Mix'!$A71)</f>
        <v>0</v>
      </c>
      <c r="F71" s="618">
        <f>SUMIFS('Supply plan_distributor-wise'!AN:AN,
        'Supply plan_distributor-wise'!DE:DE,
        $C$1,
        'Supply plan_distributor-wise'!$C:$C,
        'Statewise-Plant Mix'!$A71)</f>
        <v>0</v>
      </c>
      <c r="G71" s="618">
        <f>SUMIFS('Supply plan_distributor-wise'!AO:AO,
        'Supply plan_distributor-wise'!DF:DF,
        $C$1,
        'Supply plan_distributor-wise'!$C:$C,
        'Statewise-Plant Mix'!$A71)</f>
        <v>0</v>
      </c>
      <c r="H71" s="618">
        <f>SUMIFS('Supply plan_distributor-wise'!AP:AP,
        'Supply plan_distributor-wise'!DG:DG,
        $C$1,
        'Supply plan_distributor-wise'!$C:$C,
        'Statewise-Plant Mix'!$A71)</f>
        <v>0</v>
      </c>
      <c r="I71" s="618">
        <f>SUMIFS('Supply plan_distributor-wise'!AQ:AQ,
        'Supply plan_distributor-wise'!DH:DH,
        $C$1,
        'Supply plan_distributor-wise'!$C:$C,
        'Statewise-Plant Mix'!$A71)</f>
        <v>0</v>
      </c>
      <c r="J71" s="618">
        <f>SUMIFS('Supply plan_distributor-wise'!AR:AR,
        'Supply plan_distributor-wise'!DI:DI,
        $C$1,
        'Supply plan_distributor-wise'!$C:$C,
        'Statewise-Plant Mix'!$A71)</f>
        <v>0</v>
      </c>
      <c r="K71" s="618">
        <f>SUMIFS('Supply plan_distributor-wise'!AS:AS,
        'Supply plan_distributor-wise'!DJ:DJ,
        $C$1,
        'Supply plan_distributor-wise'!$C:$C,
        'Statewise-Plant Mix'!$A71)</f>
        <v>0</v>
      </c>
      <c r="L71" s="618">
        <f>SUMIFS('Supply plan_distributor-wise'!AT:AT,
        'Supply plan_distributor-wise'!DK:DK,
        $C$1,
        'Supply plan_distributor-wise'!$C:$C,
        'Statewise-Plant Mix'!$A71)</f>
        <v>0</v>
      </c>
      <c r="M71" s="618">
        <f>SUMIFS('Supply plan_distributor-wise'!AU:AU,
        'Supply plan_distributor-wise'!DL:DL,
        $C$1,
        'Supply plan_distributor-wise'!$C:$C,
        'Statewise-Plant Mix'!$A71)</f>
        <v>0</v>
      </c>
      <c r="N71" s="621">
        <f>SUMIFS('Supply plan_distributor-wise'!AV:AV,
        'Supply plan_distributor-wise'!DM:DM,
        $C$1,
        'Supply plan_distributor-wise'!$C:$C,
        'Statewise-Plant Mix'!$A71)</f>
        <v>0</v>
      </c>
    </row>
    <row r="72" spans="1:14" ht="12.75">
      <c r="A72" s="650" t="str">
        <v>JHARKHAND</v>
      </c>
      <c r="B72" s="651" t="str">
        <f t="shared" si="0"/>
        <v>JSW One TMT (Fe 550) - Projects</v>
      </c>
      <c r="C72" s="625">
        <f>SUMIFS('Supply plan_distributor-wise'!AZ:AZ,
        'Supply plan_distributor-wise'!DN:DN,
        $C$1,
        'Supply plan_distributor-wise'!$C:$C,
        'Statewise-Plant Mix'!$A72)</f>
        <v>0</v>
      </c>
      <c r="D72" s="595">
        <f>SUMIFS('Supply plan_distributor-wise'!BA:BA,
        'Supply plan_distributor-wise'!DO:DO,
        $C$1,
        'Supply plan_distributor-wise'!$C:$C,
        'Statewise-Plant Mix'!$A72)</f>
        <v>0</v>
      </c>
      <c r="E72" s="595">
        <f>SUMIFS('Supply plan_distributor-wise'!BB:BB,
        'Supply plan_distributor-wise'!DP:DP,
        $C$1,
        'Supply plan_distributor-wise'!$C:$C,
        'Statewise-Plant Mix'!$A72)</f>
        <v>0</v>
      </c>
      <c r="F72" s="595">
        <f>SUMIFS('Supply plan_distributor-wise'!BC:BC,
        'Supply plan_distributor-wise'!DQ:DQ,
        $C$1,
        'Supply plan_distributor-wise'!$C:$C,
        'Statewise-Plant Mix'!$A72)</f>
        <v>0</v>
      </c>
      <c r="G72" s="595">
        <f>SUMIFS('Supply plan_distributor-wise'!BD:BD,
        'Supply plan_distributor-wise'!DR:DR,
        $C$1,
        'Supply plan_distributor-wise'!$C:$C,
        'Statewise-Plant Mix'!$A72)</f>
        <v>0</v>
      </c>
      <c r="H72" s="595">
        <f>SUMIFS('Supply plan_distributor-wise'!BE:BE,
        'Supply plan_distributor-wise'!DS:DS,
        $C$1,
        'Supply plan_distributor-wise'!$C:$C,
        'Statewise-Plant Mix'!$A72)</f>
        <v>0</v>
      </c>
      <c r="I72" s="595">
        <f>SUMIFS('Supply plan_distributor-wise'!BF:BF,
        'Supply plan_distributor-wise'!DT:DT,
        $C$1,
        'Supply plan_distributor-wise'!$C:$C,
        'Statewise-Plant Mix'!$A72)</f>
        <v>0</v>
      </c>
      <c r="J72" s="595">
        <f>SUMIFS('Supply plan_distributor-wise'!BG:BG,
        'Supply plan_distributor-wise'!DU:DU,
        $C$1,
        'Supply plan_distributor-wise'!$C:$C,
        'Statewise-Plant Mix'!$A72)</f>
        <v>0</v>
      </c>
      <c r="K72" s="595">
        <f>SUMIFS('Supply plan_distributor-wise'!BH:BH,
        'Supply plan_distributor-wise'!DV:DV,
        $C$1,
        'Supply plan_distributor-wise'!$C:$C,
        'Statewise-Plant Mix'!$A72)</f>
        <v>0</v>
      </c>
      <c r="L72" s="595">
        <f>SUMIFS('Supply plan_distributor-wise'!BI:BI,
        'Supply plan_distributor-wise'!DW:DW,
        $C$1,
        'Supply plan_distributor-wise'!$C:$C,
        'Statewise-Plant Mix'!$A72)</f>
        <v>0</v>
      </c>
      <c r="M72" s="595">
        <f>SUMIFS('Supply plan_distributor-wise'!BJ:BJ,
        'Supply plan_distributor-wise'!DX:DX,
        $C$1,
        'Supply plan_distributor-wise'!$C:$C,
        'Statewise-Plant Mix'!$A72)</f>
        <v>0</v>
      </c>
      <c r="N72" s="603">
        <f>SUMIFS('Supply plan_distributor-wise'!BK:BK,
        'Supply plan_distributor-wise'!DY:DY,
        $C$1,
        'Supply plan_distributor-wise'!$C:$C,
        'Statewise-Plant Mix'!$A72)</f>
        <v>0</v>
      </c>
    </row>
    <row r="73" spans="1:14" ht="12.75">
      <c r="A73" s="658" t="str">
        <v>JHARKHAND</v>
      </c>
      <c r="B73" s="659" t="str">
        <f t="shared" si="0"/>
        <v>JSW One TMT (Fe 550D) - Projects</v>
      </c>
      <c r="C73" s="626">
        <f>SUMIFS('Supply plan_distributor-wise'!BO:BO,
        'Supply plan_distributor-wise'!DZ:DZ,
        $C$1,
        'Supply plan_distributor-wise'!$C:$C,
        'Statewise-Plant Mix'!$A73)</f>
        <v>0</v>
      </c>
      <c r="D73" s="619">
        <f>SUMIFS('Supply plan_distributor-wise'!BP:BP,
        'Supply plan_distributor-wise'!EA:EA,
        $C$1,
        'Supply plan_distributor-wise'!$C:$C,
        'Statewise-Plant Mix'!$A73)</f>
        <v>0</v>
      </c>
      <c r="E73" s="619">
        <f>SUMIFS('Supply plan_distributor-wise'!BQ:BQ,
        'Supply plan_distributor-wise'!EB:EB,
        $C$1,
        'Supply plan_distributor-wise'!$C:$C,
        'Statewise-Plant Mix'!$A73)</f>
        <v>0</v>
      </c>
      <c r="F73" s="619">
        <f>SUMIFS('Supply plan_distributor-wise'!BR:BR,
        'Supply plan_distributor-wise'!EC:EC,
        $C$1,
        'Supply plan_distributor-wise'!$C:$C,
        'Statewise-Plant Mix'!$A73)</f>
        <v>0</v>
      </c>
      <c r="G73" s="619">
        <f>SUMIFS('Supply plan_distributor-wise'!BS:BS,
        'Supply plan_distributor-wise'!ED:ED,
        $C$1,
        'Supply plan_distributor-wise'!$C:$C,
        'Statewise-Plant Mix'!$A73)</f>
        <v>0</v>
      </c>
      <c r="H73" s="619">
        <f>SUMIFS('Supply plan_distributor-wise'!BT:BT,
        'Supply plan_distributor-wise'!EE:EE,
        $C$1,
        'Supply plan_distributor-wise'!$C:$C,
        'Statewise-Plant Mix'!$A73)</f>
        <v>0</v>
      </c>
      <c r="I73" s="619">
        <f>SUMIFS('Supply plan_distributor-wise'!BU:BU,
        'Supply plan_distributor-wise'!EF:EF,
        $C$1,
        'Supply plan_distributor-wise'!$C:$C,
        'Statewise-Plant Mix'!$A73)</f>
        <v>0</v>
      </c>
      <c r="J73" s="619">
        <f>SUMIFS('Supply plan_distributor-wise'!BV:BV,
        'Supply plan_distributor-wise'!EG:EG,
        $C$1,
        'Supply plan_distributor-wise'!$C:$C,
        'Statewise-Plant Mix'!$A73)</f>
        <v>0</v>
      </c>
      <c r="K73" s="619">
        <f>SUMIFS('Supply plan_distributor-wise'!BW:BW,
        'Supply plan_distributor-wise'!EH:EH,
        $C$1,
        'Supply plan_distributor-wise'!$C:$C,
        'Statewise-Plant Mix'!$A73)</f>
        <v>0</v>
      </c>
      <c r="L73" s="619">
        <f>SUMIFS('Supply plan_distributor-wise'!BX:BX,
        'Supply plan_distributor-wise'!EI:EI,
        $C$1,
        'Supply plan_distributor-wise'!$C:$C,
        'Statewise-Plant Mix'!$A73)</f>
        <v>0</v>
      </c>
      <c r="M73" s="619">
        <f>SUMIFS('Supply plan_distributor-wise'!BY:BY,
        'Supply plan_distributor-wise'!EJ:EJ,
        $C$1,
        'Supply plan_distributor-wise'!$C:$C,
        'Statewise-Plant Mix'!$A73)</f>
        <v>0</v>
      </c>
      <c r="N73" s="620">
        <f>SUMIFS('Supply plan_distributor-wise'!BZ:BZ,
        'Supply plan_distributor-wise'!EK:EK,
        $C$1,
        'Supply plan_distributor-wise'!$C:$C,
        'Statewise-Plant Mix'!$A73)</f>
        <v>0</v>
      </c>
    </row>
    <row r="74" spans="1:14">
      <c r="A74" s="660" t="str">
        <v>Total JHARKHAND</v>
      </c>
      <c r="B74" s="661" t="str">
        <f t="shared" ref="B74:B116" si="1">IF(B68="","",B68)</f>
        <v/>
      </c>
      <c r="C74" s="596">
        <f>SUM(C69:C73)</f>
        <v>0</v>
      </c>
      <c r="D74" s="597">
        <f>SUM(D69:D73)</f>
        <v>0</v>
      </c>
      <c r="E74" s="597">
        <f>SUM(E69:E73)</f>
        <v>0</v>
      </c>
      <c r="F74" s="597">
        <f>SUM(F69:F73)</f>
        <v>0</v>
      </c>
      <c r="G74" s="597">
        <f>SUM(G69:G73)</f>
        <v>0</v>
      </c>
      <c r="H74" s="597">
        <f>SUM(H69:H73)</f>
        <v>0</v>
      </c>
      <c r="I74" s="597">
        <f>SUM(I69:I73)</f>
        <v>0</v>
      </c>
      <c r="J74" s="597">
        <f>SUM(J69:J73)</f>
        <v>0</v>
      </c>
      <c r="K74" s="597">
        <f>SUM(K69:K73)</f>
        <v>0</v>
      </c>
      <c r="L74" s="597">
        <f>SUM(L69:L73)</f>
        <v>0</v>
      </c>
      <c r="M74" s="597">
        <f>SUM(M69:M73)</f>
        <v>0</v>
      </c>
      <c r="N74" s="598">
        <f>SUM(N69:N73)</f>
        <v>0</v>
      </c>
    </row>
    <row r="75" spans="1:14" ht="12.75">
      <c r="A75" s="644" t="str">
        <v>WEST BENGAL</v>
      </c>
      <c r="B75" s="645" t="str">
        <f t="shared" si="1"/>
        <v xml:space="preserve">JSW One TMT (Fe 550) - Retail											</v>
      </c>
      <c r="C75" s="622">
        <f>SUMIFS('Supply plan_distributor-wise'!G:G,
        'Supply plan_distributor-wise'!CD:CD,
        $C$1,
        'Supply plan_distributor-wise'!$C:$C,
        'Statewise-Plant Mix'!$A75)</f>
        <v>0</v>
      </c>
      <c r="D75" s="593">
        <f>SUMIFS('Supply plan_distributor-wise'!H:H,
        'Supply plan_distributor-wise'!CE:CE,
        $C$1,
        'Supply plan_distributor-wise'!$C:$C,
        'Statewise-Plant Mix'!$A75)</f>
        <v>0</v>
      </c>
      <c r="E75" s="593">
        <f>SUMIFS('Supply plan_distributor-wise'!I:I,
        'Supply plan_distributor-wise'!CF:CF,
        $C$1,
        'Supply plan_distributor-wise'!$C:$C,
        'Statewise-Plant Mix'!$A75)</f>
        <v>0</v>
      </c>
      <c r="F75" s="593">
        <f>SUMIFS('Supply plan_distributor-wise'!J:J,
        'Supply plan_distributor-wise'!CG:CG,
        $C$1,
        'Supply plan_distributor-wise'!$C:$C,
        'Statewise-Plant Mix'!$A75)</f>
        <v>0</v>
      </c>
      <c r="G75" s="593">
        <f>SUMIFS('Supply plan_distributor-wise'!K:K,
        'Supply plan_distributor-wise'!CH:CH,
        $C$1,
        'Supply plan_distributor-wise'!$C:$C,
        'Statewise-Plant Mix'!$A75)</f>
        <v>0</v>
      </c>
      <c r="H75" s="593">
        <f>SUMIFS('Supply plan_distributor-wise'!L:L,
        'Supply plan_distributor-wise'!CI:CI,
        $C$1,
        'Supply plan_distributor-wise'!$C:$C,
        'Statewise-Plant Mix'!$A75)</f>
        <v>0</v>
      </c>
      <c r="I75" s="593">
        <f>SUMIFS('Supply plan_distributor-wise'!M:M,
        'Supply plan_distributor-wise'!CJ:CJ,
        $C$1,
        'Supply plan_distributor-wise'!$C:$C,
        'Statewise-Plant Mix'!$A75)</f>
        <v>0</v>
      </c>
      <c r="J75" s="593">
        <f>SUMIFS('Supply plan_distributor-wise'!N:N,
        'Supply plan_distributor-wise'!CK:CK,
        $C$1,
        'Supply plan_distributor-wise'!$C:$C,
        'Statewise-Plant Mix'!$A75)</f>
        <v>0</v>
      </c>
      <c r="K75" s="593">
        <f>SUMIFS('Supply plan_distributor-wise'!O:O,
        'Supply plan_distributor-wise'!CL:CL,
        $C$1,
        'Supply plan_distributor-wise'!$C:$C,
        'Statewise-Plant Mix'!$A75)</f>
        <v>0</v>
      </c>
      <c r="L75" s="593">
        <f>SUMIFS('Supply plan_distributor-wise'!P:P,
        'Supply plan_distributor-wise'!CM:CM,
        $C$1,
        'Supply plan_distributor-wise'!$C:$C,
        'Statewise-Plant Mix'!$A75)</f>
        <v>0</v>
      </c>
      <c r="M75" s="593">
        <f>SUMIFS('Supply plan_distributor-wise'!Q:Q,
        'Supply plan_distributor-wise'!CN:CN,
        $C$1,
        'Supply plan_distributor-wise'!$C:$C,
        'Statewise-Plant Mix'!$A75)</f>
        <v>0</v>
      </c>
      <c r="N75" s="600">
        <f>SUMIFS('Supply plan_distributor-wise'!R:R,
        'Supply plan_distributor-wise'!CO:CO,
        $C$1,
        'Supply plan_distributor-wise'!$C:$C,
        'Statewise-Plant Mix'!$A75)</f>
        <v>0</v>
      </c>
    </row>
    <row r="76" spans="1:14" ht="12.75">
      <c r="A76" s="646" t="str">
        <v>WEST BENGAL</v>
      </c>
      <c r="B76" s="647" t="str">
        <f t="shared" si="1"/>
        <v>One Helix (Fe 550) - Retail</v>
      </c>
      <c r="C76" s="623">
        <f>SUMIFS('Supply plan_distributor-wise'!V:V,
        'Supply plan_distributor-wise'!CP:CP,
        $C$1,
        'Supply plan_distributor-wise'!$C:$C,
        'Statewise-Plant Mix'!$A76)</f>
        <v>0</v>
      </c>
      <c r="D76" s="594">
        <f>SUMIFS('Supply plan_distributor-wise'!W:W,
        'Supply plan_distributor-wise'!CQ:CQ,
        $C$1,
        'Supply plan_distributor-wise'!$C:$C,
        'Statewise-Plant Mix'!$A76)</f>
        <v>0</v>
      </c>
      <c r="E76" s="594">
        <f>SUMIFS('Supply plan_distributor-wise'!X:X,
        'Supply plan_distributor-wise'!CR:CR,
        $C$1,
        'Supply plan_distributor-wise'!$C:$C,
        'Statewise-Plant Mix'!$A76)</f>
        <v>0</v>
      </c>
      <c r="F76" s="594">
        <f>SUMIFS('Supply plan_distributor-wise'!Y:Y,
        'Supply plan_distributor-wise'!CS:CS,
        $C$1,
        'Supply plan_distributor-wise'!$C:$C,
        'Statewise-Plant Mix'!$A76)</f>
        <v>0</v>
      </c>
      <c r="G76" s="594">
        <f>SUMIFS('Supply plan_distributor-wise'!Z:Z,
        'Supply plan_distributor-wise'!CT:CT,
        $C$1,
        'Supply plan_distributor-wise'!$C:$C,
        'Statewise-Plant Mix'!$A76)</f>
        <v>0</v>
      </c>
      <c r="H76" s="594">
        <f>SUMIFS('Supply plan_distributor-wise'!AA:AA,
        'Supply plan_distributor-wise'!CU:CU,
        $C$1,
        'Supply plan_distributor-wise'!$C:$C,
        'Statewise-Plant Mix'!$A76)</f>
        <v>0</v>
      </c>
      <c r="I76" s="594">
        <f>SUMIFS('Supply plan_distributor-wise'!AB:AB,
        'Supply plan_distributor-wise'!CV:CV,
        $C$1,
        'Supply plan_distributor-wise'!$C:$C,
        'Statewise-Plant Mix'!$A76)</f>
        <v>0</v>
      </c>
      <c r="J76" s="594">
        <f>SUMIFS('Supply plan_distributor-wise'!AC:AC,
        'Supply plan_distributor-wise'!CW:CW,
        $C$1,
        'Supply plan_distributor-wise'!$C:$C,
        'Statewise-Plant Mix'!$A76)</f>
        <v>0</v>
      </c>
      <c r="K76" s="594">
        <f>SUMIFS('Supply plan_distributor-wise'!AD:AD,
        'Supply plan_distributor-wise'!CX:CX,
        $C$1,
        'Supply plan_distributor-wise'!$C:$C,
        'Statewise-Plant Mix'!$A76)</f>
        <v>0</v>
      </c>
      <c r="L76" s="594">
        <f>SUMIFS('Supply plan_distributor-wise'!AE:AE,
        'Supply plan_distributor-wise'!CY:CY,
        $C$1,
        'Supply plan_distributor-wise'!$C:$C,
        'Statewise-Plant Mix'!$A76)</f>
        <v>0</v>
      </c>
      <c r="M76" s="594">
        <f>SUMIFS('Supply plan_distributor-wise'!AF:AF,
        'Supply plan_distributor-wise'!CZ:CZ,
        $C$1,
        'Supply plan_distributor-wise'!$C:$C,
        'Statewise-Plant Mix'!$A76)</f>
        <v>0</v>
      </c>
      <c r="N76" s="601">
        <f>SUMIFS('Supply plan_distributor-wise'!AG:AG,
        'Supply plan_distributor-wise'!DA:DA,
        $C$1,
        'Supply plan_distributor-wise'!$C:$C,
        'Statewise-Plant Mix'!$A76)</f>
        <v>0</v>
      </c>
    </row>
    <row r="77" spans="1:14" ht="12.75">
      <c r="A77" s="648" t="str">
        <v>WEST BENGAL</v>
      </c>
      <c r="B77" s="649" t="str">
        <f t="shared" si="1"/>
        <v>JSW One TMT (Fe 550D) - Retail</v>
      </c>
      <c r="C77" s="624">
        <f>SUMIFS('Supply plan_distributor-wise'!AK:AK,
        'Supply plan_distributor-wise'!DB:DB,
        $C$1,
        'Supply plan_distributor-wise'!$C:$C,
        'Statewise-Plant Mix'!$A77)</f>
        <v>0</v>
      </c>
      <c r="D77" s="618">
        <f>SUMIFS('Supply plan_distributor-wise'!AL:AL,
        'Supply plan_distributor-wise'!DC:DC,
        $C$1,
        'Supply plan_distributor-wise'!$C:$C,
        'Statewise-Plant Mix'!$A77)</f>
        <v>0</v>
      </c>
      <c r="E77" s="618">
        <f>SUMIFS('Supply plan_distributor-wise'!AM:AM,
        'Supply plan_distributor-wise'!DD:DD,
        $C$1,
        'Supply plan_distributor-wise'!$C:$C,
        'Statewise-Plant Mix'!$A77)</f>
        <v>0</v>
      </c>
      <c r="F77" s="618">
        <f>SUMIFS('Supply plan_distributor-wise'!AN:AN,
        'Supply plan_distributor-wise'!DE:DE,
        $C$1,
        'Supply plan_distributor-wise'!$C:$C,
        'Statewise-Plant Mix'!$A77)</f>
        <v>0</v>
      </c>
      <c r="G77" s="618">
        <f>SUMIFS('Supply plan_distributor-wise'!AO:AO,
        'Supply plan_distributor-wise'!DF:DF,
        $C$1,
        'Supply plan_distributor-wise'!$C:$C,
        'Statewise-Plant Mix'!$A77)</f>
        <v>0</v>
      </c>
      <c r="H77" s="618">
        <f>SUMIFS('Supply plan_distributor-wise'!AP:AP,
        'Supply plan_distributor-wise'!DG:DG,
        $C$1,
        'Supply plan_distributor-wise'!$C:$C,
        'Statewise-Plant Mix'!$A77)</f>
        <v>0</v>
      </c>
      <c r="I77" s="618">
        <f>SUMIFS('Supply plan_distributor-wise'!AQ:AQ,
        'Supply plan_distributor-wise'!DH:DH,
        $C$1,
        'Supply plan_distributor-wise'!$C:$C,
        'Statewise-Plant Mix'!$A77)</f>
        <v>0</v>
      </c>
      <c r="J77" s="618">
        <f>SUMIFS('Supply plan_distributor-wise'!AR:AR,
        'Supply plan_distributor-wise'!DI:DI,
        $C$1,
        'Supply plan_distributor-wise'!$C:$C,
        'Statewise-Plant Mix'!$A77)</f>
        <v>0</v>
      </c>
      <c r="K77" s="618">
        <f>SUMIFS('Supply plan_distributor-wise'!AS:AS,
        'Supply plan_distributor-wise'!DJ:DJ,
        $C$1,
        'Supply plan_distributor-wise'!$C:$C,
        'Statewise-Plant Mix'!$A77)</f>
        <v>0</v>
      </c>
      <c r="L77" s="618">
        <f>SUMIFS('Supply plan_distributor-wise'!AT:AT,
        'Supply plan_distributor-wise'!DK:DK,
        $C$1,
        'Supply plan_distributor-wise'!$C:$C,
        'Statewise-Plant Mix'!$A77)</f>
        <v>0</v>
      </c>
      <c r="M77" s="618">
        <f>SUMIFS('Supply plan_distributor-wise'!AU:AU,
        'Supply plan_distributor-wise'!DL:DL,
        $C$1,
        'Supply plan_distributor-wise'!$C:$C,
        'Statewise-Plant Mix'!$A77)</f>
        <v>0</v>
      </c>
      <c r="N77" s="621">
        <f>SUMIFS('Supply plan_distributor-wise'!AV:AV,
        'Supply plan_distributor-wise'!DM:DM,
        $C$1,
        'Supply plan_distributor-wise'!$C:$C,
        'Statewise-Plant Mix'!$A77)</f>
        <v>0</v>
      </c>
    </row>
    <row r="78" spans="1:14" ht="12.75">
      <c r="A78" s="650" t="str">
        <v>WEST BENGAL</v>
      </c>
      <c r="B78" s="651" t="str">
        <f t="shared" si="1"/>
        <v>JSW One TMT (Fe 550) - Projects</v>
      </c>
      <c r="C78" s="625">
        <f>SUMIFS('Supply plan_distributor-wise'!AZ:AZ,
        'Supply plan_distributor-wise'!DN:DN,
        $C$1,
        'Supply plan_distributor-wise'!$C:$C,
        'Statewise-Plant Mix'!$A78)</f>
        <v>0</v>
      </c>
      <c r="D78" s="595">
        <f>SUMIFS('Supply plan_distributor-wise'!BA:BA,
        'Supply plan_distributor-wise'!DO:DO,
        $C$1,
        'Supply plan_distributor-wise'!$C:$C,
        'Statewise-Plant Mix'!$A78)</f>
        <v>0</v>
      </c>
      <c r="E78" s="595">
        <f>SUMIFS('Supply plan_distributor-wise'!BB:BB,
        'Supply plan_distributor-wise'!DP:DP,
        $C$1,
        'Supply plan_distributor-wise'!$C:$C,
        'Statewise-Plant Mix'!$A78)</f>
        <v>0</v>
      </c>
      <c r="F78" s="595">
        <f>SUMIFS('Supply plan_distributor-wise'!BC:BC,
        'Supply plan_distributor-wise'!DQ:DQ,
        $C$1,
        'Supply plan_distributor-wise'!$C:$C,
        'Statewise-Plant Mix'!$A78)</f>
        <v>0</v>
      </c>
      <c r="G78" s="595">
        <f>SUMIFS('Supply plan_distributor-wise'!BD:BD,
        'Supply plan_distributor-wise'!DR:DR,
        $C$1,
        'Supply plan_distributor-wise'!$C:$C,
        'Statewise-Plant Mix'!$A78)</f>
        <v>0</v>
      </c>
      <c r="H78" s="595">
        <f>SUMIFS('Supply plan_distributor-wise'!BE:BE,
        'Supply plan_distributor-wise'!DS:DS,
        $C$1,
        'Supply plan_distributor-wise'!$C:$C,
        'Statewise-Plant Mix'!$A78)</f>
        <v>0</v>
      </c>
      <c r="I78" s="595">
        <f>SUMIFS('Supply plan_distributor-wise'!BF:BF,
        'Supply plan_distributor-wise'!DT:DT,
        $C$1,
        'Supply plan_distributor-wise'!$C:$C,
        'Statewise-Plant Mix'!$A78)</f>
        <v>0</v>
      </c>
      <c r="J78" s="595">
        <f>SUMIFS('Supply plan_distributor-wise'!BG:BG,
        'Supply plan_distributor-wise'!DU:DU,
        $C$1,
        'Supply plan_distributor-wise'!$C:$C,
        'Statewise-Plant Mix'!$A78)</f>
        <v>0</v>
      </c>
      <c r="K78" s="595">
        <f>SUMIFS('Supply plan_distributor-wise'!BH:BH,
        'Supply plan_distributor-wise'!DV:DV,
        $C$1,
        'Supply plan_distributor-wise'!$C:$C,
        'Statewise-Plant Mix'!$A78)</f>
        <v>0</v>
      </c>
      <c r="L78" s="595">
        <f>SUMIFS('Supply plan_distributor-wise'!BI:BI,
        'Supply plan_distributor-wise'!DW:DW,
        $C$1,
        'Supply plan_distributor-wise'!$C:$C,
        'Statewise-Plant Mix'!$A78)</f>
        <v>0</v>
      </c>
      <c r="M78" s="595">
        <f>SUMIFS('Supply plan_distributor-wise'!BJ:BJ,
        'Supply plan_distributor-wise'!DX:DX,
        $C$1,
        'Supply plan_distributor-wise'!$C:$C,
        'Statewise-Plant Mix'!$A78)</f>
        <v>0</v>
      </c>
      <c r="N78" s="603">
        <f>SUMIFS('Supply plan_distributor-wise'!BK:BK,
        'Supply plan_distributor-wise'!DY:DY,
        $C$1,
        'Supply plan_distributor-wise'!$C:$C,
        'Statewise-Plant Mix'!$A78)</f>
        <v>0</v>
      </c>
    </row>
    <row r="79" spans="1:14" ht="12.75">
      <c r="A79" s="658" t="str">
        <v>WEST BENGAL</v>
      </c>
      <c r="B79" s="659" t="str">
        <f t="shared" si="1"/>
        <v>JSW One TMT (Fe 550D) - Projects</v>
      </c>
      <c r="C79" s="626">
        <f>SUMIFS('Supply plan_distributor-wise'!BO:BO,
        'Supply plan_distributor-wise'!DZ:DZ,
        $C$1,
        'Supply plan_distributor-wise'!$C:$C,
        'Statewise-Plant Mix'!$A79)</f>
        <v>0</v>
      </c>
      <c r="D79" s="619">
        <f>SUMIFS('Supply plan_distributor-wise'!BP:BP,
        'Supply plan_distributor-wise'!EA:EA,
        $C$1,
        'Supply plan_distributor-wise'!$C:$C,
        'Statewise-Plant Mix'!$A79)</f>
        <v>0</v>
      </c>
      <c r="E79" s="619">
        <f>SUMIFS('Supply plan_distributor-wise'!BQ:BQ,
        'Supply plan_distributor-wise'!EB:EB,
        $C$1,
        'Supply plan_distributor-wise'!$C:$C,
        'Statewise-Plant Mix'!$A79)</f>
        <v>0</v>
      </c>
      <c r="F79" s="619">
        <f>SUMIFS('Supply plan_distributor-wise'!BR:BR,
        'Supply plan_distributor-wise'!EC:EC,
        $C$1,
        'Supply plan_distributor-wise'!$C:$C,
        'Statewise-Plant Mix'!$A79)</f>
        <v>0</v>
      </c>
      <c r="G79" s="619">
        <f>SUMIFS('Supply plan_distributor-wise'!BS:BS,
        'Supply plan_distributor-wise'!ED:ED,
        $C$1,
        'Supply plan_distributor-wise'!$C:$C,
        'Statewise-Plant Mix'!$A79)</f>
        <v>0</v>
      </c>
      <c r="H79" s="619">
        <f>SUMIFS('Supply plan_distributor-wise'!BT:BT,
        'Supply plan_distributor-wise'!EE:EE,
        $C$1,
        'Supply plan_distributor-wise'!$C:$C,
        'Statewise-Plant Mix'!$A79)</f>
        <v>0</v>
      </c>
      <c r="I79" s="619">
        <f>SUMIFS('Supply plan_distributor-wise'!BU:BU,
        'Supply plan_distributor-wise'!EF:EF,
        $C$1,
        'Supply plan_distributor-wise'!$C:$C,
        'Statewise-Plant Mix'!$A79)</f>
        <v>0</v>
      </c>
      <c r="J79" s="619">
        <f>SUMIFS('Supply plan_distributor-wise'!BV:BV,
        'Supply plan_distributor-wise'!EG:EG,
        $C$1,
        'Supply plan_distributor-wise'!$C:$C,
        'Statewise-Plant Mix'!$A79)</f>
        <v>0</v>
      </c>
      <c r="K79" s="619">
        <f>SUMIFS('Supply plan_distributor-wise'!BW:BW,
        'Supply plan_distributor-wise'!EH:EH,
        $C$1,
        'Supply plan_distributor-wise'!$C:$C,
        'Statewise-Plant Mix'!$A79)</f>
        <v>0</v>
      </c>
      <c r="L79" s="619">
        <f>SUMIFS('Supply plan_distributor-wise'!BX:BX,
        'Supply plan_distributor-wise'!EI:EI,
        $C$1,
        'Supply plan_distributor-wise'!$C:$C,
        'Statewise-Plant Mix'!$A79)</f>
        <v>0</v>
      </c>
      <c r="M79" s="619">
        <f>SUMIFS('Supply plan_distributor-wise'!BY:BY,
        'Supply plan_distributor-wise'!EJ:EJ,
        $C$1,
        'Supply plan_distributor-wise'!$C:$C,
        'Statewise-Plant Mix'!$A79)</f>
        <v>0</v>
      </c>
      <c r="N79" s="620">
        <f>SUMIFS('Supply plan_distributor-wise'!BZ:BZ,
        'Supply plan_distributor-wise'!EK:EK,
        $C$1,
        'Supply plan_distributor-wise'!$C:$C,
        'Statewise-Plant Mix'!$A79)</f>
        <v>0</v>
      </c>
    </row>
    <row r="80" spans="1:14">
      <c r="A80" s="660" t="str">
        <v>Total WEST BENGAL</v>
      </c>
      <c r="B80" s="661" t="str">
        <f t="shared" si="1"/>
        <v/>
      </c>
      <c r="C80" s="596">
        <f>SUM(C75:C79)</f>
        <v>0</v>
      </c>
      <c r="D80" s="597">
        <f>SUM(D75:D79)</f>
        <v>0</v>
      </c>
      <c r="E80" s="597">
        <f>SUM(E75:E79)</f>
        <v>0</v>
      </c>
      <c r="F80" s="597">
        <f>SUM(F75:F79)</f>
        <v>0</v>
      </c>
      <c r="G80" s="597">
        <f>SUM(G75:G79)</f>
        <v>0</v>
      </c>
      <c r="H80" s="597">
        <f>SUM(H75:H79)</f>
        <v>0</v>
      </c>
      <c r="I80" s="597">
        <f>SUM(I75:I79)</f>
        <v>0</v>
      </c>
      <c r="J80" s="597">
        <f>SUM(J75:J79)</f>
        <v>0</v>
      </c>
      <c r="K80" s="597">
        <f>SUM(K75:K79)</f>
        <v>0</v>
      </c>
      <c r="L80" s="597">
        <f>SUM(L75:L79)</f>
        <v>0</v>
      </c>
      <c r="M80" s="597">
        <f>SUM(M75:M79)</f>
        <v>0</v>
      </c>
      <c r="N80" s="598">
        <f>SUM(N75:N79)</f>
        <v>0</v>
      </c>
    </row>
    <row r="81" spans="1:14" ht="12.75">
      <c r="A81" s="644" t="str">
        <v>BIHAR</v>
      </c>
      <c r="B81" s="645" t="str">
        <f t="shared" si="1"/>
        <v xml:space="preserve">JSW One TMT (Fe 550) - Retail											</v>
      </c>
      <c r="C81" s="622">
        <f>SUMIFS('Supply plan_distributor-wise'!G:G,
        'Supply plan_distributor-wise'!CD:CD,
        $C$1,
        'Supply plan_distributor-wise'!$C:$C,
        'Statewise-Plant Mix'!$A81)</f>
        <v>0</v>
      </c>
      <c r="D81" s="593">
        <f>SUMIFS('Supply plan_distributor-wise'!H:H,
        'Supply plan_distributor-wise'!CE:CE,
        $C$1,
        'Supply plan_distributor-wise'!$C:$C,
        'Statewise-Plant Mix'!$A81)</f>
        <v>0</v>
      </c>
      <c r="E81" s="593">
        <f>SUMIFS('Supply plan_distributor-wise'!I:I,
        'Supply plan_distributor-wise'!CF:CF,
        $C$1,
        'Supply plan_distributor-wise'!$C:$C,
        'Statewise-Plant Mix'!$A81)</f>
        <v>0</v>
      </c>
      <c r="F81" s="593">
        <f>SUMIFS('Supply plan_distributor-wise'!J:J,
        'Supply plan_distributor-wise'!CG:CG,
        $C$1,
        'Supply plan_distributor-wise'!$C:$C,
        'Statewise-Plant Mix'!$A81)</f>
        <v>0</v>
      </c>
      <c r="G81" s="593">
        <f>SUMIFS('Supply plan_distributor-wise'!K:K,
        'Supply plan_distributor-wise'!CH:CH,
        $C$1,
        'Supply plan_distributor-wise'!$C:$C,
        'Statewise-Plant Mix'!$A81)</f>
        <v>0</v>
      </c>
      <c r="H81" s="593">
        <f>SUMIFS('Supply plan_distributor-wise'!L:L,
        'Supply plan_distributor-wise'!CI:CI,
        $C$1,
        'Supply plan_distributor-wise'!$C:$C,
        'Statewise-Plant Mix'!$A81)</f>
        <v>0</v>
      </c>
      <c r="I81" s="593">
        <f>SUMIFS('Supply plan_distributor-wise'!M:M,
        'Supply plan_distributor-wise'!CJ:CJ,
        $C$1,
        'Supply plan_distributor-wise'!$C:$C,
        'Statewise-Plant Mix'!$A81)</f>
        <v>0</v>
      </c>
      <c r="J81" s="593">
        <f>SUMIFS('Supply plan_distributor-wise'!N:N,
        'Supply plan_distributor-wise'!CK:CK,
        $C$1,
        'Supply plan_distributor-wise'!$C:$C,
        'Statewise-Plant Mix'!$A81)</f>
        <v>0</v>
      </c>
      <c r="K81" s="593">
        <f>SUMIFS('Supply plan_distributor-wise'!O:O,
        'Supply plan_distributor-wise'!CL:CL,
        $C$1,
        'Supply plan_distributor-wise'!$C:$C,
        'Statewise-Plant Mix'!$A81)</f>
        <v>0</v>
      </c>
      <c r="L81" s="593">
        <f>SUMIFS('Supply plan_distributor-wise'!P:P,
        'Supply plan_distributor-wise'!CM:CM,
        $C$1,
        'Supply plan_distributor-wise'!$C:$C,
        'Statewise-Plant Mix'!$A81)</f>
        <v>0</v>
      </c>
      <c r="M81" s="593">
        <f>SUMIFS('Supply plan_distributor-wise'!Q:Q,
        'Supply plan_distributor-wise'!CN:CN,
        $C$1,
        'Supply plan_distributor-wise'!$C:$C,
        'Statewise-Plant Mix'!$A81)</f>
        <v>0</v>
      </c>
      <c r="N81" s="600">
        <f>SUMIFS('Supply plan_distributor-wise'!R:R,
        'Supply plan_distributor-wise'!CO:CO,
        $C$1,
        'Supply plan_distributor-wise'!$C:$C,
        'Statewise-Plant Mix'!$A81)</f>
        <v>0</v>
      </c>
    </row>
    <row r="82" spans="1:14" ht="12.75">
      <c r="A82" s="646" t="str">
        <v>BIHAR</v>
      </c>
      <c r="B82" s="647" t="str">
        <f t="shared" si="1"/>
        <v>One Helix (Fe 550) - Retail</v>
      </c>
      <c r="C82" s="623">
        <f>SUMIFS('Supply plan_distributor-wise'!V:V,
        'Supply plan_distributor-wise'!CP:CP,
        $C$1,
        'Supply plan_distributor-wise'!$C:$C,
        'Statewise-Plant Mix'!$A82)</f>
        <v>0</v>
      </c>
      <c r="D82" s="594">
        <f>SUMIFS('Supply plan_distributor-wise'!W:W,
        'Supply plan_distributor-wise'!CQ:CQ,
        $C$1,
        'Supply plan_distributor-wise'!$C:$C,
        'Statewise-Plant Mix'!$A82)</f>
        <v>0</v>
      </c>
      <c r="E82" s="594">
        <f>SUMIFS('Supply plan_distributor-wise'!X:X,
        'Supply plan_distributor-wise'!CR:CR,
        $C$1,
        'Supply plan_distributor-wise'!$C:$C,
        'Statewise-Plant Mix'!$A82)</f>
        <v>0</v>
      </c>
      <c r="F82" s="594">
        <f>SUMIFS('Supply plan_distributor-wise'!Y:Y,
        'Supply plan_distributor-wise'!CS:CS,
        $C$1,
        'Supply plan_distributor-wise'!$C:$C,
        'Statewise-Plant Mix'!$A82)</f>
        <v>0</v>
      </c>
      <c r="G82" s="594">
        <f>SUMIFS('Supply plan_distributor-wise'!Z:Z,
        'Supply plan_distributor-wise'!CT:CT,
        $C$1,
        'Supply plan_distributor-wise'!$C:$C,
        'Statewise-Plant Mix'!$A82)</f>
        <v>0</v>
      </c>
      <c r="H82" s="594">
        <f>SUMIFS('Supply plan_distributor-wise'!AA:AA,
        'Supply plan_distributor-wise'!CU:CU,
        $C$1,
        'Supply plan_distributor-wise'!$C:$C,
        'Statewise-Plant Mix'!$A82)</f>
        <v>0</v>
      </c>
      <c r="I82" s="594">
        <f>SUMIFS('Supply plan_distributor-wise'!AB:AB,
        'Supply plan_distributor-wise'!CV:CV,
        $C$1,
        'Supply plan_distributor-wise'!$C:$C,
        'Statewise-Plant Mix'!$A82)</f>
        <v>0</v>
      </c>
      <c r="J82" s="594">
        <f>SUMIFS('Supply plan_distributor-wise'!AC:AC,
        'Supply plan_distributor-wise'!CW:CW,
        $C$1,
        'Supply plan_distributor-wise'!$C:$C,
        'Statewise-Plant Mix'!$A82)</f>
        <v>0</v>
      </c>
      <c r="K82" s="594">
        <f>SUMIFS('Supply plan_distributor-wise'!AD:AD,
        'Supply plan_distributor-wise'!CX:CX,
        $C$1,
        'Supply plan_distributor-wise'!$C:$C,
        'Statewise-Plant Mix'!$A82)</f>
        <v>0</v>
      </c>
      <c r="L82" s="594">
        <f>SUMIFS('Supply plan_distributor-wise'!AE:AE,
        'Supply plan_distributor-wise'!CY:CY,
        $C$1,
        'Supply plan_distributor-wise'!$C:$C,
        'Statewise-Plant Mix'!$A82)</f>
        <v>0</v>
      </c>
      <c r="M82" s="594">
        <f>SUMIFS('Supply plan_distributor-wise'!AF:AF,
        'Supply plan_distributor-wise'!CZ:CZ,
        $C$1,
        'Supply plan_distributor-wise'!$C:$C,
        'Statewise-Plant Mix'!$A82)</f>
        <v>0</v>
      </c>
      <c r="N82" s="601">
        <f>SUMIFS('Supply plan_distributor-wise'!AG:AG,
        'Supply plan_distributor-wise'!DA:DA,
        $C$1,
        'Supply plan_distributor-wise'!$C:$C,
        'Statewise-Plant Mix'!$A82)</f>
        <v>0</v>
      </c>
    </row>
    <row r="83" spans="1:14" ht="12.75">
      <c r="A83" s="648" t="str">
        <v>BIHAR</v>
      </c>
      <c r="B83" s="649" t="str">
        <f t="shared" si="1"/>
        <v>JSW One TMT (Fe 550D) - Retail</v>
      </c>
      <c r="C83" s="624">
        <f>SUMIFS('Supply plan_distributor-wise'!AK:AK,
        'Supply plan_distributor-wise'!DB:DB,
        $C$1,
        'Supply plan_distributor-wise'!$C:$C,
        'Statewise-Plant Mix'!$A83)</f>
        <v>0</v>
      </c>
      <c r="D83" s="618">
        <f>SUMIFS('Supply plan_distributor-wise'!AL:AL,
        'Supply plan_distributor-wise'!DC:DC,
        $C$1,
        'Supply plan_distributor-wise'!$C:$C,
        'Statewise-Plant Mix'!$A83)</f>
        <v>0</v>
      </c>
      <c r="E83" s="618">
        <f>SUMIFS('Supply plan_distributor-wise'!AM:AM,
        'Supply plan_distributor-wise'!DD:DD,
        $C$1,
        'Supply plan_distributor-wise'!$C:$C,
        'Statewise-Plant Mix'!$A83)</f>
        <v>0</v>
      </c>
      <c r="F83" s="618">
        <f>SUMIFS('Supply plan_distributor-wise'!AN:AN,
        'Supply plan_distributor-wise'!DE:DE,
        $C$1,
        'Supply plan_distributor-wise'!$C:$C,
        'Statewise-Plant Mix'!$A83)</f>
        <v>0</v>
      </c>
      <c r="G83" s="618">
        <f>SUMIFS('Supply plan_distributor-wise'!AO:AO,
        'Supply plan_distributor-wise'!DF:DF,
        $C$1,
        'Supply plan_distributor-wise'!$C:$C,
        'Statewise-Plant Mix'!$A83)</f>
        <v>0</v>
      </c>
      <c r="H83" s="618">
        <f>SUMIFS('Supply plan_distributor-wise'!AP:AP,
        'Supply plan_distributor-wise'!DG:DG,
        $C$1,
        'Supply plan_distributor-wise'!$C:$C,
        'Statewise-Plant Mix'!$A83)</f>
        <v>0</v>
      </c>
      <c r="I83" s="618">
        <f>SUMIFS('Supply plan_distributor-wise'!AQ:AQ,
        'Supply plan_distributor-wise'!DH:DH,
        $C$1,
        'Supply plan_distributor-wise'!$C:$C,
        'Statewise-Plant Mix'!$A83)</f>
        <v>0</v>
      </c>
      <c r="J83" s="618">
        <f>SUMIFS('Supply plan_distributor-wise'!AR:AR,
        'Supply plan_distributor-wise'!DI:DI,
        $C$1,
        'Supply plan_distributor-wise'!$C:$C,
        'Statewise-Plant Mix'!$A83)</f>
        <v>0</v>
      </c>
      <c r="K83" s="618">
        <f>SUMIFS('Supply plan_distributor-wise'!AS:AS,
        'Supply plan_distributor-wise'!DJ:DJ,
        $C$1,
        'Supply plan_distributor-wise'!$C:$C,
        'Statewise-Plant Mix'!$A83)</f>
        <v>0</v>
      </c>
      <c r="L83" s="618">
        <f>SUMIFS('Supply plan_distributor-wise'!AT:AT,
        'Supply plan_distributor-wise'!DK:DK,
        $C$1,
        'Supply plan_distributor-wise'!$C:$C,
        'Statewise-Plant Mix'!$A83)</f>
        <v>0</v>
      </c>
      <c r="M83" s="618">
        <f>SUMIFS('Supply plan_distributor-wise'!AU:AU,
        'Supply plan_distributor-wise'!DL:DL,
        $C$1,
        'Supply plan_distributor-wise'!$C:$C,
        'Statewise-Plant Mix'!$A83)</f>
        <v>0</v>
      </c>
      <c r="N83" s="621">
        <f>SUMIFS('Supply plan_distributor-wise'!AV:AV,
        'Supply plan_distributor-wise'!DM:DM,
        $C$1,
        'Supply plan_distributor-wise'!$C:$C,
        'Statewise-Plant Mix'!$A83)</f>
        <v>0</v>
      </c>
    </row>
    <row r="84" spans="1:14" ht="12.75">
      <c r="A84" s="650" t="str">
        <v>BIHAR</v>
      </c>
      <c r="B84" s="651" t="str">
        <f t="shared" si="1"/>
        <v>JSW One TMT (Fe 550) - Projects</v>
      </c>
      <c r="C84" s="625">
        <f>SUMIFS('Supply plan_distributor-wise'!AZ:AZ,
        'Supply plan_distributor-wise'!DN:DN,
        $C$1,
        'Supply plan_distributor-wise'!$C:$C,
        'Statewise-Plant Mix'!$A84)</f>
        <v>0</v>
      </c>
      <c r="D84" s="595">
        <f>SUMIFS('Supply plan_distributor-wise'!BA:BA,
        'Supply plan_distributor-wise'!DO:DO,
        $C$1,
        'Supply plan_distributor-wise'!$C:$C,
        'Statewise-Plant Mix'!$A84)</f>
        <v>0</v>
      </c>
      <c r="E84" s="595">
        <f>SUMIFS('Supply plan_distributor-wise'!BB:BB,
        'Supply plan_distributor-wise'!DP:DP,
        $C$1,
        'Supply plan_distributor-wise'!$C:$C,
        'Statewise-Plant Mix'!$A84)</f>
        <v>0</v>
      </c>
      <c r="F84" s="595">
        <f>SUMIFS('Supply plan_distributor-wise'!BC:BC,
        'Supply plan_distributor-wise'!DQ:DQ,
        $C$1,
        'Supply plan_distributor-wise'!$C:$C,
        'Statewise-Plant Mix'!$A84)</f>
        <v>0</v>
      </c>
      <c r="G84" s="595">
        <f>SUMIFS('Supply plan_distributor-wise'!BD:BD,
        'Supply plan_distributor-wise'!DR:DR,
        $C$1,
        'Supply plan_distributor-wise'!$C:$C,
        'Statewise-Plant Mix'!$A84)</f>
        <v>0</v>
      </c>
      <c r="H84" s="595">
        <f>SUMIFS('Supply plan_distributor-wise'!BE:BE,
        'Supply plan_distributor-wise'!DS:DS,
        $C$1,
        'Supply plan_distributor-wise'!$C:$C,
        'Statewise-Plant Mix'!$A84)</f>
        <v>0</v>
      </c>
      <c r="I84" s="595">
        <f>SUMIFS('Supply plan_distributor-wise'!BF:BF,
        'Supply plan_distributor-wise'!DT:DT,
        $C$1,
        'Supply plan_distributor-wise'!$C:$C,
        'Statewise-Plant Mix'!$A84)</f>
        <v>0</v>
      </c>
      <c r="J84" s="595">
        <f>SUMIFS('Supply plan_distributor-wise'!BG:BG,
        'Supply plan_distributor-wise'!DU:DU,
        $C$1,
        'Supply plan_distributor-wise'!$C:$C,
        'Statewise-Plant Mix'!$A84)</f>
        <v>0</v>
      </c>
      <c r="K84" s="595">
        <f>SUMIFS('Supply plan_distributor-wise'!BH:BH,
        'Supply plan_distributor-wise'!DV:DV,
        $C$1,
        'Supply plan_distributor-wise'!$C:$C,
        'Statewise-Plant Mix'!$A84)</f>
        <v>0</v>
      </c>
      <c r="L84" s="595">
        <f>SUMIFS('Supply plan_distributor-wise'!BI:BI,
        'Supply plan_distributor-wise'!DW:DW,
        $C$1,
        'Supply plan_distributor-wise'!$C:$C,
        'Statewise-Plant Mix'!$A84)</f>
        <v>0</v>
      </c>
      <c r="M84" s="595">
        <f>SUMIFS('Supply plan_distributor-wise'!BJ:BJ,
        'Supply plan_distributor-wise'!DX:DX,
        $C$1,
        'Supply plan_distributor-wise'!$C:$C,
        'Statewise-Plant Mix'!$A84)</f>
        <v>0</v>
      </c>
      <c r="N84" s="603">
        <f>SUMIFS('Supply plan_distributor-wise'!BK:BK,
        'Supply plan_distributor-wise'!DY:DY,
        $C$1,
        'Supply plan_distributor-wise'!$C:$C,
        'Statewise-Plant Mix'!$A84)</f>
        <v>0</v>
      </c>
    </row>
    <row r="85" spans="1:14" ht="12.75">
      <c r="A85" s="658" t="str">
        <v>BIHAR</v>
      </c>
      <c r="B85" s="659" t="str">
        <f t="shared" si="1"/>
        <v>JSW One TMT (Fe 550D) - Projects</v>
      </c>
      <c r="C85" s="626">
        <f>SUMIFS('Supply plan_distributor-wise'!BO:BO,
        'Supply plan_distributor-wise'!DZ:DZ,
        $C$1,
        'Supply plan_distributor-wise'!$C:$C,
        'Statewise-Plant Mix'!$A85)</f>
        <v>0</v>
      </c>
      <c r="D85" s="619">
        <f>SUMIFS('Supply plan_distributor-wise'!BP:BP,
        'Supply plan_distributor-wise'!EA:EA,
        $C$1,
        'Supply plan_distributor-wise'!$C:$C,
        'Statewise-Plant Mix'!$A85)</f>
        <v>0</v>
      </c>
      <c r="E85" s="619">
        <f>SUMIFS('Supply plan_distributor-wise'!BQ:BQ,
        'Supply plan_distributor-wise'!EB:EB,
        $C$1,
        'Supply plan_distributor-wise'!$C:$C,
        'Statewise-Plant Mix'!$A85)</f>
        <v>0</v>
      </c>
      <c r="F85" s="619">
        <f>SUMIFS('Supply plan_distributor-wise'!BR:BR,
        'Supply plan_distributor-wise'!EC:EC,
        $C$1,
        'Supply plan_distributor-wise'!$C:$C,
        'Statewise-Plant Mix'!$A85)</f>
        <v>0</v>
      </c>
      <c r="G85" s="619">
        <f>SUMIFS('Supply plan_distributor-wise'!BS:BS,
        'Supply plan_distributor-wise'!ED:ED,
        $C$1,
        'Supply plan_distributor-wise'!$C:$C,
        'Statewise-Plant Mix'!$A85)</f>
        <v>0</v>
      </c>
      <c r="H85" s="619">
        <f>SUMIFS('Supply plan_distributor-wise'!BT:BT,
        'Supply plan_distributor-wise'!EE:EE,
        $C$1,
        'Supply plan_distributor-wise'!$C:$C,
        'Statewise-Plant Mix'!$A85)</f>
        <v>0</v>
      </c>
      <c r="I85" s="619">
        <f>SUMIFS('Supply plan_distributor-wise'!BU:BU,
        'Supply plan_distributor-wise'!EF:EF,
        $C$1,
        'Supply plan_distributor-wise'!$C:$C,
        'Statewise-Plant Mix'!$A85)</f>
        <v>0</v>
      </c>
      <c r="J85" s="619">
        <f>SUMIFS('Supply plan_distributor-wise'!BV:BV,
        'Supply plan_distributor-wise'!EG:EG,
        $C$1,
        'Supply plan_distributor-wise'!$C:$C,
        'Statewise-Plant Mix'!$A85)</f>
        <v>0</v>
      </c>
      <c r="K85" s="619">
        <f>SUMIFS('Supply plan_distributor-wise'!BW:BW,
        'Supply plan_distributor-wise'!EH:EH,
        $C$1,
        'Supply plan_distributor-wise'!$C:$C,
        'Statewise-Plant Mix'!$A85)</f>
        <v>0</v>
      </c>
      <c r="L85" s="619">
        <f>SUMIFS('Supply plan_distributor-wise'!BX:BX,
        'Supply plan_distributor-wise'!EI:EI,
        $C$1,
        'Supply plan_distributor-wise'!$C:$C,
        'Statewise-Plant Mix'!$A85)</f>
        <v>0</v>
      </c>
      <c r="M85" s="619">
        <f>SUMIFS('Supply plan_distributor-wise'!BY:BY,
        'Supply plan_distributor-wise'!EJ:EJ,
        $C$1,
        'Supply plan_distributor-wise'!$C:$C,
        'Statewise-Plant Mix'!$A85)</f>
        <v>0</v>
      </c>
      <c r="N85" s="620">
        <f>SUMIFS('Supply plan_distributor-wise'!BZ:BZ,
        'Supply plan_distributor-wise'!EK:EK,
        $C$1,
        'Supply plan_distributor-wise'!$C:$C,
        'Statewise-Plant Mix'!$A85)</f>
        <v>0</v>
      </c>
    </row>
    <row r="86" spans="1:14">
      <c r="A86" s="660" t="str">
        <v>Total BIHAR</v>
      </c>
      <c r="B86" s="661" t="str">
        <f t="shared" si="1"/>
        <v/>
      </c>
      <c r="C86" s="596">
        <f>SUM(C81:C85)</f>
        <v>0</v>
      </c>
      <c r="D86" s="597">
        <f>SUM(D81:D85)</f>
        <v>0</v>
      </c>
      <c r="E86" s="597">
        <f>SUM(E81:E85)</f>
        <v>0</v>
      </c>
      <c r="F86" s="597">
        <f>SUM(F81:F85)</f>
        <v>0</v>
      </c>
      <c r="G86" s="597">
        <f>SUM(G81:G85)</f>
        <v>0</v>
      </c>
      <c r="H86" s="597">
        <f>SUM(H81:H85)</f>
        <v>0</v>
      </c>
      <c r="I86" s="597">
        <f>SUM(I81:I85)</f>
        <v>0</v>
      </c>
      <c r="J86" s="597">
        <f>SUM(J81:J85)</f>
        <v>0</v>
      </c>
      <c r="K86" s="597">
        <f>SUM(K81:K85)</f>
        <v>0</v>
      </c>
      <c r="L86" s="597">
        <f>SUM(L81:L85)</f>
        <v>0</v>
      </c>
      <c r="M86" s="597">
        <f>SUM(M81:M85)</f>
        <v>0</v>
      </c>
      <c r="N86" s="598">
        <f>SUM(N81:N85)</f>
        <v>0</v>
      </c>
    </row>
    <row r="87" spans="1:14" ht="12.75">
      <c r="A87" s="644" t="str">
        <v>GUJARAT</v>
      </c>
      <c r="B87" s="645" t="str">
        <f t="shared" si="1"/>
        <v xml:space="preserve">JSW One TMT (Fe 550) - Retail											</v>
      </c>
      <c r="C87" s="622">
        <f>SUMIFS('Supply plan_distributor-wise'!G:G,
        'Supply plan_distributor-wise'!CD:CD,
        $C$1,
        'Supply plan_distributor-wise'!$C:$C,
        'Statewise-Plant Mix'!$A87)</f>
        <v>0</v>
      </c>
      <c r="D87" s="593">
        <f>SUMIFS('Supply plan_distributor-wise'!H:H,
        'Supply plan_distributor-wise'!CE:CE,
        $C$1,
        'Supply plan_distributor-wise'!$C:$C,
        'Statewise-Plant Mix'!$A87)</f>
        <v>0</v>
      </c>
      <c r="E87" s="593">
        <f>SUMIFS('Supply plan_distributor-wise'!I:I,
        'Supply plan_distributor-wise'!CF:CF,
        $C$1,
        'Supply plan_distributor-wise'!$C:$C,
        'Statewise-Plant Mix'!$A87)</f>
        <v>0</v>
      </c>
      <c r="F87" s="593">
        <f>SUMIFS('Supply plan_distributor-wise'!J:J,
        'Supply plan_distributor-wise'!CG:CG,
        $C$1,
        'Supply plan_distributor-wise'!$C:$C,
        'Statewise-Plant Mix'!$A87)</f>
        <v>0</v>
      </c>
      <c r="G87" s="593">
        <f>SUMIFS('Supply plan_distributor-wise'!K:K,
        'Supply plan_distributor-wise'!CH:CH,
        $C$1,
        'Supply plan_distributor-wise'!$C:$C,
        'Statewise-Plant Mix'!$A87)</f>
        <v>0</v>
      </c>
      <c r="H87" s="593">
        <f>SUMIFS('Supply plan_distributor-wise'!L:L,
        'Supply plan_distributor-wise'!CI:CI,
        $C$1,
        'Supply plan_distributor-wise'!$C:$C,
        'Statewise-Plant Mix'!$A87)</f>
        <v>0</v>
      </c>
      <c r="I87" s="593">
        <f>SUMIFS('Supply plan_distributor-wise'!M:M,
        'Supply plan_distributor-wise'!CJ:CJ,
        $C$1,
        'Supply plan_distributor-wise'!$C:$C,
        'Statewise-Plant Mix'!$A87)</f>
        <v>0</v>
      </c>
      <c r="J87" s="593">
        <f>SUMIFS('Supply plan_distributor-wise'!N:N,
        'Supply plan_distributor-wise'!CK:CK,
        $C$1,
        'Supply plan_distributor-wise'!$C:$C,
        'Statewise-Plant Mix'!$A87)</f>
        <v>0</v>
      </c>
      <c r="K87" s="593">
        <f>SUMIFS('Supply plan_distributor-wise'!O:O,
        'Supply plan_distributor-wise'!CL:CL,
        $C$1,
        'Supply plan_distributor-wise'!$C:$C,
        'Statewise-Plant Mix'!$A87)</f>
        <v>0</v>
      </c>
      <c r="L87" s="593">
        <f>SUMIFS('Supply plan_distributor-wise'!P:P,
        'Supply plan_distributor-wise'!CM:CM,
        $C$1,
        'Supply plan_distributor-wise'!$C:$C,
        'Statewise-Plant Mix'!$A87)</f>
        <v>0</v>
      </c>
      <c r="M87" s="593">
        <f>SUMIFS('Supply plan_distributor-wise'!Q:Q,
        'Supply plan_distributor-wise'!CN:CN,
        $C$1,
        'Supply plan_distributor-wise'!$C:$C,
        'Statewise-Plant Mix'!$A87)</f>
        <v>0</v>
      </c>
      <c r="N87" s="600">
        <f>SUMIFS('Supply plan_distributor-wise'!R:R,
        'Supply plan_distributor-wise'!CO:CO,
        $C$1,
        'Supply plan_distributor-wise'!$C:$C,
        'Statewise-Plant Mix'!$A87)</f>
        <v>0</v>
      </c>
    </row>
    <row r="88" spans="1:14" ht="12.75">
      <c r="A88" s="646" t="str">
        <v>GUJARAT</v>
      </c>
      <c r="B88" s="647" t="str">
        <f t="shared" si="1"/>
        <v>One Helix (Fe 550) - Retail</v>
      </c>
      <c r="C88" s="623">
        <f>SUMIFS('Supply plan_distributor-wise'!V:V,
        'Supply plan_distributor-wise'!CP:CP,
        $C$1,
        'Supply plan_distributor-wise'!$C:$C,
        'Statewise-Plant Mix'!$A88)</f>
        <v>0</v>
      </c>
      <c r="D88" s="594">
        <f>SUMIFS('Supply plan_distributor-wise'!W:W,
        'Supply plan_distributor-wise'!CQ:CQ,
        $C$1,
        'Supply plan_distributor-wise'!$C:$C,
        'Statewise-Plant Mix'!$A88)</f>
        <v>0</v>
      </c>
      <c r="E88" s="594">
        <f>SUMIFS('Supply plan_distributor-wise'!X:X,
        'Supply plan_distributor-wise'!CR:CR,
        $C$1,
        'Supply plan_distributor-wise'!$C:$C,
        'Statewise-Plant Mix'!$A88)</f>
        <v>0</v>
      </c>
      <c r="F88" s="594">
        <f>SUMIFS('Supply plan_distributor-wise'!Y:Y,
        'Supply plan_distributor-wise'!CS:CS,
        $C$1,
        'Supply plan_distributor-wise'!$C:$C,
        'Statewise-Plant Mix'!$A88)</f>
        <v>0</v>
      </c>
      <c r="G88" s="594">
        <f>SUMIFS('Supply plan_distributor-wise'!Z:Z,
        'Supply plan_distributor-wise'!CT:CT,
        $C$1,
        'Supply plan_distributor-wise'!$C:$C,
        'Statewise-Plant Mix'!$A88)</f>
        <v>0</v>
      </c>
      <c r="H88" s="594">
        <f>SUMIFS('Supply plan_distributor-wise'!AA:AA,
        'Supply plan_distributor-wise'!CU:CU,
        $C$1,
        'Supply plan_distributor-wise'!$C:$C,
        'Statewise-Plant Mix'!$A88)</f>
        <v>0</v>
      </c>
      <c r="I88" s="594">
        <f>SUMIFS('Supply plan_distributor-wise'!AB:AB,
        'Supply plan_distributor-wise'!CV:CV,
        $C$1,
        'Supply plan_distributor-wise'!$C:$C,
        'Statewise-Plant Mix'!$A88)</f>
        <v>0</v>
      </c>
      <c r="J88" s="594">
        <f>SUMIFS('Supply plan_distributor-wise'!AC:AC,
        'Supply plan_distributor-wise'!CW:CW,
        $C$1,
        'Supply plan_distributor-wise'!$C:$C,
        'Statewise-Plant Mix'!$A88)</f>
        <v>0</v>
      </c>
      <c r="K88" s="594">
        <f>SUMIFS('Supply plan_distributor-wise'!AD:AD,
        'Supply plan_distributor-wise'!CX:CX,
        $C$1,
        'Supply plan_distributor-wise'!$C:$C,
        'Statewise-Plant Mix'!$A88)</f>
        <v>0</v>
      </c>
      <c r="L88" s="594">
        <f>SUMIFS('Supply plan_distributor-wise'!AE:AE,
        'Supply plan_distributor-wise'!CY:CY,
        $C$1,
        'Supply plan_distributor-wise'!$C:$C,
        'Statewise-Plant Mix'!$A88)</f>
        <v>0</v>
      </c>
      <c r="M88" s="594">
        <f>SUMIFS('Supply plan_distributor-wise'!AF:AF,
        'Supply plan_distributor-wise'!CZ:CZ,
        $C$1,
        'Supply plan_distributor-wise'!$C:$C,
        'Statewise-Plant Mix'!$A88)</f>
        <v>0</v>
      </c>
      <c r="N88" s="601">
        <f>SUMIFS('Supply plan_distributor-wise'!AG:AG,
        'Supply plan_distributor-wise'!DA:DA,
        $C$1,
        'Supply plan_distributor-wise'!$C:$C,
        'Statewise-Plant Mix'!$A88)</f>
        <v>0</v>
      </c>
    </row>
    <row r="89" spans="1:14" ht="12.75">
      <c r="A89" s="648" t="str">
        <v>GUJARAT</v>
      </c>
      <c r="B89" s="649" t="str">
        <f t="shared" si="1"/>
        <v>JSW One TMT (Fe 550D) - Retail</v>
      </c>
      <c r="C89" s="624">
        <f>SUMIFS('Supply plan_distributor-wise'!AK:AK,
        'Supply plan_distributor-wise'!DB:DB,
        $C$1,
        'Supply plan_distributor-wise'!$C:$C,
        'Statewise-Plant Mix'!$A89)</f>
        <v>0</v>
      </c>
      <c r="D89" s="618">
        <f>SUMIFS('Supply plan_distributor-wise'!AL:AL,
        'Supply plan_distributor-wise'!DC:DC,
        $C$1,
        'Supply plan_distributor-wise'!$C:$C,
        'Statewise-Plant Mix'!$A89)</f>
        <v>0</v>
      </c>
      <c r="E89" s="618">
        <f>SUMIFS('Supply plan_distributor-wise'!AM:AM,
        'Supply plan_distributor-wise'!DD:DD,
        $C$1,
        'Supply plan_distributor-wise'!$C:$C,
        'Statewise-Plant Mix'!$A89)</f>
        <v>0</v>
      </c>
      <c r="F89" s="618">
        <f>SUMIFS('Supply plan_distributor-wise'!AN:AN,
        'Supply plan_distributor-wise'!DE:DE,
        $C$1,
        'Supply plan_distributor-wise'!$C:$C,
        'Statewise-Plant Mix'!$A89)</f>
        <v>0</v>
      </c>
      <c r="G89" s="618">
        <f>SUMIFS('Supply plan_distributor-wise'!AO:AO,
        'Supply plan_distributor-wise'!DF:DF,
        $C$1,
        'Supply plan_distributor-wise'!$C:$C,
        'Statewise-Plant Mix'!$A89)</f>
        <v>0</v>
      </c>
      <c r="H89" s="618">
        <f>SUMIFS('Supply plan_distributor-wise'!AP:AP,
        'Supply plan_distributor-wise'!DG:DG,
        $C$1,
        'Supply plan_distributor-wise'!$C:$C,
        'Statewise-Plant Mix'!$A89)</f>
        <v>0</v>
      </c>
      <c r="I89" s="618">
        <f>SUMIFS('Supply plan_distributor-wise'!AQ:AQ,
        'Supply plan_distributor-wise'!DH:DH,
        $C$1,
        'Supply plan_distributor-wise'!$C:$C,
        'Statewise-Plant Mix'!$A89)</f>
        <v>0</v>
      </c>
      <c r="J89" s="618">
        <f>SUMIFS('Supply plan_distributor-wise'!AR:AR,
        'Supply plan_distributor-wise'!DI:DI,
        $C$1,
        'Supply plan_distributor-wise'!$C:$C,
        'Statewise-Plant Mix'!$A89)</f>
        <v>0</v>
      </c>
      <c r="K89" s="618">
        <f>SUMIFS('Supply plan_distributor-wise'!AS:AS,
        'Supply plan_distributor-wise'!DJ:DJ,
        $C$1,
        'Supply plan_distributor-wise'!$C:$C,
        'Statewise-Plant Mix'!$A89)</f>
        <v>0</v>
      </c>
      <c r="L89" s="618">
        <f>SUMIFS('Supply plan_distributor-wise'!AT:AT,
        'Supply plan_distributor-wise'!DK:DK,
        $C$1,
        'Supply plan_distributor-wise'!$C:$C,
        'Statewise-Plant Mix'!$A89)</f>
        <v>0</v>
      </c>
      <c r="M89" s="618">
        <f>SUMIFS('Supply plan_distributor-wise'!AU:AU,
        'Supply plan_distributor-wise'!DL:DL,
        $C$1,
        'Supply plan_distributor-wise'!$C:$C,
        'Statewise-Plant Mix'!$A89)</f>
        <v>0</v>
      </c>
      <c r="N89" s="621">
        <f>SUMIFS('Supply plan_distributor-wise'!AV:AV,
        'Supply plan_distributor-wise'!DM:DM,
        $C$1,
        'Supply plan_distributor-wise'!$C:$C,
        'Statewise-Plant Mix'!$A89)</f>
        <v>0</v>
      </c>
    </row>
    <row r="90" spans="1:14" ht="12.75">
      <c r="A90" s="650" t="str">
        <v>GUJARAT</v>
      </c>
      <c r="B90" s="651" t="str">
        <f t="shared" si="1"/>
        <v>JSW One TMT (Fe 550) - Projects</v>
      </c>
      <c r="C90" s="625">
        <f>SUMIFS('Supply plan_distributor-wise'!AZ:AZ,
        'Supply plan_distributor-wise'!DN:DN,
        $C$1,
        'Supply plan_distributor-wise'!$C:$C,
        'Statewise-Plant Mix'!$A90)</f>
        <v>0</v>
      </c>
      <c r="D90" s="595">
        <f>SUMIFS('Supply plan_distributor-wise'!BA:BA,
        'Supply plan_distributor-wise'!DO:DO,
        $C$1,
        'Supply plan_distributor-wise'!$C:$C,
        'Statewise-Plant Mix'!$A90)</f>
        <v>0</v>
      </c>
      <c r="E90" s="595">
        <f>SUMIFS('Supply plan_distributor-wise'!BB:BB,
        'Supply plan_distributor-wise'!DP:DP,
        $C$1,
        'Supply plan_distributor-wise'!$C:$C,
        'Statewise-Plant Mix'!$A90)</f>
        <v>0</v>
      </c>
      <c r="F90" s="595">
        <f>SUMIFS('Supply plan_distributor-wise'!BC:BC,
        'Supply plan_distributor-wise'!DQ:DQ,
        $C$1,
        'Supply plan_distributor-wise'!$C:$C,
        'Statewise-Plant Mix'!$A90)</f>
        <v>0</v>
      </c>
      <c r="G90" s="595">
        <f>SUMIFS('Supply plan_distributor-wise'!BD:BD,
        'Supply plan_distributor-wise'!DR:DR,
        $C$1,
        'Supply plan_distributor-wise'!$C:$C,
        'Statewise-Plant Mix'!$A90)</f>
        <v>0</v>
      </c>
      <c r="H90" s="595">
        <f>SUMIFS('Supply plan_distributor-wise'!BE:BE,
        'Supply plan_distributor-wise'!DS:DS,
        $C$1,
        'Supply plan_distributor-wise'!$C:$C,
        'Statewise-Plant Mix'!$A90)</f>
        <v>0</v>
      </c>
      <c r="I90" s="595">
        <f>SUMIFS('Supply plan_distributor-wise'!BF:BF,
        'Supply plan_distributor-wise'!DT:DT,
        $C$1,
        'Supply plan_distributor-wise'!$C:$C,
        'Statewise-Plant Mix'!$A90)</f>
        <v>0</v>
      </c>
      <c r="J90" s="595">
        <f>SUMIFS('Supply plan_distributor-wise'!BG:BG,
        'Supply plan_distributor-wise'!DU:DU,
        $C$1,
        'Supply plan_distributor-wise'!$C:$C,
        'Statewise-Plant Mix'!$A90)</f>
        <v>0</v>
      </c>
      <c r="K90" s="595">
        <f>SUMIFS('Supply plan_distributor-wise'!BH:BH,
        'Supply plan_distributor-wise'!DV:DV,
        $C$1,
        'Supply plan_distributor-wise'!$C:$C,
        'Statewise-Plant Mix'!$A90)</f>
        <v>0</v>
      </c>
      <c r="L90" s="595">
        <f>SUMIFS('Supply plan_distributor-wise'!BI:BI,
        'Supply plan_distributor-wise'!DW:DW,
        $C$1,
        'Supply plan_distributor-wise'!$C:$C,
        'Statewise-Plant Mix'!$A90)</f>
        <v>0</v>
      </c>
      <c r="M90" s="595">
        <f>SUMIFS('Supply plan_distributor-wise'!BJ:BJ,
        'Supply plan_distributor-wise'!DX:DX,
        $C$1,
        'Supply plan_distributor-wise'!$C:$C,
        'Statewise-Plant Mix'!$A90)</f>
        <v>0</v>
      </c>
      <c r="N90" s="603">
        <f>SUMIFS('Supply plan_distributor-wise'!BK:BK,
        'Supply plan_distributor-wise'!DY:DY,
        $C$1,
        'Supply plan_distributor-wise'!$C:$C,
        'Statewise-Plant Mix'!$A90)</f>
        <v>0</v>
      </c>
    </row>
    <row r="91" spans="1:14" ht="12.75">
      <c r="A91" s="658" t="str">
        <v>GUJARAT</v>
      </c>
      <c r="B91" s="659" t="str">
        <f t="shared" si="1"/>
        <v>JSW One TMT (Fe 550D) - Projects</v>
      </c>
      <c r="C91" s="626">
        <f>SUMIFS('Supply plan_distributor-wise'!BO:BO,
        'Supply plan_distributor-wise'!DZ:DZ,
        $C$1,
        'Supply plan_distributor-wise'!$C:$C,
        'Statewise-Plant Mix'!$A91)</f>
        <v>0</v>
      </c>
      <c r="D91" s="619">
        <f>SUMIFS('Supply plan_distributor-wise'!BP:BP,
        'Supply plan_distributor-wise'!EA:EA,
        $C$1,
        'Supply plan_distributor-wise'!$C:$C,
        'Statewise-Plant Mix'!$A91)</f>
        <v>0</v>
      </c>
      <c r="E91" s="619">
        <f>SUMIFS('Supply plan_distributor-wise'!BQ:BQ,
        'Supply plan_distributor-wise'!EB:EB,
        $C$1,
        'Supply plan_distributor-wise'!$C:$C,
        'Statewise-Plant Mix'!$A91)</f>
        <v>0</v>
      </c>
      <c r="F91" s="619">
        <f>SUMIFS('Supply plan_distributor-wise'!BR:BR,
        'Supply plan_distributor-wise'!EC:EC,
        $C$1,
        'Supply plan_distributor-wise'!$C:$C,
        'Statewise-Plant Mix'!$A91)</f>
        <v>0</v>
      </c>
      <c r="G91" s="619">
        <f>SUMIFS('Supply plan_distributor-wise'!BS:BS,
        'Supply plan_distributor-wise'!ED:ED,
        $C$1,
        'Supply plan_distributor-wise'!$C:$C,
        'Statewise-Plant Mix'!$A91)</f>
        <v>0</v>
      </c>
      <c r="H91" s="619">
        <f>SUMIFS('Supply plan_distributor-wise'!BT:BT,
        'Supply plan_distributor-wise'!EE:EE,
        $C$1,
        'Supply plan_distributor-wise'!$C:$C,
        'Statewise-Plant Mix'!$A91)</f>
        <v>0</v>
      </c>
      <c r="I91" s="619">
        <f>SUMIFS('Supply plan_distributor-wise'!BU:BU,
        'Supply plan_distributor-wise'!EF:EF,
        $C$1,
        'Supply plan_distributor-wise'!$C:$C,
        'Statewise-Plant Mix'!$A91)</f>
        <v>0</v>
      </c>
      <c r="J91" s="619">
        <f>SUMIFS('Supply plan_distributor-wise'!BV:BV,
        'Supply plan_distributor-wise'!EG:EG,
        $C$1,
        'Supply plan_distributor-wise'!$C:$C,
        'Statewise-Plant Mix'!$A91)</f>
        <v>0</v>
      </c>
      <c r="K91" s="619">
        <f>SUMIFS('Supply plan_distributor-wise'!BW:BW,
        'Supply plan_distributor-wise'!EH:EH,
        $C$1,
        'Supply plan_distributor-wise'!$C:$C,
        'Statewise-Plant Mix'!$A91)</f>
        <v>0</v>
      </c>
      <c r="L91" s="619">
        <f>SUMIFS('Supply plan_distributor-wise'!BX:BX,
        'Supply plan_distributor-wise'!EI:EI,
        $C$1,
        'Supply plan_distributor-wise'!$C:$C,
        'Statewise-Plant Mix'!$A91)</f>
        <v>0</v>
      </c>
      <c r="M91" s="619">
        <f>SUMIFS('Supply plan_distributor-wise'!BY:BY,
        'Supply plan_distributor-wise'!EJ:EJ,
        $C$1,
        'Supply plan_distributor-wise'!$C:$C,
        'Statewise-Plant Mix'!$A91)</f>
        <v>0</v>
      </c>
      <c r="N91" s="620">
        <f>SUMIFS('Supply plan_distributor-wise'!BZ:BZ,
        'Supply plan_distributor-wise'!EK:EK,
        $C$1,
        'Supply plan_distributor-wise'!$C:$C,
        'Statewise-Plant Mix'!$A91)</f>
        <v>0</v>
      </c>
    </row>
    <row r="92" spans="1:14">
      <c r="A92" s="660" t="str">
        <v>Total GUJARAT</v>
      </c>
      <c r="B92" s="661" t="str">
        <f t="shared" si="1"/>
        <v/>
      </c>
      <c r="C92" s="596">
        <f>SUM(C87:C91)</f>
        <v>0</v>
      </c>
      <c r="D92" s="597">
        <f>SUM(D87:D91)</f>
        <v>0</v>
      </c>
      <c r="E92" s="597">
        <f>SUM(E87:E91)</f>
        <v>0</v>
      </c>
      <c r="F92" s="597">
        <f>SUM(F87:F91)</f>
        <v>0</v>
      </c>
      <c r="G92" s="597">
        <f>SUM(G87:G91)</f>
        <v>0</v>
      </c>
      <c r="H92" s="597">
        <f>SUM(H87:H91)</f>
        <v>0</v>
      </c>
      <c r="I92" s="597">
        <f>SUM(I87:I91)</f>
        <v>0</v>
      </c>
      <c r="J92" s="597">
        <f>SUM(J87:J91)</f>
        <v>0</v>
      </c>
      <c r="K92" s="597">
        <f>SUM(K87:K91)</f>
        <v>0</v>
      </c>
      <c r="L92" s="597">
        <f>SUM(L87:L91)</f>
        <v>0</v>
      </c>
      <c r="M92" s="597">
        <f>SUM(M87:M91)</f>
        <v>0</v>
      </c>
      <c r="N92" s="598">
        <f>SUM(N87:N91)</f>
        <v>0</v>
      </c>
    </row>
    <row r="93" spans="1:14" ht="12.75">
      <c r="A93" s="644" t="str">
        <v>TELANGANA</v>
      </c>
      <c r="B93" s="645" t="str">
        <f t="shared" si="1"/>
        <v xml:space="preserve">JSW One TMT (Fe 550) - Retail											</v>
      </c>
      <c r="C93" s="622">
        <f>SUMIFS('Supply plan_distributor-wise'!G:G,
        'Supply plan_distributor-wise'!CD:CD,
        $C$1,
        'Supply plan_distributor-wise'!$C:$C,
        'Statewise-Plant Mix'!$A93)</f>
        <v>0</v>
      </c>
      <c r="D93" s="593">
        <f>SUMIFS('Supply plan_distributor-wise'!H:H,
        'Supply plan_distributor-wise'!CE:CE,
        $C$1,
        'Supply plan_distributor-wise'!$C:$C,
        'Statewise-Plant Mix'!$A93)</f>
        <v>0</v>
      </c>
      <c r="E93" s="593">
        <f>SUMIFS('Supply plan_distributor-wise'!I:I,
        'Supply plan_distributor-wise'!CF:CF,
        $C$1,
        'Supply plan_distributor-wise'!$C:$C,
        'Statewise-Plant Mix'!$A93)</f>
        <v>0</v>
      </c>
      <c r="F93" s="593">
        <f>SUMIFS('Supply plan_distributor-wise'!J:J,
        'Supply plan_distributor-wise'!CG:CG,
        $C$1,
        'Supply plan_distributor-wise'!$C:$C,
        'Statewise-Plant Mix'!$A93)</f>
        <v>0</v>
      </c>
      <c r="G93" s="593">
        <f>SUMIFS('Supply plan_distributor-wise'!K:K,
        'Supply plan_distributor-wise'!CH:CH,
        $C$1,
        'Supply plan_distributor-wise'!$C:$C,
        'Statewise-Plant Mix'!$A93)</f>
        <v>0</v>
      </c>
      <c r="H93" s="593">
        <f>SUMIFS('Supply plan_distributor-wise'!L:L,
        'Supply plan_distributor-wise'!CI:CI,
        $C$1,
        'Supply plan_distributor-wise'!$C:$C,
        'Statewise-Plant Mix'!$A93)</f>
        <v>0</v>
      </c>
      <c r="I93" s="593">
        <f>SUMIFS('Supply plan_distributor-wise'!M:M,
        'Supply plan_distributor-wise'!CJ:CJ,
        $C$1,
        'Supply plan_distributor-wise'!$C:$C,
        'Statewise-Plant Mix'!$A93)</f>
        <v>0</v>
      </c>
      <c r="J93" s="593">
        <f>SUMIFS('Supply plan_distributor-wise'!N:N,
        'Supply plan_distributor-wise'!CK:CK,
        $C$1,
        'Supply plan_distributor-wise'!$C:$C,
        'Statewise-Plant Mix'!$A93)</f>
        <v>0</v>
      </c>
      <c r="K93" s="593">
        <f>SUMIFS('Supply plan_distributor-wise'!O:O,
        'Supply plan_distributor-wise'!CL:CL,
        $C$1,
        'Supply plan_distributor-wise'!$C:$C,
        'Statewise-Plant Mix'!$A93)</f>
        <v>0</v>
      </c>
      <c r="L93" s="593">
        <f>SUMIFS('Supply plan_distributor-wise'!P:P,
        'Supply plan_distributor-wise'!CM:CM,
        $C$1,
        'Supply plan_distributor-wise'!$C:$C,
        'Statewise-Plant Mix'!$A93)</f>
        <v>0</v>
      </c>
      <c r="M93" s="593">
        <f>SUMIFS('Supply plan_distributor-wise'!Q:Q,
        'Supply plan_distributor-wise'!CN:CN,
        $C$1,
        'Supply plan_distributor-wise'!$C:$C,
        'Statewise-Plant Mix'!$A93)</f>
        <v>0</v>
      </c>
      <c r="N93" s="600">
        <f>SUMIFS('Supply plan_distributor-wise'!R:R,
        'Supply plan_distributor-wise'!CO:CO,
        $C$1,
        'Supply plan_distributor-wise'!$C:$C,
        'Statewise-Plant Mix'!$A93)</f>
        <v>0</v>
      </c>
    </row>
    <row r="94" spans="1:14" ht="12.75">
      <c r="A94" s="646" t="str">
        <v>TELANGANA</v>
      </c>
      <c r="B94" s="647" t="str">
        <f t="shared" si="1"/>
        <v>One Helix (Fe 550) - Retail</v>
      </c>
      <c r="C94" s="623">
        <f>SUMIFS('Supply plan_distributor-wise'!V:V,
        'Supply plan_distributor-wise'!CP:CP,
        $C$1,
        'Supply plan_distributor-wise'!$C:$C,
        'Statewise-Plant Mix'!$A94)</f>
        <v>0</v>
      </c>
      <c r="D94" s="594">
        <f>SUMIFS('Supply plan_distributor-wise'!W:W,
        'Supply plan_distributor-wise'!CQ:CQ,
        $C$1,
        'Supply plan_distributor-wise'!$C:$C,
        'Statewise-Plant Mix'!$A94)</f>
        <v>0</v>
      </c>
      <c r="E94" s="594">
        <f>SUMIFS('Supply plan_distributor-wise'!X:X,
        'Supply plan_distributor-wise'!CR:CR,
        $C$1,
        'Supply plan_distributor-wise'!$C:$C,
        'Statewise-Plant Mix'!$A94)</f>
        <v>0</v>
      </c>
      <c r="F94" s="594">
        <f>SUMIFS('Supply plan_distributor-wise'!Y:Y,
        'Supply plan_distributor-wise'!CS:CS,
        $C$1,
        'Supply plan_distributor-wise'!$C:$C,
        'Statewise-Plant Mix'!$A94)</f>
        <v>0</v>
      </c>
      <c r="G94" s="594">
        <f>SUMIFS('Supply plan_distributor-wise'!Z:Z,
        'Supply plan_distributor-wise'!CT:CT,
        $C$1,
        'Supply plan_distributor-wise'!$C:$C,
        'Statewise-Plant Mix'!$A94)</f>
        <v>0</v>
      </c>
      <c r="H94" s="594">
        <f>SUMIFS('Supply plan_distributor-wise'!AA:AA,
        'Supply plan_distributor-wise'!CU:CU,
        $C$1,
        'Supply plan_distributor-wise'!$C:$C,
        'Statewise-Plant Mix'!$A94)</f>
        <v>0</v>
      </c>
      <c r="I94" s="594">
        <f>SUMIFS('Supply plan_distributor-wise'!AB:AB,
        'Supply plan_distributor-wise'!CV:CV,
        $C$1,
        'Supply plan_distributor-wise'!$C:$C,
        'Statewise-Plant Mix'!$A94)</f>
        <v>0</v>
      </c>
      <c r="J94" s="594">
        <f>SUMIFS('Supply plan_distributor-wise'!AC:AC,
        'Supply plan_distributor-wise'!CW:CW,
        $C$1,
        'Supply plan_distributor-wise'!$C:$C,
        'Statewise-Plant Mix'!$A94)</f>
        <v>0</v>
      </c>
      <c r="K94" s="594">
        <f>SUMIFS('Supply plan_distributor-wise'!AD:AD,
        'Supply plan_distributor-wise'!CX:CX,
        $C$1,
        'Supply plan_distributor-wise'!$C:$C,
        'Statewise-Plant Mix'!$A94)</f>
        <v>0</v>
      </c>
      <c r="L94" s="594">
        <f>SUMIFS('Supply plan_distributor-wise'!AE:AE,
        'Supply plan_distributor-wise'!CY:CY,
        $C$1,
        'Supply plan_distributor-wise'!$C:$C,
        'Statewise-Plant Mix'!$A94)</f>
        <v>0</v>
      </c>
      <c r="M94" s="594">
        <f>SUMIFS('Supply plan_distributor-wise'!AF:AF,
        'Supply plan_distributor-wise'!CZ:CZ,
        $C$1,
        'Supply plan_distributor-wise'!$C:$C,
        'Statewise-Plant Mix'!$A94)</f>
        <v>0</v>
      </c>
      <c r="N94" s="601">
        <f>SUMIFS('Supply plan_distributor-wise'!AG:AG,
        'Supply plan_distributor-wise'!DA:DA,
        $C$1,
        'Supply plan_distributor-wise'!$C:$C,
        'Statewise-Plant Mix'!$A94)</f>
        <v>0</v>
      </c>
    </row>
    <row r="95" spans="1:14" ht="12.75">
      <c r="A95" s="648" t="str">
        <v>TELANGANA</v>
      </c>
      <c r="B95" s="649" t="str">
        <f t="shared" si="1"/>
        <v>JSW One TMT (Fe 550D) - Retail</v>
      </c>
      <c r="C95" s="624">
        <f>SUMIFS('Supply plan_distributor-wise'!AK:AK,
        'Supply plan_distributor-wise'!DB:DB,
        $C$1,
        'Supply plan_distributor-wise'!$C:$C,
        'Statewise-Plant Mix'!$A95)</f>
        <v>0</v>
      </c>
      <c r="D95" s="618">
        <f>SUMIFS('Supply plan_distributor-wise'!AL:AL,
        'Supply plan_distributor-wise'!DC:DC,
        $C$1,
        'Supply plan_distributor-wise'!$C:$C,
        'Statewise-Plant Mix'!$A95)</f>
        <v>0</v>
      </c>
      <c r="E95" s="618">
        <f>SUMIFS('Supply plan_distributor-wise'!AM:AM,
        'Supply plan_distributor-wise'!DD:DD,
        $C$1,
        'Supply plan_distributor-wise'!$C:$C,
        'Statewise-Plant Mix'!$A95)</f>
        <v>0</v>
      </c>
      <c r="F95" s="618">
        <f>SUMIFS('Supply plan_distributor-wise'!AN:AN,
        'Supply plan_distributor-wise'!DE:DE,
        $C$1,
        'Supply plan_distributor-wise'!$C:$C,
        'Statewise-Plant Mix'!$A95)</f>
        <v>0</v>
      </c>
      <c r="G95" s="618">
        <f>SUMIFS('Supply plan_distributor-wise'!AO:AO,
        'Supply plan_distributor-wise'!DF:DF,
        $C$1,
        'Supply plan_distributor-wise'!$C:$C,
        'Statewise-Plant Mix'!$A95)</f>
        <v>0</v>
      </c>
      <c r="H95" s="618">
        <f>SUMIFS('Supply plan_distributor-wise'!AP:AP,
        'Supply plan_distributor-wise'!DG:DG,
        $C$1,
        'Supply plan_distributor-wise'!$C:$C,
        'Statewise-Plant Mix'!$A95)</f>
        <v>0</v>
      </c>
      <c r="I95" s="618">
        <f>SUMIFS('Supply plan_distributor-wise'!AQ:AQ,
        'Supply plan_distributor-wise'!DH:DH,
        $C$1,
        'Supply plan_distributor-wise'!$C:$C,
        'Statewise-Plant Mix'!$A95)</f>
        <v>0</v>
      </c>
      <c r="J95" s="618">
        <f>SUMIFS('Supply plan_distributor-wise'!AR:AR,
        'Supply plan_distributor-wise'!DI:DI,
        $C$1,
        'Supply plan_distributor-wise'!$C:$C,
        'Statewise-Plant Mix'!$A95)</f>
        <v>0</v>
      </c>
      <c r="K95" s="618">
        <f>SUMIFS('Supply plan_distributor-wise'!AS:AS,
        'Supply plan_distributor-wise'!DJ:DJ,
        $C$1,
        'Supply plan_distributor-wise'!$C:$C,
        'Statewise-Plant Mix'!$A95)</f>
        <v>0</v>
      </c>
      <c r="L95" s="618">
        <f>SUMIFS('Supply plan_distributor-wise'!AT:AT,
        'Supply plan_distributor-wise'!DK:DK,
        $C$1,
        'Supply plan_distributor-wise'!$C:$C,
        'Statewise-Plant Mix'!$A95)</f>
        <v>0</v>
      </c>
      <c r="M95" s="618">
        <f>SUMIFS('Supply plan_distributor-wise'!AU:AU,
        'Supply plan_distributor-wise'!DL:DL,
        $C$1,
        'Supply plan_distributor-wise'!$C:$C,
        'Statewise-Plant Mix'!$A95)</f>
        <v>0</v>
      </c>
      <c r="N95" s="621">
        <f>SUMIFS('Supply plan_distributor-wise'!AV:AV,
        'Supply plan_distributor-wise'!DM:DM,
        $C$1,
        'Supply plan_distributor-wise'!$C:$C,
        'Statewise-Plant Mix'!$A95)</f>
        <v>0</v>
      </c>
    </row>
    <row r="96" spans="1:14" ht="12.75">
      <c r="A96" s="650" t="str">
        <v>TELANGANA</v>
      </c>
      <c r="B96" s="651" t="str">
        <f t="shared" si="1"/>
        <v>JSW One TMT (Fe 550) - Projects</v>
      </c>
      <c r="C96" s="625">
        <f>SUMIFS('Supply plan_distributor-wise'!AZ:AZ,
        'Supply plan_distributor-wise'!DN:DN,
        $C$1,
        'Supply plan_distributor-wise'!$C:$C,
        'Statewise-Plant Mix'!$A96)</f>
        <v>0</v>
      </c>
      <c r="D96" s="595">
        <f>SUMIFS('Supply plan_distributor-wise'!BA:BA,
        'Supply plan_distributor-wise'!DO:DO,
        $C$1,
        'Supply plan_distributor-wise'!$C:$C,
        'Statewise-Plant Mix'!$A96)</f>
        <v>0</v>
      </c>
      <c r="E96" s="595">
        <f>SUMIFS('Supply plan_distributor-wise'!BB:BB,
        'Supply plan_distributor-wise'!DP:DP,
        $C$1,
        'Supply plan_distributor-wise'!$C:$C,
        'Statewise-Plant Mix'!$A96)</f>
        <v>0</v>
      </c>
      <c r="F96" s="595">
        <f>SUMIFS('Supply plan_distributor-wise'!BC:BC,
        'Supply plan_distributor-wise'!DQ:DQ,
        $C$1,
        'Supply plan_distributor-wise'!$C:$C,
        'Statewise-Plant Mix'!$A96)</f>
        <v>0</v>
      </c>
      <c r="G96" s="595">
        <f>SUMIFS('Supply plan_distributor-wise'!BD:BD,
        'Supply plan_distributor-wise'!DR:DR,
        $C$1,
        'Supply plan_distributor-wise'!$C:$C,
        'Statewise-Plant Mix'!$A96)</f>
        <v>0</v>
      </c>
      <c r="H96" s="595">
        <f>SUMIFS('Supply plan_distributor-wise'!BE:BE,
        'Supply plan_distributor-wise'!DS:DS,
        $C$1,
        'Supply plan_distributor-wise'!$C:$C,
        'Statewise-Plant Mix'!$A96)</f>
        <v>0</v>
      </c>
      <c r="I96" s="595">
        <f>SUMIFS('Supply plan_distributor-wise'!BF:BF,
        'Supply plan_distributor-wise'!DT:DT,
        $C$1,
        'Supply plan_distributor-wise'!$C:$C,
        'Statewise-Plant Mix'!$A96)</f>
        <v>0</v>
      </c>
      <c r="J96" s="595">
        <f>SUMIFS('Supply plan_distributor-wise'!BG:BG,
        'Supply plan_distributor-wise'!DU:DU,
        $C$1,
        'Supply plan_distributor-wise'!$C:$C,
        'Statewise-Plant Mix'!$A96)</f>
        <v>0</v>
      </c>
      <c r="K96" s="595">
        <f>SUMIFS('Supply plan_distributor-wise'!BH:BH,
        'Supply plan_distributor-wise'!DV:DV,
        $C$1,
        'Supply plan_distributor-wise'!$C:$C,
        'Statewise-Plant Mix'!$A96)</f>
        <v>0</v>
      </c>
      <c r="L96" s="595">
        <f>SUMIFS('Supply plan_distributor-wise'!BI:BI,
        'Supply plan_distributor-wise'!DW:DW,
        $C$1,
        'Supply plan_distributor-wise'!$C:$C,
        'Statewise-Plant Mix'!$A96)</f>
        <v>0</v>
      </c>
      <c r="M96" s="595">
        <f>SUMIFS('Supply plan_distributor-wise'!BJ:BJ,
        'Supply plan_distributor-wise'!DX:DX,
        $C$1,
        'Supply plan_distributor-wise'!$C:$C,
        'Statewise-Plant Mix'!$A96)</f>
        <v>0</v>
      </c>
      <c r="N96" s="603">
        <f>SUMIFS('Supply plan_distributor-wise'!BK:BK,
        'Supply plan_distributor-wise'!DY:DY,
        $C$1,
        'Supply plan_distributor-wise'!$C:$C,
        'Statewise-Plant Mix'!$A96)</f>
        <v>0</v>
      </c>
    </row>
    <row r="97" spans="1:14" ht="12.75">
      <c r="A97" s="658" t="str">
        <v>TELANGANA</v>
      </c>
      <c r="B97" s="659" t="str">
        <f t="shared" si="1"/>
        <v>JSW One TMT (Fe 550D) - Projects</v>
      </c>
      <c r="C97" s="626">
        <f>SUMIFS('Supply plan_distributor-wise'!BO:BO,
        'Supply plan_distributor-wise'!DZ:DZ,
        $C$1,
        'Supply plan_distributor-wise'!$C:$C,
        'Statewise-Plant Mix'!$A97)</f>
        <v>0</v>
      </c>
      <c r="D97" s="619">
        <f>SUMIFS('Supply plan_distributor-wise'!BP:BP,
        'Supply plan_distributor-wise'!EA:EA,
        $C$1,
        'Supply plan_distributor-wise'!$C:$C,
        'Statewise-Plant Mix'!$A97)</f>
        <v>0</v>
      </c>
      <c r="E97" s="619">
        <f>SUMIFS('Supply plan_distributor-wise'!BQ:BQ,
        'Supply plan_distributor-wise'!EB:EB,
        $C$1,
        'Supply plan_distributor-wise'!$C:$C,
        'Statewise-Plant Mix'!$A97)</f>
        <v>0</v>
      </c>
      <c r="F97" s="619">
        <f>SUMIFS('Supply plan_distributor-wise'!BR:BR,
        'Supply plan_distributor-wise'!EC:EC,
        $C$1,
        'Supply plan_distributor-wise'!$C:$C,
        'Statewise-Plant Mix'!$A97)</f>
        <v>0</v>
      </c>
      <c r="G97" s="619">
        <f>SUMIFS('Supply plan_distributor-wise'!BS:BS,
        'Supply plan_distributor-wise'!ED:ED,
        $C$1,
        'Supply plan_distributor-wise'!$C:$C,
        'Statewise-Plant Mix'!$A97)</f>
        <v>0</v>
      </c>
      <c r="H97" s="619">
        <f>SUMIFS('Supply plan_distributor-wise'!BT:BT,
        'Supply plan_distributor-wise'!EE:EE,
        $C$1,
        'Supply plan_distributor-wise'!$C:$C,
        'Statewise-Plant Mix'!$A97)</f>
        <v>0</v>
      </c>
      <c r="I97" s="619">
        <f>SUMIFS('Supply plan_distributor-wise'!BU:BU,
        'Supply plan_distributor-wise'!EF:EF,
        $C$1,
        'Supply plan_distributor-wise'!$C:$C,
        'Statewise-Plant Mix'!$A97)</f>
        <v>0</v>
      </c>
      <c r="J97" s="619">
        <f>SUMIFS('Supply plan_distributor-wise'!BV:BV,
        'Supply plan_distributor-wise'!EG:EG,
        $C$1,
        'Supply plan_distributor-wise'!$C:$C,
        'Statewise-Plant Mix'!$A97)</f>
        <v>0</v>
      </c>
      <c r="K97" s="619">
        <f>SUMIFS('Supply plan_distributor-wise'!BW:BW,
        'Supply plan_distributor-wise'!EH:EH,
        $C$1,
        'Supply plan_distributor-wise'!$C:$C,
        'Statewise-Plant Mix'!$A97)</f>
        <v>0</v>
      </c>
      <c r="L97" s="619">
        <f>SUMIFS('Supply plan_distributor-wise'!BX:BX,
        'Supply plan_distributor-wise'!EI:EI,
        $C$1,
        'Supply plan_distributor-wise'!$C:$C,
        'Statewise-Plant Mix'!$A97)</f>
        <v>0</v>
      </c>
      <c r="M97" s="619">
        <f>SUMIFS('Supply plan_distributor-wise'!BY:BY,
        'Supply plan_distributor-wise'!EJ:EJ,
        $C$1,
        'Supply plan_distributor-wise'!$C:$C,
        'Statewise-Plant Mix'!$A97)</f>
        <v>0</v>
      </c>
      <c r="N97" s="620">
        <f>SUMIFS('Supply plan_distributor-wise'!BZ:BZ,
        'Supply plan_distributor-wise'!EK:EK,
        $C$1,
        'Supply plan_distributor-wise'!$C:$C,
        'Statewise-Plant Mix'!$A97)</f>
        <v>0</v>
      </c>
    </row>
    <row r="98" spans="1:14">
      <c r="A98" s="660" t="str">
        <v>Total TELANGANA</v>
      </c>
      <c r="B98" s="661" t="str">
        <f t="shared" si="1"/>
        <v/>
      </c>
      <c r="C98" s="596">
        <f>SUM(C93:C97)</f>
        <v>0</v>
      </c>
      <c r="D98" s="597">
        <f>SUM(D93:D97)</f>
        <v>0</v>
      </c>
      <c r="E98" s="597">
        <f>SUM(E93:E97)</f>
        <v>0</v>
      </c>
      <c r="F98" s="597">
        <f>SUM(F93:F97)</f>
        <v>0</v>
      </c>
      <c r="G98" s="597">
        <f>SUM(G93:G97)</f>
        <v>0</v>
      </c>
      <c r="H98" s="597">
        <f>SUM(H93:H97)</f>
        <v>0</v>
      </c>
      <c r="I98" s="597">
        <f>SUM(I93:I97)</f>
        <v>0</v>
      </c>
      <c r="J98" s="597">
        <f>SUM(J93:J97)</f>
        <v>0</v>
      </c>
      <c r="K98" s="597">
        <f>SUM(K93:K97)</f>
        <v>0</v>
      </c>
      <c r="L98" s="597">
        <f>SUM(L93:L97)</f>
        <v>0</v>
      </c>
      <c r="M98" s="597">
        <f>SUM(M93:M97)</f>
        <v>0</v>
      </c>
      <c r="N98" s="598">
        <f>SUM(N93:N97)</f>
        <v>0</v>
      </c>
    </row>
    <row r="99" spans="1:14" ht="12.75">
      <c r="A99" s="644" t="str">
        <v>ANDHRA PRADESH</v>
      </c>
      <c r="B99" s="645" t="str">
        <f t="shared" si="1"/>
        <v xml:space="preserve">JSW One TMT (Fe 550) - Retail											</v>
      </c>
      <c r="C99" s="622">
        <f>SUMIFS('Supply plan_distributor-wise'!G:G,
        'Supply plan_distributor-wise'!CD:CD,
        $C$1,
        'Supply plan_distributor-wise'!$C:$C,
        'Statewise-Plant Mix'!$A99)</f>
        <v>0</v>
      </c>
      <c r="D99" s="593">
        <f>SUMIFS('Supply plan_distributor-wise'!H:H,
        'Supply plan_distributor-wise'!CE:CE,
        $C$1,
        'Supply plan_distributor-wise'!$C:$C,
        'Statewise-Plant Mix'!$A99)</f>
        <v>0</v>
      </c>
      <c r="E99" s="593">
        <f>SUMIFS('Supply plan_distributor-wise'!I:I,
        'Supply plan_distributor-wise'!CF:CF,
        $C$1,
        'Supply plan_distributor-wise'!$C:$C,
        'Statewise-Plant Mix'!$A99)</f>
        <v>0</v>
      </c>
      <c r="F99" s="593">
        <f>SUMIFS('Supply plan_distributor-wise'!J:J,
        'Supply plan_distributor-wise'!CG:CG,
        $C$1,
        'Supply plan_distributor-wise'!$C:$C,
        'Statewise-Plant Mix'!$A99)</f>
        <v>0</v>
      </c>
      <c r="G99" s="593">
        <f>SUMIFS('Supply plan_distributor-wise'!K:K,
        'Supply plan_distributor-wise'!CH:CH,
        $C$1,
        'Supply plan_distributor-wise'!$C:$C,
        'Statewise-Plant Mix'!$A99)</f>
        <v>0</v>
      </c>
      <c r="H99" s="593">
        <f>SUMIFS('Supply plan_distributor-wise'!L:L,
        'Supply plan_distributor-wise'!CI:CI,
        $C$1,
        'Supply plan_distributor-wise'!$C:$C,
        'Statewise-Plant Mix'!$A99)</f>
        <v>0</v>
      </c>
      <c r="I99" s="593">
        <f>SUMIFS('Supply plan_distributor-wise'!M:M,
        'Supply plan_distributor-wise'!CJ:CJ,
        $C$1,
        'Supply plan_distributor-wise'!$C:$C,
        'Statewise-Plant Mix'!$A99)</f>
        <v>0</v>
      </c>
      <c r="J99" s="593">
        <f>SUMIFS('Supply plan_distributor-wise'!N:N,
        'Supply plan_distributor-wise'!CK:CK,
        $C$1,
        'Supply plan_distributor-wise'!$C:$C,
        'Statewise-Plant Mix'!$A99)</f>
        <v>0</v>
      </c>
      <c r="K99" s="593">
        <f>SUMIFS('Supply plan_distributor-wise'!O:O,
        'Supply plan_distributor-wise'!CL:CL,
        $C$1,
        'Supply plan_distributor-wise'!$C:$C,
        'Statewise-Plant Mix'!$A99)</f>
        <v>0</v>
      </c>
      <c r="L99" s="593">
        <f>SUMIFS('Supply plan_distributor-wise'!P:P,
        'Supply plan_distributor-wise'!CM:CM,
        $C$1,
        'Supply plan_distributor-wise'!$C:$C,
        'Statewise-Plant Mix'!$A99)</f>
        <v>0</v>
      </c>
      <c r="M99" s="593">
        <f>SUMIFS('Supply plan_distributor-wise'!Q:Q,
        'Supply plan_distributor-wise'!CN:CN,
        $C$1,
        'Supply plan_distributor-wise'!$C:$C,
        'Statewise-Plant Mix'!$A99)</f>
        <v>0</v>
      </c>
      <c r="N99" s="600">
        <f>SUMIFS('Supply plan_distributor-wise'!R:R,
        'Supply plan_distributor-wise'!CO:CO,
        $C$1,
        'Supply plan_distributor-wise'!$C:$C,
        'Statewise-Plant Mix'!$A99)</f>
        <v>0</v>
      </c>
    </row>
    <row r="100" spans="1:14" ht="12.75">
      <c r="A100" s="646" t="str">
        <v>ANDHRA PRADESH</v>
      </c>
      <c r="B100" s="647" t="str">
        <f t="shared" si="1"/>
        <v>One Helix (Fe 550) - Retail</v>
      </c>
      <c r="C100" s="623">
        <f>SUMIFS('Supply plan_distributor-wise'!V:V,
        'Supply plan_distributor-wise'!CP:CP,
        $C$1,
        'Supply plan_distributor-wise'!$C:$C,
        'Statewise-Plant Mix'!$A100)</f>
        <v>0</v>
      </c>
      <c r="D100" s="594">
        <f>SUMIFS('Supply plan_distributor-wise'!W:W,
        'Supply plan_distributor-wise'!CQ:CQ,
        $C$1,
        'Supply plan_distributor-wise'!$C:$C,
        'Statewise-Plant Mix'!$A100)</f>
        <v>0</v>
      </c>
      <c r="E100" s="594">
        <f>SUMIFS('Supply plan_distributor-wise'!X:X,
        'Supply plan_distributor-wise'!CR:CR,
        $C$1,
        'Supply plan_distributor-wise'!$C:$C,
        'Statewise-Plant Mix'!$A100)</f>
        <v>0</v>
      </c>
      <c r="F100" s="594">
        <f>SUMIFS('Supply plan_distributor-wise'!Y:Y,
        'Supply plan_distributor-wise'!CS:CS,
        $C$1,
        'Supply plan_distributor-wise'!$C:$C,
        'Statewise-Plant Mix'!$A100)</f>
        <v>0</v>
      </c>
      <c r="G100" s="594">
        <f>SUMIFS('Supply plan_distributor-wise'!Z:Z,
        'Supply plan_distributor-wise'!CT:CT,
        $C$1,
        'Supply plan_distributor-wise'!$C:$C,
        'Statewise-Plant Mix'!$A100)</f>
        <v>0</v>
      </c>
      <c r="H100" s="594">
        <f>SUMIFS('Supply plan_distributor-wise'!AA:AA,
        'Supply plan_distributor-wise'!CU:CU,
        $C$1,
        'Supply plan_distributor-wise'!$C:$C,
        'Statewise-Plant Mix'!$A100)</f>
        <v>0</v>
      </c>
      <c r="I100" s="594">
        <f>SUMIFS('Supply plan_distributor-wise'!AB:AB,
        'Supply plan_distributor-wise'!CV:CV,
        $C$1,
        'Supply plan_distributor-wise'!$C:$C,
        'Statewise-Plant Mix'!$A100)</f>
        <v>0</v>
      </c>
      <c r="J100" s="594">
        <f>SUMIFS('Supply plan_distributor-wise'!AC:AC,
        'Supply plan_distributor-wise'!CW:CW,
        $C$1,
        'Supply plan_distributor-wise'!$C:$C,
        'Statewise-Plant Mix'!$A100)</f>
        <v>0</v>
      </c>
      <c r="K100" s="594">
        <f>SUMIFS('Supply plan_distributor-wise'!AD:AD,
        'Supply plan_distributor-wise'!CX:CX,
        $C$1,
        'Supply plan_distributor-wise'!$C:$C,
        'Statewise-Plant Mix'!$A100)</f>
        <v>0</v>
      </c>
      <c r="L100" s="594">
        <f>SUMIFS('Supply plan_distributor-wise'!AE:AE,
        'Supply plan_distributor-wise'!CY:CY,
        $C$1,
        'Supply plan_distributor-wise'!$C:$C,
        'Statewise-Plant Mix'!$A100)</f>
        <v>0</v>
      </c>
      <c r="M100" s="594">
        <f>SUMIFS('Supply plan_distributor-wise'!AF:AF,
        'Supply plan_distributor-wise'!CZ:CZ,
        $C$1,
        'Supply plan_distributor-wise'!$C:$C,
        'Statewise-Plant Mix'!$A100)</f>
        <v>0</v>
      </c>
      <c r="N100" s="601">
        <f>SUMIFS('Supply plan_distributor-wise'!AG:AG,
        'Supply plan_distributor-wise'!DA:DA,
        $C$1,
        'Supply plan_distributor-wise'!$C:$C,
        'Statewise-Plant Mix'!$A100)</f>
        <v>0</v>
      </c>
    </row>
    <row r="101" spans="1:14" ht="12.75">
      <c r="A101" s="648" t="str">
        <v>ANDHRA PRADESH</v>
      </c>
      <c r="B101" s="649" t="str">
        <f t="shared" si="1"/>
        <v>JSW One TMT (Fe 550D) - Retail</v>
      </c>
      <c r="C101" s="624">
        <f>SUMIFS('Supply plan_distributor-wise'!AK:AK,
        'Supply plan_distributor-wise'!DB:DB,
        $C$1,
        'Supply plan_distributor-wise'!$C:$C,
        'Statewise-Plant Mix'!$A101)</f>
        <v>0</v>
      </c>
      <c r="D101" s="618">
        <f>SUMIFS('Supply plan_distributor-wise'!AL:AL,
        'Supply plan_distributor-wise'!DC:DC,
        $C$1,
        'Supply plan_distributor-wise'!$C:$C,
        'Statewise-Plant Mix'!$A101)</f>
        <v>0</v>
      </c>
      <c r="E101" s="618">
        <f>SUMIFS('Supply plan_distributor-wise'!AM:AM,
        'Supply plan_distributor-wise'!DD:DD,
        $C$1,
        'Supply plan_distributor-wise'!$C:$C,
        'Statewise-Plant Mix'!$A101)</f>
        <v>0</v>
      </c>
      <c r="F101" s="618">
        <f>SUMIFS('Supply plan_distributor-wise'!AN:AN,
        'Supply plan_distributor-wise'!DE:DE,
        $C$1,
        'Supply plan_distributor-wise'!$C:$C,
        'Statewise-Plant Mix'!$A101)</f>
        <v>0</v>
      </c>
      <c r="G101" s="618">
        <f>SUMIFS('Supply plan_distributor-wise'!AO:AO,
        'Supply plan_distributor-wise'!DF:DF,
        $C$1,
        'Supply plan_distributor-wise'!$C:$C,
        'Statewise-Plant Mix'!$A101)</f>
        <v>0</v>
      </c>
      <c r="H101" s="618">
        <f>SUMIFS('Supply plan_distributor-wise'!AP:AP,
        'Supply plan_distributor-wise'!DG:DG,
        $C$1,
        'Supply plan_distributor-wise'!$C:$C,
        'Statewise-Plant Mix'!$A101)</f>
        <v>0</v>
      </c>
      <c r="I101" s="618">
        <f>SUMIFS('Supply plan_distributor-wise'!AQ:AQ,
        'Supply plan_distributor-wise'!DH:DH,
        $C$1,
        'Supply plan_distributor-wise'!$C:$C,
        'Statewise-Plant Mix'!$A101)</f>
        <v>0</v>
      </c>
      <c r="J101" s="618">
        <f>SUMIFS('Supply plan_distributor-wise'!AR:AR,
        'Supply plan_distributor-wise'!DI:DI,
        $C$1,
        'Supply plan_distributor-wise'!$C:$C,
        'Statewise-Plant Mix'!$A101)</f>
        <v>0</v>
      </c>
      <c r="K101" s="618">
        <f>SUMIFS('Supply plan_distributor-wise'!AS:AS,
        'Supply plan_distributor-wise'!DJ:DJ,
        $C$1,
        'Supply plan_distributor-wise'!$C:$C,
        'Statewise-Plant Mix'!$A101)</f>
        <v>0</v>
      </c>
      <c r="L101" s="618">
        <f>SUMIFS('Supply plan_distributor-wise'!AT:AT,
        'Supply plan_distributor-wise'!DK:DK,
        $C$1,
        'Supply plan_distributor-wise'!$C:$C,
        'Statewise-Plant Mix'!$A101)</f>
        <v>0</v>
      </c>
      <c r="M101" s="618">
        <f>SUMIFS('Supply plan_distributor-wise'!AU:AU,
        'Supply plan_distributor-wise'!DL:DL,
        $C$1,
        'Supply plan_distributor-wise'!$C:$C,
        'Statewise-Plant Mix'!$A101)</f>
        <v>0</v>
      </c>
      <c r="N101" s="621">
        <f>SUMIFS('Supply plan_distributor-wise'!AV:AV,
        'Supply plan_distributor-wise'!DM:DM,
        $C$1,
        'Supply plan_distributor-wise'!$C:$C,
        'Statewise-Plant Mix'!$A101)</f>
        <v>0</v>
      </c>
    </row>
    <row r="102" spans="1:14" ht="12.75">
      <c r="A102" s="650" t="str">
        <v>ANDHRA PRADESH</v>
      </c>
      <c r="B102" s="651" t="str">
        <f t="shared" si="1"/>
        <v>JSW One TMT (Fe 550) - Projects</v>
      </c>
      <c r="C102" s="625">
        <f>SUMIFS('Supply plan_distributor-wise'!AZ:AZ,
        'Supply plan_distributor-wise'!DN:DN,
        $C$1,
        'Supply plan_distributor-wise'!$C:$C,
        'Statewise-Plant Mix'!$A102)</f>
        <v>0</v>
      </c>
      <c r="D102" s="595">
        <f>SUMIFS('Supply plan_distributor-wise'!BA:BA,
        'Supply plan_distributor-wise'!DO:DO,
        $C$1,
        'Supply plan_distributor-wise'!$C:$C,
        'Statewise-Plant Mix'!$A102)</f>
        <v>0</v>
      </c>
      <c r="E102" s="595">
        <f>SUMIFS('Supply plan_distributor-wise'!BB:BB,
        'Supply plan_distributor-wise'!DP:DP,
        $C$1,
        'Supply plan_distributor-wise'!$C:$C,
        'Statewise-Plant Mix'!$A102)</f>
        <v>0</v>
      </c>
      <c r="F102" s="595">
        <f>SUMIFS('Supply plan_distributor-wise'!BC:BC,
        'Supply plan_distributor-wise'!DQ:DQ,
        $C$1,
        'Supply plan_distributor-wise'!$C:$C,
        'Statewise-Plant Mix'!$A102)</f>
        <v>0</v>
      </c>
      <c r="G102" s="595">
        <f>SUMIFS('Supply plan_distributor-wise'!BD:BD,
        'Supply plan_distributor-wise'!DR:DR,
        $C$1,
        'Supply plan_distributor-wise'!$C:$C,
        'Statewise-Plant Mix'!$A102)</f>
        <v>0</v>
      </c>
      <c r="H102" s="595">
        <f>SUMIFS('Supply plan_distributor-wise'!BE:BE,
        'Supply plan_distributor-wise'!DS:DS,
        $C$1,
        'Supply plan_distributor-wise'!$C:$C,
        'Statewise-Plant Mix'!$A102)</f>
        <v>0</v>
      </c>
      <c r="I102" s="595">
        <f>SUMIFS('Supply plan_distributor-wise'!BF:BF,
        'Supply plan_distributor-wise'!DT:DT,
        $C$1,
        'Supply plan_distributor-wise'!$C:$C,
        'Statewise-Plant Mix'!$A102)</f>
        <v>0</v>
      </c>
      <c r="J102" s="595">
        <f>SUMIFS('Supply plan_distributor-wise'!BG:BG,
        'Supply plan_distributor-wise'!DU:DU,
        $C$1,
        'Supply plan_distributor-wise'!$C:$C,
        'Statewise-Plant Mix'!$A102)</f>
        <v>0</v>
      </c>
      <c r="K102" s="595">
        <f>SUMIFS('Supply plan_distributor-wise'!BH:BH,
        'Supply plan_distributor-wise'!DV:DV,
        $C$1,
        'Supply plan_distributor-wise'!$C:$C,
        'Statewise-Plant Mix'!$A102)</f>
        <v>0</v>
      </c>
      <c r="L102" s="595">
        <f>SUMIFS('Supply plan_distributor-wise'!BI:BI,
        'Supply plan_distributor-wise'!DW:DW,
        $C$1,
        'Supply plan_distributor-wise'!$C:$C,
        'Statewise-Plant Mix'!$A102)</f>
        <v>0</v>
      </c>
      <c r="M102" s="595">
        <f>SUMIFS('Supply plan_distributor-wise'!BJ:BJ,
        'Supply plan_distributor-wise'!DX:DX,
        $C$1,
        'Supply plan_distributor-wise'!$C:$C,
        'Statewise-Plant Mix'!$A102)</f>
        <v>0</v>
      </c>
      <c r="N102" s="603">
        <f>SUMIFS('Supply plan_distributor-wise'!BK:BK,
        'Supply plan_distributor-wise'!DY:DY,
        $C$1,
        'Supply plan_distributor-wise'!$C:$C,
        'Statewise-Plant Mix'!$A102)</f>
        <v>0</v>
      </c>
    </row>
    <row r="103" spans="1:14" ht="12.75">
      <c r="A103" s="658" t="str">
        <v>ANDHRA PRADESH</v>
      </c>
      <c r="B103" s="659" t="str">
        <f t="shared" si="1"/>
        <v>JSW One TMT (Fe 550D) - Projects</v>
      </c>
      <c r="C103" s="626">
        <f>SUMIFS('Supply plan_distributor-wise'!BO:BO,
        'Supply plan_distributor-wise'!DZ:DZ,
        $C$1,
        'Supply plan_distributor-wise'!$C:$C,
        'Statewise-Plant Mix'!$A103)</f>
        <v>0</v>
      </c>
      <c r="D103" s="619">
        <f>SUMIFS('Supply plan_distributor-wise'!BP:BP,
        'Supply plan_distributor-wise'!EA:EA,
        $C$1,
        'Supply plan_distributor-wise'!$C:$C,
        'Statewise-Plant Mix'!$A103)</f>
        <v>0</v>
      </c>
      <c r="E103" s="619">
        <f>SUMIFS('Supply plan_distributor-wise'!BQ:BQ,
        'Supply plan_distributor-wise'!EB:EB,
        $C$1,
        'Supply plan_distributor-wise'!$C:$C,
        'Statewise-Plant Mix'!$A103)</f>
        <v>0</v>
      </c>
      <c r="F103" s="619">
        <f>SUMIFS('Supply plan_distributor-wise'!BR:BR,
        'Supply plan_distributor-wise'!EC:EC,
        $C$1,
        'Supply plan_distributor-wise'!$C:$C,
        'Statewise-Plant Mix'!$A103)</f>
        <v>0</v>
      </c>
      <c r="G103" s="619">
        <f>SUMIFS('Supply plan_distributor-wise'!BS:BS,
        'Supply plan_distributor-wise'!ED:ED,
        $C$1,
        'Supply plan_distributor-wise'!$C:$C,
        'Statewise-Plant Mix'!$A103)</f>
        <v>0</v>
      </c>
      <c r="H103" s="619">
        <f>SUMIFS('Supply plan_distributor-wise'!BT:BT,
        'Supply plan_distributor-wise'!EE:EE,
        $C$1,
        'Supply plan_distributor-wise'!$C:$C,
        'Statewise-Plant Mix'!$A103)</f>
        <v>0</v>
      </c>
      <c r="I103" s="619">
        <f>SUMIFS('Supply plan_distributor-wise'!BU:BU,
        'Supply plan_distributor-wise'!EF:EF,
        $C$1,
        'Supply plan_distributor-wise'!$C:$C,
        'Statewise-Plant Mix'!$A103)</f>
        <v>0</v>
      </c>
      <c r="J103" s="619">
        <f>SUMIFS('Supply plan_distributor-wise'!BV:BV,
        'Supply plan_distributor-wise'!EG:EG,
        $C$1,
        'Supply plan_distributor-wise'!$C:$C,
        'Statewise-Plant Mix'!$A103)</f>
        <v>0</v>
      </c>
      <c r="K103" s="619">
        <f>SUMIFS('Supply plan_distributor-wise'!BW:BW,
        'Supply plan_distributor-wise'!EH:EH,
        $C$1,
        'Supply plan_distributor-wise'!$C:$C,
        'Statewise-Plant Mix'!$A103)</f>
        <v>0</v>
      </c>
      <c r="L103" s="619">
        <f>SUMIFS('Supply plan_distributor-wise'!BX:BX,
        'Supply plan_distributor-wise'!EI:EI,
        $C$1,
        'Supply plan_distributor-wise'!$C:$C,
        'Statewise-Plant Mix'!$A103)</f>
        <v>0</v>
      </c>
      <c r="M103" s="619">
        <f>SUMIFS('Supply plan_distributor-wise'!BY:BY,
        'Supply plan_distributor-wise'!EJ:EJ,
        $C$1,
        'Supply plan_distributor-wise'!$C:$C,
        'Statewise-Plant Mix'!$A103)</f>
        <v>0</v>
      </c>
      <c r="N103" s="620">
        <f>SUMIFS('Supply plan_distributor-wise'!BZ:BZ,
        'Supply plan_distributor-wise'!EK:EK,
        $C$1,
        'Supply plan_distributor-wise'!$C:$C,
        'Statewise-Plant Mix'!$A103)</f>
        <v>0</v>
      </c>
    </row>
    <row r="104" spans="1:14">
      <c r="A104" s="660" t="str">
        <v>Total ANDHRA PRADESH</v>
      </c>
      <c r="B104" s="661" t="str">
        <f t="shared" si="1"/>
        <v/>
      </c>
      <c r="C104" s="596">
        <f>SUM(C99:C103)</f>
        <v>0</v>
      </c>
      <c r="D104" s="597">
        <f>SUM(D99:D103)</f>
        <v>0</v>
      </c>
      <c r="E104" s="597">
        <f>SUM(E99:E103)</f>
        <v>0</v>
      </c>
      <c r="F104" s="597">
        <f>SUM(F99:F103)</f>
        <v>0</v>
      </c>
      <c r="G104" s="597">
        <f>SUM(G99:G103)</f>
        <v>0</v>
      </c>
      <c r="H104" s="597">
        <f>SUM(H99:H103)</f>
        <v>0</v>
      </c>
      <c r="I104" s="597">
        <f>SUM(I99:I103)</f>
        <v>0</v>
      </c>
      <c r="J104" s="597">
        <f>SUM(J99:J103)</f>
        <v>0</v>
      </c>
      <c r="K104" s="597">
        <f>SUM(K99:K103)</f>
        <v>0</v>
      </c>
      <c r="L104" s="597">
        <f>SUM(L99:L103)</f>
        <v>0</v>
      </c>
      <c r="M104" s="597">
        <f>SUM(M99:M103)</f>
        <v>0</v>
      </c>
      <c r="N104" s="598">
        <f>SUM(N99:N103)</f>
        <v>0</v>
      </c>
    </row>
    <row r="105" spans="1:14" ht="12.75">
      <c r="A105" s="644" t="str">
        <v>ASSAM</v>
      </c>
      <c r="B105" s="645" t="str">
        <f t="shared" si="1"/>
        <v xml:space="preserve">JSW One TMT (Fe 550) - Retail											</v>
      </c>
      <c r="C105" s="622">
        <f>SUMIFS('Supply plan_distributor-wise'!G:G,
        'Supply plan_distributor-wise'!CD:CD,
        $C$1,
        'Supply plan_distributor-wise'!$C:$C,
        'Statewise-Plant Mix'!$A105)</f>
        <v>0</v>
      </c>
      <c r="D105" s="593">
        <f>SUMIFS('Supply plan_distributor-wise'!H:H,
        'Supply plan_distributor-wise'!CE:CE,
        $C$1,
        'Supply plan_distributor-wise'!$C:$C,
        'Statewise-Plant Mix'!$A105)</f>
        <v>0</v>
      </c>
      <c r="E105" s="593">
        <f>SUMIFS('Supply plan_distributor-wise'!I:I,
        'Supply plan_distributor-wise'!CF:CF,
        $C$1,
        'Supply plan_distributor-wise'!$C:$C,
        'Statewise-Plant Mix'!$A105)</f>
        <v>0</v>
      </c>
      <c r="F105" s="593">
        <f>SUMIFS('Supply plan_distributor-wise'!J:J,
        'Supply plan_distributor-wise'!CG:CG,
        $C$1,
        'Supply plan_distributor-wise'!$C:$C,
        'Statewise-Plant Mix'!$A105)</f>
        <v>0</v>
      </c>
      <c r="G105" s="593">
        <f>SUMIFS('Supply plan_distributor-wise'!K:K,
        'Supply plan_distributor-wise'!CH:CH,
        $C$1,
        'Supply plan_distributor-wise'!$C:$C,
        'Statewise-Plant Mix'!$A105)</f>
        <v>0</v>
      </c>
      <c r="H105" s="593">
        <f>SUMIFS('Supply plan_distributor-wise'!L:L,
        'Supply plan_distributor-wise'!CI:CI,
        $C$1,
        'Supply plan_distributor-wise'!$C:$C,
        'Statewise-Plant Mix'!$A105)</f>
        <v>0</v>
      </c>
      <c r="I105" s="593">
        <f>SUMIFS('Supply plan_distributor-wise'!M:M,
        'Supply plan_distributor-wise'!CJ:CJ,
        $C$1,
        'Supply plan_distributor-wise'!$C:$C,
        'Statewise-Plant Mix'!$A105)</f>
        <v>0</v>
      </c>
      <c r="J105" s="593">
        <f>SUMIFS('Supply plan_distributor-wise'!N:N,
        'Supply plan_distributor-wise'!CK:CK,
        $C$1,
        'Supply plan_distributor-wise'!$C:$C,
        'Statewise-Plant Mix'!$A105)</f>
        <v>0</v>
      </c>
      <c r="K105" s="593">
        <f>SUMIFS('Supply plan_distributor-wise'!O:O,
        'Supply plan_distributor-wise'!CL:CL,
        $C$1,
        'Supply plan_distributor-wise'!$C:$C,
        'Statewise-Plant Mix'!$A105)</f>
        <v>0</v>
      </c>
      <c r="L105" s="593">
        <f>SUMIFS('Supply plan_distributor-wise'!P:P,
        'Supply plan_distributor-wise'!CM:CM,
        $C$1,
        'Supply plan_distributor-wise'!$C:$C,
        'Statewise-Plant Mix'!$A105)</f>
        <v>0</v>
      </c>
      <c r="M105" s="593">
        <f>SUMIFS('Supply plan_distributor-wise'!Q:Q,
        'Supply plan_distributor-wise'!CN:CN,
        $C$1,
        'Supply plan_distributor-wise'!$C:$C,
        'Statewise-Plant Mix'!$A105)</f>
        <v>0</v>
      </c>
      <c r="N105" s="600">
        <f>SUMIFS('Supply plan_distributor-wise'!R:R,
        'Supply plan_distributor-wise'!CO:CO,
        $C$1,
        'Supply plan_distributor-wise'!$C:$C,
        'Statewise-Plant Mix'!$A105)</f>
        <v>0</v>
      </c>
    </row>
    <row r="106" spans="1:14" ht="12.75">
      <c r="A106" s="646" t="str">
        <v>ASSAM</v>
      </c>
      <c r="B106" s="647" t="str">
        <f t="shared" si="1"/>
        <v>One Helix (Fe 550) - Retail</v>
      </c>
      <c r="C106" s="623">
        <f>SUMIFS('Supply plan_distributor-wise'!V:V,
        'Supply plan_distributor-wise'!CP:CP,
        $C$1,
        'Supply plan_distributor-wise'!$C:$C,
        'Statewise-Plant Mix'!$A106)</f>
        <v>0</v>
      </c>
      <c r="D106" s="594">
        <f>SUMIFS('Supply plan_distributor-wise'!W:W,
        'Supply plan_distributor-wise'!CQ:CQ,
        $C$1,
        'Supply plan_distributor-wise'!$C:$C,
        'Statewise-Plant Mix'!$A106)</f>
        <v>0</v>
      </c>
      <c r="E106" s="594">
        <f>SUMIFS('Supply plan_distributor-wise'!X:X,
        'Supply plan_distributor-wise'!CR:CR,
        $C$1,
        'Supply plan_distributor-wise'!$C:$C,
        'Statewise-Plant Mix'!$A106)</f>
        <v>0</v>
      </c>
      <c r="F106" s="594">
        <f>SUMIFS('Supply plan_distributor-wise'!Y:Y,
        'Supply plan_distributor-wise'!CS:CS,
        $C$1,
        'Supply plan_distributor-wise'!$C:$C,
        'Statewise-Plant Mix'!$A106)</f>
        <v>0</v>
      </c>
      <c r="G106" s="594">
        <f>SUMIFS('Supply plan_distributor-wise'!Z:Z,
        'Supply plan_distributor-wise'!CT:CT,
        $C$1,
        'Supply plan_distributor-wise'!$C:$C,
        'Statewise-Plant Mix'!$A106)</f>
        <v>0</v>
      </c>
      <c r="H106" s="594">
        <f>SUMIFS('Supply plan_distributor-wise'!AA:AA,
        'Supply plan_distributor-wise'!CU:CU,
        $C$1,
        'Supply plan_distributor-wise'!$C:$C,
        'Statewise-Plant Mix'!$A106)</f>
        <v>0</v>
      </c>
      <c r="I106" s="594">
        <f>SUMIFS('Supply plan_distributor-wise'!AB:AB,
        'Supply plan_distributor-wise'!CV:CV,
        $C$1,
        'Supply plan_distributor-wise'!$C:$C,
        'Statewise-Plant Mix'!$A106)</f>
        <v>0</v>
      </c>
      <c r="J106" s="594">
        <f>SUMIFS('Supply plan_distributor-wise'!AC:AC,
        'Supply plan_distributor-wise'!CW:CW,
        $C$1,
        'Supply plan_distributor-wise'!$C:$C,
        'Statewise-Plant Mix'!$A106)</f>
        <v>0</v>
      </c>
      <c r="K106" s="594">
        <f>SUMIFS('Supply plan_distributor-wise'!AD:AD,
        'Supply plan_distributor-wise'!CX:CX,
        $C$1,
        'Supply plan_distributor-wise'!$C:$C,
        'Statewise-Plant Mix'!$A106)</f>
        <v>0</v>
      </c>
      <c r="L106" s="594">
        <f>SUMIFS('Supply plan_distributor-wise'!AE:AE,
        'Supply plan_distributor-wise'!CY:CY,
        $C$1,
        'Supply plan_distributor-wise'!$C:$C,
        'Statewise-Plant Mix'!$A106)</f>
        <v>0</v>
      </c>
      <c r="M106" s="594">
        <f>SUMIFS('Supply plan_distributor-wise'!AF:AF,
        'Supply plan_distributor-wise'!CZ:CZ,
        $C$1,
        'Supply plan_distributor-wise'!$C:$C,
        'Statewise-Plant Mix'!$A106)</f>
        <v>0</v>
      </c>
      <c r="N106" s="601">
        <f>SUMIFS('Supply plan_distributor-wise'!AG:AG,
        'Supply plan_distributor-wise'!DA:DA,
        $C$1,
        'Supply plan_distributor-wise'!$C:$C,
        'Statewise-Plant Mix'!$A106)</f>
        <v>0</v>
      </c>
    </row>
    <row r="107" spans="1:14" ht="12.75">
      <c r="A107" s="648" t="str">
        <v>ASSAM</v>
      </c>
      <c r="B107" s="649" t="str">
        <f t="shared" si="1"/>
        <v>JSW One TMT (Fe 550D) - Retail</v>
      </c>
      <c r="C107" s="624">
        <f>SUMIFS('Supply plan_distributor-wise'!AK:AK,
        'Supply plan_distributor-wise'!DB:DB,
        $C$1,
        'Supply plan_distributor-wise'!$C:$C,
        'Statewise-Plant Mix'!$A107)</f>
        <v>0</v>
      </c>
      <c r="D107" s="618">
        <f>SUMIFS('Supply plan_distributor-wise'!AL:AL,
        'Supply plan_distributor-wise'!DC:DC,
        $C$1,
        'Supply plan_distributor-wise'!$C:$C,
        'Statewise-Plant Mix'!$A107)</f>
        <v>0</v>
      </c>
      <c r="E107" s="618">
        <f>SUMIFS('Supply plan_distributor-wise'!AM:AM,
        'Supply plan_distributor-wise'!DD:DD,
        $C$1,
        'Supply plan_distributor-wise'!$C:$C,
        'Statewise-Plant Mix'!$A107)</f>
        <v>0</v>
      </c>
      <c r="F107" s="618">
        <f>SUMIFS('Supply plan_distributor-wise'!AN:AN,
        'Supply plan_distributor-wise'!DE:DE,
        $C$1,
        'Supply plan_distributor-wise'!$C:$C,
        'Statewise-Plant Mix'!$A107)</f>
        <v>0</v>
      </c>
      <c r="G107" s="618">
        <f>SUMIFS('Supply plan_distributor-wise'!AO:AO,
        'Supply plan_distributor-wise'!DF:DF,
        $C$1,
        'Supply plan_distributor-wise'!$C:$C,
        'Statewise-Plant Mix'!$A107)</f>
        <v>0</v>
      </c>
      <c r="H107" s="618">
        <f>SUMIFS('Supply plan_distributor-wise'!AP:AP,
        'Supply plan_distributor-wise'!DG:DG,
        $C$1,
        'Supply plan_distributor-wise'!$C:$C,
        'Statewise-Plant Mix'!$A107)</f>
        <v>0</v>
      </c>
      <c r="I107" s="618">
        <f>SUMIFS('Supply plan_distributor-wise'!AQ:AQ,
        'Supply plan_distributor-wise'!DH:DH,
        $C$1,
        'Supply plan_distributor-wise'!$C:$C,
        'Statewise-Plant Mix'!$A107)</f>
        <v>0</v>
      </c>
      <c r="J107" s="618">
        <f>SUMIFS('Supply plan_distributor-wise'!AR:AR,
        'Supply plan_distributor-wise'!DI:DI,
        $C$1,
        'Supply plan_distributor-wise'!$C:$C,
        'Statewise-Plant Mix'!$A107)</f>
        <v>0</v>
      </c>
      <c r="K107" s="618">
        <f>SUMIFS('Supply plan_distributor-wise'!AS:AS,
        'Supply plan_distributor-wise'!DJ:DJ,
        $C$1,
        'Supply plan_distributor-wise'!$C:$C,
        'Statewise-Plant Mix'!$A107)</f>
        <v>0</v>
      </c>
      <c r="L107" s="618">
        <f>SUMIFS('Supply plan_distributor-wise'!AT:AT,
        'Supply plan_distributor-wise'!DK:DK,
        $C$1,
        'Supply plan_distributor-wise'!$C:$C,
        'Statewise-Plant Mix'!$A107)</f>
        <v>0</v>
      </c>
      <c r="M107" s="618">
        <f>SUMIFS('Supply plan_distributor-wise'!AU:AU,
        'Supply plan_distributor-wise'!DL:DL,
        $C$1,
        'Supply plan_distributor-wise'!$C:$C,
        'Statewise-Plant Mix'!$A107)</f>
        <v>0</v>
      </c>
      <c r="N107" s="621">
        <f>SUMIFS('Supply plan_distributor-wise'!AV:AV,
        'Supply plan_distributor-wise'!DM:DM,
        $C$1,
        'Supply plan_distributor-wise'!$C:$C,
        'Statewise-Plant Mix'!$A107)</f>
        <v>0</v>
      </c>
    </row>
    <row r="108" spans="1:14" ht="12.75">
      <c r="A108" s="650" t="str">
        <v>ASSAM</v>
      </c>
      <c r="B108" s="651" t="str">
        <f t="shared" si="1"/>
        <v>JSW One TMT (Fe 550) - Projects</v>
      </c>
      <c r="C108" s="625">
        <f>SUMIFS('Supply plan_distributor-wise'!AZ:AZ,
        'Supply plan_distributor-wise'!DN:DN,
        $C$1,
        'Supply plan_distributor-wise'!$C:$C,
        'Statewise-Plant Mix'!$A108)</f>
        <v>0</v>
      </c>
      <c r="D108" s="595">
        <f>SUMIFS('Supply plan_distributor-wise'!BA:BA,
        'Supply plan_distributor-wise'!DO:DO,
        $C$1,
        'Supply plan_distributor-wise'!$C:$C,
        'Statewise-Plant Mix'!$A108)</f>
        <v>0</v>
      </c>
      <c r="E108" s="595">
        <f>SUMIFS('Supply plan_distributor-wise'!BB:BB,
        'Supply plan_distributor-wise'!DP:DP,
        $C$1,
        'Supply plan_distributor-wise'!$C:$C,
        'Statewise-Plant Mix'!$A108)</f>
        <v>0</v>
      </c>
      <c r="F108" s="595">
        <f>SUMIFS('Supply plan_distributor-wise'!BC:BC,
        'Supply plan_distributor-wise'!DQ:DQ,
        $C$1,
        'Supply plan_distributor-wise'!$C:$C,
        'Statewise-Plant Mix'!$A108)</f>
        <v>0</v>
      </c>
      <c r="G108" s="595">
        <f>SUMIFS('Supply plan_distributor-wise'!BD:BD,
        'Supply plan_distributor-wise'!DR:DR,
        $C$1,
        'Supply plan_distributor-wise'!$C:$C,
        'Statewise-Plant Mix'!$A108)</f>
        <v>0</v>
      </c>
      <c r="H108" s="595">
        <f>SUMIFS('Supply plan_distributor-wise'!BE:BE,
        'Supply plan_distributor-wise'!DS:DS,
        $C$1,
        'Supply plan_distributor-wise'!$C:$C,
        'Statewise-Plant Mix'!$A108)</f>
        <v>0</v>
      </c>
      <c r="I108" s="595">
        <f>SUMIFS('Supply plan_distributor-wise'!BF:BF,
        'Supply plan_distributor-wise'!DT:DT,
        $C$1,
        'Supply plan_distributor-wise'!$C:$C,
        'Statewise-Plant Mix'!$A108)</f>
        <v>0</v>
      </c>
      <c r="J108" s="595">
        <f>SUMIFS('Supply plan_distributor-wise'!BG:BG,
        'Supply plan_distributor-wise'!DU:DU,
        $C$1,
        'Supply plan_distributor-wise'!$C:$C,
        'Statewise-Plant Mix'!$A108)</f>
        <v>0</v>
      </c>
      <c r="K108" s="595">
        <f>SUMIFS('Supply plan_distributor-wise'!BH:BH,
        'Supply plan_distributor-wise'!DV:DV,
        $C$1,
        'Supply plan_distributor-wise'!$C:$C,
        'Statewise-Plant Mix'!$A108)</f>
        <v>0</v>
      </c>
      <c r="L108" s="595">
        <f>SUMIFS('Supply plan_distributor-wise'!BI:BI,
        'Supply plan_distributor-wise'!DW:DW,
        $C$1,
        'Supply plan_distributor-wise'!$C:$C,
        'Statewise-Plant Mix'!$A108)</f>
        <v>0</v>
      </c>
      <c r="M108" s="595">
        <f>SUMIFS('Supply plan_distributor-wise'!BJ:BJ,
        'Supply plan_distributor-wise'!DX:DX,
        $C$1,
        'Supply plan_distributor-wise'!$C:$C,
        'Statewise-Plant Mix'!$A108)</f>
        <v>0</v>
      </c>
      <c r="N108" s="603">
        <f>SUMIFS('Supply plan_distributor-wise'!BK:BK,
        'Supply plan_distributor-wise'!DY:DY,
        $C$1,
        'Supply plan_distributor-wise'!$C:$C,
        'Statewise-Plant Mix'!$A108)</f>
        <v>0</v>
      </c>
    </row>
    <row r="109" spans="1:14" ht="12.75">
      <c r="A109" s="658" t="str">
        <v>ASSAM</v>
      </c>
      <c r="B109" s="659" t="str">
        <f t="shared" si="1"/>
        <v>JSW One TMT (Fe 550D) - Projects</v>
      </c>
      <c r="C109" s="626">
        <f>SUMIFS('Supply plan_distributor-wise'!BO:BO,
        'Supply plan_distributor-wise'!DZ:DZ,
        $C$1,
        'Supply plan_distributor-wise'!$C:$C,
        'Statewise-Plant Mix'!$A109)</f>
        <v>0</v>
      </c>
      <c r="D109" s="619">
        <f>SUMIFS('Supply plan_distributor-wise'!BP:BP,
        'Supply plan_distributor-wise'!EA:EA,
        $C$1,
        'Supply plan_distributor-wise'!$C:$C,
        'Statewise-Plant Mix'!$A109)</f>
        <v>0</v>
      </c>
      <c r="E109" s="619">
        <f>SUMIFS('Supply plan_distributor-wise'!BQ:BQ,
        'Supply plan_distributor-wise'!EB:EB,
        $C$1,
        'Supply plan_distributor-wise'!$C:$C,
        'Statewise-Plant Mix'!$A109)</f>
        <v>0</v>
      </c>
      <c r="F109" s="619">
        <f>SUMIFS('Supply plan_distributor-wise'!BR:BR,
        'Supply plan_distributor-wise'!EC:EC,
        $C$1,
        'Supply plan_distributor-wise'!$C:$C,
        'Statewise-Plant Mix'!$A109)</f>
        <v>0</v>
      </c>
      <c r="G109" s="619">
        <f>SUMIFS('Supply plan_distributor-wise'!BS:BS,
        'Supply plan_distributor-wise'!ED:ED,
        $C$1,
        'Supply plan_distributor-wise'!$C:$C,
        'Statewise-Plant Mix'!$A109)</f>
        <v>0</v>
      </c>
      <c r="H109" s="619">
        <f>SUMIFS('Supply plan_distributor-wise'!BT:BT,
        'Supply plan_distributor-wise'!EE:EE,
        $C$1,
        'Supply plan_distributor-wise'!$C:$C,
        'Statewise-Plant Mix'!$A109)</f>
        <v>0</v>
      </c>
      <c r="I109" s="619">
        <f>SUMIFS('Supply plan_distributor-wise'!BU:BU,
        'Supply plan_distributor-wise'!EF:EF,
        $C$1,
        'Supply plan_distributor-wise'!$C:$C,
        'Statewise-Plant Mix'!$A109)</f>
        <v>0</v>
      </c>
      <c r="J109" s="619">
        <f>SUMIFS('Supply plan_distributor-wise'!BV:BV,
        'Supply plan_distributor-wise'!EG:EG,
        $C$1,
        'Supply plan_distributor-wise'!$C:$C,
        'Statewise-Plant Mix'!$A109)</f>
        <v>0</v>
      </c>
      <c r="K109" s="619">
        <f>SUMIFS('Supply plan_distributor-wise'!BW:BW,
        'Supply plan_distributor-wise'!EH:EH,
        $C$1,
        'Supply plan_distributor-wise'!$C:$C,
        'Statewise-Plant Mix'!$A109)</f>
        <v>0</v>
      </c>
      <c r="L109" s="619">
        <f>SUMIFS('Supply plan_distributor-wise'!BX:BX,
        'Supply plan_distributor-wise'!EI:EI,
        $C$1,
        'Supply plan_distributor-wise'!$C:$C,
        'Statewise-Plant Mix'!$A109)</f>
        <v>0</v>
      </c>
      <c r="M109" s="619">
        <f>SUMIFS('Supply plan_distributor-wise'!BY:BY,
        'Supply plan_distributor-wise'!EJ:EJ,
        $C$1,
        'Supply plan_distributor-wise'!$C:$C,
        'Statewise-Plant Mix'!$A109)</f>
        <v>0</v>
      </c>
      <c r="N109" s="620">
        <f>SUMIFS('Supply plan_distributor-wise'!BZ:BZ,
        'Supply plan_distributor-wise'!EK:EK,
        $C$1,
        'Supply plan_distributor-wise'!$C:$C,
        'Statewise-Plant Mix'!$A109)</f>
        <v>0</v>
      </c>
    </row>
    <row r="110" spans="1:14">
      <c r="A110" s="660" t="str">
        <v>Total ASSAM</v>
      </c>
      <c r="B110" s="661" t="str">
        <f t="shared" si="1"/>
        <v/>
      </c>
      <c r="C110" s="596">
        <f>SUM(C105:C109)</f>
        <v>0</v>
      </c>
      <c r="D110" s="597">
        <f>SUM(D105:D109)</f>
        <v>0</v>
      </c>
      <c r="E110" s="597">
        <f>SUM(E105:E109)</f>
        <v>0</v>
      </c>
      <c r="F110" s="597">
        <f>SUM(F105:F109)</f>
        <v>0</v>
      </c>
      <c r="G110" s="597">
        <f>SUM(G105:G109)</f>
        <v>0</v>
      </c>
      <c r="H110" s="597">
        <f>SUM(H105:H109)</f>
        <v>0</v>
      </c>
      <c r="I110" s="597">
        <f>SUM(I105:I109)</f>
        <v>0</v>
      </c>
      <c r="J110" s="597">
        <f>SUM(J105:J109)</f>
        <v>0</v>
      </c>
      <c r="K110" s="597">
        <f>SUM(K105:K109)</f>
        <v>0</v>
      </c>
      <c r="L110" s="597">
        <f>SUM(L105:L109)</f>
        <v>0</v>
      </c>
      <c r="M110" s="597">
        <f>SUM(M105:M109)</f>
        <v>0</v>
      </c>
      <c r="N110" s="598">
        <f>SUM(N105:N109)</f>
        <v>0</v>
      </c>
    </row>
    <row r="111" spans="1:14" ht="12.75">
      <c r="A111" s="644" t="str">
        <v>CHHATTISGARH</v>
      </c>
      <c r="B111" s="645" t="str">
        <f t="shared" si="1"/>
        <v xml:space="preserve">JSW One TMT (Fe 550) - Retail											</v>
      </c>
      <c r="C111" s="622">
        <f>SUMIFS('Supply plan_distributor-wise'!G:G,
        'Supply plan_distributor-wise'!CD:CD,
        $C$1,
        'Supply plan_distributor-wise'!$C:$C,
        'Statewise-Plant Mix'!$A111)</f>
        <v>0</v>
      </c>
      <c r="D111" s="593">
        <f>SUMIFS('Supply plan_distributor-wise'!H:H,
        'Supply plan_distributor-wise'!CE:CE,
        $C$1,
        'Supply plan_distributor-wise'!$C:$C,
        'Statewise-Plant Mix'!$A111)</f>
        <v>0</v>
      </c>
      <c r="E111" s="593">
        <f>SUMIFS('Supply plan_distributor-wise'!I:I,
        'Supply plan_distributor-wise'!CF:CF,
        $C$1,
        'Supply plan_distributor-wise'!$C:$C,
        'Statewise-Plant Mix'!$A111)</f>
        <v>0</v>
      </c>
      <c r="F111" s="593">
        <f>SUMIFS('Supply plan_distributor-wise'!J:J,
        'Supply plan_distributor-wise'!CG:CG,
        $C$1,
        'Supply plan_distributor-wise'!$C:$C,
        'Statewise-Plant Mix'!$A111)</f>
        <v>0</v>
      </c>
      <c r="G111" s="593">
        <f>SUMIFS('Supply plan_distributor-wise'!K:K,
        'Supply plan_distributor-wise'!CH:CH,
        $C$1,
        'Supply plan_distributor-wise'!$C:$C,
        'Statewise-Plant Mix'!$A111)</f>
        <v>0</v>
      </c>
      <c r="H111" s="593">
        <f>SUMIFS('Supply plan_distributor-wise'!L:L,
        'Supply plan_distributor-wise'!CI:CI,
        $C$1,
        'Supply plan_distributor-wise'!$C:$C,
        'Statewise-Plant Mix'!$A111)</f>
        <v>0</v>
      </c>
      <c r="I111" s="593">
        <f>SUMIFS('Supply plan_distributor-wise'!M:M,
        'Supply plan_distributor-wise'!CJ:CJ,
        $C$1,
        'Supply plan_distributor-wise'!$C:$C,
        'Statewise-Plant Mix'!$A111)</f>
        <v>0</v>
      </c>
      <c r="J111" s="593">
        <f>SUMIFS('Supply plan_distributor-wise'!N:N,
        'Supply plan_distributor-wise'!CK:CK,
        $C$1,
        'Supply plan_distributor-wise'!$C:$C,
        'Statewise-Plant Mix'!$A111)</f>
        <v>0</v>
      </c>
      <c r="K111" s="593">
        <f>SUMIFS('Supply plan_distributor-wise'!O:O,
        'Supply plan_distributor-wise'!CL:CL,
        $C$1,
        'Supply plan_distributor-wise'!$C:$C,
        'Statewise-Plant Mix'!$A111)</f>
        <v>0</v>
      </c>
      <c r="L111" s="593">
        <f>SUMIFS('Supply plan_distributor-wise'!P:P,
        'Supply plan_distributor-wise'!CM:CM,
        $C$1,
        'Supply plan_distributor-wise'!$C:$C,
        'Statewise-Plant Mix'!$A111)</f>
        <v>0</v>
      </c>
      <c r="M111" s="593">
        <f>SUMIFS('Supply plan_distributor-wise'!Q:Q,
        'Supply plan_distributor-wise'!CN:CN,
        $C$1,
        'Supply plan_distributor-wise'!$C:$C,
        'Statewise-Plant Mix'!$A111)</f>
        <v>0</v>
      </c>
      <c r="N111" s="600">
        <f>SUMIFS('Supply plan_distributor-wise'!R:R,
        'Supply plan_distributor-wise'!CO:CO,
        $C$1,
        'Supply plan_distributor-wise'!$C:$C,
        'Statewise-Plant Mix'!$A111)</f>
        <v>0</v>
      </c>
    </row>
    <row r="112" spans="1:14" ht="12.75">
      <c r="A112" s="646" t="str">
        <v>CHHATTISGARH</v>
      </c>
      <c r="B112" s="647" t="str">
        <f t="shared" si="1"/>
        <v>One Helix (Fe 550) - Retail</v>
      </c>
      <c r="C112" s="623">
        <f>SUMIFS('Supply plan_distributor-wise'!V:V,
        'Supply plan_distributor-wise'!CP:CP,
        $C$1,
        'Supply plan_distributor-wise'!$C:$C,
        'Statewise-Plant Mix'!$A112)</f>
        <v>0</v>
      </c>
      <c r="D112" s="594">
        <f>SUMIFS('Supply plan_distributor-wise'!W:W,
        'Supply plan_distributor-wise'!CQ:CQ,
        $C$1,
        'Supply plan_distributor-wise'!$C:$C,
        'Statewise-Plant Mix'!$A112)</f>
        <v>0</v>
      </c>
      <c r="E112" s="594">
        <f>SUMIFS('Supply plan_distributor-wise'!X:X,
        'Supply plan_distributor-wise'!CR:CR,
        $C$1,
        'Supply plan_distributor-wise'!$C:$C,
        'Statewise-Plant Mix'!$A112)</f>
        <v>0</v>
      </c>
      <c r="F112" s="594">
        <f>SUMIFS('Supply plan_distributor-wise'!Y:Y,
        'Supply plan_distributor-wise'!CS:CS,
        $C$1,
        'Supply plan_distributor-wise'!$C:$C,
        'Statewise-Plant Mix'!$A112)</f>
        <v>0</v>
      </c>
      <c r="G112" s="594">
        <f>SUMIFS('Supply plan_distributor-wise'!Z:Z,
        'Supply plan_distributor-wise'!CT:CT,
        $C$1,
        'Supply plan_distributor-wise'!$C:$C,
        'Statewise-Plant Mix'!$A112)</f>
        <v>0</v>
      </c>
      <c r="H112" s="594">
        <f>SUMIFS('Supply plan_distributor-wise'!AA:AA,
        'Supply plan_distributor-wise'!CU:CU,
        $C$1,
        'Supply plan_distributor-wise'!$C:$C,
        'Statewise-Plant Mix'!$A112)</f>
        <v>0</v>
      </c>
      <c r="I112" s="594">
        <f>SUMIFS('Supply plan_distributor-wise'!AB:AB,
        'Supply plan_distributor-wise'!CV:CV,
        $C$1,
        'Supply plan_distributor-wise'!$C:$C,
        'Statewise-Plant Mix'!$A112)</f>
        <v>0</v>
      </c>
      <c r="J112" s="594">
        <f>SUMIFS('Supply plan_distributor-wise'!AC:AC,
        'Supply plan_distributor-wise'!CW:CW,
        $C$1,
        'Supply plan_distributor-wise'!$C:$C,
        'Statewise-Plant Mix'!$A112)</f>
        <v>0</v>
      </c>
      <c r="K112" s="594">
        <f>SUMIFS('Supply plan_distributor-wise'!AD:AD,
        'Supply plan_distributor-wise'!CX:CX,
        $C$1,
        'Supply plan_distributor-wise'!$C:$C,
        'Statewise-Plant Mix'!$A112)</f>
        <v>0</v>
      </c>
      <c r="L112" s="594">
        <f>SUMIFS('Supply plan_distributor-wise'!AE:AE,
        'Supply plan_distributor-wise'!CY:CY,
        $C$1,
        'Supply plan_distributor-wise'!$C:$C,
        'Statewise-Plant Mix'!$A112)</f>
        <v>0</v>
      </c>
      <c r="M112" s="594">
        <f>SUMIFS('Supply plan_distributor-wise'!AF:AF,
        'Supply plan_distributor-wise'!CZ:CZ,
        $C$1,
        'Supply plan_distributor-wise'!$C:$C,
        'Statewise-Plant Mix'!$A112)</f>
        <v>0</v>
      </c>
      <c r="N112" s="601">
        <f>SUMIFS('Supply plan_distributor-wise'!AG:AG,
        'Supply plan_distributor-wise'!DA:DA,
        $C$1,
        'Supply plan_distributor-wise'!$C:$C,
        'Statewise-Plant Mix'!$A112)</f>
        <v>0</v>
      </c>
    </row>
    <row r="113" spans="1:14" ht="12.75">
      <c r="A113" s="648" t="str">
        <v>CHHATTISGARH</v>
      </c>
      <c r="B113" s="649" t="str">
        <f t="shared" si="1"/>
        <v>JSW One TMT (Fe 550D) - Retail</v>
      </c>
      <c r="C113" s="624">
        <f>SUMIFS('Supply plan_distributor-wise'!AK:AK,
        'Supply plan_distributor-wise'!DB:DB,
        $C$1,
        'Supply plan_distributor-wise'!$C:$C,
        'Statewise-Plant Mix'!$A113)</f>
        <v>0</v>
      </c>
      <c r="D113" s="618">
        <f>SUMIFS('Supply plan_distributor-wise'!AL:AL,
        'Supply plan_distributor-wise'!DC:DC,
        $C$1,
        'Supply plan_distributor-wise'!$C:$C,
        'Statewise-Plant Mix'!$A113)</f>
        <v>0</v>
      </c>
      <c r="E113" s="618">
        <f>SUMIFS('Supply plan_distributor-wise'!AM:AM,
        'Supply plan_distributor-wise'!DD:DD,
        $C$1,
        'Supply plan_distributor-wise'!$C:$C,
        'Statewise-Plant Mix'!$A113)</f>
        <v>0</v>
      </c>
      <c r="F113" s="618">
        <f>SUMIFS('Supply plan_distributor-wise'!AN:AN,
        'Supply plan_distributor-wise'!DE:DE,
        $C$1,
        'Supply plan_distributor-wise'!$C:$C,
        'Statewise-Plant Mix'!$A113)</f>
        <v>0</v>
      </c>
      <c r="G113" s="618">
        <f>SUMIFS('Supply plan_distributor-wise'!AO:AO,
        'Supply plan_distributor-wise'!DF:DF,
        $C$1,
        'Supply plan_distributor-wise'!$C:$C,
        'Statewise-Plant Mix'!$A113)</f>
        <v>0</v>
      </c>
      <c r="H113" s="618">
        <f>SUMIFS('Supply plan_distributor-wise'!AP:AP,
        'Supply plan_distributor-wise'!DG:DG,
        $C$1,
        'Supply plan_distributor-wise'!$C:$C,
        'Statewise-Plant Mix'!$A113)</f>
        <v>0</v>
      </c>
      <c r="I113" s="618">
        <f>SUMIFS('Supply plan_distributor-wise'!AQ:AQ,
        'Supply plan_distributor-wise'!DH:DH,
        $C$1,
        'Supply plan_distributor-wise'!$C:$C,
        'Statewise-Plant Mix'!$A113)</f>
        <v>0</v>
      </c>
      <c r="J113" s="618">
        <f>SUMIFS('Supply plan_distributor-wise'!AR:AR,
        'Supply plan_distributor-wise'!DI:DI,
        $C$1,
        'Supply plan_distributor-wise'!$C:$C,
        'Statewise-Plant Mix'!$A113)</f>
        <v>0</v>
      </c>
      <c r="K113" s="618">
        <f>SUMIFS('Supply plan_distributor-wise'!AS:AS,
        'Supply plan_distributor-wise'!DJ:DJ,
        $C$1,
        'Supply plan_distributor-wise'!$C:$C,
        'Statewise-Plant Mix'!$A113)</f>
        <v>0</v>
      </c>
      <c r="L113" s="618">
        <f>SUMIFS('Supply plan_distributor-wise'!AT:AT,
        'Supply plan_distributor-wise'!DK:DK,
        $C$1,
        'Supply plan_distributor-wise'!$C:$C,
        'Statewise-Plant Mix'!$A113)</f>
        <v>0</v>
      </c>
      <c r="M113" s="618">
        <f>SUMIFS('Supply plan_distributor-wise'!AU:AU,
        'Supply plan_distributor-wise'!DL:DL,
        $C$1,
        'Supply plan_distributor-wise'!$C:$C,
        'Statewise-Plant Mix'!$A113)</f>
        <v>0</v>
      </c>
      <c r="N113" s="621">
        <f>SUMIFS('Supply plan_distributor-wise'!AV:AV,
        'Supply plan_distributor-wise'!DM:DM,
        $C$1,
        'Supply plan_distributor-wise'!$C:$C,
        'Statewise-Plant Mix'!$A113)</f>
        <v>0</v>
      </c>
    </row>
    <row r="114" spans="1:14" ht="12.75">
      <c r="A114" s="650" t="str">
        <v>CHHATTISGARH</v>
      </c>
      <c r="B114" s="651" t="str">
        <f t="shared" si="1"/>
        <v>JSW One TMT (Fe 550) - Projects</v>
      </c>
      <c r="C114" s="625">
        <f>SUMIFS('Supply plan_distributor-wise'!AZ:AZ,
        'Supply plan_distributor-wise'!DN:DN,
        $C$1,
        'Supply plan_distributor-wise'!$C:$C,
        'Statewise-Plant Mix'!$A114)</f>
        <v>0</v>
      </c>
      <c r="D114" s="595">
        <f>SUMIFS('Supply plan_distributor-wise'!BA:BA,
        'Supply plan_distributor-wise'!DO:DO,
        $C$1,
        'Supply plan_distributor-wise'!$C:$C,
        'Statewise-Plant Mix'!$A114)</f>
        <v>0</v>
      </c>
      <c r="E114" s="595">
        <f>SUMIFS('Supply plan_distributor-wise'!BB:BB,
        'Supply plan_distributor-wise'!DP:DP,
        $C$1,
        'Supply plan_distributor-wise'!$C:$C,
        'Statewise-Plant Mix'!$A114)</f>
        <v>0</v>
      </c>
      <c r="F114" s="595">
        <f>SUMIFS('Supply plan_distributor-wise'!BC:BC,
        'Supply plan_distributor-wise'!DQ:DQ,
        $C$1,
        'Supply plan_distributor-wise'!$C:$C,
        'Statewise-Plant Mix'!$A114)</f>
        <v>0</v>
      </c>
      <c r="G114" s="595">
        <f>SUMIFS('Supply plan_distributor-wise'!BD:BD,
        'Supply plan_distributor-wise'!DR:DR,
        $C$1,
        'Supply plan_distributor-wise'!$C:$C,
        'Statewise-Plant Mix'!$A114)</f>
        <v>0</v>
      </c>
      <c r="H114" s="595">
        <f>SUMIFS('Supply plan_distributor-wise'!BE:BE,
        'Supply plan_distributor-wise'!DS:DS,
        $C$1,
        'Supply plan_distributor-wise'!$C:$C,
        'Statewise-Plant Mix'!$A114)</f>
        <v>0</v>
      </c>
      <c r="I114" s="595">
        <f>SUMIFS('Supply plan_distributor-wise'!BF:BF,
        'Supply plan_distributor-wise'!DT:DT,
        $C$1,
        'Supply plan_distributor-wise'!$C:$C,
        'Statewise-Plant Mix'!$A114)</f>
        <v>0</v>
      </c>
      <c r="J114" s="595">
        <f>SUMIFS('Supply plan_distributor-wise'!BG:BG,
        'Supply plan_distributor-wise'!DU:DU,
        $C$1,
        'Supply plan_distributor-wise'!$C:$C,
        'Statewise-Plant Mix'!$A114)</f>
        <v>0</v>
      </c>
      <c r="K114" s="595">
        <f>SUMIFS('Supply plan_distributor-wise'!BH:BH,
        'Supply plan_distributor-wise'!DV:DV,
        $C$1,
        'Supply plan_distributor-wise'!$C:$C,
        'Statewise-Plant Mix'!$A114)</f>
        <v>0</v>
      </c>
      <c r="L114" s="595">
        <f>SUMIFS('Supply plan_distributor-wise'!BI:BI,
        'Supply plan_distributor-wise'!DW:DW,
        $C$1,
        'Supply plan_distributor-wise'!$C:$C,
        'Statewise-Plant Mix'!$A114)</f>
        <v>0</v>
      </c>
      <c r="M114" s="595">
        <f>SUMIFS('Supply plan_distributor-wise'!BJ:BJ,
        'Supply plan_distributor-wise'!DX:DX,
        $C$1,
        'Supply plan_distributor-wise'!$C:$C,
        'Statewise-Plant Mix'!$A114)</f>
        <v>0</v>
      </c>
      <c r="N114" s="603">
        <f>SUMIFS('Supply plan_distributor-wise'!BK:BK,
        'Supply plan_distributor-wise'!DY:DY,
        $C$1,
        'Supply plan_distributor-wise'!$C:$C,
        'Statewise-Plant Mix'!$A114)</f>
        <v>0</v>
      </c>
    </row>
    <row r="115" spans="1:14" ht="12.75">
      <c r="A115" s="658" t="str">
        <v>CHHATTISGARH</v>
      </c>
      <c r="B115" s="659" t="str">
        <f t="shared" si="1"/>
        <v>JSW One TMT (Fe 550D) - Projects</v>
      </c>
      <c r="C115" s="626">
        <f>SUMIFS('Supply plan_distributor-wise'!BO:BO,
        'Supply plan_distributor-wise'!DZ:DZ,
        $C$1,
        'Supply plan_distributor-wise'!$C:$C,
        'Statewise-Plant Mix'!$A115)</f>
        <v>0</v>
      </c>
      <c r="D115" s="619">
        <f>SUMIFS('Supply plan_distributor-wise'!BP:BP,
        'Supply plan_distributor-wise'!EA:EA,
        $C$1,
        'Supply plan_distributor-wise'!$C:$C,
        'Statewise-Plant Mix'!$A115)</f>
        <v>0</v>
      </c>
      <c r="E115" s="619">
        <f>SUMIFS('Supply plan_distributor-wise'!BQ:BQ,
        'Supply plan_distributor-wise'!EB:EB,
        $C$1,
        'Supply plan_distributor-wise'!$C:$C,
        'Statewise-Plant Mix'!$A115)</f>
        <v>0</v>
      </c>
      <c r="F115" s="619">
        <f>SUMIFS('Supply plan_distributor-wise'!BR:BR,
        'Supply plan_distributor-wise'!EC:EC,
        $C$1,
        'Supply plan_distributor-wise'!$C:$C,
        'Statewise-Plant Mix'!$A115)</f>
        <v>0</v>
      </c>
      <c r="G115" s="619">
        <f>SUMIFS('Supply plan_distributor-wise'!BS:BS,
        'Supply plan_distributor-wise'!ED:ED,
        $C$1,
        'Supply plan_distributor-wise'!$C:$C,
        'Statewise-Plant Mix'!$A115)</f>
        <v>0</v>
      </c>
      <c r="H115" s="619">
        <f>SUMIFS('Supply plan_distributor-wise'!BT:BT,
        'Supply plan_distributor-wise'!EE:EE,
        $C$1,
        'Supply plan_distributor-wise'!$C:$C,
        'Statewise-Plant Mix'!$A115)</f>
        <v>0</v>
      </c>
      <c r="I115" s="619">
        <f>SUMIFS('Supply plan_distributor-wise'!BU:BU,
        'Supply plan_distributor-wise'!EF:EF,
        $C$1,
        'Supply plan_distributor-wise'!$C:$C,
        'Statewise-Plant Mix'!$A115)</f>
        <v>0</v>
      </c>
      <c r="J115" s="619">
        <f>SUMIFS('Supply plan_distributor-wise'!BV:BV,
        'Supply plan_distributor-wise'!EG:EG,
        $C$1,
        'Supply plan_distributor-wise'!$C:$C,
        'Statewise-Plant Mix'!$A115)</f>
        <v>0</v>
      </c>
      <c r="K115" s="619">
        <f>SUMIFS('Supply plan_distributor-wise'!BW:BW,
        'Supply plan_distributor-wise'!EH:EH,
        $C$1,
        'Supply plan_distributor-wise'!$C:$C,
        'Statewise-Plant Mix'!$A115)</f>
        <v>0</v>
      </c>
      <c r="L115" s="619">
        <f>SUMIFS('Supply plan_distributor-wise'!BX:BX,
        'Supply plan_distributor-wise'!EI:EI,
        $C$1,
        'Supply plan_distributor-wise'!$C:$C,
        'Statewise-Plant Mix'!$A115)</f>
        <v>0</v>
      </c>
      <c r="M115" s="619">
        <f>SUMIFS('Supply plan_distributor-wise'!BY:BY,
        'Supply plan_distributor-wise'!EJ:EJ,
        $C$1,
        'Supply plan_distributor-wise'!$C:$C,
        'Statewise-Plant Mix'!$A115)</f>
        <v>0</v>
      </c>
      <c r="N115" s="620">
        <f>SUMIFS('Supply plan_distributor-wise'!BZ:BZ,
        'Supply plan_distributor-wise'!EK:EK,
        $C$1,
        'Supply plan_distributor-wise'!$C:$C,
        'Statewise-Plant Mix'!$A115)</f>
        <v>0</v>
      </c>
    </row>
    <row r="116" spans="1:14">
      <c r="A116" s="662" t="str">
        <v>Total CHHATTISGARH</v>
      </c>
      <c r="B116" s="663" t="str">
        <f t="shared" si="1"/>
        <v/>
      </c>
      <c r="C116" s="596">
        <f>SUM(C111:C115)</f>
        <v>0</v>
      </c>
      <c r="D116" s="597">
        <f>SUM(D111:D115)</f>
        <v>0</v>
      </c>
      <c r="E116" s="597">
        <f>SUM(E111:E115)</f>
        <v>0</v>
      </c>
      <c r="F116" s="597">
        <f>SUM(F111:F115)</f>
        <v>0</v>
      </c>
      <c r="G116" s="597">
        <f>SUM(G111:G115)</f>
        <v>0</v>
      </c>
      <c r="H116" s="597">
        <f>SUM(H111:H115)</f>
        <v>0</v>
      </c>
      <c r="I116" s="597">
        <f>SUM(I111:I115)</f>
        <v>0</v>
      </c>
      <c r="J116" s="597">
        <f>SUM(J111:J115)</f>
        <v>0</v>
      </c>
      <c r="K116" s="597">
        <f>SUM(K111:K115)</f>
        <v>0</v>
      </c>
      <c r="L116" s="597">
        <f>SUM(L111:L115)</f>
        <v>0</v>
      </c>
      <c r="M116" s="597">
        <f>SUM(M111:M115)</f>
        <v>0</v>
      </c>
      <c r="N116" s="598">
        <f>SUM(N111:N115)</f>
        <v>0</v>
      </c>
    </row>
    <row r="117" spans="1:14">
      <c r="C117" s="628"/>
      <c r="D117" s="628"/>
      <c r="E117" s="628"/>
      <c r="F117" s="628"/>
      <c r="G117" s="628"/>
      <c r="H117" s="628"/>
      <c r="I117" s="629"/>
      <c r="J117" s="629"/>
      <c r="K117" s="629"/>
      <c r="L117" s="629"/>
      <c r="M117" s="629"/>
      <c r="N117" s="630"/>
    </row>
    <row r="118" spans="1:14" hidden="1"/>
    <row r="119" spans="1:14" hidden="1"/>
    <row r="120" spans="1:14" hidden="1"/>
    <row r="121" spans="1:14" hidden="1"/>
    <row r="122" spans="1:14" hidden="1"/>
    <row r="123" spans="1:14" hidden="1"/>
    <row r="124" spans="1:14" hidden="1"/>
    <row r="125" spans="1:14" hidden="1"/>
    <row r="126" spans="1:14" hidden="1"/>
    <row r="127" spans="1:14" hidden="1"/>
    <row r="128" spans="1:14"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spans="1:14" hidden="1"/>
    <row r="306" spans="1:14" hidden="1"/>
    <row r="307" spans="1:14" hidden="1"/>
    <row r="308" spans="1:14" hidden="1"/>
    <row r="309" spans="1:14" hidden="1"/>
    <row r="310" spans="1:14" hidden="1"/>
    <row r="311" spans="1:14" hidden="1"/>
    <row r="312" spans="1:14" hidden="1"/>
    <row r="313" spans="1:14" hidden="1"/>
    <row r="314" spans="1:14" ht="12.75">
      <c r="A314" s="740" t="s">
        <v>120</v>
      </c>
      <c r="B314" s="665" t="str">
        <f>B3</f>
        <v xml:space="preserve">JSW One TMT (Fe 550) - Retail											</v>
      </c>
      <c r="C314" s="608" cm="1">
        <f t="array" ref="C314">SUM(_xlfn._xlws.FILTER(C3:C300,MOD(ROW(C3:C300)-ROW(C3),6)=0))</f>
        <v>7460</v>
      </c>
      <c r="D314" s="608" cm="1">
        <f t="array" ref="D314">SUM(_xlfn._xlws.FILTER(D3:D300,MOD(ROW(D3:D300)-ROW(D3),6)=0))</f>
        <v>10085</v>
      </c>
      <c r="E314" s="608" cm="1">
        <f t="array" ref="E314">SUM(_xlfn._xlws.FILTER(E3:E300,MOD(ROW(E3:E300)-ROW(E3),6)=0))</f>
        <v>8745</v>
      </c>
      <c r="F314" s="608" cm="1">
        <f t="array" ref="F314">SUM(_xlfn._xlws.FILTER(F3:F300,MOD(ROW(F3:F300)-ROW(F3),6)=0))</f>
        <v>7460</v>
      </c>
      <c r="G314" s="608" cm="1">
        <f t="array" ref="G314">SUM(_xlfn._xlws.FILTER(G3:G300,MOD(ROW(G3:G300)-ROW(G3),6)=0))</f>
        <v>6127</v>
      </c>
      <c r="H314" s="608" cm="1">
        <f t="array" ref="H314">SUM(_xlfn._xlws.FILTER(H3:H300,MOD(ROW(H3:H300)-ROW(H3),6)=0))</f>
        <v>6453</v>
      </c>
      <c r="I314" s="608" cm="1">
        <f t="array" ref="I314">SUM(_xlfn._xlws.FILTER(I3:I300,MOD(ROW(I3:I300)-ROW(I3),6)=0))</f>
        <v>7044</v>
      </c>
      <c r="J314" s="608" cm="1">
        <f t="array" ref="J314">SUM(_xlfn._xlws.FILTER(J3:J300,MOD(ROW(J3:J300)-ROW(J3),6)=0))</f>
        <v>7519.5</v>
      </c>
      <c r="K314" s="608" cm="1">
        <f t="array" ref="K314">SUM(_xlfn._xlws.FILTER(K3:K300,MOD(ROW(K3:K300)-ROW(K3),6)=0))</f>
        <v>5945.5</v>
      </c>
      <c r="L314" s="608" cm="1">
        <f t="array" ref="L314">SUM(_xlfn._xlws.FILTER(L3:L300,MOD(ROW(L3:L300)-ROW(L3),6)=0))</f>
        <v>5701.5</v>
      </c>
      <c r="M314" s="608" cm="1">
        <f t="array" ref="M314">SUM(_xlfn._xlws.FILTER(M3:M300,MOD(ROW(M3:M300)-ROW(M3),6)=0))</f>
        <v>4100.5</v>
      </c>
      <c r="N314" s="609" cm="1">
        <f t="array" ref="N314">SUM(_xlfn._xlws.FILTER(N3:N300,MOD(ROW(N3:N300)-ROW(N3),6)=0))</f>
        <v>3091</v>
      </c>
    </row>
    <row r="315" spans="1:14" ht="15" customHeight="1">
      <c r="A315" s="741"/>
      <c r="B315" s="647" t="str">
        <f>B4</f>
        <v>One Helix (Fe 550) - Retail</v>
      </c>
      <c r="C315" s="604" cm="1">
        <f t="array" ref="C315">SUM(_xlfn._xlws.FILTER(C4:C301,MOD(ROW(C4:C301)-ROW(C4),6)=0))</f>
        <v>0</v>
      </c>
      <c r="D315" s="604" cm="1">
        <f t="array" ref="D315">SUM(_xlfn._xlws.FILTER(D4:D301,MOD(ROW(D4:D301)-ROW(D4),6)=0))</f>
        <v>0</v>
      </c>
      <c r="E315" s="604" cm="1">
        <f t="array" ref="E315">SUM(_xlfn._xlws.FILTER(E4:E301,MOD(ROW(E4:E301)-ROW(E4),6)=0))</f>
        <v>0</v>
      </c>
      <c r="F315" s="604" cm="1">
        <f t="array" ref="F315">SUM(_xlfn._xlws.FILTER(F4:F301,MOD(ROW(F4:F301)-ROW(F4),6)=0))</f>
        <v>0</v>
      </c>
      <c r="G315" s="604" cm="1">
        <f t="array" ref="G315">SUM(_xlfn._xlws.FILTER(G4:G301,MOD(ROW(G4:G301)-ROW(G4),6)=0))</f>
        <v>103</v>
      </c>
      <c r="H315" s="604" cm="1">
        <f t="array" ref="H315">SUM(_xlfn._xlws.FILTER(H4:H301,MOD(ROW(H4:H301)-ROW(H4),6)=0))</f>
        <v>337</v>
      </c>
      <c r="I315" s="604" cm="1">
        <f t="array" ref="I315">SUM(_xlfn._xlws.FILTER(I4:I301,MOD(ROW(I4:I301)-ROW(I4),6)=0))</f>
        <v>1700.9999999999995</v>
      </c>
      <c r="J315" s="604" cm="1">
        <f t="array" ref="J315">SUM(_xlfn._xlws.FILTER(J4:J301,MOD(ROW(J4:J301)-ROW(J4),6)=0))</f>
        <v>3090.5</v>
      </c>
      <c r="K315" s="604" cm="1">
        <f t="array" ref="K315">SUM(_xlfn._xlws.FILTER(K4:K301,MOD(ROW(K4:K301)-ROW(K4),6)=0))</f>
        <v>5424.5</v>
      </c>
      <c r="L315" s="604" cm="1">
        <f t="array" ref="L315">SUM(_xlfn._xlws.FILTER(L4:L301,MOD(ROW(L4:L301)-ROW(L4),6)=0))</f>
        <v>8133.5</v>
      </c>
      <c r="M315" s="604" cm="1">
        <f t="array" ref="M315">SUM(_xlfn._xlws.FILTER(M4:M301,MOD(ROW(M4:M301)-ROW(M4),6)=0))</f>
        <v>11684.5</v>
      </c>
      <c r="N315" s="610" cm="1">
        <f t="array" ref="N315">SUM(_xlfn._xlws.FILTER(N4:N301,MOD(ROW(N4:N301)-ROW(N4),6)=0))</f>
        <v>15214</v>
      </c>
    </row>
    <row r="316" spans="1:14" ht="15" customHeight="1">
      <c r="A316" s="741"/>
      <c r="B316" s="649" t="str">
        <f>B5</f>
        <v>JSW One TMT (Fe 550D) - Retail</v>
      </c>
      <c r="C316" s="605" cm="1">
        <f t="array" ref="C316">SUM(_xlfn._xlws.FILTER(C5:C302,MOD(ROW(C5:C302)-ROW(C5),6)=0))</f>
        <v>0</v>
      </c>
      <c r="D316" s="605" cm="1">
        <f t="array" ref="D316">SUM(_xlfn._xlws.FILTER(D5:D302,MOD(ROW(D5:D302)-ROW(D5),6)=0))</f>
        <v>0</v>
      </c>
      <c r="E316" s="605" cm="1">
        <f t="array" ref="E316">SUM(_xlfn._xlws.FILTER(E5:E302,MOD(ROW(E5:E302)-ROW(E5),6)=0))</f>
        <v>0</v>
      </c>
      <c r="F316" s="605" cm="1">
        <f t="array" ref="F316">SUM(_xlfn._xlws.FILTER(F5:F302,MOD(ROW(F5:F302)-ROW(F5),6)=0))</f>
        <v>0</v>
      </c>
      <c r="G316" s="605" cm="1">
        <f t="array" ref="G316">SUM(_xlfn._xlws.FILTER(G5:G302,MOD(ROW(G5:G302)-ROW(G5),6)=0))</f>
        <v>0</v>
      </c>
      <c r="H316" s="605" cm="1">
        <f t="array" ref="H316">SUM(_xlfn._xlws.FILTER(H5:H302,MOD(ROW(H5:H302)-ROW(H5),6)=0))</f>
        <v>0</v>
      </c>
      <c r="I316" s="605" cm="1">
        <f t="array" ref="I316">SUM(_xlfn._xlws.FILTER(I5:I302,MOD(ROW(I5:I302)-ROW(I5),6)=0))</f>
        <v>0</v>
      </c>
      <c r="J316" s="605" cm="1">
        <f t="array" ref="J316">SUM(_xlfn._xlws.FILTER(J5:J302,MOD(ROW(J5:J302)-ROW(J5),6)=0))</f>
        <v>0</v>
      </c>
      <c r="K316" s="605" cm="1">
        <f t="array" ref="K316">SUM(_xlfn._xlws.FILTER(K5:K302,MOD(ROW(K5:K302)-ROW(K5),6)=0))</f>
        <v>0</v>
      </c>
      <c r="L316" s="605" cm="1">
        <f t="array" ref="L316">SUM(_xlfn._xlws.FILTER(L5:L302,MOD(ROW(L5:L302)-ROW(L5),6)=0))</f>
        <v>0</v>
      </c>
      <c r="M316" s="605" cm="1">
        <f t="array" ref="M316">SUM(_xlfn._xlws.FILTER(M5:M302,MOD(ROW(M5:M302)-ROW(M5),6)=0))</f>
        <v>0</v>
      </c>
      <c r="N316" s="611" cm="1">
        <f t="array" ref="N316">SUM(_xlfn._xlws.FILTER(N5:N302,MOD(ROW(N5:N302)-ROW(N5),6)=0))</f>
        <v>0</v>
      </c>
    </row>
    <row r="317" spans="1:14" ht="15" customHeight="1">
      <c r="A317" s="741"/>
      <c r="B317" s="651" t="str">
        <f>B6</f>
        <v>JSW One TMT (Fe 550) - Projects</v>
      </c>
      <c r="C317" s="606" cm="1">
        <f t="array" ref="C317">SUM(_xlfn._xlws.FILTER(C6:C303,MOD(ROW(C6:C303)-ROW(C6),6)=0))</f>
        <v>1660.7099999999998</v>
      </c>
      <c r="D317" s="606" cm="1">
        <f t="array" ref="D317">SUM(_xlfn._xlws.FILTER(D6:D303,MOD(ROW(D6:D303)-ROW(D6),6)=0))</f>
        <v>1845.6699999999996</v>
      </c>
      <c r="E317" s="606" cm="1">
        <f t="array" ref="E317">SUM(_xlfn._xlws.FILTER(E6:E303,MOD(ROW(E6:E303)-ROW(E6),6)=0))</f>
        <v>2110.71</v>
      </c>
      <c r="F317" s="606" cm="1">
        <f t="array" ref="F317">SUM(_xlfn._xlws.FILTER(F6:F303,MOD(ROW(F6:F303)-ROW(F6),6)=0))</f>
        <v>1975.3999999999999</v>
      </c>
      <c r="G317" s="606" cm="1">
        <f t="array" ref="G317">SUM(_xlfn._xlws.FILTER(G6:G303,MOD(ROW(G6:G303)-ROW(G6),6)=0))</f>
        <v>2225.4</v>
      </c>
      <c r="H317" s="606" cm="1">
        <f t="array" ref="H317">SUM(_xlfn._xlws.FILTER(H6:H303,MOD(ROW(H6:H303)-ROW(H6),6)=0))</f>
        <v>2445.395</v>
      </c>
      <c r="I317" s="606" cm="1">
        <f t="array" ref="I317">SUM(_xlfn._xlws.FILTER(I6:I303,MOD(ROW(I6:I303)-ROW(I6),6)=0))</f>
        <v>2770.395</v>
      </c>
      <c r="J317" s="606" cm="1">
        <f t="array" ref="J317">SUM(_xlfn._xlws.FILTER(J6:J303,MOD(ROW(J6:J303)-ROW(J6),6)=0))</f>
        <v>3105.4799999999996</v>
      </c>
      <c r="K317" s="606" cm="1">
        <f t="array" ref="K317">SUM(_xlfn._xlws.FILTER(K6:K303,MOD(ROW(K6:K303)-ROW(K6),6)=0))</f>
        <v>3470.5699999999997</v>
      </c>
      <c r="L317" s="606" cm="1">
        <f t="array" ref="L317">SUM(_xlfn._xlws.FILTER(L6:L303,MOD(ROW(L6:L303)-ROW(L6),6)=0))</f>
        <v>3805.6549999999997</v>
      </c>
      <c r="M317" s="606" cm="1">
        <f t="array" ref="M317">SUM(_xlfn._xlws.FILTER(M6:M303,MOD(ROW(M6:M303)-ROW(M6),6)=0))</f>
        <v>4160.76</v>
      </c>
      <c r="N317" s="612" cm="1">
        <f t="array" ref="N317">SUM(_xlfn._xlws.FILTER(N6:N303,MOD(ROW(N6:N303)-ROW(N6),6)=0))</f>
        <v>4620.97</v>
      </c>
    </row>
    <row r="318" spans="1:14" ht="15" customHeight="1">
      <c r="A318" s="741"/>
      <c r="B318" s="659" t="str">
        <f>B7</f>
        <v>JSW One TMT (Fe 550D) - Projects</v>
      </c>
      <c r="C318" s="607" cm="1">
        <f t="array" ref="C318">SUM(_xlfn._xlws.FILTER(C7:C304,MOD(ROW(C7:C304)-ROW(C7),6)=0))</f>
        <v>0</v>
      </c>
      <c r="D318" s="607" cm="1">
        <f t="array" ref="D318">SUM(_xlfn._xlws.FILTER(D7:D304,MOD(ROW(D7:D304)-ROW(D7),6)=0))</f>
        <v>0</v>
      </c>
      <c r="E318" s="607" cm="1">
        <f t="array" ref="E318">SUM(_xlfn._xlws.FILTER(E7:E304,MOD(ROW(E7:E304)-ROW(E7),6)=0))</f>
        <v>0</v>
      </c>
      <c r="F318" s="607" cm="1">
        <f t="array" ref="F318">SUM(_xlfn._xlws.FILTER(F7:F304,MOD(ROW(F7:F304)-ROW(F7),6)=0))</f>
        <v>0</v>
      </c>
      <c r="G318" s="607" cm="1">
        <f t="array" ref="G318">SUM(_xlfn._xlws.FILTER(G7:G304,MOD(ROW(G7:G304)-ROW(G7),6)=0))</f>
        <v>0</v>
      </c>
      <c r="H318" s="607" cm="1">
        <f t="array" ref="H318">SUM(_xlfn._xlws.FILTER(H7:H304,MOD(ROW(H7:H304)-ROW(H7),6)=0))</f>
        <v>0</v>
      </c>
      <c r="I318" s="607" cm="1">
        <f t="array" ref="I318">SUM(_xlfn._xlws.FILTER(I7:I304,MOD(ROW(I7:I304)-ROW(I7),6)=0))</f>
        <v>0</v>
      </c>
      <c r="J318" s="607" cm="1">
        <f t="array" ref="J318">SUM(_xlfn._xlws.FILTER(J7:J304,MOD(ROW(J7:J304)-ROW(J7),6)=0))</f>
        <v>0</v>
      </c>
      <c r="K318" s="607" cm="1">
        <f t="array" ref="K318">SUM(_xlfn._xlws.FILTER(K7:K304,MOD(ROW(K7:K304)-ROW(K7),6)=0))</f>
        <v>0</v>
      </c>
      <c r="L318" s="607" cm="1">
        <f t="array" ref="L318">SUM(_xlfn._xlws.FILTER(L7:L304,MOD(ROW(L7:L304)-ROW(L7),6)=0))</f>
        <v>0</v>
      </c>
      <c r="M318" s="607" cm="1">
        <f t="array" ref="M318">SUM(_xlfn._xlws.FILTER(M7:M304,MOD(ROW(M7:M304)-ROW(M7),6)=0))</f>
        <v>0</v>
      </c>
      <c r="N318" s="613" cm="1">
        <f t="array" ref="N318">SUM(_xlfn._xlws.FILTER(N7:N304,MOD(ROW(N7:N304)-ROW(N7),6)=0))</f>
        <v>0</v>
      </c>
    </row>
    <row r="319" spans="1:14" ht="15" customHeight="1">
      <c r="A319" s="742"/>
      <c r="B319" s="666" t="s">
        <v>65</v>
      </c>
      <c r="C319" s="614">
        <f>SUM(C314:C318)</f>
        <v>9120.7099999999991</v>
      </c>
      <c r="D319" s="614">
        <f>SUM(D314:D318)</f>
        <v>11930.67</v>
      </c>
      <c r="E319" s="614">
        <f>SUM(E314:E318)</f>
        <v>10855.71</v>
      </c>
      <c r="F319" s="614">
        <f>SUM(F314:F318)</f>
        <v>9435.4</v>
      </c>
      <c r="G319" s="614">
        <f>SUM(G314:G318)</f>
        <v>8455.4</v>
      </c>
      <c r="H319" s="614">
        <f>SUM(H314:H318)</f>
        <v>9235.3950000000004</v>
      </c>
      <c r="I319" s="614">
        <f>SUM(I314:I318)</f>
        <v>11515.395</v>
      </c>
      <c r="J319" s="614">
        <f>SUM(J314:J318)</f>
        <v>13715.48</v>
      </c>
      <c r="K319" s="614">
        <f>SUM(K314:K318)</f>
        <v>14840.57</v>
      </c>
      <c r="L319" s="614">
        <f>SUM(L314:L318)</f>
        <v>17640.654999999999</v>
      </c>
      <c r="M319" s="614">
        <f>SUM(M314:M318)</f>
        <v>19945.760000000002</v>
      </c>
      <c r="N319" s="615">
        <f>SUM(N314:N318)</f>
        <v>22925.97</v>
      </c>
    </row>
    <row r="321" spans="2:16" ht="12.75">
      <c r="B321" s="667" t="s">
        <v>201</v>
      </c>
      <c r="C321" s="616">
        <f>C314+C315+C317</f>
        <v>9120.7099999999991</v>
      </c>
      <c r="D321" s="616">
        <f>D314+D315+D317</f>
        <v>11930.67</v>
      </c>
      <c r="E321" s="616">
        <f>E314+E315+E317</f>
        <v>10855.71</v>
      </c>
      <c r="F321" s="616">
        <f>F314+F315+F317</f>
        <v>9435.4</v>
      </c>
      <c r="G321" s="616">
        <f>G314+G315+G317</f>
        <v>8455.4</v>
      </c>
      <c r="H321" s="616">
        <f>H314+H315+H317</f>
        <v>9235.3950000000004</v>
      </c>
      <c r="I321" s="616">
        <f>I314+I315+I317</f>
        <v>11515.395</v>
      </c>
      <c r="J321" s="616">
        <f>J314+J315+J317</f>
        <v>13715.48</v>
      </c>
      <c r="K321" s="616">
        <f>K314+K315+K317</f>
        <v>14840.57</v>
      </c>
      <c r="L321" s="616">
        <f>L314+L315+L317</f>
        <v>17640.654999999999</v>
      </c>
      <c r="M321" s="616">
        <f>M314+M315+M317</f>
        <v>19945.760000000002</v>
      </c>
      <c r="N321" s="617">
        <f>N314+N315+N317</f>
        <v>22925.97</v>
      </c>
      <c r="P321" s="634">
        <f>SUM(C321:N321)</f>
        <v>159617.11500000002</v>
      </c>
    </row>
    <row r="322" spans="2:16" ht="12.75">
      <c r="B322" s="668" t="s">
        <v>202</v>
      </c>
      <c r="C322" s="607">
        <f>C316+C318</f>
        <v>0</v>
      </c>
      <c r="D322" s="607">
        <f>D316+D318</f>
        <v>0</v>
      </c>
      <c r="E322" s="607">
        <f>E316+E318</f>
        <v>0</v>
      </c>
      <c r="F322" s="607">
        <f>F316+F318</f>
        <v>0</v>
      </c>
      <c r="G322" s="607">
        <f>G316+G318</f>
        <v>0</v>
      </c>
      <c r="H322" s="607">
        <f>H316+H318</f>
        <v>0</v>
      </c>
      <c r="I322" s="607">
        <f>I316+I318</f>
        <v>0</v>
      </c>
      <c r="J322" s="607">
        <f>J316+J318</f>
        <v>0</v>
      </c>
      <c r="K322" s="607">
        <f>K316+K318</f>
        <v>0</v>
      </c>
      <c r="L322" s="607">
        <f>L316+L318</f>
        <v>0</v>
      </c>
      <c r="M322" s="607">
        <f>M316+M318</f>
        <v>0</v>
      </c>
      <c r="N322" s="613">
        <f>N316+N318</f>
        <v>0</v>
      </c>
      <c r="P322" s="635">
        <f>SUM(C322:N322)</f>
        <v>0</v>
      </c>
    </row>
    <row r="323" spans="2:16">
      <c r="B323" s="669" t="s">
        <v>65</v>
      </c>
      <c r="C323" s="614">
        <f>C322+C321</f>
        <v>9120.7099999999991</v>
      </c>
      <c r="D323" s="614">
        <f>D322+D321</f>
        <v>11930.67</v>
      </c>
      <c r="E323" s="614">
        <f>E322+E321</f>
        <v>10855.71</v>
      </c>
      <c r="F323" s="614">
        <f>F322+F321</f>
        <v>9435.4</v>
      </c>
      <c r="G323" s="614">
        <f>G322+G321</f>
        <v>8455.4</v>
      </c>
      <c r="H323" s="614">
        <f>H322+H321</f>
        <v>9235.3950000000004</v>
      </c>
      <c r="I323" s="614">
        <f>I322+I321</f>
        <v>11515.395</v>
      </c>
      <c r="J323" s="614">
        <f>J322+J321</f>
        <v>13715.48</v>
      </c>
      <c r="K323" s="614">
        <f>K322+K321</f>
        <v>14840.57</v>
      </c>
      <c r="L323" s="614">
        <f>L322+L321</f>
        <v>17640.654999999999</v>
      </c>
      <c r="M323" s="614">
        <f>M322+M321</f>
        <v>19945.760000000002</v>
      </c>
      <c r="N323" s="615">
        <f>N322+N321</f>
        <v>22925.97</v>
      </c>
      <c r="P323" s="636">
        <f>P322+P321</f>
        <v>159617.11500000002</v>
      </c>
    </row>
  </sheetData>
  <mergeCells count="3">
    <mergeCell ref="C1:N1"/>
    <mergeCell ref="A314:A319"/>
    <mergeCell ref="A1:B1"/>
  </mergeCells>
  <dataValidations count="1">
    <dataValidation allowBlank="1" showInputMessage="1" showErrorMessage="1" sqref="B1:B115 A2:A116 C2:N116" xr:uid="{D3ACE889-35A0-4BC7-8913-3BCE197362B1}"/>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49D3677-4731-4E2A-AA7E-6CCB35236DD2}">
          <x14:formula1>
            <xm:f>'Supply plan'!$A$3:$A$13</xm:f>
          </x14:formula1>
          <xm:sqref>C1:N1 B116 A1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9345-86AF-4A3B-98D1-0397CBA29A78}">
  <dimension ref="A1:G8"/>
  <sheetViews>
    <sheetView workbookViewId="0">
      <pane ySplit="1" topLeftCell="A2" activePane="bottomLeft" state="frozen"/>
      <selection pane="bottomLeft" activeCell="A2" sqref="A2:B8"/>
    </sheetView>
  </sheetViews>
  <sheetFormatPr defaultRowHeight="15"/>
  <cols>
    <col min="2" max="3" width="51.7109375" customWidth="1"/>
    <col min="4" max="4" width="22.42578125" customWidth="1"/>
    <col min="5" max="5" width="25.85546875" customWidth="1"/>
    <col min="6" max="6" width="24.7109375" customWidth="1"/>
    <col min="7" max="7" width="25.5703125" customWidth="1"/>
  </cols>
  <sheetData>
    <row r="1" spans="1:7" ht="30.75">
      <c r="A1" s="585" t="s">
        <v>700</v>
      </c>
      <c r="B1" s="585" t="s">
        <v>390</v>
      </c>
      <c r="C1" s="585" t="s">
        <v>701</v>
      </c>
      <c r="D1" s="584" t="s">
        <v>702</v>
      </c>
      <c r="E1" s="585" t="s">
        <v>703</v>
      </c>
      <c r="F1" s="586" t="s">
        <v>704</v>
      </c>
      <c r="G1" s="586" t="s">
        <v>705</v>
      </c>
    </row>
    <row r="2" spans="1:7" ht="91.5">
      <c r="A2" s="516">
        <v>1</v>
      </c>
      <c r="B2" s="516" t="s">
        <v>419</v>
      </c>
      <c r="C2" s="583" t="s">
        <v>706</v>
      </c>
      <c r="D2" s="304"/>
      <c r="E2" s="582"/>
      <c r="F2" s="303"/>
      <c r="G2" s="303"/>
    </row>
    <row r="3" spans="1:7">
      <c r="A3" s="516">
        <f>A2+1</f>
        <v>2</v>
      </c>
      <c r="B3" s="516" t="s">
        <v>416</v>
      </c>
      <c r="C3" s="304" t="s">
        <v>707</v>
      </c>
      <c r="D3" s="304"/>
      <c r="E3" s="582"/>
      <c r="F3" s="303"/>
      <c r="G3" s="303"/>
    </row>
    <row r="4" spans="1:7" ht="60.75">
      <c r="A4" s="516">
        <f t="shared" ref="A4:A8" si="0">A3+1</f>
        <v>3</v>
      </c>
      <c r="B4" s="516" t="s">
        <v>708</v>
      </c>
      <c r="C4" s="583" t="s">
        <v>709</v>
      </c>
      <c r="D4" s="304"/>
      <c r="E4" s="582"/>
      <c r="F4" s="303"/>
      <c r="G4" s="303"/>
    </row>
    <row r="5" spans="1:7" ht="30.75">
      <c r="A5" s="516">
        <f t="shared" si="0"/>
        <v>4</v>
      </c>
      <c r="B5" s="516" t="s">
        <v>710</v>
      </c>
      <c r="C5" s="583" t="s">
        <v>711</v>
      </c>
      <c r="D5" s="304"/>
      <c r="E5" s="582"/>
      <c r="F5" s="303"/>
      <c r="G5" s="303"/>
    </row>
    <row r="6" spans="1:7">
      <c r="A6" s="516">
        <f t="shared" si="0"/>
        <v>5</v>
      </c>
      <c r="B6" s="516" t="s">
        <v>415</v>
      </c>
      <c r="C6" s="304" t="s">
        <v>712</v>
      </c>
      <c r="D6" s="304"/>
      <c r="E6" s="582"/>
      <c r="F6" s="303"/>
      <c r="G6" s="303"/>
    </row>
    <row r="7" spans="1:7" ht="30.75">
      <c r="A7" s="516">
        <f t="shared" si="0"/>
        <v>6</v>
      </c>
      <c r="B7" s="516" t="s">
        <v>713</v>
      </c>
      <c r="C7" s="583" t="s">
        <v>714</v>
      </c>
      <c r="D7" s="304"/>
      <c r="E7" s="582"/>
      <c r="F7" s="303"/>
      <c r="G7" s="303"/>
    </row>
    <row r="8" spans="1:7">
      <c r="A8" s="516">
        <f t="shared" si="0"/>
        <v>7</v>
      </c>
      <c r="B8" s="516" t="s">
        <v>420</v>
      </c>
      <c r="C8" s="583" t="s">
        <v>715</v>
      </c>
      <c r="D8" s="304"/>
      <c r="E8" s="582"/>
      <c r="F8" s="303"/>
      <c r="G8" s="30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A39A-4466-452B-8733-098A29555B64}">
  <dimension ref="A1:R111"/>
  <sheetViews>
    <sheetView workbookViewId="0">
      <selection activeCell="B4" sqref="B4"/>
    </sheetView>
  </sheetViews>
  <sheetFormatPr defaultRowHeight="14.45"/>
  <cols>
    <col min="1" max="1" width="41.28515625" bestFit="1" customWidth="1"/>
    <col min="2" max="2" width="9.85546875" bestFit="1" customWidth="1"/>
    <col min="14" max="14" width="41.28515625" bestFit="1" customWidth="1"/>
    <col min="15" max="15" width="21.7109375" bestFit="1" customWidth="1"/>
    <col min="16" max="16" width="7.42578125" bestFit="1" customWidth="1"/>
    <col min="17" max="17" width="41.42578125" bestFit="1" customWidth="1"/>
    <col min="18" max="18" width="37.140625" bestFit="1" customWidth="1"/>
  </cols>
  <sheetData>
    <row r="1" spans="1:18">
      <c r="A1" s="23"/>
      <c r="B1" s="81" t="s">
        <v>370</v>
      </c>
      <c r="N1" s="135" t="s">
        <v>390</v>
      </c>
      <c r="O1" s="136" t="s">
        <v>332</v>
      </c>
      <c r="P1" s="136" t="s">
        <v>323</v>
      </c>
      <c r="Q1" s="136" t="s">
        <v>716</v>
      </c>
      <c r="R1" s="136" t="s">
        <v>717</v>
      </c>
    </row>
    <row r="2" spans="1:18">
      <c r="A2" s="23"/>
      <c r="B2" s="59"/>
      <c r="N2" s="137" t="s">
        <v>404</v>
      </c>
      <c r="O2" s="138" t="s">
        <v>307</v>
      </c>
      <c r="P2" s="138" t="s">
        <v>326</v>
      </c>
      <c r="Q2" s="138" t="s">
        <v>164</v>
      </c>
      <c r="R2" s="138" t="s">
        <v>405</v>
      </c>
    </row>
    <row r="3" spans="1:18">
      <c r="A3" s="120" t="s">
        <v>390</v>
      </c>
      <c r="B3" s="122">
        <v>46023</v>
      </c>
      <c r="N3" s="137" t="s">
        <v>409</v>
      </c>
      <c r="O3" s="138" t="s">
        <v>307</v>
      </c>
      <c r="P3" s="138" t="s">
        <v>326</v>
      </c>
      <c r="Q3" s="138" t="s">
        <v>24</v>
      </c>
      <c r="R3" s="138" t="s">
        <v>165</v>
      </c>
    </row>
    <row r="4" spans="1:18">
      <c r="A4" s="120" t="s">
        <v>404</v>
      </c>
      <c r="B4" s="123">
        <v>0.5</v>
      </c>
      <c r="G4" t="s">
        <v>332</v>
      </c>
      <c r="H4" t="s">
        <v>390</v>
      </c>
      <c r="I4" t="s">
        <v>69</v>
      </c>
      <c r="N4" s="137" t="s">
        <v>412</v>
      </c>
      <c r="O4" s="138" t="s">
        <v>307</v>
      </c>
      <c r="P4" s="138" t="s">
        <v>326</v>
      </c>
      <c r="Q4" s="138" t="s">
        <v>24</v>
      </c>
      <c r="R4" s="138" t="s">
        <v>165</v>
      </c>
    </row>
    <row r="5" spans="1:18">
      <c r="A5" s="120" t="s">
        <v>409</v>
      </c>
      <c r="B5" s="123">
        <v>0.5</v>
      </c>
      <c r="G5" t="s">
        <v>290</v>
      </c>
      <c r="H5" t="s">
        <v>419</v>
      </c>
      <c r="I5">
        <v>690.03000000000009</v>
      </c>
      <c r="N5" s="137" t="s">
        <v>415</v>
      </c>
      <c r="O5" s="138" t="s">
        <v>307</v>
      </c>
      <c r="P5" s="138" t="s">
        <v>326</v>
      </c>
      <c r="Q5" s="138" t="s">
        <v>164</v>
      </c>
      <c r="R5" s="138" t="s">
        <v>405</v>
      </c>
    </row>
    <row r="6" spans="1:18">
      <c r="A6" s="120" t="s">
        <v>412</v>
      </c>
      <c r="B6" s="123">
        <v>0.5</v>
      </c>
      <c r="G6" t="s">
        <v>290</v>
      </c>
      <c r="H6" t="s">
        <v>409</v>
      </c>
      <c r="I6">
        <v>200.63</v>
      </c>
      <c r="N6" s="137" t="s">
        <v>416</v>
      </c>
      <c r="O6" s="138" t="s">
        <v>307</v>
      </c>
      <c r="P6" s="138" t="s">
        <v>326</v>
      </c>
      <c r="Q6" s="138" t="s">
        <v>164</v>
      </c>
      <c r="R6" s="138" t="s">
        <v>405</v>
      </c>
    </row>
    <row r="7" spans="1:18">
      <c r="A7" s="120" t="s">
        <v>415</v>
      </c>
      <c r="B7" s="123">
        <v>0.5</v>
      </c>
      <c r="G7" t="s">
        <v>290</v>
      </c>
      <c r="H7" t="s">
        <v>412</v>
      </c>
      <c r="I7">
        <v>159.30500000000001</v>
      </c>
      <c r="N7" s="137" t="s">
        <v>417</v>
      </c>
      <c r="O7" s="138" t="s">
        <v>307</v>
      </c>
      <c r="P7" s="138" t="s">
        <v>326</v>
      </c>
      <c r="Q7" s="138" t="s">
        <v>164</v>
      </c>
      <c r="R7" s="138" t="s">
        <v>405</v>
      </c>
    </row>
    <row r="8" spans="1:18">
      <c r="A8" s="120" t="s">
        <v>416</v>
      </c>
      <c r="B8" s="123">
        <v>0.5</v>
      </c>
      <c r="G8" t="s">
        <v>290</v>
      </c>
      <c r="H8" t="s">
        <v>404</v>
      </c>
      <c r="I8">
        <v>252.10999999999999</v>
      </c>
      <c r="N8" s="137" t="s">
        <v>418</v>
      </c>
      <c r="O8" s="138" t="s">
        <v>307</v>
      </c>
      <c r="P8" s="138" t="s">
        <v>326</v>
      </c>
      <c r="Q8" s="138" t="s">
        <v>164</v>
      </c>
      <c r="R8" s="138" t="s">
        <v>405</v>
      </c>
    </row>
    <row r="9" spans="1:18">
      <c r="A9" s="120" t="s">
        <v>417</v>
      </c>
      <c r="B9" s="123">
        <v>0.5</v>
      </c>
      <c r="G9" t="s">
        <v>290</v>
      </c>
      <c r="H9" t="s">
        <v>416</v>
      </c>
      <c r="I9">
        <v>663.55000000000007</v>
      </c>
      <c r="N9" s="137" t="s">
        <v>419</v>
      </c>
      <c r="O9" s="138" t="s">
        <v>307</v>
      </c>
      <c r="P9" s="138" t="s">
        <v>326</v>
      </c>
      <c r="Q9" s="138" t="s">
        <v>164</v>
      </c>
      <c r="R9" s="138" t="s">
        <v>165</v>
      </c>
    </row>
    <row r="10" spans="1:18">
      <c r="A10" s="120" t="s">
        <v>418</v>
      </c>
      <c r="B10" s="123">
        <v>0.5</v>
      </c>
      <c r="G10" t="s">
        <v>290</v>
      </c>
      <c r="H10" t="s">
        <v>420</v>
      </c>
      <c r="I10">
        <v>0</v>
      </c>
      <c r="N10" s="137" t="s">
        <v>420</v>
      </c>
      <c r="O10" s="138" t="s">
        <v>307</v>
      </c>
      <c r="P10" s="138" t="s">
        <v>326</v>
      </c>
      <c r="Q10" s="138" t="s">
        <v>164</v>
      </c>
      <c r="R10" s="138" t="s">
        <v>405</v>
      </c>
    </row>
    <row r="11" spans="1:18">
      <c r="A11" s="120" t="s">
        <v>419</v>
      </c>
      <c r="B11" s="123">
        <v>0.5</v>
      </c>
      <c r="G11" t="s">
        <v>290</v>
      </c>
      <c r="H11" t="s">
        <v>415</v>
      </c>
      <c r="I11">
        <v>2159.46</v>
      </c>
      <c r="N11" s="137" t="s">
        <v>422</v>
      </c>
      <c r="O11" s="138" t="s">
        <v>334</v>
      </c>
      <c r="P11" s="138" t="s">
        <v>326</v>
      </c>
      <c r="Q11" s="138" t="s">
        <v>164</v>
      </c>
      <c r="R11" s="138" t="s">
        <v>405</v>
      </c>
    </row>
    <row r="12" spans="1:18">
      <c r="A12" s="120" t="s">
        <v>420</v>
      </c>
      <c r="B12" s="123">
        <v>0.5</v>
      </c>
      <c r="G12" t="s">
        <v>290</v>
      </c>
      <c r="H12" t="s">
        <v>708</v>
      </c>
      <c r="I12">
        <v>587.01</v>
      </c>
      <c r="N12" s="137" t="s">
        <v>423</v>
      </c>
      <c r="O12" s="138" t="s">
        <v>334</v>
      </c>
      <c r="P12" s="138" t="s">
        <v>326</v>
      </c>
      <c r="Q12" s="138" t="s">
        <v>164</v>
      </c>
      <c r="R12" s="138" t="s">
        <v>405</v>
      </c>
    </row>
    <row r="13" spans="1:18">
      <c r="A13" s="120" t="s">
        <v>422</v>
      </c>
      <c r="B13" s="123">
        <v>0.5</v>
      </c>
      <c r="G13" t="s">
        <v>290</v>
      </c>
      <c r="H13" t="s">
        <v>418</v>
      </c>
      <c r="I13">
        <v>0</v>
      </c>
      <c r="N13" s="137" t="s">
        <v>425</v>
      </c>
      <c r="O13" s="138" t="s">
        <v>334</v>
      </c>
      <c r="P13" s="138" t="s">
        <v>326</v>
      </c>
      <c r="Q13" s="138" t="s">
        <v>164</v>
      </c>
      <c r="R13" s="138" t="s">
        <v>405</v>
      </c>
    </row>
    <row r="14" spans="1:18">
      <c r="A14" s="120" t="s">
        <v>423</v>
      </c>
      <c r="B14" s="123">
        <v>0.5</v>
      </c>
      <c r="G14" t="s">
        <v>290</v>
      </c>
      <c r="H14" t="s">
        <v>718</v>
      </c>
      <c r="I14">
        <v>0</v>
      </c>
      <c r="N14" s="137" t="s">
        <v>426</v>
      </c>
      <c r="O14" s="138" t="s">
        <v>334</v>
      </c>
      <c r="P14" s="138" t="s">
        <v>326</v>
      </c>
      <c r="Q14" s="138" t="s">
        <v>164</v>
      </c>
      <c r="R14" s="138" t="s">
        <v>405</v>
      </c>
    </row>
    <row r="15" spans="1:18">
      <c r="A15" s="120" t="s">
        <v>425</v>
      </c>
      <c r="B15" s="120"/>
      <c r="H15" t="s">
        <v>719</v>
      </c>
      <c r="I15">
        <v>4712.0949999999993</v>
      </c>
      <c r="N15" s="137" t="s">
        <v>427</v>
      </c>
      <c r="O15" s="138" t="s">
        <v>336</v>
      </c>
      <c r="P15" s="138" t="s">
        <v>326</v>
      </c>
      <c r="Q15" s="138" t="s">
        <v>164</v>
      </c>
      <c r="R15" s="138" t="s">
        <v>405</v>
      </c>
    </row>
    <row r="16" spans="1:18">
      <c r="A16" s="120" t="s">
        <v>426</v>
      </c>
      <c r="B16" s="123">
        <v>0.5</v>
      </c>
      <c r="G16" t="s">
        <v>282</v>
      </c>
      <c r="H16" t="s">
        <v>436</v>
      </c>
      <c r="I16">
        <v>284.3</v>
      </c>
      <c r="N16" s="137" t="s">
        <v>428</v>
      </c>
      <c r="O16" s="138" t="s">
        <v>338</v>
      </c>
      <c r="P16" s="138" t="s">
        <v>326</v>
      </c>
      <c r="Q16" s="138" t="s">
        <v>164</v>
      </c>
      <c r="R16" s="138" t="s">
        <v>405</v>
      </c>
    </row>
    <row r="17" spans="1:18">
      <c r="A17" s="120" t="s">
        <v>427</v>
      </c>
      <c r="B17" s="123">
        <v>0.5</v>
      </c>
      <c r="H17" t="s">
        <v>720</v>
      </c>
      <c r="I17">
        <v>284.3</v>
      </c>
      <c r="N17" s="137" t="s">
        <v>429</v>
      </c>
      <c r="O17" s="138" t="s">
        <v>338</v>
      </c>
      <c r="P17" s="138" t="s">
        <v>326</v>
      </c>
      <c r="Q17" s="138" t="s">
        <v>164</v>
      </c>
      <c r="R17" s="138" t="s">
        <v>405</v>
      </c>
    </row>
    <row r="18" spans="1:18">
      <c r="A18" s="120" t="s">
        <v>428</v>
      </c>
      <c r="B18" s="123">
        <v>0.5</v>
      </c>
      <c r="G18" t="s">
        <v>289</v>
      </c>
      <c r="H18" t="s">
        <v>425</v>
      </c>
      <c r="I18">
        <v>0</v>
      </c>
      <c r="N18" s="137" t="s">
        <v>430</v>
      </c>
      <c r="O18" s="138" t="s">
        <v>338</v>
      </c>
      <c r="P18" s="138" t="s">
        <v>326</v>
      </c>
      <c r="Q18" s="138" t="s">
        <v>164</v>
      </c>
      <c r="R18" s="138" t="s">
        <v>405</v>
      </c>
    </row>
    <row r="19" spans="1:18">
      <c r="A19" s="120" t="s">
        <v>429</v>
      </c>
      <c r="B19" s="123">
        <v>0.5</v>
      </c>
      <c r="G19" t="s">
        <v>289</v>
      </c>
      <c r="H19" t="s">
        <v>423</v>
      </c>
      <c r="I19">
        <v>0</v>
      </c>
      <c r="N19" s="137" t="s">
        <v>431</v>
      </c>
      <c r="O19" s="138" t="s">
        <v>338</v>
      </c>
      <c r="P19" s="138" t="s">
        <v>326</v>
      </c>
      <c r="Q19" s="138" t="s">
        <v>164</v>
      </c>
      <c r="R19" s="138" t="s">
        <v>405</v>
      </c>
    </row>
    <row r="20" spans="1:18">
      <c r="A20" s="120" t="s">
        <v>430</v>
      </c>
      <c r="B20" s="120"/>
      <c r="G20" t="s">
        <v>289</v>
      </c>
      <c r="H20" t="s">
        <v>422</v>
      </c>
      <c r="I20">
        <v>0</v>
      </c>
      <c r="N20" s="137" t="s">
        <v>433</v>
      </c>
      <c r="O20" s="138" t="s">
        <v>340</v>
      </c>
      <c r="P20" s="138" t="s">
        <v>326</v>
      </c>
      <c r="Q20" s="138" t="s">
        <v>164</v>
      </c>
      <c r="R20" s="138" t="s">
        <v>162</v>
      </c>
    </row>
    <row r="21" spans="1:18">
      <c r="A21" s="120" t="s">
        <v>431</v>
      </c>
      <c r="B21" s="123">
        <v>0.5</v>
      </c>
      <c r="G21" t="s">
        <v>289</v>
      </c>
      <c r="H21" t="s">
        <v>426</v>
      </c>
      <c r="I21">
        <v>38.89</v>
      </c>
      <c r="N21" s="137" t="s">
        <v>429</v>
      </c>
      <c r="O21" s="138" t="s">
        <v>340</v>
      </c>
      <c r="P21" s="138" t="s">
        <v>326</v>
      </c>
      <c r="Q21" s="138" t="s">
        <v>164</v>
      </c>
      <c r="R21" s="138" t="s">
        <v>162</v>
      </c>
    </row>
    <row r="22" spans="1:18">
      <c r="A22" s="120" t="s">
        <v>433</v>
      </c>
      <c r="B22" s="120"/>
      <c r="H22" t="s">
        <v>721</v>
      </c>
      <c r="I22">
        <v>38.89</v>
      </c>
      <c r="N22" s="137" t="s">
        <v>435</v>
      </c>
      <c r="O22" s="138" t="s">
        <v>340</v>
      </c>
      <c r="P22" s="138" t="s">
        <v>326</v>
      </c>
      <c r="Q22" s="138" t="s">
        <v>164</v>
      </c>
      <c r="R22" s="138" t="s">
        <v>162</v>
      </c>
    </row>
    <row r="23" spans="1:18">
      <c r="A23" s="120" t="s">
        <v>429</v>
      </c>
      <c r="B23" s="123">
        <v>0.5</v>
      </c>
      <c r="G23" t="s">
        <v>284</v>
      </c>
      <c r="H23" t="s">
        <v>722</v>
      </c>
      <c r="I23">
        <v>144.4</v>
      </c>
      <c r="N23" s="137" t="s">
        <v>430</v>
      </c>
      <c r="O23" s="138" t="s">
        <v>340</v>
      </c>
      <c r="P23" s="138" t="s">
        <v>326</v>
      </c>
      <c r="Q23" s="138" t="s">
        <v>164</v>
      </c>
      <c r="R23" s="138" t="s">
        <v>162</v>
      </c>
    </row>
    <row r="24" spans="1:18">
      <c r="A24" s="120" t="s">
        <v>435</v>
      </c>
      <c r="B24" s="123">
        <v>0.5</v>
      </c>
      <c r="G24" t="s">
        <v>284</v>
      </c>
      <c r="H24" t="s">
        <v>723</v>
      </c>
      <c r="I24">
        <v>31.45</v>
      </c>
      <c r="N24" s="137" t="s">
        <v>436</v>
      </c>
      <c r="O24" s="138" t="s">
        <v>341</v>
      </c>
      <c r="P24" s="138" t="s">
        <v>326</v>
      </c>
      <c r="Q24" s="138" t="s">
        <v>24</v>
      </c>
      <c r="R24" s="138" t="s">
        <v>405</v>
      </c>
    </row>
    <row r="25" spans="1:18">
      <c r="A25" s="120" t="s">
        <v>430</v>
      </c>
      <c r="B25" s="123">
        <v>0.5</v>
      </c>
      <c r="G25" t="s">
        <v>284</v>
      </c>
      <c r="H25" t="s">
        <v>435</v>
      </c>
      <c r="I25">
        <v>76.489999999999995</v>
      </c>
      <c r="N25" s="137" t="s">
        <v>437</v>
      </c>
      <c r="O25" s="138" t="s">
        <v>342</v>
      </c>
      <c r="P25" s="138" t="s">
        <v>326</v>
      </c>
      <c r="Q25" s="138" t="s">
        <v>24</v>
      </c>
      <c r="R25" s="138" t="s">
        <v>162</v>
      </c>
    </row>
    <row r="26" spans="1:18">
      <c r="A26" s="120" t="s">
        <v>436</v>
      </c>
      <c r="B26" s="123">
        <v>0</v>
      </c>
      <c r="G26" t="s">
        <v>284</v>
      </c>
      <c r="H26" t="s">
        <v>431</v>
      </c>
      <c r="I26">
        <v>469.58000000000004</v>
      </c>
      <c r="N26" s="137" t="s">
        <v>438</v>
      </c>
      <c r="O26" s="138" t="s">
        <v>342</v>
      </c>
      <c r="P26" s="138" t="s">
        <v>326</v>
      </c>
      <c r="Q26" s="138" t="s">
        <v>24</v>
      </c>
      <c r="R26" s="138" t="s">
        <v>162</v>
      </c>
    </row>
    <row r="27" spans="1:18">
      <c r="A27" s="120" t="s">
        <v>437</v>
      </c>
      <c r="B27" s="123">
        <v>0</v>
      </c>
      <c r="G27" t="s">
        <v>284</v>
      </c>
      <c r="H27" t="s">
        <v>724</v>
      </c>
      <c r="I27">
        <v>0</v>
      </c>
      <c r="N27" s="137" t="s">
        <v>440</v>
      </c>
      <c r="O27" s="138" t="s">
        <v>342</v>
      </c>
      <c r="P27" s="138" t="s">
        <v>326</v>
      </c>
      <c r="Q27" s="138" t="s">
        <v>24</v>
      </c>
      <c r="R27" s="138" t="s">
        <v>162</v>
      </c>
    </row>
    <row r="28" spans="1:18">
      <c r="A28" s="120" t="s">
        <v>438</v>
      </c>
      <c r="B28" s="123">
        <v>0</v>
      </c>
      <c r="H28" t="s">
        <v>725</v>
      </c>
      <c r="I28">
        <v>721.92000000000007</v>
      </c>
      <c r="N28" s="137" t="s">
        <v>429</v>
      </c>
      <c r="O28" s="138" t="s">
        <v>344</v>
      </c>
      <c r="P28" s="138" t="s">
        <v>326</v>
      </c>
      <c r="Q28" s="138" t="s">
        <v>24</v>
      </c>
      <c r="R28" s="138" t="s">
        <v>162</v>
      </c>
    </row>
    <row r="29" spans="1:18">
      <c r="A29" s="120" t="s">
        <v>440</v>
      </c>
      <c r="B29" s="123">
        <v>0</v>
      </c>
      <c r="G29" t="s">
        <v>342</v>
      </c>
      <c r="H29" t="s">
        <v>726</v>
      </c>
      <c r="I29">
        <v>24.91</v>
      </c>
      <c r="N29" s="137" t="s">
        <v>727</v>
      </c>
      <c r="O29" s="138" t="s">
        <v>346</v>
      </c>
      <c r="P29" s="138" t="s">
        <v>328</v>
      </c>
      <c r="Q29" s="138" t="s">
        <v>165</v>
      </c>
      <c r="R29" s="138" t="s">
        <v>165</v>
      </c>
    </row>
    <row r="30" spans="1:18">
      <c r="A30" s="120" t="s">
        <v>429</v>
      </c>
      <c r="B30" s="123">
        <v>0</v>
      </c>
      <c r="G30" t="s">
        <v>342</v>
      </c>
      <c r="H30" t="s">
        <v>728</v>
      </c>
      <c r="I30">
        <v>0</v>
      </c>
      <c r="N30" s="137" t="s">
        <v>442</v>
      </c>
      <c r="O30" s="138" t="s">
        <v>348</v>
      </c>
      <c r="P30" s="138" t="s">
        <v>328</v>
      </c>
      <c r="Q30" s="138" t="s">
        <v>167</v>
      </c>
      <c r="R30" s="138" t="s">
        <v>167</v>
      </c>
    </row>
    <row r="31" spans="1:18">
      <c r="A31" s="120" t="s">
        <v>727</v>
      </c>
      <c r="B31" s="120"/>
      <c r="G31" t="s">
        <v>342</v>
      </c>
      <c r="H31" t="s">
        <v>441</v>
      </c>
      <c r="I31">
        <v>0</v>
      </c>
      <c r="N31" s="137" t="s">
        <v>445</v>
      </c>
      <c r="O31" s="138" t="s">
        <v>348</v>
      </c>
      <c r="P31" s="138" t="s">
        <v>328</v>
      </c>
      <c r="Q31" s="138" t="s">
        <v>167</v>
      </c>
      <c r="R31" s="138" t="s">
        <v>167</v>
      </c>
    </row>
    <row r="32" spans="1:18">
      <c r="A32" s="120" t="s">
        <v>442</v>
      </c>
      <c r="B32" s="120"/>
      <c r="H32" t="s">
        <v>729</v>
      </c>
      <c r="I32">
        <v>24.91</v>
      </c>
      <c r="N32" s="137" t="s">
        <v>446</v>
      </c>
      <c r="O32" s="138" t="s">
        <v>348</v>
      </c>
      <c r="P32" s="138" t="s">
        <v>328</v>
      </c>
      <c r="Q32" s="138" t="s">
        <v>165</v>
      </c>
      <c r="R32" s="138" t="s">
        <v>165</v>
      </c>
    </row>
    <row r="33" spans="1:18">
      <c r="A33" s="120" t="s">
        <v>445</v>
      </c>
      <c r="B33" s="123">
        <v>0.25</v>
      </c>
      <c r="G33" t="s">
        <v>287</v>
      </c>
      <c r="H33" t="s">
        <v>723</v>
      </c>
      <c r="I33">
        <v>1948.1100000000001</v>
      </c>
      <c r="N33" s="137" t="s">
        <v>448</v>
      </c>
      <c r="O33" s="138" t="s">
        <v>349</v>
      </c>
      <c r="P33" s="138" t="s">
        <v>328</v>
      </c>
      <c r="Q33" s="138" t="s">
        <v>165</v>
      </c>
      <c r="R33" s="138" t="s">
        <v>165</v>
      </c>
    </row>
    <row r="34" spans="1:18">
      <c r="A34" s="120" t="s">
        <v>446</v>
      </c>
      <c r="B34" s="120"/>
      <c r="G34" t="s">
        <v>287</v>
      </c>
      <c r="H34" t="s">
        <v>724</v>
      </c>
      <c r="I34">
        <v>0</v>
      </c>
      <c r="N34" s="137" t="s">
        <v>449</v>
      </c>
      <c r="O34" s="138" t="s">
        <v>349</v>
      </c>
      <c r="P34" s="138" t="s">
        <v>328</v>
      </c>
      <c r="Q34" s="138" t="s">
        <v>165</v>
      </c>
      <c r="R34" s="138" t="s">
        <v>165</v>
      </c>
    </row>
    <row r="35" spans="1:18">
      <c r="A35" s="120" t="s">
        <v>448</v>
      </c>
      <c r="B35" s="123">
        <v>0.5</v>
      </c>
      <c r="G35" t="s">
        <v>287</v>
      </c>
      <c r="H35" t="s">
        <v>431</v>
      </c>
      <c r="I35">
        <v>708.48</v>
      </c>
      <c r="N35" s="137" t="s">
        <v>451</v>
      </c>
      <c r="O35" s="138" t="s">
        <v>350</v>
      </c>
      <c r="P35" s="138" t="s">
        <v>328</v>
      </c>
      <c r="Q35" s="138" t="s">
        <v>165</v>
      </c>
      <c r="R35" s="138" t="s">
        <v>165</v>
      </c>
    </row>
    <row r="36" spans="1:18">
      <c r="A36" s="120" t="s">
        <v>449</v>
      </c>
      <c r="B36" s="123">
        <v>0.2</v>
      </c>
      <c r="G36" t="s">
        <v>287</v>
      </c>
      <c r="H36" t="s">
        <v>730</v>
      </c>
      <c r="I36">
        <v>0</v>
      </c>
      <c r="N36" s="137" t="s">
        <v>452</v>
      </c>
      <c r="O36" s="138" t="s">
        <v>352</v>
      </c>
      <c r="P36" s="138" t="s">
        <v>327</v>
      </c>
      <c r="Q36" s="138" t="s">
        <v>443</v>
      </c>
      <c r="R36" s="138" t="s">
        <v>161</v>
      </c>
    </row>
    <row r="37" spans="1:18">
      <c r="A37" s="120" t="s">
        <v>451</v>
      </c>
      <c r="B37" s="123">
        <v>0.5</v>
      </c>
      <c r="G37" t="s">
        <v>287</v>
      </c>
      <c r="H37" t="s">
        <v>428</v>
      </c>
      <c r="I37">
        <v>195.53000000000003</v>
      </c>
      <c r="N37" s="137" t="s">
        <v>453</v>
      </c>
      <c r="O37" s="138" t="s">
        <v>352</v>
      </c>
      <c r="P37" s="138" t="s">
        <v>327</v>
      </c>
      <c r="Q37" s="138" t="s">
        <v>443</v>
      </c>
      <c r="R37" s="138" t="s">
        <v>161</v>
      </c>
    </row>
    <row r="38" spans="1:18">
      <c r="A38" s="120" t="s">
        <v>452</v>
      </c>
      <c r="B38" s="120"/>
      <c r="H38" t="s">
        <v>731</v>
      </c>
      <c r="I38">
        <v>2852.1200000000003</v>
      </c>
      <c r="N38" s="137" t="s">
        <v>454</v>
      </c>
      <c r="O38" s="138" t="s">
        <v>352</v>
      </c>
      <c r="P38" s="138" t="s">
        <v>327</v>
      </c>
      <c r="Q38" s="138" t="s">
        <v>443</v>
      </c>
      <c r="R38" s="138" t="s">
        <v>161</v>
      </c>
    </row>
    <row r="39" spans="1:18">
      <c r="A39" s="120" t="s">
        <v>453</v>
      </c>
      <c r="B39" s="123">
        <v>0.8</v>
      </c>
      <c r="G39" t="s">
        <v>280</v>
      </c>
      <c r="H39" t="s">
        <v>723</v>
      </c>
      <c r="I39">
        <v>0</v>
      </c>
      <c r="N39" s="137" t="s">
        <v>455</v>
      </c>
      <c r="O39" s="138" t="s">
        <v>352</v>
      </c>
      <c r="P39" s="138" t="s">
        <v>327</v>
      </c>
      <c r="Q39" s="138" t="s">
        <v>443</v>
      </c>
      <c r="R39" s="138" t="s">
        <v>161</v>
      </c>
    </row>
    <row r="40" spans="1:18">
      <c r="A40" s="120" t="s">
        <v>454</v>
      </c>
      <c r="B40" s="120"/>
      <c r="H40" t="s">
        <v>732</v>
      </c>
      <c r="I40">
        <v>0</v>
      </c>
      <c r="N40" s="137" t="s">
        <v>456</v>
      </c>
      <c r="O40" s="138" t="s">
        <v>353</v>
      </c>
      <c r="P40" s="138" t="s">
        <v>327</v>
      </c>
      <c r="Q40" s="138" t="s">
        <v>443</v>
      </c>
      <c r="R40" s="138" t="s">
        <v>161</v>
      </c>
    </row>
    <row r="41" spans="1:18">
      <c r="A41" s="120" t="s">
        <v>455</v>
      </c>
      <c r="B41" s="120"/>
      <c r="G41" t="s">
        <v>286</v>
      </c>
      <c r="H41" t="s">
        <v>427</v>
      </c>
      <c r="I41">
        <v>2691.8800000000006</v>
      </c>
      <c r="N41" s="137" t="s">
        <v>458</v>
      </c>
      <c r="O41" s="138" t="s">
        <v>353</v>
      </c>
      <c r="P41" s="138" t="s">
        <v>327</v>
      </c>
      <c r="Q41" s="138" t="s">
        <v>443</v>
      </c>
      <c r="R41" s="138" t="s">
        <v>161</v>
      </c>
    </row>
    <row r="42" spans="1:18">
      <c r="A42" s="120" t="s">
        <v>456</v>
      </c>
      <c r="B42" s="120"/>
      <c r="H42" t="s">
        <v>733</v>
      </c>
      <c r="I42">
        <v>2691.8800000000006</v>
      </c>
      <c r="N42" s="137" t="s">
        <v>459</v>
      </c>
      <c r="O42" s="138" t="s">
        <v>353</v>
      </c>
      <c r="P42" s="138" t="s">
        <v>327</v>
      </c>
      <c r="Q42" s="138" t="s">
        <v>443</v>
      </c>
      <c r="R42" s="138" t="s">
        <v>161</v>
      </c>
    </row>
    <row r="43" spans="1:18">
      <c r="A43" s="120" t="s">
        <v>458</v>
      </c>
      <c r="B43" s="123">
        <v>0.8</v>
      </c>
      <c r="G43" t="s">
        <v>293</v>
      </c>
      <c r="H43" t="s">
        <v>450</v>
      </c>
      <c r="I43">
        <v>246.15999999999997</v>
      </c>
      <c r="N43" s="137" t="s">
        <v>460</v>
      </c>
      <c r="O43" s="138" t="s">
        <v>353</v>
      </c>
      <c r="P43" s="138" t="s">
        <v>327</v>
      </c>
      <c r="Q43" s="138" t="s">
        <v>443</v>
      </c>
      <c r="R43" s="138" t="s">
        <v>161</v>
      </c>
    </row>
    <row r="44" spans="1:18">
      <c r="A44" s="120" t="s">
        <v>459</v>
      </c>
      <c r="B44" s="120"/>
      <c r="H44" t="s">
        <v>734</v>
      </c>
      <c r="I44">
        <v>246.15999999999997</v>
      </c>
      <c r="N44" s="137" t="s">
        <v>461</v>
      </c>
      <c r="O44" s="138" t="s">
        <v>353</v>
      </c>
      <c r="P44" s="138" t="s">
        <v>327</v>
      </c>
      <c r="Q44" s="138" t="s">
        <v>443</v>
      </c>
      <c r="R44" s="138" t="s">
        <v>161</v>
      </c>
    </row>
    <row r="45" spans="1:18">
      <c r="A45" s="120" t="s">
        <v>460</v>
      </c>
      <c r="B45" s="120"/>
      <c r="H45" t="s">
        <v>120</v>
      </c>
      <c r="I45">
        <v>11572.275000000001</v>
      </c>
      <c r="N45" s="137" t="s">
        <v>463</v>
      </c>
      <c r="O45" s="138" t="s">
        <v>353</v>
      </c>
      <c r="P45" s="138" t="s">
        <v>327</v>
      </c>
      <c r="Q45" s="138" t="s">
        <v>443</v>
      </c>
      <c r="R45" s="138" t="s">
        <v>161</v>
      </c>
    </row>
    <row r="46" spans="1:18">
      <c r="A46" s="120" t="s">
        <v>461</v>
      </c>
      <c r="B46" s="123">
        <v>0.8</v>
      </c>
      <c r="G46" t="s">
        <v>293</v>
      </c>
      <c r="H46" t="s">
        <v>735</v>
      </c>
      <c r="I46">
        <v>0</v>
      </c>
      <c r="N46" s="137" t="s">
        <v>464</v>
      </c>
      <c r="O46" s="138" t="s">
        <v>355</v>
      </c>
      <c r="P46" s="138" t="s">
        <v>327</v>
      </c>
      <c r="Q46" s="138" t="s">
        <v>443</v>
      </c>
      <c r="R46" s="138" t="s">
        <v>161</v>
      </c>
    </row>
    <row r="47" spans="1:18">
      <c r="A47" s="120" t="s">
        <v>463</v>
      </c>
      <c r="B47" s="123">
        <v>0.8</v>
      </c>
      <c r="G47" t="s">
        <v>293</v>
      </c>
      <c r="H47" t="s">
        <v>449</v>
      </c>
      <c r="I47">
        <v>546.56999999999994</v>
      </c>
      <c r="N47" s="137" t="s">
        <v>465</v>
      </c>
      <c r="O47" s="138" t="s">
        <v>355</v>
      </c>
      <c r="P47" s="138" t="s">
        <v>327</v>
      </c>
      <c r="Q47" s="138" t="s">
        <v>443</v>
      </c>
      <c r="R47" s="138" t="s">
        <v>161</v>
      </c>
    </row>
    <row r="48" spans="1:18">
      <c r="A48" s="120" t="s">
        <v>464</v>
      </c>
      <c r="B48" s="123">
        <v>0.8</v>
      </c>
      <c r="G48" t="s">
        <v>293</v>
      </c>
      <c r="H48" t="s">
        <v>736</v>
      </c>
      <c r="I48">
        <v>0</v>
      </c>
      <c r="N48" s="137" t="s">
        <v>466</v>
      </c>
      <c r="O48" s="138" t="s">
        <v>355</v>
      </c>
      <c r="P48" s="138" t="s">
        <v>327</v>
      </c>
      <c r="Q48" s="138" t="s">
        <v>443</v>
      </c>
      <c r="R48" s="138" t="s">
        <v>161</v>
      </c>
    </row>
    <row r="49" spans="1:18">
      <c r="A49" s="120" t="s">
        <v>465</v>
      </c>
      <c r="B49" s="123">
        <v>0.8</v>
      </c>
      <c r="G49" t="s">
        <v>293</v>
      </c>
      <c r="H49" t="s">
        <v>448</v>
      </c>
      <c r="I49">
        <v>1533.385</v>
      </c>
      <c r="N49" s="137" t="s">
        <v>450</v>
      </c>
      <c r="O49" s="138" t="s">
        <v>349</v>
      </c>
      <c r="P49" s="138" t="s">
        <v>326</v>
      </c>
      <c r="Q49" s="138" t="s">
        <v>164</v>
      </c>
      <c r="R49" s="138" t="s">
        <v>165</v>
      </c>
    </row>
    <row r="50" spans="1:18">
      <c r="A50" s="120" t="s">
        <v>466</v>
      </c>
      <c r="B50" s="123">
        <v>0.8</v>
      </c>
      <c r="H50" t="s">
        <v>737</v>
      </c>
      <c r="I50">
        <v>2079.9549999999999</v>
      </c>
      <c r="N50" s="139" t="s">
        <v>441</v>
      </c>
      <c r="O50" s="140" t="s">
        <v>342</v>
      </c>
      <c r="P50" s="140" t="s">
        <v>326</v>
      </c>
      <c r="Q50" s="140" t="s">
        <v>24</v>
      </c>
      <c r="R50" s="140" t="s">
        <v>162</v>
      </c>
    </row>
    <row r="51" spans="1:18">
      <c r="A51" s="120" t="s">
        <v>450</v>
      </c>
      <c r="B51" s="120"/>
      <c r="G51" t="s">
        <v>295</v>
      </c>
      <c r="H51" t="s">
        <v>442</v>
      </c>
      <c r="I51">
        <v>0</v>
      </c>
      <c r="N51" s="135" t="s">
        <v>468</v>
      </c>
      <c r="O51" s="136" t="s">
        <v>357</v>
      </c>
      <c r="P51" s="136" t="s">
        <v>329</v>
      </c>
      <c r="Q51" s="136" t="s">
        <v>166</v>
      </c>
      <c r="R51" s="136" t="s">
        <v>24</v>
      </c>
    </row>
    <row r="52" spans="1:18">
      <c r="A52" s="121" t="s">
        <v>441</v>
      </c>
      <c r="B52" s="123">
        <v>0</v>
      </c>
      <c r="G52" t="s">
        <v>295</v>
      </c>
      <c r="H52" t="s">
        <v>445</v>
      </c>
      <c r="I52">
        <v>1408.9649999999997</v>
      </c>
      <c r="N52" s="137" t="s">
        <v>469</v>
      </c>
      <c r="O52" s="138" t="s">
        <v>357</v>
      </c>
      <c r="P52" s="138" t="s">
        <v>329</v>
      </c>
      <c r="Q52" s="138" t="s">
        <v>166</v>
      </c>
      <c r="R52" s="138" t="s">
        <v>24</v>
      </c>
    </row>
    <row r="53" spans="1:18">
      <c r="A53" s="120" t="s">
        <v>468</v>
      </c>
      <c r="B53" s="123">
        <v>1</v>
      </c>
      <c r="G53" t="s">
        <v>295</v>
      </c>
      <c r="H53" t="s">
        <v>738</v>
      </c>
      <c r="I53">
        <v>0</v>
      </c>
      <c r="N53" s="139" t="s">
        <v>688</v>
      </c>
      <c r="O53" s="140" t="s">
        <v>357</v>
      </c>
      <c r="P53" s="140" t="s">
        <v>329</v>
      </c>
      <c r="Q53" s="140" t="s">
        <v>166</v>
      </c>
      <c r="R53" s="138" t="s">
        <v>24</v>
      </c>
    </row>
    <row r="54" spans="1:18">
      <c r="A54" s="120" t="s">
        <v>469</v>
      </c>
      <c r="B54" s="123">
        <v>1</v>
      </c>
      <c r="G54" t="s">
        <v>295</v>
      </c>
      <c r="H54" t="s">
        <v>446</v>
      </c>
      <c r="I54">
        <v>81.77000000000001</v>
      </c>
      <c r="N54" s="135" t="s">
        <v>470</v>
      </c>
      <c r="O54" s="136" t="s">
        <v>359</v>
      </c>
      <c r="P54" s="136" t="s">
        <v>330</v>
      </c>
      <c r="Q54" s="136" t="s">
        <v>24</v>
      </c>
      <c r="R54" s="138" t="s">
        <v>24</v>
      </c>
    </row>
    <row r="55" spans="1:18">
      <c r="A55" s="120" t="s">
        <v>688</v>
      </c>
      <c r="B55" s="123">
        <v>1</v>
      </c>
      <c r="H55" t="s">
        <v>739</v>
      </c>
      <c r="I55">
        <v>1490.7349999999999</v>
      </c>
      <c r="N55" s="139" t="s">
        <v>360</v>
      </c>
      <c r="O55" s="140" t="s">
        <v>360</v>
      </c>
      <c r="P55" s="140" t="s">
        <v>330</v>
      </c>
      <c r="Q55" s="138" t="s">
        <v>24</v>
      </c>
      <c r="R55" s="138" t="s">
        <v>24</v>
      </c>
    </row>
    <row r="56" spans="1:18">
      <c r="A56" s="121" t="s">
        <v>470</v>
      </c>
      <c r="B56" s="123">
        <v>0.2</v>
      </c>
      <c r="G56" t="s">
        <v>292</v>
      </c>
      <c r="H56" t="s">
        <v>740</v>
      </c>
      <c r="I56">
        <v>0</v>
      </c>
      <c r="N56" s="135" t="s">
        <v>474</v>
      </c>
      <c r="O56" s="136" t="s">
        <v>361</v>
      </c>
      <c r="P56" s="136" t="s">
        <v>327</v>
      </c>
      <c r="Q56" s="138" t="s">
        <v>443</v>
      </c>
      <c r="R56" s="138" t="s">
        <v>161</v>
      </c>
    </row>
    <row r="57" spans="1:18">
      <c r="A57" s="120" t="s">
        <v>360</v>
      </c>
      <c r="B57" s="123">
        <v>0.2</v>
      </c>
      <c r="G57" t="s">
        <v>292</v>
      </c>
      <c r="H57" t="s">
        <v>727</v>
      </c>
      <c r="I57">
        <v>0</v>
      </c>
    </row>
    <row r="58" spans="1:18">
      <c r="A58" s="23"/>
      <c r="B58" s="23"/>
      <c r="H58" t="s">
        <v>741</v>
      </c>
      <c r="I58">
        <v>0</v>
      </c>
    </row>
    <row r="59" spans="1:18">
      <c r="A59" s="23"/>
      <c r="B59" s="23"/>
      <c r="G59" t="s">
        <v>301</v>
      </c>
      <c r="H59" t="s">
        <v>451</v>
      </c>
      <c r="I59">
        <v>4500.5599999999995</v>
      </c>
    </row>
    <row r="60" spans="1:18">
      <c r="A60" s="23"/>
      <c r="B60" s="23"/>
      <c r="H60" t="s">
        <v>742</v>
      </c>
      <c r="I60">
        <v>4500.5599999999995</v>
      </c>
    </row>
    <row r="61" spans="1:18">
      <c r="A61" s="23"/>
      <c r="B61" s="23"/>
      <c r="H61" t="s">
        <v>120</v>
      </c>
      <c r="I61">
        <v>8071.25</v>
      </c>
    </row>
    <row r="62" spans="1:18">
      <c r="G62" t="s">
        <v>298</v>
      </c>
      <c r="H62" t="s">
        <v>465</v>
      </c>
      <c r="I62">
        <v>0</v>
      </c>
    </row>
    <row r="63" spans="1:18">
      <c r="G63" t="s">
        <v>298</v>
      </c>
      <c r="H63" t="s">
        <v>466</v>
      </c>
      <c r="I63">
        <v>282.93</v>
      </c>
    </row>
    <row r="64" spans="1:18">
      <c r="G64" t="s">
        <v>298</v>
      </c>
      <c r="H64" t="s">
        <v>464</v>
      </c>
      <c r="I64">
        <v>0</v>
      </c>
    </row>
    <row r="65" spans="7:9">
      <c r="H65" t="s">
        <v>743</v>
      </c>
      <c r="I65">
        <v>282.93</v>
      </c>
    </row>
    <row r="66" spans="7:9">
      <c r="G66" t="s">
        <v>296</v>
      </c>
      <c r="H66" t="s">
        <v>744</v>
      </c>
      <c r="I66">
        <v>515.96500000000015</v>
      </c>
    </row>
    <row r="67" spans="7:9">
      <c r="G67" t="s">
        <v>296</v>
      </c>
      <c r="H67" t="s">
        <v>455</v>
      </c>
      <c r="I67">
        <v>41.76</v>
      </c>
    </row>
    <row r="68" spans="7:9">
      <c r="G68" t="s">
        <v>296</v>
      </c>
      <c r="H68" t="s">
        <v>454</v>
      </c>
      <c r="I68">
        <v>138.98000000000002</v>
      </c>
    </row>
    <row r="69" spans="7:9">
      <c r="G69" t="s">
        <v>296</v>
      </c>
      <c r="H69" t="s">
        <v>745</v>
      </c>
      <c r="I69">
        <v>0</v>
      </c>
    </row>
    <row r="70" spans="7:9">
      <c r="G70" t="s">
        <v>296</v>
      </c>
      <c r="H70" t="s">
        <v>746</v>
      </c>
      <c r="I70">
        <v>0</v>
      </c>
    </row>
    <row r="71" spans="7:9">
      <c r="G71" t="s">
        <v>65</v>
      </c>
      <c r="H71" t="s">
        <v>747</v>
      </c>
      <c r="I71">
        <v>696.70500000000004</v>
      </c>
    </row>
    <row r="72" spans="7:9">
      <c r="G72" t="s">
        <v>299</v>
      </c>
      <c r="H72" t="s">
        <v>456</v>
      </c>
      <c r="I72">
        <v>99.800000000000011</v>
      </c>
    </row>
    <row r="73" spans="7:9">
      <c r="G73" t="s">
        <v>299</v>
      </c>
      <c r="H73" t="s">
        <v>458</v>
      </c>
      <c r="I73">
        <v>861.21000000000015</v>
      </c>
    </row>
    <row r="74" spans="7:9">
      <c r="G74" t="s">
        <v>299</v>
      </c>
      <c r="H74" t="s">
        <v>461</v>
      </c>
      <c r="I74">
        <v>62.025000000000006</v>
      </c>
    </row>
    <row r="75" spans="7:9">
      <c r="G75" t="s">
        <v>299</v>
      </c>
      <c r="H75" t="s">
        <v>463</v>
      </c>
      <c r="I75">
        <v>38.809999999999995</v>
      </c>
    </row>
    <row r="76" spans="7:9">
      <c r="G76" t="s">
        <v>299</v>
      </c>
      <c r="H76" t="s">
        <v>748</v>
      </c>
      <c r="I76">
        <v>0</v>
      </c>
    </row>
    <row r="77" spans="7:9">
      <c r="G77" t="s">
        <v>299</v>
      </c>
      <c r="H77" t="s">
        <v>460</v>
      </c>
      <c r="I77">
        <v>0</v>
      </c>
    </row>
    <row r="78" spans="7:9">
      <c r="G78" t="s">
        <v>65</v>
      </c>
      <c r="H78" t="s">
        <v>749</v>
      </c>
      <c r="I78">
        <v>1061.8450000000003</v>
      </c>
    </row>
    <row r="79" spans="7:9">
      <c r="H79" t="s">
        <v>120</v>
      </c>
      <c r="I79">
        <v>2041.4800000000002</v>
      </c>
    </row>
    <row r="80" spans="7:9">
      <c r="G80" t="s">
        <v>300</v>
      </c>
      <c r="H80" t="s">
        <v>750</v>
      </c>
      <c r="I80">
        <v>505.42000000000007</v>
      </c>
    </row>
    <row r="81" spans="7:9">
      <c r="G81" t="s">
        <v>300</v>
      </c>
      <c r="H81" t="s">
        <v>751</v>
      </c>
      <c r="I81">
        <v>182.82000000000002</v>
      </c>
    </row>
    <row r="82" spans="7:9">
      <c r="G82" t="s">
        <v>65</v>
      </c>
      <c r="H82" t="s">
        <v>752</v>
      </c>
      <c r="I82">
        <v>688.24</v>
      </c>
    </row>
    <row r="83" spans="7:9">
      <c r="I83">
        <v>21690.035</v>
      </c>
    </row>
    <row r="86" spans="7:9">
      <c r="H86" t="s">
        <v>390</v>
      </c>
    </row>
    <row r="87" spans="7:9">
      <c r="G87" t="s">
        <v>753</v>
      </c>
      <c r="H87" t="s">
        <v>723</v>
      </c>
    </row>
    <row r="88" spans="7:9">
      <c r="G88" t="s">
        <v>753</v>
      </c>
      <c r="H88" t="s">
        <v>431</v>
      </c>
    </row>
    <row r="89" spans="7:9">
      <c r="G89" t="s">
        <v>753</v>
      </c>
      <c r="H89" t="s">
        <v>724</v>
      </c>
    </row>
    <row r="91" spans="7:9">
      <c r="H91">
        <v>32</v>
      </c>
    </row>
    <row r="92" spans="7:9">
      <c r="H92" t="s">
        <v>754</v>
      </c>
    </row>
    <row r="93" spans="7:9">
      <c r="H93" t="s">
        <v>755</v>
      </c>
    </row>
    <row r="94" spans="7:9">
      <c r="H94" t="s">
        <v>756</v>
      </c>
    </row>
    <row r="95" spans="7:9">
      <c r="H95" t="s">
        <v>757</v>
      </c>
    </row>
    <row r="96" spans="7:9">
      <c r="H96" t="s">
        <v>758</v>
      </c>
    </row>
    <row r="97" spans="8:8">
      <c r="H97" t="s">
        <v>759</v>
      </c>
    </row>
    <row r="98" spans="8:8">
      <c r="H98" t="s">
        <v>760</v>
      </c>
    </row>
    <row r="99" spans="8:8">
      <c r="H99" t="s">
        <v>761</v>
      </c>
    </row>
    <row r="100" spans="8:8">
      <c r="H100" t="s">
        <v>762</v>
      </c>
    </row>
    <row r="101" spans="8:8">
      <c r="H101" t="s">
        <v>763</v>
      </c>
    </row>
    <row r="102" spans="8:8">
      <c r="H102" t="s">
        <v>764</v>
      </c>
    </row>
    <row r="103" spans="8:8">
      <c r="H103" t="s">
        <v>765</v>
      </c>
    </row>
    <row r="104" spans="8:8">
      <c r="H104" t="s">
        <v>766</v>
      </c>
    </row>
    <row r="105" spans="8:8">
      <c r="H105" t="s">
        <v>767</v>
      </c>
    </row>
    <row r="106" spans="8:8">
      <c r="H106" t="s">
        <v>768</v>
      </c>
    </row>
    <row r="107" spans="8:8">
      <c r="H107" t="s">
        <v>769</v>
      </c>
    </row>
    <row r="108" spans="8:8">
      <c r="H108" t="s">
        <v>770</v>
      </c>
    </row>
    <row r="109" spans="8:8">
      <c r="H109" t="s">
        <v>771</v>
      </c>
    </row>
    <row r="110" spans="8:8">
      <c r="H110" t="s">
        <v>772</v>
      </c>
    </row>
    <row r="111" spans="8:8">
      <c r="H111" t="s">
        <v>773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810BB-8FDB-43E4-AE35-B15D48CAF950}">
  <dimension ref="A1:U34"/>
  <sheetViews>
    <sheetView workbookViewId="0">
      <selection activeCell="N11" sqref="N11"/>
    </sheetView>
  </sheetViews>
  <sheetFormatPr defaultColWidth="9.140625" defaultRowHeight="14.45"/>
  <cols>
    <col min="1" max="1" width="7.140625" style="1" customWidth="1"/>
    <col min="2" max="2" width="22.42578125" style="1" customWidth="1"/>
    <col min="3" max="3" width="9.85546875" style="1" customWidth="1"/>
    <col min="4" max="4" width="21.140625" style="1" customWidth="1"/>
    <col min="5" max="5" width="18.7109375" style="1" customWidth="1"/>
    <col min="6" max="6" width="10.5703125" style="1" bestFit="1" customWidth="1"/>
    <col min="7" max="7" width="13.7109375" style="1" customWidth="1"/>
    <col min="8" max="8" width="10.5703125" style="1" bestFit="1" customWidth="1"/>
    <col min="9" max="9" width="13.7109375" style="1" customWidth="1"/>
    <col min="10" max="10" width="12.7109375" style="1" customWidth="1"/>
    <col min="11" max="11" width="19" style="1" customWidth="1"/>
    <col min="12" max="12" width="10.5703125" style="1" bestFit="1" customWidth="1"/>
    <col min="13" max="13" width="15.7109375" style="1" customWidth="1"/>
    <col min="14" max="14" width="10.5703125" style="1" bestFit="1" customWidth="1"/>
    <col min="15" max="15" width="13.5703125" style="1" customWidth="1"/>
    <col min="16" max="16" width="16.5703125" style="1" customWidth="1"/>
    <col min="17" max="17" width="13.5703125" style="1" customWidth="1"/>
    <col min="18" max="18" width="9.28515625" style="1" customWidth="1"/>
    <col min="19" max="19" width="14.28515625" style="1" bestFit="1" customWidth="1"/>
    <col min="20" max="20" width="9.140625" style="1" customWidth="1"/>
    <col min="21" max="21" width="12.5703125" style="1" customWidth="1"/>
    <col min="22" max="16384" width="9.140625" style="1"/>
  </cols>
  <sheetData>
    <row r="1" spans="1:21">
      <c r="N1" s="1">
        <v>1000</v>
      </c>
    </row>
    <row r="2" spans="1:21">
      <c r="A2" s="74" t="s">
        <v>774</v>
      </c>
    </row>
    <row r="4" spans="1:21" ht="44.25" customHeight="1">
      <c r="A4" s="207" t="s">
        <v>0</v>
      </c>
      <c r="B4" s="208" t="s">
        <v>332</v>
      </c>
      <c r="C4" s="209" t="s">
        <v>323</v>
      </c>
      <c r="D4" s="210" t="s">
        <v>775</v>
      </c>
      <c r="E4" s="71" t="s">
        <v>776</v>
      </c>
      <c r="F4" s="67" t="s">
        <v>777</v>
      </c>
      <c r="G4" s="67" t="s">
        <v>778</v>
      </c>
      <c r="H4" s="67" t="s">
        <v>779</v>
      </c>
      <c r="I4" s="67" t="s">
        <v>780</v>
      </c>
      <c r="J4" s="67" t="s">
        <v>781</v>
      </c>
      <c r="K4" s="68" t="s">
        <v>782</v>
      </c>
      <c r="L4" s="68" t="s">
        <v>777</v>
      </c>
      <c r="M4" s="68" t="s">
        <v>778</v>
      </c>
      <c r="N4" s="68" t="s">
        <v>779</v>
      </c>
      <c r="O4" s="68" t="s">
        <v>780</v>
      </c>
      <c r="P4" s="68" t="s">
        <v>783</v>
      </c>
      <c r="Q4" s="69" t="s">
        <v>784</v>
      </c>
      <c r="R4" s="69" t="s">
        <v>785</v>
      </c>
      <c r="S4" s="73" t="s">
        <v>778</v>
      </c>
      <c r="T4" s="69" t="s">
        <v>786</v>
      </c>
      <c r="U4" s="69" t="s">
        <v>780</v>
      </c>
    </row>
    <row r="5" spans="1:21">
      <c r="A5" s="72">
        <v>1</v>
      </c>
      <c r="B5" s="211" t="s">
        <v>342</v>
      </c>
      <c r="C5" s="212" t="s">
        <v>326</v>
      </c>
      <c r="D5" s="213" t="s">
        <v>488</v>
      </c>
      <c r="E5" s="348">
        <f>IFERROR('TMT market size'!S5+'TMT market size'!T5,"")</f>
        <v>501.84750000000003</v>
      </c>
      <c r="F5" s="349">
        <f>SUMIFS('Retail_state-wise'!D:D,'Retail_state-wise'!B:B,'Market share - comparison Y-o-Y'!B5)</f>
        <v>2.7866300000000002</v>
      </c>
      <c r="G5" s="350">
        <f>IFERROR(F5/E5,"")</f>
        <v>5.5527426160337555E-3</v>
      </c>
      <c r="H5" s="352">
        <f>SUMIFS('Retail_state-wise'!E:E,'Retail_state-wise'!B:B,'Market share - comparison Y-o-Y'!B5)</f>
        <v>3.7</v>
      </c>
      <c r="I5" s="350">
        <f>H5/E5</f>
        <v>7.372757660444657E-3</v>
      </c>
      <c r="J5" s="352">
        <f>IFERROR(H5/F5,"")</f>
        <v>1.3277686668126016</v>
      </c>
      <c r="K5" s="215">
        <f>'TMT market size'!U5</f>
        <v>410.60250000000002</v>
      </c>
      <c r="L5" s="352">
        <f>SUMIFS('Distributor_state-wise'!$D:$D,'Distributor_state-wise'!$B:$B,'Market share - comparison Y-o-Y'!$B5)+SUMIFS('Projects_state-wise'!$D:$D,'Projects_state-wise'!$B:$B,'Market share - comparison Y-o-Y'!$B5)</f>
        <v>2.4910000000000002E-2</v>
      </c>
      <c r="M5" s="353"/>
      <c r="N5" s="352">
        <f>SUMIFS('Distributor_state-wise'!E:E,'Distributor_state-wise'!B:B,'Market share - comparison Y-o-Y'!B5)+(SUMIFS('Projects_state-wise'!T:T,'Projects_state-wise'!B:B,'Market share - comparison Y-o-Y'!B5)/$N$1)</f>
        <v>7.3066999999999993</v>
      </c>
      <c r="O5" s="353"/>
      <c r="P5" s="352">
        <f>IFERROR(N5/L5,"")</f>
        <v>293.32396627860294</v>
      </c>
      <c r="Q5" s="70">
        <f>K5+E5</f>
        <v>912.45</v>
      </c>
      <c r="R5" s="354">
        <f>L5+F5</f>
        <v>2.8115400000000004</v>
      </c>
      <c r="S5" s="355">
        <f>IFERROR(R5/Q5,"")</f>
        <v>3.081308564852869E-3</v>
      </c>
      <c r="T5" s="220">
        <f>H5+N5</f>
        <v>11.006699999999999</v>
      </c>
      <c r="U5" s="356">
        <f>T5/Q5</f>
        <v>1.2062797961532137E-2</v>
      </c>
    </row>
    <row r="6" spans="1:21">
      <c r="A6" s="49">
        <v>2</v>
      </c>
      <c r="B6" s="217" t="s">
        <v>344</v>
      </c>
      <c r="C6" s="218" t="s">
        <v>326</v>
      </c>
      <c r="D6" s="213" t="s">
        <v>488</v>
      </c>
      <c r="E6" s="357">
        <f>IFERROR('TMT market size'!S6+'TMT market size'!T6,"")</f>
        <v>590.20499999999993</v>
      </c>
      <c r="F6" s="349">
        <f>SUMIFS('Retail_state-wise'!D:D,'Retail_state-wise'!B:B,'Market share - comparison Y-o-Y'!B6)</f>
        <v>0.75934000000000001</v>
      </c>
      <c r="G6" s="350">
        <f t="shared" ref="G6:G11" si="0">IFERROR(F6/E6,"")</f>
        <v>1.2865699206208014E-3</v>
      </c>
      <c r="H6" s="352">
        <f>SUMIFS('Retail_state-wise'!E:E,'Retail_state-wise'!B:B,'Market share - comparison Y-o-Y'!B6)</f>
        <v>1.7499999999999998</v>
      </c>
      <c r="I6" s="350">
        <f t="shared" ref="I6:I11" si="1">H6/E6</f>
        <v>2.9650714582221431E-3</v>
      </c>
      <c r="J6" s="351">
        <f t="shared" ref="J6:J11" si="2">IFERROR(H6/F6,"")</f>
        <v>2.3046329707377455</v>
      </c>
      <c r="K6" s="220">
        <f>'TMT market size'!U6</f>
        <v>482.89500000000004</v>
      </c>
      <c r="L6" s="352">
        <f>SUMIFS('Distributor_state-wise'!$D:$D,'Distributor_state-wise'!$B:$B,'Market share - comparison Y-o-Y'!$B6)+SUMIFS('Projects_state-wise'!$D:$D,'Projects_state-wise'!$B:$B,'Market share - comparison Y-o-Y'!$B6)</f>
        <v>0.2</v>
      </c>
      <c r="M6" s="358"/>
      <c r="N6" s="352">
        <f>SUMIFS('Distributor_state-wise'!E:E,'Distributor_state-wise'!B:B,'Market share - comparison Y-o-Y'!B6)+(SUMIFS('Projects_state-wise'!T:T,'Projects_state-wise'!B:B,'Market share - comparison Y-o-Y'!B6)/$N$1)</f>
        <v>8.8082000000000011</v>
      </c>
      <c r="O6" s="358"/>
      <c r="P6" s="352">
        <f t="shared" ref="P6:P11" si="3">IFERROR(N6/L6,"")</f>
        <v>44.041000000000004</v>
      </c>
      <c r="Q6" s="65">
        <f t="shared" ref="Q6:Q11" si="4">K6+E6</f>
        <v>1073.0999999999999</v>
      </c>
      <c r="R6" s="354">
        <f t="shared" ref="R6:R11" si="5">L6+F6</f>
        <v>0.95934000000000008</v>
      </c>
      <c r="S6" s="355">
        <f t="shared" ref="S6:S11" si="6">IFERROR(R6/Q6,"")</f>
        <v>8.93989376572547E-4</v>
      </c>
      <c r="T6" s="220">
        <f t="shared" ref="T6:T31" si="7">H6+N6</f>
        <v>10.558200000000001</v>
      </c>
      <c r="U6" s="356">
        <f t="shared" ref="U6:U11" si="8">T6/Q6</f>
        <v>9.8389712049203257E-3</v>
      </c>
    </row>
    <row r="7" spans="1:21">
      <c r="A7" s="49">
        <v>3</v>
      </c>
      <c r="B7" s="217" t="s">
        <v>341</v>
      </c>
      <c r="C7" s="218" t="s">
        <v>326</v>
      </c>
      <c r="D7" s="213" t="s">
        <v>488</v>
      </c>
      <c r="E7" s="357">
        <f>IFERROR('TMT market size'!S7+'TMT market size'!T7,"")</f>
        <v>515.7075000000001</v>
      </c>
      <c r="F7" s="349">
        <f>SUMIFS('Retail_state-wise'!D:D,'Retail_state-wise'!B:B,'Market share - comparison Y-o-Y'!B7)</f>
        <v>6.0644099999999996</v>
      </c>
      <c r="G7" s="350">
        <f t="shared" si="0"/>
        <v>1.1759398496240598E-2</v>
      </c>
      <c r="H7" s="352">
        <f>SUMIFS('Retail_state-wise'!E:E,'Retail_state-wise'!B:B,'Market share - comparison Y-o-Y'!B7)</f>
        <v>6.9</v>
      </c>
      <c r="I7" s="350">
        <f t="shared" si="1"/>
        <v>1.3379677433428831E-2</v>
      </c>
      <c r="J7" s="351">
        <f t="shared" si="2"/>
        <v>1.1377858686995108</v>
      </c>
      <c r="K7" s="220">
        <f>'TMT market size'!U7</f>
        <v>421.94250000000005</v>
      </c>
      <c r="L7" s="352">
        <f>SUMIFS('Distributor_state-wise'!$D:$D,'Distributor_state-wise'!$B:$B,'Market share - comparison Y-o-Y'!$B7)+SUMIFS('Projects_state-wise'!$D:$D,'Projects_state-wise'!$B:$B,'Market share - comparison Y-o-Y'!$B7)</f>
        <v>0.58429999999999993</v>
      </c>
      <c r="M7" s="358"/>
      <c r="N7" s="352">
        <f>SUMIFS('Distributor_state-wise'!E:E,'Distributor_state-wise'!B:B,'Market share - comparison Y-o-Y'!B7)+(SUMIFS('Projects_state-wise'!T:T,'Projects_state-wise'!B:B,'Market share - comparison Y-o-Y'!B7)/$N$1)</f>
        <v>11.907399999999999</v>
      </c>
      <c r="O7" s="358"/>
      <c r="P7" s="352">
        <f t="shared" si="3"/>
        <v>20.378914940954989</v>
      </c>
      <c r="Q7" s="65">
        <f t="shared" si="4"/>
        <v>937.65000000000009</v>
      </c>
      <c r="R7" s="354">
        <f t="shared" si="5"/>
        <v>6.6487099999999995</v>
      </c>
      <c r="S7" s="355">
        <f t="shared" si="6"/>
        <v>7.0908228016850622E-3</v>
      </c>
      <c r="T7" s="220">
        <f t="shared" si="7"/>
        <v>18.807400000000001</v>
      </c>
      <c r="U7" s="356">
        <f t="shared" si="8"/>
        <v>2.0058017383885244E-2</v>
      </c>
    </row>
    <row r="8" spans="1:21">
      <c r="A8" s="49">
        <v>4</v>
      </c>
      <c r="B8" s="217" t="s">
        <v>340</v>
      </c>
      <c r="C8" s="218" t="s">
        <v>326</v>
      </c>
      <c r="D8" s="213" t="s">
        <v>488</v>
      </c>
      <c r="E8" s="357">
        <f>IFERROR('TMT market size'!S8+'TMT market size'!T8,"")</f>
        <v>1092</v>
      </c>
      <c r="F8" s="349">
        <f>SUMIFS('Retail_state-wise'!D:D,'Retail_state-wise'!B:B,'Market share - comparison Y-o-Y'!B8)</f>
        <v>10.663680000000001</v>
      </c>
      <c r="G8" s="350">
        <f t="shared" si="0"/>
        <v>9.7652747252747266E-3</v>
      </c>
      <c r="H8" s="352">
        <f>SUMIFS('Retail_state-wise'!E:E,'Retail_state-wise'!B:B,'Market share - comparison Y-o-Y'!B8)</f>
        <v>15.55</v>
      </c>
      <c r="I8" s="350">
        <f t="shared" si="1"/>
        <v>1.4239926739926741E-2</v>
      </c>
      <c r="J8" s="351">
        <f t="shared" si="2"/>
        <v>1.4582208018245109</v>
      </c>
      <c r="K8" s="220">
        <f>'TMT market size'!U8</f>
        <v>588</v>
      </c>
      <c r="L8" s="352">
        <f>SUMIFS('Distributor_state-wise'!$D:$D,'Distributor_state-wise'!$B:$B,'Market share - comparison Y-o-Y'!$B8)+SUMIFS('Projects_state-wise'!$D:$D,'Projects_state-wise'!$B:$B,'Market share - comparison Y-o-Y'!$B8)</f>
        <v>0.25233999999999995</v>
      </c>
      <c r="M8" s="358"/>
      <c r="N8" s="352">
        <f>SUMIFS('Distributor_state-wise'!E:E,'Distributor_state-wise'!B:B,'Market share - comparison Y-o-Y'!B8)+(SUMIFS('Projects_state-wise'!T:T,'Projects_state-wise'!B:B,'Market share - comparison Y-o-Y'!B8)/$N$1)</f>
        <v>15.735100000000001</v>
      </c>
      <c r="O8" s="358"/>
      <c r="P8" s="352">
        <f t="shared" si="3"/>
        <v>62.356740905128021</v>
      </c>
      <c r="Q8" s="65">
        <f t="shared" si="4"/>
        <v>1680</v>
      </c>
      <c r="R8" s="354">
        <f t="shared" si="5"/>
        <v>10.916020000000001</v>
      </c>
      <c r="S8" s="355">
        <f t="shared" si="6"/>
        <v>6.4976309523809535E-3</v>
      </c>
      <c r="T8" s="220">
        <f t="shared" si="7"/>
        <v>31.2851</v>
      </c>
      <c r="U8" s="356">
        <f t="shared" si="8"/>
        <v>1.8622083333333334E-2</v>
      </c>
    </row>
    <row r="9" spans="1:21">
      <c r="A9" s="49">
        <v>5</v>
      </c>
      <c r="B9" s="217" t="s">
        <v>338</v>
      </c>
      <c r="C9" s="218" t="s">
        <v>326</v>
      </c>
      <c r="D9" s="213" t="s">
        <v>488</v>
      </c>
      <c r="E9" s="357">
        <f>IFERROR('TMT market size'!S9+'TMT market size'!T9,"")</f>
        <v>1323</v>
      </c>
      <c r="F9" s="349">
        <f>SUMIFS('Retail_state-wise'!D:D,'Retail_state-wise'!B:B,'Market share - comparison Y-o-Y'!B9)</f>
        <v>48.496061000000005</v>
      </c>
      <c r="G9" s="350">
        <f t="shared" si="0"/>
        <v>3.6656130763416478E-2</v>
      </c>
      <c r="H9" s="352">
        <f>SUMIFS('Retail_state-wise'!E:E,'Retail_state-wise'!B:B,'Market share - comparison Y-o-Y'!B9)</f>
        <v>70.75</v>
      </c>
      <c r="I9" s="350">
        <f t="shared" si="1"/>
        <v>5.3476946334089191E-2</v>
      </c>
      <c r="J9" s="351">
        <f t="shared" si="2"/>
        <v>1.4588813718293532</v>
      </c>
      <c r="K9" s="220">
        <f>'TMT market size'!U9</f>
        <v>567</v>
      </c>
      <c r="L9" s="352">
        <f>SUMIFS('Distributor_state-wise'!$D:$D,'Distributor_state-wise'!$B:$B,'Market share - comparison Y-o-Y'!$B9)+SUMIFS('Projects_state-wise'!$D:$D,'Projects_state-wise'!$B:$B,'Market share - comparison Y-o-Y'!$B9)</f>
        <v>4.952119999999999</v>
      </c>
      <c r="M9" s="358"/>
      <c r="N9" s="352">
        <f>SUMIFS('Distributor_state-wise'!E:E,'Distributor_state-wise'!B:B,'Market share - comparison Y-o-Y'!B9)+(SUMIFS('Projects_state-wise'!T:T,'Projects_state-wise'!B:B,'Market share - comparison Y-o-Y'!B9)/$N$1)</f>
        <v>18.4025</v>
      </c>
      <c r="O9" s="358"/>
      <c r="P9" s="352">
        <f t="shared" si="3"/>
        <v>3.716085232183389</v>
      </c>
      <c r="Q9" s="65">
        <f t="shared" si="4"/>
        <v>1890</v>
      </c>
      <c r="R9" s="354">
        <f t="shared" si="5"/>
        <v>53.448181000000005</v>
      </c>
      <c r="S9" s="355">
        <f t="shared" si="6"/>
        <v>2.8279460846560849E-2</v>
      </c>
      <c r="T9" s="220">
        <f t="shared" si="7"/>
        <v>89.152500000000003</v>
      </c>
      <c r="U9" s="356">
        <f t="shared" si="8"/>
        <v>4.7170634920634925E-2</v>
      </c>
    </row>
    <row r="10" spans="1:21">
      <c r="A10" s="49">
        <v>6</v>
      </c>
      <c r="B10" s="217" t="s">
        <v>336</v>
      </c>
      <c r="C10" s="218" t="s">
        <v>326</v>
      </c>
      <c r="D10" s="213" t="s">
        <v>488</v>
      </c>
      <c r="E10" s="357">
        <f>IFERROR('TMT market size'!S10+'TMT market size'!T10,"")</f>
        <v>882</v>
      </c>
      <c r="F10" s="349">
        <f>SUMIFS('Retail_state-wise'!D:D,'Retail_state-wise'!B:B,'Market share - comparison Y-o-Y'!B10)</f>
        <v>6.0041099999999998</v>
      </c>
      <c r="G10" s="350">
        <f t="shared" si="0"/>
        <v>6.8073809523809519E-3</v>
      </c>
      <c r="H10" s="352">
        <f>SUMIFS('Retail_state-wise'!E:E,'Retail_state-wise'!B:B,'Market share - comparison Y-o-Y'!B10)</f>
        <v>10</v>
      </c>
      <c r="I10" s="350">
        <f t="shared" si="1"/>
        <v>1.1337868480725623E-2</v>
      </c>
      <c r="J10" s="351">
        <f t="shared" si="2"/>
        <v>1.6655257815063349</v>
      </c>
      <c r="K10" s="220">
        <f>'TMT market size'!U10</f>
        <v>378</v>
      </c>
      <c r="L10" s="352">
        <f>SUMIFS('Distributor_state-wise'!$D:$D,'Distributor_state-wise'!$B:$B,'Market share - comparison Y-o-Y'!$B10)+SUMIFS('Projects_state-wise'!$D:$D,'Projects_state-wise'!$B:$B,'Market share - comparison Y-o-Y'!$B10)</f>
        <v>3.89188</v>
      </c>
      <c r="M10" s="358"/>
      <c r="N10" s="352">
        <f>SUMIFS('Distributor_state-wise'!E:E,'Distributor_state-wise'!B:B,'Market share - comparison Y-o-Y'!B10)+(SUMIFS('Projects_state-wise'!T:T,'Projects_state-wise'!B:B,'Market share - comparison Y-o-Y'!B10)/$N$1)</f>
        <v>8.1023999999999994</v>
      </c>
      <c r="O10" s="358"/>
      <c r="P10" s="352">
        <f t="shared" si="3"/>
        <v>2.0818730279453632</v>
      </c>
      <c r="Q10" s="65">
        <f t="shared" si="4"/>
        <v>1260</v>
      </c>
      <c r="R10" s="354">
        <f t="shared" si="5"/>
        <v>9.8959899999999994</v>
      </c>
      <c r="S10" s="355">
        <f t="shared" si="6"/>
        <v>7.8539603174603168E-3</v>
      </c>
      <c r="T10" s="220">
        <f t="shared" si="7"/>
        <v>18.102399999999999</v>
      </c>
      <c r="U10" s="356">
        <f t="shared" si="8"/>
        <v>1.4366984126984126E-2</v>
      </c>
    </row>
    <row r="11" spans="1:21">
      <c r="A11" s="49">
        <v>7</v>
      </c>
      <c r="B11" s="217" t="s">
        <v>307</v>
      </c>
      <c r="C11" s="218" t="s">
        <v>326</v>
      </c>
      <c r="D11" s="213" t="s">
        <v>488</v>
      </c>
      <c r="E11" s="357">
        <f>IFERROR('TMT market size'!S11+'TMT market size'!T11,"")</f>
        <v>2268</v>
      </c>
      <c r="F11" s="349">
        <f>SUMIFS('Retail_state-wise'!D:D,'Retail_state-wise'!B:B,'Market share - comparison Y-o-Y'!B11)</f>
        <v>51.01533899999999</v>
      </c>
      <c r="G11" s="350">
        <f t="shared" si="0"/>
        <v>2.2493535714285709E-2</v>
      </c>
      <c r="H11" s="352">
        <f>SUMIFS('Retail_state-wise'!E:E,'Retail_state-wise'!B:B,'Market share - comparison Y-o-Y'!B11)</f>
        <v>80.650000000000006</v>
      </c>
      <c r="I11" s="350">
        <f t="shared" si="1"/>
        <v>3.5559964726631393E-2</v>
      </c>
      <c r="J11" s="351">
        <f t="shared" si="2"/>
        <v>1.5808970709770256</v>
      </c>
      <c r="K11" s="220">
        <f>'TMT market size'!U11</f>
        <v>1512</v>
      </c>
      <c r="L11" s="352">
        <f>SUMIFS('Distributor_state-wise'!$D:$D,'Distributor_state-wise'!$B:$B,'Market share - comparison Y-o-Y'!$B11)+SUMIFS('Projects_state-wise'!$D:$D,'Projects_state-wise'!$B:$B,'Market share - comparison Y-o-Y'!$B11)</f>
        <v>8.3120950000000011</v>
      </c>
      <c r="M11" s="358"/>
      <c r="N11" s="352">
        <f>SUMIFS('Distributor_state-wise'!E:E,'Distributor_state-wise'!B:B,'Market share - comparison Y-o-Y'!B11)+(SUMIFS('Projects_state-wise'!T:T,'Projects_state-wise'!B:B,'Market share - comparison Y-o-Y'!B11)/$N$1)+36.4+6.7</f>
        <v>62.150000000000006</v>
      </c>
      <c r="O11" s="358"/>
      <c r="P11" s="352">
        <f t="shared" si="3"/>
        <v>7.4770560249852771</v>
      </c>
      <c r="Q11" s="65">
        <f t="shared" si="4"/>
        <v>3780</v>
      </c>
      <c r="R11" s="354">
        <f t="shared" si="5"/>
        <v>59.32743399999999</v>
      </c>
      <c r="S11" s="355">
        <f t="shared" si="6"/>
        <v>1.5695088359788358E-2</v>
      </c>
      <c r="T11" s="220">
        <f t="shared" si="7"/>
        <v>142.80000000000001</v>
      </c>
      <c r="U11" s="356">
        <f t="shared" si="8"/>
        <v>3.7777777777777778E-2</v>
      </c>
    </row>
    <row r="12" spans="1:21">
      <c r="A12" s="49"/>
      <c r="B12" s="217"/>
      <c r="C12" s="218"/>
      <c r="D12" s="120"/>
      <c r="E12" s="357"/>
      <c r="F12" s="359"/>
      <c r="G12" s="65"/>
      <c r="H12" s="360"/>
      <c r="I12" s="356"/>
      <c r="J12" s="356"/>
      <c r="K12" s="65"/>
      <c r="L12" s="360"/>
      <c r="M12" s="358"/>
      <c r="N12" s="360"/>
      <c r="O12" s="358"/>
      <c r="P12" s="360"/>
      <c r="Q12" s="358"/>
      <c r="R12" s="358"/>
      <c r="S12" s="361"/>
      <c r="T12" s="220">
        <f t="shared" si="7"/>
        <v>0</v>
      </c>
      <c r="U12" s="356"/>
    </row>
    <row r="13" spans="1:21">
      <c r="A13" s="49">
        <v>8</v>
      </c>
      <c r="B13" s="217" t="s">
        <v>346</v>
      </c>
      <c r="C13" s="218" t="s">
        <v>328</v>
      </c>
      <c r="D13" s="213" t="s">
        <v>488</v>
      </c>
      <c r="E13" s="357">
        <f>IFERROR('TMT market size'!S13+'TMT market size'!T13,"")</f>
        <v>819</v>
      </c>
      <c r="F13" s="349">
        <f>SUMIFS('Retail_state-wise'!D:D,'Retail_state-wise'!B:B,'Market share - comparison Y-o-Y'!B13)</f>
        <v>0</v>
      </c>
      <c r="G13" s="350">
        <f t="shared" ref="G13:G14" si="9">IFERROR(F13/E13,"")</f>
        <v>0</v>
      </c>
      <c r="H13" s="352">
        <f>SUMIFS('Retail_state-wise'!E:E,'Retail_state-wise'!B:B,'Market share - comparison Y-o-Y'!B13)</f>
        <v>5.45</v>
      </c>
      <c r="I13" s="350">
        <f t="shared" ref="I13:I14" si="10">H13/E13</f>
        <v>6.6544566544566551E-3</v>
      </c>
      <c r="J13" s="351" t="str">
        <f t="shared" ref="J13:J14" si="11">IFERROR(H13/F13,"")</f>
        <v/>
      </c>
      <c r="K13" s="65">
        <f>'TMT market size'!U13</f>
        <v>441</v>
      </c>
      <c r="L13" s="352">
        <f>SUMIFS('Distributor_state-wise'!$D:$D,'Distributor_state-wise'!$B:$B,'Market share - comparison Y-o-Y'!$B13)+SUMIFS('Projects_state-wise'!$D:$D,'Projects_state-wise'!$B:$B,'Market share - comparison Y-o-Y'!$B13)</f>
        <v>0</v>
      </c>
      <c r="M13" s="358"/>
      <c r="N13" s="352">
        <f>SUMIFS('Distributor_state-wise'!E:E,'Distributor_state-wise'!B:B,'Market share - comparison Y-o-Y'!B13)+(SUMIFS('Projects_state-wise'!T:T,'Projects_state-wise'!B:B,'Market share - comparison Y-o-Y'!B13)/$N$1)</f>
        <v>3.5016999999999996</v>
      </c>
      <c r="O13" s="358"/>
      <c r="P13" s="352" t="str">
        <f t="shared" ref="P13:P14" si="12">IFERROR(N13/L13,"")</f>
        <v/>
      </c>
      <c r="Q13" s="65">
        <f t="shared" ref="Q13:Q14" si="13">K13+E13</f>
        <v>1260</v>
      </c>
      <c r="R13" s="354">
        <f t="shared" ref="R13:R14" si="14">L13+F13</f>
        <v>0</v>
      </c>
      <c r="S13" s="355">
        <f t="shared" ref="S13:S14" si="15">IFERROR(R13/Q13,"")</f>
        <v>0</v>
      </c>
      <c r="T13" s="220">
        <f t="shared" si="7"/>
        <v>8.9516999999999989</v>
      </c>
      <c r="U13" s="356">
        <f t="shared" ref="U13:U14" si="16">T13/Q13</f>
        <v>7.1045238095238088E-3</v>
      </c>
    </row>
    <row r="14" spans="1:21">
      <c r="A14" s="49">
        <v>9</v>
      </c>
      <c r="B14" s="217" t="s">
        <v>349</v>
      </c>
      <c r="C14" s="218" t="s">
        <v>328</v>
      </c>
      <c r="D14" s="213" t="s">
        <v>488</v>
      </c>
      <c r="E14" s="357">
        <f>IFERROR('TMT market size'!S14+'TMT market size'!T14,"")</f>
        <v>1512</v>
      </c>
      <c r="F14" s="349">
        <f>SUMIFS('Retail_state-wise'!D:D,'Retail_state-wise'!B:B,'Market share - comparison Y-o-Y'!B14)</f>
        <v>12.424934999999998</v>
      </c>
      <c r="G14" s="350">
        <f t="shared" si="9"/>
        <v>8.2175496031746016E-3</v>
      </c>
      <c r="H14" s="352">
        <f>SUMIFS('Retail_state-wise'!E:E,'Retail_state-wise'!B:B,'Market share - comparison Y-o-Y'!B14)</f>
        <v>21.150000000000002</v>
      </c>
      <c r="I14" s="350">
        <f t="shared" si="10"/>
        <v>1.3988095238095239E-2</v>
      </c>
      <c r="J14" s="351">
        <f t="shared" si="11"/>
        <v>1.7022221846633407</v>
      </c>
      <c r="K14" s="65">
        <f>'TMT market size'!U14</f>
        <v>1008</v>
      </c>
      <c r="L14" s="352">
        <f>SUMIFS('Distributor_state-wise'!$D:$D,'Distributor_state-wise'!$B:$B,'Market share - comparison Y-o-Y'!$B14)+SUMIFS('Projects_state-wise'!$D:$D,'Projects_state-wise'!$B:$B,'Market share - comparison Y-o-Y'!$B14)</f>
        <v>4.9261150000000002</v>
      </c>
      <c r="M14" s="358"/>
      <c r="N14" s="352">
        <f>SUMIFS('Distributor_state-wise'!E:E,'Distributor_state-wise'!B:B,'Market share - comparison Y-o-Y'!B14)+(SUMIFS('Projects_state-wise'!T:T,'Projects_state-wise'!B:B,'Market share - comparison Y-o-Y'!B14)/$N$1)</f>
        <v>8.9540000000000006</v>
      </c>
      <c r="O14" s="358"/>
      <c r="P14" s="352">
        <f t="shared" si="12"/>
        <v>1.8176595552478982</v>
      </c>
      <c r="Q14" s="65">
        <f t="shared" si="13"/>
        <v>2520</v>
      </c>
      <c r="R14" s="354">
        <f t="shared" si="14"/>
        <v>17.351049999999997</v>
      </c>
      <c r="S14" s="355">
        <f t="shared" si="15"/>
        <v>6.8853373015873003E-3</v>
      </c>
      <c r="T14" s="220">
        <f t="shared" si="7"/>
        <v>30.104000000000003</v>
      </c>
      <c r="U14" s="356">
        <f t="shared" si="16"/>
        <v>1.1946031746031748E-2</v>
      </c>
    </row>
    <row r="15" spans="1:21">
      <c r="A15" s="49"/>
      <c r="B15" s="217"/>
      <c r="C15" s="218"/>
      <c r="D15" s="120"/>
      <c r="E15" s="357"/>
      <c r="F15" s="359"/>
      <c r="G15" s="65"/>
      <c r="H15" s="360"/>
      <c r="I15" s="356"/>
      <c r="J15" s="356"/>
      <c r="K15" s="65"/>
      <c r="L15" s="360"/>
      <c r="M15" s="358"/>
      <c r="N15" s="360"/>
      <c r="O15" s="358"/>
      <c r="P15" s="360"/>
      <c r="Q15" s="358"/>
      <c r="R15" s="358"/>
      <c r="S15" s="361"/>
      <c r="T15" s="220">
        <f t="shared" si="7"/>
        <v>0</v>
      </c>
      <c r="U15" s="356"/>
    </row>
    <row r="16" spans="1:21">
      <c r="A16" s="49">
        <v>10</v>
      </c>
      <c r="B16" s="217" t="s">
        <v>348</v>
      </c>
      <c r="C16" s="218" t="s">
        <v>328</v>
      </c>
      <c r="D16" s="213" t="s">
        <v>488</v>
      </c>
      <c r="E16" s="357">
        <f>IFERROR('TMT market size'!S16+'TMT market size'!T16,"")</f>
        <v>1134</v>
      </c>
      <c r="F16" s="349">
        <f>SUMIFS('Retail_state-wise'!D:D,'Retail_state-wise'!B:B,'Market share - comparison Y-o-Y'!B16)</f>
        <v>9.0684150000000017</v>
      </c>
      <c r="G16" s="350">
        <f t="shared" ref="G16:G20" si="17">IFERROR(F16/E16,"")</f>
        <v>7.9968386243386251E-3</v>
      </c>
      <c r="H16" s="352">
        <f>SUMIFS('Retail_state-wise'!E:E,'Retail_state-wise'!B:B,'Market share - comparison Y-o-Y'!B16)</f>
        <v>20.900000000000002</v>
      </c>
      <c r="I16" s="350">
        <f t="shared" ref="I16:I20" si="18">H16/E16</f>
        <v>1.8430335097001767E-2</v>
      </c>
      <c r="J16" s="351">
        <f t="shared" ref="J16:J20" si="19">IFERROR(H16/F16,"")</f>
        <v>2.3047026409797078</v>
      </c>
      <c r="K16" s="65">
        <f>'TMT market size'!U16</f>
        <v>756</v>
      </c>
      <c r="L16" s="352">
        <f>SUMIFS('Distributor_state-wise'!$D:$D,'Distributor_state-wise'!$B:$B,'Market share - comparison Y-o-Y'!$B16)+SUMIFS('Projects_state-wise'!$D:$D,'Projects_state-wise'!$B:$B,'Market share - comparison Y-o-Y'!$B16)</f>
        <v>5.690735000000001</v>
      </c>
      <c r="M16" s="358"/>
      <c r="N16" s="352">
        <f>SUMIFS('Distributor_state-wise'!E:E,'Distributor_state-wise'!B:B,'Market share - comparison Y-o-Y'!B16)+(SUMIFS('Projects_state-wise'!T:T,'Projects_state-wise'!B:B,'Market share - comparison Y-o-Y'!B16)/$N$1)</f>
        <v>16.411200000000001</v>
      </c>
      <c r="O16" s="358"/>
      <c r="P16" s="352">
        <f t="shared" ref="P16:P20" si="20">IFERROR(N16/L16,"")</f>
        <v>2.8838454083699201</v>
      </c>
      <c r="Q16" s="65">
        <f t="shared" ref="Q16:Q20" si="21">K16+E16</f>
        <v>1890</v>
      </c>
      <c r="R16" s="354">
        <f t="shared" ref="R16:R20" si="22">L16+F16</f>
        <v>14.759150000000002</v>
      </c>
      <c r="S16" s="355">
        <f t="shared" ref="S16:S19" si="23">IFERROR(R16/Q16,"")</f>
        <v>7.809074074074075E-3</v>
      </c>
      <c r="T16" s="220">
        <f t="shared" si="7"/>
        <v>37.311199999999999</v>
      </c>
      <c r="U16" s="356">
        <f t="shared" ref="U16:U20" si="24">T16/Q16</f>
        <v>1.9741375661375661E-2</v>
      </c>
    </row>
    <row r="17" spans="1:21">
      <c r="A17" s="49">
        <v>11</v>
      </c>
      <c r="B17" s="217" t="s">
        <v>355</v>
      </c>
      <c r="C17" s="218" t="s">
        <v>327</v>
      </c>
      <c r="D17" s="213" t="s">
        <v>488</v>
      </c>
      <c r="E17" s="357">
        <f>IFERROR('TMT market size'!S17+'TMT market size'!T17,"")</f>
        <v>1386</v>
      </c>
      <c r="F17" s="349">
        <f>SUMIFS('Retail_state-wise'!D:D,'Retail_state-wise'!B:B,'Market share - comparison Y-o-Y'!B17)</f>
        <v>2.6197049999999997</v>
      </c>
      <c r="G17" s="350">
        <f t="shared" si="17"/>
        <v>1.8901190476190474E-3</v>
      </c>
      <c r="H17" s="352">
        <f>SUMIFS('Retail_state-wise'!E:E,'Retail_state-wise'!B:B,'Market share - comparison Y-o-Y'!B17)</f>
        <v>20.100000000000001</v>
      </c>
      <c r="I17" s="350">
        <f t="shared" si="18"/>
        <v>1.4502164502164502E-2</v>
      </c>
      <c r="J17" s="351">
        <f t="shared" si="19"/>
        <v>7.6726196270190741</v>
      </c>
      <c r="K17" s="65">
        <f>'TMT market size'!U17</f>
        <v>924</v>
      </c>
      <c r="L17" s="352">
        <f>SUMIFS('Distributor_state-wise'!$D:$D,'Distributor_state-wise'!$B:$B,'Market share - comparison Y-o-Y'!$B17)+SUMIFS('Projects_state-wise'!$D:$D,'Projects_state-wise'!$B:$B,'Market share - comparison Y-o-Y'!$B17)</f>
        <v>0.68293000000000004</v>
      </c>
      <c r="M17" s="358"/>
      <c r="N17" s="352">
        <f>SUMIFS('Distributor_state-wise'!E:E,'Distributor_state-wise'!B:B,'Market share - comparison Y-o-Y'!B17)+(SUMIFS('Projects_state-wise'!T:T,'Projects_state-wise'!B:B,'Market share - comparison Y-o-Y'!B17)/$N$1)</f>
        <v>15.7113</v>
      </c>
      <c r="O17" s="358"/>
      <c r="P17" s="352">
        <f t="shared" si="20"/>
        <v>23.005725330560963</v>
      </c>
      <c r="Q17" s="65">
        <f t="shared" si="21"/>
        <v>2310</v>
      </c>
      <c r="R17" s="354">
        <f t="shared" si="22"/>
        <v>3.3026349999999995</v>
      </c>
      <c r="S17" s="355">
        <f t="shared" si="23"/>
        <v>1.4297121212121209E-3</v>
      </c>
      <c r="T17" s="220">
        <f t="shared" si="7"/>
        <v>35.811300000000003</v>
      </c>
      <c r="U17" s="356">
        <f t="shared" si="24"/>
        <v>1.5502727272727274E-2</v>
      </c>
    </row>
    <row r="18" spans="1:21">
      <c r="A18" s="49">
        <v>12</v>
      </c>
      <c r="B18" s="217" t="s">
        <v>353</v>
      </c>
      <c r="C18" s="218" t="s">
        <v>327</v>
      </c>
      <c r="D18" s="213" t="s">
        <v>488</v>
      </c>
      <c r="E18" s="357">
        <f>IFERROR('TMT market size'!S18+'TMT market size'!T18,"")</f>
        <v>1470</v>
      </c>
      <c r="F18" s="349">
        <f>SUMIFS('Retail_state-wise'!D:D,'Retail_state-wise'!B:B,'Market share - comparison Y-o-Y'!B18)</f>
        <v>4.3306949999999995</v>
      </c>
      <c r="G18" s="350">
        <f t="shared" si="17"/>
        <v>2.9460510204081629E-3</v>
      </c>
      <c r="H18" s="352">
        <f>SUMIFS('Retail_state-wise'!E:E,'Retail_state-wise'!B:B,'Market share - comparison Y-o-Y'!B18)</f>
        <v>34.200000000000003</v>
      </c>
      <c r="I18" s="350">
        <f t="shared" si="18"/>
        <v>2.3265306122448981E-2</v>
      </c>
      <c r="J18" s="351">
        <f t="shared" si="19"/>
        <v>7.8971158209017274</v>
      </c>
      <c r="K18" s="65">
        <f>'TMT market size'!U18</f>
        <v>630</v>
      </c>
      <c r="L18" s="352">
        <f>SUMIFS('Distributor_state-wise'!$D:$D,'Distributor_state-wise'!$B:$B,'Market share - comparison Y-o-Y'!$B18)+SUMIFS('Projects_state-wise'!$D:$D,'Projects_state-wise'!$B:$B,'Market share - comparison Y-o-Y'!$B18)</f>
        <v>1.661845</v>
      </c>
      <c r="M18" s="358"/>
      <c r="N18" s="352">
        <f>SUMIFS('Distributor_state-wise'!E:E,'Distributor_state-wise'!B:B,'Market share - comparison Y-o-Y'!B18)+(SUMIFS('Projects_state-wise'!T:T,'Projects_state-wise'!B:B,'Market share - comparison Y-o-Y'!B18)/$N$1)</f>
        <v>14.411200000000001</v>
      </c>
      <c r="O18" s="358"/>
      <c r="P18" s="352">
        <f t="shared" si="20"/>
        <v>8.6718075392109384</v>
      </c>
      <c r="Q18" s="65">
        <f t="shared" si="21"/>
        <v>2100</v>
      </c>
      <c r="R18" s="354">
        <f t="shared" si="22"/>
        <v>5.99254</v>
      </c>
      <c r="S18" s="355">
        <f t="shared" si="23"/>
        <v>2.853590476190476E-3</v>
      </c>
      <c r="T18" s="220">
        <f t="shared" si="7"/>
        <v>48.611200000000004</v>
      </c>
      <c r="U18" s="356">
        <f t="shared" si="24"/>
        <v>2.3148190476190478E-2</v>
      </c>
    </row>
    <row r="19" spans="1:21">
      <c r="A19" s="49">
        <v>13</v>
      </c>
      <c r="B19" s="217" t="s">
        <v>352</v>
      </c>
      <c r="C19" s="218" t="s">
        <v>327</v>
      </c>
      <c r="D19" s="213" t="s">
        <v>488</v>
      </c>
      <c r="E19" s="357">
        <f>IFERROR('TMT market size'!S19+'TMT market size'!T19,"")</f>
        <v>614.25</v>
      </c>
      <c r="F19" s="349">
        <f>SUMIFS('Retail_state-wise'!D:D,'Retail_state-wise'!B:B,'Market share - comparison Y-o-Y'!B19)</f>
        <v>1.9037550000000001</v>
      </c>
      <c r="G19" s="350">
        <f t="shared" si="17"/>
        <v>3.0993162393162395E-3</v>
      </c>
      <c r="H19" s="352">
        <f>SUMIFS('Retail_state-wise'!E:E,'Retail_state-wise'!B:B,'Market share - comparison Y-o-Y'!B19)</f>
        <v>19.000000000000004</v>
      </c>
      <c r="I19" s="350">
        <f t="shared" si="18"/>
        <v>3.0932030932030938E-2</v>
      </c>
      <c r="J19" s="351">
        <f t="shared" si="19"/>
        <v>9.9802758233070978</v>
      </c>
      <c r="K19" s="65">
        <f>'TMT market size'!U19</f>
        <v>330.75</v>
      </c>
      <c r="L19" s="352">
        <f>SUMIFS('Distributor_state-wise'!$D:$D,'Distributor_state-wise'!$B:$B,'Market share - comparison Y-o-Y'!$B19)+SUMIFS('Projects_state-wise'!$D:$D,'Projects_state-wise'!$B:$B,'Market share - comparison Y-o-Y'!$B19)</f>
        <v>1.8967050000000001</v>
      </c>
      <c r="M19" s="358"/>
      <c r="N19" s="352">
        <f>SUMIFS('Distributor_state-wise'!E:E,'Distributor_state-wise'!B:B,'Market share - comparison Y-o-Y'!B19)+(SUMIFS('Projects_state-wise'!T:T,'Projects_state-wise'!B:B,'Market share - comparison Y-o-Y'!B19)/$N$1)</f>
        <v>8.3054999999999986</v>
      </c>
      <c r="O19" s="358"/>
      <c r="P19" s="352">
        <f t="shared" si="20"/>
        <v>4.3789097408400348</v>
      </c>
      <c r="Q19" s="65">
        <f t="shared" si="21"/>
        <v>945</v>
      </c>
      <c r="R19" s="354">
        <f t="shared" si="22"/>
        <v>3.8004600000000002</v>
      </c>
      <c r="S19" s="355">
        <f t="shared" si="23"/>
        <v>4.0216507936507934E-3</v>
      </c>
      <c r="T19" s="220">
        <f t="shared" si="7"/>
        <v>27.305500000000002</v>
      </c>
      <c r="U19" s="356">
        <f t="shared" si="24"/>
        <v>2.8894708994708997E-2</v>
      </c>
    </row>
    <row r="20" spans="1:21">
      <c r="A20" s="49">
        <v>14</v>
      </c>
      <c r="B20" s="217" t="s">
        <v>361</v>
      </c>
      <c r="C20" s="218" t="s">
        <v>327</v>
      </c>
      <c r="D20" s="213" t="s">
        <v>488</v>
      </c>
      <c r="E20" s="357">
        <f>IFERROR('TMT market size'!S20+'TMT market size'!T20,"")</f>
        <v>525</v>
      </c>
      <c r="F20" s="349">
        <f>SUMIFS('Retail_state-wise'!D:D,'Retail_state-wise'!B:B,'Market share - comparison Y-o-Y'!B20)</f>
        <v>0</v>
      </c>
      <c r="G20" s="350">
        <f t="shared" si="17"/>
        <v>0</v>
      </c>
      <c r="H20" s="352">
        <f>SUMIFS('Retail_state-wise'!E:E,'Retail_state-wise'!B:B,'Market share - comparison Y-o-Y'!B20)</f>
        <v>3.7</v>
      </c>
      <c r="I20" s="350">
        <f t="shared" si="18"/>
        <v>7.0476190476190482E-3</v>
      </c>
      <c r="J20" s="362" t="str">
        <f t="shared" si="19"/>
        <v/>
      </c>
      <c r="K20" s="65">
        <f>'TMT market size'!U20</f>
        <v>525</v>
      </c>
      <c r="L20" s="352">
        <f>SUMIFS('Distributor_state-wise'!$D:$D,'Distributor_state-wise'!$B:$B,'Market share - comparison Y-o-Y'!$B20)+SUMIFS('Projects_state-wise'!$D:$D,'Projects_state-wise'!$B:$B,'Market share - comparison Y-o-Y'!$B20)</f>
        <v>0</v>
      </c>
      <c r="M20" s="358"/>
      <c r="N20" s="352">
        <f>SUMIFS('Distributor_state-wise'!E:E,'Distributor_state-wise'!B:B,'Market share - comparison Y-o-Y'!B20)+(SUMIFS('Projects_state-wise'!T:T,'Projects_state-wise'!B:B,'Market share - comparison Y-o-Y'!B20)/$N$1)</f>
        <v>0.94999999999999984</v>
      </c>
      <c r="O20" s="358"/>
      <c r="P20" s="352" t="str">
        <f t="shared" si="20"/>
        <v/>
      </c>
      <c r="Q20" s="65">
        <f t="shared" si="21"/>
        <v>1050</v>
      </c>
      <c r="R20" s="354">
        <f t="shared" si="22"/>
        <v>0</v>
      </c>
      <c r="S20" s="355">
        <f>IFERROR(R20/Q20,"")</f>
        <v>0</v>
      </c>
      <c r="T20" s="220">
        <f t="shared" si="7"/>
        <v>4.6500000000000004</v>
      </c>
      <c r="U20" s="356">
        <f t="shared" si="24"/>
        <v>4.4285714285714293E-3</v>
      </c>
    </row>
    <row r="21" spans="1:21">
      <c r="A21" s="49"/>
      <c r="B21" s="217"/>
      <c r="C21" s="218"/>
      <c r="D21" s="120"/>
      <c r="E21" s="357"/>
      <c r="F21" s="359"/>
      <c r="G21" s="65"/>
      <c r="H21" s="360"/>
      <c r="I21" s="356"/>
      <c r="J21" s="356"/>
      <c r="K21" s="65"/>
      <c r="L21" s="360"/>
      <c r="M21" s="358"/>
      <c r="N21" s="360"/>
      <c r="O21" s="358"/>
      <c r="P21" s="360"/>
      <c r="Q21" s="358"/>
      <c r="R21" s="358"/>
      <c r="S21" s="361"/>
      <c r="T21" s="220">
        <f t="shared" si="7"/>
        <v>0</v>
      </c>
      <c r="U21" s="356"/>
    </row>
    <row r="22" spans="1:21">
      <c r="A22" s="49">
        <v>15</v>
      </c>
      <c r="B22" s="217" t="s">
        <v>334</v>
      </c>
      <c r="C22" s="218" t="s">
        <v>326</v>
      </c>
      <c r="D22" s="213" t="s">
        <v>488</v>
      </c>
      <c r="E22" s="357">
        <f>IFERROR('TMT market size'!S22+'TMT market size'!T22,"")</f>
        <v>1774.5</v>
      </c>
      <c r="F22" s="349">
        <f>SUMIFS('Retail_state-wise'!D:D,'Retail_state-wise'!B:B,'Market share - comparison Y-o-Y'!B22)</f>
        <v>20.974309999999999</v>
      </c>
      <c r="G22" s="350">
        <f t="shared" ref="G22:G25" si="25">IFERROR(F22/E22,"")</f>
        <v>1.1819842209072978E-2</v>
      </c>
      <c r="H22" s="352">
        <f>SUMIFS('Retail_state-wise'!E:E,'Retail_state-wise'!B:B,'Market share - comparison Y-o-Y'!B22)</f>
        <v>34.950000000000003</v>
      </c>
      <c r="I22" s="350">
        <f t="shared" ref="I22:I24" si="26">H22/E22</f>
        <v>1.969568892645816E-2</v>
      </c>
      <c r="J22" s="351">
        <f t="shared" ref="J22:J25" si="27">IFERROR(H22/F22,"")</f>
        <v>1.6663241842043912</v>
      </c>
      <c r="K22" s="65">
        <f>'TMT market size'!U22</f>
        <v>955.49999999999989</v>
      </c>
      <c r="L22" s="352">
        <f>SUMIFS('Distributor_state-wise'!$D:$D,'Distributor_state-wise'!$B:$B,'Market share - comparison Y-o-Y'!$B22)+SUMIFS('Projects_state-wise'!$D:$D,'Projects_state-wise'!$B:$B,'Market share - comparison Y-o-Y'!$B22)</f>
        <v>0.53888999999999998</v>
      </c>
      <c r="M22" s="358"/>
      <c r="N22" s="352">
        <f>SUMIFS('Distributor_state-wise'!E:E,'Distributor_state-wise'!B:B,'Market share - comparison Y-o-Y'!B22)+(SUMIFS('Projects_state-wise'!T:T,'Projects_state-wise'!B:B,'Market share - comparison Y-o-Y'!B22)/$N$1)</f>
        <v>18.864899999999999</v>
      </c>
      <c r="O22" s="358"/>
      <c r="P22" s="352">
        <f t="shared" ref="P22:P25" si="28">IFERROR(N22/L22,"")</f>
        <v>35.006958748538665</v>
      </c>
      <c r="Q22" s="65">
        <f t="shared" ref="Q22:Q25" si="29">K22+E22</f>
        <v>2730</v>
      </c>
      <c r="R22" s="354">
        <f t="shared" ref="R22:R25" si="30">L22+F22</f>
        <v>21.513199999999998</v>
      </c>
      <c r="S22" s="355">
        <f t="shared" ref="S22:S25" si="31">IFERROR(R22/Q22,"")</f>
        <v>7.8802930402930398E-3</v>
      </c>
      <c r="T22" s="220">
        <f t="shared" si="7"/>
        <v>53.814900000000002</v>
      </c>
      <c r="U22" s="356">
        <f t="shared" ref="U22:U25" si="32">T22/Q22</f>
        <v>1.9712417582417582E-2</v>
      </c>
    </row>
    <row r="23" spans="1:21">
      <c r="A23" s="49">
        <v>16</v>
      </c>
      <c r="B23" s="217" t="s">
        <v>357</v>
      </c>
      <c r="C23" s="218" t="s">
        <v>329</v>
      </c>
      <c r="D23" s="213" t="s">
        <v>488</v>
      </c>
      <c r="E23" s="357">
        <f>IFERROR('TMT market size'!S23+'TMT market size'!T23,"")</f>
        <v>2205</v>
      </c>
      <c r="F23" s="349">
        <f>SUMIFS('Retail_state-wise'!D:D,'Retail_state-wise'!B:B,'Market share - comparison Y-o-Y'!B23)</f>
        <v>0</v>
      </c>
      <c r="G23" s="350">
        <f t="shared" si="25"/>
        <v>0</v>
      </c>
      <c r="H23" s="352">
        <f>SUMIFS('Retail_state-wise'!E:E,'Retail_state-wise'!B:B,'Market share - comparison Y-o-Y'!B23)</f>
        <v>20</v>
      </c>
      <c r="I23" s="350">
        <f t="shared" si="26"/>
        <v>9.0702947845804991E-3</v>
      </c>
      <c r="J23" s="351" t="str">
        <f t="shared" si="27"/>
        <v/>
      </c>
      <c r="K23" s="65">
        <f>'TMT market size'!U23</f>
        <v>1470</v>
      </c>
      <c r="L23" s="352">
        <f>SUMIFS('Distributor_state-wise'!$D:$D,'Distributor_state-wise'!$B:$B,'Market share - comparison Y-o-Y'!$B23)+SUMIFS('Projects_state-wise'!$D:$D,'Projects_state-wise'!$B:$B,'Market share - comparison Y-o-Y'!$B23)</f>
        <v>0</v>
      </c>
      <c r="M23" s="358"/>
      <c r="N23" s="352">
        <f>SUMIFS('Distributor_state-wise'!E:E,'Distributor_state-wise'!B:B,'Market share - comparison Y-o-Y'!B23)+(SUMIFS('Projects_state-wise'!T:T,'Projects_state-wise'!B:B,'Market share - comparison Y-o-Y'!B23)/$N$1)</f>
        <v>13.110399999999998</v>
      </c>
      <c r="O23" s="358"/>
      <c r="P23" s="352" t="str">
        <f t="shared" si="28"/>
        <v/>
      </c>
      <c r="Q23" s="65">
        <f t="shared" si="29"/>
        <v>3675</v>
      </c>
      <c r="R23" s="354">
        <f t="shared" si="30"/>
        <v>0</v>
      </c>
      <c r="S23" s="355">
        <f t="shared" si="31"/>
        <v>0</v>
      </c>
      <c r="T23" s="220">
        <f t="shared" si="7"/>
        <v>33.110399999999998</v>
      </c>
      <c r="U23" s="356">
        <f t="shared" si="32"/>
        <v>9.0096326530612249E-3</v>
      </c>
    </row>
    <row r="24" spans="1:21">
      <c r="A24" s="49">
        <v>17</v>
      </c>
      <c r="B24" s="217" t="s">
        <v>350</v>
      </c>
      <c r="C24" s="218" t="s">
        <v>329</v>
      </c>
      <c r="D24" s="213" t="s">
        <v>488</v>
      </c>
      <c r="E24" s="357">
        <f>IFERROR('TMT market size'!S24+'TMT market size'!T24,"")</f>
        <v>4410</v>
      </c>
      <c r="F24" s="349">
        <f>SUMIFS('Retail_state-wise'!D:D,'Retail_state-wise'!B:B,'Market share - comparison Y-o-Y'!B24)</f>
        <v>2.2074250000000002</v>
      </c>
      <c r="G24" s="350">
        <f t="shared" si="25"/>
        <v>5.0054988662131519E-4</v>
      </c>
      <c r="H24" s="352">
        <f>SUMIFS('Retail_state-wise'!E:E,'Retail_state-wise'!B:B,'Market share - comparison Y-o-Y'!B24)</f>
        <v>6.7</v>
      </c>
      <c r="I24" s="350">
        <f t="shared" si="26"/>
        <v>1.5192743764172337E-3</v>
      </c>
      <c r="J24" s="351">
        <f t="shared" si="27"/>
        <v>3.035210709310622</v>
      </c>
      <c r="K24" s="65">
        <f>'TMT market size'!U24</f>
        <v>2940</v>
      </c>
      <c r="L24" s="352">
        <f>SUMIFS('Distributor_state-wise'!$D:$D,'Distributor_state-wise'!$B:$B,'Market share - comparison Y-o-Y'!$B24)+SUMIFS('Projects_state-wise'!$D:$D,'Projects_state-wise'!$B:$B,'Market share - comparison Y-o-Y'!$B24)</f>
        <v>5.5005600000000001</v>
      </c>
      <c r="M24" s="358"/>
      <c r="N24" s="352">
        <f>SUMIFS('Distributor_state-wise'!E:E,'Distributor_state-wise'!B:B,'Market share - comparison Y-o-Y'!B24)+(SUMIFS('Projects_state-wise'!T:T,'Projects_state-wise'!B:B,'Market share - comparison Y-o-Y'!B24)/$N$1)</f>
        <v>17.565899999999999</v>
      </c>
      <c r="O24" s="358"/>
      <c r="P24" s="352">
        <f t="shared" si="28"/>
        <v>3.193474846197478</v>
      </c>
      <c r="Q24" s="65">
        <f t="shared" si="29"/>
        <v>7350</v>
      </c>
      <c r="R24" s="354">
        <f t="shared" si="30"/>
        <v>7.7079850000000008</v>
      </c>
      <c r="S24" s="355">
        <f t="shared" si="31"/>
        <v>1.0487054421768709E-3</v>
      </c>
      <c r="T24" s="220">
        <f t="shared" si="7"/>
        <v>24.265899999999998</v>
      </c>
      <c r="U24" s="356">
        <f t="shared" si="32"/>
        <v>3.3014829931972789E-3</v>
      </c>
    </row>
    <row r="25" spans="1:21">
      <c r="A25" s="49">
        <v>18</v>
      </c>
      <c r="B25" s="217" t="s">
        <v>787</v>
      </c>
      <c r="C25" s="218" t="s">
        <v>329</v>
      </c>
      <c r="D25" s="213" t="s">
        <v>540</v>
      </c>
      <c r="E25" s="357">
        <f>IFERROR('TMT market size'!S25+'TMT market size'!T25,"")</f>
        <v>349.86</v>
      </c>
      <c r="F25" s="349">
        <f>SUMIFS('Retail_state-wise'!D:D,'Retail_state-wise'!B:B,'Market share - comparison Y-o-Y'!B25)</f>
        <v>0</v>
      </c>
      <c r="G25" s="350">
        <f t="shared" si="25"/>
        <v>0</v>
      </c>
      <c r="H25" s="352">
        <f>SUMIFS('Retail_state-wise'!E:E,'Retail_state-wise'!B:B,'Market share - comparison Y-o-Y'!B25)</f>
        <v>0</v>
      </c>
      <c r="I25" s="356"/>
      <c r="J25" s="351" t="str">
        <f t="shared" si="27"/>
        <v/>
      </c>
      <c r="K25" s="65">
        <f>'TMT market size'!U25</f>
        <v>149.94</v>
      </c>
      <c r="L25" s="352">
        <f>SUMIFS('Distributor_state-wise'!$D:$D,'Distributor_state-wise'!$B:$B,'Market share - comparison Y-o-Y'!$B25)+SUMIFS('Projects_state-wise'!$D:$D,'Projects_state-wise'!$B:$B,'Market share - comparison Y-o-Y'!$B25)</f>
        <v>0</v>
      </c>
      <c r="M25" s="358"/>
      <c r="N25" s="352">
        <f>SUMIFS('Distributor_state-wise'!E:E,'Distributor_state-wise'!B:B,'Market share - comparison Y-o-Y'!B25)+(SUMIFS('Projects_state-wise'!T:T,'Projects_state-wise'!B:B,'Market share - comparison Y-o-Y'!B25)/$N$1)</f>
        <v>0</v>
      </c>
      <c r="O25" s="358"/>
      <c r="P25" s="352" t="str">
        <f t="shared" si="28"/>
        <v/>
      </c>
      <c r="Q25" s="65">
        <f t="shared" si="29"/>
        <v>499.8</v>
      </c>
      <c r="R25" s="354">
        <f t="shared" si="30"/>
        <v>0</v>
      </c>
      <c r="S25" s="355">
        <f t="shared" si="31"/>
        <v>0</v>
      </c>
      <c r="T25" s="220">
        <f t="shared" si="7"/>
        <v>0</v>
      </c>
      <c r="U25" s="356">
        <f t="shared" si="32"/>
        <v>0</v>
      </c>
    </row>
    <row r="26" spans="1:21">
      <c r="A26" s="49"/>
      <c r="B26" s="217"/>
      <c r="C26" s="218"/>
      <c r="D26" s="120"/>
      <c r="E26" s="357"/>
      <c r="F26" s="359"/>
      <c r="G26" s="65"/>
      <c r="H26" s="360"/>
      <c r="I26" s="356"/>
      <c r="J26" s="356"/>
      <c r="K26" s="65"/>
      <c r="L26" s="360"/>
      <c r="M26" s="358"/>
      <c r="N26" s="360"/>
      <c r="O26" s="358"/>
      <c r="P26" s="360"/>
      <c r="Q26" s="358"/>
      <c r="R26" s="358"/>
      <c r="S26" s="361"/>
      <c r="T26" s="220">
        <f t="shared" si="7"/>
        <v>0</v>
      </c>
      <c r="U26" s="356"/>
    </row>
    <row r="27" spans="1:21">
      <c r="A27" s="49">
        <v>19</v>
      </c>
      <c r="B27" s="217" t="s">
        <v>788</v>
      </c>
      <c r="C27" s="218" t="s">
        <v>330</v>
      </c>
      <c r="D27" s="213" t="s">
        <v>540</v>
      </c>
      <c r="E27" s="357">
        <f>IFERROR('TMT market size'!S27+'TMT market size'!T27,"")</f>
        <v>2205</v>
      </c>
      <c r="F27" s="349">
        <f>SUMIFS('Retail_state-wise'!D:D,'Retail_state-wise'!B:B,'Market share - comparison Y-o-Y'!B27)</f>
        <v>0</v>
      </c>
      <c r="G27" s="350">
        <f t="shared" ref="G27:G31" si="33">IFERROR(F27/E27,"")</f>
        <v>0</v>
      </c>
      <c r="H27" s="352">
        <f>SUMIFS('Retail_state-wise'!E:E,'Retail_state-wise'!B:B,'Market share - comparison Y-o-Y'!B27)</f>
        <v>0</v>
      </c>
      <c r="I27" s="350">
        <f t="shared" ref="I27:I31" si="34">H27/E27</f>
        <v>0</v>
      </c>
      <c r="J27" s="351" t="str">
        <f t="shared" ref="J27:J31" si="35">IFERROR(H27/F27,"")</f>
        <v/>
      </c>
      <c r="K27" s="65">
        <f>'TMT market size'!U27</f>
        <v>1470</v>
      </c>
      <c r="L27" s="352">
        <f>SUMIFS('Distributor_state-wise'!$D:$D,'Distributor_state-wise'!$B:$B,'Market share - comparison Y-o-Y'!$B27)+SUMIFS('Projects_state-wise'!$D:$D,'Projects_state-wise'!$B:$B,'Market share - comparison Y-o-Y'!$B27)</f>
        <v>0</v>
      </c>
      <c r="M27" s="358"/>
      <c r="N27" s="352">
        <f>SUMIFS('Distributor_state-wise'!E:E,'Distributor_state-wise'!B:B,'Market share - comparison Y-o-Y'!B27)+(SUMIFS('Projects_state-wise'!T:T,'Projects_state-wise'!B:B,'Market share - comparison Y-o-Y'!B27)/$N$1)</f>
        <v>0</v>
      </c>
      <c r="O27" s="358"/>
      <c r="P27" s="352" t="str">
        <f t="shared" ref="P27:P31" si="36">IFERROR(N27/L27,"")</f>
        <v/>
      </c>
      <c r="Q27" s="65">
        <f t="shared" ref="Q27:Q31" si="37">K27+E27</f>
        <v>3675</v>
      </c>
      <c r="R27" s="354">
        <f t="shared" ref="R27:R31" si="38">L27+F27</f>
        <v>0</v>
      </c>
      <c r="S27" s="355">
        <f t="shared" ref="S27:S31" si="39">IFERROR(R27/Q27,"")</f>
        <v>0</v>
      </c>
      <c r="T27" s="220">
        <f t="shared" si="7"/>
        <v>0</v>
      </c>
      <c r="U27" s="356">
        <f t="shared" ref="U27:U31" si="40">T27/Q27</f>
        <v>0</v>
      </c>
    </row>
    <row r="28" spans="1:21">
      <c r="A28" s="49">
        <v>20</v>
      </c>
      <c r="B28" s="217" t="s">
        <v>360</v>
      </c>
      <c r="C28" s="218" t="s">
        <v>330</v>
      </c>
      <c r="D28" s="213" t="s">
        <v>488</v>
      </c>
      <c r="E28" s="357">
        <f>IFERROR('TMT market size'!S28+'TMT market size'!T28,"")</f>
        <v>1512</v>
      </c>
      <c r="F28" s="349">
        <f>SUMIFS('Retail_state-wise'!D:D,'Retail_state-wise'!B:B,'Market share - comparison Y-o-Y'!B28)</f>
        <v>0</v>
      </c>
      <c r="G28" s="350">
        <f t="shared" si="33"/>
        <v>0</v>
      </c>
      <c r="H28" s="352">
        <f>SUMIFS('Retail_state-wise'!E:E,'Retail_state-wise'!B:B,'Market share - comparison Y-o-Y'!B28)</f>
        <v>4.8999999999999995</v>
      </c>
      <c r="I28" s="350">
        <f t="shared" si="34"/>
        <v>3.2407407407407402E-3</v>
      </c>
      <c r="J28" s="362" t="str">
        <f t="shared" si="35"/>
        <v/>
      </c>
      <c r="K28" s="65">
        <f>'TMT market size'!U28</f>
        <v>1008</v>
      </c>
      <c r="L28" s="352">
        <f>SUMIFS('Distributor_state-wise'!$D:$D,'Distributor_state-wise'!$B:$B,'Market share - comparison Y-o-Y'!$B28)+SUMIFS('Projects_state-wise'!$D:$D,'Projects_state-wise'!$B:$B,'Market share - comparison Y-o-Y'!$B28)</f>
        <v>0</v>
      </c>
      <c r="M28" s="358"/>
      <c r="N28" s="352">
        <f>SUMIFS('Distributor_state-wise'!E:E,'Distributor_state-wise'!B:B,'Market share - comparison Y-o-Y'!B28)+(SUMIFS('Projects_state-wise'!T:T,'Projects_state-wise'!B:B,'Market share - comparison Y-o-Y'!B28)/$N$1)</f>
        <v>0.7</v>
      </c>
      <c r="O28" s="358"/>
      <c r="P28" s="352" t="str">
        <f t="shared" si="36"/>
        <v/>
      </c>
      <c r="Q28" s="65">
        <f t="shared" si="37"/>
        <v>2520</v>
      </c>
      <c r="R28" s="354">
        <f t="shared" si="38"/>
        <v>0</v>
      </c>
      <c r="S28" s="355">
        <f t="shared" si="39"/>
        <v>0</v>
      </c>
      <c r="T28" s="220">
        <f t="shared" si="7"/>
        <v>5.6</v>
      </c>
      <c r="U28" s="356">
        <f t="shared" si="40"/>
        <v>2.2222222222222222E-3</v>
      </c>
    </row>
    <row r="29" spans="1:21">
      <c r="A29" s="49">
        <v>21</v>
      </c>
      <c r="B29" s="217" t="s">
        <v>359</v>
      </c>
      <c r="C29" s="218" t="s">
        <v>330</v>
      </c>
      <c r="D29" s="213" t="s">
        <v>488</v>
      </c>
      <c r="E29" s="357">
        <f>IFERROR('TMT market size'!S29+'TMT market size'!T29,"")</f>
        <v>1512</v>
      </c>
      <c r="F29" s="349">
        <f>SUMIFS('Retail_state-wise'!D:D,'Retail_state-wise'!B:B,'Market share - comparison Y-o-Y'!B29)</f>
        <v>0</v>
      </c>
      <c r="G29" s="350">
        <f t="shared" si="33"/>
        <v>0</v>
      </c>
      <c r="H29" s="352">
        <f>SUMIFS('Retail_state-wise'!E:E,'Retail_state-wise'!B:B,'Market share - comparison Y-o-Y'!B29)</f>
        <v>9.5</v>
      </c>
      <c r="I29" s="350">
        <f t="shared" si="34"/>
        <v>6.2830687830687827E-3</v>
      </c>
      <c r="J29" s="362" t="str">
        <f t="shared" si="35"/>
        <v/>
      </c>
      <c r="K29" s="65">
        <f>'TMT market size'!U29</f>
        <v>1008</v>
      </c>
      <c r="L29" s="352">
        <f>SUMIFS('Distributor_state-wise'!$D:$D,'Distributor_state-wise'!$B:$B,'Market share - comparison Y-o-Y'!$B29)+SUMIFS('Projects_state-wise'!$D:$D,'Projects_state-wise'!$B:$B,'Market share - comparison Y-o-Y'!$B29)</f>
        <v>0</v>
      </c>
      <c r="M29" s="358"/>
      <c r="N29" s="352">
        <f>SUMIFS('Distributor_state-wise'!E:E,'Distributor_state-wise'!B:B,'Market share - comparison Y-o-Y'!B29)+(SUMIFS('Projects_state-wise'!T:T,'Projects_state-wise'!B:B,'Market share - comparison Y-o-Y'!B29)/$N$1)</f>
        <v>10.409000000000001</v>
      </c>
      <c r="O29" s="358"/>
      <c r="P29" s="352" t="str">
        <f t="shared" si="36"/>
        <v/>
      </c>
      <c r="Q29" s="65">
        <f t="shared" si="37"/>
        <v>2520</v>
      </c>
      <c r="R29" s="354">
        <f t="shared" si="38"/>
        <v>0</v>
      </c>
      <c r="S29" s="355">
        <f t="shared" si="39"/>
        <v>0</v>
      </c>
      <c r="T29" s="220">
        <f t="shared" si="7"/>
        <v>19.908999999999999</v>
      </c>
      <c r="U29" s="356">
        <f t="shared" si="40"/>
        <v>7.9003968253968243E-3</v>
      </c>
    </row>
    <row r="30" spans="1:21">
      <c r="A30" s="49">
        <v>22</v>
      </c>
      <c r="B30" s="217" t="s">
        <v>789</v>
      </c>
      <c r="C30" s="218" t="s">
        <v>330</v>
      </c>
      <c r="D30" s="213" t="s">
        <v>540</v>
      </c>
      <c r="E30" s="357">
        <f>IFERROR('TMT market size'!S30+'TMT market size'!T30,"")</f>
        <v>1512</v>
      </c>
      <c r="F30" s="349">
        <f>SUMIFS('Retail_state-wise'!D:D,'Retail_state-wise'!B:B,'Market share - comparison Y-o-Y'!B30)</f>
        <v>0</v>
      </c>
      <c r="G30" s="350">
        <f t="shared" si="33"/>
        <v>0</v>
      </c>
      <c r="H30" s="352">
        <f>SUMIFS('Retail_state-wise'!E:E,'Retail_state-wise'!B:B,'Market share - comparison Y-o-Y'!B30)</f>
        <v>0</v>
      </c>
      <c r="I30" s="350">
        <f t="shared" si="34"/>
        <v>0</v>
      </c>
      <c r="J30" s="351" t="str">
        <f t="shared" si="35"/>
        <v/>
      </c>
      <c r="K30" s="65">
        <f>'TMT market size'!U30</f>
        <v>1008</v>
      </c>
      <c r="L30" s="352">
        <f>SUMIFS('Distributor_state-wise'!$D:$D,'Distributor_state-wise'!$B:$B,'Market share - comparison Y-o-Y'!$B30)+SUMIFS('Projects_state-wise'!$D:$D,'Projects_state-wise'!$B:$B,'Market share - comparison Y-o-Y'!$B30)</f>
        <v>0</v>
      </c>
      <c r="M30" s="358"/>
      <c r="N30" s="352">
        <f>SUMIFS('Distributor_state-wise'!E:E,'Distributor_state-wise'!B:B,'Market share - comparison Y-o-Y'!B30)+(SUMIFS('Projects_state-wise'!T:T,'Projects_state-wise'!B:B,'Market share - comparison Y-o-Y'!B30)/$N$1)</f>
        <v>0</v>
      </c>
      <c r="O30" s="358"/>
      <c r="P30" s="352" t="str">
        <f t="shared" si="36"/>
        <v/>
      </c>
      <c r="Q30" s="65">
        <f t="shared" si="37"/>
        <v>2520</v>
      </c>
      <c r="R30" s="354">
        <f t="shared" si="38"/>
        <v>0</v>
      </c>
      <c r="S30" s="355">
        <f t="shared" si="39"/>
        <v>0</v>
      </c>
      <c r="T30" s="220">
        <f t="shared" si="7"/>
        <v>0</v>
      </c>
      <c r="U30" s="356">
        <f t="shared" si="40"/>
        <v>0</v>
      </c>
    </row>
    <row r="31" spans="1:21">
      <c r="A31" s="49">
        <v>23</v>
      </c>
      <c r="B31" s="217" t="s">
        <v>790</v>
      </c>
      <c r="C31" s="218" t="s">
        <v>330</v>
      </c>
      <c r="D31" s="213" t="s">
        <v>540</v>
      </c>
      <c r="E31" s="357">
        <f>IFERROR('TMT market size'!S31+'TMT market size'!T31,"")</f>
        <v>367.5</v>
      </c>
      <c r="F31" s="349">
        <f>SUMIFS('Retail_state-wise'!D:D,'Retail_state-wise'!B:B,'Market share - comparison Y-o-Y'!B31)</f>
        <v>0</v>
      </c>
      <c r="G31" s="350">
        <f t="shared" si="33"/>
        <v>0</v>
      </c>
      <c r="H31" s="352">
        <f>SUMIFS('Retail_state-wise'!E:E,'Retail_state-wise'!B:B,'Market share - comparison Y-o-Y'!B31)</f>
        <v>0</v>
      </c>
      <c r="I31" s="350">
        <f t="shared" si="34"/>
        <v>0</v>
      </c>
      <c r="J31" s="351" t="str">
        <f t="shared" si="35"/>
        <v/>
      </c>
      <c r="K31" s="65">
        <f>'TMT market size'!U31</f>
        <v>157.5</v>
      </c>
      <c r="L31" s="352">
        <f>SUMIFS('Distributor_state-wise'!$D:$D,'Distributor_state-wise'!$B:$B,'Market share - comparison Y-o-Y'!$B31)+SUMIFS('Projects_state-wise'!$D:$D,'Projects_state-wise'!$B:$B,'Market share - comparison Y-o-Y'!$B31)</f>
        <v>0</v>
      </c>
      <c r="M31" s="358"/>
      <c r="N31" s="352">
        <f>SUMIFS('Distributor_state-wise'!E:E,'Distributor_state-wise'!B:B,'Market share - comparison Y-o-Y'!B31)+(SUMIFS('Projects_state-wise'!T:T,'Projects_state-wise'!B:B,'Market share - comparison Y-o-Y'!B31)/$N$1)</f>
        <v>0</v>
      </c>
      <c r="O31" s="358"/>
      <c r="P31" s="352" t="str">
        <f t="shared" si="36"/>
        <v/>
      </c>
      <c r="Q31" s="65">
        <f t="shared" si="37"/>
        <v>525</v>
      </c>
      <c r="R31" s="354">
        <f t="shared" si="38"/>
        <v>0</v>
      </c>
      <c r="S31" s="355">
        <f t="shared" si="39"/>
        <v>0</v>
      </c>
      <c r="T31" s="220">
        <f t="shared" si="7"/>
        <v>0</v>
      </c>
      <c r="U31" s="356">
        <f t="shared" si="40"/>
        <v>0</v>
      </c>
    </row>
    <row r="32" spans="1:21">
      <c r="A32" s="49"/>
      <c r="B32" s="50" t="s">
        <v>65</v>
      </c>
      <c r="C32" s="49"/>
      <c r="D32" s="72"/>
      <c r="E32" s="66">
        <f>SUM(E5:E31)</f>
        <v>30480.870000000003</v>
      </c>
      <c r="F32" s="344">
        <f>SUM(F5:F31)</f>
        <v>179.31880999999998</v>
      </c>
      <c r="G32" s="345">
        <f>F32/E32</f>
        <v>5.8829951376059798E-3</v>
      </c>
      <c r="H32" s="343">
        <f>SUM(H5:H31)</f>
        <v>389.84999999999997</v>
      </c>
      <c r="I32" s="345">
        <f>H32/E32</f>
        <v>1.2789989262117517E-2</v>
      </c>
      <c r="J32" s="345"/>
      <c r="K32" s="66">
        <f>SUM(K5:K31)</f>
        <v>19142.13</v>
      </c>
      <c r="L32" s="343">
        <f>SUM(L5:L31)</f>
        <v>39.115425000000002</v>
      </c>
      <c r="M32" s="358"/>
      <c r="N32" s="343">
        <f>SUM(N5:N31)</f>
        <v>261.30740000000003</v>
      </c>
      <c r="O32" s="358"/>
      <c r="P32" s="66"/>
      <c r="Q32" s="66">
        <f>SUM(Q5:Q31)</f>
        <v>49623</v>
      </c>
      <c r="R32" s="66">
        <f>SUM(R5:R31)</f>
        <v>218.434235</v>
      </c>
      <c r="S32" s="347">
        <f>R32/Q32</f>
        <v>4.4018748362654415E-3</v>
      </c>
      <c r="T32" s="66">
        <f>SUM(T5:T31)</f>
        <v>651.15740000000005</v>
      </c>
      <c r="U32" s="345">
        <f>T32/Q32</f>
        <v>1.3122088547649277E-2</v>
      </c>
    </row>
    <row r="34" spans="7:20">
      <c r="G34" s="1" t="s">
        <v>791</v>
      </c>
      <c r="H34" s="346">
        <f>H32/F32</f>
        <v>2.1740608249630924</v>
      </c>
      <c r="M34" s="1" t="s">
        <v>792</v>
      </c>
      <c r="N34" s="346">
        <f>N32/L32</f>
        <v>6.680418274887721</v>
      </c>
      <c r="S34" s="1" t="s">
        <v>793</v>
      </c>
      <c r="T34" s="346">
        <f>T32/R32</f>
        <v>2.9810226405215285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3117F-756F-4489-9075-CB6B6591F1A9}">
  <dimension ref="A2:S33"/>
  <sheetViews>
    <sheetView workbookViewId="0">
      <selection activeCell="K11" sqref="K11"/>
    </sheetView>
  </sheetViews>
  <sheetFormatPr defaultRowHeight="14.45"/>
  <cols>
    <col min="1" max="1" width="9.42578125" customWidth="1"/>
    <col min="2" max="2" width="23.28515625" customWidth="1"/>
    <col min="3" max="3" width="13.7109375" customWidth="1"/>
    <col min="4" max="4" width="16.42578125" customWidth="1"/>
    <col min="5" max="5" width="19.5703125" customWidth="1"/>
    <col min="6" max="7" width="12.140625" customWidth="1"/>
    <col min="8" max="8" width="13.7109375" customWidth="1"/>
    <col min="9" max="9" width="16.140625" customWidth="1"/>
    <col min="10" max="10" width="12.7109375" customWidth="1"/>
    <col min="11" max="11" width="13.7109375" customWidth="1"/>
    <col min="13" max="13" width="9.140625" style="4" bestFit="1" customWidth="1"/>
    <col min="14" max="14" width="13" style="4" bestFit="1" customWidth="1"/>
    <col min="15" max="16" width="8.140625" style="4" bestFit="1" customWidth="1"/>
    <col min="17" max="17" width="9.140625" style="4" bestFit="1" customWidth="1"/>
    <col min="18" max="18" width="10.7109375" style="1" bestFit="1" customWidth="1"/>
  </cols>
  <sheetData>
    <row r="2" spans="1:19">
      <c r="F2" s="111"/>
    </row>
    <row r="3" spans="1:19">
      <c r="F3">
        <f>(12/1000)</f>
        <v>1.2E-2</v>
      </c>
      <c r="H3">
        <v>1000</v>
      </c>
      <c r="M3" s="233">
        <f>SUM(M5:M31)</f>
        <v>122661</v>
      </c>
      <c r="N3" s="233">
        <f t="shared" ref="N3:R3" si="0">SUM(N5:N31)</f>
        <v>23101</v>
      </c>
      <c r="O3" s="233">
        <f t="shared" si="0"/>
        <v>64373</v>
      </c>
      <c r="P3" s="233">
        <f t="shared" si="0"/>
        <v>51105</v>
      </c>
      <c r="Q3" s="233">
        <f t="shared" si="0"/>
        <v>261240</v>
      </c>
      <c r="R3" s="15">
        <f t="shared" si="0"/>
        <v>3134880</v>
      </c>
    </row>
    <row r="4" spans="1:19" ht="38.25" customHeight="1">
      <c r="A4" s="207" t="s">
        <v>0</v>
      </c>
      <c r="B4" s="208" t="s">
        <v>332</v>
      </c>
      <c r="C4" s="209" t="s">
        <v>323</v>
      </c>
      <c r="D4" s="210" t="s">
        <v>775</v>
      </c>
      <c r="E4" s="71" t="s">
        <v>776</v>
      </c>
      <c r="F4" s="67" t="s">
        <v>794</v>
      </c>
      <c r="G4" s="67" t="s">
        <v>795</v>
      </c>
      <c r="H4" s="67" t="s">
        <v>796</v>
      </c>
      <c r="I4" s="67" t="s">
        <v>797</v>
      </c>
      <c r="J4" s="67" t="s">
        <v>798</v>
      </c>
      <c r="K4" s="67" t="s">
        <v>780</v>
      </c>
      <c r="M4" s="129" t="s">
        <v>799</v>
      </c>
      <c r="N4" s="129" t="s">
        <v>800</v>
      </c>
      <c r="O4" s="129" t="s">
        <v>571</v>
      </c>
      <c r="P4" s="129" t="s">
        <v>560</v>
      </c>
      <c r="Q4" s="129" t="s">
        <v>65</v>
      </c>
      <c r="R4" s="129"/>
    </row>
    <row r="5" spans="1:19">
      <c r="A5" s="72">
        <v>1</v>
      </c>
      <c r="B5" s="211" t="s">
        <v>342</v>
      </c>
      <c r="C5" s="212" t="s">
        <v>326</v>
      </c>
      <c r="D5" s="213" t="s">
        <v>488</v>
      </c>
      <c r="E5" s="214">
        <f>IFERROR('TMT market size'!S5+'TMT market size'!T5,"")</f>
        <v>501.84750000000003</v>
      </c>
      <c r="F5" s="215">
        <f>SUMIFS('District-wise_Big 4 sales comp.'!$L:$L,'District-wise_Big 4 sales comp.'!$F:$F,'Market share_vis-a-vis Big 4'!$B5)*$F$3</f>
        <v>88.103999999999999</v>
      </c>
      <c r="G5" s="216">
        <f t="shared" ref="G5:G11" si="1">IFERROR(F5/E5,"")</f>
        <v>0.17555930835562594</v>
      </c>
      <c r="H5" s="70">
        <f>SUMIFS('Retail_state-wise'!$D:$D,'Retail_state-wise'!$B:$B,'Market share_vis-a-vis Big 4'!$B5)</f>
        <v>2.7866300000000002</v>
      </c>
      <c r="I5" s="216">
        <f t="shared" ref="I5:I11" si="2">IFERROR(H5/$F5,"")</f>
        <v>3.162887042586035E-2</v>
      </c>
      <c r="J5" s="70">
        <f>SUMIFS('Retail_state-wise'!$E:$E,'Retail_state-wise'!$B:$B,'Market share_vis-a-vis Big 4'!$B5)</f>
        <v>3.7</v>
      </c>
      <c r="K5" s="216">
        <f t="shared" ref="K5:K11" si="3">IFERROR(J5/$F5,"")</f>
        <v>4.1995823118133116E-2</v>
      </c>
      <c r="M5" s="15">
        <f>SUMIFS('District-wise_Big 4 sales comp.'!M:M,'District-wise_Big 4 sales comp.'!$F:$F,'Market share_vis-a-vis Big 4'!$B5)</f>
        <v>1092</v>
      </c>
      <c r="N5" s="15">
        <f>SUMIFS('District-wise_Big 4 sales comp.'!N:N,'District-wise_Big 4 sales comp.'!$F:$F,'Market share_vis-a-vis Big 4'!$B5)</f>
        <v>180</v>
      </c>
      <c r="O5" s="15">
        <f>SUMIFS('District-wise_Big 4 sales comp.'!O:O,'District-wise_Big 4 sales comp.'!$F:$F,'Market share_vis-a-vis Big 4'!$B5)</f>
        <v>1244</v>
      </c>
      <c r="P5" s="15">
        <f>SUMIFS('District-wise_Big 4 sales comp.'!P:P,'District-wise_Big 4 sales comp.'!$F:$F,'Market share_vis-a-vis Big 4'!$B5)</f>
        <v>4826</v>
      </c>
      <c r="Q5" s="15">
        <f t="shared" ref="Q5:Q11" si="4">SUM(M5:P5)</f>
        <v>7342</v>
      </c>
      <c r="R5" s="15">
        <f>Q5*12</f>
        <v>88104</v>
      </c>
    </row>
    <row r="6" spans="1:19">
      <c r="A6" s="49">
        <v>2</v>
      </c>
      <c r="B6" s="217" t="s">
        <v>344</v>
      </c>
      <c r="C6" s="218" t="s">
        <v>326</v>
      </c>
      <c r="D6" s="213" t="s">
        <v>488</v>
      </c>
      <c r="E6" s="219">
        <f>IFERROR('TMT market size'!S6+'TMT market size'!T6,"")</f>
        <v>590.20499999999993</v>
      </c>
      <c r="F6" s="215">
        <f>SUMIFS('District-wise_Big 4 sales comp.'!$L:$L,'District-wise_Big 4 sales comp.'!$F:$F,'Market share_vis-a-vis Big 4'!$B6)*$F$3</f>
        <v>26.28</v>
      </c>
      <c r="G6" s="216">
        <f t="shared" si="1"/>
        <v>4.4526901669758819E-2</v>
      </c>
      <c r="H6" s="70">
        <f>SUMIFS('Retail_state-wise'!$D:$D,'Retail_state-wise'!$B:$B,'Market share_vis-a-vis Big 4'!$B6)</f>
        <v>0.75934000000000001</v>
      </c>
      <c r="I6" s="216">
        <f t="shared" si="2"/>
        <v>2.889421613394216E-2</v>
      </c>
      <c r="J6" s="70">
        <f>SUMIFS('Retail_state-wise'!$E:$E,'Retail_state-wise'!$B:$B,'Market share_vis-a-vis Big 4'!$B6)</f>
        <v>1.7499999999999998</v>
      </c>
      <c r="K6" s="216">
        <f t="shared" si="3"/>
        <v>6.6590563165905614E-2</v>
      </c>
      <c r="M6" s="15">
        <f>SUMIFS('District-wise_Big 4 sales comp.'!M:M,'District-wise_Big 4 sales comp.'!$F:$F,'Market share_vis-a-vis Big 4'!$B6)</f>
        <v>1715</v>
      </c>
      <c r="N6" s="15">
        <f>SUMIFS('District-wise_Big 4 sales comp.'!N:N,'District-wise_Big 4 sales comp.'!$F:$F,'Market share_vis-a-vis Big 4'!$B6)</f>
        <v>0</v>
      </c>
      <c r="O6" s="15">
        <f>SUMIFS('District-wise_Big 4 sales comp.'!O:O,'District-wise_Big 4 sales comp.'!$F:$F,'Market share_vis-a-vis Big 4'!$B6)</f>
        <v>110</v>
      </c>
      <c r="P6" s="15">
        <f>SUMIFS('District-wise_Big 4 sales comp.'!P:P,'District-wise_Big 4 sales comp.'!$F:$F,'Market share_vis-a-vis Big 4'!$B6)</f>
        <v>365</v>
      </c>
      <c r="Q6" s="15">
        <f t="shared" si="4"/>
        <v>2190</v>
      </c>
      <c r="R6" s="15">
        <f t="shared" ref="R6:R11" si="5">Q6*12</f>
        <v>26280</v>
      </c>
    </row>
    <row r="7" spans="1:19">
      <c r="A7" s="49">
        <v>3</v>
      </c>
      <c r="B7" s="217" t="s">
        <v>341</v>
      </c>
      <c r="C7" s="218" t="s">
        <v>326</v>
      </c>
      <c r="D7" s="213" t="s">
        <v>488</v>
      </c>
      <c r="E7" s="219">
        <f>IFERROR('TMT market size'!S7+'TMT market size'!T7,"")</f>
        <v>515.7075000000001</v>
      </c>
      <c r="F7" s="215">
        <f>SUMIFS('District-wise_Big 4 sales comp.'!$L:$L,'District-wise_Big 4 sales comp.'!$F:$F,'Market share_vis-a-vis Big 4'!$B7)*$F$3</f>
        <v>34.44</v>
      </c>
      <c r="G7" s="216">
        <f t="shared" si="1"/>
        <v>6.6782042145983905E-2</v>
      </c>
      <c r="H7" s="70">
        <f>SUMIFS('Retail_state-wise'!$D:$D,'Retail_state-wise'!$B:$B,'Market share_vis-a-vis Big 4'!$B7)</f>
        <v>6.0644099999999996</v>
      </c>
      <c r="I7" s="216">
        <f t="shared" si="2"/>
        <v>0.17608623693379791</v>
      </c>
      <c r="J7" s="70">
        <f>SUMIFS('Retail_state-wise'!$E:$E,'Retail_state-wise'!$B:$B,'Market share_vis-a-vis Big 4'!$B7)</f>
        <v>6.9</v>
      </c>
      <c r="K7" s="216">
        <f>IFERROR(J7/$F7,"")</f>
        <v>0.20034843205574915</v>
      </c>
      <c r="M7" s="15">
        <f>SUMIFS('District-wise_Big 4 sales comp.'!M:M,'District-wise_Big 4 sales comp.'!$F:$F,'Market share_vis-a-vis Big 4'!$B7)</f>
        <v>1320</v>
      </c>
      <c r="N7" s="15">
        <f>SUMIFS('District-wise_Big 4 sales comp.'!N:N,'District-wise_Big 4 sales comp.'!$F:$F,'Market share_vis-a-vis Big 4'!$B7)</f>
        <v>330</v>
      </c>
      <c r="O7" s="15">
        <f>SUMIFS('District-wise_Big 4 sales comp.'!O:O,'District-wise_Big 4 sales comp.'!$F:$F,'Market share_vis-a-vis Big 4'!$B7)</f>
        <v>290</v>
      </c>
      <c r="P7" s="15">
        <f>SUMIFS('District-wise_Big 4 sales comp.'!P:P,'District-wise_Big 4 sales comp.'!$F:$F,'Market share_vis-a-vis Big 4'!$B7)</f>
        <v>930</v>
      </c>
      <c r="Q7" s="15">
        <f t="shared" si="4"/>
        <v>2870</v>
      </c>
      <c r="R7" s="15">
        <f t="shared" si="5"/>
        <v>34440</v>
      </c>
    </row>
    <row r="8" spans="1:19">
      <c r="A8" s="49">
        <v>4</v>
      </c>
      <c r="B8" s="217" t="s">
        <v>340</v>
      </c>
      <c r="C8" s="218" t="s">
        <v>326</v>
      </c>
      <c r="D8" s="213" t="s">
        <v>488</v>
      </c>
      <c r="E8" s="219">
        <f>IFERROR('TMT market size'!S8+'TMT market size'!T8,"")</f>
        <v>1092</v>
      </c>
      <c r="F8" s="215">
        <f>SUMIFS('District-wise_Big 4 sales comp.'!$L:$L,'District-wise_Big 4 sales comp.'!$F:$F,'Market share_vis-a-vis Big 4'!$B8)*$F$3</f>
        <v>71.040000000000006</v>
      </c>
      <c r="G8" s="216">
        <f t="shared" si="1"/>
        <v>6.5054945054945065E-2</v>
      </c>
      <c r="H8" s="70">
        <f>SUMIFS('Retail_state-wise'!$D:$D,'Retail_state-wise'!$B:$B,'Market share_vis-a-vis Big 4'!$B8)</f>
        <v>10.663680000000001</v>
      </c>
      <c r="I8" s="216">
        <f t="shared" si="2"/>
        <v>0.15010810810810812</v>
      </c>
      <c r="J8" s="70">
        <f>SUMIFS('Retail_state-wise'!$E:$E,'Retail_state-wise'!$B:$B,'Market share_vis-a-vis Big 4'!$B8)</f>
        <v>15.55</v>
      </c>
      <c r="K8" s="216">
        <f t="shared" si="3"/>
        <v>0.21889076576576574</v>
      </c>
      <c r="M8" s="15">
        <f>SUMIFS('District-wise_Big 4 sales comp.'!M:M,'District-wise_Big 4 sales comp.'!$F:$F,'Market share_vis-a-vis Big 4'!$B8)</f>
        <v>2515</v>
      </c>
      <c r="N8" s="15">
        <f>SUMIFS('District-wise_Big 4 sales comp.'!N:N,'District-wise_Big 4 sales comp.'!$F:$F,'Market share_vis-a-vis Big 4'!$B8)</f>
        <v>0</v>
      </c>
      <c r="O8" s="15">
        <f>SUMIFS('District-wise_Big 4 sales comp.'!O:O,'District-wise_Big 4 sales comp.'!$F:$F,'Market share_vis-a-vis Big 4'!$B8)</f>
        <v>1095</v>
      </c>
      <c r="P8" s="15">
        <f>SUMIFS('District-wise_Big 4 sales comp.'!P:P,'District-wise_Big 4 sales comp.'!$F:$F,'Market share_vis-a-vis Big 4'!$B8)</f>
        <v>2310</v>
      </c>
      <c r="Q8" s="15">
        <f t="shared" si="4"/>
        <v>5920</v>
      </c>
      <c r="R8" s="15">
        <f t="shared" si="5"/>
        <v>71040</v>
      </c>
      <c r="S8" s="514"/>
    </row>
    <row r="9" spans="1:19">
      <c r="A9" s="49">
        <v>5</v>
      </c>
      <c r="B9" s="217" t="s">
        <v>338</v>
      </c>
      <c r="C9" s="218" t="s">
        <v>326</v>
      </c>
      <c r="D9" s="213" t="s">
        <v>488</v>
      </c>
      <c r="E9" s="219">
        <f>IFERROR('TMT market size'!S9+'TMT market size'!T9,"")</f>
        <v>1323</v>
      </c>
      <c r="F9" s="215">
        <f>SUMIFS('District-wise_Big 4 sales comp.'!$L:$L,'District-wise_Big 4 sales comp.'!$F:$F,'Market share_vis-a-vis Big 4'!$B9)*$F$3</f>
        <v>139.26</v>
      </c>
      <c r="G9" s="216">
        <f t="shared" si="1"/>
        <v>0.10526077097505668</v>
      </c>
      <c r="H9" s="70">
        <f>SUMIFS('Retail_state-wise'!$D:$D,'Retail_state-wise'!$B:$B,'Market share_vis-a-vis Big 4'!$B9)</f>
        <v>48.496061000000005</v>
      </c>
      <c r="I9" s="216">
        <f t="shared" si="2"/>
        <v>0.34824113887692093</v>
      </c>
      <c r="J9" s="70">
        <f>SUMIFS('Retail_state-wise'!$E:$E,'Retail_state-wise'!$B:$B,'Market share_vis-a-vis Big 4'!$B9)</f>
        <v>70.75</v>
      </c>
      <c r="K9" s="216">
        <f t="shared" si="3"/>
        <v>0.50804251041217874</v>
      </c>
      <c r="M9" s="15">
        <f>SUMIFS('District-wise_Big 4 sales comp.'!M:M,'District-wise_Big 4 sales comp.'!$F:$F,'Market share_vis-a-vis Big 4'!$B9)</f>
        <v>4100</v>
      </c>
      <c r="N9" s="15">
        <f>SUMIFS('District-wise_Big 4 sales comp.'!N:N,'District-wise_Big 4 sales comp.'!$F:$F,'Market share_vis-a-vis Big 4'!$B9)</f>
        <v>1675</v>
      </c>
      <c r="O9" s="15">
        <f>SUMIFS('District-wise_Big 4 sales comp.'!O:O,'District-wise_Big 4 sales comp.'!$F:$F,'Market share_vis-a-vis Big 4'!$B9)</f>
        <v>3500</v>
      </c>
      <c r="P9" s="15">
        <f>SUMIFS('District-wise_Big 4 sales comp.'!P:P,'District-wise_Big 4 sales comp.'!$F:$F,'Market share_vis-a-vis Big 4'!$B9)</f>
        <v>2330</v>
      </c>
      <c r="Q9" s="15">
        <f t="shared" si="4"/>
        <v>11605</v>
      </c>
      <c r="R9" s="15">
        <f t="shared" si="5"/>
        <v>139260</v>
      </c>
    </row>
    <row r="10" spans="1:19">
      <c r="A10" s="49">
        <v>6</v>
      </c>
      <c r="B10" s="217" t="s">
        <v>336</v>
      </c>
      <c r="C10" s="218" t="s">
        <v>326</v>
      </c>
      <c r="D10" s="213" t="s">
        <v>488</v>
      </c>
      <c r="E10" s="219">
        <f>IFERROR('TMT market size'!S10+'TMT market size'!T10,"")</f>
        <v>882</v>
      </c>
      <c r="F10" s="215">
        <f>SUMIFS('District-wise_Big 4 sales comp.'!$L:$L,'District-wise_Big 4 sales comp.'!$F:$F,'Market share_vis-a-vis Big 4'!$B10)*$F$3</f>
        <v>31.2</v>
      </c>
      <c r="G10" s="216">
        <f t="shared" si="1"/>
        <v>3.5374149659863942E-2</v>
      </c>
      <c r="H10" s="70">
        <f>SUMIFS('Retail_state-wise'!$D:$D,'Retail_state-wise'!$B:$B,'Market share_vis-a-vis Big 4'!$B10)</f>
        <v>6.0041099999999998</v>
      </c>
      <c r="I10" s="216">
        <f t="shared" si="2"/>
        <v>0.19243942307692308</v>
      </c>
      <c r="J10" s="70">
        <f>SUMIFS('Retail_state-wise'!$E:$E,'Retail_state-wise'!$B:$B,'Market share_vis-a-vis Big 4'!$B10)</f>
        <v>10</v>
      </c>
      <c r="K10" s="216">
        <f t="shared" si="3"/>
        <v>0.32051282051282054</v>
      </c>
      <c r="M10" s="15">
        <f>SUMIFS('District-wise_Big 4 sales comp.'!M:M,'District-wise_Big 4 sales comp.'!$F:$F,'Market share_vis-a-vis Big 4'!$B10)</f>
        <v>1800</v>
      </c>
      <c r="N10" s="15">
        <f>SUMIFS('District-wise_Big 4 sales comp.'!N:N,'District-wise_Big 4 sales comp.'!$F:$F,'Market share_vis-a-vis Big 4'!$B10)</f>
        <v>200</v>
      </c>
      <c r="O10" s="15">
        <f>SUMIFS('District-wise_Big 4 sales comp.'!O:O,'District-wise_Big 4 sales comp.'!$F:$F,'Market share_vis-a-vis Big 4'!$B10)</f>
        <v>400</v>
      </c>
      <c r="P10" s="15">
        <f>SUMIFS('District-wise_Big 4 sales comp.'!P:P,'District-wise_Big 4 sales comp.'!$F:$F,'Market share_vis-a-vis Big 4'!$B10)</f>
        <v>200</v>
      </c>
      <c r="Q10" s="15">
        <f t="shared" si="4"/>
        <v>2600</v>
      </c>
      <c r="R10" s="15">
        <f t="shared" si="5"/>
        <v>31200</v>
      </c>
    </row>
    <row r="11" spans="1:19">
      <c r="A11" s="49">
        <v>7</v>
      </c>
      <c r="B11" s="217" t="s">
        <v>307</v>
      </c>
      <c r="C11" s="218" t="s">
        <v>326</v>
      </c>
      <c r="D11" s="213" t="s">
        <v>488</v>
      </c>
      <c r="E11" s="219">
        <f>IFERROR('TMT market size'!S11+'TMT market size'!T11,"")</f>
        <v>2268</v>
      </c>
      <c r="F11" s="215">
        <f>SUMIFS('District-wise_Big 4 sales comp.'!$L:$L,'District-wise_Big 4 sales comp.'!$F:$F,'Market share_vis-a-vis Big 4'!$B11)*$F$3</f>
        <v>274.09199999999998</v>
      </c>
      <c r="G11" s="216">
        <f t="shared" si="1"/>
        <v>0.12085185185185185</v>
      </c>
      <c r="H11" s="70">
        <f>SUMIFS('Retail_state-wise'!$D:$D,'Retail_state-wise'!$B:$B,'Market share_vis-a-vis Big 4'!$B11)</f>
        <v>51.01533899999999</v>
      </c>
      <c r="I11" s="216">
        <f t="shared" si="2"/>
        <v>0.18612487412985418</v>
      </c>
      <c r="J11" s="70">
        <f>SUMIFS('Retail_state-wise'!$E:$E,'Retail_state-wise'!$B:$B,'Market share_vis-a-vis Big 4'!$B11)</f>
        <v>80.650000000000006</v>
      </c>
      <c r="K11" s="216">
        <f t="shared" si="3"/>
        <v>0.29424426834785405</v>
      </c>
      <c r="M11" s="15">
        <f>SUMIFS('District-wise_Big 4 sales comp.'!M:M,'District-wise_Big 4 sales comp.'!$F:$F,'Market share_vis-a-vis Big 4'!$B11)</f>
        <v>11949</v>
      </c>
      <c r="N11" s="15">
        <f>SUMIFS('District-wise_Big 4 sales comp.'!N:N,'District-wise_Big 4 sales comp.'!$F:$F,'Market share_vis-a-vis Big 4'!$B11)</f>
        <v>1869</v>
      </c>
      <c r="O11" s="15">
        <f>SUMIFS('District-wise_Big 4 sales comp.'!O:O,'District-wise_Big 4 sales comp.'!$F:$F,'Market share_vis-a-vis Big 4'!$B11)</f>
        <v>6449</v>
      </c>
      <c r="P11" s="15">
        <f>SUMIFS('District-wise_Big 4 sales comp.'!P:P,'District-wise_Big 4 sales comp.'!$F:$F,'Market share_vis-a-vis Big 4'!$B11)</f>
        <v>2574</v>
      </c>
      <c r="Q11" s="15">
        <f t="shared" si="4"/>
        <v>22841</v>
      </c>
      <c r="R11" s="15">
        <f t="shared" si="5"/>
        <v>274092</v>
      </c>
    </row>
    <row r="12" spans="1:19">
      <c r="A12" s="49"/>
      <c r="B12" s="217"/>
      <c r="C12" s="218"/>
      <c r="D12" s="120"/>
      <c r="E12" s="219"/>
      <c r="F12" s="220"/>
      <c r="G12" s="65"/>
      <c r="H12" s="65"/>
      <c r="I12" s="65"/>
      <c r="J12" s="65"/>
      <c r="K12" s="65"/>
      <c r="M12" s="15"/>
      <c r="N12" s="15"/>
      <c r="O12" s="15"/>
      <c r="P12" s="15"/>
      <c r="Q12" s="15"/>
      <c r="R12" s="129"/>
    </row>
    <row r="13" spans="1:19">
      <c r="A13" s="49">
        <v>8</v>
      </c>
      <c r="B13" s="217" t="s">
        <v>346</v>
      </c>
      <c r="C13" s="218" t="s">
        <v>328</v>
      </c>
      <c r="D13" s="213" t="s">
        <v>488</v>
      </c>
      <c r="E13" s="219">
        <f>IFERROR('TMT market size'!S13+'TMT market size'!T13,"")</f>
        <v>819</v>
      </c>
      <c r="F13" s="215">
        <f>SUMIFS('District-wise_Big 4 sales comp.'!$L:$L,'District-wise_Big 4 sales comp.'!$F:$F,'Market share_vis-a-vis Big 4'!$B13)*$F$3</f>
        <v>7.98</v>
      </c>
      <c r="G13" s="216">
        <f>IFERROR(F13/E13,"")</f>
        <v>9.743589743589744E-3</v>
      </c>
      <c r="H13" s="70">
        <f>SUMIFS('Retail_state-wise'!$D:$D,'Retail_state-wise'!$B:$B,'Market share_vis-a-vis Big 4'!$B13)</f>
        <v>0</v>
      </c>
      <c r="I13" s="216">
        <f>IFERROR(H13/$F13,"")</f>
        <v>0</v>
      </c>
      <c r="J13" s="70">
        <f>SUMIFS('Retail_state-wise'!$E:$E,'Retail_state-wise'!$B:$B,'Market share_vis-a-vis Big 4'!$B13)</f>
        <v>5.45</v>
      </c>
      <c r="K13" s="216">
        <f>IFERROR(J13/$F13,"")</f>
        <v>0.68295739348370921</v>
      </c>
      <c r="M13" s="15">
        <f>SUMIFS('District-wise_Big 4 sales comp.'!M:M,'District-wise_Big 4 sales comp.'!$F:$F,'Market share_vis-a-vis Big 4'!$B13)</f>
        <v>235</v>
      </c>
      <c r="N13" s="15">
        <f>SUMIFS('District-wise_Big 4 sales comp.'!N:N,'District-wise_Big 4 sales comp.'!$F:$F,'Market share_vis-a-vis Big 4'!$B13)</f>
        <v>0</v>
      </c>
      <c r="O13" s="15">
        <f>SUMIFS('District-wise_Big 4 sales comp.'!O:O,'District-wise_Big 4 sales comp.'!$F:$F,'Market share_vis-a-vis Big 4'!$B13)</f>
        <v>360</v>
      </c>
      <c r="P13" s="15">
        <f>SUMIFS('District-wise_Big 4 sales comp.'!P:P,'District-wise_Big 4 sales comp.'!$F:$F,'Market share_vis-a-vis Big 4'!$B13)</f>
        <v>70</v>
      </c>
      <c r="Q13" s="15">
        <f t="shared" ref="Q13:Q14" si="6">SUM(M13:P13)</f>
        <v>665</v>
      </c>
      <c r="R13" s="15">
        <f t="shared" ref="R13:R14" si="7">Q13*12</f>
        <v>7980</v>
      </c>
    </row>
    <row r="14" spans="1:19">
      <c r="A14" s="49">
        <v>9</v>
      </c>
      <c r="B14" s="217" t="s">
        <v>349</v>
      </c>
      <c r="C14" s="218" t="s">
        <v>328</v>
      </c>
      <c r="D14" s="213" t="s">
        <v>488</v>
      </c>
      <c r="E14" s="219">
        <f>IFERROR('TMT market size'!S14+'TMT market size'!T14,"")</f>
        <v>1512</v>
      </c>
      <c r="F14" s="215">
        <f>SUMIFS('District-wise_Big 4 sales comp.'!$L:$L,'District-wise_Big 4 sales comp.'!$F:$F,'Market share_vis-a-vis Big 4'!$B14)*$F$3</f>
        <v>53.82</v>
      </c>
      <c r="G14" s="216">
        <f>IFERROR(F14/E14,"")</f>
        <v>3.5595238095238096E-2</v>
      </c>
      <c r="H14" s="70">
        <f>SUMIFS('Retail_state-wise'!$D:$D,'Retail_state-wise'!$B:$B,'Market share_vis-a-vis Big 4'!$B14)</f>
        <v>12.424934999999998</v>
      </c>
      <c r="I14" s="216">
        <f>IFERROR(H14/$F14,"")</f>
        <v>0.23086092530657745</v>
      </c>
      <c r="J14" s="70">
        <f>SUMIFS('Retail_state-wise'!$E:$E,'Retail_state-wise'!$B:$B,'Market share_vis-a-vis Big 4'!$B14)</f>
        <v>21.150000000000002</v>
      </c>
      <c r="K14" s="216">
        <f>IFERROR(J14/$F14,"")</f>
        <v>0.39297658862876256</v>
      </c>
      <c r="M14" s="15">
        <f>SUMIFS('District-wise_Big 4 sales comp.'!M:M,'District-wise_Big 4 sales comp.'!$F:$F,'Market share_vis-a-vis Big 4'!$B14)</f>
        <v>2090</v>
      </c>
      <c r="N14" s="15">
        <f>SUMIFS('District-wise_Big 4 sales comp.'!N:N,'District-wise_Big 4 sales comp.'!$F:$F,'Market share_vis-a-vis Big 4'!$B14)</f>
        <v>500</v>
      </c>
      <c r="O14" s="15">
        <f>SUMIFS('District-wise_Big 4 sales comp.'!O:O,'District-wise_Big 4 sales comp.'!$F:$F,'Market share_vis-a-vis Big 4'!$B14)</f>
        <v>1560</v>
      </c>
      <c r="P14" s="15">
        <f>SUMIFS('District-wise_Big 4 sales comp.'!P:P,'District-wise_Big 4 sales comp.'!$F:$F,'Market share_vis-a-vis Big 4'!$B14)</f>
        <v>335</v>
      </c>
      <c r="Q14" s="15">
        <f t="shared" si="6"/>
        <v>4485</v>
      </c>
      <c r="R14" s="15">
        <f t="shared" si="7"/>
        <v>53820</v>
      </c>
    </row>
    <row r="15" spans="1:19">
      <c r="A15" s="49"/>
      <c r="B15" s="217"/>
      <c r="C15" s="218"/>
      <c r="D15" s="120"/>
      <c r="E15" s="219"/>
      <c r="F15" s="220"/>
      <c r="G15" s="65"/>
      <c r="H15" s="65"/>
      <c r="I15" s="65"/>
      <c r="J15" s="65"/>
      <c r="K15" s="65"/>
      <c r="M15" s="15"/>
      <c r="N15" s="15"/>
      <c r="O15" s="15"/>
      <c r="P15" s="15"/>
      <c r="Q15" s="15"/>
      <c r="R15" s="129"/>
    </row>
    <row r="16" spans="1:19">
      <c r="A16" s="49">
        <v>10</v>
      </c>
      <c r="B16" s="217" t="s">
        <v>348</v>
      </c>
      <c r="C16" s="218" t="s">
        <v>328</v>
      </c>
      <c r="D16" s="213" t="s">
        <v>488</v>
      </c>
      <c r="E16" s="219">
        <f>IFERROR('TMT market size'!S16+'TMT market size'!T16,"")</f>
        <v>1134</v>
      </c>
      <c r="F16" s="215">
        <f>SUMIFS('District-wise_Big 4 sales comp.'!$L:$L,'District-wise_Big 4 sales comp.'!$F:$F,'Market share_vis-a-vis Big 4'!$B16)*$F$3</f>
        <v>551.88</v>
      </c>
      <c r="G16" s="216">
        <f>IFERROR(F16/E16,"")</f>
        <v>0.48666666666666664</v>
      </c>
      <c r="H16" s="70">
        <f>SUMIFS('Retail_state-wise'!$D:$D,'Retail_state-wise'!$B:$B,'Market share_vis-a-vis Big 4'!$B16)</f>
        <v>9.0684150000000017</v>
      </c>
      <c r="I16" s="216">
        <f>IFERROR(H16/$F16,"")</f>
        <v>1.6431860186997178E-2</v>
      </c>
      <c r="J16" s="70">
        <f>SUMIFS('Retail_state-wise'!$E:$E,'Retail_state-wise'!$B:$B,'Market share_vis-a-vis Big 4'!$B16)</f>
        <v>20.900000000000002</v>
      </c>
      <c r="K16" s="216">
        <f>IFERROR(J16/$F16,"")</f>
        <v>3.7870551569181711E-2</v>
      </c>
      <c r="M16" s="15">
        <f>SUMIFS('District-wise_Big 4 sales comp.'!M:M,'District-wise_Big 4 sales comp.'!$F:$F,'Market share_vis-a-vis Big 4'!$B16)</f>
        <v>18210</v>
      </c>
      <c r="N16" s="15">
        <f>SUMIFS('District-wise_Big 4 sales comp.'!N:N,'District-wise_Big 4 sales comp.'!$F:$F,'Market share_vis-a-vis Big 4'!$B16)</f>
        <v>2190</v>
      </c>
      <c r="O16" s="15">
        <f>SUMIFS('District-wise_Big 4 sales comp.'!O:O,'District-wise_Big 4 sales comp.'!$F:$F,'Market share_vis-a-vis Big 4'!$B16)</f>
        <v>16670</v>
      </c>
      <c r="P16" s="15">
        <f>SUMIFS('District-wise_Big 4 sales comp.'!P:P,'District-wise_Big 4 sales comp.'!$F:$F,'Market share_vis-a-vis Big 4'!$B16)</f>
        <v>8920</v>
      </c>
      <c r="Q16" s="15">
        <f t="shared" ref="Q16:Q19" si="8">SUM(M16:P16)</f>
        <v>45990</v>
      </c>
      <c r="R16" s="15">
        <f t="shared" ref="R16:R19" si="9">Q16*12</f>
        <v>551880</v>
      </c>
    </row>
    <row r="17" spans="1:18">
      <c r="A17" s="49">
        <v>11</v>
      </c>
      <c r="B17" s="217" t="s">
        <v>355</v>
      </c>
      <c r="C17" s="218" t="s">
        <v>327</v>
      </c>
      <c r="D17" s="213" t="s">
        <v>488</v>
      </c>
      <c r="E17" s="219">
        <f>IFERROR('TMT market size'!S17+'TMT market size'!T17,"")</f>
        <v>1386</v>
      </c>
      <c r="F17" s="215">
        <f>SUMIFS('District-wise_Big 4 sales comp.'!$L:$L,'District-wise_Big 4 sales comp.'!$F:$F,'Market share_vis-a-vis Big 4'!$B17)*$F$3</f>
        <v>334.464</v>
      </c>
      <c r="G17" s="216">
        <f>IFERROR(F17/E17,"")</f>
        <v>0.24131601731601732</v>
      </c>
      <c r="H17" s="70">
        <f>SUMIFS('Retail_state-wise'!$D:$D,'Retail_state-wise'!$B:$B,'Market share_vis-a-vis Big 4'!$B17)</f>
        <v>2.6197049999999997</v>
      </c>
      <c r="I17" s="216">
        <f>IFERROR(H17/$F17,"")</f>
        <v>7.8325470005740517E-3</v>
      </c>
      <c r="J17" s="70">
        <f>SUMIFS('Retail_state-wise'!$E:$E,'Retail_state-wise'!$B:$B,'Market share_vis-a-vis Big 4'!$B17)</f>
        <v>20.100000000000001</v>
      </c>
      <c r="K17" s="216">
        <f>IFERROR(J17/$F17,"")</f>
        <v>6.0096153846153848E-2</v>
      </c>
      <c r="M17" s="15">
        <f>SUMIFS('District-wise_Big 4 sales comp.'!M:M,'District-wise_Big 4 sales comp.'!$F:$F,'Market share_vis-a-vis Big 4'!$B17)</f>
        <v>12275</v>
      </c>
      <c r="N17" s="15">
        <f>SUMIFS('District-wise_Big 4 sales comp.'!N:N,'District-wise_Big 4 sales comp.'!$F:$F,'Market share_vis-a-vis Big 4'!$B17)</f>
        <v>1472</v>
      </c>
      <c r="O17" s="15">
        <f>SUMIFS('District-wise_Big 4 sales comp.'!O:O,'District-wise_Big 4 sales comp.'!$F:$F,'Market share_vis-a-vis Big 4'!$B17)</f>
        <v>7040</v>
      </c>
      <c r="P17" s="15">
        <f>SUMIFS('District-wise_Big 4 sales comp.'!P:P,'District-wise_Big 4 sales comp.'!$F:$F,'Market share_vis-a-vis Big 4'!$B17)</f>
        <v>7085</v>
      </c>
      <c r="Q17" s="15">
        <f t="shared" si="8"/>
        <v>27872</v>
      </c>
      <c r="R17" s="15">
        <f t="shared" si="9"/>
        <v>334464</v>
      </c>
    </row>
    <row r="18" spans="1:18">
      <c r="A18" s="49">
        <v>12</v>
      </c>
      <c r="B18" s="217" t="s">
        <v>353</v>
      </c>
      <c r="C18" s="218" t="s">
        <v>327</v>
      </c>
      <c r="D18" s="213" t="s">
        <v>488</v>
      </c>
      <c r="E18" s="219">
        <f>IFERROR('TMT market size'!S18+'TMT market size'!T18,"")</f>
        <v>1470</v>
      </c>
      <c r="F18" s="215">
        <f>SUMIFS('District-wise_Big 4 sales comp.'!$L:$L,'District-wise_Big 4 sales comp.'!$F:$F,'Market share_vis-a-vis Big 4'!$B18)*$F$3</f>
        <v>403.08</v>
      </c>
      <c r="G18" s="216">
        <f>IFERROR(F18/E18,"")</f>
        <v>0.27420408163265303</v>
      </c>
      <c r="H18" s="70">
        <f>SUMIFS('Retail_state-wise'!$D:$D,'Retail_state-wise'!$B:$B,'Market share_vis-a-vis Big 4'!$B18)</f>
        <v>4.3306949999999995</v>
      </c>
      <c r="I18" s="216">
        <f>IFERROR(H18/$F18,"")</f>
        <v>1.074400863352188E-2</v>
      </c>
      <c r="J18" s="70">
        <f>SUMIFS('Retail_state-wise'!$E:$E,'Retail_state-wise'!$B:$B,'Market share_vis-a-vis Big 4'!$B18)</f>
        <v>34.200000000000003</v>
      </c>
      <c r="K18" s="216">
        <f>IFERROR(J18/$F18,"")</f>
        <v>8.4846680559690399E-2</v>
      </c>
      <c r="M18" s="15">
        <f>SUMIFS('District-wise_Big 4 sales comp.'!M:M,'District-wise_Big 4 sales comp.'!$F:$F,'Market share_vis-a-vis Big 4'!$B18)</f>
        <v>22300</v>
      </c>
      <c r="N18" s="15">
        <f>SUMIFS('District-wise_Big 4 sales comp.'!N:N,'District-wise_Big 4 sales comp.'!$F:$F,'Market share_vis-a-vis Big 4'!$B18)</f>
        <v>2805</v>
      </c>
      <c r="O18" s="15">
        <f>SUMIFS('District-wise_Big 4 sales comp.'!O:O,'District-wise_Big 4 sales comp.'!$F:$F,'Market share_vis-a-vis Big 4'!$B18)</f>
        <v>2975</v>
      </c>
      <c r="P18" s="15">
        <f>SUMIFS('District-wise_Big 4 sales comp.'!P:P,'District-wise_Big 4 sales comp.'!$F:$F,'Market share_vis-a-vis Big 4'!$B18)</f>
        <v>5510</v>
      </c>
      <c r="Q18" s="15">
        <f t="shared" si="8"/>
        <v>33590</v>
      </c>
      <c r="R18" s="15">
        <f t="shared" si="9"/>
        <v>403080</v>
      </c>
    </row>
    <row r="19" spans="1:18">
      <c r="A19" s="49">
        <v>13</v>
      </c>
      <c r="B19" s="217" t="s">
        <v>352</v>
      </c>
      <c r="C19" s="218" t="s">
        <v>327</v>
      </c>
      <c r="D19" s="213" t="s">
        <v>488</v>
      </c>
      <c r="E19" s="219">
        <f>IFERROR('TMT market size'!S19+'TMT market size'!T19,"")</f>
        <v>614.25</v>
      </c>
      <c r="F19" s="215">
        <f>SUMIFS('District-wise_Big 4 sales comp.'!$L:$L,'District-wise_Big 4 sales comp.'!$F:$F,'Market share_vis-a-vis Big 4'!$B19)*$F$3</f>
        <v>265.2</v>
      </c>
      <c r="G19" s="216">
        <f>IFERROR(F19/E19,"")</f>
        <v>0.43174603174603171</v>
      </c>
      <c r="H19" s="70">
        <f>SUMIFS('Retail_state-wise'!$D:$D,'Retail_state-wise'!$B:$B,'Market share_vis-a-vis Big 4'!$B19)</f>
        <v>1.9037550000000001</v>
      </c>
      <c r="I19" s="216">
        <f>IFERROR(H19/$F19,"")</f>
        <v>7.1785633484162904E-3</v>
      </c>
      <c r="J19" s="70">
        <f>SUMIFS('Retail_state-wise'!$E:$E,'Retail_state-wise'!$B:$B,'Market share_vis-a-vis Big 4'!$B19)</f>
        <v>19.000000000000004</v>
      </c>
      <c r="K19" s="216">
        <f>IFERROR(J19/$F19,"")</f>
        <v>7.1644042232277549E-2</v>
      </c>
      <c r="M19" s="15">
        <f>SUMIFS('District-wise_Big 4 sales comp.'!M:M,'District-wise_Big 4 sales comp.'!$F:$F,'Market share_vis-a-vis Big 4'!$B19)</f>
        <v>12700</v>
      </c>
      <c r="N19" s="15">
        <f>SUMIFS('District-wise_Big 4 sales comp.'!N:N,'District-wise_Big 4 sales comp.'!$F:$F,'Market share_vis-a-vis Big 4'!$B19)</f>
        <v>0</v>
      </c>
      <c r="O19" s="15">
        <f>SUMIFS('District-wise_Big 4 sales comp.'!O:O,'District-wise_Big 4 sales comp.'!$F:$F,'Market share_vis-a-vis Big 4'!$B19)</f>
        <v>7150</v>
      </c>
      <c r="P19" s="15">
        <f>SUMIFS('District-wise_Big 4 sales comp.'!P:P,'District-wise_Big 4 sales comp.'!$F:$F,'Market share_vis-a-vis Big 4'!$B19)</f>
        <v>2250</v>
      </c>
      <c r="Q19" s="15">
        <f t="shared" si="8"/>
        <v>22100</v>
      </c>
      <c r="R19" s="15">
        <f t="shared" si="9"/>
        <v>265200</v>
      </c>
    </row>
    <row r="20" spans="1:18">
      <c r="A20" s="221">
        <v>14</v>
      </c>
      <c r="B20" s="222" t="s">
        <v>361</v>
      </c>
      <c r="C20" s="223" t="s">
        <v>327</v>
      </c>
      <c r="D20" s="224" t="s">
        <v>488</v>
      </c>
      <c r="E20" s="225">
        <f>IFERROR('TMT market size'!S20+'TMT market size'!T20,"")</f>
        <v>525</v>
      </c>
      <c r="F20" s="226">
        <v>126</v>
      </c>
      <c r="G20" s="227">
        <f>IFERROR(F20/E20,"")</f>
        <v>0.24</v>
      </c>
      <c r="H20" s="228">
        <f>SUMIFS('Retail_state-wise'!$D:$D,'Retail_state-wise'!$B:$B,'Market share_vis-a-vis Big 4'!$B20)</f>
        <v>0</v>
      </c>
      <c r="I20" s="227">
        <f>IFERROR(H20/F20,"")</f>
        <v>0</v>
      </c>
      <c r="J20" s="228">
        <f>SUMIFS('Retail_state-wise'!$E:$E,'Retail_state-wise'!$B:$B,'Market share_vis-a-vis Big 4'!$B20)</f>
        <v>3.7</v>
      </c>
      <c r="K20" s="227">
        <f>IFERROR(J20/$F20,"")</f>
        <v>2.9365079365079365E-2</v>
      </c>
      <c r="M20" s="15">
        <v>6000</v>
      </c>
      <c r="N20" s="15">
        <v>1000</v>
      </c>
      <c r="O20" s="15">
        <v>3000</v>
      </c>
      <c r="P20" s="15">
        <v>500</v>
      </c>
      <c r="Q20" s="15">
        <f>SUM(M20:P20)</f>
        <v>10500</v>
      </c>
      <c r="R20" s="15">
        <f>Q20*12</f>
        <v>126000</v>
      </c>
    </row>
    <row r="21" spans="1:18">
      <c r="A21" s="49"/>
      <c r="B21" s="217"/>
      <c r="C21" s="218"/>
      <c r="D21" s="120"/>
      <c r="E21" s="219"/>
      <c r="F21" s="220"/>
      <c r="G21" s="65"/>
      <c r="H21" s="65"/>
      <c r="I21" s="65"/>
      <c r="J21" s="65"/>
      <c r="K21" s="65"/>
      <c r="M21" s="15"/>
      <c r="N21" s="15"/>
      <c r="O21" s="15"/>
      <c r="P21" s="15"/>
      <c r="Q21" s="15"/>
      <c r="R21" s="129"/>
    </row>
    <row r="22" spans="1:18">
      <c r="A22" s="49">
        <v>15</v>
      </c>
      <c r="B22" s="217" t="s">
        <v>334</v>
      </c>
      <c r="C22" s="218" t="s">
        <v>326</v>
      </c>
      <c r="D22" s="213" t="s">
        <v>488</v>
      </c>
      <c r="E22" s="219">
        <f>IFERROR('TMT market size'!S22+'TMT market size'!T22,"")</f>
        <v>1774.5</v>
      </c>
      <c r="F22" s="215">
        <f>SUMIFS('District-wise_Big 4 sales comp.'!$L:$L,'District-wise_Big 4 sales comp.'!$F:$F,'Market share_vis-a-vis Big 4'!$B22)*$F$3</f>
        <v>460.8</v>
      </c>
      <c r="G22" s="216">
        <f>IFERROR(F22/E22,"")</f>
        <v>0.25967878275570583</v>
      </c>
      <c r="H22" s="70">
        <f>SUMIFS('Retail_state-wise'!$D:$D,'Retail_state-wise'!$B:$B,'Market share_vis-a-vis Big 4'!$B22)</f>
        <v>20.974309999999999</v>
      </c>
      <c r="I22" s="216">
        <f>IFERROR(H22/$F22,"")</f>
        <v>4.5517165798611106E-2</v>
      </c>
      <c r="J22" s="70">
        <f>SUMIFS('Retail_state-wise'!$E:$E,'Retail_state-wise'!$B:$B,'Market share_vis-a-vis Big 4'!$B22)</f>
        <v>34.950000000000003</v>
      </c>
      <c r="K22" s="216">
        <f>IFERROR(J22/$F22,"")</f>
        <v>7.5846354166666671E-2</v>
      </c>
      <c r="M22" s="15">
        <f>SUMIFS('District-wise_Big 4 sales comp.'!M:M,'District-wise_Big 4 sales comp.'!$F:$F,'Market share_vis-a-vis Big 4'!$B22)</f>
        <v>18600</v>
      </c>
      <c r="N22" s="15">
        <f>SUMIFS('District-wise_Big 4 sales comp.'!N:N,'District-wise_Big 4 sales comp.'!$F:$F,'Market share_vis-a-vis Big 4'!$B22)</f>
        <v>6100</v>
      </c>
      <c r="O22" s="15">
        <f>SUMIFS('District-wise_Big 4 sales comp.'!O:O,'District-wise_Big 4 sales comp.'!$F:$F,'Market share_vis-a-vis Big 4'!$B22)</f>
        <v>7300</v>
      </c>
      <c r="P22" s="15">
        <f>SUMIFS('District-wise_Big 4 sales comp.'!P:P,'District-wise_Big 4 sales comp.'!$F:$F,'Market share_vis-a-vis Big 4'!$B22)</f>
        <v>6400</v>
      </c>
      <c r="Q22" s="15">
        <f t="shared" ref="Q22:Q25" si="10">SUM(M22:P22)</f>
        <v>38400</v>
      </c>
      <c r="R22" s="15">
        <f>Q22*12</f>
        <v>460800</v>
      </c>
    </row>
    <row r="23" spans="1:18">
      <c r="A23" s="221">
        <v>16</v>
      </c>
      <c r="B23" s="222" t="s">
        <v>357</v>
      </c>
      <c r="C23" s="223" t="s">
        <v>329</v>
      </c>
      <c r="D23" s="224" t="s">
        <v>488</v>
      </c>
      <c r="E23" s="225">
        <f>IFERROR('TMT market size'!S23+'TMT market size'!T23,"")</f>
        <v>2205</v>
      </c>
      <c r="F23" s="226">
        <v>204</v>
      </c>
      <c r="G23" s="227">
        <f>IFERROR(F23/E23,"")</f>
        <v>9.2517006802721083E-2</v>
      </c>
      <c r="H23" s="228">
        <f>SUMIFS('Retail_state-wise'!$D:$D,'Retail_state-wise'!$B:$B,'Market share_vis-a-vis Big 4'!$B23)</f>
        <v>0</v>
      </c>
      <c r="I23" s="227">
        <f>IFERROR(H23/$F23,"")</f>
        <v>0</v>
      </c>
      <c r="J23" s="228">
        <f>SUMIFS('Retail_state-wise'!$E:$E,'Retail_state-wise'!$B:$B,'Market share_vis-a-vis Big 4'!$B23)</f>
        <v>20</v>
      </c>
      <c r="K23" s="227">
        <f>IFERROR(J23/$F23,"")</f>
        <v>9.8039215686274508E-2</v>
      </c>
      <c r="M23" s="15">
        <v>5000</v>
      </c>
      <c r="N23" s="15">
        <v>3500</v>
      </c>
      <c r="O23" s="15">
        <v>3500</v>
      </c>
      <c r="P23" s="15">
        <v>5000</v>
      </c>
      <c r="Q23" s="15">
        <f t="shared" si="10"/>
        <v>17000</v>
      </c>
      <c r="R23" s="15">
        <f>Q23*12</f>
        <v>204000</v>
      </c>
    </row>
    <row r="24" spans="1:18">
      <c r="A24" s="49">
        <v>17</v>
      </c>
      <c r="B24" s="217" t="s">
        <v>350</v>
      </c>
      <c r="C24" s="218" t="s">
        <v>329</v>
      </c>
      <c r="D24" s="213" t="s">
        <v>488</v>
      </c>
      <c r="E24" s="219">
        <f>IFERROR('TMT market size'!S24+'TMT market size'!T24,"")</f>
        <v>4410</v>
      </c>
      <c r="F24" s="215">
        <f>SUMIFS('District-wise_Big 4 sales comp.'!$L:$L,'District-wise_Big 4 sales comp.'!$F:$F,'Market share_vis-a-vis Big 4'!$B24)*$F$3</f>
        <v>63.24</v>
      </c>
      <c r="G24" s="216">
        <f>IFERROR(F24/E24,"")</f>
        <v>1.4340136054421769E-2</v>
      </c>
      <c r="H24" s="70">
        <f>SUMIFS('Retail_state-wise'!$D:$D,'Retail_state-wise'!$B:$B,'Market share_vis-a-vis Big 4'!$B24)</f>
        <v>2.2074250000000002</v>
      </c>
      <c r="I24" s="216">
        <f>IFERROR(H24/$F24,"")</f>
        <v>3.4905518659076533E-2</v>
      </c>
      <c r="J24" s="70">
        <f>SUMIFS('Retail_state-wise'!$E:$E,'Retail_state-wise'!$B:$B,'Market share_vis-a-vis Big 4'!$B24)</f>
        <v>6.7</v>
      </c>
      <c r="K24" s="216">
        <f>IFERROR(J24/$F24,"")</f>
        <v>0.10594560404807084</v>
      </c>
      <c r="M24" s="15">
        <f>SUMIFS('District-wise_Big 4 sales comp.'!M:M,'District-wise_Big 4 sales comp.'!$F:$F,'Market share_vis-a-vis Big 4'!$B24)</f>
        <v>760</v>
      </c>
      <c r="N24" s="15">
        <f>SUMIFS('District-wise_Big 4 sales comp.'!N:N,'District-wise_Big 4 sales comp.'!$F:$F,'Market share_vis-a-vis Big 4'!$B24)</f>
        <v>1280</v>
      </c>
      <c r="O24" s="15">
        <f>SUMIFS('District-wise_Big 4 sales comp.'!O:O,'District-wise_Big 4 sales comp.'!$F:$F,'Market share_vis-a-vis Big 4'!$B24)</f>
        <v>1730</v>
      </c>
      <c r="P24" s="15">
        <f>SUMIFS('District-wise_Big 4 sales comp.'!P:P,'District-wise_Big 4 sales comp.'!$F:$F,'Market share_vis-a-vis Big 4'!$B24)</f>
        <v>1500</v>
      </c>
      <c r="Q24" s="15">
        <f t="shared" si="10"/>
        <v>5270</v>
      </c>
      <c r="R24" s="15">
        <f>Q24*12</f>
        <v>63240</v>
      </c>
    </row>
    <row r="25" spans="1:18">
      <c r="A25" s="49">
        <v>18</v>
      </c>
      <c r="B25" s="217" t="s">
        <v>787</v>
      </c>
      <c r="C25" s="218" t="s">
        <v>329</v>
      </c>
      <c r="D25" s="213" t="s">
        <v>540</v>
      </c>
      <c r="E25" s="219">
        <f>IFERROR('TMT market size'!S25+'TMT market size'!T25,"")</f>
        <v>349.86</v>
      </c>
      <c r="F25" s="215">
        <f>SUMIFS('District-wise_Big 4 sales comp.'!$L:$L,'District-wise_Big 4 sales comp.'!$F:$F,'Market share_vis-a-vis Big 4'!$B25)*$F$3</f>
        <v>0</v>
      </c>
      <c r="G25" s="216">
        <f>IFERROR(F25/E25,"")</f>
        <v>0</v>
      </c>
      <c r="H25" s="70">
        <f>SUMIFS('Retail_state-wise'!$D:$D,'Retail_state-wise'!$B:$B,'Market share_vis-a-vis Big 4'!$B25)</f>
        <v>0</v>
      </c>
      <c r="I25" s="216" t="str">
        <f>IFERROR(H25/$F25,"")</f>
        <v/>
      </c>
      <c r="J25" s="70">
        <f>SUMIFS('Retail_state-wise'!$E:$E,'Retail_state-wise'!$B:$B,'Market share_vis-a-vis Big 4'!$B25)</f>
        <v>0</v>
      </c>
      <c r="K25" s="216" t="str">
        <f>IFERROR(J25/$F25,"")</f>
        <v/>
      </c>
      <c r="M25" s="15">
        <f>SUMIFS('District-wise_Big 4 sales comp.'!M:M,'District-wise_Big 4 sales comp.'!$F:$F,'Market share_vis-a-vis Big 4'!$B25)</f>
        <v>0</v>
      </c>
      <c r="N25" s="15">
        <f>SUMIFS('District-wise_Big 4 sales comp.'!N:N,'District-wise_Big 4 sales comp.'!$F:$F,'Market share_vis-a-vis Big 4'!$B25)</f>
        <v>0</v>
      </c>
      <c r="O25" s="15">
        <f>SUMIFS('District-wise_Big 4 sales comp.'!O:O,'District-wise_Big 4 sales comp.'!$F:$F,'Market share_vis-a-vis Big 4'!$B25)</f>
        <v>0</v>
      </c>
      <c r="P25" s="15">
        <f>SUMIFS('District-wise_Big 4 sales comp.'!P:P,'District-wise_Big 4 sales comp.'!$F:$F,'Market share_vis-a-vis Big 4'!$B25)</f>
        <v>0</v>
      </c>
      <c r="Q25" s="15">
        <f t="shared" si="10"/>
        <v>0</v>
      </c>
      <c r="R25" s="15">
        <f>Q25*12</f>
        <v>0</v>
      </c>
    </row>
    <row r="26" spans="1:18">
      <c r="A26" s="49"/>
      <c r="B26" s="217"/>
      <c r="C26" s="218"/>
      <c r="D26" s="120"/>
      <c r="E26" s="219"/>
      <c r="F26" s="220"/>
      <c r="G26" s="65"/>
      <c r="H26" s="65"/>
      <c r="I26" s="65"/>
      <c r="J26" s="65"/>
      <c r="K26" s="65"/>
      <c r="M26" s="15"/>
      <c r="N26" s="15"/>
      <c r="O26" s="15"/>
      <c r="P26" s="15"/>
      <c r="Q26" s="15"/>
      <c r="R26" s="129"/>
    </row>
    <row r="27" spans="1:18">
      <c r="A27" s="49">
        <v>19</v>
      </c>
      <c r="B27" s="217" t="s">
        <v>788</v>
      </c>
      <c r="C27" s="218" t="s">
        <v>330</v>
      </c>
      <c r="D27" s="213" t="s">
        <v>540</v>
      </c>
      <c r="E27" s="219">
        <f>IFERROR('TMT market size'!S27+'TMT market size'!T27,"")</f>
        <v>2205</v>
      </c>
      <c r="F27" s="215">
        <f>SUMIFS('District-wise_Big 4 sales comp.'!$L:$L,'District-wise_Big 4 sales comp.'!$F:$F,'Market share_vis-a-vis Big 4'!$B27)*$F$3</f>
        <v>0</v>
      </c>
      <c r="G27" s="216">
        <f>IFERROR(F27/E27,"")</f>
        <v>0</v>
      </c>
      <c r="H27" s="70">
        <f>SUMIFS('Retail_state-wise'!$D:$D,'Retail_state-wise'!$B:$B,'Market share_vis-a-vis Big 4'!$B27)</f>
        <v>0</v>
      </c>
      <c r="I27" s="216" t="str">
        <f>IFERROR(H27/$F27,"")</f>
        <v/>
      </c>
      <c r="J27" s="70">
        <f>SUMIFS('Retail_state-wise(rough)'!$E:$E,'Retail_state-wise(rough)'!$B:$B,'Market share_vis-a-vis Big 4'!$B27)</f>
        <v>0</v>
      </c>
      <c r="K27" s="216" t="str">
        <f t="shared" ref="K27:K31" si="11">IFERROR(J27/$F27,"")</f>
        <v/>
      </c>
      <c r="M27" s="15">
        <f>SUMIFS('District-wise_Big 4 sales comp.'!M:M,'District-wise_Big 4 sales comp.'!$F:$F,'Market share_vis-a-vis Big 4'!$B27)</f>
        <v>0</v>
      </c>
      <c r="N27" s="15">
        <f>SUMIFS('District-wise_Big 4 sales comp.'!N:N,'District-wise_Big 4 sales comp.'!$F:$F,'Market share_vis-a-vis Big 4'!$B27)</f>
        <v>0</v>
      </c>
      <c r="O27" s="15">
        <f>SUMIFS('District-wise_Big 4 sales comp.'!O:O,'District-wise_Big 4 sales comp.'!$F:$F,'Market share_vis-a-vis Big 4'!$B27)</f>
        <v>0</v>
      </c>
      <c r="P27" s="15">
        <f>SUMIFS('District-wise_Big 4 sales comp.'!P:P,'District-wise_Big 4 sales comp.'!$F:$F,'Market share_vis-a-vis Big 4'!$B27)</f>
        <v>0</v>
      </c>
      <c r="Q27" s="15">
        <f t="shared" ref="Q27:Q31" si="12">SUM(M27:P27)</f>
        <v>0</v>
      </c>
      <c r="R27" s="15">
        <f t="shared" ref="R27:R31" si="13">Q27*12</f>
        <v>0</v>
      </c>
    </row>
    <row r="28" spans="1:18">
      <c r="A28" s="49">
        <v>20</v>
      </c>
      <c r="B28" s="217" t="s">
        <v>360</v>
      </c>
      <c r="C28" s="218" t="s">
        <v>330</v>
      </c>
      <c r="D28" s="213" t="s">
        <v>488</v>
      </c>
      <c r="E28" s="219">
        <f>IFERROR('TMT market size'!S28+'TMT market size'!T28,"")</f>
        <v>1512</v>
      </c>
      <c r="F28" s="215">
        <f>SUMIFS('District-wise_Big 4 sales comp.'!$L:$L,'District-wise_Big 4 sales comp.'!$F:$F,'Market share_vis-a-vis Big 4'!$B28)*$F$3</f>
        <v>0</v>
      </c>
      <c r="G28" s="216">
        <f>IFERROR(F28/E28,"")</f>
        <v>0</v>
      </c>
      <c r="H28" s="70">
        <f>SUMIFS('Retail_state-wise'!$D:$D,'Retail_state-wise'!$B:$B,'Market share_vis-a-vis Big 4'!$B28)</f>
        <v>0</v>
      </c>
      <c r="I28" s="216" t="str">
        <f>IFERROR(H28/$F28,"")</f>
        <v/>
      </c>
      <c r="J28" s="70">
        <f>SUMIFS('Retail_state-wise'!$E:$E,'Retail_state-wise'!$B:$B,'Market share_vis-a-vis Big 4'!$B28)</f>
        <v>4.8999999999999995</v>
      </c>
      <c r="K28" s="216" t="str">
        <f t="shared" si="11"/>
        <v/>
      </c>
      <c r="M28" s="15">
        <f>SUMIFS('District-wise_Big 4 sales comp.'!M:M,'District-wise_Big 4 sales comp.'!$F:$F,'Market share_vis-a-vis Big 4'!$B28)</f>
        <v>0</v>
      </c>
      <c r="N28" s="15">
        <f>SUMIFS('District-wise_Big 4 sales comp.'!N:N,'District-wise_Big 4 sales comp.'!$F:$F,'Market share_vis-a-vis Big 4'!$B28)</f>
        <v>0</v>
      </c>
      <c r="O28" s="15">
        <f>SUMIFS('District-wise_Big 4 sales comp.'!O:O,'District-wise_Big 4 sales comp.'!$F:$F,'Market share_vis-a-vis Big 4'!$B28)</f>
        <v>0</v>
      </c>
      <c r="P28" s="15">
        <f>SUMIFS('District-wise_Big 4 sales comp.'!P:P,'District-wise_Big 4 sales comp.'!$F:$F,'Market share_vis-a-vis Big 4'!$B28)</f>
        <v>0</v>
      </c>
      <c r="Q28" s="15">
        <f t="shared" si="12"/>
        <v>0</v>
      </c>
      <c r="R28" s="15">
        <f t="shared" si="13"/>
        <v>0</v>
      </c>
    </row>
    <row r="29" spans="1:18">
      <c r="A29" s="49">
        <v>21</v>
      </c>
      <c r="B29" s="217" t="s">
        <v>359</v>
      </c>
      <c r="C29" s="218" t="s">
        <v>330</v>
      </c>
      <c r="D29" s="213" t="s">
        <v>488</v>
      </c>
      <c r="E29" s="219">
        <f>IFERROR('TMT market size'!S29+'TMT market size'!T29,"")</f>
        <v>1512</v>
      </c>
      <c r="F29" s="215">
        <f>SUMIFS('District-wise_Big 4 sales comp.'!$L:$L,'District-wise_Big 4 sales comp.'!$F:$F,'Market share_vis-a-vis Big 4'!$B29)*$F$3</f>
        <v>0</v>
      </c>
      <c r="G29" s="216">
        <f>IFERROR(F29/E29,"")</f>
        <v>0</v>
      </c>
      <c r="H29" s="70">
        <f>SUMIFS('Retail_state-wise'!$D:$D,'Retail_state-wise'!$B:$B,'Market share_vis-a-vis Big 4'!$B29)</f>
        <v>0</v>
      </c>
      <c r="I29" s="216" t="str">
        <f>IFERROR(H29/$F29,"")</f>
        <v/>
      </c>
      <c r="J29" s="70">
        <f>SUMIFS('Retail_state-wise'!$E:$E,'Retail_state-wise'!$B:$B,'Market share_vis-a-vis Big 4'!$B29)</f>
        <v>9.5</v>
      </c>
      <c r="K29" s="216" t="str">
        <f t="shared" si="11"/>
        <v/>
      </c>
      <c r="M29" s="15">
        <f>SUMIFS('District-wise_Big 4 sales comp.'!M:M,'District-wise_Big 4 sales comp.'!$F:$F,'Market share_vis-a-vis Big 4'!$B29)</f>
        <v>0</v>
      </c>
      <c r="N29" s="15">
        <f>SUMIFS('District-wise_Big 4 sales comp.'!N:N,'District-wise_Big 4 sales comp.'!$F:$F,'Market share_vis-a-vis Big 4'!$B29)</f>
        <v>0</v>
      </c>
      <c r="O29" s="15">
        <f>SUMIFS('District-wise_Big 4 sales comp.'!O:O,'District-wise_Big 4 sales comp.'!$F:$F,'Market share_vis-a-vis Big 4'!$B29)</f>
        <v>0</v>
      </c>
      <c r="P29" s="15">
        <f>SUMIFS('District-wise_Big 4 sales comp.'!P:P,'District-wise_Big 4 sales comp.'!$F:$F,'Market share_vis-a-vis Big 4'!$B29)</f>
        <v>0</v>
      </c>
      <c r="Q29" s="15">
        <f t="shared" si="12"/>
        <v>0</v>
      </c>
      <c r="R29" s="15">
        <f t="shared" si="13"/>
        <v>0</v>
      </c>
    </row>
    <row r="30" spans="1:18">
      <c r="A30" s="49">
        <v>22</v>
      </c>
      <c r="B30" s="217" t="s">
        <v>789</v>
      </c>
      <c r="C30" s="218" t="s">
        <v>330</v>
      </c>
      <c r="D30" s="213" t="s">
        <v>540</v>
      </c>
      <c r="E30" s="219">
        <f>IFERROR('TMT market size'!S30+'TMT market size'!T30,"")</f>
        <v>1512</v>
      </c>
      <c r="F30" s="215">
        <f>SUMIFS('District-wise_Big 4 sales comp.'!$L:$L,'District-wise_Big 4 sales comp.'!$F:$F,'Market share_vis-a-vis Big 4'!$B30)*$F$3</f>
        <v>0</v>
      </c>
      <c r="G30" s="216">
        <f>IFERROR(F30/E30,"")</f>
        <v>0</v>
      </c>
      <c r="H30" s="70">
        <f>SUMIFS('Retail_state-wise'!$D:$D,'Retail_state-wise'!$B:$B,'Market share_vis-a-vis Big 4'!$B30)</f>
        <v>0</v>
      </c>
      <c r="I30" s="216" t="str">
        <f>IFERROR(H30/$F30,"")</f>
        <v/>
      </c>
      <c r="J30" s="70">
        <f>SUMIFS('Retail_state-wise'!$E:$E,'Retail_state-wise'!$B:$B,'Market share_vis-a-vis Big 4'!$B30)</f>
        <v>0</v>
      </c>
      <c r="K30" s="216" t="str">
        <f t="shared" si="11"/>
        <v/>
      </c>
      <c r="M30" s="15">
        <f>SUMIFS('District-wise_Big 4 sales comp.'!M:M,'District-wise_Big 4 sales comp.'!$F:$F,'Market share_vis-a-vis Big 4'!$B30)</f>
        <v>0</v>
      </c>
      <c r="N30" s="15">
        <f>SUMIFS('District-wise_Big 4 sales comp.'!N:N,'District-wise_Big 4 sales comp.'!$F:$F,'Market share_vis-a-vis Big 4'!$B30)</f>
        <v>0</v>
      </c>
      <c r="O30" s="15">
        <f>SUMIFS('District-wise_Big 4 sales comp.'!O:O,'District-wise_Big 4 sales comp.'!$F:$F,'Market share_vis-a-vis Big 4'!$B30)</f>
        <v>0</v>
      </c>
      <c r="P30" s="15">
        <f>SUMIFS('District-wise_Big 4 sales comp.'!P:P,'District-wise_Big 4 sales comp.'!$F:$F,'Market share_vis-a-vis Big 4'!$B30)</f>
        <v>0</v>
      </c>
      <c r="Q30" s="15">
        <f t="shared" si="12"/>
        <v>0</v>
      </c>
      <c r="R30" s="15">
        <f t="shared" si="13"/>
        <v>0</v>
      </c>
    </row>
    <row r="31" spans="1:18">
      <c r="A31" s="49">
        <v>23</v>
      </c>
      <c r="B31" s="217" t="s">
        <v>790</v>
      </c>
      <c r="C31" s="218" t="s">
        <v>330</v>
      </c>
      <c r="D31" s="213" t="s">
        <v>540</v>
      </c>
      <c r="E31" s="219">
        <f>IFERROR('TMT market size'!S31+'TMT market size'!T31,"")</f>
        <v>367.5</v>
      </c>
      <c r="F31" s="215">
        <f>SUMIFS('District-wise_Big 4 sales comp.'!$L:$L,'District-wise_Big 4 sales comp.'!$F:$F,'Market share_vis-a-vis Big 4'!$B31)*$F$3</f>
        <v>0</v>
      </c>
      <c r="G31" s="216">
        <f>IFERROR(F31/E31,"")</f>
        <v>0</v>
      </c>
      <c r="H31" s="70">
        <f>SUMIFS('Retail_state-wise'!$D:$D,'Retail_state-wise'!$B:$B,'Market share_vis-a-vis Big 4'!$B31)</f>
        <v>0</v>
      </c>
      <c r="I31" s="216" t="str">
        <f>IFERROR(H31/$F31,"")</f>
        <v/>
      </c>
      <c r="J31" s="70">
        <f>SUMIFS('Retail_state-wise'!$E:$E,'Retail_state-wise'!$B:$B,'Market share_vis-a-vis Big 4'!$B31)</f>
        <v>0</v>
      </c>
      <c r="K31" s="216" t="str">
        <f t="shared" si="11"/>
        <v/>
      </c>
      <c r="M31" s="15">
        <f>SUMIFS('District-wise_Big 4 sales comp.'!M:M,'District-wise_Big 4 sales comp.'!$F:$F,'Market share_vis-a-vis Big 4'!$B31)</f>
        <v>0</v>
      </c>
      <c r="N31" s="15">
        <f>SUMIFS('District-wise_Big 4 sales comp.'!N:N,'District-wise_Big 4 sales comp.'!$F:$F,'Market share_vis-a-vis Big 4'!$B31)</f>
        <v>0</v>
      </c>
      <c r="O31" s="15">
        <f>SUMIFS('District-wise_Big 4 sales comp.'!O:O,'District-wise_Big 4 sales comp.'!$F:$F,'Market share_vis-a-vis Big 4'!$B31)</f>
        <v>0</v>
      </c>
      <c r="P31" s="15">
        <f>SUMIFS('District-wise_Big 4 sales comp.'!P:P,'District-wise_Big 4 sales comp.'!$F:$F,'Market share_vis-a-vis Big 4'!$B31)</f>
        <v>0</v>
      </c>
      <c r="Q31" s="15">
        <f t="shared" si="12"/>
        <v>0</v>
      </c>
      <c r="R31" s="15">
        <f t="shared" si="13"/>
        <v>0</v>
      </c>
    </row>
    <row r="32" spans="1:18">
      <c r="A32" s="49"/>
      <c r="B32" s="50" t="s">
        <v>65</v>
      </c>
      <c r="C32" s="49"/>
      <c r="D32" s="72"/>
      <c r="E32" s="66">
        <f>SUM(E5:E31)</f>
        <v>30480.870000000003</v>
      </c>
      <c r="F32" s="66">
        <f>SUM(F5:F31)</f>
        <v>3134.8799999999997</v>
      </c>
      <c r="G32" s="66"/>
      <c r="H32" s="66">
        <f>SUM(H5:H31)</f>
        <v>179.31880999999998</v>
      </c>
      <c r="I32" s="66"/>
      <c r="J32" s="66">
        <f>SUM(J5:J31)</f>
        <v>389.84999999999997</v>
      </c>
      <c r="K32" s="66"/>
      <c r="M32" s="15"/>
      <c r="N32" s="15"/>
      <c r="O32" s="15"/>
      <c r="P32" s="15"/>
      <c r="Q32" s="15"/>
      <c r="R32" s="129"/>
    </row>
    <row r="33" spans="10:10">
      <c r="J33" s="11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5DF5-1221-4B43-A958-6C16ED33D37A}">
  <dimension ref="A2:AB33"/>
  <sheetViews>
    <sheetView topLeftCell="A3" workbookViewId="0">
      <selection activeCell="D1" sqref="D1:L1048576"/>
    </sheetView>
  </sheetViews>
  <sheetFormatPr defaultRowHeight="15"/>
  <cols>
    <col min="1" max="1" width="9.42578125" style="1" customWidth="1"/>
    <col min="2" max="2" width="23.28515625" style="1" customWidth="1"/>
    <col min="3" max="3" width="13.7109375" style="1" customWidth="1"/>
    <col min="4" max="4" width="16.42578125" style="1" hidden="1" customWidth="1"/>
    <col min="5" max="5" width="19.5703125" style="1" hidden="1" customWidth="1"/>
    <col min="6" max="7" width="12.140625" style="1" hidden="1" customWidth="1"/>
    <col min="8" max="8" width="13.7109375" style="1" hidden="1" customWidth="1"/>
    <col min="9" max="9" width="16.140625" style="1" hidden="1" customWidth="1"/>
    <col min="10" max="10" width="12.7109375" style="1" hidden="1" customWidth="1"/>
    <col min="11" max="11" width="13.7109375" style="1" hidden="1" customWidth="1"/>
    <col min="12" max="12" width="9.140625" style="1" hidden="1" customWidth="1"/>
    <col min="13" max="13" width="14.85546875" style="1" customWidth="1"/>
    <col min="14" max="14" width="11.7109375" style="1" customWidth="1"/>
    <col min="15" max="15" width="14.5703125" style="1" customWidth="1"/>
    <col min="16" max="16" width="13" style="1" customWidth="1"/>
    <col min="17" max="18" width="14.5703125" style="1" customWidth="1"/>
    <col min="19" max="21" width="9.140625" style="1" customWidth="1"/>
    <col min="22" max="22" width="9.140625" style="4" customWidth="1"/>
    <col min="23" max="23" width="13" style="4" customWidth="1"/>
    <col min="24" max="25" width="8.140625" style="4" customWidth="1"/>
    <col min="26" max="26" width="9.140625" style="4" customWidth="1"/>
    <col min="27" max="27" width="10.7109375" style="1" customWidth="1"/>
    <col min="28" max="28" width="9.140625" style="1" customWidth="1"/>
    <col min="29" max="16384" width="9.140625" style="1"/>
  </cols>
  <sheetData>
    <row r="2" spans="1:28">
      <c r="F2" s="14"/>
    </row>
    <row r="3" spans="1:28">
      <c r="F3" s="1">
        <f>(12/1000)</f>
        <v>1.2E-2</v>
      </c>
      <c r="H3" s="1">
        <v>1000</v>
      </c>
      <c r="P3" s="1">
        <v>12</v>
      </c>
      <c r="V3" s="233">
        <f>SUM(V5:V31)</f>
        <v>122661</v>
      </c>
      <c r="W3" s="233">
        <f>SUM(W5:W31)</f>
        <v>23101</v>
      </c>
      <c r="X3" s="233">
        <f>SUM(X5:X31)</f>
        <v>64373</v>
      </c>
      <c r="Y3" s="233">
        <f>SUM(Y5:Y31)</f>
        <v>51105</v>
      </c>
      <c r="Z3" s="233">
        <f>SUM(Z5:Z31)</f>
        <v>261240</v>
      </c>
      <c r="AA3" s="15">
        <f>SUM(AA5:AA31)</f>
        <v>3134880</v>
      </c>
    </row>
    <row r="4" spans="1:28" ht="38.25" customHeight="1">
      <c r="A4" s="207" t="s">
        <v>0</v>
      </c>
      <c r="B4" s="208" t="s">
        <v>332</v>
      </c>
      <c r="C4" s="209" t="s">
        <v>323</v>
      </c>
      <c r="D4" s="210" t="s">
        <v>775</v>
      </c>
      <c r="E4" s="71" t="s">
        <v>776</v>
      </c>
      <c r="F4" s="67" t="s">
        <v>794</v>
      </c>
      <c r="G4" s="67" t="s">
        <v>795</v>
      </c>
      <c r="H4" s="67" t="s">
        <v>796</v>
      </c>
      <c r="I4" s="67" t="s">
        <v>797</v>
      </c>
      <c r="J4" s="67" t="s">
        <v>798</v>
      </c>
      <c r="K4" s="67" t="s">
        <v>780</v>
      </c>
      <c r="M4" s="683" t="s">
        <v>801</v>
      </c>
      <c r="N4" s="684" t="s">
        <v>802</v>
      </c>
      <c r="O4" s="684" t="s">
        <v>803</v>
      </c>
      <c r="P4" s="685" t="s">
        <v>804</v>
      </c>
      <c r="Q4" s="685" t="s">
        <v>805</v>
      </c>
      <c r="R4" s="686" t="s">
        <v>803</v>
      </c>
      <c r="V4" s="129" t="s">
        <v>799</v>
      </c>
      <c r="W4" s="129" t="s">
        <v>800</v>
      </c>
      <c r="X4" s="129" t="s">
        <v>571</v>
      </c>
      <c r="Y4" s="129" t="s">
        <v>560</v>
      </c>
      <c r="Z4" s="129" t="s">
        <v>65</v>
      </c>
      <c r="AA4" s="129"/>
    </row>
    <row r="5" spans="1:28">
      <c r="A5" s="72">
        <v>1</v>
      </c>
      <c r="B5" s="211" t="s">
        <v>342</v>
      </c>
      <c r="C5" s="212" t="s">
        <v>326</v>
      </c>
      <c r="D5" s="213" t="s">
        <v>488</v>
      </c>
      <c r="E5" s="214">
        <f>IFERROR('TMT market size'!S5+'TMT market size'!T5,"")</f>
        <v>501.84750000000003</v>
      </c>
      <c r="F5" s="215">
        <f>SUMIFS('District-wise_Big 4 sales comp.'!$L:$L,'District-wise_Big 4 sales comp.'!$F:$F,'MS_vis-a-vis Big 4_V2'!$B5)*$F$3</f>
        <v>88.103999999999999</v>
      </c>
      <c r="G5" s="216">
        <f>IFERROR(F5/E5,"")</f>
        <v>0.17555930835562594</v>
      </c>
      <c r="H5" s="70">
        <f>SUMIFS('Retail_state-wise'!$D:$D,'Retail_state-wise'!$B:$B,'MS_vis-a-vis Big 4_V2'!$B5)</f>
        <v>2.7866300000000002</v>
      </c>
      <c r="I5" s="673">
        <f>IFERROR(H5/$F5,"")</f>
        <v>3.162887042586035E-2</v>
      </c>
      <c r="J5" s="70">
        <f>SUMIFS('Retail_state-wise'!$AG:$AG,'Retail_state-wise'!$B:$B,'MS_vis-a-vis Big 4_V2'!$B5)+SUMIFS('Retail_state-wise'!$AU:$AU,'Retail_state-wise'!$B:$B,'MS_vis-a-vis Big 4_V2'!$B5)</f>
        <v>0.73999999999999977</v>
      </c>
      <c r="K5" s="673">
        <f>IFERROR(J5/$F5,"")</f>
        <v>8.3991646236266197E-3</v>
      </c>
      <c r="M5" s="676">
        <f>IFERROR(E5-F5,"")</f>
        <v>413.74350000000004</v>
      </c>
      <c r="N5" s="676">
        <f>SUMIFS('Retail_state-wise'!$BI:$BI,'Retail_state-wise'!$B:$B,'MS_vis-a-vis Big 4_V2'!$B5)</f>
        <v>2.96</v>
      </c>
      <c r="O5" s="361">
        <f>IFERROR(N5/M5,"")</f>
        <v>7.1541909419725012E-3</v>
      </c>
      <c r="P5" s="678">
        <f>M5/$P$3</f>
        <v>34.478625000000001</v>
      </c>
      <c r="Q5" s="680">
        <f>SUMIFS('Retail_state-wise'!$BU:$BU,'Retail_state-wise'!$B:$B,'MS_vis-a-vis Big 4_V2'!$B5)</f>
        <v>0.44</v>
      </c>
      <c r="R5" s="356">
        <f>IFERROR(Q5/P5,"")</f>
        <v>1.2761529788383382E-2</v>
      </c>
      <c r="V5" s="15">
        <f>SUMIFS('District-wise_Big 4 sales comp.'!M:M,'District-wise_Big 4 sales comp.'!$F:$F,'MS_vis-a-vis Big 4_V2'!$B5)</f>
        <v>1092</v>
      </c>
      <c r="W5" s="15">
        <f>SUMIFS('District-wise_Big 4 sales comp.'!N:N,'District-wise_Big 4 sales comp.'!$F:$F,'MS_vis-a-vis Big 4_V2'!$B5)</f>
        <v>180</v>
      </c>
      <c r="X5" s="15">
        <f>SUMIFS('District-wise_Big 4 sales comp.'!O:O,'District-wise_Big 4 sales comp.'!$F:$F,'MS_vis-a-vis Big 4_V2'!$B5)</f>
        <v>1244</v>
      </c>
      <c r="Y5" s="15">
        <f>SUMIFS('District-wise_Big 4 sales comp.'!P:P,'District-wise_Big 4 sales comp.'!$F:$F,'MS_vis-a-vis Big 4_V2'!$B5)</f>
        <v>4826</v>
      </c>
      <c r="Z5" s="15">
        <f>SUM(V5:Y5)</f>
        <v>7342</v>
      </c>
      <c r="AA5" s="15">
        <f>Z5*12</f>
        <v>88104</v>
      </c>
    </row>
    <row r="6" spans="1:28">
      <c r="A6" s="49">
        <v>2</v>
      </c>
      <c r="B6" s="217" t="s">
        <v>344</v>
      </c>
      <c r="C6" s="218" t="s">
        <v>326</v>
      </c>
      <c r="D6" s="213" t="s">
        <v>488</v>
      </c>
      <c r="E6" s="219">
        <f>IFERROR('TMT market size'!S6+'TMT market size'!T6,"")</f>
        <v>590.20499999999993</v>
      </c>
      <c r="F6" s="215">
        <f>SUMIFS('District-wise_Big 4 sales comp.'!$L:$L,'District-wise_Big 4 sales comp.'!$F:$F,'MS_vis-a-vis Big 4_V2'!$B6)*$F$3</f>
        <v>26.28</v>
      </c>
      <c r="G6" s="216">
        <f>IFERROR(F6/E6,"")</f>
        <v>4.4526901669758819E-2</v>
      </c>
      <c r="H6" s="70">
        <f>SUMIFS('Retail_state-wise'!$D:$D,'Retail_state-wise'!$B:$B,'MS_vis-a-vis Big 4_V2'!$B6)</f>
        <v>0.75934000000000001</v>
      </c>
      <c r="I6" s="673">
        <f>IFERROR(H6/$F6,"")</f>
        <v>2.889421613394216E-2</v>
      </c>
      <c r="J6" s="70">
        <f>SUMIFS('Retail_state-wise'!$AG:$AG,'Retail_state-wise'!$B:$B,'MS_vis-a-vis Big 4_V2'!$B6)+SUMIFS('Retail_state-wise'!$AU:$AU,'Retail_state-wise'!$B:$B,'MS_vis-a-vis Big 4_V2'!$B6)</f>
        <v>0.52500000000000002</v>
      </c>
      <c r="K6" s="673">
        <f>IFERROR(J6/$F6,"")</f>
        <v>1.9977168949771688E-2</v>
      </c>
      <c r="M6" s="676">
        <f>IFERROR(E6-F6,"")</f>
        <v>563.92499999999995</v>
      </c>
      <c r="N6" s="676">
        <f>SUMIFS('Retail_state-wise'!$BI:$BI,'Retail_state-wise'!$B:$B,'MS_vis-a-vis Big 4_V2'!$B6)</f>
        <v>1.2250000000000001</v>
      </c>
      <c r="O6" s="361">
        <f>IFERROR(N6/M6,"")</f>
        <v>2.1722746819169219E-3</v>
      </c>
      <c r="P6" s="676">
        <f>M6/$P$3</f>
        <v>46.993749999999999</v>
      </c>
      <c r="Q6" s="681">
        <f>SUMIFS('Retail_state-wise'!$BU:$BU,'Retail_state-wise'!$B:$B,'MS_vis-a-vis Big 4_V2'!$B6)</f>
        <v>0.17499999999999999</v>
      </c>
      <c r="R6" s="356">
        <f>IFERROR(Q6/P6,"")</f>
        <v>3.7238994547147226E-3</v>
      </c>
      <c r="V6" s="15">
        <f>SUMIFS('District-wise_Big 4 sales comp.'!M:M,'District-wise_Big 4 sales comp.'!$F:$F,'MS_vis-a-vis Big 4_V2'!$B6)</f>
        <v>1715</v>
      </c>
      <c r="W6" s="15">
        <f>SUMIFS('District-wise_Big 4 sales comp.'!N:N,'District-wise_Big 4 sales comp.'!$F:$F,'MS_vis-a-vis Big 4_V2'!$B6)</f>
        <v>0</v>
      </c>
      <c r="X6" s="15">
        <f>SUMIFS('District-wise_Big 4 sales comp.'!O:O,'District-wise_Big 4 sales comp.'!$F:$F,'MS_vis-a-vis Big 4_V2'!$B6)</f>
        <v>110</v>
      </c>
      <c r="Y6" s="15">
        <f>SUMIFS('District-wise_Big 4 sales comp.'!P:P,'District-wise_Big 4 sales comp.'!$F:$F,'MS_vis-a-vis Big 4_V2'!$B6)</f>
        <v>365</v>
      </c>
      <c r="Z6" s="15">
        <f>SUM(V6:Y6)</f>
        <v>2190</v>
      </c>
      <c r="AA6" s="15">
        <f>Z6*12</f>
        <v>26280</v>
      </c>
    </row>
    <row r="7" spans="1:28">
      <c r="A7" s="49">
        <v>3</v>
      </c>
      <c r="B7" s="217" t="s">
        <v>341</v>
      </c>
      <c r="C7" s="218" t="s">
        <v>326</v>
      </c>
      <c r="D7" s="213" t="s">
        <v>488</v>
      </c>
      <c r="E7" s="219">
        <f>IFERROR('TMT market size'!S7+'TMT market size'!T7,"")</f>
        <v>515.7075000000001</v>
      </c>
      <c r="F7" s="215">
        <f>SUMIFS('District-wise_Big 4 sales comp.'!$L:$L,'District-wise_Big 4 sales comp.'!$F:$F,'MS_vis-a-vis Big 4_V2'!$B7)*$F$3</f>
        <v>34.44</v>
      </c>
      <c r="G7" s="216">
        <f>IFERROR(F7/E7,"")</f>
        <v>6.6782042145983905E-2</v>
      </c>
      <c r="H7" s="70">
        <f>SUMIFS('Retail_state-wise'!$D:$D,'Retail_state-wise'!$B:$B,'MS_vis-a-vis Big 4_V2'!$B7)</f>
        <v>6.0644099999999996</v>
      </c>
      <c r="I7" s="673">
        <f>IFERROR(H7/$F7,"")</f>
        <v>0.17608623693379791</v>
      </c>
      <c r="J7" s="70">
        <f>SUMIFS('Retail_state-wise'!$AG:$AG,'Retail_state-wise'!$B:$B,'MS_vis-a-vis Big 4_V2'!$B7)+SUMIFS('Retail_state-wise'!$AU:$AU,'Retail_state-wise'!$B:$B,'MS_vis-a-vis Big 4_V2'!$B7)</f>
        <v>3.8130000000000006</v>
      </c>
      <c r="K7" s="673">
        <f>IFERROR(J7/$F7,"")</f>
        <v>0.11071428571428574</v>
      </c>
      <c r="M7" s="676">
        <f>IFERROR(E7-F7,"")</f>
        <v>481.2675000000001</v>
      </c>
      <c r="N7" s="676">
        <f>SUMIFS('Retail_state-wise'!$BI:$BI,'Retail_state-wise'!$B:$B,'MS_vis-a-vis Big 4_V2'!$B7)</f>
        <v>3.0869999999999997</v>
      </c>
      <c r="O7" s="361">
        <f>IFERROR(N7/M7,"")</f>
        <v>6.4143122068288407E-3</v>
      </c>
      <c r="P7" s="676">
        <f>M7/$P$3</f>
        <v>40.105625000000011</v>
      </c>
      <c r="Q7" s="681">
        <f>SUMIFS('Retail_state-wise'!$BU:$BU,'Retail_state-wise'!$B:$B,'MS_vis-a-vis Big 4_V2'!$B7)</f>
        <v>0.7</v>
      </c>
      <c r="R7" s="356">
        <f>IFERROR(Q7/P7,"")</f>
        <v>1.7453910766881197E-2</v>
      </c>
      <c r="V7" s="15">
        <f>SUMIFS('District-wise_Big 4 sales comp.'!M:M,'District-wise_Big 4 sales comp.'!$F:$F,'MS_vis-a-vis Big 4_V2'!$B7)</f>
        <v>1320</v>
      </c>
      <c r="W7" s="15">
        <f>SUMIFS('District-wise_Big 4 sales comp.'!N:N,'District-wise_Big 4 sales comp.'!$F:$F,'MS_vis-a-vis Big 4_V2'!$B7)</f>
        <v>330</v>
      </c>
      <c r="X7" s="15">
        <f>SUMIFS('District-wise_Big 4 sales comp.'!O:O,'District-wise_Big 4 sales comp.'!$F:$F,'MS_vis-a-vis Big 4_V2'!$B7)</f>
        <v>290</v>
      </c>
      <c r="Y7" s="15">
        <f>SUMIFS('District-wise_Big 4 sales comp.'!P:P,'District-wise_Big 4 sales comp.'!$F:$F,'MS_vis-a-vis Big 4_V2'!$B7)</f>
        <v>930</v>
      </c>
      <c r="Z7" s="15">
        <f>SUM(V7:Y7)</f>
        <v>2870</v>
      </c>
      <c r="AA7" s="15">
        <f>Z7*12</f>
        <v>34440</v>
      </c>
    </row>
    <row r="8" spans="1:28">
      <c r="A8" s="49">
        <v>4</v>
      </c>
      <c r="B8" s="217" t="s">
        <v>340</v>
      </c>
      <c r="C8" s="218" t="s">
        <v>326</v>
      </c>
      <c r="D8" s="213" t="s">
        <v>488</v>
      </c>
      <c r="E8" s="219">
        <f>IFERROR('TMT market size'!S8+'TMT market size'!T8,"")</f>
        <v>1092</v>
      </c>
      <c r="F8" s="215">
        <f>SUMIFS('District-wise_Big 4 sales comp.'!$L:$L,'District-wise_Big 4 sales comp.'!$F:$F,'MS_vis-a-vis Big 4_V2'!$B8)*$F$3</f>
        <v>71.040000000000006</v>
      </c>
      <c r="G8" s="216">
        <f>IFERROR(F8/E8,"")</f>
        <v>6.5054945054945065E-2</v>
      </c>
      <c r="H8" s="70">
        <f>SUMIFS('Retail_state-wise'!$D:$D,'Retail_state-wise'!$B:$B,'MS_vis-a-vis Big 4_V2'!$B8)</f>
        <v>10.663680000000001</v>
      </c>
      <c r="I8" s="673">
        <f>IFERROR(H8/$F8,"")</f>
        <v>0.15010810810810812</v>
      </c>
      <c r="J8" s="70">
        <f>SUMIFS('Retail_state-wise'!$AG:$AG,'Retail_state-wise'!$B:$B,'MS_vis-a-vis Big 4_V2'!$B8)+SUMIFS('Retail_state-wise'!$AU:$AU,'Retail_state-wise'!$B:$B,'MS_vis-a-vis Big 4_V2'!$B8)</f>
        <v>3.1099999999999994</v>
      </c>
      <c r="K8" s="673">
        <f>IFERROR(J8/$F8,"")</f>
        <v>4.3778153153153143E-2</v>
      </c>
      <c r="M8" s="676">
        <f>IFERROR(E8-F8,"")</f>
        <v>1020.96</v>
      </c>
      <c r="N8" s="676">
        <f>SUMIFS('Retail_state-wise'!$BI:$BI,'Retail_state-wise'!$B:$B,'MS_vis-a-vis Big 4_V2'!$B8)</f>
        <v>12.440000000000001</v>
      </c>
      <c r="O8" s="361">
        <f>IFERROR(N8/M8,"")</f>
        <v>1.2184610562607742E-2</v>
      </c>
      <c r="P8" s="676">
        <f>M8/$P$3</f>
        <v>85.08</v>
      </c>
      <c r="Q8" s="681">
        <f>SUMIFS('Retail_state-wise'!$BU:$BU,'Retail_state-wise'!$B:$B,'MS_vis-a-vis Big 4_V2'!$B8)</f>
        <v>1.88</v>
      </c>
      <c r="R8" s="356">
        <f>IFERROR(Q8/P8,"")</f>
        <v>2.2096850023507288E-2</v>
      </c>
      <c r="V8" s="15">
        <f>SUMIFS('District-wise_Big 4 sales comp.'!M:M,'District-wise_Big 4 sales comp.'!$F:$F,'MS_vis-a-vis Big 4_V2'!$B8)</f>
        <v>2515</v>
      </c>
      <c r="W8" s="15">
        <f>SUMIFS('District-wise_Big 4 sales comp.'!N:N,'District-wise_Big 4 sales comp.'!$F:$F,'MS_vis-a-vis Big 4_V2'!$B8)</f>
        <v>0</v>
      </c>
      <c r="X8" s="15">
        <f>SUMIFS('District-wise_Big 4 sales comp.'!O:O,'District-wise_Big 4 sales comp.'!$F:$F,'MS_vis-a-vis Big 4_V2'!$B8)</f>
        <v>1095</v>
      </c>
      <c r="Y8" s="15">
        <f>SUMIFS('District-wise_Big 4 sales comp.'!P:P,'District-wise_Big 4 sales comp.'!$F:$F,'MS_vis-a-vis Big 4_V2'!$B8)</f>
        <v>2310</v>
      </c>
      <c r="Z8" s="15">
        <f>SUM(V8:Y8)</f>
        <v>5920</v>
      </c>
      <c r="AA8" s="15">
        <f>Z8*12</f>
        <v>71040</v>
      </c>
      <c r="AB8" s="124"/>
    </row>
    <row r="9" spans="1:28">
      <c r="A9" s="49">
        <v>5</v>
      </c>
      <c r="B9" s="217" t="s">
        <v>338</v>
      </c>
      <c r="C9" s="218" t="s">
        <v>326</v>
      </c>
      <c r="D9" s="213" t="s">
        <v>488</v>
      </c>
      <c r="E9" s="219">
        <f>IFERROR('TMT market size'!S9+'TMT market size'!T9,"")</f>
        <v>1323</v>
      </c>
      <c r="F9" s="215">
        <f>SUMIFS('District-wise_Big 4 sales comp.'!$L:$L,'District-wise_Big 4 sales comp.'!$F:$F,'MS_vis-a-vis Big 4_V2'!$B9)*$F$3</f>
        <v>139.26</v>
      </c>
      <c r="G9" s="216">
        <f>IFERROR(F9/E9,"")</f>
        <v>0.10526077097505668</v>
      </c>
      <c r="H9" s="70">
        <f>SUMIFS('Retail_state-wise'!$D:$D,'Retail_state-wise'!$B:$B,'MS_vis-a-vis Big 4_V2'!$B9)</f>
        <v>48.496061000000005</v>
      </c>
      <c r="I9" s="673">
        <f>IFERROR(H9/$F9,"")</f>
        <v>0.34824113887692093</v>
      </c>
      <c r="J9" s="70">
        <f>SUMIFS('Retail_state-wise'!$AG:$AG,'Retail_state-wise'!$B:$B,'MS_vis-a-vis Big 4_V2'!$B9)+SUMIFS('Retail_state-wise'!$AU:$AU,'Retail_state-wise'!$B:$B,'MS_vis-a-vis Big 4_V2'!$B9)</f>
        <v>51.620500000000007</v>
      </c>
      <c r="K9" s="673">
        <f>IFERROR(J9/$F9,"")</f>
        <v>0.37067715065345402</v>
      </c>
      <c r="M9" s="676">
        <f>IFERROR(E9-F9,"")</f>
        <v>1183.74</v>
      </c>
      <c r="N9" s="676">
        <f>SUMIFS('Retail_state-wise'!$BI:$BI,'Retail_state-wise'!$B:$B,'MS_vis-a-vis Big 4_V2'!$B9)</f>
        <v>19.1295</v>
      </c>
      <c r="O9" s="361">
        <f>IFERROR(N9/M9,"")</f>
        <v>1.6160220994475137E-2</v>
      </c>
      <c r="P9" s="676">
        <f>M9/$P$3</f>
        <v>98.644999999999996</v>
      </c>
      <c r="Q9" s="681">
        <f>SUMIFS('Retail_state-wise'!$BU:$BU,'Retail_state-wise'!$B:$B,'MS_vis-a-vis Big 4_V2'!$B9)</f>
        <v>7.02</v>
      </c>
      <c r="R9" s="356">
        <f>IFERROR(Q9/P9,"")</f>
        <v>7.1164275938973079E-2</v>
      </c>
      <c r="V9" s="15">
        <f>SUMIFS('District-wise_Big 4 sales comp.'!M:M,'District-wise_Big 4 sales comp.'!$F:$F,'MS_vis-a-vis Big 4_V2'!$B9)</f>
        <v>4100</v>
      </c>
      <c r="W9" s="15">
        <f>SUMIFS('District-wise_Big 4 sales comp.'!N:N,'District-wise_Big 4 sales comp.'!$F:$F,'MS_vis-a-vis Big 4_V2'!$B9)</f>
        <v>1675</v>
      </c>
      <c r="X9" s="15">
        <f>SUMIFS('District-wise_Big 4 sales comp.'!O:O,'District-wise_Big 4 sales comp.'!$F:$F,'MS_vis-a-vis Big 4_V2'!$B9)</f>
        <v>3500</v>
      </c>
      <c r="Y9" s="15">
        <f>SUMIFS('District-wise_Big 4 sales comp.'!P:P,'District-wise_Big 4 sales comp.'!$F:$F,'MS_vis-a-vis Big 4_V2'!$B9)</f>
        <v>2330</v>
      </c>
      <c r="Z9" s="15">
        <f>SUM(V9:Y9)</f>
        <v>11605</v>
      </c>
      <c r="AA9" s="15">
        <f>Z9*12</f>
        <v>139260</v>
      </c>
    </row>
    <row r="10" spans="1:28">
      <c r="A10" s="49">
        <v>6</v>
      </c>
      <c r="B10" s="217" t="s">
        <v>336</v>
      </c>
      <c r="C10" s="218" t="s">
        <v>326</v>
      </c>
      <c r="D10" s="213" t="s">
        <v>488</v>
      </c>
      <c r="E10" s="219">
        <f>IFERROR('TMT market size'!S10+'TMT market size'!T10,"")</f>
        <v>882</v>
      </c>
      <c r="F10" s="215">
        <f>SUMIFS('District-wise_Big 4 sales comp.'!$L:$L,'District-wise_Big 4 sales comp.'!$F:$F,'MS_vis-a-vis Big 4_V2'!$B10)*$F$3</f>
        <v>31.2</v>
      </c>
      <c r="G10" s="216">
        <f>IFERROR(F10/E10,"")</f>
        <v>3.5374149659863942E-2</v>
      </c>
      <c r="H10" s="70">
        <f>SUMIFS('Retail_state-wise'!$D:$D,'Retail_state-wise'!$B:$B,'MS_vis-a-vis Big 4_V2'!$B10)</f>
        <v>6.0041099999999998</v>
      </c>
      <c r="I10" s="673">
        <f>IFERROR(H10/$F10,"")</f>
        <v>0.19243942307692308</v>
      </c>
      <c r="J10" s="70">
        <f>SUMIFS('Retail_state-wise'!$AG:$AG,'Retail_state-wise'!$B:$B,'MS_vis-a-vis Big 4_V2'!$B10)+SUMIFS('Retail_state-wise'!$AU:$AU,'Retail_state-wise'!$B:$B,'MS_vis-a-vis Big 4_V2'!$B10)</f>
        <v>7.1679999999999993</v>
      </c>
      <c r="K10" s="673">
        <f>IFERROR(J10/$F10,"")</f>
        <v>0.22974358974358972</v>
      </c>
      <c r="M10" s="676">
        <f>IFERROR(E10-F10,"")</f>
        <v>850.8</v>
      </c>
      <c r="N10" s="676">
        <f>SUMIFS('Retail_state-wise'!$BI:$BI,'Retail_state-wise'!$B:$B,'MS_vis-a-vis Big 4_V2'!$B10)</f>
        <v>2.8319999999999999</v>
      </c>
      <c r="O10" s="361">
        <f>IFERROR(N10/M10,"")</f>
        <v>3.3286318758815234E-3</v>
      </c>
      <c r="P10" s="676">
        <f>M10/$P$3</f>
        <v>70.899999999999991</v>
      </c>
      <c r="Q10" s="681">
        <f>SUMIFS('Retail_state-wise'!$BU:$BU,'Retail_state-wise'!$B:$B,'MS_vis-a-vis Big 4_V2'!$B10)</f>
        <v>0.92800000000000005</v>
      </c>
      <c r="R10" s="356">
        <f>IFERROR(Q10/P10,"")</f>
        <v>1.3088857545839213E-2</v>
      </c>
      <c r="V10" s="15">
        <f>SUMIFS('District-wise_Big 4 sales comp.'!M:M,'District-wise_Big 4 sales comp.'!$F:$F,'MS_vis-a-vis Big 4_V2'!$B10)</f>
        <v>1800</v>
      </c>
      <c r="W10" s="15">
        <f>SUMIFS('District-wise_Big 4 sales comp.'!N:N,'District-wise_Big 4 sales comp.'!$F:$F,'MS_vis-a-vis Big 4_V2'!$B10)</f>
        <v>200</v>
      </c>
      <c r="X10" s="15">
        <f>SUMIFS('District-wise_Big 4 sales comp.'!O:O,'District-wise_Big 4 sales comp.'!$F:$F,'MS_vis-a-vis Big 4_V2'!$B10)</f>
        <v>400</v>
      </c>
      <c r="Y10" s="15">
        <f>SUMIFS('District-wise_Big 4 sales comp.'!P:P,'District-wise_Big 4 sales comp.'!$F:$F,'MS_vis-a-vis Big 4_V2'!$B10)</f>
        <v>200</v>
      </c>
      <c r="Z10" s="15">
        <f>SUM(V10:Y10)</f>
        <v>2600</v>
      </c>
      <c r="AA10" s="15">
        <f>Z10*12</f>
        <v>31200</v>
      </c>
    </row>
    <row r="11" spans="1:28">
      <c r="A11" s="49">
        <v>7</v>
      </c>
      <c r="B11" s="217" t="s">
        <v>307</v>
      </c>
      <c r="C11" s="218" t="s">
        <v>326</v>
      </c>
      <c r="D11" s="213" t="s">
        <v>488</v>
      </c>
      <c r="E11" s="219">
        <f>IFERROR('TMT market size'!S11+'TMT market size'!T11,"")</f>
        <v>2268</v>
      </c>
      <c r="F11" s="215">
        <f>SUMIFS('District-wise_Big 4 sales comp.'!$L:$L,'District-wise_Big 4 sales comp.'!$F:$F,'MS_vis-a-vis Big 4_V2'!$B11)*$F$3</f>
        <v>274.09199999999998</v>
      </c>
      <c r="G11" s="216">
        <f>IFERROR(F11/E11,"")</f>
        <v>0.12085185185185185</v>
      </c>
      <c r="H11" s="70">
        <f>SUMIFS('Retail_state-wise'!$D:$D,'Retail_state-wise'!$B:$B,'MS_vis-a-vis Big 4_V2'!$B11)</f>
        <v>51.01533899999999</v>
      </c>
      <c r="I11" s="673">
        <f>IFERROR(H11/$F11,"")</f>
        <v>0.18612487412985418</v>
      </c>
      <c r="J11" s="70">
        <f>SUMIFS('Retail_state-wise'!$AG:$AG,'Retail_state-wise'!$B:$B,'MS_vis-a-vis Big 4_V2'!$B11)+SUMIFS('Retail_state-wise'!$AU:$AU,'Retail_state-wise'!$B:$B,'MS_vis-a-vis Big 4_V2'!$B11)</f>
        <v>57.971500000000006</v>
      </c>
      <c r="K11" s="673">
        <f>IFERROR(J11/$F11,"")</f>
        <v>0.21150380164324392</v>
      </c>
      <c r="M11" s="676">
        <f>IFERROR(E11-F11,"")</f>
        <v>1993.9079999999999</v>
      </c>
      <c r="N11" s="676">
        <f>SUMIFS('Retail_state-wise'!$BI:$BI,'Retail_state-wise'!$B:$B,'MS_vis-a-vis Big 4_V2'!$B11)</f>
        <v>22.6785</v>
      </c>
      <c r="O11" s="361">
        <f>IFERROR(N11/M11,"")</f>
        <v>1.1373894883816104E-2</v>
      </c>
      <c r="P11" s="676">
        <f>M11/$P$3</f>
        <v>166.15899999999999</v>
      </c>
      <c r="Q11" s="681">
        <f>SUMIFS('Retail_state-wise'!$BU:$BU,'Retail_state-wise'!$B:$B,'MS_vis-a-vis Big 4_V2'!$B11)</f>
        <v>6.1550000000000002</v>
      </c>
      <c r="R11" s="356">
        <f>IFERROR(Q11/P11,"")</f>
        <v>3.7042832467696608E-2</v>
      </c>
      <c r="V11" s="15">
        <f>SUMIFS('District-wise_Big 4 sales comp.'!M:M,'District-wise_Big 4 sales comp.'!$F:$F,'MS_vis-a-vis Big 4_V2'!$B11)</f>
        <v>11949</v>
      </c>
      <c r="W11" s="15">
        <f>SUMIFS('District-wise_Big 4 sales comp.'!N:N,'District-wise_Big 4 sales comp.'!$F:$F,'MS_vis-a-vis Big 4_V2'!$B11)</f>
        <v>1869</v>
      </c>
      <c r="X11" s="15">
        <f>SUMIFS('District-wise_Big 4 sales comp.'!O:O,'District-wise_Big 4 sales comp.'!$F:$F,'MS_vis-a-vis Big 4_V2'!$B11)</f>
        <v>6449</v>
      </c>
      <c r="Y11" s="15">
        <f>SUMIFS('District-wise_Big 4 sales comp.'!P:P,'District-wise_Big 4 sales comp.'!$F:$F,'MS_vis-a-vis Big 4_V2'!$B11)</f>
        <v>2574</v>
      </c>
      <c r="Z11" s="15">
        <f>SUM(V11:Y11)</f>
        <v>22841</v>
      </c>
      <c r="AA11" s="15">
        <f>Z11*12</f>
        <v>274092</v>
      </c>
    </row>
    <row r="12" spans="1:28">
      <c r="A12" s="49"/>
      <c r="B12" s="217"/>
      <c r="C12" s="218"/>
      <c r="D12" s="120"/>
      <c r="E12" s="219"/>
      <c r="F12" s="220"/>
      <c r="G12" s="65"/>
      <c r="H12" s="65"/>
      <c r="I12" s="674"/>
      <c r="J12" s="65"/>
      <c r="K12" s="674"/>
      <c r="M12" s="676"/>
      <c r="N12" s="676">
        <f>SUMIFS('Retail_state-wise'!$BI:$BI,'Retail_state-wise'!$B:$B,'MS_vis-a-vis Big 4_V2'!$B12)</f>
        <v>0</v>
      </c>
      <c r="O12" s="361" t="str">
        <f>IFERROR(N12/M12,"")</f>
        <v/>
      </c>
      <c r="P12" s="676">
        <f>M12/$P$3</f>
        <v>0</v>
      </c>
      <c r="Q12" s="681">
        <f>SUMIFS('Retail_state-wise'!$BU:$BU,'Retail_state-wise'!$B:$B,'MS_vis-a-vis Big 4_V2'!$B12)</f>
        <v>0</v>
      </c>
      <c r="R12" s="356" t="str">
        <f>IFERROR(Q12/P12,"")</f>
        <v/>
      </c>
      <c r="V12" s="15"/>
      <c r="W12" s="15"/>
      <c r="X12" s="15"/>
      <c r="Y12" s="15"/>
      <c r="Z12" s="15"/>
      <c r="AA12" s="129"/>
    </row>
    <row r="13" spans="1:28">
      <c r="A13" s="49">
        <v>8</v>
      </c>
      <c r="B13" s="217" t="s">
        <v>346</v>
      </c>
      <c r="C13" s="218" t="s">
        <v>328</v>
      </c>
      <c r="D13" s="213" t="s">
        <v>488</v>
      </c>
      <c r="E13" s="219">
        <f>IFERROR('TMT market size'!S13+'TMT market size'!T13,"")</f>
        <v>819</v>
      </c>
      <c r="F13" s="215">
        <f>SUMIFS('District-wise_Big 4 sales comp.'!$L:$L,'District-wise_Big 4 sales comp.'!$F:$F,'MS_vis-a-vis Big 4_V2'!$B13)*$F$3</f>
        <v>7.98</v>
      </c>
      <c r="G13" s="216">
        <f>IFERROR(F13/E13,"")</f>
        <v>9.743589743589744E-3</v>
      </c>
      <c r="H13" s="70">
        <f>SUMIFS('Retail_state-wise'!$D:$D,'Retail_state-wise'!$B:$B,'MS_vis-a-vis Big 4_V2'!$B13)</f>
        <v>0</v>
      </c>
      <c r="I13" s="673">
        <f>IFERROR(H13/$F13,"")</f>
        <v>0</v>
      </c>
      <c r="J13" s="70">
        <f>SUMIFS('Retail_state-wise'!$AG:$AG,'Retail_state-wise'!$B:$B,'MS_vis-a-vis Big 4_V2'!$B13)+SUMIFS('Retail_state-wise'!$AU:$AU,'Retail_state-wise'!$B:$B,'MS_vis-a-vis Big 4_V2'!$B13)</f>
        <v>0</v>
      </c>
      <c r="K13" s="673">
        <f>IFERROR(J13/$F13,"")</f>
        <v>0</v>
      </c>
      <c r="M13" s="676">
        <f>IFERROR(E13-F13,"")</f>
        <v>811.02</v>
      </c>
      <c r="N13" s="676">
        <f>SUMIFS('Retail_state-wise'!$BI:$BI,'Retail_state-wise'!$B:$B,'MS_vis-a-vis Big 4_V2'!$B13)</f>
        <v>5.45</v>
      </c>
      <c r="O13" s="361">
        <f>IFERROR(N13/M13,"")</f>
        <v>6.719932923972282E-3</v>
      </c>
      <c r="P13" s="676">
        <f>M13/$P$3</f>
        <v>67.584999999999994</v>
      </c>
      <c r="Q13" s="681">
        <f>SUMIFS('Retail_state-wise'!$BU:$BU,'Retail_state-wise'!$B:$B,'MS_vis-a-vis Big 4_V2'!$B13)</f>
        <v>0.8</v>
      </c>
      <c r="R13" s="356">
        <f>IFERROR(Q13/P13,"")</f>
        <v>1.1836946067914481E-2</v>
      </c>
      <c r="V13" s="15">
        <f>SUMIFS('District-wise_Big 4 sales comp.'!M:M,'District-wise_Big 4 sales comp.'!$F:$F,'MS_vis-a-vis Big 4_V2'!$B13)</f>
        <v>235</v>
      </c>
      <c r="W13" s="15">
        <f>SUMIFS('District-wise_Big 4 sales comp.'!N:N,'District-wise_Big 4 sales comp.'!$F:$F,'MS_vis-a-vis Big 4_V2'!$B13)</f>
        <v>0</v>
      </c>
      <c r="X13" s="15">
        <f>SUMIFS('District-wise_Big 4 sales comp.'!O:O,'District-wise_Big 4 sales comp.'!$F:$F,'MS_vis-a-vis Big 4_V2'!$B13)</f>
        <v>360</v>
      </c>
      <c r="Y13" s="15">
        <f>SUMIFS('District-wise_Big 4 sales comp.'!P:P,'District-wise_Big 4 sales comp.'!$F:$F,'MS_vis-a-vis Big 4_V2'!$B13)</f>
        <v>70</v>
      </c>
      <c r="Z13" s="15">
        <f>SUM(V13:Y13)</f>
        <v>665</v>
      </c>
      <c r="AA13" s="15">
        <f>Z13*12</f>
        <v>7980</v>
      </c>
    </row>
    <row r="14" spans="1:28">
      <c r="A14" s="49">
        <v>9</v>
      </c>
      <c r="B14" s="217" t="s">
        <v>349</v>
      </c>
      <c r="C14" s="218" t="s">
        <v>328</v>
      </c>
      <c r="D14" s="213" t="s">
        <v>488</v>
      </c>
      <c r="E14" s="219">
        <f>IFERROR('TMT market size'!S14+'TMT market size'!T14,"")</f>
        <v>1512</v>
      </c>
      <c r="F14" s="215">
        <f>SUMIFS('District-wise_Big 4 sales comp.'!$L:$L,'District-wise_Big 4 sales comp.'!$F:$F,'MS_vis-a-vis Big 4_V2'!$B14)*$F$3</f>
        <v>53.82</v>
      </c>
      <c r="G14" s="216">
        <f>IFERROR(F14/E14,"")</f>
        <v>3.5595238095238096E-2</v>
      </c>
      <c r="H14" s="70">
        <f>SUMIFS('Retail_state-wise'!$D:$D,'Retail_state-wise'!$B:$B,'MS_vis-a-vis Big 4_V2'!$B14)</f>
        <v>12.424934999999998</v>
      </c>
      <c r="I14" s="673">
        <f>IFERROR(H14/$F14,"")</f>
        <v>0.23086092530657745</v>
      </c>
      <c r="J14" s="70">
        <f>SUMIFS('Retail_state-wise'!$AG:$AG,'Retail_state-wise'!$B:$B,'MS_vis-a-vis Big 4_V2'!$B14)+SUMIFS('Retail_state-wise'!$AU:$AU,'Retail_state-wise'!$B:$B,'MS_vis-a-vis Big 4_V2'!$B14)</f>
        <v>9.7639999999999993</v>
      </c>
      <c r="K14" s="673">
        <f>IFERROR(J14/$F14,"")</f>
        <v>0.18141954663693793</v>
      </c>
      <c r="M14" s="676">
        <f>IFERROR(E14-F14,"")</f>
        <v>1458.18</v>
      </c>
      <c r="N14" s="676">
        <f>SUMIFS('Retail_state-wise'!$BI:$BI,'Retail_state-wise'!$B:$B,'MS_vis-a-vis Big 4_V2'!$B14)</f>
        <v>11.386000000000001</v>
      </c>
      <c r="O14" s="361">
        <f>IFERROR(N14/M14,"")</f>
        <v>7.8083638508277447E-3</v>
      </c>
      <c r="P14" s="676">
        <f>M14/$P$3</f>
        <v>121.515</v>
      </c>
      <c r="Q14" s="681">
        <f>SUMIFS('Retail_state-wise'!$BU:$BU,'Retail_state-wise'!$B:$B,'MS_vis-a-vis Big 4_V2'!$B14)</f>
        <v>2.2400000000000002</v>
      </c>
      <c r="R14" s="356">
        <f>IFERROR(Q14/P14,"")</f>
        <v>1.843393819693042E-2</v>
      </c>
      <c r="V14" s="15">
        <f>SUMIFS('District-wise_Big 4 sales comp.'!M:M,'District-wise_Big 4 sales comp.'!$F:$F,'MS_vis-a-vis Big 4_V2'!$B14)</f>
        <v>2090</v>
      </c>
      <c r="W14" s="15">
        <f>SUMIFS('District-wise_Big 4 sales comp.'!N:N,'District-wise_Big 4 sales comp.'!$F:$F,'MS_vis-a-vis Big 4_V2'!$B14)</f>
        <v>500</v>
      </c>
      <c r="X14" s="15">
        <f>SUMIFS('District-wise_Big 4 sales comp.'!O:O,'District-wise_Big 4 sales comp.'!$F:$F,'MS_vis-a-vis Big 4_V2'!$B14)</f>
        <v>1560</v>
      </c>
      <c r="Y14" s="15">
        <f>SUMIFS('District-wise_Big 4 sales comp.'!P:P,'District-wise_Big 4 sales comp.'!$F:$F,'MS_vis-a-vis Big 4_V2'!$B14)</f>
        <v>335</v>
      </c>
      <c r="Z14" s="15">
        <f>SUM(V14:Y14)</f>
        <v>4485</v>
      </c>
      <c r="AA14" s="15">
        <f>Z14*12</f>
        <v>53820</v>
      </c>
    </row>
    <row r="15" spans="1:28">
      <c r="A15" s="49"/>
      <c r="B15" s="217"/>
      <c r="C15" s="218"/>
      <c r="D15" s="120"/>
      <c r="E15" s="219"/>
      <c r="F15" s="220"/>
      <c r="G15" s="65"/>
      <c r="H15" s="65"/>
      <c r="I15" s="674"/>
      <c r="J15" s="65"/>
      <c r="K15" s="674"/>
      <c r="M15" s="676"/>
      <c r="N15" s="676">
        <f>SUMIFS('Retail_state-wise'!$BI:$BI,'Retail_state-wise'!$B:$B,'MS_vis-a-vis Big 4_V2'!$B15)</f>
        <v>0</v>
      </c>
      <c r="O15" s="361" t="str">
        <f>IFERROR(N15/M15,"")</f>
        <v/>
      </c>
      <c r="P15" s="676">
        <f>M15/$P$3</f>
        <v>0</v>
      </c>
      <c r="Q15" s="681">
        <f>SUMIFS('Retail_state-wise'!$BU:$BU,'Retail_state-wise'!$B:$B,'MS_vis-a-vis Big 4_V2'!$B15)</f>
        <v>0</v>
      </c>
      <c r="R15" s="356" t="str">
        <f>IFERROR(Q15/P15,"")</f>
        <v/>
      </c>
      <c r="V15" s="15"/>
      <c r="W15" s="15"/>
      <c r="X15" s="15"/>
      <c r="Y15" s="15"/>
      <c r="Z15" s="15"/>
      <c r="AA15" s="129"/>
    </row>
    <row r="16" spans="1:28">
      <c r="A16" s="49">
        <v>10</v>
      </c>
      <c r="B16" s="217" t="s">
        <v>348</v>
      </c>
      <c r="C16" s="218" t="s">
        <v>328</v>
      </c>
      <c r="D16" s="213" t="s">
        <v>488</v>
      </c>
      <c r="E16" s="219">
        <f>IFERROR('TMT market size'!S16+'TMT market size'!T16,"")</f>
        <v>1134</v>
      </c>
      <c r="F16" s="215">
        <f>SUMIFS('District-wise_Big 4 sales comp.'!$L:$L,'District-wise_Big 4 sales comp.'!$F:$F,'MS_vis-a-vis Big 4_V2'!$B16)*$F$3</f>
        <v>551.88</v>
      </c>
      <c r="G16" s="216">
        <f>IFERROR(F16/E16,"")</f>
        <v>0.48666666666666664</v>
      </c>
      <c r="H16" s="70">
        <f>SUMIFS('Retail_state-wise'!$D:$D,'Retail_state-wise'!$B:$B,'MS_vis-a-vis Big 4_V2'!$B16)</f>
        <v>9.0684150000000017</v>
      </c>
      <c r="I16" s="673">
        <f>IFERROR(H16/$F16,"")</f>
        <v>1.6431860186997178E-2</v>
      </c>
      <c r="J16" s="70">
        <f>SUMIFS('Retail_state-wise'!$AG:$AG,'Retail_state-wise'!$B:$B,'MS_vis-a-vis Big 4_V2'!$B16)+SUMIFS('Retail_state-wise'!$AU:$AU,'Retail_state-wise'!$B:$B,'MS_vis-a-vis Big 4_V2'!$B16)</f>
        <v>10.106</v>
      </c>
      <c r="K16" s="673">
        <f>IFERROR(J16/$F16,"")</f>
        <v>1.831195187359571E-2</v>
      </c>
      <c r="M16" s="676">
        <f>IFERROR(E16-F16,"")</f>
        <v>582.12</v>
      </c>
      <c r="N16" s="676">
        <f>SUMIFS('Retail_state-wise'!$BI:$BI,'Retail_state-wise'!$B:$B,'MS_vis-a-vis Big 4_V2'!$B16)</f>
        <v>10.794</v>
      </c>
      <c r="O16" s="361">
        <f>IFERROR(N16/M16,"")</f>
        <v>1.8542568542568545E-2</v>
      </c>
      <c r="P16" s="676">
        <f>M16/$P$3</f>
        <v>48.51</v>
      </c>
      <c r="Q16" s="681">
        <f>SUMIFS('Retail_state-wise'!$BU:$BU,'Retail_state-wise'!$B:$B,'MS_vis-a-vis Big 4_V2'!$B16)</f>
        <v>1.86</v>
      </c>
      <c r="R16" s="356">
        <f>IFERROR(Q16/P16,"")</f>
        <v>3.8342609771181202E-2</v>
      </c>
      <c r="V16" s="15">
        <f>SUMIFS('District-wise_Big 4 sales comp.'!M:M,'District-wise_Big 4 sales comp.'!$F:$F,'MS_vis-a-vis Big 4_V2'!$B16)</f>
        <v>18210</v>
      </c>
      <c r="W16" s="15">
        <f>SUMIFS('District-wise_Big 4 sales comp.'!N:N,'District-wise_Big 4 sales comp.'!$F:$F,'MS_vis-a-vis Big 4_V2'!$B16)</f>
        <v>2190</v>
      </c>
      <c r="X16" s="15">
        <f>SUMIFS('District-wise_Big 4 sales comp.'!O:O,'District-wise_Big 4 sales comp.'!$F:$F,'MS_vis-a-vis Big 4_V2'!$B16)</f>
        <v>16670</v>
      </c>
      <c r="Y16" s="15">
        <f>SUMIFS('District-wise_Big 4 sales comp.'!P:P,'District-wise_Big 4 sales comp.'!$F:$F,'MS_vis-a-vis Big 4_V2'!$B16)</f>
        <v>8920</v>
      </c>
      <c r="Z16" s="15">
        <f>SUM(V16:Y16)</f>
        <v>45990</v>
      </c>
      <c r="AA16" s="15">
        <f>Z16*12</f>
        <v>551880</v>
      </c>
    </row>
    <row r="17" spans="1:27">
      <c r="A17" s="49">
        <v>11</v>
      </c>
      <c r="B17" s="217" t="s">
        <v>355</v>
      </c>
      <c r="C17" s="218" t="s">
        <v>327</v>
      </c>
      <c r="D17" s="213" t="s">
        <v>488</v>
      </c>
      <c r="E17" s="219">
        <f>IFERROR('TMT market size'!S17+'TMT market size'!T17,"")</f>
        <v>1386</v>
      </c>
      <c r="F17" s="215">
        <f>SUMIFS('District-wise_Big 4 sales comp.'!$L:$L,'District-wise_Big 4 sales comp.'!$F:$F,'MS_vis-a-vis Big 4_V2'!$B17)*$F$3</f>
        <v>334.464</v>
      </c>
      <c r="G17" s="216">
        <f>IFERROR(F17/E17,"")</f>
        <v>0.24131601731601732</v>
      </c>
      <c r="H17" s="70">
        <f>SUMIFS('Retail_state-wise'!$D:$D,'Retail_state-wise'!$B:$B,'MS_vis-a-vis Big 4_V2'!$B17)</f>
        <v>2.6197049999999997</v>
      </c>
      <c r="I17" s="673">
        <f>IFERROR(H17/$F17,"")</f>
        <v>7.8325470005740517E-3</v>
      </c>
      <c r="J17" s="70">
        <f>SUMIFS('Retail_state-wise'!$AG:$AG,'Retail_state-wise'!$B:$B,'MS_vis-a-vis Big 4_V2'!$B17)+SUMIFS('Retail_state-wise'!$AU:$AU,'Retail_state-wise'!$B:$B,'MS_vis-a-vis Big 4_V2'!$B17)</f>
        <v>20.100000000000001</v>
      </c>
      <c r="K17" s="673">
        <f>IFERROR(J17/$F17,"")</f>
        <v>6.0096153846153848E-2</v>
      </c>
      <c r="M17" s="676">
        <f>IFERROR(E17-F17,"")</f>
        <v>1051.5360000000001</v>
      </c>
      <c r="N17" s="676">
        <f>SUMIFS('Retail_state-wise'!$BI:$BI,'Retail_state-wise'!$B:$B,'MS_vis-a-vis Big 4_V2'!$B17)</f>
        <v>0</v>
      </c>
      <c r="O17" s="361">
        <f>IFERROR(N17/M17,"")</f>
        <v>0</v>
      </c>
      <c r="P17" s="676">
        <f>M17/$P$3</f>
        <v>87.628</v>
      </c>
      <c r="Q17" s="681">
        <f>SUMIFS('Retail_state-wise'!$BU:$BU,'Retail_state-wise'!$B:$B,'MS_vis-a-vis Big 4_V2'!$B17)</f>
        <v>0</v>
      </c>
      <c r="R17" s="356">
        <f>IFERROR(Q17/P17,"")</f>
        <v>0</v>
      </c>
      <c r="V17" s="15">
        <f>SUMIFS('District-wise_Big 4 sales comp.'!M:M,'District-wise_Big 4 sales comp.'!$F:$F,'MS_vis-a-vis Big 4_V2'!$B17)</f>
        <v>12275</v>
      </c>
      <c r="W17" s="15">
        <f>SUMIFS('District-wise_Big 4 sales comp.'!N:N,'District-wise_Big 4 sales comp.'!$F:$F,'MS_vis-a-vis Big 4_V2'!$B17)</f>
        <v>1472</v>
      </c>
      <c r="X17" s="15">
        <f>SUMIFS('District-wise_Big 4 sales comp.'!O:O,'District-wise_Big 4 sales comp.'!$F:$F,'MS_vis-a-vis Big 4_V2'!$B17)</f>
        <v>7040</v>
      </c>
      <c r="Y17" s="15">
        <f>SUMIFS('District-wise_Big 4 sales comp.'!P:P,'District-wise_Big 4 sales comp.'!$F:$F,'MS_vis-a-vis Big 4_V2'!$B17)</f>
        <v>7085</v>
      </c>
      <c r="Z17" s="15">
        <f>SUM(V17:Y17)</f>
        <v>27872</v>
      </c>
      <c r="AA17" s="15">
        <f>Z17*12</f>
        <v>334464</v>
      </c>
    </row>
    <row r="18" spans="1:27">
      <c r="A18" s="49">
        <v>12</v>
      </c>
      <c r="B18" s="217" t="s">
        <v>353</v>
      </c>
      <c r="C18" s="218" t="s">
        <v>327</v>
      </c>
      <c r="D18" s="213" t="s">
        <v>488</v>
      </c>
      <c r="E18" s="219">
        <f>IFERROR('TMT market size'!S18+'TMT market size'!T18,"")</f>
        <v>1470</v>
      </c>
      <c r="F18" s="215">
        <f>SUMIFS('District-wise_Big 4 sales comp.'!$L:$L,'District-wise_Big 4 sales comp.'!$F:$F,'MS_vis-a-vis Big 4_V2'!$B18)*$F$3</f>
        <v>403.08</v>
      </c>
      <c r="G18" s="216">
        <f>IFERROR(F18/E18,"")</f>
        <v>0.27420408163265303</v>
      </c>
      <c r="H18" s="70">
        <f>SUMIFS('Retail_state-wise'!$D:$D,'Retail_state-wise'!$B:$B,'MS_vis-a-vis Big 4_V2'!$B18)</f>
        <v>4.3306949999999995</v>
      </c>
      <c r="I18" s="673">
        <f>IFERROR(H18/$F18,"")</f>
        <v>1.074400863352188E-2</v>
      </c>
      <c r="J18" s="70">
        <f>SUMIFS('Retail_state-wise'!$AG:$AG,'Retail_state-wise'!$B:$B,'MS_vis-a-vis Big 4_V2'!$B18)+SUMIFS('Retail_state-wise'!$AU:$AU,'Retail_state-wise'!$B:$B,'MS_vis-a-vis Big 4_V2'!$B18)</f>
        <v>34.200000000000003</v>
      </c>
      <c r="K18" s="673">
        <f>IFERROR(J18/$F18,"")</f>
        <v>8.4846680559690399E-2</v>
      </c>
      <c r="M18" s="676">
        <f>IFERROR(E18-F18,"")</f>
        <v>1066.92</v>
      </c>
      <c r="N18" s="676">
        <f>SUMIFS('Retail_state-wise'!$BI:$BI,'Retail_state-wise'!$B:$B,'MS_vis-a-vis Big 4_V2'!$B18)</f>
        <v>0</v>
      </c>
      <c r="O18" s="361">
        <f>IFERROR(N18/M18,"")</f>
        <v>0</v>
      </c>
      <c r="P18" s="676">
        <f>M18/$P$3</f>
        <v>88.910000000000011</v>
      </c>
      <c r="Q18" s="681">
        <f>SUMIFS('Retail_state-wise'!$BU:$BU,'Retail_state-wise'!$B:$B,'MS_vis-a-vis Big 4_V2'!$B18)</f>
        <v>0</v>
      </c>
      <c r="R18" s="356">
        <f>IFERROR(Q18/P18,"")</f>
        <v>0</v>
      </c>
      <c r="V18" s="15">
        <f>SUMIFS('District-wise_Big 4 sales comp.'!M:M,'District-wise_Big 4 sales comp.'!$F:$F,'MS_vis-a-vis Big 4_V2'!$B18)</f>
        <v>22300</v>
      </c>
      <c r="W18" s="15">
        <f>SUMIFS('District-wise_Big 4 sales comp.'!N:N,'District-wise_Big 4 sales comp.'!$F:$F,'MS_vis-a-vis Big 4_V2'!$B18)</f>
        <v>2805</v>
      </c>
      <c r="X18" s="15">
        <f>SUMIFS('District-wise_Big 4 sales comp.'!O:O,'District-wise_Big 4 sales comp.'!$F:$F,'MS_vis-a-vis Big 4_V2'!$B18)</f>
        <v>2975</v>
      </c>
      <c r="Y18" s="15">
        <f>SUMIFS('District-wise_Big 4 sales comp.'!P:P,'District-wise_Big 4 sales comp.'!$F:$F,'MS_vis-a-vis Big 4_V2'!$B18)</f>
        <v>5510</v>
      </c>
      <c r="Z18" s="15">
        <f>SUM(V18:Y18)</f>
        <v>33590</v>
      </c>
      <c r="AA18" s="15">
        <f>Z18*12</f>
        <v>403080</v>
      </c>
    </row>
    <row r="19" spans="1:27">
      <c r="A19" s="49">
        <v>13</v>
      </c>
      <c r="B19" s="217" t="s">
        <v>352</v>
      </c>
      <c r="C19" s="218" t="s">
        <v>327</v>
      </c>
      <c r="D19" s="213" t="s">
        <v>488</v>
      </c>
      <c r="E19" s="219">
        <f>IFERROR('TMT market size'!S19+'TMT market size'!T19,"")</f>
        <v>614.25</v>
      </c>
      <c r="F19" s="215">
        <f>SUMIFS('District-wise_Big 4 sales comp.'!$L:$L,'District-wise_Big 4 sales comp.'!$F:$F,'MS_vis-a-vis Big 4_V2'!$B19)*$F$3</f>
        <v>265.2</v>
      </c>
      <c r="G19" s="216">
        <f>IFERROR(F19/E19,"")</f>
        <v>0.43174603174603171</v>
      </c>
      <c r="H19" s="70">
        <f>SUMIFS('Retail_state-wise'!$D:$D,'Retail_state-wise'!$B:$B,'MS_vis-a-vis Big 4_V2'!$B19)</f>
        <v>1.9037550000000001</v>
      </c>
      <c r="I19" s="673">
        <f>IFERROR(H19/$F19,"")</f>
        <v>7.1785633484162904E-3</v>
      </c>
      <c r="J19" s="70">
        <f>SUMIFS('Retail_state-wise'!$AG:$AG,'Retail_state-wise'!$B:$B,'MS_vis-a-vis Big 4_V2'!$B19)+SUMIFS('Retail_state-wise'!$AU:$AU,'Retail_state-wise'!$B:$B,'MS_vis-a-vis Big 4_V2'!$B19)</f>
        <v>19.000000000000004</v>
      </c>
      <c r="K19" s="673">
        <f>IFERROR(J19/$F19,"")</f>
        <v>7.1644042232277549E-2</v>
      </c>
      <c r="M19" s="676">
        <f>IFERROR(E19-F19,"")</f>
        <v>349.05</v>
      </c>
      <c r="N19" s="676">
        <f>SUMIFS('Retail_state-wise'!$BI:$BI,'Retail_state-wise'!$B:$B,'MS_vis-a-vis Big 4_V2'!$B19)</f>
        <v>0</v>
      </c>
      <c r="O19" s="361">
        <f>IFERROR(N19/M19,"")</f>
        <v>0</v>
      </c>
      <c r="P19" s="676">
        <f>M19/$P$3</f>
        <v>29.087500000000002</v>
      </c>
      <c r="Q19" s="681">
        <f>SUMIFS('Retail_state-wise'!$BU:$BU,'Retail_state-wise'!$B:$B,'MS_vis-a-vis Big 4_V2'!$B19)</f>
        <v>0</v>
      </c>
      <c r="R19" s="356">
        <f>IFERROR(Q19/P19,"")</f>
        <v>0</v>
      </c>
      <c r="V19" s="15">
        <f>SUMIFS('District-wise_Big 4 sales comp.'!M:M,'District-wise_Big 4 sales comp.'!$F:$F,'MS_vis-a-vis Big 4_V2'!$B19)</f>
        <v>12700</v>
      </c>
      <c r="W19" s="15">
        <f>SUMIFS('District-wise_Big 4 sales comp.'!N:N,'District-wise_Big 4 sales comp.'!$F:$F,'MS_vis-a-vis Big 4_V2'!$B19)</f>
        <v>0</v>
      </c>
      <c r="X19" s="15">
        <f>SUMIFS('District-wise_Big 4 sales comp.'!O:O,'District-wise_Big 4 sales comp.'!$F:$F,'MS_vis-a-vis Big 4_V2'!$B19)</f>
        <v>7150</v>
      </c>
      <c r="Y19" s="15">
        <f>SUMIFS('District-wise_Big 4 sales comp.'!P:P,'District-wise_Big 4 sales comp.'!$F:$F,'MS_vis-a-vis Big 4_V2'!$B19)</f>
        <v>2250</v>
      </c>
      <c r="Z19" s="15">
        <f>SUM(V19:Y19)</f>
        <v>22100</v>
      </c>
      <c r="AA19" s="15">
        <f>Z19*12</f>
        <v>265200</v>
      </c>
    </row>
    <row r="20" spans="1:27">
      <c r="A20" s="221">
        <v>14</v>
      </c>
      <c r="B20" s="222" t="s">
        <v>361</v>
      </c>
      <c r="C20" s="223" t="s">
        <v>327</v>
      </c>
      <c r="D20" s="224" t="s">
        <v>488</v>
      </c>
      <c r="E20" s="225">
        <f>IFERROR('TMT market size'!S20+'TMT market size'!T20,"")</f>
        <v>525</v>
      </c>
      <c r="F20" s="226">
        <v>126</v>
      </c>
      <c r="G20" s="227">
        <f>IFERROR(F20/E20,"")</f>
        <v>0.24</v>
      </c>
      <c r="H20" s="228">
        <f>SUMIFS('Retail_state-wise'!$D:$D,'Retail_state-wise'!$B:$B,'MS_vis-a-vis Big 4_V2'!$B20)</f>
        <v>0</v>
      </c>
      <c r="I20" s="675">
        <f>IFERROR(H20/F20,"")</f>
        <v>0</v>
      </c>
      <c r="J20" s="228">
        <f>SUMIFS('Retail_state-wise'!$AG:$AG,'Retail_state-wise'!$B:$B,'MS_vis-a-vis Big 4_V2'!$B20)+SUMIFS('Retail_state-wise'!$AU:$AU,'Retail_state-wise'!$B:$B,'MS_vis-a-vis Big 4_V2'!$B20)</f>
        <v>3.7</v>
      </c>
      <c r="K20" s="675">
        <f>IFERROR(J20/$F20,"")</f>
        <v>2.9365079365079365E-2</v>
      </c>
      <c r="M20" s="676">
        <f>IFERROR(E20-F20,"")</f>
        <v>399</v>
      </c>
      <c r="N20" s="676">
        <f>SUMIFS('Retail_state-wise'!$BI:$BI,'Retail_state-wise'!$B:$B,'MS_vis-a-vis Big 4_V2'!$B20)</f>
        <v>0</v>
      </c>
      <c r="O20" s="361">
        <f>IFERROR(N20/M20,"")</f>
        <v>0</v>
      </c>
      <c r="P20" s="676">
        <f>M20/$P$3</f>
        <v>33.25</v>
      </c>
      <c r="Q20" s="681">
        <f>SUMIFS('Retail_state-wise'!$BU:$BU,'Retail_state-wise'!$B:$B,'MS_vis-a-vis Big 4_V2'!$B20)</f>
        <v>0</v>
      </c>
      <c r="R20" s="356">
        <f>IFERROR(Q20/P20,"")</f>
        <v>0</v>
      </c>
      <c r="V20" s="15">
        <v>6000</v>
      </c>
      <c r="W20" s="15">
        <v>1000</v>
      </c>
      <c r="X20" s="15">
        <v>3000</v>
      </c>
      <c r="Y20" s="15">
        <v>500</v>
      </c>
      <c r="Z20" s="15">
        <f>SUM(V20:Y20)</f>
        <v>10500</v>
      </c>
      <c r="AA20" s="15">
        <f>Z20*12</f>
        <v>126000</v>
      </c>
    </row>
    <row r="21" spans="1:27">
      <c r="A21" s="49"/>
      <c r="B21" s="217"/>
      <c r="C21" s="218"/>
      <c r="D21" s="120"/>
      <c r="E21" s="219"/>
      <c r="F21" s="220"/>
      <c r="G21" s="65"/>
      <c r="H21" s="65"/>
      <c r="I21" s="674"/>
      <c r="J21" s="65"/>
      <c r="K21" s="674"/>
      <c r="M21" s="676"/>
      <c r="N21" s="676">
        <f>SUMIFS('Retail_state-wise'!$BI:$BI,'Retail_state-wise'!$B:$B,'MS_vis-a-vis Big 4_V2'!$B21)</f>
        <v>0</v>
      </c>
      <c r="O21" s="361" t="str">
        <f>IFERROR(N21/M21,"")</f>
        <v/>
      </c>
      <c r="P21" s="676">
        <f>M21/$P$3</f>
        <v>0</v>
      </c>
      <c r="Q21" s="681">
        <f>SUMIFS('Retail_state-wise'!$BU:$BU,'Retail_state-wise'!$B:$B,'MS_vis-a-vis Big 4_V2'!$B21)</f>
        <v>0</v>
      </c>
      <c r="R21" s="356" t="str">
        <f>IFERROR(Q21/P21,"")</f>
        <v/>
      </c>
      <c r="V21" s="15"/>
      <c r="W21" s="15"/>
      <c r="X21" s="15"/>
      <c r="Y21" s="15"/>
      <c r="Z21" s="15"/>
      <c r="AA21" s="129"/>
    </row>
    <row r="22" spans="1:27">
      <c r="A22" s="49">
        <v>15</v>
      </c>
      <c r="B22" s="217" t="s">
        <v>334</v>
      </c>
      <c r="C22" s="218" t="s">
        <v>326</v>
      </c>
      <c r="D22" s="213" t="s">
        <v>488</v>
      </c>
      <c r="E22" s="219">
        <f>IFERROR('TMT market size'!S22+'TMT market size'!T22,"")</f>
        <v>1774.5</v>
      </c>
      <c r="F22" s="215">
        <f>SUMIFS('District-wise_Big 4 sales comp.'!$L:$L,'District-wise_Big 4 sales comp.'!$F:$F,'MS_vis-a-vis Big 4_V2'!$B22)*$F$3</f>
        <v>460.8</v>
      </c>
      <c r="G22" s="216">
        <f>IFERROR(F22/E22,"")</f>
        <v>0.25967878275570583</v>
      </c>
      <c r="H22" s="70">
        <f>SUMIFS('Retail_state-wise'!$D:$D,'Retail_state-wise'!$B:$B,'MS_vis-a-vis Big 4_V2'!$B22)</f>
        <v>20.974309999999999</v>
      </c>
      <c r="I22" s="673">
        <f>IFERROR(H22/$F22,"")</f>
        <v>4.5517165798611106E-2</v>
      </c>
      <c r="J22" s="70">
        <f>SUMIFS('Retail_state-wise'!$AG:$AG,'Retail_state-wise'!$B:$B,'MS_vis-a-vis Big 4_V2'!$B22)+SUMIFS('Retail_state-wise'!$AU:$AU,'Retail_state-wise'!$B:$B,'MS_vis-a-vis Big 4_V2'!$B22)</f>
        <v>27.509</v>
      </c>
      <c r="K22" s="673">
        <f>IFERROR(J22/$F22,"")</f>
        <v>5.9698350694444444E-2</v>
      </c>
      <c r="M22" s="676">
        <f>IFERROR(E22-F22,"")</f>
        <v>1313.7</v>
      </c>
      <c r="N22" s="676">
        <f>SUMIFS('Retail_state-wise'!$BI:$BI,'Retail_state-wise'!$B:$B,'MS_vis-a-vis Big 4_V2'!$B22)</f>
        <v>7.4409999999999998</v>
      </c>
      <c r="O22" s="361">
        <f>IFERROR(N22/M22,"")</f>
        <v>5.6641546776280728E-3</v>
      </c>
      <c r="P22" s="676">
        <f>M22/$P$3</f>
        <v>109.47500000000001</v>
      </c>
      <c r="Q22" s="681">
        <f>SUMIFS('Retail_state-wise'!$BU:$BU,'Retail_state-wise'!$B:$B,'MS_vis-a-vis Big 4_V2'!$B22)</f>
        <v>2.8559999999999999</v>
      </c>
      <c r="R22" s="356">
        <f>IFERROR(Q22/P22,"")</f>
        <v>2.6088147978990634E-2</v>
      </c>
      <c r="V22" s="15">
        <f>SUMIFS('District-wise_Big 4 sales comp.'!M:M,'District-wise_Big 4 sales comp.'!$F:$F,'MS_vis-a-vis Big 4_V2'!$B22)</f>
        <v>18600</v>
      </c>
      <c r="W22" s="15">
        <f>SUMIFS('District-wise_Big 4 sales comp.'!N:N,'District-wise_Big 4 sales comp.'!$F:$F,'MS_vis-a-vis Big 4_V2'!$B22)</f>
        <v>6100</v>
      </c>
      <c r="X22" s="15">
        <f>SUMIFS('District-wise_Big 4 sales comp.'!O:O,'District-wise_Big 4 sales comp.'!$F:$F,'MS_vis-a-vis Big 4_V2'!$B22)</f>
        <v>7300</v>
      </c>
      <c r="Y22" s="15">
        <f>SUMIFS('District-wise_Big 4 sales comp.'!P:P,'District-wise_Big 4 sales comp.'!$F:$F,'MS_vis-a-vis Big 4_V2'!$B22)</f>
        <v>6400</v>
      </c>
      <c r="Z22" s="15">
        <f>SUM(V22:Y22)</f>
        <v>38400</v>
      </c>
      <c r="AA22" s="15">
        <f>Z22*12</f>
        <v>460800</v>
      </c>
    </row>
    <row r="23" spans="1:27">
      <c r="A23" s="221">
        <v>16</v>
      </c>
      <c r="B23" s="222" t="s">
        <v>357</v>
      </c>
      <c r="C23" s="223" t="s">
        <v>329</v>
      </c>
      <c r="D23" s="224" t="s">
        <v>488</v>
      </c>
      <c r="E23" s="225">
        <f>IFERROR('TMT market size'!S23+'TMT market size'!T23,"")</f>
        <v>2205</v>
      </c>
      <c r="F23" s="226">
        <v>204</v>
      </c>
      <c r="G23" s="227">
        <f>IFERROR(F23/E23,"")</f>
        <v>9.2517006802721083E-2</v>
      </c>
      <c r="H23" s="228">
        <f>SUMIFS('Retail_state-wise'!$D:$D,'Retail_state-wise'!$B:$B,'MS_vis-a-vis Big 4_V2'!$B23)</f>
        <v>0</v>
      </c>
      <c r="I23" s="675">
        <f>IFERROR(H23/$F23,"")</f>
        <v>0</v>
      </c>
      <c r="J23" s="228">
        <f>SUMIFS('Retail_state-wise'!$AG:$AG,'Retail_state-wise'!$B:$B,'MS_vis-a-vis Big 4_V2'!$B23)+SUMIFS('Retail_state-wise'!$AU:$AU,'Retail_state-wise'!$B:$B,'MS_vis-a-vis Big 4_V2'!$B23)</f>
        <v>0</v>
      </c>
      <c r="K23" s="675">
        <f>IFERROR(J23/$F23,"")</f>
        <v>0</v>
      </c>
      <c r="M23" s="676">
        <f>IFERROR(E23-F23,"")</f>
        <v>2001</v>
      </c>
      <c r="N23" s="676">
        <f>SUMIFS('Retail_state-wise'!$BI:$BI,'Retail_state-wise'!$B:$B,'MS_vis-a-vis Big 4_V2'!$B23)</f>
        <v>20</v>
      </c>
      <c r="O23" s="361">
        <f>IFERROR(N23/M23,"")</f>
        <v>9.9950024987506252E-3</v>
      </c>
      <c r="P23" s="676">
        <f>M23/$P$3</f>
        <v>166.75</v>
      </c>
      <c r="Q23" s="681">
        <f>SUMIFS('Retail_state-wise'!$BU:$BU,'Retail_state-wise'!$B:$B,'MS_vis-a-vis Big 4_V2'!$B23)</f>
        <v>2.9</v>
      </c>
      <c r="R23" s="356">
        <f>IFERROR(Q23/P23,"")</f>
        <v>1.7391304347826087E-2</v>
      </c>
      <c r="V23" s="15">
        <v>5000</v>
      </c>
      <c r="W23" s="15">
        <v>3500</v>
      </c>
      <c r="X23" s="15">
        <v>3500</v>
      </c>
      <c r="Y23" s="15">
        <v>5000</v>
      </c>
      <c r="Z23" s="15">
        <f>SUM(V23:Y23)</f>
        <v>17000</v>
      </c>
      <c r="AA23" s="15">
        <f>Z23*12</f>
        <v>204000</v>
      </c>
    </row>
    <row r="24" spans="1:27">
      <c r="A24" s="49">
        <v>17</v>
      </c>
      <c r="B24" s="217" t="s">
        <v>350</v>
      </c>
      <c r="C24" s="218" t="s">
        <v>329</v>
      </c>
      <c r="D24" s="213" t="s">
        <v>488</v>
      </c>
      <c r="E24" s="219">
        <f>IFERROR('TMT market size'!S24+'TMT market size'!T24,"")</f>
        <v>4410</v>
      </c>
      <c r="F24" s="215">
        <f>SUMIFS('District-wise_Big 4 sales comp.'!$L:$L,'District-wise_Big 4 sales comp.'!$F:$F,'MS_vis-a-vis Big 4_V2'!$B24)*$F$3</f>
        <v>63.24</v>
      </c>
      <c r="G24" s="216">
        <f>IFERROR(F24/E24,"")</f>
        <v>1.4340136054421769E-2</v>
      </c>
      <c r="H24" s="70">
        <f>SUMIFS('Retail_state-wise'!$D:$D,'Retail_state-wise'!$B:$B,'MS_vis-a-vis Big 4_V2'!$B24)</f>
        <v>2.2074250000000002</v>
      </c>
      <c r="I24" s="673">
        <f>IFERROR(H24/$F24,"")</f>
        <v>3.4905518659076533E-2</v>
      </c>
      <c r="J24" s="70">
        <f>SUMIFS('Retail_state-wise'!$AG:$AG,'Retail_state-wise'!$B:$B,'MS_vis-a-vis Big 4_V2'!$B24)+SUMIFS('Retail_state-wise'!$AU:$AU,'Retail_state-wise'!$B:$B,'MS_vis-a-vis Big 4_V2'!$B24)</f>
        <v>0</v>
      </c>
      <c r="K24" s="673">
        <f>IFERROR(J24/$F24,"")</f>
        <v>0</v>
      </c>
      <c r="M24" s="676">
        <f>IFERROR(E24-F24,"")</f>
        <v>4346.76</v>
      </c>
      <c r="N24" s="676">
        <f>SUMIFS('Retail_state-wise'!$BI:$BI,'Retail_state-wise'!$B:$B,'MS_vis-a-vis Big 4_V2'!$B24)</f>
        <v>6.7</v>
      </c>
      <c r="O24" s="361">
        <f>IFERROR(N24/M24,"")</f>
        <v>1.5413779458723278E-3</v>
      </c>
      <c r="P24" s="676">
        <f>M24/$P$3</f>
        <v>362.23</v>
      </c>
      <c r="Q24" s="681">
        <f>SUMIFS('Retail_state-wise'!$BU:$BU,'Retail_state-wise'!$B:$B,'MS_vis-a-vis Big 4_V2'!$B24)</f>
        <v>1</v>
      </c>
      <c r="R24" s="356">
        <f>IFERROR(Q24/P24,"")</f>
        <v>2.7606769179802887E-3</v>
      </c>
      <c r="V24" s="15">
        <f>SUMIFS('District-wise_Big 4 sales comp.'!M:M,'District-wise_Big 4 sales comp.'!$F:$F,'MS_vis-a-vis Big 4_V2'!$B24)</f>
        <v>760</v>
      </c>
      <c r="W24" s="15">
        <f>SUMIFS('District-wise_Big 4 sales comp.'!N:N,'District-wise_Big 4 sales comp.'!$F:$F,'MS_vis-a-vis Big 4_V2'!$B24)</f>
        <v>1280</v>
      </c>
      <c r="X24" s="15">
        <f>SUMIFS('District-wise_Big 4 sales comp.'!O:O,'District-wise_Big 4 sales comp.'!$F:$F,'MS_vis-a-vis Big 4_V2'!$B24)</f>
        <v>1730</v>
      </c>
      <c r="Y24" s="15">
        <f>SUMIFS('District-wise_Big 4 sales comp.'!P:P,'District-wise_Big 4 sales comp.'!$F:$F,'MS_vis-a-vis Big 4_V2'!$B24)</f>
        <v>1500</v>
      </c>
      <c r="Z24" s="15">
        <f>SUM(V24:Y24)</f>
        <v>5270</v>
      </c>
      <c r="AA24" s="15">
        <f>Z24*12</f>
        <v>63240</v>
      </c>
    </row>
    <row r="25" spans="1:27">
      <c r="A25" s="49">
        <v>18</v>
      </c>
      <c r="B25" s="217" t="s">
        <v>787</v>
      </c>
      <c r="C25" s="218" t="s">
        <v>329</v>
      </c>
      <c r="D25" s="213" t="s">
        <v>540</v>
      </c>
      <c r="E25" s="219">
        <f>IFERROR('TMT market size'!S25+'TMT market size'!T25,"")</f>
        <v>349.86</v>
      </c>
      <c r="F25" s="215">
        <f>SUMIFS('District-wise_Big 4 sales comp.'!$L:$L,'District-wise_Big 4 sales comp.'!$F:$F,'MS_vis-a-vis Big 4_V2'!$B25)*$F$3</f>
        <v>0</v>
      </c>
      <c r="G25" s="216">
        <f>IFERROR(F25/E25,"")</f>
        <v>0</v>
      </c>
      <c r="H25" s="70">
        <f>SUMIFS('Retail_state-wise'!$D:$D,'Retail_state-wise'!$B:$B,'MS_vis-a-vis Big 4_V2'!$B25)</f>
        <v>0</v>
      </c>
      <c r="I25" s="673" t="str">
        <f>IFERROR(H25/$F25,"")</f>
        <v/>
      </c>
      <c r="J25" s="70">
        <f>SUMIFS('Retail_state-wise'!$AG:$AG,'Retail_state-wise'!$B:$B,'MS_vis-a-vis Big 4_V2'!$B25)+SUMIFS('Retail_state-wise'!$AU:$AU,'Retail_state-wise'!$B:$B,'MS_vis-a-vis Big 4_V2'!$B25)</f>
        <v>0</v>
      </c>
      <c r="K25" s="673" t="str">
        <f>IFERROR(J25/$F25,"")</f>
        <v/>
      </c>
      <c r="M25" s="676">
        <f>IFERROR(E25-F25,"")</f>
        <v>349.86</v>
      </c>
      <c r="N25" s="676">
        <f>SUMIFS('Retail_state-wise'!$BI:$BI,'Retail_state-wise'!$B:$B,'MS_vis-a-vis Big 4_V2'!$B25)</f>
        <v>0</v>
      </c>
      <c r="O25" s="361">
        <f>IFERROR(N25/M25,"")</f>
        <v>0</v>
      </c>
      <c r="P25" s="676">
        <f>M25/$P$3</f>
        <v>29.155000000000001</v>
      </c>
      <c r="Q25" s="681">
        <f>SUMIFS('Retail_state-wise'!$BU:$BU,'Retail_state-wise'!$B:$B,'MS_vis-a-vis Big 4_V2'!$B25)</f>
        <v>0</v>
      </c>
      <c r="R25" s="356">
        <f>IFERROR(Q25/P25,"")</f>
        <v>0</v>
      </c>
      <c r="V25" s="15">
        <f>SUMIFS('District-wise_Big 4 sales comp.'!M:M,'District-wise_Big 4 sales comp.'!$F:$F,'MS_vis-a-vis Big 4_V2'!$B25)</f>
        <v>0</v>
      </c>
      <c r="W25" s="15">
        <f>SUMIFS('District-wise_Big 4 sales comp.'!N:N,'District-wise_Big 4 sales comp.'!$F:$F,'MS_vis-a-vis Big 4_V2'!$B25)</f>
        <v>0</v>
      </c>
      <c r="X25" s="15">
        <f>SUMIFS('District-wise_Big 4 sales comp.'!O:O,'District-wise_Big 4 sales comp.'!$F:$F,'MS_vis-a-vis Big 4_V2'!$B25)</f>
        <v>0</v>
      </c>
      <c r="Y25" s="15">
        <f>SUMIFS('District-wise_Big 4 sales comp.'!P:P,'District-wise_Big 4 sales comp.'!$F:$F,'MS_vis-a-vis Big 4_V2'!$B25)</f>
        <v>0</v>
      </c>
      <c r="Z25" s="15">
        <f>SUM(V25:Y25)</f>
        <v>0</v>
      </c>
      <c r="AA25" s="15">
        <f>Z25*12</f>
        <v>0</v>
      </c>
    </row>
    <row r="26" spans="1:27">
      <c r="A26" s="49"/>
      <c r="B26" s="217"/>
      <c r="C26" s="218"/>
      <c r="D26" s="120"/>
      <c r="E26" s="219"/>
      <c r="F26" s="220"/>
      <c r="G26" s="65"/>
      <c r="H26" s="65"/>
      <c r="I26" s="674"/>
      <c r="J26" s="65"/>
      <c r="K26" s="674"/>
      <c r="M26" s="676"/>
      <c r="N26" s="676">
        <f>SUMIFS('Retail_state-wise'!$BI:$BI,'Retail_state-wise'!$B:$B,'MS_vis-a-vis Big 4_V2'!$B26)</f>
        <v>0</v>
      </c>
      <c r="O26" s="361" t="str">
        <f>IFERROR(N26/M26,"")</f>
        <v/>
      </c>
      <c r="P26" s="676">
        <f>M26/$P$3</f>
        <v>0</v>
      </c>
      <c r="Q26" s="681">
        <f>SUMIFS('Retail_state-wise'!$BU:$BU,'Retail_state-wise'!$B:$B,'MS_vis-a-vis Big 4_V2'!$B26)</f>
        <v>0</v>
      </c>
      <c r="R26" s="356" t="str">
        <f>IFERROR(Q26/P26,"")</f>
        <v/>
      </c>
      <c r="V26" s="15"/>
      <c r="W26" s="15"/>
      <c r="X26" s="15"/>
      <c r="Y26" s="15"/>
      <c r="Z26" s="15"/>
      <c r="AA26" s="129"/>
    </row>
    <row r="27" spans="1:27">
      <c r="A27" s="49">
        <v>19</v>
      </c>
      <c r="B27" s="217" t="s">
        <v>788</v>
      </c>
      <c r="C27" s="218" t="s">
        <v>330</v>
      </c>
      <c r="D27" s="213" t="s">
        <v>540</v>
      </c>
      <c r="E27" s="219">
        <f>IFERROR('TMT market size'!S27+'TMT market size'!T27,"")</f>
        <v>2205</v>
      </c>
      <c r="F27" s="215">
        <f>SUMIFS('District-wise_Big 4 sales comp.'!$L:$L,'District-wise_Big 4 sales comp.'!$F:$F,'MS_vis-a-vis Big 4_V2'!$B27)*$F$3</f>
        <v>0</v>
      </c>
      <c r="G27" s="216">
        <f>IFERROR(F27/E27,"")</f>
        <v>0</v>
      </c>
      <c r="H27" s="70">
        <f>SUMIFS('Retail_state-wise'!$D:$D,'Retail_state-wise'!$B:$B,'MS_vis-a-vis Big 4_V2'!$B27)</f>
        <v>0</v>
      </c>
      <c r="I27" s="673" t="str">
        <f>IFERROR(H27/$F27,"")</f>
        <v/>
      </c>
      <c r="J27" s="70">
        <f>SUMIFS('Retail_state-wise'!$AG:$AG,'Retail_state-wise'!$B:$B,'MS_vis-a-vis Big 4_V2'!$B27)+SUMIFS('Retail_state-wise'!$AU:$AU,'Retail_state-wise'!$B:$B,'MS_vis-a-vis Big 4_V2'!$B27)</f>
        <v>0</v>
      </c>
      <c r="K27" s="673" t="str">
        <f>IFERROR(J27/$F27,"")</f>
        <v/>
      </c>
      <c r="M27" s="676">
        <f>IFERROR(E27-F27,"")</f>
        <v>2205</v>
      </c>
      <c r="N27" s="676">
        <f>SUMIFS('Retail_state-wise'!$BI:$BI,'Retail_state-wise'!$B:$B,'MS_vis-a-vis Big 4_V2'!$B27)</f>
        <v>0</v>
      </c>
      <c r="O27" s="361">
        <f>IFERROR(N27/M27,"")</f>
        <v>0</v>
      </c>
      <c r="P27" s="676">
        <f>M27/$P$3</f>
        <v>183.75</v>
      </c>
      <c r="Q27" s="681">
        <f>SUMIFS('Retail_state-wise'!$BU:$BU,'Retail_state-wise'!$B:$B,'MS_vis-a-vis Big 4_V2'!$B27)</f>
        <v>0</v>
      </c>
      <c r="R27" s="356">
        <f>IFERROR(Q27/P27,"")</f>
        <v>0</v>
      </c>
      <c r="V27" s="15">
        <f>SUMIFS('District-wise_Big 4 sales comp.'!M:M,'District-wise_Big 4 sales comp.'!$F:$F,'MS_vis-a-vis Big 4_V2'!$B27)</f>
        <v>0</v>
      </c>
      <c r="W27" s="15">
        <f>SUMIFS('District-wise_Big 4 sales comp.'!N:N,'District-wise_Big 4 sales comp.'!$F:$F,'MS_vis-a-vis Big 4_V2'!$B27)</f>
        <v>0</v>
      </c>
      <c r="X27" s="15">
        <f>SUMIFS('District-wise_Big 4 sales comp.'!O:O,'District-wise_Big 4 sales comp.'!$F:$F,'MS_vis-a-vis Big 4_V2'!$B27)</f>
        <v>0</v>
      </c>
      <c r="Y27" s="15">
        <f>SUMIFS('District-wise_Big 4 sales comp.'!P:P,'District-wise_Big 4 sales comp.'!$F:$F,'MS_vis-a-vis Big 4_V2'!$B27)</f>
        <v>0</v>
      </c>
      <c r="Z27" s="15">
        <f>SUM(V27:Y27)</f>
        <v>0</v>
      </c>
      <c r="AA27" s="15">
        <f>Z27*12</f>
        <v>0</v>
      </c>
    </row>
    <row r="28" spans="1:27">
      <c r="A28" s="49">
        <v>20</v>
      </c>
      <c r="B28" s="217" t="s">
        <v>360</v>
      </c>
      <c r="C28" s="218" t="s">
        <v>330</v>
      </c>
      <c r="D28" s="213" t="s">
        <v>488</v>
      </c>
      <c r="E28" s="219">
        <f>IFERROR('TMT market size'!S28+'TMT market size'!T28,"")</f>
        <v>1512</v>
      </c>
      <c r="F28" s="215">
        <f>SUMIFS('District-wise_Big 4 sales comp.'!$L:$L,'District-wise_Big 4 sales comp.'!$F:$F,'MS_vis-a-vis Big 4_V2'!$B28)*$F$3</f>
        <v>0</v>
      </c>
      <c r="G28" s="216">
        <f>IFERROR(F28/E28,"")</f>
        <v>0</v>
      </c>
      <c r="H28" s="70">
        <f>SUMIFS('Retail_state-wise'!$D:$D,'Retail_state-wise'!$B:$B,'MS_vis-a-vis Big 4_V2'!$B28)</f>
        <v>0</v>
      </c>
      <c r="I28" s="673" t="str">
        <f>IFERROR(H28/$F28,"")</f>
        <v/>
      </c>
      <c r="J28" s="70">
        <f>SUMIFS('Retail_state-wise'!$AG:$AG,'Retail_state-wise'!$B:$B,'MS_vis-a-vis Big 4_V2'!$B28)+SUMIFS('Retail_state-wise'!$AU:$AU,'Retail_state-wise'!$B:$B,'MS_vis-a-vis Big 4_V2'!$B28)</f>
        <v>2.4499999999999997</v>
      </c>
      <c r="K28" s="673" t="str">
        <f>IFERROR(J28/$F28,"")</f>
        <v/>
      </c>
      <c r="M28" s="676">
        <f>IFERROR(E28-F28,"")</f>
        <v>1512</v>
      </c>
      <c r="N28" s="676">
        <f>SUMIFS('Retail_state-wise'!$BI:$BI,'Retail_state-wise'!$B:$B,'MS_vis-a-vis Big 4_V2'!$B28)</f>
        <v>2.4499999999999997</v>
      </c>
      <c r="O28" s="361">
        <f>IFERROR(N28/M28,"")</f>
        <v>1.6203703703703701E-3</v>
      </c>
      <c r="P28" s="676">
        <f>M28/$P$3</f>
        <v>126</v>
      </c>
      <c r="Q28" s="681">
        <f>SUMIFS('Retail_state-wise'!$BU:$BU,'Retail_state-wise'!$B:$B,'MS_vis-a-vis Big 4_V2'!$B28)</f>
        <v>0.35</v>
      </c>
      <c r="R28" s="356">
        <f>IFERROR(Q28/P28,"")</f>
        <v>2.7777777777777775E-3</v>
      </c>
      <c r="V28" s="15">
        <f>SUMIFS('District-wise_Big 4 sales comp.'!M:M,'District-wise_Big 4 sales comp.'!$F:$F,'MS_vis-a-vis Big 4_V2'!$B28)</f>
        <v>0</v>
      </c>
      <c r="W28" s="15">
        <f>SUMIFS('District-wise_Big 4 sales comp.'!N:N,'District-wise_Big 4 sales comp.'!$F:$F,'MS_vis-a-vis Big 4_V2'!$B28)</f>
        <v>0</v>
      </c>
      <c r="X28" s="15">
        <f>SUMIFS('District-wise_Big 4 sales comp.'!O:O,'District-wise_Big 4 sales comp.'!$F:$F,'MS_vis-a-vis Big 4_V2'!$B28)</f>
        <v>0</v>
      </c>
      <c r="Y28" s="15">
        <f>SUMIFS('District-wise_Big 4 sales comp.'!P:P,'District-wise_Big 4 sales comp.'!$F:$F,'MS_vis-a-vis Big 4_V2'!$B28)</f>
        <v>0</v>
      </c>
      <c r="Z28" s="15">
        <f>SUM(V28:Y28)</f>
        <v>0</v>
      </c>
      <c r="AA28" s="15">
        <f>Z28*12</f>
        <v>0</v>
      </c>
    </row>
    <row r="29" spans="1:27">
      <c r="A29" s="49">
        <v>21</v>
      </c>
      <c r="B29" s="217" t="s">
        <v>359</v>
      </c>
      <c r="C29" s="218" t="s">
        <v>330</v>
      </c>
      <c r="D29" s="213" t="s">
        <v>488</v>
      </c>
      <c r="E29" s="219">
        <f>IFERROR('TMT market size'!S29+'TMT market size'!T29,"")</f>
        <v>1512</v>
      </c>
      <c r="F29" s="215">
        <f>SUMIFS('District-wise_Big 4 sales comp.'!$L:$L,'District-wise_Big 4 sales comp.'!$F:$F,'MS_vis-a-vis Big 4_V2'!$B29)*$F$3</f>
        <v>0</v>
      </c>
      <c r="G29" s="216">
        <f>IFERROR(F29/E29,"")</f>
        <v>0</v>
      </c>
      <c r="H29" s="70">
        <f>SUMIFS('Retail_state-wise'!$D:$D,'Retail_state-wise'!$B:$B,'MS_vis-a-vis Big 4_V2'!$B29)</f>
        <v>0</v>
      </c>
      <c r="I29" s="673" t="str">
        <f>IFERROR(H29/$F29,"")</f>
        <v/>
      </c>
      <c r="J29" s="70">
        <f>SUMIFS('Retail_state-wise'!$AG:$AG,'Retail_state-wise'!$B:$B,'MS_vis-a-vis Big 4_V2'!$B29)+SUMIFS('Retail_state-wise'!$AU:$AU,'Retail_state-wise'!$B:$B,'MS_vis-a-vis Big 4_V2'!$B29)</f>
        <v>4.75</v>
      </c>
      <c r="K29" s="673" t="str">
        <f>IFERROR(J29/$F29,"")</f>
        <v/>
      </c>
      <c r="M29" s="676">
        <f>IFERROR(E29-F29,"")</f>
        <v>1512</v>
      </c>
      <c r="N29" s="676">
        <f>SUMIFS('Retail_state-wise'!$BI:$BI,'Retail_state-wise'!$B:$B,'MS_vis-a-vis Big 4_V2'!$B29)</f>
        <v>4.75</v>
      </c>
      <c r="O29" s="361">
        <f>IFERROR(N29/M29,"")</f>
        <v>3.1415343915343914E-3</v>
      </c>
      <c r="P29" s="676">
        <f>M29/$P$3</f>
        <v>126</v>
      </c>
      <c r="Q29" s="681">
        <f>SUMIFS('Retail_state-wise'!$BU:$BU,'Retail_state-wise'!$B:$B,'MS_vis-a-vis Big 4_V2'!$B29)</f>
        <v>0.7</v>
      </c>
      <c r="R29" s="356">
        <f>IFERROR(Q29/P29,"")</f>
        <v>5.5555555555555549E-3</v>
      </c>
      <c r="V29" s="15">
        <f>SUMIFS('District-wise_Big 4 sales comp.'!M:M,'District-wise_Big 4 sales comp.'!$F:$F,'MS_vis-a-vis Big 4_V2'!$B29)</f>
        <v>0</v>
      </c>
      <c r="W29" s="15">
        <f>SUMIFS('District-wise_Big 4 sales comp.'!N:N,'District-wise_Big 4 sales comp.'!$F:$F,'MS_vis-a-vis Big 4_V2'!$B29)</f>
        <v>0</v>
      </c>
      <c r="X29" s="15">
        <f>SUMIFS('District-wise_Big 4 sales comp.'!O:O,'District-wise_Big 4 sales comp.'!$F:$F,'MS_vis-a-vis Big 4_V2'!$B29)</f>
        <v>0</v>
      </c>
      <c r="Y29" s="15">
        <f>SUMIFS('District-wise_Big 4 sales comp.'!P:P,'District-wise_Big 4 sales comp.'!$F:$F,'MS_vis-a-vis Big 4_V2'!$B29)</f>
        <v>0</v>
      </c>
      <c r="Z29" s="15">
        <f>SUM(V29:Y29)</f>
        <v>0</v>
      </c>
      <c r="AA29" s="15">
        <f>Z29*12</f>
        <v>0</v>
      </c>
    </row>
    <row r="30" spans="1:27">
      <c r="A30" s="49">
        <v>22</v>
      </c>
      <c r="B30" s="217" t="s">
        <v>789</v>
      </c>
      <c r="C30" s="218" t="s">
        <v>330</v>
      </c>
      <c r="D30" s="213" t="s">
        <v>540</v>
      </c>
      <c r="E30" s="219">
        <f>IFERROR('TMT market size'!S30+'TMT market size'!T30,"")</f>
        <v>1512</v>
      </c>
      <c r="F30" s="215">
        <f>SUMIFS('District-wise_Big 4 sales comp.'!$L:$L,'District-wise_Big 4 sales comp.'!$F:$F,'MS_vis-a-vis Big 4_V2'!$B30)*$F$3</f>
        <v>0</v>
      </c>
      <c r="G30" s="216">
        <f>IFERROR(F30/E30,"")</f>
        <v>0</v>
      </c>
      <c r="H30" s="70">
        <f>SUMIFS('Retail_state-wise'!$D:$D,'Retail_state-wise'!$B:$B,'MS_vis-a-vis Big 4_V2'!$B30)</f>
        <v>0</v>
      </c>
      <c r="I30" s="673" t="str">
        <f>IFERROR(H30/$F30,"")</f>
        <v/>
      </c>
      <c r="J30" s="70">
        <f>SUMIFS('Retail_state-wise'!$AG:$AG,'Retail_state-wise'!$B:$B,'MS_vis-a-vis Big 4_V2'!$B30)+SUMIFS('Retail_state-wise'!$AU:$AU,'Retail_state-wise'!$B:$B,'MS_vis-a-vis Big 4_V2'!$B30)</f>
        <v>0</v>
      </c>
      <c r="K30" s="673" t="str">
        <f>IFERROR(J30/$F30,"")</f>
        <v/>
      </c>
      <c r="M30" s="676">
        <f>IFERROR(E30-F30,"")</f>
        <v>1512</v>
      </c>
      <c r="N30" s="676">
        <f>SUMIFS('Retail_state-wise'!$BI:$BI,'Retail_state-wise'!$B:$B,'MS_vis-a-vis Big 4_V2'!$B30)</f>
        <v>0</v>
      </c>
      <c r="O30" s="361">
        <f>IFERROR(N30/M30,"")</f>
        <v>0</v>
      </c>
      <c r="P30" s="676">
        <f>M30/$P$3</f>
        <v>126</v>
      </c>
      <c r="Q30" s="681">
        <f>SUMIFS('Retail_state-wise'!$BU:$BU,'Retail_state-wise'!$B:$B,'MS_vis-a-vis Big 4_V2'!$B30)</f>
        <v>0</v>
      </c>
      <c r="R30" s="356">
        <f>IFERROR(Q30/P30,"")</f>
        <v>0</v>
      </c>
      <c r="V30" s="15">
        <f>SUMIFS('District-wise_Big 4 sales comp.'!M:M,'District-wise_Big 4 sales comp.'!$F:$F,'MS_vis-a-vis Big 4_V2'!$B30)</f>
        <v>0</v>
      </c>
      <c r="W30" s="15">
        <f>SUMIFS('District-wise_Big 4 sales comp.'!N:N,'District-wise_Big 4 sales comp.'!$F:$F,'MS_vis-a-vis Big 4_V2'!$B30)</f>
        <v>0</v>
      </c>
      <c r="X30" s="15">
        <f>SUMIFS('District-wise_Big 4 sales comp.'!O:O,'District-wise_Big 4 sales comp.'!$F:$F,'MS_vis-a-vis Big 4_V2'!$B30)</f>
        <v>0</v>
      </c>
      <c r="Y30" s="15">
        <f>SUMIFS('District-wise_Big 4 sales comp.'!P:P,'District-wise_Big 4 sales comp.'!$F:$F,'MS_vis-a-vis Big 4_V2'!$B30)</f>
        <v>0</v>
      </c>
      <c r="Z30" s="15">
        <f>SUM(V30:Y30)</f>
        <v>0</v>
      </c>
      <c r="AA30" s="15">
        <f>Z30*12</f>
        <v>0</v>
      </c>
    </row>
    <row r="31" spans="1:27">
      <c r="A31" s="49">
        <v>23</v>
      </c>
      <c r="B31" s="217" t="s">
        <v>790</v>
      </c>
      <c r="C31" s="218" t="s">
        <v>330</v>
      </c>
      <c r="D31" s="213" t="s">
        <v>540</v>
      </c>
      <c r="E31" s="219">
        <f>IFERROR('TMT market size'!S31+'TMT market size'!T31,"")</f>
        <v>367.5</v>
      </c>
      <c r="F31" s="215">
        <f>SUMIFS('District-wise_Big 4 sales comp.'!$L:$L,'District-wise_Big 4 sales comp.'!$F:$F,'MS_vis-a-vis Big 4_V2'!$B31)*$F$3</f>
        <v>0</v>
      </c>
      <c r="G31" s="216">
        <f>IFERROR(F31/E31,"")</f>
        <v>0</v>
      </c>
      <c r="H31" s="70">
        <f>SUMIFS('Retail_state-wise'!$D:$D,'Retail_state-wise'!$B:$B,'MS_vis-a-vis Big 4_V2'!$B31)</f>
        <v>0</v>
      </c>
      <c r="I31" s="673" t="str">
        <f>IFERROR(H31/$F31,"")</f>
        <v/>
      </c>
      <c r="J31" s="70">
        <f>SUMIFS('Retail_state-wise'!$AG:$AG,'Retail_state-wise'!$B:$B,'MS_vis-a-vis Big 4_V2'!$B31)+SUMIFS('Retail_state-wise'!$AU:$AU,'Retail_state-wise'!$B:$B,'MS_vis-a-vis Big 4_V2'!$B31)</f>
        <v>0</v>
      </c>
      <c r="K31" s="673" t="str">
        <f>IFERROR(J31/$F31,"")</f>
        <v/>
      </c>
      <c r="M31" s="676">
        <f>IFERROR(E31-F31,"")</f>
        <v>367.5</v>
      </c>
      <c r="N31" s="676">
        <f>SUMIFS('Retail_state-wise'!$BI:$BI,'Retail_state-wise'!$B:$B,'MS_vis-a-vis Big 4_V2'!$B31)</f>
        <v>0</v>
      </c>
      <c r="O31" s="361">
        <f>IFERROR(N31/M31,"")</f>
        <v>0</v>
      </c>
      <c r="P31" s="676">
        <f>M31/$P$3</f>
        <v>30.625</v>
      </c>
      <c r="Q31" s="681">
        <f>SUMIFS('Retail_state-wise'!$BU:$BU,'Retail_state-wise'!$B:$B,'MS_vis-a-vis Big 4_V2'!$B31)</f>
        <v>0</v>
      </c>
      <c r="R31" s="356">
        <f>IFERROR(Q31/P31,"")</f>
        <v>0</v>
      </c>
      <c r="V31" s="15">
        <f>SUMIFS('District-wise_Big 4 sales comp.'!M:M,'District-wise_Big 4 sales comp.'!$F:$F,'MS_vis-a-vis Big 4_V2'!$B31)</f>
        <v>0</v>
      </c>
      <c r="W31" s="15">
        <f>SUMIFS('District-wise_Big 4 sales comp.'!N:N,'District-wise_Big 4 sales comp.'!$F:$F,'MS_vis-a-vis Big 4_V2'!$B31)</f>
        <v>0</v>
      </c>
      <c r="X31" s="15">
        <f>SUMIFS('District-wise_Big 4 sales comp.'!O:O,'District-wise_Big 4 sales comp.'!$F:$F,'MS_vis-a-vis Big 4_V2'!$B31)</f>
        <v>0</v>
      </c>
      <c r="Y31" s="15">
        <f>SUMIFS('District-wise_Big 4 sales comp.'!P:P,'District-wise_Big 4 sales comp.'!$F:$F,'MS_vis-a-vis Big 4_V2'!$B31)</f>
        <v>0</v>
      </c>
      <c r="Z31" s="15">
        <f>SUM(V31:Y31)</f>
        <v>0</v>
      </c>
      <c r="AA31" s="15">
        <f>Z31*12</f>
        <v>0</v>
      </c>
    </row>
    <row r="32" spans="1:27">
      <c r="A32" s="49"/>
      <c r="B32" s="50" t="s">
        <v>65</v>
      </c>
      <c r="C32" s="49"/>
      <c r="D32" s="72"/>
      <c r="E32" s="66">
        <f>SUM(E5:E31)</f>
        <v>30480.870000000003</v>
      </c>
      <c r="F32" s="66">
        <f>SUM(F5:F31)</f>
        <v>3134.8799999999997</v>
      </c>
      <c r="G32" s="66"/>
      <c r="H32" s="66">
        <f>SUM(H5:H31)</f>
        <v>179.31880999999998</v>
      </c>
      <c r="I32" s="66"/>
      <c r="J32" s="66">
        <f>SUM(J5:J31)</f>
        <v>256.52699999999999</v>
      </c>
      <c r="K32" s="679"/>
      <c r="M32" s="677">
        <f>SUM(M5:M31)</f>
        <v>27345.990000000005</v>
      </c>
      <c r="N32" s="677">
        <f>SUM(N5:N31)</f>
        <v>133.32300000000001</v>
      </c>
      <c r="O32" s="347">
        <f>N32/M32</f>
        <v>4.875413177581063E-3</v>
      </c>
      <c r="P32" s="677">
        <f>SUM(P5:P31)</f>
        <v>2278.8325</v>
      </c>
      <c r="Q32" s="682">
        <f>SUM(Q5:Q31)</f>
        <v>30.004000000000001</v>
      </c>
      <c r="R32" s="345">
        <f>Q32/P32</f>
        <v>1.3166391123524876E-2</v>
      </c>
      <c r="V32" s="15"/>
      <c r="W32" s="15"/>
      <c r="X32" s="15"/>
      <c r="Y32" s="15"/>
      <c r="Z32" s="15"/>
      <c r="AA32" s="129"/>
    </row>
    <row r="33" spans="10:10">
      <c r="J33" s="1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C1BF8-EE82-4336-927B-936FB77693F7}">
  <dimension ref="A2:Q117"/>
  <sheetViews>
    <sheetView workbookViewId="0">
      <selection activeCell="N8" sqref="N8"/>
    </sheetView>
  </sheetViews>
  <sheetFormatPr defaultRowHeight="14.45"/>
  <cols>
    <col min="1" max="1" width="7" style="4" bestFit="1" customWidth="1"/>
    <col min="2" max="2" width="25.85546875" style="8" bestFit="1" customWidth="1"/>
    <col min="3" max="3" width="7.42578125" style="4" bestFit="1" customWidth="1"/>
    <col min="4" max="4" width="16.85546875" style="4" bestFit="1" customWidth="1"/>
    <col min="5" max="5" width="17.140625" style="4" bestFit="1" customWidth="1"/>
    <col min="6" max="6" width="9.42578125" style="4" bestFit="1" customWidth="1"/>
    <col min="7" max="7" width="10.140625" style="4" bestFit="1" customWidth="1"/>
    <col min="8" max="8" width="9.140625" style="4" bestFit="1" customWidth="1"/>
    <col min="9" max="9" width="8.5703125" style="4" bestFit="1" customWidth="1"/>
    <col min="10" max="10" width="9.5703125" style="4" bestFit="1" customWidth="1"/>
    <col min="11" max="11" width="9.42578125" style="4" bestFit="1" customWidth="1"/>
    <col min="12" max="12" width="9.28515625" style="4" bestFit="1" customWidth="1"/>
    <col min="13" max="13" width="9.7109375" style="4" bestFit="1" customWidth="1"/>
    <col min="14" max="14" width="9.5703125" style="4" bestFit="1" customWidth="1"/>
    <col min="15" max="15" width="9.140625" style="4" bestFit="1" customWidth="1"/>
    <col min="16" max="16" width="9.42578125" style="4" bestFit="1" customWidth="1"/>
    <col min="17" max="17" width="9.85546875" style="4" bestFit="1" customWidth="1"/>
  </cols>
  <sheetData>
    <row r="2" spans="1:17" ht="18.75" customHeight="1">
      <c r="E2" s="4">
        <f t="shared" ref="E2:Q2" si="0">SUBTOTAL(9,E4:E100)</f>
        <v>84</v>
      </c>
      <c r="F2" s="4">
        <f t="shared" si="0"/>
        <v>91</v>
      </c>
      <c r="G2" s="4">
        <f t="shared" si="0"/>
        <v>104</v>
      </c>
      <c r="H2" s="4">
        <f t="shared" si="0"/>
        <v>118</v>
      </c>
      <c r="I2" s="4">
        <f t="shared" si="0"/>
        <v>127</v>
      </c>
      <c r="J2" s="4">
        <f t="shared" si="0"/>
        <v>134</v>
      </c>
      <c r="K2" s="4">
        <f t="shared" si="0"/>
        <v>141</v>
      </c>
      <c r="L2" s="4">
        <f t="shared" si="0"/>
        <v>146</v>
      </c>
      <c r="M2" s="4">
        <f t="shared" si="0"/>
        <v>152</v>
      </c>
      <c r="N2" s="4">
        <f t="shared" si="0"/>
        <v>153</v>
      </c>
      <c r="O2" s="4">
        <f t="shared" si="0"/>
        <v>154</v>
      </c>
      <c r="P2" s="4">
        <f t="shared" si="0"/>
        <v>154</v>
      </c>
      <c r="Q2" s="4">
        <f t="shared" si="0"/>
        <v>154</v>
      </c>
    </row>
    <row r="3" spans="1:17" ht="27.75" customHeight="1">
      <c r="A3" s="125" t="s">
        <v>0</v>
      </c>
      <c r="B3" s="131" t="s">
        <v>806</v>
      </c>
      <c r="C3" s="125" t="s">
        <v>807</v>
      </c>
      <c r="D3" s="125" t="s">
        <v>332</v>
      </c>
      <c r="E3" s="125" t="s">
        <v>808</v>
      </c>
      <c r="F3" s="127">
        <v>46113</v>
      </c>
      <c r="G3" s="127">
        <v>46143</v>
      </c>
      <c r="H3" s="127">
        <v>46174</v>
      </c>
      <c r="I3" s="127">
        <v>46204</v>
      </c>
      <c r="J3" s="127">
        <v>46235</v>
      </c>
      <c r="K3" s="127">
        <v>46266</v>
      </c>
      <c r="L3" s="127">
        <v>46296</v>
      </c>
      <c r="M3" s="127">
        <v>46327</v>
      </c>
      <c r="N3" s="127">
        <v>46357</v>
      </c>
      <c r="O3" s="127">
        <v>46388</v>
      </c>
      <c r="P3" s="127">
        <v>46419</v>
      </c>
      <c r="Q3" s="127">
        <v>46447</v>
      </c>
    </row>
    <row r="4" spans="1:17">
      <c r="A4" s="4">
        <v>1</v>
      </c>
      <c r="B4" s="8" t="s">
        <v>809</v>
      </c>
      <c r="C4" s="4" t="s">
        <v>326</v>
      </c>
      <c r="D4" s="4" t="s">
        <v>290</v>
      </c>
      <c r="E4" s="4">
        <f>SUMIFS('Retail_hiring plan'!H:H,'Retail_hiring plan'!$C:$C,'Retail sales manpower_#s'!$D4,'Retail_hiring plan'!$E:$E,'Retail sales manpower_#s'!$B4)</f>
        <v>6</v>
      </c>
      <c r="F4" s="4">
        <f>SUMIFS('Retail_hiring plan'!I:I,'Retail_hiring plan'!$C:$C,'Retail sales manpower_#s'!$D4,'Retail_hiring plan'!$E:$E,'Retail sales manpower_#s'!$B4)</f>
        <v>6</v>
      </c>
      <c r="G4" s="4">
        <f>SUMIFS('Retail_hiring plan'!J:J,'Retail_hiring plan'!$C:$C,'Retail sales manpower_#s'!$D4,'Retail_hiring plan'!$E:$E,'Retail sales manpower_#s'!$B4)</f>
        <v>6</v>
      </c>
      <c r="H4" s="4">
        <f>SUMIFS('Retail_hiring plan'!K:K,'Retail_hiring plan'!$C:$C,'Retail sales manpower_#s'!$D4,'Retail_hiring plan'!$E:$E,'Retail sales manpower_#s'!$B4)</f>
        <v>6</v>
      </c>
      <c r="I4" s="4">
        <f>SUMIFS('Retail_hiring plan'!L:L,'Retail_hiring plan'!$C:$C,'Retail sales manpower_#s'!$D4,'Retail_hiring plan'!$E:$E,'Retail sales manpower_#s'!$B4)</f>
        <v>7</v>
      </c>
      <c r="J4" s="4">
        <f>SUMIFS('Retail_hiring plan'!M:M,'Retail_hiring plan'!$C:$C,'Retail sales manpower_#s'!$D4,'Retail_hiring plan'!$E:$E,'Retail sales manpower_#s'!$B4)</f>
        <v>7</v>
      </c>
      <c r="K4" s="4">
        <f>SUMIFS('Retail_hiring plan'!N:N,'Retail_hiring plan'!$C:$C,'Retail sales manpower_#s'!$D4,'Retail_hiring plan'!$E:$E,'Retail sales manpower_#s'!$B4)</f>
        <v>7</v>
      </c>
      <c r="L4" s="4">
        <f>SUMIFS('Retail_hiring plan'!O:O,'Retail_hiring plan'!$C:$C,'Retail sales manpower_#s'!$D4,'Retail_hiring plan'!$E:$E,'Retail sales manpower_#s'!$B4)</f>
        <v>7</v>
      </c>
      <c r="M4" s="4">
        <f>SUMIFS('Retail_hiring plan'!P:P,'Retail_hiring plan'!$C:$C,'Retail sales manpower_#s'!$D4,'Retail_hiring plan'!$E:$E,'Retail sales manpower_#s'!$B4)</f>
        <v>7</v>
      </c>
      <c r="N4" s="4">
        <f>SUMIFS('Retail_hiring plan'!Q:Q,'Retail_hiring plan'!$C:$C,'Retail sales manpower_#s'!$D4,'Retail_hiring plan'!$E:$E,'Retail sales manpower_#s'!$B4)</f>
        <v>7</v>
      </c>
      <c r="O4" s="4">
        <f>SUMIFS('Retail_hiring plan'!R:R,'Retail_hiring plan'!$C:$C,'Retail sales manpower_#s'!$D4,'Retail_hiring plan'!$E:$E,'Retail sales manpower_#s'!$B4)</f>
        <v>7</v>
      </c>
      <c r="P4" s="4">
        <f>SUMIFS('Retail_hiring plan'!S:S,'Retail_hiring plan'!$C:$C,'Retail sales manpower_#s'!$D4,'Retail_hiring plan'!$E:$E,'Retail sales manpower_#s'!$B4)</f>
        <v>7</v>
      </c>
      <c r="Q4" s="4">
        <f>SUMIFS('Retail_hiring plan'!T:T,'Retail_hiring plan'!$C:$C,'Retail sales manpower_#s'!$D4,'Retail_hiring plan'!$E:$E,'Retail sales manpower_#s'!$B4)</f>
        <v>7</v>
      </c>
    </row>
    <row r="5" spans="1:17">
      <c r="A5" s="4">
        <f>A4+1</f>
        <v>2</v>
      </c>
      <c r="B5" s="8" t="s">
        <v>810</v>
      </c>
      <c r="C5" s="4" t="s">
        <v>326</v>
      </c>
      <c r="D5" s="4" t="s">
        <v>290</v>
      </c>
      <c r="E5" s="4">
        <f>SUMIFS('Retail_hiring plan'!H:H,'Retail_hiring plan'!$C:$C,'Retail sales manpower_#s'!$D5,'Retail_hiring plan'!$E:$E,'Retail sales manpower_#s'!$B5)</f>
        <v>3</v>
      </c>
      <c r="F5" s="4">
        <f>SUMIFS('Retail_hiring plan'!I:I,'Retail_hiring plan'!$C:$C,'Retail sales manpower_#s'!$D5,'Retail_hiring plan'!$E:$E,'Retail sales manpower_#s'!$B5)</f>
        <v>3</v>
      </c>
      <c r="G5" s="4">
        <f>SUMIFS('Retail_hiring plan'!J:J,'Retail_hiring plan'!$C:$C,'Retail sales manpower_#s'!$D5,'Retail_hiring plan'!$E:$E,'Retail sales manpower_#s'!$B5)</f>
        <v>4</v>
      </c>
      <c r="H5" s="4">
        <f>SUMIFS('Retail_hiring plan'!K:K,'Retail_hiring plan'!$C:$C,'Retail sales manpower_#s'!$D5,'Retail_hiring plan'!$E:$E,'Retail sales manpower_#s'!$B5)</f>
        <v>4</v>
      </c>
      <c r="I5" s="4">
        <f>SUMIFS('Retail_hiring plan'!L:L,'Retail_hiring plan'!$C:$C,'Retail sales manpower_#s'!$D5,'Retail_hiring plan'!$E:$E,'Retail sales manpower_#s'!$B5)</f>
        <v>4</v>
      </c>
      <c r="J5" s="4">
        <f>SUMIFS('Retail_hiring plan'!M:M,'Retail_hiring plan'!$C:$C,'Retail sales manpower_#s'!$D5,'Retail_hiring plan'!$E:$E,'Retail sales manpower_#s'!$B5)</f>
        <v>4</v>
      </c>
      <c r="K5" s="4">
        <f>SUMIFS('Retail_hiring plan'!N:N,'Retail_hiring plan'!$C:$C,'Retail sales manpower_#s'!$D5,'Retail_hiring plan'!$E:$E,'Retail sales manpower_#s'!$B5)</f>
        <v>4</v>
      </c>
      <c r="L5" s="4">
        <f>SUMIFS('Retail_hiring plan'!O:O,'Retail_hiring plan'!$C:$C,'Retail sales manpower_#s'!$D5,'Retail_hiring plan'!$E:$E,'Retail sales manpower_#s'!$B5)</f>
        <v>4</v>
      </c>
      <c r="M5" s="4">
        <f>SUMIFS('Retail_hiring plan'!P:P,'Retail_hiring plan'!$C:$C,'Retail sales manpower_#s'!$D5,'Retail_hiring plan'!$E:$E,'Retail sales manpower_#s'!$B5)</f>
        <v>4</v>
      </c>
      <c r="N5" s="4">
        <f>SUMIFS('Retail_hiring plan'!Q:Q,'Retail_hiring plan'!$C:$C,'Retail sales manpower_#s'!$D5,'Retail_hiring plan'!$E:$E,'Retail sales manpower_#s'!$B5)</f>
        <v>4</v>
      </c>
      <c r="O5" s="4">
        <f>SUMIFS('Retail_hiring plan'!R:R,'Retail_hiring plan'!$C:$C,'Retail sales manpower_#s'!$D5,'Retail_hiring plan'!$E:$E,'Retail sales manpower_#s'!$B5)</f>
        <v>4</v>
      </c>
      <c r="P5" s="4">
        <f>SUMIFS('Retail_hiring plan'!S:S,'Retail_hiring plan'!$C:$C,'Retail sales manpower_#s'!$D5,'Retail_hiring plan'!$E:$E,'Retail sales manpower_#s'!$B5)</f>
        <v>4</v>
      </c>
      <c r="Q5" s="4">
        <f>SUMIFS('Retail_hiring plan'!T:T,'Retail_hiring plan'!$C:$C,'Retail sales manpower_#s'!$D5,'Retail_hiring plan'!$E:$E,'Retail sales manpower_#s'!$B5)</f>
        <v>4</v>
      </c>
    </row>
    <row r="6" spans="1:17">
      <c r="A6" s="4">
        <f t="shared" ref="A6:A69" si="1">A5+1</f>
        <v>3</v>
      </c>
      <c r="B6" s="8" t="s">
        <v>811</v>
      </c>
      <c r="C6" s="4" t="s">
        <v>326</v>
      </c>
      <c r="D6" s="4" t="s">
        <v>290</v>
      </c>
      <c r="E6" s="4">
        <f>SUMIFS('Retail_hiring plan'!H:H,'Retail_hiring plan'!$C:$C,'Retail sales manpower_#s'!$D6,'Retail_hiring plan'!$E:$E,'Retail sales manpower_#s'!$B6)</f>
        <v>1</v>
      </c>
      <c r="F6" s="4">
        <f>SUMIFS('Retail_hiring plan'!I:I,'Retail_hiring plan'!$C:$C,'Retail sales manpower_#s'!$D6,'Retail_hiring plan'!$E:$E,'Retail sales manpower_#s'!$B6)</f>
        <v>1</v>
      </c>
      <c r="G6" s="4">
        <f>SUMIFS('Retail_hiring plan'!J:J,'Retail_hiring plan'!$C:$C,'Retail sales manpower_#s'!$D6,'Retail_hiring plan'!$E:$E,'Retail sales manpower_#s'!$B6)</f>
        <v>1</v>
      </c>
      <c r="H6" s="4">
        <f>SUMIFS('Retail_hiring plan'!K:K,'Retail_hiring plan'!$C:$C,'Retail sales manpower_#s'!$D6,'Retail_hiring plan'!$E:$E,'Retail sales manpower_#s'!$B6)</f>
        <v>1</v>
      </c>
      <c r="I6" s="4">
        <f>SUMIFS('Retail_hiring plan'!L:L,'Retail_hiring plan'!$C:$C,'Retail sales manpower_#s'!$D6,'Retail_hiring plan'!$E:$E,'Retail sales manpower_#s'!$B6)</f>
        <v>1</v>
      </c>
      <c r="J6" s="4">
        <f>SUMIFS('Retail_hiring plan'!M:M,'Retail_hiring plan'!$C:$C,'Retail sales manpower_#s'!$D6,'Retail_hiring plan'!$E:$E,'Retail sales manpower_#s'!$B6)</f>
        <v>1</v>
      </c>
      <c r="K6" s="4">
        <f>SUMIFS('Retail_hiring plan'!N:N,'Retail_hiring plan'!$C:$C,'Retail sales manpower_#s'!$D6,'Retail_hiring plan'!$E:$E,'Retail sales manpower_#s'!$B6)</f>
        <v>1</v>
      </c>
      <c r="L6" s="4">
        <f>SUMIFS('Retail_hiring plan'!O:O,'Retail_hiring plan'!$C:$C,'Retail sales manpower_#s'!$D6,'Retail_hiring plan'!$E:$E,'Retail sales manpower_#s'!$B6)</f>
        <v>1</v>
      </c>
      <c r="M6" s="4">
        <f>SUMIFS('Retail_hiring plan'!P:P,'Retail_hiring plan'!$C:$C,'Retail sales manpower_#s'!$D6,'Retail_hiring plan'!$E:$E,'Retail sales manpower_#s'!$B6)</f>
        <v>1</v>
      </c>
      <c r="N6" s="4">
        <f>SUMIFS('Retail_hiring plan'!Q:Q,'Retail_hiring plan'!$C:$C,'Retail sales manpower_#s'!$D6,'Retail_hiring plan'!$E:$E,'Retail sales manpower_#s'!$B6)</f>
        <v>1</v>
      </c>
      <c r="O6" s="4">
        <f>SUMIFS('Retail_hiring plan'!R:R,'Retail_hiring plan'!$C:$C,'Retail sales manpower_#s'!$D6,'Retail_hiring plan'!$E:$E,'Retail sales manpower_#s'!$B6)</f>
        <v>1</v>
      </c>
      <c r="P6" s="4">
        <f>SUMIFS('Retail_hiring plan'!S:S,'Retail_hiring plan'!$C:$C,'Retail sales manpower_#s'!$D6,'Retail_hiring plan'!$E:$E,'Retail sales manpower_#s'!$B6)</f>
        <v>1</v>
      </c>
      <c r="Q6" s="4">
        <f>SUMIFS('Retail_hiring plan'!T:T,'Retail_hiring plan'!$C:$C,'Retail sales manpower_#s'!$D6,'Retail_hiring plan'!$E:$E,'Retail sales manpower_#s'!$B6)</f>
        <v>1</v>
      </c>
    </row>
    <row r="7" spans="1:17">
      <c r="A7" s="4">
        <f t="shared" si="1"/>
        <v>4</v>
      </c>
      <c r="B7" s="8" t="s">
        <v>812</v>
      </c>
      <c r="C7" s="4" t="s">
        <v>326</v>
      </c>
      <c r="D7" s="4" t="s">
        <v>290</v>
      </c>
      <c r="E7" s="4">
        <f>SUMIFS('Retail_hiring plan'!H:H,'Retail_hiring plan'!$C:$C,'Retail sales manpower_#s'!$D7,'Retail_hiring plan'!$E:$E,'Retail sales manpower_#s'!$B7)</f>
        <v>0</v>
      </c>
      <c r="F7" s="4">
        <f>SUMIFS('Retail_hiring plan'!I:I,'Retail_hiring plan'!$C:$C,'Retail sales manpower_#s'!$D7,'Retail_hiring plan'!$E:$E,'Retail sales manpower_#s'!$B7)</f>
        <v>0</v>
      </c>
      <c r="G7" s="4">
        <f>SUMIFS('Retail_hiring plan'!J:J,'Retail_hiring plan'!$C:$C,'Retail sales manpower_#s'!$D7,'Retail_hiring plan'!$E:$E,'Retail sales manpower_#s'!$B7)</f>
        <v>0</v>
      </c>
      <c r="H7" s="4">
        <f>SUMIFS('Retail_hiring plan'!K:K,'Retail_hiring plan'!$C:$C,'Retail sales manpower_#s'!$D7,'Retail_hiring plan'!$E:$E,'Retail sales manpower_#s'!$B7)</f>
        <v>0</v>
      </c>
      <c r="I7" s="4">
        <f>SUMIFS('Retail_hiring plan'!L:L,'Retail_hiring plan'!$C:$C,'Retail sales manpower_#s'!$D7,'Retail_hiring plan'!$E:$E,'Retail sales manpower_#s'!$B7)</f>
        <v>0</v>
      </c>
      <c r="J7" s="4">
        <f>SUMIFS('Retail_hiring plan'!M:M,'Retail_hiring plan'!$C:$C,'Retail sales manpower_#s'!$D7,'Retail_hiring plan'!$E:$E,'Retail sales manpower_#s'!$B7)</f>
        <v>0</v>
      </c>
      <c r="K7" s="4">
        <f>SUMIFS('Retail_hiring plan'!N:N,'Retail_hiring plan'!$C:$C,'Retail sales manpower_#s'!$D7,'Retail_hiring plan'!$E:$E,'Retail sales manpower_#s'!$B7)</f>
        <v>0</v>
      </c>
      <c r="L7" s="4">
        <f>SUMIFS('Retail_hiring plan'!O:O,'Retail_hiring plan'!$C:$C,'Retail sales manpower_#s'!$D7,'Retail_hiring plan'!$E:$E,'Retail sales manpower_#s'!$B7)</f>
        <v>0</v>
      </c>
      <c r="M7" s="4">
        <f>SUMIFS('Retail_hiring plan'!P:P,'Retail_hiring plan'!$C:$C,'Retail sales manpower_#s'!$D7,'Retail_hiring plan'!$E:$E,'Retail sales manpower_#s'!$B7)</f>
        <v>0</v>
      </c>
      <c r="N7" s="4">
        <f>SUMIFS('Retail_hiring plan'!Q:Q,'Retail_hiring plan'!$C:$C,'Retail sales manpower_#s'!$D7,'Retail_hiring plan'!$E:$E,'Retail sales manpower_#s'!$B7)</f>
        <v>0</v>
      </c>
      <c r="O7" s="4">
        <f>SUMIFS('Retail_hiring plan'!R:R,'Retail_hiring plan'!$C:$C,'Retail sales manpower_#s'!$D7,'Retail_hiring plan'!$E:$E,'Retail sales manpower_#s'!$B7)</f>
        <v>0</v>
      </c>
      <c r="P7" s="4">
        <f>SUMIFS('Retail_hiring plan'!S:S,'Retail_hiring plan'!$C:$C,'Retail sales manpower_#s'!$D7,'Retail_hiring plan'!$E:$E,'Retail sales manpower_#s'!$B7)</f>
        <v>0</v>
      </c>
      <c r="Q7" s="4">
        <f>SUMIFS('Retail_hiring plan'!T:T,'Retail_hiring plan'!$C:$C,'Retail sales manpower_#s'!$D7,'Retail_hiring plan'!$E:$E,'Retail sales manpower_#s'!$B7)</f>
        <v>0</v>
      </c>
    </row>
    <row r="8" spans="1:17">
      <c r="A8" s="4">
        <f t="shared" si="1"/>
        <v>5</v>
      </c>
      <c r="B8" s="8" t="s">
        <v>813</v>
      </c>
      <c r="C8" s="4" t="s">
        <v>326</v>
      </c>
      <c r="D8" s="4" t="s">
        <v>290</v>
      </c>
      <c r="E8" s="4">
        <f>SUMIFS('Retail_hiring plan'!H:H,'Retail_hiring plan'!$C:$C,'Retail sales manpower_#s'!$D8,'Retail_hiring plan'!$E:$E,'Retail sales manpower_#s'!$B8)</f>
        <v>5</v>
      </c>
      <c r="F8" s="4">
        <f>SUMIFS('Retail_hiring plan'!I:I,'Retail_hiring plan'!$C:$C,'Retail sales manpower_#s'!$D8,'Retail_hiring plan'!$E:$E,'Retail sales manpower_#s'!$B8)</f>
        <v>6</v>
      </c>
      <c r="G8" s="4">
        <f>SUMIFS('Retail_hiring plan'!J:J,'Retail_hiring plan'!$C:$C,'Retail sales manpower_#s'!$D8,'Retail_hiring plan'!$E:$E,'Retail sales manpower_#s'!$B8)</f>
        <v>6</v>
      </c>
      <c r="H8" s="4">
        <f>SUMIFS('Retail_hiring plan'!K:K,'Retail_hiring plan'!$C:$C,'Retail sales manpower_#s'!$D8,'Retail_hiring plan'!$E:$E,'Retail sales manpower_#s'!$B8)</f>
        <v>7</v>
      </c>
      <c r="I8" s="4">
        <f>SUMIFS('Retail_hiring plan'!L:L,'Retail_hiring plan'!$C:$C,'Retail sales manpower_#s'!$D8,'Retail_hiring plan'!$E:$E,'Retail sales manpower_#s'!$B8)</f>
        <v>8</v>
      </c>
      <c r="J8" s="4">
        <f>SUMIFS('Retail_hiring plan'!M:M,'Retail_hiring plan'!$C:$C,'Retail sales manpower_#s'!$D8,'Retail_hiring plan'!$E:$E,'Retail sales manpower_#s'!$B8)</f>
        <v>8</v>
      </c>
      <c r="K8" s="4">
        <f>SUMIFS('Retail_hiring plan'!N:N,'Retail_hiring plan'!$C:$C,'Retail sales manpower_#s'!$D8,'Retail_hiring plan'!$E:$E,'Retail sales manpower_#s'!$B8)</f>
        <v>8</v>
      </c>
      <c r="L8" s="4">
        <f>SUMIFS('Retail_hiring plan'!O:O,'Retail_hiring plan'!$C:$C,'Retail sales manpower_#s'!$D8,'Retail_hiring plan'!$E:$E,'Retail sales manpower_#s'!$B8)</f>
        <v>8</v>
      </c>
      <c r="M8" s="4">
        <f>SUMIFS('Retail_hiring plan'!P:P,'Retail_hiring plan'!$C:$C,'Retail sales manpower_#s'!$D8,'Retail_hiring plan'!$E:$E,'Retail sales manpower_#s'!$B8)</f>
        <v>9</v>
      </c>
      <c r="N8" s="4">
        <f>SUMIFS('Retail_hiring plan'!Q:Q,'Retail_hiring plan'!$C:$C,'Retail sales manpower_#s'!$D8,'Retail_hiring plan'!$E:$E,'Retail sales manpower_#s'!$B8)</f>
        <v>9</v>
      </c>
      <c r="O8" s="4">
        <f>SUMIFS('Retail_hiring plan'!R:R,'Retail_hiring plan'!$C:$C,'Retail sales manpower_#s'!$D8,'Retail_hiring plan'!$E:$E,'Retail sales manpower_#s'!$B8)</f>
        <v>9</v>
      </c>
      <c r="P8" s="4">
        <f>SUMIFS('Retail_hiring plan'!S:S,'Retail_hiring plan'!$C:$C,'Retail sales manpower_#s'!$D8,'Retail_hiring plan'!$E:$E,'Retail sales manpower_#s'!$B8)</f>
        <v>9</v>
      </c>
      <c r="Q8" s="4">
        <f>SUMIFS('Retail_hiring plan'!T:T,'Retail_hiring plan'!$C:$C,'Retail sales manpower_#s'!$D8,'Retail_hiring plan'!$E:$E,'Retail sales manpower_#s'!$B8)</f>
        <v>9</v>
      </c>
    </row>
    <row r="9" spans="1:17">
      <c r="A9" s="4">
        <f t="shared" si="1"/>
        <v>6</v>
      </c>
      <c r="B9" s="8" t="s">
        <v>814</v>
      </c>
      <c r="C9" s="4" t="s">
        <v>326</v>
      </c>
      <c r="D9" s="4" t="s">
        <v>290</v>
      </c>
      <c r="E9" s="4">
        <f>SUMIFS('Retail_hiring plan'!H:H,'Retail_hiring plan'!$C:$C,'Retail sales manpower_#s'!$D9,'Retail_hiring plan'!$E:$E,'Retail sales manpower_#s'!$B9)</f>
        <v>2</v>
      </c>
      <c r="F9" s="4">
        <f>SUMIFS('Retail_hiring plan'!I:I,'Retail_hiring plan'!$C:$C,'Retail sales manpower_#s'!$D9,'Retail_hiring plan'!$E:$E,'Retail sales manpower_#s'!$B9)</f>
        <v>2</v>
      </c>
      <c r="G9" s="4">
        <f>SUMIFS('Retail_hiring plan'!J:J,'Retail_hiring plan'!$C:$C,'Retail sales manpower_#s'!$D9,'Retail_hiring plan'!$E:$E,'Retail sales manpower_#s'!$B9)</f>
        <v>2</v>
      </c>
      <c r="H9" s="4">
        <f>SUMIFS('Retail_hiring plan'!K:K,'Retail_hiring plan'!$C:$C,'Retail sales manpower_#s'!$D9,'Retail_hiring plan'!$E:$E,'Retail sales manpower_#s'!$B9)</f>
        <v>2</v>
      </c>
      <c r="I9" s="4">
        <f>SUMIFS('Retail_hiring plan'!L:L,'Retail_hiring plan'!$C:$C,'Retail sales manpower_#s'!$D9,'Retail_hiring plan'!$E:$E,'Retail sales manpower_#s'!$B9)</f>
        <v>3</v>
      </c>
      <c r="J9" s="4">
        <f>SUMIFS('Retail_hiring plan'!M:M,'Retail_hiring plan'!$C:$C,'Retail sales manpower_#s'!$D9,'Retail_hiring plan'!$E:$E,'Retail sales manpower_#s'!$B9)</f>
        <v>3</v>
      </c>
      <c r="K9" s="4">
        <f>SUMIFS('Retail_hiring plan'!N:N,'Retail_hiring plan'!$C:$C,'Retail sales manpower_#s'!$D9,'Retail_hiring plan'!$E:$E,'Retail sales manpower_#s'!$B9)</f>
        <v>4</v>
      </c>
      <c r="L9" s="4">
        <f>SUMIFS('Retail_hiring plan'!O:O,'Retail_hiring plan'!$C:$C,'Retail sales manpower_#s'!$D9,'Retail_hiring plan'!$E:$E,'Retail sales manpower_#s'!$B9)</f>
        <v>4</v>
      </c>
      <c r="M9" s="4">
        <f>SUMIFS('Retail_hiring plan'!P:P,'Retail_hiring plan'!$C:$C,'Retail sales manpower_#s'!$D9,'Retail_hiring plan'!$E:$E,'Retail sales manpower_#s'!$B9)</f>
        <v>4</v>
      </c>
      <c r="N9" s="4">
        <f>SUMIFS('Retail_hiring plan'!Q:Q,'Retail_hiring plan'!$C:$C,'Retail sales manpower_#s'!$D9,'Retail_hiring plan'!$E:$E,'Retail sales manpower_#s'!$B9)</f>
        <v>4</v>
      </c>
      <c r="O9" s="4">
        <f>SUMIFS('Retail_hiring plan'!R:R,'Retail_hiring plan'!$C:$C,'Retail sales manpower_#s'!$D9,'Retail_hiring plan'!$E:$E,'Retail sales manpower_#s'!$B9)</f>
        <v>4</v>
      </c>
      <c r="P9" s="4">
        <f>SUMIFS('Retail_hiring plan'!S:S,'Retail_hiring plan'!$C:$C,'Retail sales manpower_#s'!$D9,'Retail_hiring plan'!$E:$E,'Retail sales manpower_#s'!$B9)</f>
        <v>4</v>
      </c>
      <c r="Q9" s="4">
        <f>SUMIFS('Retail_hiring plan'!T:T,'Retail_hiring plan'!$C:$C,'Retail sales manpower_#s'!$D9,'Retail_hiring plan'!$E:$E,'Retail sales manpower_#s'!$B9)</f>
        <v>4</v>
      </c>
    </row>
    <row r="10" spans="1:17">
      <c r="A10" s="4">
        <f t="shared" si="1"/>
        <v>7</v>
      </c>
      <c r="B10" s="8" t="s">
        <v>809</v>
      </c>
      <c r="C10" s="4" t="s">
        <v>326</v>
      </c>
      <c r="D10" s="4" t="s">
        <v>287</v>
      </c>
      <c r="E10" s="4">
        <f>SUMIFS('Retail_hiring plan'!H:H,'Retail_hiring plan'!$C:$C,'Retail sales manpower_#s'!$D10,'Retail_hiring plan'!$E:$E,'Retail sales manpower_#s'!$B10)</f>
        <v>6</v>
      </c>
      <c r="F10" s="4">
        <f>SUMIFS('Retail_hiring plan'!I:I,'Retail_hiring plan'!$C:$C,'Retail sales manpower_#s'!$D10,'Retail_hiring plan'!$E:$E,'Retail sales manpower_#s'!$B10)</f>
        <v>6</v>
      </c>
      <c r="G10" s="4">
        <f>SUMIFS('Retail_hiring plan'!J:J,'Retail_hiring plan'!$C:$C,'Retail sales manpower_#s'!$D10,'Retail_hiring plan'!$E:$E,'Retail sales manpower_#s'!$B10)</f>
        <v>6</v>
      </c>
      <c r="H10" s="4">
        <f>SUMIFS('Retail_hiring plan'!K:K,'Retail_hiring plan'!$C:$C,'Retail sales manpower_#s'!$D10,'Retail_hiring plan'!$E:$E,'Retail sales manpower_#s'!$B10)</f>
        <v>6</v>
      </c>
      <c r="I10" s="4">
        <f>SUMIFS('Retail_hiring plan'!L:L,'Retail_hiring plan'!$C:$C,'Retail sales manpower_#s'!$D10,'Retail_hiring plan'!$E:$E,'Retail sales manpower_#s'!$B10)</f>
        <v>6</v>
      </c>
      <c r="J10" s="4">
        <f>SUMIFS('Retail_hiring plan'!M:M,'Retail_hiring plan'!$C:$C,'Retail sales manpower_#s'!$D10,'Retail_hiring plan'!$E:$E,'Retail sales manpower_#s'!$B10)</f>
        <v>6</v>
      </c>
      <c r="K10" s="4">
        <f>SUMIFS('Retail_hiring plan'!N:N,'Retail_hiring plan'!$C:$C,'Retail sales manpower_#s'!$D10,'Retail_hiring plan'!$E:$E,'Retail sales manpower_#s'!$B10)</f>
        <v>6</v>
      </c>
      <c r="L10" s="4">
        <f>SUMIFS('Retail_hiring plan'!O:O,'Retail_hiring plan'!$C:$C,'Retail sales manpower_#s'!$D10,'Retail_hiring plan'!$E:$E,'Retail sales manpower_#s'!$B10)</f>
        <v>6</v>
      </c>
      <c r="M10" s="4">
        <f>SUMIFS('Retail_hiring plan'!P:P,'Retail_hiring plan'!$C:$C,'Retail sales manpower_#s'!$D10,'Retail_hiring plan'!$E:$E,'Retail sales manpower_#s'!$B10)</f>
        <v>6</v>
      </c>
      <c r="N10" s="4">
        <f>SUMIFS('Retail_hiring plan'!Q:Q,'Retail_hiring plan'!$C:$C,'Retail sales manpower_#s'!$D10,'Retail_hiring plan'!$E:$E,'Retail sales manpower_#s'!$B10)</f>
        <v>6</v>
      </c>
      <c r="O10" s="4">
        <f>SUMIFS('Retail_hiring plan'!R:R,'Retail_hiring plan'!$C:$C,'Retail sales manpower_#s'!$D10,'Retail_hiring plan'!$E:$E,'Retail sales manpower_#s'!$B10)</f>
        <v>6</v>
      </c>
      <c r="P10" s="4">
        <f>SUMIFS('Retail_hiring plan'!S:S,'Retail_hiring plan'!$C:$C,'Retail sales manpower_#s'!$D10,'Retail_hiring plan'!$E:$E,'Retail sales manpower_#s'!$B10)</f>
        <v>6</v>
      </c>
      <c r="Q10" s="4">
        <f>SUMIFS('Retail_hiring plan'!T:T,'Retail_hiring plan'!$C:$C,'Retail sales manpower_#s'!$D10,'Retail_hiring plan'!$E:$E,'Retail sales manpower_#s'!$B10)</f>
        <v>6</v>
      </c>
    </row>
    <row r="11" spans="1:17">
      <c r="A11" s="4">
        <f t="shared" si="1"/>
        <v>8</v>
      </c>
      <c r="B11" s="8" t="s">
        <v>810</v>
      </c>
      <c r="C11" s="4" t="s">
        <v>326</v>
      </c>
      <c r="D11" s="4" t="s">
        <v>287</v>
      </c>
      <c r="E11" s="4">
        <f>SUMIFS('Retail_hiring plan'!H:H,'Retail_hiring plan'!$C:$C,'Retail sales manpower_#s'!$D11,'Retail_hiring plan'!$E:$E,'Retail sales manpower_#s'!$B11)</f>
        <v>3</v>
      </c>
      <c r="F11" s="4">
        <f>SUMIFS('Retail_hiring plan'!I:I,'Retail_hiring plan'!$C:$C,'Retail sales manpower_#s'!$D11,'Retail_hiring plan'!$E:$E,'Retail sales manpower_#s'!$B11)</f>
        <v>3</v>
      </c>
      <c r="G11" s="4">
        <f>SUMIFS('Retail_hiring plan'!J:J,'Retail_hiring plan'!$C:$C,'Retail sales manpower_#s'!$D11,'Retail_hiring plan'!$E:$E,'Retail sales manpower_#s'!$B11)</f>
        <v>3</v>
      </c>
      <c r="H11" s="4">
        <f>SUMIFS('Retail_hiring plan'!K:K,'Retail_hiring plan'!$C:$C,'Retail sales manpower_#s'!$D11,'Retail_hiring plan'!$E:$E,'Retail sales manpower_#s'!$B11)</f>
        <v>3</v>
      </c>
      <c r="I11" s="4">
        <f>SUMIFS('Retail_hiring plan'!L:L,'Retail_hiring plan'!$C:$C,'Retail sales manpower_#s'!$D11,'Retail_hiring plan'!$E:$E,'Retail sales manpower_#s'!$B11)</f>
        <v>3</v>
      </c>
      <c r="J11" s="4">
        <f>SUMIFS('Retail_hiring plan'!M:M,'Retail_hiring plan'!$C:$C,'Retail sales manpower_#s'!$D11,'Retail_hiring plan'!$E:$E,'Retail sales manpower_#s'!$B11)</f>
        <v>3</v>
      </c>
      <c r="K11" s="4">
        <f>SUMIFS('Retail_hiring plan'!N:N,'Retail_hiring plan'!$C:$C,'Retail sales manpower_#s'!$D11,'Retail_hiring plan'!$E:$E,'Retail sales manpower_#s'!$B11)</f>
        <v>3</v>
      </c>
      <c r="L11" s="4">
        <f>SUMIFS('Retail_hiring plan'!O:O,'Retail_hiring plan'!$C:$C,'Retail sales manpower_#s'!$D11,'Retail_hiring plan'!$E:$E,'Retail sales manpower_#s'!$B11)</f>
        <v>3</v>
      </c>
      <c r="M11" s="4">
        <f>SUMIFS('Retail_hiring plan'!P:P,'Retail_hiring plan'!$C:$C,'Retail sales manpower_#s'!$D11,'Retail_hiring plan'!$E:$E,'Retail sales manpower_#s'!$B11)</f>
        <v>3</v>
      </c>
      <c r="N11" s="4">
        <f>SUMIFS('Retail_hiring plan'!Q:Q,'Retail_hiring plan'!$C:$C,'Retail sales manpower_#s'!$D11,'Retail_hiring plan'!$E:$E,'Retail sales manpower_#s'!$B11)</f>
        <v>3</v>
      </c>
      <c r="O11" s="4">
        <f>SUMIFS('Retail_hiring plan'!R:R,'Retail_hiring plan'!$C:$C,'Retail sales manpower_#s'!$D11,'Retail_hiring plan'!$E:$E,'Retail sales manpower_#s'!$B11)</f>
        <v>3</v>
      </c>
      <c r="P11" s="4">
        <f>SUMIFS('Retail_hiring plan'!S:S,'Retail_hiring plan'!$C:$C,'Retail sales manpower_#s'!$D11,'Retail_hiring plan'!$E:$E,'Retail sales manpower_#s'!$B11)</f>
        <v>3</v>
      </c>
      <c r="Q11" s="4">
        <f>SUMIFS('Retail_hiring plan'!T:T,'Retail_hiring plan'!$C:$C,'Retail sales manpower_#s'!$D11,'Retail_hiring plan'!$E:$E,'Retail sales manpower_#s'!$B11)</f>
        <v>3</v>
      </c>
    </row>
    <row r="12" spans="1:17">
      <c r="A12" s="4">
        <f t="shared" si="1"/>
        <v>9</v>
      </c>
      <c r="B12" s="8" t="s">
        <v>811</v>
      </c>
      <c r="C12" s="4" t="s">
        <v>326</v>
      </c>
      <c r="D12" s="4" t="s">
        <v>287</v>
      </c>
      <c r="E12" s="4">
        <f>SUMIFS('Retail_hiring plan'!H:H,'Retail_hiring plan'!$C:$C,'Retail sales manpower_#s'!$D12,'Retail_hiring plan'!$E:$E,'Retail sales manpower_#s'!$B12)</f>
        <v>0</v>
      </c>
      <c r="F12" s="4">
        <f>SUMIFS('Retail_hiring plan'!I:I,'Retail_hiring plan'!$C:$C,'Retail sales manpower_#s'!$D12,'Retail_hiring plan'!$E:$E,'Retail sales manpower_#s'!$B12)</f>
        <v>0</v>
      </c>
      <c r="G12" s="4">
        <f>SUMIFS('Retail_hiring plan'!J:J,'Retail_hiring plan'!$C:$C,'Retail sales manpower_#s'!$D12,'Retail_hiring plan'!$E:$E,'Retail sales manpower_#s'!$B12)</f>
        <v>0</v>
      </c>
      <c r="H12" s="4">
        <f>SUMIFS('Retail_hiring plan'!K:K,'Retail_hiring plan'!$C:$C,'Retail sales manpower_#s'!$D12,'Retail_hiring plan'!$E:$E,'Retail sales manpower_#s'!$B12)</f>
        <v>0</v>
      </c>
      <c r="I12" s="4">
        <f>SUMIFS('Retail_hiring plan'!L:L,'Retail_hiring plan'!$C:$C,'Retail sales manpower_#s'!$D12,'Retail_hiring plan'!$E:$E,'Retail sales manpower_#s'!$B12)</f>
        <v>0</v>
      </c>
      <c r="J12" s="4">
        <f>SUMIFS('Retail_hiring plan'!M:M,'Retail_hiring plan'!$C:$C,'Retail sales manpower_#s'!$D12,'Retail_hiring plan'!$E:$E,'Retail sales manpower_#s'!$B12)</f>
        <v>0</v>
      </c>
      <c r="K12" s="4">
        <f>SUMIFS('Retail_hiring plan'!N:N,'Retail_hiring plan'!$C:$C,'Retail sales manpower_#s'!$D12,'Retail_hiring plan'!$E:$E,'Retail sales manpower_#s'!$B12)</f>
        <v>0</v>
      </c>
      <c r="L12" s="4">
        <f>SUMIFS('Retail_hiring plan'!O:O,'Retail_hiring plan'!$C:$C,'Retail sales manpower_#s'!$D12,'Retail_hiring plan'!$E:$E,'Retail sales manpower_#s'!$B12)</f>
        <v>0</v>
      </c>
      <c r="M12" s="4">
        <f>SUMIFS('Retail_hiring plan'!P:P,'Retail_hiring plan'!$C:$C,'Retail sales manpower_#s'!$D12,'Retail_hiring plan'!$E:$E,'Retail sales manpower_#s'!$B12)</f>
        <v>0</v>
      </c>
      <c r="N12" s="4">
        <f>SUMIFS('Retail_hiring plan'!Q:Q,'Retail_hiring plan'!$C:$C,'Retail sales manpower_#s'!$D12,'Retail_hiring plan'!$E:$E,'Retail sales manpower_#s'!$B12)</f>
        <v>0</v>
      </c>
      <c r="O12" s="4">
        <f>SUMIFS('Retail_hiring plan'!R:R,'Retail_hiring plan'!$C:$C,'Retail sales manpower_#s'!$D12,'Retail_hiring plan'!$E:$E,'Retail sales manpower_#s'!$B12)</f>
        <v>0</v>
      </c>
      <c r="P12" s="4">
        <f>SUMIFS('Retail_hiring plan'!S:S,'Retail_hiring plan'!$C:$C,'Retail sales manpower_#s'!$D12,'Retail_hiring plan'!$E:$E,'Retail sales manpower_#s'!$B12)</f>
        <v>0</v>
      </c>
      <c r="Q12" s="4">
        <f>SUMIFS('Retail_hiring plan'!T:T,'Retail_hiring plan'!$C:$C,'Retail sales manpower_#s'!$D12,'Retail_hiring plan'!$E:$E,'Retail sales manpower_#s'!$B12)</f>
        <v>0</v>
      </c>
    </row>
    <row r="13" spans="1:17">
      <c r="A13" s="4">
        <f t="shared" si="1"/>
        <v>10</v>
      </c>
      <c r="B13" s="8" t="s">
        <v>812</v>
      </c>
      <c r="C13" s="4" t="s">
        <v>326</v>
      </c>
      <c r="D13" s="4" t="s">
        <v>287</v>
      </c>
      <c r="E13" s="4">
        <f>SUMIFS('Retail_hiring plan'!H:H,'Retail_hiring plan'!$C:$C,'Retail sales manpower_#s'!$D13,'Retail_hiring plan'!$E:$E,'Retail sales manpower_#s'!$B13)</f>
        <v>0</v>
      </c>
      <c r="F13" s="4">
        <f>SUMIFS('Retail_hiring plan'!I:I,'Retail_hiring plan'!$C:$C,'Retail sales manpower_#s'!$D13,'Retail_hiring plan'!$E:$E,'Retail sales manpower_#s'!$B13)</f>
        <v>0</v>
      </c>
      <c r="G13" s="4">
        <f>SUMIFS('Retail_hiring plan'!J:J,'Retail_hiring plan'!$C:$C,'Retail sales manpower_#s'!$D13,'Retail_hiring plan'!$E:$E,'Retail sales manpower_#s'!$B13)</f>
        <v>0</v>
      </c>
      <c r="H13" s="4">
        <f>SUMIFS('Retail_hiring plan'!K:K,'Retail_hiring plan'!$C:$C,'Retail sales manpower_#s'!$D13,'Retail_hiring plan'!$E:$E,'Retail sales manpower_#s'!$B13)</f>
        <v>0</v>
      </c>
      <c r="I13" s="4">
        <f>SUMIFS('Retail_hiring plan'!L:L,'Retail_hiring plan'!$C:$C,'Retail sales manpower_#s'!$D13,'Retail_hiring plan'!$E:$E,'Retail sales manpower_#s'!$B13)</f>
        <v>0</v>
      </c>
      <c r="J13" s="4">
        <f>SUMIFS('Retail_hiring plan'!M:M,'Retail_hiring plan'!$C:$C,'Retail sales manpower_#s'!$D13,'Retail_hiring plan'!$E:$E,'Retail sales manpower_#s'!$B13)</f>
        <v>0</v>
      </c>
      <c r="K13" s="4">
        <f>SUMIFS('Retail_hiring plan'!N:N,'Retail_hiring plan'!$C:$C,'Retail sales manpower_#s'!$D13,'Retail_hiring plan'!$E:$E,'Retail sales manpower_#s'!$B13)</f>
        <v>0</v>
      </c>
      <c r="L13" s="4">
        <f>SUMIFS('Retail_hiring plan'!O:O,'Retail_hiring plan'!$C:$C,'Retail sales manpower_#s'!$D13,'Retail_hiring plan'!$E:$E,'Retail sales manpower_#s'!$B13)</f>
        <v>0</v>
      </c>
      <c r="M13" s="4">
        <f>SUMIFS('Retail_hiring plan'!P:P,'Retail_hiring plan'!$C:$C,'Retail sales manpower_#s'!$D13,'Retail_hiring plan'!$E:$E,'Retail sales manpower_#s'!$B13)</f>
        <v>0</v>
      </c>
      <c r="N13" s="4">
        <f>SUMIFS('Retail_hiring plan'!Q:Q,'Retail_hiring plan'!$C:$C,'Retail sales manpower_#s'!$D13,'Retail_hiring plan'!$E:$E,'Retail sales manpower_#s'!$B13)</f>
        <v>0</v>
      </c>
      <c r="O13" s="4">
        <f>SUMIFS('Retail_hiring plan'!R:R,'Retail_hiring plan'!$C:$C,'Retail sales manpower_#s'!$D13,'Retail_hiring plan'!$E:$E,'Retail sales manpower_#s'!$B13)</f>
        <v>0</v>
      </c>
      <c r="P13" s="4">
        <f>SUMIFS('Retail_hiring plan'!S:S,'Retail_hiring plan'!$C:$C,'Retail sales manpower_#s'!$D13,'Retail_hiring plan'!$E:$E,'Retail sales manpower_#s'!$B13)</f>
        <v>0</v>
      </c>
      <c r="Q13" s="4">
        <f>SUMIFS('Retail_hiring plan'!T:T,'Retail_hiring plan'!$C:$C,'Retail sales manpower_#s'!$D13,'Retail_hiring plan'!$E:$E,'Retail sales manpower_#s'!$B13)</f>
        <v>0</v>
      </c>
    </row>
    <row r="14" spans="1:17">
      <c r="A14" s="4">
        <f t="shared" si="1"/>
        <v>11</v>
      </c>
      <c r="B14" s="8" t="s">
        <v>813</v>
      </c>
      <c r="C14" s="4" t="s">
        <v>326</v>
      </c>
      <c r="D14" s="4" t="s">
        <v>287</v>
      </c>
      <c r="E14" s="4">
        <f>SUMIFS('Retail_hiring plan'!H:H,'Retail_hiring plan'!$C:$C,'Retail sales manpower_#s'!$D14,'Retail_hiring plan'!$E:$E,'Retail sales manpower_#s'!$B14)</f>
        <v>0</v>
      </c>
      <c r="F14" s="4">
        <f>SUMIFS('Retail_hiring plan'!I:I,'Retail_hiring plan'!$C:$C,'Retail sales manpower_#s'!$D14,'Retail_hiring plan'!$E:$E,'Retail sales manpower_#s'!$B14)</f>
        <v>0</v>
      </c>
      <c r="G14" s="4">
        <f>SUMIFS('Retail_hiring plan'!J:J,'Retail_hiring plan'!$C:$C,'Retail sales manpower_#s'!$D14,'Retail_hiring plan'!$E:$E,'Retail sales manpower_#s'!$B14)</f>
        <v>0</v>
      </c>
      <c r="H14" s="4">
        <f>SUMIFS('Retail_hiring plan'!K:K,'Retail_hiring plan'!$C:$C,'Retail sales manpower_#s'!$D14,'Retail_hiring plan'!$E:$E,'Retail sales manpower_#s'!$B14)</f>
        <v>0</v>
      </c>
      <c r="I14" s="4">
        <f>SUMIFS('Retail_hiring plan'!L:L,'Retail_hiring plan'!$C:$C,'Retail sales manpower_#s'!$D14,'Retail_hiring plan'!$E:$E,'Retail sales manpower_#s'!$B14)</f>
        <v>0</v>
      </c>
      <c r="J14" s="4">
        <f>SUMIFS('Retail_hiring plan'!M:M,'Retail_hiring plan'!$C:$C,'Retail sales manpower_#s'!$D14,'Retail_hiring plan'!$E:$E,'Retail sales manpower_#s'!$B14)</f>
        <v>0</v>
      </c>
      <c r="K14" s="4">
        <f>SUMIFS('Retail_hiring plan'!N:N,'Retail_hiring plan'!$C:$C,'Retail sales manpower_#s'!$D14,'Retail_hiring plan'!$E:$E,'Retail sales manpower_#s'!$B14)</f>
        <v>0</v>
      </c>
      <c r="L14" s="4">
        <f>SUMIFS('Retail_hiring plan'!O:O,'Retail_hiring plan'!$C:$C,'Retail sales manpower_#s'!$D14,'Retail_hiring plan'!$E:$E,'Retail sales manpower_#s'!$B14)</f>
        <v>0</v>
      </c>
      <c r="M14" s="4">
        <f>SUMIFS('Retail_hiring plan'!P:P,'Retail_hiring plan'!$C:$C,'Retail sales manpower_#s'!$D14,'Retail_hiring plan'!$E:$E,'Retail sales manpower_#s'!$B14)</f>
        <v>0</v>
      </c>
      <c r="N14" s="4">
        <f>SUMIFS('Retail_hiring plan'!Q:Q,'Retail_hiring plan'!$C:$C,'Retail sales manpower_#s'!$D14,'Retail_hiring plan'!$E:$E,'Retail sales manpower_#s'!$B14)</f>
        <v>0</v>
      </c>
      <c r="O14" s="4">
        <f>SUMIFS('Retail_hiring plan'!R:R,'Retail_hiring plan'!$C:$C,'Retail sales manpower_#s'!$D14,'Retail_hiring plan'!$E:$E,'Retail sales manpower_#s'!$B14)</f>
        <v>0</v>
      </c>
      <c r="P14" s="4">
        <f>SUMIFS('Retail_hiring plan'!S:S,'Retail_hiring plan'!$C:$C,'Retail sales manpower_#s'!$D14,'Retail_hiring plan'!$E:$E,'Retail sales manpower_#s'!$B14)</f>
        <v>0</v>
      </c>
      <c r="Q14" s="4">
        <f>SUMIFS('Retail_hiring plan'!T:T,'Retail_hiring plan'!$C:$C,'Retail sales manpower_#s'!$D14,'Retail_hiring plan'!$E:$E,'Retail sales manpower_#s'!$B14)</f>
        <v>0</v>
      </c>
    </row>
    <row r="15" spans="1:17">
      <c r="A15" s="4">
        <f t="shared" si="1"/>
        <v>12</v>
      </c>
      <c r="B15" s="8" t="s">
        <v>814</v>
      </c>
      <c r="C15" s="4" t="s">
        <v>326</v>
      </c>
      <c r="D15" s="4" t="s">
        <v>287</v>
      </c>
      <c r="E15" s="4">
        <f>SUMIFS('Retail_hiring plan'!H:H,'Retail_hiring plan'!$C:$C,'Retail sales manpower_#s'!$D15,'Retail_hiring plan'!$E:$E,'Retail sales manpower_#s'!$B15)</f>
        <v>0</v>
      </c>
      <c r="F15" s="4">
        <f>SUMIFS('Retail_hiring plan'!I:I,'Retail_hiring plan'!$C:$C,'Retail sales manpower_#s'!$D15,'Retail_hiring plan'!$E:$E,'Retail sales manpower_#s'!$B15)</f>
        <v>0</v>
      </c>
      <c r="G15" s="4">
        <f>SUMIFS('Retail_hiring plan'!J:J,'Retail_hiring plan'!$C:$C,'Retail sales manpower_#s'!$D15,'Retail_hiring plan'!$E:$E,'Retail sales manpower_#s'!$B15)</f>
        <v>0</v>
      </c>
      <c r="H15" s="4">
        <f>SUMIFS('Retail_hiring plan'!K:K,'Retail_hiring plan'!$C:$C,'Retail sales manpower_#s'!$D15,'Retail_hiring plan'!$E:$E,'Retail sales manpower_#s'!$B15)</f>
        <v>0</v>
      </c>
      <c r="I15" s="4">
        <f>SUMIFS('Retail_hiring plan'!L:L,'Retail_hiring plan'!$C:$C,'Retail sales manpower_#s'!$D15,'Retail_hiring plan'!$E:$E,'Retail sales manpower_#s'!$B15)</f>
        <v>0</v>
      </c>
      <c r="J15" s="4">
        <f>SUMIFS('Retail_hiring plan'!M:M,'Retail_hiring plan'!$C:$C,'Retail sales manpower_#s'!$D15,'Retail_hiring plan'!$E:$E,'Retail sales manpower_#s'!$B15)</f>
        <v>0</v>
      </c>
      <c r="K15" s="4">
        <f>SUMIFS('Retail_hiring plan'!N:N,'Retail_hiring plan'!$C:$C,'Retail sales manpower_#s'!$D15,'Retail_hiring plan'!$E:$E,'Retail sales manpower_#s'!$B15)</f>
        <v>0</v>
      </c>
      <c r="L15" s="4">
        <f>SUMIFS('Retail_hiring plan'!O:O,'Retail_hiring plan'!$C:$C,'Retail sales manpower_#s'!$D15,'Retail_hiring plan'!$E:$E,'Retail sales manpower_#s'!$B15)</f>
        <v>1</v>
      </c>
      <c r="M15" s="4">
        <f>SUMIFS('Retail_hiring plan'!P:P,'Retail_hiring plan'!$C:$C,'Retail sales manpower_#s'!$D15,'Retail_hiring plan'!$E:$E,'Retail sales manpower_#s'!$B15)</f>
        <v>1</v>
      </c>
      <c r="N15" s="4">
        <f>SUMIFS('Retail_hiring plan'!Q:Q,'Retail_hiring plan'!$C:$C,'Retail sales manpower_#s'!$D15,'Retail_hiring plan'!$E:$E,'Retail sales manpower_#s'!$B15)</f>
        <v>1</v>
      </c>
      <c r="O15" s="4">
        <f>SUMIFS('Retail_hiring plan'!R:R,'Retail_hiring plan'!$C:$C,'Retail sales manpower_#s'!$D15,'Retail_hiring plan'!$E:$E,'Retail sales manpower_#s'!$B15)</f>
        <v>1</v>
      </c>
      <c r="P15" s="4">
        <f>SUMIFS('Retail_hiring plan'!S:S,'Retail_hiring plan'!$C:$C,'Retail sales manpower_#s'!$D15,'Retail_hiring plan'!$E:$E,'Retail sales manpower_#s'!$B15)</f>
        <v>1</v>
      </c>
      <c r="Q15" s="4">
        <f>SUMIFS('Retail_hiring plan'!T:T,'Retail_hiring plan'!$C:$C,'Retail sales manpower_#s'!$D15,'Retail_hiring plan'!$E:$E,'Retail sales manpower_#s'!$B15)</f>
        <v>1</v>
      </c>
    </row>
    <row r="16" spans="1:17">
      <c r="A16" s="4">
        <f t="shared" si="1"/>
        <v>13</v>
      </c>
      <c r="B16" s="8" t="s">
        <v>809</v>
      </c>
      <c r="C16" s="4" t="s">
        <v>326</v>
      </c>
      <c r="D16" s="4" t="s">
        <v>286</v>
      </c>
      <c r="E16" s="4">
        <f>SUMIFS('Retail_hiring plan'!H:H,'Retail_hiring plan'!$C:$C,'Retail sales manpower_#s'!$D16,'Retail_hiring plan'!$E:$E,'Retail sales manpower_#s'!$B16)</f>
        <v>2</v>
      </c>
      <c r="F16" s="4">
        <f>SUMIFS('Retail_hiring plan'!I:I,'Retail_hiring plan'!$C:$C,'Retail sales manpower_#s'!$D16,'Retail_hiring plan'!$E:$E,'Retail sales manpower_#s'!$B16)</f>
        <v>2</v>
      </c>
      <c r="G16" s="4">
        <f>SUMIFS('Retail_hiring plan'!J:J,'Retail_hiring plan'!$C:$C,'Retail sales manpower_#s'!$D16,'Retail_hiring plan'!$E:$E,'Retail sales manpower_#s'!$B16)</f>
        <v>2</v>
      </c>
      <c r="H16" s="4">
        <f>SUMIFS('Retail_hiring plan'!K:K,'Retail_hiring plan'!$C:$C,'Retail sales manpower_#s'!$D16,'Retail_hiring plan'!$E:$E,'Retail sales manpower_#s'!$B16)</f>
        <v>2</v>
      </c>
      <c r="I16" s="4">
        <f>SUMIFS('Retail_hiring plan'!L:L,'Retail_hiring plan'!$C:$C,'Retail sales manpower_#s'!$D16,'Retail_hiring plan'!$E:$E,'Retail sales manpower_#s'!$B16)</f>
        <v>2</v>
      </c>
      <c r="J16" s="4">
        <f>SUMIFS('Retail_hiring plan'!M:M,'Retail_hiring plan'!$C:$C,'Retail sales manpower_#s'!$D16,'Retail_hiring plan'!$E:$E,'Retail sales manpower_#s'!$B16)</f>
        <v>2</v>
      </c>
      <c r="K16" s="4">
        <f>SUMIFS('Retail_hiring plan'!N:N,'Retail_hiring plan'!$C:$C,'Retail sales manpower_#s'!$D16,'Retail_hiring plan'!$E:$E,'Retail sales manpower_#s'!$B16)</f>
        <v>2</v>
      </c>
      <c r="L16" s="4">
        <f>SUMIFS('Retail_hiring plan'!O:O,'Retail_hiring plan'!$C:$C,'Retail sales manpower_#s'!$D16,'Retail_hiring plan'!$E:$E,'Retail sales manpower_#s'!$B16)</f>
        <v>2</v>
      </c>
      <c r="M16" s="4">
        <f>SUMIFS('Retail_hiring plan'!P:P,'Retail_hiring plan'!$C:$C,'Retail sales manpower_#s'!$D16,'Retail_hiring plan'!$E:$E,'Retail sales manpower_#s'!$B16)</f>
        <v>2</v>
      </c>
      <c r="N16" s="4">
        <f>SUMIFS('Retail_hiring plan'!Q:Q,'Retail_hiring plan'!$C:$C,'Retail sales manpower_#s'!$D16,'Retail_hiring plan'!$E:$E,'Retail sales manpower_#s'!$B16)</f>
        <v>2</v>
      </c>
      <c r="O16" s="4">
        <f>SUMIFS('Retail_hiring plan'!R:R,'Retail_hiring plan'!$C:$C,'Retail sales manpower_#s'!$D16,'Retail_hiring plan'!$E:$E,'Retail sales manpower_#s'!$B16)</f>
        <v>2</v>
      </c>
      <c r="P16" s="4">
        <f>SUMIFS('Retail_hiring plan'!S:S,'Retail_hiring plan'!$C:$C,'Retail sales manpower_#s'!$D16,'Retail_hiring plan'!$E:$E,'Retail sales manpower_#s'!$B16)</f>
        <v>2</v>
      </c>
      <c r="Q16" s="4">
        <f>SUMIFS('Retail_hiring plan'!T:T,'Retail_hiring plan'!$C:$C,'Retail sales manpower_#s'!$D16,'Retail_hiring plan'!$E:$E,'Retail sales manpower_#s'!$B16)</f>
        <v>2</v>
      </c>
    </row>
    <row r="17" spans="1:17">
      <c r="A17" s="4">
        <f t="shared" si="1"/>
        <v>14</v>
      </c>
      <c r="B17" s="8" t="s">
        <v>810</v>
      </c>
      <c r="C17" s="4" t="s">
        <v>326</v>
      </c>
      <c r="D17" s="4" t="s">
        <v>286</v>
      </c>
      <c r="E17" s="4">
        <f>SUMIFS('Retail_hiring plan'!H:H,'Retail_hiring plan'!$C:$C,'Retail sales manpower_#s'!$D17,'Retail_hiring plan'!$E:$E,'Retail sales manpower_#s'!$B17)</f>
        <v>0</v>
      </c>
      <c r="F17" s="4">
        <f>SUMIFS('Retail_hiring plan'!I:I,'Retail_hiring plan'!$C:$C,'Retail sales manpower_#s'!$D17,'Retail_hiring plan'!$E:$E,'Retail sales manpower_#s'!$B17)</f>
        <v>0</v>
      </c>
      <c r="G17" s="4">
        <f>SUMIFS('Retail_hiring plan'!J:J,'Retail_hiring plan'!$C:$C,'Retail sales manpower_#s'!$D17,'Retail_hiring plan'!$E:$E,'Retail sales manpower_#s'!$B17)</f>
        <v>0</v>
      </c>
      <c r="H17" s="4">
        <f>SUMIFS('Retail_hiring plan'!K:K,'Retail_hiring plan'!$C:$C,'Retail sales manpower_#s'!$D17,'Retail_hiring plan'!$E:$E,'Retail sales manpower_#s'!$B17)</f>
        <v>0</v>
      </c>
      <c r="I17" s="4">
        <f>SUMIFS('Retail_hiring plan'!L:L,'Retail_hiring plan'!$C:$C,'Retail sales manpower_#s'!$D17,'Retail_hiring plan'!$E:$E,'Retail sales manpower_#s'!$B17)</f>
        <v>0</v>
      </c>
      <c r="J17" s="4">
        <f>SUMIFS('Retail_hiring plan'!M:M,'Retail_hiring plan'!$C:$C,'Retail sales manpower_#s'!$D17,'Retail_hiring plan'!$E:$E,'Retail sales manpower_#s'!$B17)</f>
        <v>0</v>
      </c>
      <c r="K17" s="4">
        <f>SUMIFS('Retail_hiring plan'!N:N,'Retail_hiring plan'!$C:$C,'Retail sales manpower_#s'!$D17,'Retail_hiring plan'!$E:$E,'Retail sales manpower_#s'!$B17)</f>
        <v>0</v>
      </c>
      <c r="L17" s="4">
        <f>SUMIFS('Retail_hiring plan'!O:O,'Retail_hiring plan'!$C:$C,'Retail sales manpower_#s'!$D17,'Retail_hiring plan'!$E:$E,'Retail sales manpower_#s'!$B17)</f>
        <v>0</v>
      </c>
      <c r="M17" s="4">
        <f>SUMIFS('Retail_hiring plan'!P:P,'Retail_hiring plan'!$C:$C,'Retail sales manpower_#s'!$D17,'Retail_hiring plan'!$E:$E,'Retail sales manpower_#s'!$B17)</f>
        <v>0</v>
      </c>
      <c r="N17" s="4">
        <f>SUMIFS('Retail_hiring plan'!Q:Q,'Retail_hiring plan'!$C:$C,'Retail sales manpower_#s'!$D17,'Retail_hiring plan'!$E:$E,'Retail sales manpower_#s'!$B17)</f>
        <v>0</v>
      </c>
      <c r="O17" s="4">
        <f>SUMIFS('Retail_hiring plan'!R:R,'Retail_hiring plan'!$C:$C,'Retail sales manpower_#s'!$D17,'Retail_hiring plan'!$E:$E,'Retail sales manpower_#s'!$B17)</f>
        <v>0</v>
      </c>
      <c r="P17" s="4">
        <f>SUMIFS('Retail_hiring plan'!S:S,'Retail_hiring plan'!$C:$C,'Retail sales manpower_#s'!$D17,'Retail_hiring plan'!$E:$E,'Retail sales manpower_#s'!$B17)</f>
        <v>0</v>
      </c>
      <c r="Q17" s="4">
        <f>SUMIFS('Retail_hiring plan'!T:T,'Retail_hiring plan'!$C:$C,'Retail sales manpower_#s'!$D17,'Retail_hiring plan'!$E:$E,'Retail sales manpower_#s'!$B17)</f>
        <v>0</v>
      </c>
    </row>
    <row r="18" spans="1:17">
      <c r="A18" s="4">
        <f t="shared" si="1"/>
        <v>15</v>
      </c>
      <c r="B18" s="8" t="s">
        <v>811</v>
      </c>
      <c r="C18" s="4" t="s">
        <v>326</v>
      </c>
      <c r="D18" s="4" t="s">
        <v>286</v>
      </c>
      <c r="E18" s="4">
        <f>SUMIFS('Retail_hiring plan'!H:H,'Retail_hiring plan'!$C:$C,'Retail sales manpower_#s'!$D18,'Retail_hiring plan'!$E:$E,'Retail sales manpower_#s'!$B18)</f>
        <v>0</v>
      </c>
      <c r="F18" s="4">
        <f>SUMIFS('Retail_hiring plan'!I:I,'Retail_hiring plan'!$C:$C,'Retail sales manpower_#s'!$D18,'Retail_hiring plan'!$E:$E,'Retail sales manpower_#s'!$B18)</f>
        <v>0</v>
      </c>
      <c r="G18" s="4">
        <f>SUMIFS('Retail_hiring plan'!J:J,'Retail_hiring plan'!$C:$C,'Retail sales manpower_#s'!$D18,'Retail_hiring plan'!$E:$E,'Retail sales manpower_#s'!$B18)</f>
        <v>0</v>
      </c>
      <c r="H18" s="4">
        <f>SUMIFS('Retail_hiring plan'!K:K,'Retail_hiring plan'!$C:$C,'Retail sales manpower_#s'!$D18,'Retail_hiring plan'!$E:$E,'Retail sales manpower_#s'!$B18)</f>
        <v>0</v>
      </c>
      <c r="I18" s="4">
        <f>SUMIFS('Retail_hiring plan'!L:L,'Retail_hiring plan'!$C:$C,'Retail sales manpower_#s'!$D18,'Retail_hiring plan'!$E:$E,'Retail sales manpower_#s'!$B18)</f>
        <v>0</v>
      </c>
      <c r="J18" s="4">
        <f>SUMIFS('Retail_hiring plan'!M:M,'Retail_hiring plan'!$C:$C,'Retail sales manpower_#s'!$D18,'Retail_hiring plan'!$E:$E,'Retail sales manpower_#s'!$B18)</f>
        <v>0</v>
      </c>
      <c r="K18" s="4">
        <f>SUMIFS('Retail_hiring plan'!N:N,'Retail_hiring plan'!$C:$C,'Retail sales manpower_#s'!$D18,'Retail_hiring plan'!$E:$E,'Retail sales manpower_#s'!$B18)</f>
        <v>0</v>
      </c>
      <c r="L18" s="4">
        <f>SUMIFS('Retail_hiring plan'!O:O,'Retail_hiring plan'!$C:$C,'Retail sales manpower_#s'!$D18,'Retail_hiring plan'!$E:$E,'Retail sales manpower_#s'!$B18)</f>
        <v>0</v>
      </c>
      <c r="M18" s="4">
        <f>SUMIFS('Retail_hiring plan'!P:P,'Retail_hiring plan'!$C:$C,'Retail sales manpower_#s'!$D18,'Retail_hiring plan'!$E:$E,'Retail sales manpower_#s'!$B18)</f>
        <v>0</v>
      </c>
      <c r="N18" s="4">
        <f>SUMIFS('Retail_hiring plan'!Q:Q,'Retail_hiring plan'!$C:$C,'Retail sales manpower_#s'!$D18,'Retail_hiring plan'!$E:$E,'Retail sales manpower_#s'!$B18)</f>
        <v>0</v>
      </c>
      <c r="O18" s="4">
        <f>SUMIFS('Retail_hiring plan'!R:R,'Retail_hiring plan'!$C:$C,'Retail sales manpower_#s'!$D18,'Retail_hiring plan'!$E:$E,'Retail sales manpower_#s'!$B18)</f>
        <v>0</v>
      </c>
      <c r="P18" s="4">
        <f>SUMIFS('Retail_hiring plan'!S:S,'Retail_hiring plan'!$C:$C,'Retail sales manpower_#s'!$D18,'Retail_hiring plan'!$E:$E,'Retail sales manpower_#s'!$B18)</f>
        <v>0</v>
      </c>
      <c r="Q18" s="4">
        <f>SUMIFS('Retail_hiring plan'!T:T,'Retail_hiring plan'!$C:$C,'Retail sales manpower_#s'!$D18,'Retail_hiring plan'!$E:$E,'Retail sales manpower_#s'!$B18)</f>
        <v>0</v>
      </c>
    </row>
    <row r="19" spans="1:17">
      <c r="A19" s="4">
        <f t="shared" si="1"/>
        <v>16</v>
      </c>
      <c r="B19" s="8" t="s">
        <v>812</v>
      </c>
      <c r="C19" s="4" t="s">
        <v>326</v>
      </c>
      <c r="D19" s="4" t="s">
        <v>286</v>
      </c>
      <c r="E19" s="4">
        <f>SUMIFS('Retail_hiring plan'!H:H,'Retail_hiring plan'!$C:$C,'Retail sales manpower_#s'!$D19,'Retail_hiring plan'!$E:$E,'Retail sales manpower_#s'!$B19)</f>
        <v>1</v>
      </c>
      <c r="F19" s="4">
        <f>SUMIFS('Retail_hiring plan'!I:I,'Retail_hiring plan'!$C:$C,'Retail sales manpower_#s'!$D19,'Retail_hiring plan'!$E:$E,'Retail sales manpower_#s'!$B19)</f>
        <v>1</v>
      </c>
      <c r="G19" s="4">
        <f>SUMIFS('Retail_hiring plan'!J:J,'Retail_hiring plan'!$C:$C,'Retail sales manpower_#s'!$D19,'Retail_hiring plan'!$E:$E,'Retail sales manpower_#s'!$B19)</f>
        <v>1</v>
      </c>
      <c r="H19" s="4">
        <f>SUMIFS('Retail_hiring plan'!K:K,'Retail_hiring plan'!$C:$C,'Retail sales manpower_#s'!$D19,'Retail_hiring plan'!$E:$E,'Retail sales manpower_#s'!$B19)</f>
        <v>1</v>
      </c>
      <c r="I19" s="4">
        <f>SUMIFS('Retail_hiring plan'!L:L,'Retail_hiring plan'!$C:$C,'Retail sales manpower_#s'!$D19,'Retail_hiring plan'!$E:$E,'Retail sales manpower_#s'!$B19)</f>
        <v>1</v>
      </c>
      <c r="J19" s="4">
        <f>SUMIFS('Retail_hiring plan'!M:M,'Retail_hiring plan'!$C:$C,'Retail sales manpower_#s'!$D19,'Retail_hiring plan'!$E:$E,'Retail sales manpower_#s'!$B19)</f>
        <v>1</v>
      </c>
      <c r="K19" s="4">
        <f>SUMIFS('Retail_hiring plan'!N:N,'Retail_hiring plan'!$C:$C,'Retail sales manpower_#s'!$D19,'Retail_hiring plan'!$E:$E,'Retail sales manpower_#s'!$B19)</f>
        <v>1</v>
      </c>
      <c r="L19" s="4">
        <f>SUMIFS('Retail_hiring plan'!O:O,'Retail_hiring plan'!$C:$C,'Retail sales manpower_#s'!$D19,'Retail_hiring plan'!$E:$E,'Retail sales manpower_#s'!$B19)</f>
        <v>1</v>
      </c>
      <c r="M19" s="4">
        <f>SUMIFS('Retail_hiring plan'!P:P,'Retail_hiring plan'!$C:$C,'Retail sales manpower_#s'!$D19,'Retail_hiring plan'!$E:$E,'Retail sales manpower_#s'!$B19)</f>
        <v>1</v>
      </c>
      <c r="N19" s="4">
        <f>SUMIFS('Retail_hiring plan'!Q:Q,'Retail_hiring plan'!$C:$C,'Retail sales manpower_#s'!$D19,'Retail_hiring plan'!$E:$E,'Retail sales manpower_#s'!$B19)</f>
        <v>1</v>
      </c>
      <c r="O19" s="4">
        <f>SUMIFS('Retail_hiring plan'!R:R,'Retail_hiring plan'!$C:$C,'Retail sales manpower_#s'!$D19,'Retail_hiring plan'!$E:$E,'Retail sales manpower_#s'!$B19)</f>
        <v>1</v>
      </c>
      <c r="P19" s="4">
        <f>SUMIFS('Retail_hiring plan'!S:S,'Retail_hiring plan'!$C:$C,'Retail sales manpower_#s'!$D19,'Retail_hiring plan'!$E:$E,'Retail sales manpower_#s'!$B19)</f>
        <v>1</v>
      </c>
      <c r="Q19" s="4">
        <f>SUMIFS('Retail_hiring plan'!T:T,'Retail_hiring plan'!$C:$C,'Retail sales manpower_#s'!$D19,'Retail_hiring plan'!$E:$E,'Retail sales manpower_#s'!$B19)</f>
        <v>1</v>
      </c>
    </row>
    <row r="20" spans="1:17">
      <c r="A20" s="4">
        <f t="shared" si="1"/>
        <v>17</v>
      </c>
      <c r="B20" s="8" t="s">
        <v>813</v>
      </c>
      <c r="C20" s="4" t="s">
        <v>326</v>
      </c>
      <c r="D20" s="4" t="s">
        <v>286</v>
      </c>
      <c r="E20" s="4">
        <f>SUMIFS('Retail_hiring plan'!H:H,'Retail_hiring plan'!$C:$C,'Retail sales manpower_#s'!$D20,'Retail_hiring plan'!$E:$E,'Retail sales manpower_#s'!$B20)</f>
        <v>0</v>
      </c>
      <c r="F20" s="4">
        <f>SUMIFS('Retail_hiring plan'!I:I,'Retail_hiring plan'!$C:$C,'Retail sales manpower_#s'!$D20,'Retail_hiring plan'!$E:$E,'Retail sales manpower_#s'!$B20)</f>
        <v>0</v>
      </c>
      <c r="G20" s="4">
        <f>SUMIFS('Retail_hiring plan'!J:J,'Retail_hiring plan'!$C:$C,'Retail sales manpower_#s'!$D20,'Retail_hiring plan'!$E:$E,'Retail sales manpower_#s'!$B20)</f>
        <v>0</v>
      </c>
      <c r="H20" s="4">
        <f>SUMIFS('Retail_hiring plan'!K:K,'Retail_hiring plan'!$C:$C,'Retail sales manpower_#s'!$D20,'Retail_hiring plan'!$E:$E,'Retail sales manpower_#s'!$B20)</f>
        <v>0</v>
      </c>
      <c r="I20" s="4">
        <f>SUMIFS('Retail_hiring plan'!L:L,'Retail_hiring plan'!$C:$C,'Retail sales manpower_#s'!$D20,'Retail_hiring plan'!$E:$E,'Retail sales manpower_#s'!$B20)</f>
        <v>0</v>
      </c>
      <c r="J20" s="4">
        <f>SUMIFS('Retail_hiring plan'!M:M,'Retail_hiring plan'!$C:$C,'Retail sales manpower_#s'!$D20,'Retail_hiring plan'!$E:$E,'Retail sales manpower_#s'!$B20)</f>
        <v>0</v>
      </c>
      <c r="K20" s="4">
        <f>SUMIFS('Retail_hiring plan'!N:N,'Retail_hiring plan'!$C:$C,'Retail sales manpower_#s'!$D20,'Retail_hiring plan'!$E:$E,'Retail sales manpower_#s'!$B20)</f>
        <v>0</v>
      </c>
      <c r="L20" s="4">
        <f>SUMIFS('Retail_hiring plan'!O:O,'Retail_hiring plan'!$C:$C,'Retail sales manpower_#s'!$D20,'Retail_hiring plan'!$E:$E,'Retail sales manpower_#s'!$B20)</f>
        <v>0</v>
      </c>
      <c r="M20" s="4">
        <f>SUMIFS('Retail_hiring plan'!P:P,'Retail_hiring plan'!$C:$C,'Retail sales manpower_#s'!$D20,'Retail_hiring plan'!$E:$E,'Retail sales manpower_#s'!$B20)</f>
        <v>0</v>
      </c>
      <c r="N20" s="4">
        <f>SUMIFS('Retail_hiring plan'!Q:Q,'Retail_hiring plan'!$C:$C,'Retail sales manpower_#s'!$D20,'Retail_hiring plan'!$E:$E,'Retail sales manpower_#s'!$B20)</f>
        <v>0</v>
      </c>
      <c r="O20" s="4">
        <f>SUMIFS('Retail_hiring plan'!R:R,'Retail_hiring plan'!$C:$C,'Retail sales manpower_#s'!$D20,'Retail_hiring plan'!$E:$E,'Retail sales manpower_#s'!$B20)</f>
        <v>0</v>
      </c>
      <c r="P20" s="4">
        <f>SUMIFS('Retail_hiring plan'!S:S,'Retail_hiring plan'!$C:$C,'Retail sales manpower_#s'!$D20,'Retail_hiring plan'!$E:$E,'Retail sales manpower_#s'!$B20)</f>
        <v>0</v>
      </c>
      <c r="Q20" s="4">
        <f>SUMIFS('Retail_hiring plan'!T:T,'Retail_hiring plan'!$C:$C,'Retail sales manpower_#s'!$D20,'Retail_hiring plan'!$E:$E,'Retail sales manpower_#s'!$B20)</f>
        <v>0</v>
      </c>
    </row>
    <row r="21" spans="1:17">
      <c r="A21" s="4">
        <f t="shared" si="1"/>
        <v>18</v>
      </c>
      <c r="B21" s="8" t="s">
        <v>814</v>
      </c>
      <c r="C21" s="4" t="s">
        <v>326</v>
      </c>
      <c r="D21" s="4" t="s">
        <v>286</v>
      </c>
      <c r="E21" s="4">
        <f>SUMIFS('Retail_hiring plan'!H:H,'Retail_hiring plan'!$C:$C,'Retail sales manpower_#s'!$D21,'Retail_hiring plan'!$E:$E,'Retail sales manpower_#s'!$B21)</f>
        <v>0</v>
      </c>
      <c r="F21" s="4">
        <f>SUMIFS('Retail_hiring plan'!I:I,'Retail_hiring plan'!$C:$C,'Retail sales manpower_#s'!$D21,'Retail_hiring plan'!$E:$E,'Retail sales manpower_#s'!$B21)</f>
        <v>0</v>
      </c>
      <c r="G21" s="4">
        <f>SUMIFS('Retail_hiring plan'!J:J,'Retail_hiring plan'!$C:$C,'Retail sales manpower_#s'!$D21,'Retail_hiring plan'!$E:$E,'Retail sales manpower_#s'!$B21)</f>
        <v>0</v>
      </c>
      <c r="H21" s="4">
        <f>SUMIFS('Retail_hiring plan'!K:K,'Retail_hiring plan'!$C:$C,'Retail sales manpower_#s'!$D21,'Retail_hiring plan'!$E:$E,'Retail sales manpower_#s'!$B21)</f>
        <v>0</v>
      </c>
      <c r="I21" s="4">
        <f>SUMIFS('Retail_hiring plan'!L:L,'Retail_hiring plan'!$C:$C,'Retail sales manpower_#s'!$D21,'Retail_hiring plan'!$E:$E,'Retail sales manpower_#s'!$B21)</f>
        <v>0</v>
      </c>
      <c r="J21" s="4">
        <f>SUMIFS('Retail_hiring plan'!M:M,'Retail_hiring plan'!$C:$C,'Retail sales manpower_#s'!$D21,'Retail_hiring plan'!$E:$E,'Retail sales manpower_#s'!$B21)</f>
        <v>0</v>
      </c>
      <c r="K21" s="4">
        <f>SUMIFS('Retail_hiring plan'!N:N,'Retail_hiring plan'!$C:$C,'Retail sales manpower_#s'!$D21,'Retail_hiring plan'!$E:$E,'Retail sales manpower_#s'!$B21)</f>
        <v>0</v>
      </c>
      <c r="L21" s="4">
        <f>SUMIFS('Retail_hiring plan'!O:O,'Retail_hiring plan'!$C:$C,'Retail sales manpower_#s'!$D21,'Retail_hiring plan'!$E:$E,'Retail sales manpower_#s'!$B21)</f>
        <v>0</v>
      </c>
      <c r="M21" s="4">
        <f>SUMIFS('Retail_hiring plan'!P:P,'Retail_hiring plan'!$C:$C,'Retail sales manpower_#s'!$D21,'Retail_hiring plan'!$E:$E,'Retail sales manpower_#s'!$B21)</f>
        <v>0</v>
      </c>
      <c r="N21" s="4">
        <f>SUMIFS('Retail_hiring plan'!Q:Q,'Retail_hiring plan'!$C:$C,'Retail sales manpower_#s'!$D21,'Retail_hiring plan'!$E:$E,'Retail sales manpower_#s'!$B21)</f>
        <v>0</v>
      </c>
      <c r="O21" s="4">
        <f>SUMIFS('Retail_hiring plan'!R:R,'Retail_hiring plan'!$C:$C,'Retail sales manpower_#s'!$D21,'Retail_hiring plan'!$E:$E,'Retail sales manpower_#s'!$B21)</f>
        <v>0</v>
      </c>
      <c r="P21" s="4">
        <f>SUMIFS('Retail_hiring plan'!S:S,'Retail_hiring plan'!$C:$C,'Retail sales manpower_#s'!$D21,'Retail_hiring plan'!$E:$E,'Retail sales manpower_#s'!$B21)</f>
        <v>0</v>
      </c>
      <c r="Q21" s="4">
        <f>SUMIFS('Retail_hiring plan'!T:T,'Retail_hiring plan'!$C:$C,'Retail sales manpower_#s'!$D21,'Retail_hiring plan'!$E:$E,'Retail sales manpower_#s'!$B21)</f>
        <v>0</v>
      </c>
    </row>
    <row r="22" spans="1:17">
      <c r="A22" s="4">
        <f t="shared" si="1"/>
        <v>19</v>
      </c>
      <c r="B22" s="8" t="s">
        <v>809</v>
      </c>
      <c r="C22" s="4" t="s">
        <v>326</v>
      </c>
      <c r="D22" s="4" t="s">
        <v>289</v>
      </c>
      <c r="E22" s="4">
        <f>SUMIFS('Retail_hiring plan'!H:H,'Retail_hiring plan'!$C:$C,'Retail sales manpower_#s'!$D22,'Retail_hiring plan'!$E:$E,'Retail sales manpower_#s'!$B22)</f>
        <v>4</v>
      </c>
      <c r="F22" s="4">
        <f>SUMIFS('Retail_hiring plan'!I:I,'Retail_hiring plan'!$C:$C,'Retail sales manpower_#s'!$D22,'Retail_hiring plan'!$E:$E,'Retail sales manpower_#s'!$B22)</f>
        <v>4</v>
      </c>
      <c r="G22" s="4">
        <f>SUMIFS('Retail_hiring plan'!J:J,'Retail_hiring plan'!$C:$C,'Retail sales manpower_#s'!$D22,'Retail_hiring plan'!$E:$E,'Retail sales manpower_#s'!$B22)</f>
        <v>4</v>
      </c>
      <c r="H22" s="4">
        <f>SUMIFS('Retail_hiring plan'!K:K,'Retail_hiring plan'!$C:$C,'Retail sales manpower_#s'!$D22,'Retail_hiring plan'!$E:$E,'Retail sales manpower_#s'!$B22)</f>
        <v>4</v>
      </c>
      <c r="I22" s="4">
        <f>SUMIFS('Retail_hiring plan'!L:L,'Retail_hiring plan'!$C:$C,'Retail sales manpower_#s'!$D22,'Retail_hiring plan'!$E:$E,'Retail sales manpower_#s'!$B22)</f>
        <v>4</v>
      </c>
      <c r="J22" s="4">
        <f>SUMIFS('Retail_hiring plan'!M:M,'Retail_hiring plan'!$C:$C,'Retail sales manpower_#s'!$D22,'Retail_hiring plan'!$E:$E,'Retail sales manpower_#s'!$B22)</f>
        <v>4</v>
      </c>
      <c r="K22" s="4">
        <f>SUMIFS('Retail_hiring plan'!N:N,'Retail_hiring plan'!$C:$C,'Retail sales manpower_#s'!$D22,'Retail_hiring plan'!$E:$E,'Retail sales manpower_#s'!$B22)</f>
        <v>4</v>
      </c>
      <c r="L22" s="4">
        <f>SUMIFS('Retail_hiring plan'!O:O,'Retail_hiring plan'!$C:$C,'Retail sales manpower_#s'!$D22,'Retail_hiring plan'!$E:$E,'Retail sales manpower_#s'!$B22)</f>
        <v>4</v>
      </c>
      <c r="M22" s="4">
        <f>SUMIFS('Retail_hiring plan'!P:P,'Retail_hiring plan'!$C:$C,'Retail sales manpower_#s'!$D22,'Retail_hiring plan'!$E:$E,'Retail sales manpower_#s'!$B22)</f>
        <v>4</v>
      </c>
      <c r="N22" s="4">
        <f>SUMIFS('Retail_hiring plan'!Q:Q,'Retail_hiring plan'!$C:$C,'Retail sales manpower_#s'!$D22,'Retail_hiring plan'!$E:$E,'Retail sales manpower_#s'!$B22)</f>
        <v>4</v>
      </c>
      <c r="O22" s="4">
        <f>SUMIFS('Retail_hiring plan'!R:R,'Retail_hiring plan'!$C:$C,'Retail sales manpower_#s'!$D22,'Retail_hiring plan'!$E:$E,'Retail sales manpower_#s'!$B22)</f>
        <v>4</v>
      </c>
      <c r="P22" s="4">
        <f>SUMIFS('Retail_hiring plan'!S:S,'Retail_hiring plan'!$C:$C,'Retail sales manpower_#s'!$D22,'Retail_hiring plan'!$E:$E,'Retail sales manpower_#s'!$B22)</f>
        <v>4</v>
      </c>
      <c r="Q22" s="4">
        <f>SUMIFS('Retail_hiring plan'!T:T,'Retail_hiring plan'!$C:$C,'Retail sales manpower_#s'!$D22,'Retail_hiring plan'!$E:$E,'Retail sales manpower_#s'!$B22)</f>
        <v>4</v>
      </c>
    </row>
    <row r="23" spans="1:17">
      <c r="A23" s="4">
        <f t="shared" si="1"/>
        <v>20</v>
      </c>
      <c r="B23" s="8" t="s">
        <v>810</v>
      </c>
      <c r="C23" s="4" t="s">
        <v>326</v>
      </c>
      <c r="D23" s="4" t="s">
        <v>289</v>
      </c>
      <c r="E23" s="4">
        <f>SUMIFS('Retail_hiring plan'!H:H,'Retail_hiring plan'!$C:$C,'Retail sales manpower_#s'!$D23,'Retail_hiring plan'!$E:$E,'Retail sales manpower_#s'!$B23)</f>
        <v>1</v>
      </c>
      <c r="F23" s="4">
        <f>SUMIFS('Retail_hiring plan'!I:I,'Retail_hiring plan'!$C:$C,'Retail sales manpower_#s'!$D23,'Retail_hiring plan'!$E:$E,'Retail sales manpower_#s'!$B23)</f>
        <v>1</v>
      </c>
      <c r="G23" s="4">
        <f>SUMIFS('Retail_hiring plan'!J:J,'Retail_hiring plan'!$C:$C,'Retail sales manpower_#s'!$D23,'Retail_hiring plan'!$E:$E,'Retail sales manpower_#s'!$B23)</f>
        <v>1</v>
      </c>
      <c r="H23" s="4">
        <f>SUMIFS('Retail_hiring plan'!K:K,'Retail_hiring plan'!$C:$C,'Retail sales manpower_#s'!$D23,'Retail_hiring plan'!$E:$E,'Retail sales manpower_#s'!$B23)</f>
        <v>1</v>
      </c>
      <c r="I23" s="4">
        <f>SUMIFS('Retail_hiring plan'!L:L,'Retail_hiring plan'!$C:$C,'Retail sales manpower_#s'!$D23,'Retail_hiring plan'!$E:$E,'Retail sales manpower_#s'!$B23)</f>
        <v>1</v>
      </c>
      <c r="J23" s="4">
        <f>SUMIFS('Retail_hiring plan'!M:M,'Retail_hiring plan'!$C:$C,'Retail sales manpower_#s'!$D23,'Retail_hiring plan'!$E:$E,'Retail sales manpower_#s'!$B23)</f>
        <v>1</v>
      </c>
      <c r="K23" s="4">
        <f>SUMIFS('Retail_hiring plan'!N:N,'Retail_hiring plan'!$C:$C,'Retail sales manpower_#s'!$D23,'Retail_hiring plan'!$E:$E,'Retail sales manpower_#s'!$B23)</f>
        <v>1</v>
      </c>
      <c r="L23" s="4">
        <f>SUMIFS('Retail_hiring plan'!O:O,'Retail_hiring plan'!$C:$C,'Retail sales manpower_#s'!$D23,'Retail_hiring plan'!$E:$E,'Retail sales manpower_#s'!$B23)</f>
        <v>1</v>
      </c>
      <c r="M23" s="4">
        <f>SUMIFS('Retail_hiring plan'!P:P,'Retail_hiring plan'!$C:$C,'Retail sales manpower_#s'!$D23,'Retail_hiring plan'!$E:$E,'Retail sales manpower_#s'!$B23)</f>
        <v>1</v>
      </c>
      <c r="N23" s="4">
        <f>SUMIFS('Retail_hiring plan'!Q:Q,'Retail_hiring plan'!$C:$C,'Retail sales manpower_#s'!$D23,'Retail_hiring plan'!$E:$E,'Retail sales manpower_#s'!$B23)</f>
        <v>1</v>
      </c>
      <c r="O23" s="4">
        <f>SUMIFS('Retail_hiring plan'!R:R,'Retail_hiring plan'!$C:$C,'Retail sales manpower_#s'!$D23,'Retail_hiring plan'!$E:$E,'Retail sales manpower_#s'!$B23)</f>
        <v>1</v>
      </c>
      <c r="P23" s="4">
        <f>SUMIFS('Retail_hiring plan'!S:S,'Retail_hiring plan'!$C:$C,'Retail sales manpower_#s'!$D23,'Retail_hiring plan'!$E:$E,'Retail sales manpower_#s'!$B23)</f>
        <v>1</v>
      </c>
      <c r="Q23" s="4">
        <f>SUMIFS('Retail_hiring plan'!T:T,'Retail_hiring plan'!$C:$C,'Retail sales manpower_#s'!$D23,'Retail_hiring plan'!$E:$E,'Retail sales manpower_#s'!$B23)</f>
        <v>1</v>
      </c>
    </row>
    <row r="24" spans="1:17">
      <c r="A24" s="4">
        <f t="shared" si="1"/>
        <v>21</v>
      </c>
      <c r="B24" s="8" t="s">
        <v>811</v>
      </c>
      <c r="C24" s="4" t="s">
        <v>326</v>
      </c>
      <c r="D24" s="4" t="s">
        <v>289</v>
      </c>
      <c r="E24" s="4">
        <f>SUMIFS('Retail_hiring plan'!H:H,'Retail_hiring plan'!$C:$C,'Retail sales manpower_#s'!$D24,'Retail_hiring plan'!$E:$E,'Retail sales manpower_#s'!$B24)</f>
        <v>0</v>
      </c>
      <c r="F24" s="4">
        <f>SUMIFS('Retail_hiring plan'!I:I,'Retail_hiring plan'!$C:$C,'Retail sales manpower_#s'!$D24,'Retail_hiring plan'!$E:$E,'Retail sales manpower_#s'!$B24)</f>
        <v>0</v>
      </c>
      <c r="G24" s="4">
        <f>SUMIFS('Retail_hiring plan'!J:J,'Retail_hiring plan'!$C:$C,'Retail sales manpower_#s'!$D24,'Retail_hiring plan'!$E:$E,'Retail sales manpower_#s'!$B24)</f>
        <v>0</v>
      </c>
      <c r="H24" s="4">
        <f>SUMIFS('Retail_hiring plan'!K:K,'Retail_hiring plan'!$C:$C,'Retail sales manpower_#s'!$D24,'Retail_hiring plan'!$E:$E,'Retail sales manpower_#s'!$B24)</f>
        <v>0</v>
      </c>
      <c r="I24" s="4">
        <f>SUMIFS('Retail_hiring plan'!L:L,'Retail_hiring plan'!$C:$C,'Retail sales manpower_#s'!$D24,'Retail_hiring plan'!$E:$E,'Retail sales manpower_#s'!$B24)</f>
        <v>0</v>
      </c>
      <c r="J24" s="4">
        <f>SUMIFS('Retail_hiring plan'!M:M,'Retail_hiring plan'!$C:$C,'Retail sales manpower_#s'!$D24,'Retail_hiring plan'!$E:$E,'Retail sales manpower_#s'!$B24)</f>
        <v>0</v>
      </c>
      <c r="K24" s="4">
        <f>SUMIFS('Retail_hiring plan'!N:N,'Retail_hiring plan'!$C:$C,'Retail sales manpower_#s'!$D24,'Retail_hiring plan'!$E:$E,'Retail sales manpower_#s'!$B24)</f>
        <v>0</v>
      </c>
      <c r="L24" s="4">
        <f>SUMIFS('Retail_hiring plan'!O:O,'Retail_hiring plan'!$C:$C,'Retail sales manpower_#s'!$D24,'Retail_hiring plan'!$E:$E,'Retail sales manpower_#s'!$B24)</f>
        <v>0</v>
      </c>
      <c r="M24" s="4">
        <f>SUMIFS('Retail_hiring plan'!P:P,'Retail_hiring plan'!$C:$C,'Retail sales manpower_#s'!$D24,'Retail_hiring plan'!$E:$E,'Retail sales manpower_#s'!$B24)</f>
        <v>0</v>
      </c>
      <c r="N24" s="4">
        <f>SUMIFS('Retail_hiring plan'!Q:Q,'Retail_hiring plan'!$C:$C,'Retail sales manpower_#s'!$D24,'Retail_hiring plan'!$E:$E,'Retail sales manpower_#s'!$B24)</f>
        <v>0</v>
      </c>
      <c r="O24" s="4">
        <f>SUMIFS('Retail_hiring plan'!R:R,'Retail_hiring plan'!$C:$C,'Retail sales manpower_#s'!$D24,'Retail_hiring plan'!$E:$E,'Retail sales manpower_#s'!$B24)</f>
        <v>0</v>
      </c>
      <c r="P24" s="4">
        <f>SUMIFS('Retail_hiring plan'!S:S,'Retail_hiring plan'!$C:$C,'Retail sales manpower_#s'!$D24,'Retail_hiring plan'!$E:$E,'Retail sales manpower_#s'!$B24)</f>
        <v>0</v>
      </c>
      <c r="Q24" s="4">
        <f>SUMIFS('Retail_hiring plan'!T:T,'Retail_hiring plan'!$C:$C,'Retail sales manpower_#s'!$D24,'Retail_hiring plan'!$E:$E,'Retail sales manpower_#s'!$B24)</f>
        <v>0</v>
      </c>
    </row>
    <row r="25" spans="1:17">
      <c r="A25" s="4">
        <f t="shared" si="1"/>
        <v>22</v>
      </c>
      <c r="B25" s="8" t="s">
        <v>812</v>
      </c>
      <c r="C25" s="4" t="s">
        <v>326</v>
      </c>
      <c r="D25" s="4" t="s">
        <v>289</v>
      </c>
      <c r="E25" s="4">
        <f>SUMIFS('Retail_hiring plan'!H:H,'Retail_hiring plan'!$C:$C,'Retail sales manpower_#s'!$D25,'Retail_hiring plan'!$E:$E,'Retail sales manpower_#s'!$B25)</f>
        <v>0</v>
      </c>
      <c r="F25" s="4">
        <f>SUMIFS('Retail_hiring plan'!I:I,'Retail_hiring plan'!$C:$C,'Retail sales manpower_#s'!$D25,'Retail_hiring plan'!$E:$E,'Retail sales manpower_#s'!$B25)</f>
        <v>0</v>
      </c>
      <c r="G25" s="4">
        <f>SUMIFS('Retail_hiring plan'!J:J,'Retail_hiring plan'!$C:$C,'Retail sales manpower_#s'!$D25,'Retail_hiring plan'!$E:$E,'Retail sales manpower_#s'!$B25)</f>
        <v>0</v>
      </c>
      <c r="H25" s="4">
        <f>SUMIFS('Retail_hiring plan'!K:K,'Retail_hiring plan'!$C:$C,'Retail sales manpower_#s'!$D25,'Retail_hiring plan'!$E:$E,'Retail sales manpower_#s'!$B25)</f>
        <v>0</v>
      </c>
      <c r="I25" s="4">
        <f>SUMIFS('Retail_hiring plan'!L:L,'Retail_hiring plan'!$C:$C,'Retail sales manpower_#s'!$D25,'Retail_hiring plan'!$E:$E,'Retail sales manpower_#s'!$B25)</f>
        <v>0</v>
      </c>
      <c r="J25" s="4">
        <f>SUMIFS('Retail_hiring plan'!M:M,'Retail_hiring plan'!$C:$C,'Retail sales manpower_#s'!$D25,'Retail_hiring plan'!$E:$E,'Retail sales manpower_#s'!$B25)</f>
        <v>0</v>
      </c>
      <c r="K25" s="4">
        <f>SUMIFS('Retail_hiring plan'!N:N,'Retail_hiring plan'!$C:$C,'Retail sales manpower_#s'!$D25,'Retail_hiring plan'!$E:$E,'Retail sales manpower_#s'!$B25)</f>
        <v>0</v>
      </c>
      <c r="L25" s="4">
        <f>SUMIFS('Retail_hiring plan'!O:O,'Retail_hiring plan'!$C:$C,'Retail sales manpower_#s'!$D25,'Retail_hiring plan'!$E:$E,'Retail sales manpower_#s'!$B25)</f>
        <v>0</v>
      </c>
      <c r="M25" s="4">
        <f>SUMIFS('Retail_hiring plan'!P:P,'Retail_hiring plan'!$C:$C,'Retail sales manpower_#s'!$D25,'Retail_hiring plan'!$E:$E,'Retail sales manpower_#s'!$B25)</f>
        <v>0</v>
      </c>
      <c r="N25" s="4">
        <f>SUMIFS('Retail_hiring plan'!Q:Q,'Retail_hiring plan'!$C:$C,'Retail sales manpower_#s'!$D25,'Retail_hiring plan'!$E:$E,'Retail sales manpower_#s'!$B25)</f>
        <v>0</v>
      </c>
      <c r="O25" s="4">
        <f>SUMIFS('Retail_hiring plan'!R:R,'Retail_hiring plan'!$C:$C,'Retail sales manpower_#s'!$D25,'Retail_hiring plan'!$E:$E,'Retail sales manpower_#s'!$B25)</f>
        <v>0</v>
      </c>
      <c r="P25" s="4">
        <f>SUMIFS('Retail_hiring plan'!S:S,'Retail_hiring plan'!$C:$C,'Retail sales manpower_#s'!$D25,'Retail_hiring plan'!$E:$E,'Retail sales manpower_#s'!$B25)</f>
        <v>0</v>
      </c>
      <c r="Q25" s="4">
        <f>SUMIFS('Retail_hiring plan'!T:T,'Retail_hiring plan'!$C:$C,'Retail sales manpower_#s'!$D25,'Retail_hiring plan'!$E:$E,'Retail sales manpower_#s'!$B25)</f>
        <v>0</v>
      </c>
    </row>
    <row r="26" spans="1:17">
      <c r="A26" s="4">
        <f t="shared" si="1"/>
        <v>23</v>
      </c>
      <c r="B26" s="8" t="s">
        <v>813</v>
      </c>
      <c r="C26" s="4" t="s">
        <v>326</v>
      </c>
      <c r="D26" s="4" t="s">
        <v>289</v>
      </c>
      <c r="E26" s="4">
        <f>SUMIFS('Retail_hiring plan'!H:H,'Retail_hiring plan'!$C:$C,'Retail sales manpower_#s'!$D26,'Retail_hiring plan'!$E:$E,'Retail sales manpower_#s'!$B26)</f>
        <v>2</v>
      </c>
      <c r="F26" s="4">
        <f>SUMIFS('Retail_hiring plan'!I:I,'Retail_hiring plan'!$C:$C,'Retail sales manpower_#s'!$D26,'Retail_hiring plan'!$E:$E,'Retail sales manpower_#s'!$B26)</f>
        <v>2</v>
      </c>
      <c r="G26" s="4">
        <f>SUMIFS('Retail_hiring plan'!J:J,'Retail_hiring plan'!$C:$C,'Retail sales manpower_#s'!$D26,'Retail_hiring plan'!$E:$E,'Retail sales manpower_#s'!$B26)</f>
        <v>3</v>
      </c>
      <c r="H26" s="4">
        <f>SUMIFS('Retail_hiring plan'!K:K,'Retail_hiring plan'!$C:$C,'Retail sales manpower_#s'!$D26,'Retail_hiring plan'!$E:$E,'Retail sales manpower_#s'!$B26)</f>
        <v>4</v>
      </c>
      <c r="I26" s="4">
        <f>SUMIFS('Retail_hiring plan'!L:L,'Retail_hiring plan'!$C:$C,'Retail sales manpower_#s'!$D26,'Retail_hiring plan'!$E:$E,'Retail sales manpower_#s'!$B26)</f>
        <v>4</v>
      </c>
      <c r="J26" s="4">
        <f>SUMIFS('Retail_hiring plan'!M:M,'Retail_hiring plan'!$C:$C,'Retail sales manpower_#s'!$D26,'Retail_hiring plan'!$E:$E,'Retail sales manpower_#s'!$B26)</f>
        <v>5</v>
      </c>
      <c r="K26" s="4">
        <f>SUMIFS('Retail_hiring plan'!N:N,'Retail_hiring plan'!$C:$C,'Retail sales manpower_#s'!$D26,'Retail_hiring plan'!$E:$E,'Retail sales manpower_#s'!$B26)</f>
        <v>5</v>
      </c>
      <c r="L26" s="4">
        <f>SUMIFS('Retail_hiring plan'!O:O,'Retail_hiring plan'!$C:$C,'Retail sales manpower_#s'!$D26,'Retail_hiring plan'!$E:$E,'Retail sales manpower_#s'!$B26)</f>
        <v>6</v>
      </c>
      <c r="M26" s="4">
        <f>SUMIFS('Retail_hiring plan'!P:P,'Retail_hiring plan'!$C:$C,'Retail sales manpower_#s'!$D26,'Retail_hiring plan'!$E:$E,'Retail sales manpower_#s'!$B26)</f>
        <v>6</v>
      </c>
      <c r="N26" s="4">
        <f>SUMIFS('Retail_hiring plan'!Q:Q,'Retail_hiring plan'!$C:$C,'Retail sales manpower_#s'!$D26,'Retail_hiring plan'!$E:$E,'Retail sales manpower_#s'!$B26)</f>
        <v>6</v>
      </c>
      <c r="O26" s="4">
        <f>SUMIFS('Retail_hiring plan'!R:R,'Retail_hiring plan'!$C:$C,'Retail sales manpower_#s'!$D26,'Retail_hiring plan'!$E:$E,'Retail sales manpower_#s'!$B26)</f>
        <v>6</v>
      </c>
      <c r="P26" s="4">
        <f>SUMIFS('Retail_hiring plan'!S:S,'Retail_hiring plan'!$C:$C,'Retail sales manpower_#s'!$D26,'Retail_hiring plan'!$E:$E,'Retail sales manpower_#s'!$B26)</f>
        <v>6</v>
      </c>
      <c r="Q26" s="4">
        <f>SUMIFS('Retail_hiring plan'!T:T,'Retail_hiring plan'!$C:$C,'Retail sales manpower_#s'!$D26,'Retail_hiring plan'!$E:$E,'Retail sales manpower_#s'!$B26)</f>
        <v>6</v>
      </c>
    </row>
    <row r="27" spans="1:17">
      <c r="A27" s="4">
        <f t="shared" si="1"/>
        <v>24</v>
      </c>
      <c r="B27" s="8" t="s">
        <v>814</v>
      </c>
      <c r="C27" s="4" t="s">
        <v>326</v>
      </c>
      <c r="D27" s="4" t="s">
        <v>289</v>
      </c>
      <c r="E27" s="4">
        <f>SUMIFS('Retail_hiring plan'!H:H,'Retail_hiring plan'!$C:$C,'Retail sales manpower_#s'!$D27,'Retail_hiring plan'!$E:$E,'Retail sales manpower_#s'!$B27)</f>
        <v>1</v>
      </c>
      <c r="F27" s="4">
        <f>SUMIFS('Retail_hiring plan'!I:I,'Retail_hiring plan'!$C:$C,'Retail sales manpower_#s'!$D27,'Retail_hiring plan'!$E:$E,'Retail sales manpower_#s'!$B27)</f>
        <v>1</v>
      </c>
      <c r="G27" s="4">
        <f>SUMIFS('Retail_hiring plan'!J:J,'Retail_hiring plan'!$C:$C,'Retail sales manpower_#s'!$D27,'Retail_hiring plan'!$E:$E,'Retail sales manpower_#s'!$B27)</f>
        <v>1</v>
      </c>
      <c r="H27" s="4">
        <f>SUMIFS('Retail_hiring plan'!K:K,'Retail_hiring plan'!$C:$C,'Retail sales manpower_#s'!$D27,'Retail_hiring plan'!$E:$E,'Retail sales manpower_#s'!$B27)</f>
        <v>1</v>
      </c>
      <c r="I27" s="4">
        <f>SUMIFS('Retail_hiring plan'!L:L,'Retail_hiring plan'!$C:$C,'Retail sales manpower_#s'!$D27,'Retail_hiring plan'!$E:$E,'Retail sales manpower_#s'!$B27)</f>
        <v>1</v>
      </c>
      <c r="J27" s="4">
        <f>SUMIFS('Retail_hiring plan'!M:M,'Retail_hiring plan'!$C:$C,'Retail sales manpower_#s'!$D27,'Retail_hiring plan'!$E:$E,'Retail sales manpower_#s'!$B27)</f>
        <v>1</v>
      </c>
      <c r="K27" s="4">
        <f>SUMIFS('Retail_hiring plan'!N:N,'Retail_hiring plan'!$C:$C,'Retail sales manpower_#s'!$D27,'Retail_hiring plan'!$E:$E,'Retail sales manpower_#s'!$B27)</f>
        <v>1</v>
      </c>
      <c r="L27" s="4">
        <f>SUMIFS('Retail_hiring plan'!O:O,'Retail_hiring plan'!$C:$C,'Retail sales manpower_#s'!$D27,'Retail_hiring plan'!$E:$E,'Retail sales manpower_#s'!$B27)</f>
        <v>1</v>
      </c>
      <c r="M27" s="4">
        <f>SUMIFS('Retail_hiring plan'!P:P,'Retail_hiring plan'!$C:$C,'Retail sales manpower_#s'!$D27,'Retail_hiring plan'!$E:$E,'Retail sales manpower_#s'!$B27)</f>
        <v>1</v>
      </c>
      <c r="N27" s="4">
        <f>SUMIFS('Retail_hiring plan'!Q:Q,'Retail_hiring plan'!$C:$C,'Retail sales manpower_#s'!$D27,'Retail_hiring plan'!$E:$E,'Retail sales manpower_#s'!$B27)</f>
        <v>1</v>
      </c>
      <c r="O27" s="4">
        <f>SUMIFS('Retail_hiring plan'!R:R,'Retail_hiring plan'!$C:$C,'Retail sales manpower_#s'!$D27,'Retail_hiring plan'!$E:$E,'Retail sales manpower_#s'!$B27)</f>
        <v>1</v>
      </c>
      <c r="P27" s="4">
        <f>SUMIFS('Retail_hiring plan'!S:S,'Retail_hiring plan'!$C:$C,'Retail sales manpower_#s'!$D27,'Retail_hiring plan'!$E:$E,'Retail sales manpower_#s'!$B27)</f>
        <v>1</v>
      </c>
      <c r="Q27" s="4">
        <f>SUMIFS('Retail_hiring plan'!T:T,'Retail_hiring plan'!$C:$C,'Retail sales manpower_#s'!$D27,'Retail_hiring plan'!$E:$E,'Retail sales manpower_#s'!$B27)</f>
        <v>1</v>
      </c>
    </row>
    <row r="28" spans="1:17">
      <c r="A28" s="4">
        <f t="shared" si="1"/>
        <v>25</v>
      </c>
      <c r="B28" s="8" t="s">
        <v>809</v>
      </c>
      <c r="C28" s="4" t="s">
        <v>326</v>
      </c>
      <c r="D28" s="4" t="s">
        <v>284</v>
      </c>
      <c r="E28" s="4">
        <f>SUMIFS('Retail_hiring plan'!H:H,'Retail_hiring plan'!$C:$C,'Retail sales manpower_#s'!$D28,'Retail_hiring plan'!$E:$E,'Retail sales manpower_#s'!$B28)</f>
        <v>2</v>
      </c>
      <c r="F28" s="4">
        <f>SUMIFS('Retail_hiring plan'!I:I,'Retail_hiring plan'!$C:$C,'Retail sales manpower_#s'!$D28,'Retail_hiring plan'!$E:$E,'Retail sales manpower_#s'!$B28)</f>
        <v>2</v>
      </c>
      <c r="G28" s="4">
        <f>SUMIFS('Retail_hiring plan'!J:J,'Retail_hiring plan'!$C:$C,'Retail sales manpower_#s'!$D28,'Retail_hiring plan'!$E:$E,'Retail sales manpower_#s'!$B28)</f>
        <v>3</v>
      </c>
      <c r="H28" s="4">
        <f>SUMIFS('Retail_hiring plan'!K:K,'Retail_hiring plan'!$C:$C,'Retail sales manpower_#s'!$D28,'Retail_hiring plan'!$E:$E,'Retail sales manpower_#s'!$B28)</f>
        <v>3</v>
      </c>
      <c r="I28" s="4">
        <f>SUMIFS('Retail_hiring plan'!L:L,'Retail_hiring plan'!$C:$C,'Retail sales manpower_#s'!$D28,'Retail_hiring plan'!$E:$E,'Retail sales manpower_#s'!$B28)</f>
        <v>3</v>
      </c>
      <c r="J28" s="4">
        <f>SUMIFS('Retail_hiring plan'!M:M,'Retail_hiring plan'!$C:$C,'Retail sales manpower_#s'!$D28,'Retail_hiring plan'!$E:$E,'Retail sales manpower_#s'!$B28)</f>
        <v>3</v>
      </c>
      <c r="K28" s="4">
        <f>SUMIFS('Retail_hiring plan'!N:N,'Retail_hiring plan'!$C:$C,'Retail sales manpower_#s'!$D28,'Retail_hiring plan'!$E:$E,'Retail sales manpower_#s'!$B28)</f>
        <v>3</v>
      </c>
      <c r="L28" s="4">
        <f>SUMIFS('Retail_hiring plan'!O:O,'Retail_hiring plan'!$C:$C,'Retail sales manpower_#s'!$D28,'Retail_hiring plan'!$E:$E,'Retail sales manpower_#s'!$B28)</f>
        <v>3</v>
      </c>
      <c r="M28" s="4">
        <f>SUMIFS('Retail_hiring plan'!P:P,'Retail_hiring plan'!$C:$C,'Retail sales manpower_#s'!$D28,'Retail_hiring plan'!$E:$E,'Retail sales manpower_#s'!$B28)</f>
        <v>3</v>
      </c>
      <c r="N28" s="4">
        <f>SUMIFS('Retail_hiring plan'!Q:Q,'Retail_hiring plan'!$C:$C,'Retail sales manpower_#s'!$D28,'Retail_hiring plan'!$E:$E,'Retail sales manpower_#s'!$B28)</f>
        <v>3</v>
      </c>
      <c r="O28" s="4">
        <f>SUMIFS('Retail_hiring plan'!R:R,'Retail_hiring plan'!$C:$C,'Retail sales manpower_#s'!$D28,'Retail_hiring plan'!$E:$E,'Retail sales manpower_#s'!$B28)</f>
        <v>3</v>
      </c>
      <c r="P28" s="4">
        <f>SUMIFS('Retail_hiring plan'!S:S,'Retail_hiring plan'!$C:$C,'Retail sales manpower_#s'!$D28,'Retail_hiring plan'!$E:$E,'Retail sales manpower_#s'!$B28)</f>
        <v>3</v>
      </c>
      <c r="Q28" s="4">
        <f>SUMIFS('Retail_hiring plan'!T:T,'Retail_hiring plan'!$C:$C,'Retail sales manpower_#s'!$D28,'Retail_hiring plan'!$E:$E,'Retail sales manpower_#s'!$B28)</f>
        <v>3</v>
      </c>
    </row>
    <row r="29" spans="1:17">
      <c r="A29" s="4">
        <f t="shared" si="1"/>
        <v>26</v>
      </c>
      <c r="B29" s="8" t="s">
        <v>810</v>
      </c>
      <c r="C29" s="4" t="s">
        <v>326</v>
      </c>
      <c r="D29" s="4" t="s">
        <v>284</v>
      </c>
      <c r="E29" s="4">
        <f>SUMIFS('Retail_hiring plan'!H:H,'Retail_hiring plan'!$C:$C,'Retail sales manpower_#s'!$D29,'Retail_hiring plan'!$E:$E,'Retail sales manpower_#s'!$B29)</f>
        <v>1</v>
      </c>
      <c r="F29" s="4">
        <f>SUMIFS('Retail_hiring plan'!I:I,'Retail_hiring plan'!$C:$C,'Retail sales manpower_#s'!$D29,'Retail_hiring plan'!$E:$E,'Retail sales manpower_#s'!$B29)</f>
        <v>1</v>
      </c>
      <c r="G29" s="4">
        <f>SUMIFS('Retail_hiring plan'!J:J,'Retail_hiring plan'!$C:$C,'Retail sales manpower_#s'!$D29,'Retail_hiring plan'!$E:$E,'Retail sales manpower_#s'!$B29)</f>
        <v>1</v>
      </c>
      <c r="H29" s="4">
        <f>SUMIFS('Retail_hiring plan'!K:K,'Retail_hiring plan'!$C:$C,'Retail sales manpower_#s'!$D29,'Retail_hiring plan'!$E:$E,'Retail sales manpower_#s'!$B29)</f>
        <v>1</v>
      </c>
      <c r="I29" s="4">
        <f>SUMIFS('Retail_hiring plan'!L:L,'Retail_hiring plan'!$C:$C,'Retail sales manpower_#s'!$D29,'Retail_hiring plan'!$E:$E,'Retail sales manpower_#s'!$B29)</f>
        <v>1</v>
      </c>
      <c r="J29" s="4">
        <f>SUMIFS('Retail_hiring plan'!M:M,'Retail_hiring plan'!$C:$C,'Retail sales manpower_#s'!$D29,'Retail_hiring plan'!$E:$E,'Retail sales manpower_#s'!$B29)</f>
        <v>1</v>
      </c>
      <c r="K29" s="4">
        <f>SUMIFS('Retail_hiring plan'!N:N,'Retail_hiring plan'!$C:$C,'Retail sales manpower_#s'!$D29,'Retail_hiring plan'!$E:$E,'Retail sales manpower_#s'!$B29)</f>
        <v>1</v>
      </c>
      <c r="L29" s="4">
        <f>SUMIFS('Retail_hiring plan'!O:O,'Retail_hiring plan'!$C:$C,'Retail sales manpower_#s'!$D29,'Retail_hiring plan'!$E:$E,'Retail sales manpower_#s'!$B29)</f>
        <v>1</v>
      </c>
      <c r="M29" s="4">
        <f>SUMIFS('Retail_hiring plan'!P:P,'Retail_hiring plan'!$C:$C,'Retail sales manpower_#s'!$D29,'Retail_hiring plan'!$E:$E,'Retail sales manpower_#s'!$B29)</f>
        <v>1</v>
      </c>
      <c r="N29" s="4">
        <f>SUMIFS('Retail_hiring plan'!Q:Q,'Retail_hiring plan'!$C:$C,'Retail sales manpower_#s'!$D29,'Retail_hiring plan'!$E:$E,'Retail sales manpower_#s'!$B29)</f>
        <v>1</v>
      </c>
      <c r="O29" s="4">
        <f>SUMIFS('Retail_hiring plan'!R:R,'Retail_hiring plan'!$C:$C,'Retail sales manpower_#s'!$D29,'Retail_hiring plan'!$E:$E,'Retail sales manpower_#s'!$B29)</f>
        <v>1</v>
      </c>
      <c r="P29" s="4">
        <f>SUMIFS('Retail_hiring plan'!S:S,'Retail_hiring plan'!$C:$C,'Retail sales manpower_#s'!$D29,'Retail_hiring plan'!$E:$E,'Retail sales manpower_#s'!$B29)</f>
        <v>1</v>
      </c>
      <c r="Q29" s="4">
        <f>SUMIFS('Retail_hiring plan'!T:T,'Retail_hiring plan'!$C:$C,'Retail sales manpower_#s'!$D29,'Retail_hiring plan'!$E:$E,'Retail sales manpower_#s'!$B29)</f>
        <v>1</v>
      </c>
    </row>
    <row r="30" spans="1:17">
      <c r="A30" s="4">
        <f t="shared" si="1"/>
        <v>27</v>
      </c>
      <c r="B30" s="8" t="s">
        <v>811</v>
      </c>
      <c r="C30" s="4" t="s">
        <v>326</v>
      </c>
      <c r="D30" s="4" t="s">
        <v>284</v>
      </c>
      <c r="E30" s="4">
        <f>SUMIFS('Retail_hiring plan'!H:H,'Retail_hiring plan'!$C:$C,'Retail sales manpower_#s'!$D30,'Retail_hiring plan'!$E:$E,'Retail sales manpower_#s'!$B30)</f>
        <v>0</v>
      </c>
      <c r="F30" s="4">
        <f>SUMIFS('Retail_hiring plan'!I:I,'Retail_hiring plan'!$C:$C,'Retail sales manpower_#s'!$D30,'Retail_hiring plan'!$E:$E,'Retail sales manpower_#s'!$B30)</f>
        <v>0</v>
      </c>
      <c r="G30" s="4">
        <f>SUMIFS('Retail_hiring plan'!J:J,'Retail_hiring plan'!$C:$C,'Retail sales manpower_#s'!$D30,'Retail_hiring plan'!$E:$E,'Retail sales manpower_#s'!$B30)</f>
        <v>0</v>
      </c>
      <c r="H30" s="4">
        <f>SUMIFS('Retail_hiring plan'!K:K,'Retail_hiring plan'!$C:$C,'Retail sales manpower_#s'!$D30,'Retail_hiring plan'!$E:$E,'Retail sales manpower_#s'!$B30)</f>
        <v>0</v>
      </c>
      <c r="I30" s="4">
        <f>SUMIFS('Retail_hiring plan'!L:L,'Retail_hiring plan'!$C:$C,'Retail sales manpower_#s'!$D30,'Retail_hiring plan'!$E:$E,'Retail sales manpower_#s'!$B30)</f>
        <v>1</v>
      </c>
      <c r="J30" s="4">
        <f>SUMIFS('Retail_hiring plan'!M:M,'Retail_hiring plan'!$C:$C,'Retail sales manpower_#s'!$D30,'Retail_hiring plan'!$E:$E,'Retail sales manpower_#s'!$B30)</f>
        <v>1</v>
      </c>
      <c r="K30" s="4">
        <f>SUMIFS('Retail_hiring plan'!N:N,'Retail_hiring plan'!$C:$C,'Retail sales manpower_#s'!$D30,'Retail_hiring plan'!$E:$E,'Retail sales manpower_#s'!$B30)</f>
        <v>1</v>
      </c>
      <c r="L30" s="4">
        <f>SUMIFS('Retail_hiring plan'!O:O,'Retail_hiring plan'!$C:$C,'Retail sales manpower_#s'!$D30,'Retail_hiring plan'!$E:$E,'Retail sales manpower_#s'!$B30)</f>
        <v>1</v>
      </c>
      <c r="M30" s="4">
        <f>SUMIFS('Retail_hiring plan'!P:P,'Retail_hiring plan'!$C:$C,'Retail sales manpower_#s'!$D30,'Retail_hiring plan'!$E:$E,'Retail sales manpower_#s'!$B30)</f>
        <v>1</v>
      </c>
      <c r="N30" s="4">
        <f>SUMIFS('Retail_hiring plan'!Q:Q,'Retail_hiring plan'!$C:$C,'Retail sales manpower_#s'!$D30,'Retail_hiring plan'!$E:$E,'Retail sales manpower_#s'!$B30)</f>
        <v>1</v>
      </c>
      <c r="O30" s="4">
        <f>SUMIFS('Retail_hiring plan'!R:R,'Retail_hiring plan'!$C:$C,'Retail sales manpower_#s'!$D30,'Retail_hiring plan'!$E:$E,'Retail sales manpower_#s'!$B30)</f>
        <v>1</v>
      </c>
      <c r="P30" s="4">
        <f>SUMIFS('Retail_hiring plan'!S:S,'Retail_hiring plan'!$C:$C,'Retail sales manpower_#s'!$D30,'Retail_hiring plan'!$E:$E,'Retail sales manpower_#s'!$B30)</f>
        <v>1</v>
      </c>
      <c r="Q30" s="4">
        <f>SUMIFS('Retail_hiring plan'!T:T,'Retail_hiring plan'!$C:$C,'Retail sales manpower_#s'!$D30,'Retail_hiring plan'!$E:$E,'Retail sales manpower_#s'!$B30)</f>
        <v>1</v>
      </c>
    </row>
    <row r="31" spans="1:17">
      <c r="A31" s="4">
        <f t="shared" si="1"/>
        <v>28</v>
      </c>
      <c r="B31" s="8" t="s">
        <v>812</v>
      </c>
      <c r="C31" s="4" t="s">
        <v>326</v>
      </c>
      <c r="D31" s="4" t="s">
        <v>284</v>
      </c>
      <c r="E31" s="4">
        <f>SUMIFS('Retail_hiring plan'!H:H,'Retail_hiring plan'!$C:$C,'Retail sales manpower_#s'!$D31,'Retail_hiring plan'!$E:$E,'Retail sales manpower_#s'!$B31)</f>
        <v>0</v>
      </c>
      <c r="F31" s="4">
        <f>SUMIFS('Retail_hiring plan'!I:I,'Retail_hiring plan'!$C:$C,'Retail sales manpower_#s'!$D31,'Retail_hiring plan'!$E:$E,'Retail sales manpower_#s'!$B31)</f>
        <v>0</v>
      </c>
      <c r="G31" s="4">
        <f>SUMIFS('Retail_hiring plan'!J:J,'Retail_hiring plan'!$C:$C,'Retail sales manpower_#s'!$D31,'Retail_hiring plan'!$E:$E,'Retail sales manpower_#s'!$B31)</f>
        <v>0</v>
      </c>
      <c r="H31" s="4">
        <f>SUMIFS('Retail_hiring plan'!K:K,'Retail_hiring plan'!$C:$C,'Retail sales manpower_#s'!$D31,'Retail_hiring plan'!$E:$E,'Retail sales manpower_#s'!$B31)</f>
        <v>0</v>
      </c>
      <c r="I31" s="4">
        <f>SUMIFS('Retail_hiring plan'!L:L,'Retail_hiring plan'!$C:$C,'Retail sales manpower_#s'!$D31,'Retail_hiring plan'!$E:$E,'Retail sales manpower_#s'!$B31)</f>
        <v>0</v>
      </c>
      <c r="J31" s="4">
        <f>SUMIFS('Retail_hiring plan'!M:M,'Retail_hiring plan'!$C:$C,'Retail sales manpower_#s'!$D31,'Retail_hiring plan'!$E:$E,'Retail sales manpower_#s'!$B31)</f>
        <v>0</v>
      </c>
      <c r="K31" s="4">
        <f>SUMIFS('Retail_hiring plan'!N:N,'Retail_hiring plan'!$C:$C,'Retail sales manpower_#s'!$D31,'Retail_hiring plan'!$E:$E,'Retail sales manpower_#s'!$B31)</f>
        <v>0</v>
      </c>
      <c r="L31" s="4">
        <f>SUMIFS('Retail_hiring plan'!O:O,'Retail_hiring plan'!$C:$C,'Retail sales manpower_#s'!$D31,'Retail_hiring plan'!$E:$E,'Retail sales manpower_#s'!$B31)</f>
        <v>0</v>
      </c>
      <c r="M31" s="4">
        <f>SUMIFS('Retail_hiring plan'!P:P,'Retail_hiring plan'!$C:$C,'Retail sales manpower_#s'!$D31,'Retail_hiring plan'!$E:$E,'Retail sales manpower_#s'!$B31)</f>
        <v>0</v>
      </c>
      <c r="N31" s="4">
        <f>SUMIFS('Retail_hiring plan'!Q:Q,'Retail_hiring plan'!$C:$C,'Retail sales manpower_#s'!$D31,'Retail_hiring plan'!$E:$E,'Retail sales manpower_#s'!$B31)</f>
        <v>0</v>
      </c>
      <c r="O31" s="4">
        <f>SUMIFS('Retail_hiring plan'!R:R,'Retail_hiring plan'!$C:$C,'Retail sales manpower_#s'!$D31,'Retail_hiring plan'!$E:$E,'Retail sales manpower_#s'!$B31)</f>
        <v>0</v>
      </c>
      <c r="P31" s="4">
        <f>SUMIFS('Retail_hiring plan'!S:S,'Retail_hiring plan'!$C:$C,'Retail sales manpower_#s'!$D31,'Retail_hiring plan'!$E:$E,'Retail sales manpower_#s'!$B31)</f>
        <v>0</v>
      </c>
      <c r="Q31" s="4">
        <f>SUMIFS('Retail_hiring plan'!T:T,'Retail_hiring plan'!$C:$C,'Retail sales manpower_#s'!$D31,'Retail_hiring plan'!$E:$E,'Retail sales manpower_#s'!$B31)</f>
        <v>0</v>
      </c>
    </row>
    <row r="32" spans="1:17">
      <c r="A32" s="4">
        <f t="shared" si="1"/>
        <v>29</v>
      </c>
      <c r="B32" s="8" t="s">
        <v>813</v>
      </c>
      <c r="C32" s="4" t="s">
        <v>326</v>
      </c>
      <c r="D32" s="4" t="s">
        <v>284</v>
      </c>
      <c r="E32" s="4">
        <f>SUMIFS('Retail_hiring plan'!H:H,'Retail_hiring plan'!$C:$C,'Retail sales manpower_#s'!$D32,'Retail_hiring plan'!$E:$E,'Retail sales manpower_#s'!$B32)</f>
        <v>4</v>
      </c>
      <c r="F32" s="4">
        <f>SUMIFS('Retail_hiring plan'!I:I,'Retail_hiring plan'!$C:$C,'Retail sales manpower_#s'!$D32,'Retail_hiring plan'!$E:$E,'Retail sales manpower_#s'!$B32)</f>
        <v>4</v>
      </c>
      <c r="G32" s="4">
        <f>SUMIFS('Retail_hiring plan'!J:J,'Retail_hiring plan'!$C:$C,'Retail sales manpower_#s'!$D32,'Retail_hiring plan'!$E:$E,'Retail sales manpower_#s'!$B32)</f>
        <v>5</v>
      </c>
      <c r="H32" s="4">
        <f>SUMIFS('Retail_hiring plan'!K:K,'Retail_hiring plan'!$C:$C,'Retail sales manpower_#s'!$D32,'Retail_hiring plan'!$E:$E,'Retail sales manpower_#s'!$B32)</f>
        <v>5</v>
      </c>
      <c r="I32" s="4">
        <f>SUMIFS('Retail_hiring plan'!L:L,'Retail_hiring plan'!$C:$C,'Retail sales manpower_#s'!$D32,'Retail_hiring plan'!$E:$E,'Retail sales manpower_#s'!$B32)</f>
        <v>6</v>
      </c>
      <c r="J32" s="4">
        <f>SUMIFS('Retail_hiring plan'!M:M,'Retail_hiring plan'!$C:$C,'Retail sales manpower_#s'!$D32,'Retail_hiring plan'!$E:$E,'Retail sales manpower_#s'!$B32)</f>
        <v>6</v>
      </c>
      <c r="K32" s="4">
        <f>SUMIFS('Retail_hiring plan'!N:N,'Retail_hiring plan'!$C:$C,'Retail sales manpower_#s'!$D32,'Retail_hiring plan'!$E:$E,'Retail sales manpower_#s'!$B32)</f>
        <v>6</v>
      </c>
      <c r="L32" s="4">
        <f>SUMIFS('Retail_hiring plan'!O:O,'Retail_hiring plan'!$C:$C,'Retail sales manpower_#s'!$D32,'Retail_hiring plan'!$E:$E,'Retail sales manpower_#s'!$B32)</f>
        <v>6</v>
      </c>
      <c r="M32" s="4">
        <f>SUMIFS('Retail_hiring plan'!P:P,'Retail_hiring plan'!$C:$C,'Retail sales manpower_#s'!$D32,'Retail_hiring plan'!$E:$E,'Retail sales manpower_#s'!$B32)</f>
        <v>6</v>
      </c>
      <c r="N32" s="4">
        <f>SUMIFS('Retail_hiring plan'!Q:Q,'Retail_hiring plan'!$C:$C,'Retail sales manpower_#s'!$D32,'Retail_hiring plan'!$E:$E,'Retail sales manpower_#s'!$B32)</f>
        <v>6</v>
      </c>
      <c r="O32" s="4">
        <f>SUMIFS('Retail_hiring plan'!R:R,'Retail_hiring plan'!$C:$C,'Retail sales manpower_#s'!$D32,'Retail_hiring plan'!$E:$E,'Retail sales manpower_#s'!$B32)</f>
        <v>6</v>
      </c>
      <c r="P32" s="4">
        <f>SUMIFS('Retail_hiring plan'!S:S,'Retail_hiring plan'!$C:$C,'Retail sales manpower_#s'!$D32,'Retail_hiring plan'!$E:$E,'Retail sales manpower_#s'!$B32)</f>
        <v>6</v>
      </c>
      <c r="Q32" s="4">
        <f>SUMIFS('Retail_hiring plan'!T:T,'Retail_hiring plan'!$C:$C,'Retail sales manpower_#s'!$D32,'Retail_hiring plan'!$E:$E,'Retail sales manpower_#s'!$B32)</f>
        <v>6</v>
      </c>
    </row>
    <row r="33" spans="1:17">
      <c r="A33" s="4">
        <f t="shared" si="1"/>
        <v>30</v>
      </c>
      <c r="B33" s="8" t="s">
        <v>814</v>
      </c>
      <c r="C33" s="4" t="s">
        <v>326</v>
      </c>
      <c r="D33" s="4" t="s">
        <v>284</v>
      </c>
      <c r="E33" s="4">
        <f>SUMIFS('Retail_hiring plan'!H:H,'Retail_hiring plan'!$C:$C,'Retail sales manpower_#s'!$D33,'Retail_hiring plan'!$E:$E,'Retail sales manpower_#s'!$B33)</f>
        <v>2</v>
      </c>
      <c r="F33" s="4">
        <f>SUMIFS('Retail_hiring plan'!I:I,'Retail_hiring plan'!$C:$C,'Retail sales manpower_#s'!$D33,'Retail_hiring plan'!$E:$E,'Retail sales manpower_#s'!$B33)</f>
        <v>2</v>
      </c>
      <c r="G33" s="4">
        <f>SUMIFS('Retail_hiring plan'!J:J,'Retail_hiring plan'!$C:$C,'Retail sales manpower_#s'!$D33,'Retail_hiring plan'!$E:$E,'Retail sales manpower_#s'!$B33)</f>
        <v>2</v>
      </c>
      <c r="H33" s="4">
        <f>SUMIFS('Retail_hiring plan'!K:K,'Retail_hiring plan'!$C:$C,'Retail sales manpower_#s'!$D33,'Retail_hiring plan'!$E:$E,'Retail sales manpower_#s'!$B33)</f>
        <v>2</v>
      </c>
      <c r="I33" s="4">
        <f>SUMIFS('Retail_hiring plan'!L:L,'Retail_hiring plan'!$C:$C,'Retail sales manpower_#s'!$D33,'Retail_hiring plan'!$E:$E,'Retail sales manpower_#s'!$B33)</f>
        <v>2</v>
      </c>
      <c r="J33" s="4">
        <f>SUMIFS('Retail_hiring plan'!M:M,'Retail_hiring plan'!$C:$C,'Retail sales manpower_#s'!$D33,'Retail_hiring plan'!$E:$E,'Retail sales manpower_#s'!$B33)</f>
        <v>2</v>
      </c>
      <c r="K33" s="4">
        <f>SUMIFS('Retail_hiring plan'!N:N,'Retail_hiring plan'!$C:$C,'Retail sales manpower_#s'!$D33,'Retail_hiring plan'!$E:$E,'Retail sales manpower_#s'!$B33)</f>
        <v>2</v>
      </c>
      <c r="L33" s="4">
        <f>SUMIFS('Retail_hiring plan'!O:O,'Retail_hiring plan'!$C:$C,'Retail sales manpower_#s'!$D33,'Retail_hiring plan'!$E:$E,'Retail sales manpower_#s'!$B33)</f>
        <v>2</v>
      </c>
      <c r="M33" s="4">
        <f>SUMIFS('Retail_hiring plan'!P:P,'Retail_hiring plan'!$C:$C,'Retail sales manpower_#s'!$D33,'Retail_hiring plan'!$E:$E,'Retail sales manpower_#s'!$B33)</f>
        <v>2</v>
      </c>
      <c r="N33" s="4">
        <f>SUMIFS('Retail_hiring plan'!Q:Q,'Retail_hiring plan'!$C:$C,'Retail sales manpower_#s'!$D33,'Retail_hiring plan'!$E:$E,'Retail sales manpower_#s'!$B33)</f>
        <v>2</v>
      </c>
      <c r="O33" s="4">
        <f>SUMIFS('Retail_hiring plan'!R:R,'Retail_hiring plan'!$C:$C,'Retail sales manpower_#s'!$D33,'Retail_hiring plan'!$E:$E,'Retail sales manpower_#s'!$B33)</f>
        <v>2</v>
      </c>
      <c r="P33" s="4">
        <f>SUMIFS('Retail_hiring plan'!S:S,'Retail_hiring plan'!$C:$C,'Retail sales manpower_#s'!$D33,'Retail_hiring plan'!$E:$E,'Retail sales manpower_#s'!$B33)</f>
        <v>2</v>
      </c>
      <c r="Q33" s="4">
        <f>SUMIFS('Retail_hiring plan'!T:T,'Retail_hiring plan'!$C:$C,'Retail sales manpower_#s'!$D33,'Retail_hiring plan'!$E:$E,'Retail sales manpower_#s'!$B33)</f>
        <v>2</v>
      </c>
    </row>
    <row r="34" spans="1:17">
      <c r="A34" s="4">
        <f t="shared" si="1"/>
        <v>31</v>
      </c>
      <c r="B34" s="8" t="s">
        <v>809</v>
      </c>
      <c r="C34" s="4" t="s">
        <v>326</v>
      </c>
      <c r="D34" s="4" t="s">
        <v>280</v>
      </c>
      <c r="E34" s="4">
        <f>SUMIFS('Retail_hiring plan'!H:H,'Retail_hiring plan'!$C:$C,'Retail sales manpower_#s'!$D34,'Retail_hiring plan'!$E:$E,'Retail sales manpower_#s'!$B34)</f>
        <v>1</v>
      </c>
      <c r="F34" s="4">
        <f>SUMIFS('Retail_hiring plan'!I:I,'Retail_hiring plan'!$C:$C,'Retail sales manpower_#s'!$D34,'Retail_hiring plan'!$E:$E,'Retail sales manpower_#s'!$B34)</f>
        <v>1</v>
      </c>
      <c r="G34" s="4">
        <f>SUMIFS('Retail_hiring plan'!J:J,'Retail_hiring plan'!$C:$C,'Retail sales manpower_#s'!$D34,'Retail_hiring plan'!$E:$E,'Retail sales manpower_#s'!$B34)</f>
        <v>1</v>
      </c>
      <c r="H34" s="4">
        <f>SUMIFS('Retail_hiring plan'!K:K,'Retail_hiring plan'!$C:$C,'Retail sales manpower_#s'!$D34,'Retail_hiring plan'!$E:$E,'Retail sales manpower_#s'!$B34)</f>
        <v>2</v>
      </c>
      <c r="I34" s="4">
        <f>SUMIFS('Retail_hiring plan'!L:L,'Retail_hiring plan'!$C:$C,'Retail sales manpower_#s'!$D34,'Retail_hiring plan'!$E:$E,'Retail sales manpower_#s'!$B34)</f>
        <v>2</v>
      </c>
      <c r="J34" s="4">
        <f>SUMIFS('Retail_hiring plan'!M:M,'Retail_hiring plan'!$C:$C,'Retail sales manpower_#s'!$D34,'Retail_hiring plan'!$E:$E,'Retail sales manpower_#s'!$B34)</f>
        <v>2</v>
      </c>
      <c r="K34" s="4">
        <f>SUMIFS('Retail_hiring plan'!N:N,'Retail_hiring plan'!$C:$C,'Retail sales manpower_#s'!$D34,'Retail_hiring plan'!$E:$E,'Retail sales manpower_#s'!$B34)</f>
        <v>2</v>
      </c>
      <c r="L34" s="4">
        <f>SUMIFS('Retail_hiring plan'!O:O,'Retail_hiring plan'!$C:$C,'Retail sales manpower_#s'!$D34,'Retail_hiring plan'!$E:$E,'Retail sales manpower_#s'!$B34)</f>
        <v>2</v>
      </c>
      <c r="M34" s="4">
        <f>SUMIFS('Retail_hiring plan'!P:P,'Retail_hiring plan'!$C:$C,'Retail sales manpower_#s'!$D34,'Retail_hiring plan'!$E:$E,'Retail sales manpower_#s'!$B34)</f>
        <v>2</v>
      </c>
      <c r="N34" s="4">
        <f>SUMIFS('Retail_hiring plan'!Q:Q,'Retail_hiring plan'!$C:$C,'Retail sales manpower_#s'!$D34,'Retail_hiring plan'!$E:$E,'Retail sales manpower_#s'!$B34)</f>
        <v>2</v>
      </c>
      <c r="O34" s="4">
        <f>SUMIFS('Retail_hiring plan'!R:R,'Retail_hiring plan'!$C:$C,'Retail sales manpower_#s'!$D34,'Retail_hiring plan'!$E:$E,'Retail sales manpower_#s'!$B34)</f>
        <v>2</v>
      </c>
      <c r="P34" s="4">
        <f>SUMIFS('Retail_hiring plan'!S:S,'Retail_hiring plan'!$C:$C,'Retail sales manpower_#s'!$D34,'Retail_hiring plan'!$E:$E,'Retail sales manpower_#s'!$B34)</f>
        <v>2</v>
      </c>
      <c r="Q34" s="4">
        <f>SUMIFS('Retail_hiring plan'!T:T,'Retail_hiring plan'!$C:$C,'Retail sales manpower_#s'!$D34,'Retail_hiring plan'!$E:$E,'Retail sales manpower_#s'!$B34)</f>
        <v>2</v>
      </c>
    </row>
    <row r="35" spans="1:17">
      <c r="A35" s="4">
        <f t="shared" si="1"/>
        <v>32</v>
      </c>
      <c r="B35" s="8" t="s">
        <v>810</v>
      </c>
      <c r="C35" s="4" t="s">
        <v>326</v>
      </c>
      <c r="D35" s="4" t="s">
        <v>280</v>
      </c>
      <c r="E35" s="4">
        <f>SUMIFS('Retail_hiring plan'!H:H,'Retail_hiring plan'!$C:$C,'Retail sales manpower_#s'!$D35,'Retail_hiring plan'!$E:$E,'Retail sales manpower_#s'!$B35)</f>
        <v>0</v>
      </c>
      <c r="F35" s="4">
        <f>SUMIFS('Retail_hiring plan'!I:I,'Retail_hiring plan'!$C:$C,'Retail sales manpower_#s'!$D35,'Retail_hiring plan'!$E:$E,'Retail sales manpower_#s'!$B35)</f>
        <v>0</v>
      </c>
      <c r="G35" s="4">
        <f>SUMIFS('Retail_hiring plan'!J:J,'Retail_hiring plan'!$C:$C,'Retail sales manpower_#s'!$D35,'Retail_hiring plan'!$E:$E,'Retail sales manpower_#s'!$B35)</f>
        <v>0</v>
      </c>
      <c r="H35" s="4">
        <f>SUMIFS('Retail_hiring plan'!K:K,'Retail_hiring plan'!$C:$C,'Retail sales manpower_#s'!$D35,'Retail_hiring plan'!$E:$E,'Retail sales manpower_#s'!$B35)</f>
        <v>0</v>
      </c>
      <c r="I35" s="4">
        <f>SUMIFS('Retail_hiring plan'!L:L,'Retail_hiring plan'!$C:$C,'Retail sales manpower_#s'!$D35,'Retail_hiring plan'!$E:$E,'Retail sales manpower_#s'!$B35)</f>
        <v>0</v>
      </c>
      <c r="J35" s="4">
        <f>SUMIFS('Retail_hiring plan'!M:M,'Retail_hiring plan'!$C:$C,'Retail sales manpower_#s'!$D35,'Retail_hiring plan'!$E:$E,'Retail sales manpower_#s'!$B35)</f>
        <v>0</v>
      </c>
      <c r="K35" s="4">
        <f>SUMIFS('Retail_hiring plan'!N:N,'Retail_hiring plan'!$C:$C,'Retail sales manpower_#s'!$D35,'Retail_hiring plan'!$E:$E,'Retail sales manpower_#s'!$B35)</f>
        <v>0</v>
      </c>
      <c r="L35" s="4">
        <f>SUMIFS('Retail_hiring plan'!O:O,'Retail_hiring plan'!$C:$C,'Retail sales manpower_#s'!$D35,'Retail_hiring plan'!$E:$E,'Retail sales manpower_#s'!$B35)</f>
        <v>0</v>
      </c>
      <c r="M35" s="4">
        <f>SUMIFS('Retail_hiring plan'!P:P,'Retail_hiring plan'!$C:$C,'Retail sales manpower_#s'!$D35,'Retail_hiring plan'!$E:$E,'Retail sales manpower_#s'!$B35)</f>
        <v>0</v>
      </c>
      <c r="N35" s="4">
        <f>SUMIFS('Retail_hiring plan'!Q:Q,'Retail_hiring plan'!$C:$C,'Retail sales manpower_#s'!$D35,'Retail_hiring plan'!$E:$E,'Retail sales manpower_#s'!$B35)</f>
        <v>0</v>
      </c>
      <c r="O35" s="4">
        <f>SUMIFS('Retail_hiring plan'!R:R,'Retail_hiring plan'!$C:$C,'Retail sales manpower_#s'!$D35,'Retail_hiring plan'!$E:$E,'Retail sales manpower_#s'!$B35)</f>
        <v>0</v>
      </c>
      <c r="P35" s="4">
        <f>SUMIFS('Retail_hiring plan'!S:S,'Retail_hiring plan'!$C:$C,'Retail sales manpower_#s'!$D35,'Retail_hiring plan'!$E:$E,'Retail sales manpower_#s'!$B35)</f>
        <v>0</v>
      </c>
      <c r="Q35" s="4">
        <f>SUMIFS('Retail_hiring plan'!T:T,'Retail_hiring plan'!$C:$C,'Retail sales manpower_#s'!$D35,'Retail_hiring plan'!$E:$E,'Retail sales manpower_#s'!$B35)</f>
        <v>0</v>
      </c>
    </row>
    <row r="36" spans="1:17">
      <c r="A36" s="4">
        <f t="shared" si="1"/>
        <v>33</v>
      </c>
      <c r="B36" s="8" t="s">
        <v>811</v>
      </c>
      <c r="C36" s="4" t="s">
        <v>326</v>
      </c>
      <c r="D36" s="4" t="s">
        <v>280</v>
      </c>
      <c r="E36" s="4">
        <f>SUMIFS('Retail_hiring plan'!H:H,'Retail_hiring plan'!$C:$C,'Retail sales manpower_#s'!$D36,'Retail_hiring plan'!$E:$E,'Retail sales manpower_#s'!$B36)</f>
        <v>0</v>
      </c>
      <c r="F36" s="4">
        <f>SUMIFS('Retail_hiring plan'!I:I,'Retail_hiring plan'!$C:$C,'Retail sales manpower_#s'!$D36,'Retail_hiring plan'!$E:$E,'Retail sales manpower_#s'!$B36)</f>
        <v>0</v>
      </c>
      <c r="G36" s="4">
        <f>SUMIFS('Retail_hiring plan'!J:J,'Retail_hiring plan'!$C:$C,'Retail sales manpower_#s'!$D36,'Retail_hiring plan'!$E:$E,'Retail sales manpower_#s'!$B36)</f>
        <v>0</v>
      </c>
      <c r="H36" s="4">
        <f>SUMIFS('Retail_hiring plan'!K:K,'Retail_hiring plan'!$C:$C,'Retail sales manpower_#s'!$D36,'Retail_hiring plan'!$E:$E,'Retail sales manpower_#s'!$B36)</f>
        <v>0</v>
      </c>
      <c r="I36" s="4">
        <f>SUMIFS('Retail_hiring plan'!L:L,'Retail_hiring plan'!$C:$C,'Retail sales manpower_#s'!$D36,'Retail_hiring plan'!$E:$E,'Retail sales manpower_#s'!$B36)</f>
        <v>0</v>
      </c>
      <c r="J36" s="4">
        <f>SUMIFS('Retail_hiring plan'!M:M,'Retail_hiring plan'!$C:$C,'Retail sales manpower_#s'!$D36,'Retail_hiring plan'!$E:$E,'Retail sales manpower_#s'!$B36)</f>
        <v>0</v>
      </c>
      <c r="K36" s="4">
        <f>SUMIFS('Retail_hiring plan'!N:N,'Retail_hiring plan'!$C:$C,'Retail sales manpower_#s'!$D36,'Retail_hiring plan'!$E:$E,'Retail sales manpower_#s'!$B36)</f>
        <v>0</v>
      </c>
      <c r="L36" s="4">
        <f>SUMIFS('Retail_hiring plan'!O:O,'Retail_hiring plan'!$C:$C,'Retail sales manpower_#s'!$D36,'Retail_hiring plan'!$E:$E,'Retail sales manpower_#s'!$B36)</f>
        <v>0</v>
      </c>
      <c r="M36" s="4">
        <f>SUMIFS('Retail_hiring plan'!P:P,'Retail_hiring plan'!$C:$C,'Retail sales manpower_#s'!$D36,'Retail_hiring plan'!$E:$E,'Retail sales manpower_#s'!$B36)</f>
        <v>0</v>
      </c>
      <c r="N36" s="4">
        <f>SUMIFS('Retail_hiring plan'!Q:Q,'Retail_hiring plan'!$C:$C,'Retail sales manpower_#s'!$D36,'Retail_hiring plan'!$E:$E,'Retail sales manpower_#s'!$B36)</f>
        <v>0</v>
      </c>
      <c r="O36" s="4">
        <f>SUMIFS('Retail_hiring plan'!R:R,'Retail_hiring plan'!$C:$C,'Retail sales manpower_#s'!$D36,'Retail_hiring plan'!$E:$E,'Retail sales manpower_#s'!$B36)</f>
        <v>0</v>
      </c>
      <c r="P36" s="4">
        <f>SUMIFS('Retail_hiring plan'!S:S,'Retail_hiring plan'!$C:$C,'Retail sales manpower_#s'!$D36,'Retail_hiring plan'!$E:$E,'Retail sales manpower_#s'!$B36)</f>
        <v>0</v>
      </c>
      <c r="Q36" s="4">
        <f>SUMIFS('Retail_hiring plan'!T:T,'Retail_hiring plan'!$C:$C,'Retail sales manpower_#s'!$D36,'Retail_hiring plan'!$E:$E,'Retail sales manpower_#s'!$B36)</f>
        <v>0</v>
      </c>
    </row>
    <row r="37" spans="1:17">
      <c r="A37" s="4">
        <f t="shared" si="1"/>
        <v>34</v>
      </c>
      <c r="B37" s="8" t="s">
        <v>812</v>
      </c>
      <c r="C37" s="4" t="s">
        <v>326</v>
      </c>
      <c r="D37" s="4" t="s">
        <v>280</v>
      </c>
      <c r="E37" s="4">
        <f>SUMIFS('Retail_hiring plan'!H:H,'Retail_hiring plan'!$C:$C,'Retail sales manpower_#s'!$D37,'Retail_hiring plan'!$E:$E,'Retail sales manpower_#s'!$B37)</f>
        <v>0</v>
      </c>
      <c r="F37" s="4">
        <f>SUMIFS('Retail_hiring plan'!I:I,'Retail_hiring plan'!$C:$C,'Retail sales manpower_#s'!$D37,'Retail_hiring plan'!$E:$E,'Retail sales manpower_#s'!$B37)</f>
        <v>0</v>
      </c>
      <c r="G37" s="4">
        <f>SUMIFS('Retail_hiring plan'!J:J,'Retail_hiring plan'!$C:$C,'Retail sales manpower_#s'!$D37,'Retail_hiring plan'!$E:$E,'Retail sales manpower_#s'!$B37)</f>
        <v>0</v>
      </c>
      <c r="H37" s="4">
        <f>SUMIFS('Retail_hiring plan'!K:K,'Retail_hiring plan'!$C:$C,'Retail sales manpower_#s'!$D37,'Retail_hiring plan'!$E:$E,'Retail sales manpower_#s'!$B37)</f>
        <v>0</v>
      </c>
      <c r="I37" s="4">
        <f>SUMIFS('Retail_hiring plan'!L:L,'Retail_hiring plan'!$C:$C,'Retail sales manpower_#s'!$D37,'Retail_hiring plan'!$E:$E,'Retail sales manpower_#s'!$B37)</f>
        <v>0</v>
      </c>
      <c r="J37" s="4">
        <f>SUMIFS('Retail_hiring plan'!M:M,'Retail_hiring plan'!$C:$C,'Retail sales manpower_#s'!$D37,'Retail_hiring plan'!$E:$E,'Retail sales manpower_#s'!$B37)</f>
        <v>0</v>
      </c>
      <c r="K37" s="4">
        <f>SUMIFS('Retail_hiring plan'!N:N,'Retail_hiring plan'!$C:$C,'Retail sales manpower_#s'!$D37,'Retail_hiring plan'!$E:$E,'Retail sales manpower_#s'!$B37)</f>
        <v>0</v>
      </c>
      <c r="L37" s="4">
        <f>SUMIFS('Retail_hiring plan'!O:O,'Retail_hiring plan'!$C:$C,'Retail sales manpower_#s'!$D37,'Retail_hiring plan'!$E:$E,'Retail sales manpower_#s'!$B37)</f>
        <v>0</v>
      </c>
      <c r="M37" s="4">
        <f>SUMIFS('Retail_hiring plan'!P:P,'Retail_hiring plan'!$C:$C,'Retail sales manpower_#s'!$D37,'Retail_hiring plan'!$E:$E,'Retail sales manpower_#s'!$B37)</f>
        <v>0</v>
      </c>
      <c r="N37" s="4">
        <f>SUMIFS('Retail_hiring plan'!Q:Q,'Retail_hiring plan'!$C:$C,'Retail sales manpower_#s'!$D37,'Retail_hiring plan'!$E:$E,'Retail sales manpower_#s'!$B37)</f>
        <v>0</v>
      </c>
      <c r="O37" s="4">
        <f>SUMIFS('Retail_hiring plan'!R:R,'Retail_hiring plan'!$C:$C,'Retail sales manpower_#s'!$D37,'Retail_hiring plan'!$E:$E,'Retail sales manpower_#s'!$B37)</f>
        <v>0</v>
      </c>
      <c r="P37" s="4">
        <f>SUMIFS('Retail_hiring plan'!S:S,'Retail_hiring plan'!$C:$C,'Retail sales manpower_#s'!$D37,'Retail_hiring plan'!$E:$E,'Retail sales manpower_#s'!$B37)</f>
        <v>0</v>
      </c>
      <c r="Q37" s="4">
        <f>SUMIFS('Retail_hiring plan'!T:T,'Retail_hiring plan'!$C:$C,'Retail sales manpower_#s'!$D37,'Retail_hiring plan'!$E:$E,'Retail sales manpower_#s'!$B37)</f>
        <v>0</v>
      </c>
    </row>
    <row r="38" spans="1:17">
      <c r="A38" s="4">
        <f t="shared" si="1"/>
        <v>35</v>
      </c>
      <c r="B38" s="8" t="s">
        <v>813</v>
      </c>
      <c r="C38" s="4" t="s">
        <v>326</v>
      </c>
      <c r="D38" s="4" t="s">
        <v>280</v>
      </c>
      <c r="E38" s="4">
        <f>SUMIFS('Retail_hiring plan'!H:H,'Retail_hiring plan'!$C:$C,'Retail sales manpower_#s'!$D38,'Retail_hiring plan'!$E:$E,'Retail sales manpower_#s'!$B38)</f>
        <v>0</v>
      </c>
      <c r="F38" s="4">
        <f>SUMIFS('Retail_hiring plan'!I:I,'Retail_hiring plan'!$C:$C,'Retail sales manpower_#s'!$D38,'Retail_hiring plan'!$E:$E,'Retail sales manpower_#s'!$B38)</f>
        <v>0</v>
      </c>
      <c r="G38" s="4">
        <f>SUMIFS('Retail_hiring plan'!J:J,'Retail_hiring plan'!$C:$C,'Retail sales manpower_#s'!$D38,'Retail_hiring plan'!$E:$E,'Retail sales manpower_#s'!$B38)</f>
        <v>0</v>
      </c>
      <c r="H38" s="4">
        <f>SUMIFS('Retail_hiring plan'!K:K,'Retail_hiring plan'!$C:$C,'Retail sales manpower_#s'!$D38,'Retail_hiring plan'!$E:$E,'Retail sales manpower_#s'!$B38)</f>
        <v>0</v>
      </c>
      <c r="I38" s="4">
        <f>SUMIFS('Retail_hiring plan'!L:L,'Retail_hiring plan'!$C:$C,'Retail sales manpower_#s'!$D38,'Retail_hiring plan'!$E:$E,'Retail sales manpower_#s'!$B38)</f>
        <v>0</v>
      </c>
      <c r="J38" s="4">
        <f>SUMIFS('Retail_hiring plan'!M:M,'Retail_hiring plan'!$C:$C,'Retail sales manpower_#s'!$D38,'Retail_hiring plan'!$E:$E,'Retail sales manpower_#s'!$B38)</f>
        <v>1</v>
      </c>
      <c r="K38" s="4">
        <f>SUMIFS('Retail_hiring plan'!N:N,'Retail_hiring plan'!$C:$C,'Retail sales manpower_#s'!$D38,'Retail_hiring plan'!$E:$E,'Retail sales manpower_#s'!$B38)</f>
        <v>1</v>
      </c>
      <c r="L38" s="4">
        <f>SUMIFS('Retail_hiring plan'!O:O,'Retail_hiring plan'!$C:$C,'Retail sales manpower_#s'!$D38,'Retail_hiring plan'!$E:$E,'Retail sales manpower_#s'!$B38)</f>
        <v>1</v>
      </c>
      <c r="M38" s="4">
        <f>SUMIFS('Retail_hiring plan'!P:P,'Retail_hiring plan'!$C:$C,'Retail sales manpower_#s'!$D38,'Retail_hiring plan'!$E:$E,'Retail sales manpower_#s'!$B38)</f>
        <v>1</v>
      </c>
      <c r="N38" s="4">
        <f>SUMIFS('Retail_hiring plan'!Q:Q,'Retail_hiring plan'!$C:$C,'Retail sales manpower_#s'!$D38,'Retail_hiring plan'!$E:$E,'Retail sales manpower_#s'!$B38)</f>
        <v>1</v>
      </c>
      <c r="O38" s="4">
        <f>SUMIFS('Retail_hiring plan'!R:R,'Retail_hiring plan'!$C:$C,'Retail sales manpower_#s'!$D38,'Retail_hiring plan'!$E:$E,'Retail sales manpower_#s'!$B38)</f>
        <v>1</v>
      </c>
      <c r="P38" s="4">
        <f>SUMIFS('Retail_hiring plan'!S:S,'Retail_hiring plan'!$C:$C,'Retail sales manpower_#s'!$D38,'Retail_hiring plan'!$E:$E,'Retail sales manpower_#s'!$B38)</f>
        <v>1</v>
      </c>
      <c r="Q38" s="4">
        <f>SUMIFS('Retail_hiring plan'!T:T,'Retail_hiring plan'!$C:$C,'Retail sales manpower_#s'!$D38,'Retail_hiring plan'!$E:$E,'Retail sales manpower_#s'!$B38)</f>
        <v>1</v>
      </c>
    </row>
    <row r="39" spans="1:17">
      <c r="A39" s="4">
        <f t="shared" si="1"/>
        <v>36</v>
      </c>
      <c r="B39" s="8" t="s">
        <v>814</v>
      </c>
      <c r="C39" s="4" t="s">
        <v>326</v>
      </c>
      <c r="D39" s="4" t="s">
        <v>280</v>
      </c>
      <c r="E39" s="4">
        <f>SUMIFS('Retail_hiring plan'!H:H,'Retail_hiring plan'!$C:$C,'Retail sales manpower_#s'!$D39,'Retail_hiring plan'!$E:$E,'Retail sales manpower_#s'!$B39)</f>
        <v>0</v>
      </c>
      <c r="F39" s="4">
        <f>SUMIFS('Retail_hiring plan'!I:I,'Retail_hiring plan'!$C:$C,'Retail sales manpower_#s'!$D39,'Retail_hiring plan'!$E:$E,'Retail sales manpower_#s'!$B39)</f>
        <v>0</v>
      </c>
      <c r="G39" s="4">
        <f>SUMIFS('Retail_hiring plan'!J:J,'Retail_hiring plan'!$C:$C,'Retail sales manpower_#s'!$D39,'Retail_hiring plan'!$E:$E,'Retail sales manpower_#s'!$B39)</f>
        <v>0</v>
      </c>
      <c r="H39" s="4">
        <f>SUMIFS('Retail_hiring plan'!K:K,'Retail_hiring plan'!$C:$C,'Retail sales manpower_#s'!$D39,'Retail_hiring plan'!$E:$E,'Retail sales manpower_#s'!$B39)</f>
        <v>0</v>
      </c>
      <c r="I39" s="4">
        <f>SUMIFS('Retail_hiring plan'!L:L,'Retail_hiring plan'!$C:$C,'Retail sales manpower_#s'!$D39,'Retail_hiring plan'!$E:$E,'Retail sales manpower_#s'!$B39)</f>
        <v>0</v>
      </c>
      <c r="J39" s="4">
        <f>SUMIFS('Retail_hiring plan'!M:M,'Retail_hiring plan'!$C:$C,'Retail sales manpower_#s'!$D39,'Retail_hiring plan'!$E:$E,'Retail sales manpower_#s'!$B39)</f>
        <v>0</v>
      </c>
      <c r="K39" s="4">
        <f>SUMIFS('Retail_hiring plan'!N:N,'Retail_hiring plan'!$C:$C,'Retail sales manpower_#s'!$D39,'Retail_hiring plan'!$E:$E,'Retail sales manpower_#s'!$B39)</f>
        <v>0</v>
      </c>
      <c r="L39" s="4">
        <f>SUMIFS('Retail_hiring plan'!O:O,'Retail_hiring plan'!$C:$C,'Retail sales manpower_#s'!$D39,'Retail_hiring plan'!$E:$E,'Retail sales manpower_#s'!$B39)</f>
        <v>0</v>
      </c>
      <c r="M39" s="4">
        <f>SUMIFS('Retail_hiring plan'!P:P,'Retail_hiring plan'!$C:$C,'Retail sales manpower_#s'!$D39,'Retail_hiring plan'!$E:$E,'Retail sales manpower_#s'!$B39)</f>
        <v>0</v>
      </c>
      <c r="N39" s="4">
        <f>SUMIFS('Retail_hiring plan'!Q:Q,'Retail_hiring plan'!$C:$C,'Retail sales manpower_#s'!$D39,'Retail_hiring plan'!$E:$E,'Retail sales manpower_#s'!$B39)</f>
        <v>0</v>
      </c>
      <c r="O39" s="4">
        <f>SUMIFS('Retail_hiring plan'!R:R,'Retail_hiring plan'!$C:$C,'Retail sales manpower_#s'!$D39,'Retail_hiring plan'!$E:$E,'Retail sales manpower_#s'!$B39)</f>
        <v>0</v>
      </c>
      <c r="P39" s="4">
        <f>SUMIFS('Retail_hiring plan'!S:S,'Retail_hiring plan'!$C:$C,'Retail sales manpower_#s'!$D39,'Retail_hiring plan'!$E:$E,'Retail sales manpower_#s'!$B39)</f>
        <v>0</v>
      </c>
      <c r="Q39" s="4">
        <f>SUMIFS('Retail_hiring plan'!T:T,'Retail_hiring plan'!$C:$C,'Retail sales manpower_#s'!$D39,'Retail_hiring plan'!$E:$E,'Retail sales manpower_#s'!$B39)</f>
        <v>0</v>
      </c>
    </row>
    <row r="40" spans="1:17">
      <c r="A40" s="4">
        <f t="shared" si="1"/>
        <v>37</v>
      </c>
      <c r="B40" s="8" t="s">
        <v>809</v>
      </c>
      <c r="C40" s="4" t="s">
        <v>326</v>
      </c>
      <c r="D40" s="4" t="s">
        <v>277</v>
      </c>
      <c r="E40" s="4">
        <f>SUMIFS('Retail_hiring plan'!H:H,'Retail_hiring plan'!$C:$C,'Retail sales manpower_#s'!$D40,'Retail_hiring plan'!$E:$E,'Retail sales manpower_#s'!$B40)</f>
        <v>1</v>
      </c>
      <c r="F40" s="4">
        <f>SUMIFS('Retail_hiring plan'!I:I,'Retail_hiring plan'!$C:$C,'Retail sales manpower_#s'!$D40,'Retail_hiring plan'!$E:$E,'Retail sales manpower_#s'!$B40)</f>
        <v>1</v>
      </c>
      <c r="G40" s="4">
        <f>SUMIFS('Retail_hiring plan'!J:J,'Retail_hiring plan'!$C:$C,'Retail sales manpower_#s'!$D40,'Retail_hiring plan'!$E:$E,'Retail sales manpower_#s'!$B40)</f>
        <v>1</v>
      </c>
      <c r="H40" s="4">
        <f>SUMIFS('Retail_hiring plan'!K:K,'Retail_hiring plan'!$C:$C,'Retail sales manpower_#s'!$D40,'Retail_hiring plan'!$E:$E,'Retail sales manpower_#s'!$B40)</f>
        <v>1</v>
      </c>
      <c r="I40" s="4">
        <f>SUMIFS('Retail_hiring plan'!L:L,'Retail_hiring plan'!$C:$C,'Retail sales manpower_#s'!$D40,'Retail_hiring plan'!$E:$E,'Retail sales manpower_#s'!$B40)</f>
        <v>1</v>
      </c>
      <c r="J40" s="4">
        <f>SUMIFS('Retail_hiring plan'!M:M,'Retail_hiring plan'!$C:$C,'Retail sales manpower_#s'!$D40,'Retail_hiring plan'!$E:$E,'Retail sales manpower_#s'!$B40)</f>
        <v>1</v>
      </c>
      <c r="K40" s="4">
        <f>SUMIFS('Retail_hiring plan'!N:N,'Retail_hiring plan'!$C:$C,'Retail sales manpower_#s'!$D40,'Retail_hiring plan'!$E:$E,'Retail sales manpower_#s'!$B40)</f>
        <v>1</v>
      </c>
      <c r="L40" s="4">
        <f>SUMIFS('Retail_hiring plan'!O:O,'Retail_hiring plan'!$C:$C,'Retail sales manpower_#s'!$D40,'Retail_hiring plan'!$E:$E,'Retail sales manpower_#s'!$B40)</f>
        <v>1</v>
      </c>
      <c r="M40" s="4">
        <f>SUMIFS('Retail_hiring plan'!P:P,'Retail_hiring plan'!$C:$C,'Retail sales manpower_#s'!$D40,'Retail_hiring plan'!$E:$E,'Retail sales manpower_#s'!$B40)</f>
        <v>1</v>
      </c>
      <c r="N40" s="4">
        <f>SUMIFS('Retail_hiring plan'!Q:Q,'Retail_hiring plan'!$C:$C,'Retail sales manpower_#s'!$D40,'Retail_hiring plan'!$E:$E,'Retail sales manpower_#s'!$B40)</f>
        <v>1</v>
      </c>
      <c r="O40" s="4">
        <f>SUMIFS('Retail_hiring plan'!R:R,'Retail_hiring plan'!$C:$C,'Retail sales manpower_#s'!$D40,'Retail_hiring plan'!$E:$E,'Retail sales manpower_#s'!$B40)</f>
        <v>1</v>
      </c>
      <c r="P40" s="4">
        <f>SUMIFS('Retail_hiring plan'!S:S,'Retail_hiring plan'!$C:$C,'Retail sales manpower_#s'!$D40,'Retail_hiring plan'!$E:$E,'Retail sales manpower_#s'!$B40)</f>
        <v>1</v>
      </c>
      <c r="Q40" s="4">
        <f>SUMIFS('Retail_hiring plan'!T:T,'Retail_hiring plan'!$C:$C,'Retail sales manpower_#s'!$D40,'Retail_hiring plan'!$E:$E,'Retail sales manpower_#s'!$B40)</f>
        <v>1</v>
      </c>
    </row>
    <row r="41" spans="1:17">
      <c r="A41" s="4">
        <f t="shared" si="1"/>
        <v>38</v>
      </c>
      <c r="B41" s="8" t="s">
        <v>810</v>
      </c>
      <c r="C41" s="4" t="s">
        <v>326</v>
      </c>
      <c r="D41" s="4" t="s">
        <v>277</v>
      </c>
      <c r="E41" s="4">
        <f>SUMIFS('Retail_hiring plan'!H:H,'Retail_hiring plan'!$C:$C,'Retail sales manpower_#s'!$D41,'Retail_hiring plan'!$E:$E,'Retail sales manpower_#s'!$B41)</f>
        <v>1</v>
      </c>
      <c r="F41" s="4">
        <f>SUMIFS('Retail_hiring plan'!I:I,'Retail_hiring plan'!$C:$C,'Retail sales manpower_#s'!$D41,'Retail_hiring plan'!$E:$E,'Retail sales manpower_#s'!$B41)</f>
        <v>1</v>
      </c>
      <c r="G41" s="4">
        <f>SUMIFS('Retail_hiring plan'!J:J,'Retail_hiring plan'!$C:$C,'Retail sales manpower_#s'!$D41,'Retail_hiring plan'!$E:$E,'Retail sales manpower_#s'!$B41)</f>
        <v>1</v>
      </c>
      <c r="H41" s="4">
        <f>SUMIFS('Retail_hiring plan'!K:K,'Retail_hiring plan'!$C:$C,'Retail sales manpower_#s'!$D41,'Retail_hiring plan'!$E:$E,'Retail sales manpower_#s'!$B41)</f>
        <v>1</v>
      </c>
      <c r="I41" s="4">
        <f>SUMIFS('Retail_hiring plan'!L:L,'Retail_hiring plan'!$C:$C,'Retail sales manpower_#s'!$D41,'Retail_hiring plan'!$E:$E,'Retail sales manpower_#s'!$B41)</f>
        <v>1</v>
      </c>
      <c r="J41" s="4">
        <f>SUMIFS('Retail_hiring plan'!M:M,'Retail_hiring plan'!$C:$C,'Retail sales manpower_#s'!$D41,'Retail_hiring plan'!$E:$E,'Retail sales manpower_#s'!$B41)</f>
        <v>1</v>
      </c>
      <c r="K41" s="4">
        <f>SUMIFS('Retail_hiring plan'!N:N,'Retail_hiring plan'!$C:$C,'Retail sales manpower_#s'!$D41,'Retail_hiring plan'!$E:$E,'Retail sales manpower_#s'!$B41)</f>
        <v>1</v>
      </c>
      <c r="L41" s="4">
        <f>SUMIFS('Retail_hiring plan'!O:O,'Retail_hiring plan'!$C:$C,'Retail sales manpower_#s'!$D41,'Retail_hiring plan'!$E:$E,'Retail sales manpower_#s'!$B41)</f>
        <v>1</v>
      </c>
      <c r="M41" s="4">
        <f>SUMIFS('Retail_hiring plan'!P:P,'Retail_hiring plan'!$C:$C,'Retail sales manpower_#s'!$D41,'Retail_hiring plan'!$E:$E,'Retail sales manpower_#s'!$B41)</f>
        <v>1</v>
      </c>
      <c r="N41" s="4">
        <f>SUMIFS('Retail_hiring plan'!Q:Q,'Retail_hiring plan'!$C:$C,'Retail sales manpower_#s'!$D41,'Retail_hiring plan'!$E:$E,'Retail sales manpower_#s'!$B41)</f>
        <v>1</v>
      </c>
      <c r="O41" s="4">
        <f>SUMIFS('Retail_hiring plan'!R:R,'Retail_hiring plan'!$C:$C,'Retail sales manpower_#s'!$D41,'Retail_hiring plan'!$E:$E,'Retail sales manpower_#s'!$B41)</f>
        <v>1</v>
      </c>
      <c r="P41" s="4">
        <f>SUMIFS('Retail_hiring plan'!S:S,'Retail_hiring plan'!$C:$C,'Retail sales manpower_#s'!$D41,'Retail_hiring plan'!$E:$E,'Retail sales manpower_#s'!$B41)</f>
        <v>1</v>
      </c>
      <c r="Q41" s="4">
        <f>SUMIFS('Retail_hiring plan'!T:T,'Retail_hiring plan'!$C:$C,'Retail sales manpower_#s'!$D41,'Retail_hiring plan'!$E:$E,'Retail sales manpower_#s'!$B41)</f>
        <v>1</v>
      </c>
    </row>
    <row r="42" spans="1:17">
      <c r="A42" s="4">
        <f t="shared" si="1"/>
        <v>39</v>
      </c>
      <c r="B42" s="8" t="s">
        <v>811</v>
      </c>
      <c r="C42" s="4" t="s">
        <v>326</v>
      </c>
      <c r="D42" s="4" t="s">
        <v>277</v>
      </c>
      <c r="E42" s="4">
        <f>SUMIFS('Retail_hiring plan'!H:H,'Retail_hiring plan'!$C:$C,'Retail sales manpower_#s'!$D42,'Retail_hiring plan'!$E:$E,'Retail sales manpower_#s'!$B42)</f>
        <v>0</v>
      </c>
      <c r="F42" s="4">
        <f>SUMIFS('Retail_hiring plan'!I:I,'Retail_hiring plan'!$C:$C,'Retail sales manpower_#s'!$D42,'Retail_hiring plan'!$E:$E,'Retail sales manpower_#s'!$B42)</f>
        <v>0</v>
      </c>
      <c r="G42" s="4">
        <f>SUMIFS('Retail_hiring plan'!J:J,'Retail_hiring plan'!$C:$C,'Retail sales manpower_#s'!$D42,'Retail_hiring plan'!$E:$E,'Retail sales manpower_#s'!$B42)</f>
        <v>0</v>
      </c>
      <c r="H42" s="4">
        <f>SUMIFS('Retail_hiring plan'!K:K,'Retail_hiring plan'!$C:$C,'Retail sales manpower_#s'!$D42,'Retail_hiring plan'!$E:$E,'Retail sales manpower_#s'!$B42)</f>
        <v>0</v>
      </c>
      <c r="I42" s="4">
        <f>SUMIFS('Retail_hiring plan'!L:L,'Retail_hiring plan'!$C:$C,'Retail sales manpower_#s'!$D42,'Retail_hiring plan'!$E:$E,'Retail sales manpower_#s'!$B42)</f>
        <v>0</v>
      </c>
      <c r="J42" s="4">
        <f>SUMIFS('Retail_hiring plan'!M:M,'Retail_hiring plan'!$C:$C,'Retail sales manpower_#s'!$D42,'Retail_hiring plan'!$E:$E,'Retail sales manpower_#s'!$B42)</f>
        <v>0</v>
      </c>
      <c r="K42" s="4">
        <f>SUMIFS('Retail_hiring plan'!N:N,'Retail_hiring plan'!$C:$C,'Retail sales manpower_#s'!$D42,'Retail_hiring plan'!$E:$E,'Retail sales manpower_#s'!$B42)</f>
        <v>0</v>
      </c>
      <c r="L42" s="4">
        <f>SUMIFS('Retail_hiring plan'!O:O,'Retail_hiring plan'!$C:$C,'Retail sales manpower_#s'!$D42,'Retail_hiring plan'!$E:$E,'Retail sales manpower_#s'!$B42)</f>
        <v>0</v>
      </c>
      <c r="M42" s="4">
        <f>SUMIFS('Retail_hiring plan'!P:P,'Retail_hiring plan'!$C:$C,'Retail sales manpower_#s'!$D42,'Retail_hiring plan'!$E:$E,'Retail sales manpower_#s'!$B42)</f>
        <v>0</v>
      </c>
      <c r="N42" s="4">
        <f>SUMIFS('Retail_hiring plan'!Q:Q,'Retail_hiring plan'!$C:$C,'Retail sales manpower_#s'!$D42,'Retail_hiring plan'!$E:$E,'Retail sales manpower_#s'!$B42)</f>
        <v>0</v>
      </c>
      <c r="O42" s="4">
        <f>SUMIFS('Retail_hiring plan'!R:R,'Retail_hiring plan'!$C:$C,'Retail sales manpower_#s'!$D42,'Retail_hiring plan'!$E:$E,'Retail sales manpower_#s'!$B42)</f>
        <v>0</v>
      </c>
      <c r="P42" s="4">
        <f>SUMIFS('Retail_hiring plan'!S:S,'Retail_hiring plan'!$C:$C,'Retail sales manpower_#s'!$D42,'Retail_hiring plan'!$E:$E,'Retail sales manpower_#s'!$B42)</f>
        <v>0</v>
      </c>
      <c r="Q42" s="4">
        <f>SUMIFS('Retail_hiring plan'!T:T,'Retail_hiring plan'!$C:$C,'Retail sales manpower_#s'!$D42,'Retail_hiring plan'!$E:$E,'Retail sales manpower_#s'!$B42)</f>
        <v>0</v>
      </c>
    </row>
    <row r="43" spans="1:17">
      <c r="A43" s="4">
        <f t="shared" si="1"/>
        <v>40</v>
      </c>
      <c r="B43" s="8" t="s">
        <v>812</v>
      </c>
      <c r="C43" s="4" t="s">
        <v>326</v>
      </c>
      <c r="D43" s="4" t="s">
        <v>277</v>
      </c>
      <c r="E43" s="4">
        <f>SUMIFS('Retail_hiring plan'!H:H,'Retail_hiring plan'!$C:$C,'Retail sales manpower_#s'!$D43,'Retail_hiring plan'!$E:$E,'Retail sales manpower_#s'!$B43)</f>
        <v>0</v>
      </c>
      <c r="F43" s="4">
        <f>SUMIFS('Retail_hiring plan'!I:I,'Retail_hiring plan'!$C:$C,'Retail sales manpower_#s'!$D43,'Retail_hiring plan'!$E:$E,'Retail sales manpower_#s'!$B43)</f>
        <v>0</v>
      </c>
      <c r="G43" s="4">
        <f>SUMIFS('Retail_hiring plan'!J:J,'Retail_hiring plan'!$C:$C,'Retail sales manpower_#s'!$D43,'Retail_hiring plan'!$E:$E,'Retail sales manpower_#s'!$B43)</f>
        <v>0</v>
      </c>
      <c r="H43" s="4">
        <f>SUMIFS('Retail_hiring plan'!K:K,'Retail_hiring plan'!$C:$C,'Retail sales manpower_#s'!$D43,'Retail_hiring plan'!$E:$E,'Retail sales manpower_#s'!$B43)</f>
        <v>0</v>
      </c>
      <c r="I43" s="4">
        <f>SUMIFS('Retail_hiring plan'!L:L,'Retail_hiring plan'!$C:$C,'Retail sales manpower_#s'!$D43,'Retail_hiring plan'!$E:$E,'Retail sales manpower_#s'!$B43)</f>
        <v>0</v>
      </c>
      <c r="J43" s="4">
        <f>SUMIFS('Retail_hiring plan'!M:M,'Retail_hiring plan'!$C:$C,'Retail sales manpower_#s'!$D43,'Retail_hiring plan'!$E:$E,'Retail sales manpower_#s'!$B43)</f>
        <v>0</v>
      </c>
      <c r="K43" s="4">
        <f>SUMIFS('Retail_hiring plan'!N:N,'Retail_hiring plan'!$C:$C,'Retail sales manpower_#s'!$D43,'Retail_hiring plan'!$E:$E,'Retail sales manpower_#s'!$B43)</f>
        <v>0</v>
      </c>
      <c r="L43" s="4">
        <f>SUMIFS('Retail_hiring plan'!O:O,'Retail_hiring plan'!$C:$C,'Retail sales manpower_#s'!$D43,'Retail_hiring plan'!$E:$E,'Retail sales manpower_#s'!$B43)</f>
        <v>0</v>
      </c>
      <c r="M43" s="4">
        <f>SUMIFS('Retail_hiring plan'!P:P,'Retail_hiring plan'!$C:$C,'Retail sales manpower_#s'!$D43,'Retail_hiring plan'!$E:$E,'Retail sales manpower_#s'!$B43)</f>
        <v>0</v>
      </c>
      <c r="N43" s="4">
        <f>SUMIFS('Retail_hiring plan'!Q:Q,'Retail_hiring plan'!$C:$C,'Retail sales manpower_#s'!$D43,'Retail_hiring plan'!$E:$E,'Retail sales manpower_#s'!$B43)</f>
        <v>0</v>
      </c>
      <c r="O43" s="4">
        <f>SUMIFS('Retail_hiring plan'!R:R,'Retail_hiring plan'!$C:$C,'Retail sales manpower_#s'!$D43,'Retail_hiring plan'!$E:$E,'Retail sales manpower_#s'!$B43)</f>
        <v>0</v>
      </c>
      <c r="P43" s="4">
        <f>SUMIFS('Retail_hiring plan'!S:S,'Retail_hiring plan'!$C:$C,'Retail sales manpower_#s'!$D43,'Retail_hiring plan'!$E:$E,'Retail sales manpower_#s'!$B43)</f>
        <v>0</v>
      </c>
      <c r="Q43" s="4">
        <f>SUMIFS('Retail_hiring plan'!T:T,'Retail_hiring plan'!$C:$C,'Retail sales manpower_#s'!$D43,'Retail_hiring plan'!$E:$E,'Retail sales manpower_#s'!$B43)</f>
        <v>0</v>
      </c>
    </row>
    <row r="44" spans="1:17">
      <c r="A44" s="4">
        <f t="shared" si="1"/>
        <v>41</v>
      </c>
      <c r="B44" s="8" t="s">
        <v>813</v>
      </c>
      <c r="C44" s="4" t="s">
        <v>326</v>
      </c>
      <c r="D44" s="4" t="s">
        <v>277</v>
      </c>
      <c r="E44" s="4">
        <f>SUMIFS('Retail_hiring plan'!H:H,'Retail_hiring plan'!$C:$C,'Retail sales manpower_#s'!$D44,'Retail_hiring plan'!$E:$E,'Retail sales manpower_#s'!$B44)</f>
        <v>0</v>
      </c>
      <c r="F44" s="4">
        <f>SUMIFS('Retail_hiring plan'!I:I,'Retail_hiring plan'!$C:$C,'Retail sales manpower_#s'!$D44,'Retail_hiring plan'!$E:$E,'Retail sales manpower_#s'!$B44)</f>
        <v>0</v>
      </c>
      <c r="G44" s="4">
        <f>SUMIFS('Retail_hiring plan'!J:J,'Retail_hiring plan'!$C:$C,'Retail sales manpower_#s'!$D44,'Retail_hiring plan'!$E:$E,'Retail sales manpower_#s'!$B44)</f>
        <v>0</v>
      </c>
      <c r="H44" s="4">
        <f>SUMIFS('Retail_hiring plan'!K:K,'Retail_hiring plan'!$C:$C,'Retail sales manpower_#s'!$D44,'Retail_hiring plan'!$E:$E,'Retail sales manpower_#s'!$B44)</f>
        <v>0</v>
      </c>
      <c r="I44" s="4">
        <f>SUMIFS('Retail_hiring plan'!L:L,'Retail_hiring plan'!$C:$C,'Retail sales manpower_#s'!$D44,'Retail_hiring plan'!$E:$E,'Retail sales manpower_#s'!$B44)</f>
        <v>0</v>
      </c>
      <c r="J44" s="4">
        <f>SUMIFS('Retail_hiring plan'!M:M,'Retail_hiring plan'!$C:$C,'Retail sales manpower_#s'!$D44,'Retail_hiring plan'!$E:$E,'Retail sales manpower_#s'!$B44)</f>
        <v>0</v>
      </c>
      <c r="K44" s="4">
        <f>SUMIFS('Retail_hiring plan'!N:N,'Retail_hiring plan'!$C:$C,'Retail sales manpower_#s'!$D44,'Retail_hiring plan'!$E:$E,'Retail sales manpower_#s'!$B44)</f>
        <v>0</v>
      </c>
      <c r="L44" s="4">
        <f>SUMIFS('Retail_hiring plan'!O:O,'Retail_hiring plan'!$C:$C,'Retail sales manpower_#s'!$D44,'Retail_hiring plan'!$E:$E,'Retail sales manpower_#s'!$B44)</f>
        <v>0</v>
      </c>
      <c r="M44" s="4">
        <f>SUMIFS('Retail_hiring plan'!P:P,'Retail_hiring plan'!$C:$C,'Retail sales manpower_#s'!$D44,'Retail_hiring plan'!$E:$E,'Retail sales manpower_#s'!$B44)</f>
        <v>0</v>
      </c>
      <c r="N44" s="4">
        <f>SUMIFS('Retail_hiring plan'!Q:Q,'Retail_hiring plan'!$C:$C,'Retail sales manpower_#s'!$D44,'Retail_hiring plan'!$E:$E,'Retail sales manpower_#s'!$B44)</f>
        <v>0</v>
      </c>
      <c r="O44" s="4">
        <f>SUMIFS('Retail_hiring plan'!R:R,'Retail_hiring plan'!$C:$C,'Retail sales manpower_#s'!$D44,'Retail_hiring plan'!$E:$E,'Retail sales manpower_#s'!$B44)</f>
        <v>0</v>
      </c>
      <c r="P44" s="4">
        <f>SUMIFS('Retail_hiring plan'!S:S,'Retail_hiring plan'!$C:$C,'Retail sales manpower_#s'!$D44,'Retail_hiring plan'!$E:$E,'Retail sales manpower_#s'!$B44)</f>
        <v>0</v>
      </c>
      <c r="Q44" s="4">
        <f>SUMIFS('Retail_hiring plan'!T:T,'Retail_hiring plan'!$C:$C,'Retail sales manpower_#s'!$D44,'Retail_hiring plan'!$E:$E,'Retail sales manpower_#s'!$B44)</f>
        <v>0</v>
      </c>
    </row>
    <row r="45" spans="1:17">
      <c r="A45" s="4">
        <f t="shared" si="1"/>
        <v>42</v>
      </c>
      <c r="B45" s="8" t="s">
        <v>814</v>
      </c>
      <c r="C45" s="4" t="s">
        <v>326</v>
      </c>
      <c r="D45" s="4" t="s">
        <v>277</v>
      </c>
      <c r="E45" s="4">
        <f>SUMIFS('Retail_hiring plan'!H:H,'Retail_hiring plan'!$C:$C,'Retail sales manpower_#s'!$D45,'Retail_hiring plan'!$E:$E,'Retail sales manpower_#s'!$B45)</f>
        <v>0</v>
      </c>
      <c r="F45" s="4">
        <f>SUMIFS('Retail_hiring plan'!I:I,'Retail_hiring plan'!$C:$C,'Retail sales manpower_#s'!$D45,'Retail_hiring plan'!$E:$E,'Retail sales manpower_#s'!$B45)</f>
        <v>0</v>
      </c>
      <c r="G45" s="4">
        <f>SUMIFS('Retail_hiring plan'!J:J,'Retail_hiring plan'!$C:$C,'Retail sales manpower_#s'!$D45,'Retail_hiring plan'!$E:$E,'Retail sales manpower_#s'!$B45)</f>
        <v>0</v>
      </c>
      <c r="H45" s="4">
        <f>SUMIFS('Retail_hiring plan'!K:K,'Retail_hiring plan'!$C:$C,'Retail sales manpower_#s'!$D45,'Retail_hiring plan'!$E:$E,'Retail sales manpower_#s'!$B45)</f>
        <v>1</v>
      </c>
      <c r="I45" s="4">
        <f>SUMIFS('Retail_hiring plan'!L:L,'Retail_hiring plan'!$C:$C,'Retail sales manpower_#s'!$D45,'Retail_hiring plan'!$E:$E,'Retail sales manpower_#s'!$B45)</f>
        <v>1</v>
      </c>
      <c r="J45" s="4">
        <f>SUMIFS('Retail_hiring plan'!M:M,'Retail_hiring plan'!$C:$C,'Retail sales manpower_#s'!$D45,'Retail_hiring plan'!$E:$E,'Retail sales manpower_#s'!$B45)</f>
        <v>1</v>
      </c>
      <c r="K45" s="4">
        <f>SUMIFS('Retail_hiring plan'!N:N,'Retail_hiring plan'!$C:$C,'Retail sales manpower_#s'!$D45,'Retail_hiring plan'!$E:$E,'Retail sales manpower_#s'!$B45)</f>
        <v>1</v>
      </c>
      <c r="L45" s="4">
        <f>SUMIFS('Retail_hiring plan'!O:O,'Retail_hiring plan'!$C:$C,'Retail sales manpower_#s'!$D45,'Retail_hiring plan'!$E:$E,'Retail sales manpower_#s'!$B45)</f>
        <v>1</v>
      </c>
      <c r="M45" s="4">
        <f>SUMIFS('Retail_hiring plan'!P:P,'Retail_hiring plan'!$C:$C,'Retail sales manpower_#s'!$D45,'Retail_hiring plan'!$E:$E,'Retail sales manpower_#s'!$B45)</f>
        <v>1</v>
      </c>
      <c r="N45" s="4">
        <f>SUMIFS('Retail_hiring plan'!Q:Q,'Retail_hiring plan'!$C:$C,'Retail sales manpower_#s'!$D45,'Retail_hiring plan'!$E:$E,'Retail sales manpower_#s'!$B45)</f>
        <v>1</v>
      </c>
      <c r="O45" s="4">
        <f>SUMIFS('Retail_hiring plan'!R:R,'Retail_hiring plan'!$C:$C,'Retail sales manpower_#s'!$D45,'Retail_hiring plan'!$E:$E,'Retail sales manpower_#s'!$B45)</f>
        <v>1</v>
      </c>
      <c r="P45" s="4">
        <f>SUMIFS('Retail_hiring plan'!S:S,'Retail_hiring plan'!$C:$C,'Retail sales manpower_#s'!$D45,'Retail_hiring plan'!$E:$E,'Retail sales manpower_#s'!$B45)</f>
        <v>1</v>
      </c>
      <c r="Q45" s="4">
        <f>SUMIFS('Retail_hiring plan'!T:T,'Retail_hiring plan'!$C:$C,'Retail sales manpower_#s'!$D45,'Retail_hiring plan'!$E:$E,'Retail sales manpower_#s'!$B45)</f>
        <v>1</v>
      </c>
    </row>
    <row r="46" spans="1:17">
      <c r="A46" s="4">
        <f t="shared" si="1"/>
        <v>43</v>
      </c>
      <c r="B46" s="8" t="s">
        <v>809</v>
      </c>
      <c r="C46" s="4" t="s">
        <v>326</v>
      </c>
      <c r="D46" s="4" t="s">
        <v>282</v>
      </c>
      <c r="E46" s="4">
        <f>SUMIFS('Retail_hiring plan'!H:H,'Retail_hiring plan'!$C:$C,'Retail sales manpower_#s'!$D46,'Retail_hiring plan'!$E:$E,'Retail sales manpower_#s'!$B46)</f>
        <v>1</v>
      </c>
      <c r="F46" s="4">
        <f>SUMIFS('Retail_hiring plan'!I:I,'Retail_hiring plan'!$C:$C,'Retail sales manpower_#s'!$D46,'Retail_hiring plan'!$E:$E,'Retail sales manpower_#s'!$B46)</f>
        <v>1</v>
      </c>
      <c r="G46" s="4">
        <f>SUMIFS('Retail_hiring plan'!J:J,'Retail_hiring plan'!$C:$C,'Retail sales manpower_#s'!$D46,'Retail_hiring plan'!$E:$E,'Retail sales manpower_#s'!$B46)</f>
        <v>1</v>
      </c>
      <c r="H46" s="4">
        <f>SUMIFS('Retail_hiring plan'!K:K,'Retail_hiring plan'!$C:$C,'Retail sales manpower_#s'!$D46,'Retail_hiring plan'!$E:$E,'Retail sales manpower_#s'!$B46)</f>
        <v>2</v>
      </c>
      <c r="I46" s="4">
        <f>SUMIFS('Retail_hiring plan'!L:L,'Retail_hiring plan'!$C:$C,'Retail sales manpower_#s'!$D46,'Retail_hiring plan'!$E:$E,'Retail sales manpower_#s'!$B46)</f>
        <v>2</v>
      </c>
      <c r="J46" s="4">
        <f>SUMIFS('Retail_hiring plan'!M:M,'Retail_hiring plan'!$C:$C,'Retail sales manpower_#s'!$D46,'Retail_hiring plan'!$E:$E,'Retail sales manpower_#s'!$B46)</f>
        <v>2</v>
      </c>
      <c r="K46" s="4">
        <f>SUMIFS('Retail_hiring plan'!N:N,'Retail_hiring plan'!$C:$C,'Retail sales manpower_#s'!$D46,'Retail_hiring plan'!$E:$E,'Retail sales manpower_#s'!$B46)</f>
        <v>2</v>
      </c>
      <c r="L46" s="4">
        <f>SUMIFS('Retail_hiring plan'!O:O,'Retail_hiring plan'!$C:$C,'Retail sales manpower_#s'!$D46,'Retail_hiring plan'!$E:$E,'Retail sales manpower_#s'!$B46)</f>
        <v>2</v>
      </c>
      <c r="M46" s="4">
        <f>SUMIFS('Retail_hiring plan'!P:P,'Retail_hiring plan'!$C:$C,'Retail sales manpower_#s'!$D46,'Retail_hiring plan'!$E:$E,'Retail sales manpower_#s'!$B46)</f>
        <v>2</v>
      </c>
      <c r="N46" s="4">
        <f>SUMIFS('Retail_hiring plan'!Q:Q,'Retail_hiring plan'!$C:$C,'Retail sales manpower_#s'!$D46,'Retail_hiring plan'!$E:$E,'Retail sales manpower_#s'!$B46)</f>
        <v>2</v>
      </c>
      <c r="O46" s="4">
        <f>SUMIFS('Retail_hiring plan'!R:R,'Retail_hiring plan'!$C:$C,'Retail sales manpower_#s'!$D46,'Retail_hiring plan'!$E:$E,'Retail sales manpower_#s'!$B46)</f>
        <v>2</v>
      </c>
      <c r="P46" s="4">
        <f>SUMIFS('Retail_hiring plan'!S:S,'Retail_hiring plan'!$C:$C,'Retail sales manpower_#s'!$D46,'Retail_hiring plan'!$E:$E,'Retail sales manpower_#s'!$B46)</f>
        <v>2</v>
      </c>
      <c r="Q46" s="4">
        <f>SUMIFS('Retail_hiring plan'!T:T,'Retail_hiring plan'!$C:$C,'Retail sales manpower_#s'!$D46,'Retail_hiring plan'!$E:$E,'Retail sales manpower_#s'!$B46)</f>
        <v>2</v>
      </c>
    </row>
    <row r="47" spans="1:17">
      <c r="A47" s="4">
        <f t="shared" si="1"/>
        <v>44</v>
      </c>
      <c r="B47" s="8" t="s">
        <v>810</v>
      </c>
      <c r="C47" s="4" t="s">
        <v>326</v>
      </c>
      <c r="D47" s="4" t="s">
        <v>282</v>
      </c>
      <c r="E47" s="4">
        <f>SUMIFS('Retail_hiring plan'!H:H,'Retail_hiring plan'!$C:$C,'Retail sales manpower_#s'!$D47,'Retail_hiring plan'!$E:$E,'Retail sales manpower_#s'!$B47)</f>
        <v>1</v>
      </c>
      <c r="F47" s="4">
        <f>SUMIFS('Retail_hiring plan'!I:I,'Retail_hiring plan'!$C:$C,'Retail sales manpower_#s'!$D47,'Retail_hiring plan'!$E:$E,'Retail sales manpower_#s'!$B47)</f>
        <v>1</v>
      </c>
      <c r="G47" s="4">
        <f>SUMIFS('Retail_hiring plan'!J:J,'Retail_hiring plan'!$C:$C,'Retail sales manpower_#s'!$D47,'Retail_hiring plan'!$E:$E,'Retail sales manpower_#s'!$B47)</f>
        <v>1</v>
      </c>
      <c r="H47" s="4">
        <f>SUMIFS('Retail_hiring plan'!K:K,'Retail_hiring plan'!$C:$C,'Retail sales manpower_#s'!$D47,'Retail_hiring plan'!$E:$E,'Retail sales manpower_#s'!$B47)</f>
        <v>1</v>
      </c>
      <c r="I47" s="4">
        <f>SUMIFS('Retail_hiring plan'!L:L,'Retail_hiring plan'!$C:$C,'Retail sales manpower_#s'!$D47,'Retail_hiring plan'!$E:$E,'Retail sales manpower_#s'!$B47)</f>
        <v>1</v>
      </c>
      <c r="J47" s="4">
        <f>SUMIFS('Retail_hiring plan'!M:M,'Retail_hiring plan'!$C:$C,'Retail sales manpower_#s'!$D47,'Retail_hiring plan'!$E:$E,'Retail sales manpower_#s'!$B47)</f>
        <v>1</v>
      </c>
      <c r="K47" s="4">
        <f>SUMIFS('Retail_hiring plan'!N:N,'Retail_hiring plan'!$C:$C,'Retail sales manpower_#s'!$D47,'Retail_hiring plan'!$E:$E,'Retail sales manpower_#s'!$B47)</f>
        <v>1</v>
      </c>
      <c r="L47" s="4">
        <f>SUMIFS('Retail_hiring plan'!O:O,'Retail_hiring plan'!$C:$C,'Retail sales manpower_#s'!$D47,'Retail_hiring plan'!$E:$E,'Retail sales manpower_#s'!$B47)</f>
        <v>1</v>
      </c>
      <c r="M47" s="4">
        <f>SUMIFS('Retail_hiring plan'!P:P,'Retail_hiring plan'!$C:$C,'Retail sales manpower_#s'!$D47,'Retail_hiring plan'!$E:$E,'Retail sales manpower_#s'!$B47)</f>
        <v>1</v>
      </c>
      <c r="N47" s="4">
        <f>SUMIFS('Retail_hiring plan'!Q:Q,'Retail_hiring plan'!$C:$C,'Retail sales manpower_#s'!$D47,'Retail_hiring plan'!$E:$E,'Retail sales manpower_#s'!$B47)</f>
        <v>1</v>
      </c>
      <c r="O47" s="4">
        <f>SUMIFS('Retail_hiring plan'!R:R,'Retail_hiring plan'!$C:$C,'Retail sales manpower_#s'!$D47,'Retail_hiring plan'!$E:$E,'Retail sales manpower_#s'!$B47)</f>
        <v>1</v>
      </c>
      <c r="P47" s="4">
        <f>SUMIFS('Retail_hiring plan'!S:S,'Retail_hiring plan'!$C:$C,'Retail sales manpower_#s'!$D47,'Retail_hiring plan'!$E:$E,'Retail sales manpower_#s'!$B47)</f>
        <v>1</v>
      </c>
      <c r="Q47" s="4">
        <f>SUMIFS('Retail_hiring plan'!T:T,'Retail_hiring plan'!$C:$C,'Retail sales manpower_#s'!$D47,'Retail_hiring plan'!$E:$E,'Retail sales manpower_#s'!$B47)</f>
        <v>1</v>
      </c>
    </row>
    <row r="48" spans="1:17">
      <c r="A48" s="4">
        <f t="shared" si="1"/>
        <v>45</v>
      </c>
      <c r="B48" s="8" t="s">
        <v>811</v>
      </c>
      <c r="C48" s="4" t="s">
        <v>326</v>
      </c>
      <c r="D48" s="4" t="s">
        <v>282</v>
      </c>
      <c r="E48" s="4">
        <f>SUMIFS('Retail_hiring plan'!H:H,'Retail_hiring plan'!$C:$C,'Retail sales manpower_#s'!$D48,'Retail_hiring plan'!$E:$E,'Retail sales manpower_#s'!$B48)</f>
        <v>0</v>
      </c>
      <c r="F48" s="4">
        <f>SUMIFS('Retail_hiring plan'!I:I,'Retail_hiring plan'!$C:$C,'Retail sales manpower_#s'!$D48,'Retail_hiring plan'!$E:$E,'Retail sales manpower_#s'!$B48)</f>
        <v>0</v>
      </c>
      <c r="G48" s="4">
        <f>SUMIFS('Retail_hiring plan'!J:J,'Retail_hiring plan'!$C:$C,'Retail sales manpower_#s'!$D48,'Retail_hiring plan'!$E:$E,'Retail sales manpower_#s'!$B48)</f>
        <v>0</v>
      </c>
      <c r="H48" s="4">
        <f>SUMIFS('Retail_hiring plan'!K:K,'Retail_hiring plan'!$C:$C,'Retail sales manpower_#s'!$D48,'Retail_hiring plan'!$E:$E,'Retail sales manpower_#s'!$B48)</f>
        <v>0</v>
      </c>
      <c r="I48" s="4">
        <f>SUMIFS('Retail_hiring plan'!L:L,'Retail_hiring plan'!$C:$C,'Retail sales manpower_#s'!$D48,'Retail_hiring plan'!$E:$E,'Retail sales manpower_#s'!$B48)</f>
        <v>0</v>
      </c>
      <c r="J48" s="4">
        <f>SUMIFS('Retail_hiring plan'!M:M,'Retail_hiring plan'!$C:$C,'Retail sales manpower_#s'!$D48,'Retail_hiring plan'!$E:$E,'Retail sales manpower_#s'!$B48)</f>
        <v>0</v>
      </c>
      <c r="K48" s="4">
        <f>SUMIFS('Retail_hiring plan'!N:N,'Retail_hiring plan'!$C:$C,'Retail sales manpower_#s'!$D48,'Retail_hiring plan'!$E:$E,'Retail sales manpower_#s'!$B48)</f>
        <v>0</v>
      </c>
      <c r="L48" s="4">
        <f>SUMIFS('Retail_hiring plan'!O:O,'Retail_hiring plan'!$C:$C,'Retail sales manpower_#s'!$D48,'Retail_hiring plan'!$E:$E,'Retail sales manpower_#s'!$B48)</f>
        <v>0</v>
      </c>
      <c r="M48" s="4">
        <f>SUMIFS('Retail_hiring plan'!P:P,'Retail_hiring plan'!$C:$C,'Retail sales manpower_#s'!$D48,'Retail_hiring plan'!$E:$E,'Retail sales manpower_#s'!$B48)</f>
        <v>0</v>
      </c>
      <c r="N48" s="4">
        <f>SUMIFS('Retail_hiring plan'!Q:Q,'Retail_hiring plan'!$C:$C,'Retail sales manpower_#s'!$D48,'Retail_hiring plan'!$E:$E,'Retail sales manpower_#s'!$B48)</f>
        <v>0</v>
      </c>
      <c r="O48" s="4">
        <f>SUMIFS('Retail_hiring plan'!R:R,'Retail_hiring plan'!$C:$C,'Retail sales manpower_#s'!$D48,'Retail_hiring plan'!$E:$E,'Retail sales manpower_#s'!$B48)</f>
        <v>0</v>
      </c>
      <c r="P48" s="4">
        <f>SUMIFS('Retail_hiring plan'!S:S,'Retail_hiring plan'!$C:$C,'Retail sales manpower_#s'!$D48,'Retail_hiring plan'!$E:$E,'Retail sales manpower_#s'!$B48)</f>
        <v>0</v>
      </c>
      <c r="Q48" s="4">
        <f>SUMIFS('Retail_hiring plan'!T:T,'Retail_hiring plan'!$C:$C,'Retail sales manpower_#s'!$D48,'Retail_hiring plan'!$E:$E,'Retail sales manpower_#s'!$B48)</f>
        <v>0</v>
      </c>
    </row>
    <row r="49" spans="1:17">
      <c r="A49" s="4">
        <f t="shared" si="1"/>
        <v>46</v>
      </c>
      <c r="B49" s="8" t="s">
        <v>812</v>
      </c>
      <c r="C49" s="4" t="s">
        <v>326</v>
      </c>
      <c r="D49" s="4" t="s">
        <v>282</v>
      </c>
      <c r="E49" s="4">
        <f>SUMIFS('Retail_hiring plan'!H:H,'Retail_hiring plan'!$C:$C,'Retail sales manpower_#s'!$D49,'Retail_hiring plan'!$E:$E,'Retail sales manpower_#s'!$B49)</f>
        <v>0</v>
      </c>
      <c r="F49" s="4">
        <f>SUMIFS('Retail_hiring plan'!I:I,'Retail_hiring plan'!$C:$C,'Retail sales manpower_#s'!$D49,'Retail_hiring plan'!$E:$E,'Retail sales manpower_#s'!$B49)</f>
        <v>0</v>
      </c>
      <c r="G49" s="4">
        <f>SUMIFS('Retail_hiring plan'!J:J,'Retail_hiring plan'!$C:$C,'Retail sales manpower_#s'!$D49,'Retail_hiring plan'!$E:$E,'Retail sales manpower_#s'!$B49)</f>
        <v>0</v>
      </c>
      <c r="H49" s="4">
        <f>SUMIFS('Retail_hiring plan'!K:K,'Retail_hiring plan'!$C:$C,'Retail sales manpower_#s'!$D49,'Retail_hiring plan'!$E:$E,'Retail sales manpower_#s'!$B49)</f>
        <v>0</v>
      </c>
      <c r="I49" s="4">
        <f>SUMIFS('Retail_hiring plan'!L:L,'Retail_hiring plan'!$C:$C,'Retail sales manpower_#s'!$D49,'Retail_hiring plan'!$E:$E,'Retail sales manpower_#s'!$B49)</f>
        <v>0</v>
      </c>
      <c r="J49" s="4">
        <f>SUMIFS('Retail_hiring plan'!M:M,'Retail_hiring plan'!$C:$C,'Retail sales manpower_#s'!$D49,'Retail_hiring plan'!$E:$E,'Retail sales manpower_#s'!$B49)</f>
        <v>0</v>
      </c>
      <c r="K49" s="4">
        <f>SUMIFS('Retail_hiring plan'!N:N,'Retail_hiring plan'!$C:$C,'Retail sales manpower_#s'!$D49,'Retail_hiring plan'!$E:$E,'Retail sales manpower_#s'!$B49)</f>
        <v>0</v>
      </c>
      <c r="L49" s="4">
        <f>SUMIFS('Retail_hiring plan'!O:O,'Retail_hiring plan'!$C:$C,'Retail sales manpower_#s'!$D49,'Retail_hiring plan'!$E:$E,'Retail sales manpower_#s'!$B49)</f>
        <v>0</v>
      </c>
      <c r="M49" s="4">
        <f>SUMIFS('Retail_hiring plan'!P:P,'Retail_hiring plan'!$C:$C,'Retail sales manpower_#s'!$D49,'Retail_hiring plan'!$E:$E,'Retail sales manpower_#s'!$B49)</f>
        <v>0</v>
      </c>
      <c r="N49" s="4">
        <f>SUMIFS('Retail_hiring plan'!Q:Q,'Retail_hiring plan'!$C:$C,'Retail sales manpower_#s'!$D49,'Retail_hiring plan'!$E:$E,'Retail sales manpower_#s'!$B49)</f>
        <v>0</v>
      </c>
      <c r="O49" s="4">
        <f>SUMIFS('Retail_hiring plan'!R:R,'Retail_hiring plan'!$C:$C,'Retail sales manpower_#s'!$D49,'Retail_hiring plan'!$E:$E,'Retail sales manpower_#s'!$B49)</f>
        <v>0</v>
      </c>
      <c r="P49" s="4">
        <f>SUMIFS('Retail_hiring plan'!S:S,'Retail_hiring plan'!$C:$C,'Retail sales manpower_#s'!$D49,'Retail_hiring plan'!$E:$E,'Retail sales manpower_#s'!$B49)</f>
        <v>0</v>
      </c>
      <c r="Q49" s="4">
        <f>SUMIFS('Retail_hiring plan'!T:T,'Retail_hiring plan'!$C:$C,'Retail sales manpower_#s'!$D49,'Retail_hiring plan'!$E:$E,'Retail sales manpower_#s'!$B49)</f>
        <v>0</v>
      </c>
    </row>
    <row r="50" spans="1:17">
      <c r="A50" s="4">
        <f t="shared" si="1"/>
        <v>47</v>
      </c>
      <c r="B50" s="8" t="s">
        <v>813</v>
      </c>
      <c r="C50" s="4" t="s">
        <v>326</v>
      </c>
      <c r="D50" s="4" t="s">
        <v>282</v>
      </c>
      <c r="E50" s="4">
        <f>SUMIFS('Retail_hiring plan'!H:H,'Retail_hiring plan'!$C:$C,'Retail sales manpower_#s'!$D50,'Retail_hiring plan'!$E:$E,'Retail sales manpower_#s'!$B50)</f>
        <v>0</v>
      </c>
      <c r="F50" s="4">
        <f>SUMIFS('Retail_hiring plan'!I:I,'Retail_hiring plan'!$C:$C,'Retail sales manpower_#s'!$D50,'Retail_hiring plan'!$E:$E,'Retail sales manpower_#s'!$B50)</f>
        <v>0</v>
      </c>
      <c r="G50" s="4">
        <f>SUMIFS('Retail_hiring plan'!J:J,'Retail_hiring plan'!$C:$C,'Retail sales manpower_#s'!$D50,'Retail_hiring plan'!$E:$E,'Retail sales manpower_#s'!$B50)</f>
        <v>0</v>
      </c>
      <c r="H50" s="4">
        <f>SUMIFS('Retail_hiring plan'!K:K,'Retail_hiring plan'!$C:$C,'Retail sales manpower_#s'!$D50,'Retail_hiring plan'!$E:$E,'Retail sales manpower_#s'!$B50)</f>
        <v>1</v>
      </c>
      <c r="I50" s="4">
        <f>SUMIFS('Retail_hiring plan'!L:L,'Retail_hiring plan'!$C:$C,'Retail sales manpower_#s'!$D50,'Retail_hiring plan'!$E:$E,'Retail sales manpower_#s'!$B50)</f>
        <v>1</v>
      </c>
      <c r="J50" s="4">
        <f>SUMIFS('Retail_hiring plan'!M:M,'Retail_hiring plan'!$C:$C,'Retail sales manpower_#s'!$D50,'Retail_hiring plan'!$E:$E,'Retail sales manpower_#s'!$B50)</f>
        <v>1</v>
      </c>
      <c r="K50" s="4">
        <f>SUMIFS('Retail_hiring plan'!N:N,'Retail_hiring plan'!$C:$C,'Retail sales manpower_#s'!$D50,'Retail_hiring plan'!$E:$E,'Retail sales manpower_#s'!$B50)</f>
        <v>2</v>
      </c>
      <c r="L50" s="4">
        <f>SUMIFS('Retail_hiring plan'!O:O,'Retail_hiring plan'!$C:$C,'Retail sales manpower_#s'!$D50,'Retail_hiring plan'!$E:$E,'Retail sales manpower_#s'!$B50)</f>
        <v>2</v>
      </c>
      <c r="M50" s="4">
        <f>SUMIFS('Retail_hiring plan'!P:P,'Retail_hiring plan'!$C:$C,'Retail sales manpower_#s'!$D50,'Retail_hiring plan'!$E:$E,'Retail sales manpower_#s'!$B50)</f>
        <v>2</v>
      </c>
      <c r="N50" s="4">
        <f>SUMIFS('Retail_hiring plan'!Q:Q,'Retail_hiring plan'!$C:$C,'Retail sales manpower_#s'!$D50,'Retail_hiring plan'!$E:$E,'Retail sales manpower_#s'!$B50)</f>
        <v>2</v>
      </c>
      <c r="O50" s="4">
        <f>SUMIFS('Retail_hiring plan'!R:R,'Retail_hiring plan'!$C:$C,'Retail sales manpower_#s'!$D50,'Retail_hiring plan'!$E:$E,'Retail sales manpower_#s'!$B50)</f>
        <v>2</v>
      </c>
      <c r="P50" s="4">
        <f>SUMIFS('Retail_hiring plan'!S:S,'Retail_hiring plan'!$C:$C,'Retail sales manpower_#s'!$D50,'Retail_hiring plan'!$E:$E,'Retail sales manpower_#s'!$B50)</f>
        <v>2</v>
      </c>
      <c r="Q50" s="4">
        <f>SUMIFS('Retail_hiring plan'!T:T,'Retail_hiring plan'!$C:$C,'Retail sales manpower_#s'!$D50,'Retail_hiring plan'!$E:$E,'Retail sales manpower_#s'!$B50)</f>
        <v>2</v>
      </c>
    </row>
    <row r="51" spans="1:17">
      <c r="A51" s="4">
        <f t="shared" si="1"/>
        <v>48</v>
      </c>
      <c r="B51" s="8" t="s">
        <v>814</v>
      </c>
      <c r="C51" s="4" t="s">
        <v>326</v>
      </c>
      <c r="D51" s="4" t="s">
        <v>282</v>
      </c>
      <c r="E51" s="4">
        <f>SUMIFS('Retail_hiring plan'!H:H,'Retail_hiring plan'!$C:$C,'Retail sales manpower_#s'!$D51,'Retail_hiring plan'!$E:$E,'Retail sales manpower_#s'!$B51)</f>
        <v>0</v>
      </c>
      <c r="F51" s="4">
        <f>SUMIFS('Retail_hiring plan'!I:I,'Retail_hiring plan'!$C:$C,'Retail sales manpower_#s'!$D51,'Retail_hiring plan'!$E:$E,'Retail sales manpower_#s'!$B51)</f>
        <v>0</v>
      </c>
      <c r="G51" s="4">
        <f>SUMIFS('Retail_hiring plan'!J:J,'Retail_hiring plan'!$C:$C,'Retail sales manpower_#s'!$D51,'Retail_hiring plan'!$E:$E,'Retail sales manpower_#s'!$B51)</f>
        <v>1</v>
      </c>
      <c r="H51" s="4">
        <f>SUMIFS('Retail_hiring plan'!K:K,'Retail_hiring plan'!$C:$C,'Retail sales manpower_#s'!$D51,'Retail_hiring plan'!$E:$E,'Retail sales manpower_#s'!$B51)</f>
        <v>1</v>
      </c>
      <c r="I51" s="4">
        <f>SUMIFS('Retail_hiring plan'!L:L,'Retail_hiring plan'!$C:$C,'Retail sales manpower_#s'!$D51,'Retail_hiring plan'!$E:$E,'Retail sales manpower_#s'!$B51)</f>
        <v>1</v>
      </c>
      <c r="J51" s="4">
        <f>SUMIFS('Retail_hiring plan'!M:M,'Retail_hiring plan'!$C:$C,'Retail sales manpower_#s'!$D51,'Retail_hiring plan'!$E:$E,'Retail sales manpower_#s'!$B51)</f>
        <v>1</v>
      </c>
      <c r="K51" s="4">
        <f>SUMIFS('Retail_hiring plan'!N:N,'Retail_hiring plan'!$C:$C,'Retail sales manpower_#s'!$D51,'Retail_hiring plan'!$E:$E,'Retail sales manpower_#s'!$B51)</f>
        <v>1</v>
      </c>
      <c r="L51" s="4">
        <f>SUMIFS('Retail_hiring plan'!O:O,'Retail_hiring plan'!$C:$C,'Retail sales manpower_#s'!$D51,'Retail_hiring plan'!$E:$E,'Retail sales manpower_#s'!$B51)</f>
        <v>1</v>
      </c>
      <c r="M51" s="4">
        <f>SUMIFS('Retail_hiring plan'!P:P,'Retail_hiring plan'!$C:$C,'Retail sales manpower_#s'!$D51,'Retail_hiring plan'!$E:$E,'Retail sales manpower_#s'!$B51)</f>
        <v>1</v>
      </c>
      <c r="N51" s="4">
        <f>SUMIFS('Retail_hiring plan'!Q:Q,'Retail_hiring plan'!$C:$C,'Retail sales manpower_#s'!$D51,'Retail_hiring plan'!$E:$E,'Retail sales manpower_#s'!$B51)</f>
        <v>1</v>
      </c>
      <c r="O51" s="4">
        <f>SUMIFS('Retail_hiring plan'!R:R,'Retail_hiring plan'!$C:$C,'Retail sales manpower_#s'!$D51,'Retail_hiring plan'!$E:$E,'Retail sales manpower_#s'!$B51)</f>
        <v>1</v>
      </c>
      <c r="P51" s="4">
        <f>SUMIFS('Retail_hiring plan'!S:S,'Retail_hiring plan'!$C:$C,'Retail sales manpower_#s'!$D51,'Retail_hiring plan'!$E:$E,'Retail sales manpower_#s'!$B51)</f>
        <v>1</v>
      </c>
      <c r="Q51" s="4">
        <f>SUMIFS('Retail_hiring plan'!T:T,'Retail_hiring plan'!$C:$C,'Retail sales manpower_#s'!$D51,'Retail_hiring plan'!$E:$E,'Retail sales manpower_#s'!$B51)</f>
        <v>1</v>
      </c>
    </row>
    <row r="52" spans="1:17">
      <c r="A52" s="4">
        <f t="shared" si="1"/>
        <v>49</v>
      </c>
      <c r="B52" s="8" t="s">
        <v>809</v>
      </c>
      <c r="C52" s="4" t="s">
        <v>328</v>
      </c>
      <c r="D52" s="4" t="s">
        <v>295</v>
      </c>
      <c r="E52" s="4">
        <f>SUMIFS('Retail_hiring plan'!H:H,'Retail_hiring plan'!$C:$C,'Retail sales manpower_#s'!$D52,'Retail_hiring plan'!$E:$E,'Retail sales manpower_#s'!$B52)</f>
        <v>3</v>
      </c>
      <c r="F52" s="4">
        <f>SUMIFS('Retail_hiring plan'!I:I,'Retail_hiring plan'!$C:$C,'Retail sales manpower_#s'!$D52,'Retail_hiring plan'!$E:$E,'Retail sales manpower_#s'!$B52)</f>
        <v>3</v>
      </c>
      <c r="G52" s="4">
        <f>SUMIFS('Retail_hiring plan'!J:J,'Retail_hiring plan'!$C:$C,'Retail sales manpower_#s'!$D52,'Retail_hiring plan'!$E:$E,'Retail sales manpower_#s'!$B52)</f>
        <v>3</v>
      </c>
      <c r="H52" s="4">
        <f>SUMIFS('Retail_hiring plan'!K:K,'Retail_hiring plan'!$C:$C,'Retail sales manpower_#s'!$D52,'Retail_hiring plan'!$E:$E,'Retail sales manpower_#s'!$B52)</f>
        <v>5</v>
      </c>
      <c r="I52" s="4">
        <f>SUMIFS('Retail_hiring plan'!L:L,'Retail_hiring plan'!$C:$C,'Retail sales manpower_#s'!$D52,'Retail_hiring plan'!$E:$E,'Retail sales manpower_#s'!$B52)</f>
        <v>5</v>
      </c>
      <c r="J52" s="4">
        <f>SUMIFS('Retail_hiring plan'!M:M,'Retail_hiring plan'!$C:$C,'Retail sales manpower_#s'!$D52,'Retail_hiring plan'!$E:$E,'Retail sales manpower_#s'!$B52)</f>
        <v>5</v>
      </c>
      <c r="K52" s="4">
        <f>SUMIFS('Retail_hiring plan'!N:N,'Retail_hiring plan'!$C:$C,'Retail sales manpower_#s'!$D52,'Retail_hiring plan'!$E:$E,'Retail sales manpower_#s'!$B52)</f>
        <v>6</v>
      </c>
      <c r="L52" s="4">
        <f>SUMIFS('Retail_hiring plan'!O:O,'Retail_hiring plan'!$C:$C,'Retail sales manpower_#s'!$D52,'Retail_hiring plan'!$E:$E,'Retail sales manpower_#s'!$B52)</f>
        <v>6</v>
      </c>
      <c r="M52" s="4">
        <f>SUMIFS('Retail_hiring plan'!P:P,'Retail_hiring plan'!$C:$C,'Retail sales manpower_#s'!$D52,'Retail_hiring plan'!$E:$E,'Retail sales manpower_#s'!$B52)</f>
        <v>6</v>
      </c>
      <c r="N52" s="4">
        <f>SUMIFS('Retail_hiring plan'!Q:Q,'Retail_hiring plan'!$C:$C,'Retail sales manpower_#s'!$D52,'Retail_hiring plan'!$E:$E,'Retail sales manpower_#s'!$B52)</f>
        <v>6</v>
      </c>
      <c r="O52" s="4">
        <f>SUMIFS('Retail_hiring plan'!R:R,'Retail_hiring plan'!$C:$C,'Retail sales manpower_#s'!$D52,'Retail_hiring plan'!$E:$E,'Retail sales manpower_#s'!$B52)</f>
        <v>6</v>
      </c>
      <c r="P52" s="4">
        <f>SUMIFS('Retail_hiring plan'!S:S,'Retail_hiring plan'!$C:$C,'Retail sales manpower_#s'!$D52,'Retail_hiring plan'!$E:$E,'Retail sales manpower_#s'!$B52)</f>
        <v>6</v>
      </c>
      <c r="Q52" s="4">
        <f>SUMIFS('Retail_hiring plan'!T:T,'Retail_hiring plan'!$C:$C,'Retail sales manpower_#s'!$D52,'Retail_hiring plan'!$E:$E,'Retail sales manpower_#s'!$B52)</f>
        <v>6</v>
      </c>
    </row>
    <row r="53" spans="1:17">
      <c r="A53" s="4">
        <f t="shared" si="1"/>
        <v>50</v>
      </c>
      <c r="B53" s="8" t="s">
        <v>810</v>
      </c>
      <c r="C53" s="4" t="s">
        <v>328</v>
      </c>
      <c r="D53" s="4" t="s">
        <v>295</v>
      </c>
      <c r="E53" s="4">
        <f>SUMIFS('Retail_hiring plan'!H:H,'Retail_hiring plan'!$C:$C,'Retail sales manpower_#s'!$D53,'Retail_hiring plan'!$E:$E,'Retail sales manpower_#s'!$B53)</f>
        <v>1</v>
      </c>
      <c r="F53" s="4">
        <f>SUMIFS('Retail_hiring plan'!I:I,'Retail_hiring plan'!$C:$C,'Retail sales manpower_#s'!$D53,'Retail_hiring plan'!$E:$E,'Retail sales manpower_#s'!$B53)</f>
        <v>1</v>
      </c>
      <c r="G53" s="4">
        <f>SUMIFS('Retail_hiring plan'!J:J,'Retail_hiring plan'!$C:$C,'Retail sales manpower_#s'!$D53,'Retail_hiring plan'!$E:$E,'Retail sales manpower_#s'!$B53)</f>
        <v>1</v>
      </c>
      <c r="H53" s="4">
        <f>SUMIFS('Retail_hiring plan'!K:K,'Retail_hiring plan'!$C:$C,'Retail sales manpower_#s'!$D53,'Retail_hiring plan'!$E:$E,'Retail sales manpower_#s'!$B53)</f>
        <v>1</v>
      </c>
      <c r="I53" s="4">
        <f>SUMIFS('Retail_hiring plan'!L:L,'Retail_hiring plan'!$C:$C,'Retail sales manpower_#s'!$D53,'Retail_hiring plan'!$E:$E,'Retail sales manpower_#s'!$B53)</f>
        <v>1</v>
      </c>
      <c r="J53" s="4">
        <f>SUMIFS('Retail_hiring plan'!M:M,'Retail_hiring plan'!$C:$C,'Retail sales manpower_#s'!$D53,'Retail_hiring plan'!$E:$E,'Retail sales manpower_#s'!$B53)</f>
        <v>1</v>
      </c>
      <c r="K53" s="4">
        <f>SUMIFS('Retail_hiring plan'!N:N,'Retail_hiring plan'!$C:$C,'Retail sales manpower_#s'!$D53,'Retail_hiring plan'!$E:$E,'Retail sales manpower_#s'!$B53)</f>
        <v>1</v>
      </c>
      <c r="L53" s="4">
        <f>SUMIFS('Retail_hiring plan'!O:O,'Retail_hiring plan'!$C:$C,'Retail sales manpower_#s'!$D53,'Retail_hiring plan'!$E:$E,'Retail sales manpower_#s'!$B53)</f>
        <v>1</v>
      </c>
      <c r="M53" s="4">
        <f>SUMIFS('Retail_hiring plan'!P:P,'Retail_hiring plan'!$C:$C,'Retail sales manpower_#s'!$D53,'Retail_hiring plan'!$E:$E,'Retail sales manpower_#s'!$B53)</f>
        <v>1</v>
      </c>
      <c r="N53" s="4">
        <f>SUMIFS('Retail_hiring plan'!Q:Q,'Retail_hiring plan'!$C:$C,'Retail sales manpower_#s'!$D53,'Retail_hiring plan'!$E:$E,'Retail sales manpower_#s'!$B53)</f>
        <v>1</v>
      </c>
      <c r="O53" s="4">
        <f>SUMIFS('Retail_hiring plan'!R:R,'Retail_hiring plan'!$C:$C,'Retail sales manpower_#s'!$D53,'Retail_hiring plan'!$E:$E,'Retail sales manpower_#s'!$B53)</f>
        <v>1</v>
      </c>
      <c r="P53" s="4">
        <f>SUMIFS('Retail_hiring plan'!S:S,'Retail_hiring plan'!$C:$C,'Retail sales manpower_#s'!$D53,'Retail_hiring plan'!$E:$E,'Retail sales manpower_#s'!$B53)</f>
        <v>1</v>
      </c>
      <c r="Q53" s="4">
        <f>SUMIFS('Retail_hiring plan'!T:T,'Retail_hiring plan'!$C:$C,'Retail sales manpower_#s'!$D53,'Retail_hiring plan'!$E:$E,'Retail sales manpower_#s'!$B53)</f>
        <v>1</v>
      </c>
    </row>
    <row r="54" spans="1:17">
      <c r="A54" s="4">
        <f t="shared" si="1"/>
        <v>51</v>
      </c>
      <c r="B54" s="8" t="s">
        <v>811</v>
      </c>
      <c r="C54" s="4" t="s">
        <v>328</v>
      </c>
      <c r="D54" s="4" t="s">
        <v>295</v>
      </c>
      <c r="E54" s="4">
        <f>SUMIFS('Retail_hiring plan'!H:H,'Retail_hiring plan'!$C:$C,'Retail sales manpower_#s'!$D54,'Retail_hiring plan'!$E:$E,'Retail sales manpower_#s'!$B54)</f>
        <v>0</v>
      </c>
      <c r="F54" s="4">
        <f>SUMIFS('Retail_hiring plan'!I:I,'Retail_hiring plan'!$C:$C,'Retail sales manpower_#s'!$D54,'Retail_hiring plan'!$E:$E,'Retail sales manpower_#s'!$B54)</f>
        <v>0</v>
      </c>
      <c r="G54" s="4">
        <f>SUMIFS('Retail_hiring plan'!J:J,'Retail_hiring plan'!$C:$C,'Retail sales manpower_#s'!$D54,'Retail_hiring plan'!$E:$E,'Retail sales manpower_#s'!$B54)</f>
        <v>0</v>
      </c>
      <c r="H54" s="4">
        <f>SUMIFS('Retail_hiring plan'!K:K,'Retail_hiring plan'!$C:$C,'Retail sales manpower_#s'!$D54,'Retail_hiring plan'!$E:$E,'Retail sales manpower_#s'!$B54)</f>
        <v>0</v>
      </c>
      <c r="I54" s="4">
        <f>SUMIFS('Retail_hiring plan'!L:L,'Retail_hiring plan'!$C:$C,'Retail sales manpower_#s'!$D54,'Retail_hiring plan'!$E:$E,'Retail sales manpower_#s'!$B54)</f>
        <v>0</v>
      </c>
      <c r="J54" s="4">
        <f>SUMIFS('Retail_hiring plan'!M:M,'Retail_hiring plan'!$C:$C,'Retail sales manpower_#s'!$D54,'Retail_hiring plan'!$E:$E,'Retail sales manpower_#s'!$B54)</f>
        <v>0</v>
      </c>
      <c r="K54" s="4">
        <f>SUMIFS('Retail_hiring plan'!N:N,'Retail_hiring plan'!$C:$C,'Retail sales manpower_#s'!$D54,'Retail_hiring plan'!$E:$E,'Retail sales manpower_#s'!$B54)</f>
        <v>0</v>
      </c>
      <c r="L54" s="4">
        <f>SUMIFS('Retail_hiring plan'!O:O,'Retail_hiring plan'!$C:$C,'Retail sales manpower_#s'!$D54,'Retail_hiring plan'!$E:$E,'Retail sales manpower_#s'!$B54)</f>
        <v>0</v>
      </c>
      <c r="M54" s="4">
        <f>SUMIFS('Retail_hiring plan'!P:P,'Retail_hiring plan'!$C:$C,'Retail sales manpower_#s'!$D54,'Retail_hiring plan'!$E:$E,'Retail sales manpower_#s'!$B54)</f>
        <v>0</v>
      </c>
      <c r="N54" s="4">
        <f>SUMIFS('Retail_hiring plan'!Q:Q,'Retail_hiring plan'!$C:$C,'Retail sales manpower_#s'!$D54,'Retail_hiring plan'!$E:$E,'Retail sales manpower_#s'!$B54)</f>
        <v>0</v>
      </c>
      <c r="O54" s="4">
        <f>SUMIFS('Retail_hiring plan'!R:R,'Retail_hiring plan'!$C:$C,'Retail sales manpower_#s'!$D54,'Retail_hiring plan'!$E:$E,'Retail sales manpower_#s'!$B54)</f>
        <v>0</v>
      </c>
      <c r="P54" s="4">
        <f>SUMIFS('Retail_hiring plan'!S:S,'Retail_hiring plan'!$C:$C,'Retail sales manpower_#s'!$D54,'Retail_hiring plan'!$E:$E,'Retail sales manpower_#s'!$B54)</f>
        <v>0</v>
      </c>
      <c r="Q54" s="4">
        <f>SUMIFS('Retail_hiring plan'!T:T,'Retail_hiring plan'!$C:$C,'Retail sales manpower_#s'!$D54,'Retail_hiring plan'!$E:$E,'Retail sales manpower_#s'!$B54)</f>
        <v>0</v>
      </c>
    </row>
    <row r="55" spans="1:17">
      <c r="A55" s="4">
        <f t="shared" si="1"/>
        <v>52</v>
      </c>
      <c r="B55" s="8" t="s">
        <v>812</v>
      </c>
      <c r="C55" s="4" t="s">
        <v>328</v>
      </c>
      <c r="D55" s="4" t="s">
        <v>295</v>
      </c>
      <c r="E55" s="4">
        <f>SUMIFS('Retail_hiring plan'!H:H,'Retail_hiring plan'!$C:$C,'Retail sales manpower_#s'!$D55,'Retail_hiring plan'!$E:$E,'Retail sales manpower_#s'!$B55)</f>
        <v>0</v>
      </c>
      <c r="F55" s="4">
        <f>SUMIFS('Retail_hiring plan'!I:I,'Retail_hiring plan'!$C:$C,'Retail sales manpower_#s'!$D55,'Retail_hiring plan'!$E:$E,'Retail sales manpower_#s'!$B55)</f>
        <v>0</v>
      </c>
      <c r="G55" s="4">
        <f>SUMIFS('Retail_hiring plan'!J:J,'Retail_hiring plan'!$C:$C,'Retail sales manpower_#s'!$D55,'Retail_hiring plan'!$E:$E,'Retail sales manpower_#s'!$B55)</f>
        <v>0</v>
      </c>
      <c r="H55" s="4">
        <f>SUMIFS('Retail_hiring plan'!K:K,'Retail_hiring plan'!$C:$C,'Retail sales manpower_#s'!$D55,'Retail_hiring plan'!$E:$E,'Retail sales manpower_#s'!$B55)</f>
        <v>0</v>
      </c>
      <c r="I55" s="4">
        <f>SUMIFS('Retail_hiring plan'!L:L,'Retail_hiring plan'!$C:$C,'Retail sales manpower_#s'!$D55,'Retail_hiring plan'!$E:$E,'Retail sales manpower_#s'!$B55)</f>
        <v>0</v>
      </c>
      <c r="J55" s="4">
        <f>SUMIFS('Retail_hiring plan'!M:M,'Retail_hiring plan'!$C:$C,'Retail sales manpower_#s'!$D55,'Retail_hiring plan'!$E:$E,'Retail sales manpower_#s'!$B55)</f>
        <v>0</v>
      </c>
      <c r="K55" s="4">
        <f>SUMIFS('Retail_hiring plan'!N:N,'Retail_hiring plan'!$C:$C,'Retail sales manpower_#s'!$D55,'Retail_hiring plan'!$E:$E,'Retail sales manpower_#s'!$B55)</f>
        <v>0</v>
      </c>
      <c r="L55" s="4">
        <f>SUMIFS('Retail_hiring plan'!O:O,'Retail_hiring plan'!$C:$C,'Retail sales manpower_#s'!$D55,'Retail_hiring plan'!$E:$E,'Retail sales manpower_#s'!$B55)</f>
        <v>0</v>
      </c>
      <c r="M55" s="4">
        <f>SUMIFS('Retail_hiring plan'!P:P,'Retail_hiring plan'!$C:$C,'Retail sales manpower_#s'!$D55,'Retail_hiring plan'!$E:$E,'Retail sales manpower_#s'!$B55)</f>
        <v>0</v>
      </c>
      <c r="N55" s="4">
        <f>SUMIFS('Retail_hiring plan'!Q:Q,'Retail_hiring plan'!$C:$C,'Retail sales manpower_#s'!$D55,'Retail_hiring plan'!$E:$E,'Retail sales manpower_#s'!$B55)</f>
        <v>0</v>
      </c>
      <c r="O55" s="4">
        <f>SUMIFS('Retail_hiring plan'!R:R,'Retail_hiring plan'!$C:$C,'Retail sales manpower_#s'!$D55,'Retail_hiring plan'!$E:$E,'Retail sales manpower_#s'!$B55)</f>
        <v>0</v>
      </c>
      <c r="P55" s="4">
        <f>SUMIFS('Retail_hiring plan'!S:S,'Retail_hiring plan'!$C:$C,'Retail sales manpower_#s'!$D55,'Retail_hiring plan'!$E:$E,'Retail sales manpower_#s'!$B55)</f>
        <v>0</v>
      </c>
      <c r="Q55" s="4">
        <f>SUMIFS('Retail_hiring plan'!T:T,'Retail_hiring plan'!$C:$C,'Retail sales manpower_#s'!$D55,'Retail_hiring plan'!$E:$E,'Retail sales manpower_#s'!$B55)</f>
        <v>0</v>
      </c>
    </row>
    <row r="56" spans="1:17">
      <c r="A56" s="4">
        <f t="shared" si="1"/>
        <v>53</v>
      </c>
      <c r="B56" s="8" t="s">
        <v>813</v>
      </c>
      <c r="C56" s="4" t="s">
        <v>328</v>
      </c>
      <c r="D56" s="4" t="s">
        <v>295</v>
      </c>
      <c r="E56" s="4">
        <f>SUMIFS('Retail_hiring plan'!H:H,'Retail_hiring plan'!$C:$C,'Retail sales manpower_#s'!$D56,'Retail_hiring plan'!$E:$E,'Retail sales manpower_#s'!$B56)</f>
        <v>2</v>
      </c>
      <c r="F56" s="4">
        <f>SUMIFS('Retail_hiring plan'!I:I,'Retail_hiring plan'!$C:$C,'Retail sales manpower_#s'!$D56,'Retail_hiring plan'!$E:$E,'Retail sales manpower_#s'!$B56)</f>
        <v>2</v>
      </c>
      <c r="G56" s="4">
        <f>SUMIFS('Retail_hiring plan'!J:J,'Retail_hiring plan'!$C:$C,'Retail sales manpower_#s'!$D56,'Retail_hiring plan'!$E:$E,'Retail sales manpower_#s'!$B56)</f>
        <v>3</v>
      </c>
      <c r="H56" s="4">
        <f>SUMIFS('Retail_hiring plan'!K:K,'Retail_hiring plan'!$C:$C,'Retail sales manpower_#s'!$D56,'Retail_hiring plan'!$E:$E,'Retail sales manpower_#s'!$B56)</f>
        <v>4</v>
      </c>
      <c r="I56" s="4">
        <f>SUMIFS('Retail_hiring plan'!L:L,'Retail_hiring plan'!$C:$C,'Retail sales manpower_#s'!$D56,'Retail_hiring plan'!$E:$E,'Retail sales manpower_#s'!$B56)</f>
        <v>4</v>
      </c>
      <c r="J56" s="4">
        <f>SUMIFS('Retail_hiring plan'!M:M,'Retail_hiring plan'!$C:$C,'Retail sales manpower_#s'!$D56,'Retail_hiring plan'!$E:$E,'Retail sales manpower_#s'!$B56)</f>
        <v>4</v>
      </c>
      <c r="K56" s="4">
        <f>SUMIFS('Retail_hiring plan'!N:N,'Retail_hiring plan'!$C:$C,'Retail sales manpower_#s'!$D56,'Retail_hiring plan'!$E:$E,'Retail sales manpower_#s'!$B56)</f>
        <v>4</v>
      </c>
      <c r="L56" s="4">
        <f>SUMIFS('Retail_hiring plan'!O:O,'Retail_hiring plan'!$C:$C,'Retail sales manpower_#s'!$D56,'Retail_hiring plan'!$E:$E,'Retail sales manpower_#s'!$B56)</f>
        <v>5</v>
      </c>
      <c r="M56" s="4">
        <f>SUMIFS('Retail_hiring plan'!P:P,'Retail_hiring plan'!$C:$C,'Retail sales manpower_#s'!$D56,'Retail_hiring plan'!$E:$E,'Retail sales manpower_#s'!$B56)</f>
        <v>5</v>
      </c>
      <c r="N56" s="4">
        <f>SUMIFS('Retail_hiring plan'!Q:Q,'Retail_hiring plan'!$C:$C,'Retail sales manpower_#s'!$D56,'Retail_hiring plan'!$E:$E,'Retail sales manpower_#s'!$B56)</f>
        <v>5</v>
      </c>
      <c r="O56" s="4">
        <f>SUMIFS('Retail_hiring plan'!R:R,'Retail_hiring plan'!$C:$C,'Retail sales manpower_#s'!$D56,'Retail_hiring plan'!$E:$E,'Retail sales manpower_#s'!$B56)</f>
        <v>5</v>
      </c>
      <c r="P56" s="4">
        <f>SUMIFS('Retail_hiring plan'!S:S,'Retail_hiring plan'!$C:$C,'Retail sales manpower_#s'!$D56,'Retail_hiring plan'!$E:$E,'Retail sales manpower_#s'!$B56)</f>
        <v>5</v>
      </c>
      <c r="Q56" s="4">
        <f>SUMIFS('Retail_hiring plan'!T:T,'Retail_hiring plan'!$C:$C,'Retail sales manpower_#s'!$D56,'Retail_hiring plan'!$E:$E,'Retail sales manpower_#s'!$B56)</f>
        <v>5</v>
      </c>
    </row>
    <row r="57" spans="1:17">
      <c r="A57" s="4">
        <f t="shared" si="1"/>
        <v>54</v>
      </c>
      <c r="B57" s="8" t="s">
        <v>814</v>
      </c>
      <c r="C57" s="4" t="s">
        <v>328</v>
      </c>
      <c r="D57" s="4" t="s">
        <v>295</v>
      </c>
      <c r="E57" s="4">
        <f>SUMIFS('Retail_hiring plan'!H:H,'Retail_hiring plan'!$C:$C,'Retail sales manpower_#s'!$D57,'Retail_hiring plan'!$E:$E,'Retail sales manpower_#s'!$B57)</f>
        <v>1</v>
      </c>
      <c r="F57" s="4">
        <f>SUMIFS('Retail_hiring plan'!I:I,'Retail_hiring plan'!$C:$C,'Retail sales manpower_#s'!$D57,'Retail_hiring plan'!$E:$E,'Retail sales manpower_#s'!$B57)</f>
        <v>1</v>
      </c>
      <c r="G57" s="4">
        <f>SUMIFS('Retail_hiring plan'!J:J,'Retail_hiring plan'!$C:$C,'Retail sales manpower_#s'!$D57,'Retail_hiring plan'!$E:$E,'Retail sales manpower_#s'!$B57)</f>
        <v>1</v>
      </c>
      <c r="H57" s="4">
        <f>SUMIFS('Retail_hiring plan'!K:K,'Retail_hiring plan'!$C:$C,'Retail sales manpower_#s'!$D57,'Retail_hiring plan'!$E:$E,'Retail sales manpower_#s'!$B57)</f>
        <v>1</v>
      </c>
      <c r="I57" s="4">
        <f>SUMIFS('Retail_hiring plan'!L:L,'Retail_hiring plan'!$C:$C,'Retail sales manpower_#s'!$D57,'Retail_hiring plan'!$E:$E,'Retail sales manpower_#s'!$B57)</f>
        <v>1</v>
      </c>
      <c r="J57" s="4">
        <f>SUMIFS('Retail_hiring plan'!M:M,'Retail_hiring plan'!$C:$C,'Retail sales manpower_#s'!$D57,'Retail_hiring plan'!$E:$E,'Retail sales manpower_#s'!$B57)</f>
        <v>1</v>
      </c>
      <c r="K57" s="4">
        <f>SUMIFS('Retail_hiring plan'!N:N,'Retail_hiring plan'!$C:$C,'Retail sales manpower_#s'!$D57,'Retail_hiring plan'!$E:$E,'Retail sales manpower_#s'!$B57)</f>
        <v>1</v>
      </c>
      <c r="L57" s="4">
        <f>SUMIFS('Retail_hiring plan'!O:O,'Retail_hiring plan'!$C:$C,'Retail sales manpower_#s'!$D57,'Retail_hiring plan'!$E:$E,'Retail sales manpower_#s'!$B57)</f>
        <v>1</v>
      </c>
      <c r="M57" s="4">
        <f>SUMIFS('Retail_hiring plan'!P:P,'Retail_hiring plan'!$C:$C,'Retail sales manpower_#s'!$D57,'Retail_hiring plan'!$E:$E,'Retail sales manpower_#s'!$B57)</f>
        <v>1</v>
      </c>
      <c r="N57" s="4">
        <f>SUMIFS('Retail_hiring plan'!Q:Q,'Retail_hiring plan'!$C:$C,'Retail sales manpower_#s'!$D57,'Retail_hiring plan'!$E:$E,'Retail sales manpower_#s'!$B57)</f>
        <v>1</v>
      </c>
      <c r="O57" s="4">
        <f>SUMIFS('Retail_hiring plan'!R:R,'Retail_hiring plan'!$C:$C,'Retail sales manpower_#s'!$D57,'Retail_hiring plan'!$E:$E,'Retail sales manpower_#s'!$B57)</f>
        <v>1</v>
      </c>
      <c r="P57" s="4">
        <f>SUMIFS('Retail_hiring plan'!S:S,'Retail_hiring plan'!$C:$C,'Retail sales manpower_#s'!$D57,'Retail_hiring plan'!$E:$E,'Retail sales manpower_#s'!$B57)</f>
        <v>1</v>
      </c>
      <c r="Q57" s="4">
        <f>SUMIFS('Retail_hiring plan'!T:T,'Retail_hiring plan'!$C:$C,'Retail sales manpower_#s'!$D57,'Retail_hiring plan'!$E:$E,'Retail sales manpower_#s'!$B57)</f>
        <v>1</v>
      </c>
    </row>
    <row r="58" spans="1:17">
      <c r="A58" s="4">
        <f t="shared" si="1"/>
        <v>55</v>
      </c>
      <c r="B58" s="8" t="s">
        <v>809</v>
      </c>
      <c r="C58" s="4" t="s">
        <v>328</v>
      </c>
      <c r="D58" s="4" t="s">
        <v>293</v>
      </c>
      <c r="E58" s="4">
        <f>SUMIFS('Retail_hiring plan'!H:H,'Retail_hiring plan'!$C:$C,'Retail sales manpower_#s'!$D58,'Retail_hiring plan'!$E:$E,'Retail sales manpower_#s'!$B58)</f>
        <v>2</v>
      </c>
      <c r="F58" s="4">
        <f>SUMIFS('Retail_hiring plan'!I:I,'Retail_hiring plan'!$C:$C,'Retail sales manpower_#s'!$D58,'Retail_hiring plan'!$E:$E,'Retail sales manpower_#s'!$B58)</f>
        <v>2</v>
      </c>
      <c r="G58" s="4">
        <f>SUMIFS('Retail_hiring plan'!J:J,'Retail_hiring plan'!$C:$C,'Retail sales manpower_#s'!$D58,'Retail_hiring plan'!$E:$E,'Retail sales manpower_#s'!$B58)</f>
        <v>3</v>
      </c>
      <c r="H58" s="4">
        <f>SUMIFS('Retail_hiring plan'!K:K,'Retail_hiring plan'!$C:$C,'Retail sales manpower_#s'!$D58,'Retail_hiring plan'!$E:$E,'Retail sales manpower_#s'!$B58)</f>
        <v>3</v>
      </c>
      <c r="I58" s="4">
        <f>SUMIFS('Retail_hiring plan'!L:L,'Retail_hiring plan'!$C:$C,'Retail sales manpower_#s'!$D58,'Retail_hiring plan'!$E:$E,'Retail sales manpower_#s'!$B58)</f>
        <v>3</v>
      </c>
      <c r="J58" s="4">
        <f>SUMIFS('Retail_hiring plan'!M:M,'Retail_hiring plan'!$C:$C,'Retail sales manpower_#s'!$D58,'Retail_hiring plan'!$E:$E,'Retail sales manpower_#s'!$B58)</f>
        <v>3</v>
      </c>
      <c r="K58" s="4">
        <f>SUMIFS('Retail_hiring plan'!N:N,'Retail_hiring plan'!$C:$C,'Retail sales manpower_#s'!$D58,'Retail_hiring plan'!$E:$E,'Retail sales manpower_#s'!$B58)</f>
        <v>3</v>
      </c>
      <c r="L58" s="4">
        <f>SUMIFS('Retail_hiring plan'!O:O,'Retail_hiring plan'!$C:$C,'Retail sales manpower_#s'!$D58,'Retail_hiring plan'!$E:$E,'Retail sales manpower_#s'!$B58)</f>
        <v>3</v>
      </c>
      <c r="M58" s="4">
        <f>SUMIFS('Retail_hiring plan'!P:P,'Retail_hiring plan'!$C:$C,'Retail sales manpower_#s'!$D58,'Retail_hiring plan'!$E:$E,'Retail sales manpower_#s'!$B58)</f>
        <v>3</v>
      </c>
      <c r="N58" s="4">
        <f>SUMIFS('Retail_hiring plan'!Q:Q,'Retail_hiring plan'!$C:$C,'Retail sales manpower_#s'!$D58,'Retail_hiring plan'!$E:$E,'Retail sales manpower_#s'!$B58)</f>
        <v>3</v>
      </c>
      <c r="O58" s="4">
        <f>SUMIFS('Retail_hiring plan'!R:R,'Retail_hiring plan'!$C:$C,'Retail sales manpower_#s'!$D58,'Retail_hiring plan'!$E:$E,'Retail sales manpower_#s'!$B58)</f>
        <v>3</v>
      </c>
      <c r="P58" s="4">
        <f>SUMIFS('Retail_hiring plan'!S:S,'Retail_hiring plan'!$C:$C,'Retail sales manpower_#s'!$D58,'Retail_hiring plan'!$E:$E,'Retail sales manpower_#s'!$B58)</f>
        <v>3</v>
      </c>
      <c r="Q58" s="4">
        <f>SUMIFS('Retail_hiring plan'!T:T,'Retail_hiring plan'!$C:$C,'Retail sales manpower_#s'!$D58,'Retail_hiring plan'!$E:$E,'Retail sales manpower_#s'!$B58)</f>
        <v>3</v>
      </c>
    </row>
    <row r="59" spans="1:17">
      <c r="A59" s="4">
        <f t="shared" si="1"/>
        <v>56</v>
      </c>
      <c r="B59" s="8" t="s">
        <v>810</v>
      </c>
      <c r="C59" s="4" t="s">
        <v>328</v>
      </c>
      <c r="D59" s="4" t="s">
        <v>293</v>
      </c>
      <c r="E59" s="4">
        <f>SUMIFS('Retail_hiring plan'!H:H,'Retail_hiring plan'!$C:$C,'Retail sales manpower_#s'!$D59,'Retail_hiring plan'!$E:$E,'Retail sales manpower_#s'!$B59)</f>
        <v>3</v>
      </c>
      <c r="F59" s="4">
        <f>SUMIFS('Retail_hiring plan'!I:I,'Retail_hiring plan'!$C:$C,'Retail sales manpower_#s'!$D59,'Retail_hiring plan'!$E:$E,'Retail sales manpower_#s'!$B59)</f>
        <v>3</v>
      </c>
      <c r="G59" s="4">
        <f>SUMIFS('Retail_hiring plan'!J:J,'Retail_hiring plan'!$C:$C,'Retail sales manpower_#s'!$D59,'Retail_hiring plan'!$E:$E,'Retail sales manpower_#s'!$B59)</f>
        <v>3</v>
      </c>
      <c r="H59" s="4">
        <f>SUMIFS('Retail_hiring plan'!K:K,'Retail_hiring plan'!$C:$C,'Retail sales manpower_#s'!$D59,'Retail_hiring plan'!$E:$E,'Retail sales manpower_#s'!$B59)</f>
        <v>3</v>
      </c>
      <c r="I59" s="4">
        <f>SUMIFS('Retail_hiring plan'!L:L,'Retail_hiring plan'!$C:$C,'Retail sales manpower_#s'!$D59,'Retail_hiring plan'!$E:$E,'Retail sales manpower_#s'!$B59)</f>
        <v>3</v>
      </c>
      <c r="J59" s="4">
        <f>SUMIFS('Retail_hiring plan'!M:M,'Retail_hiring plan'!$C:$C,'Retail sales manpower_#s'!$D59,'Retail_hiring plan'!$E:$E,'Retail sales manpower_#s'!$B59)</f>
        <v>3</v>
      </c>
      <c r="K59" s="4">
        <f>SUMIFS('Retail_hiring plan'!N:N,'Retail_hiring plan'!$C:$C,'Retail sales manpower_#s'!$D59,'Retail_hiring plan'!$E:$E,'Retail sales manpower_#s'!$B59)</f>
        <v>3</v>
      </c>
      <c r="L59" s="4">
        <f>SUMIFS('Retail_hiring plan'!O:O,'Retail_hiring plan'!$C:$C,'Retail sales manpower_#s'!$D59,'Retail_hiring plan'!$E:$E,'Retail sales manpower_#s'!$B59)</f>
        <v>3</v>
      </c>
      <c r="M59" s="4">
        <f>SUMIFS('Retail_hiring plan'!P:P,'Retail_hiring plan'!$C:$C,'Retail sales manpower_#s'!$D59,'Retail_hiring plan'!$E:$E,'Retail sales manpower_#s'!$B59)</f>
        <v>3</v>
      </c>
      <c r="N59" s="4">
        <f>SUMIFS('Retail_hiring plan'!Q:Q,'Retail_hiring plan'!$C:$C,'Retail sales manpower_#s'!$D59,'Retail_hiring plan'!$E:$E,'Retail sales manpower_#s'!$B59)</f>
        <v>3</v>
      </c>
      <c r="O59" s="4">
        <f>SUMIFS('Retail_hiring plan'!R:R,'Retail_hiring plan'!$C:$C,'Retail sales manpower_#s'!$D59,'Retail_hiring plan'!$E:$E,'Retail sales manpower_#s'!$B59)</f>
        <v>3</v>
      </c>
      <c r="P59" s="4">
        <f>SUMIFS('Retail_hiring plan'!S:S,'Retail_hiring plan'!$C:$C,'Retail sales manpower_#s'!$D59,'Retail_hiring plan'!$E:$E,'Retail sales manpower_#s'!$B59)</f>
        <v>3</v>
      </c>
      <c r="Q59" s="4">
        <f>SUMIFS('Retail_hiring plan'!T:T,'Retail_hiring plan'!$C:$C,'Retail sales manpower_#s'!$D59,'Retail_hiring plan'!$E:$E,'Retail sales manpower_#s'!$B59)</f>
        <v>3</v>
      </c>
    </row>
    <row r="60" spans="1:17">
      <c r="A60" s="4">
        <f t="shared" si="1"/>
        <v>57</v>
      </c>
      <c r="B60" s="8" t="s">
        <v>811</v>
      </c>
      <c r="C60" s="4" t="s">
        <v>328</v>
      </c>
      <c r="D60" s="4" t="s">
        <v>293</v>
      </c>
      <c r="E60" s="4">
        <f>SUMIFS('Retail_hiring plan'!H:H,'Retail_hiring plan'!$C:$C,'Retail sales manpower_#s'!$D60,'Retail_hiring plan'!$E:$E,'Retail sales manpower_#s'!$B60)</f>
        <v>0</v>
      </c>
      <c r="F60" s="4">
        <f>SUMIFS('Retail_hiring plan'!I:I,'Retail_hiring plan'!$C:$C,'Retail sales manpower_#s'!$D60,'Retail_hiring plan'!$E:$E,'Retail sales manpower_#s'!$B60)</f>
        <v>0</v>
      </c>
      <c r="G60" s="4">
        <f>SUMIFS('Retail_hiring plan'!J:J,'Retail_hiring plan'!$C:$C,'Retail sales manpower_#s'!$D60,'Retail_hiring plan'!$E:$E,'Retail sales manpower_#s'!$B60)</f>
        <v>0</v>
      </c>
      <c r="H60" s="4">
        <f>SUMIFS('Retail_hiring plan'!K:K,'Retail_hiring plan'!$C:$C,'Retail sales manpower_#s'!$D60,'Retail_hiring plan'!$E:$E,'Retail sales manpower_#s'!$B60)</f>
        <v>0</v>
      </c>
      <c r="I60" s="4">
        <f>SUMIFS('Retail_hiring plan'!L:L,'Retail_hiring plan'!$C:$C,'Retail sales manpower_#s'!$D60,'Retail_hiring plan'!$E:$E,'Retail sales manpower_#s'!$B60)</f>
        <v>0</v>
      </c>
      <c r="J60" s="4">
        <f>SUMIFS('Retail_hiring plan'!M:M,'Retail_hiring plan'!$C:$C,'Retail sales manpower_#s'!$D60,'Retail_hiring plan'!$E:$E,'Retail sales manpower_#s'!$B60)</f>
        <v>0</v>
      </c>
      <c r="K60" s="4">
        <f>SUMIFS('Retail_hiring plan'!N:N,'Retail_hiring plan'!$C:$C,'Retail sales manpower_#s'!$D60,'Retail_hiring plan'!$E:$E,'Retail sales manpower_#s'!$B60)</f>
        <v>0</v>
      </c>
      <c r="L60" s="4">
        <f>SUMIFS('Retail_hiring plan'!O:O,'Retail_hiring plan'!$C:$C,'Retail sales manpower_#s'!$D60,'Retail_hiring plan'!$E:$E,'Retail sales manpower_#s'!$B60)</f>
        <v>0</v>
      </c>
      <c r="M60" s="4">
        <f>SUMIFS('Retail_hiring plan'!P:P,'Retail_hiring plan'!$C:$C,'Retail sales manpower_#s'!$D60,'Retail_hiring plan'!$E:$E,'Retail sales manpower_#s'!$B60)</f>
        <v>0</v>
      </c>
      <c r="N60" s="4">
        <f>SUMIFS('Retail_hiring plan'!Q:Q,'Retail_hiring plan'!$C:$C,'Retail sales manpower_#s'!$D60,'Retail_hiring plan'!$E:$E,'Retail sales manpower_#s'!$B60)</f>
        <v>0</v>
      </c>
      <c r="O60" s="4">
        <f>SUMIFS('Retail_hiring plan'!R:R,'Retail_hiring plan'!$C:$C,'Retail sales manpower_#s'!$D60,'Retail_hiring plan'!$E:$E,'Retail sales manpower_#s'!$B60)</f>
        <v>0</v>
      </c>
      <c r="P60" s="4">
        <f>SUMIFS('Retail_hiring plan'!S:S,'Retail_hiring plan'!$C:$C,'Retail sales manpower_#s'!$D60,'Retail_hiring plan'!$E:$E,'Retail sales manpower_#s'!$B60)</f>
        <v>0</v>
      </c>
      <c r="Q60" s="4">
        <f>SUMIFS('Retail_hiring plan'!T:T,'Retail_hiring plan'!$C:$C,'Retail sales manpower_#s'!$D60,'Retail_hiring plan'!$E:$E,'Retail sales manpower_#s'!$B60)</f>
        <v>0</v>
      </c>
    </row>
    <row r="61" spans="1:17">
      <c r="A61" s="4">
        <f t="shared" si="1"/>
        <v>58</v>
      </c>
      <c r="B61" s="8" t="s">
        <v>812</v>
      </c>
      <c r="C61" s="4" t="s">
        <v>328</v>
      </c>
      <c r="D61" s="4" t="s">
        <v>293</v>
      </c>
      <c r="E61" s="4">
        <f>SUMIFS('Retail_hiring plan'!H:H,'Retail_hiring plan'!$C:$C,'Retail sales manpower_#s'!$D61,'Retail_hiring plan'!$E:$E,'Retail sales manpower_#s'!$B61)</f>
        <v>0</v>
      </c>
      <c r="F61" s="4">
        <f>SUMIFS('Retail_hiring plan'!I:I,'Retail_hiring plan'!$C:$C,'Retail sales manpower_#s'!$D61,'Retail_hiring plan'!$E:$E,'Retail sales manpower_#s'!$B61)</f>
        <v>0</v>
      </c>
      <c r="G61" s="4">
        <f>SUMIFS('Retail_hiring plan'!J:J,'Retail_hiring plan'!$C:$C,'Retail sales manpower_#s'!$D61,'Retail_hiring plan'!$E:$E,'Retail sales manpower_#s'!$B61)</f>
        <v>0</v>
      </c>
      <c r="H61" s="4">
        <f>SUMIFS('Retail_hiring plan'!K:K,'Retail_hiring plan'!$C:$C,'Retail sales manpower_#s'!$D61,'Retail_hiring plan'!$E:$E,'Retail sales manpower_#s'!$B61)</f>
        <v>0</v>
      </c>
      <c r="I61" s="4">
        <f>SUMIFS('Retail_hiring plan'!L:L,'Retail_hiring plan'!$C:$C,'Retail sales manpower_#s'!$D61,'Retail_hiring plan'!$E:$E,'Retail sales manpower_#s'!$B61)</f>
        <v>0</v>
      </c>
      <c r="J61" s="4">
        <f>SUMIFS('Retail_hiring plan'!M:M,'Retail_hiring plan'!$C:$C,'Retail sales manpower_#s'!$D61,'Retail_hiring plan'!$E:$E,'Retail sales manpower_#s'!$B61)</f>
        <v>0</v>
      </c>
      <c r="K61" s="4">
        <f>SUMIFS('Retail_hiring plan'!N:N,'Retail_hiring plan'!$C:$C,'Retail sales manpower_#s'!$D61,'Retail_hiring plan'!$E:$E,'Retail sales manpower_#s'!$B61)</f>
        <v>0</v>
      </c>
      <c r="L61" s="4">
        <f>SUMIFS('Retail_hiring plan'!O:O,'Retail_hiring plan'!$C:$C,'Retail sales manpower_#s'!$D61,'Retail_hiring plan'!$E:$E,'Retail sales manpower_#s'!$B61)</f>
        <v>0</v>
      </c>
      <c r="M61" s="4">
        <f>SUMIFS('Retail_hiring plan'!P:P,'Retail_hiring plan'!$C:$C,'Retail sales manpower_#s'!$D61,'Retail_hiring plan'!$E:$E,'Retail sales manpower_#s'!$B61)</f>
        <v>0</v>
      </c>
      <c r="N61" s="4">
        <f>SUMIFS('Retail_hiring plan'!Q:Q,'Retail_hiring plan'!$C:$C,'Retail sales manpower_#s'!$D61,'Retail_hiring plan'!$E:$E,'Retail sales manpower_#s'!$B61)</f>
        <v>0</v>
      </c>
      <c r="O61" s="4">
        <f>SUMIFS('Retail_hiring plan'!R:R,'Retail_hiring plan'!$C:$C,'Retail sales manpower_#s'!$D61,'Retail_hiring plan'!$E:$E,'Retail sales manpower_#s'!$B61)</f>
        <v>0</v>
      </c>
      <c r="P61" s="4">
        <f>SUMIFS('Retail_hiring plan'!S:S,'Retail_hiring plan'!$C:$C,'Retail sales manpower_#s'!$D61,'Retail_hiring plan'!$E:$E,'Retail sales manpower_#s'!$B61)</f>
        <v>0</v>
      </c>
      <c r="Q61" s="4">
        <f>SUMIFS('Retail_hiring plan'!T:T,'Retail_hiring plan'!$C:$C,'Retail sales manpower_#s'!$D61,'Retail_hiring plan'!$E:$E,'Retail sales manpower_#s'!$B61)</f>
        <v>0</v>
      </c>
    </row>
    <row r="62" spans="1:17">
      <c r="A62" s="4">
        <f t="shared" si="1"/>
        <v>59</v>
      </c>
      <c r="B62" s="8" t="s">
        <v>813</v>
      </c>
      <c r="C62" s="4" t="s">
        <v>328</v>
      </c>
      <c r="D62" s="4" t="s">
        <v>293</v>
      </c>
      <c r="E62" s="4">
        <f>SUMIFS('Retail_hiring plan'!H:H,'Retail_hiring plan'!$C:$C,'Retail sales manpower_#s'!$D62,'Retail_hiring plan'!$E:$E,'Retail sales manpower_#s'!$B62)</f>
        <v>2</v>
      </c>
      <c r="F62" s="4">
        <f>SUMIFS('Retail_hiring plan'!I:I,'Retail_hiring plan'!$C:$C,'Retail sales manpower_#s'!$D62,'Retail_hiring plan'!$E:$E,'Retail sales manpower_#s'!$B62)</f>
        <v>2</v>
      </c>
      <c r="G62" s="4">
        <f>SUMIFS('Retail_hiring plan'!J:J,'Retail_hiring plan'!$C:$C,'Retail sales manpower_#s'!$D62,'Retail_hiring plan'!$E:$E,'Retail sales manpower_#s'!$B62)</f>
        <v>3</v>
      </c>
      <c r="H62" s="4">
        <f>SUMIFS('Retail_hiring plan'!K:K,'Retail_hiring plan'!$C:$C,'Retail sales manpower_#s'!$D62,'Retail_hiring plan'!$E:$E,'Retail sales manpower_#s'!$B62)</f>
        <v>4</v>
      </c>
      <c r="I62" s="4">
        <f>SUMIFS('Retail_hiring plan'!L:L,'Retail_hiring plan'!$C:$C,'Retail sales manpower_#s'!$D62,'Retail_hiring plan'!$E:$E,'Retail sales manpower_#s'!$B62)</f>
        <v>4</v>
      </c>
      <c r="J62" s="4">
        <f>SUMIFS('Retail_hiring plan'!M:M,'Retail_hiring plan'!$C:$C,'Retail sales manpower_#s'!$D62,'Retail_hiring plan'!$E:$E,'Retail sales manpower_#s'!$B62)</f>
        <v>5</v>
      </c>
      <c r="K62" s="4">
        <f>SUMIFS('Retail_hiring plan'!N:N,'Retail_hiring plan'!$C:$C,'Retail sales manpower_#s'!$D62,'Retail_hiring plan'!$E:$E,'Retail sales manpower_#s'!$B62)</f>
        <v>5</v>
      </c>
      <c r="L62" s="4">
        <f>SUMIFS('Retail_hiring plan'!O:O,'Retail_hiring plan'!$C:$C,'Retail sales manpower_#s'!$D62,'Retail_hiring plan'!$E:$E,'Retail sales manpower_#s'!$B62)</f>
        <v>5</v>
      </c>
      <c r="M62" s="4">
        <f>SUMIFS('Retail_hiring plan'!P:P,'Retail_hiring plan'!$C:$C,'Retail sales manpower_#s'!$D62,'Retail_hiring plan'!$E:$E,'Retail sales manpower_#s'!$B62)</f>
        <v>5</v>
      </c>
      <c r="N62" s="4">
        <f>SUMIFS('Retail_hiring plan'!Q:Q,'Retail_hiring plan'!$C:$C,'Retail sales manpower_#s'!$D62,'Retail_hiring plan'!$E:$E,'Retail sales manpower_#s'!$B62)</f>
        <v>5</v>
      </c>
      <c r="O62" s="4">
        <f>SUMIFS('Retail_hiring plan'!R:R,'Retail_hiring plan'!$C:$C,'Retail sales manpower_#s'!$D62,'Retail_hiring plan'!$E:$E,'Retail sales manpower_#s'!$B62)</f>
        <v>5</v>
      </c>
      <c r="P62" s="4">
        <f>SUMIFS('Retail_hiring plan'!S:S,'Retail_hiring plan'!$C:$C,'Retail sales manpower_#s'!$D62,'Retail_hiring plan'!$E:$E,'Retail sales manpower_#s'!$B62)</f>
        <v>5</v>
      </c>
      <c r="Q62" s="4">
        <f>SUMIFS('Retail_hiring plan'!T:T,'Retail_hiring plan'!$C:$C,'Retail sales manpower_#s'!$D62,'Retail_hiring plan'!$E:$E,'Retail sales manpower_#s'!$B62)</f>
        <v>5</v>
      </c>
    </row>
    <row r="63" spans="1:17">
      <c r="A63" s="4">
        <f t="shared" si="1"/>
        <v>60</v>
      </c>
      <c r="B63" s="8" t="s">
        <v>814</v>
      </c>
      <c r="C63" s="4" t="s">
        <v>328</v>
      </c>
      <c r="D63" s="4" t="s">
        <v>293</v>
      </c>
      <c r="E63" s="4">
        <f>SUMIFS('Retail_hiring plan'!H:H,'Retail_hiring plan'!$C:$C,'Retail sales manpower_#s'!$D63,'Retail_hiring plan'!$E:$E,'Retail sales manpower_#s'!$B63)</f>
        <v>1</v>
      </c>
      <c r="F63" s="4">
        <f>SUMIFS('Retail_hiring plan'!I:I,'Retail_hiring plan'!$C:$C,'Retail sales manpower_#s'!$D63,'Retail_hiring plan'!$E:$E,'Retail sales manpower_#s'!$B63)</f>
        <v>1</v>
      </c>
      <c r="G63" s="4">
        <f>SUMIFS('Retail_hiring plan'!J:J,'Retail_hiring plan'!$C:$C,'Retail sales manpower_#s'!$D63,'Retail_hiring plan'!$E:$E,'Retail sales manpower_#s'!$B63)</f>
        <v>1</v>
      </c>
      <c r="H63" s="4">
        <f>SUMIFS('Retail_hiring plan'!K:K,'Retail_hiring plan'!$C:$C,'Retail sales manpower_#s'!$D63,'Retail_hiring plan'!$E:$E,'Retail sales manpower_#s'!$B63)</f>
        <v>1</v>
      </c>
      <c r="I63" s="4">
        <f>SUMIFS('Retail_hiring plan'!L:L,'Retail_hiring plan'!$C:$C,'Retail sales manpower_#s'!$D63,'Retail_hiring plan'!$E:$E,'Retail sales manpower_#s'!$B63)</f>
        <v>1</v>
      </c>
      <c r="J63" s="4">
        <f>SUMIFS('Retail_hiring plan'!M:M,'Retail_hiring plan'!$C:$C,'Retail sales manpower_#s'!$D63,'Retail_hiring plan'!$E:$E,'Retail sales manpower_#s'!$B63)</f>
        <v>1</v>
      </c>
      <c r="K63" s="4">
        <f>SUMIFS('Retail_hiring plan'!N:N,'Retail_hiring plan'!$C:$C,'Retail sales manpower_#s'!$D63,'Retail_hiring plan'!$E:$E,'Retail sales manpower_#s'!$B63)</f>
        <v>1</v>
      </c>
      <c r="L63" s="4">
        <f>SUMIFS('Retail_hiring plan'!O:O,'Retail_hiring plan'!$C:$C,'Retail sales manpower_#s'!$D63,'Retail_hiring plan'!$E:$E,'Retail sales manpower_#s'!$B63)</f>
        <v>1</v>
      </c>
      <c r="M63" s="4">
        <f>SUMIFS('Retail_hiring plan'!P:P,'Retail_hiring plan'!$C:$C,'Retail sales manpower_#s'!$D63,'Retail_hiring plan'!$E:$E,'Retail sales manpower_#s'!$B63)</f>
        <v>1</v>
      </c>
      <c r="N63" s="4">
        <f>SUMIFS('Retail_hiring plan'!Q:Q,'Retail_hiring plan'!$C:$C,'Retail sales manpower_#s'!$D63,'Retail_hiring plan'!$E:$E,'Retail sales manpower_#s'!$B63)</f>
        <v>1</v>
      </c>
      <c r="O63" s="4">
        <f>SUMIFS('Retail_hiring plan'!R:R,'Retail_hiring plan'!$C:$C,'Retail sales manpower_#s'!$D63,'Retail_hiring plan'!$E:$E,'Retail sales manpower_#s'!$B63)</f>
        <v>1</v>
      </c>
      <c r="P63" s="4">
        <f>SUMIFS('Retail_hiring plan'!S:S,'Retail_hiring plan'!$C:$C,'Retail sales manpower_#s'!$D63,'Retail_hiring plan'!$E:$E,'Retail sales manpower_#s'!$B63)</f>
        <v>1</v>
      </c>
      <c r="Q63" s="4">
        <f>SUMIFS('Retail_hiring plan'!T:T,'Retail_hiring plan'!$C:$C,'Retail sales manpower_#s'!$D63,'Retail_hiring plan'!$E:$E,'Retail sales manpower_#s'!$B63)</f>
        <v>1</v>
      </c>
    </row>
    <row r="64" spans="1:17">
      <c r="A64" s="4">
        <f t="shared" si="1"/>
        <v>61</v>
      </c>
      <c r="B64" s="8" t="s">
        <v>809</v>
      </c>
      <c r="C64" s="4" t="s">
        <v>328</v>
      </c>
      <c r="D64" s="4" t="s">
        <v>292</v>
      </c>
      <c r="E64" s="4">
        <f>SUMIFS('Retail_hiring plan'!H:H,'Retail_hiring plan'!$C:$C,'Retail sales manpower_#s'!$D64,'Retail_hiring plan'!$E:$E,'Retail sales manpower_#s'!$B64)</f>
        <v>1</v>
      </c>
      <c r="F64" s="4">
        <f>SUMIFS('Retail_hiring plan'!I:I,'Retail_hiring plan'!$C:$C,'Retail sales manpower_#s'!$D64,'Retail_hiring plan'!$E:$E,'Retail sales manpower_#s'!$B64)</f>
        <v>1</v>
      </c>
      <c r="G64" s="4">
        <f>SUMIFS('Retail_hiring plan'!J:J,'Retail_hiring plan'!$C:$C,'Retail sales manpower_#s'!$D64,'Retail_hiring plan'!$E:$E,'Retail sales manpower_#s'!$B64)</f>
        <v>1</v>
      </c>
      <c r="H64" s="4">
        <f>SUMIFS('Retail_hiring plan'!K:K,'Retail_hiring plan'!$C:$C,'Retail sales manpower_#s'!$D64,'Retail_hiring plan'!$E:$E,'Retail sales manpower_#s'!$B64)</f>
        <v>1</v>
      </c>
      <c r="I64" s="4">
        <f>SUMIFS('Retail_hiring plan'!L:L,'Retail_hiring plan'!$C:$C,'Retail sales manpower_#s'!$D64,'Retail_hiring plan'!$E:$E,'Retail sales manpower_#s'!$B64)</f>
        <v>1</v>
      </c>
      <c r="J64" s="4">
        <f>SUMIFS('Retail_hiring plan'!M:M,'Retail_hiring plan'!$C:$C,'Retail sales manpower_#s'!$D64,'Retail_hiring plan'!$E:$E,'Retail sales manpower_#s'!$B64)</f>
        <v>1</v>
      </c>
      <c r="K64" s="4">
        <f>SUMIFS('Retail_hiring plan'!N:N,'Retail_hiring plan'!$C:$C,'Retail sales manpower_#s'!$D64,'Retail_hiring plan'!$E:$E,'Retail sales manpower_#s'!$B64)</f>
        <v>1</v>
      </c>
      <c r="L64" s="4">
        <f>SUMIFS('Retail_hiring plan'!O:O,'Retail_hiring plan'!$C:$C,'Retail sales manpower_#s'!$D64,'Retail_hiring plan'!$E:$E,'Retail sales manpower_#s'!$B64)</f>
        <v>1</v>
      </c>
      <c r="M64" s="4">
        <f>SUMIFS('Retail_hiring plan'!P:P,'Retail_hiring plan'!$C:$C,'Retail sales manpower_#s'!$D64,'Retail_hiring plan'!$E:$E,'Retail sales manpower_#s'!$B64)</f>
        <v>1</v>
      </c>
      <c r="N64" s="4">
        <f>SUMIFS('Retail_hiring plan'!Q:Q,'Retail_hiring plan'!$C:$C,'Retail sales manpower_#s'!$D64,'Retail_hiring plan'!$E:$E,'Retail sales manpower_#s'!$B64)</f>
        <v>1</v>
      </c>
      <c r="O64" s="4">
        <f>SUMIFS('Retail_hiring plan'!R:R,'Retail_hiring plan'!$C:$C,'Retail sales manpower_#s'!$D64,'Retail_hiring plan'!$E:$E,'Retail sales manpower_#s'!$B64)</f>
        <v>1</v>
      </c>
      <c r="P64" s="4">
        <f>SUMIFS('Retail_hiring plan'!S:S,'Retail_hiring plan'!$C:$C,'Retail sales manpower_#s'!$D64,'Retail_hiring plan'!$E:$E,'Retail sales manpower_#s'!$B64)</f>
        <v>1</v>
      </c>
      <c r="Q64" s="4">
        <f>SUMIFS('Retail_hiring plan'!T:T,'Retail_hiring plan'!$C:$C,'Retail sales manpower_#s'!$D64,'Retail_hiring plan'!$E:$E,'Retail sales manpower_#s'!$B64)</f>
        <v>1</v>
      </c>
    </row>
    <row r="65" spans="1:17">
      <c r="A65" s="4">
        <f t="shared" si="1"/>
        <v>62</v>
      </c>
      <c r="B65" s="8" t="s">
        <v>810</v>
      </c>
      <c r="C65" s="4" t="s">
        <v>328</v>
      </c>
      <c r="D65" s="4" t="s">
        <v>292</v>
      </c>
      <c r="E65" s="4">
        <f>SUMIFS('Retail_hiring plan'!H:H,'Retail_hiring plan'!$C:$C,'Retail sales manpower_#s'!$D65,'Retail_hiring plan'!$E:$E,'Retail sales manpower_#s'!$B65)</f>
        <v>1</v>
      </c>
      <c r="F65" s="4">
        <f>SUMIFS('Retail_hiring plan'!I:I,'Retail_hiring plan'!$C:$C,'Retail sales manpower_#s'!$D65,'Retail_hiring plan'!$E:$E,'Retail sales manpower_#s'!$B65)</f>
        <v>1</v>
      </c>
      <c r="G65" s="4">
        <f>SUMIFS('Retail_hiring plan'!J:J,'Retail_hiring plan'!$C:$C,'Retail sales manpower_#s'!$D65,'Retail_hiring plan'!$E:$E,'Retail sales manpower_#s'!$B65)</f>
        <v>1</v>
      </c>
      <c r="H65" s="4">
        <f>SUMIFS('Retail_hiring plan'!K:K,'Retail_hiring plan'!$C:$C,'Retail sales manpower_#s'!$D65,'Retail_hiring plan'!$E:$E,'Retail sales manpower_#s'!$B65)</f>
        <v>1</v>
      </c>
      <c r="I65" s="4">
        <f>SUMIFS('Retail_hiring plan'!L:L,'Retail_hiring plan'!$C:$C,'Retail sales manpower_#s'!$D65,'Retail_hiring plan'!$E:$E,'Retail sales manpower_#s'!$B65)</f>
        <v>1</v>
      </c>
      <c r="J65" s="4">
        <f>SUMIFS('Retail_hiring plan'!M:M,'Retail_hiring plan'!$C:$C,'Retail sales manpower_#s'!$D65,'Retail_hiring plan'!$E:$E,'Retail sales manpower_#s'!$B65)</f>
        <v>1</v>
      </c>
      <c r="K65" s="4">
        <f>SUMIFS('Retail_hiring plan'!N:N,'Retail_hiring plan'!$C:$C,'Retail sales manpower_#s'!$D65,'Retail_hiring plan'!$E:$E,'Retail sales manpower_#s'!$B65)</f>
        <v>1</v>
      </c>
      <c r="L65" s="4">
        <f>SUMIFS('Retail_hiring plan'!O:O,'Retail_hiring plan'!$C:$C,'Retail sales manpower_#s'!$D65,'Retail_hiring plan'!$E:$E,'Retail sales manpower_#s'!$B65)</f>
        <v>1</v>
      </c>
      <c r="M65" s="4">
        <f>SUMIFS('Retail_hiring plan'!P:P,'Retail_hiring plan'!$C:$C,'Retail sales manpower_#s'!$D65,'Retail_hiring plan'!$E:$E,'Retail sales manpower_#s'!$B65)</f>
        <v>1</v>
      </c>
      <c r="N65" s="4">
        <f>SUMIFS('Retail_hiring plan'!Q:Q,'Retail_hiring plan'!$C:$C,'Retail sales manpower_#s'!$D65,'Retail_hiring plan'!$E:$E,'Retail sales manpower_#s'!$B65)</f>
        <v>1</v>
      </c>
      <c r="O65" s="4">
        <f>SUMIFS('Retail_hiring plan'!R:R,'Retail_hiring plan'!$C:$C,'Retail sales manpower_#s'!$D65,'Retail_hiring plan'!$E:$E,'Retail sales manpower_#s'!$B65)</f>
        <v>1</v>
      </c>
      <c r="P65" s="4">
        <f>SUMIFS('Retail_hiring plan'!S:S,'Retail_hiring plan'!$C:$C,'Retail sales manpower_#s'!$D65,'Retail_hiring plan'!$E:$E,'Retail sales manpower_#s'!$B65)</f>
        <v>1</v>
      </c>
      <c r="Q65" s="4">
        <f>SUMIFS('Retail_hiring plan'!T:T,'Retail_hiring plan'!$C:$C,'Retail sales manpower_#s'!$D65,'Retail_hiring plan'!$E:$E,'Retail sales manpower_#s'!$B65)</f>
        <v>1</v>
      </c>
    </row>
    <row r="66" spans="1:17">
      <c r="A66" s="4">
        <f t="shared" si="1"/>
        <v>63</v>
      </c>
      <c r="B66" s="8" t="s">
        <v>811</v>
      </c>
      <c r="C66" s="4" t="s">
        <v>328</v>
      </c>
      <c r="D66" s="4" t="s">
        <v>292</v>
      </c>
      <c r="E66" s="4">
        <f>SUMIFS('Retail_hiring plan'!H:H,'Retail_hiring plan'!$C:$C,'Retail sales manpower_#s'!$D66,'Retail_hiring plan'!$E:$E,'Retail sales manpower_#s'!$B66)</f>
        <v>0</v>
      </c>
      <c r="F66" s="4">
        <f>SUMIFS('Retail_hiring plan'!I:I,'Retail_hiring plan'!$C:$C,'Retail sales manpower_#s'!$D66,'Retail_hiring plan'!$E:$E,'Retail sales manpower_#s'!$B66)</f>
        <v>0</v>
      </c>
      <c r="G66" s="4">
        <f>SUMIFS('Retail_hiring plan'!J:J,'Retail_hiring plan'!$C:$C,'Retail sales manpower_#s'!$D66,'Retail_hiring plan'!$E:$E,'Retail sales manpower_#s'!$B66)</f>
        <v>0</v>
      </c>
      <c r="H66" s="4">
        <f>SUMIFS('Retail_hiring plan'!K:K,'Retail_hiring plan'!$C:$C,'Retail sales manpower_#s'!$D66,'Retail_hiring plan'!$E:$E,'Retail sales manpower_#s'!$B66)</f>
        <v>0</v>
      </c>
      <c r="I66" s="4">
        <f>SUMIFS('Retail_hiring plan'!L:L,'Retail_hiring plan'!$C:$C,'Retail sales manpower_#s'!$D66,'Retail_hiring plan'!$E:$E,'Retail sales manpower_#s'!$B66)</f>
        <v>0</v>
      </c>
      <c r="J66" s="4">
        <f>SUMIFS('Retail_hiring plan'!M:M,'Retail_hiring plan'!$C:$C,'Retail sales manpower_#s'!$D66,'Retail_hiring plan'!$E:$E,'Retail sales manpower_#s'!$B66)</f>
        <v>0</v>
      </c>
      <c r="K66" s="4">
        <f>SUMIFS('Retail_hiring plan'!N:N,'Retail_hiring plan'!$C:$C,'Retail sales manpower_#s'!$D66,'Retail_hiring plan'!$E:$E,'Retail sales manpower_#s'!$B66)</f>
        <v>0</v>
      </c>
      <c r="L66" s="4">
        <f>SUMIFS('Retail_hiring plan'!O:O,'Retail_hiring plan'!$C:$C,'Retail sales manpower_#s'!$D66,'Retail_hiring plan'!$E:$E,'Retail sales manpower_#s'!$B66)</f>
        <v>0</v>
      </c>
      <c r="M66" s="4">
        <f>SUMIFS('Retail_hiring plan'!P:P,'Retail_hiring plan'!$C:$C,'Retail sales manpower_#s'!$D66,'Retail_hiring plan'!$E:$E,'Retail sales manpower_#s'!$B66)</f>
        <v>0</v>
      </c>
      <c r="N66" s="4">
        <f>SUMIFS('Retail_hiring plan'!Q:Q,'Retail_hiring plan'!$C:$C,'Retail sales manpower_#s'!$D66,'Retail_hiring plan'!$E:$E,'Retail sales manpower_#s'!$B66)</f>
        <v>0</v>
      </c>
      <c r="O66" s="4">
        <f>SUMIFS('Retail_hiring plan'!R:R,'Retail_hiring plan'!$C:$C,'Retail sales manpower_#s'!$D66,'Retail_hiring plan'!$E:$E,'Retail sales manpower_#s'!$B66)</f>
        <v>0</v>
      </c>
      <c r="P66" s="4">
        <f>SUMIFS('Retail_hiring plan'!S:S,'Retail_hiring plan'!$C:$C,'Retail sales manpower_#s'!$D66,'Retail_hiring plan'!$E:$E,'Retail sales manpower_#s'!$B66)</f>
        <v>0</v>
      </c>
      <c r="Q66" s="4">
        <f>SUMIFS('Retail_hiring plan'!T:T,'Retail_hiring plan'!$C:$C,'Retail sales manpower_#s'!$D66,'Retail_hiring plan'!$E:$E,'Retail sales manpower_#s'!$B66)</f>
        <v>0</v>
      </c>
    </row>
    <row r="67" spans="1:17">
      <c r="A67" s="4">
        <f t="shared" si="1"/>
        <v>64</v>
      </c>
      <c r="B67" s="8" t="s">
        <v>812</v>
      </c>
      <c r="C67" s="4" t="s">
        <v>328</v>
      </c>
      <c r="D67" s="4" t="s">
        <v>292</v>
      </c>
      <c r="E67" s="4">
        <f>SUMIFS('Retail_hiring plan'!H:H,'Retail_hiring plan'!$C:$C,'Retail sales manpower_#s'!$D67,'Retail_hiring plan'!$E:$E,'Retail sales manpower_#s'!$B67)</f>
        <v>1</v>
      </c>
      <c r="F67" s="4">
        <f>SUMIFS('Retail_hiring plan'!I:I,'Retail_hiring plan'!$C:$C,'Retail sales manpower_#s'!$D67,'Retail_hiring plan'!$E:$E,'Retail sales manpower_#s'!$B67)</f>
        <v>1</v>
      </c>
      <c r="G67" s="4">
        <f>SUMIFS('Retail_hiring plan'!J:J,'Retail_hiring plan'!$C:$C,'Retail sales manpower_#s'!$D67,'Retail_hiring plan'!$E:$E,'Retail sales manpower_#s'!$B67)</f>
        <v>1</v>
      </c>
      <c r="H67" s="4">
        <f>SUMIFS('Retail_hiring plan'!K:K,'Retail_hiring plan'!$C:$C,'Retail sales manpower_#s'!$D67,'Retail_hiring plan'!$E:$E,'Retail sales manpower_#s'!$B67)</f>
        <v>1</v>
      </c>
      <c r="I67" s="4">
        <f>SUMIFS('Retail_hiring plan'!L:L,'Retail_hiring plan'!$C:$C,'Retail sales manpower_#s'!$D67,'Retail_hiring plan'!$E:$E,'Retail sales manpower_#s'!$B67)</f>
        <v>1</v>
      </c>
      <c r="J67" s="4">
        <f>SUMIFS('Retail_hiring plan'!M:M,'Retail_hiring plan'!$C:$C,'Retail sales manpower_#s'!$D67,'Retail_hiring plan'!$E:$E,'Retail sales manpower_#s'!$B67)</f>
        <v>1</v>
      </c>
      <c r="K67" s="4">
        <f>SUMIFS('Retail_hiring plan'!N:N,'Retail_hiring plan'!$C:$C,'Retail sales manpower_#s'!$D67,'Retail_hiring plan'!$E:$E,'Retail sales manpower_#s'!$B67)</f>
        <v>1</v>
      </c>
      <c r="L67" s="4">
        <f>SUMIFS('Retail_hiring plan'!O:O,'Retail_hiring plan'!$C:$C,'Retail sales manpower_#s'!$D67,'Retail_hiring plan'!$E:$E,'Retail sales manpower_#s'!$B67)</f>
        <v>1</v>
      </c>
      <c r="M67" s="4">
        <f>SUMIFS('Retail_hiring plan'!P:P,'Retail_hiring plan'!$C:$C,'Retail sales manpower_#s'!$D67,'Retail_hiring plan'!$E:$E,'Retail sales manpower_#s'!$B67)</f>
        <v>1</v>
      </c>
      <c r="N67" s="4">
        <f>SUMIFS('Retail_hiring plan'!Q:Q,'Retail_hiring plan'!$C:$C,'Retail sales manpower_#s'!$D67,'Retail_hiring plan'!$E:$E,'Retail sales manpower_#s'!$B67)</f>
        <v>1</v>
      </c>
      <c r="O67" s="4">
        <f>SUMIFS('Retail_hiring plan'!R:R,'Retail_hiring plan'!$C:$C,'Retail sales manpower_#s'!$D67,'Retail_hiring plan'!$E:$E,'Retail sales manpower_#s'!$B67)</f>
        <v>1</v>
      </c>
      <c r="P67" s="4">
        <f>SUMIFS('Retail_hiring plan'!S:S,'Retail_hiring plan'!$C:$C,'Retail sales manpower_#s'!$D67,'Retail_hiring plan'!$E:$E,'Retail sales manpower_#s'!$B67)</f>
        <v>1</v>
      </c>
      <c r="Q67" s="4">
        <f>SUMIFS('Retail_hiring plan'!T:T,'Retail_hiring plan'!$C:$C,'Retail sales manpower_#s'!$D67,'Retail_hiring plan'!$E:$E,'Retail sales manpower_#s'!$B67)</f>
        <v>1</v>
      </c>
    </row>
    <row r="68" spans="1:17">
      <c r="A68" s="4">
        <f t="shared" si="1"/>
        <v>65</v>
      </c>
      <c r="B68" s="8" t="s">
        <v>813</v>
      </c>
      <c r="C68" s="4" t="s">
        <v>328</v>
      </c>
      <c r="D68" s="4" t="s">
        <v>292</v>
      </c>
      <c r="E68" s="4">
        <f>SUMIFS('Retail_hiring plan'!H:H,'Retail_hiring plan'!$C:$C,'Retail sales manpower_#s'!$D68,'Retail_hiring plan'!$E:$E,'Retail sales manpower_#s'!$B68)</f>
        <v>1</v>
      </c>
      <c r="F68" s="4">
        <f>SUMIFS('Retail_hiring plan'!I:I,'Retail_hiring plan'!$C:$C,'Retail sales manpower_#s'!$D68,'Retail_hiring plan'!$E:$E,'Retail sales manpower_#s'!$B68)</f>
        <v>1</v>
      </c>
      <c r="G68" s="4">
        <f>SUMIFS('Retail_hiring plan'!J:J,'Retail_hiring plan'!$C:$C,'Retail sales manpower_#s'!$D68,'Retail_hiring plan'!$E:$E,'Retail sales manpower_#s'!$B68)</f>
        <v>1</v>
      </c>
      <c r="H68" s="4">
        <f>SUMIFS('Retail_hiring plan'!K:K,'Retail_hiring plan'!$C:$C,'Retail sales manpower_#s'!$D68,'Retail_hiring plan'!$E:$E,'Retail sales manpower_#s'!$B68)</f>
        <v>1</v>
      </c>
      <c r="I68" s="4">
        <f>SUMIFS('Retail_hiring plan'!L:L,'Retail_hiring plan'!$C:$C,'Retail sales manpower_#s'!$D68,'Retail_hiring plan'!$E:$E,'Retail sales manpower_#s'!$B68)</f>
        <v>1</v>
      </c>
      <c r="J68" s="4">
        <f>SUMIFS('Retail_hiring plan'!M:M,'Retail_hiring plan'!$C:$C,'Retail sales manpower_#s'!$D68,'Retail_hiring plan'!$E:$E,'Retail sales manpower_#s'!$B68)</f>
        <v>1</v>
      </c>
      <c r="K68" s="4">
        <f>SUMIFS('Retail_hiring plan'!N:N,'Retail_hiring plan'!$C:$C,'Retail sales manpower_#s'!$D68,'Retail_hiring plan'!$E:$E,'Retail sales manpower_#s'!$B68)</f>
        <v>2</v>
      </c>
      <c r="L68" s="4">
        <f>SUMIFS('Retail_hiring plan'!O:O,'Retail_hiring plan'!$C:$C,'Retail sales manpower_#s'!$D68,'Retail_hiring plan'!$E:$E,'Retail sales manpower_#s'!$B68)</f>
        <v>2</v>
      </c>
      <c r="M68" s="4">
        <f>SUMIFS('Retail_hiring plan'!P:P,'Retail_hiring plan'!$C:$C,'Retail sales manpower_#s'!$D68,'Retail_hiring plan'!$E:$E,'Retail sales manpower_#s'!$B68)</f>
        <v>3</v>
      </c>
      <c r="N68" s="4">
        <f>SUMIFS('Retail_hiring plan'!Q:Q,'Retail_hiring plan'!$C:$C,'Retail sales manpower_#s'!$D68,'Retail_hiring plan'!$E:$E,'Retail sales manpower_#s'!$B68)</f>
        <v>3</v>
      </c>
      <c r="O68" s="4">
        <f>SUMIFS('Retail_hiring plan'!R:R,'Retail_hiring plan'!$C:$C,'Retail sales manpower_#s'!$D68,'Retail_hiring plan'!$E:$E,'Retail sales manpower_#s'!$B68)</f>
        <v>3</v>
      </c>
      <c r="P68" s="4">
        <f>SUMIFS('Retail_hiring plan'!S:S,'Retail_hiring plan'!$C:$C,'Retail sales manpower_#s'!$D68,'Retail_hiring plan'!$E:$E,'Retail sales manpower_#s'!$B68)</f>
        <v>3</v>
      </c>
      <c r="Q68" s="4">
        <f>SUMIFS('Retail_hiring plan'!T:T,'Retail_hiring plan'!$C:$C,'Retail sales manpower_#s'!$D68,'Retail_hiring plan'!$E:$E,'Retail sales manpower_#s'!$B68)</f>
        <v>3</v>
      </c>
    </row>
    <row r="69" spans="1:17">
      <c r="A69" s="4">
        <f t="shared" si="1"/>
        <v>66</v>
      </c>
      <c r="B69" s="8" t="s">
        <v>814</v>
      </c>
      <c r="C69" s="4" t="s">
        <v>328</v>
      </c>
      <c r="D69" s="4" t="s">
        <v>292</v>
      </c>
      <c r="E69" s="4">
        <f>SUMIFS('Retail_hiring plan'!H:H,'Retail_hiring plan'!$C:$C,'Retail sales manpower_#s'!$D69,'Retail_hiring plan'!$E:$E,'Retail sales manpower_#s'!$B69)</f>
        <v>0</v>
      </c>
      <c r="F69" s="4">
        <f>SUMIFS('Retail_hiring plan'!I:I,'Retail_hiring plan'!$C:$C,'Retail sales manpower_#s'!$D69,'Retail_hiring plan'!$E:$E,'Retail sales manpower_#s'!$B69)</f>
        <v>0</v>
      </c>
      <c r="G69" s="4">
        <f>SUMIFS('Retail_hiring plan'!J:J,'Retail_hiring plan'!$C:$C,'Retail sales manpower_#s'!$D69,'Retail_hiring plan'!$E:$E,'Retail sales manpower_#s'!$B69)</f>
        <v>0</v>
      </c>
      <c r="H69" s="4">
        <f>SUMIFS('Retail_hiring plan'!K:K,'Retail_hiring plan'!$C:$C,'Retail sales manpower_#s'!$D69,'Retail_hiring plan'!$E:$E,'Retail sales manpower_#s'!$B69)</f>
        <v>0</v>
      </c>
      <c r="I69" s="4">
        <f>SUMIFS('Retail_hiring plan'!L:L,'Retail_hiring plan'!$C:$C,'Retail sales manpower_#s'!$D69,'Retail_hiring plan'!$E:$E,'Retail sales manpower_#s'!$B69)</f>
        <v>0</v>
      </c>
      <c r="J69" s="4">
        <f>SUMIFS('Retail_hiring plan'!M:M,'Retail_hiring plan'!$C:$C,'Retail sales manpower_#s'!$D69,'Retail_hiring plan'!$E:$E,'Retail sales manpower_#s'!$B69)</f>
        <v>0</v>
      </c>
      <c r="K69" s="4">
        <f>SUMIFS('Retail_hiring plan'!N:N,'Retail_hiring plan'!$C:$C,'Retail sales manpower_#s'!$D69,'Retail_hiring plan'!$E:$E,'Retail sales manpower_#s'!$B69)</f>
        <v>1</v>
      </c>
      <c r="L69" s="4">
        <f>SUMIFS('Retail_hiring plan'!O:O,'Retail_hiring plan'!$C:$C,'Retail sales manpower_#s'!$D69,'Retail_hiring plan'!$E:$E,'Retail sales manpower_#s'!$B69)</f>
        <v>1</v>
      </c>
      <c r="M69" s="4">
        <f>SUMIFS('Retail_hiring plan'!P:P,'Retail_hiring plan'!$C:$C,'Retail sales manpower_#s'!$D69,'Retail_hiring plan'!$E:$E,'Retail sales manpower_#s'!$B69)</f>
        <v>1</v>
      </c>
      <c r="N69" s="4">
        <f>SUMIFS('Retail_hiring plan'!Q:Q,'Retail_hiring plan'!$C:$C,'Retail sales manpower_#s'!$D69,'Retail_hiring plan'!$E:$E,'Retail sales manpower_#s'!$B69)</f>
        <v>1</v>
      </c>
      <c r="O69" s="4">
        <f>SUMIFS('Retail_hiring plan'!R:R,'Retail_hiring plan'!$C:$C,'Retail sales manpower_#s'!$D69,'Retail_hiring plan'!$E:$E,'Retail sales manpower_#s'!$B69)</f>
        <v>1</v>
      </c>
      <c r="P69" s="4">
        <f>SUMIFS('Retail_hiring plan'!S:S,'Retail_hiring plan'!$C:$C,'Retail sales manpower_#s'!$D69,'Retail_hiring plan'!$E:$E,'Retail sales manpower_#s'!$B69)</f>
        <v>1</v>
      </c>
      <c r="Q69" s="4">
        <f>SUMIFS('Retail_hiring plan'!T:T,'Retail_hiring plan'!$C:$C,'Retail sales manpower_#s'!$D69,'Retail_hiring plan'!$E:$E,'Retail sales manpower_#s'!$B69)</f>
        <v>1</v>
      </c>
    </row>
    <row r="70" spans="1:17">
      <c r="A70" s="4">
        <f t="shared" ref="A70:A117" si="2">A69+1</f>
        <v>67</v>
      </c>
      <c r="B70" s="8" t="s">
        <v>809</v>
      </c>
      <c r="C70" s="4" t="s">
        <v>328</v>
      </c>
      <c r="D70" s="4" t="s">
        <v>301</v>
      </c>
      <c r="E70" s="4">
        <f>SUMIFS('Retail_hiring plan'!H:H,'Retail_hiring plan'!$C:$C,'Retail sales manpower_#s'!$D70,'Retail_hiring plan'!$E:$E,'Retail sales manpower_#s'!$B70)</f>
        <v>1</v>
      </c>
      <c r="F70" s="4">
        <f>SUMIFS('Retail_hiring plan'!I:I,'Retail_hiring plan'!$C:$C,'Retail sales manpower_#s'!$D70,'Retail_hiring plan'!$E:$E,'Retail sales manpower_#s'!$B70)</f>
        <v>1</v>
      </c>
      <c r="G70" s="4">
        <f>SUMIFS('Retail_hiring plan'!J:J,'Retail_hiring plan'!$C:$C,'Retail sales manpower_#s'!$D70,'Retail_hiring plan'!$E:$E,'Retail sales manpower_#s'!$B70)</f>
        <v>1</v>
      </c>
      <c r="H70" s="4">
        <f>SUMIFS('Retail_hiring plan'!K:K,'Retail_hiring plan'!$C:$C,'Retail sales manpower_#s'!$D70,'Retail_hiring plan'!$E:$E,'Retail sales manpower_#s'!$B70)</f>
        <v>2</v>
      </c>
      <c r="I70" s="4">
        <f>SUMIFS('Retail_hiring plan'!L:L,'Retail_hiring plan'!$C:$C,'Retail sales manpower_#s'!$D70,'Retail_hiring plan'!$E:$E,'Retail sales manpower_#s'!$B70)</f>
        <v>2</v>
      </c>
      <c r="J70" s="4">
        <f>SUMIFS('Retail_hiring plan'!M:M,'Retail_hiring plan'!$C:$C,'Retail sales manpower_#s'!$D70,'Retail_hiring plan'!$E:$E,'Retail sales manpower_#s'!$B70)</f>
        <v>2</v>
      </c>
      <c r="K70" s="4">
        <f>SUMIFS('Retail_hiring plan'!N:N,'Retail_hiring plan'!$C:$C,'Retail sales manpower_#s'!$D70,'Retail_hiring plan'!$E:$E,'Retail sales manpower_#s'!$B70)</f>
        <v>2</v>
      </c>
      <c r="L70" s="4">
        <f>SUMIFS('Retail_hiring plan'!O:O,'Retail_hiring plan'!$C:$C,'Retail sales manpower_#s'!$D70,'Retail_hiring plan'!$E:$E,'Retail sales manpower_#s'!$B70)</f>
        <v>2</v>
      </c>
      <c r="M70" s="4">
        <f>SUMIFS('Retail_hiring plan'!P:P,'Retail_hiring plan'!$C:$C,'Retail sales manpower_#s'!$D70,'Retail_hiring plan'!$E:$E,'Retail sales manpower_#s'!$B70)</f>
        <v>2</v>
      </c>
      <c r="N70" s="4">
        <f>SUMIFS('Retail_hiring plan'!Q:Q,'Retail_hiring plan'!$C:$C,'Retail sales manpower_#s'!$D70,'Retail_hiring plan'!$E:$E,'Retail sales manpower_#s'!$B70)</f>
        <v>2</v>
      </c>
      <c r="O70" s="4">
        <f>SUMIFS('Retail_hiring plan'!R:R,'Retail_hiring plan'!$C:$C,'Retail sales manpower_#s'!$D70,'Retail_hiring plan'!$E:$E,'Retail sales manpower_#s'!$B70)</f>
        <v>2</v>
      </c>
      <c r="P70" s="4">
        <f>SUMIFS('Retail_hiring plan'!S:S,'Retail_hiring plan'!$C:$C,'Retail sales manpower_#s'!$D70,'Retail_hiring plan'!$E:$E,'Retail sales manpower_#s'!$B70)</f>
        <v>2</v>
      </c>
      <c r="Q70" s="4">
        <f>SUMIFS('Retail_hiring plan'!T:T,'Retail_hiring plan'!$C:$C,'Retail sales manpower_#s'!$D70,'Retail_hiring plan'!$E:$E,'Retail sales manpower_#s'!$B70)</f>
        <v>2</v>
      </c>
    </row>
    <row r="71" spans="1:17">
      <c r="A71" s="4">
        <f t="shared" si="2"/>
        <v>68</v>
      </c>
      <c r="B71" s="8" t="s">
        <v>810</v>
      </c>
      <c r="C71" s="4" t="s">
        <v>328</v>
      </c>
      <c r="D71" s="4" t="s">
        <v>301</v>
      </c>
      <c r="E71" s="4">
        <f>SUMIFS('Retail_hiring plan'!H:H,'Retail_hiring plan'!$C:$C,'Retail sales manpower_#s'!$D71,'Retail_hiring plan'!$E:$E,'Retail sales manpower_#s'!$B71)</f>
        <v>0</v>
      </c>
      <c r="F71" s="4">
        <f>SUMIFS('Retail_hiring plan'!I:I,'Retail_hiring plan'!$C:$C,'Retail sales manpower_#s'!$D71,'Retail_hiring plan'!$E:$E,'Retail sales manpower_#s'!$B71)</f>
        <v>0</v>
      </c>
      <c r="G71" s="4">
        <f>SUMIFS('Retail_hiring plan'!J:J,'Retail_hiring plan'!$C:$C,'Retail sales manpower_#s'!$D71,'Retail_hiring plan'!$E:$E,'Retail sales manpower_#s'!$B71)</f>
        <v>0</v>
      </c>
      <c r="H71" s="4">
        <f>SUMIFS('Retail_hiring plan'!K:K,'Retail_hiring plan'!$C:$C,'Retail sales manpower_#s'!$D71,'Retail_hiring plan'!$E:$E,'Retail sales manpower_#s'!$B71)</f>
        <v>0</v>
      </c>
      <c r="I71" s="4">
        <f>SUMIFS('Retail_hiring plan'!L:L,'Retail_hiring plan'!$C:$C,'Retail sales manpower_#s'!$D71,'Retail_hiring plan'!$E:$E,'Retail sales manpower_#s'!$B71)</f>
        <v>0</v>
      </c>
      <c r="J71" s="4">
        <f>SUMIFS('Retail_hiring plan'!M:M,'Retail_hiring plan'!$C:$C,'Retail sales manpower_#s'!$D71,'Retail_hiring plan'!$E:$E,'Retail sales manpower_#s'!$B71)</f>
        <v>0</v>
      </c>
      <c r="K71" s="4">
        <f>SUMIFS('Retail_hiring plan'!N:N,'Retail_hiring plan'!$C:$C,'Retail sales manpower_#s'!$D71,'Retail_hiring plan'!$E:$E,'Retail sales manpower_#s'!$B71)</f>
        <v>0</v>
      </c>
      <c r="L71" s="4">
        <f>SUMIFS('Retail_hiring plan'!O:O,'Retail_hiring plan'!$C:$C,'Retail sales manpower_#s'!$D71,'Retail_hiring plan'!$E:$E,'Retail sales manpower_#s'!$B71)</f>
        <v>0</v>
      </c>
      <c r="M71" s="4">
        <f>SUMIFS('Retail_hiring plan'!P:P,'Retail_hiring plan'!$C:$C,'Retail sales manpower_#s'!$D71,'Retail_hiring plan'!$E:$E,'Retail sales manpower_#s'!$B71)</f>
        <v>0</v>
      </c>
      <c r="N71" s="4">
        <f>SUMIFS('Retail_hiring plan'!Q:Q,'Retail_hiring plan'!$C:$C,'Retail sales manpower_#s'!$D71,'Retail_hiring plan'!$E:$E,'Retail sales manpower_#s'!$B71)</f>
        <v>0</v>
      </c>
      <c r="O71" s="4">
        <f>SUMIFS('Retail_hiring plan'!R:R,'Retail_hiring plan'!$C:$C,'Retail sales manpower_#s'!$D71,'Retail_hiring plan'!$E:$E,'Retail sales manpower_#s'!$B71)</f>
        <v>0</v>
      </c>
      <c r="P71" s="4">
        <f>SUMIFS('Retail_hiring plan'!S:S,'Retail_hiring plan'!$C:$C,'Retail sales manpower_#s'!$D71,'Retail_hiring plan'!$E:$E,'Retail sales manpower_#s'!$B71)</f>
        <v>0</v>
      </c>
      <c r="Q71" s="4">
        <f>SUMIFS('Retail_hiring plan'!T:T,'Retail_hiring plan'!$C:$C,'Retail sales manpower_#s'!$D71,'Retail_hiring plan'!$E:$E,'Retail sales manpower_#s'!$B71)</f>
        <v>0</v>
      </c>
    </row>
    <row r="72" spans="1:17">
      <c r="A72" s="4">
        <f t="shared" si="2"/>
        <v>69</v>
      </c>
      <c r="B72" s="8" t="s">
        <v>811</v>
      </c>
      <c r="C72" s="4" t="s">
        <v>328</v>
      </c>
      <c r="D72" s="4" t="s">
        <v>301</v>
      </c>
      <c r="E72" s="4">
        <f>SUMIFS('Retail_hiring plan'!H:H,'Retail_hiring plan'!$C:$C,'Retail sales manpower_#s'!$D72,'Retail_hiring plan'!$E:$E,'Retail sales manpower_#s'!$B72)</f>
        <v>0</v>
      </c>
      <c r="F72" s="4">
        <f>SUMIFS('Retail_hiring plan'!I:I,'Retail_hiring plan'!$C:$C,'Retail sales manpower_#s'!$D72,'Retail_hiring plan'!$E:$E,'Retail sales manpower_#s'!$B72)</f>
        <v>0</v>
      </c>
      <c r="G72" s="4">
        <f>SUMIFS('Retail_hiring plan'!J:J,'Retail_hiring plan'!$C:$C,'Retail sales manpower_#s'!$D72,'Retail_hiring plan'!$E:$E,'Retail sales manpower_#s'!$B72)</f>
        <v>0</v>
      </c>
      <c r="H72" s="4">
        <f>SUMIFS('Retail_hiring plan'!K:K,'Retail_hiring plan'!$C:$C,'Retail sales manpower_#s'!$D72,'Retail_hiring plan'!$E:$E,'Retail sales manpower_#s'!$B72)</f>
        <v>0</v>
      </c>
      <c r="I72" s="4">
        <f>SUMIFS('Retail_hiring plan'!L:L,'Retail_hiring plan'!$C:$C,'Retail sales manpower_#s'!$D72,'Retail_hiring plan'!$E:$E,'Retail sales manpower_#s'!$B72)</f>
        <v>0</v>
      </c>
      <c r="J72" s="4">
        <f>SUMIFS('Retail_hiring plan'!M:M,'Retail_hiring plan'!$C:$C,'Retail sales manpower_#s'!$D72,'Retail_hiring plan'!$E:$E,'Retail sales manpower_#s'!$B72)</f>
        <v>0</v>
      </c>
      <c r="K72" s="4">
        <f>SUMIFS('Retail_hiring plan'!N:N,'Retail_hiring plan'!$C:$C,'Retail sales manpower_#s'!$D72,'Retail_hiring plan'!$E:$E,'Retail sales manpower_#s'!$B72)</f>
        <v>0</v>
      </c>
      <c r="L72" s="4">
        <f>SUMIFS('Retail_hiring plan'!O:O,'Retail_hiring plan'!$C:$C,'Retail sales manpower_#s'!$D72,'Retail_hiring plan'!$E:$E,'Retail sales manpower_#s'!$B72)</f>
        <v>0</v>
      </c>
      <c r="M72" s="4">
        <f>SUMIFS('Retail_hiring plan'!P:P,'Retail_hiring plan'!$C:$C,'Retail sales manpower_#s'!$D72,'Retail_hiring plan'!$E:$E,'Retail sales manpower_#s'!$B72)</f>
        <v>0</v>
      </c>
      <c r="N72" s="4">
        <f>SUMIFS('Retail_hiring plan'!Q:Q,'Retail_hiring plan'!$C:$C,'Retail sales manpower_#s'!$D72,'Retail_hiring plan'!$E:$E,'Retail sales manpower_#s'!$B72)</f>
        <v>0</v>
      </c>
      <c r="O72" s="4">
        <f>SUMIFS('Retail_hiring plan'!R:R,'Retail_hiring plan'!$C:$C,'Retail sales manpower_#s'!$D72,'Retail_hiring plan'!$E:$E,'Retail sales manpower_#s'!$B72)</f>
        <v>0</v>
      </c>
      <c r="P72" s="4">
        <f>SUMIFS('Retail_hiring plan'!S:S,'Retail_hiring plan'!$C:$C,'Retail sales manpower_#s'!$D72,'Retail_hiring plan'!$E:$E,'Retail sales manpower_#s'!$B72)</f>
        <v>0</v>
      </c>
      <c r="Q72" s="4">
        <f>SUMIFS('Retail_hiring plan'!T:T,'Retail_hiring plan'!$C:$C,'Retail sales manpower_#s'!$D72,'Retail_hiring plan'!$E:$E,'Retail sales manpower_#s'!$B72)</f>
        <v>0</v>
      </c>
    </row>
    <row r="73" spans="1:17">
      <c r="A73" s="4">
        <f t="shared" si="2"/>
        <v>70</v>
      </c>
      <c r="B73" s="8" t="s">
        <v>812</v>
      </c>
      <c r="C73" s="4" t="s">
        <v>328</v>
      </c>
      <c r="D73" s="4" t="s">
        <v>301</v>
      </c>
      <c r="E73" s="4">
        <f>SUMIFS('Retail_hiring plan'!H:H,'Retail_hiring plan'!$C:$C,'Retail sales manpower_#s'!$D73,'Retail_hiring plan'!$E:$E,'Retail sales manpower_#s'!$B73)</f>
        <v>0</v>
      </c>
      <c r="F73" s="4">
        <f>SUMIFS('Retail_hiring plan'!I:I,'Retail_hiring plan'!$C:$C,'Retail sales manpower_#s'!$D73,'Retail_hiring plan'!$E:$E,'Retail sales manpower_#s'!$B73)</f>
        <v>0</v>
      </c>
      <c r="G73" s="4">
        <f>SUMIFS('Retail_hiring plan'!J:J,'Retail_hiring plan'!$C:$C,'Retail sales manpower_#s'!$D73,'Retail_hiring plan'!$E:$E,'Retail sales manpower_#s'!$B73)</f>
        <v>0</v>
      </c>
      <c r="H73" s="4">
        <f>SUMIFS('Retail_hiring plan'!K:K,'Retail_hiring plan'!$C:$C,'Retail sales manpower_#s'!$D73,'Retail_hiring plan'!$E:$E,'Retail sales manpower_#s'!$B73)</f>
        <v>0</v>
      </c>
      <c r="I73" s="4">
        <f>SUMIFS('Retail_hiring plan'!L:L,'Retail_hiring plan'!$C:$C,'Retail sales manpower_#s'!$D73,'Retail_hiring plan'!$E:$E,'Retail sales manpower_#s'!$B73)</f>
        <v>0</v>
      </c>
      <c r="J73" s="4">
        <f>SUMIFS('Retail_hiring plan'!M:M,'Retail_hiring plan'!$C:$C,'Retail sales manpower_#s'!$D73,'Retail_hiring plan'!$E:$E,'Retail sales manpower_#s'!$B73)</f>
        <v>0</v>
      </c>
      <c r="K73" s="4">
        <f>SUMIFS('Retail_hiring plan'!N:N,'Retail_hiring plan'!$C:$C,'Retail sales manpower_#s'!$D73,'Retail_hiring plan'!$E:$E,'Retail sales manpower_#s'!$B73)</f>
        <v>0</v>
      </c>
      <c r="L73" s="4">
        <f>SUMIFS('Retail_hiring plan'!O:O,'Retail_hiring plan'!$C:$C,'Retail sales manpower_#s'!$D73,'Retail_hiring plan'!$E:$E,'Retail sales manpower_#s'!$B73)</f>
        <v>0</v>
      </c>
      <c r="M73" s="4">
        <f>SUMIFS('Retail_hiring plan'!P:P,'Retail_hiring plan'!$C:$C,'Retail sales manpower_#s'!$D73,'Retail_hiring plan'!$E:$E,'Retail sales manpower_#s'!$B73)</f>
        <v>0</v>
      </c>
      <c r="N73" s="4">
        <f>SUMIFS('Retail_hiring plan'!Q:Q,'Retail_hiring plan'!$C:$C,'Retail sales manpower_#s'!$D73,'Retail_hiring plan'!$E:$E,'Retail sales manpower_#s'!$B73)</f>
        <v>0</v>
      </c>
      <c r="O73" s="4">
        <f>SUMIFS('Retail_hiring plan'!R:R,'Retail_hiring plan'!$C:$C,'Retail sales manpower_#s'!$D73,'Retail_hiring plan'!$E:$E,'Retail sales manpower_#s'!$B73)</f>
        <v>0</v>
      </c>
      <c r="P73" s="4">
        <f>SUMIFS('Retail_hiring plan'!S:S,'Retail_hiring plan'!$C:$C,'Retail sales manpower_#s'!$D73,'Retail_hiring plan'!$E:$E,'Retail sales manpower_#s'!$B73)</f>
        <v>0</v>
      </c>
      <c r="Q73" s="4">
        <f>SUMIFS('Retail_hiring plan'!T:T,'Retail_hiring plan'!$C:$C,'Retail sales manpower_#s'!$D73,'Retail_hiring plan'!$E:$E,'Retail sales manpower_#s'!$B73)</f>
        <v>0</v>
      </c>
    </row>
    <row r="74" spans="1:17">
      <c r="A74" s="4">
        <f t="shared" si="2"/>
        <v>71</v>
      </c>
      <c r="B74" s="8" t="s">
        <v>813</v>
      </c>
      <c r="C74" s="4" t="s">
        <v>328</v>
      </c>
      <c r="D74" s="4" t="s">
        <v>301</v>
      </c>
      <c r="E74" s="4">
        <f>SUMIFS('Retail_hiring plan'!H:H,'Retail_hiring plan'!$C:$C,'Retail sales manpower_#s'!$D74,'Retail_hiring plan'!$E:$E,'Retail sales manpower_#s'!$B74)</f>
        <v>0</v>
      </c>
      <c r="F74" s="4">
        <f>SUMIFS('Retail_hiring plan'!I:I,'Retail_hiring plan'!$C:$C,'Retail sales manpower_#s'!$D74,'Retail_hiring plan'!$E:$E,'Retail sales manpower_#s'!$B74)</f>
        <v>0</v>
      </c>
      <c r="G74" s="4">
        <f>SUMIFS('Retail_hiring plan'!J:J,'Retail_hiring plan'!$C:$C,'Retail sales manpower_#s'!$D74,'Retail_hiring plan'!$E:$E,'Retail sales manpower_#s'!$B74)</f>
        <v>0</v>
      </c>
      <c r="H74" s="4">
        <f>SUMIFS('Retail_hiring plan'!K:K,'Retail_hiring plan'!$C:$C,'Retail sales manpower_#s'!$D74,'Retail_hiring plan'!$E:$E,'Retail sales manpower_#s'!$B74)</f>
        <v>0</v>
      </c>
      <c r="I74" s="4">
        <f>SUMIFS('Retail_hiring plan'!L:L,'Retail_hiring plan'!$C:$C,'Retail sales manpower_#s'!$D74,'Retail_hiring plan'!$E:$E,'Retail sales manpower_#s'!$B74)</f>
        <v>0</v>
      </c>
      <c r="J74" s="4">
        <f>SUMIFS('Retail_hiring plan'!M:M,'Retail_hiring plan'!$C:$C,'Retail sales manpower_#s'!$D74,'Retail_hiring plan'!$E:$E,'Retail sales manpower_#s'!$B74)</f>
        <v>0</v>
      </c>
      <c r="K74" s="4">
        <f>SUMIFS('Retail_hiring plan'!N:N,'Retail_hiring plan'!$C:$C,'Retail sales manpower_#s'!$D74,'Retail_hiring plan'!$E:$E,'Retail sales manpower_#s'!$B74)</f>
        <v>0</v>
      </c>
      <c r="L74" s="4">
        <f>SUMIFS('Retail_hiring plan'!O:O,'Retail_hiring plan'!$C:$C,'Retail sales manpower_#s'!$D74,'Retail_hiring plan'!$E:$E,'Retail sales manpower_#s'!$B74)</f>
        <v>0</v>
      </c>
      <c r="M74" s="4">
        <f>SUMIFS('Retail_hiring plan'!P:P,'Retail_hiring plan'!$C:$C,'Retail sales manpower_#s'!$D74,'Retail_hiring plan'!$E:$E,'Retail sales manpower_#s'!$B74)</f>
        <v>0</v>
      </c>
      <c r="N74" s="4">
        <f>SUMIFS('Retail_hiring plan'!Q:Q,'Retail_hiring plan'!$C:$C,'Retail sales manpower_#s'!$D74,'Retail_hiring plan'!$E:$E,'Retail sales manpower_#s'!$B74)</f>
        <v>0</v>
      </c>
      <c r="O74" s="4">
        <f>SUMIFS('Retail_hiring plan'!R:R,'Retail_hiring plan'!$C:$C,'Retail sales manpower_#s'!$D74,'Retail_hiring plan'!$E:$E,'Retail sales manpower_#s'!$B74)</f>
        <v>0</v>
      </c>
      <c r="P74" s="4">
        <f>SUMIFS('Retail_hiring plan'!S:S,'Retail_hiring plan'!$C:$C,'Retail sales manpower_#s'!$D74,'Retail_hiring plan'!$E:$E,'Retail sales manpower_#s'!$B74)</f>
        <v>0</v>
      </c>
      <c r="Q74" s="4">
        <f>SUMIFS('Retail_hiring plan'!T:T,'Retail_hiring plan'!$C:$C,'Retail sales manpower_#s'!$D74,'Retail_hiring plan'!$E:$E,'Retail sales manpower_#s'!$B74)</f>
        <v>0</v>
      </c>
    </row>
    <row r="75" spans="1:17">
      <c r="A75" s="4">
        <f t="shared" si="2"/>
        <v>72</v>
      </c>
      <c r="B75" s="8" t="s">
        <v>814</v>
      </c>
      <c r="C75" s="4" t="s">
        <v>328</v>
      </c>
      <c r="D75" s="4" t="s">
        <v>301</v>
      </c>
      <c r="E75" s="4">
        <f>SUMIFS('Retail_hiring plan'!H:H,'Retail_hiring plan'!$C:$C,'Retail sales manpower_#s'!$D75,'Retail_hiring plan'!$E:$E,'Retail sales manpower_#s'!$B75)</f>
        <v>0</v>
      </c>
      <c r="F75" s="4">
        <f>SUMIFS('Retail_hiring plan'!I:I,'Retail_hiring plan'!$C:$C,'Retail sales manpower_#s'!$D75,'Retail_hiring plan'!$E:$E,'Retail sales manpower_#s'!$B75)</f>
        <v>0</v>
      </c>
      <c r="G75" s="4">
        <f>SUMIFS('Retail_hiring plan'!J:J,'Retail_hiring plan'!$C:$C,'Retail sales manpower_#s'!$D75,'Retail_hiring plan'!$E:$E,'Retail sales manpower_#s'!$B75)</f>
        <v>0</v>
      </c>
      <c r="H75" s="4">
        <f>SUMIFS('Retail_hiring plan'!K:K,'Retail_hiring plan'!$C:$C,'Retail sales manpower_#s'!$D75,'Retail_hiring plan'!$E:$E,'Retail sales manpower_#s'!$B75)</f>
        <v>0</v>
      </c>
      <c r="I75" s="4">
        <f>SUMIFS('Retail_hiring plan'!L:L,'Retail_hiring plan'!$C:$C,'Retail sales manpower_#s'!$D75,'Retail_hiring plan'!$E:$E,'Retail sales manpower_#s'!$B75)</f>
        <v>0</v>
      </c>
      <c r="J75" s="4">
        <f>SUMIFS('Retail_hiring plan'!M:M,'Retail_hiring plan'!$C:$C,'Retail sales manpower_#s'!$D75,'Retail_hiring plan'!$E:$E,'Retail sales manpower_#s'!$B75)</f>
        <v>0</v>
      </c>
      <c r="K75" s="4">
        <f>SUMIFS('Retail_hiring plan'!N:N,'Retail_hiring plan'!$C:$C,'Retail sales manpower_#s'!$D75,'Retail_hiring plan'!$E:$E,'Retail sales manpower_#s'!$B75)</f>
        <v>0</v>
      </c>
      <c r="L75" s="4">
        <f>SUMIFS('Retail_hiring plan'!O:O,'Retail_hiring plan'!$C:$C,'Retail sales manpower_#s'!$D75,'Retail_hiring plan'!$E:$E,'Retail sales manpower_#s'!$B75)</f>
        <v>0</v>
      </c>
      <c r="M75" s="4">
        <f>SUMIFS('Retail_hiring plan'!P:P,'Retail_hiring plan'!$C:$C,'Retail sales manpower_#s'!$D75,'Retail_hiring plan'!$E:$E,'Retail sales manpower_#s'!$B75)</f>
        <v>0</v>
      </c>
      <c r="N75" s="4">
        <f>SUMIFS('Retail_hiring plan'!Q:Q,'Retail_hiring plan'!$C:$C,'Retail sales manpower_#s'!$D75,'Retail_hiring plan'!$E:$E,'Retail sales manpower_#s'!$B75)</f>
        <v>0</v>
      </c>
      <c r="O75" s="4">
        <f>SUMIFS('Retail_hiring plan'!R:R,'Retail_hiring plan'!$C:$C,'Retail sales manpower_#s'!$D75,'Retail_hiring plan'!$E:$E,'Retail sales manpower_#s'!$B75)</f>
        <v>0</v>
      </c>
      <c r="P75" s="4">
        <f>SUMIFS('Retail_hiring plan'!S:S,'Retail_hiring plan'!$C:$C,'Retail sales manpower_#s'!$D75,'Retail_hiring plan'!$E:$E,'Retail sales manpower_#s'!$B75)</f>
        <v>0</v>
      </c>
      <c r="Q75" s="4">
        <f>SUMIFS('Retail_hiring plan'!T:T,'Retail_hiring plan'!$C:$C,'Retail sales manpower_#s'!$D75,'Retail_hiring plan'!$E:$E,'Retail sales manpower_#s'!$B75)</f>
        <v>0</v>
      </c>
    </row>
    <row r="76" spans="1:17">
      <c r="A76" s="4">
        <f t="shared" si="2"/>
        <v>73</v>
      </c>
      <c r="B76" s="8" t="s">
        <v>809</v>
      </c>
      <c r="C76" s="4" t="s">
        <v>327</v>
      </c>
      <c r="D76" s="4" t="s">
        <v>296</v>
      </c>
      <c r="E76" s="4">
        <f>SUMIFS('Retail_hiring plan'!H:H,'Retail_hiring plan'!$C:$C,'Retail sales manpower_#s'!$D76,'Retail_hiring plan'!$E:$E,'Retail sales manpower_#s'!$B76)</f>
        <v>1</v>
      </c>
      <c r="F76" s="4">
        <f>SUMIFS('Retail_hiring plan'!I:I,'Retail_hiring plan'!$C:$C,'Retail sales manpower_#s'!$D76,'Retail_hiring plan'!$E:$E,'Retail sales manpower_#s'!$B76)</f>
        <v>1</v>
      </c>
      <c r="G76" s="4">
        <f>SUMIFS('Retail_hiring plan'!J:J,'Retail_hiring plan'!$C:$C,'Retail sales manpower_#s'!$D76,'Retail_hiring plan'!$E:$E,'Retail sales manpower_#s'!$B76)</f>
        <v>2</v>
      </c>
      <c r="H76" s="4">
        <f>SUMIFS('Retail_hiring plan'!K:K,'Retail_hiring plan'!$C:$C,'Retail sales manpower_#s'!$D76,'Retail_hiring plan'!$E:$E,'Retail sales manpower_#s'!$B76)</f>
        <v>2</v>
      </c>
      <c r="I76" s="4">
        <f>SUMIFS('Retail_hiring plan'!L:L,'Retail_hiring plan'!$C:$C,'Retail sales manpower_#s'!$D76,'Retail_hiring plan'!$E:$E,'Retail sales manpower_#s'!$B76)</f>
        <v>3</v>
      </c>
      <c r="J76" s="4">
        <f>SUMIFS('Retail_hiring plan'!M:M,'Retail_hiring plan'!$C:$C,'Retail sales manpower_#s'!$D76,'Retail_hiring plan'!$E:$E,'Retail sales manpower_#s'!$B76)</f>
        <v>3</v>
      </c>
      <c r="K76" s="4">
        <f>SUMIFS('Retail_hiring plan'!N:N,'Retail_hiring plan'!$C:$C,'Retail sales manpower_#s'!$D76,'Retail_hiring plan'!$E:$E,'Retail sales manpower_#s'!$B76)</f>
        <v>3</v>
      </c>
      <c r="L76" s="4">
        <f>SUMIFS('Retail_hiring plan'!O:O,'Retail_hiring plan'!$C:$C,'Retail sales manpower_#s'!$D76,'Retail_hiring plan'!$E:$E,'Retail sales manpower_#s'!$B76)</f>
        <v>4</v>
      </c>
      <c r="M76" s="4">
        <f>SUMIFS('Retail_hiring plan'!P:P,'Retail_hiring plan'!$C:$C,'Retail sales manpower_#s'!$D76,'Retail_hiring plan'!$E:$E,'Retail sales manpower_#s'!$B76)</f>
        <v>4</v>
      </c>
      <c r="N76" s="4">
        <f>SUMIFS('Retail_hiring plan'!Q:Q,'Retail_hiring plan'!$C:$C,'Retail sales manpower_#s'!$D76,'Retail_hiring plan'!$E:$E,'Retail sales manpower_#s'!$B76)</f>
        <v>4</v>
      </c>
      <c r="O76" s="4">
        <f>SUMIFS('Retail_hiring plan'!R:R,'Retail_hiring plan'!$C:$C,'Retail sales manpower_#s'!$D76,'Retail_hiring plan'!$E:$E,'Retail sales manpower_#s'!$B76)</f>
        <v>4</v>
      </c>
      <c r="P76" s="4">
        <f>SUMIFS('Retail_hiring plan'!S:S,'Retail_hiring plan'!$C:$C,'Retail sales manpower_#s'!$D76,'Retail_hiring plan'!$E:$E,'Retail sales manpower_#s'!$B76)</f>
        <v>4</v>
      </c>
      <c r="Q76" s="4">
        <f>SUMIFS('Retail_hiring plan'!T:T,'Retail_hiring plan'!$C:$C,'Retail sales manpower_#s'!$D76,'Retail_hiring plan'!$E:$E,'Retail sales manpower_#s'!$B76)</f>
        <v>4</v>
      </c>
    </row>
    <row r="77" spans="1:17">
      <c r="A77" s="4">
        <f t="shared" si="2"/>
        <v>74</v>
      </c>
      <c r="B77" s="8" t="s">
        <v>810</v>
      </c>
      <c r="C77" s="4" t="s">
        <v>327</v>
      </c>
      <c r="D77" s="4" t="s">
        <v>296</v>
      </c>
      <c r="E77" s="4">
        <f>SUMIFS('Retail_hiring plan'!H:H,'Retail_hiring plan'!$C:$C,'Retail sales manpower_#s'!$D77,'Retail_hiring plan'!$E:$E,'Retail sales manpower_#s'!$B77)</f>
        <v>2</v>
      </c>
      <c r="F77" s="4">
        <f>SUMIFS('Retail_hiring plan'!I:I,'Retail_hiring plan'!$C:$C,'Retail sales manpower_#s'!$D77,'Retail_hiring plan'!$E:$E,'Retail sales manpower_#s'!$B77)</f>
        <v>2</v>
      </c>
      <c r="G77" s="4">
        <f>SUMIFS('Retail_hiring plan'!J:J,'Retail_hiring plan'!$C:$C,'Retail sales manpower_#s'!$D77,'Retail_hiring plan'!$E:$E,'Retail sales manpower_#s'!$B77)</f>
        <v>2</v>
      </c>
      <c r="H77" s="4">
        <f>SUMIFS('Retail_hiring plan'!K:K,'Retail_hiring plan'!$C:$C,'Retail sales manpower_#s'!$D77,'Retail_hiring plan'!$E:$E,'Retail sales manpower_#s'!$B77)</f>
        <v>2</v>
      </c>
      <c r="I77" s="4">
        <f>SUMIFS('Retail_hiring plan'!L:L,'Retail_hiring plan'!$C:$C,'Retail sales manpower_#s'!$D77,'Retail_hiring plan'!$E:$E,'Retail sales manpower_#s'!$B77)</f>
        <v>2</v>
      </c>
      <c r="J77" s="4">
        <f>SUMIFS('Retail_hiring plan'!M:M,'Retail_hiring plan'!$C:$C,'Retail sales manpower_#s'!$D77,'Retail_hiring plan'!$E:$E,'Retail sales manpower_#s'!$B77)</f>
        <v>2</v>
      </c>
      <c r="K77" s="4">
        <f>SUMIFS('Retail_hiring plan'!N:N,'Retail_hiring plan'!$C:$C,'Retail sales manpower_#s'!$D77,'Retail_hiring plan'!$E:$E,'Retail sales manpower_#s'!$B77)</f>
        <v>2</v>
      </c>
      <c r="L77" s="4">
        <f>SUMIFS('Retail_hiring plan'!O:O,'Retail_hiring plan'!$C:$C,'Retail sales manpower_#s'!$D77,'Retail_hiring plan'!$E:$E,'Retail sales manpower_#s'!$B77)</f>
        <v>2</v>
      </c>
      <c r="M77" s="4">
        <f>SUMIFS('Retail_hiring plan'!P:P,'Retail_hiring plan'!$C:$C,'Retail sales manpower_#s'!$D77,'Retail_hiring plan'!$E:$E,'Retail sales manpower_#s'!$B77)</f>
        <v>2</v>
      </c>
      <c r="N77" s="4">
        <f>SUMIFS('Retail_hiring plan'!Q:Q,'Retail_hiring plan'!$C:$C,'Retail sales manpower_#s'!$D77,'Retail_hiring plan'!$E:$E,'Retail sales manpower_#s'!$B77)</f>
        <v>2</v>
      </c>
      <c r="O77" s="4">
        <f>SUMIFS('Retail_hiring plan'!R:R,'Retail_hiring plan'!$C:$C,'Retail sales manpower_#s'!$D77,'Retail_hiring plan'!$E:$E,'Retail sales manpower_#s'!$B77)</f>
        <v>2</v>
      </c>
      <c r="P77" s="4">
        <f>SUMIFS('Retail_hiring plan'!S:S,'Retail_hiring plan'!$C:$C,'Retail sales manpower_#s'!$D77,'Retail_hiring plan'!$E:$E,'Retail sales manpower_#s'!$B77)</f>
        <v>2</v>
      </c>
      <c r="Q77" s="4">
        <f>SUMIFS('Retail_hiring plan'!T:T,'Retail_hiring plan'!$C:$C,'Retail sales manpower_#s'!$D77,'Retail_hiring plan'!$E:$E,'Retail sales manpower_#s'!$B77)</f>
        <v>2</v>
      </c>
    </row>
    <row r="78" spans="1:17">
      <c r="A78" s="4">
        <f t="shared" si="2"/>
        <v>75</v>
      </c>
      <c r="B78" s="8" t="s">
        <v>811</v>
      </c>
      <c r="C78" s="4" t="s">
        <v>327</v>
      </c>
      <c r="D78" s="4" t="s">
        <v>296</v>
      </c>
      <c r="E78" s="4">
        <f>SUMIFS('Retail_hiring plan'!H:H,'Retail_hiring plan'!$C:$C,'Retail sales manpower_#s'!$D78,'Retail_hiring plan'!$E:$E,'Retail sales manpower_#s'!$B78)</f>
        <v>0</v>
      </c>
      <c r="F78" s="4">
        <f>SUMIFS('Retail_hiring plan'!I:I,'Retail_hiring plan'!$C:$C,'Retail sales manpower_#s'!$D78,'Retail_hiring plan'!$E:$E,'Retail sales manpower_#s'!$B78)</f>
        <v>0</v>
      </c>
      <c r="G78" s="4">
        <f>SUMIFS('Retail_hiring plan'!J:J,'Retail_hiring plan'!$C:$C,'Retail sales manpower_#s'!$D78,'Retail_hiring plan'!$E:$E,'Retail sales manpower_#s'!$B78)</f>
        <v>0</v>
      </c>
      <c r="H78" s="4">
        <f>SUMIFS('Retail_hiring plan'!K:K,'Retail_hiring plan'!$C:$C,'Retail sales manpower_#s'!$D78,'Retail_hiring plan'!$E:$E,'Retail sales manpower_#s'!$B78)</f>
        <v>0</v>
      </c>
      <c r="I78" s="4">
        <f>SUMIFS('Retail_hiring plan'!L:L,'Retail_hiring plan'!$C:$C,'Retail sales manpower_#s'!$D78,'Retail_hiring plan'!$E:$E,'Retail sales manpower_#s'!$B78)</f>
        <v>0</v>
      </c>
      <c r="J78" s="4">
        <f>SUMIFS('Retail_hiring plan'!M:M,'Retail_hiring plan'!$C:$C,'Retail sales manpower_#s'!$D78,'Retail_hiring plan'!$E:$E,'Retail sales manpower_#s'!$B78)</f>
        <v>0</v>
      </c>
      <c r="K78" s="4">
        <f>SUMIFS('Retail_hiring plan'!N:N,'Retail_hiring plan'!$C:$C,'Retail sales manpower_#s'!$D78,'Retail_hiring plan'!$E:$E,'Retail sales manpower_#s'!$B78)</f>
        <v>0</v>
      </c>
      <c r="L78" s="4">
        <f>SUMIFS('Retail_hiring plan'!O:O,'Retail_hiring plan'!$C:$C,'Retail sales manpower_#s'!$D78,'Retail_hiring plan'!$E:$E,'Retail sales manpower_#s'!$B78)</f>
        <v>0</v>
      </c>
      <c r="M78" s="4">
        <f>SUMIFS('Retail_hiring plan'!P:P,'Retail_hiring plan'!$C:$C,'Retail sales manpower_#s'!$D78,'Retail_hiring plan'!$E:$E,'Retail sales manpower_#s'!$B78)</f>
        <v>0</v>
      </c>
      <c r="N78" s="4">
        <f>SUMIFS('Retail_hiring plan'!Q:Q,'Retail_hiring plan'!$C:$C,'Retail sales manpower_#s'!$D78,'Retail_hiring plan'!$E:$E,'Retail sales manpower_#s'!$B78)</f>
        <v>0</v>
      </c>
      <c r="O78" s="4">
        <f>SUMIFS('Retail_hiring plan'!R:R,'Retail_hiring plan'!$C:$C,'Retail sales manpower_#s'!$D78,'Retail_hiring plan'!$E:$E,'Retail sales manpower_#s'!$B78)</f>
        <v>0</v>
      </c>
      <c r="P78" s="4">
        <f>SUMIFS('Retail_hiring plan'!S:S,'Retail_hiring plan'!$C:$C,'Retail sales manpower_#s'!$D78,'Retail_hiring plan'!$E:$E,'Retail sales manpower_#s'!$B78)</f>
        <v>0</v>
      </c>
      <c r="Q78" s="4">
        <f>SUMIFS('Retail_hiring plan'!T:T,'Retail_hiring plan'!$C:$C,'Retail sales manpower_#s'!$D78,'Retail_hiring plan'!$E:$E,'Retail sales manpower_#s'!$B78)</f>
        <v>0</v>
      </c>
    </row>
    <row r="79" spans="1:17">
      <c r="A79" s="4">
        <f t="shared" si="2"/>
        <v>76</v>
      </c>
      <c r="B79" s="8" t="s">
        <v>812</v>
      </c>
      <c r="C79" s="4" t="s">
        <v>327</v>
      </c>
      <c r="D79" s="4" t="s">
        <v>296</v>
      </c>
      <c r="E79" s="4">
        <f>SUMIFS('Retail_hiring plan'!H:H,'Retail_hiring plan'!$C:$C,'Retail sales manpower_#s'!$D79,'Retail_hiring plan'!$E:$E,'Retail sales manpower_#s'!$B79)</f>
        <v>0</v>
      </c>
      <c r="F79" s="4">
        <f>SUMIFS('Retail_hiring plan'!I:I,'Retail_hiring plan'!$C:$C,'Retail sales manpower_#s'!$D79,'Retail_hiring plan'!$E:$E,'Retail sales manpower_#s'!$B79)</f>
        <v>0</v>
      </c>
      <c r="G79" s="4">
        <f>SUMIFS('Retail_hiring plan'!J:J,'Retail_hiring plan'!$C:$C,'Retail sales manpower_#s'!$D79,'Retail_hiring plan'!$E:$E,'Retail sales manpower_#s'!$B79)</f>
        <v>0</v>
      </c>
      <c r="H79" s="4">
        <f>SUMIFS('Retail_hiring plan'!K:K,'Retail_hiring plan'!$C:$C,'Retail sales manpower_#s'!$D79,'Retail_hiring plan'!$E:$E,'Retail sales manpower_#s'!$B79)</f>
        <v>0</v>
      </c>
      <c r="I79" s="4">
        <f>SUMIFS('Retail_hiring plan'!L:L,'Retail_hiring plan'!$C:$C,'Retail sales manpower_#s'!$D79,'Retail_hiring plan'!$E:$E,'Retail sales manpower_#s'!$B79)</f>
        <v>0</v>
      </c>
      <c r="J79" s="4">
        <f>SUMIFS('Retail_hiring plan'!M:M,'Retail_hiring plan'!$C:$C,'Retail sales manpower_#s'!$D79,'Retail_hiring plan'!$E:$E,'Retail sales manpower_#s'!$B79)</f>
        <v>0</v>
      </c>
      <c r="K79" s="4">
        <f>SUMIFS('Retail_hiring plan'!N:N,'Retail_hiring plan'!$C:$C,'Retail sales manpower_#s'!$D79,'Retail_hiring plan'!$E:$E,'Retail sales manpower_#s'!$B79)</f>
        <v>0</v>
      </c>
      <c r="L79" s="4">
        <f>SUMIFS('Retail_hiring plan'!O:O,'Retail_hiring plan'!$C:$C,'Retail sales manpower_#s'!$D79,'Retail_hiring plan'!$E:$E,'Retail sales manpower_#s'!$B79)</f>
        <v>0</v>
      </c>
      <c r="M79" s="4">
        <f>SUMIFS('Retail_hiring plan'!P:P,'Retail_hiring plan'!$C:$C,'Retail sales manpower_#s'!$D79,'Retail_hiring plan'!$E:$E,'Retail sales manpower_#s'!$B79)</f>
        <v>0</v>
      </c>
      <c r="N79" s="4">
        <f>SUMIFS('Retail_hiring plan'!Q:Q,'Retail_hiring plan'!$C:$C,'Retail sales manpower_#s'!$D79,'Retail_hiring plan'!$E:$E,'Retail sales manpower_#s'!$B79)</f>
        <v>0</v>
      </c>
      <c r="O79" s="4">
        <f>SUMIFS('Retail_hiring plan'!R:R,'Retail_hiring plan'!$C:$C,'Retail sales manpower_#s'!$D79,'Retail_hiring plan'!$E:$E,'Retail sales manpower_#s'!$B79)</f>
        <v>0</v>
      </c>
      <c r="P79" s="4">
        <f>SUMIFS('Retail_hiring plan'!S:S,'Retail_hiring plan'!$C:$C,'Retail sales manpower_#s'!$D79,'Retail_hiring plan'!$E:$E,'Retail sales manpower_#s'!$B79)</f>
        <v>0</v>
      </c>
      <c r="Q79" s="4">
        <f>SUMIFS('Retail_hiring plan'!T:T,'Retail_hiring plan'!$C:$C,'Retail sales manpower_#s'!$D79,'Retail_hiring plan'!$E:$E,'Retail sales manpower_#s'!$B79)</f>
        <v>0</v>
      </c>
    </row>
    <row r="80" spans="1:17">
      <c r="A80" s="4">
        <f t="shared" si="2"/>
        <v>77</v>
      </c>
      <c r="B80" s="8" t="s">
        <v>813</v>
      </c>
      <c r="C80" s="4" t="s">
        <v>327</v>
      </c>
      <c r="D80" s="4" t="s">
        <v>296</v>
      </c>
      <c r="E80" s="4">
        <f>SUMIFS('Retail_hiring plan'!H:H,'Retail_hiring plan'!$C:$C,'Retail sales manpower_#s'!$D80,'Retail_hiring plan'!$E:$E,'Retail sales manpower_#s'!$B80)</f>
        <v>0</v>
      </c>
      <c r="F80" s="4">
        <f>SUMIFS('Retail_hiring plan'!I:I,'Retail_hiring plan'!$C:$C,'Retail sales manpower_#s'!$D80,'Retail_hiring plan'!$E:$E,'Retail sales manpower_#s'!$B80)</f>
        <v>0</v>
      </c>
      <c r="G80" s="4">
        <f>SUMIFS('Retail_hiring plan'!J:J,'Retail_hiring plan'!$C:$C,'Retail sales manpower_#s'!$D80,'Retail_hiring plan'!$E:$E,'Retail sales manpower_#s'!$B80)</f>
        <v>0</v>
      </c>
      <c r="H80" s="4">
        <f>SUMIFS('Retail_hiring plan'!K:K,'Retail_hiring plan'!$C:$C,'Retail sales manpower_#s'!$D80,'Retail_hiring plan'!$E:$E,'Retail sales manpower_#s'!$B80)</f>
        <v>0</v>
      </c>
      <c r="I80" s="4">
        <f>SUMIFS('Retail_hiring plan'!L:L,'Retail_hiring plan'!$C:$C,'Retail sales manpower_#s'!$D80,'Retail_hiring plan'!$E:$E,'Retail sales manpower_#s'!$B80)</f>
        <v>0</v>
      </c>
      <c r="J80" s="4">
        <f>SUMIFS('Retail_hiring plan'!M:M,'Retail_hiring plan'!$C:$C,'Retail sales manpower_#s'!$D80,'Retail_hiring plan'!$E:$E,'Retail sales manpower_#s'!$B80)</f>
        <v>0</v>
      </c>
      <c r="K80" s="4">
        <f>SUMIFS('Retail_hiring plan'!N:N,'Retail_hiring plan'!$C:$C,'Retail sales manpower_#s'!$D80,'Retail_hiring plan'!$E:$E,'Retail sales manpower_#s'!$B80)</f>
        <v>0</v>
      </c>
      <c r="L80" s="4">
        <f>SUMIFS('Retail_hiring plan'!O:O,'Retail_hiring plan'!$C:$C,'Retail sales manpower_#s'!$D80,'Retail_hiring plan'!$E:$E,'Retail sales manpower_#s'!$B80)</f>
        <v>0</v>
      </c>
      <c r="M80" s="4">
        <f>SUMIFS('Retail_hiring plan'!P:P,'Retail_hiring plan'!$C:$C,'Retail sales manpower_#s'!$D80,'Retail_hiring plan'!$E:$E,'Retail sales manpower_#s'!$B80)</f>
        <v>0</v>
      </c>
      <c r="N80" s="4">
        <f>SUMIFS('Retail_hiring plan'!Q:Q,'Retail_hiring plan'!$C:$C,'Retail sales manpower_#s'!$D80,'Retail_hiring plan'!$E:$E,'Retail sales manpower_#s'!$B80)</f>
        <v>0</v>
      </c>
      <c r="O80" s="4">
        <f>SUMIFS('Retail_hiring plan'!R:R,'Retail_hiring plan'!$C:$C,'Retail sales manpower_#s'!$D80,'Retail_hiring plan'!$E:$E,'Retail sales manpower_#s'!$B80)</f>
        <v>0</v>
      </c>
      <c r="P80" s="4">
        <f>SUMIFS('Retail_hiring plan'!S:S,'Retail_hiring plan'!$C:$C,'Retail sales manpower_#s'!$D80,'Retail_hiring plan'!$E:$E,'Retail sales manpower_#s'!$B80)</f>
        <v>0</v>
      </c>
      <c r="Q80" s="4">
        <f>SUMIFS('Retail_hiring plan'!T:T,'Retail_hiring plan'!$C:$C,'Retail sales manpower_#s'!$D80,'Retail_hiring plan'!$E:$E,'Retail sales manpower_#s'!$B80)</f>
        <v>0</v>
      </c>
    </row>
    <row r="81" spans="1:17">
      <c r="A81" s="4">
        <f t="shared" si="2"/>
        <v>78</v>
      </c>
      <c r="B81" s="8" t="s">
        <v>814</v>
      </c>
      <c r="C81" s="4" t="s">
        <v>327</v>
      </c>
      <c r="D81" s="4" t="s">
        <v>296</v>
      </c>
      <c r="E81" s="4">
        <f>SUMIFS('Retail_hiring plan'!H:H,'Retail_hiring plan'!$C:$C,'Retail sales manpower_#s'!$D81,'Retail_hiring plan'!$E:$E,'Retail sales manpower_#s'!$B81)</f>
        <v>0</v>
      </c>
      <c r="F81" s="4">
        <f>SUMIFS('Retail_hiring plan'!I:I,'Retail_hiring plan'!$C:$C,'Retail sales manpower_#s'!$D81,'Retail_hiring plan'!$E:$E,'Retail sales manpower_#s'!$B81)</f>
        <v>0</v>
      </c>
      <c r="G81" s="4">
        <f>SUMIFS('Retail_hiring plan'!J:J,'Retail_hiring plan'!$C:$C,'Retail sales manpower_#s'!$D81,'Retail_hiring plan'!$E:$E,'Retail sales manpower_#s'!$B81)</f>
        <v>0</v>
      </c>
      <c r="H81" s="4">
        <f>SUMIFS('Retail_hiring plan'!K:K,'Retail_hiring plan'!$C:$C,'Retail sales manpower_#s'!$D81,'Retail_hiring plan'!$E:$E,'Retail sales manpower_#s'!$B81)</f>
        <v>0</v>
      </c>
      <c r="I81" s="4">
        <f>SUMIFS('Retail_hiring plan'!L:L,'Retail_hiring plan'!$C:$C,'Retail sales manpower_#s'!$D81,'Retail_hiring plan'!$E:$E,'Retail sales manpower_#s'!$B81)</f>
        <v>0</v>
      </c>
      <c r="J81" s="4">
        <f>SUMIFS('Retail_hiring plan'!M:M,'Retail_hiring plan'!$C:$C,'Retail sales manpower_#s'!$D81,'Retail_hiring plan'!$E:$E,'Retail sales manpower_#s'!$B81)</f>
        <v>0</v>
      </c>
      <c r="K81" s="4">
        <f>SUMIFS('Retail_hiring plan'!N:N,'Retail_hiring plan'!$C:$C,'Retail sales manpower_#s'!$D81,'Retail_hiring plan'!$E:$E,'Retail sales manpower_#s'!$B81)</f>
        <v>0</v>
      </c>
      <c r="L81" s="4">
        <f>SUMIFS('Retail_hiring plan'!O:O,'Retail_hiring plan'!$C:$C,'Retail sales manpower_#s'!$D81,'Retail_hiring plan'!$E:$E,'Retail sales manpower_#s'!$B81)</f>
        <v>1</v>
      </c>
      <c r="M81" s="4">
        <f>SUMIFS('Retail_hiring plan'!P:P,'Retail_hiring plan'!$C:$C,'Retail sales manpower_#s'!$D81,'Retail_hiring plan'!$E:$E,'Retail sales manpower_#s'!$B81)</f>
        <v>1</v>
      </c>
      <c r="N81" s="4">
        <f>SUMIFS('Retail_hiring plan'!Q:Q,'Retail_hiring plan'!$C:$C,'Retail sales manpower_#s'!$D81,'Retail_hiring plan'!$E:$E,'Retail sales manpower_#s'!$B81)</f>
        <v>1</v>
      </c>
      <c r="O81" s="4">
        <f>SUMIFS('Retail_hiring plan'!R:R,'Retail_hiring plan'!$C:$C,'Retail sales manpower_#s'!$D81,'Retail_hiring plan'!$E:$E,'Retail sales manpower_#s'!$B81)</f>
        <v>1</v>
      </c>
      <c r="P81" s="4">
        <f>SUMIFS('Retail_hiring plan'!S:S,'Retail_hiring plan'!$C:$C,'Retail sales manpower_#s'!$D81,'Retail_hiring plan'!$E:$E,'Retail sales manpower_#s'!$B81)</f>
        <v>1</v>
      </c>
      <c r="Q81" s="4">
        <f>SUMIFS('Retail_hiring plan'!T:T,'Retail_hiring plan'!$C:$C,'Retail sales manpower_#s'!$D81,'Retail_hiring plan'!$E:$E,'Retail sales manpower_#s'!$B81)</f>
        <v>1</v>
      </c>
    </row>
    <row r="82" spans="1:17">
      <c r="A82" s="4">
        <f t="shared" si="2"/>
        <v>79</v>
      </c>
      <c r="B82" s="8" t="s">
        <v>809</v>
      </c>
      <c r="C82" s="4" t="s">
        <v>327</v>
      </c>
      <c r="D82" s="4" t="s">
        <v>299</v>
      </c>
      <c r="E82" s="4">
        <f>SUMIFS('Retail_hiring plan'!H:H,'Retail_hiring plan'!$C:$C,'Retail sales manpower_#s'!$D82,'Retail_hiring plan'!$E:$E,'Retail sales manpower_#s'!$B82)</f>
        <v>2</v>
      </c>
      <c r="F82" s="4">
        <f>SUMIFS('Retail_hiring plan'!I:I,'Retail_hiring plan'!$C:$C,'Retail sales manpower_#s'!$D82,'Retail_hiring plan'!$E:$E,'Retail sales manpower_#s'!$B82)</f>
        <v>2</v>
      </c>
      <c r="G82" s="4">
        <f>SUMIFS('Retail_hiring plan'!J:J,'Retail_hiring plan'!$C:$C,'Retail sales manpower_#s'!$D82,'Retail_hiring plan'!$E:$E,'Retail sales manpower_#s'!$B82)</f>
        <v>2</v>
      </c>
      <c r="H82" s="4">
        <f>SUMIFS('Retail_hiring plan'!K:K,'Retail_hiring plan'!$C:$C,'Retail sales manpower_#s'!$D82,'Retail_hiring plan'!$E:$E,'Retail sales manpower_#s'!$B82)</f>
        <v>2</v>
      </c>
      <c r="I82" s="4">
        <f>SUMIFS('Retail_hiring plan'!L:L,'Retail_hiring plan'!$C:$C,'Retail sales manpower_#s'!$D82,'Retail_hiring plan'!$E:$E,'Retail sales manpower_#s'!$B82)</f>
        <v>2</v>
      </c>
      <c r="J82" s="4">
        <f>SUMIFS('Retail_hiring plan'!M:M,'Retail_hiring plan'!$C:$C,'Retail sales manpower_#s'!$D82,'Retail_hiring plan'!$E:$E,'Retail sales manpower_#s'!$B82)</f>
        <v>2</v>
      </c>
      <c r="K82" s="4">
        <f>SUMIFS('Retail_hiring plan'!N:N,'Retail_hiring plan'!$C:$C,'Retail sales manpower_#s'!$D82,'Retail_hiring plan'!$E:$E,'Retail sales manpower_#s'!$B82)</f>
        <v>2</v>
      </c>
      <c r="L82" s="4">
        <f>SUMIFS('Retail_hiring plan'!O:O,'Retail_hiring plan'!$C:$C,'Retail sales manpower_#s'!$D82,'Retail_hiring plan'!$E:$E,'Retail sales manpower_#s'!$B82)</f>
        <v>2</v>
      </c>
      <c r="M82" s="4">
        <f>SUMIFS('Retail_hiring plan'!P:P,'Retail_hiring plan'!$C:$C,'Retail sales manpower_#s'!$D82,'Retail_hiring plan'!$E:$E,'Retail sales manpower_#s'!$B82)</f>
        <v>2</v>
      </c>
      <c r="N82" s="4">
        <f>SUMIFS('Retail_hiring plan'!Q:Q,'Retail_hiring plan'!$C:$C,'Retail sales manpower_#s'!$D82,'Retail_hiring plan'!$E:$E,'Retail sales manpower_#s'!$B82)</f>
        <v>2</v>
      </c>
      <c r="O82" s="4">
        <f>SUMIFS('Retail_hiring plan'!R:R,'Retail_hiring plan'!$C:$C,'Retail sales manpower_#s'!$D82,'Retail_hiring plan'!$E:$E,'Retail sales manpower_#s'!$B82)</f>
        <v>2</v>
      </c>
      <c r="P82" s="4">
        <f>SUMIFS('Retail_hiring plan'!S:S,'Retail_hiring plan'!$C:$C,'Retail sales manpower_#s'!$D82,'Retail_hiring plan'!$E:$E,'Retail sales manpower_#s'!$B82)</f>
        <v>2</v>
      </c>
      <c r="Q82" s="4">
        <f>SUMIFS('Retail_hiring plan'!T:T,'Retail_hiring plan'!$C:$C,'Retail sales manpower_#s'!$D82,'Retail_hiring plan'!$E:$E,'Retail sales manpower_#s'!$B82)</f>
        <v>2</v>
      </c>
    </row>
    <row r="83" spans="1:17">
      <c r="A83" s="4">
        <f t="shared" si="2"/>
        <v>80</v>
      </c>
      <c r="B83" s="8" t="s">
        <v>810</v>
      </c>
      <c r="C83" s="4" t="s">
        <v>327</v>
      </c>
      <c r="D83" s="4" t="s">
        <v>299</v>
      </c>
      <c r="E83" s="4">
        <f>SUMIFS('Retail_hiring plan'!H:H,'Retail_hiring plan'!$C:$C,'Retail sales manpower_#s'!$D83,'Retail_hiring plan'!$E:$E,'Retail sales manpower_#s'!$B83)</f>
        <v>3</v>
      </c>
      <c r="F83" s="4">
        <f>SUMIFS('Retail_hiring plan'!I:I,'Retail_hiring plan'!$C:$C,'Retail sales manpower_#s'!$D83,'Retail_hiring plan'!$E:$E,'Retail sales manpower_#s'!$B83)</f>
        <v>4</v>
      </c>
      <c r="G83" s="4">
        <f>SUMIFS('Retail_hiring plan'!J:J,'Retail_hiring plan'!$C:$C,'Retail sales manpower_#s'!$D83,'Retail_hiring plan'!$E:$E,'Retail sales manpower_#s'!$B83)</f>
        <v>4</v>
      </c>
      <c r="H83" s="4">
        <f>SUMIFS('Retail_hiring plan'!K:K,'Retail_hiring plan'!$C:$C,'Retail sales manpower_#s'!$D83,'Retail_hiring plan'!$E:$E,'Retail sales manpower_#s'!$B83)</f>
        <v>4</v>
      </c>
      <c r="I83" s="4">
        <f>SUMIFS('Retail_hiring plan'!L:L,'Retail_hiring plan'!$C:$C,'Retail sales manpower_#s'!$D83,'Retail_hiring plan'!$E:$E,'Retail sales manpower_#s'!$B83)</f>
        <v>4</v>
      </c>
      <c r="J83" s="4">
        <f>SUMIFS('Retail_hiring plan'!M:M,'Retail_hiring plan'!$C:$C,'Retail sales manpower_#s'!$D83,'Retail_hiring plan'!$E:$E,'Retail sales manpower_#s'!$B83)</f>
        <v>4</v>
      </c>
      <c r="K83" s="4">
        <f>SUMIFS('Retail_hiring plan'!N:N,'Retail_hiring plan'!$C:$C,'Retail sales manpower_#s'!$D83,'Retail_hiring plan'!$E:$E,'Retail sales manpower_#s'!$B83)</f>
        <v>4</v>
      </c>
      <c r="L83" s="4">
        <f>SUMIFS('Retail_hiring plan'!O:O,'Retail_hiring plan'!$C:$C,'Retail sales manpower_#s'!$D83,'Retail_hiring plan'!$E:$E,'Retail sales manpower_#s'!$B83)</f>
        <v>4</v>
      </c>
      <c r="M83" s="4">
        <f>SUMIFS('Retail_hiring plan'!P:P,'Retail_hiring plan'!$C:$C,'Retail sales manpower_#s'!$D83,'Retail_hiring plan'!$E:$E,'Retail sales manpower_#s'!$B83)</f>
        <v>4</v>
      </c>
      <c r="N83" s="4">
        <f>SUMIFS('Retail_hiring plan'!Q:Q,'Retail_hiring plan'!$C:$C,'Retail sales manpower_#s'!$D83,'Retail_hiring plan'!$E:$E,'Retail sales manpower_#s'!$B83)</f>
        <v>4</v>
      </c>
      <c r="O83" s="4">
        <f>SUMIFS('Retail_hiring plan'!R:R,'Retail_hiring plan'!$C:$C,'Retail sales manpower_#s'!$D83,'Retail_hiring plan'!$E:$E,'Retail sales manpower_#s'!$B83)</f>
        <v>4</v>
      </c>
      <c r="P83" s="4">
        <f>SUMIFS('Retail_hiring plan'!S:S,'Retail_hiring plan'!$C:$C,'Retail sales manpower_#s'!$D83,'Retail_hiring plan'!$E:$E,'Retail sales manpower_#s'!$B83)</f>
        <v>4</v>
      </c>
      <c r="Q83" s="4">
        <f>SUMIFS('Retail_hiring plan'!T:T,'Retail_hiring plan'!$C:$C,'Retail sales manpower_#s'!$D83,'Retail_hiring plan'!$E:$E,'Retail sales manpower_#s'!$B83)</f>
        <v>4</v>
      </c>
    </row>
    <row r="84" spans="1:17">
      <c r="A84" s="4">
        <f t="shared" si="2"/>
        <v>81</v>
      </c>
      <c r="B84" s="8" t="s">
        <v>811</v>
      </c>
      <c r="C84" s="4" t="s">
        <v>327</v>
      </c>
      <c r="D84" s="4" t="s">
        <v>299</v>
      </c>
      <c r="E84" s="4">
        <f>SUMIFS('Retail_hiring plan'!H:H,'Retail_hiring plan'!$C:$C,'Retail sales manpower_#s'!$D84,'Retail_hiring plan'!$E:$E,'Retail sales manpower_#s'!$B84)</f>
        <v>0</v>
      </c>
      <c r="F84" s="4">
        <f>SUMIFS('Retail_hiring plan'!I:I,'Retail_hiring plan'!$C:$C,'Retail sales manpower_#s'!$D84,'Retail_hiring plan'!$E:$E,'Retail sales manpower_#s'!$B84)</f>
        <v>0</v>
      </c>
      <c r="G84" s="4">
        <f>SUMIFS('Retail_hiring plan'!J:J,'Retail_hiring plan'!$C:$C,'Retail sales manpower_#s'!$D84,'Retail_hiring plan'!$E:$E,'Retail sales manpower_#s'!$B84)</f>
        <v>0</v>
      </c>
      <c r="H84" s="4">
        <f>SUMIFS('Retail_hiring plan'!K:K,'Retail_hiring plan'!$C:$C,'Retail sales manpower_#s'!$D84,'Retail_hiring plan'!$E:$E,'Retail sales manpower_#s'!$B84)</f>
        <v>0</v>
      </c>
      <c r="I84" s="4">
        <f>SUMIFS('Retail_hiring plan'!L:L,'Retail_hiring plan'!$C:$C,'Retail sales manpower_#s'!$D84,'Retail_hiring plan'!$E:$E,'Retail sales manpower_#s'!$B84)</f>
        <v>0</v>
      </c>
      <c r="J84" s="4">
        <f>SUMIFS('Retail_hiring plan'!M:M,'Retail_hiring plan'!$C:$C,'Retail sales manpower_#s'!$D84,'Retail_hiring plan'!$E:$E,'Retail sales manpower_#s'!$B84)</f>
        <v>0</v>
      </c>
      <c r="K84" s="4">
        <f>SUMIFS('Retail_hiring plan'!N:N,'Retail_hiring plan'!$C:$C,'Retail sales manpower_#s'!$D84,'Retail_hiring plan'!$E:$E,'Retail sales manpower_#s'!$B84)</f>
        <v>0</v>
      </c>
      <c r="L84" s="4">
        <f>SUMIFS('Retail_hiring plan'!O:O,'Retail_hiring plan'!$C:$C,'Retail sales manpower_#s'!$D84,'Retail_hiring plan'!$E:$E,'Retail sales manpower_#s'!$B84)</f>
        <v>0</v>
      </c>
      <c r="M84" s="4">
        <f>SUMIFS('Retail_hiring plan'!P:P,'Retail_hiring plan'!$C:$C,'Retail sales manpower_#s'!$D84,'Retail_hiring plan'!$E:$E,'Retail sales manpower_#s'!$B84)</f>
        <v>0</v>
      </c>
      <c r="N84" s="4">
        <f>SUMIFS('Retail_hiring plan'!Q:Q,'Retail_hiring plan'!$C:$C,'Retail sales manpower_#s'!$D84,'Retail_hiring plan'!$E:$E,'Retail sales manpower_#s'!$B84)</f>
        <v>0</v>
      </c>
      <c r="O84" s="4">
        <f>SUMIFS('Retail_hiring plan'!R:R,'Retail_hiring plan'!$C:$C,'Retail sales manpower_#s'!$D84,'Retail_hiring plan'!$E:$E,'Retail sales manpower_#s'!$B84)</f>
        <v>0</v>
      </c>
      <c r="P84" s="4">
        <f>SUMIFS('Retail_hiring plan'!S:S,'Retail_hiring plan'!$C:$C,'Retail sales manpower_#s'!$D84,'Retail_hiring plan'!$E:$E,'Retail sales manpower_#s'!$B84)</f>
        <v>0</v>
      </c>
      <c r="Q84" s="4">
        <f>SUMIFS('Retail_hiring plan'!T:T,'Retail_hiring plan'!$C:$C,'Retail sales manpower_#s'!$D84,'Retail_hiring plan'!$E:$E,'Retail sales manpower_#s'!$B84)</f>
        <v>0</v>
      </c>
    </row>
    <row r="85" spans="1:17">
      <c r="A85" s="4">
        <f t="shared" si="2"/>
        <v>82</v>
      </c>
      <c r="B85" s="8" t="s">
        <v>812</v>
      </c>
      <c r="C85" s="4" t="s">
        <v>327</v>
      </c>
      <c r="D85" s="4" t="s">
        <v>299</v>
      </c>
      <c r="E85" s="4">
        <f>SUMIFS('Retail_hiring plan'!H:H,'Retail_hiring plan'!$C:$C,'Retail sales manpower_#s'!$D85,'Retail_hiring plan'!$E:$E,'Retail sales manpower_#s'!$B85)</f>
        <v>1</v>
      </c>
      <c r="F85" s="4">
        <f>SUMIFS('Retail_hiring plan'!I:I,'Retail_hiring plan'!$C:$C,'Retail sales manpower_#s'!$D85,'Retail_hiring plan'!$E:$E,'Retail sales manpower_#s'!$B85)</f>
        <v>1</v>
      </c>
      <c r="G85" s="4">
        <f>SUMIFS('Retail_hiring plan'!J:J,'Retail_hiring plan'!$C:$C,'Retail sales manpower_#s'!$D85,'Retail_hiring plan'!$E:$E,'Retail sales manpower_#s'!$B85)</f>
        <v>1</v>
      </c>
      <c r="H85" s="4">
        <f>SUMIFS('Retail_hiring plan'!K:K,'Retail_hiring plan'!$C:$C,'Retail sales manpower_#s'!$D85,'Retail_hiring plan'!$E:$E,'Retail sales manpower_#s'!$B85)</f>
        <v>1</v>
      </c>
      <c r="I85" s="4">
        <f>SUMIFS('Retail_hiring plan'!L:L,'Retail_hiring plan'!$C:$C,'Retail sales manpower_#s'!$D85,'Retail_hiring plan'!$E:$E,'Retail sales manpower_#s'!$B85)</f>
        <v>1</v>
      </c>
      <c r="J85" s="4">
        <f>SUMIFS('Retail_hiring plan'!M:M,'Retail_hiring plan'!$C:$C,'Retail sales manpower_#s'!$D85,'Retail_hiring plan'!$E:$E,'Retail sales manpower_#s'!$B85)</f>
        <v>1</v>
      </c>
      <c r="K85" s="4">
        <f>SUMIFS('Retail_hiring plan'!N:N,'Retail_hiring plan'!$C:$C,'Retail sales manpower_#s'!$D85,'Retail_hiring plan'!$E:$E,'Retail sales manpower_#s'!$B85)</f>
        <v>1</v>
      </c>
      <c r="L85" s="4">
        <f>SUMIFS('Retail_hiring plan'!O:O,'Retail_hiring plan'!$C:$C,'Retail sales manpower_#s'!$D85,'Retail_hiring plan'!$E:$E,'Retail sales manpower_#s'!$B85)</f>
        <v>1</v>
      </c>
      <c r="M85" s="4">
        <f>SUMIFS('Retail_hiring plan'!P:P,'Retail_hiring plan'!$C:$C,'Retail sales manpower_#s'!$D85,'Retail_hiring plan'!$E:$E,'Retail sales manpower_#s'!$B85)</f>
        <v>1</v>
      </c>
      <c r="N85" s="4">
        <f>SUMIFS('Retail_hiring plan'!Q:Q,'Retail_hiring plan'!$C:$C,'Retail sales manpower_#s'!$D85,'Retail_hiring plan'!$E:$E,'Retail sales manpower_#s'!$B85)</f>
        <v>1</v>
      </c>
      <c r="O85" s="4">
        <f>SUMIFS('Retail_hiring plan'!R:R,'Retail_hiring plan'!$C:$C,'Retail sales manpower_#s'!$D85,'Retail_hiring plan'!$E:$E,'Retail sales manpower_#s'!$B85)</f>
        <v>1</v>
      </c>
      <c r="P85" s="4">
        <f>SUMIFS('Retail_hiring plan'!S:S,'Retail_hiring plan'!$C:$C,'Retail sales manpower_#s'!$D85,'Retail_hiring plan'!$E:$E,'Retail sales manpower_#s'!$B85)</f>
        <v>1</v>
      </c>
      <c r="Q85" s="4">
        <f>SUMIFS('Retail_hiring plan'!T:T,'Retail_hiring plan'!$C:$C,'Retail sales manpower_#s'!$D85,'Retail_hiring plan'!$E:$E,'Retail sales manpower_#s'!$B85)</f>
        <v>1</v>
      </c>
    </row>
    <row r="86" spans="1:17">
      <c r="A86" s="4">
        <f t="shared" si="2"/>
        <v>83</v>
      </c>
      <c r="B86" s="8" t="s">
        <v>813</v>
      </c>
      <c r="C86" s="4" t="s">
        <v>327</v>
      </c>
      <c r="D86" s="4" t="s">
        <v>299</v>
      </c>
      <c r="E86" s="4">
        <f>SUMIFS('Retail_hiring plan'!H:H,'Retail_hiring plan'!$C:$C,'Retail sales manpower_#s'!$D86,'Retail_hiring plan'!$E:$E,'Retail sales manpower_#s'!$B86)</f>
        <v>0</v>
      </c>
      <c r="F86" s="4">
        <f>SUMIFS('Retail_hiring plan'!I:I,'Retail_hiring plan'!$C:$C,'Retail sales manpower_#s'!$D86,'Retail_hiring plan'!$E:$E,'Retail sales manpower_#s'!$B86)</f>
        <v>0</v>
      </c>
      <c r="G86" s="4">
        <f>SUMIFS('Retail_hiring plan'!J:J,'Retail_hiring plan'!$C:$C,'Retail sales manpower_#s'!$D86,'Retail_hiring plan'!$E:$E,'Retail sales manpower_#s'!$B86)</f>
        <v>0</v>
      </c>
      <c r="H86" s="4">
        <f>SUMIFS('Retail_hiring plan'!K:K,'Retail_hiring plan'!$C:$C,'Retail sales manpower_#s'!$D86,'Retail_hiring plan'!$E:$E,'Retail sales manpower_#s'!$B86)</f>
        <v>0</v>
      </c>
      <c r="I86" s="4">
        <f>SUMIFS('Retail_hiring plan'!L:L,'Retail_hiring plan'!$C:$C,'Retail sales manpower_#s'!$D86,'Retail_hiring plan'!$E:$E,'Retail sales manpower_#s'!$B86)</f>
        <v>0</v>
      </c>
      <c r="J86" s="4">
        <f>SUMIFS('Retail_hiring plan'!M:M,'Retail_hiring plan'!$C:$C,'Retail sales manpower_#s'!$D86,'Retail_hiring plan'!$E:$E,'Retail sales manpower_#s'!$B86)</f>
        <v>0</v>
      </c>
      <c r="K86" s="4">
        <f>SUMIFS('Retail_hiring plan'!N:N,'Retail_hiring plan'!$C:$C,'Retail sales manpower_#s'!$D86,'Retail_hiring plan'!$E:$E,'Retail sales manpower_#s'!$B86)</f>
        <v>0</v>
      </c>
      <c r="L86" s="4">
        <f>SUMIFS('Retail_hiring plan'!O:O,'Retail_hiring plan'!$C:$C,'Retail sales manpower_#s'!$D86,'Retail_hiring plan'!$E:$E,'Retail sales manpower_#s'!$B86)</f>
        <v>0</v>
      </c>
      <c r="M86" s="4">
        <f>SUMIFS('Retail_hiring plan'!P:P,'Retail_hiring plan'!$C:$C,'Retail sales manpower_#s'!$D86,'Retail_hiring plan'!$E:$E,'Retail sales manpower_#s'!$B86)</f>
        <v>4</v>
      </c>
      <c r="N86" s="4">
        <f>SUMIFS('Retail_hiring plan'!Q:Q,'Retail_hiring plan'!$C:$C,'Retail sales manpower_#s'!$D86,'Retail_hiring plan'!$E:$E,'Retail sales manpower_#s'!$B86)</f>
        <v>5</v>
      </c>
      <c r="O86" s="4">
        <f>SUMIFS('Retail_hiring plan'!R:R,'Retail_hiring plan'!$C:$C,'Retail sales manpower_#s'!$D86,'Retail_hiring plan'!$E:$E,'Retail sales manpower_#s'!$B86)</f>
        <v>6</v>
      </c>
      <c r="P86" s="4">
        <f>SUMIFS('Retail_hiring plan'!S:S,'Retail_hiring plan'!$C:$C,'Retail sales manpower_#s'!$D86,'Retail_hiring plan'!$E:$E,'Retail sales manpower_#s'!$B86)</f>
        <v>6</v>
      </c>
      <c r="Q86" s="4">
        <f>SUMIFS('Retail_hiring plan'!T:T,'Retail_hiring plan'!$C:$C,'Retail sales manpower_#s'!$D86,'Retail_hiring plan'!$E:$E,'Retail sales manpower_#s'!$B86)</f>
        <v>6</v>
      </c>
    </row>
    <row r="87" spans="1:17">
      <c r="A87" s="4">
        <f t="shared" si="2"/>
        <v>84</v>
      </c>
      <c r="B87" s="8" t="s">
        <v>814</v>
      </c>
      <c r="C87" s="4" t="s">
        <v>327</v>
      </c>
      <c r="D87" s="4" t="s">
        <v>299</v>
      </c>
      <c r="E87" s="4">
        <f>SUMIFS('Retail_hiring plan'!H:H,'Retail_hiring plan'!$C:$C,'Retail sales manpower_#s'!$D87,'Retail_hiring plan'!$E:$E,'Retail sales manpower_#s'!$B87)</f>
        <v>1</v>
      </c>
      <c r="F87" s="4">
        <f>SUMIFS('Retail_hiring plan'!I:I,'Retail_hiring plan'!$C:$C,'Retail sales manpower_#s'!$D87,'Retail_hiring plan'!$E:$E,'Retail sales manpower_#s'!$B87)</f>
        <v>1</v>
      </c>
      <c r="G87" s="4">
        <f>SUMIFS('Retail_hiring plan'!J:J,'Retail_hiring plan'!$C:$C,'Retail sales manpower_#s'!$D87,'Retail_hiring plan'!$E:$E,'Retail sales manpower_#s'!$B87)</f>
        <v>2</v>
      </c>
      <c r="H87" s="4">
        <f>SUMIFS('Retail_hiring plan'!K:K,'Retail_hiring plan'!$C:$C,'Retail sales manpower_#s'!$D87,'Retail_hiring plan'!$E:$E,'Retail sales manpower_#s'!$B87)</f>
        <v>2</v>
      </c>
      <c r="I87" s="4">
        <f>SUMIFS('Retail_hiring plan'!L:L,'Retail_hiring plan'!$C:$C,'Retail sales manpower_#s'!$D87,'Retail_hiring plan'!$E:$E,'Retail sales manpower_#s'!$B87)</f>
        <v>2</v>
      </c>
      <c r="J87" s="4">
        <f>SUMIFS('Retail_hiring plan'!M:M,'Retail_hiring plan'!$C:$C,'Retail sales manpower_#s'!$D87,'Retail_hiring plan'!$E:$E,'Retail sales manpower_#s'!$B87)</f>
        <v>2</v>
      </c>
      <c r="K87" s="4">
        <f>SUMIFS('Retail_hiring plan'!N:N,'Retail_hiring plan'!$C:$C,'Retail sales manpower_#s'!$D87,'Retail_hiring plan'!$E:$E,'Retail sales manpower_#s'!$B87)</f>
        <v>2</v>
      </c>
      <c r="L87" s="4">
        <f>SUMIFS('Retail_hiring plan'!O:O,'Retail_hiring plan'!$C:$C,'Retail sales manpower_#s'!$D87,'Retail_hiring plan'!$E:$E,'Retail sales manpower_#s'!$B87)</f>
        <v>2</v>
      </c>
      <c r="M87" s="4">
        <f>SUMIFS('Retail_hiring plan'!P:P,'Retail_hiring plan'!$C:$C,'Retail sales manpower_#s'!$D87,'Retail_hiring plan'!$E:$E,'Retail sales manpower_#s'!$B87)</f>
        <v>2</v>
      </c>
      <c r="N87" s="4">
        <f>SUMIFS('Retail_hiring plan'!Q:Q,'Retail_hiring plan'!$C:$C,'Retail sales manpower_#s'!$D87,'Retail_hiring plan'!$E:$E,'Retail sales manpower_#s'!$B87)</f>
        <v>2</v>
      </c>
      <c r="O87" s="4">
        <f>SUMIFS('Retail_hiring plan'!R:R,'Retail_hiring plan'!$C:$C,'Retail sales manpower_#s'!$D87,'Retail_hiring plan'!$E:$E,'Retail sales manpower_#s'!$B87)</f>
        <v>2</v>
      </c>
      <c r="P87" s="4">
        <f>SUMIFS('Retail_hiring plan'!S:S,'Retail_hiring plan'!$C:$C,'Retail sales manpower_#s'!$D87,'Retail_hiring plan'!$E:$E,'Retail sales manpower_#s'!$B87)</f>
        <v>2</v>
      </c>
      <c r="Q87" s="4">
        <f>SUMIFS('Retail_hiring plan'!T:T,'Retail_hiring plan'!$C:$C,'Retail sales manpower_#s'!$D87,'Retail_hiring plan'!$E:$E,'Retail sales manpower_#s'!$B87)</f>
        <v>2</v>
      </c>
    </row>
    <row r="88" spans="1:17">
      <c r="A88" s="4">
        <f t="shared" si="2"/>
        <v>85</v>
      </c>
      <c r="B88" s="8" t="s">
        <v>809</v>
      </c>
      <c r="C88" s="4" t="s">
        <v>327</v>
      </c>
      <c r="D88" s="4" t="s">
        <v>298</v>
      </c>
      <c r="E88" s="4">
        <f>SUMIFS('Retail_hiring plan'!H:H,'Retail_hiring plan'!$C:$C,'Retail sales manpower_#s'!$D88,'Retail_hiring plan'!$E:$E,'Retail sales manpower_#s'!$B88)</f>
        <v>1</v>
      </c>
      <c r="F88" s="4">
        <f>SUMIFS('Retail_hiring plan'!I:I,'Retail_hiring plan'!$C:$C,'Retail sales manpower_#s'!$D88,'Retail_hiring plan'!$E:$E,'Retail sales manpower_#s'!$B88)</f>
        <v>2</v>
      </c>
      <c r="G88" s="4">
        <f>SUMIFS('Retail_hiring plan'!J:J,'Retail_hiring plan'!$C:$C,'Retail sales manpower_#s'!$D88,'Retail_hiring plan'!$E:$E,'Retail sales manpower_#s'!$B88)</f>
        <v>2</v>
      </c>
      <c r="H88" s="4">
        <f>SUMIFS('Retail_hiring plan'!K:K,'Retail_hiring plan'!$C:$C,'Retail sales manpower_#s'!$D88,'Retail_hiring plan'!$E:$E,'Retail sales manpower_#s'!$B88)</f>
        <v>3</v>
      </c>
      <c r="I88" s="4">
        <f>SUMIFS('Retail_hiring plan'!L:L,'Retail_hiring plan'!$C:$C,'Retail sales manpower_#s'!$D88,'Retail_hiring plan'!$E:$E,'Retail sales manpower_#s'!$B88)</f>
        <v>3</v>
      </c>
      <c r="J88" s="4">
        <f>SUMIFS('Retail_hiring plan'!M:M,'Retail_hiring plan'!$C:$C,'Retail sales manpower_#s'!$D88,'Retail_hiring plan'!$E:$E,'Retail sales manpower_#s'!$B88)</f>
        <v>3</v>
      </c>
      <c r="K88" s="4">
        <f>SUMIFS('Retail_hiring plan'!N:N,'Retail_hiring plan'!$C:$C,'Retail sales manpower_#s'!$D88,'Retail_hiring plan'!$E:$E,'Retail sales manpower_#s'!$B88)</f>
        <v>3</v>
      </c>
      <c r="L88" s="4">
        <f>SUMIFS('Retail_hiring plan'!O:O,'Retail_hiring plan'!$C:$C,'Retail sales manpower_#s'!$D88,'Retail_hiring plan'!$E:$E,'Retail sales manpower_#s'!$B88)</f>
        <v>3</v>
      </c>
      <c r="M88" s="4">
        <f>SUMIFS('Retail_hiring plan'!P:P,'Retail_hiring plan'!$C:$C,'Retail sales manpower_#s'!$D88,'Retail_hiring plan'!$E:$E,'Retail sales manpower_#s'!$B88)</f>
        <v>3</v>
      </c>
      <c r="N88" s="4">
        <f>SUMIFS('Retail_hiring plan'!Q:Q,'Retail_hiring plan'!$C:$C,'Retail sales manpower_#s'!$D88,'Retail_hiring plan'!$E:$E,'Retail sales manpower_#s'!$B88)</f>
        <v>3</v>
      </c>
      <c r="O88" s="4">
        <f>SUMIFS('Retail_hiring plan'!R:R,'Retail_hiring plan'!$C:$C,'Retail sales manpower_#s'!$D88,'Retail_hiring plan'!$E:$E,'Retail sales manpower_#s'!$B88)</f>
        <v>3</v>
      </c>
      <c r="P88" s="4">
        <f>SUMIFS('Retail_hiring plan'!S:S,'Retail_hiring plan'!$C:$C,'Retail sales manpower_#s'!$D88,'Retail_hiring plan'!$E:$E,'Retail sales manpower_#s'!$B88)</f>
        <v>3</v>
      </c>
      <c r="Q88" s="4">
        <f>SUMIFS('Retail_hiring plan'!T:T,'Retail_hiring plan'!$C:$C,'Retail sales manpower_#s'!$D88,'Retail_hiring plan'!$E:$E,'Retail sales manpower_#s'!$B88)</f>
        <v>3</v>
      </c>
    </row>
    <row r="89" spans="1:17">
      <c r="A89" s="4">
        <f t="shared" si="2"/>
        <v>86</v>
      </c>
      <c r="B89" s="8" t="s">
        <v>810</v>
      </c>
      <c r="C89" s="4" t="s">
        <v>327</v>
      </c>
      <c r="D89" s="4" t="s">
        <v>298</v>
      </c>
      <c r="E89" s="4">
        <f>SUMIFS('Retail_hiring plan'!H:H,'Retail_hiring plan'!$C:$C,'Retail sales manpower_#s'!$D89,'Retail_hiring plan'!$E:$E,'Retail sales manpower_#s'!$B89)</f>
        <v>1</v>
      </c>
      <c r="F89" s="4">
        <f>SUMIFS('Retail_hiring plan'!I:I,'Retail_hiring plan'!$C:$C,'Retail sales manpower_#s'!$D89,'Retail_hiring plan'!$E:$E,'Retail sales manpower_#s'!$B89)</f>
        <v>1</v>
      </c>
      <c r="G89" s="4">
        <f>SUMIFS('Retail_hiring plan'!J:J,'Retail_hiring plan'!$C:$C,'Retail sales manpower_#s'!$D89,'Retail_hiring plan'!$E:$E,'Retail sales manpower_#s'!$B89)</f>
        <v>1</v>
      </c>
      <c r="H89" s="4">
        <f>SUMIFS('Retail_hiring plan'!K:K,'Retail_hiring plan'!$C:$C,'Retail sales manpower_#s'!$D89,'Retail_hiring plan'!$E:$E,'Retail sales manpower_#s'!$B89)</f>
        <v>1</v>
      </c>
      <c r="I89" s="4">
        <f>SUMIFS('Retail_hiring plan'!L:L,'Retail_hiring plan'!$C:$C,'Retail sales manpower_#s'!$D89,'Retail_hiring plan'!$E:$E,'Retail sales manpower_#s'!$B89)</f>
        <v>2</v>
      </c>
      <c r="J89" s="4">
        <f>SUMIFS('Retail_hiring plan'!M:M,'Retail_hiring plan'!$C:$C,'Retail sales manpower_#s'!$D89,'Retail_hiring plan'!$E:$E,'Retail sales manpower_#s'!$B89)</f>
        <v>3</v>
      </c>
      <c r="K89" s="4">
        <f>SUMIFS('Retail_hiring plan'!N:N,'Retail_hiring plan'!$C:$C,'Retail sales manpower_#s'!$D89,'Retail_hiring plan'!$E:$E,'Retail sales manpower_#s'!$B89)</f>
        <v>3</v>
      </c>
      <c r="L89" s="4">
        <f>SUMIFS('Retail_hiring plan'!O:O,'Retail_hiring plan'!$C:$C,'Retail sales manpower_#s'!$D89,'Retail_hiring plan'!$E:$E,'Retail sales manpower_#s'!$B89)</f>
        <v>3</v>
      </c>
      <c r="M89" s="4">
        <f>SUMIFS('Retail_hiring plan'!P:P,'Retail_hiring plan'!$C:$C,'Retail sales manpower_#s'!$D89,'Retail_hiring plan'!$E:$E,'Retail sales manpower_#s'!$B89)</f>
        <v>3</v>
      </c>
      <c r="N89" s="4">
        <f>SUMIFS('Retail_hiring plan'!Q:Q,'Retail_hiring plan'!$C:$C,'Retail sales manpower_#s'!$D89,'Retail_hiring plan'!$E:$E,'Retail sales manpower_#s'!$B89)</f>
        <v>3</v>
      </c>
      <c r="O89" s="4">
        <f>SUMIFS('Retail_hiring plan'!R:R,'Retail_hiring plan'!$C:$C,'Retail sales manpower_#s'!$D89,'Retail_hiring plan'!$E:$E,'Retail sales manpower_#s'!$B89)</f>
        <v>3</v>
      </c>
      <c r="P89" s="4">
        <f>SUMIFS('Retail_hiring plan'!S:S,'Retail_hiring plan'!$C:$C,'Retail sales manpower_#s'!$D89,'Retail_hiring plan'!$E:$E,'Retail sales manpower_#s'!$B89)</f>
        <v>3</v>
      </c>
      <c r="Q89" s="4">
        <f>SUMIFS('Retail_hiring plan'!T:T,'Retail_hiring plan'!$C:$C,'Retail sales manpower_#s'!$D89,'Retail_hiring plan'!$E:$E,'Retail sales manpower_#s'!$B89)</f>
        <v>3</v>
      </c>
    </row>
    <row r="90" spans="1:17">
      <c r="A90" s="4">
        <f t="shared" si="2"/>
        <v>87</v>
      </c>
      <c r="B90" s="8" t="s">
        <v>811</v>
      </c>
      <c r="C90" s="4" t="s">
        <v>327</v>
      </c>
      <c r="D90" s="4" t="s">
        <v>298</v>
      </c>
      <c r="E90" s="4">
        <f>SUMIFS('Retail_hiring plan'!H:H,'Retail_hiring plan'!$C:$C,'Retail sales manpower_#s'!$D90,'Retail_hiring plan'!$E:$E,'Retail sales manpower_#s'!$B90)</f>
        <v>0</v>
      </c>
      <c r="F90" s="4">
        <f>SUMIFS('Retail_hiring plan'!I:I,'Retail_hiring plan'!$C:$C,'Retail sales manpower_#s'!$D90,'Retail_hiring plan'!$E:$E,'Retail sales manpower_#s'!$B90)</f>
        <v>0</v>
      </c>
      <c r="G90" s="4">
        <f>SUMIFS('Retail_hiring plan'!J:J,'Retail_hiring plan'!$C:$C,'Retail sales manpower_#s'!$D90,'Retail_hiring plan'!$E:$E,'Retail sales manpower_#s'!$B90)</f>
        <v>0</v>
      </c>
      <c r="H90" s="4">
        <f>SUMIFS('Retail_hiring plan'!K:K,'Retail_hiring plan'!$C:$C,'Retail sales manpower_#s'!$D90,'Retail_hiring plan'!$E:$E,'Retail sales manpower_#s'!$B90)</f>
        <v>0</v>
      </c>
      <c r="I90" s="4">
        <f>SUMIFS('Retail_hiring plan'!L:L,'Retail_hiring plan'!$C:$C,'Retail sales manpower_#s'!$D90,'Retail_hiring plan'!$E:$E,'Retail sales manpower_#s'!$B90)</f>
        <v>0</v>
      </c>
      <c r="J90" s="4">
        <f>SUMIFS('Retail_hiring plan'!M:M,'Retail_hiring plan'!$C:$C,'Retail sales manpower_#s'!$D90,'Retail_hiring plan'!$E:$E,'Retail sales manpower_#s'!$B90)</f>
        <v>0</v>
      </c>
      <c r="K90" s="4">
        <f>SUMIFS('Retail_hiring plan'!N:N,'Retail_hiring plan'!$C:$C,'Retail sales manpower_#s'!$D90,'Retail_hiring plan'!$E:$E,'Retail sales manpower_#s'!$B90)</f>
        <v>0</v>
      </c>
      <c r="L90" s="4">
        <f>SUMIFS('Retail_hiring plan'!O:O,'Retail_hiring plan'!$C:$C,'Retail sales manpower_#s'!$D90,'Retail_hiring plan'!$E:$E,'Retail sales manpower_#s'!$B90)</f>
        <v>0</v>
      </c>
      <c r="M90" s="4">
        <f>SUMIFS('Retail_hiring plan'!P:P,'Retail_hiring plan'!$C:$C,'Retail sales manpower_#s'!$D90,'Retail_hiring plan'!$E:$E,'Retail sales manpower_#s'!$B90)</f>
        <v>0</v>
      </c>
      <c r="N90" s="4">
        <f>SUMIFS('Retail_hiring plan'!Q:Q,'Retail_hiring plan'!$C:$C,'Retail sales manpower_#s'!$D90,'Retail_hiring plan'!$E:$E,'Retail sales manpower_#s'!$B90)</f>
        <v>0</v>
      </c>
      <c r="O90" s="4">
        <f>SUMIFS('Retail_hiring plan'!R:R,'Retail_hiring plan'!$C:$C,'Retail sales manpower_#s'!$D90,'Retail_hiring plan'!$E:$E,'Retail sales manpower_#s'!$B90)</f>
        <v>0</v>
      </c>
      <c r="P90" s="4">
        <f>SUMIFS('Retail_hiring plan'!S:S,'Retail_hiring plan'!$C:$C,'Retail sales manpower_#s'!$D90,'Retail_hiring plan'!$E:$E,'Retail sales manpower_#s'!$B90)</f>
        <v>0</v>
      </c>
      <c r="Q90" s="4">
        <f>SUMIFS('Retail_hiring plan'!T:T,'Retail_hiring plan'!$C:$C,'Retail sales manpower_#s'!$D90,'Retail_hiring plan'!$E:$E,'Retail sales manpower_#s'!$B90)</f>
        <v>0</v>
      </c>
    </row>
    <row r="91" spans="1:17">
      <c r="A91" s="4">
        <f t="shared" si="2"/>
        <v>88</v>
      </c>
      <c r="B91" s="8" t="s">
        <v>812</v>
      </c>
      <c r="C91" s="4" t="s">
        <v>327</v>
      </c>
      <c r="D91" s="4" t="s">
        <v>298</v>
      </c>
      <c r="E91" s="4">
        <f>SUMIFS('Retail_hiring plan'!H:H,'Retail_hiring plan'!$C:$C,'Retail sales manpower_#s'!$D91,'Retail_hiring plan'!$E:$E,'Retail sales manpower_#s'!$B91)</f>
        <v>0</v>
      </c>
      <c r="F91" s="4">
        <f>SUMIFS('Retail_hiring plan'!I:I,'Retail_hiring plan'!$C:$C,'Retail sales manpower_#s'!$D91,'Retail_hiring plan'!$E:$E,'Retail sales manpower_#s'!$B91)</f>
        <v>0</v>
      </c>
      <c r="G91" s="4">
        <f>SUMIFS('Retail_hiring plan'!J:J,'Retail_hiring plan'!$C:$C,'Retail sales manpower_#s'!$D91,'Retail_hiring plan'!$E:$E,'Retail sales manpower_#s'!$B91)</f>
        <v>0</v>
      </c>
      <c r="H91" s="4">
        <f>SUMIFS('Retail_hiring plan'!K:K,'Retail_hiring plan'!$C:$C,'Retail sales manpower_#s'!$D91,'Retail_hiring plan'!$E:$E,'Retail sales manpower_#s'!$B91)</f>
        <v>0</v>
      </c>
      <c r="I91" s="4">
        <f>SUMIFS('Retail_hiring plan'!L:L,'Retail_hiring plan'!$C:$C,'Retail sales manpower_#s'!$D91,'Retail_hiring plan'!$E:$E,'Retail sales manpower_#s'!$B91)</f>
        <v>0</v>
      </c>
      <c r="J91" s="4">
        <f>SUMIFS('Retail_hiring plan'!M:M,'Retail_hiring plan'!$C:$C,'Retail sales manpower_#s'!$D91,'Retail_hiring plan'!$E:$E,'Retail sales manpower_#s'!$B91)</f>
        <v>0</v>
      </c>
      <c r="K91" s="4">
        <f>SUMIFS('Retail_hiring plan'!N:N,'Retail_hiring plan'!$C:$C,'Retail sales manpower_#s'!$D91,'Retail_hiring plan'!$E:$E,'Retail sales manpower_#s'!$B91)</f>
        <v>0</v>
      </c>
      <c r="L91" s="4">
        <f>SUMIFS('Retail_hiring plan'!O:O,'Retail_hiring plan'!$C:$C,'Retail sales manpower_#s'!$D91,'Retail_hiring plan'!$E:$E,'Retail sales manpower_#s'!$B91)</f>
        <v>0</v>
      </c>
      <c r="M91" s="4">
        <f>SUMIFS('Retail_hiring plan'!P:P,'Retail_hiring plan'!$C:$C,'Retail sales manpower_#s'!$D91,'Retail_hiring plan'!$E:$E,'Retail sales manpower_#s'!$B91)</f>
        <v>0</v>
      </c>
      <c r="N91" s="4">
        <f>SUMIFS('Retail_hiring plan'!Q:Q,'Retail_hiring plan'!$C:$C,'Retail sales manpower_#s'!$D91,'Retail_hiring plan'!$E:$E,'Retail sales manpower_#s'!$B91)</f>
        <v>0</v>
      </c>
      <c r="O91" s="4">
        <f>SUMIFS('Retail_hiring plan'!R:R,'Retail_hiring plan'!$C:$C,'Retail sales manpower_#s'!$D91,'Retail_hiring plan'!$E:$E,'Retail sales manpower_#s'!$B91)</f>
        <v>0</v>
      </c>
      <c r="P91" s="4">
        <f>SUMIFS('Retail_hiring plan'!S:S,'Retail_hiring plan'!$C:$C,'Retail sales manpower_#s'!$D91,'Retail_hiring plan'!$E:$E,'Retail sales manpower_#s'!$B91)</f>
        <v>0</v>
      </c>
      <c r="Q91" s="4">
        <f>SUMIFS('Retail_hiring plan'!T:T,'Retail_hiring plan'!$C:$C,'Retail sales manpower_#s'!$D91,'Retail_hiring plan'!$E:$E,'Retail sales manpower_#s'!$B91)</f>
        <v>0</v>
      </c>
    </row>
    <row r="92" spans="1:17">
      <c r="A92" s="4">
        <f t="shared" si="2"/>
        <v>89</v>
      </c>
      <c r="B92" s="8" t="s">
        <v>813</v>
      </c>
      <c r="C92" s="4" t="s">
        <v>327</v>
      </c>
      <c r="D92" s="4" t="s">
        <v>298</v>
      </c>
      <c r="E92" s="4">
        <f>SUMIFS('Retail_hiring plan'!H:H,'Retail_hiring plan'!$C:$C,'Retail sales manpower_#s'!$D92,'Retail_hiring plan'!$E:$E,'Retail sales manpower_#s'!$B92)</f>
        <v>0</v>
      </c>
      <c r="F92" s="4">
        <f>SUMIFS('Retail_hiring plan'!I:I,'Retail_hiring plan'!$C:$C,'Retail sales manpower_#s'!$D92,'Retail_hiring plan'!$E:$E,'Retail sales manpower_#s'!$B92)</f>
        <v>2</v>
      </c>
      <c r="G92" s="4">
        <f>SUMIFS('Retail_hiring plan'!J:J,'Retail_hiring plan'!$C:$C,'Retail sales manpower_#s'!$D92,'Retail_hiring plan'!$E:$E,'Retail sales manpower_#s'!$B92)</f>
        <v>4</v>
      </c>
      <c r="H92" s="4">
        <f>SUMIFS('Retail_hiring plan'!K:K,'Retail_hiring plan'!$C:$C,'Retail sales manpower_#s'!$D92,'Retail_hiring plan'!$E:$E,'Retail sales manpower_#s'!$B92)</f>
        <v>4</v>
      </c>
      <c r="I92" s="4">
        <f>SUMIFS('Retail_hiring plan'!L:L,'Retail_hiring plan'!$C:$C,'Retail sales manpower_#s'!$D92,'Retail_hiring plan'!$E:$E,'Retail sales manpower_#s'!$B92)</f>
        <v>5</v>
      </c>
      <c r="J92" s="4">
        <f>SUMIFS('Retail_hiring plan'!M:M,'Retail_hiring plan'!$C:$C,'Retail sales manpower_#s'!$D92,'Retail_hiring plan'!$E:$E,'Retail sales manpower_#s'!$B92)</f>
        <v>5</v>
      </c>
      <c r="K92" s="4">
        <f>SUMIFS('Retail_hiring plan'!N:N,'Retail_hiring plan'!$C:$C,'Retail sales manpower_#s'!$D92,'Retail_hiring plan'!$E:$E,'Retail sales manpower_#s'!$B92)</f>
        <v>6</v>
      </c>
      <c r="L92" s="4">
        <f>SUMIFS('Retail_hiring plan'!O:O,'Retail_hiring plan'!$C:$C,'Retail sales manpower_#s'!$D92,'Retail_hiring plan'!$E:$E,'Retail sales manpower_#s'!$B92)</f>
        <v>6</v>
      </c>
      <c r="M92" s="4">
        <f>SUMIFS('Retail_hiring plan'!P:P,'Retail_hiring plan'!$C:$C,'Retail sales manpower_#s'!$D92,'Retail_hiring plan'!$E:$E,'Retail sales manpower_#s'!$B92)</f>
        <v>6</v>
      </c>
      <c r="N92" s="4">
        <f>SUMIFS('Retail_hiring plan'!Q:Q,'Retail_hiring plan'!$C:$C,'Retail sales manpower_#s'!$D92,'Retail_hiring plan'!$E:$E,'Retail sales manpower_#s'!$B92)</f>
        <v>6</v>
      </c>
      <c r="O92" s="4">
        <f>SUMIFS('Retail_hiring plan'!R:R,'Retail_hiring plan'!$C:$C,'Retail sales manpower_#s'!$D92,'Retail_hiring plan'!$E:$E,'Retail sales manpower_#s'!$B92)</f>
        <v>6</v>
      </c>
      <c r="P92" s="4">
        <f>SUMIFS('Retail_hiring plan'!S:S,'Retail_hiring plan'!$C:$C,'Retail sales manpower_#s'!$D92,'Retail_hiring plan'!$E:$E,'Retail sales manpower_#s'!$B92)</f>
        <v>6</v>
      </c>
      <c r="Q92" s="4">
        <f>SUMIFS('Retail_hiring plan'!T:T,'Retail_hiring plan'!$C:$C,'Retail sales manpower_#s'!$D92,'Retail_hiring plan'!$E:$E,'Retail sales manpower_#s'!$B92)</f>
        <v>6</v>
      </c>
    </row>
    <row r="93" spans="1:17">
      <c r="A93" s="4">
        <f t="shared" si="2"/>
        <v>90</v>
      </c>
      <c r="B93" s="8" t="s">
        <v>814</v>
      </c>
      <c r="C93" s="4" t="s">
        <v>327</v>
      </c>
      <c r="D93" s="4" t="s">
        <v>298</v>
      </c>
      <c r="E93" s="4">
        <f>SUMIFS('Retail_hiring plan'!H:H,'Retail_hiring plan'!$C:$C,'Retail sales manpower_#s'!$D93,'Retail_hiring plan'!$E:$E,'Retail sales manpower_#s'!$B93)</f>
        <v>0</v>
      </c>
      <c r="F93" s="4">
        <f>SUMIFS('Retail_hiring plan'!I:I,'Retail_hiring plan'!$C:$C,'Retail sales manpower_#s'!$D93,'Retail_hiring plan'!$E:$E,'Retail sales manpower_#s'!$B93)</f>
        <v>0</v>
      </c>
      <c r="G93" s="4">
        <f>SUMIFS('Retail_hiring plan'!J:J,'Retail_hiring plan'!$C:$C,'Retail sales manpower_#s'!$D93,'Retail_hiring plan'!$E:$E,'Retail sales manpower_#s'!$B93)</f>
        <v>0</v>
      </c>
      <c r="H93" s="4">
        <f>SUMIFS('Retail_hiring plan'!K:K,'Retail_hiring plan'!$C:$C,'Retail sales manpower_#s'!$D93,'Retail_hiring plan'!$E:$E,'Retail sales manpower_#s'!$B93)</f>
        <v>0</v>
      </c>
      <c r="I93" s="4">
        <f>SUMIFS('Retail_hiring plan'!L:L,'Retail_hiring plan'!$C:$C,'Retail sales manpower_#s'!$D93,'Retail_hiring plan'!$E:$E,'Retail sales manpower_#s'!$B93)</f>
        <v>1</v>
      </c>
      <c r="J93" s="4">
        <f>SUMIFS('Retail_hiring plan'!M:M,'Retail_hiring plan'!$C:$C,'Retail sales manpower_#s'!$D93,'Retail_hiring plan'!$E:$E,'Retail sales manpower_#s'!$B93)</f>
        <v>2</v>
      </c>
      <c r="K93" s="4">
        <f>SUMIFS('Retail_hiring plan'!N:N,'Retail_hiring plan'!$C:$C,'Retail sales manpower_#s'!$D93,'Retail_hiring plan'!$E:$E,'Retail sales manpower_#s'!$B93)</f>
        <v>2</v>
      </c>
      <c r="L93" s="4">
        <f>SUMIFS('Retail_hiring plan'!O:O,'Retail_hiring plan'!$C:$C,'Retail sales manpower_#s'!$D93,'Retail_hiring plan'!$E:$E,'Retail sales manpower_#s'!$B93)</f>
        <v>2</v>
      </c>
      <c r="M93" s="4">
        <f>SUMIFS('Retail_hiring plan'!P:P,'Retail_hiring plan'!$C:$C,'Retail sales manpower_#s'!$D93,'Retail_hiring plan'!$E:$E,'Retail sales manpower_#s'!$B93)</f>
        <v>2</v>
      </c>
      <c r="N93" s="4">
        <f>SUMIFS('Retail_hiring plan'!Q:Q,'Retail_hiring plan'!$C:$C,'Retail sales manpower_#s'!$D93,'Retail_hiring plan'!$E:$E,'Retail sales manpower_#s'!$B93)</f>
        <v>2</v>
      </c>
      <c r="O93" s="4">
        <f>SUMIFS('Retail_hiring plan'!R:R,'Retail_hiring plan'!$C:$C,'Retail sales manpower_#s'!$D93,'Retail_hiring plan'!$E:$E,'Retail sales manpower_#s'!$B93)</f>
        <v>2</v>
      </c>
      <c r="P93" s="4">
        <f>SUMIFS('Retail_hiring plan'!S:S,'Retail_hiring plan'!$C:$C,'Retail sales manpower_#s'!$D93,'Retail_hiring plan'!$E:$E,'Retail sales manpower_#s'!$B93)</f>
        <v>2</v>
      </c>
      <c r="Q93" s="4">
        <f>SUMIFS('Retail_hiring plan'!T:T,'Retail_hiring plan'!$C:$C,'Retail sales manpower_#s'!$D93,'Retail_hiring plan'!$E:$E,'Retail sales manpower_#s'!$B93)</f>
        <v>2</v>
      </c>
    </row>
    <row r="94" spans="1:17">
      <c r="A94" s="4">
        <f t="shared" si="2"/>
        <v>91</v>
      </c>
      <c r="B94" s="8" t="s">
        <v>809</v>
      </c>
      <c r="C94" s="4" t="s">
        <v>327</v>
      </c>
      <c r="D94" s="4" t="s">
        <v>479</v>
      </c>
      <c r="E94" s="4">
        <f>SUMIFS('Retail_hiring plan'!H:H,'Retail_hiring plan'!$C:$C,'Retail sales manpower_#s'!$D94,'Retail_hiring plan'!$E:$E,'Retail sales manpower_#s'!$B94)</f>
        <v>0</v>
      </c>
      <c r="F94" s="4">
        <f>SUMIFS('Retail_hiring plan'!I:I,'Retail_hiring plan'!$C:$C,'Retail sales manpower_#s'!$D94,'Retail_hiring plan'!$E:$E,'Retail sales manpower_#s'!$B94)</f>
        <v>0</v>
      </c>
      <c r="G94" s="4">
        <f>SUMIFS('Retail_hiring plan'!J:J,'Retail_hiring plan'!$C:$C,'Retail sales manpower_#s'!$D94,'Retail_hiring plan'!$E:$E,'Retail sales manpower_#s'!$B94)</f>
        <v>1</v>
      </c>
      <c r="H94" s="4">
        <f>SUMIFS('Retail_hiring plan'!K:K,'Retail_hiring plan'!$C:$C,'Retail sales manpower_#s'!$D94,'Retail_hiring plan'!$E:$E,'Retail sales manpower_#s'!$B94)</f>
        <v>2</v>
      </c>
      <c r="I94" s="4">
        <f>SUMIFS('Retail_hiring plan'!L:L,'Retail_hiring plan'!$C:$C,'Retail sales manpower_#s'!$D94,'Retail_hiring plan'!$E:$E,'Retail sales manpower_#s'!$B94)</f>
        <v>2</v>
      </c>
      <c r="J94" s="4">
        <f>SUMIFS('Retail_hiring plan'!M:M,'Retail_hiring plan'!$C:$C,'Retail sales manpower_#s'!$D94,'Retail_hiring plan'!$E:$E,'Retail sales manpower_#s'!$B94)</f>
        <v>3</v>
      </c>
      <c r="K94" s="4">
        <f>SUMIFS('Retail_hiring plan'!N:N,'Retail_hiring plan'!$C:$C,'Retail sales manpower_#s'!$D94,'Retail_hiring plan'!$E:$E,'Retail sales manpower_#s'!$B94)</f>
        <v>4</v>
      </c>
      <c r="L94" s="4">
        <f>SUMIFS('Retail_hiring plan'!O:O,'Retail_hiring plan'!$C:$C,'Retail sales manpower_#s'!$D94,'Retail_hiring plan'!$E:$E,'Retail sales manpower_#s'!$B94)</f>
        <v>4</v>
      </c>
      <c r="M94" s="4">
        <f>SUMIFS('Retail_hiring plan'!P:P,'Retail_hiring plan'!$C:$C,'Retail sales manpower_#s'!$D94,'Retail_hiring plan'!$E:$E,'Retail sales manpower_#s'!$B94)</f>
        <v>4</v>
      </c>
      <c r="N94" s="4">
        <f>SUMIFS('Retail_hiring plan'!Q:Q,'Retail_hiring plan'!$C:$C,'Retail sales manpower_#s'!$D94,'Retail_hiring plan'!$E:$E,'Retail sales manpower_#s'!$B94)</f>
        <v>4</v>
      </c>
      <c r="O94" s="4">
        <f>SUMIFS('Retail_hiring plan'!R:R,'Retail_hiring plan'!$C:$C,'Retail sales manpower_#s'!$D94,'Retail_hiring plan'!$E:$E,'Retail sales manpower_#s'!$B94)</f>
        <v>4</v>
      </c>
      <c r="P94" s="4">
        <f>SUMIFS('Retail_hiring plan'!S:S,'Retail_hiring plan'!$C:$C,'Retail sales manpower_#s'!$D94,'Retail_hiring plan'!$E:$E,'Retail sales manpower_#s'!$B94)</f>
        <v>4</v>
      </c>
      <c r="Q94" s="4">
        <f>SUMIFS('Retail_hiring plan'!T:T,'Retail_hiring plan'!$C:$C,'Retail sales manpower_#s'!$D94,'Retail_hiring plan'!$E:$E,'Retail sales manpower_#s'!$B94)</f>
        <v>4</v>
      </c>
    </row>
    <row r="95" spans="1:17">
      <c r="A95" s="4">
        <f t="shared" si="2"/>
        <v>92</v>
      </c>
      <c r="B95" s="8" t="s">
        <v>810</v>
      </c>
      <c r="C95" s="4" t="s">
        <v>327</v>
      </c>
      <c r="D95" s="4" t="s">
        <v>479</v>
      </c>
      <c r="E95" s="4">
        <f>SUMIFS('Retail_hiring plan'!H:H,'Retail_hiring plan'!$C:$C,'Retail sales manpower_#s'!$D95,'Retail_hiring plan'!$E:$E,'Retail sales manpower_#s'!$B95)</f>
        <v>0</v>
      </c>
      <c r="F95" s="4">
        <f>SUMIFS('Retail_hiring plan'!I:I,'Retail_hiring plan'!$C:$C,'Retail sales manpower_#s'!$D95,'Retail_hiring plan'!$E:$E,'Retail sales manpower_#s'!$B95)</f>
        <v>1</v>
      </c>
      <c r="G95" s="4">
        <f>SUMIFS('Retail_hiring plan'!J:J,'Retail_hiring plan'!$C:$C,'Retail sales manpower_#s'!$D95,'Retail_hiring plan'!$E:$E,'Retail sales manpower_#s'!$B95)</f>
        <v>1</v>
      </c>
      <c r="H95" s="4">
        <f>SUMIFS('Retail_hiring plan'!K:K,'Retail_hiring plan'!$C:$C,'Retail sales manpower_#s'!$D95,'Retail_hiring plan'!$E:$E,'Retail sales manpower_#s'!$B95)</f>
        <v>1</v>
      </c>
      <c r="I95" s="4">
        <f>SUMIFS('Retail_hiring plan'!L:L,'Retail_hiring plan'!$C:$C,'Retail sales manpower_#s'!$D95,'Retail_hiring plan'!$E:$E,'Retail sales manpower_#s'!$B95)</f>
        <v>1</v>
      </c>
      <c r="J95" s="4">
        <f>SUMIFS('Retail_hiring plan'!M:M,'Retail_hiring plan'!$C:$C,'Retail sales manpower_#s'!$D95,'Retail_hiring plan'!$E:$E,'Retail sales manpower_#s'!$B95)</f>
        <v>1</v>
      </c>
      <c r="K95" s="4">
        <f>SUMIFS('Retail_hiring plan'!N:N,'Retail_hiring plan'!$C:$C,'Retail sales manpower_#s'!$D95,'Retail_hiring plan'!$E:$E,'Retail sales manpower_#s'!$B95)</f>
        <v>1</v>
      </c>
      <c r="L95" s="4">
        <f>SUMIFS('Retail_hiring plan'!O:O,'Retail_hiring plan'!$C:$C,'Retail sales manpower_#s'!$D95,'Retail_hiring plan'!$E:$E,'Retail sales manpower_#s'!$B95)</f>
        <v>1</v>
      </c>
      <c r="M95" s="4">
        <f>SUMIFS('Retail_hiring plan'!P:P,'Retail_hiring plan'!$C:$C,'Retail sales manpower_#s'!$D95,'Retail_hiring plan'!$E:$E,'Retail sales manpower_#s'!$B95)</f>
        <v>1</v>
      </c>
      <c r="N95" s="4">
        <f>SUMIFS('Retail_hiring plan'!Q:Q,'Retail_hiring plan'!$C:$C,'Retail sales manpower_#s'!$D95,'Retail_hiring plan'!$E:$E,'Retail sales manpower_#s'!$B95)</f>
        <v>1</v>
      </c>
      <c r="O95" s="4">
        <f>SUMIFS('Retail_hiring plan'!R:R,'Retail_hiring plan'!$C:$C,'Retail sales manpower_#s'!$D95,'Retail_hiring plan'!$E:$E,'Retail sales manpower_#s'!$B95)</f>
        <v>1</v>
      </c>
      <c r="P95" s="4">
        <f>SUMIFS('Retail_hiring plan'!S:S,'Retail_hiring plan'!$C:$C,'Retail sales manpower_#s'!$D95,'Retail_hiring plan'!$E:$E,'Retail sales manpower_#s'!$B95)</f>
        <v>1</v>
      </c>
      <c r="Q95" s="4">
        <f>SUMIFS('Retail_hiring plan'!T:T,'Retail_hiring plan'!$C:$C,'Retail sales manpower_#s'!$D95,'Retail_hiring plan'!$E:$E,'Retail sales manpower_#s'!$B95)</f>
        <v>1</v>
      </c>
    </row>
    <row r="96" spans="1:17">
      <c r="A96" s="4">
        <f t="shared" si="2"/>
        <v>93</v>
      </c>
      <c r="B96" s="8" t="s">
        <v>811</v>
      </c>
      <c r="C96" s="4" t="s">
        <v>327</v>
      </c>
      <c r="D96" s="4" t="s">
        <v>479</v>
      </c>
      <c r="E96" s="4">
        <f>SUMIFS('Retail_hiring plan'!H:H,'Retail_hiring plan'!$C:$C,'Retail sales manpower_#s'!$D96,'Retail_hiring plan'!$E:$E,'Retail sales manpower_#s'!$B96)</f>
        <v>0</v>
      </c>
      <c r="F96" s="4">
        <f>SUMIFS('Retail_hiring plan'!I:I,'Retail_hiring plan'!$C:$C,'Retail sales manpower_#s'!$D96,'Retail_hiring plan'!$E:$E,'Retail sales manpower_#s'!$B96)</f>
        <v>0</v>
      </c>
      <c r="G96" s="4">
        <f>SUMIFS('Retail_hiring plan'!J:J,'Retail_hiring plan'!$C:$C,'Retail sales manpower_#s'!$D96,'Retail_hiring plan'!$E:$E,'Retail sales manpower_#s'!$B96)</f>
        <v>0</v>
      </c>
      <c r="H96" s="4">
        <f>SUMIFS('Retail_hiring plan'!K:K,'Retail_hiring plan'!$C:$C,'Retail sales manpower_#s'!$D96,'Retail_hiring plan'!$E:$E,'Retail sales manpower_#s'!$B96)</f>
        <v>0</v>
      </c>
      <c r="I96" s="4">
        <f>SUMIFS('Retail_hiring plan'!L:L,'Retail_hiring plan'!$C:$C,'Retail sales manpower_#s'!$D96,'Retail_hiring plan'!$E:$E,'Retail sales manpower_#s'!$B96)</f>
        <v>0</v>
      </c>
      <c r="J96" s="4">
        <f>SUMIFS('Retail_hiring plan'!M:M,'Retail_hiring plan'!$C:$C,'Retail sales manpower_#s'!$D96,'Retail_hiring plan'!$E:$E,'Retail sales manpower_#s'!$B96)</f>
        <v>0</v>
      </c>
      <c r="K96" s="4">
        <f>SUMIFS('Retail_hiring plan'!N:N,'Retail_hiring plan'!$C:$C,'Retail sales manpower_#s'!$D96,'Retail_hiring plan'!$E:$E,'Retail sales manpower_#s'!$B96)</f>
        <v>0</v>
      </c>
      <c r="L96" s="4">
        <f>SUMIFS('Retail_hiring plan'!O:O,'Retail_hiring plan'!$C:$C,'Retail sales manpower_#s'!$D96,'Retail_hiring plan'!$E:$E,'Retail sales manpower_#s'!$B96)</f>
        <v>0</v>
      </c>
      <c r="M96" s="4">
        <f>SUMIFS('Retail_hiring plan'!P:P,'Retail_hiring plan'!$C:$C,'Retail sales manpower_#s'!$D96,'Retail_hiring plan'!$E:$E,'Retail sales manpower_#s'!$B96)</f>
        <v>0</v>
      </c>
      <c r="N96" s="4">
        <f>SUMIFS('Retail_hiring plan'!Q:Q,'Retail_hiring plan'!$C:$C,'Retail sales manpower_#s'!$D96,'Retail_hiring plan'!$E:$E,'Retail sales manpower_#s'!$B96)</f>
        <v>0</v>
      </c>
      <c r="O96" s="4">
        <f>SUMIFS('Retail_hiring plan'!R:R,'Retail_hiring plan'!$C:$C,'Retail sales manpower_#s'!$D96,'Retail_hiring plan'!$E:$E,'Retail sales manpower_#s'!$B96)</f>
        <v>0</v>
      </c>
      <c r="P96" s="4">
        <f>SUMIFS('Retail_hiring plan'!S:S,'Retail_hiring plan'!$C:$C,'Retail sales manpower_#s'!$D96,'Retail_hiring plan'!$E:$E,'Retail sales manpower_#s'!$B96)</f>
        <v>0</v>
      </c>
      <c r="Q96" s="4">
        <f>SUMIFS('Retail_hiring plan'!T:T,'Retail_hiring plan'!$C:$C,'Retail sales manpower_#s'!$D96,'Retail_hiring plan'!$E:$E,'Retail sales manpower_#s'!$B96)</f>
        <v>0</v>
      </c>
    </row>
    <row r="97" spans="1:17">
      <c r="A97" s="4">
        <f t="shared" si="2"/>
        <v>94</v>
      </c>
      <c r="B97" s="8" t="s">
        <v>812</v>
      </c>
      <c r="C97" s="4" t="s">
        <v>327</v>
      </c>
      <c r="D97" s="4" t="s">
        <v>479</v>
      </c>
      <c r="E97" s="4">
        <f>SUMIFS('Retail_hiring plan'!H:H,'Retail_hiring plan'!$C:$C,'Retail sales manpower_#s'!$D97,'Retail_hiring plan'!$E:$E,'Retail sales manpower_#s'!$B97)</f>
        <v>0</v>
      </c>
      <c r="F97" s="4">
        <f>SUMIFS('Retail_hiring plan'!I:I,'Retail_hiring plan'!$C:$C,'Retail sales manpower_#s'!$D97,'Retail_hiring plan'!$E:$E,'Retail sales manpower_#s'!$B97)</f>
        <v>0</v>
      </c>
      <c r="G97" s="4">
        <f>SUMIFS('Retail_hiring plan'!J:J,'Retail_hiring plan'!$C:$C,'Retail sales manpower_#s'!$D97,'Retail_hiring plan'!$E:$E,'Retail sales manpower_#s'!$B97)</f>
        <v>0</v>
      </c>
      <c r="H97" s="4">
        <f>SUMIFS('Retail_hiring plan'!K:K,'Retail_hiring plan'!$C:$C,'Retail sales manpower_#s'!$D97,'Retail_hiring plan'!$E:$E,'Retail sales manpower_#s'!$B97)</f>
        <v>0</v>
      </c>
      <c r="I97" s="4">
        <f>SUMIFS('Retail_hiring plan'!L:L,'Retail_hiring plan'!$C:$C,'Retail sales manpower_#s'!$D97,'Retail_hiring plan'!$E:$E,'Retail sales manpower_#s'!$B97)</f>
        <v>0</v>
      </c>
      <c r="J97" s="4">
        <f>SUMIFS('Retail_hiring plan'!M:M,'Retail_hiring plan'!$C:$C,'Retail sales manpower_#s'!$D97,'Retail_hiring plan'!$E:$E,'Retail sales manpower_#s'!$B97)</f>
        <v>0</v>
      </c>
      <c r="K97" s="4">
        <f>SUMIFS('Retail_hiring plan'!N:N,'Retail_hiring plan'!$C:$C,'Retail sales manpower_#s'!$D97,'Retail_hiring plan'!$E:$E,'Retail sales manpower_#s'!$B97)</f>
        <v>0</v>
      </c>
      <c r="L97" s="4">
        <f>SUMIFS('Retail_hiring plan'!O:O,'Retail_hiring plan'!$C:$C,'Retail sales manpower_#s'!$D97,'Retail_hiring plan'!$E:$E,'Retail sales manpower_#s'!$B97)</f>
        <v>0</v>
      </c>
      <c r="M97" s="4">
        <f>SUMIFS('Retail_hiring plan'!P:P,'Retail_hiring plan'!$C:$C,'Retail sales manpower_#s'!$D97,'Retail_hiring plan'!$E:$E,'Retail sales manpower_#s'!$B97)</f>
        <v>0</v>
      </c>
      <c r="N97" s="4">
        <f>SUMIFS('Retail_hiring plan'!Q:Q,'Retail_hiring plan'!$C:$C,'Retail sales manpower_#s'!$D97,'Retail_hiring plan'!$E:$E,'Retail sales manpower_#s'!$B97)</f>
        <v>0</v>
      </c>
      <c r="O97" s="4">
        <f>SUMIFS('Retail_hiring plan'!R:R,'Retail_hiring plan'!$C:$C,'Retail sales manpower_#s'!$D97,'Retail_hiring plan'!$E:$E,'Retail sales manpower_#s'!$B97)</f>
        <v>0</v>
      </c>
      <c r="P97" s="4">
        <f>SUMIFS('Retail_hiring plan'!S:S,'Retail_hiring plan'!$C:$C,'Retail sales manpower_#s'!$D97,'Retail_hiring plan'!$E:$E,'Retail sales manpower_#s'!$B97)</f>
        <v>0</v>
      </c>
      <c r="Q97" s="4">
        <f>SUMIFS('Retail_hiring plan'!T:T,'Retail_hiring plan'!$C:$C,'Retail sales manpower_#s'!$D97,'Retail_hiring plan'!$E:$E,'Retail sales manpower_#s'!$B97)</f>
        <v>0</v>
      </c>
    </row>
    <row r="98" spans="1:17">
      <c r="A98" s="4">
        <f t="shared" si="2"/>
        <v>95</v>
      </c>
      <c r="B98" s="8" t="s">
        <v>813</v>
      </c>
      <c r="C98" s="4" t="s">
        <v>327</v>
      </c>
      <c r="D98" s="4" t="s">
        <v>479</v>
      </c>
      <c r="E98" s="4">
        <f>SUMIFS('Retail_hiring plan'!H:H,'Retail_hiring plan'!$C:$C,'Retail sales manpower_#s'!$D98,'Retail_hiring plan'!$E:$E,'Retail sales manpower_#s'!$B98)</f>
        <v>0</v>
      </c>
      <c r="F98" s="4">
        <f>SUMIFS('Retail_hiring plan'!I:I,'Retail_hiring plan'!$C:$C,'Retail sales manpower_#s'!$D98,'Retail_hiring plan'!$E:$E,'Retail sales manpower_#s'!$B98)</f>
        <v>0</v>
      </c>
      <c r="G98" s="4">
        <f>SUMIFS('Retail_hiring plan'!J:J,'Retail_hiring plan'!$C:$C,'Retail sales manpower_#s'!$D98,'Retail_hiring plan'!$E:$E,'Retail sales manpower_#s'!$B98)</f>
        <v>0</v>
      </c>
      <c r="H98" s="4">
        <f>SUMIFS('Retail_hiring plan'!K:K,'Retail_hiring plan'!$C:$C,'Retail sales manpower_#s'!$D98,'Retail_hiring plan'!$E:$E,'Retail sales manpower_#s'!$B98)</f>
        <v>0</v>
      </c>
      <c r="I98" s="4">
        <f>SUMIFS('Retail_hiring plan'!L:L,'Retail_hiring plan'!$C:$C,'Retail sales manpower_#s'!$D98,'Retail_hiring plan'!$E:$E,'Retail sales manpower_#s'!$B98)</f>
        <v>0</v>
      </c>
      <c r="J98" s="4">
        <f>SUMIFS('Retail_hiring plan'!M:M,'Retail_hiring plan'!$C:$C,'Retail sales manpower_#s'!$D98,'Retail_hiring plan'!$E:$E,'Retail sales manpower_#s'!$B98)</f>
        <v>0</v>
      </c>
      <c r="K98" s="4">
        <f>SUMIFS('Retail_hiring plan'!N:N,'Retail_hiring plan'!$C:$C,'Retail sales manpower_#s'!$D98,'Retail_hiring plan'!$E:$E,'Retail sales manpower_#s'!$B98)</f>
        <v>0</v>
      </c>
      <c r="L98" s="4">
        <f>SUMIFS('Retail_hiring plan'!O:O,'Retail_hiring plan'!$C:$C,'Retail sales manpower_#s'!$D98,'Retail_hiring plan'!$E:$E,'Retail sales manpower_#s'!$B98)</f>
        <v>0</v>
      </c>
      <c r="M98" s="4">
        <f>SUMIFS('Retail_hiring plan'!P:P,'Retail_hiring plan'!$C:$C,'Retail sales manpower_#s'!$D98,'Retail_hiring plan'!$E:$E,'Retail sales manpower_#s'!$B98)</f>
        <v>0</v>
      </c>
      <c r="N98" s="4">
        <f>SUMIFS('Retail_hiring plan'!Q:Q,'Retail_hiring plan'!$C:$C,'Retail sales manpower_#s'!$D98,'Retail_hiring plan'!$E:$E,'Retail sales manpower_#s'!$B98)</f>
        <v>0</v>
      </c>
      <c r="O98" s="4">
        <f>SUMIFS('Retail_hiring plan'!R:R,'Retail_hiring plan'!$C:$C,'Retail sales manpower_#s'!$D98,'Retail_hiring plan'!$E:$E,'Retail sales manpower_#s'!$B98)</f>
        <v>0</v>
      </c>
      <c r="P98" s="4">
        <f>SUMIFS('Retail_hiring plan'!S:S,'Retail_hiring plan'!$C:$C,'Retail sales manpower_#s'!$D98,'Retail_hiring plan'!$E:$E,'Retail sales manpower_#s'!$B98)</f>
        <v>0</v>
      </c>
      <c r="Q98" s="4">
        <f>SUMIFS('Retail_hiring plan'!T:T,'Retail_hiring plan'!$C:$C,'Retail sales manpower_#s'!$D98,'Retail_hiring plan'!$E:$E,'Retail sales manpower_#s'!$B98)</f>
        <v>0</v>
      </c>
    </row>
    <row r="99" spans="1:17">
      <c r="A99" s="4">
        <f t="shared" si="2"/>
        <v>96</v>
      </c>
      <c r="B99" s="8" t="s">
        <v>814</v>
      </c>
      <c r="C99" s="4" t="s">
        <v>327</v>
      </c>
      <c r="D99" s="4" t="s">
        <v>479</v>
      </c>
      <c r="E99" s="4">
        <f>SUMIFS('Retail_hiring plan'!H:H,'Retail_hiring plan'!$C:$C,'Retail sales manpower_#s'!$D99,'Retail_hiring plan'!$E:$E,'Retail sales manpower_#s'!$B99)</f>
        <v>0</v>
      </c>
      <c r="F99" s="4">
        <f>SUMIFS('Retail_hiring plan'!I:I,'Retail_hiring plan'!$C:$C,'Retail sales manpower_#s'!$D99,'Retail_hiring plan'!$E:$E,'Retail sales manpower_#s'!$B99)</f>
        <v>0</v>
      </c>
      <c r="G99" s="4">
        <f>SUMIFS('Retail_hiring plan'!J:J,'Retail_hiring plan'!$C:$C,'Retail sales manpower_#s'!$D99,'Retail_hiring plan'!$E:$E,'Retail sales manpower_#s'!$B99)</f>
        <v>0</v>
      </c>
      <c r="H99" s="4">
        <f>SUMIFS('Retail_hiring plan'!K:K,'Retail_hiring plan'!$C:$C,'Retail sales manpower_#s'!$D99,'Retail_hiring plan'!$E:$E,'Retail sales manpower_#s'!$B99)</f>
        <v>0</v>
      </c>
      <c r="I99" s="4">
        <f>SUMIFS('Retail_hiring plan'!L:L,'Retail_hiring plan'!$C:$C,'Retail sales manpower_#s'!$D99,'Retail_hiring plan'!$E:$E,'Retail sales manpower_#s'!$B99)</f>
        <v>0</v>
      </c>
      <c r="J99" s="4">
        <f>SUMIFS('Retail_hiring plan'!M:M,'Retail_hiring plan'!$C:$C,'Retail sales manpower_#s'!$D99,'Retail_hiring plan'!$E:$E,'Retail sales manpower_#s'!$B99)</f>
        <v>0</v>
      </c>
      <c r="K99" s="4">
        <f>SUMIFS('Retail_hiring plan'!N:N,'Retail_hiring plan'!$C:$C,'Retail sales manpower_#s'!$D99,'Retail_hiring plan'!$E:$E,'Retail sales manpower_#s'!$B99)</f>
        <v>0</v>
      </c>
      <c r="L99" s="4">
        <f>SUMIFS('Retail_hiring plan'!O:O,'Retail_hiring plan'!$C:$C,'Retail sales manpower_#s'!$D99,'Retail_hiring plan'!$E:$E,'Retail sales manpower_#s'!$B99)</f>
        <v>0</v>
      </c>
      <c r="M99" s="4">
        <f>SUMIFS('Retail_hiring plan'!P:P,'Retail_hiring plan'!$C:$C,'Retail sales manpower_#s'!$D99,'Retail_hiring plan'!$E:$E,'Retail sales manpower_#s'!$B99)</f>
        <v>0</v>
      </c>
      <c r="N99" s="4">
        <f>SUMIFS('Retail_hiring plan'!Q:Q,'Retail_hiring plan'!$C:$C,'Retail sales manpower_#s'!$D99,'Retail_hiring plan'!$E:$E,'Retail sales manpower_#s'!$B99)</f>
        <v>0</v>
      </c>
      <c r="O99" s="4">
        <f>SUMIFS('Retail_hiring plan'!R:R,'Retail_hiring plan'!$C:$C,'Retail sales manpower_#s'!$D99,'Retail_hiring plan'!$E:$E,'Retail sales manpower_#s'!$B99)</f>
        <v>0</v>
      </c>
      <c r="P99" s="4">
        <f>SUMIFS('Retail_hiring plan'!S:S,'Retail_hiring plan'!$C:$C,'Retail sales manpower_#s'!$D99,'Retail_hiring plan'!$E:$E,'Retail sales manpower_#s'!$B99)</f>
        <v>0</v>
      </c>
      <c r="Q99" s="4">
        <f>SUMIFS('Retail_hiring plan'!T:T,'Retail_hiring plan'!$C:$C,'Retail sales manpower_#s'!$D99,'Retail_hiring plan'!$E:$E,'Retail sales manpower_#s'!$B99)</f>
        <v>0</v>
      </c>
    </row>
    <row r="100" spans="1:17">
      <c r="A100" s="4">
        <f t="shared" si="2"/>
        <v>97</v>
      </c>
      <c r="B100" s="8" t="s">
        <v>809</v>
      </c>
      <c r="C100" s="4" t="s">
        <v>329</v>
      </c>
      <c r="D100" s="4" t="s">
        <v>300</v>
      </c>
      <c r="E100" s="4">
        <f>SUMIFS('Retail_hiring plan'!H:H,'Retail_hiring plan'!$C:$C,'Retail sales manpower_#s'!$D100,'Retail_hiring plan'!$E:$E,'Retail sales manpower_#s'!$B100)</f>
        <v>1</v>
      </c>
      <c r="F100" s="4">
        <f>SUMIFS('Retail_hiring plan'!I:I,'Retail_hiring plan'!$C:$C,'Retail sales manpower_#s'!$D100,'Retail_hiring plan'!$E:$E,'Retail sales manpower_#s'!$B100)</f>
        <v>2</v>
      </c>
      <c r="G100" s="4">
        <f>SUMIFS('Retail_hiring plan'!J:J,'Retail_hiring plan'!$C:$C,'Retail sales manpower_#s'!$D100,'Retail_hiring plan'!$E:$E,'Retail sales manpower_#s'!$B100)</f>
        <v>2</v>
      </c>
      <c r="H100" s="4">
        <f>SUMIFS('Retail_hiring plan'!K:K,'Retail_hiring plan'!$C:$C,'Retail sales manpower_#s'!$D100,'Retail_hiring plan'!$E:$E,'Retail sales manpower_#s'!$B100)</f>
        <v>3</v>
      </c>
      <c r="I100" s="4">
        <f>SUMIFS('Retail_hiring plan'!L:L,'Retail_hiring plan'!$C:$C,'Retail sales manpower_#s'!$D100,'Retail_hiring plan'!$E:$E,'Retail sales manpower_#s'!$B100)</f>
        <v>3</v>
      </c>
      <c r="J100" s="4">
        <f>SUMIFS('Retail_hiring plan'!M:M,'Retail_hiring plan'!$C:$C,'Retail sales manpower_#s'!$D100,'Retail_hiring plan'!$E:$E,'Retail sales manpower_#s'!$B100)</f>
        <v>4</v>
      </c>
      <c r="K100" s="4">
        <f>SUMIFS('Retail_hiring plan'!N:N,'Retail_hiring plan'!$C:$C,'Retail sales manpower_#s'!$D100,'Retail_hiring plan'!$E:$E,'Retail sales manpower_#s'!$B100)</f>
        <v>4</v>
      </c>
      <c r="L100" s="4">
        <f>SUMIFS('Retail_hiring plan'!O:O,'Retail_hiring plan'!$C:$C,'Retail sales manpower_#s'!$D100,'Retail_hiring plan'!$E:$E,'Retail sales manpower_#s'!$B100)</f>
        <v>4</v>
      </c>
      <c r="M100" s="4">
        <f>SUMIFS('Retail_hiring plan'!P:P,'Retail_hiring plan'!$C:$C,'Retail sales manpower_#s'!$D100,'Retail_hiring plan'!$E:$E,'Retail sales manpower_#s'!$B100)</f>
        <v>4</v>
      </c>
      <c r="N100" s="4">
        <f>SUMIFS('Retail_hiring plan'!Q:Q,'Retail_hiring plan'!$C:$C,'Retail sales manpower_#s'!$D100,'Retail_hiring plan'!$E:$E,'Retail sales manpower_#s'!$B100)</f>
        <v>4</v>
      </c>
      <c r="O100" s="4">
        <f>SUMIFS('Retail_hiring plan'!R:R,'Retail_hiring plan'!$C:$C,'Retail sales manpower_#s'!$D100,'Retail_hiring plan'!$E:$E,'Retail sales manpower_#s'!$B100)</f>
        <v>4</v>
      </c>
      <c r="P100" s="4">
        <f>SUMIFS('Retail_hiring plan'!S:S,'Retail_hiring plan'!$C:$C,'Retail sales manpower_#s'!$D100,'Retail_hiring plan'!$E:$E,'Retail sales manpower_#s'!$B100)</f>
        <v>4</v>
      </c>
      <c r="Q100" s="4">
        <f>SUMIFS('Retail_hiring plan'!T:T,'Retail_hiring plan'!$C:$C,'Retail sales manpower_#s'!$D100,'Retail_hiring plan'!$E:$E,'Retail sales manpower_#s'!$B100)</f>
        <v>4</v>
      </c>
    </row>
    <row r="101" spans="1:17">
      <c r="A101" s="4">
        <f t="shared" si="2"/>
        <v>98</v>
      </c>
      <c r="B101" s="8" t="s">
        <v>810</v>
      </c>
      <c r="C101" s="4" t="s">
        <v>329</v>
      </c>
      <c r="D101" s="4" t="s">
        <v>300</v>
      </c>
      <c r="E101" s="4">
        <f>SUMIFS('Retail_hiring plan'!H:H,'Retail_hiring plan'!$C:$C,'Retail sales manpower_#s'!$D101,'Retail_hiring plan'!$E:$E,'Retail sales manpower_#s'!$B101)</f>
        <v>0</v>
      </c>
      <c r="F101" s="4">
        <f>SUMIFS('Retail_hiring plan'!I:I,'Retail_hiring plan'!$C:$C,'Retail sales manpower_#s'!$D101,'Retail_hiring plan'!$E:$E,'Retail sales manpower_#s'!$B101)</f>
        <v>0</v>
      </c>
      <c r="G101" s="4">
        <f>SUMIFS('Retail_hiring plan'!J:J,'Retail_hiring plan'!$C:$C,'Retail sales manpower_#s'!$D101,'Retail_hiring plan'!$E:$E,'Retail sales manpower_#s'!$B101)</f>
        <v>0</v>
      </c>
      <c r="H101" s="4">
        <f>SUMIFS('Retail_hiring plan'!K:K,'Retail_hiring plan'!$C:$C,'Retail sales manpower_#s'!$D101,'Retail_hiring plan'!$E:$E,'Retail sales manpower_#s'!$B101)</f>
        <v>1</v>
      </c>
      <c r="I101" s="4">
        <f>SUMIFS('Retail_hiring plan'!L:L,'Retail_hiring plan'!$C:$C,'Retail sales manpower_#s'!$D101,'Retail_hiring plan'!$E:$E,'Retail sales manpower_#s'!$B101)</f>
        <v>2</v>
      </c>
      <c r="J101" s="4">
        <f>SUMIFS('Retail_hiring plan'!M:M,'Retail_hiring plan'!$C:$C,'Retail sales manpower_#s'!$D101,'Retail_hiring plan'!$E:$E,'Retail sales manpower_#s'!$B101)</f>
        <v>2</v>
      </c>
      <c r="K101" s="4">
        <f>SUMIFS('Retail_hiring plan'!N:N,'Retail_hiring plan'!$C:$C,'Retail sales manpower_#s'!$D101,'Retail_hiring plan'!$E:$E,'Retail sales manpower_#s'!$B101)</f>
        <v>2</v>
      </c>
      <c r="L101" s="4">
        <f>SUMIFS('Retail_hiring plan'!O:O,'Retail_hiring plan'!$C:$C,'Retail sales manpower_#s'!$D101,'Retail_hiring plan'!$E:$E,'Retail sales manpower_#s'!$B101)</f>
        <v>2</v>
      </c>
      <c r="M101" s="4">
        <f>SUMIFS('Retail_hiring plan'!P:P,'Retail_hiring plan'!$C:$C,'Retail sales manpower_#s'!$D101,'Retail_hiring plan'!$E:$E,'Retail sales manpower_#s'!$B101)</f>
        <v>2</v>
      </c>
      <c r="N101" s="4">
        <f>SUMIFS('Retail_hiring plan'!Q:Q,'Retail_hiring plan'!$C:$C,'Retail sales manpower_#s'!$D101,'Retail_hiring plan'!$E:$E,'Retail sales manpower_#s'!$B101)</f>
        <v>2</v>
      </c>
      <c r="O101" s="4">
        <f>SUMIFS('Retail_hiring plan'!R:R,'Retail_hiring plan'!$C:$C,'Retail sales manpower_#s'!$D101,'Retail_hiring plan'!$E:$E,'Retail sales manpower_#s'!$B101)</f>
        <v>2</v>
      </c>
      <c r="P101" s="4">
        <f>SUMIFS('Retail_hiring plan'!S:S,'Retail_hiring plan'!$C:$C,'Retail sales manpower_#s'!$D101,'Retail_hiring plan'!$E:$E,'Retail sales manpower_#s'!$B101)</f>
        <v>2</v>
      </c>
      <c r="Q101" s="4">
        <f>SUMIFS('Retail_hiring plan'!T:T,'Retail_hiring plan'!$C:$C,'Retail sales manpower_#s'!$D101,'Retail_hiring plan'!$E:$E,'Retail sales manpower_#s'!$B101)</f>
        <v>2</v>
      </c>
    </row>
    <row r="102" spans="1:17">
      <c r="A102" s="4">
        <f t="shared" si="2"/>
        <v>99</v>
      </c>
      <c r="B102" s="8" t="s">
        <v>811</v>
      </c>
      <c r="C102" s="4" t="s">
        <v>329</v>
      </c>
      <c r="D102" s="4" t="s">
        <v>300</v>
      </c>
      <c r="E102" s="4">
        <f>SUMIFS('Retail_hiring plan'!H:H,'Retail_hiring plan'!$C:$C,'Retail sales manpower_#s'!$D102,'Retail_hiring plan'!$E:$E,'Retail sales manpower_#s'!$B102)</f>
        <v>0</v>
      </c>
      <c r="F102" s="4">
        <f>SUMIFS('Retail_hiring plan'!I:I,'Retail_hiring plan'!$C:$C,'Retail sales manpower_#s'!$D102,'Retail_hiring plan'!$E:$E,'Retail sales manpower_#s'!$B102)</f>
        <v>0</v>
      </c>
      <c r="G102" s="4">
        <f>SUMIFS('Retail_hiring plan'!J:J,'Retail_hiring plan'!$C:$C,'Retail sales manpower_#s'!$D102,'Retail_hiring plan'!$E:$E,'Retail sales manpower_#s'!$B102)</f>
        <v>0</v>
      </c>
      <c r="H102" s="4">
        <f>SUMIFS('Retail_hiring plan'!K:K,'Retail_hiring plan'!$C:$C,'Retail sales manpower_#s'!$D102,'Retail_hiring plan'!$E:$E,'Retail sales manpower_#s'!$B102)</f>
        <v>1</v>
      </c>
      <c r="I102" s="4">
        <f>SUMIFS('Retail_hiring plan'!L:L,'Retail_hiring plan'!$C:$C,'Retail sales manpower_#s'!$D102,'Retail_hiring plan'!$E:$E,'Retail sales manpower_#s'!$B102)</f>
        <v>1</v>
      </c>
      <c r="J102" s="4">
        <f>SUMIFS('Retail_hiring plan'!M:M,'Retail_hiring plan'!$C:$C,'Retail sales manpower_#s'!$D102,'Retail_hiring plan'!$E:$E,'Retail sales manpower_#s'!$B102)</f>
        <v>1</v>
      </c>
      <c r="K102" s="4">
        <f>SUMIFS('Retail_hiring plan'!N:N,'Retail_hiring plan'!$C:$C,'Retail sales manpower_#s'!$D102,'Retail_hiring plan'!$E:$E,'Retail sales manpower_#s'!$B102)</f>
        <v>1</v>
      </c>
      <c r="L102" s="4">
        <f>SUMIFS('Retail_hiring plan'!O:O,'Retail_hiring plan'!$C:$C,'Retail sales manpower_#s'!$D102,'Retail_hiring plan'!$E:$E,'Retail sales manpower_#s'!$B102)</f>
        <v>1</v>
      </c>
      <c r="M102" s="4">
        <f>SUMIFS('Retail_hiring plan'!P:P,'Retail_hiring plan'!$C:$C,'Retail sales manpower_#s'!$D102,'Retail_hiring plan'!$E:$E,'Retail sales manpower_#s'!$B102)</f>
        <v>1</v>
      </c>
      <c r="N102" s="4">
        <f>SUMIFS('Retail_hiring plan'!Q:Q,'Retail_hiring plan'!$C:$C,'Retail sales manpower_#s'!$D102,'Retail_hiring plan'!$E:$E,'Retail sales manpower_#s'!$B102)</f>
        <v>1</v>
      </c>
      <c r="O102" s="4">
        <f>SUMIFS('Retail_hiring plan'!R:R,'Retail_hiring plan'!$C:$C,'Retail sales manpower_#s'!$D102,'Retail_hiring plan'!$E:$E,'Retail sales manpower_#s'!$B102)</f>
        <v>1</v>
      </c>
      <c r="P102" s="4">
        <f>SUMIFS('Retail_hiring plan'!S:S,'Retail_hiring plan'!$C:$C,'Retail sales manpower_#s'!$D102,'Retail_hiring plan'!$E:$E,'Retail sales manpower_#s'!$B102)</f>
        <v>1</v>
      </c>
      <c r="Q102" s="4">
        <f>SUMIFS('Retail_hiring plan'!T:T,'Retail_hiring plan'!$C:$C,'Retail sales manpower_#s'!$D102,'Retail_hiring plan'!$E:$E,'Retail sales manpower_#s'!$B102)</f>
        <v>1</v>
      </c>
    </row>
    <row r="103" spans="1:17">
      <c r="A103" s="4">
        <f t="shared" si="2"/>
        <v>100</v>
      </c>
      <c r="B103" s="8" t="s">
        <v>812</v>
      </c>
      <c r="C103" s="4" t="s">
        <v>329</v>
      </c>
      <c r="D103" s="4" t="s">
        <v>300</v>
      </c>
      <c r="E103" s="4">
        <f>SUMIFS('Retail_hiring plan'!H:H,'Retail_hiring plan'!$C:$C,'Retail sales manpower_#s'!$D103,'Retail_hiring plan'!$E:$E,'Retail sales manpower_#s'!$B103)</f>
        <v>0</v>
      </c>
      <c r="F103" s="4">
        <f>SUMIFS('Retail_hiring plan'!I:I,'Retail_hiring plan'!$C:$C,'Retail sales manpower_#s'!$D103,'Retail_hiring plan'!$E:$E,'Retail sales manpower_#s'!$B103)</f>
        <v>0</v>
      </c>
      <c r="G103" s="4">
        <f>SUMIFS('Retail_hiring plan'!J:J,'Retail_hiring plan'!$C:$C,'Retail sales manpower_#s'!$D103,'Retail_hiring plan'!$E:$E,'Retail sales manpower_#s'!$B103)</f>
        <v>0</v>
      </c>
      <c r="H103" s="4">
        <f>SUMIFS('Retail_hiring plan'!K:K,'Retail_hiring plan'!$C:$C,'Retail sales manpower_#s'!$D103,'Retail_hiring plan'!$E:$E,'Retail sales manpower_#s'!$B103)</f>
        <v>0</v>
      </c>
      <c r="I103" s="4">
        <f>SUMIFS('Retail_hiring plan'!L:L,'Retail_hiring plan'!$C:$C,'Retail sales manpower_#s'!$D103,'Retail_hiring plan'!$E:$E,'Retail sales manpower_#s'!$B103)</f>
        <v>0</v>
      </c>
      <c r="J103" s="4">
        <f>SUMIFS('Retail_hiring plan'!M:M,'Retail_hiring plan'!$C:$C,'Retail sales manpower_#s'!$D103,'Retail_hiring plan'!$E:$E,'Retail sales manpower_#s'!$B103)</f>
        <v>0</v>
      </c>
      <c r="K103" s="4">
        <f>SUMIFS('Retail_hiring plan'!N:N,'Retail_hiring plan'!$C:$C,'Retail sales manpower_#s'!$D103,'Retail_hiring plan'!$E:$E,'Retail sales manpower_#s'!$B103)</f>
        <v>0</v>
      </c>
      <c r="L103" s="4">
        <f>SUMIFS('Retail_hiring plan'!O:O,'Retail_hiring plan'!$C:$C,'Retail sales manpower_#s'!$D103,'Retail_hiring plan'!$E:$E,'Retail sales manpower_#s'!$B103)</f>
        <v>0</v>
      </c>
      <c r="M103" s="4">
        <f>SUMIFS('Retail_hiring plan'!P:P,'Retail_hiring plan'!$C:$C,'Retail sales manpower_#s'!$D103,'Retail_hiring plan'!$E:$E,'Retail sales manpower_#s'!$B103)</f>
        <v>0</v>
      </c>
      <c r="N103" s="4">
        <f>SUMIFS('Retail_hiring plan'!Q:Q,'Retail_hiring plan'!$C:$C,'Retail sales manpower_#s'!$D103,'Retail_hiring plan'!$E:$E,'Retail sales manpower_#s'!$B103)</f>
        <v>0</v>
      </c>
      <c r="O103" s="4">
        <f>SUMIFS('Retail_hiring plan'!R:R,'Retail_hiring plan'!$C:$C,'Retail sales manpower_#s'!$D103,'Retail_hiring plan'!$E:$E,'Retail sales manpower_#s'!$B103)</f>
        <v>0</v>
      </c>
      <c r="P103" s="4">
        <f>SUMIFS('Retail_hiring plan'!S:S,'Retail_hiring plan'!$C:$C,'Retail sales manpower_#s'!$D103,'Retail_hiring plan'!$E:$E,'Retail sales manpower_#s'!$B103)</f>
        <v>0</v>
      </c>
      <c r="Q103" s="4">
        <f>SUMIFS('Retail_hiring plan'!T:T,'Retail_hiring plan'!$C:$C,'Retail sales manpower_#s'!$D103,'Retail_hiring plan'!$E:$E,'Retail sales manpower_#s'!$B103)</f>
        <v>0</v>
      </c>
    </row>
    <row r="104" spans="1:17">
      <c r="A104" s="4">
        <f t="shared" si="2"/>
        <v>101</v>
      </c>
      <c r="B104" s="8" t="s">
        <v>813</v>
      </c>
      <c r="C104" s="4" t="s">
        <v>329</v>
      </c>
      <c r="D104" s="4" t="s">
        <v>300</v>
      </c>
      <c r="E104" s="4">
        <f>SUMIFS('Retail_hiring plan'!H:H,'Retail_hiring plan'!$C:$C,'Retail sales manpower_#s'!$D104,'Retail_hiring plan'!$E:$E,'Retail sales manpower_#s'!$B104)</f>
        <v>0</v>
      </c>
      <c r="F104" s="4">
        <f>SUMIFS('Retail_hiring plan'!I:I,'Retail_hiring plan'!$C:$C,'Retail sales manpower_#s'!$D104,'Retail_hiring plan'!$E:$E,'Retail sales manpower_#s'!$B104)</f>
        <v>0</v>
      </c>
      <c r="G104" s="4">
        <f>SUMIFS('Retail_hiring plan'!J:J,'Retail_hiring plan'!$C:$C,'Retail sales manpower_#s'!$D104,'Retail_hiring plan'!$E:$E,'Retail sales manpower_#s'!$B104)</f>
        <v>0</v>
      </c>
      <c r="H104" s="4">
        <f>SUMIFS('Retail_hiring plan'!K:K,'Retail_hiring plan'!$C:$C,'Retail sales manpower_#s'!$D104,'Retail_hiring plan'!$E:$E,'Retail sales manpower_#s'!$B104)</f>
        <v>0</v>
      </c>
      <c r="I104" s="4">
        <f>SUMIFS('Retail_hiring plan'!L:L,'Retail_hiring plan'!$C:$C,'Retail sales manpower_#s'!$D104,'Retail_hiring plan'!$E:$E,'Retail sales manpower_#s'!$B104)</f>
        <v>0</v>
      </c>
      <c r="J104" s="4">
        <f>SUMIFS('Retail_hiring plan'!M:M,'Retail_hiring plan'!$C:$C,'Retail sales manpower_#s'!$D104,'Retail_hiring plan'!$E:$E,'Retail sales manpower_#s'!$B104)</f>
        <v>0</v>
      </c>
      <c r="K104" s="4">
        <f>SUMIFS('Retail_hiring plan'!N:N,'Retail_hiring plan'!$C:$C,'Retail sales manpower_#s'!$D104,'Retail_hiring plan'!$E:$E,'Retail sales manpower_#s'!$B104)</f>
        <v>0</v>
      </c>
      <c r="L104" s="4">
        <f>SUMIFS('Retail_hiring plan'!O:O,'Retail_hiring plan'!$C:$C,'Retail sales manpower_#s'!$D104,'Retail_hiring plan'!$E:$E,'Retail sales manpower_#s'!$B104)</f>
        <v>0</v>
      </c>
      <c r="M104" s="4">
        <f>SUMIFS('Retail_hiring plan'!P:P,'Retail_hiring plan'!$C:$C,'Retail sales manpower_#s'!$D104,'Retail_hiring plan'!$E:$E,'Retail sales manpower_#s'!$B104)</f>
        <v>0</v>
      </c>
      <c r="N104" s="4">
        <f>SUMIFS('Retail_hiring plan'!Q:Q,'Retail_hiring plan'!$C:$C,'Retail sales manpower_#s'!$D104,'Retail_hiring plan'!$E:$E,'Retail sales manpower_#s'!$B104)</f>
        <v>0</v>
      </c>
      <c r="O104" s="4">
        <f>SUMIFS('Retail_hiring plan'!R:R,'Retail_hiring plan'!$C:$C,'Retail sales manpower_#s'!$D104,'Retail_hiring plan'!$E:$E,'Retail sales manpower_#s'!$B104)</f>
        <v>0</v>
      </c>
      <c r="P104" s="4">
        <f>SUMIFS('Retail_hiring plan'!S:S,'Retail_hiring plan'!$C:$C,'Retail sales manpower_#s'!$D104,'Retail_hiring plan'!$E:$E,'Retail sales manpower_#s'!$B104)</f>
        <v>0</v>
      </c>
      <c r="Q104" s="4">
        <f>SUMIFS('Retail_hiring plan'!T:T,'Retail_hiring plan'!$C:$C,'Retail sales manpower_#s'!$D104,'Retail_hiring plan'!$E:$E,'Retail sales manpower_#s'!$B104)</f>
        <v>0</v>
      </c>
    </row>
    <row r="105" spans="1:17">
      <c r="A105" s="4">
        <f t="shared" si="2"/>
        <v>102</v>
      </c>
      <c r="B105" s="8" t="s">
        <v>814</v>
      </c>
      <c r="C105" s="4" t="s">
        <v>329</v>
      </c>
      <c r="D105" s="4" t="s">
        <v>300</v>
      </c>
      <c r="E105" s="4">
        <f>SUMIFS('Retail_hiring plan'!H:H,'Retail_hiring plan'!$C:$C,'Retail sales manpower_#s'!$D105,'Retail_hiring plan'!$E:$E,'Retail sales manpower_#s'!$B105)</f>
        <v>0</v>
      </c>
      <c r="F105" s="4">
        <f>SUMIFS('Retail_hiring plan'!I:I,'Retail_hiring plan'!$C:$C,'Retail sales manpower_#s'!$D105,'Retail_hiring plan'!$E:$E,'Retail sales manpower_#s'!$B105)</f>
        <v>0</v>
      </c>
      <c r="G105" s="4">
        <f>SUMIFS('Retail_hiring plan'!J:J,'Retail_hiring plan'!$C:$C,'Retail sales manpower_#s'!$D105,'Retail_hiring plan'!$E:$E,'Retail sales manpower_#s'!$B105)</f>
        <v>0</v>
      </c>
      <c r="H105" s="4">
        <f>SUMIFS('Retail_hiring plan'!K:K,'Retail_hiring plan'!$C:$C,'Retail sales manpower_#s'!$D105,'Retail_hiring plan'!$E:$E,'Retail sales manpower_#s'!$B105)</f>
        <v>1</v>
      </c>
      <c r="I105" s="4">
        <f>SUMIFS('Retail_hiring plan'!L:L,'Retail_hiring plan'!$C:$C,'Retail sales manpower_#s'!$D105,'Retail_hiring plan'!$E:$E,'Retail sales manpower_#s'!$B105)</f>
        <v>1</v>
      </c>
      <c r="J105" s="4">
        <f>SUMIFS('Retail_hiring plan'!M:M,'Retail_hiring plan'!$C:$C,'Retail sales manpower_#s'!$D105,'Retail_hiring plan'!$E:$E,'Retail sales manpower_#s'!$B105)</f>
        <v>1</v>
      </c>
      <c r="K105" s="4">
        <f>SUMIFS('Retail_hiring plan'!N:N,'Retail_hiring plan'!$C:$C,'Retail sales manpower_#s'!$D105,'Retail_hiring plan'!$E:$E,'Retail sales manpower_#s'!$B105)</f>
        <v>1</v>
      </c>
      <c r="L105" s="4">
        <f>SUMIFS('Retail_hiring plan'!O:O,'Retail_hiring plan'!$C:$C,'Retail sales manpower_#s'!$D105,'Retail_hiring plan'!$E:$E,'Retail sales manpower_#s'!$B105)</f>
        <v>1</v>
      </c>
      <c r="M105" s="4">
        <f>SUMIFS('Retail_hiring plan'!P:P,'Retail_hiring plan'!$C:$C,'Retail sales manpower_#s'!$D105,'Retail_hiring plan'!$E:$E,'Retail sales manpower_#s'!$B105)</f>
        <v>1</v>
      </c>
      <c r="N105" s="4">
        <f>SUMIFS('Retail_hiring plan'!Q:Q,'Retail_hiring plan'!$C:$C,'Retail sales manpower_#s'!$D105,'Retail_hiring plan'!$E:$E,'Retail sales manpower_#s'!$B105)</f>
        <v>1</v>
      </c>
      <c r="O105" s="4">
        <f>SUMIFS('Retail_hiring plan'!R:R,'Retail_hiring plan'!$C:$C,'Retail sales manpower_#s'!$D105,'Retail_hiring plan'!$E:$E,'Retail sales manpower_#s'!$B105)</f>
        <v>1</v>
      </c>
      <c r="P105" s="4">
        <f>SUMIFS('Retail_hiring plan'!S:S,'Retail_hiring plan'!$C:$C,'Retail sales manpower_#s'!$D105,'Retail_hiring plan'!$E:$E,'Retail sales manpower_#s'!$B105)</f>
        <v>1</v>
      </c>
      <c r="Q105" s="4">
        <f>SUMIFS('Retail_hiring plan'!T:T,'Retail_hiring plan'!$C:$C,'Retail sales manpower_#s'!$D105,'Retail_hiring plan'!$E:$E,'Retail sales manpower_#s'!$B105)</f>
        <v>1</v>
      </c>
    </row>
    <row r="106" spans="1:17">
      <c r="A106" s="4">
        <f t="shared" si="2"/>
        <v>103</v>
      </c>
      <c r="B106" s="8" t="s">
        <v>809</v>
      </c>
      <c r="C106" s="4" t="s">
        <v>330</v>
      </c>
      <c r="D106" s="4" t="s">
        <v>480</v>
      </c>
      <c r="E106" s="4">
        <f>SUMIFS('Retail_hiring plan'!H:H,'Retail_hiring plan'!$C:$C,'Retail sales manpower_#s'!$D106,'Retail_hiring plan'!$E:$E,'Retail sales manpower_#s'!$B106)</f>
        <v>0</v>
      </c>
      <c r="F106" s="4">
        <f>SUMIFS('Retail_hiring plan'!I:I,'Retail_hiring plan'!$C:$C,'Retail sales manpower_#s'!$D106,'Retail_hiring plan'!$E:$E,'Retail sales manpower_#s'!$B106)</f>
        <v>0</v>
      </c>
      <c r="G106" s="4">
        <f>SUMIFS('Retail_hiring plan'!J:J,'Retail_hiring plan'!$C:$C,'Retail sales manpower_#s'!$D106,'Retail_hiring plan'!$E:$E,'Retail sales manpower_#s'!$B106)</f>
        <v>1</v>
      </c>
      <c r="H106" s="4">
        <f>SUMIFS('Retail_hiring plan'!K:K,'Retail_hiring plan'!$C:$C,'Retail sales manpower_#s'!$D106,'Retail_hiring plan'!$E:$E,'Retail sales manpower_#s'!$B106)</f>
        <v>2</v>
      </c>
      <c r="I106" s="4">
        <f>SUMIFS('Retail_hiring plan'!L:L,'Retail_hiring plan'!$C:$C,'Retail sales manpower_#s'!$D106,'Retail_hiring plan'!$E:$E,'Retail sales manpower_#s'!$B106)</f>
        <v>2</v>
      </c>
      <c r="J106" s="4">
        <f>SUMIFS('Retail_hiring plan'!M:M,'Retail_hiring plan'!$C:$C,'Retail sales manpower_#s'!$D106,'Retail_hiring plan'!$E:$E,'Retail sales manpower_#s'!$B106)</f>
        <v>2</v>
      </c>
      <c r="K106" s="4">
        <f>SUMIFS('Retail_hiring plan'!N:N,'Retail_hiring plan'!$C:$C,'Retail sales manpower_#s'!$D106,'Retail_hiring plan'!$E:$E,'Retail sales manpower_#s'!$B106)</f>
        <v>2</v>
      </c>
      <c r="L106" s="4">
        <f>SUMIFS('Retail_hiring plan'!O:O,'Retail_hiring plan'!$C:$C,'Retail sales manpower_#s'!$D106,'Retail_hiring plan'!$E:$E,'Retail sales manpower_#s'!$B106)</f>
        <v>2</v>
      </c>
      <c r="M106" s="4">
        <f>SUMIFS('Retail_hiring plan'!P:P,'Retail_hiring plan'!$C:$C,'Retail sales manpower_#s'!$D106,'Retail_hiring plan'!$E:$E,'Retail sales manpower_#s'!$B106)</f>
        <v>2</v>
      </c>
      <c r="N106" s="4">
        <f>SUMIFS('Retail_hiring plan'!Q:Q,'Retail_hiring plan'!$C:$C,'Retail sales manpower_#s'!$D106,'Retail_hiring plan'!$E:$E,'Retail sales manpower_#s'!$B106)</f>
        <v>2</v>
      </c>
      <c r="O106" s="4">
        <f>SUMIFS('Retail_hiring plan'!R:R,'Retail_hiring plan'!$C:$C,'Retail sales manpower_#s'!$D106,'Retail_hiring plan'!$E:$E,'Retail sales manpower_#s'!$B106)</f>
        <v>2</v>
      </c>
      <c r="P106" s="4">
        <f>SUMIFS('Retail_hiring plan'!S:S,'Retail_hiring plan'!$C:$C,'Retail sales manpower_#s'!$D106,'Retail_hiring plan'!$E:$E,'Retail sales manpower_#s'!$B106)</f>
        <v>2</v>
      </c>
      <c r="Q106" s="4">
        <f>SUMIFS('Retail_hiring plan'!T:T,'Retail_hiring plan'!$C:$C,'Retail sales manpower_#s'!$D106,'Retail_hiring plan'!$E:$E,'Retail sales manpower_#s'!$B106)</f>
        <v>2</v>
      </c>
    </row>
    <row r="107" spans="1:17">
      <c r="A107" s="4">
        <f t="shared" si="2"/>
        <v>104</v>
      </c>
      <c r="B107" s="8" t="s">
        <v>810</v>
      </c>
      <c r="C107" s="4" t="s">
        <v>330</v>
      </c>
      <c r="D107" s="4" t="s">
        <v>480</v>
      </c>
      <c r="E107" s="4">
        <f>SUMIFS('Retail_hiring plan'!H:H,'Retail_hiring plan'!$C:$C,'Retail sales manpower_#s'!$D107,'Retail_hiring plan'!$E:$E,'Retail sales manpower_#s'!$B107)</f>
        <v>0</v>
      </c>
      <c r="F107" s="4">
        <f>SUMIFS('Retail_hiring plan'!I:I,'Retail_hiring plan'!$C:$C,'Retail sales manpower_#s'!$D107,'Retail_hiring plan'!$E:$E,'Retail sales manpower_#s'!$B107)</f>
        <v>1</v>
      </c>
      <c r="G107" s="4">
        <f>SUMIFS('Retail_hiring plan'!J:J,'Retail_hiring plan'!$C:$C,'Retail sales manpower_#s'!$D107,'Retail_hiring plan'!$E:$E,'Retail sales manpower_#s'!$B107)</f>
        <v>1</v>
      </c>
      <c r="H107" s="4">
        <f>SUMIFS('Retail_hiring plan'!K:K,'Retail_hiring plan'!$C:$C,'Retail sales manpower_#s'!$D107,'Retail_hiring plan'!$E:$E,'Retail sales manpower_#s'!$B107)</f>
        <v>1</v>
      </c>
      <c r="I107" s="4">
        <f>SUMIFS('Retail_hiring plan'!L:L,'Retail_hiring plan'!$C:$C,'Retail sales manpower_#s'!$D107,'Retail_hiring plan'!$E:$E,'Retail sales manpower_#s'!$B107)</f>
        <v>1</v>
      </c>
      <c r="J107" s="4">
        <f>SUMIFS('Retail_hiring plan'!M:M,'Retail_hiring plan'!$C:$C,'Retail sales manpower_#s'!$D107,'Retail_hiring plan'!$E:$E,'Retail sales manpower_#s'!$B107)</f>
        <v>1</v>
      </c>
      <c r="K107" s="4">
        <f>SUMIFS('Retail_hiring plan'!N:N,'Retail_hiring plan'!$C:$C,'Retail sales manpower_#s'!$D107,'Retail_hiring plan'!$E:$E,'Retail sales manpower_#s'!$B107)</f>
        <v>1</v>
      </c>
      <c r="L107" s="4">
        <f>SUMIFS('Retail_hiring plan'!O:O,'Retail_hiring plan'!$C:$C,'Retail sales manpower_#s'!$D107,'Retail_hiring plan'!$E:$E,'Retail sales manpower_#s'!$B107)</f>
        <v>1</v>
      </c>
      <c r="M107" s="4">
        <f>SUMIFS('Retail_hiring plan'!P:P,'Retail_hiring plan'!$C:$C,'Retail sales manpower_#s'!$D107,'Retail_hiring plan'!$E:$E,'Retail sales manpower_#s'!$B107)</f>
        <v>1</v>
      </c>
      <c r="N107" s="4">
        <f>SUMIFS('Retail_hiring plan'!Q:Q,'Retail_hiring plan'!$C:$C,'Retail sales manpower_#s'!$D107,'Retail_hiring plan'!$E:$E,'Retail sales manpower_#s'!$B107)</f>
        <v>1</v>
      </c>
      <c r="O107" s="4">
        <f>SUMIFS('Retail_hiring plan'!R:R,'Retail_hiring plan'!$C:$C,'Retail sales manpower_#s'!$D107,'Retail_hiring plan'!$E:$E,'Retail sales manpower_#s'!$B107)</f>
        <v>1</v>
      </c>
      <c r="P107" s="4">
        <f>SUMIFS('Retail_hiring plan'!S:S,'Retail_hiring plan'!$C:$C,'Retail sales manpower_#s'!$D107,'Retail_hiring plan'!$E:$E,'Retail sales manpower_#s'!$B107)</f>
        <v>1</v>
      </c>
      <c r="Q107" s="4">
        <f>SUMIFS('Retail_hiring plan'!T:T,'Retail_hiring plan'!$C:$C,'Retail sales manpower_#s'!$D107,'Retail_hiring plan'!$E:$E,'Retail sales manpower_#s'!$B107)</f>
        <v>1</v>
      </c>
    </row>
    <row r="108" spans="1:17">
      <c r="A108" s="4">
        <f t="shared" si="2"/>
        <v>105</v>
      </c>
      <c r="B108" s="8" t="s">
        <v>811</v>
      </c>
      <c r="C108" s="4" t="s">
        <v>330</v>
      </c>
      <c r="D108" s="4" t="s">
        <v>480</v>
      </c>
      <c r="E108" s="4">
        <f>SUMIFS('Retail_hiring plan'!H:H,'Retail_hiring plan'!$C:$C,'Retail sales manpower_#s'!$D108,'Retail_hiring plan'!$E:$E,'Retail sales manpower_#s'!$B108)</f>
        <v>0</v>
      </c>
      <c r="F108" s="4">
        <f>SUMIFS('Retail_hiring plan'!I:I,'Retail_hiring plan'!$C:$C,'Retail sales manpower_#s'!$D108,'Retail_hiring plan'!$E:$E,'Retail sales manpower_#s'!$B108)</f>
        <v>0</v>
      </c>
      <c r="G108" s="4">
        <f>SUMIFS('Retail_hiring plan'!J:J,'Retail_hiring plan'!$C:$C,'Retail sales manpower_#s'!$D108,'Retail_hiring plan'!$E:$E,'Retail sales manpower_#s'!$B108)</f>
        <v>0</v>
      </c>
      <c r="H108" s="4">
        <f>SUMIFS('Retail_hiring plan'!K:K,'Retail_hiring plan'!$C:$C,'Retail sales manpower_#s'!$D108,'Retail_hiring plan'!$E:$E,'Retail sales manpower_#s'!$B108)</f>
        <v>0</v>
      </c>
      <c r="I108" s="4">
        <f>SUMIFS('Retail_hiring plan'!L:L,'Retail_hiring plan'!$C:$C,'Retail sales manpower_#s'!$D108,'Retail_hiring plan'!$E:$E,'Retail sales manpower_#s'!$B108)</f>
        <v>0</v>
      </c>
      <c r="J108" s="4">
        <f>SUMIFS('Retail_hiring plan'!M:M,'Retail_hiring plan'!$C:$C,'Retail sales manpower_#s'!$D108,'Retail_hiring plan'!$E:$E,'Retail sales manpower_#s'!$B108)</f>
        <v>0</v>
      </c>
      <c r="K108" s="4">
        <f>SUMIFS('Retail_hiring plan'!N:N,'Retail_hiring plan'!$C:$C,'Retail sales manpower_#s'!$D108,'Retail_hiring plan'!$E:$E,'Retail sales manpower_#s'!$B108)</f>
        <v>0</v>
      </c>
      <c r="L108" s="4">
        <f>SUMIFS('Retail_hiring plan'!O:O,'Retail_hiring plan'!$C:$C,'Retail sales manpower_#s'!$D108,'Retail_hiring plan'!$E:$E,'Retail sales manpower_#s'!$B108)</f>
        <v>0</v>
      </c>
      <c r="M108" s="4">
        <f>SUMIFS('Retail_hiring plan'!P:P,'Retail_hiring plan'!$C:$C,'Retail sales manpower_#s'!$D108,'Retail_hiring plan'!$E:$E,'Retail sales manpower_#s'!$B108)</f>
        <v>0</v>
      </c>
      <c r="N108" s="4">
        <f>SUMIFS('Retail_hiring plan'!Q:Q,'Retail_hiring plan'!$C:$C,'Retail sales manpower_#s'!$D108,'Retail_hiring plan'!$E:$E,'Retail sales manpower_#s'!$B108)</f>
        <v>0</v>
      </c>
      <c r="O108" s="4">
        <f>SUMIFS('Retail_hiring plan'!R:R,'Retail_hiring plan'!$C:$C,'Retail sales manpower_#s'!$D108,'Retail_hiring plan'!$E:$E,'Retail sales manpower_#s'!$B108)</f>
        <v>0</v>
      </c>
      <c r="P108" s="4">
        <f>SUMIFS('Retail_hiring plan'!S:S,'Retail_hiring plan'!$C:$C,'Retail sales manpower_#s'!$D108,'Retail_hiring plan'!$E:$E,'Retail sales manpower_#s'!$B108)</f>
        <v>0</v>
      </c>
      <c r="Q108" s="4">
        <f>SUMIFS('Retail_hiring plan'!T:T,'Retail_hiring plan'!$C:$C,'Retail sales manpower_#s'!$D108,'Retail_hiring plan'!$E:$E,'Retail sales manpower_#s'!$B108)</f>
        <v>0</v>
      </c>
    </row>
    <row r="109" spans="1:17">
      <c r="A109" s="4">
        <f t="shared" si="2"/>
        <v>106</v>
      </c>
      <c r="B109" s="8" t="s">
        <v>812</v>
      </c>
      <c r="C109" s="4" t="s">
        <v>330</v>
      </c>
      <c r="D109" s="4" t="s">
        <v>480</v>
      </c>
      <c r="E109" s="4">
        <f>SUMIFS('Retail_hiring plan'!H:H,'Retail_hiring plan'!$C:$C,'Retail sales manpower_#s'!$D109,'Retail_hiring plan'!$E:$E,'Retail sales manpower_#s'!$B109)</f>
        <v>0</v>
      </c>
      <c r="F109" s="4">
        <f>SUMIFS('Retail_hiring plan'!I:I,'Retail_hiring plan'!$C:$C,'Retail sales manpower_#s'!$D109,'Retail_hiring plan'!$E:$E,'Retail sales manpower_#s'!$B109)</f>
        <v>0</v>
      </c>
      <c r="G109" s="4">
        <f>SUMIFS('Retail_hiring plan'!J:J,'Retail_hiring plan'!$C:$C,'Retail sales manpower_#s'!$D109,'Retail_hiring plan'!$E:$E,'Retail sales manpower_#s'!$B109)</f>
        <v>0</v>
      </c>
      <c r="H109" s="4">
        <f>SUMIFS('Retail_hiring plan'!K:K,'Retail_hiring plan'!$C:$C,'Retail sales manpower_#s'!$D109,'Retail_hiring plan'!$E:$E,'Retail sales manpower_#s'!$B109)</f>
        <v>0</v>
      </c>
      <c r="I109" s="4">
        <f>SUMIFS('Retail_hiring plan'!L:L,'Retail_hiring plan'!$C:$C,'Retail sales manpower_#s'!$D109,'Retail_hiring plan'!$E:$E,'Retail sales manpower_#s'!$B109)</f>
        <v>0</v>
      </c>
      <c r="J109" s="4">
        <f>SUMIFS('Retail_hiring plan'!M:M,'Retail_hiring plan'!$C:$C,'Retail sales manpower_#s'!$D109,'Retail_hiring plan'!$E:$E,'Retail sales manpower_#s'!$B109)</f>
        <v>0</v>
      </c>
      <c r="K109" s="4">
        <f>SUMIFS('Retail_hiring plan'!N:N,'Retail_hiring plan'!$C:$C,'Retail sales manpower_#s'!$D109,'Retail_hiring plan'!$E:$E,'Retail sales manpower_#s'!$B109)</f>
        <v>0</v>
      </c>
      <c r="L109" s="4">
        <f>SUMIFS('Retail_hiring plan'!O:O,'Retail_hiring plan'!$C:$C,'Retail sales manpower_#s'!$D109,'Retail_hiring plan'!$E:$E,'Retail sales manpower_#s'!$B109)</f>
        <v>0</v>
      </c>
      <c r="M109" s="4">
        <f>SUMIFS('Retail_hiring plan'!P:P,'Retail_hiring plan'!$C:$C,'Retail sales manpower_#s'!$D109,'Retail_hiring plan'!$E:$E,'Retail sales manpower_#s'!$B109)</f>
        <v>0</v>
      </c>
      <c r="N109" s="4">
        <f>SUMIFS('Retail_hiring plan'!Q:Q,'Retail_hiring plan'!$C:$C,'Retail sales manpower_#s'!$D109,'Retail_hiring plan'!$E:$E,'Retail sales manpower_#s'!$B109)</f>
        <v>0</v>
      </c>
      <c r="O109" s="4">
        <f>SUMIFS('Retail_hiring plan'!R:R,'Retail_hiring plan'!$C:$C,'Retail sales manpower_#s'!$D109,'Retail_hiring plan'!$E:$E,'Retail sales manpower_#s'!$B109)</f>
        <v>0</v>
      </c>
      <c r="P109" s="4">
        <f>SUMIFS('Retail_hiring plan'!S:S,'Retail_hiring plan'!$C:$C,'Retail sales manpower_#s'!$D109,'Retail_hiring plan'!$E:$E,'Retail sales manpower_#s'!$B109)</f>
        <v>0</v>
      </c>
      <c r="Q109" s="4">
        <f>SUMIFS('Retail_hiring plan'!T:T,'Retail_hiring plan'!$C:$C,'Retail sales manpower_#s'!$D109,'Retail_hiring plan'!$E:$E,'Retail sales manpower_#s'!$B109)</f>
        <v>0</v>
      </c>
    </row>
    <row r="110" spans="1:17">
      <c r="A110" s="4">
        <f t="shared" si="2"/>
        <v>107</v>
      </c>
      <c r="B110" s="8" t="s">
        <v>813</v>
      </c>
      <c r="C110" s="4" t="s">
        <v>330</v>
      </c>
      <c r="D110" s="4" t="s">
        <v>480</v>
      </c>
      <c r="E110" s="4">
        <f>SUMIFS('Retail_hiring plan'!H:H,'Retail_hiring plan'!$C:$C,'Retail sales manpower_#s'!$D110,'Retail_hiring plan'!$E:$E,'Retail sales manpower_#s'!$B110)</f>
        <v>0</v>
      </c>
      <c r="F110" s="4">
        <f>SUMIFS('Retail_hiring plan'!I:I,'Retail_hiring plan'!$C:$C,'Retail sales manpower_#s'!$D110,'Retail_hiring plan'!$E:$E,'Retail sales manpower_#s'!$B110)</f>
        <v>0</v>
      </c>
      <c r="G110" s="4">
        <f>SUMIFS('Retail_hiring plan'!J:J,'Retail_hiring plan'!$C:$C,'Retail sales manpower_#s'!$D110,'Retail_hiring plan'!$E:$E,'Retail sales manpower_#s'!$B110)</f>
        <v>0</v>
      </c>
      <c r="H110" s="4">
        <f>SUMIFS('Retail_hiring plan'!K:K,'Retail_hiring plan'!$C:$C,'Retail sales manpower_#s'!$D110,'Retail_hiring plan'!$E:$E,'Retail sales manpower_#s'!$B110)</f>
        <v>0</v>
      </c>
      <c r="I110" s="4">
        <f>SUMIFS('Retail_hiring plan'!L:L,'Retail_hiring plan'!$C:$C,'Retail sales manpower_#s'!$D110,'Retail_hiring plan'!$E:$E,'Retail sales manpower_#s'!$B110)</f>
        <v>0</v>
      </c>
      <c r="J110" s="4">
        <f>SUMIFS('Retail_hiring plan'!M:M,'Retail_hiring plan'!$C:$C,'Retail sales manpower_#s'!$D110,'Retail_hiring plan'!$E:$E,'Retail sales manpower_#s'!$B110)</f>
        <v>0</v>
      </c>
      <c r="K110" s="4">
        <f>SUMIFS('Retail_hiring plan'!N:N,'Retail_hiring plan'!$C:$C,'Retail sales manpower_#s'!$D110,'Retail_hiring plan'!$E:$E,'Retail sales manpower_#s'!$B110)</f>
        <v>0</v>
      </c>
      <c r="L110" s="4">
        <f>SUMIFS('Retail_hiring plan'!O:O,'Retail_hiring plan'!$C:$C,'Retail sales manpower_#s'!$D110,'Retail_hiring plan'!$E:$E,'Retail sales manpower_#s'!$B110)</f>
        <v>0</v>
      </c>
      <c r="M110" s="4">
        <f>SUMIFS('Retail_hiring plan'!P:P,'Retail_hiring plan'!$C:$C,'Retail sales manpower_#s'!$D110,'Retail_hiring plan'!$E:$E,'Retail sales manpower_#s'!$B110)</f>
        <v>0</v>
      </c>
      <c r="N110" s="4">
        <f>SUMIFS('Retail_hiring plan'!Q:Q,'Retail_hiring plan'!$C:$C,'Retail sales manpower_#s'!$D110,'Retail_hiring plan'!$E:$E,'Retail sales manpower_#s'!$B110)</f>
        <v>0</v>
      </c>
      <c r="O110" s="4">
        <f>SUMIFS('Retail_hiring plan'!R:R,'Retail_hiring plan'!$C:$C,'Retail sales manpower_#s'!$D110,'Retail_hiring plan'!$E:$E,'Retail sales manpower_#s'!$B110)</f>
        <v>0</v>
      </c>
      <c r="P110" s="4">
        <f>SUMIFS('Retail_hiring plan'!S:S,'Retail_hiring plan'!$C:$C,'Retail sales manpower_#s'!$D110,'Retail_hiring plan'!$E:$E,'Retail sales manpower_#s'!$B110)</f>
        <v>0</v>
      </c>
      <c r="Q110" s="4">
        <f>SUMIFS('Retail_hiring plan'!T:T,'Retail_hiring plan'!$C:$C,'Retail sales manpower_#s'!$D110,'Retail_hiring plan'!$E:$E,'Retail sales manpower_#s'!$B110)</f>
        <v>0</v>
      </c>
    </row>
    <row r="111" spans="1:17">
      <c r="A111" s="4">
        <f t="shared" si="2"/>
        <v>108</v>
      </c>
      <c r="B111" s="8" t="s">
        <v>814</v>
      </c>
      <c r="C111" s="4" t="s">
        <v>330</v>
      </c>
      <c r="D111" s="4" t="s">
        <v>480</v>
      </c>
      <c r="E111" s="4">
        <f>SUMIFS('Retail_hiring plan'!H:H,'Retail_hiring plan'!$C:$C,'Retail sales manpower_#s'!$D111,'Retail_hiring plan'!$E:$E,'Retail sales manpower_#s'!$B111)</f>
        <v>0</v>
      </c>
      <c r="F111" s="4">
        <f>SUMIFS('Retail_hiring plan'!I:I,'Retail_hiring plan'!$C:$C,'Retail sales manpower_#s'!$D111,'Retail_hiring plan'!$E:$E,'Retail sales manpower_#s'!$B111)</f>
        <v>0</v>
      </c>
      <c r="G111" s="4">
        <f>SUMIFS('Retail_hiring plan'!J:J,'Retail_hiring plan'!$C:$C,'Retail sales manpower_#s'!$D111,'Retail_hiring plan'!$E:$E,'Retail sales manpower_#s'!$B111)</f>
        <v>0</v>
      </c>
      <c r="H111" s="4">
        <f>SUMIFS('Retail_hiring plan'!K:K,'Retail_hiring plan'!$C:$C,'Retail sales manpower_#s'!$D111,'Retail_hiring plan'!$E:$E,'Retail sales manpower_#s'!$B111)</f>
        <v>0</v>
      </c>
      <c r="I111" s="4">
        <f>SUMIFS('Retail_hiring plan'!L:L,'Retail_hiring plan'!$C:$C,'Retail sales manpower_#s'!$D111,'Retail_hiring plan'!$E:$E,'Retail sales manpower_#s'!$B111)</f>
        <v>0</v>
      </c>
      <c r="J111" s="4">
        <f>SUMIFS('Retail_hiring plan'!M:M,'Retail_hiring plan'!$C:$C,'Retail sales manpower_#s'!$D111,'Retail_hiring plan'!$E:$E,'Retail sales manpower_#s'!$B111)</f>
        <v>0</v>
      </c>
      <c r="K111" s="4">
        <f>SUMIFS('Retail_hiring plan'!N:N,'Retail_hiring plan'!$C:$C,'Retail sales manpower_#s'!$D111,'Retail_hiring plan'!$E:$E,'Retail sales manpower_#s'!$B111)</f>
        <v>0</v>
      </c>
      <c r="L111" s="4">
        <f>SUMIFS('Retail_hiring plan'!O:O,'Retail_hiring plan'!$C:$C,'Retail sales manpower_#s'!$D111,'Retail_hiring plan'!$E:$E,'Retail sales manpower_#s'!$B111)</f>
        <v>0</v>
      </c>
      <c r="M111" s="4">
        <f>SUMIFS('Retail_hiring plan'!P:P,'Retail_hiring plan'!$C:$C,'Retail sales manpower_#s'!$D111,'Retail_hiring plan'!$E:$E,'Retail sales manpower_#s'!$B111)</f>
        <v>0</v>
      </c>
      <c r="N111" s="4">
        <f>SUMIFS('Retail_hiring plan'!Q:Q,'Retail_hiring plan'!$C:$C,'Retail sales manpower_#s'!$D111,'Retail_hiring plan'!$E:$E,'Retail sales manpower_#s'!$B111)</f>
        <v>0</v>
      </c>
      <c r="O111" s="4">
        <f>SUMIFS('Retail_hiring plan'!R:R,'Retail_hiring plan'!$C:$C,'Retail sales manpower_#s'!$D111,'Retail_hiring plan'!$E:$E,'Retail sales manpower_#s'!$B111)</f>
        <v>0</v>
      </c>
      <c r="P111" s="4">
        <f>SUMIFS('Retail_hiring plan'!S:S,'Retail_hiring plan'!$C:$C,'Retail sales manpower_#s'!$D111,'Retail_hiring plan'!$E:$E,'Retail sales manpower_#s'!$B111)</f>
        <v>0</v>
      </c>
      <c r="Q111" s="4">
        <f>SUMIFS('Retail_hiring plan'!T:T,'Retail_hiring plan'!$C:$C,'Retail sales manpower_#s'!$D111,'Retail_hiring plan'!$E:$E,'Retail sales manpower_#s'!$B111)</f>
        <v>0</v>
      </c>
    </row>
    <row r="112" spans="1:17">
      <c r="A112" s="4">
        <f t="shared" si="2"/>
        <v>109</v>
      </c>
      <c r="B112" s="8" t="s">
        <v>809</v>
      </c>
      <c r="C112" s="4" t="s">
        <v>330</v>
      </c>
      <c r="D112" s="4" t="s">
        <v>481</v>
      </c>
      <c r="E112" s="4">
        <f>SUMIFS('Retail_hiring plan'!H:H,'Retail_hiring plan'!$C:$C,'Retail sales manpower_#s'!$D112,'Retail_hiring plan'!$E:$E,'Retail sales manpower_#s'!$B112)</f>
        <v>0</v>
      </c>
      <c r="F112" s="4">
        <f>SUMIFS('Retail_hiring plan'!I:I,'Retail_hiring plan'!$C:$C,'Retail sales manpower_#s'!$D112,'Retail_hiring plan'!$E:$E,'Retail sales manpower_#s'!$B112)</f>
        <v>0</v>
      </c>
      <c r="G112" s="4">
        <f>SUMIFS('Retail_hiring plan'!J:J,'Retail_hiring plan'!$C:$C,'Retail sales manpower_#s'!$D112,'Retail_hiring plan'!$E:$E,'Retail sales manpower_#s'!$B112)</f>
        <v>0</v>
      </c>
      <c r="H112" s="4">
        <f>SUMIFS('Retail_hiring plan'!K:K,'Retail_hiring plan'!$C:$C,'Retail sales manpower_#s'!$D112,'Retail_hiring plan'!$E:$E,'Retail sales manpower_#s'!$B112)</f>
        <v>1</v>
      </c>
      <c r="I112" s="4">
        <f>SUMIFS('Retail_hiring plan'!L:L,'Retail_hiring plan'!$C:$C,'Retail sales manpower_#s'!$D112,'Retail_hiring plan'!$E:$E,'Retail sales manpower_#s'!$B112)</f>
        <v>1</v>
      </c>
      <c r="J112" s="4">
        <f>SUMIFS('Retail_hiring plan'!M:M,'Retail_hiring plan'!$C:$C,'Retail sales manpower_#s'!$D112,'Retail_hiring plan'!$E:$E,'Retail sales manpower_#s'!$B112)</f>
        <v>1</v>
      </c>
      <c r="K112" s="4">
        <f>SUMIFS('Retail_hiring plan'!N:N,'Retail_hiring plan'!$C:$C,'Retail sales manpower_#s'!$D112,'Retail_hiring plan'!$E:$E,'Retail sales manpower_#s'!$B112)</f>
        <v>1</v>
      </c>
      <c r="L112" s="4">
        <f>SUMIFS('Retail_hiring plan'!O:O,'Retail_hiring plan'!$C:$C,'Retail sales manpower_#s'!$D112,'Retail_hiring plan'!$E:$E,'Retail sales manpower_#s'!$B112)</f>
        <v>1</v>
      </c>
      <c r="M112" s="4">
        <f>SUMIFS('Retail_hiring plan'!P:P,'Retail_hiring plan'!$C:$C,'Retail sales manpower_#s'!$D112,'Retail_hiring plan'!$E:$E,'Retail sales manpower_#s'!$B112)</f>
        <v>1</v>
      </c>
      <c r="N112" s="4">
        <f>SUMIFS('Retail_hiring plan'!Q:Q,'Retail_hiring plan'!$C:$C,'Retail sales manpower_#s'!$D112,'Retail_hiring plan'!$E:$E,'Retail sales manpower_#s'!$B112)</f>
        <v>1</v>
      </c>
      <c r="O112" s="4">
        <f>SUMIFS('Retail_hiring plan'!R:R,'Retail_hiring plan'!$C:$C,'Retail sales manpower_#s'!$D112,'Retail_hiring plan'!$E:$E,'Retail sales manpower_#s'!$B112)</f>
        <v>1</v>
      </c>
      <c r="P112" s="4">
        <f>SUMIFS('Retail_hiring plan'!S:S,'Retail_hiring plan'!$C:$C,'Retail sales manpower_#s'!$D112,'Retail_hiring plan'!$E:$E,'Retail sales manpower_#s'!$B112)</f>
        <v>1</v>
      </c>
      <c r="Q112" s="4">
        <f>SUMIFS('Retail_hiring plan'!T:T,'Retail_hiring plan'!$C:$C,'Retail sales manpower_#s'!$D112,'Retail_hiring plan'!$E:$E,'Retail sales manpower_#s'!$B112)</f>
        <v>1</v>
      </c>
    </row>
    <row r="113" spans="1:17">
      <c r="A113" s="4">
        <f t="shared" si="2"/>
        <v>110</v>
      </c>
      <c r="B113" s="8" t="s">
        <v>810</v>
      </c>
      <c r="C113" s="4" t="s">
        <v>330</v>
      </c>
      <c r="D113" s="4" t="s">
        <v>481</v>
      </c>
      <c r="E113" s="4">
        <f>SUMIFS('Retail_hiring plan'!H:H,'Retail_hiring plan'!$C:$C,'Retail sales manpower_#s'!$D113,'Retail_hiring plan'!$E:$E,'Retail sales manpower_#s'!$B113)</f>
        <v>0</v>
      </c>
      <c r="F113" s="4">
        <f>SUMIFS('Retail_hiring plan'!I:I,'Retail_hiring plan'!$C:$C,'Retail sales manpower_#s'!$D113,'Retail_hiring plan'!$E:$E,'Retail sales manpower_#s'!$B113)</f>
        <v>1</v>
      </c>
      <c r="G113" s="4">
        <f>SUMIFS('Retail_hiring plan'!J:J,'Retail_hiring plan'!$C:$C,'Retail sales manpower_#s'!$D113,'Retail_hiring plan'!$E:$E,'Retail sales manpower_#s'!$B113)</f>
        <v>1</v>
      </c>
      <c r="H113" s="4">
        <f>SUMIFS('Retail_hiring plan'!K:K,'Retail_hiring plan'!$C:$C,'Retail sales manpower_#s'!$D113,'Retail_hiring plan'!$E:$E,'Retail sales manpower_#s'!$B113)</f>
        <v>1</v>
      </c>
      <c r="I113" s="4">
        <f>SUMIFS('Retail_hiring plan'!L:L,'Retail_hiring plan'!$C:$C,'Retail sales manpower_#s'!$D113,'Retail_hiring plan'!$E:$E,'Retail sales manpower_#s'!$B113)</f>
        <v>1</v>
      </c>
      <c r="J113" s="4">
        <f>SUMIFS('Retail_hiring plan'!M:M,'Retail_hiring plan'!$C:$C,'Retail sales manpower_#s'!$D113,'Retail_hiring plan'!$E:$E,'Retail sales manpower_#s'!$B113)</f>
        <v>1</v>
      </c>
      <c r="K113" s="4">
        <f>SUMIFS('Retail_hiring plan'!N:N,'Retail_hiring plan'!$C:$C,'Retail sales manpower_#s'!$D113,'Retail_hiring plan'!$E:$E,'Retail sales manpower_#s'!$B113)</f>
        <v>1</v>
      </c>
      <c r="L113" s="4">
        <f>SUMIFS('Retail_hiring plan'!O:O,'Retail_hiring plan'!$C:$C,'Retail sales manpower_#s'!$D113,'Retail_hiring plan'!$E:$E,'Retail sales manpower_#s'!$B113)</f>
        <v>1</v>
      </c>
      <c r="M113" s="4">
        <f>SUMIFS('Retail_hiring plan'!P:P,'Retail_hiring plan'!$C:$C,'Retail sales manpower_#s'!$D113,'Retail_hiring plan'!$E:$E,'Retail sales manpower_#s'!$B113)</f>
        <v>1</v>
      </c>
      <c r="N113" s="4">
        <f>SUMIFS('Retail_hiring plan'!Q:Q,'Retail_hiring plan'!$C:$C,'Retail sales manpower_#s'!$D113,'Retail_hiring plan'!$E:$E,'Retail sales manpower_#s'!$B113)</f>
        <v>1</v>
      </c>
      <c r="O113" s="4">
        <f>SUMIFS('Retail_hiring plan'!R:R,'Retail_hiring plan'!$C:$C,'Retail sales manpower_#s'!$D113,'Retail_hiring plan'!$E:$E,'Retail sales manpower_#s'!$B113)</f>
        <v>1</v>
      </c>
      <c r="P113" s="4">
        <f>SUMIFS('Retail_hiring plan'!S:S,'Retail_hiring plan'!$C:$C,'Retail sales manpower_#s'!$D113,'Retail_hiring plan'!$E:$E,'Retail sales manpower_#s'!$B113)</f>
        <v>1</v>
      </c>
      <c r="Q113" s="4">
        <f>SUMIFS('Retail_hiring plan'!T:T,'Retail_hiring plan'!$C:$C,'Retail sales manpower_#s'!$D113,'Retail_hiring plan'!$E:$E,'Retail sales manpower_#s'!$B113)</f>
        <v>1</v>
      </c>
    </row>
    <row r="114" spans="1:17">
      <c r="A114" s="4">
        <f t="shared" si="2"/>
        <v>111</v>
      </c>
      <c r="B114" s="8" t="s">
        <v>811</v>
      </c>
      <c r="C114" s="4" t="s">
        <v>330</v>
      </c>
      <c r="D114" s="4" t="s">
        <v>481</v>
      </c>
      <c r="E114" s="4">
        <f>SUMIFS('Retail_hiring plan'!H:H,'Retail_hiring plan'!$C:$C,'Retail sales manpower_#s'!$D114,'Retail_hiring plan'!$E:$E,'Retail sales manpower_#s'!$B114)</f>
        <v>0</v>
      </c>
      <c r="F114" s="4">
        <f>SUMIFS('Retail_hiring plan'!I:I,'Retail_hiring plan'!$C:$C,'Retail sales manpower_#s'!$D114,'Retail_hiring plan'!$E:$E,'Retail sales manpower_#s'!$B114)</f>
        <v>0</v>
      </c>
      <c r="G114" s="4">
        <f>SUMIFS('Retail_hiring plan'!J:J,'Retail_hiring plan'!$C:$C,'Retail sales manpower_#s'!$D114,'Retail_hiring plan'!$E:$E,'Retail sales manpower_#s'!$B114)</f>
        <v>0</v>
      </c>
      <c r="H114" s="4">
        <f>SUMIFS('Retail_hiring plan'!K:K,'Retail_hiring plan'!$C:$C,'Retail sales manpower_#s'!$D114,'Retail_hiring plan'!$E:$E,'Retail sales manpower_#s'!$B114)</f>
        <v>0</v>
      </c>
      <c r="I114" s="4">
        <f>SUMIFS('Retail_hiring plan'!L:L,'Retail_hiring plan'!$C:$C,'Retail sales manpower_#s'!$D114,'Retail_hiring plan'!$E:$E,'Retail sales manpower_#s'!$B114)</f>
        <v>0</v>
      </c>
      <c r="J114" s="4">
        <f>SUMIFS('Retail_hiring plan'!M:M,'Retail_hiring plan'!$C:$C,'Retail sales manpower_#s'!$D114,'Retail_hiring plan'!$E:$E,'Retail sales manpower_#s'!$B114)</f>
        <v>1</v>
      </c>
      <c r="K114" s="4">
        <f>SUMIFS('Retail_hiring plan'!N:N,'Retail_hiring plan'!$C:$C,'Retail sales manpower_#s'!$D114,'Retail_hiring plan'!$E:$E,'Retail sales manpower_#s'!$B114)</f>
        <v>1</v>
      </c>
      <c r="L114" s="4">
        <f>SUMIFS('Retail_hiring plan'!O:O,'Retail_hiring plan'!$C:$C,'Retail sales manpower_#s'!$D114,'Retail_hiring plan'!$E:$E,'Retail sales manpower_#s'!$B114)</f>
        <v>1</v>
      </c>
      <c r="M114" s="4">
        <f>SUMIFS('Retail_hiring plan'!P:P,'Retail_hiring plan'!$C:$C,'Retail sales manpower_#s'!$D114,'Retail_hiring plan'!$E:$E,'Retail sales manpower_#s'!$B114)</f>
        <v>1</v>
      </c>
      <c r="N114" s="4">
        <f>SUMIFS('Retail_hiring plan'!Q:Q,'Retail_hiring plan'!$C:$C,'Retail sales manpower_#s'!$D114,'Retail_hiring plan'!$E:$E,'Retail sales manpower_#s'!$B114)</f>
        <v>1</v>
      </c>
      <c r="O114" s="4">
        <f>SUMIFS('Retail_hiring plan'!R:R,'Retail_hiring plan'!$C:$C,'Retail sales manpower_#s'!$D114,'Retail_hiring plan'!$E:$E,'Retail sales manpower_#s'!$B114)</f>
        <v>1</v>
      </c>
      <c r="P114" s="4">
        <f>SUMIFS('Retail_hiring plan'!S:S,'Retail_hiring plan'!$C:$C,'Retail sales manpower_#s'!$D114,'Retail_hiring plan'!$E:$E,'Retail sales manpower_#s'!$B114)</f>
        <v>1</v>
      </c>
      <c r="Q114" s="4">
        <f>SUMIFS('Retail_hiring plan'!T:T,'Retail_hiring plan'!$C:$C,'Retail sales manpower_#s'!$D114,'Retail_hiring plan'!$E:$E,'Retail sales manpower_#s'!$B114)</f>
        <v>1</v>
      </c>
    </row>
    <row r="115" spans="1:17">
      <c r="A115" s="4">
        <f t="shared" si="2"/>
        <v>112</v>
      </c>
      <c r="B115" s="8" t="s">
        <v>812</v>
      </c>
      <c r="C115" s="4" t="s">
        <v>330</v>
      </c>
      <c r="D115" s="4" t="s">
        <v>481</v>
      </c>
      <c r="E115" s="4">
        <f>SUMIFS('Retail_hiring plan'!H:H,'Retail_hiring plan'!$C:$C,'Retail sales manpower_#s'!$D115,'Retail_hiring plan'!$E:$E,'Retail sales manpower_#s'!$B115)</f>
        <v>0</v>
      </c>
      <c r="F115" s="4">
        <f>SUMIFS('Retail_hiring plan'!I:I,'Retail_hiring plan'!$C:$C,'Retail sales manpower_#s'!$D115,'Retail_hiring plan'!$E:$E,'Retail sales manpower_#s'!$B115)</f>
        <v>0</v>
      </c>
      <c r="G115" s="4">
        <f>SUMIFS('Retail_hiring plan'!J:J,'Retail_hiring plan'!$C:$C,'Retail sales manpower_#s'!$D115,'Retail_hiring plan'!$E:$E,'Retail sales manpower_#s'!$B115)</f>
        <v>0</v>
      </c>
      <c r="H115" s="4">
        <f>SUMIFS('Retail_hiring plan'!K:K,'Retail_hiring plan'!$C:$C,'Retail sales manpower_#s'!$D115,'Retail_hiring plan'!$E:$E,'Retail sales manpower_#s'!$B115)</f>
        <v>0</v>
      </c>
      <c r="I115" s="4">
        <f>SUMIFS('Retail_hiring plan'!L:L,'Retail_hiring plan'!$C:$C,'Retail sales manpower_#s'!$D115,'Retail_hiring plan'!$E:$E,'Retail sales manpower_#s'!$B115)</f>
        <v>0</v>
      </c>
      <c r="J115" s="4">
        <f>SUMIFS('Retail_hiring plan'!M:M,'Retail_hiring plan'!$C:$C,'Retail sales manpower_#s'!$D115,'Retail_hiring plan'!$E:$E,'Retail sales manpower_#s'!$B115)</f>
        <v>0</v>
      </c>
      <c r="K115" s="4">
        <f>SUMIFS('Retail_hiring plan'!N:N,'Retail_hiring plan'!$C:$C,'Retail sales manpower_#s'!$D115,'Retail_hiring plan'!$E:$E,'Retail sales manpower_#s'!$B115)</f>
        <v>0</v>
      </c>
      <c r="L115" s="4">
        <f>SUMIFS('Retail_hiring plan'!O:O,'Retail_hiring plan'!$C:$C,'Retail sales manpower_#s'!$D115,'Retail_hiring plan'!$E:$E,'Retail sales manpower_#s'!$B115)</f>
        <v>0</v>
      </c>
      <c r="M115" s="4">
        <f>SUMIFS('Retail_hiring plan'!P:P,'Retail_hiring plan'!$C:$C,'Retail sales manpower_#s'!$D115,'Retail_hiring plan'!$E:$E,'Retail sales manpower_#s'!$B115)</f>
        <v>0</v>
      </c>
      <c r="N115" s="4">
        <f>SUMIFS('Retail_hiring plan'!Q:Q,'Retail_hiring plan'!$C:$C,'Retail sales manpower_#s'!$D115,'Retail_hiring plan'!$E:$E,'Retail sales manpower_#s'!$B115)</f>
        <v>0</v>
      </c>
      <c r="O115" s="4">
        <f>SUMIFS('Retail_hiring plan'!R:R,'Retail_hiring plan'!$C:$C,'Retail sales manpower_#s'!$D115,'Retail_hiring plan'!$E:$E,'Retail sales manpower_#s'!$B115)</f>
        <v>0</v>
      </c>
      <c r="P115" s="4">
        <f>SUMIFS('Retail_hiring plan'!S:S,'Retail_hiring plan'!$C:$C,'Retail sales manpower_#s'!$D115,'Retail_hiring plan'!$E:$E,'Retail sales manpower_#s'!$B115)</f>
        <v>0</v>
      </c>
      <c r="Q115" s="4">
        <f>SUMIFS('Retail_hiring plan'!T:T,'Retail_hiring plan'!$C:$C,'Retail sales manpower_#s'!$D115,'Retail_hiring plan'!$E:$E,'Retail sales manpower_#s'!$B115)</f>
        <v>0</v>
      </c>
    </row>
    <row r="116" spans="1:17">
      <c r="A116" s="4">
        <f t="shared" si="2"/>
        <v>113</v>
      </c>
      <c r="B116" s="8" t="s">
        <v>813</v>
      </c>
      <c r="C116" s="4" t="s">
        <v>330</v>
      </c>
      <c r="D116" s="4" t="s">
        <v>481</v>
      </c>
      <c r="E116" s="4">
        <f>SUMIFS('Retail_hiring plan'!H:H,'Retail_hiring plan'!$C:$C,'Retail sales manpower_#s'!$D116,'Retail_hiring plan'!$E:$E,'Retail sales manpower_#s'!$B116)</f>
        <v>0</v>
      </c>
      <c r="F116" s="4">
        <f>SUMIFS('Retail_hiring plan'!I:I,'Retail_hiring plan'!$C:$C,'Retail sales manpower_#s'!$D116,'Retail_hiring plan'!$E:$E,'Retail sales manpower_#s'!$B116)</f>
        <v>0</v>
      </c>
      <c r="G116" s="4">
        <f>SUMIFS('Retail_hiring plan'!J:J,'Retail_hiring plan'!$C:$C,'Retail sales manpower_#s'!$D116,'Retail_hiring plan'!$E:$E,'Retail sales manpower_#s'!$B116)</f>
        <v>0</v>
      </c>
      <c r="H116" s="4">
        <f>SUMIFS('Retail_hiring plan'!K:K,'Retail_hiring plan'!$C:$C,'Retail sales manpower_#s'!$D116,'Retail_hiring plan'!$E:$E,'Retail sales manpower_#s'!$B116)</f>
        <v>0</v>
      </c>
      <c r="I116" s="4">
        <f>SUMIFS('Retail_hiring plan'!L:L,'Retail_hiring plan'!$C:$C,'Retail sales manpower_#s'!$D116,'Retail_hiring plan'!$E:$E,'Retail sales manpower_#s'!$B116)</f>
        <v>0</v>
      </c>
      <c r="J116" s="4">
        <f>SUMIFS('Retail_hiring plan'!M:M,'Retail_hiring plan'!$C:$C,'Retail sales manpower_#s'!$D116,'Retail_hiring plan'!$E:$E,'Retail sales manpower_#s'!$B116)</f>
        <v>0</v>
      </c>
      <c r="K116" s="4">
        <f>SUMIFS('Retail_hiring plan'!N:N,'Retail_hiring plan'!$C:$C,'Retail sales manpower_#s'!$D116,'Retail_hiring plan'!$E:$E,'Retail sales manpower_#s'!$B116)</f>
        <v>0</v>
      </c>
      <c r="L116" s="4">
        <f>SUMIFS('Retail_hiring plan'!O:O,'Retail_hiring plan'!$C:$C,'Retail sales manpower_#s'!$D116,'Retail_hiring plan'!$E:$E,'Retail sales manpower_#s'!$B116)</f>
        <v>0</v>
      </c>
      <c r="M116" s="4">
        <f>SUMIFS('Retail_hiring plan'!P:P,'Retail_hiring plan'!$C:$C,'Retail sales manpower_#s'!$D116,'Retail_hiring plan'!$E:$E,'Retail sales manpower_#s'!$B116)</f>
        <v>0</v>
      </c>
      <c r="N116" s="4">
        <f>SUMIFS('Retail_hiring plan'!Q:Q,'Retail_hiring plan'!$C:$C,'Retail sales manpower_#s'!$D116,'Retail_hiring plan'!$E:$E,'Retail sales manpower_#s'!$B116)</f>
        <v>0</v>
      </c>
      <c r="O116" s="4">
        <f>SUMIFS('Retail_hiring plan'!R:R,'Retail_hiring plan'!$C:$C,'Retail sales manpower_#s'!$D116,'Retail_hiring plan'!$E:$E,'Retail sales manpower_#s'!$B116)</f>
        <v>0</v>
      </c>
      <c r="P116" s="4">
        <f>SUMIFS('Retail_hiring plan'!S:S,'Retail_hiring plan'!$C:$C,'Retail sales manpower_#s'!$D116,'Retail_hiring plan'!$E:$E,'Retail sales manpower_#s'!$B116)</f>
        <v>0</v>
      </c>
      <c r="Q116" s="4">
        <f>SUMIFS('Retail_hiring plan'!T:T,'Retail_hiring plan'!$C:$C,'Retail sales manpower_#s'!$D116,'Retail_hiring plan'!$E:$E,'Retail sales manpower_#s'!$B116)</f>
        <v>0</v>
      </c>
    </row>
    <row r="117" spans="1:17">
      <c r="A117" s="4">
        <f t="shared" si="2"/>
        <v>114</v>
      </c>
      <c r="B117" s="8" t="s">
        <v>814</v>
      </c>
      <c r="C117" s="4" t="s">
        <v>330</v>
      </c>
      <c r="D117" s="4" t="s">
        <v>481</v>
      </c>
      <c r="E117" s="4">
        <f>SUMIFS('Retail_hiring plan'!H:H,'Retail_hiring plan'!$C:$C,'Retail sales manpower_#s'!$D117,'Retail_hiring plan'!$E:$E,'Retail sales manpower_#s'!$B117)</f>
        <v>0</v>
      </c>
      <c r="F117" s="4">
        <f>SUMIFS('Retail_hiring plan'!I:I,'Retail_hiring plan'!$C:$C,'Retail sales manpower_#s'!$D117,'Retail_hiring plan'!$E:$E,'Retail sales manpower_#s'!$B117)</f>
        <v>0</v>
      </c>
      <c r="G117" s="4">
        <f>SUMIFS('Retail_hiring plan'!J:J,'Retail_hiring plan'!$C:$C,'Retail sales manpower_#s'!$D117,'Retail_hiring plan'!$E:$E,'Retail sales manpower_#s'!$B117)</f>
        <v>0</v>
      </c>
      <c r="H117" s="4">
        <f>SUMIFS('Retail_hiring plan'!K:K,'Retail_hiring plan'!$C:$C,'Retail sales manpower_#s'!$D117,'Retail_hiring plan'!$E:$E,'Retail sales manpower_#s'!$B117)</f>
        <v>0</v>
      </c>
      <c r="I117" s="4">
        <f>SUMIFS('Retail_hiring plan'!L:L,'Retail_hiring plan'!$C:$C,'Retail sales manpower_#s'!$D117,'Retail_hiring plan'!$E:$E,'Retail sales manpower_#s'!$B117)</f>
        <v>0</v>
      </c>
      <c r="J117" s="4">
        <f>SUMIFS('Retail_hiring plan'!M:M,'Retail_hiring plan'!$C:$C,'Retail sales manpower_#s'!$D117,'Retail_hiring plan'!$E:$E,'Retail sales manpower_#s'!$B117)</f>
        <v>0</v>
      </c>
      <c r="K117" s="4">
        <f>SUMIFS('Retail_hiring plan'!N:N,'Retail_hiring plan'!$C:$C,'Retail sales manpower_#s'!$D117,'Retail_hiring plan'!$E:$E,'Retail sales manpower_#s'!$B117)</f>
        <v>0</v>
      </c>
      <c r="L117" s="4">
        <f>SUMIFS('Retail_hiring plan'!O:O,'Retail_hiring plan'!$C:$C,'Retail sales manpower_#s'!$D117,'Retail_hiring plan'!$E:$E,'Retail sales manpower_#s'!$B117)</f>
        <v>0</v>
      </c>
      <c r="M117" s="4">
        <f>SUMIFS('Retail_hiring plan'!P:P,'Retail_hiring plan'!$C:$C,'Retail sales manpower_#s'!$D117,'Retail_hiring plan'!$E:$E,'Retail sales manpower_#s'!$B117)</f>
        <v>0</v>
      </c>
      <c r="N117" s="4">
        <f>SUMIFS('Retail_hiring plan'!Q:Q,'Retail_hiring plan'!$C:$C,'Retail sales manpower_#s'!$D117,'Retail_hiring plan'!$E:$E,'Retail sales manpower_#s'!$B117)</f>
        <v>0</v>
      </c>
      <c r="O117" s="4">
        <f>SUMIFS('Retail_hiring plan'!R:R,'Retail_hiring plan'!$C:$C,'Retail sales manpower_#s'!$D117,'Retail_hiring plan'!$E:$E,'Retail sales manpower_#s'!$B117)</f>
        <v>0</v>
      </c>
      <c r="P117" s="4">
        <f>SUMIFS('Retail_hiring plan'!S:S,'Retail_hiring plan'!$C:$C,'Retail sales manpower_#s'!$D117,'Retail_hiring plan'!$E:$E,'Retail sales manpower_#s'!$B117)</f>
        <v>0</v>
      </c>
      <c r="Q117" s="4">
        <f>SUMIFS('Retail_hiring plan'!T:T,'Retail_hiring plan'!$C:$C,'Retail sales manpower_#s'!$D117,'Retail_hiring plan'!$E:$E,'Retail sales manpower_#s'!$B117)</f>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287C-A5EF-43B2-98F0-331665945620}">
  <sheetPr filterMode="1"/>
  <dimension ref="A1:T175"/>
  <sheetViews>
    <sheetView workbookViewId="0">
      <selection activeCell="A120" activeCellId="2" sqref="A113:XFD113 A116:XFD118 A120:XFD120"/>
    </sheetView>
  </sheetViews>
  <sheetFormatPr defaultColWidth="9.140625" defaultRowHeight="15" customHeight="1"/>
  <cols>
    <col min="1" max="1" width="8" style="4" customWidth="1"/>
    <col min="2" max="2" width="9.42578125" style="4" customWidth="1"/>
    <col min="3" max="3" width="16.85546875" style="1" bestFit="1" customWidth="1"/>
    <col min="4" max="4" width="23.7109375" style="1" bestFit="1" customWidth="1"/>
    <col min="5" max="5" width="25.85546875" style="1" bestFit="1" customWidth="1"/>
    <col min="6" max="6" width="29.42578125" style="8" bestFit="1" customWidth="1"/>
    <col min="7" max="7" width="8.85546875" style="4" bestFit="1" customWidth="1"/>
    <col min="8" max="8" width="16.28515625" style="4" customWidth="1"/>
    <col min="9" max="9" width="9.42578125" style="1" bestFit="1" customWidth="1"/>
    <col min="10" max="10" width="10.140625" style="1" bestFit="1" customWidth="1"/>
    <col min="11" max="11" width="9.140625" style="1" bestFit="1" customWidth="1"/>
    <col min="12" max="12" width="8.5703125" style="1" bestFit="1" customWidth="1"/>
    <col min="13" max="13" width="9.5703125" style="1" bestFit="1" customWidth="1"/>
    <col min="14" max="14" width="9.42578125" style="1" bestFit="1" customWidth="1"/>
    <col min="15" max="15" width="9.28515625" style="1" bestFit="1" customWidth="1"/>
    <col min="16" max="16" width="9.7109375" style="1" bestFit="1" customWidth="1"/>
    <col min="17" max="17" width="9.5703125" style="1" bestFit="1" customWidth="1"/>
    <col min="18" max="18" width="9.140625" style="1" bestFit="1" customWidth="1"/>
    <col min="19" max="19" width="9.42578125" style="1" bestFit="1" customWidth="1"/>
    <col min="20" max="20" width="9.85546875" style="1" bestFit="1" customWidth="1"/>
    <col min="21" max="16384" width="9.140625" style="1"/>
  </cols>
  <sheetData>
    <row r="1" spans="1:20" ht="15" customHeight="1">
      <c r="K1" s="4">
        <f>K2-H2</f>
        <v>42</v>
      </c>
      <c r="N1" s="4">
        <f>N2-K2</f>
        <v>25</v>
      </c>
      <c r="Q1" s="4">
        <f>Q2-N2</f>
        <v>12</v>
      </c>
      <c r="T1" s="4">
        <f>T2-Q2</f>
        <v>1</v>
      </c>
    </row>
    <row r="2" spans="1:20" ht="14.45">
      <c r="H2" s="4">
        <f>SUM(H4:H167)</f>
        <v>84</v>
      </c>
      <c r="I2" s="4">
        <f>SUM(I4:I167)</f>
        <v>93</v>
      </c>
      <c r="J2" s="4">
        <f>SUM(J4:J167)</f>
        <v>107</v>
      </c>
      <c r="K2" s="4">
        <f>SUM(K4:K167)</f>
        <v>126</v>
      </c>
      <c r="L2" s="4">
        <f>SUM(L4:L167)</f>
        <v>136</v>
      </c>
      <c r="M2" s="4">
        <f>SUM(M4:M167)</f>
        <v>144</v>
      </c>
      <c r="N2" s="4">
        <f>SUM(N4:N167)</f>
        <v>151</v>
      </c>
      <c r="O2" s="4">
        <f>SUM(O4:O167)</f>
        <v>156</v>
      </c>
      <c r="P2" s="4">
        <f>SUM(P4:P167)</f>
        <v>162</v>
      </c>
      <c r="Q2" s="4">
        <f>SUM(Q4:Q167)</f>
        <v>163</v>
      </c>
      <c r="R2" s="4">
        <f>SUM(R4:R167)</f>
        <v>164</v>
      </c>
      <c r="S2" s="4">
        <f>SUM(S4:S167)</f>
        <v>164</v>
      </c>
      <c r="T2" s="4">
        <f>SUM(T4:T167)</f>
        <v>164</v>
      </c>
    </row>
    <row r="3" spans="1:20" ht="24.75" customHeight="1">
      <c r="A3" s="531" t="s">
        <v>0</v>
      </c>
      <c r="B3" s="531" t="s">
        <v>807</v>
      </c>
      <c r="C3" s="524" t="s">
        <v>332</v>
      </c>
      <c r="D3" s="524" t="s">
        <v>815</v>
      </c>
      <c r="E3" s="524" t="s">
        <v>806</v>
      </c>
      <c r="F3" s="536" t="s">
        <v>816</v>
      </c>
      <c r="G3" s="531" t="s">
        <v>817</v>
      </c>
      <c r="H3" s="537" t="s">
        <v>818</v>
      </c>
      <c r="I3" s="532">
        <v>46113</v>
      </c>
      <c r="J3" s="532">
        <v>46143</v>
      </c>
      <c r="K3" s="532">
        <v>46174</v>
      </c>
      <c r="L3" s="532">
        <v>46204</v>
      </c>
      <c r="M3" s="532">
        <v>46235</v>
      </c>
      <c r="N3" s="532">
        <v>46266</v>
      </c>
      <c r="O3" s="532">
        <v>46296</v>
      </c>
      <c r="P3" s="532">
        <v>46327</v>
      </c>
      <c r="Q3" s="532">
        <v>46357</v>
      </c>
      <c r="R3" s="532">
        <v>46388</v>
      </c>
      <c r="S3" s="532">
        <v>46419</v>
      </c>
      <c r="T3" s="532">
        <v>46447</v>
      </c>
    </row>
    <row r="4" spans="1:20" ht="14.45" hidden="1">
      <c r="A4" s="516">
        <v>1</v>
      </c>
      <c r="B4" s="516" t="s">
        <v>327</v>
      </c>
      <c r="C4" s="358" t="s">
        <v>298</v>
      </c>
      <c r="D4" s="358" t="s">
        <v>183</v>
      </c>
      <c r="E4" s="358" t="s">
        <v>810</v>
      </c>
      <c r="F4" s="538" t="s">
        <v>819</v>
      </c>
      <c r="G4" s="516" t="s">
        <v>820</v>
      </c>
      <c r="H4" s="516">
        <v>1</v>
      </c>
      <c r="I4" s="516">
        <v>1</v>
      </c>
      <c r="J4" s="516">
        <v>1</v>
      </c>
      <c r="K4" s="516">
        <v>1</v>
      </c>
      <c r="L4" s="516">
        <v>1</v>
      </c>
      <c r="M4" s="516">
        <v>1</v>
      </c>
      <c r="N4" s="516">
        <v>1</v>
      </c>
      <c r="O4" s="516">
        <v>1</v>
      </c>
      <c r="P4" s="516">
        <v>1</v>
      </c>
      <c r="Q4" s="516">
        <v>1</v>
      </c>
      <c r="R4" s="516">
        <v>1</v>
      </c>
      <c r="S4" s="516">
        <v>1</v>
      </c>
      <c r="T4" s="516">
        <v>1</v>
      </c>
    </row>
    <row r="5" spans="1:20" ht="14.45">
      <c r="A5" s="516">
        <f t="shared" ref="A5:A36" si="0">A4+1</f>
        <v>2</v>
      </c>
      <c r="B5" s="516" t="s">
        <v>327</v>
      </c>
      <c r="C5" s="358" t="s">
        <v>298</v>
      </c>
      <c r="D5" s="358" t="s">
        <v>821</v>
      </c>
      <c r="E5" s="358" t="s">
        <v>809</v>
      </c>
      <c r="F5" s="538"/>
      <c r="G5" s="516" t="s">
        <v>822</v>
      </c>
      <c r="H5" s="516"/>
      <c r="I5" s="533">
        <v>1</v>
      </c>
      <c r="J5" s="516">
        <v>1</v>
      </c>
      <c r="K5" s="516">
        <v>1</v>
      </c>
      <c r="L5" s="516">
        <v>1</v>
      </c>
      <c r="M5" s="516">
        <v>1</v>
      </c>
      <c r="N5" s="516">
        <v>1</v>
      </c>
      <c r="O5" s="516">
        <v>1</v>
      </c>
      <c r="P5" s="516">
        <v>1</v>
      </c>
      <c r="Q5" s="516">
        <v>1</v>
      </c>
      <c r="R5" s="516">
        <v>1</v>
      </c>
      <c r="S5" s="516">
        <v>1</v>
      </c>
      <c r="T5" s="516">
        <v>1</v>
      </c>
    </row>
    <row r="6" spans="1:20" ht="14.45" hidden="1">
      <c r="A6" s="516">
        <f t="shared" si="0"/>
        <v>3</v>
      </c>
      <c r="B6" s="516" t="s">
        <v>327</v>
      </c>
      <c r="C6" s="358" t="s">
        <v>298</v>
      </c>
      <c r="D6" s="358" t="s">
        <v>823</v>
      </c>
      <c r="E6" s="358" t="s">
        <v>809</v>
      </c>
      <c r="F6" s="538" t="s">
        <v>824</v>
      </c>
      <c r="G6" s="516" t="s">
        <v>820</v>
      </c>
      <c r="H6" s="516">
        <v>1</v>
      </c>
      <c r="I6" s="516">
        <v>1</v>
      </c>
      <c r="J6" s="516">
        <v>1</v>
      </c>
      <c r="K6" s="516">
        <v>1</v>
      </c>
      <c r="L6" s="516">
        <v>1</v>
      </c>
      <c r="M6" s="516">
        <v>1</v>
      </c>
      <c r="N6" s="516">
        <v>1</v>
      </c>
      <c r="O6" s="516">
        <v>1</v>
      </c>
      <c r="P6" s="516">
        <v>1</v>
      </c>
      <c r="Q6" s="516">
        <v>1</v>
      </c>
      <c r="R6" s="516">
        <v>1</v>
      </c>
      <c r="S6" s="516">
        <v>1</v>
      </c>
      <c r="T6" s="516">
        <v>1</v>
      </c>
    </row>
    <row r="7" spans="1:20" ht="14.45" hidden="1">
      <c r="A7" s="516">
        <f t="shared" si="0"/>
        <v>4</v>
      </c>
      <c r="B7" s="516" t="s">
        <v>327</v>
      </c>
      <c r="C7" s="358" t="s">
        <v>298</v>
      </c>
      <c r="D7" s="358" t="s">
        <v>825</v>
      </c>
      <c r="E7" s="358" t="s">
        <v>810</v>
      </c>
      <c r="F7" s="538"/>
      <c r="G7" s="516" t="s">
        <v>822</v>
      </c>
      <c r="H7" s="516"/>
      <c r="I7" s="516"/>
      <c r="J7" s="516"/>
      <c r="K7" s="516"/>
      <c r="L7" s="516"/>
      <c r="M7" s="533">
        <v>1</v>
      </c>
      <c r="N7" s="516">
        <v>1</v>
      </c>
      <c r="O7" s="516">
        <v>1</v>
      </c>
      <c r="P7" s="516">
        <v>1</v>
      </c>
      <c r="Q7" s="516">
        <v>1</v>
      </c>
      <c r="R7" s="516">
        <v>1</v>
      </c>
      <c r="S7" s="516">
        <v>1</v>
      </c>
      <c r="T7" s="516">
        <v>1</v>
      </c>
    </row>
    <row r="8" spans="1:20" ht="14.45">
      <c r="A8" s="516">
        <f t="shared" si="0"/>
        <v>5</v>
      </c>
      <c r="B8" s="516" t="s">
        <v>327</v>
      </c>
      <c r="C8" s="358" t="s">
        <v>298</v>
      </c>
      <c r="D8" s="358" t="s">
        <v>826</v>
      </c>
      <c r="E8" s="358" t="s">
        <v>809</v>
      </c>
      <c r="F8" s="538"/>
      <c r="G8" s="516" t="s">
        <v>822</v>
      </c>
      <c r="H8" s="516"/>
      <c r="I8" s="516"/>
      <c r="J8" s="516"/>
      <c r="K8" s="533">
        <v>1</v>
      </c>
      <c r="L8" s="516">
        <v>1</v>
      </c>
      <c r="M8" s="516">
        <v>1</v>
      </c>
      <c r="N8" s="516">
        <v>1</v>
      </c>
      <c r="O8" s="516">
        <v>1</v>
      </c>
      <c r="P8" s="516">
        <v>1</v>
      </c>
      <c r="Q8" s="516">
        <v>1</v>
      </c>
      <c r="R8" s="516">
        <v>1</v>
      </c>
      <c r="S8" s="516">
        <v>1</v>
      </c>
      <c r="T8" s="516">
        <v>1</v>
      </c>
    </row>
    <row r="9" spans="1:20" ht="14.45" hidden="1">
      <c r="A9" s="516">
        <f t="shared" si="0"/>
        <v>6</v>
      </c>
      <c r="B9" s="516" t="s">
        <v>327</v>
      </c>
      <c r="C9" s="358" t="s">
        <v>298</v>
      </c>
      <c r="D9" s="358" t="s">
        <v>827</v>
      </c>
      <c r="E9" s="358" t="s">
        <v>810</v>
      </c>
      <c r="F9" s="538"/>
      <c r="G9" s="516" t="s">
        <v>822</v>
      </c>
      <c r="H9" s="516"/>
      <c r="I9" s="516"/>
      <c r="J9" s="516"/>
      <c r="K9" s="516"/>
      <c r="L9" s="533">
        <v>1</v>
      </c>
      <c r="M9" s="516">
        <v>1</v>
      </c>
      <c r="N9" s="516">
        <v>1</v>
      </c>
      <c r="O9" s="516">
        <v>1</v>
      </c>
      <c r="P9" s="516">
        <v>1</v>
      </c>
      <c r="Q9" s="516">
        <v>1</v>
      </c>
      <c r="R9" s="516">
        <v>1</v>
      </c>
      <c r="S9" s="516">
        <v>1</v>
      </c>
      <c r="T9" s="516">
        <v>1</v>
      </c>
    </row>
    <row r="10" spans="1:20" ht="14.45" hidden="1">
      <c r="A10" s="516">
        <f t="shared" si="0"/>
        <v>7</v>
      </c>
      <c r="B10" s="516" t="s">
        <v>327</v>
      </c>
      <c r="C10" s="358" t="s">
        <v>299</v>
      </c>
      <c r="D10" s="358" t="s">
        <v>648</v>
      </c>
      <c r="E10" s="358" t="s">
        <v>809</v>
      </c>
      <c r="F10" s="538" t="s">
        <v>828</v>
      </c>
      <c r="G10" s="516" t="s">
        <v>820</v>
      </c>
      <c r="H10" s="516">
        <v>1</v>
      </c>
      <c r="I10" s="516">
        <v>1</v>
      </c>
      <c r="J10" s="516">
        <v>1</v>
      </c>
      <c r="K10" s="516">
        <v>1</v>
      </c>
      <c r="L10" s="516">
        <v>1</v>
      </c>
      <c r="M10" s="516">
        <v>1</v>
      </c>
      <c r="N10" s="516">
        <v>1</v>
      </c>
      <c r="O10" s="516">
        <v>1</v>
      </c>
      <c r="P10" s="516">
        <v>1</v>
      </c>
      <c r="Q10" s="516">
        <v>1</v>
      </c>
      <c r="R10" s="516">
        <v>1</v>
      </c>
      <c r="S10" s="516">
        <v>1</v>
      </c>
      <c r="T10" s="516">
        <v>1</v>
      </c>
    </row>
    <row r="11" spans="1:20" ht="14.45" hidden="1">
      <c r="A11" s="516">
        <f t="shared" si="0"/>
        <v>8</v>
      </c>
      <c r="B11" s="516" t="s">
        <v>327</v>
      </c>
      <c r="C11" s="358" t="s">
        <v>299</v>
      </c>
      <c r="D11" s="358" t="s">
        <v>829</v>
      </c>
      <c r="E11" s="358" t="s">
        <v>809</v>
      </c>
      <c r="F11" s="538" t="s">
        <v>830</v>
      </c>
      <c r="G11" s="516" t="s">
        <v>820</v>
      </c>
      <c r="H11" s="516">
        <v>1</v>
      </c>
      <c r="I11" s="516">
        <v>1</v>
      </c>
      <c r="J11" s="516">
        <v>1</v>
      </c>
      <c r="K11" s="516">
        <v>1</v>
      </c>
      <c r="L11" s="516">
        <v>1</v>
      </c>
      <c r="M11" s="516">
        <v>1</v>
      </c>
      <c r="N11" s="516">
        <v>1</v>
      </c>
      <c r="O11" s="516">
        <v>1</v>
      </c>
      <c r="P11" s="516">
        <v>1</v>
      </c>
      <c r="Q11" s="516">
        <v>1</v>
      </c>
      <c r="R11" s="516">
        <v>1</v>
      </c>
      <c r="S11" s="516">
        <v>1</v>
      </c>
      <c r="T11" s="516">
        <v>1</v>
      </c>
    </row>
    <row r="12" spans="1:20" ht="14.45" hidden="1">
      <c r="A12" s="516">
        <f t="shared" si="0"/>
        <v>9</v>
      </c>
      <c r="B12" s="516" t="s">
        <v>327</v>
      </c>
      <c r="C12" s="358" t="s">
        <v>299</v>
      </c>
      <c r="D12" s="358" t="s">
        <v>829</v>
      </c>
      <c r="E12" s="358" t="s">
        <v>812</v>
      </c>
      <c r="F12" s="538" t="s">
        <v>831</v>
      </c>
      <c r="G12" s="516" t="s">
        <v>820</v>
      </c>
      <c r="H12" s="516">
        <v>1</v>
      </c>
      <c r="I12" s="516">
        <v>1</v>
      </c>
      <c r="J12" s="516">
        <v>1</v>
      </c>
      <c r="K12" s="516">
        <v>1</v>
      </c>
      <c r="L12" s="516">
        <v>1</v>
      </c>
      <c r="M12" s="516">
        <v>1</v>
      </c>
      <c r="N12" s="516">
        <v>1</v>
      </c>
      <c r="O12" s="516">
        <v>1</v>
      </c>
      <c r="P12" s="516">
        <v>1</v>
      </c>
      <c r="Q12" s="516">
        <v>1</v>
      </c>
      <c r="R12" s="516">
        <v>1</v>
      </c>
      <c r="S12" s="516">
        <v>1</v>
      </c>
      <c r="T12" s="516">
        <v>1</v>
      </c>
    </row>
    <row r="13" spans="1:20" ht="14.45" hidden="1">
      <c r="A13" s="516">
        <f t="shared" si="0"/>
        <v>10</v>
      </c>
      <c r="B13" s="516" t="s">
        <v>327</v>
      </c>
      <c r="C13" s="358" t="s">
        <v>299</v>
      </c>
      <c r="D13" s="358" t="s">
        <v>832</v>
      </c>
      <c r="E13" s="358" t="s">
        <v>810</v>
      </c>
      <c r="F13" s="538"/>
      <c r="G13" s="516" t="s">
        <v>822</v>
      </c>
      <c r="H13" s="516"/>
      <c r="I13" s="533">
        <v>1</v>
      </c>
      <c r="J13" s="516">
        <v>1</v>
      </c>
      <c r="K13" s="516">
        <v>1</v>
      </c>
      <c r="L13" s="516">
        <v>1</v>
      </c>
      <c r="M13" s="516">
        <v>1</v>
      </c>
      <c r="N13" s="516">
        <v>1</v>
      </c>
      <c r="O13" s="516">
        <v>1</v>
      </c>
      <c r="P13" s="516">
        <v>1</v>
      </c>
      <c r="Q13" s="516">
        <v>1</v>
      </c>
      <c r="R13" s="516">
        <v>1</v>
      </c>
      <c r="S13" s="516">
        <v>1</v>
      </c>
      <c r="T13" s="516">
        <v>1</v>
      </c>
    </row>
    <row r="14" spans="1:20" ht="14.45" hidden="1">
      <c r="A14" s="516">
        <f t="shared" si="0"/>
        <v>11</v>
      </c>
      <c r="B14" s="516" t="s">
        <v>327</v>
      </c>
      <c r="C14" s="358" t="s">
        <v>299</v>
      </c>
      <c r="D14" s="358" t="s">
        <v>635</v>
      </c>
      <c r="E14" s="358" t="s">
        <v>810</v>
      </c>
      <c r="F14" s="538" t="s">
        <v>833</v>
      </c>
      <c r="G14" s="516" t="s">
        <v>820</v>
      </c>
      <c r="H14" s="516">
        <v>1</v>
      </c>
      <c r="I14" s="516">
        <v>1</v>
      </c>
      <c r="J14" s="516">
        <v>1</v>
      </c>
      <c r="K14" s="516">
        <v>1</v>
      </c>
      <c r="L14" s="516">
        <v>1</v>
      </c>
      <c r="M14" s="516">
        <v>1</v>
      </c>
      <c r="N14" s="516">
        <v>1</v>
      </c>
      <c r="O14" s="516">
        <v>1</v>
      </c>
      <c r="P14" s="516">
        <v>1</v>
      </c>
      <c r="Q14" s="516">
        <v>1</v>
      </c>
      <c r="R14" s="516">
        <v>1</v>
      </c>
      <c r="S14" s="516">
        <v>1</v>
      </c>
      <c r="T14" s="516">
        <v>1</v>
      </c>
    </row>
    <row r="15" spans="1:20" ht="14.45" hidden="1">
      <c r="A15" s="516">
        <f t="shared" si="0"/>
        <v>12</v>
      </c>
      <c r="B15" s="516" t="s">
        <v>327</v>
      </c>
      <c r="C15" s="358" t="s">
        <v>299</v>
      </c>
      <c r="D15" s="358" t="s">
        <v>639</v>
      </c>
      <c r="E15" s="358" t="s">
        <v>810</v>
      </c>
      <c r="F15" s="538" t="s">
        <v>834</v>
      </c>
      <c r="G15" s="516" t="s">
        <v>820</v>
      </c>
      <c r="H15" s="516">
        <v>1</v>
      </c>
      <c r="I15" s="516">
        <v>1</v>
      </c>
      <c r="J15" s="516">
        <v>1</v>
      </c>
      <c r="K15" s="516">
        <v>1</v>
      </c>
      <c r="L15" s="516">
        <v>1</v>
      </c>
      <c r="M15" s="516">
        <v>1</v>
      </c>
      <c r="N15" s="516">
        <v>1</v>
      </c>
      <c r="O15" s="516">
        <v>1</v>
      </c>
      <c r="P15" s="516">
        <v>1</v>
      </c>
      <c r="Q15" s="516">
        <v>1</v>
      </c>
      <c r="R15" s="516">
        <v>1</v>
      </c>
      <c r="S15" s="516">
        <v>1</v>
      </c>
      <c r="T15" s="516">
        <v>1</v>
      </c>
    </row>
    <row r="16" spans="1:20" ht="14.45" hidden="1">
      <c r="A16" s="516">
        <f t="shared" si="0"/>
        <v>13</v>
      </c>
      <c r="B16" s="516" t="s">
        <v>327</v>
      </c>
      <c r="C16" s="358" t="s">
        <v>299</v>
      </c>
      <c r="D16" s="358" t="s">
        <v>835</v>
      </c>
      <c r="E16" s="358" t="s">
        <v>810</v>
      </c>
      <c r="F16" s="538" t="s">
        <v>836</v>
      </c>
      <c r="G16" s="516" t="s">
        <v>820</v>
      </c>
      <c r="H16" s="516">
        <v>1</v>
      </c>
      <c r="I16" s="516">
        <v>1</v>
      </c>
      <c r="J16" s="516">
        <v>1</v>
      </c>
      <c r="K16" s="516">
        <v>1</v>
      </c>
      <c r="L16" s="516">
        <v>1</v>
      </c>
      <c r="M16" s="516">
        <v>1</v>
      </c>
      <c r="N16" s="516">
        <v>1</v>
      </c>
      <c r="O16" s="516">
        <v>1</v>
      </c>
      <c r="P16" s="516">
        <v>1</v>
      </c>
      <c r="Q16" s="516">
        <v>1</v>
      </c>
      <c r="R16" s="516">
        <v>1</v>
      </c>
      <c r="S16" s="516">
        <v>1</v>
      </c>
      <c r="T16" s="516">
        <v>1</v>
      </c>
    </row>
    <row r="17" spans="1:20" ht="14.45" hidden="1">
      <c r="A17" s="516">
        <f t="shared" si="0"/>
        <v>14</v>
      </c>
      <c r="B17" s="516" t="s">
        <v>327</v>
      </c>
      <c r="C17" s="358" t="s">
        <v>296</v>
      </c>
      <c r="D17" s="358" t="s">
        <v>297</v>
      </c>
      <c r="E17" s="358" t="s">
        <v>810</v>
      </c>
      <c r="F17" s="538" t="s">
        <v>837</v>
      </c>
      <c r="G17" s="516" t="s">
        <v>820</v>
      </c>
      <c r="H17" s="516">
        <v>1</v>
      </c>
      <c r="I17" s="516">
        <v>1</v>
      </c>
      <c r="J17" s="516">
        <v>1</v>
      </c>
      <c r="K17" s="516">
        <v>1</v>
      </c>
      <c r="L17" s="516">
        <v>1</v>
      </c>
      <c r="M17" s="516">
        <v>1</v>
      </c>
      <c r="N17" s="516">
        <v>1</v>
      </c>
      <c r="O17" s="516">
        <v>1</v>
      </c>
      <c r="P17" s="516">
        <v>1</v>
      </c>
      <c r="Q17" s="516">
        <v>1</v>
      </c>
      <c r="R17" s="516">
        <v>1</v>
      </c>
      <c r="S17" s="516">
        <v>1</v>
      </c>
      <c r="T17" s="516">
        <v>1</v>
      </c>
    </row>
    <row r="18" spans="1:20" ht="14.45">
      <c r="A18" s="516">
        <f t="shared" si="0"/>
        <v>15</v>
      </c>
      <c r="B18" s="516" t="s">
        <v>327</v>
      </c>
      <c r="C18" s="358" t="s">
        <v>296</v>
      </c>
      <c r="D18" s="358" t="s">
        <v>838</v>
      </c>
      <c r="E18" s="358" t="s">
        <v>809</v>
      </c>
      <c r="F18" s="538"/>
      <c r="G18" s="516" t="s">
        <v>822</v>
      </c>
      <c r="H18" s="516"/>
      <c r="I18" s="516"/>
      <c r="J18" s="516"/>
      <c r="K18" s="516"/>
      <c r="L18" s="516"/>
      <c r="M18" s="516"/>
      <c r="N18" s="516"/>
      <c r="O18" s="533">
        <v>1</v>
      </c>
      <c r="P18" s="516">
        <v>1</v>
      </c>
      <c r="Q18" s="516">
        <v>1</v>
      </c>
      <c r="R18" s="516">
        <v>1</v>
      </c>
      <c r="S18" s="516">
        <v>1</v>
      </c>
      <c r="T18" s="516">
        <v>1</v>
      </c>
    </row>
    <row r="19" spans="1:20" ht="14.45" hidden="1">
      <c r="A19" s="516">
        <f t="shared" si="0"/>
        <v>16</v>
      </c>
      <c r="B19" s="516" t="s">
        <v>327</v>
      </c>
      <c r="C19" s="358" t="s">
        <v>296</v>
      </c>
      <c r="D19" s="358" t="s">
        <v>839</v>
      </c>
      <c r="E19" s="358" t="s">
        <v>809</v>
      </c>
      <c r="F19" s="538" t="s">
        <v>840</v>
      </c>
      <c r="G19" s="516" t="s">
        <v>820</v>
      </c>
      <c r="H19" s="516">
        <v>1</v>
      </c>
      <c r="I19" s="516">
        <v>1</v>
      </c>
      <c r="J19" s="516">
        <v>1</v>
      </c>
      <c r="K19" s="516">
        <v>1</v>
      </c>
      <c r="L19" s="516">
        <v>1</v>
      </c>
      <c r="M19" s="516">
        <v>1</v>
      </c>
      <c r="N19" s="516">
        <v>1</v>
      </c>
      <c r="O19" s="516">
        <v>1</v>
      </c>
      <c r="P19" s="516">
        <v>1</v>
      </c>
      <c r="Q19" s="516">
        <v>1</v>
      </c>
      <c r="R19" s="516">
        <v>1</v>
      </c>
      <c r="S19" s="516">
        <v>1</v>
      </c>
      <c r="T19" s="516">
        <v>1</v>
      </c>
    </row>
    <row r="20" spans="1:20" ht="14.45">
      <c r="A20" s="516">
        <f t="shared" si="0"/>
        <v>17</v>
      </c>
      <c r="B20" s="516" t="s">
        <v>327</v>
      </c>
      <c r="C20" s="358" t="s">
        <v>296</v>
      </c>
      <c r="D20" s="358" t="s">
        <v>841</v>
      </c>
      <c r="E20" s="358" t="s">
        <v>809</v>
      </c>
      <c r="F20" s="538"/>
      <c r="G20" s="516" t="s">
        <v>822</v>
      </c>
      <c r="H20" s="516"/>
      <c r="I20" s="516"/>
      <c r="J20" s="516"/>
      <c r="K20" s="516"/>
      <c r="L20" s="516">
        <v>1</v>
      </c>
      <c r="M20" s="516">
        <v>1</v>
      </c>
      <c r="N20" s="516">
        <v>1</v>
      </c>
      <c r="O20" s="516">
        <v>1</v>
      </c>
      <c r="P20" s="516">
        <v>1</v>
      </c>
      <c r="Q20" s="516">
        <v>1</v>
      </c>
      <c r="R20" s="516">
        <v>1</v>
      </c>
      <c r="S20" s="516">
        <v>1</v>
      </c>
      <c r="T20" s="516">
        <v>1</v>
      </c>
    </row>
    <row r="21" spans="1:20" ht="14.45" hidden="1">
      <c r="A21" s="516">
        <f t="shared" si="0"/>
        <v>18</v>
      </c>
      <c r="B21" s="516" t="s">
        <v>327</v>
      </c>
      <c r="C21" s="358" t="s">
        <v>296</v>
      </c>
      <c r="D21" s="358" t="s">
        <v>842</v>
      </c>
      <c r="E21" s="358" t="s">
        <v>810</v>
      </c>
      <c r="F21" s="538" t="s">
        <v>843</v>
      </c>
      <c r="G21" s="516" t="s">
        <v>820</v>
      </c>
      <c r="H21" s="516">
        <v>1</v>
      </c>
      <c r="I21" s="516">
        <v>1</v>
      </c>
      <c r="J21" s="516">
        <v>1</v>
      </c>
      <c r="K21" s="516">
        <v>1</v>
      </c>
      <c r="L21" s="516">
        <v>1</v>
      </c>
      <c r="M21" s="516">
        <v>1</v>
      </c>
      <c r="N21" s="516">
        <v>1</v>
      </c>
      <c r="O21" s="516">
        <v>1</v>
      </c>
      <c r="P21" s="516">
        <v>1</v>
      </c>
      <c r="Q21" s="516">
        <v>1</v>
      </c>
      <c r="R21" s="516">
        <v>1</v>
      </c>
      <c r="S21" s="516">
        <v>1</v>
      </c>
      <c r="T21" s="516">
        <v>1</v>
      </c>
    </row>
    <row r="22" spans="1:20" ht="14.45">
      <c r="A22" s="516">
        <f t="shared" si="0"/>
        <v>19</v>
      </c>
      <c r="B22" s="516" t="s">
        <v>327</v>
      </c>
      <c r="C22" s="358" t="s">
        <v>296</v>
      </c>
      <c r="D22" s="358" t="s">
        <v>844</v>
      </c>
      <c r="E22" s="358" t="s">
        <v>809</v>
      </c>
      <c r="F22" s="538"/>
      <c r="G22" s="516" t="s">
        <v>822</v>
      </c>
      <c r="H22" s="516"/>
      <c r="I22" s="516"/>
      <c r="J22" s="533">
        <v>1</v>
      </c>
      <c r="K22" s="516">
        <v>1</v>
      </c>
      <c r="L22" s="516">
        <v>1</v>
      </c>
      <c r="M22" s="516">
        <v>1</v>
      </c>
      <c r="N22" s="516">
        <v>1</v>
      </c>
      <c r="O22" s="516">
        <v>1</v>
      </c>
      <c r="P22" s="516">
        <v>1</v>
      </c>
      <c r="Q22" s="516">
        <v>1</v>
      </c>
      <c r="R22" s="516">
        <v>1</v>
      </c>
      <c r="S22" s="516">
        <v>1</v>
      </c>
      <c r="T22" s="516">
        <v>1</v>
      </c>
    </row>
    <row r="23" spans="1:20" ht="14.45" hidden="1">
      <c r="A23" s="516">
        <f t="shared" si="0"/>
        <v>20</v>
      </c>
      <c r="B23" s="516" t="s">
        <v>327</v>
      </c>
      <c r="C23" s="358" t="s">
        <v>479</v>
      </c>
      <c r="D23" s="358" t="s">
        <v>845</v>
      </c>
      <c r="E23" s="358" t="s">
        <v>810</v>
      </c>
      <c r="F23" s="538"/>
      <c r="G23" s="516" t="s">
        <v>822</v>
      </c>
      <c r="H23" s="516"/>
      <c r="I23" s="533">
        <v>1</v>
      </c>
      <c r="J23" s="516">
        <v>1</v>
      </c>
      <c r="K23" s="516">
        <v>1</v>
      </c>
      <c r="L23" s="516">
        <v>1</v>
      </c>
      <c r="M23" s="516">
        <v>1</v>
      </c>
      <c r="N23" s="516">
        <v>1</v>
      </c>
      <c r="O23" s="516">
        <v>1</v>
      </c>
      <c r="P23" s="516">
        <v>1</v>
      </c>
      <c r="Q23" s="516">
        <v>1</v>
      </c>
      <c r="R23" s="516">
        <v>1</v>
      </c>
      <c r="S23" s="516">
        <v>1</v>
      </c>
      <c r="T23" s="516">
        <v>1</v>
      </c>
    </row>
    <row r="24" spans="1:20" ht="14.45">
      <c r="A24" s="516">
        <f t="shared" si="0"/>
        <v>21</v>
      </c>
      <c r="B24" s="516" t="s">
        <v>327</v>
      </c>
      <c r="C24" s="358" t="s">
        <v>479</v>
      </c>
      <c r="D24" s="358" t="s">
        <v>846</v>
      </c>
      <c r="E24" s="358" t="s">
        <v>809</v>
      </c>
      <c r="F24" s="538"/>
      <c r="G24" s="516" t="s">
        <v>822</v>
      </c>
      <c r="H24" s="516"/>
      <c r="I24" s="516"/>
      <c r="J24" s="516"/>
      <c r="K24" s="533">
        <v>1</v>
      </c>
      <c r="L24" s="516">
        <v>1</v>
      </c>
      <c r="M24" s="516">
        <v>1</v>
      </c>
      <c r="N24" s="516">
        <v>1</v>
      </c>
      <c r="O24" s="516">
        <v>1</v>
      </c>
      <c r="P24" s="516">
        <v>1</v>
      </c>
      <c r="Q24" s="516">
        <v>1</v>
      </c>
      <c r="R24" s="516">
        <v>1</v>
      </c>
      <c r="S24" s="516">
        <v>1</v>
      </c>
      <c r="T24" s="516">
        <v>1</v>
      </c>
    </row>
    <row r="25" spans="1:20" ht="14.45">
      <c r="A25" s="516">
        <f t="shared" si="0"/>
        <v>22</v>
      </c>
      <c r="B25" s="516" t="s">
        <v>327</v>
      </c>
      <c r="C25" s="358" t="s">
        <v>479</v>
      </c>
      <c r="D25" s="358" t="s">
        <v>847</v>
      </c>
      <c r="E25" s="358" t="s">
        <v>809</v>
      </c>
      <c r="F25" s="538"/>
      <c r="G25" s="516" t="s">
        <v>822</v>
      </c>
      <c r="H25" s="516"/>
      <c r="I25" s="516"/>
      <c r="J25" s="516"/>
      <c r="K25" s="516"/>
      <c r="L25" s="516"/>
      <c r="M25" s="533">
        <v>1</v>
      </c>
      <c r="N25" s="516">
        <v>1</v>
      </c>
      <c r="O25" s="516">
        <v>1</v>
      </c>
      <c r="P25" s="516">
        <v>1</v>
      </c>
      <c r="Q25" s="516">
        <v>1</v>
      </c>
      <c r="R25" s="516">
        <v>1</v>
      </c>
      <c r="S25" s="516">
        <v>1</v>
      </c>
      <c r="T25" s="516">
        <v>1</v>
      </c>
    </row>
    <row r="26" spans="1:20" ht="14.45">
      <c r="A26" s="516">
        <f t="shared" si="0"/>
        <v>23</v>
      </c>
      <c r="B26" s="516" t="s">
        <v>327</v>
      </c>
      <c r="C26" s="358" t="s">
        <v>479</v>
      </c>
      <c r="D26" s="358" t="s">
        <v>848</v>
      </c>
      <c r="E26" s="358" t="s">
        <v>809</v>
      </c>
      <c r="F26" s="538"/>
      <c r="G26" s="516" t="s">
        <v>822</v>
      </c>
      <c r="H26" s="516"/>
      <c r="I26" s="516"/>
      <c r="J26" s="533">
        <v>1</v>
      </c>
      <c r="K26" s="516">
        <v>1</v>
      </c>
      <c r="L26" s="516">
        <v>1</v>
      </c>
      <c r="M26" s="516">
        <v>1</v>
      </c>
      <c r="N26" s="516">
        <v>1</v>
      </c>
      <c r="O26" s="516">
        <v>1</v>
      </c>
      <c r="P26" s="516">
        <v>1</v>
      </c>
      <c r="Q26" s="516">
        <v>1</v>
      </c>
      <c r="R26" s="516">
        <v>1</v>
      </c>
      <c r="S26" s="516">
        <v>1</v>
      </c>
      <c r="T26" s="516">
        <v>1</v>
      </c>
    </row>
    <row r="27" spans="1:20" ht="14.45">
      <c r="A27" s="516">
        <f t="shared" si="0"/>
        <v>24</v>
      </c>
      <c r="B27" s="516" t="s">
        <v>327</v>
      </c>
      <c r="C27" s="358" t="s">
        <v>479</v>
      </c>
      <c r="D27" s="358" t="s">
        <v>849</v>
      </c>
      <c r="E27" s="358" t="s">
        <v>809</v>
      </c>
      <c r="F27" s="538"/>
      <c r="G27" s="516" t="s">
        <v>822</v>
      </c>
      <c r="H27" s="516"/>
      <c r="I27" s="516"/>
      <c r="J27" s="516"/>
      <c r="K27" s="516"/>
      <c r="L27" s="516"/>
      <c r="M27" s="516"/>
      <c r="N27" s="533">
        <v>1</v>
      </c>
      <c r="O27" s="516">
        <v>1</v>
      </c>
      <c r="P27" s="516">
        <v>1</v>
      </c>
      <c r="Q27" s="516">
        <v>1</v>
      </c>
      <c r="R27" s="516">
        <v>1</v>
      </c>
      <c r="S27" s="516">
        <v>1</v>
      </c>
      <c r="T27" s="516">
        <v>1</v>
      </c>
    </row>
    <row r="28" spans="1:20" ht="14.45" hidden="1">
      <c r="A28" s="516">
        <f t="shared" si="0"/>
        <v>25</v>
      </c>
      <c r="B28" s="516" t="s">
        <v>329</v>
      </c>
      <c r="C28" s="358" t="s">
        <v>300</v>
      </c>
      <c r="D28" s="358" t="s">
        <v>176</v>
      </c>
      <c r="E28" s="358" t="s">
        <v>811</v>
      </c>
      <c r="F28" s="538"/>
      <c r="G28" s="516" t="s">
        <v>822</v>
      </c>
      <c r="H28" s="516"/>
      <c r="I28" s="516"/>
      <c r="J28" s="516"/>
      <c r="K28" s="533">
        <v>1</v>
      </c>
      <c r="L28" s="516">
        <v>1</v>
      </c>
      <c r="M28" s="516">
        <v>1</v>
      </c>
      <c r="N28" s="516">
        <v>1</v>
      </c>
      <c r="O28" s="516">
        <v>1</v>
      </c>
      <c r="P28" s="516">
        <v>1</v>
      </c>
      <c r="Q28" s="516">
        <v>1</v>
      </c>
      <c r="R28" s="516">
        <v>1</v>
      </c>
      <c r="S28" s="516">
        <v>1</v>
      </c>
      <c r="T28" s="516">
        <v>1</v>
      </c>
    </row>
    <row r="29" spans="1:20" ht="14.45">
      <c r="A29" s="516">
        <f t="shared" si="0"/>
        <v>26</v>
      </c>
      <c r="B29" s="516" t="s">
        <v>329</v>
      </c>
      <c r="C29" s="358" t="s">
        <v>300</v>
      </c>
      <c r="D29" s="358" t="s">
        <v>176</v>
      </c>
      <c r="E29" s="358" t="s">
        <v>809</v>
      </c>
      <c r="F29" s="538" t="s">
        <v>850</v>
      </c>
      <c r="G29" s="516" t="s">
        <v>822</v>
      </c>
      <c r="H29" s="516"/>
      <c r="I29" s="533">
        <v>1</v>
      </c>
      <c r="J29" s="516">
        <v>1</v>
      </c>
      <c r="K29" s="516">
        <v>1</v>
      </c>
      <c r="L29" s="516">
        <v>1</v>
      </c>
      <c r="M29" s="516">
        <v>1</v>
      </c>
      <c r="N29" s="516">
        <v>1</v>
      </c>
      <c r="O29" s="516">
        <v>1</v>
      </c>
      <c r="P29" s="516">
        <v>1</v>
      </c>
      <c r="Q29" s="516">
        <v>1</v>
      </c>
      <c r="R29" s="516">
        <v>1</v>
      </c>
      <c r="S29" s="516">
        <v>1</v>
      </c>
      <c r="T29" s="516">
        <v>1</v>
      </c>
    </row>
    <row r="30" spans="1:20" ht="14.45" hidden="1">
      <c r="A30" s="516">
        <f t="shared" si="0"/>
        <v>27</v>
      </c>
      <c r="B30" s="516" t="s">
        <v>329</v>
      </c>
      <c r="C30" s="358" t="s">
        <v>300</v>
      </c>
      <c r="D30" s="358" t="s">
        <v>851</v>
      </c>
      <c r="E30" s="358" t="s">
        <v>810</v>
      </c>
      <c r="F30" s="538"/>
      <c r="G30" s="516" t="s">
        <v>822</v>
      </c>
      <c r="H30" s="516"/>
      <c r="I30" s="516"/>
      <c r="J30" s="516"/>
      <c r="K30" s="533">
        <v>1</v>
      </c>
      <c r="L30" s="516">
        <v>1</v>
      </c>
      <c r="M30" s="516">
        <v>1</v>
      </c>
      <c r="N30" s="516">
        <v>1</v>
      </c>
      <c r="O30" s="516">
        <v>1</v>
      </c>
      <c r="P30" s="516">
        <v>1</v>
      </c>
      <c r="Q30" s="516">
        <v>1</v>
      </c>
      <c r="R30" s="516">
        <v>1</v>
      </c>
      <c r="S30" s="516">
        <v>1</v>
      </c>
      <c r="T30" s="516">
        <v>1</v>
      </c>
    </row>
    <row r="31" spans="1:20" ht="14.45" hidden="1">
      <c r="A31" s="516">
        <f t="shared" si="0"/>
        <v>28</v>
      </c>
      <c r="B31" s="516" t="s">
        <v>329</v>
      </c>
      <c r="C31" s="358" t="s">
        <v>300</v>
      </c>
      <c r="D31" s="358" t="s">
        <v>852</v>
      </c>
      <c r="E31" s="358" t="s">
        <v>809</v>
      </c>
      <c r="F31" s="538" t="s">
        <v>853</v>
      </c>
      <c r="G31" s="516" t="s">
        <v>820</v>
      </c>
      <c r="H31" s="516">
        <v>1</v>
      </c>
      <c r="I31" s="516">
        <v>1</v>
      </c>
      <c r="J31" s="516">
        <v>1</v>
      </c>
      <c r="K31" s="516">
        <v>1</v>
      </c>
      <c r="L31" s="516">
        <v>1</v>
      </c>
      <c r="M31" s="516">
        <v>1</v>
      </c>
      <c r="N31" s="516">
        <v>1</v>
      </c>
      <c r="O31" s="516">
        <v>1</v>
      </c>
      <c r="P31" s="516">
        <v>1</v>
      </c>
      <c r="Q31" s="516">
        <v>1</v>
      </c>
      <c r="R31" s="516">
        <v>1</v>
      </c>
      <c r="S31" s="516">
        <v>1</v>
      </c>
      <c r="T31" s="516">
        <v>1</v>
      </c>
    </row>
    <row r="32" spans="1:20" ht="14.45" hidden="1">
      <c r="A32" s="516">
        <f t="shared" si="0"/>
        <v>29</v>
      </c>
      <c r="B32" s="516" t="s">
        <v>329</v>
      </c>
      <c r="C32" s="358" t="s">
        <v>300</v>
      </c>
      <c r="D32" s="358" t="s">
        <v>854</v>
      </c>
      <c r="E32" s="358" t="s">
        <v>810</v>
      </c>
      <c r="F32" s="538"/>
      <c r="G32" s="516" t="s">
        <v>822</v>
      </c>
      <c r="H32" s="516"/>
      <c r="I32" s="516"/>
      <c r="J32" s="516"/>
      <c r="K32" s="516"/>
      <c r="L32" s="533">
        <v>1</v>
      </c>
      <c r="M32" s="516">
        <v>1</v>
      </c>
      <c r="N32" s="516">
        <v>1</v>
      </c>
      <c r="O32" s="516">
        <v>1</v>
      </c>
      <c r="P32" s="516">
        <v>1</v>
      </c>
      <c r="Q32" s="516">
        <v>1</v>
      </c>
      <c r="R32" s="516">
        <v>1</v>
      </c>
      <c r="S32" s="516">
        <v>1</v>
      </c>
      <c r="T32" s="516">
        <v>1</v>
      </c>
    </row>
    <row r="33" spans="1:20" ht="14.45">
      <c r="A33" s="516">
        <f t="shared" si="0"/>
        <v>30</v>
      </c>
      <c r="B33" s="516" t="s">
        <v>329</v>
      </c>
      <c r="C33" s="358" t="s">
        <v>300</v>
      </c>
      <c r="D33" s="358" t="s">
        <v>855</v>
      </c>
      <c r="E33" s="358" t="s">
        <v>809</v>
      </c>
      <c r="F33" s="538"/>
      <c r="G33" s="516" t="s">
        <v>822</v>
      </c>
      <c r="H33" s="516"/>
      <c r="I33" s="516"/>
      <c r="J33" s="516"/>
      <c r="K33" s="533">
        <v>1</v>
      </c>
      <c r="L33" s="516">
        <v>1</v>
      </c>
      <c r="M33" s="516">
        <v>1</v>
      </c>
      <c r="N33" s="516">
        <v>1</v>
      </c>
      <c r="O33" s="516">
        <v>1</v>
      </c>
      <c r="P33" s="516">
        <v>1</v>
      </c>
      <c r="Q33" s="516">
        <v>1</v>
      </c>
      <c r="R33" s="516">
        <v>1</v>
      </c>
      <c r="S33" s="516">
        <v>1</v>
      </c>
      <c r="T33" s="516">
        <v>1</v>
      </c>
    </row>
    <row r="34" spans="1:20" ht="14.45">
      <c r="A34" s="516">
        <f t="shared" si="0"/>
        <v>31</v>
      </c>
      <c r="B34" s="516" t="s">
        <v>329</v>
      </c>
      <c r="C34" s="358" t="s">
        <v>300</v>
      </c>
      <c r="D34" s="358" t="s">
        <v>856</v>
      </c>
      <c r="E34" s="358" t="s">
        <v>809</v>
      </c>
      <c r="F34" s="538"/>
      <c r="G34" s="516" t="s">
        <v>822</v>
      </c>
      <c r="H34" s="516"/>
      <c r="I34" s="516"/>
      <c r="J34" s="516"/>
      <c r="K34" s="516"/>
      <c r="L34" s="516"/>
      <c r="M34" s="533">
        <v>1</v>
      </c>
      <c r="N34" s="516">
        <v>1</v>
      </c>
      <c r="O34" s="516">
        <v>1</v>
      </c>
      <c r="P34" s="516">
        <v>1</v>
      </c>
      <c r="Q34" s="516">
        <v>1</v>
      </c>
      <c r="R34" s="516">
        <v>1</v>
      </c>
      <c r="S34" s="516">
        <v>1</v>
      </c>
      <c r="T34" s="516">
        <v>1</v>
      </c>
    </row>
    <row r="35" spans="1:20" ht="14.45" hidden="1">
      <c r="A35" s="516">
        <f t="shared" si="0"/>
        <v>32</v>
      </c>
      <c r="B35" s="516" t="s">
        <v>326</v>
      </c>
      <c r="C35" s="358" t="s">
        <v>286</v>
      </c>
      <c r="D35" s="358" t="s">
        <v>857</v>
      </c>
      <c r="E35" s="358" t="s">
        <v>809</v>
      </c>
      <c r="F35" s="538" t="s">
        <v>858</v>
      </c>
      <c r="G35" s="516" t="s">
        <v>822</v>
      </c>
      <c r="H35" s="516">
        <v>1</v>
      </c>
      <c r="I35" s="516">
        <v>1</v>
      </c>
      <c r="J35" s="516">
        <v>1</v>
      </c>
      <c r="K35" s="516">
        <v>1</v>
      </c>
      <c r="L35" s="516">
        <v>1</v>
      </c>
      <c r="M35" s="516">
        <v>1</v>
      </c>
      <c r="N35" s="516">
        <v>1</v>
      </c>
      <c r="O35" s="516">
        <v>1</v>
      </c>
      <c r="P35" s="516">
        <v>1</v>
      </c>
      <c r="Q35" s="516">
        <v>1</v>
      </c>
      <c r="R35" s="516">
        <v>1</v>
      </c>
      <c r="S35" s="516">
        <v>1</v>
      </c>
      <c r="T35" s="516">
        <v>1</v>
      </c>
    </row>
    <row r="36" spans="1:20" ht="14.45" hidden="1">
      <c r="A36" s="516">
        <f t="shared" si="0"/>
        <v>33</v>
      </c>
      <c r="B36" s="516" t="s">
        <v>326</v>
      </c>
      <c r="C36" s="358" t="s">
        <v>286</v>
      </c>
      <c r="D36" s="358" t="s">
        <v>859</v>
      </c>
      <c r="E36" s="358" t="s">
        <v>809</v>
      </c>
      <c r="F36" s="538" t="s">
        <v>860</v>
      </c>
      <c r="G36" s="516" t="s">
        <v>820</v>
      </c>
      <c r="H36" s="516">
        <v>1</v>
      </c>
      <c r="I36" s="516">
        <v>1</v>
      </c>
      <c r="J36" s="516">
        <v>1</v>
      </c>
      <c r="K36" s="516">
        <v>1</v>
      </c>
      <c r="L36" s="516">
        <v>1</v>
      </c>
      <c r="M36" s="516">
        <v>1</v>
      </c>
      <c r="N36" s="516">
        <v>1</v>
      </c>
      <c r="O36" s="516">
        <v>1</v>
      </c>
      <c r="P36" s="516">
        <v>1</v>
      </c>
      <c r="Q36" s="516">
        <v>1</v>
      </c>
      <c r="R36" s="516">
        <v>1</v>
      </c>
      <c r="S36" s="516">
        <v>1</v>
      </c>
      <c r="T36" s="516">
        <v>1</v>
      </c>
    </row>
    <row r="37" spans="1:20" ht="14.45" hidden="1">
      <c r="A37" s="516">
        <f t="shared" ref="A37:A68" si="1">A36+1</f>
        <v>34</v>
      </c>
      <c r="B37" s="516" t="s">
        <v>326</v>
      </c>
      <c r="C37" s="358" t="s">
        <v>286</v>
      </c>
      <c r="D37" s="358" t="s">
        <v>857</v>
      </c>
      <c r="E37" s="358" t="s">
        <v>812</v>
      </c>
      <c r="F37" s="538" t="s">
        <v>861</v>
      </c>
      <c r="G37" s="516" t="s">
        <v>820</v>
      </c>
      <c r="H37" s="516">
        <v>1</v>
      </c>
      <c r="I37" s="516">
        <v>1</v>
      </c>
      <c r="J37" s="516">
        <v>1</v>
      </c>
      <c r="K37" s="516">
        <v>1</v>
      </c>
      <c r="L37" s="516">
        <v>1</v>
      </c>
      <c r="M37" s="516">
        <v>1</v>
      </c>
      <c r="N37" s="516">
        <v>1</v>
      </c>
      <c r="O37" s="516">
        <v>1</v>
      </c>
      <c r="P37" s="516">
        <v>1</v>
      </c>
      <c r="Q37" s="516">
        <v>1</v>
      </c>
      <c r="R37" s="516">
        <v>1</v>
      </c>
      <c r="S37" s="516">
        <v>1</v>
      </c>
      <c r="T37" s="516">
        <v>1</v>
      </c>
    </row>
    <row r="38" spans="1:20" ht="14.45" hidden="1">
      <c r="A38" s="516">
        <f t="shared" si="1"/>
        <v>35</v>
      </c>
      <c r="B38" s="516" t="s">
        <v>326</v>
      </c>
      <c r="C38" s="358" t="s">
        <v>287</v>
      </c>
      <c r="D38" s="358" t="s">
        <v>862</v>
      </c>
      <c r="E38" s="358" t="s">
        <v>809</v>
      </c>
      <c r="F38" s="538" t="s">
        <v>863</v>
      </c>
      <c r="G38" s="516" t="s">
        <v>820</v>
      </c>
      <c r="H38" s="516">
        <v>1</v>
      </c>
      <c r="I38" s="516">
        <v>1</v>
      </c>
      <c r="J38" s="516">
        <v>1</v>
      </c>
      <c r="K38" s="516">
        <v>1</v>
      </c>
      <c r="L38" s="516">
        <v>1</v>
      </c>
      <c r="M38" s="516">
        <v>1</v>
      </c>
      <c r="N38" s="516">
        <v>1</v>
      </c>
      <c r="O38" s="516">
        <v>1</v>
      </c>
      <c r="P38" s="516">
        <v>1</v>
      </c>
      <c r="Q38" s="516">
        <v>1</v>
      </c>
      <c r="R38" s="516">
        <v>1</v>
      </c>
      <c r="S38" s="516">
        <v>1</v>
      </c>
      <c r="T38" s="516">
        <v>1</v>
      </c>
    </row>
    <row r="39" spans="1:20" ht="14.45" hidden="1">
      <c r="A39" s="516">
        <f t="shared" si="1"/>
        <v>36</v>
      </c>
      <c r="B39" s="516" t="s">
        <v>326</v>
      </c>
      <c r="C39" s="358" t="s">
        <v>287</v>
      </c>
      <c r="D39" s="358" t="s">
        <v>864</v>
      </c>
      <c r="E39" s="358" t="s">
        <v>809</v>
      </c>
      <c r="F39" s="538" t="s">
        <v>865</v>
      </c>
      <c r="G39" s="516" t="s">
        <v>820</v>
      </c>
      <c r="H39" s="516">
        <v>1</v>
      </c>
      <c r="I39" s="516">
        <v>1</v>
      </c>
      <c r="J39" s="516">
        <v>1</v>
      </c>
      <c r="K39" s="516">
        <v>1</v>
      </c>
      <c r="L39" s="516">
        <v>1</v>
      </c>
      <c r="M39" s="516">
        <v>1</v>
      </c>
      <c r="N39" s="516">
        <v>1</v>
      </c>
      <c r="O39" s="516">
        <v>1</v>
      </c>
      <c r="P39" s="516">
        <v>1</v>
      </c>
      <c r="Q39" s="516">
        <v>1</v>
      </c>
      <c r="R39" s="516">
        <v>1</v>
      </c>
      <c r="S39" s="516">
        <v>1</v>
      </c>
      <c r="T39" s="516">
        <v>1</v>
      </c>
    </row>
    <row r="40" spans="1:20" ht="14.45" hidden="1">
      <c r="A40" s="516">
        <f t="shared" si="1"/>
        <v>37</v>
      </c>
      <c r="B40" s="516" t="s">
        <v>326</v>
      </c>
      <c r="C40" s="358" t="s">
        <v>287</v>
      </c>
      <c r="D40" s="358" t="s">
        <v>659</v>
      </c>
      <c r="E40" s="358" t="s">
        <v>809</v>
      </c>
      <c r="F40" s="538" t="s">
        <v>866</v>
      </c>
      <c r="G40" s="516" t="s">
        <v>820</v>
      </c>
      <c r="H40" s="516">
        <v>1</v>
      </c>
      <c r="I40" s="516">
        <v>1</v>
      </c>
      <c r="J40" s="516">
        <v>1</v>
      </c>
      <c r="K40" s="516">
        <v>1</v>
      </c>
      <c r="L40" s="516">
        <v>1</v>
      </c>
      <c r="M40" s="516">
        <v>1</v>
      </c>
      <c r="N40" s="516">
        <v>1</v>
      </c>
      <c r="O40" s="516">
        <v>1</v>
      </c>
      <c r="P40" s="516">
        <v>1</v>
      </c>
      <c r="Q40" s="516">
        <v>1</v>
      </c>
      <c r="R40" s="516">
        <v>1</v>
      </c>
      <c r="S40" s="516">
        <v>1</v>
      </c>
      <c r="T40" s="516">
        <v>1</v>
      </c>
    </row>
    <row r="41" spans="1:20" ht="14.45" hidden="1">
      <c r="A41" s="516">
        <f t="shared" si="1"/>
        <v>38</v>
      </c>
      <c r="B41" s="516" t="s">
        <v>326</v>
      </c>
      <c r="C41" s="358" t="s">
        <v>287</v>
      </c>
      <c r="D41" s="358" t="s">
        <v>288</v>
      </c>
      <c r="E41" s="358" t="s">
        <v>810</v>
      </c>
      <c r="F41" s="538" t="s">
        <v>867</v>
      </c>
      <c r="G41" s="516" t="s">
        <v>820</v>
      </c>
      <c r="H41" s="516">
        <v>1</v>
      </c>
      <c r="I41" s="516">
        <v>1</v>
      </c>
      <c r="J41" s="516">
        <v>1</v>
      </c>
      <c r="K41" s="516">
        <v>1</v>
      </c>
      <c r="L41" s="516">
        <v>1</v>
      </c>
      <c r="M41" s="516">
        <v>1</v>
      </c>
      <c r="N41" s="516">
        <v>1</v>
      </c>
      <c r="O41" s="516">
        <v>1</v>
      </c>
      <c r="P41" s="516">
        <v>1</v>
      </c>
      <c r="Q41" s="516">
        <v>1</v>
      </c>
      <c r="R41" s="516">
        <v>1</v>
      </c>
      <c r="S41" s="516">
        <v>1</v>
      </c>
      <c r="T41" s="516">
        <v>1</v>
      </c>
    </row>
    <row r="42" spans="1:20" ht="14.45" hidden="1">
      <c r="A42" s="516">
        <f t="shared" si="1"/>
        <v>39</v>
      </c>
      <c r="B42" s="516" t="s">
        <v>326</v>
      </c>
      <c r="C42" s="358" t="s">
        <v>287</v>
      </c>
      <c r="D42" s="358" t="s">
        <v>868</v>
      </c>
      <c r="E42" s="358" t="s">
        <v>810</v>
      </c>
      <c r="F42" s="538" t="s">
        <v>869</v>
      </c>
      <c r="G42" s="516" t="s">
        <v>820</v>
      </c>
      <c r="H42" s="516">
        <v>1</v>
      </c>
      <c r="I42" s="516">
        <v>1</v>
      </c>
      <c r="J42" s="516">
        <v>1</v>
      </c>
      <c r="K42" s="516">
        <v>1</v>
      </c>
      <c r="L42" s="516">
        <v>1</v>
      </c>
      <c r="M42" s="516">
        <v>1</v>
      </c>
      <c r="N42" s="516">
        <v>1</v>
      </c>
      <c r="O42" s="516">
        <v>1</v>
      </c>
      <c r="P42" s="516">
        <v>1</v>
      </c>
      <c r="Q42" s="516">
        <v>1</v>
      </c>
      <c r="R42" s="516">
        <v>1</v>
      </c>
      <c r="S42" s="516">
        <v>1</v>
      </c>
      <c r="T42" s="516">
        <v>1</v>
      </c>
    </row>
    <row r="43" spans="1:20" ht="14.45" hidden="1">
      <c r="A43" s="516">
        <f t="shared" si="1"/>
        <v>40</v>
      </c>
      <c r="B43" s="516" t="s">
        <v>326</v>
      </c>
      <c r="C43" s="358" t="s">
        <v>287</v>
      </c>
      <c r="D43" s="358" t="s">
        <v>870</v>
      </c>
      <c r="E43" s="358" t="s">
        <v>810</v>
      </c>
      <c r="F43" s="538" t="s">
        <v>871</v>
      </c>
      <c r="G43" s="516" t="s">
        <v>820</v>
      </c>
      <c r="H43" s="516">
        <v>1</v>
      </c>
      <c r="I43" s="516">
        <v>1</v>
      </c>
      <c r="J43" s="516">
        <v>1</v>
      </c>
      <c r="K43" s="516">
        <v>1</v>
      </c>
      <c r="L43" s="516">
        <v>1</v>
      </c>
      <c r="M43" s="516">
        <v>1</v>
      </c>
      <c r="N43" s="516">
        <v>1</v>
      </c>
      <c r="O43" s="516">
        <v>1</v>
      </c>
      <c r="P43" s="516">
        <v>1</v>
      </c>
      <c r="Q43" s="516">
        <v>1</v>
      </c>
      <c r="R43" s="516">
        <v>1</v>
      </c>
      <c r="S43" s="516">
        <v>1</v>
      </c>
      <c r="T43" s="516">
        <v>1</v>
      </c>
    </row>
    <row r="44" spans="1:20" ht="14.45" hidden="1">
      <c r="A44" s="516">
        <f t="shared" si="1"/>
        <v>41</v>
      </c>
      <c r="B44" s="516" t="s">
        <v>326</v>
      </c>
      <c r="C44" s="358" t="s">
        <v>287</v>
      </c>
      <c r="D44" s="358" t="s">
        <v>872</v>
      </c>
      <c r="E44" s="358" t="s">
        <v>809</v>
      </c>
      <c r="F44" s="538" t="s">
        <v>873</v>
      </c>
      <c r="G44" s="516" t="s">
        <v>820</v>
      </c>
      <c r="H44" s="516">
        <v>1</v>
      </c>
      <c r="I44" s="516">
        <v>1</v>
      </c>
      <c r="J44" s="516">
        <v>1</v>
      </c>
      <c r="K44" s="516">
        <v>1</v>
      </c>
      <c r="L44" s="516">
        <v>1</v>
      </c>
      <c r="M44" s="516">
        <v>1</v>
      </c>
      <c r="N44" s="516">
        <v>1</v>
      </c>
      <c r="O44" s="516">
        <v>1</v>
      </c>
      <c r="P44" s="516">
        <v>1</v>
      </c>
      <c r="Q44" s="516">
        <v>1</v>
      </c>
      <c r="R44" s="516">
        <v>1</v>
      </c>
      <c r="S44" s="516">
        <v>1</v>
      </c>
      <c r="T44" s="516">
        <v>1</v>
      </c>
    </row>
    <row r="45" spans="1:20" ht="14.45" hidden="1">
      <c r="A45" s="516">
        <f t="shared" si="1"/>
        <v>42</v>
      </c>
      <c r="B45" s="516" t="s">
        <v>326</v>
      </c>
      <c r="C45" s="358" t="s">
        <v>287</v>
      </c>
      <c r="D45" s="358" t="s">
        <v>874</v>
      </c>
      <c r="E45" s="358" t="s">
        <v>809</v>
      </c>
      <c r="F45" s="538" t="s">
        <v>875</v>
      </c>
      <c r="G45" s="516" t="s">
        <v>820</v>
      </c>
      <c r="H45" s="516">
        <v>1</v>
      </c>
      <c r="I45" s="516">
        <v>1</v>
      </c>
      <c r="J45" s="516">
        <v>1</v>
      </c>
      <c r="K45" s="516">
        <v>1</v>
      </c>
      <c r="L45" s="516">
        <v>1</v>
      </c>
      <c r="M45" s="516">
        <v>1</v>
      </c>
      <c r="N45" s="516">
        <v>1</v>
      </c>
      <c r="O45" s="516">
        <v>1</v>
      </c>
      <c r="P45" s="516">
        <v>1</v>
      </c>
      <c r="Q45" s="516">
        <v>1</v>
      </c>
      <c r="R45" s="516">
        <v>1</v>
      </c>
      <c r="S45" s="516">
        <v>1</v>
      </c>
      <c r="T45" s="516">
        <v>1</v>
      </c>
    </row>
    <row r="46" spans="1:20" ht="14.45" hidden="1">
      <c r="A46" s="516">
        <f t="shared" si="1"/>
        <v>43</v>
      </c>
      <c r="B46" s="516" t="s">
        <v>326</v>
      </c>
      <c r="C46" s="358" t="s">
        <v>287</v>
      </c>
      <c r="D46" s="358" t="s">
        <v>876</v>
      </c>
      <c r="E46" s="358" t="s">
        <v>809</v>
      </c>
      <c r="F46" s="538" t="s">
        <v>877</v>
      </c>
      <c r="G46" s="516" t="s">
        <v>820</v>
      </c>
      <c r="H46" s="516">
        <v>1</v>
      </c>
      <c r="I46" s="516">
        <v>1</v>
      </c>
      <c r="J46" s="516">
        <v>1</v>
      </c>
      <c r="K46" s="516">
        <v>1</v>
      </c>
      <c r="L46" s="516">
        <v>1</v>
      </c>
      <c r="M46" s="516">
        <v>1</v>
      </c>
      <c r="N46" s="516">
        <v>1</v>
      </c>
      <c r="O46" s="516">
        <v>1</v>
      </c>
      <c r="P46" s="516">
        <v>1</v>
      </c>
      <c r="Q46" s="516">
        <v>1</v>
      </c>
      <c r="R46" s="516">
        <v>1</v>
      </c>
      <c r="S46" s="516">
        <v>1</v>
      </c>
      <c r="T46" s="516">
        <v>1</v>
      </c>
    </row>
    <row r="47" spans="1:20" ht="14.45" hidden="1">
      <c r="A47" s="516">
        <f t="shared" si="1"/>
        <v>44</v>
      </c>
      <c r="B47" s="516" t="s">
        <v>326</v>
      </c>
      <c r="C47" s="358" t="s">
        <v>280</v>
      </c>
      <c r="D47" s="358" t="s">
        <v>878</v>
      </c>
      <c r="E47" s="358" t="s">
        <v>809</v>
      </c>
      <c r="F47" s="538" t="s">
        <v>879</v>
      </c>
      <c r="G47" s="516" t="s">
        <v>820</v>
      </c>
      <c r="H47" s="516">
        <v>1</v>
      </c>
      <c r="I47" s="516">
        <v>1</v>
      </c>
      <c r="J47" s="516">
        <v>1</v>
      </c>
      <c r="K47" s="516">
        <v>1</v>
      </c>
      <c r="L47" s="516">
        <v>1</v>
      </c>
      <c r="M47" s="516">
        <v>1</v>
      </c>
      <c r="N47" s="516">
        <v>1</v>
      </c>
      <c r="O47" s="516">
        <v>1</v>
      </c>
      <c r="P47" s="516">
        <v>1</v>
      </c>
      <c r="Q47" s="516">
        <v>1</v>
      </c>
      <c r="R47" s="516">
        <v>1</v>
      </c>
      <c r="S47" s="516">
        <v>1</v>
      </c>
      <c r="T47" s="516">
        <v>1</v>
      </c>
    </row>
    <row r="48" spans="1:20" ht="14.45">
      <c r="A48" s="516">
        <f t="shared" si="1"/>
        <v>45</v>
      </c>
      <c r="B48" s="516" t="s">
        <v>326</v>
      </c>
      <c r="C48" s="358" t="s">
        <v>280</v>
      </c>
      <c r="D48" s="358" t="s">
        <v>880</v>
      </c>
      <c r="E48" s="358" t="s">
        <v>809</v>
      </c>
      <c r="F48" s="538"/>
      <c r="G48" s="516" t="s">
        <v>822</v>
      </c>
      <c r="H48" s="516"/>
      <c r="I48" s="516"/>
      <c r="J48" s="516"/>
      <c r="K48" s="533">
        <v>1</v>
      </c>
      <c r="L48" s="516">
        <v>1</v>
      </c>
      <c r="M48" s="516">
        <v>1</v>
      </c>
      <c r="N48" s="516">
        <v>1</v>
      </c>
      <c r="O48" s="516">
        <v>1</v>
      </c>
      <c r="P48" s="516">
        <v>1</v>
      </c>
      <c r="Q48" s="516">
        <v>1</v>
      </c>
      <c r="R48" s="516">
        <v>1</v>
      </c>
      <c r="S48" s="516">
        <v>1</v>
      </c>
      <c r="T48" s="516">
        <v>1</v>
      </c>
    </row>
    <row r="49" spans="1:20" ht="14.45" hidden="1">
      <c r="A49" s="516">
        <f t="shared" si="1"/>
        <v>46</v>
      </c>
      <c r="B49" s="516" t="s">
        <v>326</v>
      </c>
      <c r="C49" s="358" t="s">
        <v>277</v>
      </c>
      <c r="D49" s="358" t="s">
        <v>277</v>
      </c>
      <c r="E49" s="358" t="s">
        <v>810</v>
      </c>
      <c r="F49" s="538" t="s">
        <v>881</v>
      </c>
      <c r="G49" s="516" t="s">
        <v>820</v>
      </c>
      <c r="H49" s="516">
        <v>1</v>
      </c>
      <c r="I49" s="516">
        <v>1</v>
      </c>
      <c r="J49" s="516">
        <v>1</v>
      </c>
      <c r="K49" s="516">
        <v>1</v>
      </c>
      <c r="L49" s="516">
        <v>1</v>
      </c>
      <c r="M49" s="516">
        <v>1</v>
      </c>
      <c r="N49" s="516">
        <v>1</v>
      </c>
      <c r="O49" s="516">
        <v>1</v>
      </c>
      <c r="P49" s="516">
        <v>1</v>
      </c>
      <c r="Q49" s="516">
        <v>1</v>
      </c>
      <c r="R49" s="516">
        <v>1</v>
      </c>
      <c r="S49" s="516">
        <v>1</v>
      </c>
      <c r="T49" s="516">
        <v>1</v>
      </c>
    </row>
    <row r="50" spans="1:20" ht="14.45" hidden="1">
      <c r="A50" s="516">
        <f t="shared" si="1"/>
        <v>47</v>
      </c>
      <c r="B50" s="516" t="s">
        <v>326</v>
      </c>
      <c r="C50" s="358" t="s">
        <v>277</v>
      </c>
      <c r="D50" s="358" t="s">
        <v>882</v>
      </c>
      <c r="E50" s="358" t="s">
        <v>809</v>
      </c>
      <c r="F50" s="538" t="s">
        <v>883</v>
      </c>
      <c r="G50" s="516" t="s">
        <v>820</v>
      </c>
      <c r="H50" s="516">
        <v>1</v>
      </c>
      <c r="I50" s="516">
        <v>1</v>
      </c>
      <c r="J50" s="516">
        <v>1</v>
      </c>
      <c r="K50" s="516">
        <v>1</v>
      </c>
      <c r="L50" s="516">
        <v>1</v>
      </c>
      <c r="M50" s="516">
        <v>1</v>
      </c>
      <c r="N50" s="516">
        <v>1</v>
      </c>
      <c r="O50" s="516">
        <v>1</v>
      </c>
      <c r="P50" s="516">
        <v>1</v>
      </c>
      <c r="Q50" s="516">
        <v>1</v>
      </c>
      <c r="R50" s="516">
        <v>1</v>
      </c>
      <c r="S50" s="516">
        <v>1</v>
      </c>
      <c r="T50" s="516">
        <v>1</v>
      </c>
    </row>
    <row r="51" spans="1:20" ht="14.45" hidden="1">
      <c r="A51" s="516">
        <f t="shared" si="1"/>
        <v>48</v>
      </c>
      <c r="B51" s="516" t="s">
        <v>326</v>
      </c>
      <c r="C51" s="358" t="s">
        <v>284</v>
      </c>
      <c r="D51" s="358" t="s">
        <v>884</v>
      </c>
      <c r="E51" s="358" t="s">
        <v>809</v>
      </c>
      <c r="F51" s="538" t="s">
        <v>885</v>
      </c>
      <c r="G51" s="516" t="s">
        <v>820</v>
      </c>
      <c r="H51" s="516">
        <v>1</v>
      </c>
      <c r="I51" s="516">
        <v>1</v>
      </c>
      <c r="J51" s="516">
        <v>1</v>
      </c>
      <c r="K51" s="516">
        <v>1</v>
      </c>
      <c r="L51" s="516">
        <v>1</v>
      </c>
      <c r="M51" s="516">
        <v>1</v>
      </c>
      <c r="N51" s="516">
        <v>1</v>
      </c>
      <c r="O51" s="516">
        <v>1</v>
      </c>
      <c r="P51" s="516">
        <v>1</v>
      </c>
      <c r="Q51" s="516">
        <v>1</v>
      </c>
      <c r="R51" s="516">
        <v>1</v>
      </c>
      <c r="S51" s="516">
        <v>1</v>
      </c>
      <c r="T51" s="516">
        <v>1</v>
      </c>
    </row>
    <row r="52" spans="1:20" ht="14.45" hidden="1">
      <c r="A52" s="516">
        <f t="shared" si="1"/>
        <v>49</v>
      </c>
      <c r="B52" s="516" t="s">
        <v>326</v>
      </c>
      <c r="C52" s="358" t="s">
        <v>284</v>
      </c>
      <c r="D52" s="358" t="s">
        <v>884</v>
      </c>
      <c r="E52" s="358" t="s">
        <v>886</v>
      </c>
      <c r="F52" s="538"/>
      <c r="G52" s="516" t="s">
        <v>822</v>
      </c>
      <c r="H52" s="516"/>
      <c r="I52" s="516"/>
      <c r="J52" s="516"/>
      <c r="K52" s="516"/>
      <c r="L52" s="533">
        <v>1</v>
      </c>
      <c r="M52" s="516">
        <v>1</v>
      </c>
      <c r="N52" s="516">
        <v>1</v>
      </c>
      <c r="O52" s="516">
        <v>1</v>
      </c>
      <c r="P52" s="516">
        <v>1</v>
      </c>
      <c r="Q52" s="516">
        <v>1</v>
      </c>
      <c r="R52" s="516">
        <v>1</v>
      </c>
      <c r="S52" s="516">
        <v>1</v>
      </c>
      <c r="T52" s="516">
        <v>1</v>
      </c>
    </row>
    <row r="53" spans="1:20" ht="14.45" hidden="1">
      <c r="A53" s="516">
        <f t="shared" si="1"/>
        <v>50</v>
      </c>
      <c r="B53" s="516" t="s">
        <v>326</v>
      </c>
      <c r="C53" s="358" t="s">
        <v>284</v>
      </c>
      <c r="D53" s="358" t="s">
        <v>887</v>
      </c>
      <c r="E53" s="358" t="s">
        <v>810</v>
      </c>
      <c r="F53" s="538" t="s">
        <v>888</v>
      </c>
      <c r="G53" s="516" t="s">
        <v>820</v>
      </c>
      <c r="H53" s="516">
        <v>1</v>
      </c>
      <c r="I53" s="516">
        <v>1</v>
      </c>
      <c r="J53" s="516">
        <v>1</v>
      </c>
      <c r="K53" s="516">
        <v>1</v>
      </c>
      <c r="L53" s="516">
        <v>1</v>
      </c>
      <c r="M53" s="516">
        <v>1</v>
      </c>
      <c r="N53" s="516">
        <v>1</v>
      </c>
      <c r="O53" s="516">
        <v>1</v>
      </c>
      <c r="P53" s="516">
        <v>1</v>
      </c>
      <c r="Q53" s="516">
        <v>1</v>
      </c>
      <c r="R53" s="516">
        <v>1</v>
      </c>
      <c r="S53" s="516">
        <v>1</v>
      </c>
      <c r="T53" s="516">
        <v>1</v>
      </c>
    </row>
    <row r="54" spans="1:20" ht="14.45" hidden="1">
      <c r="A54" s="516">
        <f t="shared" si="1"/>
        <v>51</v>
      </c>
      <c r="B54" s="516" t="s">
        <v>326</v>
      </c>
      <c r="C54" s="358" t="s">
        <v>284</v>
      </c>
      <c r="D54" s="358" t="s">
        <v>601</v>
      </c>
      <c r="E54" s="358" t="s">
        <v>809</v>
      </c>
      <c r="F54" s="538" t="s">
        <v>889</v>
      </c>
      <c r="G54" s="516" t="s">
        <v>820</v>
      </c>
      <c r="H54" s="516">
        <v>1</v>
      </c>
      <c r="I54" s="516">
        <v>1</v>
      </c>
      <c r="J54" s="516">
        <v>1</v>
      </c>
      <c r="K54" s="516">
        <v>1</v>
      </c>
      <c r="L54" s="516">
        <v>1</v>
      </c>
      <c r="M54" s="516">
        <v>1</v>
      </c>
      <c r="N54" s="516">
        <v>1</v>
      </c>
      <c r="O54" s="516">
        <v>1</v>
      </c>
      <c r="P54" s="516">
        <v>1</v>
      </c>
      <c r="Q54" s="516">
        <v>1</v>
      </c>
      <c r="R54" s="516">
        <v>1</v>
      </c>
      <c r="S54" s="516">
        <v>1</v>
      </c>
      <c r="T54" s="516">
        <v>1</v>
      </c>
    </row>
    <row r="55" spans="1:20" ht="14.45">
      <c r="A55" s="516">
        <f t="shared" si="1"/>
        <v>52</v>
      </c>
      <c r="B55" s="516" t="s">
        <v>326</v>
      </c>
      <c r="C55" s="358" t="s">
        <v>284</v>
      </c>
      <c r="D55" s="358" t="s">
        <v>890</v>
      </c>
      <c r="E55" s="358" t="s">
        <v>809</v>
      </c>
      <c r="F55" s="538"/>
      <c r="G55" s="516" t="s">
        <v>822</v>
      </c>
      <c r="H55" s="516"/>
      <c r="I55" s="516"/>
      <c r="J55" s="533">
        <v>1</v>
      </c>
      <c r="K55" s="516">
        <v>1</v>
      </c>
      <c r="L55" s="516">
        <v>1</v>
      </c>
      <c r="M55" s="516">
        <v>1</v>
      </c>
      <c r="N55" s="516">
        <v>1</v>
      </c>
      <c r="O55" s="516">
        <v>1</v>
      </c>
      <c r="P55" s="516">
        <v>1</v>
      </c>
      <c r="Q55" s="516">
        <v>1</v>
      </c>
      <c r="R55" s="516">
        <v>1</v>
      </c>
      <c r="S55" s="516">
        <v>1</v>
      </c>
      <c r="T55" s="516">
        <v>1</v>
      </c>
    </row>
    <row r="56" spans="1:20" ht="14.45" hidden="1">
      <c r="A56" s="516">
        <f t="shared" si="1"/>
        <v>53</v>
      </c>
      <c r="B56" s="516" t="s">
        <v>326</v>
      </c>
      <c r="C56" s="358" t="s">
        <v>289</v>
      </c>
      <c r="D56" s="358" t="s">
        <v>180</v>
      </c>
      <c r="E56" s="358" t="s">
        <v>810</v>
      </c>
      <c r="F56" s="538" t="s">
        <v>891</v>
      </c>
      <c r="G56" s="516" t="s">
        <v>820</v>
      </c>
      <c r="H56" s="516">
        <v>1</v>
      </c>
      <c r="I56" s="516">
        <v>1</v>
      </c>
      <c r="J56" s="516">
        <v>1</v>
      </c>
      <c r="K56" s="516">
        <v>1</v>
      </c>
      <c r="L56" s="516">
        <v>1</v>
      </c>
      <c r="M56" s="516">
        <v>1</v>
      </c>
      <c r="N56" s="516">
        <v>1</v>
      </c>
      <c r="O56" s="516">
        <v>1</v>
      </c>
      <c r="P56" s="516">
        <v>1</v>
      </c>
      <c r="Q56" s="516">
        <v>1</v>
      </c>
      <c r="R56" s="516">
        <v>1</v>
      </c>
      <c r="S56" s="516">
        <v>1</v>
      </c>
      <c r="T56" s="516">
        <v>1</v>
      </c>
    </row>
    <row r="57" spans="1:20" ht="14.45" hidden="1">
      <c r="A57" s="516">
        <f t="shared" si="1"/>
        <v>54</v>
      </c>
      <c r="B57" s="516" t="s">
        <v>326</v>
      </c>
      <c r="C57" s="358" t="s">
        <v>289</v>
      </c>
      <c r="D57" s="358" t="s">
        <v>892</v>
      </c>
      <c r="E57" s="358" t="s">
        <v>809</v>
      </c>
      <c r="F57" s="538" t="s">
        <v>893</v>
      </c>
      <c r="G57" s="516" t="s">
        <v>820</v>
      </c>
      <c r="H57" s="516">
        <v>1</v>
      </c>
      <c r="I57" s="516">
        <v>1</v>
      </c>
      <c r="J57" s="516">
        <v>1</v>
      </c>
      <c r="K57" s="516">
        <v>1</v>
      </c>
      <c r="L57" s="516">
        <v>1</v>
      </c>
      <c r="M57" s="516">
        <v>1</v>
      </c>
      <c r="N57" s="516">
        <v>1</v>
      </c>
      <c r="O57" s="516">
        <v>1</v>
      </c>
      <c r="P57" s="516">
        <v>1</v>
      </c>
      <c r="Q57" s="516">
        <v>1</v>
      </c>
      <c r="R57" s="516">
        <v>1</v>
      </c>
      <c r="S57" s="516">
        <v>1</v>
      </c>
      <c r="T57" s="516">
        <v>1</v>
      </c>
    </row>
    <row r="58" spans="1:20" ht="14.45" hidden="1">
      <c r="A58" s="516">
        <f t="shared" si="1"/>
        <v>55</v>
      </c>
      <c r="B58" s="516" t="s">
        <v>326</v>
      </c>
      <c r="C58" s="358" t="s">
        <v>289</v>
      </c>
      <c r="D58" s="358" t="s">
        <v>894</v>
      </c>
      <c r="E58" s="358" t="s">
        <v>809</v>
      </c>
      <c r="F58" s="538" t="s">
        <v>895</v>
      </c>
      <c r="G58" s="516" t="s">
        <v>820</v>
      </c>
      <c r="H58" s="516">
        <v>1</v>
      </c>
      <c r="I58" s="516">
        <v>1</v>
      </c>
      <c r="J58" s="516">
        <v>1</v>
      </c>
      <c r="K58" s="516">
        <v>1</v>
      </c>
      <c r="L58" s="516">
        <v>1</v>
      </c>
      <c r="M58" s="516">
        <v>1</v>
      </c>
      <c r="N58" s="516">
        <v>1</v>
      </c>
      <c r="O58" s="516">
        <v>1</v>
      </c>
      <c r="P58" s="516">
        <v>1</v>
      </c>
      <c r="Q58" s="516">
        <v>1</v>
      </c>
      <c r="R58" s="516">
        <v>1</v>
      </c>
      <c r="S58" s="516">
        <v>1</v>
      </c>
      <c r="T58" s="516">
        <v>1</v>
      </c>
    </row>
    <row r="59" spans="1:20" ht="14.45" hidden="1">
      <c r="A59" s="516">
        <f t="shared" si="1"/>
        <v>56</v>
      </c>
      <c r="B59" s="516" t="s">
        <v>326</v>
      </c>
      <c r="C59" s="358" t="s">
        <v>289</v>
      </c>
      <c r="D59" s="358" t="s">
        <v>896</v>
      </c>
      <c r="E59" s="358" t="s">
        <v>809</v>
      </c>
      <c r="F59" s="538" t="s">
        <v>897</v>
      </c>
      <c r="G59" s="516" t="s">
        <v>820</v>
      </c>
      <c r="H59" s="516">
        <v>1</v>
      </c>
      <c r="I59" s="516">
        <v>1</v>
      </c>
      <c r="J59" s="516">
        <v>1</v>
      </c>
      <c r="K59" s="516">
        <v>1</v>
      </c>
      <c r="L59" s="516">
        <v>1</v>
      </c>
      <c r="M59" s="516">
        <v>1</v>
      </c>
      <c r="N59" s="516">
        <v>1</v>
      </c>
      <c r="O59" s="516">
        <v>1</v>
      </c>
      <c r="P59" s="516">
        <v>1</v>
      </c>
      <c r="Q59" s="516">
        <v>1</v>
      </c>
      <c r="R59" s="516">
        <v>1</v>
      </c>
      <c r="S59" s="516">
        <v>1</v>
      </c>
      <c r="T59" s="516">
        <v>1</v>
      </c>
    </row>
    <row r="60" spans="1:20" ht="14.45" hidden="1">
      <c r="A60" s="516">
        <f t="shared" si="1"/>
        <v>57</v>
      </c>
      <c r="B60" s="516" t="s">
        <v>326</v>
      </c>
      <c r="C60" s="358" t="s">
        <v>289</v>
      </c>
      <c r="D60" s="358" t="s">
        <v>898</v>
      </c>
      <c r="E60" s="358" t="s">
        <v>809</v>
      </c>
      <c r="F60" s="538" t="s">
        <v>899</v>
      </c>
      <c r="G60" s="516" t="s">
        <v>820</v>
      </c>
      <c r="H60" s="516">
        <v>1</v>
      </c>
      <c r="I60" s="516">
        <v>1</v>
      </c>
      <c r="J60" s="516">
        <v>1</v>
      </c>
      <c r="K60" s="516">
        <v>1</v>
      </c>
      <c r="L60" s="516">
        <v>1</v>
      </c>
      <c r="M60" s="516">
        <v>1</v>
      </c>
      <c r="N60" s="516">
        <v>1</v>
      </c>
      <c r="O60" s="516">
        <v>1</v>
      </c>
      <c r="P60" s="516">
        <v>1</v>
      </c>
      <c r="Q60" s="516">
        <v>1</v>
      </c>
      <c r="R60" s="516">
        <v>1</v>
      </c>
      <c r="S60" s="516">
        <v>1</v>
      </c>
      <c r="T60" s="516">
        <v>1</v>
      </c>
    </row>
    <row r="61" spans="1:20" ht="14.45" hidden="1">
      <c r="A61" s="516">
        <f t="shared" si="1"/>
        <v>58</v>
      </c>
      <c r="B61" s="516" t="s">
        <v>326</v>
      </c>
      <c r="C61" s="358" t="s">
        <v>290</v>
      </c>
      <c r="D61" s="358" t="s">
        <v>557</v>
      </c>
      <c r="E61" s="358" t="s">
        <v>810</v>
      </c>
      <c r="F61" s="538" t="s">
        <v>900</v>
      </c>
      <c r="G61" s="516" t="s">
        <v>820</v>
      </c>
      <c r="H61" s="516">
        <v>1</v>
      </c>
      <c r="I61" s="516">
        <v>1</v>
      </c>
      <c r="J61" s="516">
        <v>1</v>
      </c>
      <c r="K61" s="516">
        <v>1</v>
      </c>
      <c r="L61" s="516">
        <v>1</v>
      </c>
      <c r="M61" s="516">
        <v>1</v>
      </c>
      <c r="N61" s="516">
        <v>1</v>
      </c>
      <c r="O61" s="516">
        <v>1</v>
      </c>
      <c r="P61" s="516">
        <v>1</v>
      </c>
      <c r="Q61" s="516">
        <v>1</v>
      </c>
      <c r="R61" s="516">
        <v>1</v>
      </c>
      <c r="S61" s="516">
        <v>1</v>
      </c>
      <c r="T61" s="516">
        <v>1</v>
      </c>
    </row>
    <row r="62" spans="1:20" ht="14.45" hidden="1">
      <c r="A62" s="516">
        <f t="shared" si="1"/>
        <v>59</v>
      </c>
      <c r="B62" s="516" t="s">
        <v>326</v>
      </c>
      <c r="C62" s="358" t="s">
        <v>290</v>
      </c>
      <c r="D62" s="358" t="s">
        <v>181</v>
      </c>
      <c r="E62" s="358" t="s">
        <v>809</v>
      </c>
      <c r="F62" s="538" t="s">
        <v>901</v>
      </c>
      <c r="G62" s="516" t="s">
        <v>820</v>
      </c>
      <c r="H62" s="516">
        <v>1</v>
      </c>
      <c r="I62" s="516">
        <v>1</v>
      </c>
      <c r="J62" s="516">
        <v>1</v>
      </c>
      <c r="K62" s="516">
        <v>1</v>
      </c>
      <c r="L62" s="516">
        <v>1</v>
      </c>
      <c r="M62" s="516">
        <v>1</v>
      </c>
      <c r="N62" s="516">
        <v>1</v>
      </c>
      <c r="O62" s="516">
        <v>1</v>
      </c>
      <c r="P62" s="516">
        <v>1</v>
      </c>
      <c r="Q62" s="516">
        <v>1</v>
      </c>
      <c r="R62" s="516">
        <v>1</v>
      </c>
      <c r="S62" s="516">
        <v>1</v>
      </c>
      <c r="T62" s="516">
        <v>1</v>
      </c>
    </row>
    <row r="63" spans="1:20" ht="14.45" hidden="1">
      <c r="A63" s="516">
        <f t="shared" si="1"/>
        <v>60</v>
      </c>
      <c r="B63" s="516" t="s">
        <v>326</v>
      </c>
      <c r="C63" s="358" t="s">
        <v>290</v>
      </c>
      <c r="D63" s="358" t="s">
        <v>902</v>
      </c>
      <c r="E63" s="358" t="s">
        <v>809</v>
      </c>
      <c r="F63" s="538" t="s">
        <v>903</v>
      </c>
      <c r="G63" s="516" t="s">
        <v>820</v>
      </c>
      <c r="H63" s="516">
        <v>1</v>
      </c>
      <c r="I63" s="516">
        <v>1</v>
      </c>
      <c r="J63" s="516">
        <v>1</v>
      </c>
      <c r="K63" s="516">
        <v>1</v>
      </c>
      <c r="L63" s="516">
        <v>1</v>
      </c>
      <c r="M63" s="516">
        <v>1</v>
      </c>
      <c r="N63" s="516">
        <v>1</v>
      </c>
      <c r="O63" s="516">
        <v>1</v>
      </c>
      <c r="P63" s="516">
        <v>1</v>
      </c>
      <c r="Q63" s="516">
        <v>1</v>
      </c>
      <c r="R63" s="516">
        <v>1</v>
      </c>
      <c r="S63" s="516">
        <v>1</v>
      </c>
      <c r="T63" s="516">
        <v>1</v>
      </c>
    </row>
    <row r="64" spans="1:20" ht="14.45" hidden="1">
      <c r="A64" s="516">
        <f t="shared" si="1"/>
        <v>61</v>
      </c>
      <c r="B64" s="516" t="s">
        <v>326</v>
      </c>
      <c r="C64" s="358" t="s">
        <v>290</v>
      </c>
      <c r="D64" s="358" t="s">
        <v>291</v>
      </c>
      <c r="E64" s="358" t="s">
        <v>810</v>
      </c>
      <c r="F64" s="538" t="s">
        <v>904</v>
      </c>
      <c r="G64" s="516" t="s">
        <v>820</v>
      </c>
      <c r="H64" s="516">
        <v>1</v>
      </c>
      <c r="I64" s="516">
        <v>1</v>
      </c>
      <c r="J64" s="516">
        <v>1</v>
      </c>
      <c r="K64" s="516">
        <v>1</v>
      </c>
      <c r="L64" s="516">
        <v>1</v>
      </c>
      <c r="M64" s="516">
        <v>1</v>
      </c>
      <c r="N64" s="516">
        <v>1</v>
      </c>
      <c r="O64" s="516">
        <v>1</v>
      </c>
      <c r="P64" s="516">
        <v>1</v>
      </c>
      <c r="Q64" s="516">
        <v>1</v>
      </c>
      <c r="R64" s="516">
        <v>1</v>
      </c>
      <c r="S64" s="516">
        <v>1</v>
      </c>
      <c r="T64" s="516">
        <v>1</v>
      </c>
    </row>
    <row r="65" spans="1:20" ht="14.45" hidden="1">
      <c r="A65" s="516">
        <f t="shared" si="1"/>
        <v>62</v>
      </c>
      <c r="B65" s="516" t="s">
        <v>326</v>
      </c>
      <c r="C65" s="358" t="s">
        <v>290</v>
      </c>
      <c r="D65" s="358" t="s">
        <v>905</v>
      </c>
      <c r="E65" s="358" t="s">
        <v>811</v>
      </c>
      <c r="F65" s="538" t="s">
        <v>906</v>
      </c>
      <c r="G65" s="516" t="s">
        <v>820</v>
      </c>
      <c r="H65" s="516">
        <v>1</v>
      </c>
      <c r="I65" s="516">
        <v>1</v>
      </c>
      <c r="J65" s="516">
        <v>1</v>
      </c>
      <c r="K65" s="516">
        <v>1</v>
      </c>
      <c r="L65" s="516">
        <v>1</v>
      </c>
      <c r="M65" s="516">
        <v>1</v>
      </c>
      <c r="N65" s="516">
        <v>1</v>
      </c>
      <c r="O65" s="516">
        <v>1</v>
      </c>
      <c r="P65" s="516">
        <v>1</v>
      </c>
      <c r="Q65" s="516">
        <v>1</v>
      </c>
      <c r="R65" s="516">
        <v>1</v>
      </c>
      <c r="S65" s="516">
        <v>1</v>
      </c>
      <c r="T65" s="516">
        <v>1</v>
      </c>
    </row>
    <row r="66" spans="1:20" ht="14.45" hidden="1">
      <c r="A66" s="516">
        <f t="shared" si="1"/>
        <v>63</v>
      </c>
      <c r="B66" s="516" t="s">
        <v>326</v>
      </c>
      <c r="C66" s="358" t="s">
        <v>290</v>
      </c>
      <c r="D66" s="358" t="s">
        <v>907</v>
      </c>
      <c r="E66" s="358" t="s">
        <v>809</v>
      </c>
      <c r="F66" s="538" t="s">
        <v>908</v>
      </c>
      <c r="G66" s="516" t="s">
        <v>820</v>
      </c>
      <c r="H66" s="516">
        <v>1</v>
      </c>
      <c r="I66" s="516">
        <v>1</v>
      </c>
      <c r="J66" s="516">
        <v>1</v>
      </c>
      <c r="K66" s="516">
        <v>1</v>
      </c>
      <c r="L66" s="516">
        <v>1</v>
      </c>
      <c r="M66" s="516">
        <v>1</v>
      </c>
      <c r="N66" s="516">
        <v>1</v>
      </c>
      <c r="O66" s="516">
        <v>1</v>
      </c>
      <c r="P66" s="516">
        <v>1</v>
      </c>
      <c r="Q66" s="516">
        <v>1</v>
      </c>
      <c r="R66" s="516">
        <v>1</v>
      </c>
      <c r="S66" s="516">
        <v>1</v>
      </c>
      <c r="T66" s="516">
        <v>1</v>
      </c>
    </row>
    <row r="67" spans="1:20" ht="14.45" hidden="1">
      <c r="A67" s="516">
        <f t="shared" si="1"/>
        <v>64</v>
      </c>
      <c r="B67" s="516" t="s">
        <v>326</v>
      </c>
      <c r="C67" s="358" t="s">
        <v>290</v>
      </c>
      <c r="D67" s="358" t="s">
        <v>909</v>
      </c>
      <c r="E67" s="358" t="s">
        <v>809</v>
      </c>
      <c r="F67" s="538" t="s">
        <v>910</v>
      </c>
      <c r="G67" s="516" t="s">
        <v>820</v>
      </c>
      <c r="H67" s="516">
        <v>1</v>
      </c>
      <c r="I67" s="516">
        <v>1</v>
      </c>
      <c r="J67" s="516">
        <v>1</v>
      </c>
      <c r="K67" s="516">
        <v>1</v>
      </c>
      <c r="L67" s="516">
        <v>1</v>
      </c>
      <c r="M67" s="516">
        <v>1</v>
      </c>
      <c r="N67" s="516">
        <v>1</v>
      </c>
      <c r="O67" s="516">
        <v>1</v>
      </c>
      <c r="P67" s="516">
        <v>1</v>
      </c>
      <c r="Q67" s="516">
        <v>1</v>
      </c>
      <c r="R67" s="516">
        <v>1</v>
      </c>
      <c r="S67" s="516">
        <v>1</v>
      </c>
      <c r="T67" s="516">
        <v>1</v>
      </c>
    </row>
    <row r="68" spans="1:20" ht="14.45" hidden="1">
      <c r="A68" s="516">
        <f t="shared" si="1"/>
        <v>65</v>
      </c>
      <c r="B68" s="516" t="s">
        <v>326</v>
      </c>
      <c r="C68" s="358" t="s">
        <v>290</v>
      </c>
      <c r="D68" s="358" t="s">
        <v>905</v>
      </c>
      <c r="E68" s="358" t="s">
        <v>810</v>
      </c>
      <c r="F68" s="538" t="s">
        <v>911</v>
      </c>
      <c r="G68" s="516" t="s">
        <v>820</v>
      </c>
      <c r="H68" s="516">
        <v>1</v>
      </c>
      <c r="I68" s="516">
        <v>1</v>
      </c>
      <c r="J68" s="516">
        <v>1</v>
      </c>
      <c r="K68" s="516">
        <v>1</v>
      </c>
      <c r="L68" s="516">
        <v>1</v>
      </c>
      <c r="M68" s="516">
        <v>1</v>
      </c>
      <c r="N68" s="516">
        <v>1</v>
      </c>
      <c r="O68" s="516">
        <v>1</v>
      </c>
      <c r="P68" s="516">
        <v>1</v>
      </c>
      <c r="Q68" s="516">
        <v>1</v>
      </c>
      <c r="R68" s="516">
        <v>1</v>
      </c>
      <c r="S68" s="516">
        <v>1</v>
      </c>
      <c r="T68" s="516">
        <v>1</v>
      </c>
    </row>
    <row r="69" spans="1:20" ht="14.45" hidden="1">
      <c r="A69" s="516">
        <f t="shared" ref="A69:A100" si="2">A68+1</f>
        <v>66</v>
      </c>
      <c r="B69" s="516" t="s">
        <v>326</v>
      </c>
      <c r="C69" s="358" t="s">
        <v>290</v>
      </c>
      <c r="D69" s="358" t="s">
        <v>912</v>
      </c>
      <c r="E69" s="358" t="s">
        <v>809</v>
      </c>
      <c r="F69" s="538" t="s">
        <v>913</v>
      </c>
      <c r="G69" s="516" t="s">
        <v>820</v>
      </c>
      <c r="H69" s="516">
        <v>1</v>
      </c>
      <c r="I69" s="516">
        <v>1</v>
      </c>
      <c r="J69" s="516">
        <v>1</v>
      </c>
      <c r="K69" s="516">
        <v>1</v>
      </c>
      <c r="L69" s="516">
        <v>1</v>
      </c>
      <c r="M69" s="516">
        <v>1</v>
      </c>
      <c r="N69" s="516">
        <v>1</v>
      </c>
      <c r="O69" s="516">
        <v>1</v>
      </c>
      <c r="P69" s="516">
        <v>1</v>
      </c>
      <c r="Q69" s="516">
        <v>1</v>
      </c>
      <c r="R69" s="516">
        <v>1</v>
      </c>
      <c r="S69" s="516">
        <v>1</v>
      </c>
      <c r="T69" s="516">
        <v>1</v>
      </c>
    </row>
    <row r="70" spans="1:20" ht="14.45" hidden="1">
      <c r="A70" s="516">
        <f t="shared" si="2"/>
        <v>67</v>
      </c>
      <c r="B70" s="516" t="s">
        <v>326</v>
      </c>
      <c r="C70" s="358" t="s">
        <v>290</v>
      </c>
      <c r="D70" s="358" t="s">
        <v>914</v>
      </c>
      <c r="E70" s="358" t="s">
        <v>810</v>
      </c>
      <c r="F70" s="538"/>
      <c r="G70" s="516" t="s">
        <v>822</v>
      </c>
      <c r="H70" s="516"/>
      <c r="I70" s="516"/>
      <c r="J70" s="533">
        <v>1</v>
      </c>
      <c r="K70" s="516">
        <v>1</v>
      </c>
      <c r="L70" s="516">
        <v>1</v>
      </c>
      <c r="M70" s="516">
        <v>1</v>
      </c>
      <c r="N70" s="516">
        <v>1</v>
      </c>
      <c r="O70" s="516">
        <v>1</v>
      </c>
      <c r="P70" s="516">
        <v>1</v>
      </c>
      <c r="Q70" s="516">
        <v>1</v>
      </c>
      <c r="R70" s="516">
        <v>1</v>
      </c>
      <c r="S70" s="516">
        <v>1</v>
      </c>
      <c r="T70" s="516">
        <v>1</v>
      </c>
    </row>
    <row r="71" spans="1:20" ht="14.45">
      <c r="A71" s="516">
        <f t="shared" si="2"/>
        <v>68</v>
      </c>
      <c r="B71" s="516" t="s">
        <v>326</v>
      </c>
      <c r="C71" s="358" t="s">
        <v>290</v>
      </c>
      <c r="D71" s="358" t="s">
        <v>915</v>
      </c>
      <c r="E71" s="358" t="s">
        <v>809</v>
      </c>
      <c r="F71" s="538"/>
      <c r="G71" s="516" t="s">
        <v>822</v>
      </c>
      <c r="H71" s="516"/>
      <c r="I71" s="516"/>
      <c r="J71" s="516"/>
      <c r="K71" s="516"/>
      <c r="L71" s="533">
        <v>1</v>
      </c>
      <c r="M71" s="516">
        <v>1</v>
      </c>
      <c r="N71" s="516">
        <v>1</v>
      </c>
      <c r="O71" s="516">
        <v>1</v>
      </c>
      <c r="P71" s="516">
        <v>1</v>
      </c>
      <c r="Q71" s="516">
        <v>1</v>
      </c>
      <c r="R71" s="516">
        <v>1</v>
      </c>
      <c r="S71" s="516">
        <v>1</v>
      </c>
      <c r="T71" s="516">
        <v>1</v>
      </c>
    </row>
    <row r="72" spans="1:20" ht="14.45" hidden="1">
      <c r="A72" s="516">
        <f t="shared" si="2"/>
        <v>69</v>
      </c>
      <c r="B72" s="516" t="s">
        <v>326</v>
      </c>
      <c r="C72" s="358" t="s">
        <v>290</v>
      </c>
      <c r="D72" s="358" t="s">
        <v>566</v>
      </c>
      <c r="E72" s="358" t="s">
        <v>809</v>
      </c>
      <c r="F72" s="538" t="s">
        <v>916</v>
      </c>
      <c r="G72" s="516" t="s">
        <v>820</v>
      </c>
      <c r="H72" s="516">
        <v>1</v>
      </c>
      <c r="I72" s="516">
        <v>1</v>
      </c>
      <c r="J72" s="516">
        <v>1</v>
      </c>
      <c r="K72" s="516">
        <v>1</v>
      </c>
      <c r="L72" s="516">
        <v>1</v>
      </c>
      <c r="M72" s="516">
        <v>1</v>
      </c>
      <c r="N72" s="516">
        <v>1</v>
      </c>
      <c r="O72" s="516">
        <v>1</v>
      </c>
      <c r="P72" s="516">
        <v>1</v>
      </c>
      <c r="Q72" s="516">
        <v>1</v>
      </c>
      <c r="R72" s="516">
        <v>1</v>
      </c>
      <c r="S72" s="516">
        <v>1</v>
      </c>
      <c r="T72" s="516">
        <v>1</v>
      </c>
    </row>
    <row r="73" spans="1:20" ht="14.45" hidden="1">
      <c r="A73" s="516">
        <f t="shared" si="2"/>
        <v>70</v>
      </c>
      <c r="B73" s="516" t="s">
        <v>326</v>
      </c>
      <c r="C73" s="358" t="s">
        <v>282</v>
      </c>
      <c r="D73" s="358" t="s">
        <v>283</v>
      </c>
      <c r="E73" s="358" t="s">
        <v>810</v>
      </c>
      <c r="F73" s="538" t="s">
        <v>917</v>
      </c>
      <c r="G73" s="516" t="s">
        <v>820</v>
      </c>
      <c r="H73" s="516">
        <v>1</v>
      </c>
      <c r="I73" s="516">
        <v>1</v>
      </c>
      <c r="J73" s="516">
        <v>1</v>
      </c>
      <c r="K73" s="516">
        <v>1</v>
      </c>
      <c r="L73" s="516">
        <v>1</v>
      </c>
      <c r="M73" s="516">
        <v>1</v>
      </c>
      <c r="N73" s="516">
        <v>1</v>
      </c>
      <c r="O73" s="516">
        <v>1</v>
      </c>
      <c r="P73" s="516">
        <v>1</v>
      </c>
      <c r="Q73" s="516">
        <v>1</v>
      </c>
      <c r="R73" s="516">
        <v>1</v>
      </c>
      <c r="S73" s="516">
        <v>1</v>
      </c>
      <c r="T73" s="516">
        <v>1</v>
      </c>
    </row>
    <row r="74" spans="1:20" ht="14.45">
      <c r="A74" s="516">
        <f t="shared" si="2"/>
        <v>71</v>
      </c>
      <c r="B74" s="516" t="s">
        <v>326</v>
      </c>
      <c r="C74" s="358" t="s">
        <v>282</v>
      </c>
      <c r="D74" s="358" t="s">
        <v>918</v>
      </c>
      <c r="E74" s="358" t="s">
        <v>809</v>
      </c>
      <c r="F74" s="538"/>
      <c r="G74" s="516" t="s">
        <v>822</v>
      </c>
      <c r="H74" s="516"/>
      <c r="I74" s="516"/>
      <c r="J74" s="516"/>
      <c r="K74" s="533">
        <v>1</v>
      </c>
      <c r="L74" s="516">
        <v>1</v>
      </c>
      <c r="M74" s="516">
        <v>1</v>
      </c>
      <c r="N74" s="516">
        <v>1</v>
      </c>
      <c r="O74" s="516">
        <v>1</v>
      </c>
      <c r="P74" s="516">
        <v>1</v>
      </c>
      <c r="Q74" s="516">
        <v>1</v>
      </c>
      <c r="R74" s="516">
        <v>1</v>
      </c>
      <c r="S74" s="516">
        <v>1</v>
      </c>
      <c r="T74" s="516">
        <v>1</v>
      </c>
    </row>
    <row r="75" spans="1:20" ht="14.45" hidden="1">
      <c r="A75" s="516">
        <f t="shared" si="2"/>
        <v>72</v>
      </c>
      <c r="B75" s="516" t="s">
        <v>326</v>
      </c>
      <c r="C75" s="358" t="s">
        <v>282</v>
      </c>
      <c r="D75" s="358" t="s">
        <v>919</v>
      </c>
      <c r="E75" s="358" t="s">
        <v>809</v>
      </c>
      <c r="F75" s="538" t="s">
        <v>920</v>
      </c>
      <c r="G75" s="516" t="s">
        <v>820</v>
      </c>
      <c r="H75" s="516">
        <v>1</v>
      </c>
      <c r="I75" s="516">
        <v>1</v>
      </c>
      <c r="J75" s="516">
        <v>1</v>
      </c>
      <c r="K75" s="516">
        <v>1</v>
      </c>
      <c r="L75" s="516">
        <v>1</v>
      </c>
      <c r="M75" s="516">
        <v>1</v>
      </c>
      <c r="N75" s="516">
        <v>1</v>
      </c>
      <c r="O75" s="516">
        <v>1</v>
      </c>
      <c r="P75" s="516">
        <v>1</v>
      </c>
      <c r="Q75" s="516">
        <v>1</v>
      </c>
      <c r="R75" s="516">
        <v>1</v>
      </c>
      <c r="S75" s="516">
        <v>1</v>
      </c>
      <c r="T75" s="516">
        <v>1</v>
      </c>
    </row>
    <row r="76" spans="1:20" ht="14.45" hidden="1">
      <c r="A76" s="516">
        <f t="shared" si="2"/>
        <v>73</v>
      </c>
      <c r="B76" s="516" t="s">
        <v>328</v>
      </c>
      <c r="C76" s="358" t="s">
        <v>292</v>
      </c>
      <c r="D76" s="358" t="s">
        <v>178</v>
      </c>
      <c r="E76" s="358" t="s">
        <v>812</v>
      </c>
      <c r="F76" s="538" t="s">
        <v>921</v>
      </c>
      <c r="G76" s="516" t="s">
        <v>820</v>
      </c>
      <c r="H76" s="516">
        <v>1</v>
      </c>
      <c r="I76" s="516">
        <v>1</v>
      </c>
      <c r="J76" s="516">
        <v>1</v>
      </c>
      <c r="K76" s="516">
        <v>1</v>
      </c>
      <c r="L76" s="516">
        <v>1</v>
      </c>
      <c r="M76" s="516">
        <v>1</v>
      </c>
      <c r="N76" s="516">
        <v>1</v>
      </c>
      <c r="O76" s="516">
        <v>1</v>
      </c>
      <c r="P76" s="516">
        <v>1</v>
      </c>
      <c r="Q76" s="516">
        <v>1</v>
      </c>
      <c r="R76" s="516">
        <v>1</v>
      </c>
      <c r="S76" s="516">
        <v>1</v>
      </c>
      <c r="T76" s="516">
        <v>1</v>
      </c>
    </row>
    <row r="77" spans="1:20" ht="14.45" hidden="1">
      <c r="A77" s="516">
        <f t="shared" si="2"/>
        <v>74</v>
      </c>
      <c r="B77" s="516" t="s">
        <v>328</v>
      </c>
      <c r="C77" s="358" t="s">
        <v>292</v>
      </c>
      <c r="D77" s="358" t="s">
        <v>922</v>
      </c>
      <c r="E77" s="358" t="s">
        <v>809</v>
      </c>
      <c r="F77" s="538" t="s">
        <v>923</v>
      </c>
      <c r="G77" s="516" t="s">
        <v>820</v>
      </c>
      <c r="H77" s="516">
        <v>1</v>
      </c>
      <c r="I77" s="516">
        <v>1</v>
      </c>
      <c r="J77" s="516">
        <v>1</v>
      </c>
      <c r="K77" s="516">
        <v>1</v>
      </c>
      <c r="L77" s="516">
        <v>1</v>
      </c>
      <c r="M77" s="516">
        <v>1</v>
      </c>
      <c r="N77" s="516">
        <v>1</v>
      </c>
      <c r="O77" s="516">
        <v>1</v>
      </c>
      <c r="P77" s="516">
        <v>1</v>
      </c>
      <c r="Q77" s="516">
        <v>1</v>
      </c>
      <c r="R77" s="516">
        <v>1</v>
      </c>
      <c r="S77" s="516">
        <v>1</v>
      </c>
      <c r="T77" s="516">
        <v>1</v>
      </c>
    </row>
    <row r="78" spans="1:20" ht="14.45" hidden="1">
      <c r="A78" s="516">
        <f t="shared" si="2"/>
        <v>75</v>
      </c>
      <c r="B78" s="516" t="s">
        <v>328</v>
      </c>
      <c r="C78" s="358" t="s">
        <v>292</v>
      </c>
      <c r="D78" s="358" t="s">
        <v>178</v>
      </c>
      <c r="E78" s="358" t="s">
        <v>810</v>
      </c>
      <c r="F78" s="538" t="s">
        <v>924</v>
      </c>
      <c r="G78" s="516" t="s">
        <v>820</v>
      </c>
      <c r="H78" s="516">
        <v>1</v>
      </c>
      <c r="I78" s="516">
        <v>1</v>
      </c>
      <c r="J78" s="516">
        <v>1</v>
      </c>
      <c r="K78" s="516">
        <v>1</v>
      </c>
      <c r="L78" s="516">
        <v>1</v>
      </c>
      <c r="M78" s="516">
        <v>1</v>
      </c>
      <c r="N78" s="516">
        <v>1</v>
      </c>
      <c r="O78" s="516">
        <v>1</v>
      </c>
      <c r="P78" s="516">
        <v>1</v>
      </c>
      <c r="Q78" s="516">
        <v>1</v>
      </c>
      <c r="R78" s="516">
        <v>1</v>
      </c>
      <c r="S78" s="516">
        <v>1</v>
      </c>
      <c r="T78" s="516">
        <v>1</v>
      </c>
    </row>
    <row r="79" spans="1:20" ht="14.45" hidden="1">
      <c r="A79" s="516">
        <f t="shared" si="2"/>
        <v>76</v>
      </c>
      <c r="B79" s="516" t="s">
        <v>328</v>
      </c>
      <c r="C79" s="358" t="s">
        <v>293</v>
      </c>
      <c r="D79" s="358" t="s">
        <v>294</v>
      </c>
      <c r="E79" s="358" t="s">
        <v>809</v>
      </c>
      <c r="F79" s="538" t="s">
        <v>925</v>
      </c>
      <c r="G79" s="516" t="s">
        <v>820</v>
      </c>
      <c r="H79" s="516">
        <v>1</v>
      </c>
      <c r="I79" s="516">
        <v>1</v>
      </c>
      <c r="J79" s="516">
        <v>1</v>
      </c>
      <c r="K79" s="516">
        <v>1</v>
      </c>
      <c r="L79" s="516">
        <v>1</v>
      </c>
      <c r="M79" s="516">
        <v>1</v>
      </c>
      <c r="N79" s="516">
        <v>1</v>
      </c>
      <c r="O79" s="516">
        <v>1</v>
      </c>
      <c r="P79" s="516">
        <v>1</v>
      </c>
      <c r="Q79" s="516">
        <v>1</v>
      </c>
      <c r="R79" s="516">
        <v>1</v>
      </c>
      <c r="S79" s="516">
        <v>1</v>
      </c>
      <c r="T79" s="516">
        <v>1</v>
      </c>
    </row>
    <row r="80" spans="1:20" ht="14.45" hidden="1">
      <c r="A80" s="516">
        <f t="shared" si="2"/>
        <v>77</v>
      </c>
      <c r="B80" s="516" t="s">
        <v>328</v>
      </c>
      <c r="C80" s="358" t="s">
        <v>293</v>
      </c>
      <c r="D80" s="358" t="s">
        <v>926</v>
      </c>
      <c r="E80" s="358" t="s">
        <v>810</v>
      </c>
      <c r="F80" s="538" t="s">
        <v>927</v>
      </c>
      <c r="G80" s="516" t="s">
        <v>820</v>
      </c>
      <c r="H80" s="516">
        <v>1</v>
      </c>
      <c r="I80" s="516">
        <v>1</v>
      </c>
      <c r="J80" s="516">
        <v>1</v>
      </c>
      <c r="K80" s="516">
        <v>1</v>
      </c>
      <c r="L80" s="516">
        <v>1</v>
      </c>
      <c r="M80" s="516">
        <v>1</v>
      </c>
      <c r="N80" s="516">
        <v>1</v>
      </c>
      <c r="O80" s="516">
        <v>1</v>
      </c>
      <c r="P80" s="516">
        <v>1</v>
      </c>
      <c r="Q80" s="516">
        <v>1</v>
      </c>
      <c r="R80" s="516">
        <v>1</v>
      </c>
      <c r="S80" s="516">
        <v>1</v>
      </c>
      <c r="T80" s="516">
        <v>1</v>
      </c>
    </row>
    <row r="81" spans="1:20" ht="14.45" hidden="1">
      <c r="A81" s="516">
        <f t="shared" si="2"/>
        <v>78</v>
      </c>
      <c r="B81" s="516" t="s">
        <v>328</v>
      </c>
      <c r="C81" s="358" t="s">
        <v>293</v>
      </c>
      <c r="D81" s="358" t="s">
        <v>628</v>
      </c>
      <c r="E81" s="358" t="s">
        <v>810</v>
      </c>
      <c r="F81" s="538" t="s">
        <v>928</v>
      </c>
      <c r="G81" s="516" t="s">
        <v>929</v>
      </c>
      <c r="H81" s="516">
        <v>1</v>
      </c>
      <c r="I81" s="516">
        <v>1</v>
      </c>
      <c r="J81" s="516">
        <v>1</v>
      </c>
      <c r="K81" s="516">
        <v>1</v>
      </c>
      <c r="L81" s="516">
        <v>1</v>
      </c>
      <c r="M81" s="516">
        <v>1</v>
      </c>
      <c r="N81" s="516">
        <v>1</v>
      </c>
      <c r="O81" s="516">
        <v>1</v>
      </c>
      <c r="P81" s="516">
        <v>1</v>
      </c>
      <c r="Q81" s="516">
        <v>1</v>
      </c>
      <c r="R81" s="516">
        <v>1</v>
      </c>
      <c r="S81" s="516">
        <v>1</v>
      </c>
      <c r="T81" s="516">
        <v>1</v>
      </c>
    </row>
    <row r="82" spans="1:20" ht="14.45">
      <c r="A82" s="516">
        <f t="shared" si="2"/>
        <v>79</v>
      </c>
      <c r="B82" s="516" t="s">
        <v>328</v>
      </c>
      <c r="C82" s="358" t="s">
        <v>293</v>
      </c>
      <c r="D82" s="358" t="s">
        <v>930</v>
      </c>
      <c r="E82" s="358" t="s">
        <v>809</v>
      </c>
      <c r="F82" s="538"/>
      <c r="G82" s="516" t="s">
        <v>822</v>
      </c>
      <c r="H82" s="516"/>
      <c r="I82" s="516"/>
      <c r="J82" s="533">
        <v>1</v>
      </c>
      <c r="K82" s="516">
        <v>1</v>
      </c>
      <c r="L82" s="516">
        <v>1</v>
      </c>
      <c r="M82" s="516">
        <v>1</v>
      </c>
      <c r="N82" s="516">
        <v>1</v>
      </c>
      <c r="O82" s="516">
        <v>1</v>
      </c>
      <c r="P82" s="516">
        <v>1</v>
      </c>
      <c r="Q82" s="516">
        <v>1</v>
      </c>
      <c r="R82" s="516">
        <v>1</v>
      </c>
      <c r="S82" s="516">
        <v>1</v>
      </c>
      <c r="T82" s="516">
        <v>1</v>
      </c>
    </row>
    <row r="83" spans="1:20" ht="14.45" hidden="1">
      <c r="A83" s="516">
        <f t="shared" si="2"/>
        <v>80</v>
      </c>
      <c r="B83" s="516" t="s">
        <v>328</v>
      </c>
      <c r="C83" s="358" t="s">
        <v>293</v>
      </c>
      <c r="D83" s="358" t="s">
        <v>622</v>
      </c>
      <c r="E83" s="358" t="s">
        <v>810</v>
      </c>
      <c r="F83" s="538" t="s">
        <v>931</v>
      </c>
      <c r="G83" s="516" t="s">
        <v>929</v>
      </c>
      <c r="H83" s="516">
        <v>1</v>
      </c>
      <c r="I83" s="516">
        <v>1</v>
      </c>
      <c r="J83" s="516">
        <v>1</v>
      </c>
      <c r="K83" s="516">
        <v>1</v>
      </c>
      <c r="L83" s="516">
        <v>1</v>
      </c>
      <c r="M83" s="516">
        <v>1</v>
      </c>
      <c r="N83" s="516">
        <v>1</v>
      </c>
      <c r="O83" s="516">
        <v>1</v>
      </c>
      <c r="P83" s="516">
        <v>1</v>
      </c>
      <c r="Q83" s="516">
        <v>1</v>
      </c>
      <c r="R83" s="516">
        <v>1</v>
      </c>
      <c r="S83" s="516">
        <v>1</v>
      </c>
      <c r="T83" s="516">
        <v>1</v>
      </c>
    </row>
    <row r="84" spans="1:20" ht="14.45" hidden="1">
      <c r="A84" s="516">
        <f t="shared" si="2"/>
        <v>81</v>
      </c>
      <c r="B84" s="516" t="s">
        <v>328</v>
      </c>
      <c r="C84" s="358" t="s">
        <v>293</v>
      </c>
      <c r="D84" s="358" t="s">
        <v>932</v>
      </c>
      <c r="E84" s="358" t="s">
        <v>809</v>
      </c>
      <c r="F84" s="538" t="s">
        <v>933</v>
      </c>
      <c r="G84" s="516" t="s">
        <v>820</v>
      </c>
      <c r="H84" s="516">
        <v>1</v>
      </c>
      <c r="I84" s="516">
        <v>1</v>
      </c>
      <c r="J84" s="516">
        <v>1</v>
      </c>
      <c r="K84" s="516">
        <v>1</v>
      </c>
      <c r="L84" s="516">
        <v>1</v>
      </c>
      <c r="M84" s="516">
        <v>1</v>
      </c>
      <c r="N84" s="516">
        <v>1</v>
      </c>
      <c r="O84" s="516">
        <v>1</v>
      </c>
      <c r="P84" s="516">
        <v>1</v>
      </c>
      <c r="Q84" s="516">
        <v>1</v>
      </c>
      <c r="R84" s="516">
        <v>1</v>
      </c>
      <c r="S84" s="516">
        <v>1</v>
      </c>
      <c r="T84" s="516">
        <v>1</v>
      </c>
    </row>
    <row r="85" spans="1:20" ht="14.45" hidden="1">
      <c r="A85" s="516">
        <f t="shared" si="2"/>
        <v>82</v>
      </c>
      <c r="B85" s="516" t="s">
        <v>328</v>
      </c>
      <c r="C85" s="358" t="s">
        <v>301</v>
      </c>
      <c r="D85" s="358" t="s">
        <v>629</v>
      </c>
      <c r="E85" s="358" t="s">
        <v>809</v>
      </c>
      <c r="F85" s="538" t="s">
        <v>934</v>
      </c>
      <c r="G85" s="516" t="s">
        <v>820</v>
      </c>
      <c r="H85" s="516">
        <v>1</v>
      </c>
      <c r="I85" s="516">
        <v>1</v>
      </c>
      <c r="J85" s="516">
        <v>1</v>
      </c>
      <c r="K85" s="516">
        <v>1</v>
      </c>
      <c r="L85" s="516">
        <v>1</v>
      </c>
      <c r="M85" s="516">
        <v>1</v>
      </c>
      <c r="N85" s="516">
        <v>1</v>
      </c>
      <c r="O85" s="516">
        <v>1</v>
      </c>
      <c r="P85" s="516">
        <v>1</v>
      </c>
      <c r="Q85" s="516">
        <v>1</v>
      </c>
      <c r="R85" s="516">
        <v>1</v>
      </c>
      <c r="S85" s="516">
        <v>1</v>
      </c>
      <c r="T85" s="516">
        <v>1</v>
      </c>
    </row>
    <row r="86" spans="1:20" ht="14.45">
      <c r="A86" s="516">
        <f t="shared" si="2"/>
        <v>83</v>
      </c>
      <c r="B86" s="516" t="s">
        <v>328</v>
      </c>
      <c r="C86" s="358" t="s">
        <v>301</v>
      </c>
      <c r="D86" s="358" t="s">
        <v>935</v>
      </c>
      <c r="E86" s="358" t="s">
        <v>809</v>
      </c>
      <c r="F86" s="538"/>
      <c r="G86" s="516" t="s">
        <v>822</v>
      </c>
      <c r="H86" s="516"/>
      <c r="I86" s="516"/>
      <c r="J86" s="516"/>
      <c r="K86" s="533">
        <v>1</v>
      </c>
      <c r="L86" s="516">
        <v>1</v>
      </c>
      <c r="M86" s="516">
        <v>1</v>
      </c>
      <c r="N86" s="516">
        <v>1</v>
      </c>
      <c r="O86" s="516">
        <v>1</v>
      </c>
      <c r="P86" s="516">
        <v>1</v>
      </c>
      <c r="Q86" s="516">
        <v>1</v>
      </c>
      <c r="R86" s="516">
        <v>1</v>
      </c>
      <c r="S86" s="516">
        <v>1</v>
      </c>
      <c r="T86" s="516">
        <v>1</v>
      </c>
    </row>
    <row r="87" spans="1:20" ht="14.45" hidden="1">
      <c r="A87" s="516">
        <f t="shared" si="2"/>
        <v>84</v>
      </c>
      <c r="B87" s="516" t="s">
        <v>328</v>
      </c>
      <c r="C87" s="358" t="s">
        <v>295</v>
      </c>
      <c r="D87" s="358" t="s">
        <v>936</v>
      </c>
      <c r="E87" s="358" t="s">
        <v>810</v>
      </c>
      <c r="F87" s="538" t="s">
        <v>937</v>
      </c>
      <c r="G87" s="516" t="s">
        <v>929</v>
      </c>
      <c r="H87" s="516">
        <v>1</v>
      </c>
      <c r="I87" s="516">
        <v>1</v>
      </c>
      <c r="J87" s="516">
        <v>1</v>
      </c>
      <c r="K87" s="516">
        <v>1</v>
      </c>
      <c r="L87" s="516">
        <v>1</v>
      </c>
      <c r="M87" s="516">
        <v>1</v>
      </c>
      <c r="N87" s="516">
        <v>1</v>
      </c>
      <c r="O87" s="516">
        <v>1</v>
      </c>
      <c r="P87" s="516">
        <v>1</v>
      </c>
      <c r="Q87" s="516">
        <v>1</v>
      </c>
      <c r="R87" s="516">
        <v>1</v>
      </c>
      <c r="S87" s="516">
        <v>1</v>
      </c>
      <c r="T87" s="516">
        <v>1</v>
      </c>
    </row>
    <row r="88" spans="1:20" ht="14.45" hidden="1">
      <c r="A88" s="516">
        <f t="shared" si="2"/>
        <v>85</v>
      </c>
      <c r="B88" s="516" t="s">
        <v>328</v>
      </c>
      <c r="C88" s="358" t="s">
        <v>295</v>
      </c>
      <c r="D88" s="358" t="s">
        <v>938</v>
      </c>
      <c r="E88" s="358" t="s">
        <v>809</v>
      </c>
      <c r="F88" s="538" t="s">
        <v>939</v>
      </c>
      <c r="G88" s="516" t="s">
        <v>820</v>
      </c>
      <c r="H88" s="516">
        <v>1</v>
      </c>
      <c r="I88" s="516">
        <v>1</v>
      </c>
      <c r="J88" s="516">
        <v>1</v>
      </c>
      <c r="K88" s="516">
        <v>1</v>
      </c>
      <c r="L88" s="516">
        <v>1</v>
      </c>
      <c r="M88" s="516">
        <v>1</v>
      </c>
      <c r="N88" s="516">
        <v>1</v>
      </c>
      <c r="O88" s="516">
        <v>1</v>
      </c>
      <c r="P88" s="516">
        <v>1</v>
      </c>
      <c r="Q88" s="516">
        <v>1</v>
      </c>
      <c r="R88" s="516">
        <v>1</v>
      </c>
      <c r="S88" s="516">
        <v>1</v>
      </c>
      <c r="T88" s="516">
        <v>1</v>
      </c>
    </row>
    <row r="89" spans="1:20" ht="14.45" hidden="1">
      <c r="A89" s="516">
        <f t="shared" si="2"/>
        <v>86</v>
      </c>
      <c r="B89" s="516" t="s">
        <v>328</v>
      </c>
      <c r="C89" s="358" t="s">
        <v>295</v>
      </c>
      <c r="D89" s="358" t="s">
        <v>940</v>
      </c>
      <c r="E89" s="358" t="s">
        <v>809</v>
      </c>
      <c r="F89" s="538" t="s">
        <v>941</v>
      </c>
      <c r="G89" s="516" t="s">
        <v>820</v>
      </c>
      <c r="H89" s="516">
        <v>1</v>
      </c>
      <c r="I89" s="516">
        <v>1</v>
      </c>
      <c r="J89" s="516">
        <v>1</v>
      </c>
      <c r="K89" s="516">
        <v>1</v>
      </c>
      <c r="L89" s="516">
        <v>1</v>
      </c>
      <c r="M89" s="516">
        <v>1</v>
      </c>
      <c r="N89" s="516">
        <v>1</v>
      </c>
      <c r="O89" s="516">
        <v>1</v>
      </c>
      <c r="P89" s="516">
        <v>1</v>
      </c>
      <c r="Q89" s="516">
        <v>1</v>
      </c>
      <c r="R89" s="516">
        <v>1</v>
      </c>
      <c r="S89" s="516">
        <v>1</v>
      </c>
      <c r="T89" s="516">
        <v>1</v>
      </c>
    </row>
    <row r="90" spans="1:20" ht="14.45">
      <c r="A90" s="516">
        <f t="shared" si="2"/>
        <v>87</v>
      </c>
      <c r="B90" s="516" t="s">
        <v>328</v>
      </c>
      <c r="C90" s="358" t="s">
        <v>295</v>
      </c>
      <c r="D90" s="358" t="s">
        <v>621</v>
      </c>
      <c r="E90" s="358" t="s">
        <v>809</v>
      </c>
      <c r="F90" s="538"/>
      <c r="G90" s="516" t="s">
        <v>822</v>
      </c>
      <c r="H90" s="516"/>
      <c r="I90" s="516"/>
      <c r="J90" s="516"/>
      <c r="K90" s="533">
        <v>1</v>
      </c>
      <c r="L90" s="516">
        <v>1</v>
      </c>
      <c r="M90" s="516">
        <v>1</v>
      </c>
      <c r="N90" s="516">
        <v>1</v>
      </c>
      <c r="O90" s="516">
        <v>1</v>
      </c>
      <c r="P90" s="516">
        <v>1</v>
      </c>
      <c r="Q90" s="516">
        <v>1</v>
      </c>
      <c r="R90" s="516">
        <v>1</v>
      </c>
      <c r="S90" s="516">
        <v>1</v>
      </c>
      <c r="T90" s="516">
        <v>1</v>
      </c>
    </row>
    <row r="91" spans="1:20" ht="14.45" hidden="1">
      <c r="A91" s="516">
        <f t="shared" si="2"/>
        <v>88</v>
      </c>
      <c r="B91" s="516" t="s">
        <v>328</v>
      </c>
      <c r="C91" s="358" t="s">
        <v>295</v>
      </c>
      <c r="D91" s="358" t="s">
        <v>942</v>
      </c>
      <c r="E91" s="358" t="s">
        <v>809</v>
      </c>
      <c r="F91" s="538" t="s">
        <v>943</v>
      </c>
      <c r="G91" s="516" t="s">
        <v>820</v>
      </c>
      <c r="H91" s="516">
        <v>1</v>
      </c>
      <c r="I91" s="516">
        <v>1</v>
      </c>
      <c r="J91" s="516">
        <v>1</v>
      </c>
      <c r="K91" s="516">
        <v>1</v>
      </c>
      <c r="L91" s="516">
        <v>1</v>
      </c>
      <c r="M91" s="516">
        <v>1</v>
      </c>
      <c r="N91" s="516">
        <v>1</v>
      </c>
      <c r="O91" s="516">
        <v>1</v>
      </c>
      <c r="P91" s="516">
        <v>1</v>
      </c>
      <c r="Q91" s="516">
        <v>1</v>
      </c>
      <c r="R91" s="516">
        <v>1</v>
      </c>
      <c r="S91" s="516">
        <v>1</v>
      </c>
      <c r="T91" s="516">
        <v>1</v>
      </c>
    </row>
    <row r="92" spans="1:20" ht="14.45">
      <c r="A92" s="516">
        <f t="shared" si="2"/>
        <v>89</v>
      </c>
      <c r="B92" s="516" t="s">
        <v>328</v>
      </c>
      <c r="C92" s="358" t="s">
        <v>295</v>
      </c>
      <c r="D92" s="358" t="s">
        <v>182</v>
      </c>
      <c r="E92" s="358" t="s">
        <v>809</v>
      </c>
      <c r="F92" s="538"/>
      <c r="G92" s="516" t="s">
        <v>822</v>
      </c>
      <c r="H92" s="516"/>
      <c r="I92" s="516"/>
      <c r="J92" s="516"/>
      <c r="K92" s="516"/>
      <c r="L92" s="516"/>
      <c r="M92" s="516"/>
      <c r="N92" s="533">
        <v>1</v>
      </c>
      <c r="O92" s="516">
        <v>1</v>
      </c>
      <c r="P92" s="516">
        <v>1</v>
      </c>
      <c r="Q92" s="516">
        <v>1</v>
      </c>
      <c r="R92" s="516">
        <v>1</v>
      </c>
      <c r="S92" s="516">
        <v>1</v>
      </c>
      <c r="T92" s="516">
        <v>1</v>
      </c>
    </row>
    <row r="93" spans="1:20" ht="14.45">
      <c r="A93" s="516">
        <f t="shared" si="2"/>
        <v>90</v>
      </c>
      <c r="B93" s="516" t="s">
        <v>328</v>
      </c>
      <c r="C93" s="358" t="s">
        <v>295</v>
      </c>
      <c r="D93" s="358" t="s">
        <v>944</v>
      </c>
      <c r="E93" s="358" t="s">
        <v>809</v>
      </c>
      <c r="F93" s="538"/>
      <c r="G93" s="516" t="s">
        <v>822</v>
      </c>
      <c r="H93" s="516"/>
      <c r="I93" s="516"/>
      <c r="J93" s="516"/>
      <c r="K93" s="533">
        <v>1</v>
      </c>
      <c r="L93" s="516">
        <v>1</v>
      </c>
      <c r="M93" s="516">
        <v>1</v>
      </c>
      <c r="N93" s="516">
        <v>1</v>
      </c>
      <c r="O93" s="516">
        <v>1</v>
      </c>
      <c r="P93" s="516">
        <v>1</v>
      </c>
      <c r="Q93" s="516">
        <v>1</v>
      </c>
      <c r="R93" s="516">
        <v>1</v>
      </c>
      <c r="S93" s="516">
        <v>1</v>
      </c>
      <c r="T93" s="516">
        <v>1</v>
      </c>
    </row>
    <row r="94" spans="1:20" ht="14.45" hidden="1">
      <c r="A94" s="516">
        <f t="shared" si="2"/>
        <v>91</v>
      </c>
      <c r="B94" s="516" t="s">
        <v>330</v>
      </c>
      <c r="C94" s="358" t="s">
        <v>481</v>
      </c>
      <c r="D94" s="358" t="s">
        <v>179</v>
      </c>
      <c r="E94" s="358" t="s">
        <v>811</v>
      </c>
      <c r="F94" s="538"/>
      <c r="G94" s="516" t="s">
        <v>822</v>
      </c>
      <c r="H94" s="516"/>
      <c r="I94" s="516"/>
      <c r="J94" s="516"/>
      <c r="K94" s="516"/>
      <c r="L94" s="516"/>
      <c r="M94" s="533">
        <v>1</v>
      </c>
      <c r="N94" s="516">
        <v>1</v>
      </c>
      <c r="O94" s="516">
        <v>1</v>
      </c>
      <c r="P94" s="516">
        <v>1</v>
      </c>
      <c r="Q94" s="516">
        <v>1</v>
      </c>
      <c r="R94" s="516">
        <v>1</v>
      </c>
      <c r="S94" s="516">
        <v>1</v>
      </c>
      <c r="T94" s="516">
        <v>1</v>
      </c>
    </row>
    <row r="95" spans="1:20" ht="14.45" hidden="1">
      <c r="A95" s="516">
        <f t="shared" si="2"/>
        <v>92</v>
      </c>
      <c r="B95" s="516" t="s">
        <v>330</v>
      </c>
      <c r="C95" s="358" t="s">
        <v>481</v>
      </c>
      <c r="D95" s="358"/>
      <c r="E95" s="358" t="s">
        <v>810</v>
      </c>
      <c r="F95" s="538"/>
      <c r="G95" s="516" t="s">
        <v>822</v>
      </c>
      <c r="H95" s="516"/>
      <c r="I95" s="533">
        <v>1</v>
      </c>
      <c r="J95" s="516">
        <v>1</v>
      </c>
      <c r="K95" s="516">
        <v>1</v>
      </c>
      <c r="L95" s="516">
        <v>1</v>
      </c>
      <c r="M95" s="516">
        <v>1</v>
      </c>
      <c r="N95" s="516">
        <v>1</v>
      </c>
      <c r="O95" s="516">
        <v>1</v>
      </c>
      <c r="P95" s="516">
        <v>1</v>
      </c>
      <c r="Q95" s="516">
        <v>1</v>
      </c>
      <c r="R95" s="516">
        <v>1</v>
      </c>
      <c r="S95" s="516">
        <v>1</v>
      </c>
      <c r="T95" s="516">
        <v>1</v>
      </c>
    </row>
    <row r="96" spans="1:20" ht="14.45">
      <c r="A96" s="516">
        <f t="shared" si="2"/>
        <v>93</v>
      </c>
      <c r="B96" s="516" t="s">
        <v>330</v>
      </c>
      <c r="C96" s="358" t="s">
        <v>481</v>
      </c>
      <c r="D96" s="358"/>
      <c r="E96" s="358" t="s">
        <v>809</v>
      </c>
      <c r="F96" s="538"/>
      <c r="G96" s="516" t="s">
        <v>822</v>
      </c>
      <c r="H96" s="516"/>
      <c r="I96" s="516"/>
      <c r="J96" s="516"/>
      <c r="K96" s="533">
        <v>1</v>
      </c>
      <c r="L96" s="516">
        <v>1</v>
      </c>
      <c r="M96" s="516">
        <v>1</v>
      </c>
      <c r="N96" s="516">
        <v>1</v>
      </c>
      <c r="O96" s="516">
        <v>1</v>
      </c>
      <c r="P96" s="516">
        <v>1</v>
      </c>
      <c r="Q96" s="516">
        <v>1</v>
      </c>
      <c r="R96" s="516">
        <v>1</v>
      </c>
      <c r="S96" s="516">
        <v>1</v>
      </c>
      <c r="T96" s="516">
        <v>1</v>
      </c>
    </row>
    <row r="97" spans="1:20" ht="14.45" hidden="1">
      <c r="A97" s="516">
        <f t="shared" si="2"/>
        <v>94</v>
      </c>
      <c r="B97" s="516" t="s">
        <v>330</v>
      </c>
      <c r="C97" s="358" t="s">
        <v>480</v>
      </c>
      <c r="D97" s="358"/>
      <c r="E97" s="358" t="s">
        <v>810</v>
      </c>
      <c r="F97" s="538"/>
      <c r="G97" s="516" t="s">
        <v>822</v>
      </c>
      <c r="H97" s="516"/>
      <c r="I97" s="533">
        <v>1</v>
      </c>
      <c r="J97" s="516">
        <v>1</v>
      </c>
      <c r="K97" s="516">
        <v>1</v>
      </c>
      <c r="L97" s="516">
        <v>1</v>
      </c>
      <c r="M97" s="516">
        <v>1</v>
      </c>
      <c r="N97" s="516">
        <v>1</v>
      </c>
      <c r="O97" s="516">
        <v>1</v>
      </c>
      <c r="P97" s="516">
        <v>1</v>
      </c>
      <c r="Q97" s="516">
        <v>1</v>
      </c>
      <c r="R97" s="516">
        <v>1</v>
      </c>
      <c r="S97" s="516">
        <v>1</v>
      </c>
      <c r="T97" s="516">
        <v>1</v>
      </c>
    </row>
    <row r="98" spans="1:20" ht="14.45">
      <c r="A98" s="516">
        <f t="shared" si="2"/>
        <v>95</v>
      </c>
      <c r="B98" s="516" t="s">
        <v>330</v>
      </c>
      <c r="C98" s="358" t="s">
        <v>480</v>
      </c>
      <c r="D98" s="358"/>
      <c r="E98" s="358" t="s">
        <v>809</v>
      </c>
      <c r="F98" s="538"/>
      <c r="G98" s="516" t="s">
        <v>822</v>
      </c>
      <c r="H98" s="516"/>
      <c r="I98" s="516"/>
      <c r="J98" s="533">
        <v>1</v>
      </c>
      <c r="K98" s="516">
        <v>1</v>
      </c>
      <c r="L98" s="516">
        <v>1</v>
      </c>
      <c r="M98" s="516">
        <v>1</v>
      </c>
      <c r="N98" s="516">
        <v>1</v>
      </c>
      <c r="O98" s="516">
        <v>1</v>
      </c>
      <c r="P98" s="516">
        <v>1</v>
      </c>
      <c r="Q98" s="516">
        <v>1</v>
      </c>
      <c r="R98" s="516">
        <v>1</v>
      </c>
      <c r="S98" s="516">
        <v>1</v>
      </c>
      <c r="T98" s="516">
        <v>1</v>
      </c>
    </row>
    <row r="99" spans="1:20" ht="14.45">
      <c r="A99" s="516">
        <f t="shared" si="2"/>
        <v>96</v>
      </c>
      <c r="B99" s="516" t="s">
        <v>330</v>
      </c>
      <c r="C99" s="358" t="s">
        <v>480</v>
      </c>
      <c r="D99" s="358"/>
      <c r="E99" s="358" t="s">
        <v>809</v>
      </c>
      <c r="F99" s="538"/>
      <c r="G99" s="516" t="s">
        <v>822</v>
      </c>
      <c r="H99" s="516"/>
      <c r="I99" s="516"/>
      <c r="J99" s="516"/>
      <c r="K99" s="533">
        <v>1</v>
      </c>
      <c r="L99" s="516">
        <v>1</v>
      </c>
      <c r="M99" s="516">
        <v>1</v>
      </c>
      <c r="N99" s="516">
        <v>1</v>
      </c>
      <c r="O99" s="516">
        <v>1</v>
      </c>
      <c r="P99" s="516">
        <v>1</v>
      </c>
      <c r="Q99" s="516">
        <v>1</v>
      </c>
      <c r="R99" s="516">
        <v>1</v>
      </c>
      <c r="S99" s="516">
        <v>1</v>
      </c>
      <c r="T99" s="516">
        <v>1</v>
      </c>
    </row>
    <row r="100" spans="1:20" ht="14.45" hidden="1">
      <c r="A100" s="516">
        <f t="shared" si="2"/>
        <v>97</v>
      </c>
      <c r="B100" s="516" t="s">
        <v>326</v>
      </c>
      <c r="C100" s="358" t="s">
        <v>280</v>
      </c>
      <c r="D100" s="358" t="s">
        <v>281</v>
      </c>
      <c r="E100" s="358" t="s">
        <v>813</v>
      </c>
      <c r="F100" s="538"/>
      <c r="G100" s="516" t="s">
        <v>822</v>
      </c>
      <c r="H100" s="516"/>
      <c r="I100" s="516"/>
      <c r="J100" s="516"/>
      <c r="K100" s="516"/>
      <c r="L100" s="516"/>
      <c r="M100" s="533">
        <v>1</v>
      </c>
      <c r="N100" s="516">
        <v>1</v>
      </c>
      <c r="O100" s="516">
        <v>1</v>
      </c>
      <c r="P100" s="516">
        <v>1</v>
      </c>
      <c r="Q100" s="516">
        <v>1</v>
      </c>
      <c r="R100" s="516">
        <v>1</v>
      </c>
      <c r="S100" s="516">
        <v>1</v>
      </c>
      <c r="T100" s="516">
        <v>1</v>
      </c>
    </row>
    <row r="101" spans="1:20" ht="14.45" hidden="1">
      <c r="A101" s="516">
        <f t="shared" ref="A101:A126" si="3">A100+1</f>
        <v>98</v>
      </c>
      <c r="B101" s="516" t="s">
        <v>326</v>
      </c>
      <c r="C101" s="358" t="s">
        <v>284</v>
      </c>
      <c r="D101" s="358" t="s">
        <v>945</v>
      </c>
      <c r="E101" s="358" t="s">
        <v>813</v>
      </c>
      <c r="F101" s="538" t="s">
        <v>946</v>
      </c>
      <c r="G101" s="516" t="s">
        <v>820</v>
      </c>
      <c r="H101" s="516">
        <v>1</v>
      </c>
      <c r="I101" s="516">
        <v>1</v>
      </c>
      <c r="J101" s="516">
        <v>1</v>
      </c>
      <c r="K101" s="516">
        <v>1</v>
      </c>
      <c r="L101" s="516">
        <v>1</v>
      </c>
      <c r="M101" s="516">
        <v>1</v>
      </c>
      <c r="N101" s="516">
        <v>1</v>
      </c>
      <c r="O101" s="516">
        <v>1</v>
      </c>
      <c r="P101" s="516">
        <v>1</v>
      </c>
      <c r="Q101" s="516">
        <v>1</v>
      </c>
      <c r="R101" s="516">
        <v>1</v>
      </c>
      <c r="S101" s="516">
        <v>1</v>
      </c>
      <c r="T101" s="516">
        <v>1</v>
      </c>
    </row>
    <row r="102" spans="1:20" ht="14.45" hidden="1">
      <c r="A102" s="516">
        <f t="shared" si="3"/>
        <v>99</v>
      </c>
      <c r="B102" s="516" t="s">
        <v>326</v>
      </c>
      <c r="C102" s="358" t="s">
        <v>284</v>
      </c>
      <c r="D102" s="358" t="s">
        <v>947</v>
      </c>
      <c r="E102" s="358" t="s">
        <v>813</v>
      </c>
      <c r="F102" s="538"/>
      <c r="G102" s="516" t="s">
        <v>822</v>
      </c>
      <c r="H102" s="516"/>
      <c r="I102" s="516"/>
      <c r="J102" s="516"/>
      <c r="K102" s="516"/>
      <c r="L102" s="533">
        <v>1</v>
      </c>
      <c r="M102" s="516">
        <v>1</v>
      </c>
      <c r="N102" s="516">
        <v>1</v>
      </c>
      <c r="O102" s="516">
        <v>1</v>
      </c>
      <c r="P102" s="516">
        <v>1</v>
      </c>
      <c r="Q102" s="516">
        <v>1</v>
      </c>
      <c r="R102" s="516">
        <v>1</v>
      </c>
      <c r="S102" s="516">
        <v>1</v>
      </c>
      <c r="T102" s="516">
        <v>1</v>
      </c>
    </row>
    <row r="103" spans="1:20" ht="14.45" hidden="1">
      <c r="A103" s="516">
        <f t="shared" si="3"/>
        <v>100</v>
      </c>
      <c r="B103" s="516" t="s">
        <v>326</v>
      </c>
      <c r="C103" s="358" t="s">
        <v>284</v>
      </c>
      <c r="D103" s="358" t="s">
        <v>285</v>
      </c>
      <c r="E103" s="358" t="s">
        <v>813</v>
      </c>
      <c r="F103" s="538" t="s">
        <v>948</v>
      </c>
      <c r="G103" s="516" t="s">
        <v>820</v>
      </c>
      <c r="H103" s="516">
        <v>1</v>
      </c>
      <c r="I103" s="516">
        <v>1</v>
      </c>
      <c r="J103" s="516">
        <v>1</v>
      </c>
      <c r="K103" s="516">
        <v>1</v>
      </c>
      <c r="L103" s="516">
        <v>1</v>
      </c>
      <c r="M103" s="516">
        <v>1</v>
      </c>
      <c r="N103" s="516">
        <v>1</v>
      </c>
      <c r="O103" s="516">
        <v>1</v>
      </c>
      <c r="P103" s="516">
        <v>1</v>
      </c>
      <c r="Q103" s="516">
        <v>1</v>
      </c>
      <c r="R103" s="516">
        <v>1</v>
      </c>
      <c r="S103" s="516">
        <v>1</v>
      </c>
      <c r="T103" s="516">
        <v>1</v>
      </c>
    </row>
    <row r="104" spans="1:20" ht="14.45" hidden="1">
      <c r="A104" s="516">
        <f t="shared" si="3"/>
        <v>101</v>
      </c>
      <c r="B104" s="516" t="s">
        <v>326</v>
      </c>
      <c r="C104" s="358" t="s">
        <v>284</v>
      </c>
      <c r="D104" s="358" t="s">
        <v>604</v>
      </c>
      <c r="E104" s="358" t="s">
        <v>813</v>
      </c>
      <c r="F104" s="538" t="s">
        <v>949</v>
      </c>
      <c r="G104" s="516" t="s">
        <v>820</v>
      </c>
      <c r="H104" s="516">
        <v>1</v>
      </c>
      <c r="I104" s="516">
        <v>1</v>
      </c>
      <c r="J104" s="516">
        <v>1</v>
      </c>
      <c r="K104" s="516">
        <v>1</v>
      </c>
      <c r="L104" s="516">
        <v>1</v>
      </c>
      <c r="M104" s="516">
        <v>1</v>
      </c>
      <c r="N104" s="516">
        <v>1</v>
      </c>
      <c r="O104" s="516">
        <v>1</v>
      </c>
      <c r="P104" s="516">
        <v>1</v>
      </c>
      <c r="Q104" s="516">
        <v>1</v>
      </c>
      <c r="R104" s="516">
        <v>1</v>
      </c>
      <c r="S104" s="516">
        <v>1</v>
      </c>
      <c r="T104" s="516">
        <v>1</v>
      </c>
    </row>
    <row r="105" spans="1:20" ht="14.45" hidden="1">
      <c r="A105" s="516">
        <f t="shared" si="3"/>
        <v>102</v>
      </c>
      <c r="B105" s="516" t="s">
        <v>326</v>
      </c>
      <c r="C105" s="358" t="s">
        <v>284</v>
      </c>
      <c r="D105" s="358" t="s">
        <v>950</v>
      </c>
      <c r="E105" s="358" t="s">
        <v>813</v>
      </c>
      <c r="F105" s="538"/>
      <c r="G105" s="516" t="s">
        <v>822</v>
      </c>
      <c r="H105" s="516"/>
      <c r="I105" s="516"/>
      <c r="J105" s="533">
        <v>1</v>
      </c>
      <c r="K105" s="516">
        <v>1</v>
      </c>
      <c r="L105" s="516">
        <v>1</v>
      </c>
      <c r="M105" s="516">
        <v>1</v>
      </c>
      <c r="N105" s="516">
        <v>1</v>
      </c>
      <c r="O105" s="516">
        <v>1</v>
      </c>
      <c r="P105" s="516">
        <v>1</v>
      </c>
      <c r="Q105" s="516">
        <v>1</v>
      </c>
      <c r="R105" s="516">
        <v>1</v>
      </c>
      <c r="S105" s="516">
        <v>1</v>
      </c>
      <c r="T105" s="516">
        <v>1</v>
      </c>
    </row>
    <row r="106" spans="1:20" ht="14.45" hidden="1">
      <c r="A106" s="516">
        <f t="shared" si="3"/>
        <v>103</v>
      </c>
      <c r="B106" s="516" t="s">
        <v>326</v>
      </c>
      <c r="C106" s="358" t="s">
        <v>284</v>
      </c>
      <c r="D106" s="358" t="s">
        <v>601</v>
      </c>
      <c r="E106" s="358" t="s">
        <v>813</v>
      </c>
      <c r="F106" s="538" t="s">
        <v>951</v>
      </c>
      <c r="G106" s="516" t="s">
        <v>820</v>
      </c>
      <c r="H106" s="516">
        <v>1</v>
      </c>
      <c r="I106" s="516">
        <v>1</v>
      </c>
      <c r="J106" s="516">
        <v>1</v>
      </c>
      <c r="K106" s="516">
        <v>1</v>
      </c>
      <c r="L106" s="516">
        <v>1</v>
      </c>
      <c r="M106" s="516">
        <v>1</v>
      </c>
      <c r="N106" s="516">
        <v>1</v>
      </c>
      <c r="O106" s="516">
        <v>1</v>
      </c>
      <c r="P106" s="516">
        <v>1</v>
      </c>
      <c r="Q106" s="516">
        <v>1</v>
      </c>
      <c r="R106" s="516">
        <v>1</v>
      </c>
      <c r="S106" s="516">
        <v>1</v>
      </c>
      <c r="T106" s="516">
        <v>1</v>
      </c>
    </row>
    <row r="107" spans="1:20" ht="14.45" hidden="1">
      <c r="A107" s="516">
        <f t="shared" si="3"/>
        <v>104</v>
      </c>
      <c r="B107" s="516" t="s">
        <v>326</v>
      </c>
      <c r="C107" s="358" t="s">
        <v>289</v>
      </c>
      <c r="D107" s="358" t="s">
        <v>952</v>
      </c>
      <c r="E107" s="358" t="s">
        <v>813</v>
      </c>
      <c r="F107" s="538"/>
      <c r="G107" s="516" t="s">
        <v>822</v>
      </c>
      <c r="H107" s="516"/>
      <c r="I107" s="516"/>
      <c r="J107" s="516"/>
      <c r="K107" s="533">
        <v>1</v>
      </c>
      <c r="L107" s="516">
        <v>1</v>
      </c>
      <c r="M107" s="516">
        <v>1</v>
      </c>
      <c r="N107" s="516">
        <v>1</v>
      </c>
      <c r="O107" s="516">
        <v>1</v>
      </c>
      <c r="P107" s="516">
        <v>1</v>
      </c>
      <c r="Q107" s="516">
        <v>1</v>
      </c>
      <c r="R107" s="516">
        <v>1</v>
      </c>
      <c r="S107" s="516">
        <v>1</v>
      </c>
      <c r="T107" s="516">
        <v>1</v>
      </c>
    </row>
    <row r="108" spans="1:20" ht="14.45" hidden="1">
      <c r="A108" s="516">
        <f t="shared" si="3"/>
        <v>105</v>
      </c>
      <c r="B108" s="516" t="s">
        <v>326</v>
      </c>
      <c r="C108" s="358" t="s">
        <v>289</v>
      </c>
      <c r="D108" s="358" t="s">
        <v>953</v>
      </c>
      <c r="E108" s="358" t="s">
        <v>813</v>
      </c>
      <c r="F108" s="538" t="s">
        <v>954</v>
      </c>
      <c r="G108" s="516" t="s">
        <v>820</v>
      </c>
      <c r="H108" s="516">
        <v>1</v>
      </c>
      <c r="I108" s="516">
        <v>1</v>
      </c>
      <c r="J108" s="516">
        <v>1</v>
      </c>
      <c r="K108" s="516">
        <v>1</v>
      </c>
      <c r="L108" s="516">
        <v>1</v>
      </c>
      <c r="M108" s="516">
        <v>1</v>
      </c>
      <c r="N108" s="516">
        <v>1</v>
      </c>
      <c r="O108" s="516">
        <v>1</v>
      </c>
      <c r="P108" s="516">
        <v>1</v>
      </c>
      <c r="Q108" s="516">
        <v>1</v>
      </c>
      <c r="R108" s="516">
        <v>1</v>
      </c>
      <c r="S108" s="516">
        <v>1</v>
      </c>
      <c r="T108" s="516">
        <v>1</v>
      </c>
    </row>
    <row r="109" spans="1:20" ht="14.45" hidden="1">
      <c r="A109" s="516">
        <f t="shared" si="3"/>
        <v>106</v>
      </c>
      <c r="B109" s="516" t="s">
        <v>326</v>
      </c>
      <c r="C109" s="358" t="s">
        <v>289</v>
      </c>
      <c r="D109" s="358" t="s">
        <v>955</v>
      </c>
      <c r="E109" s="358" t="s">
        <v>813</v>
      </c>
      <c r="F109" s="538"/>
      <c r="G109" s="516" t="s">
        <v>822</v>
      </c>
      <c r="H109" s="516"/>
      <c r="I109" s="516"/>
      <c r="J109" s="533">
        <v>1</v>
      </c>
      <c r="K109" s="516">
        <v>1</v>
      </c>
      <c r="L109" s="516">
        <v>1</v>
      </c>
      <c r="M109" s="516">
        <v>1</v>
      </c>
      <c r="N109" s="516">
        <v>1</v>
      </c>
      <c r="O109" s="516">
        <v>1</v>
      </c>
      <c r="P109" s="516">
        <v>1</v>
      </c>
      <c r="Q109" s="516">
        <v>1</v>
      </c>
      <c r="R109" s="516">
        <v>1</v>
      </c>
      <c r="S109" s="516">
        <v>1</v>
      </c>
      <c r="T109" s="516">
        <v>1</v>
      </c>
    </row>
    <row r="110" spans="1:20" ht="14.45" hidden="1">
      <c r="A110" s="516">
        <f t="shared" si="3"/>
        <v>107</v>
      </c>
      <c r="B110" s="516" t="s">
        <v>326</v>
      </c>
      <c r="C110" s="358" t="s">
        <v>289</v>
      </c>
      <c r="D110" s="358" t="s">
        <v>180</v>
      </c>
      <c r="E110" s="358" t="s">
        <v>813</v>
      </c>
      <c r="F110" s="538" t="s">
        <v>956</v>
      </c>
      <c r="G110" s="516" t="s">
        <v>820</v>
      </c>
      <c r="H110" s="516">
        <v>1</v>
      </c>
      <c r="I110" s="516">
        <v>1</v>
      </c>
      <c r="J110" s="516">
        <v>1</v>
      </c>
      <c r="K110" s="516">
        <v>1</v>
      </c>
      <c r="L110" s="516">
        <v>1</v>
      </c>
      <c r="M110" s="516">
        <v>1</v>
      </c>
      <c r="N110" s="516">
        <v>1</v>
      </c>
      <c r="O110" s="516">
        <v>1</v>
      </c>
      <c r="P110" s="516">
        <v>1</v>
      </c>
      <c r="Q110" s="516">
        <v>1</v>
      </c>
      <c r="R110" s="516">
        <v>1</v>
      </c>
      <c r="S110" s="516">
        <v>1</v>
      </c>
      <c r="T110" s="516">
        <v>1</v>
      </c>
    </row>
    <row r="111" spans="1:20" ht="14.45" hidden="1">
      <c r="A111" s="516">
        <f t="shared" si="3"/>
        <v>108</v>
      </c>
      <c r="B111" s="516" t="s">
        <v>326</v>
      </c>
      <c r="C111" s="358" t="s">
        <v>289</v>
      </c>
      <c r="D111" s="358" t="s">
        <v>898</v>
      </c>
      <c r="E111" s="358" t="s">
        <v>813</v>
      </c>
      <c r="F111" s="538"/>
      <c r="G111" s="516" t="s">
        <v>822</v>
      </c>
      <c r="H111" s="516"/>
      <c r="I111" s="516"/>
      <c r="J111" s="516"/>
      <c r="K111" s="516"/>
      <c r="L111" s="516"/>
      <c r="M111" s="533">
        <v>1</v>
      </c>
      <c r="N111" s="516">
        <v>1</v>
      </c>
      <c r="O111" s="516">
        <v>1</v>
      </c>
      <c r="P111" s="516">
        <v>1</v>
      </c>
      <c r="Q111" s="516">
        <v>1</v>
      </c>
      <c r="R111" s="516">
        <v>1</v>
      </c>
      <c r="S111" s="516">
        <v>1</v>
      </c>
      <c r="T111" s="516">
        <v>1</v>
      </c>
    </row>
    <row r="112" spans="1:20" ht="14.45" hidden="1">
      <c r="A112" s="516">
        <f t="shared" si="3"/>
        <v>109</v>
      </c>
      <c r="B112" s="516" t="s">
        <v>326</v>
      </c>
      <c r="C112" s="358" t="s">
        <v>289</v>
      </c>
      <c r="D112" s="358" t="s">
        <v>957</v>
      </c>
      <c r="E112" s="358" t="s">
        <v>813</v>
      </c>
      <c r="F112" s="538"/>
      <c r="G112" s="516" t="s">
        <v>822</v>
      </c>
      <c r="H112" s="516"/>
      <c r="I112" s="516"/>
      <c r="J112" s="516"/>
      <c r="K112" s="516"/>
      <c r="L112" s="516"/>
      <c r="M112" s="516"/>
      <c r="N112" s="516"/>
      <c r="O112" s="533">
        <v>1</v>
      </c>
      <c r="P112" s="516">
        <v>1</v>
      </c>
      <c r="Q112" s="516">
        <v>1</v>
      </c>
      <c r="R112" s="516">
        <v>1</v>
      </c>
      <c r="S112" s="516">
        <v>1</v>
      </c>
      <c r="T112" s="516">
        <v>1</v>
      </c>
    </row>
    <row r="113" spans="1:20" ht="14.45" hidden="1">
      <c r="A113" s="516">
        <f t="shared" si="3"/>
        <v>110</v>
      </c>
      <c r="B113" s="516" t="s">
        <v>326</v>
      </c>
      <c r="C113" s="358" t="s">
        <v>290</v>
      </c>
      <c r="D113" s="358" t="s">
        <v>557</v>
      </c>
      <c r="E113" s="358" t="s">
        <v>813</v>
      </c>
      <c r="F113" s="538" t="s">
        <v>958</v>
      </c>
      <c r="G113" s="516" t="s">
        <v>820</v>
      </c>
      <c r="H113" s="516">
        <v>1</v>
      </c>
      <c r="I113" s="516">
        <v>1</v>
      </c>
      <c r="J113" s="516">
        <v>1</v>
      </c>
      <c r="K113" s="516">
        <v>1</v>
      </c>
      <c r="L113" s="516">
        <v>1</v>
      </c>
      <c r="M113" s="516">
        <v>1</v>
      </c>
      <c r="N113" s="516">
        <v>1</v>
      </c>
      <c r="O113" s="516">
        <v>1</v>
      </c>
      <c r="P113" s="516">
        <v>1</v>
      </c>
      <c r="Q113" s="516">
        <v>1</v>
      </c>
      <c r="R113" s="516">
        <v>1</v>
      </c>
      <c r="S113" s="516">
        <v>1</v>
      </c>
      <c r="T113" s="516">
        <v>1</v>
      </c>
    </row>
    <row r="114" spans="1:20" ht="14.45" hidden="1">
      <c r="A114" s="516">
        <f t="shared" si="3"/>
        <v>111</v>
      </c>
      <c r="B114" s="516" t="s">
        <v>326</v>
      </c>
      <c r="C114" s="358" t="s">
        <v>290</v>
      </c>
      <c r="D114" s="358" t="s">
        <v>902</v>
      </c>
      <c r="E114" s="358" t="s">
        <v>813</v>
      </c>
      <c r="F114" s="538"/>
      <c r="G114" s="516" t="s">
        <v>822</v>
      </c>
      <c r="H114" s="516"/>
      <c r="I114" s="516"/>
      <c r="J114" s="516"/>
      <c r="K114" s="533">
        <v>1</v>
      </c>
      <c r="L114" s="516">
        <v>1</v>
      </c>
      <c r="M114" s="516">
        <v>1</v>
      </c>
      <c r="N114" s="516">
        <v>1</v>
      </c>
      <c r="O114" s="516">
        <v>1</v>
      </c>
      <c r="P114" s="516">
        <v>1</v>
      </c>
      <c r="Q114" s="516">
        <v>1</v>
      </c>
      <c r="R114" s="516">
        <v>1</v>
      </c>
      <c r="S114" s="516">
        <v>1</v>
      </c>
      <c r="T114" s="516">
        <v>1</v>
      </c>
    </row>
    <row r="115" spans="1:20" ht="14.45" hidden="1">
      <c r="A115" s="516">
        <f t="shared" si="3"/>
        <v>112</v>
      </c>
      <c r="B115" s="516" t="s">
        <v>326</v>
      </c>
      <c r="C115" s="358" t="s">
        <v>290</v>
      </c>
      <c r="D115" s="358" t="s">
        <v>291</v>
      </c>
      <c r="E115" s="358" t="s">
        <v>813</v>
      </c>
      <c r="F115" s="538"/>
      <c r="G115" s="516" t="s">
        <v>822</v>
      </c>
      <c r="H115" s="516"/>
      <c r="I115" s="516"/>
      <c r="J115" s="516"/>
      <c r="K115" s="516"/>
      <c r="L115" s="533">
        <v>1</v>
      </c>
      <c r="M115" s="516">
        <v>1</v>
      </c>
      <c r="N115" s="516">
        <v>1</v>
      </c>
      <c r="O115" s="516">
        <v>1</v>
      </c>
      <c r="P115" s="516">
        <v>1</v>
      </c>
      <c r="Q115" s="516">
        <v>1</v>
      </c>
      <c r="R115" s="516">
        <v>1</v>
      </c>
      <c r="S115" s="516">
        <v>1</v>
      </c>
      <c r="T115" s="516">
        <v>1</v>
      </c>
    </row>
    <row r="116" spans="1:20" ht="14.45" hidden="1">
      <c r="A116" s="516">
        <f t="shared" si="3"/>
        <v>113</v>
      </c>
      <c r="B116" s="516" t="s">
        <v>326</v>
      </c>
      <c r="C116" s="358" t="s">
        <v>290</v>
      </c>
      <c r="D116" s="358" t="s">
        <v>959</v>
      </c>
      <c r="E116" s="358" t="s">
        <v>813</v>
      </c>
      <c r="F116" s="538" t="s">
        <v>960</v>
      </c>
      <c r="G116" s="516" t="s">
        <v>820</v>
      </c>
      <c r="H116" s="516">
        <v>1</v>
      </c>
      <c r="I116" s="516">
        <v>1</v>
      </c>
      <c r="J116" s="516">
        <v>1</v>
      </c>
      <c r="K116" s="516">
        <v>1</v>
      </c>
      <c r="L116" s="516">
        <v>1</v>
      </c>
      <c r="M116" s="516">
        <v>1</v>
      </c>
      <c r="N116" s="516">
        <v>1</v>
      </c>
      <c r="O116" s="516">
        <v>1</v>
      </c>
      <c r="P116" s="516">
        <v>1</v>
      </c>
      <c r="Q116" s="516">
        <v>1</v>
      </c>
      <c r="R116" s="516">
        <v>1</v>
      </c>
      <c r="S116" s="516">
        <v>1</v>
      </c>
      <c r="T116" s="516">
        <v>1</v>
      </c>
    </row>
    <row r="117" spans="1:20" ht="14.45" hidden="1">
      <c r="A117" s="516">
        <f t="shared" si="3"/>
        <v>114</v>
      </c>
      <c r="B117" s="516" t="s">
        <v>326</v>
      </c>
      <c r="C117" s="358" t="s">
        <v>290</v>
      </c>
      <c r="D117" s="358" t="s">
        <v>905</v>
      </c>
      <c r="E117" s="358" t="s">
        <v>813</v>
      </c>
      <c r="F117" s="538" t="s">
        <v>961</v>
      </c>
      <c r="G117" s="516" t="s">
        <v>820</v>
      </c>
      <c r="H117" s="516">
        <v>1</v>
      </c>
      <c r="I117" s="516">
        <v>1</v>
      </c>
      <c r="J117" s="516">
        <v>1</v>
      </c>
      <c r="K117" s="516">
        <v>1</v>
      </c>
      <c r="L117" s="516">
        <v>1</v>
      </c>
      <c r="M117" s="516">
        <v>1</v>
      </c>
      <c r="N117" s="516">
        <v>1</v>
      </c>
      <c r="O117" s="516">
        <v>1</v>
      </c>
      <c r="P117" s="516">
        <v>1</v>
      </c>
      <c r="Q117" s="516">
        <v>1</v>
      </c>
      <c r="R117" s="516">
        <v>1</v>
      </c>
      <c r="S117" s="516">
        <v>1</v>
      </c>
      <c r="T117" s="516">
        <v>1</v>
      </c>
    </row>
    <row r="118" spans="1:20" ht="14.45" hidden="1">
      <c r="A118" s="516">
        <f t="shared" si="3"/>
        <v>115</v>
      </c>
      <c r="B118" s="516" t="s">
        <v>326</v>
      </c>
      <c r="C118" s="358" t="s">
        <v>290</v>
      </c>
      <c r="D118" s="358" t="s">
        <v>912</v>
      </c>
      <c r="E118" s="358" t="s">
        <v>813</v>
      </c>
      <c r="F118" s="538" t="s">
        <v>962</v>
      </c>
      <c r="G118" s="516" t="s">
        <v>820</v>
      </c>
      <c r="H118" s="516">
        <v>1</v>
      </c>
      <c r="I118" s="516">
        <v>1</v>
      </c>
      <c r="J118" s="516">
        <v>1</v>
      </c>
      <c r="K118" s="516">
        <v>1</v>
      </c>
      <c r="L118" s="516">
        <v>1</v>
      </c>
      <c r="M118" s="516">
        <v>1</v>
      </c>
      <c r="N118" s="516">
        <v>1</v>
      </c>
      <c r="O118" s="516">
        <v>1</v>
      </c>
      <c r="P118" s="516">
        <v>1</v>
      </c>
      <c r="Q118" s="516">
        <v>1</v>
      </c>
      <c r="R118" s="516">
        <v>1</v>
      </c>
      <c r="S118" s="516">
        <v>1</v>
      </c>
      <c r="T118" s="516">
        <v>1</v>
      </c>
    </row>
    <row r="119" spans="1:20" ht="14.45" hidden="1">
      <c r="A119" s="516">
        <f t="shared" si="3"/>
        <v>116</v>
      </c>
      <c r="B119" s="516" t="s">
        <v>326</v>
      </c>
      <c r="C119" s="358" t="s">
        <v>290</v>
      </c>
      <c r="D119" s="358" t="s">
        <v>566</v>
      </c>
      <c r="E119" s="358" t="s">
        <v>813</v>
      </c>
      <c r="F119" s="538"/>
      <c r="G119" s="516" t="s">
        <v>822</v>
      </c>
      <c r="H119" s="516"/>
      <c r="I119" s="533">
        <v>1</v>
      </c>
      <c r="J119" s="516">
        <v>1</v>
      </c>
      <c r="K119" s="516">
        <v>1</v>
      </c>
      <c r="L119" s="516">
        <v>1</v>
      </c>
      <c r="M119" s="516">
        <v>1</v>
      </c>
      <c r="N119" s="516">
        <v>1</v>
      </c>
      <c r="O119" s="516">
        <v>1</v>
      </c>
      <c r="P119" s="516">
        <v>1</v>
      </c>
      <c r="Q119" s="516">
        <v>1</v>
      </c>
      <c r="R119" s="516">
        <v>1</v>
      </c>
      <c r="S119" s="516">
        <v>1</v>
      </c>
      <c r="T119" s="516">
        <v>1</v>
      </c>
    </row>
    <row r="120" spans="1:20" ht="14.45" hidden="1">
      <c r="A120" s="516">
        <f t="shared" si="3"/>
        <v>117</v>
      </c>
      <c r="B120" s="516" t="s">
        <v>326</v>
      </c>
      <c r="C120" s="358" t="s">
        <v>290</v>
      </c>
      <c r="D120" s="358" t="s">
        <v>914</v>
      </c>
      <c r="E120" s="358" t="s">
        <v>813</v>
      </c>
      <c r="F120" s="538" t="s">
        <v>963</v>
      </c>
      <c r="G120" s="516" t="s">
        <v>820</v>
      </c>
      <c r="H120" s="516">
        <v>1</v>
      </c>
      <c r="I120" s="516">
        <v>1</v>
      </c>
      <c r="J120" s="516">
        <v>1</v>
      </c>
      <c r="K120" s="516">
        <v>1</v>
      </c>
      <c r="L120" s="516">
        <v>1</v>
      </c>
      <c r="M120" s="516">
        <v>1</v>
      </c>
      <c r="N120" s="516">
        <v>1</v>
      </c>
      <c r="O120" s="516">
        <v>1</v>
      </c>
      <c r="P120" s="516">
        <v>1</v>
      </c>
      <c r="Q120" s="516">
        <v>1</v>
      </c>
      <c r="R120" s="516">
        <v>1</v>
      </c>
      <c r="S120" s="516">
        <v>1</v>
      </c>
      <c r="T120" s="516">
        <v>1</v>
      </c>
    </row>
    <row r="121" spans="1:20" ht="14.45" hidden="1">
      <c r="A121" s="516">
        <f t="shared" si="3"/>
        <v>118</v>
      </c>
      <c r="B121" s="516" t="s">
        <v>326</v>
      </c>
      <c r="C121" s="358" t="s">
        <v>290</v>
      </c>
      <c r="D121" s="358" t="s">
        <v>964</v>
      </c>
      <c r="E121" s="358" t="s">
        <v>813</v>
      </c>
      <c r="F121" s="538"/>
      <c r="G121" s="516" t="s">
        <v>822</v>
      </c>
      <c r="H121" s="516"/>
      <c r="I121" s="516"/>
      <c r="J121" s="516"/>
      <c r="K121" s="516"/>
      <c r="L121" s="516"/>
      <c r="M121" s="516"/>
      <c r="N121" s="516"/>
      <c r="O121" s="516"/>
      <c r="P121" s="533">
        <v>1</v>
      </c>
      <c r="Q121" s="516">
        <v>1</v>
      </c>
      <c r="R121" s="516">
        <v>1</v>
      </c>
      <c r="S121" s="516">
        <v>1</v>
      </c>
      <c r="T121" s="516">
        <v>1</v>
      </c>
    </row>
    <row r="122" spans="1:20" ht="14.45" hidden="1">
      <c r="A122" s="516">
        <f t="shared" si="3"/>
        <v>119</v>
      </c>
      <c r="B122" s="516" t="s">
        <v>326</v>
      </c>
      <c r="C122" s="358" t="s">
        <v>282</v>
      </c>
      <c r="D122" s="358" t="s">
        <v>965</v>
      </c>
      <c r="E122" s="358" t="s">
        <v>813</v>
      </c>
      <c r="F122" s="538"/>
      <c r="G122" s="516" t="s">
        <v>822</v>
      </c>
      <c r="H122" s="516"/>
      <c r="I122" s="516"/>
      <c r="J122" s="516"/>
      <c r="K122" s="533">
        <v>1</v>
      </c>
      <c r="L122" s="516">
        <v>1</v>
      </c>
      <c r="M122" s="516">
        <v>1</v>
      </c>
      <c r="N122" s="516">
        <v>1</v>
      </c>
      <c r="O122" s="516">
        <v>1</v>
      </c>
      <c r="P122" s="516">
        <v>1</v>
      </c>
      <c r="Q122" s="516">
        <v>1</v>
      </c>
      <c r="R122" s="516">
        <v>1</v>
      </c>
      <c r="S122" s="516">
        <v>1</v>
      </c>
      <c r="T122" s="516">
        <v>1</v>
      </c>
    </row>
    <row r="123" spans="1:20" ht="14.45" hidden="1">
      <c r="A123" s="516">
        <f t="shared" si="3"/>
        <v>120</v>
      </c>
      <c r="B123" s="516" t="s">
        <v>326</v>
      </c>
      <c r="C123" s="358" t="s">
        <v>282</v>
      </c>
      <c r="D123" s="358" t="s">
        <v>966</v>
      </c>
      <c r="E123" s="358" t="s">
        <v>813</v>
      </c>
      <c r="F123" s="538"/>
      <c r="G123" s="516" t="s">
        <v>822</v>
      </c>
      <c r="H123" s="516"/>
      <c r="I123" s="516"/>
      <c r="J123" s="516"/>
      <c r="K123" s="516"/>
      <c r="L123" s="516"/>
      <c r="M123" s="516"/>
      <c r="N123" s="533">
        <v>1</v>
      </c>
      <c r="O123" s="516">
        <v>1</v>
      </c>
      <c r="P123" s="516">
        <v>1</v>
      </c>
      <c r="Q123" s="516">
        <v>1</v>
      </c>
      <c r="R123" s="516">
        <v>1</v>
      </c>
      <c r="S123" s="516">
        <v>1</v>
      </c>
      <c r="T123" s="516">
        <v>1</v>
      </c>
    </row>
    <row r="124" spans="1:20" ht="14.45" hidden="1">
      <c r="A124" s="516">
        <f t="shared" si="3"/>
        <v>121</v>
      </c>
      <c r="B124" s="516" t="s">
        <v>328</v>
      </c>
      <c r="C124" s="358" t="s">
        <v>292</v>
      </c>
      <c r="D124" s="358" t="s">
        <v>967</v>
      </c>
      <c r="E124" s="358" t="s">
        <v>813</v>
      </c>
      <c r="F124" s="538" t="s">
        <v>968</v>
      </c>
      <c r="G124" s="516" t="s">
        <v>820</v>
      </c>
      <c r="H124" s="516">
        <v>1</v>
      </c>
      <c r="I124" s="516">
        <v>1</v>
      </c>
      <c r="J124" s="516">
        <v>1</v>
      </c>
      <c r="K124" s="516">
        <v>1</v>
      </c>
      <c r="L124" s="516">
        <v>1</v>
      </c>
      <c r="M124" s="516">
        <v>1</v>
      </c>
      <c r="N124" s="516">
        <v>1</v>
      </c>
      <c r="O124" s="516">
        <v>1</v>
      </c>
      <c r="P124" s="516">
        <v>1</v>
      </c>
      <c r="Q124" s="516">
        <v>1</v>
      </c>
      <c r="R124" s="516">
        <v>1</v>
      </c>
      <c r="S124" s="516">
        <v>1</v>
      </c>
      <c r="T124" s="516">
        <v>1</v>
      </c>
    </row>
    <row r="125" spans="1:20" ht="14.45" hidden="1">
      <c r="A125" s="516">
        <f t="shared" si="3"/>
        <v>122</v>
      </c>
      <c r="B125" s="516" t="s">
        <v>328</v>
      </c>
      <c r="C125" s="358" t="s">
        <v>292</v>
      </c>
      <c r="D125" s="358" t="s">
        <v>969</v>
      </c>
      <c r="E125" s="358" t="s">
        <v>813</v>
      </c>
      <c r="F125" s="538"/>
      <c r="G125" s="516" t="s">
        <v>822</v>
      </c>
      <c r="H125" s="516"/>
      <c r="I125" s="516"/>
      <c r="J125" s="516"/>
      <c r="K125" s="516"/>
      <c r="L125" s="516"/>
      <c r="M125" s="516"/>
      <c r="N125" s="533">
        <v>1</v>
      </c>
      <c r="O125" s="516">
        <v>1</v>
      </c>
      <c r="P125" s="516">
        <v>1</v>
      </c>
      <c r="Q125" s="516">
        <v>1</v>
      </c>
      <c r="R125" s="516">
        <v>1</v>
      </c>
      <c r="S125" s="516">
        <v>1</v>
      </c>
      <c r="T125" s="516">
        <v>1</v>
      </c>
    </row>
    <row r="126" spans="1:20" ht="14.45" hidden="1">
      <c r="A126" s="516">
        <f t="shared" si="3"/>
        <v>123</v>
      </c>
      <c r="B126" s="516" t="s">
        <v>328</v>
      </c>
      <c r="C126" s="358" t="s">
        <v>292</v>
      </c>
      <c r="D126" s="358" t="s">
        <v>970</v>
      </c>
      <c r="E126" s="358" t="s">
        <v>813</v>
      </c>
      <c r="F126" s="538"/>
      <c r="G126" s="516" t="s">
        <v>822</v>
      </c>
      <c r="H126" s="516"/>
      <c r="I126" s="516"/>
      <c r="J126" s="516"/>
      <c r="K126" s="516"/>
      <c r="L126" s="516"/>
      <c r="M126" s="516"/>
      <c r="N126" s="516"/>
      <c r="O126" s="516"/>
      <c r="P126" s="533">
        <v>1</v>
      </c>
      <c r="Q126" s="516">
        <v>1</v>
      </c>
      <c r="R126" s="516">
        <v>1</v>
      </c>
      <c r="S126" s="516">
        <v>1</v>
      </c>
      <c r="T126" s="516">
        <v>1</v>
      </c>
    </row>
    <row r="127" spans="1:20" ht="14.45" hidden="1">
      <c r="A127" s="516">
        <f t="shared" ref="A127:A148" si="4">A126+1</f>
        <v>124</v>
      </c>
      <c r="B127" s="516" t="s">
        <v>328</v>
      </c>
      <c r="C127" s="358" t="s">
        <v>293</v>
      </c>
      <c r="D127" s="358" t="s">
        <v>926</v>
      </c>
      <c r="E127" s="358" t="s">
        <v>813</v>
      </c>
      <c r="F127" s="538" t="s">
        <v>971</v>
      </c>
      <c r="G127" s="516" t="s">
        <v>820</v>
      </c>
      <c r="H127" s="516">
        <v>1</v>
      </c>
      <c r="I127" s="516">
        <v>1</v>
      </c>
      <c r="J127" s="516">
        <v>1</v>
      </c>
      <c r="K127" s="516">
        <v>1</v>
      </c>
      <c r="L127" s="516">
        <v>1</v>
      </c>
      <c r="M127" s="516">
        <v>1</v>
      </c>
      <c r="N127" s="516">
        <v>1</v>
      </c>
      <c r="O127" s="516">
        <v>1</v>
      </c>
      <c r="P127" s="516">
        <v>1</v>
      </c>
      <c r="Q127" s="516">
        <v>1</v>
      </c>
      <c r="R127" s="516">
        <v>1</v>
      </c>
      <c r="S127" s="516">
        <v>1</v>
      </c>
      <c r="T127" s="516">
        <v>1</v>
      </c>
    </row>
    <row r="128" spans="1:20" ht="14.45" hidden="1">
      <c r="A128" s="516">
        <f t="shared" si="4"/>
        <v>125</v>
      </c>
      <c r="B128" s="516" t="s">
        <v>328</v>
      </c>
      <c r="C128" s="358" t="s">
        <v>293</v>
      </c>
      <c r="D128" s="358" t="s">
        <v>972</v>
      </c>
      <c r="E128" s="358" t="s">
        <v>813</v>
      </c>
      <c r="F128" s="538"/>
      <c r="G128" s="516" t="s">
        <v>822</v>
      </c>
      <c r="H128" s="516"/>
      <c r="I128" s="516"/>
      <c r="J128" s="533">
        <v>1</v>
      </c>
      <c r="K128" s="516">
        <v>1</v>
      </c>
      <c r="L128" s="516">
        <v>1</v>
      </c>
      <c r="M128" s="516">
        <v>1</v>
      </c>
      <c r="N128" s="516">
        <v>1</v>
      </c>
      <c r="O128" s="516">
        <v>1</v>
      </c>
      <c r="P128" s="516">
        <v>1</v>
      </c>
      <c r="Q128" s="516">
        <v>1</v>
      </c>
      <c r="R128" s="516">
        <v>1</v>
      </c>
      <c r="S128" s="516">
        <v>1</v>
      </c>
      <c r="T128" s="516">
        <v>1</v>
      </c>
    </row>
    <row r="129" spans="1:20" ht="14.45" hidden="1">
      <c r="A129" s="516">
        <f t="shared" si="4"/>
        <v>126</v>
      </c>
      <c r="B129" s="516" t="s">
        <v>328</v>
      </c>
      <c r="C129" s="358" t="s">
        <v>293</v>
      </c>
      <c r="D129" s="358" t="s">
        <v>294</v>
      </c>
      <c r="E129" s="358" t="s">
        <v>813</v>
      </c>
      <c r="F129" s="538" t="s">
        <v>973</v>
      </c>
      <c r="G129" s="516" t="s">
        <v>820</v>
      </c>
      <c r="H129" s="516">
        <v>1</v>
      </c>
      <c r="I129" s="516">
        <v>1</v>
      </c>
      <c r="J129" s="516">
        <v>1</v>
      </c>
      <c r="K129" s="516">
        <v>1</v>
      </c>
      <c r="L129" s="516">
        <v>1</v>
      </c>
      <c r="M129" s="516">
        <v>1</v>
      </c>
      <c r="N129" s="516">
        <v>1</v>
      </c>
      <c r="O129" s="516">
        <v>1</v>
      </c>
      <c r="P129" s="516">
        <v>1</v>
      </c>
      <c r="Q129" s="516">
        <v>1</v>
      </c>
      <c r="R129" s="516">
        <v>1</v>
      </c>
      <c r="S129" s="516">
        <v>1</v>
      </c>
      <c r="T129" s="516">
        <v>1</v>
      </c>
    </row>
    <row r="130" spans="1:20" ht="14.45" hidden="1">
      <c r="A130" s="516">
        <f t="shared" si="4"/>
        <v>127</v>
      </c>
      <c r="B130" s="516" t="s">
        <v>328</v>
      </c>
      <c r="C130" s="358" t="s">
        <v>293</v>
      </c>
      <c r="D130" s="358" t="s">
        <v>930</v>
      </c>
      <c r="E130" s="358" t="s">
        <v>813</v>
      </c>
      <c r="F130" s="538"/>
      <c r="G130" s="516" t="s">
        <v>822</v>
      </c>
      <c r="H130" s="516"/>
      <c r="I130" s="516"/>
      <c r="J130" s="516"/>
      <c r="K130" s="516"/>
      <c r="L130" s="516"/>
      <c r="M130" s="533">
        <v>1</v>
      </c>
      <c r="N130" s="516">
        <v>1</v>
      </c>
      <c r="O130" s="516">
        <v>1</v>
      </c>
      <c r="P130" s="516">
        <v>1</v>
      </c>
      <c r="Q130" s="516">
        <v>1</v>
      </c>
      <c r="R130" s="516">
        <v>1</v>
      </c>
      <c r="S130" s="516">
        <v>1</v>
      </c>
      <c r="T130" s="516">
        <v>1</v>
      </c>
    </row>
    <row r="131" spans="1:20" ht="14.45" hidden="1">
      <c r="A131" s="516">
        <f t="shared" si="4"/>
        <v>128</v>
      </c>
      <c r="B131" s="516" t="s">
        <v>328</v>
      </c>
      <c r="C131" s="358" t="s">
        <v>293</v>
      </c>
      <c r="D131" s="358" t="s">
        <v>622</v>
      </c>
      <c r="E131" s="358" t="s">
        <v>813</v>
      </c>
      <c r="F131" s="538"/>
      <c r="G131" s="516" t="s">
        <v>822</v>
      </c>
      <c r="H131" s="516"/>
      <c r="I131" s="516"/>
      <c r="J131" s="516"/>
      <c r="K131" s="533">
        <v>1</v>
      </c>
      <c r="L131" s="516">
        <v>1</v>
      </c>
      <c r="M131" s="516">
        <v>1</v>
      </c>
      <c r="N131" s="516">
        <v>1</v>
      </c>
      <c r="O131" s="516">
        <v>1</v>
      </c>
      <c r="P131" s="516">
        <v>1</v>
      </c>
      <c r="Q131" s="516">
        <v>1</v>
      </c>
      <c r="R131" s="516">
        <v>1</v>
      </c>
      <c r="S131" s="516">
        <v>1</v>
      </c>
      <c r="T131" s="516">
        <v>1</v>
      </c>
    </row>
    <row r="132" spans="1:20" ht="14.45" hidden="1">
      <c r="A132" s="516">
        <f t="shared" si="4"/>
        <v>129</v>
      </c>
      <c r="B132" s="516" t="s">
        <v>328</v>
      </c>
      <c r="C132" s="358" t="s">
        <v>295</v>
      </c>
      <c r="D132" s="358" t="s">
        <v>942</v>
      </c>
      <c r="E132" s="358" t="s">
        <v>813</v>
      </c>
      <c r="F132" s="538" t="s">
        <v>974</v>
      </c>
      <c r="G132" s="516" t="s">
        <v>820</v>
      </c>
      <c r="H132" s="516">
        <v>1</v>
      </c>
      <c r="I132" s="516">
        <v>1</v>
      </c>
      <c r="J132" s="516">
        <v>1</v>
      </c>
      <c r="K132" s="516">
        <v>1</v>
      </c>
      <c r="L132" s="516">
        <v>1</v>
      </c>
      <c r="M132" s="516">
        <v>1</v>
      </c>
      <c r="N132" s="516">
        <v>1</v>
      </c>
      <c r="O132" s="516">
        <v>1</v>
      </c>
      <c r="P132" s="516">
        <v>1</v>
      </c>
      <c r="Q132" s="516">
        <v>1</v>
      </c>
      <c r="R132" s="516">
        <v>1</v>
      </c>
      <c r="S132" s="516">
        <v>1</v>
      </c>
      <c r="T132" s="516">
        <v>1</v>
      </c>
    </row>
    <row r="133" spans="1:20" ht="14.45" hidden="1">
      <c r="A133" s="516">
        <f t="shared" si="4"/>
        <v>130</v>
      </c>
      <c r="B133" s="516" t="s">
        <v>328</v>
      </c>
      <c r="C133" s="358" t="s">
        <v>295</v>
      </c>
      <c r="D133" s="358" t="s">
        <v>938</v>
      </c>
      <c r="E133" s="358" t="s">
        <v>813</v>
      </c>
      <c r="F133" s="538"/>
      <c r="G133" s="516" t="s">
        <v>822</v>
      </c>
      <c r="H133" s="516"/>
      <c r="I133" s="516"/>
      <c r="J133" s="516"/>
      <c r="K133" s="533">
        <v>1</v>
      </c>
      <c r="L133" s="516">
        <v>1</v>
      </c>
      <c r="M133" s="516">
        <v>1</v>
      </c>
      <c r="N133" s="516">
        <v>1</v>
      </c>
      <c r="O133" s="516">
        <v>1</v>
      </c>
      <c r="P133" s="516">
        <v>1</v>
      </c>
      <c r="Q133" s="516">
        <v>1</v>
      </c>
      <c r="R133" s="516">
        <v>1</v>
      </c>
      <c r="S133" s="516">
        <v>1</v>
      </c>
      <c r="T133" s="516">
        <v>1</v>
      </c>
    </row>
    <row r="134" spans="1:20" ht="14.45" hidden="1">
      <c r="A134" s="516">
        <f t="shared" si="4"/>
        <v>131</v>
      </c>
      <c r="B134" s="516" t="s">
        <v>328</v>
      </c>
      <c r="C134" s="358" t="s">
        <v>295</v>
      </c>
      <c r="D134" s="358" t="s">
        <v>936</v>
      </c>
      <c r="E134" s="358" t="s">
        <v>813</v>
      </c>
      <c r="F134" s="538"/>
      <c r="G134" s="516" t="s">
        <v>822</v>
      </c>
      <c r="H134" s="516"/>
      <c r="I134" s="516"/>
      <c r="J134" s="533">
        <v>1</v>
      </c>
      <c r="K134" s="516">
        <v>1</v>
      </c>
      <c r="L134" s="516">
        <v>1</v>
      </c>
      <c r="M134" s="516">
        <v>1</v>
      </c>
      <c r="N134" s="516">
        <v>1</v>
      </c>
      <c r="O134" s="516">
        <v>1</v>
      </c>
      <c r="P134" s="516">
        <v>1</v>
      </c>
      <c r="Q134" s="516">
        <v>1</v>
      </c>
      <c r="R134" s="516">
        <v>1</v>
      </c>
      <c r="S134" s="516">
        <v>1</v>
      </c>
      <c r="T134" s="516">
        <v>1</v>
      </c>
    </row>
    <row r="135" spans="1:20" ht="14.45" hidden="1">
      <c r="A135" s="516">
        <f t="shared" si="4"/>
        <v>132</v>
      </c>
      <c r="B135" s="516" t="s">
        <v>328</v>
      </c>
      <c r="C135" s="358" t="s">
        <v>295</v>
      </c>
      <c r="D135" s="358" t="s">
        <v>182</v>
      </c>
      <c r="E135" s="358" t="s">
        <v>813</v>
      </c>
      <c r="F135" s="538"/>
      <c r="G135" s="516" t="s">
        <v>822</v>
      </c>
      <c r="H135" s="516"/>
      <c r="I135" s="516"/>
      <c r="J135" s="516"/>
      <c r="K135" s="516"/>
      <c r="L135" s="516"/>
      <c r="M135" s="516"/>
      <c r="N135" s="516"/>
      <c r="O135" s="533">
        <v>1</v>
      </c>
      <c r="P135" s="516">
        <v>1</v>
      </c>
      <c r="Q135" s="516">
        <v>1</v>
      </c>
      <c r="R135" s="516">
        <v>1</v>
      </c>
      <c r="S135" s="516">
        <v>1</v>
      </c>
      <c r="T135" s="516">
        <v>1</v>
      </c>
    </row>
    <row r="136" spans="1:20" ht="14.45" hidden="1">
      <c r="A136" s="516">
        <f t="shared" si="4"/>
        <v>133</v>
      </c>
      <c r="B136" s="516" t="s">
        <v>328</v>
      </c>
      <c r="C136" s="358" t="s">
        <v>295</v>
      </c>
      <c r="D136" s="358" t="s">
        <v>621</v>
      </c>
      <c r="E136" s="358" t="s">
        <v>813</v>
      </c>
      <c r="F136" s="538" t="s">
        <v>975</v>
      </c>
      <c r="G136" s="516" t="s">
        <v>820</v>
      </c>
      <c r="H136" s="516">
        <v>1</v>
      </c>
      <c r="I136" s="516">
        <v>1</v>
      </c>
      <c r="J136" s="516">
        <v>1</v>
      </c>
      <c r="K136" s="516">
        <v>1</v>
      </c>
      <c r="L136" s="516">
        <v>1</v>
      </c>
      <c r="M136" s="516">
        <v>1</v>
      </c>
      <c r="N136" s="516">
        <v>1</v>
      </c>
      <c r="O136" s="516">
        <v>1</v>
      </c>
      <c r="P136" s="516">
        <v>1</v>
      </c>
      <c r="Q136" s="516">
        <v>1</v>
      </c>
      <c r="R136" s="516">
        <v>1</v>
      </c>
      <c r="S136" s="516">
        <v>1</v>
      </c>
      <c r="T136" s="516">
        <v>1</v>
      </c>
    </row>
    <row r="137" spans="1:20" ht="14.45" hidden="1">
      <c r="A137" s="516">
        <f t="shared" si="4"/>
        <v>134</v>
      </c>
      <c r="B137" s="516" t="s">
        <v>327</v>
      </c>
      <c r="C137" s="358" t="s">
        <v>298</v>
      </c>
      <c r="D137" s="358"/>
      <c r="E137" s="358" t="s">
        <v>813</v>
      </c>
      <c r="F137" s="538"/>
      <c r="G137" s="516" t="s">
        <v>822</v>
      </c>
      <c r="H137" s="516"/>
      <c r="I137" s="533">
        <v>1</v>
      </c>
      <c r="J137" s="516">
        <v>1</v>
      </c>
      <c r="K137" s="516">
        <v>1</v>
      </c>
      <c r="L137" s="516">
        <v>1</v>
      </c>
      <c r="M137" s="516">
        <v>1</v>
      </c>
      <c r="N137" s="516">
        <v>1</v>
      </c>
      <c r="O137" s="516">
        <v>1</v>
      </c>
      <c r="P137" s="516">
        <v>1</v>
      </c>
      <c r="Q137" s="516">
        <v>1</v>
      </c>
      <c r="R137" s="516">
        <v>1</v>
      </c>
      <c r="S137" s="516">
        <v>1</v>
      </c>
      <c r="T137" s="516">
        <v>1</v>
      </c>
    </row>
    <row r="138" spans="1:20" ht="14.45" hidden="1">
      <c r="A138" s="516">
        <f t="shared" si="4"/>
        <v>135</v>
      </c>
      <c r="B138" s="516" t="s">
        <v>327</v>
      </c>
      <c r="C138" s="358" t="s">
        <v>298</v>
      </c>
      <c r="D138" s="358"/>
      <c r="E138" s="358" t="s">
        <v>813</v>
      </c>
      <c r="F138" s="538"/>
      <c r="G138" s="516" t="s">
        <v>822</v>
      </c>
      <c r="H138" s="516"/>
      <c r="I138" s="516"/>
      <c r="J138" s="533">
        <v>1</v>
      </c>
      <c r="K138" s="516">
        <v>1</v>
      </c>
      <c r="L138" s="516">
        <v>1</v>
      </c>
      <c r="M138" s="516">
        <v>1</v>
      </c>
      <c r="N138" s="516">
        <v>1</v>
      </c>
      <c r="O138" s="516">
        <v>1</v>
      </c>
      <c r="P138" s="516">
        <v>1</v>
      </c>
      <c r="Q138" s="516">
        <v>1</v>
      </c>
      <c r="R138" s="516">
        <v>1</v>
      </c>
      <c r="S138" s="516">
        <v>1</v>
      </c>
      <c r="T138" s="516">
        <v>1</v>
      </c>
    </row>
    <row r="139" spans="1:20" ht="14.45" hidden="1">
      <c r="A139" s="516">
        <f t="shared" si="4"/>
        <v>136</v>
      </c>
      <c r="B139" s="516" t="s">
        <v>327</v>
      </c>
      <c r="C139" s="358" t="s">
        <v>298</v>
      </c>
      <c r="D139" s="358"/>
      <c r="E139" s="358" t="s">
        <v>813</v>
      </c>
      <c r="F139" s="538"/>
      <c r="G139" s="516" t="s">
        <v>822</v>
      </c>
      <c r="H139" s="516"/>
      <c r="I139" s="516"/>
      <c r="J139" s="516"/>
      <c r="K139" s="516"/>
      <c r="L139" s="533">
        <v>1</v>
      </c>
      <c r="M139" s="516">
        <v>1</v>
      </c>
      <c r="N139" s="516">
        <v>1</v>
      </c>
      <c r="O139" s="516">
        <v>1</v>
      </c>
      <c r="P139" s="516">
        <v>1</v>
      </c>
      <c r="Q139" s="516">
        <v>1</v>
      </c>
      <c r="R139" s="516">
        <v>1</v>
      </c>
      <c r="S139" s="516">
        <v>1</v>
      </c>
      <c r="T139" s="516">
        <v>1</v>
      </c>
    </row>
    <row r="140" spans="1:20" ht="14.45" hidden="1">
      <c r="A140" s="516">
        <f t="shared" si="4"/>
        <v>137</v>
      </c>
      <c r="B140" s="516" t="s">
        <v>327</v>
      </c>
      <c r="C140" s="358" t="s">
        <v>298</v>
      </c>
      <c r="D140" s="358"/>
      <c r="E140" s="358" t="s">
        <v>813</v>
      </c>
      <c r="F140" s="538"/>
      <c r="G140" s="516" t="s">
        <v>822</v>
      </c>
      <c r="H140" s="516"/>
      <c r="I140" s="533">
        <v>1</v>
      </c>
      <c r="J140" s="516">
        <v>1</v>
      </c>
      <c r="K140" s="516">
        <v>1</v>
      </c>
      <c r="L140" s="516">
        <v>1</v>
      </c>
      <c r="M140" s="516">
        <v>1</v>
      </c>
      <c r="N140" s="516">
        <v>1</v>
      </c>
      <c r="O140" s="516">
        <v>1</v>
      </c>
      <c r="P140" s="516">
        <v>1</v>
      </c>
      <c r="Q140" s="516">
        <v>1</v>
      </c>
      <c r="R140" s="516">
        <v>1</v>
      </c>
      <c r="S140" s="516">
        <v>1</v>
      </c>
      <c r="T140" s="516">
        <v>1</v>
      </c>
    </row>
    <row r="141" spans="1:20" ht="14.45" hidden="1">
      <c r="A141" s="516">
        <f t="shared" si="4"/>
        <v>138</v>
      </c>
      <c r="B141" s="516" t="s">
        <v>327</v>
      </c>
      <c r="C141" s="358" t="s">
        <v>298</v>
      </c>
      <c r="D141" s="358"/>
      <c r="E141" s="358" t="s">
        <v>813</v>
      </c>
      <c r="F141" s="538"/>
      <c r="G141" s="516" t="s">
        <v>822</v>
      </c>
      <c r="H141" s="516"/>
      <c r="I141" s="516"/>
      <c r="J141" s="533">
        <v>1</v>
      </c>
      <c r="K141" s="516">
        <v>1</v>
      </c>
      <c r="L141" s="516">
        <v>1</v>
      </c>
      <c r="M141" s="516">
        <v>1</v>
      </c>
      <c r="N141" s="516">
        <v>1</v>
      </c>
      <c r="O141" s="516">
        <v>1</v>
      </c>
      <c r="P141" s="516">
        <v>1</v>
      </c>
      <c r="Q141" s="516">
        <v>1</v>
      </c>
      <c r="R141" s="516">
        <v>1</v>
      </c>
      <c r="S141" s="516">
        <v>1</v>
      </c>
      <c r="T141" s="516">
        <v>1</v>
      </c>
    </row>
    <row r="142" spans="1:20" ht="14.45" hidden="1">
      <c r="A142" s="516">
        <f t="shared" si="4"/>
        <v>139</v>
      </c>
      <c r="B142" s="516" t="s">
        <v>327</v>
      </c>
      <c r="C142" s="358" t="s">
        <v>298</v>
      </c>
      <c r="D142" s="358"/>
      <c r="E142" s="358" t="s">
        <v>813</v>
      </c>
      <c r="F142" s="538"/>
      <c r="G142" s="516" t="s">
        <v>822</v>
      </c>
      <c r="H142" s="516"/>
      <c r="I142" s="516"/>
      <c r="J142" s="516"/>
      <c r="K142" s="516"/>
      <c r="L142" s="516"/>
      <c r="M142" s="516"/>
      <c r="N142" s="533">
        <v>1</v>
      </c>
      <c r="O142" s="516">
        <v>1</v>
      </c>
      <c r="P142" s="516">
        <v>1</v>
      </c>
      <c r="Q142" s="516">
        <v>1</v>
      </c>
      <c r="R142" s="516">
        <v>1</v>
      </c>
      <c r="S142" s="516">
        <v>1</v>
      </c>
      <c r="T142" s="516">
        <v>1</v>
      </c>
    </row>
    <row r="143" spans="1:20" ht="14.45" hidden="1">
      <c r="A143" s="516">
        <f t="shared" si="4"/>
        <v>140</v>
      </c>
      <c r="B143" s="516" t="s">
        <v>327</v>
      </c>
      <c r="C143" s="358" t="s">
        <v>299</v>
      </c>
      <c r="D143" s="358"/>
      <c r="E143" s="358" t="s">
        <v>813</v>
      </c>
      <c r="F143" s="538"/>
      <c r="G143" s="516" t="s">
        <v>822</v>
      </c>
      <c r="H143" s="516"/>
      <c r="I143" s="516"/>
      <c r="J143" s="516"/>
      <c r="K143" s="516"/>
      <c r="L143" s="516"/>
      <c r="M143" s="516"/>
      <c r="N143" s="516"/>
      <c r="O143" s="516"/>
      <c r="P143" s="533">
        <v>1</v>
      </c>
      <c r="Q143" s="516">
        <v>1</v>
      </c>
      <c r="R143" s="516">
        <v>1</v>
      </c>
      <c r="S143" s="516">
        <v>1</v>
      </c>
      <c r="T143" s="516">
        <v>1</v>
      </c>
    </row>
    <row r="144" spans="1:20" ht="14.45" hidden="1">
      <c r="A144" s="516">
        <f t="shared" si="4"/>
        <v>141</v>
      </c>
      <c r="B144" s="516" t="s">
        <v>327</v>
      </c>
      <c r="C144" s="358" t="s">
        <v>299</v>
      </c>
      <c r="D144" s="358"/>
      <c r="E144" s="358" t="s">
        <v>813</v>
      </c>
      <c r="F144" s="538"/>
      <c r="G144" s="516" t="s">
        <v>822</v>
      </c>
      <c r="H144" s="516"/>
      <c r="I144" s="516"/>
      <c r="J144" s="516"/>
      <c r="K144" s="516"/>
      <c r="L144" s="516"/>
      <c r="M144" s="516"/>
      <c r="N144" s="516"/>
      <c r="O144" s="516"/>
      <c r="P144" s="516"/>
      <c r="Q144" s="533">
        <v>1</v>
      </c>
      <c r="R144" s="516">
        <v>1</v>
      </c>
      <c r="S144" s="516">
        <v>1</v>
      </c>
      <c r="T144" s="516">
        <v>1</v>
      </c>
    </row>
    <row r="145" spans="1:20" ht="14.45" hidden="1">
      <c r="A145" s="516">
        <f t="shared" si="4"/>
        <v>142</v>
      </c>
      <c r="B145" s="516" t="s">
        <v>327</v>
      </c>
      <c r="C145" s="358" t="s">
        <v>299</v>
      </c>
      <c r="D145" s="358"/>
      <c r="E145" s="358" t="s">
        <v>813</v>
      </c>
      <c r="F145" s="538"/>
      <c r="G145" s="516" t="s">
        <v>822</v>
      </c>
      <c r="H145" s="516"/>
      <c r="I145" s="516"/>
      <c r="J145" s="516"/>
      <c r="K145" s="516"/>
      <c r="L145" s="516"/>
      <c r="M145" s="516"/>
      <c r="N145" s="516"/>
      <c r="O145" s="516"/>
      <c r="P145" s="533">
        <v>1</v>
      </c>
      <c r="Q145" s="516">
        <v>1</v>
      </c>
      <c r="R145" s="516">
        <v>1</v>
      </c>
      <c r="S145" s="516">
        <v>1</v>
      </c>
      <c r="T145" s="516">
        <v>1</v>
      </c>
    </row>
    <row r="146" spans="1:20" ht="14.45" hidden="1">
      <c r="A146" s="516">
        <f t="shared" si="4"/>
        <v>143</v>
      </c>
      <c r="B146" s="516" t="s">
        <v>327</v>
      </c>
      <c r="C146" s="358" t="s">
        <v>299</v>
      </c>
      <c r="D146" s="358"/>
      <c r="E146" s="358" t="s">
        <v>813</v>
      </c>
      <c r="F146" s="538"/>
      <c r="G146" s="516" t="s">
        <v>822</v>
      </c>
      <c r="H146" s="516"/>
      <c r="I146" s="516"/>
      <c r="J146" s="516"/>
      <c r="K146" s="516"/>
      <c r="L146" s="516"/>
      <c r="M146" s="516"/>
      <c r="N146" s="516"/>
      <c r="O146" s="516"/>
      <c r="P146" s="533">
        <v>1</v>
      </c>
      <c r="Q146" s="516">
        <v>1</v>
      </c>
      <c r="R146" s="516">
        <v>1</v>
      </c>
      <c r="S146" s="516">
        <v>1</v>
      </c>
      <c r="T146" s="516">
        <v>1</v>
      </c>
    </row>
    <row r="147" spans="1:20" ht="14.45" hidden="1">
      <c r="A147" s="516">
        <f t="shared" si="4"/>
        <v>144</v>
      </c>
      <c r="B147" s="516" t="s">
        <v>327</v>
      </c>
      <c r="C147" s="358" t="s">
        <v>299</v>
      </c>
      <c r="D147" s="358"/>
      <c r="E147" s="358" t="s">
        <v>813</v>
      </c>
      <c r="F147" s="538"/>
      <c r="G147" s="516" t="s">
        <v>822</v>
      </c>
      <c r="H147" s="516"/>
      <c r="I147" s="516"/>
      <c r="J147" s="516"/>
      <c r="K147" s="516"/>
      <c r="L147" s="516"/>
      <c r="M147" s="516"/>
      <c r="N147" s="516"/>
      <c r="O147" s="516"/>
      <c r="P147" s="533">
        <v>1</v>
      </c>
      <c r="Q147" s="516">
        <v>1</v>
      </c>
      <c r="R147" s="516">
        <v>1</v>
      </c>
      <c r="S147" s="516">
        <v>1</v>
      </c>
      <c r="T147" s="516">
        <v>1</v>
      </c>
    </row>
    <row r="148" spans="1:20" ht="14.45" hidden="1">
      <c r="A148" s="516">
        <f t="shared" si="4"/>
        <v>145</v>
      </c>
      <c r="B148" s="516" t="s">
        <v>327</v>
      </c>
      <c r="C148" s="358" t="s">
        <v>299</v>
      </c>
      <c r="D148" s="358"/>
      <c r="E148" s="358" t="s">
        <v>813</v>
      </c>
      <c r="F148" s="538"/>
      <c r="G148" s="516" t="s">
        <v>822</v>
      </c>
      <c r="H148" s="516"/>
      <c r="I148" s="516"/>
      <c r="J148" s="516"/>
      <c r="K148" s="516"/>
      <c r="L148" s="516"/>
      <c r="M148" s="516"/>
      <c r="N148" s="516"/>
      <c r="O148" s="516"/>
      <c r="P148" s="516"/>
      <c r="Q148" s="516"/>
      <c r="R148" s="533">
        <v>1</v>
      </c>
      <c r="S148" s="533">
        <v>1</v>
      </c>
      <c r="T148" s="533">
        <v>1</v>
      </c>
    </row>
    <row r="149" spans="1:20" ht="14.45" hidden="1">
      <c r="A149" s="516">
        <f t="shared" ref="A149:A167" si="5">A148+1</f>
        <v>146</v>
      </c>
      <c r="B149" s="516" t="s">
        <v>326</v>
      </c>
      <c r="C149" s="358" t="s">
        <v>284</v>
      </c>
      <c r="D149" s="358" t="s">
        <v>950</v>
      </c>
      <c r="E149" s="358" t="s">
        <v>814</v>
      </c>
      <c r="F149" s="538" t="s">
        <v>976</v>
      </c>
      <c r="G149" s="516" t="s">
        <v>820</v>
      </c>
      <c r="H149" s="516">
        <v>1</v>
      </c>
      <c r="I149" s="516">
        <v>1</v>
      </c>
      <c r="J149" s="516">
        <v>1</v>
      </c>
      <c r="K149" s="516">
        <v>1</v>
      </c>
      <c r="L149" s="516">
        <v>1</v>
      </c>
      <c r="M149" s="516">
        <v>1</v>
      </c>
      <c r="N149" s="516">
        <v>1</v>
      </c>
      <c r="O149" s="516">
        <v>1</v>
      </c>
      <c r="P149" s="516">
        <v>1</v>
      </c>
      <c r="Q149" s="516">
        <v>1</v>
      </c>
      <c r="R149" s="516">
        <v>1</v>
      </c>
      <c r="S149" s="516">
        <v>1</v>
      </c>
      <c r="T149" s="516">
        <v>1</v>
      </c>
    </row>
    <row r="150" spans="1:20" ht="14.45" hidden="1">
      <c r="A150" s="516">
        <f t="shared" si="5"/>
        <v>147</v>
      </c>
      <c r="B150" s="516" t="s">
        <v>326</v>
      </c>
      <c r="C150" s="358" t="s">
        <v>284</v>
      </c>
      <c r="D150" s="358" t="s">
        <v>977</v>
      </c>
      <c r="E150" s="358" t="s">
        <v>814</v>
      </c>
      <c r="F150" s="538" t="s">
        <v>978</v>
      </c>
      <c r="G150" s="516" t="s">
        <v>820</v>
      </c>
      <c r="H150" s="516">
        <v>1</v>
      </c>
      <c r="I150" s="516">
        <v>1</v>
      </c>
      <c r="J150" s="516">
        <v>1</v>
      </c>
      <c r="K150" s="516">
        <v>1</v>
      </c>
      <c r="L150" s="516">
        <v>1</v>
      </c>
      <c r="M150" s="516">
        <v>1</v>
      </c>
      <c r="N150" s="516">
        <v>1</v>
      </c>
      <c r="O150" s="516">
        <v>1</v>
      </c>
      <c r="P150" s="516">
        <v>1</v>
      </c>
      <c r="Q150" s="516">
        <v>1</v>
      </c>
      <c r="R150" s="516">
        <v>1</v>
      </c>
      <c r="S150" s="516">
        <v>1</v>
      </c>
      <c r="T150" s="516">
        <v>1</v>
      </c>
    </row>
    <row r="151" spans="1:20" ht="14.45" hidden="1">
      <c r="A151" s="516">
        <f t="shared" si="5"/>
        <v>148</v>
      </c>
      <c r="B151" s="516" t="s">
        <v>326</v>
      </c>
      <c r="C151" s="358" t="s">
        <v>289</v>
      </c>
      <c r="D151" s="358" t="s">
        <v>894</v>
      </c>
      <c r="E151" s="358" t="s">
        <v>814</v>
      </c>
      <c r="F151" s="538" t="s">
        <v>979</v>
      </c>
      <c r="G151" s="516" t="s">
        <v>820</v>
      </c>
      <c r="H151" s="516">
        <v>1</v>
      </c>
      <c r="I151" s="516">
        <v>1</v>
      </c>
      <c r="J151" s="516">
        <v>1</v>
      </c>
      <c r="K151" s="516">
        <v>1</v>
      </c>
      <c r="L151" s="516">
        <v>1</v>
      </c>
      <c r="M151" s="516">
        <v>1</v>
      </c>
      <c r="N151" s="516">
        <v>1</v>
      </c>
      <c r="O151" s="516">
        <v>1</v>
      </c>
      <c r="P151" s="516">
        <v>1</v>
      </c>
      <c r="Q151" s="516">
        <v>1</v>
      </c>
      <c r="R151" s="516">
        <v>1</v>
      </c>
      <c r="S151" s="516">
        <v>1</v>
      </c>
      <c r="T151" s="516">
        <v>1</v>
      </c>
    </row>
    <row r="152" spans="1:20" ht="14.45" hidden="1">
      <c r="A152" s="516">
        <f t="shared" si="5"/>
        <v>149</v>
      </c>
      <c r="B152" s="516" t="s">
        <v>326</v>
      </c>
      <c r="C152" s="358" t="s">
        <v>290</v>
      </c>
      <c r="D152" s="358" t="s">
        <v>905</v>
      </c>
      <c r="E152" s="358" t="s">
        <v>814</v>
      </c>
      <c r="F152" s="538"/>
      <c r="G152" s="516" t="s">
        <v>822</v>
      </c>
      <c r="H152" s="516"/>
      <c r="I152" s="516"/>
      <c r="J152" s="516"/>
      <c r="K152" s="516"/>
      <c r="L152" s="533">
        <v>1</v>
      </c>
      <c r="M152" s="516">
        <v>1</v>
      </c>
      <c r="N152" s="516">
        <v>1</v>
      </c>
      <c r="O152" s="516">
        <v>1</v>
      </c>
      <c r="P152" s="516">
        <v>1</v>
      </c>
      <c r="Q152" s="516">
        <v>1</v>
      </c>
      <c r="R152" s="516">
        <v>1</v>
      </c>
      <c r="S152" s="516">
        <v>1</v>
      </c>
      <c r="T152" s="516">
        <v>1</v>
      </c>
    </row>
    <row r="153" spans="1:20" ht="14.45" hidden="1">
      <c r="A153" s="516">
        <f t="shared" si="5"/>
        <v>150</v>
      </c>
      <c r="B153" s="516" t="s">
        <v>326</v>
      </c>
      <c r="C153" s="358" t="s">
        <v>287</v>
      </c>
      <c r="D153" s="358" t="s">
        <v>980</v>
      </c>
      <c r="E153" s="358" t="s">
        <v>814</v>
      </c>
      <c r="F153" s="538"/>
      <c r="G153" s="516" t="s">
        <v>822</v>
      </c>
      <c r="H153" s="516"/>
      <c r="I153" s="516"/>
      <c r="J153" s="516"/>
      <c r="K153" s="516"/>
      <c r="L153" s="516"/>
      <c r="M153" s="516"/>
      <c r="N153" s="516"/>
      <c r="O153" s="533">
        <v>1</v>
      </c>
      <c r="P153" s="516">
        <v>1</v>
      </c>
      <c r="Q153" s="516">
        <v>1</v>
      </c>
      <c r="R153" s="516">
        <v>1</v>
      </c>
      <c r="S153" s="516">
        <v>1</v>
      </c>
      <c r="T153" s="516">
        <v>1</v>
      </c>
    </row>
    <row r="154" spans="1:20" ht="14.45" hidden="1">
      <c r="A154" s="516">
        <f t="shared" si="5"/>
        <v>151</v>
      </c>
      <c r="B154" s="516" t="s">
        <v>327</v>
      </c>
      <c r="C154" s="358" t="s">
        <v>298</v>
      </c>
      <c r="D154" s="358" t="s">
        <v>821</v>
      </c>
      <c r="E154" s="358" t="s">
        <v>814</v>
      </c>
      <c r="F154" s="538"/>
      <c r="G154" s="516" t="s">
        <v>822</v>
      </c>
      <c r="H154" s="516"/>
      <c r="I154" s="516"/>
      <c r="J154" s="516"/>
      <c r="K154" s="516"/>
      <c r="L154" s="516"/>
      <c r="M154" s="533">
        <v>1</v>
      </c>
      <c r="N154" s="516">
        <v>1</v>
      </c>
      <c r="O154" s="516">
        <v>1</v>
      </c>
      <c r="P154" s="516">
        <v>1</v>
      </c>
      <c r="Q154" s="516">
        <v>1</v>
      </c>
      <c r="R154" s="516">
        <v>1</v>
      </c>
      <c r="S154" s="516">
        <v>1</v>
      </c>
      <c r="T154" s="516">
        <v>1</v>
      </c>
    </row>
    <row r="155" spans="1:20" ht="14.45" hidden="1">
      <c r="A155" s="516">
        <f t="shared" si="5"/>
        <v>152</v>
      </c>
      <c r="B155" s="516" t="s">
        <v>327</v>
      </c>
      <c r="C155" s="358" t="s">
        <v>299</v>
      </c>
      <c r="D155" s="358" t="s">
        <v>829</v>
      </c>
      <c r="E155" s="358" t="s">
        <v>814</v>
      </c>
      <c r="F155" s="538"/>
      <c r="G155" s="516" t="s">
        <v>822</v>
      </c>
      <c r="H155" s="516"/>
      <c r="I155" s="516"/>
      <c r="J155" s="533">
        <v>1</v>
      </c>
      <c r="K155" s="516">
        <v>1</v>
      </c>
      <c r="L155" s="516">
        <v>1</v>
      </c>
      <c r="M155" s="516">
        <v>1</v>
      </c>
      <c r="N155" s="516">
        <v>1</v>
      </c>
      <c r="O155" s="516">
        <v>1</v>
      </c>
      <c r="P155" s="516">
        <v>1</v>
      </c>
      <c r="Q155" s="516">
        <v>1</v>
      </c>
      <c r="R155" s="516">
        <v>1</v>
      </c>
      <c r="S155" s="516">
        <v>1</v>
      </c>
      <c r="T155" s="516">
        <v>1</v>
      </c>
    </row>
    <row r="156" spans="1:20" ht="14.45" hidden="1">
      <c r="A156" s="516">
        <f t="shared" si="5"/>
        <v>153</v>
      </c>
      <c r="B156" s="516" t="s">
        <v>326</v>
      </c>
      <c r="C156" s="358" t="s">
        <v>290</v>
      </c>
      <c r="D156" s="358" t="s">
        <v>557</v>
      </c>
      <c r="E156" s="358" t="s">
        <v>814</v>
      </c>
      <c r="F156" s="538" t="s">
        <v>981</v>
      </c>
      <c r="G156" s="516" t="s">
        <v>820</v>
      </c>
      <c r="H156" s="516">
        <v>1</v>
      </c>
      <c r="I156" s="516">
        <v>1</v>
      </c>
      <c r="J156" s="516">
        <v>1</v>
      </c>
      <c r="K156" s="516">
        <v>1</v>
      </c>
      <c r="L156" s="516">
        <v>1</v>
      </c>
      <c r="M156" s="516">
        <v>1</v>
      </c>
      <c r="N156" s="516">
        <v>1</v>
      </c>
      <c r="O156" s="516">
        <v>1</v>
      </c>
      <c r="P156" s="516">
        <v>1</v>
      </c>
      <c r="Q156" s="516">
        <v>1</v>
      </c>
      <c r="R156" s="516">
        <v>1</v>
      </c>
      <c r="S156" s="516">
        <v>1</v>
      </c>
      <c r="T156" s="516">
        <v>1</v>
      </c>
    </row>
    <row r="157" spans="1:20" ht="14.45" hidden="1">
      <c r="A157" s="516">
        <f t="shared" si="5"/>
        <v>154</v>
      </c>
      <c r="B157" s="516" t="s">
        <v>327</v>
      </c>
      <c r="C157" s="358" t="s">
        <v>299</v>
      </c>
      <c r="D157" s="358" t="s">
        <v>635</v>
      </c>
      <c r="E157" s="358" t="s">
        <v>814</v>
      </c>
      <c r="F157" s="538" t="s">
        <v>982</v>
      </c>
      <c r="G157" s="516" t="s">
        <v>820</v>
      </c>
      <c r="H157" s="516">
        <v>1</v>
      </c>
      <c r="I157" s="516">
        <v>1</v>
      </c>
      <c r="J157" s="516">
        <v>1</v>
      </c>
      <c r="K157" s="516">
        <v>1</v>
      </c>
      <c r="L157" s="516">
        <v>1</v>
      </c>
      <c r="M157" s="516">
        <v>1</v>
      </c>
      <c r="N157" s="516">
        <v>1</v>
      </c>
      <c r="O157" s="516">
        <v>1</v>
      </c>
      <c r="P157" s="516">
        <v>1</v>
      </c>
      <c r="Q157" s="516">
        <v>1</v>
      </c>
      <c r="R157" s="516">
        <v>1</v>
      </c>
      <c r="S157" s="516">
        <v>1</v>
      </c>
      <c r="T157" s="516">
        <v>1</v>
      </c>
    </row>
    <row r="158" spans="1:20" ht="14.45" hidden="1">
      <c r="A158" s="516">
        <f t="shared" si="5"/>
        <v>155</v>
      </c>
      <c r="B158" s="516" t="s">
        <v>326</v>
      </c>
      <c r="C158" s="358" t="s">
        <v>290</v>
      </c>
      <c r="D158" s="358" t="s">
        <v>291</v>
      </c>
      <c r="E158" s="358" t="s">
        <v>814</v>
      </c>
      <c r="F158" s="538"/>
      <c r="G158" s="516" t="s">
        <v>822</v>
      </c>
      <c r="H158" s="516"/>
      <c r="I158" s="516"/>
      <c r="J158" s="516"/>
      <c r="K158" s="516"/>
      <c r="L158" s="516"/>
      <c r="M158" s="516"/>
      <c r="N158" s="533">
        <v>1</v>
      </c>
      <c r="O158" s="516">
        <v>1</v>
      </c>
      <c r="P158" s="516">
        <v>1</v>
      </c>
      <c r="Q158" s="516">
        <v>1</v>
      </c>
      <c r="R158" s="516">
        <v>1</v>
      </c>
      <c r="S158" s="516">
        <v>1</v>
      </c>
      <c r="T158" s="516">
        <v>1</v>
      </c>
    </row>
    <row r="159" spans="1:20" ht="14.45" hidden="1">
      <c r="A159" s="516">
        <f t="shared" si="5"/>
        <v>156</v>
      </c>
      <c r="B159" s="516" t="s">
        <v>326</v>
      </c>
      <c r="C159" s="358" t="s">
        <v>282</v>
      </c>
      <c r="D159" s="358" t="s">
        <v>283</v>
      </c>
      <c r="E159" s="358" t="s">
        <v>814</v>
      </c>
      <c r="F159" s="538"/>
      <c r="G159" s="516" t="s">
        <v>822</v>
      </c>
      <c r="H159" s="516"/>
      <c r="I159" s="516"/>
      <c r="J159" s="533">
        <v>1</v>
      </c>
      <c r="K159" s="516">
        <v>1</v>
      </c>
      <c r="L159" s="516">
        <v>1</v>
      </c>
      <c r="M159" s="516">
        <v>1</v>
      </c>
      <c r="N159" s="516">
        <v>1</v>
      </c>
      <c r="O159" s="516">
        <v>1</v>
      </c>
      <c r="P159" s="516">
        <v>1</v>
      </c>
      <c r="Q159" s="516">
        <v>1</v>
      </c>
      <c r="R159" s="516">
        <v>1</v>
      </c>
      <c r="S159" s="516">
        <v>1</v>
      </c>
      <c r="T159" s="516">
        <v>1</v>
      </c>
    </row>
    <row r="160" spans="1:20" ht="14.45" hidden="1">
      <c r="A160" s="516">
        <f t="shared" si="5"/>
        <v>157</v>
      </c>
      <c r="B160" s="516" t="s">
        <v>326</v>
      </c>
      <c r="C160" s="358" t="s">
        <v>277</v>
      </c>
      <c r="D160" s="358" t="s">
        <v>277</v>
      </c>
      <c r="E160" s="358" t="s">
        <v>814</v>
      </c>
      <c r="F160" s="538"/>
      <c r="G160" s="516" t="s">
        <v>822</v>
      </c>
      <c r="H160" s="516"/>
      <c r="I160" s="516"/>
      <c r="J160" s="516"/>
      <c r="K160" s="533">
        <v>1</v>
      </c>
      <c r="L160" s="516">
        <v>1</v>
      </c>
      <c r="M160" s="516">
        <v>1</v>
      </c>
      <c r="N160" s="516">
        <v>1</v>
      </c>
      <c r="O160" s="516">
        <v>1</v>
      </c>
      <c r="P160" s="516">
        <v>1</v>
      </c>
      <c r="Q160" s="516">
        <v>1</v>
      </c>
      <c r="R160" s="516">
        <v>1</v>
      </c>
      <c r="S160" s="516">
        <v>1</v>
      </c>
      <c r="T160" s="516">
        <v>1</v>
      </c>
    </row>
    <row r="161" spans="1:20" ht="14.45" hidden="1">
      <c r="A161" s="516">
        <f t="shared" si="5"/>
        <v>158</v>
      </c>
      <c r="B161" s="516" t="s">
        <v>327</v>
      </c>
      <c r="C161" s="358" t="s">
        <v>298</v>
      </c>
      <c r="D161" s="358" t="s">
        <v>183</v>
      </c>
      <c r="E161" s="358" t="s">
        <v>814</v>
      </c>
      <c r="F161" s="538"/>
      <c r="G161" s="516" t="s">
        <v>822</v>
      </c>
      <c r="H161" s="516"/>
      <c r="I161" s="516"/>
      <c r="J161" s="516"/>
      <c r="K161" s="516"/>
      <c r="L161" s="533">
        <v>1</v>
      </c>
      <c r="M161" s="516">
        <v>1</v>
      </c>
      <c r="N161" s="516">
        <v>1</v>
      </c>
      <c r="O161" s="516">
        <v>1</v>
      </c>
      <c r="P161" s="516">
        <v>1</v>
      </c>
      <c r="Q161" s="516">
        <v>1</v>
      </c>
      <c r="R161" s="516">
        <v>1</v>
      </c>
      <c r="S161" s="516">
        <v>1</v>
      </c>
      <c r="T161" s="516">
        <v>1</v>
      </c>
    </row>
    <row r="162" spans="1:20" ht="14.45" hidden="1">
      <c r="A162" s="516">
        <f t="shared" si="5"/>
        <v>159</v>
      </c>
      <c r="B162" s="516" t="s">
        <v>326</v>
      </c>
      <c r="C162" s="358" t="s">
        <v>290</v>
      </c>
      <c r="D162" s="358" t="s">
        <v>914</v>
      </c>
      <c r="E162" s="358" t="s">
        <v>814</v>
      </c>
      <c r="F162" s="538" t="s">
        <v>983</v>
      </c>
      <c r="G162" s="516" t="s">
        <v>820</v>
      </c>
      <c r="H162" s="516">
        <v>1</v>
      </c>
      <c r="I162" s="516">
        <v>1</v>
      </c>
      <c r="J162" s="516">
        <v>1</v>
      </c>
      <c r="K162" s="516">
        <v>1</v>
      </c>
      <c r="L162" s="516">
        <v>1</v>
      </c>
      <c r="M162" s="516">
        <v>1</v>
      </c>
      <c r="N162" s="516">
        <v>1</v>
      </c>
      <c r="O162" s="516">
        <v>1</v>
      </c>
      <c r="P162" s="516">
        <v>1</v>
      </c>
      <c r="Q162" s="516">
        <v>1</v>
      </c>
      <c r="R162" s="516">
        <v>1</v>
      </c>
      <c r="S162" s="516">
        <v>1</v>
      </c>
      <c r="T162" s="516">
        <v>1</v>
      </c>
    </row>
    <row r="163" spans="1:20" ht="14.45" hidden="1">
      <c r="A163" s="516">
        <f t="shared" si="5"/>
        <v>160</v>
      </c>
      <c r="B163" s="516" t="s">
        <v>328</v>
      </c>
      <c r="C163" s="358" t="s">
        <v>292</v>
      </c>
      <c r="D163" s="358" t="s">
        <v>178</v>
      </c>
      <c r="E163" s="358" t="s">
        <v>814</v>
      </c>
      <c r="F163" s="538"/>
      <c r="G163" s="516" t="s">
        <v>822</v>
      </c>
      <c r="H163" s="516"/>
      <c r="I163" s="516"/>
      <c r="J163" s="516"/>
      <c r="K163" s="516"/>
      <c r="L163" s="516"/>
      <c r="M163" s="516"/>
      <c r="N163" s="533">
        <v>1</v>
      </c>
      <c r="O163" s="516">
        <v>1</v>
      </c>
      <c r="P163" s="516">
        <v>1</v>
      </c>
      <c r="Q163" s="516">
        <v>1</v>
      </c>
      <c r="R163" s="516">
        <v>1</v>
      </c>
      <c r="S163" s="516">
        <v>1</v>
      </c>
      <c r="T163" s="516">
        <v>1</v>
      </c>
    </row>
    <row r="164" spans="1:20" ht="14.45" hidden="1">
      <c r="A164" s="516">
        <f t="shared" si="5"/>
        <v>161</v>
      </c>
      <c r="B164" s="516" t="s">
        <v>328</v>
      </c>
      <c r="C164" s="358" t="s">
        <v>293</v>
      </c>
      <c r="D164" s="358" t="s">
        <v>294</v>
      </c>
      <c r="E164" s="358" t="s">
        <v>814</v>
      </c>
      <c r="F164" s="538" t="s">
        <v>984</v>
      </c>
      <c r="G164" s="516" t="s">
        <v>820</v>
      </c>
      <c r="H164" s="516">
        <v>1</v>
      </c>
      <c r="I164" s="516">
        <v>1</v>
      </c>
      <c r="J164" s="516">
        <v>1</v>
      </c>
      <c r="K164" s="516">
        <v>1</v>
      </c>
      <c r="L164" s="516">
        <v>1</v>
      </c>
      <c r="M164" s="516">
        <v>1</v>
      </c>
      <c r="N164" s="516">
        <v>1</v>
      </c>
      <c r="O164" s="516">
        <v>1</v>
      </c>
      <c r="P164" s="516">
        <v>1</v>
      </c>
      <c r="Q164" s="516">
        <v>1</v>
      </c>
      <c r="R164" s="516">
        <v>1</v>
      </c>
      <c r="S164" s="516">
        <v>1</v>
      </c>
      <c r="T164" s="516">
        <v>1</v>
      </c>
    </row>
    <row r="165" spans="1:20" ht="14.45" hidden="1">
      <c r="A165" s="516">
        <f t="shared" si="5"/>
        <v>162</v>
      </c>
      <c r="B165" s="516" t="s">
        <v>327</v>
      </c>
      <c r="C165" s="358" t="s">
        <v>296</v>
      </c>
      <c r="D165" s="358" t="s">
        <v>297</v>
      </c>
      <c r="E165" s="358" t="s">
        <v>814</v>
      </c>
      <c r="F165" s="538"/>
      <c r="G165" s="516" t="s">
        <v>822</v>
      </c>
      <c r="H165" s="516"/>
      <c r="I165" s="516"/>
      <c r="J165" s="516"/>
      <c r="K165" s="516"/>
      <c r="L165" s="516"/>
      <c r="M165" s="516"/>
      <c r="N165" s="516"/>
      <c r="O165" s="533">
        <v>1</v>
      </c>
      <c r="P165" s="516">
        <v>1</v>
      </c>
      <c r="Q165" s="516">
        <v>1</v>
      </c>
      <c r="R165" s="516">
        <v>1</v>
      </c>
      <c r="S165" s="516">
        <v>1</v>
      </c>
      <c r="T165" s="516">
        <v>1</v>
      </c>
    </row>
    <row r="166" spans="1:20" ht="14.45" hidden="1">
      <c r="A166" s="516">
        <f t="shared" si="5"/>
        <v>163</v>
      </c>
      <c r="B166" s="516" t="s">
        <v>329</v>
      </c>
      <c r="C166" s="358" t="s">
        <v>300</v>
      </c>
      <c r="D166" s="358" t="s">
        <v>176</v>
      </c>
      <c r="E166" s="358" t="s">
        <v>814</v>
      </c>
      <c r="F166" s="538"/>
      <c r="G166" s="516" t="s">
        <v>822</v>
      </c>
      <c r="H166" s="516"/>
      <c r="I166" s="516"/>
      <c r="J166" s="516"/>
      <c r="K166" s="533">
        <v>1</v>
      </c>
      <c r="L166" s="516">
        <v>1</v>
      </c>
      <c r="M166" s="516">
        <v>1</v>
      </c>
      <c r="N166" s="516">
        <v>1</v>
      </c>
      <c r="O166" s="516">
        <v>1</v>
      </c>
      <c r="P166" s="516">
        <v>1</v>
      </c>
      <c r="Q166" s="516">
        <v>1</v>
      </c>
      <c r="R166" s="516">
        <v>1</v>
      </c>
      <c r="S166" s="516">
        <v>1</v>
      </c>
      <c r="T166" s="516">
        <v>1</v>
      </c>
    </row>
    <row r="167" spans="1:20" ht="14.45" hidden="1">
      <c r="A167" s="516">
        <f t="shared" si="5"/>
        <v>164</v>
      </c>
      <c r="B167" s="516" t="s">
        <v>328</v>
      </c>
      <c r="C167" s="358" t="s">
        <v>295</v>
      </c>
      <c r="D167" s="358" t="s">
        <v>936</v>
      </c>
      <c r="E167" s="358" t="s">
        <v>814</v>
      </c>
      <c r="F167" s="538" t="s">
        <v>985</v>
      </c>
      <c r="G167" s="516" t="s">
        <v>929</v>
      </c>
      <c r="H167" s="516">
        <v>1</v>
      </c>
      <c r="I167" s="516">
        <v>1</v>
      </c>
      <c r="J167" s="516">
        <v>1</v>
      </c>
      <c r="K167" s="516">
        <v>1</v>
      </c>
      <c r="L167" s="516">
        <v>1</v>
      </c>
      <c r="M167" s="516">
        <v>1</v>
      </c>
      <c r="N167" s="516">
        <v>1</v>
      </c>
      <c r="O167" s="516">
        <v>1</v>
      </c>
      <c r="P167" s="516">
        <v>1</v>
      </c>
      <c r="Q167" s="516">
        <v>1</v>
      </c>
      <c r="R167" s="516">
        <v>1</v>
      </c>
      <c r="S167" s="516">
        <v>1</v>
      </c>
      <c r="T167" s="516">
        <v>1</v>
      </c>
    </row>
    <row r="169" spans="1:20" ht="15" customHeight="1">
      <c r="E169" s="358" t="s">
        <v>812</v>
      </c>
      <c r="H169" s="4">
        <f>SUMIFS($H$4:$H$167,$E$4:$E$167,$E169)</f>
        <v>3</v>
      </c>
      <c r="K169" s="4">
        <f>SUMIFS($K$4:$K$167,$E$4:$E$167,$E169)</f>
        <v>3</v>
      </c>
      <c r="N169" s="4">
        <f>SUMIFS($N$4:$N$167,$E$4:$E$167,$E169)</f>
        <v>3</v>
      </c>
      <c r="Q169" s="4">
        <f>SUMIFS($Q$4:$Q$167,$E$4:$E$167,$E169)</f>
        <v>3</v>
      </c>
      <c r="T169" s="4">
        <f>SUMIFS($T$4:$T$167,$E$4:$E$167,$E169)</f>
        <v>3</v>
      </c>
    </row>
    <row r="170" spans="1:20" ht="15" customHeight="1">
      <c r="E170" s="358" t="s">
        <v>811</v>
      </c>
      <c r="H170" s="4">
        <f>SUMIFS($H$4:$H$167,$E$4:$E$167,$E170)</f>
        <v>1</v>
      </c>
      <c r="K170" s="4">
        <f>SUMIFS($K$4:$K$167,$E$4:$E$167,$E170)</f>
        <v>2</v>
      </c>
      <c r="N170" s="4">
        <f>SUMIFS($N$4:$N$167,$E$4:$E$167,$E170)</f>
        <v>4</v>
      </c>
      <c r="Q170" s="4">
        <f>SUMIFS($Q$4:$Q$167,$E$4:$E$167,$E170)</f>
        <v>4</v>
      </c>
      <c r="T170" s="4">
        <f>SUMIFS($T$4:$T$167,$E$4:$E$167,$E170)</f>
        <v>4</v>
      </c>
    </row>
    <row r="171" spans="1:20" ht="15" customHeight="1">
      <c r="E171" s="358" t="s">
        <v>809</v>
      </c>
      <c r="H171" s="4">
        <f>SUMIFS($H$4:$H$167,$E$4:$E$167,$E171)</f>
        <v>35</v>
      </c>
      <c r="K171" s="4">
        <f>SUMIFS($K$4:$K$167,$E$4:$E$167,$E171)</f>
        <v>52</v>
      </c>
      <c r="N171" s="4">
        <f>SUMIFS($N$4:$N$167,$E$4:$E$167,$E171)</f>
        <v>58</v>
      </c>
      <c r="Q171" s="4">
        <f>SUMIFS($Q$4:$Q$167,$E$4:$E$167,$E171)</f>
        <v>59</v>
      </c>
      <c r="T171" s="4">
        <f>SUMIFS($T$4:$T$167,$E$4:$E$167,$E171)</f>
        <v>59</v>
      </c>
    </row>
    <row r="172" spans="1:20" ht="15" customHeight="1">
      <c r="E172" s="358" t="s">
        <v>810</v>
      </c>
      <c r="H172" s="4">
        <f>SUMIFS($H$4:$H$167,$E$4:$E$167,$E172)</f>
        <v>21</v>
      </c>
      <c r="K172" s="4">
        <f>SUMIFS($K$4:$K$167,$E$4:$E$167,$E172)</f>
        <v>27</v>
      </c>
      <c r="N172" s="4">
        <f>SUMIFS($N$4:$N$167,$E$4:$E$167,$E172)</f>
        <v>30</v>
      </c>
      <c r="Q172" s="4">
        <f>SUMIFS($Q$4:$Q$167,$E$4:$E$167,$E172)</f>
        <v>30</v>
      </c>
      <c r="T172" s="4">
        <f>SUMIFS($T$4:$T$167,$E$4:$E$167,$E172)</f>
        <v>30</v>
      </c>
    </row>
    <row r="173" spans="1:20" ht="15" customHeight="1">
      <c r="E173" s="358" t="s">
        <v>813</v>
      </c>
      <c r="H173" s="4">
        <f>SUMIFS($H$4:$H$167,$E$4:$E$167,$E173)</f>
        <v>16</v>
      </c>
      <c r="K173" s="4">
        <f>SUMIFS($K$4:$K$167,$E$4:$E$167,$E173)</f>
        <v>30</v>
      </c>
      <c r="N173" s="4">
        <f>SUMIFS($N$4:$N$167,$E$4:$E$167,$E173)</f>
        <v>39</v>
      </c>
      <c r="Q173" s="4">
        <f>SUMIFS($Q$4:$Q$167,$E$4:$E$167,$E173)</f>
        <v>48</v>
      </c>
      <c r="T173" s="4">
        <f>SUMIFS($T$4:$T$167,$E$4:$E$167,$E173)</f>
        <v>49</v>
      </c>
    </row>
    <row r="174" spans="1:20" ht="15" customHeight="1">
      <c r="E174" s="358" t="s">
        <v>814</v>
      </c>
      <c r="H174" s="4">
        <f>SUMIFS($H$4:$H$167,$E$4:$E$167,$E174)</f>
        <v>8</v>
      </c>
      <c r="K174" s="4">
        <f>SUMIFS($K$4:$K$167,$E$4:$E$167,$E174)</f>
        <v>12</v>
      </c>
      <c r="N174" s="4">
        <f>SUMIFS($N$4:$N$167,$E$4:$E$167,$E174)</f>
        <v>17</v>
      </c>
      <c r="Q174" s="4">
        <f>SUMIFS($Q$4:$Q$167,$E$4:$E$167,$E174)</f>
        <v>19</v>
      </c>
      <c r="T174" s="4">
        <f>SUMIFS($T$4:$T$167,$E$4:$E$167,$E174)</f>
        <v>19</v>
      </c>
    </row>
    <row r="175" spans="1:20" ht="15" customHeight="1">
      <c r="H175" s="125">
        <f>SUM(H169:H174)</f>
        <v>84</v>
      </c>
      <c r="K175" s="125">
        <f>SUM(K169:K174)</f>
        <v>126</v>
      </c>
      <c r="N175" s="125">
        <f>SUM(N169:N174)</f>
        <v>151</v>
      </c>
      <c r="Q175" s="125">
        <f>SUM(Q169:Q174)</f>
        <v>163</v>
      </c>
      <c r="T175" s="125">
        <f>SUM(T169:T174)</f>
        <v>164</v>
      </c>
    </row>
  </sheetData>
  <autoFilter ref="A3:T167" xr:uid="{926B287C-A5EF-43B2-98F0-331665945620}">
    <filterColumn colId="4">
      <filters>
        <filter val="Territory Manager"/>
      </filters>
    </filterColumn>
    <filterColumn colId="7">
      <filters blank="1"/>
    </filterColumn>
  </autoFilter>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D209A-E5D6-4675-B471-0FF7D4E9D9B4}">
  <dimension ref="A2:R24"/>
  <sheetViews>
    <sheetView topLeftCell="A3" workbookViewId="0">
      <selection activeCell="O17" sqref="O17"/>
    </sheetView>
  </sheetViews>
  <sheetFormatPr defaultColWidth="9.140625" defaultRowHeight="14.45"/>
  <cols>
    <col min="1" max="1" width="7" style="1" bestFit="1" customWidth="1"/>
    <col min="2" max="2" width="22.28515625" style="1" bestFit="1" customWidth="1"/>
    <col min="3" max="3" width="7.42578125" style="1" bestFit="1" customWidth="1"/>
    <col min="4" max="4" width="12.42578125" style="1" bestFit="1" customWidth="1"/>
    <col min="5" max="5" width="12.42578125" style="1" customWidth="1"/>
    <col min="6" max="6" width="14.85546875" style="4" bestFit="1" customWidth="1"/>
    <col min="7" max="18" width="8.85546875" style="4" customWidth="1"/>
    <col min="19" max="16384" width="9.140625" style="1"/>
  </cols>
  <sheetData>
    <row r="2" spans="1:18"/>
    <row r="3" spans="1:18" ht="24" customHeight="1">
      <c r="A3" s="126" t="s">
        <v>0</v>
      </c>
      <c r="B3" s="126" t="s">
        <v>806</v>
      </c>
      <c r="C3" s="126" t="s">
        <v>807</v>
      </c>
      <c r="D3" s="126" t="s">
        <v>332</v>
      </c>
      <c r="E3" s="126" t="s">
        <v>986</v>
      </c>
      <c r="F3" s="125" t="s">
        <v>808</v>
      </c>
      <c r="G3" s="127">
        <v>46113</v>
      </c>
      <c r="H3" s="127">
        <v>46143</v>
      </c>
      <c r="I3" s="127">
        <v>46174</v>
      </c>
      <c r="J3" s="127">
        <v>46204</v>
      </c>
      <c r="K3" s="127">
        <v>46235</v>
      </c>
      <c r="L3" s="127">
        <v>46266</v>
      </c>
      <c r="M3" s="127">
        <v>46296</v>
      </c>
      <c r="N3" s="127">
        <v>46327</v>
      </c>
      <c r="O3" s="127">
        <v>46357</v>
      </c>
      <c r="P3" s="127">
        <v>46388</v>
      </c>
      <c r="Q3" s="127">
        <v>46419</v>
      </c>
      <c r="R3" s="127">
        <v>46447</v>
      </c>
    </row>
    <row r="4" spans="1:18">
      <c r="A4" s="4">
        <v>1</v>
      </c>
      <c r="B4" s="1" t="s">
        <v>987</v>
      </c>
      <c r="C4" s="1" t="s">
        <v>326</v>
      </c>
      <c r="D4" s="1" t="s">
        <v>988</v>
      </c>
    </row>
    <row r="5" spans="1:18">
      <c r="A5" s="4">
        <v>2</v>
      </c>
      <c r="B5" s="1" t="s">
        <v>987</v>
      </c>
      <c r="C5" s="1" t="s">
        <v>326</v>
      </c>
      <c r="D5" s="1" t="s">
        <v>989</v>
      </c>
      <c r="F5" s="4">
        <v>1</v>
      </c>
    </row>
    <row r="6" spans="1:18">
      <c r="A6" s="4">
        <v>3</v>
      </c>
      <c r="B6" s="1" t="s">
        <v>987</v>
      </c>
      <c r="C6" s="1" t="s">
        <v>326</v>
      </c>
      <c r="D6" s="1" t="s">
        <v>990</v>
      </c>
    </row>
    <row r="7" spans="1:18">
      <c r="A7" s="4">
        <v>4</v>
      </c>
      <c r="B7" s="1" t="s">
        <v>987</v>
      </c>
      <c r="C7" s="1" t="s">
        <v>326</v>
      </c>
      <c r="D7" s="1" t="s">
        <v>991</v>
      </c>
      <c r="F7" s="4">
        <v>1</v>
      </c>
    </row>
    <row r="8" spans="1:18">
      <c r="A8" s="4">
        <v>5</v>
      </c>
      <c r="B8" s="1" t="s">
        <v>987</v>
      </c>
      <c r="C8" s="1" t="s">
        <v>326</v>
      </c>
      <c r="D8" s="1" t="s">
        <v>992</v>
      </c>
      <c r="F8" s="4">
        <v>1</v>
      </c>
    </row>
    <row r="9" spans="1:18">
      <c r="A9" s="4">
        <v>6</v>
      </c>
      <c r="B9" s="1" t="s">
        <v>987</v>
      </c>
      <c r="C9" s="1" t="s">
        <v>326</v>
      </c>
      <c r="D9" s="1" t="s">
        <v>289</v>
      </c>
    </row>
    <row r="10" spans="1:18">
      <c r="A10" s="4">
        <v>7</v>
      </c>
      <c r="B10" s="1" t="s">
        <v>987</v>
      </c>
      <c r="C10" s="1" t="s">
        <v>328</v>
      </c>
      <c r="D10" s="1" t="s">
        <v>993</v>
      </c>
      <c r="F10" s="4">
        <v>1</v>
      </c>
    </row>
    <row r="11" spans="1:18">
      <c r="A11" s="4">
        <v>8</v>
      </c>
      <c r="B11" s="1" t="s">
        <v>987</v>
      </c>
      <c r="C11" s="1" t="s">
        <v>327</v>
      </c>
      <c r="D11" s="1" t="s">
        <v>994</v>
      </c>
      <c r="F11" s="4">
        <v>1</v>
      </c>
    </row>
    <row r="12" spans="1:18">
      <c r="A12" s="4">
        <v>9</v>
      </c>
      <c r="B12" s="1" t="s">
        <v>987</v>
      </c>
      <c r="C12" s="1" t="s">
        <v>327</v>
      </c>
      <c r="D12" s="1" t="s">
        <v>995</v>
      </c>
      <c r="M12" s="2"/>
    </row>
    <row r="13" spans="1:18">
      <c r="A13" s="4">
        <v>10</v>
      </c>
      <c r="B13" s="1" t="s">
        <v>987</v>
      </c>
      <c r="C13" s="1" t="s">
        <v>329</v>
      </c>
      <c r="D13" s="1" t="s">
        <v>300</v>
      </c>
      <c r="F13" s="4">
        <v>1</v>
      </c>
    </row>
    <row r="14" spans="1:18">
      <c r="A14" s="4">
        <v>11</v>
      </c>
      <c r="B14" s="1" t="s">
        <v>987</v>
      </c>
      <c r="C14" s="1" t="s">
        <v>329</v>
      </c>
      <c r="D14" s="1" t="s">
        <v>301</v>
      </c>
      <c r="F14" s="4">
        <v>1</v>
      </c>
    </row>
    <row r="15" spans="1:18">
      <c r="A15" s="4">
        <v>12</v>
      </c>
      <c r="B15" s="1" t="s">
        <v>987</v>
      </c>
      <c r="C15" s="1" t="s">
        <v>330</v>
      </c>
      <c r="D15" s="1" t="s">
        <v>996</v>
      </c>
      <c r="F15" s="4">
        <v>1</v>
      </c>
    </row>
    <row r="16" spans="1:18">
      <c r="A16" s="4">
        <v>13</v>
      </c>
      <c r="B16" s="1" t="s">
        <v>997</v>
      </c>
      <c r="C16" s="1" t="s">
        <v>326</v>
      </c>
    </row>
    <row r="17" spans="1:6">
      <c r="A17" s="4">
        <v>14</v>
      </c>
      <c r="B17" s="1" t="s">
        <v>997</v>
      </c>
      <c r="C17" s="1" t="s">
        <v>326</v>
      </c>
    </row>
    <row r="18" spans="1:6">
      <c r="A18" s="4">
        <v>15</v>
      </c>
      <c r="B18" s="1" t="s">
        <v>997</v>
      </c>
      <c r="C18" s="1" t="s">
        <v>327</v>
      </c>
    </row>
    <row r="19" spans="1:6">
      <c r="A19" s="4">
        <v>16</v>
      </c>
      <c r="B19" s="1" t="s">
        <v>997</v>
      </c>
      <c r="C19" s="1" t="s">
        <v>328</v>
      </c>
    </row>
    <row r="20" spans="1:6">
      <c r="A20" s="4">
        <v>17</v>
      </c>
      <c r="B20" s="1" t="s">
        <v>998</v>
      </c>
      <c r="C20" s="1" t="s">
        <v>328</v>
      </c>
      <c r="F20" s="4">
        <v>1</v>
      </c>
    </row>
    <row r="21" spans="1:6">
      <c r="A21" s="4">
        <v>18</v>
      </c>
      <c r="B21" s="1" t="s">
        <v>999</v>
      </c>
      <c r="C21" s="1" t="s">
        <v>326</v>
      </c>
      <c r="F21" s="4">
        <v>1</v>
      </c>
    </row>
    <row r="22" spans="1:6">
      <c r="A22" s="4">
        <v>19</v>
      </c>
      <c r="B22" s="1" t="s">
        <v>1000</v>
      </c>
      <c r="C22" s="1" t="s">
        <v>329</v>
      </c>
      <c r="F22" s="4">
        <v>1</v>
      </c>
    </row>
    <row r="23" spans="1:6">
      <c r="A23" s="4">
        <v>20</v>
      </c>
      <c r="B23" s="1" t="s">
        <v>1001</v>
      </c>
      <c r="C23" s="1" t="s">
        <v>326</v>
      </c>
      <c r="F23" s="4">
        <v>1</v>
      </c>
    </row>
    <row r="24" spans="1:6">
      <c r="A24" s="4">
        <v>21</v>
      </c>
    </row>
  </sheetData>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8B1F-BF45-4D7F-9F73-B69F8E7E2C52}">
  <dimension ref="A2:Q25"/>
  <sheetViews>
    <sheetView topLeftCell="B1" workbookViewId="0">
      <selection activeCell="B1" sqref="B1"/>
    </sheetView>
  </sheetViews>
  <sheetFormatPr defaultColWidth="8.7109375" defaultRowHeight="14.45"/>
  <cols>
    <col min="1" max="1" width="8.7109375" style="4"/>
    <col min="2" max="2" width="40.28515625" style="1" customWidth="1"/>
    <col min="3" max="3" width="15" style="1" bestFit="1" customWidth="1"/>
    <col min="4" max="4" width="13.140625" style="1" bestFit="1" customWidth="1"/>
    <col min="5" max="16" width="8.85546875" style="4" customWidth="1"/>
    <col min="17" max="17" width="21.140625" style="1" customWidth="1"/>
    <col min="18" max="16384" width="8.7109375" style="1"/>
  </cols>
  <sheetData>
    <row r="2" spans="1:17">
      <c r="G2" s="4">
        <f>G3-D3</f>
        <v>7</v>
      </c>
      <c r="J2" s="4">
        <f>J3-G2</f>
        <v>11</v>
      </c>
      <c r="M2" s="4">
        <f>M3-J3</f>
        <v>2</v>
      </c>
      <c r="P2" s="4">
        <f>P3-M3</f>
        <v>0</v>
      </c>
    </row>
    <row r="3" spans="1:17">
      <c r="E3" s="4">
        <f>SUBTOTAL(9,E5:E25)</f>
        <v>7</v>
      </c>
      <c r="F3" s="4">
        <f>SUBTOTAL(9,F5:F25)</f>
        <v>7</v>
      </c>
      <c r="G3" s="4">
        <f>SUBTOTAL(9,G5:G25)</f>
        <v>7</v>
      </c>
      <c r="H3" s="4">
        <f>SUBTOTAL(9,H5:H25)</f>
        <v>7</v>
      </c>
      <c r="I3" s="4">
        <f>SUBTOTAL(9,I5:I25)</f>
        <v>7</v>
      </c>
      <c r="J3" s="4">
        <f>SUBTOTAL(9,J5:J25)</f>
        <v>18</v>
      </c>
      <c r="K3" s="4">
        <f>SUBTOTAL(9,K5:K25)</f>
        <v>20</v>
      </c>
      <c r="L3" s="4">
        <f>SUBTOTAL(9,L5:L25)</f>
        <v>20</v>
      </c>
      <c r="M3" s="4">
        <f>SUBTOTAL(9,M5:M25)</f>
        <v>20</v>
      </c>
      <c r="N3" s="4">
        <f>SUBTOTAL(9,N5:N25)</f>
        <v>20</v>
      </c>
      <c r="O3" s="4">
        <f>SUBTOTAL(9,O5:O25)</f>
        <v>20</v>
      </c>
      <c r="P3" s="4">
        <f>SUBTOTAL(9,P5:P25)</f>
        <v>20</v>
      </c>
    </row>
    <row r="4" spans="1:17" ht="25.5" customHeight="1">
      <c r="A4" s="531" t="s">
        <v>0</v>
      </c>
      <c r="B4" s="524" t="s">
        <v>1002</v>
      </c>
      <c r="C4" s="524" t="s">
        <v>806</v>
      </c>
      <c r="D4" s="529" t="s">
        <v>1003</v>
      </c>
      <c r="E4" s="532">
        <v>46113</v>
      </c>
      <c r="F4" s="532">
        <v>46143</v>
      </c>
      <c r="G4" s="532">
        <v>46174</v>
      </c>
      <c r="H4" s="532">
        <v>46204</v>
      </c>
      <c r="I4" s="532">
        <v>46235</v>
      </c>
      <c r="J4" s="532">
        <v>46266</v>
      </c>
      <c r="K4" s="532">
        <v>46296</v>
      </c>
      <c r="L4" s="532">
        <v>46327</v>
      </c>
      <c r="M4" s="532">
        <v>46357</v>
      </c>
      <c r="N4" s="532">
        <v>46388</v>
      </c>
      <c r="O4" s="532">
        <v>46419</v>
      </c>
      <c r="P4" s="534">
        <v>46447</v>
      </c>
      <c r="Q4" s="524" t="s">
        <v>256</v>
      </c>
    </row>
    <row r="5" spans="1:17" ht="19.5" customHeight="1">
      <c r="A5" s="516">
        <v>1</v>
      </c>
      <c r="B5" s="358" t="s">
        <v>163</v>
      </c>
      <c r="C5" s="358" t="s">
        <v>1004</v>
      </c>
      <c r="D5" s="358"/>
      <c r="E5" s="516"/>
      <c r="F5" s="516"/>
      <c r="G5" s="516"/>
      <c r="H5" s="516"/>
      <c r="I5" s="516"/>
      <c r="J5" s="533">
        <v>1</v>
      </c>
      <c r="K5" s="516">
        <v>1</v>
      </c>
      <c r="L5" s="516">
        <v>1</v>
      </c>
      <c r="M5" s="516">
        <v>1</v>
      </c>
      <c r="N5" s="516">
        <v>1</v>
      </c>
      <c r="O5" s="516">
        <v>1</v>
      </c>
      <c r="P5" s="530">
        <v>1</v>
      </c>
      <c r="Q5" s="358" t="s">
        <v>1005</v>
      </c>
    </row>
    <row r="6" spans="1:17" ht="19.5" customHeight="1">
      <c r="A6" s="516">
        <f>A5+1</f>
        <v>2</v>
      </c>
      <c r="B6" s="358" t="s">
        <v>163</v>
      </c>
      <c r="C6" s="358" t="s">
        <v>1006</v>
      </c>
      <c r="D6" s="358"/>
      <c r="E6" s="516"/>
      <c r="F6" s="516"/>
      <c r="G6" s="516"/>
      <c r="H6" s="516"/>
      <c r="I6" s="516"/>
      <c r="J6" s="516">
        <v>1</v>
      </c>
      <c r="K6" s="516">
        <v>1</v>
      </c>
      <c r="L6" s="516">
        <v>1</v>
      </c>
      <c r="M6" s="516">
        <v>1</v>
      </c>
      <c r="N6" s="516">
        <v>1</v>
      </c>
      <c r="O6" s="516">
        <v>1</v>
      </c>
      <c r="P6" s="530">
        <v>1</v>
      </c>
      <c r="Q6" s="358" t="s">
        <v>1005</v>
      </c>
    </row>
    <row r="7" spans="1:17" ht="19.5" customHeight="1">
      <c r="A7" s="516">
        <f>A6+1</f>
        <v>3</v>
      </c>
      <c r="B7" s="358" t="s">
        <v>163</v>
      </c>
      <c r="C7" s="358" t="s">
        <v>1007</v>
      </c>
      <c r="D7" s="358"/>
      <c r="E7" s="516"/>
      <c r="F7" s="516"/>
      <c r="G7" s="516"/>
      <c r="H7" s="516"/>
      <c r="I7" s="516"/>
      <c r="J7" s="533">
        <v>1</v>
      </c>
      <c r="K7" s="516">
        <v>1</v>
      </c>
      <c r="L7" s="516">
        <v>1</v>
      </c>
      <c r="M7" s="516">
        <v>1</v>
      </c>
      <c r="N7" s="516">
        <v>1</v>
      </c>
      <c r="O7" s="516">
        <v>1</v>
      </c>
      <c r="P7" s="530">
        <v>1</v>
      </c>
      <c r="Q7" s="358" t="s">
        <v>1008</v>
      </c>
    </row>
    <row r="8" spans="1:17" ht="19.5" customHeight="1">
      <c r="A8" s="516">
        <f>A7+1</f>
        <v>4</v>
      </c>
      <c r="B8" s="358" t="s">
        <v>165</v>
      </c>
      <c r="C8" s="358" t="s">
        <v>1004</v>
      </c>
      <c r="D8" s="358"/>
      <c r="E8" s="516"/>
      <c r="F8" s="516"/>
      <c r="G8" s="516"/>
      <c r="H8" s="516"/>
      <c r="I8" s="516"/>
      <c r="J8" s="533">
        <v>1</v>
      </c>
      <c r="K8" s="516">
        <v>1</v>
      </c>
      <c r="L8" s="516">
        <v>1</v>
      </c>
      <c r="M8" s="516">
        <v>1</v>
      </c>
      <c r="N8" s="516">
        <v>1</v>
      </c>
      <c r="O8" s="516">
        <v>1</v>
      </c>
      <c r="P8" s="530">
        <v>1</v>
      </c>
      <c r="Q8" s="358" t="s">
        <v>1005</v>
      </c>
    </row>
    <row r="9" spans="1:17" ht="19.5" customHeight="1">
      <c r="A9" s="516">
        <f>A8+1</f>
        <v>5</v>
      </c>
      <c r="B9" s="358" t="s">
        <v>165</v>
      </c>
      <c r="C9" s="358" t="s">
        <v>1006</v>
      </c>
      <c r="D9" s="358"/>
      <c r="E9" s="516"/>
      <c r="F9" s="516"/>
      <c r="G9" s="516"/>
      <c r="H9" s="516"/>
      <c r="I9" s="516"/>
      <c r="J9" s="533">
        <v>1</v>
      </c>
      <c r="K9" s="516">
        <v>1</v>
      </c>
      <c r="L9" s="516">
        <v>1</v>
      </c>
      <c r="M9" s="516">
        <v>1</v>
      </c>
      <c r="N9" s="516">
        <v>1</v>
      </c>
      <c r="O9" s="516">
        <v>1</v>
      </c>
      <c r="P9" s="530">
        <v>1</v>
      </c>
      <c r="Q9" s="358" t="s">
        <v>1005</v>
      </c>
    </row>
    <row r="10" spans="1:17" ht="19.5" customHeight="1">
      <c r="A10" s="516">
        <f>A9+1</f>
        <v>6</v>
      </c>
      <c r="B10" s="358" t="s">
        <v>165</v>
      </c>
      <c r="C10" s="358" t="s">
        <v>1007</v>
      </c>
      <c r="D10" s="358"/>
      <c r="E10" s="516"/>
      <c r="F10" s="516"/>
      <c r="G10" s="516"/>
      <c r="H10" s="516"/>
      <c r="I10" s="516"/>
      <c r="J10" s="516"/>
      <c r="K10" s="516"/>
      <c r="L10" s="516"/>
      <c r="M10" s="516"/>
      <c r="N10" s="516"/>
      <c r="O10" s="516"/>
      <c r="P10" s="530"/>
      <c r="Q10" s="358" t="s">
        <v>1008</v>
      </c>
    </row>
    <row r="11" spans="1:17" ht="19.5" customHeight="1">
      <c r="A11" s="516">
        <f>A10+1</f>
        <v>7</v>
      </c>
      <c r="B11" s="358" t="s">
        <v>162</v>
      </c>
      <c r="C11" s="358" t="s">
        <v>1004</v>
      </c>
      <c r="D11" s="358"/>
      <c r="E11" s="533">
        <v>1</v>
      </c>
      <c r="F11" s="516">
        <v>1</v>
      </c>
      <c r="G11" s="516">
        <v>1</v>
      </c>
      <c r="H11" s="516">
        <v>1</v>
      </c>
      <c r="I11" s="516">
        <v>1</v>
      </c>
      <c r="J11" s="516">
        <v>1</v>
      </c>
      <c r="K11" s="516">
        <v>1</v>
      </c>
      <c r="L11" s="516">
        <v>1</v>
      </c>
      <c r="M11" s="516">
        <v>1</v>
      </c>
      <c r="N11" s="516">
        <v>1</v>
      </c>
      <c r="O11" s="516">
        <v>1</v>
      </c>
      <c r="P11" s="530">
        <v>1</v>
      </c>
      <c r="Q11" s="358" t="s">
        <v>1005</v>
      </c>
    </row>
    <row r="12" spans="1:17" ht="19.5" customHeight="1">
      <c r="A12" s="516">
        <f>A11+1</f>
        <v>8</v>
      </c>
      <c r="B12" s="358" t="s">
        <v>162</v>
      </c>
      <c r="C12" s="358" t="s">
        <v>1006</v>
      </c>
      <c r="D12" s="358"/>
      <c r="E12" s="533">
        <v>1</v>
      </c>
      <c r="F12" s="516">
        <v>1</v>
      </c>
      <c r="G12" s="516">
        <v>1</v>
      </c>
      <c r="H12" s="516">
        <v>1</v>
      </c>
      <c r="I12" s="516">
        <v>1</v>
      </c>
      <c r="J12" s="516">
        <v>1</v>
      </c>
      <c r="K12" s="516">
        <v>1</v>
      </c>
      <c r="L12" s="516">
        <v>1</v>
      </c>
      <c r="M12" s="516">
        <v>1</v>
      </c>
      <c r="N12" s="516">
        <v>1</v>
      </c>
      <c r="O12" s="516">
        <v>1</v>
      </c>
      <c r="P12" s="530">
        <v>1</v>
      </c>
      <c r="Q12" s="358" t="s">
        <v>1005</v>
      </c>
    </row>
    <row r="13" spans="1:17" ht="19.5" customHeight="1">
      <c r="A13" s="516">
        <f>A12+1</f>
        <v>9</v>
      </c>
      <c r="B13" s="358" t="s">
        <v>162</v>
      </c>
      <c r="C13" s="358" t="s">
        <v>1007</v>
      </c>
      <c r="D13" s="358"/>
      <c r="E13" s="516"/>
      <c r="F13" s="516"/>
      <c r="G13" s="516"/>
      <c r="H13" s="516"/>
      <c r="I13" s="516"/>
      <c r="J13" s="516"/>
      <c r="K13" s="533">
        <v>1</v>
      </c>
      <c r="L13" s="516">
        <v>1</v>
      </c>
      <c r="M13" s="516">
        <v>1</v>
      </c>
      <c r="N13" s="516">
        <v>1</v>
      </c>
      <c r="O13" s="516">
        <v>1</v>
      </c>
      <c r="P13" s="530">
        <v>1</v>
      </c>
      <c r="Q13" s="358" t="s">
        <v>1008</v>
      </c>
    </row>
    <row r="14" spans="1:17" ht="19.5" customHeight="1">
      <c r="A14" s="516">
        <f>A13+1</f>
        <v>10</v>
      </c>
      <c r="B14" s="358" t="s">
        <v>167</v>
      </c>
      <c r="C14" s="358" t="s">
        <v>1004</v>
      </c>
      <c r="D14" s="358"/>
      <c r="E14" s="533">
        <v>1</v>
      </c>
      <c r="F14" s="516">
        <v>1</v>
      </c>
      <c r="G14" s="516">
        <v>1</v>
      </c>
      <c r="H14" s="516">
        <v>1</v>
      </c>
      <c r="I14" s="516">
        <v>1</v>
      </c>
      <c r="J14" s="516">
        <v>1</v>
      </c>
      <c r="K14" s="516">
        <v>1</v>
      </c>
      <c r="L14" s="516">
        <v>1</v>
      </c>
      <c r="M14" s="516">
        <v>1</v>
      </c>
      <c r="N14" s="516">
        <v>1</v>
      </c>
      <c r="O14" s="516">
        <v>1</v>
      </c>
      <c r="P14" s="530">
        <v>1</v>
      </c>
      <c r="Q14" s="358" t="s">
        <v>1005</v>
      </c>
    </row>
    <row r="15" spans="1:17" ht="19.5" customHeight="1">
      <c r="A15" s="516">
        <f>A14+1</f>
        <v>11</v>
      </c>
      <c r="B15" s="358" t="s">
        <v>167</v>
      </c>
      <c r="C15" s="358" t="s">
        <v>1006</v>
      </c>
      <c r="D15" s="358"/>
      <c r="E15" s="533">
        <v>1</v>
      </c>
      <c r="F15" s="516">
        <v>1</v>
      </c>
      <c r="G15" s="516">
        <v>1</v>
      </c>
      <c r="H15" s="516">
        <v>1</v>
      </c>
      <c r="I15" s="516">
        <v>1</v>
      </c>
      <c r="J15" s="516">
        <v>1</v>
      </c>
      <c r="K15" s="516">
        <v>1</v>
      </c>
      <c r="L15" s="516">
        <v>1</v>
      </c>
      <c r="M15" s="516">
        <v>1</v>
      </c>
      <c r="N15" s="516">
        <v>1</v>
      </c>
      <c r="O15" s="516">
        <v>1</v>
      </c>
      <c r="P15" s="530">
        <v>1</v>
      </c>
      <c r="Q15" s="358" t="s">
        <v>1005</v>
      </c>
    </row>
    <row r="16" spans="1:17" ht="19.5" customHeight="1">
      <c r="A16" s="516">
        <f>A15+1</f>
        <v>12</v>
      </c>
      <c r="B16" s="358" t="s">
        <v>167</v>
      </c>
      <c r="C16" s="358" t="s">
        <v>1007</v>
      </c>
      <c r="D16" s="358"/>
      <c r="E16" s="516"/>
      <c r="F16" s="516"/>
      <c r="G16" s="516"/>
      <c r="H16" s="516"/>
      <c r="I16" s="516"/>
      <c r="J16" s="516"/>
      <c r="K16" s="533">
        <v>1</v>
      </c>
      <c r="L16" s="516">
        <v>1</v>
      </c>
      <c r="M16" s="516">
        <v>1</v>
      </c>
      <c r="N16" s="516">
        <v>1</v>
      </c>
      <c r="O16" s="516">
        <v>1</v>
      </c>
      <c r="P16" s="530">
        <v>1</v>
      </c>
      <c r="Q16" s="358" t="s">
        <v>1008</v>
      </c>
    </row>
    <row r="17" spans="1:17" ht="19.5" customHeight="1">
      <c r="A17" s="516">
        <f>A16+1</f>
        <v>13</v>
      </c>
      <c r="B17" s="358" t="s">
        <v>166</v>
      </c>
      <c r="C17" s="358" t="s">
        <v>1004</v>
      </c>
      <c r="D17" s="358"/>
      <c r="E17" s="533">
        <v>1</v>
      </c>
      <c r="F17" s="516">
        <v>1</v>
      </c>
      <c r="G17" s="516">
        <v>1</v>
      </c>
      <c r="H17" s="516">
        <v>1</v>
      </c>
      <c r="I17" s="516">
        <v>1</v>
      </c>
      <c r="J17" s="516">
        <v>1</v>
      </c>
      <c r="K17" s="516">
        <v>1</v>
      </c>
      <c r="L17" s="516">
        <v>1</v>
      </c>
      <c r="M17" s="516">
        <v>1</v>
      </c>
      <c r="N17" s="516">
        <v>1</v>
      </c>
      <c r="O17" s="516">
        <v>1</v>
      </c>
      <c r="P17" s="530">
        <v>1</v>
      </c>
      <c r="Q17" s="358" t="s">
        <v>1005</v>
      </c>
    </row>
    <row r="18" spans="1:17" ht="19.5" customHeight="1">
      <c r="A18" s="516">
        <f>A17+1</f>
        <v>14</v>
      </c>
      <c r="B18" s="358" t="s">
        <v>166</v>
      </c>
      <c r="C18" s="358" t="s">
        <v>1006</v>
      </c>
      <c r="D18" s="358"/>
      <c r="E18" s="533">
        <v>1</v>
      </c>
      <c r="F18" s="516">
        <v>1</v>
      </c>
      <c r="G18" s="516">
        <v>1</v>
      </c>
      <c r="H18" s="516">
        <v>1</v>
      </c>
      <c r="I18" s="516">
        <v>1</v>
      </c>
      <c r="J18" s="516">
        <v>1</v>
      </c>
      <c r="K18" s="516">
        <v>1</v>
      </c>
      <c r="L18" s="516">
        <v>1</v>
      </c>
      <c r="M18" s="516">
        <v>1</v>
      </c>
      <c r="N18" s="516">
        <v>1</v>
      </c>
      <c r="O18" s="516">
        <v>1</v>
      </c>
      <c r="P18" s="530">
        <v>1</v>
      </c>
      <c r="Q18" s="358" t="s">
        <v>1005</v>
      </c>
    </row>
    <row r="19" spans="1:17" ht="19.5" customHeight="1">
      <c r="A19" s="516">
        <f>A18+1</f>
        <v>15</v>
      </c>
      <c r="B19" s="358" t="s">
        <v>166</v>
      </c>
      <c r="C19" s="358" t="s">
        <v>1007</v>
      </c>
      <c r="D19" s="358"/>
      <c r="E19" s="533">
        <v>1</v>
      </c>
      <c r="F19" s="516">
        <v>1</v>
      </c>
      <c r="G19" s="516">
        <v>1</v>
      </c>
      <c r="H19" s="516">
        <v>1</v>
      </c>
      <c r="I19" s="516">
        <v>1</v>
      </c>
      <c r="J19" s="516">
        <v>1</v>
      </c>
      <c r="K19" s="516">
        <v>1</v>
      </c>
      <c r="L19" s="516">
        <v>1</v>
      </c>
      <c r="M19" s="516">
        <v>1</v>
      </c>
      <c r="N19" s="516">
        <v>1</v>
      </c>
      <c r="O19" s="516">
        <v>1</v>
      </c>
      <c r="P19" s="530">
        <v>1</v>
      </c>
      <c r="Q19" s="358" t="s">
        <v>1008</v>
      </c>
    </row>
    <row r="20" spans="1:17" ht="19.5" customHeight="1">
      <c r="A20" s="516">
        <f>A19+1</f>
        <v>16</v>
      </c>
      <c r="B20" s="358" t="s">
        <v>169</v>
      </c>
      <c r="C20" s="358" t="s">
        <v>1004</v>
      </c>
      <c r="D20" s="358"/>
      <c r="E20" s="516"/>
      <c r="F20" s="516"/>
      <c r="G20" s="516"/>
      <c r="H20" s="516"/>
      <c r="I20" s="516"/>
      <c r="J20" s="533">
        <v>1</v>
      </c>
      <c r="K20" s="516">
        <v>1</v>
      </c>
      <c r="L20" s="516">
        <v>1</v>
      </c>
      <c r="M20" s="516">
        <v>1</v>
      </c>
      <c r="N20" s="516">
        <v>1</v>
      </c>
      <c r="O20" s="516">
        <v>1</v>
      </c>
      <c r="P20" s="530">
        <v>1</v>
      </c>
      <c r="Q20" s="358" t="s">
        <v>1005</v>
      </c>
    </row>
    <row r="21" spans="1:17" ht="19.5" customHeight="1">
      <c r="A21" s="516">
        <f>A20+1</f>
        <v>17</v>
      </c>
      <c r="B21" s="358" t="s">
        <v>169</v>
      </c>
      <c r="C21" s="358" t="s">
        <v>1006</v>
      </c>
      <c r="D21" s="358"/>
      <c r="E21" s="516"/>
      <c r="F21" s="516"/>
      <c r="G21" s="516"/>
      <c r="H21" s="516"/>
      <c r="I21" s="516"/>
      <c r="J21" s="533">
        <v>1</v>
      </c>
      <c r="K21" s="516">
        <v>1</v>
      </c>
      <c r="L21" s="516">
        <v>1</v>
      </c>
      <c r="M21" s="516">
        <v>1</v>
      </c>
      <c r="N21" s="516">
        <v>1</v>
      </c>
      <c r="O21" s="516">
        <v>1</v>
      </c>
      <c r="P21" s="530">
        <v>1</v>
      </c>
      <c r="Q21" s="358" t="s">
        <v>1005</v>
      </c>
    </row>
    <row r="22" spans="1:17" ht="19.5" customHeight="1">
      <c r="A22" s="516">
        <f>A21+1</f>
        <v>18</v>
      </c>
      <c r="B22" s="358" t="s">
        <v>169</v>
      </c>
      <c r="C22" s="358" t="s">
        <v>1007</v>
      </c>
      <c r="D22" s="358"/>
      <c r="E22" s="516"/>
      <c r="F22" s="516"/>
      <c r="G22" s="516"/>
      <c r="H22" s="516"/>
      <c r="I22" s="516"/>
      <c r="J22" s="533">
        <v>1</v>
      </c>
      <c r="K22" s="516">
        <v>1</v>
      </c>
      <c r="L22" s="516">
        <v>1</v>
      </c>
      <c r="M22" s="516">
        <v>1</v>
      </c>
      <c r="N22" s="516">
        <v>1</v>
      </c>
      <c r="O22" s="516">
        <v>1</v>
      </c>
      <c r="P22" s="530">
        <v>1</v>
      </c>
      <c r="Q22" s="358" t="s">
        <v>1008</v>
      </c>
    </row>
    <row r="23" spans="1:17" ht="19.5" customHeight="1">
      <c r="A23" s="516">
        <f>A22+1</f>
        <v>19</v>
      </c>
      <c r="B23" s="358" t="s">
        <v>170</v>
      </c>
      <c r="C23" s="358" t="s">
        <v>1004</v>
      </c>
      <c r="D23" s="358"/>
      <c r="E23" s="516"/>
      <c r="F23" s="516"/>
      <c r="G23" s="516"/>
      <c r="H23" s="516"/>
      <c r="I23" s="516"/>
      <c r="J23" s="533">
        <v>1</v>
      </c>
      <c r="K23" s="516">
        <v>1</v>
      </c>
      <c r="L23" s="516">
        <v>1</v>
      </c>
      <c r="M23" s="516">
        <v>1</v>
      </c>
      <c r="N23" s="516">
        <v>1</v>
      </c>
      <c r="O23" s="516">
        <v>1</v>
      </c>
      <c r="P23" s="530">
        <v>1</v>
      </c>
      <c r="Q23" s="358" t="s">
        <v>1005</v>
      </c>
    </row>
    <row r="24" spans="1:17" ht="19.5" customHeight="1">
      <c r="A24" s="516">
        <f>A23+1</f>
        <v>20</v>
      </c>
      <c r="B24" s="358" t="s">
        <v>170</v>
      </c>
      <c r="C24" s="358" t="s">
        <v>1006</v>
      </c>
      <c r="D24" s="358"/>
      <c r="E24" s="516"/>
      <c r="F24" s="516"/>
      <c r="G24" s="516"/>
      <c r="H24" s="516"/>
      <c r="I24" s="516"/>
      <c r="J24" s="533">
        <v>1</v>
      </c>
      <c r="K24" s="516">
        <v>1</v>
      </c>
      <c r="L24" s="516">
        <v>1</v>
      </c>
      <c r="M24" s="516">
        <v>1</v>
      </c>
      <c r="N24" s="516">
        <v>1</v>
      </c>
      <c r="O24" s="516">
        <v>1</v>
      </c>
      <c r="P24" s="530">
        <v>1</v>
      </c>
      <c r="Q24" s="358" t="s">
        <v>1005</v>
      </c>
    </row>
    <row r="25" spans="1:17" ht="19.5" customHeight="1">
      <c r="A25" s="516">
        <f>A24+1</f>
        <v>21</v>
      </c>
      <c r="B25" s="358" t="s">
        <v>170</v>
      </c>
      <c r="C25" s="358" t="s">
        <v>1007</v>
      </c>
      <c r="D25" s="358"/>
      <c r="E25" s="516"/>
      <c r="F25" s="516"/>
      <c r="G25" s="516"/>
      <c r="H25" s="516"/>
      <c r="I25" s="516"/>
      <c r="J25" s="533">
        <v>1</v>
      </c>
      <c r="K25" s="516">
        <v>1</v>
      </c>
      <c r="L25" s="516">
        <v>1</v>
      </c>
      <c r="M25" s="516">
        <v>1</v>
      </c>
      <c r="N25" s="516">
        <v>1</v>
      </c>
      <c r="O25" s="516">
        <v>1</v>
      </c>
      <c r="P25" s="530">
        <v>1</v>
      </c>
      <c r="Q25" s="358" t="s">
        <v>1008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4C5A-BF05-4704-BFC0-2478EDB19F8C}">
  <dimension ref="A1:R29"/>
  <sheetViews>
    <sheetView workbookViewId="0">
      <selection activeCell="B8" sqref="B8"/>
    </sheetView>
  </sheetViews>
  <sheetFormatPr defaultColWidth="9.140625" defaultRowHeight="14.45"/>
  <cols>
    <col min="1" max="1" width="7" style="4" bestFit="1" customWidth="1"/>
    <col min="2" max="2" width="30.7109375" style="1" bestFit="1" customWidth="1"/>
    <col min="3" max="3" width="10.5703125" style="4" customWidth="1"/>
    <col min="4" max="4" width="21.42578125" style="1" customWidth="1"/>
    <col min="5" max="5" width="14.85546875" style="4" bestFit="1" customWidth="1"/>
    <col min="6" max="17" width="9.85546875" style="4" customWidth="1"/>
    <col min="18" max="18" width="34.140625" style="1" bestFit="1" customWidth="1"/>
    <col min="19" max="16384" width="9.140625" style="1"/>
  </cols>
  <sheetData>
    <row r="1" spans="1:18" ht="23.25" customHeight="1">
      <c r="H1" s="4">
        <f>H2-E2</f>
        <v>3</v>
      </c>
      <c r="K1" s="4">
        <f>K2-H2</f>
        <v>1</v>
      </c>
      <c r="N1" s="4">
        <f>N2-K2</f>
        <v>0</v>
      </c>
      <c r="Q1" s="4">
        <f>Q2-N2</f>
        <v>0</v>
      </c>
    </row>
    <row r="2" spans="1:18" ht="20.25" customHeight="1">
      <c r="E2" s="4">
        <f>SUBTOTAL(9,E4:E42)</f>
        <v>20</v>
      </c>
      <c r="F2" s="4">
        <f t="shared" ref="F2:Q2" si="0">SUBTOTAL(9,F4:F42)</f>
        <v>20</v>
      </c>
      <c r="G2" s="4">
        <f t="shared" si="0"/>
        <v>21</v>
      </c>
      <c r="H2" s="4">
        <f t="shared" si="0"/>
        <v>23</v>
      </c>
      <c r="I2" s="4">
        <f t="shared" si="0"/>
        <v>24</v>
      </c>
      <c r="J2" s="4">
        <f t="shared" si="0"/>
        <v>24</v>
      </c>
      <c r="K2" s="4">
        <f t="shared" si="0"/>
        <v>24</v>
      </c>
      <c r="L2" s="4">
        <f t="shared" si="0"/>
        <v>24</v>
      </c>
      <c r="M2" s="4">
        <f t="shared" si="0"/>
        <v>24</v>
      </c>
      <c r="N2" s="4">
        <f t="shared" si="0"/>
        <v>24</v>
      </c>
      <c r="O2" s="4">
        <f t="shared" si="0"/>
        <v>24</v>
      </c>
      <c r="P2" s="4">
        <f t="shared" si="0"/>
        <v>24</v>
      </c>
      <c r="Q2" s="4">
        <f t="shared" si="0"/>
        <v>24</v>
      </c>
    </row>
    <row r="3" spans="1:18" ht="20.25" customHeight="1">
      <c r="A3" s="531" t="s">
        <v>0</v>
      </c>
      <c r="B3" s="524" t="s">
        <v>806</v>
      </c>
      <c r="C3" s="531" t="s">
        <v>807</v>
      </c>
      <c r="D3" s="524" t="s">
        <v>986</v>
      </c>
      <c r="E3" s="531" t="s">
        <v>808</v>
      </c>
      <c r="F3" s="532">
        <v>46113</v>
      </c>
      <c r="G3" s="532">
        <v>46143</v>
      </c>
      <c r="H3" s="532">
        <v>46174</v>
      </c>
      <c r="I3" s="532">
        <v>46204</v>
      </c>
      <c r="J3" s="532">
        <v>46235</v>
      </c>
      <c r="K3" s="532">
        <v>46266</v>
      </c>
      <c r="L3" s="532">
        <v>46296</v>
      </c>
      <c r="M3" s="532">
        <v>46327</v>
      </c>
      <c r="N3" s="532">
        <v>46357</v>
      </c>
      <c r="O3" s="532">
        <v>46388</v>
      </c>
      <c r="P3" s="532">
        <v>46419</v>
      </c>
      <c r="Q3" s="532">
        <v>46447</v>
      </c>
      <c r="R3" s="524" t="s">
        <v>256</v>
      </c>
    </row>
    <row r="4" spans="1:18" ht="20.25" customHeight="1">
      <c r="A4" s="516">
        <v>1</v>
      </c>
      <c r="B4" s="358" t="s">
        <v>1009</v>
      </c>
      <c r="C4" s="516" t="s">
        <v>1010</v>
      </c>
      <c r="D4" s="358" t="s">
        <v>1011</v>
      </c>
      <c r="E4" s="516">
        <v>1</v>
      </c>
      <c r="F4" s="516">
        <v>1</v>
      </c>
      <c r="G4" s="516">
        <v>1</v>
      </c>
      <c r="H4" s="516">
        <v>1</v>
      </c>
      <c r="I4" s="516">
        <v>1</v>
      </c>
      <c r="J4" s="516">
        <v>1</v>
      </c>
      <c r="K4" s="516">
        <v>1</v>
      </c>
      <c r="L4" s="516">
        <v>1</v>
      </c>
      <c r="M4" s="516">
        <v>1</v>
      </c>
      <c r="N4" s="516">
        <v>1</v>
      </c>
      <c r="O4" s="516">
        <v>1</v>
      </c>
      <c r="P4" s="516">
        <v>1</v>
      </c>
      <c r="Q4" s="516">
        <v>1</v>
      </c>
      <c r="R4" s="358"/>
    </row>
    <row r="5" spans="1:18" ht="20.25" customHeight="1">
      <c r="A5" s="516">
        <f>A4+1</f>
        <v>2</v>
      </c>
      <c r="B5" s="358" t="s">
        <v>1012</v>
      </c>
      <c r="C5" s="516" t="s">
        <v>1010</v>
      </c>
      <c r="D5" s="358" t="s">
        <v>1013</v>
      </c>
      <c r="E5" s="516">
        <v>1</v>
      </c>
      <c r="F5" s="516">
        <v>1</v>
      </c>
      <c r="G5" s="516">
        <v>1</v>
      </c>
      <c r="H5" s="516">
        <v>1</v>
      </c>
      <c r="I5" s="516">
        <v>1</v>
      </c>
      <c r="J5" s="516">
        <v>1</v>
      </c>
      <c r="K5" s="516">
        <v>1</v>
      </c>
      <c r="L5" s="516">
        <v>1</v>
      </c>
      <c r="M5" s="516">
        <v>1</v>
      </c>
      <c r="N5" s="516">
        <v>1</v>
      </c>
      <c r="O5" s="516">
        <v>1</v>
      </c>
      <c r="P5" s="516">
        <v>1</v>
      </c>
      <c r="Q5" s="516">
        <v>1</v>
      </c>
      <c r="R5" s="358"/>
    </row>
    <row r="6" spans="1:18" ht="20.25" customHeight="1">
      <c r="A6" s="516">
        <f t="shared" ref="A6:A28" si="1">A5+1</f>
        <v>3</v>
      </c>
      <c r="B6" s="358" t="s">
        <v>1014</v>
      </c>
      <c r="C6" s="516" t="s">
        <v>1010</v>
      </c>
      <c r="D6" s="358" t="s">
        <v>1015</v>
      </c>
      <c r="E6" s="516">
        <v>1</v>
      </c>
      <c r="F6" s="516">
        <v>1</v>
      </c>
      <c r="G6" s="516">
        <v>1</v>
      </c>
      <c r="H6" s="516">
        <v>1</v>
      </c>
      <c r="I6" s="516">
        <v>1</v>
      </c>
      <c r="J6" s="516">
        <v>1</v>
      </c>
      <c r="K6" s="516">
        <v>1</v>
      </c>
      <c r="L6" s="516">
        <v>1</v>
      </c>
      <c r="M6" s="516">
        <v>1</v>
      </c>
      <c r="N6" s="516">
        <v>1</v>
      </c>
      <c r="O6" s="516">
        <v>1</v>
      </c>
      <c r="P6" s="516">
        <v>1</v>
      </c>
      <c r="Q6" s="516">
        <v>1</v>
      </c>
      <c r="R6" s="358"/>
    </row>
    <row r="7" spans="1:18" ht="20.25" customHeight="1">
      <c r="A7" s="516">
        <f t="shared" si="1"/>
        <v>4</v>
      </c>
      <c r="B7" s="358" t="s">
        <v>1016</v>
      </c>
      <c r="C7" s="516" t="s">
        <v>1010</v>
      </c>
      <c r="D7" s="358" t="s">
        <v>1017</v>
      </c>
      <c r="E7" s="516">
        <v>1</v>
      </c>
      <c r="F7" s="516">
        <v>1</v>
      </c>
      <c r="G7" s="516">
        <v>1</v>
      </c>
      <c r="H7" s="516">
        <v>1</v>
      </c>
      <c r="I7" s="516">
        <v>1</v>
      </c>
      <c r="J7" s="516">
        <v>1</v>
      </c>
      <c r="K7" s="516">
        <v>1</v>
      </c>
      <c r="L7" s="516">
        <v>1</v>
      </c>
      <c r="M7" s="516">
        <v>1</v>
      </c>
      <c r="N7" s="516">
        <v>1</v>
      </c>
      <c r="O7" s="516">
        <v>1</v>
      </c>
      <c r="P7" s="516">
        <v>1</v>
      </c>
      <c r="Q7" s="516">
        <v>1</v>
      </c>
      <c r="R7" s="358"/>
    </row>
    <row r="8" spans="1:18" ht="20.25" customHeight="1">
      <c r="A8" s="516">
        <f t="shared" si="1"/>
        <v>5</v>
      </c>
      <c r="B8" s="358" t="s">
        <v>1018</v>
      </c>
      <c r="C8" s="516" t="s">
        <v>1010</v>
      </c>
      <c r="D8" s="358"/>
      <c r="E8" s="516"/>
      <c r="F8" s="516"/>
      <c r="G8" s="516"/>
      <c r="H8" s="516"/>
      <c r="I8" s="533">
        <v>1</v>
      </c>
      <c r="J8" s="516">
        <v>1</v>
      </c>
      <c r="K8" s="516">
        <v>1</v>
      </c>
      <c r="L8" s="516">
        <v>1</v>
      </c>
      <c r="M8" s="516">
        <v>1</v>
      </c>
      <c r="N8" s="516">
        <v>1</v>
      </c>
      <c r="O8" s="516">
        <v>1</v>
      </c>
      <c r="P8" s="516">
        <v>1</v>
      </c>
      <c r="Q8" s="516">
        <v>1</v>
      </c>
      <c r="R8" s="358"/>
    </row>
    <row r="9" spans="1:18" ht="20.25" customHeight="1">
      <c r="A9" s="516">
        <f t="shared" si="1"/>
        <v>6</v>
      </c>
      <c r="B9" s="358" t="s">
        <v>1019</v>
      </c>
      <c r="C9" s="516" t="s">
        <v>1010</v>
      </c>
      <c r="D9" s="358" t="s">
        <v>1020</v>
      </c>
      <c r="E9" s="516">
        <v>1</v>
      </c>
      <c r="F9" s="516">
        <v>1</v>
      </c>
      <c r="G9" s="516">
        <v>1</v>
      </c>
      <c r="H9" s="516">
        <v>1</v>
      </c>
      <c r="I9" s="516">
        <v>1</v>
      </c>
      <c r="J9" s="516">
        <v>1</v>
      </c>
      <c r="K9" s="516">
        <v>1</v>
      </c>
      <c r="L9" s="516">
        <v>1</v>
      </c>
      <c r="M9" s="516">
        <v>1</v>
      </c>
      <c r="N9" s="516">
        <v>1</v>
      </c>
      <c r="O9" s="516">
        <v>1</v>
      </c>
      <c r="P9" s="516">
        <v>1</v>
      </c>
      <c r="Q9" s="516">
        <v>1</v>
      </c>
      <c r="R9" s="358"/>
    </row>
    <row r="10" spans="1:18" ht="20.25" customHeight="1">
      <c r="A10" s="516">
        <f t="shared" si="1"/>
        <v>7</v>
      </c>
      <c r="B10" s="358" t="s">
        <v>1021</v>
      </c>
      <c r="C10" s="516" t="s">
        <v>1010</v>
      </c>
      <c r="D10" s="358" t="s">
        <v>1022</v>
      </c>
      <c r="E10" s="516">
        <v>1</v>
      </c>
      <c r="F10" s="516">
        <v>1</v>
      </c>
      <c r="G10" s="516">
        <v>1</v>
      </c>
      <c r="H10" s="516">
        <v>1</v>
      </c>
      <c r="I10" s="516">
        <v>1</v>
      </c>
      <c r="J10" s="516">
        <v>1</v>
      </c>
      <c r="K10" s="516">
        <v>1</v>
      </c>
      <c r="L10" s="516">
        <v>1</v>
      </c>
      <c r="M10" s="516">
        <v>1</v>
      </c>
      <c r="N10" s="516">
        <v>1</v>
      </c>
      <c r="O10" s="516">
        <v>1</v>
      </c>
      <c r="P10" s="516">
        <v>1</v>
      </c>
      <c r="Q10" s="516">
        <v>1</v>
      </c>
      <c r="R10" s="358"/>
    </row>
    <row r="11" spans="1:18" ht="20.25" customHeight="1">
      <c r="A11" s="516">
        <f t="shared" si="1"/>
        <v>8</v>
      </c>
      <c r="B11" s="358" t="s">
        <v>1023</v>
      </c>
      <c r="C11" s="516" t="s">
        <v>1010</v>
      </c>
      <c r="D11" s="358" t="s">
        <v>1024</v>
      </c>
      <c r="E11" s="516">
        <v>1</v>
      </c>
      <c r="F11" s="516">
        <v>1</v>
      </c>
      <c r="G11" s="516">
        <v>1</v>
      </c>
      <c r="H11" s="516">
        <v>1</v>
      </c>
      <c r="I11" s="516">
        <v>1</v>
      </c>
      <c r="J11" s="516">
        <v>1</v>
      </c>
      <c r="K11" s="516">
        <v>1</v>
      </c>
      <c r="L11" s="516">
        <v>1</v>
      </c>
      <c r="M11" s="516">
        <v>1</v>
      </c>
      <c r="N11" s="516">
        <v>1</v>
      </c>
      <c r="O11" s="516">
        <v>1</v>
      </c>
      <c r="P11" s="516">
        <v>1</v>
      </c>
      <c r="Q11" s="516">
        <v>1</v>
      </c>
      <c r="R11" s="358"/>
    </row>
    <row r="12" spans="1:18" ht="20.25" customHeight="1">
      <c r="A12" s="516">
        <f t="shared" si="1"/>
        <v>9</v>
      </c>
      <c r="B12" s="358" t="s">
        <v>1025</v>
      </c>
      <c r="C12" s="516" t="s">
        <v>1010</v>
      </c>
      <c r="D12" s="358" t="s">
        <v>1026</v>
      </c>
      <c r="E12" s="516">
        <v>1</v>
      </c>
      <c r="F12" s="516">
        <v>1</v>
      </c>
      <c r="G12" s="516">
        <v>1</v>
      </c>
      <c r="H12" s="516">
        <v>1</v>
      </c>
      <c r="I12" s="516">
        <v>1</v>
      </c>
      <c r="J12" s="516">
        <v>1</v>
      </c>
      <c r="K12" s="516">
        <v>1</v>
      </c>
      <c r="L12" s="516">
        <v>1</v>
      </c>
      <c r="M12" s="516">
        <v>1</v>
      </c>
      <c r="N12" s="516">
        <v>1</v>
      </c>
      <c r="O12" s="516">
        <v>1</v>
      </c>
      <c r="P12" s="516">
        <v>1</v>
      </c>
      <c r="Q12" s="516">
        <v>1</v>
      </c>
      <c r="R12" s="358"/>
    </row>
    <row r="13" spans="1:18" ht="20.25" customHeight="1">
      <c r="A13" s="516">
        <f t="shared" si="1"/>
        <v>10</v>
      </c>
      <c r="B13" s="358" t="s">
        <v>1027</v>
      </c>
      <c r="C13" s="516" t="s">
        <v>1010</v>
      </c>
      <c r="D13" s="358" t="s">
        <v>1028</v>
      </c>
      <c r="E13" s="516">
        <v>1</v>
      </c>
      <c r="F13" s="516">
        <v>1</v>
      </c>
      <c r="G13" s="516">
        <v>1</v>
      </c>
      <c r="H13" s="516">
        <v>1</v>
      </c>
      <c r="I13" s="516">
        <v>1</v>
      </c>
      <c r="J13" s="516">
        <v>1</v>
      </c>
      <c r="K13" s="516">
        <v>1</v>
      </c>
      <c r="L13" s="516">
        <v>1</v>
      </c>
      <c r="M13" s="516">
        <v>1</v>
      </c>
      <c r="N13" s="516">
        <v>1</v>
      </c>
      <c r="O13" s="516">
        <v>1</v>
      </c>
      <c r="P13" s="516">
        <v>1</v>
      </c>
      <c r="Q13" s="516">
        <v>1</v>
      </c>
      <c r="R13" s="358"/>
    </row>
    <row r="14" spans="1:18" ht="20.25" customHeight="1">
      <c r="A14" s="516">
        <f t="shared" si="1"/>
        <v>11</v>
      </c>
      <c r="B14" s="358" t="s">
        <v>1021</v>
      </c>
      <c r="C14" s="516" t="s">
        <v>1010</v>
      </c>
      <c r="D14" s="358" t="s">
        <v>1029</v>
      </c>
      <c r="E14" s="516">
        <v>1</v>
      </c>
      <c r="F14" s="516">
        <v>1</v>
      </c>
      <c r="G14" s="516">
        <v>1</v>
      </c>
      <c r="H14" s="516">
        <v>1</v>
      </c>
      <c r="I14" s="516">
        <v>1</v>
      </c>
      <c r="J14" s="516">
        <v>1</v>
      </c>
      <c r="K14" s="516">
        <v>1</v>
      </c>
      <c r="L14" s="516">
        <v>1</v>
      </c>
      <c r="M14" s="516">
        <v>1</v>
      </c>
      <c r="N14" s="516">
        <v>1</v>
      </c>
      <c r="O14" s="516">
        <v>1</v>
      </c>
      <c r="P14" s="516">
        <v>1</v>
      </c>
      <c r="Q14" s="516">
        <v>1</v>
      </c>
      <c r="R14" s="358"/>
    </row>
    <row r="15" spans="1:18" ht="20.25" customHeight="1">
      <c r="A15" s="516">
        <f t="shared" si="1"/>
        <v>12</v>
      </c>
      <c r="B15" s="358" t="s">
        <v>1030</v>
      </c>
      <c r="C15" s="516" t="s">
        <v>326</v>
      </c>
      <c r="D15" s="358"/>
      <c r="E15" s="516"/>
      <c r="F15" s="516"/>
      <c r="G15" s="516"/>
      <c r="H15" s="516"/>
      <c r="I15" s="516"/>
      <c r="J15" s="516"/>
      <c r="K15" s="516"/>
      <c r="L15" s="516"/>
      <c r="M15" s="516"/>
      <c r="N15" s="516"/>
      <c r="O15" s="516"/>
      <c r="P15" s="516"/>
      <c r="Q15" s="516"/>
      <c r="R15" s="358" t="s">
        <v>1031</v>
      </c>
    </row>
    <row r="16" spans="1:18" ht="20.25" customHeight="1">
      <c r="A16" s="516">
        <f t="shared" si="1"/>
        <v>13</v>
      </c>
      <c r="B16" s="358" t="s">
        <v>1030</v>
      </c>
      <c r="C16" s="516" t="s">
        <v>327</v>
      </c>
      <c r="D16" s="358"/>
      <c r="E16" s="516"/>
      <c r="F16" s="516"/>
      <c r="G16" s="516"/>
      <c r="H16" s="516"/>
      <c r="I16" s="516"/>
      <c r="J16" s="516"/>
      <c r="K16" s="516"/>
      <c r="L16" s="516"/>
      <c r="M16" s="516"/>
      <c r="N16" s="516"/>
      <c r="O16" s="516"/>
      <c r="P16" s="516"/>
      <c r="Q16" s="516"/>
      <c r="R16" s="358" t="s">
        <v>1031</v>
      </c>
    </row>
    <row r="17" spans="1:18" ht="20.25" customHeight="1">
      <c r="A17" s="516">
        <f t="shared" si="1"/>
        <v>14</v>
      </c>
      <c r="B17" s="358" t="s">
        <v>1030</v>
      </c>
      <c r="C17" s="516" t="s">
        <v>328</v>
      </c>
      <c r="D17" s="358" t="s">
        <v>1032</v>
      </c>
      <c r="E17" s="516">
        <v>1</v>
      </c>
      <c r="F17" s="516">
        <v>1</v>
      </c>
      <c r="G17" s="516">
        <v>1</v>
      </c>
      <c r="H17" s="516">
        <v>1</v>
      </c>
      <c r="I17" s="516">
        <v>1</v>
      </c>
      <c r="J17" s="516">
        <v>1</v>
      </c>
      <c r="K17" s="516">
        <v>1</v>
      </c>
      <c r="L17" s="516">
        <v>1</v>
      </c>
      <c r="M17" s="516">
        <v>1</v>
      </c>
      <c r="N17" s="516">
        <v>1</v>
      </c>
      <c r="O17" s="516">
        <v>1</v>
      </c>
      <c r="P17" s="516">
        <v>1</v>
      </c>
      <c r="Q17" s="516">
        <v>1</v>
      </c>
      <c r="R17" s="358"/>
    </row>
    <row r="18" spans="1:18" ht="20.25" customHeight="1">
      <c r="A18" s="516">
        <f t="shared" si="1"/>
        <v>15</v>
      </c>
      <c r="B18" s="358" t="s">
        <v>1033</v>
      </c>
      <c r="C18" s="516" t="s">
        <v>326</v>
      </c>
      <c r="D18" s="358" t="s">
        <v>1034</v>
      </c>
      <c r="E18" s="516">
        <v>1</v>
      </c>
      <c r="F18" s="516">
        <v>1</v>
      </c>
      <c r="G18" s="516">
        <v>1</v>
      </c>
      <c r="H18" s="516">
        <v>1</v>
      </c>
      <c r="I18" s="516">
        <v>1</v>
      </c>
      <c r="J18" s="516">
        <v>1</v>
      </c>
      <c r="K18" s="516">
        <v>1</v>
      </c>
      <c r="L18" s="516">
        <v>1</v>
      </c>
      <c r="M18" s="516">
        <v>1</v>
      </c>
      <c r="N18" s="516">
        <v>1</v>
      </c>
      <c r="O18" s="516">
        <v>1</v>
      </c>
      <c r="P18" s="516">
        <v>1</v>
      </c>
      <c r="Q18" s="516">
        <v>1</v>
      </c>
      <c r="R18" s="358"/>
    </row>
    <row r="19" spans="1:18" ht="20.25" customHeight="1">
      <c r="A19" s="516">
        <f t="shared" si="1"/>
        <v>16</v>
      </c>
      <c r="B19" s="358" t="s">
        <v>1033</v>
      </c>
      <c r="C19" s="516" t="s">
        <v>328</v>
      </c>
      <c r="D19" s="358" t="s">
        <v>1035</v>
      </c>
      <c r="E19" s="516">
        <v>1</v>
      </c>
      <c r="F19" s="516">
        <v>1</v>
      </c>
      <c r="G19" s="516">
        <v>1</v>
      </c>
      <c r="H19" s="516">
        <v>1</v>
      </c>
      <c r="I19" s="516">
        <v>1</v>
      </c>
      <c r="J19" s="516">
        <v>1</v>
      </c>
      <c r="K19" s="516">
        <v>1</v>
      </c>
      <c r="L19" s="516">
        <v>1</v>
      </c>
      <c r="M19" s="516">
        <v>1</v>
      </c>
      <c r="N19" s="516">
        <v>1</v>
      </c>
      <c r="O19" s="516">
        <v>1</v>
      </c>
      <c r="P19" s="516">
        <v>1</v>
      </c>
      <c r="Q19" s="516">
        <v>1</v>
      </c>
      <c r="R19" s="358"/>
    </row>
    <row r="20" spans="1:18" ht="20.25" customHeight="1">
      <c r="A20" s="516">
        <f t="shared" si="1"/>
        <v>17</v>
      </c>
      <c r="B20" s="358" t="s">
        <v>1033</v>
      </c>
      <c r="C20" s="516" t="s">
        <v>327</v>
      </c>
      <c r="D20" s="358"/>
      <c r="E20" s="516"/>
      <c r="F20" s="516"/>
      <c r="G20" s="516"/>
      <c r="H20" s="533">
        <v>1</v>
      </c>
      <c r="I20" s="516">
        <v>1</v>
      </c>
      <c r="J20" s="516">
        <v>1</v>
      </c>
      <c r="K20" s="516">
        <v>1</v>
      </c>
      <c r="L20" s="516">
        <v>1</v>
      </c>
      <c r="M20" s="516">
        <v>1</v>
      </c>
      <c r="N20" s="516">
        <v>1</v>
      </c>
      <c r="O20" s="516">
        <v>1</v>
      </c>
      <c r="P20" s="516">
        <v>1</v>
      </c>
      <c r="Q20" s="516">
        <v>1</v>
      </c>
      <c r="R20" s="358"/>
    </row>
    <row r="21" spans="1:18" ht="20.25" customHeight="1">
      <c r="A21" s="516">
        <f t="shared" si="1"/>
        <v>18</v>
      </c>
      <c r="B21" s="358" t="s">
        <v>1021</v>
      </c>
      <c r="C21" s="516" t="s">
        <v>326</v>
      </c>
      <c r="D21" s="358" t="s">
        <v>1036</v>
      </c>
      <c r="E21" s="516">
        <v>1</v>
      </c>
      <c r="F21" s="516">
        <v>1</v>
      </c>
      <c r="G21" s="516">
        <v>1</v>
      </c>
      <c r="H21" s="516">
        <v>1</v>
      </c>
      <c r="I21" s="516">
        <v>1</v>
      </c>
      <c r="J21" s="516">
        <v>1</v>
      </c>
      <c r="K21" s="516">
        <v>1</v>
      </c>
      <c r="L21" s="516">
        <v>1</v>
      </c>
      <c r="M21" s="516">
        <v>1</v>
      </c>
      <c r="N21" s="516">
        <v>1</v>
      </c>
      <c r="O21" s="516">
        <v>1</v>
      </c>
      <c r="P21" s="516">
        <v>1</v>
      </c>
      <c r="Q21" s="516">
        <v>1</v>
      </c>
      <c r="R21" s="358"/>
    </row>
    <row r="22" spans="1:18" ht="20.25" customHeight="1">
      <c r="A22" s="516">
        <f t="shared" si="1"/>
        <v>19</v>
      </c>
      <c r="B22" s="358" t="s">
        <v>1037</v>
      </c>
      <c r="C22" s="516" t="s">
        <v>1010</v>
      </c>
      <c r="D22" s="358" t="s">
        <v>1038</v>
      </c>
      <c r="E22" s="516">
        <v>1</v>
      </c>
      <c r="F22" s="516">
        <v>1</v>
      </c>
      <c r="G22" s="516">
        <v>1</v>
      </c>
      <c r="H22" s="516">
        <v>1</v>
      </c>
      <c r="I22" s="516">
        <v>1</v>
      </c>
      <c r="J22" s="516">
        <v>1</v>
      </c>
      <c r="K22" s="516">
        <v>1</v>
      </c>
      <c r="L22" s="516">
        <v>1</v>
      </c>
      <c r="M22" s="516">
        <v>1</v>
      </c>
      <c r="N22" s="516">
        <v>1</v>
      </c>
      <c r="O22" s="516">
        <v>1</v>
      </c>
      <c r="P22" s="516">
        <v>1</v>
      </c>
      <c r="Q22" s="516">
        <v>1</v>
      </c>
      <c r="R22" s="358"/>
    </row>
    <row r="23" spans="1:18" ht="20.25" customHeight="1">
      <c r="A23" s="516">
        <f t="shared" si="1"/>
        <v>20</v>
      </c>
      <c r="B23" s="358" t="s">
        <v>1039</v>
      </c>
      <c r="C23" s="516" t="s">
        <v>1010</v>
      </c>
      <c r="D23" s="358" t="s">
        <v>1040</v>
      </c>
      <c r="E23" s="516">
        <v>1</v>
      </c>
      <c r="F23" s="516">
        <v>1</v>
      </c>
      <c r="G23" s="516">
        <v>1</v>
      </c>
      <c r="H23" s="516">
        <v>1</v>
      </c>
      <c r="I23" s="516">
        <v>1</v>
      </c>
      <c r="J23" s="516">
        <v>1</v>
      </c>
      <c r="K23" s="516">
        <v>1</v>
      </c>
      <c r="L23" s="516">
        <v>1</v>
      </c>
      <c r="M23" s="516">
        <v>1</v>
      </c>
      <c r="N23" s="516">
        <v>1</v>
      </c>
      <c r="O23" s="516">
        <v>1</v>
      </c>
      <c r="P23" s="516">
        <v>1</v>
      </c>
      <c r="Q23" s="516">
        <v>1</v>
      </c>
      <c r="R23" s="358"/>
    </row>
    <row r="24" spans="1:18" ht="20.25" customHeight="1">
      <c r="A24" s="516">
        <f t="shared" si="1"/>
        <v>21</v>
      </c>
      <c r="B24" s="358" t="s">
        <v>1041</v>
      </c>
      <c r="C24" s="516" t="s">
        <v>1010</v>
      </c>
      <c r="D24" s="358" t="s">
        <v>1042</v>
      </c>
      <c r="E24" s="516">
        <v>1</v>
      </c>
      <c r="F24" s="516">
        <v>1</v>
      </c>
      <c r="G24" s="516">
        <v>1</v>
      </c>
      <c r="H24" s="516">
        <v>1</v>
      </c>
      <c r="I24" s="516">
        <v>1</v>
      </c>
      <c r="J24" s="516">
        <v>1</v>
      </c>
      <c r="K24" s="516">
        <v>1</v>
      </c>
      <c r="L24" s="516">
        <v>1</v>
      </c>
      <c r="M24" s="516">
        <v>1</v>
      </c>
      <c r="N24" s="516">
        <v>1</v>
      </c>
      <c r="O24" s="516">
        <v>1</v>
      </c>
      <c r="P24" s="516">
        <v>1</v>
      </c>
      <c r="Q24" s="516">
        <v>1</v>
      </c>
      <c r="R24" s="358"/>
    </row>
    <row r="25" spans="1:18" ht="20.25" customHeight="1">
      <c r="A25" s="516">
        <f t="shared" si="1"/>
        <v>22</v>
      </c>
      <c r="B25" s="358" t="s">
        <v>1043</v>
      </c>
      <c r="C25" s="516" t="s">
        <v>1010</v>
      </c>
      <c r="D25" s="358" t="s">
        <v>1044</v>
      </c>
      <c r="E25" s="516">
        <v>1</v>
      </c>
      <c r="F25" s="516">
        <v>1</v>
      </c>
      <c r="G25" s="516">
        <v>1</v>
      </c>
      <c r="H25" s="516">
        <v>1</v>
      </c>
      <c r="I25" s="516">
        <v>1</v>
      </c>
      <c r="J25" s="516">
        <v>1</v>
      </c>
      <c r="K25" s="516">
        <v>1</v>
      </c>
      <c r="L25" s="516">
        <v>1</v>
      </c>
      <c r="M25" s="516">
        <v>1</v>
      </c>
      <c r="N25" s="516">
        <v>1</v>
      </c>
      <c r="O25" s="516">
        <v>1</v>
      </c>
      <c r="P25" s="516">
        <v>1</v>
      </c>
      <c r="Q25" s="516">
        <v>1</v>
      </c>
      <c r="R25" s="358"/>
    </row>
    <row r="26" spans="1:18" ht="20.25" customHeight="1">
      <c r="A26" s="516">
        <f t="shared" si="1"/>
        <v>23</v>
      </c>
      <c r="B26" s="358" t="s">
        <v>1043</v>
      </c>
      <c r="C26" s="516" t="s">
        <v>1010</v>
      </c>
      <c r="D26" s="358" t="s">
        <v>1045</v>
      </c>
      <c r="E26" s="516">
        <v>1</v>
      </c>
      <c r="F26" s="516">
        <v>1</v>
      </c>
      <c r="G26" s="516">
        <v>1</v>
      </c>
      <c r="H26" s="516">
        <v>1</v>
      </c>
      <c r="I26" s="516">
        <v>1</v>
      </c>
      <c r="J26" s="516">
        <v>1</v>
      </c>
      <c r="K26" s="516">
        <v>1</v>
      </c>
      <c r="L26" s="516">
        <v>1</v>
      </c>
      <c r="M26" s="516">
        <v>1</v>
      </c>
      <c r="N26" s="516">
        <v>1</v>
      </c>
      <c r="O26" s="516">
        <v>1</v>
      </c>
      <c r="P26" s="516">
        <v>1</v>
      </c>
      <c r="Q26" s="516">
        <v>1</v>
      </c>
      <c r="R26" s="358"/>
    </row>
    <row r="27" spans="1:18" ht="20.25" customHeight="1">
      <c r="A27" s="516">
        <f t="shared" si="1"/>
        <v>24</v>
      </c>
      <c r="B27" s="358" t="s">
        <v>1046</v>
      </c>
      <c r="C27" s="516" t="s">
        <v>1010</v>
      </c>
      <c r="D27" s="358" t="s">
        <v>1047</v>
      </c>
      <c r="E27" s="516">
        <v>1</v>
      </c>
      <c r="F27" s="516">
        <v>1</v>
      </c>
      <c r="G27" s="516">
        <v>1</v>
      </c>
      <c r="H27" s="516">
        <v>1</v>
      </c>
      <c r="I27" s="516">
        <v>1</v>
      </c>
      <c r="J27" s="516">
        <v>1</v>
      </c>
      <c r="K27" s="516">
        <v>1</v>
      </c>
      <c r="L27" s="516">
        <v>1</v>
      </c>
      <c r="M27" s="516">
        <v>1</v>
      </c>
      <c r="N27" s="516">
        <v>1</v>
      </c>
      <c r="O27" s="516">
        <v>1</v>
      </c>
      <c r="P27" s="516">
        <v>1</v>
      </c>
      <c r="Q27" s="516">
        <v>1</v>
      </c>
      <c r="R27" s="358"/>
    </row>
    <row r="28" spans="1:18" ht="20.25" customHeight="1">
      <c r="A28" s="516">
        <f t="shared" si="1"/>
        <v>25</v>
      </c>
      <c r="B28" s="358" t="s">
        <v>1048</v>
      </c>
      <c r="C28" s="516" t="s">
        <v>1010</v>
      </c>
      <c r="D28" s="358"/>
      <c r="E28" s="516"/>
      <c r="F28" s="516"/>
      <c r="G28" s="516"/>
      <c r="H28" s="533">
        <v>1</v>
      </c>
      <c r="I28" s="516">
        <v>1</v>
      </c>
      <c r="J28" s="516">
        <v>1</v>
      </c>
      <c r="K28" s="516">
        <v>1</v>
      </c>
      <c r="L28" s="516">
        <v>1</v>
      </c>
      <c r="M28" s="516">
        <v>1</v>
      </c>
      <c r="N28" s="516">
        <v>1</v>
      </c>
      <c r="O28" s="516">
        <v>1</v>
      </c>
      <c r="P28" s="516">
        <v>1</v>
      </c>
      <c r="Q28" s="516">
        <v>1</v>
      </c>
      <c r="R28" s="358"/>
    </row>
    <row r="29" spans="1:18" ht="20.25" customHeight="1">
      <c r="A29" s="516">
        <f>A28+1</f>
        <v>26</v>
      </c>
      <c r="B29" s="358" t="s">
        <v>1049</v>
      </c>
      <c r="C29" s="516" t="s">
        <v>1010</v>
      </c>
      <c r="D29" s="358"/>
      <c r="E29" s="516"/>
      <c r="F29" s="516"/>
      <c r="G29" s="533">
        <v>1</v>
      </c>
      <c r="H29" s="516">
        <v>1</v>
      </c>
      <c r="I29" s="516">
        <v>1</v>
      </c>
      <c r="J29" s="516">
        <v>1</v>
      </c>
      <c r="K29" s="516">
        <v>1</v>
      </c>
      <c r="L29" s="516">
        <v>1</v>
      </c>
      <c r="M29" s="516">
        <v>1</v>
      </c>
      <c r="N29" s="516">
        <v>1</v>
      </c>
      <c r="O29" s="516">
        <v>1</v>
      </c>
      <c r="P29" s="516">
        <v>1</v>
      </c>
      <c r="Q29" s="516">
        <v>1</v>
      </c>
      <c r="R29" s="358"/>
    </row>
  </sheetData>
  <autoFilter ref="A1:R29" xr:uid="{D6604C5A-BF05-4704-BFC0-2478EDB19F8C}"/>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C31E-3C42-4DF3-AE46-152060FEAB9B}">
  <sheetPr>
    <tabColor rgb="FFFFFF00"/>
  </sheetPr>
  <dimension ref="A2:D16"/>
  <sheetViews>
    <sheetView workbookViewId="0">
      <selection activeCell="B21" sqref="B21"/>
    </sheetView>
  </sheetViews>
  <sheetFormatPr defaultColWidth="9.140625" defaultRowHeight="14.45"/>
  <cols>
    <col min="1" max="1" width="8" style="1" customWidth="1"/>
    <col min="2" max="2" width="77.42578125" style="12" customWidth="1"/>
    <col min="3" max="3" width="20.5703125" style="4" customWidth="1"/>
    <col min="4" max="4" width="24.28515625" style="8" customWidth="1"/>
    <col min="5" max="16384" width="9.140625" style="1"/>
  </cols>
  <sheetData>
    <row r="2" spans="1:4" ht="40.5" customHeight="1">
      <c r="A2" s="4" t="s">
        <v>0</v>
      </c>
      <c r="B2" s="12" t="s">
        <v>1050</v>
      </c>
      <c r="C2" s="11" t="s">
        <v>1051</v>
      </c>
      <c r="D2" s="8" t="s">
        <v>1052</v>
      </c>
    </row>
    <row r="3" spans="1:4">
      <c r="A3" s="4">
        <v>1</v>
      </c>
      <c r="B3" s="12" t="s">
        <v>1053</v>
      </c>
      <c r="C3" s="4" t="s">
        <v>1054</v>
      </c>
      <c r="D3" s="8" t="s">
        <v>1055</v>
      </c>
    </row>
    <row r="4" spans="1:4">
      <c r="A4" s="4">
        <f>A3+1</f>
        <v>2</v>
      </c>
      <c r="B4" s="12" t="s">
        <v>1056</v>
      </c>
      <c r="C4" s="4" t="s">
        <v>1054</v>
      </c>
      <c r="D4" s="8" t="s">
        <v>1055</v>
      </c>
    </row>
    <row r="5" spans="1:4">
      <c r="A5" s="4">
        <f t="shared" ref="A5:A16" si="0">A4+1</f>
        <v>3</v>
      </c>
      <c r="B5" s="12" t="s">
        <v>1057</v>
      </c>
      <c r="C5" s="4" t="s">
        <v>1054</v>
      </c>
      <c r="D5" s="8" t="s">
        <v>1058</v>
      </c>
    </row>
    <row r="6" spans="1:4">
      <c r="A6" s="4">
        <f t="shared" si="0"/>
        <v>4</v>
      </c>
      <c r="B6" s="12" t="s">
        <v>1059</v>
      </c>
      <c r="C6" s="4" t="s">
        <v>1060</v>
      </c>
      <c r="D6" s="8" t="s">
        <v>1061</v>
      </c>
    </row>
    <row r="7" spans="1:4">
      <c r="A7" s="4">
        <f t="shared" si="0"/>
        <v>5</v>
      </c>
      <c r="B7" s="12" t="s">
        <v>1062</v>
      </c>
      <c r="C7" s="4" t="s">
        <v>1060</v>
      </c>
      <c r="D7" s="8" t="s">
        <v>1063</v>
      </c>
    </row>
    <row r="8" spans="1:4">
      <c r="A8" s="4">
        <f t="shared" si="0"/>
        <v>6</v>
      </c>
      <c r="B8" s="12" t="s">
        <v>1064</v>
      </c>
      <c r="C8" s="4" t="s">
        <v>1060</v>
      </c>
      <c r="D8" s="8" t="s">
        <v>1065</v>
      </c>
    </row>
    <row r="9" spans="1:4">
      <c r="A9" s="4">
        <f t="shared" si="0"/>
        <v>7</v>
      </c>
      <c r="B9" s="12" t="s">
        <v>1066</v>
      </c>
      <c r="C9" s="4" t="s">
        <v>1060</v>
      </c>
      <c r="D9" s="8" t="s">
        <v>1067</v>
      </c>
    </row>
    <row r="10" spans="1:4">
      <c r="A10" s="4">
        <f t="shared" si="0"/>
        <v>8</v>
      </c>
      <c r="B10" s="12" t="s">
        <v>1068</v>
      </c>
      <c r="C10" s="4" t="s">
        <v>1060</v>
      </c>
      <c r="D10" s="8" t="s">
        <v>1069</v>
      </c>
    </row>
    <row r="11" spans="1:4">
      <c r="A11" s="4">
        <f t="shared" si="0"/>
        <v>9</v>
      </c>
      <c r="B11" s="12" t="s">
        <v>1070</v>
      </c>
      <c r="C11" s="4" t="s">
        <v>1060</v>
      </c>
      <c r="D11" s="8" t="s">
        <v>1071</v>
      </c>
    </row>
    <row r="12" spans="1:4">
      <c r="A12" s="4">
        <f t="shared" si="0"/>
        <v>10</v>
      </c>
      <c r="B12" s="12" t="s">
        <v>1072</v>
      </c>
      <c r="C12" s="4" t="s">
        <v>1060</v>
      </c>
      <c r="D12" s="8" t="s">
        <v>1073</v>
      </c>
    </row>
    <row r="13" spans="1:4">
      <c r="A13" s="4">
        <f t="shared" si="0"/>
        <v>11</v>
      </c>
      <c r="B13" s="12" t="s">
        <v>1074</v>
      </c>
      <c r="C13" s="4" t="s">
        <v>1060</v>
      </c>
      <c r="D13" s="8" t="s">
        <v>44</v>
      </c>
    </row>
    <row r="14" spans="1:4">
      <c r="A14" s="4">
        <f t="shared" si="0"/>
        <v>12</v>
      </c>
      <c r="B14" s="12" t="s">
        <v>1075</v>
      </c>
      <c r="C14" s="4" t="s">
        <v>1060</v>
      </c>
      <c r="D14" s="8" t="s">
        <v>44</v>
      </c>
    </row>
    <row r="15" spans="1:4">
      <c r="A15" s="4">
        <f t="shared" si="0"/>
        <v>13</v>
      </c>
      <c r="B15" s="12" t="s">
        <v>1076</v>
      </c>
      <c r="C15" s="4" t="s">
        <v>1060</v>
      </c>
      <c r="D15" s="8" t="s">
        <v>1077</v>
      </c>
    </row>
    <row r="16" spans="1:4">
      <c r="A16" s="4">
        <f t="shared" si="0"/>
        <v>14</v>
      </c>
      <c r="B16" s="12" t="s">
        <v>1078</v>
      </c>
      <c r="C16" s="4" t="s">
        <v>1054</v>
      </c>
      <c r="D16" s="8" t="s">
        <v>1079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B244-CD7C-4DC1-B9EE-6968403E68B3}">
  <dimension ref="A3:AD46"/>
  <sheetViews>
    <sheetView workbookViewId="0">
      <pane xSplit="6" ySplit="4" topLeftCell="AD5" activePane="bottomRight" state="frozen"/>
      <selection pane="bottomRight" activeCell="AE10" sqref="AE10"/>
      <selection pane="bottomLeft"/>
      <selection pane="topRight"/>
    </sheetView>
  </sheetViews>
  <sheetFormatPr defaultColWidth="9.140625" defaultRowHeight="14.45"/>
  <cols>
    <col min="1" max="1" width="5.85546875" style="23" bestFit="1" customWidth="1"/>
    <col min="2" max="2" width="23.85546875" style="23" customWidth="1"/>
    <col min="3" max="3" width="9.42578125" style="23" customWidth="1"/>
    <col min="4" max="4" width="8.28515625" style="23" customWidth="1"/>
    <col min="5" max="5" width="12.7109375" style="23" customWidth="1"/>
    <col min="6" max="7" width="16.140625" style="23" customWidth="1"/>
    <col min="8" max="8" width="18.7109375" style="23" hidden="1" customWidth="1"/>
    <col min="9" max="9" width="19" style="23" hidden="1" customWidth="1"/>
    <col min="10" max="10" width="24.7109375" style="23" hidden="1" customWidth="1"/>
    <col min="11" max="11" width="21.85546875" style="23" hidden="1" customWidth="1"/>
    <col min="12" max="12" width="22.5703125" style="23" hidden="1" customWidth="1"/>
    <col min="13" max="13" width="20.85546875" style="23" hidden="1" customWidth="1"/>
    <col min="14" max="14" width="20.28515625" style="23" hidden="1" customWidth="1"/>
    <col min="15" max="15" width="17.5703125" style="23" hidden="1" customWidth="1"/>
    <col min="16" max="16" width="18.85546875" style="23" hidden="1" customWidth="1"/>
    <col min="17" max="17" width="16" style="23" hidden="1" customWidth="1"/>
    <col min="18" max="18" width="13.5703125" style="23" hidden="1" customWidth="1"/>
    <col min="19" max="19" width="16.42578125" style="23" customWidth="1"/>
    <col min="20" max="20" width="23.7109375" style="23" customWidth="1"/>
    <col min="21" max="21" width="24.42578125" style="23" customWidth="1"/>
    <col min="22" max="22" width="13.7109375" style="23" customWidth="1"/>
    <col min="23" max="24" width="21.28515625" style="23" customWidth="1"/>
    <col min="25" max="25" width="21.5703125" style="23" customWidth="1"/>
    <col min="26" max="28" width="16.42578125" style="23" customWidth="1"/>
    <col min="29" max="16384" width="9.140625" style="23"/>
  </cols>
  <sheetData>
    <row r="3" spans="1:30">
      <c r="A3" s="19"/>
      <c r="B3" s="19"/>
      <c r="C3" s="19"/>
      <c r="D3" s="19"/>
      <c r="E3" s="19"/>
      <c r="F3" s="19"/>
      <c r="G3" s="19"/>
      <c r="H3" s="19"/>
      <c r="I3" s="19"/>
      <c r="J3" s="19"/>
      <c r="K3" s="19"/>
      <c r="L3" s="20">
        <v>12</v>
      </c>
      <c r="M3" s="20">
        <v>12</v>
      </c>
      <c r="N3" s="20"/>
      <c r="O3" s="20"/>
      <c r="P3" s="20"/>
      <c r="Q3" s="20"/>
      <c r="R3" s="20"/>
      <c r="S3" s="21">
        <v>0.05</v>
      </c>
      <c r="T3" s="21">
        <v>0.05</v>
      </c>
      <c r="U3" s="21">
        <v>7.0000000000000007E-2</v>
      </c>
      <c r="V3" s="21"/>
      <c r="W3" s="22">
        <v>12</v>
      </c>
      <c r="X3" s="22">
        <v>12</v>
      </c>
      <c r="Y3" s="22">
        <v>12</v>
      </c>
      <c r="Z3" s="19"/>
      <c r="AA3" s="19"/>
      <c r="AB3" s="19"/>
    </row>
    <row r="4" spans="1:30" ht="38.25" customHeight="1">
      <c r="A4" s="24" t="s">
        <v>0</v>
      </c>
      <c r="B4" s="25" t="s">
        <v>332</v>
      </c>
      <c r="C4" s="26" t="s">
        <v>323</v>
      </c>
      <c r="D4" s="27" t="s">
        <v>1080</v>
      </c>
      <c r="E4" s="28" t="s">
        <v>1081</v>
      </c>
      <c r="F4" s="28" t="s">
        <v>1082</v>
      </c>
      <c r="G4" s="28" t="s">
        <v>775</v>
      </c>
      <c r="H4" s="26" t="s">
        <v>1083</v>
      </c>
      <c r="I4" s="26" t="s">
        <v>1084</v>
      </c>
      <c r="J4" s="26" t="s">
        <v>1085</v>
      </c>
      <c r="K4" s="29" t="s">
        <v>1086</v>
      </c>
      <c r="L4" s="30" t="s">
        <v>1087</v>
      </c>
      <c r="M4" s="30" t="s">
        <v>1088</v>
      </c>
      <c r="N4" s="30" t="s">
        <v>1089</v>
      </c>
      <c r="O4" s="31" t="s">
        <v>1090</v>
      </c>
      <c r="P4" s="31" t="s">
        <v>1091</v>
      </c>
      <c r="Q4" s="31" t="s">
        <v>1092</v>
      </c>
      <c r="R4" s="31" t="s">
        <v>1093</v>
      </c>
      <c r="S4" s="26" t="s">
        <v>1094</v>
      </c>
      <c r="T4" s="26" t="s">
        <v>1095</v>
      </c>
      <c r="U4" s="29" t="s">
        <v>1096</v>
      </c>
      <c r="V4" s="29" t="s">
        <v>1097</v>
      </c>
      <c r="W4" s="32" t="s">
        <v>1098</v>
      </c>
      <c r="X4" s="32" t="s">
        <v>1099</v>
      </c>
      <c r="Y4" s="30" t="s">
        <v>1100</v>
      </c>
      <c r="Z4" s="33" t="s">
        <v>1101</v>
      </c>
      <c r="AA4" s="30"/>
      <c r="AB4" s="30"/>
    </row>
    <row r="5" spans="1:30">
      <c r="A5" s="34">
        <v>1</v>
      </c>
      <c r="B5" s="35" t="s">
        <v>342</v>
      </c>
      <c r="C5" s="36" t="s">
        <v>326</v>
      </c>
      <c r="D5" s="37">
        <v>0.4</v>
      </c>
      <c r="E5" s="37">
        <v>0.15</v>
      </c>
      <c r="F5" s="37">
        <v>0.45</v>
      </c>
      <c r="G5" s="37" t="s">
        <v>488</v>
      </c>
      <c r="H5" s="38">
        <v>869</v>
      </c>
      <c r="I5" s="38">
        <f>IFERROR($H5*D5,"")</f>
        <v>347.6</v>
      </c>
      <c r="J5" s="38">
        <f>IFERROR($H5*E5,"")</f>
        <v>130.35</v>
      </c>
      <c r="K5" s="38">
        <f>IFERROR($H5*F5,"")</f>
        <v>391.05</v>
      </c>
      <c r="L5" s="39">
        <f>IFERROR(I5/$L$3,"")</f>
        <v>28.966666666666669</v>
      </c>
      <c r="M5" s="39">
        <f>IFERROR(J5/$M$3,"")</f>
        <v>10.862499999999999</v>
      </c>
      <c r="N5" s="39">
        <f>IFERROR(M5+L5,"")</f>
        <v>39.829166666666666</v>
      </c>
      <c r="O5" s="40">
        <f t="shared" ref="O5:O11" si="0">SUMIFS($AL:$AL,$AK:$AK,$B5)/1000</f>
        <v>0</v>
      </c>
      <c r="P5" s="39"/>
      <c r="Q5" s="41">
        <f t="shared" ref="Q5:Q11" si="1">O5/I5</f>
        <v>0</v>
      </c>
      <c r="R5" s="39"/>
      <c r="S5" s="22">
        <f>IFERROR(I5*(1+$S$3),"")</f>
        <v>364.98</v>
      </c>
      <c r="T5" s="22">
        <f>IFERROR(J5*(1+$T$3),"")</f>
        <v>136.86750000000001</v>
      </c>
      <c r="U5" s="22">
        <f>IFERROR(K5*(1+$T$3),"")</f>
        <v>410.60250000000002</v>
      </c>
      <c r="V5" s="22">
        <f>IFERROR(SUM(S5:U5),"")</f>
        <v>912.45</v>
      </c>
      <c r="W5" s="22">
        <f>IFERROR(S5/$W$3,"")</f>
        <v>30.415000000000003</v>
      </c>
      <c r="X5" s="22">
        <f>IFERROR((T5/$X$3),"")</f>
        <v>11.405625000000001</v>
      </c>
      <c r="Y5" s="22">
        <f>IFERROR((U5/$Y$3),"")</f>
        <v>34.216875000000002</v>
      </c>
      <c r="Z5" s="42">
        <f>SUM(W5:Y5)</f>
        <v>76.037500000000009</v>
      </c>
      <c r="AA5" s="41"/>
      <c r="AB5" s="41"/>
      <c r="AD5" s="23" t="s">
        <v>1102</v>
      </c>
    </row>
    <row r="6" spans="1:30">
      <c r="A6" s="34">
        <v>2</v>
      </c>
      <c r="B6" s="43" t="s">
        <v>344</v>
      </c>
      <c r="C6" s="36" t="s">
        <v>326</v>
      </c>
      <c r="D6" s="37">
        <v>0.4</v>
      </c>
      <c r="E6" s="37">
        <v>0.15</v>
      </c>
      <c r="F6" s="37">
        <v>0.45</v>
      </c>
      <c r="G6" s="37" t="s">
        <v>488</v>
      </c>
      <c r="H6" s="38">
        <v>1022</v>
      </c>
      <c r="I6" s="38">
        <f t="shared" ref="I6:K31" si="2">IFERROR($H6*D6,"")</f>
        <v>408.8</v>
      </c>
      <c r="J6" s="38">
        <f t="shared" si="2"/>
        <v>153.29999999999998</v>
      </c>
      <c r="K6" s="38">
        <f t="shared" si="2"/>
        <v>459.90000000000003</v>
      </c>
      <c r="L6" s="39">
        <f t="shared" ref="L6:L31" si="3">IFERROR(I6/$L$3,"")</f>
        <v>34.06666666666667</v>
      </c>
      <c r="M6" s="39">
        <f t="shared" ref="M6:M31" si="4">IFERROR(J6/$M$3,"")</f>
        <v>12.774999999999999</v>
      </c>
      <c r="N6" s="39">
        <f t="shared" ref="N6:N31" si="5">IFERROR(M6+L6,"")</f>
        <v>46.841666666666669</v>
      </c>
      <c r="O6" s="40">
        <f t="shared" si="0"/>
        <v>0</v>
      </c>
      <c r="P6" s="39"/>
      <c r="Q6" s="41">
        <f t="shared" si="1"/>
        <v>0</v>
      </c>
      <c r="R6" s="39"/>
      <c r="S6" s="22">
        <f t="shared" ref="S6:S31" si="6">IFERROR(I6*(1+$S$3),"")</f>
        <v>429.24</v>
      </c>
      <c r="T6" s="22">
        <f t="shared" ref="T6:U31" si="7">IFERROR(J6*(1+$T$3),"")</f>
        <v>160.96499999999997</v>
      </c>
      <c r="U6" s="22">
        <f t="shared" si="7"/>
        <v>482.89500000000004</v>
      </c>
      <c r="V6" s="22">
        <f t="shared" ref="V6:V31" si="8">IFERROR(SUM(S6:U6),"")</f>
        <v>1073.0999999999999</v>
      </c>
      <c r="W6" s="22">
        <f t="shared" ref="W6:W31" si="9">IFERROR(S6/$W$3,"")</f>
        <v>35.770000000000003</v>
      </c>
      <c r="X6" s="22">
        <f t="shared" ref="X6:X31" si="10">IFERROR((T6/$X$3),"")</f>
        <v>13.413749999999999</v>
      </c>
      <c r="Y6" s="22">
        <f t="shared" ref="Y6:Y31" si="11">IFERROR((U6/$Y$3),"")</f>
        <v>40.241250000000001</v>
      </c>
      <c r="Z6" s="42">
        <f t="shared" ref="Z6:Z31" si="12">SUM(W6:Y6)</f>
        <v>89.425000000000011</v>
      </c>
      <c r="AA6" s="41"/>
      <c r="AB6" s="41"/>
    </row>
    <row r="7" spans="1:30">
      <c r="A7" s="34">
        <v>3</v>
      </c>
      <c r="B7" s="43" t="s">
        <v>341</v>
      </c>
      <c r="C7" s="36" t="s">
        <v>326</v>
      </c>
      <c r="D7" s="37">
        <v>0.4</v>
      </c>
      <c r="E7" s="37">
        <v>0.15</v>
      </c>
      <c r="F7" s="37">
        <v>0.45</v>
      </c>
      <c r="G7" s="37" t="s">
        <v>488</v>
      </c>
      <c r="H7" s="38">
        <v>893</v>
      </c>
      <c r="I7" s="38">
        <f t="shared" si="2"/>
        <v>357.20000000000005</v>
      </c>
      <c r="J7" s="38">
        <f t="shared" si="2"/>
        <v>133.94999999999999</v>
      </c>
      <c r="K7" s="38">
        <f t="shared" si="2"/>
        <v>401.85</v>
      </c>
      <c r="L7" s="39">
        <f t="shared" si="3"/>
        <v>29.766666666666669</v>
      </c>
      <c r="M7" s="39">
        <f t="shared" si="4"/>
        <v>11.1625</v>
      </c>
      <c r="N7" s="39">
        <f t="shared" si="5"/>
        <v>40.929166666666667</v>
      </c>
      <c r="O7" s="40">
        <f t="shared" si="0"/>
        <v>0</v>
      </c>
      <c r="P7" s="39"/>
      <c r="Q7" s="41">
        <f t="shared" si="1"/>
        <v>0</v>
      </c>
      <c r="R7" s="39"/>
      <c r="S7" s="22">
        <f t="shared" si="6"/>
        <v>375.06000000000006</v>
      </c>
      <c r="T7" s="22">
        <f t="shared" si="7"/>
        <v>140.64750000000001</v>
      </c>
      <c r="U7" s="22">
        <f t="shared" si="7"/>
        <v>421.94250000000005</v>
      </c>
      <c r="V7" s="22">
        <f t="shared" si="8"/>
        <v>937.65000000000009</v>
      </c>
      <c r="W7" s="22">
        <f t="shared" si="9"/>
        <v>31.255000000000006</v>
      </c>
      <c r="X7" s="22">
        <f t="shared" si="10"/>
        <v>11.720625</v>
      </c>
      <c r="Y7" s="22">
        <f t="shared" si="11"/>
        <v>35.161875000000002</v>
      </c>
      <c r="Z7" s="42">
        <f t="shared" si="12"/>
        <v>78.137500000000017</v>
      </c>
      <c r="AA7" s="41"/>
      <c r="AB7" s="41"/>
    </row>
    <row r="8" spans="1:30">
      <c r="A8" s="34">
        <v>4</v>
      </c>
      <c r="B8" s="43" t="s">
        <v>340</v>
      </c>
      <c r="C8" s="36" t="s">
        <v>326</v>
      </c>
      <c r="D8" s="37">
        <v>0.4</v>
      </c>
      <c r="E8" s="37">
        <v>0.25</v>
      </c>
      <c r="F8" s="37">
        <v>0.35</v>
      </c>
      <c r="G8" s="37" t="s">
        <v>488</v>
      </c>
      <c r="H8" s="38">
        <v>1600</v>
      </c>
      <c r="I8" s="38">
        <f t="shared" si="2"/>
        <v>640</v>
      </c>
      <c r="J8" s="38">
        <f t="shared" si="2"/>
        <v>400</v>
      </c>
      <c r="K8" s="38">
        <f t="shared" si="2"/>
        <v>560</v>
      </c>
      <c r="L8" s="39">
        <f t="shared" si="3"/>
        <v>53.333333333333336</v>
      </c>
      <c r="M8" s="39">
        <f t="shared" si="4"/>
        <v>33.333333333333336</v>
      </c>
      <c r="N8" s="39">
        <f t="shared" si="5"/>
        <v>86.666666666666671</v>
      </c>
      <c r="O8" s="40">
        <f t="shared" si="0"/>
        <v>0</v>
      </c>
      <c r="P8" s="39"/>
      <c r="Q8" s="41">
        <f t="shared" si="1"/>
        <v>0</v>
      </c>
      <c r="R8" s="39"/>
      <c r="S8" s="22">
        <f t="shared" si="6"/>
        <v>672</v>
      </c>
      <c r="T8" s="22">
        <f t="shared" si="7"/>
        <v>420</v>
      </c>
      <c r="U8" s="22">
        <f t="shared" si="7"/>
        <v>588</v>
      </c>
      <c r="V8" s="22">
        <f t="shared" si="8"/>
        <v>1680</v>
      </c>
      <c r="W8" s="22">
        <f t="shared" si="9"/>
        <v>56</v>
      </c>
      <c r="X8" s="22">
        <f t="shared" si="10"/>
        <v>35</v>
      </c>
      <c r="Y8" s="22">
        <f t="shared" si="11"/>
        <v>49</v>
      </c>
      <c r="Z8" s="42">
        <f t="shared" si="12"/>
        <v>140</v>
      </c>
      <c r="AA8" s="41"/>
      <c r="AB8" s="41"/>
    </row>
    <row r="9" spans="1:30">
      <c r="A9" s="34">
        <v>5</v>
      </c>
      <c r="B9" s="43" t="s">
        <v>338</v>
      </c>
      <c r="C9" s="36" t="s">
        <v>326</v>
      </c>
      <c r="D9" s="37">
        <v>0.35</v>
      </c>
      <c r="E9" s="37">
        <v>0.35</v>
      </c>
      <c r="F9" s="37">
        <v>0.3</v>
      </c>
      <c r="G9" s="37" t="s">
        <v>488</v>
      </c>
      <c r="H9" s="38">
        <v>1800</v>
      </c>
      <c r="I9" s="38">
        <f t="shared" si="2"/>
        <v>630</v>
      </c>
      <c r="J9" s="38">
        <f t="shared" si="2"/>
        <v>630</v>
      </c>
      <c r="K9" s="38">
        <f t="shared" si="2"/>
        <v>540</v>
      </c>
      <c r="L9" s="39">
        <f t="shared" si="3"/>
        <v>52.5</v>
      </c>
      <c r="M9" s="39">
        <f t="shared" si="4"/>
        <v>52.5</v>
      </c>
      <c r="N9" s="39">
        <f t="shared" si="5"/>
        <v>105</v>
      </c>
      <c r="O9" s="40">
        <f t="shared" si="0"/>
        <v>0</v>
      </c>
      <c r="P9" s="39"/>
      <c r="Q9" s="41">
        <f t="shared" si="1"/>
        <v>0</v>
      </c>
      <c r="R9" s="39"/>
      <c r="S9" s="22">
        <f t="shared" si="6"/>
        <v>661.5</v>
      </c>
      <c r="T9" s="22">
        <f t="shared" si="7"/>
        <v>661.5</v>
      </c>
      <c r="U9" s="22">
        <f t="shared" si="7"/>
        <v>567</v>
      </c>
      <c r="V9" s="22">
        <f t="shared" si="8"/>
        <v>1890</v>
      </c>
      <c r="W9" s="22">
        <f t="shared" si="9"/>
        <v>55.125</v>
      </c>
      <c r="X9" s="22">
        <f t="shared" si="10"/>
        <v>55.125</v>
      </c>
      <c r="Y9" s="22">
        <f t="shared" si="11"/>
        <v>47.25</v>
      </c>
      <c r="Z9" s="42">
        <f t="shared" si="12"/>
        <v>157.5</v>
      </c>
      <c r="AA9" s="41"/>
      <c r="AB9" s="41"/>
    </row>
    <row r="10" spans="1:30">
      <c r="A10" s="34">
        <v>6</v>
      </c>
      <c r="B10" s="43" t="s">
        <v>336</v>
      </c>
      <c r="C10" s="36" t="s">
        <v>326</v>
      </c>
      <c r="D10" s="37">
        <v>0.2</v>
      </c>
      <c r="E10" s="37">
        <v>0.5</v>
      </c>
      <c r="F10" s="37">
        <v>0.3</v>
      </c>
      <c r="G10" s="37" t="s">
        <v>488</v>
      </c>
      <c r="H10" s="38">
        <v>1200</v>
      </c>
      <c r="I10" s="38">
        <f t="shared" si="2"/>
        <v>240</v>
      </c>
      <c r="J10" s="38">
        <f t="shared" si="2"/>
        <v>600</v>
      </c>
      <c r="K10" s="38">
        <f t="shared" si="2"/>
        <v>360</v>
      </c>
      <c r="L10" s="39">
        <f t="shared" si="3"/>
        <v>20</v>
      </c>
      <c r="M10" s="39">
        <f t="shared" si="4"/>
        <v>50</v>
      </c>
      <c r="N10" s="39">
        <f t="shared" si="5"/>
        <v>70</v>
      </c>
      <c r="O10" s="40">
        <f t="shared" si="0"/>
        <v>0</v>
      </c>
      <c r="P10" s="39"/>
      <c r="Q10" s="41">
        <f t="shared" si="1"/>
        <v>0</v>
      </c>
      <c r="R10" s="39"/>
      <c r="S10" s="22">
        <f t="shared" si="6"/>
        <v>252</v>
      </c>
      <c r="T10" s="22">
        <f t="shared" si="7"/>
        <v>630</v>
      </c>
      <c r="U10" s="22">
        <f t="shared" si="7"/>
        <v>378</v>
      </c>
      <c r="V10" s="22">
        <f t="shared" si="8"/>
        <v>1260</v>
      </c>
      <c r="W10" s="22">
        <f t="shared" si="9"/>
        <v>21</v>
      </c>
      <c r="X10" s="22">
        <f t="shared" si="10"/>
        <v>52.5</v>
      </c>
      <c r="Y10" s="22">
        <f t="shared" si="11"/>
        <v>31.5</v>
      </c>
      <c r="Z10" s="42">
        <f t="shared" si="12"/>
        <v>105</v>
      </c>
      <c r="AA10" s="41"/>
      <c r="AB10" s="41"/>
    </row>
    <row r="11" spans="1:30">
      <c r="A11" s="34">
        <v>7</v>
      </c>
      <c r="B11" s="43" t="s">
        <v>307</v>
      </c>
      <c r="C11" s="36" t="s">
        <v>326</v>
      </c>
      <c r="D11" s="37">
        <v>0.3</v>
      </c>
      <c r="E11" s="37">
        <v>0.3</v>
      </c>
      <c r="F11" s="37">
        <v>0.4</v>
      </c>
      <c r="G11" s="37" t="s">
        <v>488</v>
      </c>
      <c r="H11" s="38">
        <v>3600</v>
      </c>
      <c r="I11" s="38">
        <f t="shared" si="2"/>
        <v>1080</v>
      </c>
      <c r="J11" s="38">
        <f t="shared" si="2"/>
        <v>1080</v>
      </c>
      <c r="K11" s="38">
        <f t="shared" si="2"/>
        <v>1440</v>
      </c>
      <c r="L11" s="39">
        <f t="shared" si="3"/>
        <v>90</v>
      </c>
      <c r="M11" s="39">
        <f t="shared" si="4"/>
        <v>90</v>
      </c>
      <c r="N11" s="39">
        <f t="shared" si="5"/>
        <v>180</v>
      </c>
      <c r="O11" s="40">
        <f t="shared" si="0"/>
        <v>0</v>
      </c>
      <c r="P11" s="39"/>
      <c r="Q11" s="41">
        <f t="shared" si="1"/>
        <v>0</v>
      </c>
      <c r="R11" s="39"/>
      <c r="S11" s="22">
        <f t="shared" si="6"/>
        <v>1134</v>
      </c>
      <c r="T11" s="22">
        <f t="shared" si="7"/>
        <v>1134</v>
      </c>
      <c r="U11" s="22">
        <f t="shared" si="7"/>
        <v>1512</v>
      </c>
      <c r="V11" s="22">
        <f t="shared" si="8"/>
        <v>3780</v>
      </c>
      <c r="W11" s="22">
        <f t="shared" si="9"/>
        <v>94.5</v>
      </c>
      <c r="X11" s="22">
        <f t="shared" si="10"/>
        <v>94.5</v>
      </c>
      <c r="Y11" s="22">
        <f t="shared" si="11"/>
        <v>126</v>
      </c>
      <c r="Z11" s="42">
        <f t="shared" si="12"/>
        <v>315</v>
      </c>
      <c r="AA11" s="41"/>
      <c r="AB11" s="41"/>
    </row>
    <row r="12" spans="1:30">
      <c r="A12" s="34"/>
      <c r="B12" s="43"/>
      <c r="C12" s="36"/>
      <c r="D12" s="19"/>
      <c r="E12" s="19"/>
      <c r="F12" s="19"/>
      <c r="G12" s="19"/>
      <c r="H12" s="38"/>
      <c r="I12" s="38">
        <f t="shared" si="2"/>
        <v>0</v>
      </c>
      <c r="J12" s="38">
        <f t="shared" si="2"/>
        <v>0</v>
      </c>
      <c r="K12" s="38">
        <f t="shared" si="2"/>
        <v>0</v>
      </c>
      <c r="L12" s="39">
        <f t="shared" si="3"/>
        <v>0</v>
      </c>
      <c r="M12" s="39">
        <f t="shared" si="4"/>
        <v>0</v>
      </c>
      <c r="N12" s="39">
        <f t="shared" si="5"/>
        <v>0</v>
      </c>
      <c r="O12" s="44"/>
      <c r="P12" s="19"/>
      <c r="Q12" s="19"/>
      <c r="R12" s="19"/>
      <c r="S12" s="22">
        <f t="shared" si="6"/>
        <v>0</v>
      </c>
      <c r="T12" s="22">
        <f t="shared" si="7"/>
        <v>0</v>
      </c>
      <c r="U12" s="22">
        <f t="shared" si="7"/>
        <v>0</v>
      </c>
      <c r="V12" s="22">
        <f t="shared" si="8"/>
        <v>0</v>
      </c>
      <c r="W12" s="22">
        <f t="shared" si="9"/>
        <v>0</v>
      </c>
      <c r="X12" s="22">
        <f t="shared" si="10"/>
        <v>0</v>
      </c>
      <c r="Y12" s="22">
        <f t="shared" si="11"/>
        <v>0</v>
      </c>
      <c r="Z12" s="42">
        <f t="shared" si="12"/>
        <v>0</v>
      </c>
      <c r="AA12" s="41"/>
      <c r="AB12" s="41"/>
    </row>
    <row r="13" spans="1:30">
      <c r="A13" s="34">
        <v>8</v>
      </c>
      <c r="B13" s="43" t="s">
        <v>346</v>
      </c>
      <c r="C13" s="36" t="s">
        <v>328</v>
      </c>
      <c r="D13" s="37">
        <v>0.5</v>
      </c>
      <c r="E13" s="37">
        <v>0.15</v>
      </c>
      <c r="F13" s="37">
        <v>0.35</v>
      </c>
      <c r="G13" s="37" t="s">
        <v>488</v>
      </c>
      <c r="H13" s="38">
        <v>1200</v>
      </c>
      <c r="I13" s="38">
        <f t="shared" si="2"/>
        <v>600</v>
      </c>
      <c r="J13" s="38">
        <f t="shared" si="2"/>
        <v>180</v>
      </c>
      <c r="K13" s="38">
        <f t="shared" si="2"/>
        <v>420</v>
      </c>
      <c r="L13" s="39">
        <f t="shared" si="3"/>
        <v>50</v>
      </c>
      <c r="M13" s="39">
        <f t="shared" si="4"/>
        <v>15</v>
      </c>
      <c r="N13" s="39">
        <f t="shared" si="5"/>
        <v>65</v>
      </c>
      <c r="O13" s="40">
        <f>SUMIFS($AL:$AL,$AK:$AK,$B13)/1000</f>
        <v>0</v>
      </c>
      <c r="P13" s="39"/>
      <c r="Q13" s="41">
        <f>O13/I13</f>
        <v>0</v>
      </c>
      <c r="R13" s="39"/>
      <c r="S13" s="22">
        <f t="shared" si="6"/>
        <v>630</v>
      </c>
      <c r="T13" s="22">
        <f t="shared" si="7"/>
        <v>189</v>
      </c>
      <c r="U13" s="22">
        <f t="shared" si="7"/>
        <v>441</v>
      </c>
      <c r="V13" s="22">
        <f t="shared" si="8"/>
        <v>1260</v>
      </c>
      <c r="W13" s="22">
        <f t="shared" si="9"/>
        <v>52.5</v>
      </c>
      <c r="X13" s="22">
        <f t="shared" si="10"/>
        <v>15.75</v>
      </c>
      <c r="Y13" s="22">
        <f t="shared" si="11"/>
        <v>36.75</v>
      </c>
      <c r="Z13" s="42">
        <f t="shared" si="12"/>
        <v>105</v>
      </c>
      <c r="AA13" s="41"/>
      <c r="AB13" s="41"/>
    </row>
    <row r="14" spans="1:30">
      <c r="A14" s="34">
        <v>9</v>
      </c>
      <c r="B14" s="43" t="s">
        <v>349</v>
      </c>
      <c r="C14" s="36" t="s">
        <v>328</v>
      </c>
      <c r="D14" s="37">
        <v>0.4</v>
      </c>
      <c r="E14" s="37">
        <v>0.2</v>
      </c>
      <c r="F14" s="37">
        <v>0.4</v>
      </c>
      <c r="G14" s="37" t="s">
        <v>488</v>
      </c>
      <c r="H14" s="38">
        <v>2400</v>
      </c>
      <c r="I14" s="38">
        <f t="shared" si="2"/>
        <v>960</v>
      </c>
      <c r="J14" s="38">
        <f t="shared" si="2"/>
        <v>480</v>
      </c>
      <c r="K14" s="38">
        <f t="shared" si="2"/>
        <v>960</v>
      </c>
      <c r="L14" s="39">
        <f t="shared" si="3"/>
        <v>80</v>
      </c>
      <c r="M14" s="39">
        <f t="shared" si="4"/>
        <v>40</v>
      </c>
      <c r="N14" s="39">
        <f t="shared" si="5"/>
        <v>120</v>
      </c>
      <c r="O14" s="40">
        <f>SUMIFS($AL:$AL,$AK:$AK,$B14)/1000</f>
        <v>0</v>
      </c>
      <c r="P14" s="39"/>
      <c r="Q14" s="41">
        <f>O14/I14</f>
        <v>0</v>
      </c>
      <c r="R14" s="39"/>
      <c r="S14" s="22">
        <f t="shared" si="6"/>
        <v>1008</v>
      </c>
      <c r="T14" s="22">
        <f t="shared" si="7"/>
        <v>504</v>
      </c>
      <c r="U14" s="22">
        <f t="shared" si="7"/>
        <v>1008</v>
      </c>
      <c r="V14" s="22">
        <f t="shared" si="8"/>
        <v>2520</v>
      </c>
      <c r="W14" s="22">
        <f t="shared" si="9"/>
        <v>84</v>
      </c>
      <c r="X14" s="22">
        <f t="shared" si="10"/>
        <v>42</v>
      </c>
      <c r="Y14" s="22">
        <f t="shared" si="11"/>
        <v>84</v>
      </c>
      <c r="Z14" s="42">
        <f t="shared" si="12"/>
        <v>210</v>
      </c>
      <c r="AA14" s="41"/>
      <c r="AB14" s="41"/>
    </row>
    <row r="15" spans="1:30">
      <c r="A15" s="34"/>
      <c r="B15" s="43"/>
      <c r="C15" s="36"/>
      <c r="D15" s="19"/>
      <c r="E15" s="19"/>
      <c r="F15" s="19"/>
      <c r="G15" s="19"/>
      <c r="H15" s="38"/>
      <c r="I15" s="38">
        <f t="shared" si="2"/>
        <v>0</v>
      </c>
      <c r="J15" s="38">
        <f t="shared" si="2"/>
        <v>0</v>
      </c>
      <c r="K15" s="38">
        <f t="shared" si="2"/>
        <v>0</v>
      </c>
      <c r="L15" s="39">
        <f t="shared" si="3"/>
        <v>0</v>
      </c>
      <c r="M15" s="39">
        <f t="shared" si="4"/>
        <v>0</v>
      </c>
      <c r="N15" s="39">
        <f t="shared" si="5"/>
        <v>0</v>
      </c>
      <c r="O15" s="44"/>
      <c r="P15" s="19"/>
      <c r="Q15" s="19"/>
      <c r="R15" s="19"/>
      <c r="S15" s="22">
        <f t="shared" si="6"/>
        <v>0</v>
      </c>
      <c r="T15" s="22">
        <f t="shared" si="7"/>
        <v>0</v>
      </c>
      <c r="U15" s="22">
        <f t="shared" si="7"/>
        <v>0</v>
      </c>
      <c r="V15" s="22">
        <f t="shared" si="8"/>
        <v>0</v>
      </c>
      <c r="W15" s="22">
        <f t="shared" si="9"/>
        <v>0</v>
      </c>
      <c r="X15" s="22">
        <f t="shared" si="10"/>
        <v>0</v>
      </c>
      <c r="Y15" s="22">
        <f t="shared" si="11"/>
        <v>0</v>
      </c>
      <c r="Z15" s="42">
        <f t="shared" si="12"/>
        <v>0</v>
      </c>
      <c r="AA15" s="41"/>
      <c r="AB15" s="41"/>
    </row>
    <row r="16" spans="1:30">
      <c r="A16" s="34">
        <v>10</v>
      </c>
      <c r="B16" s="43" t="s">
        <v>348</v>
      </c>
      <c r="C16" s="36" t="s">
        <v>328</v>
      </c>
      <c r="D16" s="37">
        <v>0.35</v>
      </c>
      <c r="E16" s="37">
        <v>0.25</v>
      </c>
      <c r="F16" s="37">
        <v>0.4</v>
      </c>
      <c r="G16" s="37" t="s">
        <v>488</v>
      </c>
      <c r="H16" s="38">
        <v>1800</v>
      </c>
      <c r="I16" s="38">
        <f t="shared" si="2"/>
        <v>630</v>
      </c>
      <c r="J16" s="38">
        <f t="shared" si="2"/>
        <v>450</v>
      </c>
      <c r="K16" s="38">
        <f t="shared" si="2"/>
        <v>720</v>
      </c>
      <c r="L16" s="39">
        <f t="shared" si="3"/>
        <v>52.5</v>
      </c>
      <c r="M16" s="39">
        <f t="shared" si="4"/>
        <v>37.5</v>
      </c>
      <c r="N16" s="39">
        <f t="shared" si="5"/>
        <v>90</v>
      </c>
      <c r="O16" s="40">
        <f>SUMIFS($AL:$AL,$AK:$AK,$B16)/1000</f>
        <v>0</v>
      </c>
      <c r="P16" s="39"/>
      <c r="Q16" s="41">
        <f>O16/I16</f>
        <v>0</v>
      </c>
      <c r="R16" s="39"/>
      <c r="S16" s="22">
        <f t="shared" si="6"/>
        <v>661.5</v>
      </c>
      <c r="T16" s="22">
        <f t="shared" si="7"/>
        <v>472.5</v>
      </c>
      <c r="U16" s="22">
        <f t="shared" si="7"/>
        <v>756</v>
      </c>
      <c r="V16" s="22">
        <f t="shared" si="8"/>
        <v>1890</v>
      </c>
      <c r="W16" s="22">
        <f t="shared" si="9"/>
        <v>55.125</v>
      </c>
      <c r="X16" s="22">
        <f t="shared" si="10"/>
        <v>39.375</v>
      </c>
      <c r="Y16" s="22">
        <f t="shared" si="11"/>
        <v>63</v>
      </c>
      <c r="Z16" s="42">
        <f t="shared" si="12"/>
        <v>157.5</v>
      </c>
      <c r="AA16" s="41"/>
      <c r="AB16" s="41"/>
    </row>
    <row r="17" spans="1:28">
      <c r="A17" s="34">
        <v>11</v>
      </c>
      <c r="B17" s="43" t="s">
        <v>355</v>
      </c>
      <c r="C17" s="36" t="s">
        <v>327</v>
      </c>
      <c r="D17" s="37">
        <v>0.45</v>
      </c>
      <c r="E17" s="37">
        <v>0.15</v>
      </c>
      <c r="F17" s="37">
        <v>0.4</v>
      </c>
      <c r="G17" s="37" t="s">
        <v>488</v>
      </c>
      <c r="H17" s="38">
        <v>2200</v>
      </c>
      <c r="I17" s="38">
        <f t="shared" si="2"/>
        <v>990</v>
      </c>
      <c r="J17" s="38">
        <f t="shared" si="2"/>
        <v>330</v>
      </c>
      <c r="K17" s="38">
        <f t="shared" si="2"/>
        <v>880</v>
      </c>
      <c r="L17" s="39">
        <f t="shared" si="3"/>
        <v>82.5</v>
      </c>
      <c r="M17" s="39">
        <f t="shared" si="4"/>
        <v>27.5</v>
      </c>
      <c r="N17" s="39">
        <f t="shared" si="5"/>
        <v>110</v>
      </c>
      <c r="O17" s="40">
        <f>SUMIFS($AL:$AL,$AK:$AK,$B17)/1000</f>
        <v>0</v>
      </c>
      <c r="P17" s="39"/>
      <c r="Q17" s="41">
        <f>O17/I17</f>
        <v>0</v>
      </c>
      <c r="R17" s="39"/>
      <c r="S17" s="22">
        <f t="shared" si="6"/>
        <v>1039.5</v>
      </c>
      <c r="T17" s="22">
        <f t="shared" si="7"/>
        <v>346.5</v>
      </c>
      <c r="U17" s="22">
        <f t="shared" si="7"/>
        <v>924</v>
      </c>
      <c r="V17" s="22">
        <f t="shared" si="8"/>
        <v>2310</v>
      </c>
      <c r="W17" s="22">
        <f t="shared" si="9"/>
        <v>86.625</v>
      </c>
      <c r="X17" s="22">
        <f t="shared" si="10"/>
        <v>28.875</v>
      </c>
      <c r="Y17" s="22">
        <f t="shared" si="11"/>
        <v>77</v>
      </c>
      <c r="Z17" s="42">
        <f t="shared" si="12"/>
        <v>192.5</v>
      </c>
      <c r="AA17" s="41"/>
      <c r="AB17" s="41"/>
    </row>
    <row r="18" spans="1:28">
      <c r="A18" s="34">
        <v>12</v>
      </c>
      <c r="B18" s="43" t="s">
        <v>353</v>
      </c>
      <c r="C18" s="36" t="s">
        <v>327</v>
      </c>
      <c r="D18" s="37">
        <v>0.4</v>
      </c>
      <c r="E18" s="37">
        <v>0.3</v>
      </c>
      <c r="F18" s="37">
        <v>0.3</v>
      </c>
      <c r="G18" s="37" t="s">
        <v>488</v>
      </c>
      <c r="H18" s="38">
        <v>2000</v>
      </c>
      <c r="I18" s="38">
        <f t="shared" si="2"/>
        <v>800</v>
      </c>
      <c r="J18" s="38">
        <f t="shared" si="2"/>
        <v>600</v>
      </c>
      <c r="K18" s="38">
        <f t="shared" si="2"/>
        <v>600</v>
      </c>
      <c r="L18" s="39">
        <f t="shared" si="3"/>
        <v>66.666666666666671</v>
      </c>
      <c r="M18" s="39">
        <f t="shared" si="4"/>
        <v>50</v>
      </c>
      <c r="N18" s="39">
        <f t="shared" si="5"/>
        <v>116.66666666666667</v>
      </c>
      <c r="O18" s="40">
        <f>SUMIFS($AL:$AL,$AK:$AK,$B18)/1000</f>
        <v>0</v>
      </c>
      <c r="P18" s="39"/>
      <c r="Q18" s="41">
        <f>O18/I18</f>
        <v>0</v>
      </c>
      <c r="R18" s="39"/>
      <c r="S18" s="22">
        <f t="shared" si="6"/>
        <v>840</v>
      </c>
      <c r="T18" s="22">
        <f t="shared" si="7"/>
        <v>630</v>
      </c>
      <c r="U18" s="22">
        <f t="shared" si="7"/>
        <v>630</v>
      </c>
      <c r="V18" s="22">
        <f t="shared" si="8"/>
        <v>2100</v>
      </c>
      <c r="W18" s="22">
        <f t="shared" si="9"/>
        <v>70</v>
      </c>
      <c r="X18" s="22">
        <f t="shared" si="10"/>
        <v>52.5</v>
      </c>
      <c r="Y18" s="22">
        <f t="shared" si="11"/>
        <v>52.5</v>
      </c>
      <c r="Z18" s="42">
        <f t="shared" si="12"/>
        <v>175</v>
      </c>
      <c r="AA18" s="41"/>
      <c r="AB18" s="41"/>
    </row>
    <row r="19" spans="1:28">
      <c r="A19" s="34">
        <v>13</v>
      </c>
      <c r="B19" s="43" t="s">
        <v>352</v>
      </c>
      <c r="C19" s="36" t="s">
        <v>327</v>
      </c>
      <c r="D19" s="37">
        <v>0.45</v>
      </c>
      <c r="E19" s="37">
        <v>0.2</v>
      </c>
      <c r="F19" s="37">
        <v>0.35</v>
      </c>
      <c r="G19" s="37" t="s">
        <v>488</v>
      </c>
      <c r="H19" s="38">
        <v>900</v>
      </c>
      <c r="I19" s="38">
        <f t="shared" si="2"/>
        <v>405</v>
      </c>
      <c r="J19" s="38">
        <f t="shared" si="2"/>
        <v>180</v>
      </c>
      <c r="K19" s="38">
        <f t="shared" si="2"/>
        <v>315</v>
      </c>
      <c r="L19" s="39">
        <f t="shared" si="3"/>
        <v>33.75</v>
      </c>
      <c r="M19" s="39">
        <f t="shared" si="4"/>
        <v>15</v>
      </c>
      <c r="N19" s="39">
        <f t="shared" si="5"/>
        <v>48.75</v>
      </c>
      <c r="O19" s="40">
        <f>SUMIFS($AL:$AL,$AK:$AK,$B19)/1000</f>
        <v>0</v>
      </c>
      <c r="P19" s="39"/>
      <c r="Q19" s="41">
        <f>O19/I19</f>
        <v>0</v>
      </c>
      <c r="R19" s="39"/>
      <c r="S19" s="22">
        <f t="shared" si="6"/>
        <v>425.25</v>
      </c>
      <c r="T19" s="22">
        <f t="shared" si="7"/>
        <v>189</v>
      </c>
      <c r="U19" s="22">
        <f t="shared" si="7"/>
        <v>330.75</v>
      </c>
      <c r="V19" s="22">
        <f t="shared" si="8"/>
        <v>945</v>
      </c>
      <c r="W19" s="22">
        <f t="shared" si="9"/>
        <v>35.4375</v>
      </c>
      <c r="X19" s="22">
        <f t="shared" si="10"/>
        <v>15.75</v>
      </c>
      <c r="Y19" s="22">
        <f t="shared" si="11"/>
        <v>27.5625</v>
      </c>
      <c r="Z19" s="42">
        <f t="shared" si="12"/>
        <v>78.75</v>
      </c>
      <c r="AA19" s="41"/>
      <c r="AB19" s="41"/>
    </row>
    <row r="20" spans="1:28">
      <c r="A20" s="34">
        <v>14</v>
      </c>
      <c r="B20" s="43" t="s">
        <v>361</v>
      </c>
      <c r="C20" s="36" t="s">
        <v>327</v>
      </c>
      <c r="D20" s="37">
        <v>0.35</v>
      </c>
      <c r="E20" s="37">
        <v>0.15</v>
      </c>
      <c r="F20" s="37">
        <v>0.5</v>
      </c>
      <c r="G20" s="37" t="s">
        <v>488</v>
      </c>
      <c r="H20" s="38">
        <v>1000</v>
      </c>
      <c r="I20" s="38">
        <f t="shared" si="2"/>
        <v>350</v>
      </c>
      <c r="J20" s="38">
        <f t="shared" si="2"/>
        <v>150</v>
      </c>
      <c r="K20" s="38">
        <f t="shared" si="2"/>
        <v>500</v>
      </c>
      <c r="L20" s="39">
        <f t="shared" si="3"/>
        <v>29.166666666666668</v>
      </c>
      <c r="M20" s="39">
        <f t="shared" si="4"/>
        <v>12.5</v>
      </c>
      <c r="N20" s="39">
        <f t="shared" si="5"/>
        <v>41.666666666666671</v>
      </c>
      <c r="O20" s="40">
        <f>SUMIFS($AL:$AL,$AK:$AK,$B20)/1000</f>
        <v>0</v>
      </c>
      <c r="P20" s="39"/>
      <c r="Q20" s="39"/>
      <c r="R20" s="39"/>
      <c r="S20" s="22">
        <f t="shared" si="6"/>
        <v>367.5</v>
      </c>
      <c r="T20" s="22">
        <f t="shared" si="7"/>
        <v>157.5</v>
      </c>
      <c r="U20" s="22">
        <f t="shared" si="7"/>
        <v>525</v>
      </c>
      <c r="V20" s="22">
        <f t="shared" si="8"/>
        <v>1050</v>
      </c>
      <c r="W20" s="22">
        <f t="shared" si="9"/>
        <v>30.625</v>
      </c>
      <c r="X20" s="22">
        <f t="shared" si="10"/>
        <v>13.125</v>
      </c>
      <c r="Y20" s="22">
        <f t="shared" si="11"/>
        <v>43.75</v>
      </c>
      <c r="Z20" s="42">
        <f t="shared" si="12"/>
        <v>87.5</v>
      </c>
      <c r="AA20" s="41"/>
      <c r="AB20" s="41"/>
    </row>
    <row r="21" spans="1:28">
      <c r="A21" s="34"/>
      <c r="B21" s="43"/>
      <c r="C21" s="36"/>
      <c r="D21" s="19"/>
      <c r="E21" s="19"/>
      <c r="F21" s="19"/>
      <c r="G21" s="19"/>
      <c r="H21" s="38"/>
      <c r="I21" s="38">
        <f t="shared" si="2"/>
        <v>0</v>
      </c>
      <c r="J21" s="38">
        <f t="shared" si="2"/>
        <v>0</v>
      </c>
      <c r="K21" s="38">
        <f t="shared" si="2"/>
        <v>0</v>
      </c>
      <c r="L21" s="39">
        <f t="shared" si="3"/>
        <v>0</v>
      </c>
      <c r="M21" s="39">
        <f t="shared" si="4"/>
        <v>0</v>
      </c>
      <c r="N21" s="39">
        <f t="shared" si="5"/>
        <v>0</v>
      </c>
      <c r="O21" s="44"/>
      <c r="P21" s="19"/>
      <c r="Q21" s="19"/>
      <c r="R21" s="19"/>
      <c r="S21" s="22">
        <f t="shared" si="6"/>
        <v>0</v>
      </c>
      <c r="T21" s="22">
        <f t="shared" si="7"/>
        <v>0</v>
      </c>
      <c r="U21" s="22">
        <f t="shared" si="7"/>
        <v>0</v>
      </c>
      <c r="V21" s="22">
        <f t="shared" si="8"/>
        <v>0</v>
      </c>
      <c r="W21" s="22">
        <f t="shared" si="9"/>
        <v>0</v>
      </c>
      <c r="X21" s="22">
        <f t="shared" si="10"/>
        <v>0</v>
      </c>
      <c r="Y21" s="22">
        <f t="shared" si="11"/>
        <v>0</v>
      </c>
      <c r="Z21" s="42">
        <f t="shared" si="12"/>
        <v>0</v>
      </c>
      <c r="AA21" s="41"/>
      <c r="AB21" s="41"/>
    </row>
    <row r="22" spans="1:28">
      <c r="A22" s="34">
        <v>15</v>
      </c>
      <c r="B22" s="43" t="s">
        <v>334</v>
      </c>
      <c r="C22" s="36" t="s">
        <v>326</v>
      </c>
      <c r="D22" s="37">
        <v>0.3</v>
      </c>
      <c r="E22" s="37">
        <v>0.35</v>
      </c>
      <c r="F22" s="37">
        <v>0.35</v>
      </c>
      <c r="G22" s="37" t="s">
        <v>488</v>
      </c>
      <c r="H22" s="38">
        <v>2600</v>
      </c>
      <c r="I22" s="38">
        <f t="shared" si="2"/>
        <v>780</v>
      </c>
      <c r="J22" s="38">
        <f t="shared" si="2"/>
        <v>909.99999999999989</v>
      </c>
      <c r="K22" s="38">
        <f t="shared" si="2"/>
        <v>909.99999999999989</v>
      </c>
      <c r="L22" s="39">
        <f t="shared" si="3"/>
        <v>65</v>
      </c>
      <c r="M22" s="39">
        <f t="shared" si="4"/>
        <v>75.833333333333329</v>
      </c>
      <c r="N22" s="39">
        <f t="shared" si="5"/>
        <v>140.83333333333331</v>
      </c>
      <c r="O22" s="40">
        <f>SUMIFS($AL:$AL,$AK:$AK,$B22)/1000</f>
        <v>0</v>
      </c>
      <c r="P22" s="39"/>
      <c r="Q22" s="41">
        <f>O22/I22</f>
        <v>0</v>
      </c>
      <c r="R22" s="39"/>
      <c r="S22" s="22">
        <f t="shared" si="6"/>
        <v>819</v>
      </c>
      <c r="T22" s="22">
        <f t="shared" si="7"/>
        <v>955.49999999999989</v>
      </c>
      <c r="U22" s="22">
        <f t="shared" si="7"/>
        <v>955.49999999999989</v>
      </c>
      <c r="V22" s="22">
        <f t="shared" si="8"/>
        <v>2730</v>
      </c>
      <c r="W22" s="22">
        <f t="shared" si="9"/>
        <v>68.25</v>
      </c>
      <c r="X22" s="22">
        <f t="shared" si="10"/>
        <v>79.624999999999986</v>
      </c>
      <c r="Y22" s="22">
        <f t="shared" si="11"/>
        <v>79.624999999999986</v>
      </c>
      <c r="Z22" s="42">
        <f t="shared" si="12"/>
        <v>227.5</v>
      </c>
      <c r="AA22" s="41"/>
      <c r="AB22" s="41"/>
    </row>
    <row r="23" spans="1:28">
      <c r="A23" s="34">
        <v>16</v>
      </c>
      <c r="B23" s="43" t="s">
        <v>357</v>
      </c>
      <c r="C23" s="36" t="s">
        <v>329</v>
      </c>
      <c r="D23" s="37">
        <v>0.25</v>
      </c>
      <c r="E23" s="37">
        <v>0.35</v>
      </c>
      <c r="F23" s="37">
        <v>0.4</v>
      </c>
      <c r="G23" s="37" t="s">
        <v>488</v>
      </c>
      <c r="H23" s="38">
        <v>3500</v>
      </c>
      <c r="I23" s="38">
        <f t="shared" si="2"/>
        <v>875</v>
      </c>
      <c r="J23" s="38">
        <f t="shared" si="2"/>
        <v>1225</v>
      </c>
      <c r="K23" s="38">
        <f t="shared" si="2"/>
        <v>1400</v>
      </c>
      <c r="L23" s="39">
        <f t="shared" si="3"/>
        <v>72.916666666666671</v>
      </c>
      <c r="M23" s="39">
        <f t="shared" si="4"/>
        <v>102.08333333333333</v>
      </c>
      <c r="N23" s="39">
        <f t="shared" si="5"/>
        <v>175</v>
      </c>
      <c r="O23" s="40">
        <f>SUMIFS($AL:$AL,$AK:$AK,$B23)/1000</f>
        <v>0</v>
      </c>
      <c r="P23" s="39"/>
      <c r="Q23" s="41">
        <f>O23/I23</f>
        <v>0</v>
      </c>
      <c r="R23" s="39"/>
      <c r="S23" s="22">
        <f t="shared" si="6"/>
        <v>918.75</v>
      </c>
      <c r="T23" s="22">
        <f t="shared" si="7"/>
        <v>1286.25</v>
      </c>
      <c r="U23" s="22">
        <f t="shared" si="7"/>
        <v>1470</v>
      </c>
      <c r="V23" s="22">
        <f t="shared" si="8"/>
        <v>3675</v>
      </c>
      <c r="W23" s="22">
        <f t="shared" si="9"/>
        <v>76.5625</v>
      </c>
      <c r="X23" s="22">
        <f t="shared" si="10"/>
        <v>107.1875</v>
      </c>
      <c r="Y23" s="22">
        <f t="shared" si="11"/>
        <v>122.5</v>
      </c>
      <c r="Z23" s="42">
        <f t="shared" si="12"/>
        <v>306.25</v>
      </c>
      <c r="AA23" s="41"/>
      <c r="AB23" s="41"/>
    </row>
    <row r="24" spans="1:28">
      <c r="A24" s="34">
        <v>17</v>
      </c>
      <c r="B24" s="43" t="s">
        <v>350</v>
      </c>
      <c r="C24" s="36" t="s">
        <v>329</v>
      </c>
      <c r="D24" s="37">
        <v>0.2</v>
      </c>
      <c r="E24" s="37">
        <v>0.4</v>
      </c>
      <c r="F24" s="37">
        <v>0.4</v>
      </c>
      <c r="G24" s="37" t="s">
        <v>488</v>
      </c>
      <c r="H24" s="38">
        <v>7000</v>
      </c>
      <c r="I24" s="38">
        <f t="shared" si="2"/>
        <v>1400</v>
      </c>
      <c r="J24" s="38">
        <f t="shared" si="2"/>
        <v>2800</v>
      </c>
      <c r="K24" s="38">
        <f t="shared" si="2"/>
        <v>2800</v>
      </c>
      <c r="L24" s="39">
        <f t="shared" si="3"/>
        <v>116.66666666666667</v>
      </c>
      <c r="M24" s="39">
        <f t="shared" si="4"/>
        <v>233.33333333333334</v>
      </c>
      <c r="N24" s="39">
        <f t="shared" si="5"/>
        <v>350</v>
      </c>
      <c r="O24" s="40">
        <f>SUMIFS($AL:$AL,$AK:$AK,$B24)/1000</f>
        <v>0</v>
      </c>
      <c r="P24" s="39"/>
      <c r="Q24" s="41">
        <f>O24/I24</f>
        <v>0</v>
      </c>
      <c r="R24" s="39"/>
      <c r="S24" s="22">
        <f t="shared" si="6"/>
        <v>1470</v>
      </c>
      <c r="T24" s="22">
        <f t="shared" si="7"/>
        <v>2940</v>
      </c>
      <c r="U24" s="22">
        <f t="shared" si="7"/>
        <v>2940</v>
      </c>
      <c r="V24" s="22">
        <f t="shared" si="8"/>
        <v>7350</v>
      </c>
      <c r="W24" s="22">
        <f t="shared" si="9"/>
        <v>122.5</v>
      </c>
      <c r="X24" s="22">
        <f t="shared" si="10"/>
        <v>245</v>
      </c>
      <c r="Y24" s="22">
        <f t="shared" si="11"/>
        <v>245</v>
      </c>
      <c r="Z24" s="42">
        <f t="shared" si="12"/>
        <v>612.5</v>
      </c>
      <c r="AA24" s="41"/>
      <c r="AB24" s="41"/>
    </row>
    <row r="25" spans="1:28">
      <c r="A25" s="34">
        <v>18</v>
      </c>
      <c r="B25" s="43" t="s">
        <v>787</v>
      </c>
      <c r="C25" s="36" t="s">
        <v>329</v>
      </c>
      <c r="D25" s="37">
        <v>0.4</v>
      </c>
      <c r="E25" s="37">
        <v>0.3</v>
      </c>
      <c r="F25" s="37">
        <v>0.3</v>
      </c>
      <c r="G25" s="37" t="s">
        <v>540</v>
      </c>
      <c r="H25" s="38">
        <v>476</v>
      </c>
      <c r="I25" s="38">
        <f t="shared" si="2"/>
        <v>190.4</v>
      </c>
      <c r="J25" s="38">
        <f t="shared" si="2"/>
        <v>142.79999999999998</v>
      </c>
      <c r="K25" s="38">
        <f t="shared" si="2"/>
        <v>142.79999999999998</v>
      </c>
      <c r="L25" s="39">
        <f t="shared" si="3"/>
        <v>15.866666666666667</v>
      </c>
      <c r="M25" s="39">
        <f t="shared" si="4"/>
        <v>11.899999999999999</v>
      </c>
      <c r="N25" s="39">
        <f t="shared" si="5"/>
        <v>27.766666666666666</v>
      </c>
      <c r="O25" s="40">
        <f>SUMIFS($AL:$AL,$AK:$AK,$B25)/1000</f>
        <v>0</v>
      </c>
      <c r="P25" s="39"/>
      <c r="Q25" s="41">
        <f>O25/I25</f>
        <v>0</v>
      </c>
      <c r="R25" s="39"/>
      <c r="S25" s="22">
        <f t="shared" si="6"/>
        <v>199.92000000000002</v>
      </c>
      <c r="T25" s="22">
        <f t="shared" si="7"/>
        <v>149.94</v>
      </c>
      <c r="U25" s="22">
        <f t="shared" si="7"/>
        <v>149.94</v>
      </c>
      <c r="V25" s="22">
        <f t="shared" si="8"/>
        <v>499.8</v>
      </c>
      <c r="W25" s="22">
        <f t="shared" si="9"/>
        <v>16.66</v>
      </c>
      <c r="X25" s="22">
        <f t="shared" si="10"/>
        <v>12.494999999999999</v>
      </c>
      <c r="Y25" s="22">
        <f t="shared" si="11"/>
        <v>12.494999999999999</v>
      </c>
      <c r="Z25" s="42">
        <f t="shared" si="12"/>
        <v>41.65</v>
      </c>
      <c r="AA25" s="41"/>
      <c r="AB25" s="41"/>
    </row>
    <row r="26" spans="1:28">
      <c r="A26" s="34"/>
      <c r="B26" s="43"/>
      <c r="C26" s="36"/>
      <c r="D26" s="19"/>
      <c r="E26" s="19"/>
      <c r="F26" s="19"/>
      <c r="G26" s="19"/>
      <c r="H26" s="38"/>
      <c r="I26" s="38">
        <f t="shared" si="2"/>
        <v>0</v>
      </c>
      <c r="J26" s="38">
        <f t="shared" si="2"/>
        <v>0</v>
      </c>
      <c r="K26" s="38">
        <f t="shared" si="2"/>
        <v>0</v>
      </c>
      <c r="L26" s="39">
        <f t="shared" si="3"/>
        <v>0</v>
      </c>
      <c r="M26" s="39">
        <f t="shared" si="4"/>
        <v>0</v>
      </c>
      <c r="N26" s="39">
        <f t="shared" si="5"/>
        <v>0</v>
      </c>
      <c r="O26" s="44"/>
      <c r="P26" s="19"/>
      <c r="Q26" s="19"/>
      <c r="R26" s="19"/>
      <c r="S26" s="22">
        <f t="shared" si="6"/>
        <v>0</v>
      </c>
      <c r="T26" s="22">
        <f t="shared" si="7"/>
        <v>0</v>
      </c>
      <c r="U26" s="22">
        <f t="shared" si="7"/>
        <v>0</v>
      </c>
      <c r="V26" s="22">
        <f t="shared" si="8"/>
        <v>0</v>
      </c>
      <c r="W26" s="22">
        <f t="shared" si="9"/>
        <v>0</v>
      </c>
      <c r="X26" s="22">
        <f t="shared" si="10"/>
        <v>0</v>
      </c>
      <c r="Y26" s="22">
        <f t="shared" si="11"/>
        <v>0</v>
      </c>
      <c r="Z26" s="42">
        <f t="shared" si="12"/>
        <v>0</v>
      </c>
      <c r="AA26" s="41"/>
      <c r="AB26" s="41"/>
    </row>
    <row r="27" spans="1:28">
      <c r="A27" s="34">
        <v>19</v>
      </c>
      <c r="B27" s="43" t="s">
        <v>788</v>
      </c>
      <c r="C27" s="36" t="s">
        <v>330</v>
      </c>
      <c r="D27" s="37">
        <v>0.3</v>
      </c>
      <c r="E27" s="37">
        <v>0.3</v>
      </c>
      <c r="F27" s="37">
        <v>0.4</v>
      </c>
      <c r="G27" s="37" t="s">
        <v>540</v>
      </c>
      <c r="H27" s="38">
        <v>3500</v>
      </c>
      <c r="I27" s="38">
        <f t="shared" si="2"/>
        <v>1050</v>
      </c>
      <c r="J27" s="38">
        <f t="shared" si="2"/>
        <v>1050</v>
      </c>
      <c r="K27" s="38">
        <f t="shared" si="2"/>
        <v>1400</v>
      </c>
      <c r="L27" s="39">
        <f t="shared" si="3"/>
        <v>87.5</v>
      </c>
      <c r="M27" s="39">
        <f t="shared" si="4"/>
        <v>87.5</v>
      </c>
      <c r="N27" s="39">
        <f t="shared" si="5"/>
        <v>175</v>
      </c>
      <c r="O27" s="40">
        <f>SUMIFS($AL:$AL,$AK:$AK,$B27)/1000</f>
        <v>0</v>
      </c>
      <c r="P27" s="39"/>
      <c r="Q27" s="41">
        <f t="shared" ref="Q27:Q32" si="13">O27/I27</f>
        <v>0</v>
      </c>
      <c r="R27" s="39"/>
      <c r="S27" s="22">
        <f t="shared" si="6"/>
        <v>1102.5</v>
      </c>
      <c r="T27" s="22">
        <f t="shared" si="7"/>
        <v>1102.5</v>
      </c>
      <c r="U27" s="22">
        <f t="shared" si="7"/>
        <v>1470</v>
      </c>
      <c r="V27" s="22">
        <f t="shared" si="8"/>
        <v>3675</v>
      </c>
      <c r="W27" s="22">
        <f t="shared" si="9"/>
        <v>91.875</v>
      </c>
      <c r="X27" s="22">
        <f t="shared" si="10"/>
        <v>91.875</v>
      </c>
      <c r="Y27" s="22">
        <f t="shared" si="11"/>
        <v>122.5</v>
      </c>
      <c r="Z27" s="42">
        <f t="shared" si="12"/>
        <v>306.25</v>
      </c>
      <c r="AA27" s="41"/>
      <c r="AB27" s="41"/>
    </row>
    <row r="28" spans="1:28">
      <c r="A28" s="34">
        <v>20</v>
      </c>
      <c r="B28" s="43" t="s">
        <v>360</v>
      </c>
      <c r="C28" s="36" t="s">
        <v>330</v>
      </c>
      <c r="D28" s="37">
        <v>0.35</v>
      </c>
      <c r="E28" s="37">
        <v>0.25</v>
      </c>
      <c r="F28" s="37">
        <v>0.4</v>
      </c>
      <c r="G28" s="37" t="s">
        <v>488</v>
      </c>
      <c r="H28" s="38">
        <v>2400</v>
      </c>
      <c r="I28" s="38">
        <f t="shared" si="2"/>
        <v>840</v>
      </c>
      <c r="J28" s="38">
        <f t="shared" si="2"/>
        <v>600</v>
      </c>
      <c r="K28" s="38">
        <f t="shared" si="2"/>
        <v>960</v>
      </c>
      <c r="L28" s="39">
        <f t="shared" si="3"/>
        <v>70</v>
      </c>
      <c r="M28" s="39">
        <f t="shared" si="4"/>
        <v>50</v>
      </c>
      <c r="N28" s="39">
        <f t="shared" si="5"/>
        <v>120</v>
      </c>
      <c r="O28" s="40">
        <f>SUMIFS($AL:$AL,$AK:$AK,$B28)/1000</f>
        <v>0</v>
      </c>
      <c r="P28" s="39"/>
      <c r="Q28" s="41">
        <f t="shared" si="13"/>
        <v>0</v>
      </c>
      <c r="R28" s="39"/>
      <c r="S28" s="22">
        <f t="shared" si="6"/>
        <v>882</v>
      </c>
      <c r="T28" s="22">
        <f t="shared" si="7"/>
        <v>630</v>
      </c>
      <c r="U28" s="22">
        <f t="shared" si="7"/>
        <v>1008</v>
      </c>
      <c r="V28" s="22">
        <f t="shared" si="8"/>
        <v>2520</v>
      </c>
      <c r="W28" s="22">
        <f t="shared" si="9"/>
        <v>73.5</v>
      </c>
      <c r="X28" s="22">
        <f t="shared" si="10"/>
        <v>52.5</v>
      </c>
      <c r="Y28" s="22">
        <f t="shared" si="11"/>
        <v>84</v>
      </c>
      <c r="Z28" s="42">
        <f t="shared" si="12"/>
        <v>210</v>
      </c>
      <c r="AA28" s="41"/>
      <c r="AB28" s="41"/>
    </row>
    <row r="29" spans="1:28">
      <c r="A29" s="34">
        <v>21</v>
      </c>
      <c r="B29" s="43" t="s">
        <v>359</v>
      </c>
      <c r="C29" s="36" t="s">
        <v>330</v>
      </c>
      <c r="D29" s="37">
        <v>0.25</v>
      </c>
      <c r="E29" s="37">
        <v>0.35</v>
      </c>
      <c r="F29" s="37">
        <v>0.4</v>
      </c>
      <c r="G29" s="37" t="s">
        <v>488</v>
      </c>
      <c r="H29" s="38">
        <v>2400</v>
      </c>
      <c r="I29" s="38">
        <f t="shared" si="2"/>
        <v>600</v>
      </c>
      <c r="J29" s="38">
        <f t="shared" si="2"/>
        <v>840</v>
      </c>
      <c r="K29" s="38">
        <f t="shared" si="2"/>
        <v>960</v>
      </c>
      <c r="L29" s="39">
        <f t="shared" si="3"/>
        <v>50</v>
      </c>
      <c r="M29" s="39">
        <f t="shared" si="4"/>
        <v>70</v>
      </c>
      <c r="N29" s="39">
        <f t="shared" si="5"/>
        <v>120</v>
      </c>
      <c r="O29" s="40">
        <f>SUMIFS($AL:$AL,$AK:$AK,$B29)/1000</f>
        <v>0</v>
      </c>
      <c r="P29" s="39"/>
      <c r="Q29" s="41">
        <f t="shared" si="13"/>
        <v>0</v>
      </c>
      <c r="R29" s="39"/>
      <c r="S29" s="22">
        <f t="shared" si="6"/>
        <v>630</v>
      </c>
      <c r="T29" s="22">
        <f t="shared" si="7"/>
        <v>882</v>
      </c>
      <c r="U29" s="22">
        <f t="shared" si="7"/>
        <v>1008</v>
      </c>
      <c r="V29" s="22">
        <f t="shared" si="8"/>
        <v>2520</v>
      </c>
      <c r="W29" s="22">
        <f t="shared" si="9"/>
        <v>52.5</v>
      </c>
      <c r="X29" s="22">
        <f t="shared" si="10"/>
        <v>73.5</v>
      </c>
      <c r="Y29" s="22">
        <f t="shared" si="11"/>
        <v>84</v>
      </c>
      <c r="Z29" s="42">
        <f t="shared" si="12"/>
        <v>210</v>
      </c>
      <c r="AA29" s="41"/>
      <c r="AB29" s="41"/>
    </row>
    <row r="30" spans="1:28">
      <c r="A30" s="34">
        <v>22</v>
      </c>
      <c r="B30" s="43" t="s">
        <v>789</v>
      </c>
      <c r="C30" s="36" t="s">
        <v>330</v>
      </c>
      <c r="D30" s="37">
        <v>0.3</v>
      </c>
      <c r="E30" s="37">
        <v>0.3</v>
      </c>
      <c r="F30" s="37">
        <v>0.4</v>
      </c>
      <c r="G30" s="37" t="s">
        <v>540</v>
      </c>
      <c r="H30" s="38">
        <v>2400</v>
      </c>
      <c r="I30" s="38">
        <f t="shared" si="2"/>
        <v>720</v>
      </c>
      <c r="J30" s="38">
        <f t="shared" si="2"/>
        <v>720</v>
      </c>
      <c r="K30" s="38">
        <f t="shared" si="2"/>
        <v>960</v>
      </c>
      <c r="L30" s="39">
        <f t="shared" si="3"/>
        <v>60</v>
      </c>
      <c r="M30" s="39">
        <f t="shared" si="4"/>
        <v>60</v>
      </c>
      <c r="N30" s="39">
        <f t="shared" si="5"/>
        <v>120</v>
      </c>
      <c r="O30" s="40">
        <f>SUMIFS($AL:$AL,$AK:$AK,$B30)/1000</f>
        <v>0</v>
      </c>
      <c r="P30" s="39"/>
      <c r="Q30" s="41">
        <f t="shared" si="13"/>
        <v>0</v>
      </c>
      <c r="R30" s="39"/>
      <c r="S30" s="22">
        <f t="shared" si="6"/>
        <v>756</v>
      </c>
      <c r="T30" s="22">
        <f t="shared" si="7"/>
        <v>756</v>
      </c>
      <c r="U30" s="22">
        <f t="shared" si="7"/>
        <v>1008</v>
      </c>
      <c r="V30" s="22">
        <f t="shared" si="8"/>
        <v>2520</v>
      </c>
      <c r="W30" s="22">
        <f t="shared" si="9"/>
        <v>63</v>
      </c>
      <c r="X30" s="22">
        <f t="shared" si="10"/>
        <v>63</v>
      </c>
      <c r="Y30" s="22">
        <f t="shared" si="11"/>
        <v>84</v>
      </c>
      <c r="Z30" s="42">
        <f t="shared" si="12"/>
        <v>210</v>
      </c>
      <c r="AA30" s="41"/>
      <c r="AB30" s="41"/>
    </row>
    <row r="31" spans="1:28">
      <c r="A31" s="45">
        <v>23</v>
      </c>
      <c r="B31" s="46" t="s">
        <v>790</v>
      </c>
      <c r="C31" s="47" t="s">
        <v>330</v>
      </c>
      <c r="D31" s="37">
        <v>0.4</v>
      </c>
      <c r="E31" s="37">
        <v>0.3</v>
      </c>
      <c r="F31" s="37">
        <v>0.3</v>
      </c>
      <c r="G31" s="37" t="s">
        <v>540</v>
      </c>
      <c r="H31" s="48">
        <v>500</v>
      </c>
      <c r="I31" s="38">
        <f t="shared" si="2"/>
        <v>200</v>
      </c>
      <c r="J31" s="38">
        <f t="shared" si="2"/>
        <v>150</v>
      </c>
      <c r="K31" s="38">
        <f t="shared" si="2"/>
        <v>150</v>
      </c>
      <c r="L31" s="39">
        <f t="shared" si="3"/>
        <v>16.666666666666668</v>
      </c>
      <c r="M31" s="39">
        <f t="shared" si="4"/>
        <v>12.5</v>
      </c>
      <c r="N31" s="39">
        <f t="shared" si="5"/>
        <v>29.166666666666668</v>
      </c>
      <c r="O31" s="40">
        <f>SUMIFS($AL:$AL,$AK:$AK,$B31)/1000</f>
        <v>0</v>
      </c>
      <c r="P31" s="39"/>
      <c r="Q31" s="41">
        <f t="shared" si="13"/>
        <v>0</v>
      </c>
      <c r="R31" s="39"/>
      <c r="S31" s="22">
        <f t="shared" si="6"/>
        <v>210</v>
      </c>
      <c r="T31" s="22">
        <f t="shared" si="7"/>
        <v>157.5</v>
      </c>
      <c r="U31" s="22">
        <f t="shared" si="7"/>
        <v>157.5</v>
      </c>
      <c r="V31" s="22">
        <f t="shared" si="8"/>
        <v>525</v>
      </c>
      <c r="W31" s="22">
        <f t="shared" si="9"/>
        <v>17.5</v>
      </c>
      <c r="X31" s="22">
        <f t="shared" si="10"/>
        <v>13.125</v>
      </c>
      <c r="Y31" s="22">
        <f t="shared" si="11"/>
        <v>13.125</v>
      </c>
      <c r="Z31" s="42">
        <f t="shared" si="12"/>
        <v>43.75</v>
      </c>
      <c r="AA31" s="41"/>
      <c r="AB31" s="41"/>
    </row>
    <row r="32" spans="1:28">
      <c r="A32" s="49"/>
      <c r="B32" s="50" t="s">
        <v>65</v>
      </c>
      <c r="C32" s="49"/>
      <c r="D32" s="51">
        <f>I32/$H$32</f>
        <v>0.31938214134574694</v>
      </c>
      <c r="E32" s="51">
        <f>J32/$H$32</f>
        <v>0.2948666948793906</v>
      </c>
      <c r="F32" s="51">
        <f>K32/$H$32</f>
        <v>0.3857511637748624</v>
      </c>
      <c r="G32" s="51"/>
      <c r="H32" s="52">
        <f t="shared" ref="H32:O32" si="14">SUM(H5:H31)</f>
        <v>47260</v>
      </c>
      <c r="I32" s="52">
        <f t="shared" si="14"/>
        <v>15094</v>
      </c>
      <c r="J32" s="52">
        <f t="shared" si="14"/>
        <v>13935.4</v>
      </c>
      <c r="K32" s="52">
        <f t="shared" si="14"/>
        <v>18230.599999999999</v>
      </c>
      <c r="L32" s="53">
        <f t="shared" si="14"/>
        <v>1257.8333333333333</v>
      </c>
      <c r="M32" s="54">
        <f t="shared" si="14"/>
        <v>1161.2833333333333</v>
      </c>
      <c r="N32" s="54">
        <f t="shared" si="14"/>
        <v>2419.1166666666663</v>
      </c>
      <c r="O32" s="55">
        <f t="shared" si="14"/>
        <v>0</v>
      </c>
      <c r="P32" s="54"/>
      <c r="Q32" s="56">
        <f t="shared" si="13"/>
        <v>0</v>
      </c>
      <c r="R32" s="54"/>
      <c r="S32" s="53">
        <f t="shared" ref="S32:Z32" si="15">SUM(S5:S31)</f>
        <v>15848.7</v>
      </c>
      <c r="T32" s="53">
        <f t="shared" si="15"/>
        <v>14632.17</v>
      </c>
      <c r="U32" s="53">
        <f t="shared" si="15"/>
        <v>19142.13</v>
      </c>
      <c r="V32" s="53">
        <f t="shared" si="15"/>
        <v>49623</v>
      </c>
      <c r="W32" s="53">
        <f t="shared" si="15"/>
        <v>1320.7249999999999</v>
      </c>
      <c r="X32" s="53">
        <f t="shared" si="15"/>
        <v>1219.3474999999999</v>
      </c>
      <c r="Y32" s="53">
        <f t="shared" si="15"/>
        <v>1595.1774999999998</v>
      </c>
      <c r="Z32" s="53">
        <f t="shared" si="15"/>
        <v>4135.25</v>
      </c>
      <c r="AA32" s="57"/>
      <c r="AB32" s="57"/>
    </row>
    <row r="33" spans="9:26">
      <c r="S33" s="21">
        <f>S32/$V$32</f>
        <v>0.31938214134574694</v>
      </c>
      <c r="T33" s="21">
        <f>T32/$V$32</f>
        <v>0.2948666948793906</v>
      </c>
      <c r="U33" s="21">
        <f>U32/$V$32</f>
        <v>0.38575116377486246</v>
      </c>
    </row>
    <row r="34" spans="9:26">
      <c r="I34" s="58">
        <f>I32/$H$32</f>
        <v>0.31938214134574694</v>
      </c>
      <c r="J34" s="58">
        <f>J32/$H$32</f>
        <v>0.2948666948793906</v>
      </c>
      <c r="K34" s="58">
        <f>K32/$H$32</f>
        <v>0.3857511637748624</v>
      </c>
      <c r="Z34" s="59"/>
    </row>
    <row r="35" spans="9:26">
      <c r="U35" s="63"/>
    </row>
    <row r="36" spans="9:26">
      <c r="M36" s="60" t="s">
        <v>1103</v>
      </c>
      <c r="N36" s="23" t="s">
        <v>1104</v>
      </c>
      <c r="S36" s="61"/>
      <c r="T36" s="61"/>
      <c r="U36" s="61"/>
      <c r="V36" s="61"/>
    </row>
    <row r="37" spans="9:26">
      <c r="N37" s="62" t="s">
        <v>1105</v>
      </c>
      <c r="S37" s="61"/>
      <c r="T37" s="61"/>
      <c r="U37" s="61"/>
      <c r="V37" s="61"/>
    </row>
    <row r="38" spans="9:26">
      <c r="N38" s="23" t="s">
        <v>1106</v>
      </c>
      <c r="S38" s="61"/>
      <c r="T38" s="61"/>
      <c r="U38" s="61"/>
      <c r="V38" s="61"/>
    </row>
    <row r="39" spans="9:26">
      <c r="S39" s="61"/>
      <c r="T39" s="61"/>
      <c r="U39" s="61"/>
      <c r="V39" s="61"/>
    </row>
    <row r="41" spans="9:26">
      <c r="M41" s="23" t="s">
        <v>1107</v>
      </c>
      <c r="N41" s="23" t="s">
        <v>1104</v>
      </c>
    </row>
    <row r="42" spans="9:26">
      <c r="N42" s="62" t="s">
        <v>1105</v>
      </c>
    </row>
    <row r="43" spans="9:26">
      <c r="N43" s="23" t="s">
        <v>1106</v>
      </c>
    </row>
    <row r="46" spans="9:26">
      <c r="O46" s="62" t="s">
        <v>1108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912A-C629-4B55-9407-A3CA7E074BEA}">
  <dimension ref="A1:AL467"/>
  <sheetViews>
    <sheetView workbookViewId="0">
      <pane xSplit="3" topLeftCell="V3" activePane="topRight" state="frozen"/>
      <selection pane="topRight" activeCell="Y231" sqref="Y231"/>
    </sheetView>
  </sheetViews>
  <sheetFormatPr defaultColWidth="9.140625" defaultRowHeight="15" customHeight="1"/>
  <cols>
    <col min="1" max="1" width="9.140625" style="23"/>
    <col min="2" max="2" width="30.42578125" style="23" customWidth="1"/>
    <col min="3" max="3" width="20" style="80" bestFit="1" customWidth="1"/>
    <col min="4" max="4" width="28.5703125" style="80" bestFit="1" customWidth="1"/>
    <col min="5" max="5" width="30.42578125" style="23" hidden="1" customWidth="1"/>
    <col min="6" max="6" width="21.7109375" style="23" bestFit="1" customWidth="1"/>
    <col min="7" max="7" width="10.42578125" style="23" customWidth="1"/>
    <col min="8" max="8" width="41.5703125" style="23" customWidth="1"/>
    <col min="9" max="9" width="14.28515625" style="62" customWidth="1"/>
    <col min="10" max="10" width="14.85546875" style="75" customWidth="1"/>
    <col min="11" max="11" width="14.42578125" style="62" customWidth="1"/>
    <col min="12" max="12" width="13.5703125" style="76" customWidth="1"/>
    <col min="13" max="13" width="9.140625" style="76" bestFit="1" customWidth="1"/>
    <col min="14" max="14" width="9.7109375" style="76" customWidth="1"/>
    <col min="15" max="15" width="9.85546875" style="76" customWidth="1"/>
    <col min="16" max="16" width="7.28515625" style="76" bestFit="1" customWidth="1"/>
    <col min="17" max="17" width="17.5703125" style="62" customWidth="1"/>
    <col min="18" max="18" width="13.28515625" style="23" customWidth="1"/>
    <col min="19" max="19" width="13.85546875" style="23" customWidth="1"/>
    <col min="20" max="20" width="21" style="23" customWidth="1"/>
    <col min="21" max="21" width="13.5703125" style="80" customWidth="1"/>
    <col min="22" max="22" width="14.28515625" style="80" customWidth="1"/>
    <col min="23" max="23" width="11.7109375" style="80" customWidth="1"/>
    <col min="24" max="25" width="19.140625" style="80" customWidth="1"/>
    <col min="26" max="26" width="19.140625" style="23" customWidth="1"/>
    <col min="27" max="27" width="14" style="23" customWidth="1"/>
    <col min="28" max="29" width="19.140625" style="23" customWidth="1"/>
    <col min="30" max="30" width="17.140625" style="23" customWidth="1"/>
    <col min="31" max="31" width="7.140625" style="23" bestFit="1" customWidth="1"/>
    <col min="32" max="32" width="7" style="23" bestFit="1" customWidth="1"/>
    <col min="33" max="33" width="7.42578125" style="23" bestFit="1" customWidth="1"/>
    <col min="34" max="34" width="7.28515625" style="23" bestFit="1" customWidth="1"/>
    <col min="35" max="35" width="6.85546875" style="23" bestFit="1" customWidth="1"/>
    <col min="36" max="36" width="7.140625" style="23" bestFit="1" customWidth="1"/>
    <col min="37" max="37" width="7.5703125" style="23" bestFit="1" customWidth="1"/>
    <col min="38" max="38" width="9.140625" style="23" bestFit="1" customWidth="1"/>
    <col min="39" max="16384" width="9.140625" style="23"/>
  </cols>
  <sheetData>
    <row r="1" spans="1:38">
      <c r="Q1" s="77" t="s">
        <v>1109</v>
      </c>
      <c r="R1" s="78"/>
      <c r="T1" s="79">
        <v>46447</v>
      </c>
      <c r="U1" s="78"/>
      <c r="W1" s="81"/>
      <c r="X1" s="81"/>
      <c r="Y1" s="81"/>
      <c r="Z1" s="196"/>
      <c r="AA1" s="58"/>
      <c r="AC1" s="58"/>
      <c r="AD1" s="82"/>
    </row>
    <row r="2" spans="1:38" ht="21.75" customHeight="1">
      <c r="I2" s="83">
        <f>SUBTOTAL(9,I4:I500)</f>
        <v>1488950</v>
      </c>
      <c r="K2" s="83"/>
      <c r="L2" s="85">
        <f t="shared" ref="L2:P2" si="0">SUBTOTAL(9,L4:L500)</f>
        <v>233740</v>
      </c>
      <c r="M2" s="85">
        <f t="shared" si="0"/>
        <v>111661</v>
      </c>
      <c r="N2" s="85">
        <f t="shared" si="0"/>
        <v>18601</v>
      </c>
      <c r="O2" s="85">
        <f t="shared" si="0"/>
        <v>57873</v>
      </c>
      <c r="P2" s="85">
        <f t="shared" si="0"/>
        <v>45605</v>
      </c>
      <c r="Q2" s="83">
        <f>SUBTOTAL(9,Q4:Q500)</f>
        <v>10861.974899999999</v>
      </c>
      <c r="R2" s="93">
        <f>Q2/I2</f>
        <v>7.2950568521441281E-3</v>
      </c>
      <c r="S2" s="93">
        <f>IFERROR(Q2/L2,"")</f>
        <v>4.647032985368358E-2</v>
      </c>
      <c r="T2" s="83">
        <f>SUBTOTAL(9,T4:T500)</f>
        <v>37185.593333333331</v>
      </c>
      <c r="W2" s="83"/>
      <c r="X2" s="83"/>
      <c r="Y2" s="83"/>
      <c r="Z2" s="75"/>
      <c r="AA2" s="83"/>
      <c r="AB2" s="83"/>
      <c r="AC2" s="83"/>
      <c r="AD2" s="83"/>
      <c r="AE2" s="83"/>
      <c r="AF2" s="83"/>
      <c r="AG2" s="83"/>
      <c r="AH2" s="83"/>
      <c r="AL2" s="86"/>
    </row>
    <row r="3" spans="1:38" ht="30.75">
      <c r="A3" s="87" t="s">
        <v>0</v>
      </c>
      <c r="B3" s="88" t="s">
        <v>1110</v>
      </c>
      <c r="C3" s="87" t="s">
        <v>1111</v>
      </c>
      <c r="D3" s="87" t="s">
        <v>1112</v>
      </c>
      <c r="E3" s="87"/>
      <c r="F3" s="87" t="s">
        <v>332</v>
      </c>
      <c r="G3" s="87" t="s">
        <v>323</v>
      </c>
      <c r="H3" s="88" t="s">
        <v>684</v>
      </c>
      <c r="I3" s="89" t="s">
        <v>1113</v>
      </c>
      <c r="J3" s="89" t="s">
        <v>1114</v>
      </c>
      <c r="K3" s="89" t="s">
        <v>1115</v>
      </c>
      <c r="L3" s="89" t="s">
        <v>1116</v>
      </c>
      <c r="M3" s="89" t="s">
        <v>799</v>
      </c>
      <c r="N3" s="89" t="s">
        <v>800</v>
      </c>
      <c r="O3" s="89" t="s">
        <v>571</v>
      </c>
      <c r="P3" s="89" t="s">
        <v>560</v>
      </c>
      <c r="Q3" s="89" t="s">
        <v>1117</v>
      </c>
      <c r="R3" s="89" t="s">
        <v>1118</v>
      </c>
      <c r="S3" s="89" t="s">
        <v>1119</v>
      </c>
      <c r="T3" s="89" t="s">
        <v>1120</v>
      </c>
      <c r="U3" s="89" t="s">
        <v>1118</v>
      </c>
      <c r="V3" s="89" t="s">
        <v>1119</v>
      </c>
      <c r="W3" s="89" t="s">
        <v>1121</v>
      </c>
      <c r="X3" s="672" t="s">
        <v>1122</v>
      </c>
      <c r="Y3" s="672" t="s">
        <v>1123</v>
      </c>
      <c r="Z3" s="672" t="s">
        <v>1124</v>
      </c>
      <c r="AA3" s="672" t="s">
        <v>1125</v>
      </c>
      <c r="AB3" s="89" t="s">
        <v>1126</v>
      </c>
      <c r="AC3" s="672" t="s">
        <v>1127</v>
      </c>
      <c r="AD3" s="89" t="s">
        <v>1128</v>
      </c>
      <c r="AE3" s="194"/>
      <c r="AF3" s="194"/>
      <c r="AG3" s="194"/>
      <c r="AH3" s="194"/>
      <c r="AI3" s="195"/>
      <c r="AJ3" s="195"/>
      <c r="AK3" s="195"/>
    </row>
    <row r="4" spans="1:38" ht="14.45">
      <c r="A4" s="90">
        <v>1</v>
      </c>
      <c r="B4" s="91" t="s">
        <v>178</v>
      </c>
      <c r="C4" s="90" t="s">
        <v>924</v>
      </c>
      <c r="D4" s="90"/>
      <c r="E4" s="91"/>
      <c r="F4" s="90" t="s">
        <v>346</v>
      </c>
      <c r="G4" s="90" t="s">
        <v>328</v>
      </c>
      <c r="H4" s="91" t="s">
        <v>1129</v>
      </c>
      <c r="I4" s="92">
        <v>12000</v>
      </c>
      <c r="J4" s="75" t="str">
        <f>IFERROR(IF($I4&gt;=10000,"Very High",IF($I4&gt;=5000,"High",IF($I4&gt;=2000,"Medium","Low"))),"")</f>
        <v>Very High</v>
      </c>
      <c r="K4" s="84">
        <f t="shared" ref="K4:K67" si="1">IFERROR(L4/I4,"")</f>
        <v>0</v>
      </c>
      <c r="L4" s="83">
        <f>SUM(M4:P4)</f>
        <v>0</v>
      </c>
      <c r="M4" s="83">
        <v>0</v>
      </c>
      <c r="N4" s="83">
        <v>0</v>
      </c>
      <c r="O4" s="83">
        <v>0</v>
      </c>
      <c r="P4" s="83">
        <v>0</v>
      </c>
      <c r="Q4" s="193">
        <f>'District Data_Live'!ID4</f>
        <v>21.593</v>
      </c>
      <c r="R4" s="93">
        <f t="shared" ref="R4:R67" si="2">IFERROR(Q4/I4,"")</f>
        <v>1.7994166666666666E-3</v>
      </c>
      <c r="S4" s="93" t="str">
        <f>IFERROR(Q4/L4,"")</f>
        <v/>
      </c>
      <c r="T4" s="59">
        <f>IFERROR(I4*U4,"")</f>
        <v>240</v>
      </c>
      <c r="U4" s="93">
        <v>0.02</v>
      </c>
      <c r="V4" s="78" t="str">
        <f>IFERROR(T4/L4,"")</f>
        <v/>
      </c>
      <c r="W4" s="86"/>
      <c r="X4" s="86">
        <f>T4/30</f>
        <v>8</v>
      </c>
      <c r="Y4" s="86">
        <f>X4/0.65</f>
        <v>12.307692307692307</v>
      </c>
      <c r="Z4" s="86">
        <f>Y4*2</f>
        <v>24.615384615384613</v>
      </c>
      <c r="AA4" s="86">
        <f>SUMIFS('District Data_Live'!$CT:$CT,'District Data_Live'!$B:$B,'District-wise_Big 4 sales comp.'!$B4,'District Data_Live'!$C:$C,'District-wise_Big 4 sales comp.'!$F4)</f>
        <v>0</v>
      </c>
      <c r="AB4" s="86">
        <f>SUMIFS('District Data_Live'!$DR:$DR,'District Data_Live'!$B:$B,'District-wise_Big 4 sales comp.'!$B4,'District Data_Live'!$C:$C,'District-wise_Big 4 sales comp.'!$F4)</f>
        <v>1</v>
      </c>
      <c r="AC4" s="59">
        <f>Z4-AA4</f>
        <v>24.615384615384613</v>
      </c>
      <c r="AD4" s="94">
        <f>AC4*3</f>
        <v>73.84615384615384</v>
      </c>
      <c r="AE4" s="94"/>
      <c r="AF4" s="94"/>
      <c r="AG4" s="94"/>
      <c r="AH4" s="94"/>
    </row>
    <row r="5" spans="1:38">
      <c r="A5" s="90">
        <f t="shared" ref="A5:A68" si="3">A4+1</f>
        <v>2</v>
      </c>
      <c r="B5" s="91" t="s">
        <v>1130</v>
      </c>
      <c r="C5" s="90" t="s">
        <v>924</v>
      </c>
      <c r="D5" s="90"/>
      <c r="E5" s="91"/>
      <c r="F5" s="90" t="s">
        <v>346</v>
      </c>
      <c r="G5" s="90" t="s">
        <v>328</v>
      </c>
      <c r="H5" s="91" t="s">
        <v>1129</v>
      </c>
      <c r="I5" s="92">
        <v>5000</v>
      </c>
      <c r="J5" s="75" t="str">
        <f t="shared" ref="J5:J68" si="4">IFERROR(IF($I5&gt;=10000,"Very High",IF($I5&gt;=5000,"High",IF($I5&gt;=2000,"Medium","Low"))),"")</f>
        <v>High</v>
      </c>
      <c r="K5" s="84">
        <f t="shared" si="1"/>
        <v>2.3E-2</v>
      </c>
      <c r="L5" s="83">
        <f t="shared" ref="L5:L68" si="5">SUM(M5:P5)</f>
        <v>115</v>
      </c>
      <c r="M5" s="83">
        <v>60</v>
      </c>
      <c r="N5" s="83">
        <v>0</v>
      </c>
      <c r="O5" s="83">
        <v>25</v>
      </c>
      <c r="P5" s="83">
        <v>30</v>
      </c>
      <c r="Q5" s="193">
        <f>'District Data_Live'!ID5</f>
        <v>0</v>
      </c>
      <c r="R5" s="93">
        <f t="shared" si="2"/>
        <v>0</v>
      </c>
      <c r="S5" s="93">
        <f t="shared" ref="S5:S68" si="6">IFERROR(Q5/L5,"")</f>
        <v>0</v>
      </c>
      <c r="T5" s="59">
        <f t="shared" ref="T5:T68" si="7">IFERROR(I5*U5,"")</f>
        <v>50</v>
      </c>
      <c r="U5" s="93">
        <v>0.01</v>
      </c>
      <c r="V5" s="78">
        <f t="shared" ref="V5:V68" si="8">IFERROR(T5/L5,"")</f>
        <v>0.43478260869565216</v>
      </c>
      <c r="W5" s="86"/>
      <c r="X5" s="86">
        <f t="shared" ref="X5:X68" si="9">T5/30</f>
        <v>1.6666666666666667</v>
      </c>
      <c r="Y5" s="86">
        <f t="shared" ref="Y5:Y68" si="10">X5/0.65</f>
        <v>2.5641025641025643</v>
      </c>
      <c r="Z5" s="86">
        <f t="shared" ref="Z5:Z68" si="11">Y5*2</f>
        <v>5.1282051282051286</v>
      </c>
      <c r="AA5" s="86">
        <f>SUMIFS('District Data_Live'!$CT:$CT,'District Data_Live'!$B:$B,'District-wise_Big 4 sales comp.'!$B5,'District Data_Live'!$C:$C,'District-wise_Big 4 sales comp.'!$F5)</f>
        <v>0</v>
      </c>
      <c r="AB5" s="86">
        <f>SUMIFS('District Data_Live'!$DR:$DR,'District Data_Live'!$B:$B,'District-wise_Big 4 sales comp.'!$B5,'District Data_Live'!$C:$C,'District-wise_Big 4 sales comp.'!$F5)</f>
        <v>0</v>
      </c>
      <c r="AC5" s="59">
        <f t="shared" ref="AC5:AC68" si="12">Z5-AA5</f>
        <v>5.1282051282051286</v>
      </c>
      <c r="AD5" s="94">
        <f t="shared" ref="AD5:AD68" si="13">AC5*3</f>
        <v>15.384615384615387</v>
      </c>
      <c r="AE5" s="94"/>
      <c r="AF5" s="94"/>
      <c r="AG5" s="94"/>
      <c r="AH5" s="94"/>
    </row>
    <row r="6" spans="1:38">
      <c r="A6" s="90">
        <f t="shared" si="3"/>
        <v>3</v>
      </c>
      <c r="B6" s="91" t="s">
        <v>922</v>
      </c>
      <c r="C6" s="90"/>
      <c r="D6" s="90" t="s">
        <v>923</v>
      </c>
      <c r="E6" s="91"/>
      <c r="F6" s="90" t="s">
        <v>346</v>
      </c>
      <c r="G6" s="90" t="s">
        <v>328</v>
      </c>
      <c r="H6" s="91" t="s">
        <v>1129</v>
      </c>
      <c r="I6" s="92">
        <v>4500</v>
      </c>
      <c r="J6" s="75" t="str">
        <f t="shared" si="4"/>
        <v>Medium</v>
      </c>
      <c r="K6" s="84">
        <f t="shared" si="1"/>
        <v>1.1111111111111112E-2</v>
      </c>
      <c r="L6" s="83">
        <f t="shared" si="5"/>
        <v>50</v>
      </c>
      <c r="M6" s="83">
        <v>30</v>
      </c>
      <c r="N6" s="83">
        <v>0</v>
      </c>
      <c r="O6" s="83">
        <v>20</v>
      </c>
      <c r="P6" s="83">
        <v>0</v>
      </c>
      <c r="Q6" s="193">
        <f>'District Data_Live'!ID6</f>
        <v>0</v>
      </c>
      <c r="R6" s="93">
        <f t="shared" si="2"/>
        <v>0</v>
      </c>
      <c r="S6" s="93">
        <f t="shared" si="6"/>
        <v>0</v>
      </c>
      <c r="T6" s="59">
        <f t="shared" si="7"/>
        <v>45</v>
      </c>
      <c r="U6" s="93">
        <v>0.01</v>
      </c>
      <c r="V6" s="78">
        <f t="shared" si="8"/>
        <v>0.9</v>
      </c>
      <c r="W6" s="86"/>
      <c r="X6" s="86">
        <f t="shared" si="9"/>
        <v>1.5</v>
      </c>
      <c r="Y6" s="86">
        <f t="shared" si="10"/>
        <v>2.3076923076923075</v>
      </c>
      <c r="Z6" s="86">
        <f t="shared" si="11"/>
        <v>4.615384615384615</v>
      </c>
      <c r="AA6" s="86">
        <f>SUMIFS('District Data_Live'!$CT:$CT,'District Data_Live'!$B:$B,'District-wise_Big 4 sales comp.'!$B6,'District Data_Live'!$C:$C,'District-wise_Big 4 sales comp.'!$F6)</f>
        <v>0</v>
      </c>
      <c r="AB6" s="86">
        <f>SUMIFS('District Data_Live'!$DR:$DR,'District Data_Live'!$B:$B,'District-wise_Big 4 sales comp.'!$B6,'District Data_Live'!$C:$C,'District-wise_Big 4 sales comp.'!$F6)</f>
        <v>0</v>
      </c>
      <c r="AC6" s="59">
        <f t="shared" si="12"/>
        <v>4.615384615384615</v>
      </c>
      <c r="AD6" s="94">
        <f t="shared" si="13"/>
        <v>13.846153846153845</v>
      </c>
      <c r="AE6" s="94"/>
      <c r="AF6" s="94"/>
      <c r="AG6" s="94"/>
      <c r="AH6" s="94"/>
    </row>
    <row r="7" spans="1:38">
      <c r="A7" s="90">
        <f t="shared" si="3"/>
        <v>4</v>
      </c>
      <c r="B7" s="91" t="s">
        <v>969</v>
      </c>
      <c r="C7" s="90"/>
      <c r="D7" s="90" t="s">
        <v>923</v>
      </c>
      <c r="E7" s="91"/>
      <c r="F7" s="90" t="s">
        <v>346</v>
      </c>
      <c r="G7" s="90" t="s">
        <v>328</v>
      </c>
      <c r="H7" s="91"/>
      <c r="I7" s="92">
        <v>3500</v>
      </c>
      <c r="J7" s="75" t="str">
        <f t="shared" si="4"/>
        <v>Medium</v>
      </c>
      <c r="K7" s="84">
        <f t="shared" si="1"/>
        <v>2.5714285714285714E-2</v>
      </c>
      <c r="L7" s="83">
        <f t="shared" si="5"/>
        <v>90</v>
      </c>
      <c r="M7" s="83">
        <v>10</v>
      </c>
      <c r="N7" s="83">
        <v>0</v>
      </c>
      <c r="O7" s="83">
        <v>50</v>
      </c>
      <c r="P7" s="83">
        <v>30</v>
      </c>
      <c r="Q7" s="193">
        <f>'District Data_Live'!ID7</f>
        <v>2.1</v>
      </c>
      <c r="R7" s="93">
        <f t="shared" si="2"/>
        <v>6.0000000000000006E-4</v>
      </c>
      <c r="S7" s="93">
        <f t="shared" si="6"/>
        <v>2.3333333333333334E-2</v>
      </c>
      <c r="T7" s="59">
        <f t="shared" si="7"/>
        <v>35</v>
      </c>
      <c r="U7" s="93">
        <v>0.01</v>
      </c>
      <c r="V7" s="78">
        <f t="shared" si="8"/>
        <v>0.3888888888888889</v>
      </c>
      <c r="W7" s="86"/>
      <c r="X7" s="86">
        <f t="shared" si="9"/>
        <v>1.1666666666666667</v>
      </c>
      <c r="Y7" s="86">
        <f t="shared" si="10"/>
        <v>1.7948717948717949</v>
      </c>
      <c r="Z7" s="86">
        <f t="shared" si="11"/>
        <v>3.5897435897435899</v>
      </c>
      <c r="AA7" s="86">
        <f>SUMIFS('District Data_Live'!$CT:$CT,'District Data_Live'!$B:$B,'District-wise_Big 4 sales comp.'!$B7,'District Data_Live'!$C:$C,'District-wise_Big 4 sales comp.'!$F7)</f>
        <v>0</v>
      </c>
      <c r="AB7" s="86">
        <f>SUMIFS('District Data_Live'!$DR:$DR,'District Data_Live'!$B:$B,'District-wise_Big 4 sales comp.'!$B7,'District Data_Live'!$C:$C,'District-wise_Big 4 sales comp.'!$F7)</f>
        <v>0</v>
      </c>
      <c r="AC7" s="59">
        <f t="shared" si="12"/>
        <v>3.5897435897435899</v>
      </c>
      <c r="AD7" s="94">
        <f t="shared" si="13"/>
        <v>10.76923076923077</v>
      </c>
      <c r="AE7" s="94"/>
      <c r="AF7" s="94"/>
      <c r="AG7" s="94"/>
      <c r="AH7" s="94"/>
    </row>
    <row r="8" spans="1:38">
      <c r="A8" s="90">
        <f t="shared" si="3"/>
        <v>5</v>
      </c>
      <c r="B8" s="91" t="s">
        <v>970</v>
      </c>
      <c r="C8" s="90"/>
      <c r="D8" s="90" t="s">
        <v>923</v>
      </c>
      <c r="E8" s="91"/>
      <c r="F8" s="90" t="s">
        <v>346</v>
      </c>
      <c r="G8" s="90" t="s">
        <v>328</v>
      </c>
      <c r="H8" s="91"/>
      <c r="I8" s="92">
        <v>4000</v>
      </c>
      <c r="J8" s="75" t="str">
        <f t="shared" si="4"/>
        <v>Medium</v>
      </c>
      <c r="K8" s="84">
        <f t="shared" si="1"/>
        <v>2.75E-2</v>
      </c>
      <c r="L8" s="83">
        <f t="shared" si="5"/>
        <v>110</v>
      </c>
      <c r="M8" s="83">
        <v>10</v>
      </c>
      <c r="N8" s="83">
        <v>0</v>
      </c>
      <c r="O8" s="83">
        <v>100</v>
      </c>
      <c r="P8" s="83">
        <v>0</v>
      </c>
      <c r="Q8" s="193">
        <f>'District Data_Live'!ID8</f>
        <v>0</v>
      </c>
      <c r="R8" s="93">
        <f t="shared" si="2"/>
        <v>0</v>
      </c>
      <c r="S8" s="93">
        <f t="shared" si="6"/>
        <v>0</v>
      </c>
      <c r="T8" s="59">
        <f t="shared" si="7"/>
        <v>40</v>
      </c>
      <c r="U8" s="93">
        <v>0.01</v>
      </c>
      <c r="V8" s="78">
        <f t="shared" si="8"/>
        <v>0.36363636363636365</v>
      </c>
      <c r="W8" s="86"/>
      <c r="X8" s="86">
        <f t="shared" si="9"/>
        <v>1.3333333333333333</v>
      </c>
      <c r="Y8" s="86">
        <f t="shared" si="10"/>
        <v>2.0512820512820511</v>
      </c>
      <c r="Z8" s="86">
        <f t="shared" si="11"/>
        <v>4.1025641025641022</v>
      </c>
      <c r="AA8" s="86">
        <f>SUMIFS('District Data_Live'!$CT:$CT,'District Data_Live'!$B:$B,'District-wise_Big 4 sales comp.'!$B8,'District Data_Live'!$C:$C,'District-wise_Big 4 sales comp.'!$F8)</f>
        <v>0</v>
      </c>
      <c r="AB8" s="86">
        <f>SUMIFS('District Data_Live'!$DR:$DR,'District Data_Live'!$B:$B,'District-wise_Big 4 sales comp.'!$B8,'District Data_Live'!$C:$C,'District-wise_Big 4 sales comp.'!$F8)</f>
        <v>0</v>
      </c>
      <c r="AC8" s="59">
        <f t="shared" si="12"/>
        <v>4.1025641025641022</v>
      </c>
      <c r="AD8" s="94">
        <f t="shared" si="13"/>
        <v>12.307692307692307</v>
      </c>
      <c r="AE8" s="94"/>
      <c r="AF8" s="94"/>
      <c r="AG8" s="94"/>
      <c r="AH8" s="94"/>
    </row>
    <row r="9" spans="1:38">
      <c r="A9" s="90">
        <f t="shared" si="3"/>
        <v>6</v>
      </c>
      <c r="B9" s="91" t="s">
        <v>1131</v>
      </c>
      <c r="C9" s="90" t="s">
        <v>924</v>
      </c>
      <c r="D9" s="90"/>
      <c r="E9" s="91"/>
      <c r="F9" s="90" t="s">
        <v>346</v>
      </c>
      <c r="G9" s="90" t="s">
        <v>328</v>
      </c>
      <c r="H9" s="91"/>
      <c r="I9" s="92">
        <v>2000</v>
      </c>
      <c r="J9" s="75" t="str">
        <f t="shared" si="4"/>
        <v>Medium</v>
      </c>
      <c r="K9" s="84">
        <f t="shared" si="1"/>
        <v>1.2500000000000001E-2</v>
      </c>
      <c r="L9" s="83">
        <f t="shared" si="5"/>
        <v>25</v>
      </c>
      <c r="M9" s="83">
        <v>10</v>
      </c>
      <c r="N9" s="83">
        <v>0</v>
      </c>
      <c r="O9" s="83">
        <v>15</v>
      </c>
      <c r="P9" s="83">
        <v>0</v>
      </c>
      <c r="Q9" s="193">
        <f>'District Data_Live'!ID9</f>
        <v>0</v>
      </c>
      <c r="R9" s="93">
        <f t="shared" si="2"/>
        <v>0</v>
      </c>
      <c r="S9" s="93">
        <f t="shared" si="6"/>
        <v>0</v>
      </c>
      <c r="T9" s="59">
        <f t="shared" si="7"/>
        <v>0</v>
      </c>
      <c r="U9" s="93"/>
      <c r="V9" s="78">
        <f t="shared" si="8"/>
        <v>0</v>
      </c>
      <c r="W9" s="86"/>
      <c r="X9" s="86">
        <f t="shared" si="9"/>
        <v>0</v>
      </c>
      <c r="Y9" s="86">
        <f t="shared" si="10"/>
        <v>0</v>
      </c>
      <c r="Z9" s="86">
        <f t="shared" si="11"/>
        <v>0</v>
      </c>
      <c r="AA9" s="86">
        <f>SUMIFS('District Data_Live'!$CT:$CT,'District Data_Live'!$B:$B,'District-wise_Big 4 sales comp.'!$B9,'District Data_Live'!$C:$C,'District-wise_Big 4 sales comp.'!$F9)</f>
        <v>0</v>
      </c>
      <c r="AB9" s="86">
        <f>SUMIFS('District Data_Live'!$DR:$DR,'District Data_Live'!$B:$B,'District-wise_Big 4 sales comp.'!$B9,'District Data_Live'!$C:$C,'District-wise_Big 4 sales comp.'!$F9)</f>
        <v>0</v>
      </c>
      <c r="AC9" s="59">
        <f t="shared" si="12"/>
        <v>0</v>
      </c>
      <c r="AD9" s="94">
        <f t="shared" si="13"/>
        <v>0</v>
      </c>
      <c r="AE9" s="94"/>
      <c r="AF9" s="94"/>
      <c r="AG9" s="94"/>
      <c r="AH9" s="94"/>
    </row>
    <row r="10" spans="1:38">
      <c r="A10" s="90">
        <f t="shared" si="3"/>
        <v>7</v>
      </c>
      <c r="B10" s="91" t="s">
        <v>1132</v>
      </c>
      <c r="C10" s="90" t="s">
        <v>924</v>
      </c>
      <c r="D10" s="90"/>
      <c r="E10" s="91"/>
      <c r="F10" s="90" t="s">
        <v>346</v>
      </c>
      <c r="G10" s="90" t="s">
        <v>328</v>
      </c>
      <c r="H10" s="91"/>
      <c r="I10" s="92">
        <v>3000</v>
      </c>
      <c r="J10" s="75" t="str">
        <f t="shared" si="4"/>
        <v>Medium</v>
      </c>
      <c r="K10" s="84">
        <f t="shared" si="1"/>
        <v>0.01</v>
      </c>
      <c r="L10" s="83">
        <f t="shared" si="5"/>
        <v>30</v>
      </c>
      <c r="M10" s="83">
        <v>15</v>
      </c>
      <c r="N10" s="83">
        <v>0</v>
      </c>
      <c r="O10" s="83">
        <v>15</v>
      </c>
      <c r="P10" s="83">
        <v>0</v>
      </c>
      <c r="Q10" s="193">
        <f>'District Data_Live'!ID10</f>
        <v>0</v>
      </c>
      <c r="R10" s="93">
        <f t="shared" si="2"/>
        <v>0</v>
      </c>
      <c r="S10" s="93">
        <f t="shared" si="6"/>
        <v>0</v>
      </c>
      <c r="T10" s="59">
        <f t="shared" si="7"/>
        <v>30</v>
      </c>
      <c r="U10" s="93">
        <v>0.01</v>
      </c>
      <c r="V10" s="78">
        <f t="shared" si="8"/>
        <v>1</v>
      </c>
      <c r="W10" s="86"/>
      <c r="X10" s="86">
        <f t="shared" si="9"/>
        <v>1</v>
      </c>
      <c r="Y10" s="86">
        <f t="shared" si="10"/>
        <v>1.5384615384615383</v>
      </c>
      <c r="Z10" s="86">
        <f t="shared" si="11"/>
        <v>3.0769230769230766</v>
      </c>
      <c r="AA10" s="86">
        <f>SUMIFS('District Data_Live'!$CT:$CT,'District Data_Live'!$B:$B,'District-wise_Big 4 sales comp.'!$B10,'District Data_Live'!$C:$C,'District-wise_Big 4 sales comp.'!$F10)</f>
        <v>0</v>
      </c>
      <c r="AB10" s="86">
        <f>SUMIFS('District Data_Live'!$DR:$DR,'District Data_Live'!$B:$B,'District-wise_Big 4 sales comp.'!$B10,'District Data_Live'!$C:$C,'District-wise_Big 4 sales comp.'!$F10)</f>
        <v>0</v>
      </c>
      <c r="AC10" s="59">
        <f t="shared" si="12"/>
        <v>3.0769230769230766</v>
      </c>
      <c r="AD10" s="94">
        <f t="shared" si="13"/>
        <v>9.2307692307692299</v>
      </c>
      <c r="AE10" s="94"/>
      <c r="AF10" s="94"/>
      <c r="AG10" s="94"/>
      <c r="AH10" s="94"/>
    </row>
    <row r="11" spans="1:38">
      <c r="A11" s="90">
        <f t="shared" si="3"/>
        <v>8</v>
      </c>
      <c r="B11" s="91" t="s">
        <v>1133</v>
      </c>
      <c r="C11" s="90" t="s">
        <v>924</v>
      </c>
      <c r="D11" s="90"/>
      <c r="E11" s="91"/>
      <c r="F11" s="90" t="s">
        <v>346</v>
      </c>
      <c r="G11" s="90" t="s">
        <v>328</v>
      </c>
      <c r="H11" s="91"/>
      <c r="I11" s="92">
        <v>2000</v>
      </c>
      <c r="J11" s="75" t="str">
        <f t="shared" si="4"/>
        <v>Medium</v>
      </c>
      <c r="K11" s="84">
        <f t="shared" si="1"/>
        <v>1.4999999999999999E-2</v>
      </c>
      <c r="L11" s="83">
        <f>SUM(M11:P11)</f>
        <v>30</v>
      </c>
      <c r="M11" s="83">
        <v>15</v>
      </c>
      <c r="N11" s="83">
        <v>0</v>
      </c>
      <c r="O11" s="83">
        <v>15</v>
      </c>
      <c r="P11" s="83">
        <v>0</v>
      </c>
      <c r="Q11" s="193">
        <f>'District Data_Live'!ID11</f>
        <v>1</v>
      </c>
      <c r="R11" s="93">
        <f t="shared" si="2"/>
        <v>5.0000000000000001E-4</v>
      </c>
      <c r="S11" s="93">
        <f t="shared" si="6"/>
        <v>3.3333333333333333E-2</v>
      </c>
      <c r="T11" s="59">
        <f t="shared" si="7"/>
        <v>20.833333333333332</v>
      </c>
      <c r="U11" s="93">
        <v>1.0416666666666666E-2</v>
      </c>
      <c r="V11" s="78">
        <f t="shared" si="8"/>
        <v>0.69444444444444442</v>
      </c>
      <c r="W11" s="86"/>
      <c r="X11" s="86">
        <f t="shared" si="9"/>
        <v>0.69444444444444442</v>
      </c>
      <c r="Y11" s="86">
        <f t="shared" si="10"/>
        <v>1.0683760683760684</v>
      </c>
      <c r="Z11" s="86">
        <f t="shared" si="11"/>
        <v>2.1367521367521367</v>
      </c>
      <c r="AA11" s="86">
        <f>SUMIFS('District Data_Live'!$CT:$CT,'District Data_Live'!$B:$B,'District-wise_Big 4 sales comp.'!$B11,'District Data_Live'!$C:$C,'District-wise_Big 4 sales comp.'!$F11)</f>
        <v>0</v>
      </c>
      <c r="AB11" s="86">
        <f>SUMIFS('District Data_Live'!$DR:$DR,'District Data_Live'!$B:$B,'District-wise_Big 4 sales comp.'!$B11,'District Data_Live'!$C:$C,'District-wise_Big 4 sales comp.'!$F11)</f>
        <v>0</v>
      </c>
      <c r="AC11" s="59">
        <f t="shared" si="12"/>
        <v>2.1367521367521367</v>
      </c>
      <c r="AD11" s="94">
        <f t="shared" si="13"/>
        <v>6.4102564102564106</v>
      </c>
      <c r="AE11" s="94"/>
      <c r="AF11" s="94"/>
      <c r="AG11" s="94"/>
      <c r="AH11" s="94"/>
    </row>
    <row r="12" spans="1:38">
      <c r="A12" s="90">
        <f t="shared" si="3"/>
        <v>9</v>
      </c>
      <c r="B12" s="91" t="s">
        <v>1134</v>
      </c>
      <c r="C12" s="90"/>
      <c r="D12" s="90" t="s">
        <v>923</v>
      </c>
      <c r="E12" s="91"/>
      <c r="F12" s="90" t="s">
        <v>346</v>
      </c>
      <c r="G12" s="90" t="s">
        <v>328</v>
      </c>
      <c r="H12" s="91"/>
      <c r="I12" s="92">
        <v>1500</v>
      </c>
      <c r="J12" s="75" t="str">
        <f t="shared" si="4"/>
        <v>Low</v>
      </c>
      <c r="K12" s="84">
        <f t="shared" si="1"/>
        <v>0.02</v>
      </c>
      <c r="L12" s="83">
        <f t="shared" si="5"/>
        <v>30</v>
      </c>
      <c r="M12" s="83">
        <v>0</v>
      </c>
      <c r="N12" s="83">
        <v>0</v>
      </c>
      <c r="O12" s="83">
        <v>30</v>
      </c>
      <c r="P12" s="83">
        <v>0</v>
      </c>
      <c r="Q12" s="193">
        <f>'District Data_Live'!ID12</f>
        <v>0</v>
      </c>
      <c r="R12" s="93">
        <f t="shared" si="2"/>
        <v>0</v>
      </c>
      <c r="S12" s="93">
        <f t="shared" si="6"/>
        <v>0</v>
      </c>
      <c r="T12" s="59">
        <f t="shared" si="7"/>
        <v>0</v>
      </c>
      <c r="U12" s="93"/>
      <c r="V12" s="78">
        <f t="shared" si="8"/>
        <v>0</v>
      </c>
      <c r="W12" s="86"/>
      <c r="X12" s="86">
        <f t="shared" si="9"/>
        <v>0</v>
      </c>
      <c r="Y12" s="86">
        <f t="shared" si="10"/>
        <v>0</v>
      </c>
      <c r="Z12" s="86">
        <f t="shared" si="11"/>
        <v>0</v>
      </c>
      <c r="AA12" s="86">
        <f>SUMIFS('District Data_Live'!$CT:$CT,'District Data_Live'!$B:$B,'District-wise_Big 4 sales comp.'!$B12,'District Data_Live'!$C:$C,'District-wise_Big 4 sales comp.'!$F12)</f>
        <v>0</v>
      </c>
      <c r="AB12" s="86">
        <f>SUMIFS('District Data_Live'!$DR:$DR,'District Data_Live'!$B:$B,'District-wise_Big 4 sales comp.'!$B12,'District Data_Live'!$C:$C,'District-wise_Big 4 sales comp.'!$F12)</f>
        <v>0</v>
      </c>
      <c r="AC12" s="59">
        <f t="shared" si="12"/>
        <v>0</v>
      </c>
      <c r="AD12" s="94">
        <f t="shared" si="13"/>
        <v>0</v>
      </c>
      <c r="AE12" s="94"/>
      <c r="AF12" s="94"/>
      <c r="AG12" s="94"/>
      <c r="AH12" s="94"/>
    </row>
    <row r="13" spans="1:38">
      <c r="A13" s="90">
        <f t="shared" si="3"/>
        <v>10</v>
      </c>
      <c r="B13" s="91" t="s">
        <v>1135</v>
      </c>
      <c r="C13" s="90"/>
      <c r="D13" s="90" t="s">
        <v>923</v>
      </c>
      <c r="E13" s="91"/>
      <c r="F13" s="90" t="s">
        <v>346</v>
      </c>
      <c r="G13" s="90" t="s">
        <v>328</v>
      </c>
      <c r="H13" s="91" t="s">
        <v>1136</v>
      </c>
      <c r="I13" s="92">
        <v>2500</v>
      </c>
      <c r="J13" s="75" t="str">
        <f t="shared" si="4"/>
        <v>Medium</v>
      </c>
      <c r="K13" s="84">
        <f t="shared" si="1"/>
        <v>0.02</v>
      </c>
      <c r="L13" s="83">
        <f t="shared" si="5"/>
        <v>50</v>
      </c>
      <c r="M13" s="83">
        <v>0</v>
      </c>
      <c r="N13" s="83">
        <v>0</v>
      </c>
      <c r="O13" s="83">
        <v>50</v>
      </c>
      <c r="P13" s="83">
        <v>0</v>
      </c>
      <c r="Q13" s="193">
        <f>'District Data_Live'!ID13</f>
        <v>0</v>
      </c>
      <c r="R13" s="93">
        <f t="shared" si="2"/>
        <v>0</v>
      </c>
      <c r="S13" s="93">
        <f t="shared" si="6"/>
        <v>0</v>
      </c>
      <c r="T13" s="59">
        <f t="shared" si="7"/>
        <v>0</v>
      </c>
      <c r="U13" s="93"/>
      <c r="V13" s="78">
        <f t="shared" si="8"/>
        <v>0</v>
      </c>
      <c r="W13" s="86"/>
      <c r="X13" s="86">
        <f t="shared" si="9"/>
        <v>0</v>
      </c>
      <c r="Y13" s="86">
        <f t="shared" si="10"/>
        <v>0</v>
      </c>
      <c r="Z13" s="86">
        <f t="shared" si="11"/>
        <v>0</v>
      </c>
      <c r="AA13" s="86">
        <f>SUMIFS('District Data_Live'!$CT:$CT,'District Data_Live'!$B:$B,'District-wise_Big 4 sales comp.'!$B13,'District Data_Live'!$C:$C,'District-wise_Big 4 sales comp.'!$F13)</f>
        <v>0</v>
      </c>
      <c r="AB13" s="86">
        <f>SUMIFS('District Data_Live'!$DR:$DR,'District Data_Live'!$B:$B,'District-wise_Big 4 sales comp.'!$B13,'District Data_Live'!$C:$C,'District-wise_Big 4 sales comp.'!$F13)</f>
        <v>0</v>
      </c>
      <c r="AC13" s="59">
        <f t="shared" si="12"/>
        <v>0</v>
      </c>
      <c r="AD13" s="94">
        <f t="shared" si="13"/>
        <v>0</v>
      </c>
      <c r="AE13" s="94"/>
      <c r="AF13" s="94"/>
      <c r="AG13" s="94"/>
      <c r="AH13" s="94"/>
    </row>
    <row r="14" spans="1:38">
      <c r="A14" s="90">
        <f t="shared" si="3"/>
        <v>11</v>
      </c>
      <c r="B14" s="91" t="s">
        <v>1137</v>
      </c>
      <c r="C14" s="90" t="s">
        <v>924</v>
      </c>
      <c r="D14" s="90"/>
      <c r="E14" s="91"/>
      <c r="F14" s="90" t="s">
        <v>346</v>
      </c>
      <c r="G14" s="90" t="s">
        <v>328</v>
      </c>
      <c r="H14" s="91"/>
      <c r="I14" s="92">
        <v>3000</v>
      </c>
      <c r="J14" s="75" t="str">
        <f t="shared" si="4"/>
        <v>Medium</v>
      </c>
      <c r="K14" s="84">
        <f t="shared" si="1"/>
        <v>0</v>
      </c>
      <c r="L14" s="83">
        <f t="shared" si="5"/>
        <v>0</v>
      </c>
      <c r="M14" s="83">
        <v>0</v>
      </c>
      <c r="N14" s="83">
        <v>0</v>
      </c>
      <c r="O14" s="83">
        <v>0</v>
      </c>
      <c r="P14" s="83">
        <v>0</v>
      </c>
      <c r="Q14" s="193">
        <f>'District Data_Live'!ID14</f>
        <v>0</v>
      </c>
      <c r="R14" s="93">
        <f t="shared" si="2"/>
        <v>0</v>
      </c>
      <c r="S14" s="93" t="str">
        <f t="shared" si="6"/>
        <v/>
      </c>
      <c r="T14" s="59">
        <f t="shared" si="7"/>
        <v>30</v>
      </c>
      <c r="U14" s="93">
        <v>0.01</v>
      </c>
      <c r="V14" s="78" t="str">
        <f t="shared" si="8"/>
        <v/>
      </c>
      <c r="W14" s="86"/>
      <c r="X14" s="86">
        <f t="shared" si="9"/>
        <v>1</v>
      </c>
      <c r="Y14" s="86">
        <f t="shared" si="10"/>
        <v>1.5384615384615383</v>
      </c>
      <c r="Z14" s="86">
        <f t="shared" si="11"/>
        <v>3.0769230769230766</v>
      </c>
      <c r="AA14" s="86">
        <f>SUMIFS('District Data_Live'!$CT:$CT,'District Data_Live'!$B:$B,'District-wise_Big 4 sales comp.'!$B14,'District Data_Live'!$C:$C,'District-wise_Big 4 sales comp.'!$F14)</f>
        <v>0</v>
      </c>
      <c r="AB14" s="86">
        <f>SUMIFS('District Data_Live'!$DR:$DR,'District Data_Live'!$B:$B,'District-wise_Big 4 sales comp.'!$B14,'District Data_Live'!$C:$C,'District-wise_Big 4 sales comp.'!$F14)</f>
        <v>0</v>
      </c>
      <c r="AC14" s="59">
        <f t="shared" si="12"/>
        <v>3.0769230769230766</v>
      </c>
      <c r="AD14" s="94">
        <f t="shared" si="13"/>
        <v>9.2307692307692299</v>
      </c>
      <c r="AE14" s="94"/>
      <c r="AF14" s="94"/>
      <c r="AG14" s="94"/>
      <c r="AH14" s="94"/>
    </row>
    <row r="15" spans="1:38">
      <c r="A15" s="90">
        <f t="shared" si="3"/>
        <v>12</v>
      </c>
      <c r="B15" s="91" t="s">
        <v>1138</v>
      </c>
      <c r="C15" s="90"/>
      <c r="D15" s="90" t="s">
        <v>923</v>
      </c>
      <c r="E15" s="91"/>
      <c r="F15" s="90" t="s">
        <v>346</v>
      </c>
      <c r="G15" s="90" t="s">
        <v>328</v>
      </c>
      <c r="H15" s="91"/>
      <c r="I15" s="92">
        <v>2000</v>
      </c>
      <c r="J15" s="75" t="str">
        <f t="shared" si="4"/>
        <v>Medium</v>
      </c>
      <c r="K15" s="84">
        <f t="shared" si="1"/>
        <v>1.4999999999999999E-2</v>
      </c>
      <c r="L15" s="83">
        <f t="shared" si="5"/>
        <v>30</v>
      </c>
      <c r="M15" s="83">
        <v>20</v>
      </c>
      <c r="N15" s="83">
        <v>0</v>
      </c>
      <c r="O15" s="83">
        <v>10</v>
      </c>
      <c r="P15" s="83">
        <v>0</v>
      </c>
      <c r="Q15" s="193">
        <f>'District Data_Live'!ID15</f>
        <v>0</v>
      </c>
      <c r="R15" s="93">
        <f t="shared" si="2"/>
        <v>0</v>
      </c>
      <c r="S15" s="93">
        <f t="shared" si="6"/>
        <v>0</v>
      </c>
      <c r="T15" s="59">
        <f t="shared" si="7"/>
        <v>0</v>
      </c>
      <c r="U15" s="93"/>
      <c r="V15" s="78">
        <f t="shared" si="8"/>
        <v>0</v>
      </c>
      <c r="W15" s="86"/>
      <c r="X15" s="86">
        <f t="shared" si="9"/>
        <v>0</v>
      </c>
      <c r="Y15" s="86">
        <f t="shared" si="10"/>
        <v>0</v>
      </c>
      <c r="Z15" s="86">
        <f t="shared" si="11"/>
        <v>0</v>
      </c>
      <c r="AA15" s="86">
        <f>SUMIFS('District Data_Live'!$CT:$CT,'District Data_Live'!$B:$B,'District-wise_Big 4 sales comp.'!$B15,'District Data_Live'!$C:$C,'District-wise_Big 4 sales comp.'!$F15)</f>
        <v>0</v>
      </c>
      <c r="AB15" s="86">
        <f>SUMIFS('District Data_Live'!$DR:$DR,'District Data_Live'!$B:$B,'District-wise_Big 4 sales comp.'!$B15,'District Data_Live'!$C:$C,'District-wise_Big 4 sales comp.'!$F15)</f>
        <v>0</v>
      </c>
      <c r="AC15" s="59">
        <f t="shared" si="12"/>
        <v>0</v>
      </c>
      <c r="AD15" s="94">
        <f t="shared" si="13"/>
        <v>0</v>
      </c>
      <c r="AE15" s="94"/>
      <c r="AF15" s="94"/>
      <c r="AG15" s="94"/>
      <c r="AH15" s="94"/>
    </row>
    <row r="16" spans="1:38">
      <c r="A16" s="90">
        <f t="shared" si="3"/>
        <v>13</v>
      </c>
      <c r="B16" s="91" t="s">
        <v>1139</v>
      </c>
      <c r="C16" s="90" t="s">
        <v>924</v>
      </c>
      <c r="D16" s="90"/>
      <c r="E16" s="91"/>
      <c r="F16" s="90" t="s">
        <v>346</v>
      </c>
      <c r="G16" s="90" t="s">
        <v>328</v>
      </c>
      <c r="H16" s="91"/>
      <c r="I16" s="92">
        <v>2500</v>
      </c>
      <c r="J16" s="75" t="str">
        <f t="shared" si="4"/>
        <v>Medium</v>
      </c>
      <c r="K16" s="84">
        <f t="shared" si="1"/>
        <v>0.01</v>
      </c>
      <c r="L16" s="83">
        <f t="shared" si="5"/>
        <v>25</v>
      </c>
      <c r="M16" s="83">
        <v>15</v>
      </c>
      <c r="N16" s="83">
        <v>0</v>
      </c>
      <c r="O16" s="83">
        <v>10</v>
      </c>
      <c r="P16" s="83">
        <v>0</v>
      </c>
      <c r="Q16" s="193">
        <f>'District Data_Live'!ID16</f>
        <v>0</v>
      </c>
      <c r="R16" s="93">
        <f t="shared" si="2"/>
        <v>0</v>
      </c>
      <c r="S16" s="93">
        <f t="shared" si="6"/>
        <v>0</v>
      </c>
      <c r="T16" s="59">
        <f t="shared" si="7"/>
        <v>0</v>
      </c>
      <c r="U16" s="93"/>
      <c r="V16" s="78">
        <f t="shared" si="8"/>
        <v>0</v>
      </c>
      <c r="W16" s="86"/>
      <c r="X16" s="86">
        <f t="shared" si="9"/>
        <v>0</v>
      </c>
      <c r="Y16" s="86">
        <f t="shared" si="10"/>
        <v>0</v>
      </c>
      <c r="Z16" s="86">
        <f t="shared" si="11"/>
        <v>0</v>
      </c>
      <c r="AA16" s="86">
        <f>SUMIFS('District Data_Live'!$CT:$CT,'District Data_Live'!$B:$B,'District-wise_Big 4 sales comp.'!$B16,'District Data_Live'!$C:$C,'District-wise_Big 4 sales comp.'!$F16)</f>
        <v>0</v>
      </c>
      <c r="AB16" s="86">
        <f>SUMIFS('District Data_Live'!$DR:$DR,'District Data_Live'!$B:$B,'District-wise_Big 4 sales comp.'!$B16,'District Data_Live'!$C:$C,'District-wise_Big 4 sales comp.'!$F16)</f>
        <v>0</v>
      </c>
      <c r="AC16" s="59">
        <f t="shared" si="12"/>
        <v>0</v>
      </c>
      <c r="AD16" s="94">
        <f t="shared" si="13"/>
        <v>0</v>
      </c>
      <c r="AE16" s="94"/>
      <c r="AF16" s="94"/>
      <c r="AG16" s="94"/>
      <c r="AH16" s="94"/>
    </row>
    <row r="17" spans="1:34">
      <c r="A17" s="90">
        <f t="shared" si="3"/>
        <v>14</v>
      </c>
      <c r="B17" s="91" t="s">
        <v>1140</v>
      </c>
      <c r="C17" s="90"/>
      <c r="D17" s="90" t="s">
        <v>923</v>
      </c>
      <c r="E17" s="91"/>
      <c r="F17" s="90" t="s">
        <v>346</v>
      </c>
      <c r="G17" s="90" t="s">
        <v>328</v>
      </c>
      <c r="H17" s="91"/>
      <c r="I17" s="92">
        <v>2000</v>
      </c>
      <c r="J17" s="75" t="str">
        <f t="shared" si="4"/>
        <v>Medium</v>
      </c>
      <c r="K17" s="84">
        <f t="shared" si="1"/>
        <v>0</v>
      </c>
      <c r="L17" s="83">
        <f t="shared" si="5"/>
        <v>0</v>
      </c>
      <c r="M17" s="83">
        <v>0</v>
      </c>
      <c r="N17" s="83">
        <v>0</v>
      </c>
      <c r="O17" s="83">
        <v>0</v>
      </c>
      <c r="P17" s="83">
        <v>0</v>
      </c>
      <c r="Q17" s="193">
        <f>'District Data_Live'!ID17</f>
        <v>0</v>
      </c>
      <c r="R17" s="93">
        <f t="shared" si="2"/>
        <v>0</v>
      </c>
      <c r="S17" s="93" t="str">
        <f t="shared" si="6"/>
        <v/>
      </c>
      <c r="T17" s="59">
        <f t="shared" si="7"/>
        <v>0</v>
      </c>
      <c r="U17" s="93"/>
      <c r="V17" s="78" t="str">
        <f t="shared" si="8"/>
        <v/>
      </c>
      <c r="W17" s="86"/>
      <c r="X17" s="86">
        <f t="shared" si="9"/>
        <v>0</v>
      </c>
      <c r="Y17" s="86">
        <f t="shared" si="10"/>
        <v>0</v>
      </c>
      <c r="Z17" s="86">
        <f t="shared" si="11"/>
        <v>0</v>
      </c>
      <c r="AA17" s="86">
        <f>SUMIFS('District Data_Live'!$CT:$CT,'District Data_Live'!$B:$B,'District-wise_Big 4 sales comp.'!$B17,'District Data_Live'!$C:$C,'District-wise_Big 4 sales comp.'!$F17)</f>
        <v>0</v>
      </c>
      <c r="AB17" s="86">
        <f>SUMIFS('District Data_Live'!$DR:$DR,'District Data_Live'!$B:$B,'District-wise_Big 4 sales comp.'!$B17,'District Data_Live'!$C:$C,'District-wise_Big 4 sales comp.'!$F17)</f>
        <v>0</v>
      </c>
      <c r="AC17" s="59">
        <f t="shared" si="12"/>
        <v>0</v>
      </c>
      <c r="AD17" s="94">
        <f t="shared" si="13"/>
        <v>0</v>
      </c>
      <c r="AE17" s="94"/>
      <c r="AF17" s="94"/>
      <c r="AG17" s="94"/>
      <c r="AH17" s="94"/>
    </row>
    <row r="18" spans="1:34">
      <c r="A18" s="90">
        <f t="shared" si="3"/>
        <v>15</v>
      </c>
      <c r="B18" s="91" t="s">
        <v>1141</v>
      </c>
      <c r="C18" s="90"/>
      <c r="D18" s="90" t="s">
        <v>923</v>
      </c>
      <c r="E18" s="91"/>
      <c r="F18" s="90" t="s">
        <v>346</v>
      </c>
      <c r="G18" s="90" t="s">
        <v>328</v>
      </c>
      <c r="H18" s="91"/>
      <c r="I18" s="92">
        <v>2500</v>
      </c>
      <c r="J18" s="75" t="str">
        <f t="shared" si="4"/>
        <v>Medium</v>
      </c>
      <c r="K18" s="84">
        <f t="shared" si="1"/>
        <v>0</v>
      </c>
      <c r="L18" s="83">
        <f t="shared" si="5"/>
        <v>0</v>
      </c>
      <c r="M18" s="83">
        <v>0</v>
      </c>
      <c r="N18" s="83">
        <v>0</v>
      </c>
      <c r="O18" s="83">
        <v>0</v>
      </c>
      <c r="P18" s="83">
        <v>0</v>
      </c>
      <c r="Q18" s="193">
        <f>'District Data_Live'!ID18</f>
        <v>0</v>
      </c>
      <c r="R18" s="93">
        <f t="shared" si="2"/>
        <v>0</v>
      </c>
      <c r="S18" s="93" t="str">
        <f t="shared" si="6"/>
        <v/>
      </c>
      <c r="T18" s="59">
        <f t="shared" si="7"/>
        <v>0</v>
      </c>
      <c r="U18" s="93"/>
      <c r="V18" s="78" t="str">
        <f t="shared" si="8"/>
        <v/>
      </c>
      <c r="W18" s="86"/>
      <c r="X18" s="86">
        <f t="shared" si="9"/>
        <v>0</v>
      </c>
      <c r="Y18" s="86">
        <f t="shared" si="10"/>
        <v>0</v>
      </c>
      <c r="Z18" s="86">
        <f t="shared" si="11"/>
        <v>0</v>
      </c>
      <c r="AA18" s="86">
        <f>SUMIFS('District Data_Live'!$CT:$CT,'District Data_Live'!$B:$B,'District-wise_Big 4 sales comp.'!$B18,'District Data_Live'!$C:$C,'District-wise_Big 4 sales comp.'!$F18)</f>
        <v>0</v>
      </c>
      <c r="AB18" s="86">
        <f>SUMIFS('District Data_Live'!$DR:$DR,'District Data_Live'!$B:$B,'District-wise_Big 4 sales comp.'!$B18,'District Data_Live'!$C:$C,'District-wise_Big 4 sales comp.'!$F18)</f>
        <v>0</v>
      </c>
      <c r="AC18" s="59">
        <f t="shared" si="12"/>
        <v>0</v>
      </c>
      <c r="AD18" s="94">
        <f t="shared" si="13"/>
        <v>0</v>
      </c>
      <c r="AE18" s="94"/>
      <c r="AF18" s="94"/>
      <c r="AG18" s="94"/>
      <c r="AH18" s="94"/>
    </row>
    <row r="19" spans="1:34">
      <c r="A19" s="90">
        <f t="shared" si="3"/>
        <v>16</v>
      </c>
      <c r="B19" s="91" t="s">
        <v>1142</v>
      </c>
      <c r="C19" s="90" t="s">
        <v>924</v>
      </c>
      <c r="D19" s="90"/>
      <c r="E19" s="91"/>
      <c r="F19" s="90" t="s">
        <v>346</v>
      </c>
      <c r="G19" s="90" t="s">
        <v>328</v>
      </c>
      <c r="H19" s="91"/>
      <c r="I19" s="92">
        <v>2000</v>
      </c>
      <c r="J19" s="75" t="str">
        <f t="shared" si="4"/>
        <v>Medium</v>
      </c>
      <c r="K19" s="84">
        <f t="shared" si="1"/>
        <v>0.01</v>
      </c>
      <c r="L19" s="83">
        <f t="shared" si="5"/>
        <v>20</v>
      </c>
      <c r="M19" s="83">
        <v>10</v>
      </c>
      <c r="N19" s="83">
        <v>0</v>
      </c>
      <c r="O19" s="83">
        <v>10</v>
      </c>
      <c r="P19" s="83">
        <v>0</v>
      </c>
      <c r="Q19" s="193">
        <f>'District Data_Live'!ID19</f>
        <v>0</v>
      </c>
      <c r="R19" s="93">
        <f t="shared" si="2"/>
        <v>0</v>
      </c>
      <c r="S19" s="93">
        <f t="shared" si="6"/>
        <v>0</v>
      </c>
      <c r="T19" s="59">
        <f t="shared" si="7"/>
        <v>0</v>
      </c>
      <c r="U19" s="93"/>
      <c r="V19" s="78">
        <f t="shared" si="8"/>
        <v>0</v>
      </c>
      <c r="W19" s="86"/>
      <c r="X19" s="86">
        <f t="shared" si="9"/>
        <v>0</v>
      </c>
      <c r="Y19" s="86">
        <f t="shared" si="10"/>
        <v>0</v>
      </c>
      <c r="Z19" s="86">
        <f t="shared" si="11"/>
        <v>0</v>
      </c>
      <c r="AA19" s="86">
        <f>SUMIFS('District Data_Live'!$CT:$CT,'District Data_Live'!$B:$B,'District-wise_Big 4 sales comp.'!$B19,'District Data_Live'!$C:$C,'District-wise_Big 4 sales comp.'!$F19)</f>
        <v>0</v>
      </c>
      <c r="AB19" s="86">
        <f>SUMIFS('District Data_Live'!$DR:$DR,'District Data_Live'!$B:$B,'District-wise_Big 4 sales comp.'!$B19,'District Data_Live'!$C:$C,'District-wise_Big 4 sales comp.'!$F19)</f>
        <v>0</v>
      </c>
      <c r="AC19" s="59">
        <f t="shared" si="12"/>
        <v>0</v>
      </c>
      <c r="AD19" s="94">
        <f t="shared" si="13"/>
        <v>0</v>
      </c>
      <c r="AE19" s="94"/>
      <c r="AF19" s="94"/>
      <c r="AG19" s="94"/>
      <c r="AH19" s="94"/>
    </row>
    <row r="20" spans="1:34">
      <c r="A20" s="90">
        <f t="shared" si="3"/>
        <v>17</v>
      </c>
      <c r="B20" s="91" t="s">
        <v>1143</v>
      </c>
      <c r="C20" s="90" t="s">
        <v>924</v>
      </c>
      <c r="D20" s="90"/>
      <c r="E20" s="91"/>
      <c r="F20" s="90" t="s">
        <v>346</v>
      </c>
      <c r="G20" s="90" t="s">
        <v>328</v>
      </c>
      <c r="H20" s="91"/>
      <c r="I20" s="92">
        <v>2000</v>
      </c>
      <c r="J20" s="75" t="str">
        <f t="shared" si="4"/>
        <v>Medium</v>
      </c>
      <c r="K20" s="84">
        <f t="shared" si="1"/>
        <v>0</v>
      </c>
      <c r="L20" s="83">
        <f t="shared" si="5"/>
        <v>0</v>
      </c>
      <c r="M20" s="83">
        <v>0</v>
      </c>
      <c r="N20" s="83">
        <v>0</v>
      </c>
      <c r="O20" s="83">
        <v>0</v>
      </c>
      <c r="P20" s="83">
        <v>0</v>
      </c>
      <c r="Q20" s="193">
        <f>'District Data_Live'!ID20</f>
        <v>0</v>
      </c>
      <c r="R20" s="93">
        <f t="shared" si="2"/>
        <v>0</v>
      </c>
      <c r="S20" s="93" t="str">
        <f t="shared" si="6"/>
        <v/>
      </c>
      <c r="T20" s="59">
        <f t="shared" si="7"/>
        <v>0</v>
      </c>
      <c r="U20" s="93"/>
      <c r="V20" s="78" t="str">
        <f t="shared" si="8"/>
        <v/>
      </c>
      <c r="W20" s="86"/>
      <c r="X20" s="86">
        <f t="shared" si="9"/>
        <v>0</v>
      </c>
      <c r="Y20" s="86">
        <f t="shared" si="10"/>
        <v>0</v>
      </c>
      <c r="Z20" s="86">
        <f t="shared" si="11"/>
        <v>0</v>
      </c>
      <c r="AA20" s="86">
        <f>SUMIFS('District Data_Live'!$CT:$CT,'District Data_Live'!$B:$B,'District-wise_Big 4 sales comp.'!$B20,'District Data_Live'!$C:$C,'District-wise_Big 4 sales comp.'!$F20)</f>
        <v>0</v>
      </c>
      <c r="AB20" s="86">
        <f>SUMIFS('District Data_Live'!$DR:$DR,'District Data_Live'!$B:$B,'District-wise_Big 4 sales comp.'!$B20,'District Data_Live'!$C:$C,'District-wise_Big 4 sales comp.'!$F20)</f>
        <v>0</v>
      </c>
      <c r="AC20" s="59">
        <f t="shared" si="12"/>
        <v>0</v>
      </c>
      <c r="AD20" s="94">
        <f t="shared" si="13"/>
        <v>0</v>
      </c>
      <c r="AE20" s="94"/>
      <c r="AF20" s="94"/>
      <c r="AG20" s="94"/>
      <c r="AH20" s="94"/>
    </row>
    <row r="21" spans="1:34">
      <c r="A21" s="90">
        <f t="shared" si="3"/>
        <v>18</v>
      </c>
      <c r="B21" s="91" t="s">
        <v>1144</v>
      </c>
      <c r="C21" s="90"/>
      <c r="D21" s="90" t="s">
        <v>923</v>
      </c>
      <c r="E21" s="91"/>
      <c r="F21" s="90" t="s">
        <v>346</v>
      </c>
      <c r="G21" s="90" t="s">
        <v>328</v>
      </c>
      <c r="H21" s="91"/>
      <c r="I21" s="92">
        <v>1500</v>
      </c>
      <c r="J21" s="75" t="str">
        <f t="shared" si="4"/>
        <v>Low</v>
      </c>
      <c r="K21" s="84">
        <f t="shared" si="1"/>
        <v>0</v>
      </c>
      <c r="L21" s="83">
        <f t="shared" si="5"/>
        <v>0</v>
      </c>
      <c r="M21" s="83">
        <v>0</v>
      </c>
      <c r="N21" s="83">
        <v>0</v>
      </c>
      <c r="O21" s="83">
        <v>0</v>
      </c>
      <c r="P21" s="83">
        <v>0</v>
      </c>
      <c r="Q21" s="193">
        <f>'District Data_Live'!ID21</f>
        <v>0</v>
      </c>
      <c r="R21" s="93">
        <f t="shared" si="2"/>
        <v>0</v>
      </c>
      <c r="S21" s="93" t="str">
        <f t="shared" si="6"/>
        <v/>
      </c>
      <c r="T21" s="59">
        <f t="shared" si="7"/>
        <v>0</v>
      </c>
      <c r="U21" s="93"/>
      <c r="V21" s="78" t="str">
        <f t="shared" si="8"/>
        <v/>
      </c>
      <c r="W21" s="86"/>
      <c r="X21" s="86">
        <f t="shared" si="9"/>
        <v>0</v>
      </c>
      <c r="Y21" s="86">
        <f t="shared" si="10"/>
        <v>0</v>
      </c>
      <c r="Z21" s="86">
        <f t="shared" si="11"/>
        <v>0</v>
      </c>
      <c r="AA21" s="86">
        <f>SUMIFS('District Data_Live'!$CT:$CT,'District Data_Live'!$B:$B,'District-wise_Big 4 sales comp.'!$B21,'District Data_Live'!$C:$C,'District-wise_Big 4 sales comp.'!$F21)</f>
        <v>0</v>
      </c>
      <c r="AB21" s="86">
        <f>SUMIFS('District Data_Live'!$DR:$DR,'District Data_Live'!$B:$B,'District-wise_Big 4 sales comp.'!$B21,'District Data_Live'!$C:$C,'District-wise_Big 4 sales comp.'!$F21)</f>
        <v>0</v>
      </c>
      <c r="AC21" s="59">
        <f t="shared" si="12"/>
        <v>0</v>
      </c>
      <c r="AD21" s="94">
        <f t="shared" si="13"/>
        <v>0</v>
      </c>
      <c r="AE21" s="94"/>
      <c r="AF21" s="94"/>
      <c r="AG21" s="94"/>
      <c r="AH21" s="94"/>
    </row>
    <row r="22" spans="1:34">
      <c r="A22" s="90">
        <f t="shared" si="3"/>
        <v>19</v>
      </c>
      <c r="B22" s="91" t="s">
        <v>1145</v>
      </c>
      <c r="C22" s="90"/>
      <c r="D22" s="90" t="s">
        <v>923</v>
      </c>
      <c r="E22" s="91"/>
      <c r="F22" s="90" t="s">
        <v>346</v>
      </c>
      <c r="G22" s="90" t="s">
        <v>328</v>
      </c>
      <c r="H22" s="91"/>
      <c r="I22" s="92">
        <v>2000</v>
      </c>
      <c r="J22" s="75" t="str">
        <f t="shared" si="4"/>
        <v>Medium</v>
      </c>
      <c r="K22" s="84">
        <f t="shared" si="1"/>
        <v>7.4999999999999997E-3</v>
      </c>
      <c r="L22" s="83">
        <f t="shared" si="5"/>
        <v>15</v>
      </c>
      <c r="M22" s="83">
        <v>15</v>
      </c>
      <c r="N22" s="83">
        <v>0</v>
      </c>
      <c r="O22" s="83">
        <v>0</v>
      </c>
      <c r="P22" s="83">
        <v>0</v>
      </c>
      <c r="Q22" s="193">
        <f>'District Data_Live'!ID22</f>
        <v>0</v>
      </c>
      <c r="R22" s="93">
        <f t="shared" si="2"/>
        <v>0</v>
      </c>
      <c r="S22" s="93">
        <f t="shared" si="6"/>
        <v>0</v>
      </c>
      <c r="T22" s="59">
        <f t="shared" si="7"/>
        <v>0</v>
      </c>
      <c r="U22" s="93"/>
      <c r="V22" s="78">
        <f t="shared" si="8"/>
        <v>0</v>
      </c>
      <c r="W22" s="86"/>
      <c r="X22" s="86">
        <f t="shared" si="9"/>
        <v>0</v>
      </c>
      <c r="Y22" s="86">
        <f t="shared" si="10"/>
        <v>0</v>
      </c>
      <c r="Z22" s="86">
        <f t="shared" si="11"/>
        <v>0</v>
      </c>
      <c r="AA22" s="86">
        <f>SUMIFS('District Data_Live'!$CT:$CT,'District Data_Live'!$B:$B,'District-wise_Big 4 sales comp.'!$B22,'District Data_Live'!$C:$C,'District-wise_Big 4 sales comp.'!$F22)</f>
        <v>0</v>
      </c>
      <c r="AB22" s="86">
        <f>SUMIFS('District Data_Live'!$DR:$DR,'District Data_Live'!$B:$B,'District-wise_Big 4 sales comp.'!$B22,'District Data_Live'!$C:$C,'District-wise_Big 4 sales comp.'!$F22)</f>
        <v>0</v>
      </c>
      <c r="AC22" s="59">
        <f t="shared" si="12"/>
        <v>0</v>
      </c>
      <c r="AD22" s="94">
        <f t="shared" si="13"/>
        <v>0</v>
      </c>
      <c r="AE22" s="94"/>
      <c r="AF22" s="94"/>
      <c r="AG22" s="94"/>
      <c r="AH22" s="94"/>
    </row>
    <row r="23" spans="1:34">
      <c r="A23" s="90">
        <f t="shared" si="3"/>
        <v>20</v>
      </c>
      <c r="B23" s="91" t="s">
        <v>1146</v>
      </c>
      <c r="C23" s="90" t="s">
        <v>924</v>
      </c>
      <c r="D23" s="90"/>
      <c r="E23" s="91"/>
      <c r="F23" s="90" t="s">
        <v>346</v>
      </c>
      <c r="G23" s="90" t="s">
        <v>328</v>
      </c>
      <c r="H23" s="91"/>
      <c r="I23" s="92">
        <v>1500</v>
      </c>
      <c r="J23" s="75" t="str">
        <f t="shared" si="4"/>
        <v>Low</v>
      </c>
      <c r="K23" s="84">
        <f t="shared" si="1"/>
        <v>6.6666666666666671E-3</v>
      </c>
      <c r="L23" s="83">
        <f t="shared" si="5"/>
        <v>10</v>
      </c>
      <c r="M23" s="83">
        <v>0</v>
      </c>
      <c r="N23" s="83">
        <v>0</v>
      </c>
      <c r="O23" s="83">
        <v>10</v>
      </c>
      <c r="P23" s="83">
        <v>0</v>
      </c>
      <c r="Q23" s="193">
        <f>'District Data_Live'!ID23</f>
        <v>0</v>
      </c>
      <c r="R23" s="93">
        <f t="shared" si="2"/>
        <v>0</v>
      </c>
      <c r="S23" s="93">
        <f t="shared" si="6"/>
        <v>0</v>
      </c>
      <c r="T23" s="59">
        <f t="shared" si="7"/>
        <v>0</v>
      </c>
      <c r="U23" s="93"/>
      <c r="V23" s="78">
        <f t="shared" si="8"/>
        <v>0</v>
      </c>
      <c r="W23" s="86"/>
      <c r="X23" s="86">
        <f t="shared" si="9"/>
        <v>0</v>
      </c>
      <c r="Y23" s="86">
        <f t="shared" si="10"/>
        <v>0</v>
      </c>
      <c r="Z23" s="86">
        <f t="shared" si="11"/>
        <v>0</v>
      </c>
      <c r="AA23" s="86">
        <f>SUMIFS('District Data_Live'!$CT:$CT,'District Data_Live'!$B:$B,'District-wise_Big 4 sales comp.'!$B23,'District Data_Live'!$C:$C,'District-wise_Big 4 sales comp.'!$F23)</f>
        <v>0</v>
      </c>
      <c r="AB23" s="86">
        <f>SUMIFS('District Data_Live'!$DR:$DR,'District Data_Live'!$B:$B,'District-wise_Big 4 sales comp.'!$B23,'District Data_Live'!$C:$C,'District-wise_Big 4 sales comp.'!$F23)</f>
        <v>0</v>
      </c>
      <c r="AC23" s="59">
        <f t="shared" si="12"/>
        <v>0</v>
      </c>
      <c r="AD23" s="94">
        <f t="shared" si="13"/>
        <v>0</v>
      </c>
      <c r="AE23" s="94"/>
      <c r="AF23" s="94"/>
      <c r="AG23" s="94"/>
      <c r="AH23" s="94"/>
    </row>
    <row r="24" spans="1:34">
      <c r="A24" s="90">
        <f t="shared" si="3"/>
        <v>21</v>
      </c>
      <c r="B24" s="91" t="s">
        <v>1147</v>
      </c>
      <c r="C24" s="90"/>
      <c r="D24" s="90" t="s">
        <v>923</v>
      </c>
      <c r="E24" s="91"/>
      <c r="F24" s="90" t="s">
        <v>346</v>
      </c>
      <c r="G24" s="90" t="s">
        <v>328</v>
      </c>
      <c r="H24" s="91"/>
      <c r="I24" s="92">
        <v>1500</v>
      </c>
      <c r="J24" s="75" t="str">
        <f t="shared" si="4"/>
        <v>Low</v>
      </c>
      <c r="K24" s="84">
        <f t="shared" si="1"/>
        <v>0</v>
      </c>
      <c r="L24" s="83">
        <f t="shared" si="5"/>
        <v>0</v>
      </c>
      <c r="M24" s="83">
        <v>0</v>
      </c>
      <c r="N24" s="83">
        <v>0</v>
      </c>
      <c r="O24" s="83">
        <v>0</v>
      </c>
      <c r="P24" s="83">
        <v>0</v>
      </c>
      <c r="Q24" s="193">
        <f>'District Data_Live'!ID24</f>
        <v>0</v>
      </c>
      <c r="R24" s="93">
        <f t="shared" si="2"/>
        <v>0</v>
      </c>
      <c r="S24" s="93" t="str">
        <f t="shared" si="6"/>
        <v/>
      </c>
      <c r="T24" s="59">
        <f t="shared" si="7"/>
        <v>0</v>
      </c>
      <c r="U24" s="93"/>
      <c r="V24" s="78" t="str">
        <f t="shared" si="8"/>
        <v/>
      </c>
      <c r="W24" s="86"/>
      <c r="X24" s="86">
        <f t="shared" si="9"/>
        <v>0</v>
      </c>
      <c r="Y24" s="86">
        <f t="shared" si="10"/>
        <v>0</v>
      </c>
      <c r="Z24" s="86">
        <f t="shared" si="11"/>
        <v>0</v>
      </c>
      <c r="AA24" s="86">
        <f>SUMIFS('District Data_Live'!$CT:$CT,'District Data_Live'!$B:$B,'District-wise_Big 4 sales comp.'!$B24,'District Data_Live'!$C:$C,'District-wise_Big 4 sales comp.'!$F24)</f>
        <v>0</v>
      </c>
      <c r="AB24" s="86">
        <f>SUMIFS('District Data_Live'!$DR:$DR,'District Data_Live'!$B:$B,'District-wise_Big 4 sales comp.'!$B24,'District Data_Live'!$C:$C,'District-wise_Big 4 sales comp.'!$F24)</f>
        <v>0</v>
      </c>
      <c r="AC24" s="59">
        <f t="shared" si="12"/>
        <v>0</v>
      </c>
      <c r="AD24" s="94">
        <f t="shared" si="13"/>
        <v>0</v>
      </c>
      <c r="AE24" s="94"/>
      <c r="AF24" s="94"/>
      <c r="AG24" s="94"/>
      <c r="AH24" s="94"/>
    </row>
    <row r="25" spans="1:34">
      <c r="A25" s="90">
        <f t="shared" si="3"/>
        <v>22</v>
      </c>
      <c r="B25" s="91" t="s">
        <v>1148</v>
      </c>
      <c r="C25" s="90" t="s">
        <v>924</v>
      </c>
      <c r="D25" s="90"/>
      <c r="E25" s="91"/>
      <c r="F25" s="90" t="s">
        <v>346</v>
      </c>
      <c r="G25" s="90" t="s">
        <v>328</v>
      </c>
      <c r="H25" s="91"/>
      <c r="I25" s="92">
        <v>1000</v>
      </c>
      <c r="J25" s="75" t="str">
        <f t="shared" si="4"/>
        <v>Low</v>
      </c>
      <c r="K25" s="84">
        <f t="shared" si="1"/>
        <v>0.01</v>
      </c>
      <c r="L25" s="83">
        <f t="shared" si="5"/>
        <v>10</v>
      </c>
      <c r="M25" s="83">
        <v>10</v>
      </c>
      <c r="N25" s="83">
        <v>0</v>
      </c>
      <c r="O25" s="83">
        <v>0</v>
      </c>
      <c r="P25" s="83">
        <v>0</v>
      </c>
      <c r="Q25" s="193">
        <f>'District Data_Live'!ID25</f>
        <v>0</v>
      </c>
      <c r="R25" s="93">
        <f t="shared" si="2"/>
        <v>0</v>
      </c>
      <c r="S25" s="93">
        <f t="shared" si="6"/>
        <v>0</v>
      </c>
      <c r="T25" s="59">
        <f t="shared" si="7"/>
        <v>0</v>
      </c>
      <c r="U25" s="93"/>
      <c r="V25" s="78">
        <f t="shared" si="8"/>
        <v>0</v>
      </c>
      <c r="W25" s="86"/>
      <c r="X25" s="86">
        <f t="shared" si="9"/>
        <v>0</v>
      </c>
      <c r="Y25" s="86">
        <f t="shared" si="10"/>
        <v>0</v>
      </c>
      <c r="Z25" s="86">
        <f t="shared" si="11"/>
        <v>0</v>
      </c>
      <c r="AA25" s="86">
        <f>SUMIFS('District Data_Live'!$CT:$CT,'District Data_Live'!$B:$B,'District-wise_Big 4 sales comp.'!$B25,'District Data_Live'!$C:$C,'District-wise_Big 4 sales comp.'!$F25)</f>
        <v>0</v>
      </c>
      <c r="AB25" s="86">
        <f>SUMIFS('District Data_Live'!$DR:$DR,'District Data_Live'!$B:$B,'District-wise_Big 4 sales comp.'!$B25,'District Data_Live'!$C:$C,'District-wise_Big 4 sales comp.'!$F25)</f>
        <v>0</v>
      </c>
      <c r="AC25" s="59">
        <f t="shared" si="12"/>
        <v>0</v>
      </c>
      <c r="AD25" s="94">
        <f t="shared" si="13"/>
        <v>0</v>
      </c>
      <c r="AE25" s="94"/>
      <c r="AF25" s="94"/>
      <c r="AG25" s="94"/>
      <c r="AH25" s="94"/>
    </row>
    <row r="26" spans="1:34">
      <c r="A26" s="90">
        <f t="shared" si="3"/>
        <v>23</v>
      </c>
      <c r="B26" s="91" t="s">
        <v>1149</v>
      </c>
      <c r="C26" s="90"/>
      <c r="D26" s="90" t="s">
        <v>923</v>
      </c>
      <c r="E26" s="91"/>
      <c r="F26" s="90" t="s">
        <v>346</v>
      </c>
      <c r="G26" s="90" t="s">
        <v>328</v>
      </c>
      <c r="H26" s="91"/>
      <c r="I26" s="92">
        <v>1000</v>
      </c>
      <c r="J26" s="75" t="str">
        <f t="shared" si="4"/>
        <v>Low</v>
      </c>
      <c r="K26" s="84">
        <f t="shared" si="1"/>
        <v>2.5000000000000001E-2</v>
      </c>
      <c r="L26" s="83">
        <f t="shared" si="5"/>
        <v>25</v>
      </c>
      <c r="M26" s="83">
        <v>15</v>
      </c>
      <c r="N26" s="83">
        <v>0</v>
      </c>
      <c r="O26" s="83">
        <v>0</v>
      </c>
      <c r="P26" s="83">
        <v>10</v>
      </c>
      <c r="Q26" s="193">
        <f>'District Data_Live'!ID26</f>
        <v>1</v>
      </c>
      <c r="R26" s="93">
        <f t="shared" si="2"/>
        <v>1E-3</v>
      </c>
      <c r="S26" s="93">
        <f t="shared" si="6"/>
        <v>0.04</v>
      </c>
      <c r="T26" s="59">
        <f t="shared" si="7"/>
        <v>20.833333333333332</v>
      </c>
      <c r="U26" s="93">
        <v>2.0833333333333332E-2</v>
      </c>
      <c r="V26" s="78">
        <f t="shared" si="8"/>
        <v>0.83333333333333326</v>
      </c>
      <c r="W26" s="86"/>
      <c r="X26" s="86">
        <f t="shared" si="9"/>
        <v>0.69444444444444442</v>
      </c>
      <c r="Y26" s="86">
        <f t="shared" si="10"/>
        <v>1.0683760683760684</v>
      </c>
      <c r="Z26" s="86">
        <f t="shared" si="11"/>
        <v>2.1367521367521367</v>
      </c>
      <c r="AA26" s="86">
        <f>SUMIFS('District Data_Live'!$CT:$CT,'District Data_Live'!$B:$B,'District-wise_Big 4 sales comp.'!$B26,'District Data_Live'!$C:$C,'District-wise_Big 4 sales comp.'!$F26)</f>
        <v>0</v>
      </c>
      <c r="AB26" s="86">
        <f>SUMIFS('District Data_Live'!$DR:$DR,'District Data_Live'!$B:$B,'District-wise_Big 4 sales comp.'!$B26,'District Data_Live'!$C:$C,'District-wise_Big 4 sales comp.'!$F26)</f>
        <v>0</v>
      </c>
      <c r="AC26" s="59">
        <f t="shared" si="12"/>
        <v>2.1367521367521367</v>
      </c>
      <c r="AD26" s="94">
        <f t="shared" si="13"/>
        <v>6.4102564102564106</v>
      </c>
      <c r="AE26" s="94"/>
      <c r="AF26" s="94"/>
      <c r="AG26" s="94"/>
      <c r="AH26" s="94"/>
    </row>
    <row r="27" spans="1:34">
      <c r="A27" s="90">
        <f t="shared" si="3"/>
        <v>24</v>
      </c>
      <c r="B27" s="91" t="s">
        <v>1150</v>
      </c>
      <c r="C27" s="90"/>
      <c r="D27" s="90" t="s">
        <v>923</v>
      </c>
      <c r="E27" s="91"/>
      <c r="F27" s="90" t="s">
        <v>346</v>
      </c>
      <c r="G27" s="90" t="s">
        <v>328</v>
      </c>
      <c r="H27" s="91"/>
      <c r="I27" s="92">
        <v>1500</v>
      </c>
      <c r="J27" s="75" t="str">
        <f t="shared" si="4"/>
        <v>Low</v>
      </c>
      <c r="K27" s="84">
        <f t="shared" si="1"/>
        <v>0</v>
      </c>
      <c r="L27" s="83">
        <f t="shared" si="5"/>
        <v>0</v>
      </c>
      <c r="M27" s="83">
        <v>0</v>
      </c>
      <c r="N27" s="83">
        <v>0</v>
      </c>
      <c r="O27" s="83">
        <v>0</v>
      </c>
      <c r="P27" s="83">
        <v>0</v>
      </c>
      <c r="Q27" s="193">
        <f>'District Data_Live'!ID27</f>
        <v>0</v>
      </c>
      <c r="R27" s="93">
        <f t="shared" si="2"/>
        <v>0</v>
      </c>
      <c r="S27" s="93" t="str">
        <f t="shared" si="6"/>
        <v/>
      </c>
      <c r="T27" s="59">
        <f t="shared" si="7"/>
        <v>0</v>
      </c>
      <c r="U27" s="93"/>
      <c r="V27" s="78" t="str">
        <f t="shared" si="8"/>
        <v/>
      </c>
      <c r="W27" s="86"/>
      <c r="X27" s="86">
        <f t="shared" si="9"/>
        <v>0</v>
      </c>
      <c r="Y27" s="86">
        <f t="shared" si="10"/>
        <v>0</v>
      </c>
      <c r="Z27" s="86">
        <f t="shared" si="11"/>
        <v>0</v>
      </c>
      <c r="AA27" s="86">
        <f>SUMIFS('District Data_Live'!$CT:$CT,'District Data_Live'!$B:$B,'District-wise_Big 4 sales comp.'!$B27,'District Data_Live'!$C:$C,'District-wise_Big 4 sales comp.'!$F27)</f>
        <v>0</v>
      </c>
      <c r="AB27" s="86">
        <f>SUMIFS('District Data_Live'!$DR:$DR,'District Data_Live'!$B:$B,'District-wise_Big 4 sales comp.'!$B27,'District Data_Live'!$C:$C,'District-wise_Big 4 sales comp.'!$F27)</f>
        <v>0</v>
      </c>
      <c r="AC27" s="59">
        <f t="shared" si="12"/>
        <v>0</v>
      </c>
      <c r="AD27" s="94">
        <f t="shared" si="13"/>
        <v>0</v>
      </c>
      <c r="AE27" s="94"/>
      <c r="AF27" s="94"/>
      <c r="AG27" s="94"/>
      <c r="AH27" s="94"/>
    </row>
    <row r="28" spans="1:34">
      <c r="A28" s="90">
        <f t="shared" si="3"/>
        <v>25</v>
      </c>
      <c r="B28" s="91" t="s">
        <v>1151</v>
      </c>
      <c r="C28" s="90"/>
      <c r="D28" s="90" t="s">
        <v>923</v>
      </c>
      <c r="E28" s="91"/>
      <c r="F28" s="90" t="s">
        <v>346</v>
      </c>
      <c r="G28" s="90" t="s">
        <v>328</v>
      </c>
      <c r="H28" s="91"/>
      <c r="I28" s="92">
        <v>1500</v>
      </c>
      <c r="J28" s="75" t="str">
        <f t="shared" si="4"/>
        <v>Low</v>
      </c>
      <c r="K28" s="84">
        <f t="shared" si="1"/>
        <v>0</v>
      </c>
      <c r="L28" s="83">
        <f t="shared" si="5"/>
        <v>0</v>
      </c>
      <c r="M28" s="83">
        <v>0</v>
      </c>
      <c r="N28" s="83">
        <v>0</v>
      </c>
      <c r="O28" s="83">
        <v>0</v>
      </c>
      <c r="P28" s="83">
        <v>0</v>
      </c>
      <c r="Q28" s="193">
        <f>'District Data_Live'!ID28</f>
        <v>0</v>
      </c>
      <c r="R28" s="93">
        <f t="shared" si="2"/>
        <v>0</v>
      </c>
      <c r="S28" s="93" t="str">
        <f t="shared" si="6"/>
        <v/>
      </c>
      <c r="T28" s="59">
        <f t="shared" si="7"/>
        <v>0</v>
      </c>
      <c r="U28" s="93"/>
      <c r="V28" s="78" t="str">
        <f t="shared" si="8"/>
        <v/>
      </c>
      <c r="W28" s="86"/>
      <c r="X28" s="86">
        <f t="shared" si="9"/>
        <v>0</v>
      </c>
      <c r="Y28" s="86">
        <f t="shared" si="10"/>
        <v>0</v>
      </c>
      <c r="Z28" s="86">
        <f t="shared" si="11"/>
        <v>0</v>
      </c>
      <c r="AA28" s="86">
        <f>SUMIFS('District Data_Live'!$CT:$CT,'District Data_Live'!$B:$B,'District-wise_Big 4 sales comp.'!$B28,'District Data_Live'!$C:$C,'District-wise_Big 4 sales comp.'!$F28)</f>
        <v>0</v>
      </c>
      <c r="AB28" s="86">
        <f>SUMIFS('District Data_Live'!$DR:$DR,'District Data_Live'!$B:$B,'District-wise_Big 4 sales comp.'!$B28,'District Data_Live'!$C:$C,'District-wise_Big 4 sales comp.'!$F28)</f>
        <v>0</v>
      </c>
      <c r="AC28" s="59">
        <f t="shared" si="12"/>
        <v>0</v>
      </c>
      <c r="AD28" s="94">
        <f t="shared" si="13"/>
        <v>0</v>
      </c>
      <c r="AE28" s="94"/>
      <c r="AF28" s="94"/>
      <c r="AG28" s="94"/>
      <c r="AH28" s="94"/>
    </row>
    <row r="29" spans="1:34">
      <c r="A29" s="90">
        <f t="shared" si="3"/>
        <v>26</v>
      </c>
      <c r="B29" s="91" t="s">
        <v>1152</v>
      </c>
      <c r="C29" s="90"/>
      <c r="D29" s="90" t="s">
        <v>923</v>
      </c>
      <c r="E29" s="91"/>
      <c r="F29" s="90" t="s">
        <v>346</v>
      </c>
      <c r="G29" s="90" t="s">
        <v>328</v>
      </c>
      <c r="H29" s="91"/>
      <c r="I29" s="92">
        <v>1500</v>
      </c>
      <c r="J29" s="75" t="str">
        <f t="shared" si="4"/>
        <v>Low</v>
      </c>
      <c r="K29" s="84">
        <f t="shared" si="1"/>
        <v>0</v>
      </c>
      <c r="L29" s="83">
        <f t="shared" si="5"/>
        <v>0</v>
      </c>
      <c r="M29" s="83">
        <v>0</v>
      </c>
      <c r="N29" s="83">
        <v>0</v>
      </c>
      <c r="O29" s="83">
        <v>0</v>
      </c>
      <c r="P29" s="83">
        <v>0</v>
      </c>
      <c r="Q29" s="193">
        <f>'District Data_Live'!ID29</f>
        <v>0</v>
      </c>
      <c r="R29" s="93">
        <f t="shared" si="2"/>
        <v>0</v>
      </c>
      <c r="S29" s="93" t="str">
        <f t="shared" si="6"/>
        <v/>
      </c>
      <c r="T29" s="59">
        <f t="shared" si="7"/>
        <v>0</v>
      </c>
      <c r="U29" s="93"/>
      <c r="V29" s="78" t="str">
        <f t="shared" si="8"/>
        <v/>
      </c>
      <c r="W29" s="86"/>
      <c r="X29" s="86">
        <f t="shared" si="9"/>
        <v>0</v>
      </c>
      <c r="Y29" s="86">
        <f t="shared" si="10"/>
        <v>0</v>
      </c>
      <c r="Z29" s="86">
        <f t="shared" si="11"/>
        <v>0</v>
      </c>
      <c r="AA29" s="86">
        <f>SUMIFS('District Data_Live'!$CT:$CT,'District Data_Live'!$B:$B,'District-wise_Big 4 sales comp.'!$B29,'District Data_Live'!$C:$C,'District-wise_Big 4 sales comp.'!$F29)</f>
        <v>0</v>
      </c>
      <c r="AB29" s="86">
        <f>SUMIFS('District Data_Live'!$DR:$DR,'District Data_Live'!$B:$B,'District-wise_Big 4 sales comp.'!$B29,'District Data_Live'!$C:$C,'District-wise_Big 4 sales comp.'!$F29)</f>
        <v>0</v>
      </c>
      <c r="AC29" s="59">
        <f t="shared" si="12"/>
        <v>0</v>
      </c>
      <c r="AD29" s="94">
        <f t="shared" si="13"/>
        <v>0</v>
      </c>
      <c r="AE29" s="94"/>
      <c r="AF29" s="94"/>
      <c r="AG29" s="94"/>
      <c r="AH29" s="94"/>
    </row>
    <row r="30" spans="1:34">
      <c r="A30" s="90">
        <f t="shared" si="3"/>
        <v>27</v>
      </c>
      <c r="B30" s="91" t="s">
        <v>1153</v>
      </c>
      <c r="C30" s="90" t="s">
        <v>924</v>
      </c>
      <c r="D30" s="90"/>
      <c r="E30" s="91"/>
      <c r="F30" s="90" t="s">
        <v>346</v>
      </c>
      <c r="G30" s="90" t="s">
        <v>328</v>
      </c>
      <c r="H30" s="91"/>
      <c r="I30" s="92">
        <v>1400</v>
      </c>
      <c r="J30" s="75" t="str">
        <f t="shared" si="4"/>
        <v>Low</v>
      </c>
      <c r="K30" s="84">
        <f t="shared" si="1"/>
        <v>0</v>
      </c>
      <c r="L30" s="83">
        <f t="shared" si="5"/>
        <v>0</v>
      </c>
      <c r="M30" s="83">
        <v>0</v>
      </c>
      <c r="N30" s="83">
        <v>0</v>
      </c>
      <c r="O30" s="83">
        <v>0</v>
      </c>
      <c r="P30" s="83">
        <v>0</v>
      </c>
      <c r="Q30" s="193">
        <f>'District Data_Live'!ID30</f>
        <v>0</v>
      </c>
      <c r="R30" s="93">
        <f t="shared" si="2"/>
        <v>0</v>
      </c>
      <c r="S30" s="93" t="str">
        <f t="shared" si="6"/>
        <v/>
      </c>
      <c r="T30" s="59">
        <f t="shared" si="7"/>
        <v>0</v>
      </c>
      <c r="U30" s="93"/>
      <c r="V30" s="78" t="str">
        <f t="shared" si="8"/>
        <v/>
      </c>
      <c r="W30" s="86"/>
      <c r="X30" s="86">
        <f t="shared" si="9"/>
        <v>0</v>
      </c>
      <c r="Y30" s="86">
        <f t="shared" si="10"/>
        <v>0</v>
      </c>
      <c r="Z30" s="86">
        <f t="shared" si="11"/>
        <v>0</v>
      </c>
      <c r="AA30" s="86">
        <f>SUMIFS('District Data_Live'!$CT:$CT,'District Data_Live'!$B:$B,'District-wise_Big 4 sales comp.'!$B30,'District Data_Live'!$C:$C,'District-wise_Big 4 sales comp.'!$F30)</f>
        <v>0</v>
      </c>
      <c r="AB30" s="86">
        <f>SUMIFS('District Data_Live'!$DR:$DR,'District Data_Live'!$B:$B,'District-wise_Big 4 sales comp.'!$B30,'District Data_Live'!$C:$C,'District-wise_Big 4 sales comp.'!$F30)</f>
        <v>0</v>
      </c>
      <c r="AC30" s="59">
        <f t="shared" si="12"/>
        <v>0</v>
      </c>
      <c r="AD30" s="94">
        <f t="shared" si="13"/>
        <v>0</v>
      </c>
      <c r="AE30" s="94"/>
      <c r="AF30" s="94"/>
      <c r="AG30" s="94"/>
      <c r="AH30" s="94"/>
    </row>
    <row r="31" spans="1:34">
      <c r="A31" s="90">
        <f t="shared" si="3"/>
        <v>28</v>
      </c>
      <c r="B31" s="91" t="s">
        <v>1154</v>
      </c>
      <c r="C31" s="90" t="s">
        <v>924</v>
      </c>
      <c r="D31" s="90"/>
      <c r="E31" s="91"/>
      <c r="F31" s="90" t="s">
        <v>346</v>
      </c>
      <c r="G31" s="90" t="s">
        <v>328</v>
      </c>
      <c r="H31" s="91"/>
      <c r="I31" s="92">
        <v>1400</v>
      </c>
      <c r="J31" s="75" t="str">
        <f t="shared" si="4"/>
        <v>Low</v>
      </c>
      <c r="K31" s="84">
        <f t="shared" si="1"/>
        <v>0</v>
      </c>
      <c r="L31" s="83">
        <f t="shared" si="5"/>
        <v>0</v>
      </c>
      <c r="M31" s="83">
        <v>0</v>
      </c>
      <c r="N31" s="83">
        <v>0</v>
      </c>
      <c r="O31" s="83">
        <v>0</v>
      </c>
      <c r="P31" s="83">
        <v>0</v>
      </c>
      <c r="Q31" s="193">
        <f>'District Data_Live'!ID31</f>
        <v>0</v>
      </c>
      <c r="R31" s="93">
        <f t="shared" si="2"/>
        <v>0</v>
      </c>
      <c r="S31" s="93" t="str">
        <f t="shared" si="6"/>
        <v/>
      </c>
      <c r="T31" s="59">
        <f t="shared" si="7"/>
        <v>0</v>
      </c>
      <c r="U31" s="93"/>
      <c r="V31" s="78" t="str">
        <f t="shared" si="8"/>
        <v/>
      </c>
      <c r="W31" s="86"/>
      <c r="X31" s="86">
        <f t="shared" si="9"/>
        <v>0</v>
      </c>
      <c r="Y31" s="86">
        <f t="shared" si="10"/>
        <v>0</v>
      </c>
      <c r="Z31" s="86">
        <f t="shared" si="11"/>
        <v>0</v>
      </c>
      <c r="AA31" s="86">
        <f>SUMIFS('District Data_Live'!$CT:$CT,'District Data_Live'!$B:$B,'District-wise_Big 4 sales comp.'!$B31,'District Data_Live'!$C:$C,'District-wise_Big 4 sales comp.'!$F31)</f>
        <v>0</v>
      </c>
      <c r="AB31" s="86">
        <f>SUMIFS('District Data_Live'!$DR:$DR,'District Data_Live'!$B:$B,'District-wise_Big 4 sales comp.'!$B31,'District Data_Live'!$C:$C,'District-wise_Big 4 sales comp.'!$F31)</f>
        <v>0</v>
      </c>
      <c r="AC31" s="59">
        <f t="shared" si="12"/>
        <v>0</v>
      </c>
      <c r="AD31" s="94">
        <f t="shared" si="13"/>
        <v>0</v>
      </c>
      <c r="AE31" s="94"/>
      <c r="AF31" s="94"/>
      <c r="AG31" s="94"/>
      <c r="AH31" s="94"/>
    </row>
    <row r="32" spans="1:34">
      <c r="A32" s="90">
        <f t="shared" si="3"/>
        <v>29</v>
      </c>
      <c r="B32" s="91" t="s">
        <v>1155</v>
      </c>
      <c r="C32" s="90" t="s">
        <v>924</v>
      </c>
      <c r="D32" s="90"/>
      <c r="E32" s="91"/>
      <c r="F32" s="90" t="s">
        <v>346</v>
      </c>
      <c r="G32" s="90" t="s">
        <v>328</v>
      </c>
      <c r="H32" s="91"/>
      <c r="I32" s="92">
        <v>1100</v>
      </c>
      <c r="J32" s="75" t="str">
        <f t="shared" si="4"/>
        <v>Low</v>
      </c>
      <c r="K32" s="84">
        <f t="shared" si="1"/>
        <v>0</v>
      </c>
      <c r="L32" s="83">
        <f t="shared" si="5"/>
        <v>0</v>
      </c>
      <c r="M32" s="83">
        <v>0</v>
      </c>
      <c r="N32" s="83">
        <v>0</v>
      </c>
      <c r="O32" s="83">
        <v>0</v>
      </c>
      <c r="P32" s="83">
        <v>0</v>
      </c>
      <c r="Q32" s="193">
        <f>'District Data_Live'!ID32</f>
        <v>0</v>
      </c>
      <c r="R32" s="93">
        <f t="shared" si="2"/>
        <v>0</v>
      </c>
      <c r="S32" s="93" t="str">
        <f t="shared" si="6"/>
        <v/>
      </c>
      <c r="T32" s="59">
        <f t="shared" si="7"/>
        <v>0</v>
      </c>
      <c r="U32" s="93"/>
      <c r="V32" s="78" t="str">
        <f t="shared" si="8"/>
        <v/>
      </c>
      <c r="W32" s="86"/>
      <c r="X32" s="86">
        <f t="shared" si="9"/>
        <v>0</v>
      </c>
      <c r="Y32" s="86">
        <f t="shared" si="10"/>
        <v>0</v>
      </c>
      <c r="Z32" s="86">
        <f t="shared" si="11"/>
        <v>0</v>
      </c>
      <c r="AA32" s="86">
        <f>SUMIFS('District Data_Live'!$CT:$CT,'District Data_Live'!$B:$B,'District-wise_Big 4 sales comp.'!$B32,'District Data_Live'!$C:$C,'District-wise_Big 4 sales comp.'!$F32)</f>
        <v>0</v>
      </c>
      <c r="AB32" s="86">
        <f>SUMIFS('District Data_Live'!$DR:$DR,'District Data_Live'!$B:$B,'District-wise_Big 4 sales comp.'!$B32,'District Data_Live'!$C:$C,'District-wise_Big 4 sales comp.'!$F32)</f>
        <v>0</v>
      </c>
      <c r="AC32" s="59">
        <f t="shared" si="12"/>
        <v>0</v>
      </c>
      <c r="AD32" s="94">
        <f t="shared" si="13"/>
        <v>0</v>
      </c>
      <c r="AE32" s="94"/>
      <c r="AF32" s="94"/>
      <c r="AG32" s="94"/>
      <c r="AH32" s="94"/>
    </row>
    <row r="33" spans="1:34">
      <c r="A33" s="90">
        <f t="shared" si="3"/>
        <v>30</v>
      </c>
      <c r="B33" s="91" t="s">
        <v>1156</v>
      </c>
      <c r="C33" s="90" t="s">
        <v>924</v>
      </c>
      <c r="D33" s="90"/>
      <c r="E33" s="91"/>
      <c r="F33" s="90" t="s">
        <v>346</v>
      </c>
      <c r="G33" s="90" t="s">
        <v>328</v>
      </c>
      <c r="H33" s="91"/>
      <c r="I33" s="92">
        <v>1000</v>
      </c>
      <c r="J33" s="75" t="str">
        <f t="shared" si="4"/>
        <v>Low</v>
      </c>
      <c r="K33" s="84">
        <f t="shared" si="1"/>
        <v>0</v>
      </c>
      <c r="L33" s="83">
        <f t="shared" si="5"/>
        <v>0</v>
      </c>
      <c r="M33" s="83">
        <v>0</v>
      </c>
      <c r="N33" s="83">
        <v>0</v>
      </c>
      <c r="O33" s="83">
        <v>0</v>
      </c>
      <c r="P33" s="83">
        <v>0</v>
      </c>
      <c r="Q33" s="193">
        <f>'District Data_Live'!ID33</f>
        <v>0</v>
      </c>
      <c r="R33" s="93">
        <f t="shared" si="2"/>
        <v>0</v>
      </c>
      <c r="S33" s="93" t="str">
        <f t="shared" si="6"/>
        <v/>
      </c>
      <c r="T33" s="59">
        <f t="shared" si="7"/>
        <v>0</v>
      </c>
      <c r="U33" s="93"/>
      <c r="V33" s="78" t="str">
        <f t="shared" si="8"/>
        <v/>
      </c>
      <c r="W33" s="86"/>
      <c r="X33" s="86">
        <f t="shared" si="9"/>
        <v>0</v>
      </c>
      <c r="Y33" s="86">
        <f t="shared" si="10"/>
        <v>0</v>
      </c>
      <c r="Z33" s="86">
        <f t="shared" si="11"/>
        <v>0</v>
      </c>
      <c r="AA33" s="86">
        <f>SUMIFS('District Data_Live'!$CT:$CT,'District Data_Live'!$B:$B,'District-wise_Big 4 sales comp.'!$B33,'District Data_Live'!$C:$C,'District-wise_Big 4 sales comp.'!$F33)</f>
        <v>0</v>
      </c>
      <c r="AB33" s="86">
        <f>SUMIFS('District Data_Live'!$DR:$DR,'District Data_Live'!$B:$B,'District-wise_Big 4 sales comp.'!$B33,'District Data_Live'!$C:$C,'District-wise_Big 4 sales comp.'!$F33)</f>
        <v>0</v>
      </c>
      <c r="AC33" s="59">
        <f t="shared" si="12"/>
        <v>0</v>
      </c>
      <c r="AD33" s="94">
        <f t="shared" si="13"/>
        <v>0</v>
      </c>
      <c r="AE33" s="94"/>
      <c r="AF33" s="94"/>
      <c r="AG33" s="94"/>
      <c r="AH33" s="94"/>
    </row>
    <row r="34" spans="1:34">
      <c r="A34" s="90">
        <f t="shared" si="3"/>
        <v>31</v>
      </c>
      <c r="B34" s="91" t="s">
        <v>1157</v>
      </c>
      <c r="C34" s="90" t="s">
        <v>924</v>
      </c>
      <c r="D34" s="90"/>
      <c r="E34" s="91"/>
      <c r="F34" s="90" t="s">
        <v>346</v>
      </c>
      <c r="G34" s="90" t="s">
        <v>328</v>
      </c>
      <c r="H34" s="91"/>
      <c r="I34" s="92">
        <v>1000</v>
      </c>
      <c r="J34" s="75" t="str">
        <f t="shared" si="4"/>
        <v>Low</v>
      </c>
      <c r="K34" s="84">
        <f t="shared" si="1"/>
        <v>0</v>
      </c>
      <c r="L34" s="83">
        <f t="shared" si="5"/>
        <v>0</v>
      </c>
      <c r="M34" s="83">
        <v>0</v>
      </c>
      <c r="N34" s="83">
        <v>0</v>
      </c>
      <c r="O34" s="83">
        <v>0</v>
      </c>
      <c r="P34" s="83">
        <v>0</v>
      </c>
      <c r="Q34" s="193">
        <f>'District Data_Live'!ID34</f>
        <v>0</v>
      </c>
      <c r="R34" s="93">
        <f t="shared" si="2"/>
        <v>0</v>
      </c>
      <c r="S34" s="93" t="str">
        <f t="shared" si="6"/>
        <v/>
      </c>
      <c r="T34" s="59">
        <f t="shared" si="7"/>
        <v>0</v>
      </c>
      <c r="U34" s="93"/>
      <c r="V34" s="78" t="str">
        <f t="shared" si="8"/>
        <v/>
      </c>
      <c r="W34" s="86"/>
      <c r="X34" s="86">
        <f t="shared" si="9"/>
        <v>0</v>
      </c>
      <c r="Y34" s="86">
        <f t="shared" si="10"/>
        <v>0</v>
      </c>
      <c r="Z34" s="86">
        <f t="shared" si="11"/>
        <v>0</v>
      </c>
      <c r="AA34" s="86">
        <f>SUMIFS('District Data_Live'!$CT:$CT,'District Data_Live'!$B:$B,'District-wise_Big 4 sales comp.'!$B34,'District Data_Live'!$C:$C,'District-wise_Big 4 sales comp.'!$F34)</f>
        <v>0</v>
      </c>
      <c r="AB34" s="86">
        <f>SUMIFS('District Data_Live'!$DR:$DR,'District Data_Live'!$B:$B,'District-wise_Big 4 sales comp.'!$B34,'District Data_Live'!$C:$C,'District-wise_Big 4 sales comp.'!$F34)</f>
        <v>0</v>
      </c>
      <c r="AC34" s="59">
        <f t="shared" si="12"/>
        <v>0</v>
      </c>
      <c r="AD34" s="94">
        <f t="shared" si="13"/>
        <v>0</v>
      </c>
      <c r="AE34" s="94"/>
      <c r="AF34" s="94"/>
      <c r="AG34" s="94"/>
      <c r="AH34" s="94"/>
    </row>
    <row r="35" spans="1:34">
      <c r="A35" s="90">
        <f t="shared" si="3"/>
        <v>32</v>
      </c>
      <c r="B35" s="91" t="s">
        <v>1158</v>
      </c>
      <c r="C35" s="90" t="s">
        <v>924</v>
      </c>
      <c r="D35" s="90"/>
      <c r="E35" s="91"/>
      <c r="F35" s="90" t="s">
        <v>346</v>
      </c>
      <c r="G35" s="90" t="s">
        <v>328</v>
      </c>
      <c r="H35" s="91"/>
      <c r="I35" s="92">
        <v>700</v>
      </c>
      <c r="J35" s="75" t="str">
        <f t="shared" si="4"/>
        <v>Low</v>
      </c>
      <c r="K35" s="84">
        <f t="shared" si="1"/>
        <v>0</v>
      </c>
      <c r="L35" s="83">
        <f t="shared" si="5"/>
        <v>0</v>
      </c>
      <c r="M35" s="83">
        <v>0</v>
      </c>
      <c r="N35" s="83">
        <v>0</v>
      </c>
      <c r="O35" s="83">
        <v>0</v>
      </c>
      <c r="P35" s="83">
        <v>0</v>
      </c>
      <c r="Q35" s="193">
        <f>'District Data_Live'!ID35</f>
        <v>0</v>
      </c>
      <c r="R35" s="93">
        <f t="shared" si="2"/>
        <v>0</v>
      </c>
      <c r="S35" s="93" t="str">
        <f t="shared" si="6"/>
        <v/>
      </c>
      <c r="T35" s="59">
        <f t="shared" si="7"/>
        <v>0</v>
      </c>
      <c r="U35" s="93"/>
      <c r="V35" s="78" t="str">
        <f t="shared" si="8"/>
        <v/>
      </c>
      <c r="W35" s="86"/>
      <c r="X35" s="86">
        <f t="shared" si="9"/>
        <v>0</v>
      </c>
      <c r="Y35" s="86">
        <f t="shared" si="10"/>
        <v>0</v>
      </c>
      <c r="Z35" s="86">
        <f t="shared" si="11"/>
        <v>0</v>
      </c>
      <c r="AA35" s="86">
        <f>SUMIFS('District Data_Live'!$CT:$CT,'District Data_Live'!$B:$B,'District-wise_Big 4 sales comp.'!$B35,'District Data_Live'!$C:$C,'District-wise_Big 4 sales comp.'!$F35)</f>
        <v>0</v>
      </c>
      <c r="AB35" s="86">
        <f>SUMIFS('District Data_Live'!$DR:$DR,'District Data_Live'!$B:$B,'District-wise_Big 4 sales comp.'!$B35,'District Data_Live'!$C:$C,'District-wise_Big 4 sales comp.'!$F35)</f>
        <v>0</v>
      </c>
      <c r="AC35" s="59">
        <f t="shared" si="12"/>
        <v>0</v>
      </c>
      <c r="AD35" s="94">
        <f t="shared" si="13"/>
        <v>0</v>
      </c>
      <c r="AE35" s="94"/>
      <c r="AF35" s="94"/>
      <c r="AG35" s="94"/>
      <c r="AH35" s="94"/>
    </row>
    <row r="36" spans="1:34">
      <c r="A36" s="90">
        <f t="shared" si="3"/>
        <v>33</v>
      </c>
      <c r="B36" s="91" t="s">
        <v>329</v>
      </c>
      <c r="C36" s="90" t="s">
        <v>904</v>
      </c>
      <c r="D36" s="90" t="s">
        <v>860</v>
      </c>
      <c r="E36" s="91"/>
      <c r="F36" s="90" t="s">
        <v>336</v>
      </c>
      <c r="G36" s="90" t="s">
        <v>326</v>
      </c>
      <c r="H36" s="91" t="s">
        <v>427</v>
      </c>
      <c r="I36" s="92">
        <v>7500</v>
      </c>
      <c r="J36" s="75" t="str">
        <f t="shared" si="4"/>
        <v>High</v>
      </c>
      <c r="K36" s="84">
        <f t="shared" si="1"/>
        <v>0</v>
      </c>
      <c r="L36" s="83">
        <f t="shared" si="5"/>
        <v>0</v>
      </c>
      <c r="M36" s="83">
        <v>0</v>
      </c>
      <c r="N36" s="83">
        <v>0</v>
      </c>
      <c r="O36" s="83">
        <v>0</v>
      </c>
      <c r="P36" s="83">
        <v>0</v>
      </c>
      <c r="Q36" s="193">
        <f>'District Data_Live'!ID36</f>
        <v>14.432999999999998</v>
      </c>
      <c r="R36" s="93">
        <f t="shared" si="2"/>
        <v>1.9243999999999997E-3</v>
      </c>
      <c r="S36" s="93" t="str">
        <f t="shared" si="6"/>
        <v/>
      </c>
      <c r="T36" s="59">
        <f t="shared" si="7"/>
        <v>300</v>
      </c>
      <c r="U36" s="93">
        <v>0.04</v>
      </c>
      <c r="V36" s="78" t="str">
        <f t="shared" si="8"/>
        <v/>
      </c>
      <c r="W36" s="86"/>
      <c r="X36" s="86">
        <f t="shared" si="9"/>
        <v>10</v>
      </c>
      <c r="Y36" s="86">
        <f t="shared" si="10"/>
        <v>15.384615384615383</v>
      </c>
      <c r="Z36" s="86">
        <f t="shared" si="11"/>
        <v>30.769230769230766</v>
      </c>
      <c r="AA36" s="86">
        <f>SUMIFS('District Data_Live'!$CT:$CT,'District Data_Live'!$B:$B,'District-wise_Big 4 sales comp.'!$B36,'District Data_Live'!$C:$C,'District-wise_Big 4 sales comp.'!$F36)</f>
        <v>1</v>
      </c>
      <c r="AB36" s="86">
        <f>SUMIFS('District Data_Live'!$DR:$DR,'District Data_Live'!$B:$B,'District-wise_Big 4 sales comp.'!$B36,'District Data_Live'!$C:$C,'District-wise_Big 4 sales comp.'!$F36)</f>
        <v>2</v>
      </c>
      <c r="AC36" s="59">
        <f t="shared" si="12"/>
        <v>29.769230769230766</v>
      </c>
      <c r="AD36" s="94">
        <f t="shared" si="13"/>
        <v>89.307692307692292</v>
      </c>
      <c r="AE36" s="94"/>
      <c r="AF36" s="94"/>
      <c r="AG36" s="94"/>
      <c r="AH36" s="94"/>
    </row>
    <row r="37" spans="1:34">
      <c r="A37" s="90">
        <f t="shared" si="3"/>
        <v>34</v>
      </c>
      <c r="B37" s="91" t="s">
        <v>326</v>
      </c>
      <c r="C37" s="90" t="s">
        <v>904</v>
      </c>
      <c r="D37" s="90" t="s">
        <v>860</v>
      </c>
      <c r="E37" s="91"/>
      <c r="F37" s="90" t="s">
        <v>336</v>
      </c>
      <c r="G37" s="90" t="s">
        <v>326</v>
      </c>
      <c r="H37" s="91" t="s">
        <v>427</v>
      </c>
      <c r="I37" s="92">
        <v>7500</v>
      </c>
      <c r="J37" s="75" t="str">
        <f t="shared" si="4"/>
        <v>High</v>
      </c>
      <c r="K37" s="84">
        <f t="shared" si="1"/>
        <v>0</v>
      </c>
      <c r="L37" s="83">
        <f t="shared" si="5"/>
        <v>0</v>
      </c>
      <c r="M37" s="83">
        <v>0</v>
      </c>
      <c r="N37" s="83">
        <v>0</v>
      </c>
      <c r="O37" s="83">
        <v>0</v>
      </c>
      <c r="P37" s="83">
        <v>0</v>
      </c>
      <c r="Q37" s="193">
        <f>'District Data_Live'!ID37</f>
        <v>30.395999999999997</v>
      </c>
      <c r="R37" s="93">
        <f t="shared" si="2"/>
        <v>4.0527999999999996E-3</v>
      </c>
      <c r="S37" s="93" t="str">
        <f t="shared" si="6"/>
        <v/>
      </c>
      <c r="T37" s="59">
        <f t="shared" si="7"/>
        <v>300</v>
      </c>
      <c r="U37" s="93">
        <v>0.04</v>
      </c>
      <c r="V37" s="78" t="str">
        <f t="shared" si="8"/>
        <v/>
      </c>
      <c r="W37" s="86"/>
      <c r="X37" s="86">
        <f t="shared" si="9"/>
        <v>10</v>
      </c>
      <c r="Y37" s="86">
        <f t="shared" si="10"/>
        <v>15.384615384615383</v>
      </c>
      <c r="Z37" s="86">
        <f t="shared" si="11"/>
        <v>30.769230769230766</v>
      </c>
      <c r="AA37" s="86">
        <f>SUMIFS('District Data_Live'!$CT:$CT,'District Data_Live'!$B:$B,'District-wise_Big 4 sales comp.'!$B37,'District Data_Live'!$C:$C,'District-wise_Big 4 sales comp.'!$F37)</f>
        <v>1</v>
      </c>
      <c r="AB37" s="86">
        <f>SUMIFS('District Data_Live'!$DR:$DR,'District Data_Live'!$B:$B,'District-wise_Big 4 sales comp.'!$B37,'District Data_Live'!$C:$C,'District-wise_Big 4 sales comp.'!$F37)</f>
        <v>1</v>
      </c>
      <c r="AC37" s="59">
        <f t="shared" si="12"/>
        <v>29.769230769230766</v>
      </c>
      <c r="AD37" s="94">
        <f t="shared" si="13"/>
        <v>89.307692307692292</v>
      </c>
      <c r="AE37" s="94"/>
      <c r="AF37" s="94"/>
      <c r="AG37" s="94"/>
      <c r="AH37" s="94"/>
    </row>
    <row r="38" spans="1:34">
      <c r="A38" s="90">
        <f t="shared" si="3"/>
        <v>35</v>
      </c>
      <c r="B38" s="91" t="s">
        <v>327</v>
      </c>
      <c r="C38" s="90" t="s">
        <v>904</v>
      </c>
      <c r="D38" s="90"/>
      <c r="E38" s="91"/>
      <c r="F38" s="90" t="s">
        <v>336</v>
      </c>
      <c r="G38" s="90" t="s">
        <v>326</v>
      </c>
      <c r="H38" s="91" t="s">
        <v>427</v>
      </c>
      <c r="I38" s="92">
        <v>3500</v>
      </c>
      <c r="J38" s="75" t="str">
        <f t="shared" si="4"/>
        <v>Medium</v>
      </c>
      <c r="K38" s="84">
        <f t="shared" si="1"/>
        <v>0</v>
      </c>
      <c r="L38" s="83">
        <f t="shared" si="5"/>
        <v>0</v>
      </c>
      <c r="M38" s="83">
        <v>0</v>
      </c>
      <c r="N38" s="83">
        <v>0</v>
      </c>
      <c r="O38" s="83">
        <v>0</v>
      </c>
      <c r="P38" s="83">
        <v>0</v>
      </c>
      <c r="Q38" s="193">
        <f>'District Data_Live'!ID38</f>
        <v>47.681499999999993</v>
      </c>
      <c r="R38" s="93">
        <f t="shared" si="2"/>
        <v>1.3623285714285713E-2</v>
      </c>
      <c r="S38" s="93" t="str">
        <f t="shared" si="6"/>
        <v/>
      </c>
      <c r="T38" s="59">
        <f t="shared" si="7"/>
        <v>105</v>
      </c>
      <c r="U38" s="93">
        <v>0.03</v>
      </c>
      <c r="V38" s="78" t="str">
        <f t="shared" si="8"/>
        <v/>
      </c>
      <c r="W38" s="86"/>
      <c r="X38" s="86">
        <f t="shared" si="9"/>
        <v>3.5</v>
      </c>
      <c r="Y38" s="86">
        <f t="shared" si="10"/>
        <v>5.3846153846153841</v>
      </c>
      <c r="Z38" s="86">
        <f t="shared" si="11"/>
        <v>10.769230769230768</v>
      </c>
      <c r="AA38" s="86">
        <f>SUMIFS('District Data_Live'!$CT:$CT,'District Data_Live'!$B:$B,'District-wise_Big 4 sales comp.'!$B38,'District Data_Live'!$C:$C,'District-wise_Big 4 sales comp.'!$F38)</f>
        <v>1</v>
      </c>
      <c r="AB38" s="86">
        <f>SUMIFS('District Data_Live'!$DR:$DR,'District Data_Live'!$B:$B,'District-wise_Big 4 sales comp.'!$B38,'District Data_Live'!$C:$C,'District-wise_Big 4 sales comp.'!$F38)</f>
        <v>3</v>
      </c>
      <c r="AC38" s="59">
        <f t="shared" si="12"/>
        <v>9.7692307692307683</v>
      </c>
      <c r="AD38" s="94">
        <f t="shared" si="13"/>
        <v>29.307692307692307</v>
      </c>
      <c r="AE38" s="94"/>
      <c r="AF38" s="94"/>
      <c r="AG38" s="94"/>
      <c r="AH38" s="94"/>
    </row>
    <row r="39" spans="1:34">
      <c r="A39" s="90">
        <f t="shared" si="3"/>
        <v>36</v>
      </c>
      <c r="B39" s="91" t="s">
        <v>1159</v>
      </c>
      <c r="C39" s="90" t="s">
        <v>904</v>
      </c>
      <c r="D39" s="90"/>
      <c r="E39" s="91"/>
      <c r="F39" s="90" t="s">
        <v>336</v>
      </c>
      <c r="G39" s="90" t="s">
        <v>326</v>
      </c>
      <c r="H39" s="91" t="s">
        <v>427</v>
      </c>
      <c r="I39" s="92">
        <v>2500</v>
      </c>
      <c r="J39" s="75" t="str">
        <f t="shared" si="4"/>
        <v>Medium</v>
      </c>
      <c r="K39" s="84">
        <f t="shared" si="1"/>
        <v>0</v>
      </c>
      <c r="L39" s="83">
        <f t="shared" si="5"/>
        <v>0</v>
      </c>
      <c r="M39" s="83">
        <v>0</v>
      </c>
      <c r="N39" s="83">
        <v>0</v>
      </c>
      <c r="O39" s="83">
        <v>0</v>
      </c>
      <c r="P39" s="83">
        <v>0</v>
      </c>
      <c r="Q39" s="193">
        <f>'District Data_Live'!ID39</f>
        <v>0</v>
      </c>
      <c r="R39" s="93">
        <f t="shared" si="2"/>
        <v>0</v>
      </c>
      <c r="S39" s="93" t="str">
        <f t="shared" si="6"/>
        <v/>
      </c>
      <c r="T39" s="59">
        <f t="shared" si="7"/>
        <v>0</v>
      </c>
      <c r="U39" s="93"/>
      <c r="V39" s="78" t="str">
        <f t="shared" si="8"/>
        <v/>
      </c>
      <c r="W39" s="86"/>
      <c r="X39" s="86">
        <f t="shared" si="9"/>
        <v>0</v>
      </c>
      <c r="Y39" s="86">
        <f t="shared" si="10"/>
        <v>0</v>
      </c>
      <c r="Z39" s="86">
        <f t="shared" si="11"/>
        <v>0</v>
      </c>
      <c r="AA39" s="86">
        <f>SUMIFS('District Data_Live'!$CT:$CT,'District Data_Live'!$B:$B,'District-wise_Big 4 sales comp.'!$B39,'District Data_Live'!$C:$C,'District-wise_Big 4 sales comp.'!$F39)</f>
        <v>0</v>
      </c>
      <c r="AB39" s="86">
        <f>SUMIFS('District Data_Live'!$DR:$DR,'District Data_Live'!$B:$B,'District-wise_Big 4 sales comp.'!$B39,'District Data_Live'!$C:$C,'District-wise_Big 4 sales comp.'!$F39)</f>
        <v>0</v>
      </c>
      <c r="AC39" s="59">
        <f t="shared" si="12"/>
        <v>0</v>
      </c>
      <c r="AD39" s="94">
        <f t="shared" si="13"/>
        <v>0</v>
      </c>
      <c r="AE39" s="94"/>
      <c r="AF39" s="94"/>
      <c r="AG39" s="94"/>
      <c r="AH39" s="94"/>
    </row>
    <row r="40" spans="1:34">
      <c r="A40" s="90">
        <f t="shared" si="3"/>
        <v>37</v>
      </c>
      <c r="B40" s="91" t="s">
        <v>1160</v>
      </c>
      <c r="C40" s="90" t="s">
        <v>904</v>
      </c>
      <c r="D40" s="90"/>
      <c r="E40" s="91"/>
      <c r="F40" s="90" t="s">
        <v>336</v>
      </c>
      <c r="G40" s="90" t="s">
        <v>326</v>
      </c>
      <c r="H40" s="91" t="s">
        <v>427</v>
      </c>
      <c r="I40" s="92">
        <v>2000</v>
      </c>
      <c r="J40" s="75" t="str">
        <f t="shared" si="4"/>
        <v>Medium</v>
      </c>
      <c r="K40" s="84">
        <f t="shared" si="1"/>
        <v>0</v>
      </c>
      <c r="L40" s="83">
        <f t="shared" si="5"/>
        <v>0</v>
      </c>
      <c r="M40" s="83">
        <v>0</v>
      </c>
      <c r="N40" s="83">
        <v>0</v>
      </c>
      <c r="O40" s="83">
        <v>0</v>
      </c>
      <c r="P40" s="83">
        <v>0</v>
      </c>
      <c r="Q40" s="193">
        <f>'District Data_Live'!ID40</f>
        <v>5.7759999999999998</v>
      </c>
      <c r="R40" s="93">
        <f t="shared" si="2"/>
        <v>2.8879999999999999E-3</v>
      </c>
      <c r="S40" s="93" t="str">
        <f t="shared" si="6"/>
        <v/>
      </c>
      <c r="T40" s="59">
        <f t="shared" si="7"/>
        <v>4.875</v>
      </c>
      <c r="U40" s="93">
        <v>2.4375E-3</v>
      </c>
      <c r="V40" s="78" t="str">
        <f t="shared" si="8"/>
        <v/>
      </c>
      <c r="W40" s="86"/>
      <c r="X40" s="86">
        <f t="shared" si="9"/>
        <v>0.16250000000000001</v>
      </c>
      <c r="Y40" s="86">
        <f t="shared" si="10"/>
        <v>0.25</v>
      </c>
      <c r="Z40" s="86">
        <f t="shared" si="11"/>
        <v>0.5</v>
      </c>
      <c r="AA40" s="86">
        <f>SUMIFS('District Data_Live'!$CT:$CT,'District Data_Live'!$B:$B,'District-wise_Big 4 sales comp.'!$B40,'District Data_Live'!$C:$C,'District-wise_Big 4 sales comp.'!$F40)</f>
        <v>0</v>
      </c>
      <c r="AB40" s="86">
        <f>SUMIFS('District Data_Live'!$DR:$DR,'District Data_Live'!$B:$B,'District-wise_Big 4 sales comp.'!$B40,'District Data_Live'!$C:$C,'District-wise_Big 4 sales comp.'!$F40)</f>
        <v>1</v>
      </c>
      <c r="AC40" s="59">
        <f t="shared" si="12"/>
        <v>0.5</v>
      </c>
      <c r="AD40" s="94">
        <f t="shared" si="13"/>
        <v>1.5</v>
      </c>
      <c r="AE40" s="94"/>
      <c r="AF40" s="94"/>
      <c r="AG40" s="94"/>
      <c r="AH40" s="94"/>
    </row>
    <row r="41" spans="1:34">
      <c r="A41" s="90">
        <f t="shared" si="3"/>
        <v>38</v>
      </c>
      <c r="B41" s="91" t="s">
        <v>1161</v>
      </c>
      <c r="C41" s="90" t="s">
        <v>904</v>
      </c>
      <c r="D41" s="90" t="s">
        <v>860</v>
      </c>
      <c r="E41" s="91"/>
      <c r="F41" s="90" t="s">
        <v>336</v>
      </c>
      <c r="G41" s="90" t="s">
        <v>326</v>
      </c>
      <c r="H41" s="91" t="s">
        <v>427</v>
      </c>
      <c r="I41" s="92">
        <v>5000</v>
      </c>
      <c r="J41" s="75" t="str">
        <f t="shared" si="4"/>
        <v>High</v>
      </c>
      <c r="K41" s="84">
        <f t="shared" si="1"/>
        <v>0</v>
      </c>
      <c r="L41" s="83">
        <f t="shared" si="5"/>
        <v>0</v>
      </c>
      <c r="M41" s="83">
        <v>0</v>
      </c>
      <c r="N41" s="83">
        <v>0</v>
      </c>
      <c r="O41" s="83">
        <v>0</v>
      </c>
      <c r="P41" s="83">
        <v>0</v>
      </c>
      <c r="Q41" s="193">
        <f>'District Data_Live'!ID41</f>
        <v>3</v>
      </c>
      <c r="R41" s="93">
        <f t="shared" si="2"/>
        <v>5.9999999999999995E-4</v>
      </c>
      <c r="S41" s="93" t="str">
        <f t="shared" si="6"/>
        <v/>
      </c>
      <c r="T41" s="59">
        <f t="shared" si="7"/>
        <v>200</v>
      </c>
      <c r="U41" s="93">
        <v>0.04</v>
      </c>
      <c r="V41" s="78" t="str">
        <f t="shared" si="8"/>
        <v/>
      </c>
      <c r="W41" s="86"/>
      <c r="X41" s="86">
        <f t="shared" si="9"/>
        <v>6.666666666666667</v>
      </c>
      <c r="Y41" s="86">
        <f t="shared" si="10"/>
        <v>10.256410256410257</v>
      </c>
      <c r="Z41" s="86">
        <f t="shared" si="11"/>
        <v>20.512820512820515</v>
      </c>
      <c r="AA41" s="86">
        <f>SUMIFS('District Data_Live'!$CT:$CT,'District Data_Live'!$B:$B,'District-wise_Big 4 sales comp.'!$B41,'District Data_Live'!$C:$C,'District-wise_Big 4 sales comp.'!$F41)</f>
        <v>1</v>
      </c>
      <c r="AB41" s="86">
        <f>SUMIFS('District Data_Live'!$DR:$DR,'District Data_Live'!$B:$B,'District-wise_Big 4 sales comp.'!$B41,'District Data_Live'!$C:$C,'District-wise_Big 4 sales comp.'!$F41)</f>
        <v>1</v>
      </c>
      <c r="AC41" s="59">
        <f t="shared" si="12"/>
        <v>19.512820512820515</v>
      </c>
      <c r="AD41" s="94">
        <f t="shared" si="13"/>
        <v>58.538461538461547</v>
      </c>
      <c r="AE41" s="94"/>
      <c r="AF41" s="94"/>
      <c r="AG41" s="94"/>
      <c r="AH41" s="94"/>
    </row>
    <row r="42" spans="1:34">
      <c r="A42" s="90">
        <f t="shared" si="3"/>
        <v>39</v>
      </c>
      <c r="B42" s="91" t="s">
        <v>980</v>
      </c>
      <c r="C42" s="90" t="s">
        <v>867</v>
      </c>
      <c r="D42" s="90" t="s">
        <v>863</v>
      </c>
      <c r="E42" s="91"/>
      <c r="F42" s="90" t="s">
        <v>338</v>
      </c>
      <c r="G42" s="90" t="s">
        <v>326</v>
      </c>
      <c r="H42" s="91" t="s">
        <v>428</v>
      </c>
      <c r="I42" s="92">
        <v>12000</v>
      </c>
      <c r="J42" s="75" t="str">
        <f t="shared" si="4"/>
        <v>Very High</v>
      </c>
      <c r="K42" s="84">
        <f t="shared" si="1"/>
        <v>0.19583333333333333</v>
      </c>
      <c r="L42" s="83">
        <f t="shared" si="5"/>
        <v>2350</v>
      </c>
      <c r="M42" s="85">
        <v>1000</v>
      </c>
      <c r="N42" s="85">
        <v>150</v>
      </c>
      <c r="O42" s="85">
        <v>900</v>
      </c>
      <c r="P42" s="85">
        <v>300</v>
      </c>
      <c r="Q42" s="193">
        <f>'District Data_Live'!ID42</f>
        <v>355.18799999999999</v>
      </c>
      <c r="R42" s="93">
        <f t="shared" si="2"/>
        <v>2.9599E-2</v>
      </c>
      <c r="S42" s="93">
        <f t="shared" si="6"/>
        <v>0.15114382978723404</v>
      </c>
      <c r="T42" s="59">
        <f t="shared" si="7"/>
        <v>600</v>
      </c>
      <c r="U42" s="93">
        <v>0.05</v>
      </c>
      <c r="V42" s="78">
        <f t="shared" si="8"/>
        <v>0.25531914893617019</v>
      </c>
      <c r="W42" s="86"/>
      <c r="X42" s="86">
        <f t="shared" si="9"/>
        <v>20</v>
      </c>
      <c r="Y42" s="86">
        <f t="shared" si="10"/>
        <v>30.769230769230766</v>
      </c>
      <c r="Z42" s="86">
        <f t="shared" si="11"/>
        <v>61.538461538461533</v>
      </c>
      <c r="AA42" s="86">
        <f>SUMIFS('District Data_Live'!$CT:$CT,'District Data_Live'!$B:$B,'District-wise_Big 4 sales comp.'!$B42,'District Data_Live'!$C:$C,'District-wise_Big 4 sales comp.'!$F42)</f>
        <v>18</v>
      </c>
      <c r="AB42" s="86">
        <f>SUMIFS('District Data_Live'!$DR:$DR,'District Data_Live'!$B:$B,'District-wise_Big 4 sales comp.'!$B42,'District Data_Live'!$C:$C,'District-wise_Big 4 sales comp.'!$F42)</f>
        <v>27</v>
      </c>
      <c r="AC42" s="59">
        <f t="shared" si="12"/>
        <v>43.538461538461533</v>
      </c>
      <c r="AD42" s="94">
        <f t="shared" si="13"/>
        <v>130.61538461538458</v>
      </c>
      <c r="AE42" s="94"/>
      <c r="AF42" s="94"/>
      <c r="AG42" s="94"/>
      <c r="AH42" s="94"/>
    </row>
    <row r="43" spans="1:34">
      <c r="A43" s="90">
        <f t="shared" si="3"/>
        <v>40</v>
      </c>
      <c r="B43" s="91" t="s">
        <v>659</v>
      </c>
      <c r="C43" s="90" t="s">
        <v>869</v>
      </c>
      <c r="D43" s="90" t="s">
        <v>866</v>
      </c>
      <c r="E43" s="91"/>
      <c r="F43" s="90" t="s">
        <v>338</v>
      </c>
      <c r="G43" s="90" t="s">
        <v>326</v>
      </c>
      <c r="H43" s="91" t="s">
        <v>429</v>
      </c>
      <c r="I43" s="92">
        <v>4000</v>
      </c>
      <c r="J43" s="75" t="str">
        <f t="shared" si="4"/>
        <v>Medium</v>
      </c>
      <c r="K43" s="84">
        <f t="shared" si="1"/>
        <v>0.4</v>
      </c>
      <c r="L43" s="85">
        <f t="shared" si="5"/>
        <v>1600</v>
      </c>
      <c r="M43" s="85">
        <v>400</v>
      </c>
      <c r="N43" s="85">
        <v>300</v>
      </c>
      <c r="O43" s="85">
        <v>500</v>
      </c>
      <c r="P43" s="85">
        <v>400</v>
      </c>
      <c r="Q43" s="193">
        <f>'District Data_Live'!ID43</f>
        <v>379.976</v>
      </c>
      <c r="R43" s="93">
        <f t="shared" si="2"/>
        <v>9.4993999999999995E-2</v>
      </c>
      <c r="S43" s="93">
        <f t="shared" si="6"/>
        <v>0.237485</v>
      </c>
      <c r="T43" s="59">
        <f t="shared" si="7"/>
        <v>480</v>
      </c>
      <c r="U43" s="93">
        <v>0.12</v>
      </c>
      <c r="V43" s="78">
        <f t="shared" si="8"/>
        <v>0.3</v>
      </c>
      <c r="W43" s="86"/>
      <c r="X43" s="86">
        <f t="shared" si="9"/>
        <v>16</v>
      </c>
      <c r="Y43" s="86">
        <f t="shared" si="10"/>
        <v>24.615384615384613</v>
      </c>
      <c r="Z43" s="86">
        <f t="shared" si="11"/>
        <v>49.230769230769226</v>
      </c>
      <c r="AA43" s="86">
        <f>SUMIFS('District Data_Live'!$CT:$CT,'District Data_Live'!$B:$B,'District-wise_Big 4 sales comp.'!$B43,'District Data_Live'!$C:$C,'District-wise_Big 4 sales comp.'!$F43)</f>
        <v>5</v>
      </c>
      <c r="AB43" s="86">
        <f>SUMIFS('District Data_Live'!$DR:$DR,'District Data_Live'!$B:$B,'District-wise_Big 4 sales comp.'!$B43,'District Data_Live'!$C:$C,'District-wise_Big 4 sales comp.'!$F43)</f>
        <v>9</v>
      </c>
      <c r="AC43" s="59">
        <f t="shared" si="12"/>
        <v>44.230769230769226</v>
      </c>
      <c r="AD43" s="94">
        <f t="shared" si="13"/>
        <v>132.69230769230768</v>
      </c>
      <c r="AE43" s="94"/>
      <c r="AF43" s="94"/>
      <c r="AG43" s="94"/>
      <c r="AH43" s="94"/>
    </row>
    <row r="44" spans="1:34">
      <c r="A44" s="90">
        <f t="shared" si="3"/>
        <v>41</v>
      </c>
      <c r="B44" s="91" t="s">
        <v>1162</v>
      </c>
      <c r="C44" s="90" t="s">
        <v>873</v>
      </c>
      <c r="D44" s="90"/>
      <c r="E44" s="91"/>
      <c r="F44" s="90" t="s">
        <v>338</v>
      </c>
      <c r="G44" s="90" t="s">
        <v>326</v>
      </c>
      <c r="H44" s="91" t="s">
        <v>430</v>
      </c>
      <c r="I44" s="92">
        <v>3500</v>
      </c>
      <c r="J44" s="75" t="str">
        <f t="shared" si="4"/>
        <v>Medium</v>
      </c>
      <c r="K44" s="84">
        <f t="shared" si="1"/>
        <v>4.2857142857142858E-2</v>
      </c>
      <c r="L44" s="83">
        <f t="shared" si="5"/>
        <v>150</v>
      </c>
      <c r="M44" s="85">
        <v>0</v>
      </c>
      <c r="N44" s="85">
        <v>0</v>
      </c>
      <c r="O44" s="85">
        <v>150</v>
      </c>
      <c r="P44" s="85">
        <v>0</v>
      </c>
      <c r="Q44" s="193">
        <f>'District Data_Live'!ID44</f>
        <v>64.364000000000004</v>
      </c>
      <c r="R44" s="93">
        <f t="shared" si="2"/>
        <v>1.8389714285714287E-2</v>
      </c>
      <c r="S44" s="93">
        <f t="shared" si="6"/>
        <v>0.42909333333333338</v>
      </c>
      <c r="T44" s="59">
        <f t="shared" si="7"/>
        <v>105</v>
      </c>
      <c r="U44" s="93">
        <v>0.03</v>
      </c>
      <c r="V44" s="78">
        <f t="shared" si="8"/>
        <v>0.7</v>
      </c>
      <c r="W44" s="86"/>
      <c r="X44" s="86">
        <f t="shared" si="9"/>
        <v>3.5</v>
      </c>
      <c r="Y44" s="86">
        <f t="shared" si="10"/>
        <v>5.3846153846153841</v>
      </c>
      <c r="Z44" s="86">
        <f t="shared" si="11"/>
        <v>10.769230769230768</v>
      </c>
      <c r="AA44" s="86">
        <f>SUMIFS('District Data_Live'!$CT:$CT,'District Data_Live'!$B:$B,'District-wise_Big 4 sales comp.'!$B44,'District Data_Live'!$C:$C,'District-wise_Big 4 sales comp.'!$F44)</f>
        <v>2</v>
      </c>
      <c r="AB44" s="86">
        <f>SUMIFS('District Data_Live'!$DR:$DR,'District Data_Live'!$B:$B,'District-wise_Big 4 sales comp.'!$B44,'District Data_Live'!$C:$C,'District-wise_Big 4 sales comp.'!$F44)</f>
        <v>4</v>
      </c>
      <c r="AC44" s="59">
        <f t="shared" si="12"/>
        <v>8.7692307692307683</v>
      </c>
      <c r="AD44" s="94">
        <f t="shared" si="13"/>
        <v>26.307692307692307</v>
      </c>
      <c r="AE44" s="94"/>
      <c r="AF44" s="94"/>
      <c r="AG44" s="94"/>
      <c r="AH44" s="94"/>
    </row>
    <row r="45" spans="1:34">
      <c r="A45" s="90">
        <f t="shared" si="3"/>
        <v>42</v>
      </c>
      <c r="B45" s="91" t="s">
        <v>1163</v>
      </c>
      <c r="C45" s="90" t="s">
        <v>869</v>
      </c>
      <c r="D45" s="90" t="s">
        <v>865</v>
      </c>
      <c r="E45" s="91"/>
      <c r="F45" s="90" t="s">
        <v>338</v>
      </c>
      <c r="G45" s="90" t="s">
        <v>326</v>
      </c>
      <c r="H45" s="91" t="s">
        <v>431</v>
      </c>
      <c r="I45" s="92">
        <v>3800</v>
      </c>
      <c r="J45" s="75" t="str">
        <f t="shared" si="4"/>
        <v>Medium</v>
      </c>
      <c r="K45" s="84">
        <f t="shared" si="1"/>
        <v>2.6315789473684209E-2</v>
      </c>
      <c r="L45" s="83">
        <f t="shared" si="5"/>
        <v>100</v>
      </c>
      <c r="M45" s="85">
        <v>0</v>
      </c>
      <c r="N45" s="85">
        <v>0</v>
      </c>
      <c r="O45" s="85">
        <v>100</v>
      </c>
      <c r="P45" s="85">
        <v>0</v>
      </c>
      <c r="Q45" s="193">
        <f>'District Data_Live'!ID45</f>
        <v>286.09300000000002</v>
      </c>
      <c r="R45" s="93">
        <f t="shared" si="2"/>
        <v>7.528763157894737E-2</v>
      </c>
      <c r="S45" s="93">
        <f t="shared" si="6"/>
        <v>2.8609300000000002</v>
      </c>
      <c r="T45" s="59">
        <f t="shared" si="7"/>
        <v>304</v>
      </c>
      <c r="U45" s="93">
        <v>0.08</v>
      </c>
      <c r="V45" s="78">
        <f t="shared" si="8"/>
        <v>3.04</v>
      </c>
      <c r="W45" s="86"/>
      <c r="X45" s="86">
        <f t="shared" si="9"/>
        <v>10.133333333333333</v>
      </c>
      <c r="Y45" s="86">
        <f t="shared" si="10"/>
        <v>15.589743589743588</v>
      </c>
      <c r="Z45" s="86">
        <f t="shared" si="11"/>
        <v>31.179487179487175</v>
      </c>
      <c r="AA45" s="86">
        <f>SUMIFS('District Data_Live'!$CT:$CT,'District Data_Live'!$B:$B,'District-wise_Big 4 sales comp.'!$B45,'District Data_Live'!$C:$C,'District-wise_Big 4 sales comp.'!$F45)</f>
        <v>2</v>
      </c>
      <c r="AB45" s="86">
        <f>SUMIFS('District Data_Live'!$DR:$DR,'District Data_Live'!$B:$B,'District-wise_Big 4 sales comp.'!$B45,'District Data_Live'!$C:$C,'District-wise_Big 4 sales comp.'!$F45)</f>
        <v>4</v>
      </c>
      <c r="AC45" s="59">
        <f t="shared" si="12"/>
        <v>29.179487179487175</v>
      </c>
      <c r="AD45" s="94">
        <f t="shared" si="13"/>
        <v>87.538461538461519</v>
      </c>
      <c r="AE45" s="94"/>
      <c r="AF45" s="94"/>
      <c r="AG45" s="94"/>
      <c r="AH45" s="94"/>
    </row>
    <row r="46" spans="1:34">
      <c r="A46" s="90">
        <f t="shared" si="3"/>
        <v>43</v>
      </c>
      <c r="B46" s="91" t="s">
        <v>1164</v>
      </c>
      <c r="C46" s="90" t="s">
        <v>869</v>
      </c>
      <c r="D46" s="90" t="s">
        <v>866</v>
      </c>
      <c r="E46" s="91"/>
      <c r="F46" s="90" t="s">
        <v>338</v>
      </c>
      <c r="G46" s="90" t="s">
        <v>326</v>
      </c>
      <c r="H46" s="91" t="s">
        <v>429</v>
      </c>
      <c r="I46" s="92">
        <v>2500</v>
      </c>
      <c r="J46" s="75" t="str">
        <f t="shared" si="4"/>
        <v>Medium</v>
      </c>
      <c r="K46" s="84">
        <f t="shared" si="1"/>
        <v>0.32</v>
      </c>
      <c r="L46" s="85">
        <f t="shared" si="5"/>
        <v>800</v>
      </c>
      <c r="M46" s="85">
        <v>250</v>
      </c>
      <c r="N46" s="85">
        <v>200</v>
      </c>
      <c r="O46" s="85">
        <v>100</v>
      </c>
      <c r="P46" s="85">
        <v>250</v>
      </c>
      <c r="Q46" s="193">
        <f>'District Data_Live'!ID46</f>
        <v>126.50999999999999</v>
      </c>
      <c r="R46" s="93">
        <f t="shared" si="2"/>
        <v>5.0603999999999996E-2</v>
      </c>
      <c r="S46" s="93">
        <f t="shared" si="6"/>
        <v>0.15813749999999999</v>
      </c>
      <c r="T46" s="59">
        <f t="shared" si="7"/>
        <v>100</v>
      </c>
      <c r="U46" s="93">
        <v>0.04</v>
      </c>
      <c r="V46" s="78">
        <f t="shared" si="8"/>
        <v>0.125</v>
      </c>
      <c r="W46" s="86"/>
      <c r="X46" s="86">
        <f t="shared" si="9"/>
        <v>3.3333333333333335</v>
      </c>
      <c r="Y46" s="86">
        <f t="shared" si="10"/>
        <v>5.1282051282051286</v>
      </c>
      <c r="Z46" s="86">
        <f t="shared" si="11"/>
        <v>10.256410256410257</v>
      </c>
      <c r="AA46" s="86">
        <f>SUMIFS('District Data_Live'!$CT:$CT,'District Data_Live'!$B:$B,'District-wise_Big 4 sales comp.'!$B46,'District Data_Live'!$C:$C,'District-wise_Big 4 sales comp.'!$F46)</f>
        <v>4</v>
      </c>
      <c r="AB46" s="86">
        <f>SUMIFS('District Data_Live'!$DR:$DR,'District Data_Live'!$B:$B,'District-wise_Big 4 sales comp.'!$B46,'District Data_Live'!$C:$C,'District-wise_Big 4 sales comp.'!$F46)</f>
        <v>5</v>
      </c>
      <c r="AC46" s="59">
        <f t="shared" si="12"/>
        <v>6.2564102564102573</v>
      </c>
      <c r="AD46" s="94">
        <f t="shared" si="13"/>
        <v>18.769230769230774</v>
      </c>
      <c r="AE46" s="94"/>
      <c r="AF46" s="94"/>
      <c r="AG46" s="94"/>
      <c r="AH46" s="94"/>
    </row>
    <row r="47" spans="1:34">
      <c r="A47" s="90">
        <f t="shared" si="3"/>
        <v>44</v>
      </c>
      <c r="B47" s="91" t="s">
        <v>1165</v>
      </c>
      <c r="C47" s="90" t="s">
        <v>873</v>
      </c>
      <c r="D47" s="90" t="s">
        <v>875</v>
      </c>
      <c r="E47" s="91"/>
      <c r="F47" s="90" t="s">
        <v>338</v>
      </c>
      <c r="G47" s="90" t="s">
        <v>326</v>
      </c>
      <c r="H47" s="91" t="s">
        <v>430</v>
      </c>
      <c r="I47" s="92">
        <v>3000</v>
      </c>
      <c r="J47" s="75" t="str">
        <f t="shared" si="4"/>
        <v>Medium</v>
      </c>
      <c r="K47" s="84">
        <f t="shared" si="1"/>
        <v>0.13500000000000001</v>
      </c>
      <c r="L47" s="83">
        <f t="shared" si="5"/>
        <v>405</v>
      </c>
      <c r="M47" s="85">
        <v>210</v>
      </c>
      <c r="N47" s="85">
        <v>20</v>
      </c>
      <c r="O47" s="85">
        <v>150</v>
      </c>
      <c r="P47" s="85">
        <v>25</v>
      </c>
      <c r="Q47" s="193">
        <f>'District Data_Live'!ID47</f>
        <v>124.15399999999997</v>
      </c>
      <c r="R47" s="93">
        <f t="shared" si="2"/>
        <v>4.1384666666666653E-2</v>
      </c>
      <c r="S47" s="93">
        <f t="shared" si="6"/>
        <v>0.30655308641975298</v>
      </c>
      <c r="T47" s="59">
        <f t="shared" si="7"/>
        <v>180</v>
      </c>
      <c r="U47" s="93">
        <v>0.06</v>
      </c>
      <c r="V47" s="78">
        <f t="shared" si="8"/>
        <v>0.44444444444444442</v>
      </c>
      <c r="W47" s="86"/>
      <c r="X47" s="86">
        <f t="shared" si="9"/>
        <v>6</v>
      </c>
      <c r="Y47" s="86">
        <f t="shared" si="10"/>
        <v>9.2307692307692299</v>
      </c>
      <c r="Z47" s="86">
        <f t="shared" si="11"/>
        <v>18.46153846153846</v>
      </c>
      <c r="AA47" s="86">
        <f>SUMIFS('District Data_Live'!$CT:$CT,'District Data_Live'!$B:$B,'District-wise_Big 4 sales comp.'!$B47,'District Data_Live'!$C:$C,'District-wise_Big 4 sales comp.'!$F47)</f>
        <v>3</v>
      </c>
      <c r="AB47" s="86">
        <f>SUMIFS('District Data_Live'!$DR:$DR,'District Data_Live'!$B:$B,'District-wise_Big 4 sales comp.'!$B47,'District Data_Live'!$C:$C,'District-wise_Big 4 sales comp.'!$F47)</f>
        <v>4</v>
      </c>
      <c r="AC47" s="59">
        <f t="shared" si="12"/>
        <v>15.46153846153846</v>
      </c>
      <c r="AD47" s="94">
        <f t="shared" si="13"/>
        <v>46.38461538461538</v>
      </c>
      <c r="AE47" s="94"/>
      <c r="AF47" s="94"/>
      <c r="AG47" s="94"/>
      <c r="AH47" s="94"/>
    </row>
    <row r="48" spans="1:34">
      <c r="A48" s="90">
        <f t="shared" si="3"/>
        <v>45</v>
      </c>
      <c r="B48" s="91" t="s">
        <v>874</v>
      </c>
      <c r="C48" s="90" t="s">
        <v>873</v>
      </c>
      <c r="D48" s="90" t="s">
        <v>875</v>
      </c>
      <c r="E48" s="91"/>
      <c r="F48" s="90" t="s">
        <v>338</v>
      </c>
      <c r="G48" s="90" t="s">
        <v>326</v>
      </c>
      <c r="H48" s="91" t="s">
        <v>430</v>
      </c>
      <c r="I48" s="92">
        <v>3000</v>
      </c>
      <c r="J48" s="75" t="str">
        <f t="shared" si="4"/>
        <v>Medium</v>
      </c>
      <c r="K48" s="84">
        <f t="shared" si="1"/>
        <v>0.15666666666666668</v>
      </c>
      <c r="L48" s="83">
        <f t="shared" si="5"/>
        <v>470</v>
      </c>
      <c r="M48" s="85">
        <v>300</v>
      </c>
      <c r="N48" s="85">
        <v>0</v>
      </c>
      <c r="O48" s="85">
        <v>100</v>
      </c>
      <c r="P48" s="85">
        <v>70</v>
      </c>
      <c r="Q48" s="193">
        <f>'District Data_Live'!ID48</f>
        <v>107.89200000000001</v>
      </c>
      <c r="R48" s="93">
        <f t="shared" si="2"/>
        <v>3.5964000000000003E-2</v>
      </c>
      <c r="S48" s="93">
        <f t="shared" si="6"/>
        <v>0.22955744680851067</v>
      </c>
      <c r="T48" s="59">
        <f t="shared" si="7"/>
        <v>180</v>
      </c>
      <c r="U48" s="93">
        <v>0.06</v>
      </c>
      <c r="V48" s="78">
        <f t="shared" si="8"/>
        <v>0.38297872340425532</v>
      </c>
      <c r="W48" s="86"/>
      <c r="X48" s="86">
        <f t="shared" si="9"/>
        <v>6</v>
      </c>
      <c r="Y48" s="86">
        <f t="shared" si="10"/>
        <v>9.2307692307692299</v>
      </c>
      <c r="Z48" s="86">
        <f t="shared" si="11"/>
        <v>18.46153846153846</v>
      </c>
      <c r="AA48" s="86">
        <f>SUMIFS('District Data_Live'!$CT:$CT,'District Data_Live'!$B:$B,'District-wise_Big 4 sales comp.'!$B48,'District Data_Live'!$C:$C,'District-wise_Big 4 sales comp.'!$F48)</f>
        <v>3</v>
      </c>
      <c r="AB48" s="86">
        <f>SUMIFS('District Data_Live'!$DR:$DR,'District Data_Live'!$B:$B,'District-wise_Big 4 sales comp.'!$B48,'District Data_Live'!$C:$C,'District-wise_Big 4 sales comp.'!$F48)</f>
        <v>6</v>
      </c>
      <c r="AC48" s="59">
        <f t="shared" si="12"/>
        <v>15.46153846153846</v>
      </c>
      <c r="AD48" s="94">
        <f t="shared" si="13"/>
        <v>46.38461538461538</v>
      </c>
      <c r="AE48" s="94"/>
      <c r="AF48" s="94"/>
      <c r="AG48" s="94"/>
      <c r="AH48" s="94"/>
    </row>
    <row r="49" spans="1:34">
      <c r="A49" s="90">
        <f t="shared" si="3"/>
        <v>46</v>
      </c>
      <c r="B49" s="91" t="s">
        <v>1166</v>
      </c>
      <c r="C49" s="90" t="s">
        <v>867</v>
      </c>
      <c r="D49" s="90" t="s">
        <v>863</v>
      </c>
      <c r="E49" s="91"/>
      <c r="F49" s="90" t="s">
        <v>338</v>
      </c>
      <c r="G49" s="90" t="s">
        <v>326</v>
      </c>
      <c r="H49" s="91" t="s">
        <v>428</v>
      </c>
      <c r="I49" s="92">
        <v>2000</v>
      </c>
      <c r="J49" s="75" t="str">
        <f t="shared" si="4"/>
        <v>Medium</v>
      </c>
      <c r="K49" s="84">
        <f t="shared" si="1"/>
        <v>0.1</v>
      </c>
      <c r="L49" s="83">
        <f t="shared" si="5"/>
        <v>200</v>
      </c>
      <c r="M49" s="85">
        <v>100</v>
      </c>
      <c r="N49" s="85">
        <v>0</v>
      </c>
      <c r="O49" s="85">
        <v>100</v>
      </c>
      <c r="P49" s="85">
        <v>0</v>
      </c>
      <c r="Q49" s="193">
        <f>'District Data_Live'!ID49</f>
        <v>146.08999999999997</v>
      </c>
      <c r="R49" s="93">
        <f t="shared" si="2"/>
        <v>7.3044999999999985E-2</v>
      </c>
      <c r="S49" s="93">
        <f t="shared" si="6"/>
        <v>0.73044999999999982</v>
      </c>
      <c r="T49" s="59">
        <f t="shared" si="7"/>
        <v>200</v>
      </c>
      <c r="U49" s="93">
        <v>0.1</v>
      </c>
      <c r="V49" s="78">
        <f t="shared" si="8"/>
        <v>1</v>
      </c>
      <c r="W49" s="86"/>
      <c r="X49" s="86">
        <f t="shared" si="9"/>
        <v>6.666666666666667</v>
      </c>
      <c r="Y49" s="86">
        <f t="shared" si="10"/>
        <v>10.256410256410257</v>
      </c>
      <c r="Z49" s="86">
        <f t="shared" si="11"/>
        <v>20.512820512820515</v>
      </c>
      <c r="AA49" s="86">
        <f>SUMIFS('District Data_Live'!$CT:$CT,'District Data_Live'!$B:$B,'District-wise_Big 4 sales comp.'!$B49,'District Data_Live'!$C:$C,'District-wise_Big 4 sales comp.'!$F49)</f>
        <v>2</v>
      </c>
      <c r="AB49" s="86">
        <f>SUMIFS('District Data_Live'!$DR:$DR,'District Data_Live'!$B:$B,'District-wise_Big 4 sales comp.'!$B49,'District Data_Live'!$C:$C,'District-wise_Big 4 sales comp.'!$F49)</f>
        <v>2</v>
      </c>
      <c r="AC49" s="59">
        <f t="shared" si="12"/>
        <v>18.512820512820515</v>
      </c>
      <c r="AD49" s="94">
        <f t="shared" si="13"/>
        <v>55.538461538461547</v>
      </c>
      <c r="AE49" s="94"/>
      <c r="AF49" s="94"/>
      <c r="AG49" s="94"/>
      <c r="AH49" s="94"/>
    </row>
    <row r="50" spans="1:34">
      <c r="A50" s="90">
        <f t="shared" si="3"/>
        <v>47</v>
      </c>
      <c r="B50" s="91" t="s">
        <v>1167</v>
      </c>
      <c r="C50" s="90" t="s">
        <v>869</v>
      </c>
      <c r="D50" s="90" t="s">
        <v>865</v>
      </c>
      <c r="E50" s="91"/>
      <c r="F50" s="90" t="s">
        <v>338</v>
      </c>
      <c r="G50" s="90" t="s">
        <v>326</v>
      </c>
      <c r="H50" s="91" t="s">
        <v>431</v>
      </c>
      <c r="I50" s="92">
        <v>1500</v>
      </c>
      <c r="J50" s="75" t="str">
        <f t="shared" si="4"/>
        <v>Low</v>
      </c>
      <c r="K50" s="84">
        <f t="shared" si="1"/>
        <v>0.18666666666666668</v>
      </c>
      <c r="L50" s="83">
        <f t="shared" si="5"/>
        <v>280</v>
      </c>
      <c r="M50" s="85">
        <v>100</v>
      </c>
      <c r="N50" s="85">
        <v>30</v>
      </c>
      <c r="O50" s="85">
        <v>100</v>
      </c>
      <c r="P50" s="85">
        <v>50</v>
      </c>
      <c r="Q50" s="193">
        <f>'District Data_Live'!ID50</f>
        <v>218.84499999999997</v>
      </c>
      <c r="R50" s="93">
        <f t="shared" si="2"/>
        <v>0.14589666666666665</v>
      </c>
      <c r="S50" s="93">
        <f t="shared" si="6"/>
        <v>0.78158928571428565</v>
      </c>
      <c r="T50" s="59">
        <f t="shared" si="7"/>
        <v>225</v>
      </c>
      <c r="U50" s="93">
        <v>0.15</v>
      </c>
      <c r="V50" s="78">
        <f t="shared" si="8"/>
        <v>0.8035714285714286</v>
      </c>
      <c r="W50" s="86"/>
      <c r="X50" s="86">
        <f t="shared" si="9"/>
        <v>7.5</v>
      </c>
      <c r="Y50" s="86">
        <f t="shared" si="10"/>
        <v>11.538461538461538</v>
      </c>
      <c r="Z50" s="86">
        <f t="shared" si="11"/>
        <v>23.076923076923077</v>
      </c>
      <c r="AA50" s="86">
        <f>SUMIFS('District Data_Live'!$CT:$CT,'District Data_Live'!$B:$B,'District-wise_Big 4 sales comp.'!$B50,'District Data_Live'!$C:$C,'District-wise_Big 4 sales comp.'!$F50)</f>
        <v>3</v>
      </c>
      <c r="AB50" s="86">
        <f>SUMIFS('District Data_Live'!$DR:$DR,'District Data_Live'!$B:$B,'District-wise_Big 4 sales comp.'!$B50,'District Data_Live'!$C:$C,'District-wise_Big 4 sales comp.'!$F50)</f>
        <v>3</v>
      </c>
      <c r="AC50" s="59">
        <f t="shared" si="12"/>
        <v>20.076923076923077</v>
      </c>
      <c r="AD50" s="94">
        <f t="shared" si="13"/>
        <v>60.230769230769226</v>
      </c>
      <c r="AE50" s="94"/>
      <c r="AF50" s="94"/>
      <c r="AG50" s="94"/>
      <c r="AH50" s="94"/>
    </row>
    <row r="51" spans="1:34">
      <c r="A51" s="90">
        <f t="shared" si="3"/>
        <v>48</v>
      </c>
      <c r="B51" s="91" t="s">
        <v>1168</v>
      </c>
      <c r="C51" s="90" t="s">
        <v>867</v>
      </c>
      <c r="D51" s="90" t="s">
        <v>863</v>
      </c>
      <c r="E51" s="91"/>
      <c r="F51" s="90" t="s">
        <v>338</v>
      </c>
      <c r="G51" s="90" t="s">
        <v>326</v>
      </c>
      <c r="H51" s="91" t="s">
        <v>428</v>
      </c>
      <c r="I51" s="92">
        <v>800</v>
      </c>
      <c r="J51" s="75" t="str">
        <f t="shared" si="4"/>
        <v>Low</v>
      </c>
      <c r="K51" s="84">
        <f t="shared" si="1"/>
        <v>0.125</v>
      </c>
      <c r="L51" s="83">
        <f t="shared" si="5"/>
        <v>100</v>
      </c>
      <c r="M51" s="85">
        <v>100</v>
      </c>
      <c r="N51" s="85">
        <v>0</v>
      </c>
      <c r="O51" s="85">
        <v>0</v>
      </c>
      <c r="P51" s="85">
        <v>0</v>
      </c>
      <c r="Q51" s="193">
        <f>'District Data_Live'!ID51</f>
        <v>16.317</v>
      </c>
      <c r="R51" s="93">
        <f t="shared" si="2"/>
        <v>2.0396250000000001E-2</v>
      </c>
      <c r="S51" s="93">
        <f t="shared" si="6"/>
        <v>0.16317000000000001</v>
      </c>
      <c r="T51" s="59">
        <f t="shared" si="7"/>
        <v>24</v>
      </c>
      <c r="U51" s="93">
        <v>0.03</v>
      </c>
      <c r="V51" s="78">
        <f t="shared" si="8"/>
        <v>0.24</v>
      </c>
      <c r="W51" s="86"/>
      <c r="X51" s="86">
        <f t="shared" si="9"/>
        <v>0.8</v>
      </c>
      <c r="Y51" s="86">
        <f t="shared" si="10"/>
        <v>1.2307692307692308</v>
      </c>
      <c r="Z51" s="86">
        <f t="shared" si="11"/>
        <v>2.4615384615384617</v>
      </c>
      <c r="AA51" s="86">
        <f>SUMIFS('District Data_Live'!$CT:$CT,'District Data_Live'!$B:$B,'District-wise_Big 4 sales comp.'!$B51,'District Data_Live'!$C:$C,'District-wise_Big 4 sales comp.'!$F51)</f>
        <v>1</v>
      </c>
      <c r="AB51" s="86">
        <f>SUMIFS('District Data_Live'!$DR:$DR,'District Data_Live'!$B:$B,'District-wise_Big 4 sales comp.'!$B51,'District Data_Live'!$C:$C,'District-wise_Big 4 sales comp.'!$F51)</f>
        <v>3</v>
      </c>
      <c r="AC51" s="59">
        <f t="shared" si="12"/>
        <v>1.4615384615384617</v>
      </c>
      <c r="AD51" s="94">
        <f t="shared" si="13"/>
        <v>4.384615384615385</v>
      </c>
      <c r="AE51" s="94"/>
      <c r="AF51" s="94"/>
      <c r="AG51" s="94"/>
      <c r="AH51" s="94"/>
    </row>
    <row r="52" spans="1:34">
      <c r="A52" s="90">
        <f t="shared" si="3"/>
        <v>49</v>
      </c>
      <c r="B52" s="91" t="s">
        <v>281</v>
      </c>
      <c r="C52" s="90" t="s">
        <v>1169</v>
      </c>
      <c r="D52" s="90"/>
      <c r="E52" s="91"/>
      <c r="F52" s="90" t="s">
        <v>344</v>
      </c>
      <c r="G52" s="90" t="s">
        <v>326</v>
      </c>
      <c r="H52" s="91" t="s">
        <v>429</v>
      </c>
      <c r="I52" s="92">
        <v>2900</v>
      </c>
      <c r="J52" s="75" t="str">
        <f t="shared" si="4"/>
        <v>Medium</v>
      </c>
      <c r="K52" s="84">
        <f t="shared" si="1"/>
        <v>6.8965517241379309E-2</v>
      </c>
      <c r="L52" s="83">
        <f t="shared" si="5"/>
        <v>200</v>
      </c>
      <c r="M52" s="83">
        <v>120</v>
      </c>
      <c r="N52" s="83">
        <v>0</v>
      </c>
      <c r="O52" s="83">
        <v>30</v>
      </c>
      <c r="P52" s="83">
        <v>50</v>
      </c>
      <c r="Q52" s="193">
        <f>'District Data_Live'!ID52</f>
        <v>0</v>
      </c>
      <c r="R52" s="93">
        <f t="shared" si="2"/>
        <v>0</v>
      </c>
      <c r="S52" s="93">
        <f t="shared" si="6"/>
        <v>0</v>
      </c>
      <c r="T52" s="59">
        <f t="shared" si="7"/>
        <v>0</v>
      </c>
      <c r="U52" s="93"/>
      <c r="V52" s="78">
        <f t="shared" si="8"/>
        <v>0</v>
      </c>
      <c r="W52" s="86"/>
      <c r="X52" s="86">
        <f t="shared" si="9"/>
        <v>0</v>
      </c>
      <c r="Y52" s="86">
        <f t="shared" si="10"/>
        <v>0</v>
      </c>
      <c r="Z52" s="86">
        <f t="shared" si="11"/>
        <v>0</v>
      </c>
      <c r="AA52" s="86">
        <f>SUMIFS('District Data_Live'!$CT:$CT,'District Data_Live'!$B:$B,'District-wise_Big 4 sales comp.'!$B52,'District Data_Live'!$C:$C,'District-wise_Big 4 sales comp.'!$F52)</f>
        <v>0</v>
      </c>
      <c r="AB52" s="86">
        <f>SUMIFS('District Data_Live'!$DR:$DR,'District Data_Live'!$B:$B,'District-wise_Big 4 sales comp.'!$B52,'District Data_Live'!$C:$C,'District-wise_Big 4 sales comp.'!$F52)</f>
        <v>0</v>
      </c>
      <c r="AC52" s="59">
        <f t="shared" si="12"/>
        <v>0</v>
      </c>
      <c r="AD52" s="94">
        <f t="shared" si="13"/>
        <v>0</v>
      </c>
      <c r="AE52" s="94"/>
      <c r="AF52" s="94"/>
      <c r="AG52" s="94"/>
      <c r="AH52" s="94"/>
    </row>
    <row r="53" spans="1:34">
      <c r="A53" s="90">
        <f t="shared" si="3"/>
        <v>50</v>
      </c>
      <c r="B53" s="91" t="s">
        <v>880</v>
      </c>
      <c r="C53" s="90" t="s">
        <v>1169</v>
      </c>
      <c r="D53" s="90"/>
      <c r="E53" s="91"/>
      <c r="F53" s="90" t="s">
        <v>344</v>
      </c>
      <c r="G53" s="90" t="s">
        <v>326</v>
      </c>
      <c r="H53" s="91" t="s">
        <v>429</v>
      </c>
      <c r="I53" s="92">
        <v>4500</v>
      </c>
      <c r="J53" s="75" t="str">
        <f t="shared" si="4"/>
        <v>Medium</v>
      </c>
      <c r="K53" s="84">
        <f t="shared" si="1"/>
        <v>0.12222222222222222</v>
      </c>
      <c r="L53" s="83">
        <f t="shared" si="5"/>
        <v>550</v>
      </c>
      <c r="M53" s="83">
        <v>450</v>
      </c>
      <c r="N53" s="83">
        <v>0</v>
      </c>
      <c r="O53" s="83">
        <v>0</v>
      </c>
      <c r="P53" s="83">
        <v>100</v>
      </c>
      <c r="Q53" s="193">
        <f>'District Data_Live'!ID53</f>
        <v>2.5100000000000002</v>
      </c>
      <c r="R53" s="93">
        <f t="shared" si="2"/>
        <v>5.5777777777777781E-4</v>
      </c>
      <c r="S53" s="93">
        <f t="shared" si="6"/>
        <v>4.5636363636363643E-3</v>
      </c>
      <c r="T53" s="59">
        <f t="shared" si="7"/>
        <v>45</v>
      </c>
      <c r="U53" s="93">
        <v>0.01</v>
      </c>
      <c r="V53" s="78">
        <f t="shared" si="8"/>
        <v>8.1818181818181818E-2</v>
      </c>
      <c r="W53" s="86"/>
      <c r="X53" s="86">
        <f t="shared" si="9"/>
        <v>1.5</v>
      </c>
      <c r="Y53" s="86">
        <f t="shared" si="10"/>
        <v>2.3076923076923075</v>
      </c>
      <c r="Z53" s="86">
        <f t="shared" si="11"/>
        <v>4.615384615384615</v>
      </c>
      <c r="AA53" s="86">
        <f>SUMIFS('District Data_Live'!$CT:$CT,'District Data_Live'!$B:$B,'District-wise_Big 4 sales comp.'!$B53,'District Data_Live'!$C:$C,'District-wise_Big 4 sales comp.'!$F53)</f>
        <v>0</v>
      </c>
      <c r="AB53" s="86">
        <f>SUMIFS('District Data_Live'!$DR:$DR,'District Data_Live'!$B:$B,'District-wise_Big 4 sales comp.'!$B53,'District Data_Live'!$C:$C,'District-wise_Big 4 sales comp.'!$F53)</f>
        <v>0</v>
      </c>
      <c r="AC53" s="59">
        <f t="shared" si="12"/>
        <v>4.615384615384615</v>
      </c>
      <c r="AD53" s="94">
        <f t="shared" si="13"/>
        <v>13.846153846153845</v>
      </c>
      <c r="AE53" s="94"/>
      <c r="AF53" s="94"/>
      <c r="AG53" s="94"/>
      <c r="AH53" s="94"/>
    </row>
    <row r="54" spans="1:34">
      <c r="A54" s="90">
        <f t="shared" si="3"/>
        <v>51</v>
      </c>
      <c r="B54" s="91" t="s">
        <v>1170</v>
      </c>
      <c r="C54" s="90" t="s">
        <v>1169</v>
      </c>
      <c r="D54" s="90"/>
      <c r="E54" s="91"/>
      <c r="F54" s="90" t="s">
        <v>344</v>
      </c>
      <c r="G54" s="90" t="s">
        <v>326</v>
      </c>
      <c r="H54" s="91" t="s">
        <v>429</v>
      </c>
      <c r="I54" s="92">
        <v>4500</v>
      </c>
      <c r="J54" s="75" t="str">
        <f t="shared" si="4"/>
        <v>Medium</v>
      </c>
      <c r="K54" s="84">
        <f t="shared" si="1"/>
        <v>8.8888888888888892E-2</v>
      </c>
      <c r="L54" s="83">
        <f t="shared" si="5"/>
        <v>400</v>
      </c>
      <c r="M54" s="83">
        <v>300</v>
      </c>
      <c r="N54" s="83">
        <v>0</v>
      </c>
      <c r="O54" s="83">
        <v>0</v>
      </c>
      <c r="P54" s="83">
        <v>100</v>
      </c>
      <c r="Q54" s="193">
        <f>'District Data_Live'!ID54</f>
        <v>0</v>
      </c>
      <c r="R54" s="93">
        <f t="shared" si="2"/>
        <v>0</v>
      </c>
      <c r="S54" s="93">
        <f t="shared" si="6"/>
        <v>0</v>
      </c>
      <c r="T54" s="59">
        <f t="shared" si="7"/>
        <v>90</v>
      </c>
      <c r="U54" s="93">
        <v>0.02</v>
      </c>
      <c r="V54" s="78">
        <f t="shared" si="8"/>
        <v>0.22500000000000001</v>
      </c>
      <c r="W54" s="86"/>
      <c r="X54" s="86">
        <f t="shared" si="9"/>
        <v>3</v>
      </c>
      <c r="Y54" s="86">
        <f t="shared" si="10"/>
        <v>4.615384615384615</v>
      </c>
      <c r="Z54" s="86">
        <f t="shared" si="11"/>
        <v>9.2307692307692299</v>
      </c>
      <c r="AA54" s="86">
        <f>SUMIFS('District Data_Live'!$CT:$CT,'District Data_Live'!$B:$B,'District-wise_Big 4 sales comp.'!$B54,'District Data_Live'!$C:$C,'District-wise_Big 4 sales comp.'!$F54)</f>
        <v>0</v>
      </c>
      <c r="AB54" s="86">
        <f>SUMIFS('District Data_Live'!$DR:$DR,'District Data_Live'!$B:$B,'District-wise_Big 4 sales comp.'!$B54,'District Data_Live'!$C:$C,'District-wise_Big 4 sales comp.'!$F54)</f>
        <v>0</v>
      </c>
      <c r="AC54" s="59">
        <f t="shared" si="12"/>
        <v>9.2307692307692299</v>
      </c>
      <c r="AD54" s="94">
        <f t="shared" si="13"/>
        <v>27.69230769230769</v>
      </c>
      <c r="AE54" s="94"/>
      <c r="AF54" s="94"/>
      <c r="AG54" s="94"/>
      <c r="AH54" s="94"/>
    </row>
    <row r="55" spans="1:34">
      <c r="A55" s="90">
        <f t="shared" si="3"/>
        <v>52</v>
      </c>
      <c r="B55" s="91" t="s">
        <v>878</v>
      </c>
      <c r="C55" s="90" t="s">
        <v>1169</v>
      </c>
      <c r="D55" s="90"/>
      <c r="E55" s="91"/>
      <c r="F55" s="90" t="s">
        <v>344</v>
      </c>
      <c r="G55" s="90" t="s">
        <v>326</v>
      </c>
      <c r="H55" s="91" t="s">
        <v>429</v>
      </c>
      <c r="I55" s="92">
        <v>3000</v>
      </c>
      <c r="J55" s="75" t="str">
        <f t="shared" si="4"/>
        <v>Medium</v>
      </c>
      <c r="K55" s="84">
        <f t="shared" si="1"/>
        <v>0.05</v>
      </c>
      <c r="L55" s="83">
        <f t="shared" si="5"/>
        <v>150</v>
      </c>
      <c r="M55" s="83">
        <v>100</v>
      </c>
      <c r="N55" s="83">
        <v>0</v>
      </c>
      <c r="O55" s="83">
        <v>0</v>
      </c>
      <c r="P55" s="83">
        <v>50</v>
      </c>
      <c r="Q55" s="193">
        <f>'District Data_Live'!ID55</f>
        <v>30.643000000000001</v>
      </c>
      <c r="R55" s="93">
        <f t="shared" si="2"/>
        <v>1.0214333333333334E-2</v>
      </c>
      <c r="S55" s="93">
        <f t="shared" si="6"/>
        <v>0.20428666666666667</v>
      </c>
      <c r="T55" s="59">
        <f t="shared" si="7"/>
        <v>60</v>
      </c>
      <c r="U55" s="93">
        <v>0.02</v>
      </c>
      <c r="V55" s="78">
        <f t="shared" si="8"/>
        <v>0.4</v>
      </c>
      <c r="W55" s="86"/>
      <c r="X55" s="86">
        <f t="shared" si="9"/>
        <v>2</v>
      </c>
      <c r="Y55" s="86">
        <f t="shared" si="10"/>
        <v>3.0769230769230766</v>
      </c>
      <c r="Z55" s="86">
        <f t="shared" si="11"/>
        <v>6.1538461538461533</v>
      </c>
      <c r="AA55" s="86">
        <f>SUMIFS('District Data_Live'!$CT:$CT,'District Data_Live'!$B:$B,'District-wise_Big 4 sales comp.'!$B55,'District Data_Live'!$C:$C,'District-wise_Big 4 sales comp.'!$F55)</f>
        <v>2</v>
      </c>
      <c r="AB55" s="86">
        <f>SUMIFS('District Data_Live'!$DR:$DR,'District Data_Live'!$B:$B,'District-wise_Big 4 sales comp.'!$B55,'District Data_Live'!$C:$C,'District-wise_Big 4 sales comp.'!$F55)</f>
        <v>2</v>
      </c>
      <c r="AC55" s="59">
        <f t="shared" si="12"/>
        <v>4.1538461538461533</v>
      </c>
      <c r="AD55" s="94">
        <f t="shared" si="13"/>
        <v>12.46153846153846</v>
      </c>
      <c r="AE55" s="94"/>
      <c r="AF55" s="94"/>
      <c r="AG55" s="94"/>
      <c r="AH55" s="94"/>
    </row>
    <row r="56" spans="1:34">
      <c r="A56" s="90">
        <f t="shared" si="3"/>
        <v>53</v>
      </c>
      <c r="B56" s="91" t="s">
        <v>1171</v>
      </c>
      <c r="C56" s="90" t="s">
        <v>1169</v>
      </c>
      <c r="D56" s="90"/>
      <c r="E56" s="91"/>
      <c r="F56" s="90" t="s">
        <v>344</v>
      </c>
      <c r="G56" s="90" t="s">
        <v>326</v>
      </c>
      <c r="H56" s="91" t="s">
        <v>429</v>
      </c>
      <c r="I56" s="92">
        <v>2500</v>
      </c>
      <c r="J56" s="75" t="str">
        <f t="shared" si="4"/>
        <v>Medium</v>
      </c>
      <c r="K56" s="84">
        <f t="shared" si="1"/>
        <v>0.2</v>
      </c>
      <c r="L56" s="83">
        <f t="shared" si="5"/>
        <v>500</v>
      </c>
      <c r="M56" s="83">
        <v>400</v>
      </c>
      <c r="N56" s="83">
        <v>0</v>
      </c>
      <c r="O56" s="83">
        <v>50</v>
      </c>
      <c r="P56" s="83">
        <v>50</v>
      </c>
      <c r="Q56" s="193">
        <f>'District Data_Live'!ID56</f>
        <v>0</v>
      </c>
      <c r="R56" s="93">
        <f t="shared" si="2"/>
        <v>0</v>
      </c>
      <c r="S56" s="93">
        <f t="shared" si="6"/>
        <v>0</v>
      </c>
      <c r="T56" s="59">
        <f t="shared" si="7"/>
        <v>0</v>
      </c>
      <c r="U56" s="93"/>
      <c r="V56" s="78">
        <f t="shared" si="8"/>
        <v>0</v>
      </c>
      <c r="W56" s="86"/>
      <c r="X56" s="86">
        <f t="shared" si="9"/>
        <v>0</v>
      </c>
      <c r="Y56" s="86">
        <f t="shared" si="10"/>
        <v>0</v>
      </c>
      <c r="Z56" s="86">
        <f t="shared" si="11"/>
        <v>0</v>
      </c>
      <c r="AA56" s="86">
        <f>SUMIFS('District Data_Live'!$CT:$CT,'District Data_Live'!$B:$B,'District-wise_Big 4 sales comp.'!$B56,'District Data_Live'!$C:$C,'District-wise_Big 4 sales comp.'!$F56)</f>
        <v>0</v>
      </c>
      <c r="AB56" s="86">
        <f>SUMIFS('District Data_Live'!$DR:$DR,'District Data_Live'!$B:$B,'District-wise_Big 4 sales comp.'!$B56,'District Data_Live'!$C:$C,'District-wise_Big 4 sales comp.'!$F56)</f>
        <v>0</v>
      </c>
      <c r="AC56" s="59">
        <f t="shared" si="12"/>
        <v>0</v>
      </c>
      <c r="AD56" s="94">
        <f t="shared" si="13"/>
        <v>0</v>
      </c>
      <c r="AE56" s="94"/>
      <c r="AF56" s="94"/>
      <c r="AG56" s="94"/>
      <c r="AH56" s="94"/>
    </row>
    <row r="57" spans="1:34">
      <c r="A57" s="90">
        <f t="shared" si="3"/>
        <v>54</v>
      </c>
      <c r="B57" s="91" t="s">
        <v>1172</v>
      </c>
      <c r="C57" s="90" t="s">
        <v>1169</v>
      </c>
      <c r="D57" s="90"/>
      <c r="E57" s="91"/>
      <c r="F57" s="90" t="s">
        <v>344</v>
      </c>
      <c r="G57" s="90" t="s">
        <v>326</v>
      </c>
      <c r="H57" s="91" t="s">
        <v>429</v>
      </c>
      <c r="I57" s="92">
        <v>1500</v>
      </c>
      <c r="J57" s="75" t="str">
        <f t="shared" si="4"/>
        <v>Low</v>
      </c>
      <c r="K57" s="84">
        <f t="shared" si="1"/>
        <v>4.6666666666666669E-2</v>
      </c>
      <c r="L57" s="83">
        <f t="shared" si="5"/>
        <v>70</v>
      </c>
      <c r="M57" s="83">
        <v>70</v>
      </c>
      <c r="N57" s="83">
        <v>0</v>
      </c>
      <c r="O57" s="83">
        <v>0</v>
      </c>
      <c r="P57" s="83">
        <v>0</v>
      </c>
      <c r="Q57" s="193">
        <f>'District Data_Live'!ID57</f>
        <v>0</v>
      </c>
      <c r="R57" s="93">
        <f t="shared" si="2"/>
        <v>0</v>
      </c>
      <c r="S57" s="93">
        <f t="shared" si="6"/>
        <v>0</v>
      </c>
      <c r="T57" s="59">
        <f t="shared" si="7"/>
        <v>0</v>
      </c>
      <c r="U57" s="93"/>
      <c r="V57" s="78">
        <f t="shared" si="8"/>
        <v>0</v>
      </c>
      <c r="W57" s="86"/>
      <c r="X57" s="86">
        <f t="shared" si="9"/>
        <v>0</v>
      </c>
      <c r="Y57" s="86">
        <f t="shared" si="10"/>
        <v>0</v>
      </c>
      <c r="Z57" s="86">
        <f t="shared" si="11"/>
        <v>0</v>
      </c>
      <c r="AA57" s="86">
        <f>SUMIFS('District Data_Live'!$CT:$CT,'District Data_Live'!$B:$B,'District-wise_Big 4 sales comp.'!$B57,'District Data_Live'!$C:$C,'District-wise_Big 4 sales comp.'!$F57)</f>
        <v>0</v>
      </c>
      <c r="AB57" s="86">
        <f>SUMIFS('District Data_Live'!$DR:$DR,'District Data_Live'!$B:$B,'District-wise_Big 4 sales comp.'!$B57,'District Data_Live'!$C:$C,'District-wise_Big 4 sales comp.'!$F57)</f>
        <v>0</v>
      </c>
      <c r="AC57" s="59">
        <f t="shared" si="12"/>
        <v>0</v>
      </c>
      <c r="AD57" s="94">
        <f t="shared" si="13"/>
        <v>0</v>
      </c>
      <c r="AE57" s="94"/>
      <c r="AF57" s="94"/>
      <c r="AG57" s="94"/>
      <c r="AH57" s="94"/>
    </row>
    <row r="58" spans="1:34">
      <c r="A58" s="90">
        <f t="shared" si="3"/>
        <v>55</v>
      </c>
      <c r="B58" s="91" t="s">
        <v>1173</v>
      </c>
      <c r="C58" s="90" t="s">
        <v>1169</v>
      </c>
      <c r="D58" s="90"/>
      <c r="E58" s="91"/>
      <c r="F58" s="90" t="s">
        <v>344</v>
      </c>
      <c r="G58" s="90" t="s">
        <v>326</v>
      </c>
      <c r="H58" s="91" t="s">
        <v>429</v>
      </c>
      <c r="I58" s="92">
        <v>2600</v>
      </c>
      <c r="J58" s="75" t="str">
        <f t="shared" si="4"/>
        <v>Medium</v>
      </c>
      <c r="K58" s="84">
        <f t="shared" si="1"/>
        <v>4.6153846153846156E-2</v>
      </c>
      <c r="L58" s="83">
        <f t="shared" si="5"/>
        <v>120</v>
      </c>
      <c r="M58" s="83">
        <v>95</v>
      </c>
      <c r="N58" s="83">
        <v>0</v>
      </c>
      <c r="O58" s="83">
        <v>10</v>
      </c>
      <c r="P58" s="83">
        <v>15</v>
      </c>
      <c r="Q58" s="193">
        <f>'District Data_Live'!ID58</f>
        <v>1.202</v>
      </c>
      <c r="R58" s="93">
        <f t="shared" si="2"/>
        <v>4.6230769230769231E-4</v>
      </c>
      <c r="S58" s="93">
        <f t="shared" si="6"/>
        <v>1.0016666666666667E-2</v>
      </c>
      <c r="T58" s="59">
        <f t="shared" si="7"/>
        <v>0</v>
      </c>
      <c r="U58" s="93"/>
      <c r="V58" s="78">
        <f t="shared" si="8"/>
        <v>0</v>
      </c>
      <c r="W58" s="86"/>
      <c r="X58" s="86">
        <f t="shared" si="9"/>
        <v>0</v>
      </c>
      <c r="Y58" s="86">
        <f t="shared" si="10"/>
        <v>0</v>
      </c>
      <c r="Z58" s="86">
        <f t="shared" si="11"/>
        <v>0</v>
      </c>
      <c r="AA58" s="86">
        <f>SUMIFS('District Data_Live'!$CT:$CT,'District Data_Live'!$B:$B,'District-wise_Big 4 sales comp.'!$B58,'District Data_Live'!$C:$C,'District-wise_Big 4 sales comp.'!$F58)</f>
        <v>0</v>
      </c>
      <c r="AB58" s="86">
        <f>SUMIFS('District Data_Live'!$DR:$DR,'District Data_Live'!$B:$B,'District-wise_Big 4 sales comp.'!$B58,'District Data_Live'!$C:$C,'District-wise_Big 4 sales comp.'!$F58)</f>
        <v>1</v>
      </c>
      <c r="AC58" s="59">
        <f t="shared" si="12"/>
        <v>0</v>
      </c>
      <c r="AD58" s="94">
        <f t="shared" si="13"/>
        <v>0</v>
      </c>
      <c r="AE58" s="94"/>
      <c r="AF58" s="94"/>
      <c r="AG58" s="94"/>
      <c r="AH58" s="94"/>
    </row>
    <row r="59" spans="1:34">
      <c r="A59" s="90">
        <f t="shared" si="3"/>
        <v>56</v>
      </c>
      <c r="B59" s="91" t="s">
        <v>922</v>
      </c>
      <c r="C59" s="90" t="s">
        <v>1169</v>
      </c>
      <c r="D59" s="90"/>
      <c r="E59" s="91"/>
      <c r="F59" s="90" t="s">
        <v>344</v>
      </c>
      <c r="G59" s="90" t="s">
        <v>326</v>
      </c>
      <c r="H59" s="91" t="s">
        <v>429</v>
      </c>
      <c r="I59" s="92">
        <v>2500</v>
      </c>
      <c r="J59" s="75" t="str">
        <f t="shared" si="4"/>
        <v>Medium</v>
      </c>
      <c r="K59" s="84">
        <f t="shared" si="1"/>
        <v>0.02</v>
      </c>
      <c r="L59" s="83">
        <f t="shared" si="5"/>
        <v>50</v>
      </c>
      <c r="M59" s="83">
        <v>30</v>
      </c>
      <c r="N59" s="83">
        <v>0</v>
      </c>
      <c r="O59" s="83">
        <v>20</v>
      </c>
      <c r="P59" s="83">
        <v>0</v>
      </c>
      <c r="Q59" s="193">
        <f>'District Data_Live'!ID59</f>
        <v>0</v>
      </c>
      <c r="R59" s="93">
        <f t="shared" si="2"/>
        <v>0</v>
      </c>
      <c r="S59" s="93">
        <f t="shared" si="6"/>
        <v>0</v>
      </c>
      <c r="T59" s="59">
        <f t="shared" si="7"/>
        <v>0</v>
      </c>
      <c r="U59" s="93"/>
      <c r="V59" s="78">
        <f t="shared" si="8"/>
        <v>0</v>
      </c>
      <c r="W59" s="86"/>
      <c r="X59" s="86">
        <f t="shared" si="9"/>
        <v>0</v>
      </c>
      <c r="Y59" s="86">
        <f t="shared" si="10"/>
        <v>0</v>
      </c>
      <c r="Z59" s="86">
        <f t="shared" si="11"/>
        <v>0</v>
      </c>
      <c r="AA59" s="86">
        <f>SUMIFS('District Data_Live'!$CT:$CT,'District Data_Live'!$B:$B,'District-wise_Big 4 sales comp.'!$B59,'District Data_Live'!$C:$C,'District-wise_Big 4 sales comp.'!$F59)</f>
        <v>0</v>
      </c>
      <c r="AB59" s="86">
        <f>SUMIFS('District Data_Live'!$DR:$DR,'District Data_Live'!$B:$B,'District-wise_Big 4 sales comp.'!$B59,'District Data_Live'!$C:$C,'District-wise_Big 4 sales comp.'!$F59)</f>
        <v>0</v>
      </c>
      <c r="AC59" s="59">
        <f t="shared" si="12"/>
        <v>0</v>
      </c>
      <c r="AD59" s="94">
        <f t="shared" si="13"/>
        <v>0</v>
      </c>
      <c r="AE59" s="94"/>
      <c r="AF59" s="94"/>
      <c r="AG59" s="94"/>
      <c r="AH59" s="94"/>
    </row>
    <row r="60" spans="1:34">
      <c r="A60" s="90">
        <f t="shared" si="3"/>
        <v>57</v>
      </c>
      <c r="B60" s="91" t="s">
        <v>1174</v>
      </c>
      <c r="C60" s="90" t="s">
        <v>1169</v>
      </c>
      <c r="D60" s="90"/>
      <c r="E60" s="91"/>
      <c r="F60" s="90" t="s">
        <v>344</v>
      </c>
      <c r="G60" s="90" t="s">
        <v>326</v>
      </c>
      <c r="H60" s="91" t="s">
        <v>429</v>
      </c>
      <c r="I60" s="92">
        <v>3500</v>
      </c>
      <c r="J60" s="75" t="str">
        <f t="shared" si="4"/>
        <v>Medium</v>
      </c>
      <c r="K60" s="84">
        <f t="shared" si="1"/>
        <v>1.4285714285714285E-2</v>
      </c>
      <c r="L60" s="83">
        <f t="shared" si="5"/>
        <v>50</v>
      </c>
      <c r="M60" s="83">
        <v>50</v>
      </c>
      <c r="N60" s="83">
        <v>0</v>
      </c>
      <c r="O60" s="83">
        <v>0</v>
      </c>
      <c r="P60" s="83">
        <v>0</v>
      </c>
      <c r="Q60" s="193">
        <f>'District Data_Live'!ID60</f>
        <v>0</v>
      </c>
      <c r="R60" s="93">
        <f t="shared" si="2"/>
        <v>0</v>
      </c>
      <c r="S60" s="93">
        <f t="shared" si="6"/>
        <v>0</v>
      </c>
      <c r="T60" s="59">
        <f t="shared" si="7"/>
        <v>70</v>
      </c>
      <c r="U60" s="93">
        <v>0.02</v>
      </c>
      <c r="V60" s="78">
        <f t="shared" si="8"/>
        <v>1.4</v>
      </c>
      <c r="W60" s="86"/>
      <c r="X60" s="86">
        <f t="shared" si="9"/>
        <v>2.3333333333333335</v>
      </c>
      <c r="Y60" s="86">
        <f t="shared" si="10"/>
        <v>3.5897435897435899</v>
      </c>
      <c r="Z60" s="86">
        <f t="shared" si="11"/>
        <v>7.1794871794871797</v>
      </c>
      <c r="AA60" s="86">
        <f>SUMIFS('District Data_Live'!$CT:$CT,'District Data_Live'!$B:$B,'District-wise_Big 4 sales comp.'!$B60,'District Data_Live'!$C:$C,'District-wise_Big 4 sales comp.'!$F60)</f>
        <v>0</v>
      </c>
      <c r="AB60" s="86">
        <f>SUMIFS('District Data_Live'!$DR:$DR,'District Data_Live'!$B:$B,'District-wise_Big 4 sales comp.'!$B60,'District Data_Live'!$C:$C,'District-wise_Big 4 sales comp.'!$F60)</f>
        <v>0</v>
      </c>
      <c r="AC60" s="59">
        <f t="shared" si="12"/>
        <v>7.1794871794871797</v>
      </c>
      <c r="AD60" s="94">
        <f t="shared" si="13"/>
        <v>21.53846153846154</v>
      </c>
      <c r="AE60" s="94"/>
      <c r="AF60" s="94"/>
      <c r="AG60" s="94"/>
      <c r="AH60" s="94"/>
    </row>
    <row r="61" spans="1:34">
      <c r="A61" s="90">
        <f t="shared" si="3"/>
        <v>58</v>
      </c>
      <c r="B61" s="91" t="s">
        <v>1175</v>
      </c>
      <c r="C61" s="90" t="s">
        <v>1169</v>
      </c>
      <c r="D61" s="90"/>
      <c r="E61" s="91"/>
      <c r="F61" s="90" t="s">
        <v>344</v>
      </c>
      <c r="G61" s="90" t="s">
        <v>326</v>
      </c>
      <c r="H61" s="91" t="s">
        <v>429</v>
      </c>
      <c r="I61" s="92">
        <v>1200</v>
      </c>
      <c r="J61" s="75" t="str">
        <f t="shared" si="4"/>
        <v>Low</v>
      </c>
      <c r="K61" s="84">
        <f t="shared" si="1"/>
        <v>0</v>
      </c>
      <c r="L61" s="83">
        <f t="shared" si="5"/>
        <v>0</v>
      </c>
      <c r="M61" s="83">
        <v>0</v>
      </c>
      <c r="N61" s="83">
        <v>0</v>
      </c>
      <c r="O61" s="83">
        <v>0</v>
      </c>
      <c r="P61" s="83">
        <v>0</v>
      </c>
      <c r="Q61" s="193">
        <f>'District Data_Live'!ID61</f>
        <v>0</v>
      </c>
      <c r="R61" s="93">
        <f t="shared" si="2"/>
        <v>0</v>
      </c>
      <c r="S61" s="93" t="str">
        <f t="shared" si="6"/>
        <v/>
      </c>
      <c r="T61" s="59">
        <f t="shared" si="7"/>
        <v>0</v>
      </c>
      <c r="U61" s="93"/>
      <c r="V61" s="78" t="str">
        <f t="shared" si="8"/>
        <v/>
      </c>
      <c r="W61" s="86"/>
      <c r="X61" s="86">
        <f t="shared" si="9"/>
        <v>0</v>
      </c>
      <c r="Y61" s="86">
        <f t="shared" si="10"/>
        <v>0</v>
      </c>
      <c r="Z61" s="86">
        <f t="shared" si="11"/>
        <v>0</v>
      </c>
      <c r="AA61" s="86">
        <f>SUMIFS('District Data_Live'!$CT:$CT,'District Data_Live'!$B:$B,'District-wise_Big 4 sales comp.'!$B61,'District Data_Live'!$C:$C,'District-wise_Big 4 sales comp.'!$F61)</f>
        <v>0</v>
      </c>
      <c r="AB61" s="86">
        <f>SUMIFS('District Data_Live'!$DR:$DR,'District Data_Live'!$B:$B,'District-wise_Big 4 sales comp.'!$B61,'District Data_Live'!$C:$C,'District-wise_Big 4 sales comp.'!$F61)</f>
        <v>0</v>
      </c>
      <c r="AC61" s="59">
        <f t="shared" si="12"/>
        <v>0</v>
      </c>
      <c r="AD61" s="94">
        <f t="shared" si="13"/>
        <v>0</v>
      </c>
      <c r="AE61" s="94"/>
      <c r="AF61" s="94"/>
      <c r="AG61" s="94"/>
      <c r="AH61" s="94"/>
    </row>
    <row r="62" spans="1:34">
      <c r="A62" s="90">
        <f t="shared" si="3"/>
        <v>59</v>
      </c>
      <c r="B62" s="91" t="s">
        <v>1176</v>
      </c>
      <c r="C62" s="90" t="s">
        <v>1169</v>
      </c>
      <c r="D62" s="90"/>
      <c r="E62" s="91"/>
      <c r="F62" s="90" t="s">
        <v>344</v>
      </c>
      <c r="G62" s="90" t="s">
        <v>326</v>
      </c>
      <c r="H62" s="91" t="s">
        <v>429</v>
      </c>
      <c r="I62" s="92">
        <v>1700</v>
      </c>
      <c r="J62" s="75" t="str">
        <f t="shared" si="4"/>
        <v>Low</v>
      </c>
      <c r="K62" s="84">
        <f t="shared" si="1"/>
        <v>5.8823529411764705E-2</v>
      </c>
      <c r="L62" s="83">
        <f t="shared" si="5"/>
        <v>100</v>
      </c>
      <c r="M62" s="83">
        <v>100</v>
      </c>
      <c r="N62" s="83">
        <v>0</v>
      </c>
      <c r="O62" s="83">
        <v>0</v>
      </c>
      <c r="P62" s="83">
        <v>0</v>
      </c>
      <c r="Q62" s="193">
        <f>'District Data_Live'!ID62</f>
        <v>1.5</v>
      </c>
      <c r="R62" s="93">
        <f t="shared" si="2"/>
        <v>8.8235294117647062E-4</v>
      </c>
      <c r="S62" s="93">
        <f t="shared" si="6"/>
        <v>1.4999999999999999E-2</v>
      </c>
      <c r="T62" s="59">
        <f t="shared" si="7"/>
        <v>17</v>
      </c>
      <c r="U62" s="93">
        <v>0.01</v>
      </c>
      <c r="V62" s="78">
        <f t="shared" si="8"/>
        <v>0.17</v>
      </c>
      <c r="W62" s="86"/>
      <c r="X62" s="86">
        <f t="shared" si="9"/>
        <v>0.56666666666666665</v>
      </c>
      <c r="Y62" s="86">
        <f t="shared" si="10"/>
        <v>0.8717948717948717</v>
      </c>
      <c r="Z62" s="86">
        <f t="shared" si="11"/>
        <v>1.7435897435897434</v>
      </c>
      <c r="AA62" s="86">
        <f>SUMIFS('District Data_Live'!$CT:$CT,'District Data_Live'!$B:$B,'District-wise_Big 4 sales comp.'!$B62,'District Data_Live'!$C:$C,'District-wise_Big 4 sales comp.'!$F62)</f>
        <v>0</v>
      </c>
      <c r="AB62" s="86">
        <f>SUMIFS('District Data_Live'!$DR:$DR,'District Data_Live'!$B:$B,'District-wise_Big 4 sales comp.'!$B62,'District Data_Live'!$C:$C,'District-wise_Big 4 sales comp.'!$F62)</f>
        <v>0</v>
      </c>
      <c r="AC62" s="59">
        <f t="shared" si="12"/>
        <v>1.7435897435897434</v>
      </c>
      <c r="AD62" s="94">
        <f t="shared" si="13"/>
        <v>5.2307692307692299</v>
      </c>
      <c r="AE62" s="94"/>
      <c r="AF62" s="94"/>
      <c r="AG62" s="94"/>
      <c r="AH62" s="94"/>
    </row>
    <row r="63" spans="1:34">
      <c r="A63" s="90">
        <f t="shared" si="3"/>
        <v>60</v>
      </c>
      <c r="B63" s="91" t="s">
        <v>1177</v>
      </c>
      <c r="C63" s="90" t="s">
        <v>1169</v>
      </c>
      <c r="D63" s="90"/>
      <c r="E63" s="91"/>
      <c r="F63" s="90" t="s">
        <v>344</v>
      </c>
      <c r="G63" s="90" t="s">
        <v>326</v>
      </c>
      <c r="H63" s="91" t="s">
        <v>429</v>
      </c>
      <c r="I63" s="92">
        <v>500</v>
      </c>
      <c r="J63" s="75" t="str">
        <f t="shared" si="4"/>
        <v>Low</v>
      </c>
      <c r="K63" s="84">
        <f t="shared" si="1"/>
        <v>0</v>
      </c>
      <c r="L63" s="83">
        <f t="shared" si="5"/>
        <v>0</v>
      </c>
      <c r="M63" s="83">
        <v>0</v>
      </c>
      <c r="N63" s="83">
        <v>0</v>
      </c>
      <c r="O63" s="83">
        <v>0</v>
      </c>
      <c r="P63" s="83">
        <v>0</v>
      </c>
      <c r="Q63" s="193">
        <f>'District Data_Live'!ID63</f>
        <v>0</v>
      </c>
      <c r="R63" s="93">
        <f t="shared" si="2"/>
        <v>0</v>
      </c>
      <c r="S63" s="93" t="str">
        <f t="shared" si="6"/>
        <v/>
      </c>
      <c r="T63" s="59">
        <f t="shared" si="7"/>
        <v>0</v>
      </c>
      <c r="U63" s="93"/>
      <c r="V63" s="78" t="str">
        <f t="shared" si="8"/>
        <v/>
      </c>
      <c r="W63" s="86"/>
      <c r="X63" s="86">
        <f t="shared" si="9"/>
        <v>0</v>
      </c>
      <c r="Y63" s="86">
        <f t="shared" si="10"/>
        <v>0</v>
      </c>
      <c r="Z63" s="86">
        <f t="shared" si="11"/>
        <v>0</v>
      </c>
      <c r="AA63" s="86">
        <f>SUMIFS('District Data_Live'!$CT:$CT,'District Data_Live'!$B:$B,'District-wise_Big 4 sales comp.'!$B63,'District Data_Live'!$C:$C,'District-wise_Big 4 sales comp.'!$F63)</f>
        <v>0</v>
      </c>
      <c r="AB63" s="86">
        <f>SUMIFS('District Data_Live'!$DR:$DR,'District Data_Live'!$B:$B,'District-wise_Big 4 sales comp.'!$B63,'District Data_Live'!$C:$C,'District-wise_Big 4 sales comp.'!$F63)</f>
        <v>0</v>
      </c>
      <c r="AC63" s="59">
        <f t="shared" si="12"/>
        <v>0</v>
      </c>
      <c r="AD63" s="94">
        <f t="shared" si="13"/>
        <v>0</v>
      </c>
      <c r="AE63" s="94"/>
      <c r="AF63" s="94"/>
      <c r="AG63" s="94"/>
      <c r="AH63" s="94"/>
    </row>
    <row r="64" spans="1:34">
      <c r="A64" s="90">
        <f t="shared" si="3"/>
        <v>61</v>
      </c>
      <c r="B64" s="91" t="s">
        <v>882</v>
      </c>
      <c r="C64" s="90" t="s">
        <v>881</v>
      </c>
      <c r="D64" s="90" t="s">
        <v>1178</v>
      </c>
      <c r="E64" s="91"/>
      <c r="F64" s="90" t="s">
        <v>342</v>
      </c>
      <c r="G64" s="90" t="s">
        <v>326</v>
      </c>
      <c r="H64" s="91" t="s">
        <v>437</v>
      </c>
      <c r="I64" s="92">
        <v>10000</v>
      </c>
      <c r="J64" s="75" t="str">
        <f t="shared" si="4"/>
        <v>Very High</v>
      </c>
      <c r="K64" s="84">
        <f t="shared" si="1"/>
        <v>8.5000000000000006E-2</v>
      </c>
      <c r="L64" s="83">
        <f t="shared" si="5"/>
        <v>850</v>
      </c>
      <c r="M64" s="83">
        <v>50</v>
      </c>
      <c r="N64" s="83">
        <v>60</v>
      </c>
      <c r="O64" s="83">
        <v>50</v>
      </c>
      <c r="P64" s="83">
        <v>690</v>
      </c>
      <c r="Q64" s="193">
        <f>'District Data_Live'!ID64</f>
        <v>0</v>
      </c>
      <c r="R64" s="93">
        <f t="shared" si="2"/>
        <v>0</v>
      </c>
      <c r="S64" s="93">
        <f t="shared" si="6"/>
        <v>0</v>
      </c>
      <c r="T64" s="59">
        <f t="shared" si="7"/>
        <v>100</v>
      </c>
      <c r="U64" s="93">
        <v>0.01</v>
      </c>
      <c r="V64" s="78">
        <f t="shared" si="8"/>
        <v>0.11764705882352941</v>
      </c>
      <c r="W64" s="86"/>
      <c r="X64" s="86">
        <f t="shared" si="9"/>
        <v>3.3333333333333335</v>
      </c>
      <c r="Y64" s="86">
        <f t="shared" si="10"/>
        <v>5.1282051282051286</v>
      </c>
      <c r="Z64" s="86">
        <f t="shared" si="11"/>
        <v>10.256410256410257</v>
      </c>
      <c r="AA64" s="86">
        <f>SUMIFS('District Data_Live'!$CT:$CT,'District Data_Live'!$B:$B,'District-wise_Big 4 sales comp.'!$B64,'District Data_Live'!$C:$C,'District-wise_Big 4 sales comp.'!$F64)</f>
        <v>0</v>
      </c>
      <c r="AB64" s="86">
        <f>SUMIFS('District Data_Live'!$DR:$DR,'District Data_Live'!$B:$B,'District-wise_Big 4 sales comp.'!$B64,'District Data_Live'!$C:$C,'District-wise_Big 4 sales comp.'!$F64)</f>
        <v>0</v>
      </c>
      <c r="AC64" s="59">
        <f t="shared" si="12"/>
        <v>10.256410256410257</v>
      </c>
      <c r="AD64" s="94">
        <f t="shared" si="13"/>
        <v>30.769230769230774</v>
      </c>
      <c r="AE64" s="94"/>
      <c r="AF64" s="94"/>
      <c r="AG64" s="94"/>
      <c r="AH64" s="94"/>
    </row>
    <row r="65" spans="1:34">
      <c r="A65" s="90">
        <f t="shared" si="3"/>
        <v>62</v>
      </c>
      <c r="B65" s="95" t="s">
        <v>1179</v>
      </c>
      <c r="C65" s="90" t="s">
        <v>881</v>
      </c>
      <c r="D65" s="90" t="s">
        <v>1178</v>
      </c>
      <c r="E65" s="95"/>
      <c r="F65" s="90" t="s">
        <v>342</v>
      </c>
      <c r="G65" s="90" t="s">
        <v>326</v>
      </c>
      <c r="H65" s="91" t="s">
        <v>440</v>
      </c>
      <c r="I65" s="92">
        <v>6000</v>
      </c>
      <c r="J65" s="75" t="str">
        <f t="shared" si="4"/>
        <v>High</v>
      </c>
      <c r="K65" s="84">
        <f t="shared" si="1"/>
        <v>0</v>
      </c>
      <c r="L65" s="83">
        <f t="shared" si="5"/>
        <v>0</v>
      </c>
      <c r="M65" s="83">
        <v>0</v>
      </c>
      <c r="N65" s="83">
        <v>0</v>
      </c>
      <c r="O65" s="83">
        <v>0</v>
      </c>
      <c r="P65" s="83">
        <v>0</v>
      </c>
      <c r="Q65" s="193">
        <f>'District Data_Live'!ID65</f>
        <v>0</v>
      </c>
      <c r="R65" s="93">
        <f t="shared" si="2"/>
        <v>0</v>
      </c>
      <c r="S65" s="93" t="str">
        <f t="shared" si="6"/>
        <v/>
      </c>
      <c r="T65" s="59">
        <f t="shared" si="7"/>
        <v>60</v>
      </c>
      <c r="U65" s="93">
        <v>0.01</v>
      </c>
      <c r="V65" s="78" t="str">
        <f t="shared" si="8"/>
        <v/>
      </c>
      <c r="W65" s="86"/>
      <c r="X65" s="86">
        <f t="shared" si="9"/>
        <v>2</v>
      </c>
      <c r="Y65" s="86">
        <f t="shared" si="10"/>
        <v>3.0769230769230766</v>
      </c>
      <c r="Z65" s="86">
        <f t="shared" si="11"/>
        <v>6.1538461538461533</v>
      </c>
      <c r="AA65" s="86">
        <f>SUMIFS('District Data_Live'!$CT:$CT,'District Data_Live'!$B:$B,'District-wise_Big 4 sales comp.'!$B65,'District Data_Live'!$C:$C,'District-wise_Big 4 sales comp.'!$F65)</f>
        <v>0</v>
      </c>
      <c r="AB65" s="86">
        <f>SUMIFS('District Data_Live'!$DR:$DR,'District Data_Live'!$B:$B,'District-wise_Big 4 sales comp.'!$B65,'District Data_Live'!$C:$C,'District-wise_Big 4 sales comp.'!$F65)</f>
        <v>0</v>
      </c>
      <c r="AC65" s="59">
        <f t="shared" si="12"/>
        <v>6.1538461538461533</v>
      </c>
      <c r="AD65" s="94">
        <f t="shared" si="13"/>
        <v>18.46153846153846</v>
      </c>
      <c r="AE65" s="94"/>
      <c r="AF65" s="94"/>
      <c r="AG65" s="94"/>
      <c r="AH65" s="94"/>
    </row>
    <row r="66" spans="1:34">
      <c r="A66" s="90">
        <f t="shared" si="3"/>
        <v>63</v>
      </c>
      <c r="B66" s="91" t="s">
        <v>1180</v>
      </c>
      <c r="C66" s="90" t="s">
        <v>881</v>
      </c>
      <c r="D66" s="90" t="s">
        <v>1178</v>
      </c>
      <c r="E66" s="91"/>
      <c r="F66" s="90" t="s">
        <v>342</v>
      </c>
      <c r="G66" s="90" t="s">
        <v>326</v>
      </c>
      <c r="H66" s="91" t="s">
        <v>437</v>
      </c>
      <c r="I66" s="92">
        <v>5000</v>
      </c>
      <c r="J66" s="75" t="str">
        <f t="shared" si="4"/>
        <v>High</v>
      </c>
      <c r="K66" s="84">
        <f t="shared" si="1"/>
        <v>0.09</v>
      </c>
      <c r="L66" s="83">
        <f t="shared" si="5"/>
        <v>450</v>
      </c>
      <c r="M66" s="83">
        <v>20</v>
      </c>
      <c r="N66" s="83">
        <v>10</v>
      </c>
      <c r="O66" s="83">
        <v>10</v>
      </c>
      <c r="P66" s="83">
        <v>410</v>
      </c>
      <c r="Q66" s="193">
        <f>'District Data_Live'!ID66</f>
        <v>0</v>
      </c>
      <c r="R66" s="93">
        <f t="shared" si="2"/>
        <v>0</v>
      </c>
      <c r="S66" s="93">
        <f t="shared" si="6"/>
        <v>0</v>
      </c>
      <c r="T66" s="59">
        <f t="shared" si="7"/>
        <v>50</v>
      </c>
      <c r="U66" s="93">
        <v>0.01</v>
      </c>
      <c r="V66" s="78">
        <f t="shared" si="8"/>
        <v>0.1111111111111111</v>
      </c>
      <c r="W66" s="86"/>
      <c r="X66" s="86">
        <f t="shared" si="9"/>
        <v>1.6666666666666667</v>
      </c>
      <c r="Y66" s="86">
        <f t="shared" si="10"/>
        <v>2.5641025641025643</v>
      </c>
      <c r="Z66" s="86">
        <f t="shared" si="11"/>
        <v>5.1282051282051286</v>
      </c>
      <c r="AA66" s="86">
        <f>SUMIFS('District Data_Live'!$CT:$CT,'District Data_Live'!$B:$B,'District-wise_Big 4 sales comp.'!$B66,'District Data_Live'!$C:$C,'District-wise_Big 4 sales comp.'!$F66)</f>
        <v>0</v>
      </c>
      <c r="AB66" s="86">
        <f>SUMIFS('District Data_Live'!$DR:$DR,'District Data_Live'!$B:$B,'District-wise_Big 4 sales comp.'!$B66,'District Data_Live'!$C:$C,'District-wise_Big 4 sales comp.'!$F66)</f>
        <v>0</v>
      </c>
      <c r="AC66" s="59">
        <f t="shared" si="12"/>
        <v>5.1282051282051286</v>
      </c>
      <c r="AD66" s="94">
        <f t="shared" si="13"/>
        <v>15.384615384615387</v>
      </c>
      <c r="AE66" s="94"/>
      <c r="AF66" s="94"/>
      <c r="AG66" s="94"/>
      <c r="AH66" s="94"/>
    </row>
    <row r="67" spans="1:34">
      <c r="A67" s="90">
        <f t="shared" si="3"/>
        <v>64</v>
      </c>
      <c r="B67" s="91" t="s">
        <v>1181</v>
      </c>
      <c r="C67" s="90" t="s">
        <v>881</v>
      </c>
      <c r="D67" s="90" t="s">
        <v>1178</v>
      </c>
      <c r="E67" s="91"/>
      <c r="F67" s="90" t="s">
        <v>342</v>
      </c>
      <c r="G67" s="90" t="s">
        <v>326</v>
      </c>
      <c r="H67" s="91" t="s">
        <v>437</v>
      </c>
      <c r="I67" s="92">
        <v>4500</v>
      </c>
      <c r="J67" s="75" t="str">
        <f t="shared" si="4"/>
        <v>Medium</v>
      </c>
      <c r="K67" s="84">
        <f t="shared" si="1"/>
        <v>8.8888888888888892E-2</v>
      </c>
      <c r="L67" s="83">
        <f t="shared" si="5"/>
        <v>400</v>
      </c>
      <c r="M67" s="83">
        <v>0</v>
      </c>
      <c r="N67" s="83">
        <v>0</v>
      </c>
      <c r="O67" s="83">
        <v>20</v>
      </c>
      <c r="P67" s="83">
        <v>380</v>
      </c>
      <c r="Q67" s="193">
        <f>'District Data_Live'!ID67</f>
        <v>7.3890000000000002</v>
      </c>
      <c r="R67" s="93">
        <f t="shared" si="2"/>
        <v>1.642E-3</v>
      </c>
      <c r="S67" s="93">
        <f t="shared" si="6"/>
        <v>1.8472499999999999E-2</v>
      </c>
      <c r="T67" s="59">
        <f t="shared" si="7"/>
        <v>45</v>
      </c>
      <c r="U67" s="93">
        <v>0.01</v>
      </c>
      <c r="V67" s="78">
        <f t="shared" si="8"/>
        <v>0.1125</v>
      </c>
      <c r="W67" s="86"/>
      <c r="X67" s="86">
        <f t="shared" si="9"/>
        <v>1.5</v>
      </c>
      <c r="Y67" s="86">
        <f t="shared" si="10"/>
        <v>2.3076923076923075</v>
      </c>
      <c r="Z67" s="86">
        <f t="shared" si="11"/>
        <v>4.615384615384615</v>
      </c>
      <c r="AA67" s="86">
        <f>SUMIFS('District Data_Live'!$CT:$CT,'District Data_Live'!$B:$B,'District-wise_Big 4 sales comp.'!$B67,'District Data_Live'!$C:$C,'District-wise_Big 4 sales comp.'!$F67)</f>
        <v>0</v>
      </c>
      <c r="AB67" s="86">
        <f>SUMIFS('District Data_Live'!$DR:$DR,'District Data_Live'!$B:$B,'District-wise_Big 4 sales comp.'!$B67,'District Data_Live'!$C:$C,'District-wise_Big 4 sales comp.'!$F67)</f>
        <v>1</v>
      </c>
      <c r="AC67" s="59">
        <f t="shared" si="12"/>
        <v>4.615384615384615</v>
      </c>
      <c r="AD67" s="94">
        <f t="shared" si="13"/>
        <v>13.846153846153845</v>
      </c>
      <c r="AE67" s="94"/>
      <c r="AF67" s="94"/>
      <c r="AG67" s="94"/>
      <c r="AH67" s="94"/>
    </row>
    <row r="68" spans="1:34">
      <c r="A68" s="90">
        <f t="shared" si="3"/>
        <v>65</v>
      </c>
      <c r="B68" s="91" t="s">
        <v>1182</v>
      </c>
      <c r="C68" s="90" t="s">
        <v>881</v>
      </c>
      <c r="D68" s="90" t="s">
        <v>1178</v>
      </c>
      <c r="E68" s="91"/>
      <c r="F68" s="90" t="s">
        <v>342</v>
      </c>
      <c r="G68" s="90" t="s">
        <v>326</v>
      </c>
      <c r="H68" s="91" t="s">
        <v>437</v>
      </c>
      <c r="I68" s="92">
        <v>4500</v>
      </c>
      <c r="J68" s="75" t="str">
        <f t="shared" si="4"/>
        <v>Medium</v>
      </c>
      <c r="K68" s="84">
        <f t="shared" ref="K68:K131" si="14">IFERROR(L68/I68,"")</f>
        <v>5.7777777777777775E-2</v>
      </c>
      <c r="L68" s="83">
        <f t="shared" si="5"/>
        <v>260</v>
      </c>
      <c r="M68" s="83">
        <v>10</v>
      </c>
      <c r="N68" s="83">
        <v>0</v>
      </c>
      <c r="O68" s="83">
        <v>10</v>
      </c>
      <c r="P68" s="83">
        <v>240</v>
      </c>
      <c r="Q68" s="193">
        <f>'District Data_Live'!ID68</f>
        <v>0</v>
      </c>
      <c r="R68" s="93">
        <f t="shared" ref="R68:R131" si="15">IFERROR(Q68/I68,"")</f>
        <v>0</v>
      </c>
      <c r="S68" s="93">
        <f t="shared" si="6"/>
        <v>0</v>
      </c>
      <c r="T68" s="59">
        <f t="shared" si="7"/>
        <v>45</v>
      </c>
      <c r="U68" s="93">
        <v>0.01</v>
      </c>
      <c r="V68" s="78">
        <f t="shared" si="8"/>
        <v>0.17307692307692307</v>
      </c>
      <c r="W68" s="86"/>
      <c r="X68" s="86">
        <f t="shared" si="9"/>
        <v>1.5</v>
      </c>
      <c r="Y68" s="86">
        <f t="shared" si="10"/>
        <v>2.3076923076923075</v>
      </c>
      <c r="Z68" s="86">
        <f t="shared" si="11"/>
        <v>4.615384615384615</v>
      </c>
      <c r="AA68" s="86">
        <f>SUMIFS('District Data_Live'!$CT:$CT,'District Data_Live'!$B:$B,'District-wise_Big 4 sales comp.'!$B68,'District Data_Live'!$C:$C,'District-wise_Big 4 sales comp.'!$F68)</f>
        <v>0</v>
      </c>
      <c r="AB68" s="86">
        <f>SUMIFS('District Data_Live'!$DR:$DR,'District Data_Live'!$B:$B,'District-wise_Big 4 sales comp.'!$B68,'District Data_Live'!$C:$C,'District-wise_Big 4 sales comp.'!$F68)</f>
        <v>0</v>
      </c>
      <c r="AC68" s="59">
        <f t="shared" si="12"/>
        <v>4.615384615384615</v>
      </c>
      <c r="AD68" s="94">
        <f t="shared" si="13"/>
        <v>13.846153846153845</v>
      </c>
      <c r="AE68" s="94"/>
      <c r="AF68" s="94"/>
      <c r="AG68" s="94"/>
      <c r="AH68" s="94"/>
    </row>
    <row r="69" spans="1:34">
      <c r="A69" s="90">
        <f t="shared" ref="A69:A132" si="16">A68+1</f>
        <v>66</v>
      </c>
      <c r="B69" s="91" t="s">
        <v>1183</v>
      </c>
      <c r="C69" s="90" t="s">
        <v>881</v>
      </c>
      <c r="D69" s="90" t="s">
        <v>1178</v>
      </c>
      <c r="E69" s="91"/>
      <c r="F69" s="90" t="s">
        <v>342</v>
      </c>
      <c r="G69" s="90" t="s">
        <v>326</v>
      </c>
      <c r="H69" s="91" t="s">
        <v>437</v>
      </c>
      <c r="I69" s="92">
        <v>1500</v>
      </c>
      <c r="J69" s="75" t="str">
        <f t="shared" ref="J69:J132" si="17">IFERROR(IF($I69&gt;=10000,"Very High",IF($I69&gt;=5000,"High",IF($I69&gt;=2000,"Medium","Low"))),"")</f>
        <v>Low</v>
      </c>
      <c r="K69" s="84">
        <f t="shared" si="14"/>
        <v>0.49333333333333335</v>
      </c>
      <c r="L69" s="85">
        <f t="shared" ref="L69:L132" si="18">SUM(M69:P69)</f>
        <v>740</v>
      </c>
      <c r="M69" s="85">
        <v>20</v>
      </c>
      <c r="N69" s="85">
        <v>10</v>
      </c>
      <c r="O69" s="85">
        <v>20</v>
      </c>
      <c r="P69" s="85">
        <v>690</v>
      </c>
      <c r="Q69" s="193">
        <f>'District Data_Live'!ID69</f>
        <v>0</v>
      </c>
      <c r="R69" s="93">
        <f t="shared" si="15"/>
        <v>0</v>
      </c>
      <c r="S69" s="93">
        <f t="shared" ref="S69:S132" si="19">IFERROR(Q69/L69,"")</f>
        <v>0</v>
      </c>
      <c r="T69" s="59">
        <f t="shared" ref="T69:T132" si="20">IFERROR(I69*U69,"")</f>
        <v>0</v>
      </c>
      <c r="U69" s="93"/>
      <c r="V69" s="78">
        <f t="shared" ref="V69:V132" si="21">IFERROR(T69/L69,"")</f>
        <v>0</v>
      </c>
      <c r="W69" s="86"/>
      <c r="X69" s="86">
        <f t="shared" ref="X69:X132" si="22">T69/30</f>
        <v>0</v>
      </c>
      <c r="Y69" s="86">
        <f t="shared" ref="Y69:Y132" si="23">X69/0.65</f>
        <v>0</v>
      </c>
      <c r="Z69" s="86">
        <f t="shared" ref="Z69:Z132" si="24">Y69*2</f>
        <v>0</v>
      </c>
      <c r="AA69" s="86">
        <f>SUMIFS('District Data_Live'!$CT:$CT,'District Data_Live'!$B:$B,'District-wise_Big 4 sales comp.'!$B69,'District Data_Live'!$C:$C,'District-wise_Big 4 sales comp.'!$F69)</f>
        <v>0</v>
      </c>
      <c r="AB69" s="86">
        <f>SUMIFS('District Data_Live'!$DR:$DR,'District Data_Live'!$B:$B,'District-wise_Big 4 sales comp.'!$B69,'District Data_Live'!$C:$C,'District-wise_Big 4 sales comp.'!$F69)</f>
        <v>0</v>
      </c>
      <c r="AC69" s="59">
        <f t="shared" ref="AC69:AC132" si="25">Z69-AA69</f>
        <v>0</v>
      </c>
      <c r="AD69" s="94">
        <f t="shared" ref="AD69:AD132" si="26">AC69*3</f>
        <v>0</v>
      </c>
      <c r="AE69" s="94"/>
      <c r="AF69" s="94"/>
      <c r="AG69" s="94"/>
      <c r="AH69" s="94"/>
    </row>
    <row r="70" spans="1:34">
      <c r="A70" s="90">
        <f t="shared" si="16"/>
        <v>67</v>
      </c>
      <c r="B70" s="91" t="s">
        <v>1184</v>
      </c>
      <c r="C70" s="90" t="s">
        <v>881</v>
      </c>
      <c r="D70" s="90" t="s">
        <v>1178</v>
      </c>
      <c r="E70" s="91"/>
      <c r="F70" s="90" t="s">
        <v>342</v>
      </c>
      <c r="G70" s="90" t="s">
        <v>326</v>
      </c>
      <c r="H70" s="91" t="s">
        <v>437</v>
      </c>
      <c r="I70" s="92">
        <v>1200</v>
      </c>
      <c r="J70" s="75" t="str">
        <f t="shared" si="17"/>
        <v>Low</v>
      </c>
      <c r="K70" s="84">
        <f t="shared" si="14"/>
        <v>0.41666666666666669</v>
      </c>
      <c r="L70" s="85">
        <f t="shared" si="18"/>
        <v>500</v>
      </c>
      <c r="M70" s="85">
        <v>10</v>
      </c>
      <c r="N70" s="85">
        <v>0</v>
      </c>
      <c r="O70" s="85">
        <v>10</v>
      </c>
      <c r="P70" s="85">
        <v>480</v>
      </c>
      <c r="Q70" s="193">
        <f>'District Data_Live'!ID70</f>
        <v>5.4079999999999995</v>
      </c>
      <c r="R70" s="93">
        <f t="shared" si="15"/>
        <v>4.5066666666666666E-3</v>
      </c>
      <c r="S70" s="93">
        <f t="shared" si="19"/>
        <v>1.0815999999999999E-2</v>
      </c>
      <c r="T70" s="59">
        <f t="shared" si="20"/>
        <v>12</v>
      </c>
      <c r="U70" s="93">
        <v>0.01</v>
      </c>
      <c r="V70" s="78">
        <f t="shared" si="21"/>
        <v>2.4E-2</v>
      </c>
      <c r="W70" s="86"/>
      <c r="X70" s="86">
        <f t="shared" si="22"/>
        <v>0.4</v>
      </c>
      <c r="Y70" s="86">
        <f t="shared" si="23"/>
        <v>0.61538461538461542</v>
      </c>
      <c r="Z70" s="86">
        <f t="shared" si="24"/>
        <v>1.2307692307692308</v>
      </c>
      <c r="AA70" s="86">
        <f>SUMIFS('District Data_Live'!$CT:$CT,'District Data_Live'!$B:$B,'District-wise_Big 4 sales comp.'!$B70,'District Data_Live'!$C:$C,'District-wise_Big 4 sales comp.'!$F70)</f>
        <v>1</v>
      </c>
      <c r="AB70" s="86">
        <f>SUMIFS('District Data_Live'!$DR:$DR,'District Data_Live'!$B:$B,'District-wise_Big 4 sales comp.'!$B70,'District Data_Live'!$C:$C,'District-wise_Big 4 sales comp.'!$F70)</f>
        <v>1</v>
      </c>
      <c r="AC70" s="59">
        <f t="shared" si="25"/>
        <v>0.23076923076923084</v>
      </c>
      <c r="AD70" s="94">
        <f t="shared" si="26"/>
        <v>0.69230769230769251</v>
      </c>
      <c r="AE70" s="94"/>
      <c r="AF70" s="94"/>
      <c r="AG70" s="94"/>
      <c r="AH70" s="94"/>
    </row>
    <row r="71" spans="1:34">
      <c r="A71" s="90">
        <f t="shared" si="16"/>
        <v>68</v>
      </c>
      <c r="B71" s="95" t="s">
        <v>1185</v>
      </c>
      <c r="C71" s="90" t="s">
        <v>881</v>
      </c>
      <c r="D71" s="90" t="s">
        <v>1178</v>
      </c>
      <c r="E71" s="95"/>
      <c r="F71" s="90" t="s">
        <v>342</v>
      </c>
      <c r="G71" s="90" t="s">
        <v>326</v>
      </c>
      <c r="H71" s="91" t="s">
        <v>440</v>
      </c>
      <c r="I71" s="92">
        <v>1200</v>
      </c>
      <c r="J71" s="75" t="str">
        <f t="shared" si="17"/>
        <v>Low</v>
      </c>
      <c r="K71" s="84">
        <f t="shared" si="14"/>
        <v>0.41666666666666669</v>
      </c>
      <c r="L71" s="85">
        <f t="shared" si="18"/>
        <v>500</v>
      </c>
      <c r="M71" s="85">
        <v>10</v>
      </c>
      <c r="N71" s="85">
        <v>0</v>
      </c>
      <c r="O71" s="85">
        <v>20</v>
      </c>
      <c r="P71" s="85">
        <v>470</v>
      </c>
      <c r="Q71" s="193">
        <f>'District Data_Live'!ID71</f>
        <v>0</v>
      </c>
      <c r="R71" s="93">
        <f t="shared" si="15"/>
        <v>0</v>
      </c>
      <c r="S71" s="93">
        <f t="shared" si="19"/>
        <v>0</v>
      </c>
      <c r="T71" s="59">
        <f t="shared" si="20"/>
        <v>0</v>
      </c>
      <c r="U71" s="93"/>
      <c r="V71" s="78">
        <f t="shared" si="21"/>
        <v>0</v>
      </c>
      <c r="W71" s="86"/>
      <c r="X71" s="86">
        <f t="shared" si="22"/>
        <v>0</v>
      </c>
      <c r="Y71" s="86">
        <f t="shared" si="23"/>
        <v>0</v>
      </c>
      <c r="Z71" s="86">
        <f t="shared" si="24"/>
        <v>0</v>
      </c>
      <c r="AA71" s="86">
        <f>SUMIFS('District Data_Live'!$CT:$CT,'District Data_Live'!$B:$B,'District-wise_Big 4 sales comp.'!$B71,'District Data_Live'!$C:$C,'District-wise_Big 4 sales comp.'!$F71)</f>
        <v>0</v>
      </c>
      <c r="AB71" s="86">
        <f>SUMIFS('District Data_Live'!$DR:$DR,'District Data_Live'!$B:$B,'District-wise_Big 4 sales comp.'!$B71,'District Data_Live'!$C:$C,'District-wise_Big 4 sales comp.'!$F71)</f>
        <v>0</v>
      </c>
      <c r="AC71" s="59">
        <f t="shared" si="25"/>
        <v>0</v>
      </c>
      <c r="AD71" s="94">
        <f t="shared" si="26"/>
        <v>0</v>
      </c>
      <c r="AE71" s="94"/>
      <c r="AF71" s="94"/>
      <c r="AG71" s="94"/>
      <c r="AH71" s="94"/>
    </row>
    <row r="72" spans="1:34">
      <c r="A72" s="90">
        <f t="shared" si="16"/>
        <v>69</v>
      </c>
      <c r="B72" s="91" t="s">
        <v>1186</v>
      </c>
      <c r="C72" s="90" t="s">
        <v>881</v>
      </c>
      <c r="D72" s="90"/>
      <c r="E72" s="91"/>
      <c r="F72" s="90" t="s">
        <v>342</v>
      </c>
      <c r="G72" s="90" t="s">
        <v>326</v>
      </c>
      <c r="H72" s="91" t="s">
        <v>438</v>
      </c>
      <c r="I72" s="92">
        <v>1500</v>
      </c>
      <c r="J72" s="75" t="str">
        <f t="shared" si="17"/>
        <v>Low</v>
      </c>
      <c r="K72" s="84">
        <f t="shared" si="14"/>
        <v>0.23466666666666666</v>
      </c>
      <c r="L72" s="83">
        <f t="shared" si="18"/>
        <v>352</v>
      </c>
      <c r="M72" s="83">
        <v>150</v>
      </c>
      <c r="N72" s="83">
        <v>20</v>
      </c>
      <c r="O72" s="83">
        <v>100</v>
      </c>
      <c r="P72" s="83">
        <v>82</v>
      </c>
      <c r="Q72" s="193">
        <f>'District Data_Live'!ID72</f>
        <v>5.694</v>
      </c>
      <c r="R72" s="93">
        <f t="shared" si="15"/>
        <v>3.7959999999999999E-3</v>
      </c>
      <c r="S72" s="93">
        <f t="shared" si="19"/>
        <v>1.6176136363636365E-2</v>
      </c>
      <c r="T72" s="59">
        <f t="shared" si="20"/>
        <v>15</v>
      </c>
      <c r="U72" s="93">
        <v>0.01</v>
      </c>
      <c r="V72" s="78">
        <f t="shared" si="21"/>
        <v>4.261363636363636E-2</v>
      </c>
      <c r="W72" s="86"/>
      <c r="X72" s="86">
        <f t="shared" si="22"/>
        <v>0.5</v>
      </c>
      <c r="Y72" s="86">
        <f t="shared" si="23"/>
        <v>0.76923076923076916</v>
      </c>
      <c r="Z72" s="86">
        <f t="shared" si="24"/>
        <v>1.5384615384615383</v>
      </c>
      <c r="AA72" s="86">
        <f>SUMIFS('District Data_Live'!$CT:$CT,'District Data_Live'!$B:$B,'District-wise_Big 4 sales comp.'!$B72,'District Data_Live'!$C:$C,'District-wise_Big 4 sales comp.'!$F72)</f>
        <v>2</v>
      </c>
      <c r="AB72" s="86">
        <f>SUMIFS('District Data_Live'!$DR:$DR,'District Data_Live'!$B:$B,'District-wise_Big 4 sales comp.'!$B72,'District Data_Live'!$C:$C,'District-wise_Big 4 sales comp.'!$F72)</f>
        <v>2</v>
      </c>
      <c r="AC72" s="59">
        <f t="shared" si="25"/>
        <v>-0.46153846153846168</v>
      </c>
      <c r="AD72" s="94">
        <f t="shared" si="26"/>
        <v>-1.384615384615385</v>
      </c>
      <c r="AE72" s="94"/>
      <c r="AF72" s="94"/>
      <c r="AG72" s="94"/>
      <c r="AH72" s="94"/>
    </row>
    <row r="73" spans="1:34">
      <c r="A73" s="90">
        <f t="shared" si="16"/>
        <v>70</v>
      </c>
      <c r="B73" s="91" t="s">
        <v>1187</v>
      </c>
      <c r="C73" s="90" t="s">
        <v>881</v>
      </c>
      <c r="D73" s="90"/>
      <c r="E73" s="91"/>
      <c r="F73" s="90" t="s">
        <v>342</v>
      </c>
      <c r="G73" s="90" t="s">
        <v>326</v>
      </c>
      <c r="H73" s="91" t="s">
        <v>438</v>
      </c>
      <c r="I73" s="92">
        <v>900</v>
      </c>
      <c r="J73" s="75" t="str">
        <f t="shared" si="17"/>
        <v>Low</v>
      </c>
      <c r="K73" s="84">
        <f t="shared" si="14"/>
        <v>0.2</v>
      </c>
      <c r="L73" s="83">
        <f t="shared" si="18"/>
        <v>180</v>
      </c>
      <c r="M73" s="83">
        <v>80</v>
      </c>
      <c r="N73" s="83">
        <v>0</v>
      </c>
      <c r="O73" s="83">
        <v>100</v>
      </c>
      <c r="P73" s="83">
        <v>0</v>
      </c>
      <c r="Q73" s="193">
        <f>'District Data_Live'!ID73</f>
        <v>0</v>
      </c>
      <c r="R73" s="93">
        <f t="shared" si="15"/>
        <v>0</v>
      </c>
      <c r="S73" s="93">
        <f t="shared" si="19"/>
        <v>0</v>
      </c>
      <c r="T73" s="59">
        <f t="shared" si="20"/>
        <v>0</v>
      </c>
      <c r="U73" s="93"/>
      <c r="V73" s="78">
        <f t="shared" si="21"/>
        <v>0</v>
      </c>
      <c r="W73" s="86"/>
      <c r="X73" s="86">
        <f t="shared" si="22"/>
        <v>0</v>
      </c>
      <c r="Y73" s="86">
        <f t="shared" si="23"/>
        <v>0</v>
      </c>
      <c r="Z73" s="86">
        <f t="shared" si="24"/>
        <v>0</v>
      </c>
      <c r="AA73" s="86">
        <f>SUMIFS('District Data_Live'!$CT:$CT,'District Data_Live'!$B:$B,'District-wise_Big 4 sales comp.'!$B73,'District Data_Live'!$C:$C,'District-wise_Big 4 sales comp.'!$F73)</f>
        <v>0</v>
      </c>
      <c r="AB73" s="86">
        <f>SUMIFS('District Data_Live'!$DR:$DR,'District Data_Live'!$B:$B,'District-wise_Big 4 sales comp.'!$B73,'District Data_Live'!$C:$C,'District-wise_Big 4 sales comp.'!$F73)</f>
        <v>0</v>
      </c>
      <c r="AC73" s="59">
        <f t="shared" si="25"/>
        <v>0</v>
      </c>
      <c r="AD73" s="94">
        <f t="shared" si="26"/>
        <v>0</v>
      </c>
      <c r="AE73" s="94"/>
      <c r="AF73" s="94"/>
      <c r="AG73" s="94"/>
      <c r="AH73" s="94"/>
    </row>
    <row r="74" spans="1:34">
      <c r="A74" s="90">
        <f t="shared" si="16"/>
        <v>71</v>
      </c>
      <c r="B74" s="95" t="s">
        <v>1188</v>
      </c>
      <c r="C74" s="90" t="s">
        <v>881</v>
      </c>
      <c r="D74" s="90" t="s">
        <v>1178</v>
      </c>
      <c r="E74" s="95"/>
      <c r="F74" s="90" t="s">
        <v>342</v>
      </c>
      <c r="G74" s="90" t="s">
        <v>326</v>
      </c>
      <c r="H74" s="91" t="s">
        <v>440</v>
      </c>
      <c r="I74" s="92">
        <v>900</v>
      </c>
      <c r="J74" s="75" t="str">
        <f t="shared" si="17"/>
        <v>Low</v>
      </c>
      <c r="K74" s="84">
        <f t="shared" si="14"/>
        <v>0.33333333333333331</v>
      </c>
      <c r="L74" s="85">
        <f t="shared" si="18"/>
        <v>300</v>
      </c>
      <c r="M74" s="85">
        <v>20</v>
      </c>
      <c r="N74" s="85">
        <v>10</v>
      </c>
      <c r="O74" s="85">
        <v>20</v>
      </c>
      <c r="P74" s="85">
        <v>250</v>
      </c>
      <c r="Q74" s="193">
        <f>'District Data_Live'!ID74</f>
        <v>0</v>
      </c>
      <c r="R74" s="93">
        <f t="shared" si="15"/>
        <v>0</v>
      </c>
      <c r="S74" s="93">
        <f t="shared" si="19"/>
        <v>0</v>
      </c>
      <c r="T74" s="59">
        <f t="shared" si="20"/>
        <v>0</v>
      </c>
      <c r="U74" s="93"/>
      <c r="V74" s="78">
        <f t="shared" si="21"/>
        <v>0</v>
      </c>
      <c r="W74" s="86"/>
      <c r="X74" s="86">
        <f t="shared" si="22"/>
        <v>0</v>
      </c>
      <c r="Y74" s="86">
        <f t="shared" si="23"/>
        <v>0</v>
      </c>
      <c r="Z74" s="86">
        <f t="shared" si="24"/>
        <v>0</v>
      </c>
      <c r="AA74" s="86">
        <f>SUMIFS('District Data_Live'!$CT:$CT,'District Data_Live'!$B:$B,'District-wise_Big 4 sales comp.'!$B74,'District Data_Live'!$C:$C,'District-wise_Big 4 sales comp.'!$F74)</f>
        <v>0</v>
      </c>
      <c r="AB74" s="86">
        <f>SUMIFS('District Data_Live'!$DR:$DR,'District Data_Live'!$B:$B,'District-wise_Big 4 sales comp.'!$B74,'District Data_Live'!$C:$C,'District-wise_Big 4 sales comp.'!$F74)</f>
        <v>0</v>
      </c>
      <c r="AC74" s="59">
        <f t="shared" si="25"/>
        <v>0</v>
      </c>
      <c r="AD74" s="94">
        <f t="shared" si="26"/>
        <v>0</v>
      </c>
      <c r="AE74" s="94"/>
      <c r="AF74" s="94"/>
      <c r="AG74" s="94"/>
      <c r="AH74" s="94"/>
    </row>
    <row r="75" spans="1:34">
      <c r="A75" s="90">
        <f t="shared" si="16"/>
        <v>72</v>
      </c>
      <c r="B75" s="91" t="s">
        <v>1189</v>
      </c>
      <c r="C75" s="90" t="s">
        <v>881</v>
      </c>
      <c r="D75" s="90"/>
      <c r="E75" s="91"/>
      <c r="F75" s="90" t="s">
        <v>342</v>
      </c>
      <c r="G75" s="90" t="s">
        <v>326</v>
      </c>
      <c r="H75" s="91" t="s">
        <v>438</v>
      </c>
      <c r="I75" s="92">
        <v>800</v>
      </c>
      <c r="J75" s="75" t="str">
        <f t="shared" si="17"/>
        <v>Low</v>
      </c>
      <c r="K75" s="84">
        <f t="shared" si="14"/>
        <v>0.27500000000000002</v>
      </c>
      <c r="L75" s="85">
        <f t="shared" si="18"/>
        <v>220</v>
      </c>
      <c r="M75" s="85">
        <v>60</v>
      </c>
      <c r="N75" s="85">
        <v>0</v>
      </c>
      <c r="O75" s="85">
        <v>80</v>
      </c>
      <c r="P75" s="85">
        <v>80</v>
      </c>
      <c r="Q75" s="193">
        <f>'District Data_Live'!ID75</f>
        <v>0</v>
      </c>
      <c r="R75" s="93">
        <f t="shared" si="15"/>
        <v>0</v>
      </c>
      <c r="S75" s="93">
        <f t="shared" si="19"/>
        <v>0</v>
      </c>
      <c r="T75" s="59">
        <f t="shared" si="20"/>
        <v>0</v>
      </c>
      <c r="U75" s="93"/>
      <c r="V75" s="78">
        <f t="shared" si="21"/>
        <v>0</v>
      </c>
      <c r="W75" s="86"/>
      <c r="X75" s="86">
        <f t="shared" si="22"/>
        <v>0</v>
      </c>
      <c r="Y75" s="86">
        <f t="shared" si="23"/>
        <v>0</v>
      </c>
      <c r="Z75" s="86">
        <f t="shared" si="24"/>
        <v>0</v>
      </c>
      <c r="AA75" s="86">
        <f>SUMIFS('District Data_Live'!$CT:$CT,'District Data_Live'!$B:$B,'District-wise_Big 4 sales comp.'!$B75,'District Data_Live'!$C:$C,'District-wise_Big 4 sales comp.'!$F75)</f>
        <v>0</v>
      </c>
      <c r="AB75" s="86">
        <f>SUMIFS('District Data_Live'!$DR:$DR,'District Data_Live'!$B:$B,'District-wise_Big 4 sales comp.'!$B75,'District Data_Live'!$C:$C,'District-wise_Big 4 sales comp.'!$F75)</f>
        <v>0</v>
      </c>
      <c r="AC75" s="59">
        <f t="shared" si="25"/>
        <v>0</v>
      </c>
      <c r="AD75" s="94">
        <f t="shared" si="26"/>
        <v>0</v>
      </c>
      <c r="AE75" s="94"/>
      <c r="AF75" s="94"/>
      <c r="AG75" s="94"/>
      <c r="AH75" s="94"/>
    </row>
    <row r="76" spans="1:34">
      <c r="A76" s="90">
        <f t="shared" si="16"/>
        <v>73</v>
      </c>
      <c r="B76" s="91" t="s">
        <v>1190</v>
      </c>
      <c r="C76" s="90" t="s">
        <v>881</v>
      </c>
      <c r="D76" s="90"/>
      <c r="E76" s="91"/>
      <c r="F76" s="90" t="s">
        <v>342</v>
      </c>
      <c r="G76" s="90" t="s">
        <v>326</v>
      </c>
      <c r="H76" s="91" t="s">
        <v>438</v>
      </c>
      <c r="I76" s="92">
        <v>800</v>
      </c>
      <c r="J76" s="75" t="str">
        <f t="shared" si="17"/>
        <v>Low</v>
      </c>
      <c r="K76" s="84">
        <f t="shared" si="14"/>
        <v>0.33</v>
      </c>
      <c r="L76" s="85">
        <f t="shared" si="18"/>
        <v>264</v>
      </c>
      <c r="M76" s="85">
        <v>50</v>
      </c>
      <c r="N76" s="85">
        <v>30</v>
      </c>
      <c r="O76" s="85">
        <v>94</v>
      </c>
      <c r="P76" s="85">
        <v>90</v>
      </c>
      <c r="Q76" s="193">
        <f>'District Data_Live'!ID76</f>
        <v>4.3109999999999999</v>
      </c>
      <c r="R76" s="93">
        <f t="shared" si="15"/>
        <v>5.3887500000000003E-3</v>
      </c>
      <c r="S76" s="93">
        <f t="shared" si="19"/>
        <v>1.6329545454545454E-2</v>
      </c>
      <c r="T76" s="59">
        <f t="shared" si="20"/>
        <v>8</v>
      </c>
      <c r="U76" s="93">
        <v>0.01</v>
      </c>
      <c r="V76" s="78">
        <f t="shared" si="21"/>
        <v>3.0303030303030304E-2</v>
      </c>
      <c r="W76" s="86"/>
      <c r="X76" s="86">
        <f t="shared" si="22"/>
        <v>0.26666666666666666</v>
      </c>
      <c r="Y76" s="86">
        <f t="shared" si="23"/>
        <v>0.41025641025641024</v>
      </c>
      <c r="Z76" s="86">
        <f t="shared" si="24"/>
        <v>0.82051282051282048</v>
      </c>
      <c r="AA76" s="86">
        <f>SUMIFS('District Data_Live'!$CT:$CT,'District Data_Live'!$B:$B,'District-wise_Big 4 sales comp.'!$B76,'District Data_Live'!$C:$C,'District-wise_Big 4 sales comp.'!$F76)</f>
        <v>0</v>
      </c>
      <c r="AB76" s="86">
        <f>SUMIFS('District Data_Live'!$DR:$DR,'District Data_Live'!$B:$B,'District-wise_Big 4 sales comp.'!$B76,'District Data_Live'!$C:$C,'District-wise_Big 4 sales comp.'!$F76)</f>
        <v>3</v>
      </c>
      <c r="AC76" s="59">
        <f t="shared" si="25"/>
        <v>0.82051282051282048</v>
      </c>
      <c r="AD76" s="94">
        <f t="shared" si="26"/>
        <v>2.4615384615384617</v>
      </c>
      <c r="AE76" s="94"/>
      <c r="AF76" s="94"/>
      <c r="AG76" s="94"/>
      <c r="AH76" s="94"/>
    </row>
    <row r="77" spans="1:34">
      <c r="A77" s="90">
        <f t="shared" si="16"/>
        <v>74</v>
      </c>
      <c r="B77" s="91" t="s">
        <v>1191</v>
      </c>
      <c r="C77" s="90" t="s">
        <v>881</v>
      </c>
      <c r="D77" s="90"/>
      <c r="E77" s="91"/>
      <c r="F77" s="90" t="s">
        <v>342</v>
      </c>
      <c r="G77" s="90" t="s">
        <v>326</v>
      </c>
      <c r="H77" s="91" t="s">
        <v>438</v>
      </c>
      <c r="I77" s="92">
        <v>800</v>
      </c>
      <c r="J77" s="75" t="str">
        <f t="shared" si="17"/>
        <v>Low</v>
      </c>
      <c r="K77" s="84">
        <f t="shared" si="14"/>
        <v>0.25</v>
      </c>
      <c r="L77" s="83">
        <f t="shared" si="18"/>
        <v>200</v>
      </c>
      <c r="M77" s="83">
        <v>100</v>
      </c>
      <c r="N77" s="83">
        <v>0</v>
      </c>
      <c r="O77" s="83">
        <v>100</v>
      </c>
      <c r="P77" s="83">
        <v>0</v>
      </c>
      <c r="Q77" s="193">
        <f>'District Data_Live'!ID77</f>
        <v>0</v>
      </c>
      <c r="R77" s="93">
        <f t="shared" si="15"/>
        <v>0</v>
      </c>
      <c r="S77" s="93">
        <f t="shared" si="19"/>
        <v>0</v>
      </c>
      <c r="T77" s="59">
        <f t="shared" si="20"/>
        <v>0</v>
      </c>
      <c r="U77" s="93"/>
      <c r="V77" s="78">
        <f t="shared" si="21"/>
        <v>0</v>
      </c>
      <c r="W77" s="86"/>
      <c r="X77" s="86">
        <f t="shared" si="22"/>
        <v>0</v>
      </c>
      <c r="Y77" s="86">
        <f t="shared" si="23"/>
        <v>0</v>
      </c>
      <c r="Z77" s="86">
        <f t="shared" si="24"/>
        <v>0</v>
      </c>
      <c r="AA77" s="86">
        <f>SUMIFS('District Data_Live'!$CT:$CT,'District Data_Live'!$B:$B,'District-wise_Big 4 sales comp.'!$B77,'District Data_Live'!$C:$C,'District-wise_Big 4 sales comp.'!$F77)</f>
        <v>0</v>
      </c>
      <c r="AB77" s="86">
        <f>SUMIFS('District Data_Live'!$DR:$DR,'District Data_Live'!$B:$B,'District-wise_Big 4 sales comp.'!$B77,'District Data_Live'!$C:$C,'District-wise_Big 4 sales comp.'!$F77)</f>
        <v>0</v>
      </c>
      <c r="AC77" s="59">
        <f t="shared" si="25"/>
        <v>0</v>
      </c>
      <c r="AD77" s="94">
        <f t="shared" si="26"/>
        <v>0</v>
      </c>
      <c r="AE77" s="94"/>
      <c r="AF77" s="94"/>
      <c r="AG77" s="94"/>
      <c r="AH77" s="94"/>
    </row>
    <row r="78" spans="1:34">
      <c r="A78" s="90">
        <f t="shared" si="16"/>
        <v>75</v>
      </c>
      <c r="B78" s="91" t="s">
        <v>1192</v>
      </c>
      <c r="C78" s="90" t="s">
        <v>881</v>
      </c>
      <c r="D78" s="90"/>
      <c r="E78" s="91"/>
      <c r="F78" s="90" t="s">
        <v>342</v>
      </c>
      <c r="G78" s="90" t="s">
        <v>326</v>
      </c>
      <c r="H78" s="91" t="s">
        <v>438</v>
      </c>
      <c r="I78" s="92">
        <v>800</v>
      </c>
      <c r="J78" s="75" t="str">
        <f t="shared" si="17"/>
        <v>Low</v>
      </c>
      <c r="K78" s="84">
        <f t="shared" si="14"/>
        <v>0.44</v>
      </c>
      <c r="L78" s="85">
        <f t="shared" si="18"/>
        <v>352</v>
      </c>
      <c r="M78" s="85">
        <v>132</v>
      </c>
      <c r="N78" s="85">
        <v>20</v>
      </c>
      <c r="O78" s="85">
        <v>100</v>
      </c>
      <c r="P78" s="85">
        <v>100</v>
      </c>
      <c r="Q78" s="193">
        <f>'District Data_Live'!ID78</f>
        <v>32.063000000000002</v>
      </c>
      <c r="R78" s="93">
        <f t="shared" si="15"/>
        <v>4.0078750000000003E-2</v>
      </c>
      <c r="S78" s="93">
        <f t="shared" si="19"/>
        <v>9.1088068181818194E-2</v>
      </c>
      <c r="T78" s="59">
        <f t="shared" si="20"/>
        <v>24</v>
      </c>
      <c r="U78" s="93">
        <v>0.03</v>
      </c>
      <c r="V78" s="78">
        <f t="shared" si="21"/>
        <v>6.8181818181818177E-2</v>
      </c>
      <c r="W78" s="86"/>
      <c r="X78" s="86">
        <f t="shared" si="22"/>
        <v>0.8</v>
      </c>
      <c r="Y78" s="86">
        <f t="shared" si="23"/>
        <v>1.2307692307692308</v>
      </c>
      <c r="Z78" s="86">
        <f t="shared" si="24"/>
        <v>2.4615384615384617</v>
      </c>
      <c r="AA78" s="86">
        <f>SUMIFS('District Data_Live'!$CT:$CT,'District Data_Live'!$B:$B,'District-wise_Big 4 sales comp.'!$B78,'District Data_Live'!$C:$C,'District-wise_Big 4 sales comp.'!$F78)</f>
        <v>2</v>
      </c>
      <c r="AB78" s="86">
        <f>SUMIFS('District Data_Live'!$DR:$DR,'District Data_Live'!$B:$B,'District-wise_Big 4 sales comp.'!$B78,'District Data_Live'!$C:$C,'District-wise_Big 4 sales comp.'!$F78)</f>
        <v>2</v>
      </c>
      <c r="AC78" s="59">
        <f t="shared" si="25"/>
        <v>0.46153846153846168</v>
      </c>
      <c r="AD78" s="94">
        <f t="shared" si="26"/>
        <v>1.384615384615385</v>
      </c>
      <c r="AE78" s="94"/>
      <c r="AF78" s="94"/>
      <c r="AG78" s="94"/>
      <c r="AH78" s="94"/>
    </row>
    <row r="79" spans="1:34">
      <c r="A79" s="90">
        <f t="shared" si="16"/>
        <v>76</v>
      </c>
      <c r="B79" s="91" t="s">
        <v>1193</v>
      </c>
      <c r="C79" s="90" t="s">
        <v>881</v>
      </c>
      <c r="D79" s="90" t="s">
        <v>1178</v>
      </c>
      <c r="E79" s="91"/>
      <c r="F79" s="90" t="s">
        <v>342</v>
      </c>
      <c r="G79" s="90" t="s">
        <v>326</v>
      </c>
      <c r="H79" s="91" t="s">
        <v>437</v>
      </c>
      <c r="I79" s="92">
        <v>700</v>
      </c>
      <c r="J79" s="75" t="str">
        <f t="shared" si="17"/>
        <v>Low</v>
      </c>
      <c r="K79" s="84">
        <f t="shared" si="14"/>
        <v>0.35714285714285715</v>
      </c>
      <c r="L79" s="85">
        <f t="shared" si="18"/>
        <v>250</v>
      </c>
      <c r="M79" s="85">
        <v>10</v>
      </c>
      <c r="N79" s="85">
        <v>10</v>
      </c>
      <c r="O79" s="85">
        <v>10</v>
      </c>
      <c r="P79" s="85">
        <v>220</v>
      </c>
      <c r="Q79" s="193">
        <f>'District Data_Live'!ID79</f>
        <v>0</v>
      </c>
      <c r="R79" s="93">
        <f t="shared" si="15"/>
        <v>0</v>
      </c>
      <c r="S79" s="93">
        <f t="shared" si="19"/>
        <v>0</v>
      </c>
      <c r="T79" s="59">
        <f t="shared" si="20"/>
        <v>0</v>
      </c>
      <c r="U79" s="93"/>
      <c r="V79" s="78">
        <f t="shared" si="21"/>
        <v>0</v>
      </c>
      <c r="W79" s="86"/>
      <c r="X79" s="86">
        <f t="shared" si="22"/>
        <v>0</v>
      </c>
      <c r="Y79" s="86">
        <f t="shared" si="23"/>
        <v>0</v>
      </c>
      <c r="Z79" s="86">
        <f t="shared" si="24"/>
        <v>0</v>
      </c>
      <c r="AA79" s="86">
        <f>SUMIFS('District Data_Live'!$CT:$CT,'District Data_Live'!$B:$B,'District-wise_Big 4 sales comp.'!$B79,'District Data_Live'!$C:$C,'District-wise_Big 4 sales comp.'!$F79)</f>
        <v>0</v>
      </c>
      <c r="AB79" s="86">
        <f>SUMIFS('District Data_Live'!$DR:$DR,'District Data_Live'!$B:$B,'District-wise_Big 4 sales comp.'!$B79,'District Data_Live'!$C:$C,'District-wise_Big 4 sales comp.'!$F79)</f>
        <v>0</v>
      </c>
      <c r="AC79" s="59">
        <f t="shared" si="25"/>
        <v>0</v>
      </c>
      <c r="AD79" s="94">
        <f t="shared" si="26"/>
        <v>0</v>
      </c>
      <c r="AE79" s="94"/>
      <c r="AF79" s="94"/>
      <c r="AG79" s="94"/>
      <c r="AH79" s="94"/>
    </row>
    <row r="80" spans="1:34">
      <c r="A80" s="90">
        <f t="shared" si="16"/>
        <v>77</v>
      </c>
      <c r="B80" s="95" t="s">
        <v>1194</v>
      </c>
      <c r="C80" s="90" t="s">
        <v>881</v>
      </c>
      <c r="D80" s="90" t="s">
        <v>1178</v>
      </c>
      <c r="E80" s="95"/>
      <c r="F80" s="90" t="s">
        <v>342</v>
      </c>
      <c r="G80" s="90" t="s">
        <v>326</v>
      </c>
      <c r="H80" s="91" t="s">
        <v>440</v>
      </c>
      <c r="I80" s="92">
        <v>700</v>
      </c>
      <c r="J80" s="75" t="str">
        <f t="shared" si="17"/>
        <v>Low</v>
      </c>
      <c r="K80" s="84">
        <f t="shared" si="14"/>
        <v>0.42857142857142855</v>
      </c>
      <c r="L80" s="85">
        <f t="shared" si="18"/>
        <v>300</v>
      </c>
      <c r="M80" s="85">
        <v>10</v>
      </c>
      <c r="N80" s="85">
        <v>10</v>
      </c>
      <c r="O80" s="85">
        <v>10</v>
      </c>
      <c r="P80" s="85">
        <v>270</v>
      </c>
      <c r="Q80" s="193">
        <f>'District Data_Live'!ID80</f>
        <v>0</v>
      </c>
      <c r="R80" s="93">
        <f t="shared" si="15"/>
        <v>0</v>
      </c>
      <c r="S80" s="93">
        <f t="shared" si="19"/>
        <v>0</v>
      </c>
      <c r="T80" s="59">
        <f t="shared" si="20"/>
        <v>0</v>
      </c>
      <c r="U80" s="93"/>
      <c r="V80" s="78">
        <f t="shared" si="21"/>
        <v>0</v>
      </c>
      <c r="W80" s="86"/>
      <c r="X80" s="86">
        <f t="shared" si="22"/>
        <v>0</v>
      </c>
      <c r="Y80" s="86">
        <f t="shared" si="23"/>
        <v>0</v>
      </c>
      <c r="Z80" s="86">
        <f t="shared" si="24"/>
        <v>0</v>
      </c>
      <c r="AA80" s="86">
        <f>SUMIFS('District Data_Live'!$CT:$CT,'District Data_Live'!$B:$B,'District-wise_Big 4 sales comp.'!$B80,'District Data_Live'!$C:$C,'District-wise_Big 4 sales comp.'!$F80)</f>
        <v>0</v>
      </c>
      <c r="AB80" s="86">
        <f>SUMIFS('District Data_Live'!$DR:$DR,'District Data_Live'!$B:$B,'District-wise_Big 4 sales comp.'!$B80,'District Data_Live'!$C:$C,'District-wise_Big 4 sales comp.'!$F80)</f>
        <v>0</v>
      </c>
      <c r="AC80" s="59">
        <f t="shared" si="25"/>
        <v>0</v>
      </c>
      <c r="AD80" s="94">
        <f t="shared" si="26"/>
        <v>0</v>
      </c>
      <c r="AE80" s="94"/>
      <c r="AF80" s="94"/>
      <c r="AG80" s="94"/>
      <c r="AH80" s="94"/>
    </row>
    <row r="81" spans="1:34">
      <c r="A81" s="90">
        <f t="shared" si="16"/>
        <v>78</v>
      </c>
      <c r="B81" s="91" t="s">
        <v>1195</v>
      </c>
      <c r="C81" s="90" t="s">
        <v>881</v>
      </c>
      <c r="D81" s="90"/>
      <c r="E81" s="91"/>
      <c r="F81" s="90" t="s">
        <v>342</v>
      </c>
      <c r="G81" s="90" t="s">
        <v>326</v>
      </c>
      <c r="H81" s="91" t="s">
        <v>438</v>
      </c>
      <c r="I81" s="92">
        <v>700</v>
      </c>
      <c r="J81" s="75" t="str">
        <f t="shared" si="17"/>
        <v>Low</v>
      </c>
      <c r="K81" s="84">
        <f t="shared" si="14"/>
        <v>0</v>
      </c>
      <c r="L81" s="83">
        <f t="shared" si="18"/>
        <v>0</v>
      </c>
      <c r="M81" s="83">
        <v>0</v>
      </c>
      <c r="N81" s="83">
        <v>0</v>
      </c>
      <c r="O81" s="83">
        <v>0</v>
      </c>
      <c r="P81" s="83">
        <v>0</v>
      </c>
      <c r="Q81" s="193">
        <f>'District Data_Live'!ID81</f>
        <v>0</v>
      </c>
      <c r="R81" s="93">
        <f t="shared" si="15"/>
        <v>0</v>
      </c>
      <c r="S81" s="93" t="str">
        <f t="shared" si="19"/>
        <v/>
      </c>
      <c r="T81" s="59">
        <f t="shared" si="20"/>
        <v>0</v>
      </c>
      <c r="U81" s="93"/>
      <c r="V81" s="78" t="str">
        <f t="shared" si="21"/>
        <v/>
      </c>
      <c r="W81" s="86"/>
      <c r="X81" s="86">
        <f t="shared" si="22"/>
        <v>0</v>
      </c>
      <c r="Y81" s="86">
        <f t="shared" si="23"/>
        <v>0</v>
      </c>
      <c r="Z81" s="86">
        <f t="shared" si="24"/>
        <v>0</v>
      </c>
      <c r="AA81" s="86">
        <f>SUMIFS('District Data_Live'!$CT:$CT,'District Data_Live'!$B:$B,'District-wise_Big 4 sales comp.'!$B81,'District Data_Live'!$C:$C,'District-wise_Big 4 sales comp.'!$F81)</f>
        <v>0</v>
      </c>
      <c r="AB81" s="86">
        <f>SUMIFS('District Data_Live'!$DR:$DR,'District Data_Live'!$B:$B,'District-wise_Big 4 sales comp.'!$B81,'District Data_Live'!$C:$C,'District-wise_Big 4 sales comp.'!$F81)</f>
        <v>0</v>
      </c>
      <c r="AC81" s="59">
        <f t="shared" si="25"/>
        <v>0</v>
      </c>
      <c r="AD81" s="94">
        <f t="shared" si="26"/>
        <v>0</v>
      </c>
      <c r="AE81" s="94"/>
      <c r="AF81" s="94"/>
      <c r="AG81" s="94"/>
      <c r="AH81" s="94"/>
    </row>
    <row r="82" spans="1:34">
      <c r="A82" s="90">
        <f t="shared" si="16"/>
        <v>79</v>
      </c>
      <c r="B82" s="96" t="s">
        <v>1196</v>
      </c>
      <c r="C82" s="90" t="s">
        <v>881</v>
      </c>
      <c r="D82" s="90" t="s">
        <v>1178</v>
      </c>
      <c r="E82" s="96"/>
      <c r="F82" s="90" t="s">
        <v>342</v>
      </c>
      <c r="G82" s="90" t="s">
        <v>326</v>
      </c>
      <c r="H82" s="91" t="s">
        <v>437</v>
      </c>
      <c r="I82" s="92">
        <v>600</v>
      </c>
      <c r="J82" s="75" t="str">
        <f t="shared" si="17"/>
        <v>Low</v>
      </c>
      <c r="K82" s="84">
        <f t="shared" si="14"/>
        <v>0</v>
      </c>
      <c r="L82" s="83">
        <f t="shared" si="18"/>
        <v>0</v>
      </c>
      <c r="M82" s="83">
        <v>0</v>
      </c>
      <c r="N82" s="83">
        <v>0</v>
      </c>
      <c r="O82" s="83">
        <v>0</v>
      </c>
      <c r="P82" s="83">
        <v>0</v>
      </c>
      <c r="Q82" s="193">
        <f>'District Data_Live'!ID82</f>
        <v>0</v>
      </c>
      <c r="R82" s="93">
        <f t="shared" si="15"/>
        <v>0</v>
      </c>
      <c r="S82" s="93" t="str">
        <f t="shared" si="19"/>
        <v/>
      </c>
      <c r="T82" s="59">
        <f t="shared" si="20"/>
        <v>0</v>
      </c>
      <c r="U82" s="93"/>
      <c r="V82" s="78" t="str">
        <f t="shared" si="21"/>
        <v/>
      </c>
      <c r="W82" s="86"/>
      <c r="X82" s="86">
        <f t="shared" si="22"/>
        <v>0</v>
      </c>
      <c r="Y82" s="86">
        <f t="shared" si="23"/>
        <v>0</v>
      </c>
      <c r="Z82" s="86">
        <f t="shared" si="24"/>
        <v>0</v>
      </c>
      <c r="AA82" s="86">
        <f>SUMIFS('District Data_Live'!$CT:$CT,'District Data_Live'!$B:$B,'District-wise_Big 4 sales comp.'!$B82,'District Data_Live'!$C:$C,'District-wise_Big 4 sales comp.'!$F82)</f>
        <v>0</v>
      </c>
      <c r="AB82" s="86">
        <f>SUMIFS('District Data_Live'!$DR:$DR,'District Data_Live'!$B:$B,'District-wise_Big 4 sales comp.'!$B82,'District Data_Live'!$C:$C,'District-wise_Big 4 sales comp.'!$F82)</f>
        <v>0</v>
      </c>
      <c r="AC82" s="59">
        <f t="shared" si="25"/>
        <v>0</v>
      </c>
      <c r="AD82" s="94">
        <f t="shared" si="26"/>
        <v>0</v>
      </c>
      <c r="AE82" s="94"/>
      <c r="AF82" s="94"/>
      <c r="AG82" s="94"/>
      <c r="AH82" s="94"/>
    </row>
    <row r="83" spans="1:34">
      <c r="A83" s="90">
        <f t="shared" si="16"/>
        <v>80</v>
      </c>
      <c r="B83" s="91" t="s">
        <v>297</v>
      </c>
      <c r="C83" s="90" t="s">
        <v>837</v>
      </c>
      <c r="D83" s="90"/>
      <c r="E83" s="91"/>
      <c r="F83" s="90" t="s">
        <v>352</v>
      </c>
      <c r="G83" s="90" t="s">
        <v>327</v>
      </c>
      <c r="H83" s="91" t="s">
        <v>744</v>
      </c>
      <c r="I83" s="92">
        <v>14000</v>
      </c>
      <c r="J83" s="75" t="str">
        <f t="shared" si="17"/>
        <v>Very High</v>
      </c>
      <c r="K83" s="84">
        <f t="shared" si="14"/>
        <v>0.45714285714285713</v>
      </c>
      <c r="L83" s="83">
        <f t="shared" si="18"/>
        <v>6400</v>
      </c>
      <c r="M83" s="83">
        <v>3500</v>
      </c>
      <c r="N83" s="83">
        <v>0</v>
      </c>
      <c r="O83" s="83">
        <v>2500</v>
      </c>
      <c r="P83" s="83">
        <v>400</v>
      </c>
      <c r="Q83" s="193">
        <f>'District Data_Live'!ID83</f>
        <v>80.086100000000002</v>
      </c>
      <c r="R83" s="93">
        <f t="shared" si="15"/>
        <v>5.7204357142857142E-3</v>
      </c>
      <c r="S83" s="93">
        <f t="shared" si="19"/>
        <v>1.2513453125000001E-2</v>
      </c>
      <c r="T83" s="59">
        <f t="shared" si="20"/>
        <v>420</v>
      </c>
      <c r="U83" s="93">
        <v>0.03</v>
      </c>
      <c r="V83" s="78">
        <f t="shared" si="21"/>
        <v>6.5625000000000003E-2</v>
      </c>
      <c r="W83" s="86"/>
      <c r="X83" s="86">
        <f t="shared" si="22"/>
        <v>14</v>
      </c>
      <c r="Y83" s="86">
        <f t="shared" si="23"/>
        <v>21.538461538461537</v>
      </c>
      <c r="Z83" s="86">
        <f t="shared" si="24"/>
        <v>43.076923076923073</v>
      </c>
      <c r="AA83" s="86">
        <f>SUMIFS('District Data_Live'!$CT:$CT,'District Data_Live'!$B:$B,'District-wise_Big 4 sales comp.'!$B83,'District Data_Live'!$C:$C,'District-wise_Big 4 sales comp.'!$F83)</f>
        <v>3</v>
      </c>
      <c r="AB83" s="86">
        <f>SUMIFS('District Data_Live'!$DR:$DR,'District Data_Live'!$B:$B,'District-wise_Big 4 sales comp.'!$B83,'District Data_Live'!$C:$C,'District-wise_Big 4 sales comp.'!$F83)</f>
        <v>6</v>
      </c>
      <c r="AC83" s="59">
        <f t="shared" si="25"/>
        <v>40.076923076923073</v>
      </c>
      <c r="AD83" s="94">
        <f t="shared" si="26"/>
        <v>120.23076923076923</v>
      </c>
      <c r="AE83" s="94"/>
      <c r="AF83" s="94"/>
      <c r="AG83" s="94"/>
      <c r="AH83" s="94"/>
    </row>
    <row r="84" spans="1:34">
      <c r="A84" s="90">
        <f t="shared" si="16"/>
        <v>81</v>
      </c>
      <c r="B84" s="91" t="s">
        <v>839</v>
      </c>
      <c r="C84" s="90" t="s">
        <v>837</v>
      </c>
      <c r="D84" s="90" t="s">
        <v>1197</v>
      </c>
      <c r="E84" s="91"/>
      <c r="F84" s="90" t="s">
        <v>352</v>
      </c>
      <c r="G84" s="90" t="s">
        <v>327</v>
      </c>
      <c r="H84" s="91" t="s">
        <v>1198</v>
      </c>
      <c r="I84" s="92">
        <v>6000</v>
      </c>
      <c r="J84" s="75" t="str">
        <f t="shared" si="17"/>
        <v>High</v>
      </c>
      <c r="K84" s="84">
        <f t="shared" si="14"/>
        <v>0.6</v>
      </c>
      <c r="L84" s="83">
        <f t="shared" si="18"/>
        <v>3600</v>
      </c>
      <c r="M84" s="83">
        <v>1800</v>
      </c>
      <c r="N84" s="83">
        <v>0</v>
      </c>
      <c r="O84" s="83">
        <v>800</v>
      </c>
      <c r="P84" s="83">
        <v>1000</v>
      </c>
      <c r="Q84" s="193">
        <f>'District Data_Live'!ID84</f>
        <v>9.1999999999999993</v>
      </c>
      <c r="R84" s="93">
        <f t="shared" si="15"/>
        <v>1.5333333333333332E-3</v>
      </c>
      <c r="S84" s="93">
        <f t="shared" si="19"/>
        <v>2.5555555555555553E-3</v>
      </c>
      <c r="T84" s="59">
        <f t="shared" si="20"/>
        <v>240</v>
      </c>
      <c r="U84" s="93">
        <v>0.04</v>
      </c>
      <c r="V84" s="78">
        <f t="shared" si="21"/>
        <v>6.6666666666666666E-2</v>
      </c>
      <c r="W84" s="86"/>
      <c r="X84" s="86">
        <f t="shared" si="22"/>
        <v>8</v>
      </c>
      <c r="Y84" s="86">
        <f t="shared" si="23"/>
        <v>12.307692307692307</v>
      </c>
      <c r="Z84" s="86">
        <f t="shared" si="24"/>
        <v>24.615384615384613</v>
      </c>
      <c r="AA84" s="86">
        <f>SUMIFS('District Data_Live'!$CT:$CT,'District Data_Live'!$B:$B,'District-wise_Big 4 sales comp.'!$B84,'District Data_Live'!$C:$C,'District-wise_Big 4 sales comp.'!$F84)</f>
        <v>0</v>
      </c>
      <c r="AB84" s="86">
        <f>SUMIFS('District Data_Live'!$DR:$DR,'District Data_Live'!$B:$B,'District-wise_Big 4 sales comp.'!$B84,'District Data_Live'!$C:$C,'District-wise_Big 4 sales comp.'!$F84)</f>
        <v>2</v>
      </c>
      <c r="AC84" s="59">
        <f t="shared" si="25"/>
        <v>24.615384615384613</v>
      </c>
      <c r="AD84" s="94">
        <f t="shared" si="26"/>
        <v>73.84615384615384</v>
      </c>
      <c r="AE84" s="94"/>
      <c r="AF84" s="94"/>
      <c r="AG84" s="94"/>
      <c r="AH84" s="94"/>
    </row>
    <row r="85" spans="1:34">
      <c r="A85" s="90">
        <f t="shared" si="16"/>
        <v>82</v>
      </c>
      <c r="B85" s="91" t="s">
        <v>1199</v>
      </c>
      <c r="C85" s="90" t="s">
        <v>837</v>
      </c>
      <c r="D85" s="90"/>
      <c r="E85" s="91"/>
      <c r="F85" s="90" t="s">
        <v>352</v>
      </c>
      <c r="G85" s="90" t="s">
        <v>327</v>
      </c>
      <c r="H85" s="91"/>
      <c r="I85" s="92">
        <v>4000</v>
      </c>
      <c r="J85" s="75" t="str">
        <f t="shared" si="17"/>
        <v>Medium</v>
      </c>
      <c r="K85" s="84">
        <f t="shared" si="14"/>
        <v>0.35</v>
      </c>
      <c r="L85" s="83">
        <f t="shared" si="18"/>
        <v>1400</v>
      </c>
      <c r="M85" s="83">
        <v>600</v>
      </c>
      <c r="N85" s="83">
        <v>0</v>
      </c>
      <c r="O85" s="83">
        <v>800</v>
      </c>
      <c r="P85" s="83">
        <v>0</v>
      </c>
      <c r="Q85" s="193">
        <f>'District Data_Live'!ID85</f>
        <v>0</v>
      </c>
      <c r="R85" s="93">
        <f t="shared" si="15"/>
        <v>0</v>
      </c>
      <c r="S85" s="93">
        <f t="shared" si="19"/>
        <v>0</v>
      </c>
      <c r="T85" s="59">
        <f t="shared" si="20"/>
        <v>120</v>
      </c>
      <c r="U85" s="93">
        <v>0.03</v>
      </c>
      <c r="V85" s="78">
        <f t="shared" si="21"/>
        <v>8.5714285714285715E-2</v>
      </c>
      <c r="W85" s="86"/>
      <c r="X85" s="86">
        <f t="shared" si="22"/>
        <v>4</v>
      </c>
      <c r="Y85" s="86">
        <f t="shared" si="23"/>
        <v>6.1538461538461533</v>
      </c>
      <c r="Z85" s="86">
        <f t="shared" si="24"/>
        <v>12.307692307692307</v>
      </c>
      <c r="AA85" s="86">
        <f>SUMIFS('District Data_Live'!$CT:$CT,'District Data_Live'!$B:$B,'District-wise_Big 4 sales comp.'!$B85,'District Data_Live'!$C:$C,'District-wise_Big 4 sales comp.'!$F85)</f>
        <v>0</v>
      </c>
      <c r="AB85" s="86">
        <f>SUMIFS('District Data_Live'!$DR:$DR,'District Data_Live'!$B:$B,'District-wise_Big 4 sales comp.'!$B85,'District Data_Live'!$C:$C,'District-wise_Big 4 sales comp.'!$F85)</f>
        <v>0</v>
      </c>
      <c r="AC85" s="59">
        <f t="shared" si="25"/>
        <v>12.307692307692307</v>
      </c>
      <c r="AD85" s="94">
        <f t="shared" si="26"/>
        <v>36.92307692307692</v>
      </c>
      <c r="AE85" s="94"/>
      <c r="AF85" s="94"/>
      <c r="AG85" s="94"/>
      <c r="AH85" s="94"/>
    </row>
    <row r="86" spans="1:34">
      <c r="A86" s="90">
        <f t="shared" si="16"/>
        <v>83</v>
      </c>
      <c r="B86" s="91" t="s">
        <v>1200</v>
      </c>
      <c r="C86" s="90" t="s">
        <v>1201</v>
      </c>
      <c r="D86" s="90"/>
      <c r="E86" s="91"/>
      <c r="F86" s="90" t="s">
        <v>352</v>
      </c>
      <c r="G86" s="90" t="s">
        <v>327</v>
      </c>
      <c r="H86" s="91" t="s">
        <v>1202</v>
      </c>
      <c r="I86" s="92">
        <v>3000</v>
      </c>
      <c r="J86" s="75" t="str">
        <f t="shared" si="17"/>
        <v>Medium</v>
      </c>
      <c r="K86" s="84">
        <f t="shared" si="14"/>
        <v>0.6</v>
      </c>
      <c r="L86" s="83">
        <f t="shared" si="18"/>
        <v>1800</v>
      </c>
      <c r="M86" s="83">
        <v>1500</v>
      </c>
      <c r="N86" s="83">
        <v>0</v>
      </c>
      <c r="O86" s="83">
        <v>250</v>
      </c>
      <c r="P86" s="83">
        <v>50</v>
      </c>
      <c r="Q86" s="193">
        <f>'District Data_Live'!ID86</f>
        <v>0</v>
      </c>
      <c r="R86" s="93">
        <f t="shared" si="15"/>
        <v>0</v>
      </c>
      <c r="S86" s="93">
        <f t="shared" si="19"/>
        <v>0</v>
      </c>
      <c r="T86" s="59">
        <f t="shared" si="20"/>
        <v>90</v>
      </c>
      <c r="U86" s="93">
        <v>0.03</v>
      </c>
      <c r="V86" s="78">
        <f t="shared" si="21"/>
        <v>0.05</v>
      </c>
      <c r="W86" s="86"/>
      <c r="X86" s="86">
        <f t="shared" si="22"/>
        <v>3</v>
      </c>
      <c r="Y86" s="86">
        <f t="shared" si="23"/>
        <v>4.615384615384615</v>
      </c>
      <c r="Z86" s="86">
        <f t="shared" si="24"/>
        <v>9.2307692307692299</v>
      </c>
      <c r="AA86" s="86">
        <f>SUMIFS('District Data_Live'!$CT:$CT,'District Data_Live'!$B:$B,'District-wise_Big 4 sales comp.'!$B86,'District Data_Live'!$C:$C,'District-wise_Big 4 sales comp.'!$F86)</f>
        <v>0</v>
      </c>
      <c r="AB86" s="86">
        <f>SUMIFS('District Data_Live'!$DR:$DR,'District Data_Live'!$B:$B,'District-wise_Big 4 sales comp.'!$B86,'District Data_Live'!$C:$C,'District-wise_Big 4 sales comp.'!$F86)</f>
        <v>0</v>
      </c>
      <c r="AC86" s="59">
        <f t="shared" si="25"/>
        <v>9.2307692307692299</v>
      </c>
      <c r="AD86" s="94">
        <f t="shared" si="26"/>
        <v>27.69230769230769</v>
      </c>
      <c r="AE86" s="94"/>
      <c r="AF86" s="94"/>
      <c r="AG86" s="94"/>
      <c r="AH86" s="94"/>
    </row>
    <row r="87" spans="1:34">
      <c r="A87" s="90">
        <f t="shared" si="16"/>
        <v>84</v>
      </c>
      <c r="B87" s="91" t="s">
        <v>1203</v>
      </c>
      <c r="C87" s="90" t="s">
        <v>1201</v>
      </c>
      <c r="D87" s="90"/>
      <c r="E87" s="91"/>
      <c r="F87" s="90" t="s">
        <v>352</v>
      </c>
      <c r="G87" s="90" t="s">
        <v>327</v>
      </c>
      <c r="H87" s="91" t="s">
        <v>1202</v>
      </c>
      <c r="I87" s="92">
        <v>3000</v>
      </c>
      <c r="J87" s="75" t="str">
        <f t="shared" si="17"/>
        <v>Medium</v>
      </c>
      <c r="K87" s="84">
        <f t="shared" si="14"/>
        <v>0.66666666666666663</v>
      </c>
      <c r="L87" s="83">
        <f t="shared" si="18"/>
        <v>2000</v>
      </c>
      <c r="M87" s="83">
        <v>1800</v>
      </c>
      <c r="N87" s="83">
        <v>0</v>
      </c>
      <c r="O87" s="83">
        <v>200</v>
      </c>
      <c r="P87" s="83">
        <v>0</v>
      </c>
      <c r="Q87" s="193">
        <f>'District Data_Live'!ID87</f>
        <v>0</v>
      </c>
      <c r="R87" s="93">
        <f t="shared" si="15"/>
        <v>0</v>
      </c>
      <c r="S87" s="93">
        <f t="shared" si="19"/>
        <v>0</v>
      </c>
      <c r="T87" s="59">
        <f t="shared" si="20"/>
        <v>90</v>
      </c>
      <c r="U87" s="93">
        <v>0.03</v>
      </c>
      <c r="V87" s="78">
        <f t="shared" si="21"/>
        <v>4.4999999999999998E-2</v>
      </c>
      <c r="W87" s="86"/>
      <c r="X87" s="86">
        <f t="shared" si="22"/>
        <v>3</v>
      </c>
      <c r="Y87" s="86">
        <f t="shared" si="23"/>
        <v>4.615384615384615</v>
      </c>
      <c r="Z87" s="86">
        <f t="shared" si="24"/>
        <v>9.2307692307692299</v>
      </c>
      <c r="AA87" s="86">
        <f>SUMIFS('District Data_Live'!$CT:$CT,'District Data_Live'!$B:$B,'District-wise_Big 4 sales comp.'!$B87,'District Data_Live'!$C:$C,'District-wise_Big 4 sales comp.'!$F87)</f>
        <v>0</v>
      </c>
      <c r="AB87" s="86">
        <f>SUMIFS('District Data_Live'!$DR:$DR,'District Data_Live'!$B:$B,'District-wise_Big 4 sales comp.'!$B87,'District Data_Live'!$C:$C,'District-wise_Big 4 sales comp.'!$F87)</f>
        <v>0</v>
      </c>
      <c r="AC87" s="59">
        <f t="shared" si="25"/>
        <v>9.2307692307692299</v>
      </c>
      <c r="AD87" s="94">
        <f t="shared" si="26"/>
        <v>27.69230769230769</v>
      </c>
      <c r="AE87" s="94"/>
      <c r="AF87" s="94"/>
      <c r="AG87" s="94"/>
      <c r="AH87" s="94"/>
    </row>
    <row r="88" spans="1:34">
      <c r="A88" s="90">
        <f t="shared" si="16"/>
        <v>85</v>
      </c>
      <c r="B88" s="91" t="s">
        <v>1204</v>
      </c>
      <c r="C88" s="90" t="s">
        <v>837</v>
      </c>
      <c r="D88" s="90" t="s">
        <v>1197</v>
      </c>
      <c r="E88" s="91"/>
      <c r="F88" s="90" t="s">
        <v>352</v>
      </c>
      <c r="G88" s="90" t="s">
        <v>327</v>
      </c>
      <c r="H88" s="91" t="s">
        <v>1198</v>
      </c>
      <c r="I88" s="92">
        <v>4500</v>
      </c>
      <c r="J88" s="75" t="str">
        <f t="shared" si="17"/>
        <v>Medium</v>
      </c>
      <c r="K88" s="84">
        <f t="shared" si="14"/>
        <v>0.2</v>
      </c>
      <c r="L88" s="83">
        <f t="shared" si="18"/>
        <v>900</v>
      </c>
      <c r="M88" s="83">
        <v>200</v>
      </c>
      <c r="N88" s="83">
        <v>0</v>
      </c>
      <c r="O88" s="83">
        <v>200</v>
      </c>
      <c r="P88" s="83">
        <v>500</v>
      </c>
      <c r="Q88" s="193">
        <f>'District Data_Live'!ID88</f>
        <v>1.5</v>
      </c>
      <c r="R88" s="93">
        <f t="shared" si="15"/>
        <v>3.3333333333333332E-4</v>
      </c>
      <c r="S88" s="93">
        <f t="shared" si="19"/>
        <v>1.6666666666666668E-3</v>
      </c>
      <c r="T88" s="59">
        <f t="shared" si="20"/>
        <v>135</v>
      </c>
      <c r="U88" s="93">
        <v>0.03</v>
      </c>
      <c r="V88" s="78">
        <f t="shared" si="21"/>
        <v>0.15</v>
      </c>
      <c r="W88" s="86"/>
      <c r="X88" s="86">
        <f t="shared" si="22"/>
        <v>4.5</v>
      </c>
      <c r="Y88" s="86">
        <f t="shared" si="23"/>
        <v>6.9230769230769225</v>
      </c>
      <c r="Z88" s="86">
        <f t="shared" si="24"/>
        <v>13.846153846153845</v>
      </c>
      <c r="AA88" s="86">
        <f>SUMIFS('District Data_Live'!$CT:$CT,'District Data_Live'!$B:$B,'District-wise_Big 4 sales comp.'!$B88,'District Data_Live'!$C:$C,'District-wise_Big 4 sales comp.'!$F88)</f>
        <v>0</v>
      </c>
      <c r="AB88" s="86">
        <f>SUMIFS('District Data_Live'!$DR:$DR,'District Data_Live'!$B:$B,'District-wise_Big 4 sales comp.'!$B88,'District Data_Live'!$C:$C,'District-wise_Big 4 sales comp.'!$F88)</f>
        <v>1</v>
      </c>
      <c r="AC88" s="59">
        <f t="shared" si="25"/>
        <v>13.846153846153845</v>
      </c>
      <c r="AD88" s="94">
        <f t="shared" si="26"/>
        <v>41.538461538461533</v>
      </c>
      <c r="AE88" s="94"/>
      <c r="AF88" s="94"/>
      <c r="AG88" s="94"/>
      <c r="AH88" s="94"/>
    </row>
    <row r="89" spans="1:34">
      <c r="A89" s="90">
        <f t="shared" si="16"/>
        <v>86</v>
      </c>
      <c r="B89" s="91" t="s">
        <v>1205</v>
      </c>
      <c r="C89" s="90" t="s">
        <v>837</v>
      </c>
      <c r="D89" s="90" t="s">
        <v>1197</v>
      </c>
      <c r="E89" s="91"/>
      <c r="F89" s="90" t="s">
        <v>352</v>
      </c>
      <c r="G89" s="90" t="s">
        <v>327</v>
      </c>
      <c r="H89" s="91" t="s">
        <v>1198</v>
      </c>
      <c r="I89" s="92">
        <v>2000</v>
      </c>
      <c r="J89" s="75" t="str">
        <f t="shared" si="17"/>
        <v>Medium</v>
      </c>
      <c r="K89" s="84">
        <f t="shared" si="14"/>
        <v>0.15</v>
      </c>
      <c r="L89" s="83">
        <f t="shared" si="18"/>
        <v>300</v>
      </c>
      <c r="M89" s="83">
        <v>150</v>
      </c>
      <c r="N89" s="83">
        <v>0</v>
      </c>
      <c r="O89" s="83">
        <v>150</v>
      </c>
      <c r="P89" s="83">
        <v>0</v>
      </c>
      <c r="Q89" s="193">
        <f>'District Data_Live'!ID89</f>
        <v>4.0490000000000004</v>
      </c>
      <c r="R89" s="93">
        <f t="shared" si="15"/>
        <v>2.0245000000000003E-3</v>
      </c>
      <c r="S89" s="93">
        <f t="shared" si="19"/>
        <v>1.3496666666666667E-2</v>
      </c>
      <c r="T89" s="59">
        <f t="shared" si="20"/>
        <v>14.05625</v>
      </c>
      <c r="U89" s="93">
        <v>7.0281250000000005E-3</v>
      </c>
      <c r="V89" s="78">
        <f t="shared" si="21"/>
        <v>4.6854166666666669E-2</v>
      </c>
      <c r="W89" s="86"/>
      <c r="X89" s="86">
        <f t="shared" si="22"/>
        <v>0.46854166666666669</v>
      </c>
      <c r="Y89" s="86">
        <f t="shared" si="23"/>
        <v>0.72083333333333333</v>
      </c>
      <c r="Z89" s="86">
        <f t="shared" si="24"/>
        <v>1.4416666666666667</v>
      </c>
      <c r="AA89" s="86">
        <f>SUMIFS('District Data_Live'!$CT:$CT,'District Data_Live'!$B:$B,'District-wise_Big 4 sales comp.'!$B89,'District Data_Live'!$C:$C,'District-wise_Big 4 sales comp.'!$F89)</f>
        <v>1</v>
      </c>
      <c r="AB89" s="86">
        <f>SUMIFS('District Data_Live'!$DR:$DR,'District Data_Live'!$B:$B,'District-wise_Big 4 sales comp.'!$B89,'District Data_Live'!$C:$C,'District-wise_Big 4 sales comp.'!$F89)</f>
        <v>1</v>
      </c>
      <c r="AC89" s="59">
        <f t="shared" si="25"/>
        <v>0.44166666666666665</v>
      </c>
      <c r="AD89" s="94">
        <f t="shared" si="26"/>
        <v>1.325</v>
      </c>
      <c r="AE89" s="94"/>
      <c r="AF89" s="94"/>
      <c r="AG89" s="94"/>
      <c r="AH89" s="94"/>
    </row>
    <row r="90" spans="1:34">
      <c r="A90" s="90">
        <f t="shared" si="16"/>
        <v>87</v>
      </c>
      <c r="B90" s="91" t="s">
        <v>1206</v>
      </c>
      <c r="C90" s="90" t="s">
        <v>837</v>
      </c>
      <c r="D90" s="90"/>
      <c r="E90" s="91"/>
      <c r="F90" s="90" t="s">
        <v>352</v>
      </c>
      <c r="G90" s="90" t="s">
        <v>327</v>
      </c>
      <c r="H90" s="91"/>
      <c r="I90" s="92">
        <v>3000</v>
      </c>
      <c r="J90" s="75" t="str">
        <f t="shared" si="17"/>
        <v>Medium</v>
      </c>
      <c r="K90" s="84">
        <f t="shared" si="14"/>
        <v>0.16666666666666666</v>
      </c>
      <c r="L90" s="83">
        <f t="shared" si="18"/>
        <v>500</v>
      </c>
      <c r="M90" s="83">
        <v>350</v>
      </c>
      <c r="N90" s="83">
        <v>0</v>
      </c>
      <c r="O90" s="83">
        <v>150</v>
      </c>
      <c r="P90" s="83">
        <v>0</v>
      </c>
      <c r="Q90" s="193">
        <f>'District Data_Live'!ID90</f>
        <v>0</v>
      </c>
      <c r="R90" s="93">
        <f t="shared" si="15"/>
        <v>0</v>
      </c>
      <c r="S90" s="93">
        <f t="shared" si="19"/>
        <v>0</v>
      </c>
      <c r="T90" s="59">
        <f t="shared" si="20"/>
        <v>90</v>
      </c>
      <c r="U90" s="93">
        <v>0.03</v>
      </c>
      <c r="V90" s="78">
        <f t="shared" si="21"/>
        <v>0.18</v>
      </c>
      <c r="W90" s="86"/>
      <c r="X90" s="86">
        <f t="shared" si="22"/>
        <v>3</v>
      </c>
      <c r="Y90" s="86">
        <f t="shared" si="23"/>
        <v>4.615384615384615</v>
      </c>
      <c r="Z90" s="86">
        <f t="shared" si="24"/>
        <v>9.2307692307692299</v>
      </c>
      <c r="AA90" s="86">
        <f>SUMIFS('District Data_Live'!$CT:$CT,'District Data_Live'!$B:$B,'District-wise_Big 4 sales comp.'!$B90,'District Data_Live'!$C:$C,'District-wise_Big 4 sales comp.'!$F90)</f>
        <v>0</v>
      </c>
      <c r="AB90" s="86">
        <f>SUMIFS('District Data_Live'!$DR:$DR,'District Data_Live'!$B:$B,'District-wise_Big 4 sales comp.'!$B90,'District Data_Live'!$C:$C,'District-wise_Big 4 sales comp.'!$F90)</f>
        <v>0</v>
      </c>
      <c r="AC90" s="59">
        <f t="shared" si="25"/>
        <v>9.2307692307692299</v>
      </c>
      <c r="AD90" s="94">
        <f t="shared" si="26"/>
        <v>27.69230769230769</v>
      </c>
      <c r="AE90" s="94"/>
      <c r="AF90" s="94"/>
      <c r="AG90" s="94"/>
      <c r="AH90" s="94"/>
    </row>
    <row r="91" spans="1:34">
      <c r="A91" s="90">
        <f t="shared" si="16"/>
        <v>88</v>
      </c>
      <c r="B91" s="91" t="s">
        <v>1207</v>
      </c>
      <c r="C91" s="90" t="s">
        <v>837</v>
      </c>
      <c r="D91" s="90"/>
      <c r="E91" s="91"/>
      <c r="F91" s="90" t="s">
        <v>352</v>
      </c>
      <c r="G91" s="90" t="s">
        <v>327</v>
      </c>
      <c r="H91" s="91"/>
      <c r="I91" s="92">
        <v>2500</v>
      </c>
      <c r="J91" s="75" t="str">
        <f t="shared" si="17"/>
        <v>Medium</v>
      </c>
      <c r="K91" s="84">
        <f t="shared" si="14"/>
        <v>0.28000000000000003</v>
      </c>
      <c r="L91" s="83">
        <f t="shared" si="18"/>
        <v>700</v>
      </c>
      <c r="M91" s="83">
        <v>400</v>
      </c>
      <c r="N91" s="83">
        <v>0</v>
      </c>
      <c r="O91" s="83">
        <v>300</v>
      </c>
      <c r="P91" s="83">
        <v>0</v>
      </c>
      <c r="Q91" s="193">
        <f>'District Data_Live'!ID91</f>
        <v>0</v>
      </c>
      <c r="R91" s="93">
        <f t="shared" si="15"/>
        <v>0</v>
      </c>
      <c r="S91" s="93">
        <f t="shared" si="19"/>
        <v>0</v>
      </c>
      <c r="T91" s="59">
        <f t="shared" si="20"/>
        <v>0</v>
      </c>
      <c r="U91" s="93"/>
      <c r="V91" s="78">
        <f t="shared" si="21"/>
        <v>0</v>
      </c>
      <c r="W91" s="86"/>
      <c r="X91" s="86">
        <f t="shared" si="22"/>
        <v>0</v>
      </c>
      <c r="Y91" s="86">
        <f t="shared" si="23"/>
        <v>0</v>
      </c>
      <c r="Z91" s="86">
        <f t="shared" si="24"/>
        <v>0</v>
      </c>
      <c r="AA91" s="86">
        <f>SUMIFS('District Data_Live'!$CT:$CT,'District Data_Live'!$B:$B,'District-wise_Big 4 sales comp.'!$B91,'District Data_Live'!$C:$C,'District-wise_Big 4 sales comp.'!$F91)</f>
        <v>0</v>
      </c>
      <c r="AB91" s="86">
        <f>SUMIFS('District Data_Live'!$DR:$DR,'District Data_Live'!$B:$B,'District-wise_Big 4 sales comp.'!$B91,'District Data_Live'!$C:$C,'District-wise_Big 4 sales comp.'!$F91)</f>
        <v>0</v>
      </c>
      <c r="AC91" s="59">
        <f t="shared" si="25"/>
        <v>0</v>
      </c>
      <c r="AD91" s="94">
        <f t="shared" si="26"/>
        <v>0</v>
      </c>
      <c r="AE91" s="94"/>
      <c r="AF91" s="94"/>
      <c r="AG91" s="94"/>
      <c r="AH91" s="94"/>
    </row>
    <row r="92" spans="1:34">
      <c r="A92" s="90">
        <f t="shared" si="16"/>
        <v>89</v>
      </c>
      <c r="B92" s="91" t="s">
        <v>1208</v>
      </c>
      <c r="C92" s="90" t="s">
        <v>837</v>
      </c>
      <c r="D92" s="90"/>
      <c r="E92" s="91"/>
      <c r="F92" s="90" t="s">
        <v>352</v>
      </c>
      <c r="G92" s="90" t="s">
        <v>327</v>
      </c>
      <c r="H92" s="91"/>
      <c r="I92" s="92">
        <v>2000</v>
      </c>
      <c r="J92" s="75" t="str">
        <f t="shared" si="17"/>
        <v>Medium</v>
      </c>
      <c r="K92" s="84">
        <f t="shared" si="14"/>
        <v>0.32500000000000001</v>
      </c>
      <c r="L92" s="83">
        <f t="shared" si="18"/>
        <v>650</v>
      </c>
      <c r="M92" s="83">
        <v>350</v>
      </c>
      <c r="N92" s="83">
        <v>0</v>
      </c>
      <c r="O92" s="83">
        <v>300</v>
      </c>
      <c r="P92" s="83">
        <v>0</v>
      </c>
      <c r="Q92" s="193">
        <f>'District Data_Live'!ID92</f>
        <v>0</v>
      </c>
      <c r="R92" s="93">
        <f t="shared" si="15"/>
        <v>0</v>
      </c>
      <c r="S92" s="93">
        <f t="shared" si="19"/>
        <v>0</v>
      </c>
      <c r="T92" s="59">
        <f t="shared" si="20"/>
        <v>0</v>
      </c>
      <c r="U92" s="93"/>
      <c r="V92" s="78">
        <f t="shared" si="21"/>
        <v>0</v>
      </c>
      <c r="W92" s="86"/>
      <c r="X92" s="86">
        <f t="shared" si="22"/>
        <v>0</v>
      </c>
      <c r="Y92" s="86">
        <f t="shared" si="23"/>
        <v>0</v>
      </c>
      <c r="Z92" s="86">
        <f t="shared" si="24"/>
        <v>0</v>
      </c>
      <c r="AA92" s="86">
        <f>SUMIFS('District Data_Live'!$CT:$CT,'District Data_Live'!$B:$B,'District-wise_Big 4 sales comp.'!$B92,'District Data_Live'!$C:$C,'District-wise_Big 4 sales comp.'!$F92)</f>
        <v>0</v>
      </c>
      <c r="AB92" s="86">
        <f>SUMIFS('District Data_Live'!$DR:$DR,'District Data_Live'!$B:$B,'District-wise_Big 4 sales comp.'!$B92,'District Data_Live'!$C:$C,'District-wise_Big 4 sales comp.'!$F92)</f>
        <v>0</v>
      </c>
      <c r="AC92" s="59">
        <f t="shared" si="25"/>
        <v>0</v>
      </c>
      <c r="AD92" s="94">
        <f t="shared" si="26"/>
        <v>0</v>
      </c>
      <c r="AE92" s="94"/>
      <c r="AF92" s="94"/>
      <c r="AG92" s="94"/>
      <c r="AH92" s="94"/>
    </row>
    <row r="93" spans="1:34">
      <c r="A93" s="90">
        <f t="shared" si="16"/>
        <v>90</v>
      </c>
      <c r="B93" s="91" t="s">
        <v>844</v>
      </c>
      <c r="C93" s="90" t="s">
        <v>837</v>
      </c>
      <c r="D93" s="90"/>
      <c r="E93" s="91"/>
      <c r="F93" s="90" t="s">
        <v>352</v>
      </c>
      <c r="G93" s="90" t="s">
        <v>327</v>
      </c>
      <c r="H93" s="91" t="s">
        <v>452</v>
      </c>
      <c r="I93" s="92">
        <v>3500</v>
      </c>
      <c r="J93" s="75" t="str">
        <f t="shared" si="17"/>
        <v>Medium</v>
      </c>
      <c r="K93" s="84">
        <f t="shared" si="14"/>
        <v>0.17142857142857143</v>
      </c>
      <c r="L93" s="83">
        <f t="shared" si="18"/>
        <v>600</v>
      </c>
      <c r="M93" s="83">
        <v>300</v>
      </c>
      <c r="N93" s="83">
        <v>0</v>
      </c>
      <c r="O93" s="83">
        <v>250</v>
      </c>
      <c r="P93" s="83">
        <v>50</v>
      </c>
      <c r="Q93" s="193">
        <f>'District Data_Live'!ID93</f>
        <v>17.569000000000003</v>
      </c>
      <c r="R93" s="93">
        <f t="shared" si="15"/>
        <v>5.0197142857142862E-3</v>
      </c>
      <c r="S93" s="93">
        <f t="shared" si="19"/>
        <v>2.9281666666666671E-2</v>
      </c>
      <c r="T93" s="59">
        <f t="shared" si="20"/>
        <v>70</v>
      </c>
      <c r="U93" s="93">
        <v>0.02</v>
      </c>
      <c r="V93" s="78">
        <f t="shared" si="21"/>
        <v>0.11666666666666667</v>
      </c>
      <c r="W93" s="86"/>
      <c r="X93" s="86">
        <f t="shared" si="22"/>
        <v>2.3333333333333335</v>
      </c>
      <c r="Y93" s="86">
        <f t="shared" si="23"/>
        <v>3.5897435897435899</v>
      </c>
      <c r="Z93" s="86">
        <f t="shared" si="24"/>
        <v>7.1794871794871797</v>
      </c>
      <c r="AA93" s="86">
        <f>SUMIFS('District Data_Live'!$CT:$CT,'District Data_Live'!$B:$B,'District-wise_Big 4 sales comp.'!$B93,'District Data_Live'!$C:$C,'District-wise_Big 4 sales comp.'!$F93)</f>
        <v>0</v>
      </c>
      <c r="AB93" s="86">
        <f>SUMIFS('District Data_Live'!$DR:$DR,'District Data_Live'!$B:$B,'District-wise_Big 4 sales comp.'!$B93,'District Data_Live'!$C:$C,'District-wise_Big 4 sales comp.'!$F93)</f>
        <v>0</v>
      </c>
      <c r="AC93" s="59">
        <f t="shared" si="25"/>
        <v>7.1794871794871797</v>
      </c>
      <c r="AD93" s="94">
        <f t="shared" si="26"/>
        <v>21.53846153846154</v>
      </c>
      <c r="AE93" s="94"/>
      <c r="AF93" s="94"/>
      <c r="AG93" s="94"/>
      <c r="AH93" s="94"/>
    </row>
    <row r="94" spans="1:34">
      <c r="A94" s="90">
        <f t="shared" si="16"/>
        <v>91</v>
      </c>
      <c r="B94" s="91" t="s">
        <v>1209</v>
      </c>
      <c r="C94" s="90" t="s">
        <v>837</v>
      </c>
      <c r="D94" s="90"/>
      <c r="E94" s="91"/>
      <c r="F94" s="90" t="s">
        <v>352</v>
      </c>
      <c r="G94" s="90" t="s">
        <v>327</v>
      </c>
      <c r="H94" s="91"/>
      <c r="I94" s="92">
        <v>1500</v>
      </c>
      <c r="J94" s="75" t="str">
        <f t="shared" si="17"/>
        <v>Low</v>
      </c>
      <c r="K94" s="84">
        <f t="shared" si="14"/>
        <v>0.16666666666666666</v>
      </c>
      <c r="L94" s="83">
        <f t="shared" si="18"/>
        <v>250</v>
      </c>
      <c r="M94" s="83">
        <v>100</v>
      </c>
      <c r="N94" s="83">
        <v>0</v>
      </c>
      <c r="O94" s="83">
        <v>150</v>
      </c>
      <c r="P94" s="83">
        <v>0</v>
      </c>
      <c r="Q94" s="193">
        <f>'District Data_Live'!ID94</f>
        <v>0</v>
      </c>
      <c r="R94" s="93">
        <f t="shared" si="15"/>
        <v>0</v>
      </c>
      <c r="S94" s="93">
        <f t="shared" si="19"/>
        <v>0</v>
      </c>
      <c r="T94" s="59">
        <f t="shared" si="20"/>
        <v>0</v>
      </c>
      <c r="U94" s="93"/>
      <c r="V94" s="78">
        <f t="shared" si="21"/>
        <v>0</v>
      </c>
      <c r="W94" s="86"/>
      <c r="X94" s="86">
        <f t="shared" si="22"/>
        <v>0</v>
      </c>
      <c r="Y94" s="86">
        <f t="shared" si="23"/>
        <v>0</v>
      </c>
      <c r="Z94" s="86">
        <f t="shared" si="24"/>
        <v>0</v>
      </c>
      <c r="AA94" s="86">
        <f>SUMIFS('District Data_Live'!$CT:$CT,'District Data_Live'!$B:$B,'District-wise_Big 4 sales comp.'!$B94,'District Data_Live'!$C:$C,'District-wise_Big 4 sales comp.'!$F94)</f>
        <v>0</v>
      </c>
      <c r="AB94" s="86">
        <f>SUMIFS('District Data_Live'!$DR:$DR,'District Data_Live'!$B:$B,'District-wise_Big 4 sales comp.'!$B94,'District Data_Live'!$C:$C,'District-wise_Big 4 sales comp.'!$F94)</f>
        <v>0</v>
      </c>
      <c r="AC94" s="59">
        <f t="shared" si="25"/>
        <v>0</v>
      </c>
      <c r="AD94" s="94">
        <f t="shared" si="26"/>
        <v>0</v>
      </c>
      <c r="AE94" s="94"/>
      <c r="AF94" s="94"/>
      <c r="AG94" s="94"/>
      <c r="AH94" s="94"/>
    </row>
    <row r="95" spans="1:34">
      <c r="A95" s="90">
        <f t="shared" si="16"/>
        <v>92</v>
      </c>
      <c r="B95" s="91" t="s">
        <v>1210</v>
      </c>
      <c r="C95" s="90" t="s">
        <v>837</v>
      </c>
      <c r="D95" s="90"/>
      <c r="E95" s="91"/>
      <c r="F95" s="90" t="s">
        <v>352</v>
      </c>
      <c r="G95" s="90" t="s">
        <v>327</v>
      </c>
      <c r="H95" s="91"/>
      <c r="I95" s="92">
        <v>1500</v>
      </c>
      <c r="J95" s="75" t="str">
        <f t="shared" si="17"/>
        <v>Low</v>
      </c>
      <c r="K95" s="84">
        <f t="shared" si="14"/>
        <v>0.33333333333333331</v>
      </c>
      <c r="L95" s="83">
        <f t="shared" si="18"/>
        <v>500</v>
      </c>
      <c r="M95" s="83">
        <v>300</v>
      </c>
      <c r="N95" s="83">
        <v>0</v>
      </c>
      <c r="O95" s="83">
        <v>200</v>
      </c>
      <c r="P95" s="83">
        <v>0</v>
      </c>
      <c r="Q95" s="193">
        <f>'District Data_Live'!ID95</f>
        <v>0</v>
      </c>
      <c r="R95" s="93">
        <f t="shared" si="15"/>
        <v>0</v>
      </c>
      <c r="S95" s="93">
        <f t="shared" si="19"/>
        <v>0</v>
      </c>
      <c r="T95" s="59">
        <f t="shared" si="20"/>
        <v>0</v>
      </c>
      <c r="U95" s="93"/>
      <c r="V95" s="78">
        <f t="shared" si="21"/>
        <v>0</v>
      </c>
      <c r="W95" s="86"/>
      <c r="X95" s="86">
        <f t="shared" si="22"/>
        <v>0</v>
      </c>
      <c r="Y95" s="86">
        <f t="shared" si="23"/>
        <v>0</v>
      </c>
      <c r="Z95" s="86">
        <f t="shared" si="24"/>
        <v>0</v>
      </c>
      <c r="AA95" s="86">
        <f>SUMIFS('District Data_Live'!$CT:$CT,'District Data_Live'!$B:$B,'District-wise_Big 4 sales comp.'!$B95,'District Data_Live'!$C:$C,'District-wise_Big 4 sales comp.'!$F95)</f>
        <v>0</v>
      </c>
      <c r="AB95" s="86">
        <f>SUMIFS('District Data_Live'!$DR:$DR,'District Data_Live'!$B:$B,'District-wise_Big 4 sales comp.'!$B95,'District Data_Live'!$C:$C,'District-wise_Big 4 sales comp.'!$F95)</f>
        <v>0</v>
      </c>
      <c r="AC95" s="59">
        <f t="shared" si="25"/>
        <v>0</v>
      </c>
      <c r="AD95" s="94">
        <f t="shared" si="26"/>
        <v>0</v>
      </c>
      <c r="AE95" s="94"/>
      <c r="AF95" s="94"/>
      <c r="AG95" s="94"/>
      <c r="AH95" s="94"/>
    </row>
    <row r="96" spans="1:34">
      <c r="A96" s="90">
        <f t="shared" si="16"/>
        <v>93</v>
      </c>
      <c r="B96" s="91" t="s">
        <v>1211</v>
      </c>
      <c r="C96" s="90" t="s">
        <v>837</v>
      </c>
      <c r="D96" s="90"/>
      <c r="E96" s="91"/>
      <c r="F96" s="90" t="s">
        <v>352</v>
      </c>
      <c r="G96" s="90" t="s">
        <v>327</v>
      </c>
      <c r="H96" s="91" t="s">
        <v>744</v>
      </c>
      <c r="I96" s="92">
        <v>2800</v>
      </c>
      <c r="J96" s="75" t="str">
        <f t="shared" si="17"/>
        <v>Medium</v>
      </c>
      <c r="K96" s="84">
        <f t="shared" si="14"/>
        <v>0.14285714285714285</v>
      </c>
      <c r="L96" s="83">
        <f t="shared" si="18"/>
        <v>400</v>
      </c>
      <c r="M96" s="83">
        <v>250</v>
      </c>
      <c r="N96" s="83">
        <v>0</v>
      </c>
      <c r="O96" s="83">
        <v>50</v>
      </c>
      <c r="P96" s="83">
        <v>100</v>
      </c>
      <c r="Q96" s="193">
        <f>'District Data_Live'!ID96</f>
        <v>0</v>
      </c>
      <c r="R96" s="93">
        <f t="shared" si="15"/>
        <v>0</v>
      </c>
      <c r="S96" s="93">
        <f t="shared" si="19"/>
        <v>0</v>
      </c>
      <c r="T96" s="59">
        <f t="shared" si="20"/>
        <v>0</v>
      </c>
      <c r="U96" s="93"/>
      <c r="V96" s="78">
        <f t="shared" si="21"/>
        <v>0</v>
      </c>
      <c r="W96" s="86"/>
      <c r="X96" s="86">
        <f t="shared" si="22"/>
        <v>0</v>
      </c>
      <c r="Y96" s="86">
        <f t="shared" si="23"/>
        <v>0</v>
      </c>
      <c r="Z96" s="86">
        <f t="shared" si="24"/>
        <v>0</v>
      </c>
      <c r="AA96" s="86">
        <f>SUMIFS('District Data_Live'!$CT:$CT,'District Data_Live'!$B:$B,'District-wise_Big 4 sales comp.'!$B96,'District Data_Live'!$C:$C,'District-wise_Big 4 sales comp.'!$F96)</f>
        <v>0</v>
      </c>
      <c r="AB96" s="86">
        <f>SUMIFS('District Data_Live'!$DR:$DR,'District Data_Live'!$B:$B,'District-wise_Big 4 sales comp.'!$B96,'District Data_Live'!$C:$C,'District-wise_Big 4 sales comp.'!$F96)</f>
        <v>0</v>
      </c>
      <c r="AC96" s="59">
        <f t="shared" si="25"/>
        <v>0</v>
      </c>
      <c r="AD96" s="94">
        <f t="shared" si="26"/>
        <v>0</v>
      </c>
      <c r="AE96" s="94"/>
      <c r="AF96" s="94"/>
      <c r="AG96" s="94"/>
      <c r="AH96" s="94"/>
    </row>
    <row r="97" spans="1:34">
      <c r="A97" s="90">
        <f t="shared" si="16"/>
        <v>94</v>
      </c>
      <c r="B97" s="91" t="s">
        <v>1212</v>
      </c>
      <c r="C97" s="90" t="s">
        <v>837</v>
      </c>
      <c r="D97" s="90" t="s">
        <v>1197</v>
      </c>
      <c r="E97" s="91"/>
      <c r="F97" s="90" t="s">
        <v>352</v>
      </c>
      <c r="G97" s="90" t="s">
        <v>327</v>
      </c>
      <c r="H97" s="91" t="s">
        <v>1198</v>
      </c>
      <c r="I97" s="92">
        <v>1500</v>
      </c>
      <c r="J97" s="75" t="str">
        <f t="shared" si="17"/>
        <v>Low</v>
      </c>
      <c r="K97" s="84">
        <f t="shared" si="14"/>
        <v>0.33333333333333331</v>
      </c>
      <c r="L97" s="83">
        <f t="shared" si="18"/>
        <v>500</v>
      </c>
      <c r="M97" s="83">
        <v>250</v>
      </c>
      <c r="N97" s="83">
        <v>0</v>
      </c>
      <c r="O97" s="83">
        <v>150</v>
      </c>
      <c r="P97" s="83">
        <v>100</v>
      </c>
      <c r="Q97" s="193">
        <f>'District Data_Live'!ID97</f>
        <v>1.5</v>
      </c>
      <c r="R97" s="93">
        <f t="shared" si="15"/>
        <v>1E-3</v>
      </c>
      <c r="S97" s="93">
        <f t="shared" si="19"/>
        <v>3.0000000000000001E-3</v>
      </c>
      <c r="T97" s="59">
        <f t="shared" si="20"/>
        <v>15</v>
      </c>
      <c r="U97" s="93">
        <v>0.01</v>
      </c>
      <c r="V97" s="78">
        <f t="shared" si="21"/>
        <v>0.03</v>
      </c>
      <c r="W97" s="86"/>
      <c r="X97" s="86">
        <f t="shared" si="22"/>
        <v>0.5</v>
      </c>
      <c r="Y97" s="86">
        <f t="shared" si="23"/>
        <v>0.76923076923076916</v>
      </c>
      <c r="Z97" s="86">
        <f t="shared" si="24"/>
        <v>1.5384615384615383</v>
      </c>
      <c r="AA97" s="86">
        <f>SUMIFS('District Data_Live'!$CT:$CT,'District Data_Live'!$B:$B,'District-wise_Big 4 sales comp.'!$B97,'District Data_Live'!$C:$C,'District-wise_Big 4 sales comp.'!$F97)</f>
        <v>0</v>
      </c>
      <c r="AB97" s="86">
        <f>SUMIFS('District Data_Live'!$DR:$DR,'District Data_Live'!$B:$B,'District-wise_Big 4 sales comp.'!$B97,'District Data_Live'!$C:$C,'District-wise_Big 4 sales comp.'!$F97)</f>
        <v>1</v>
      </c>
      <c r="AC97" s="59">
        <f t="shared" si="25"/>
        <v>1.5384615384615383</v>
      </c>
      <c r="AD97" s="94">
        <f t="shared" si="26"/>
        <v>4.615384615384615</v>
      </c>
      <c r="AE97" s="94"/>
      <c r="AF97" s="94"/>
      <c r="AG97" s="94"/>
      <c r="AH97" s="94"/>
    </row>
    <row r="98" spans="1:34">
      <c r="A98" s="90">
        <f t="shared" si="16"/>
        <v>95</v>
      </c>
      <c r="B98" s="91" t="s">
        <v>1213</v>
      </c>
      <c r="C98" s="90" t="s">
        <v>837</v>
      </c>
      <c r="D98" s="90"/>
      <c r="E98" s="91"/>
      <c r="F98" s="90" t="s">
        <v>352</v>
      </c>
      <c r="G98" s="90" t="s">
        <v>327</v>
      </c>
      <c r="H98" s="91"/>
      <c r="I98" s="92">
        <v>1200</v>
      </c>
      <c r="J98" s="75" t="str">
        <f t="shared" si="17"/>
        <v>Low</v>
      </c>
      <c r="K98" s="84">
        <f t="shared" si="14"/>
        <v>0.20833333333333334</v>
      </c>
      <c r="L98" s="83">
        <f t="shared" si="18"/>
        <v>250</v>
      </c>
      <c r="M98" s="83">
        <v>150</v>
      </c>
      <c r="N98" s="83">
        <v>0</v>
      </c>
      <c r="O98" s="83">
        <v>100</v>
      </c>
      <c r="P98" s="83">
        <v>0</v>
      </c>
      <c r="Q98" s="193">
        <f>'District Data_Live'!ID98</f>
        <v>2.3240000000000003</v>
      </c>
      <c r="R98" s="93">
        <f t="shared" si="15"/>
        <v>1.9366666666666668E-3</v>
      </c>
      <c r="S98" s="93">
        <f t="shared" si="19"/>
        <v>9.2960000000000004E-3</v>
      </c>
      <c r="T98" s="59">
        <f t="shared" si="20"/>
        <v>12</v>
      </c>
      <c r="U98" s="93">
        <v>0.01</v>
      </c>
      <c r="V98" s="78">
        <f t="shared" si="21"/>
        <v>4.8000000000000001E-2</v>
      </c>
      <c r="W98" s="86"/>
      <c r="X98" s="86">
        <f t="shared" si="22"/>
        <v>0.4</v>
      </c>
      <c r="Y98" s="86">
        <f t="shared" si="23"/>
        <v>0.61538461538461542</v>
      </c>
      <c r="Z98" s="86">
        <f t="shared" si="24"/>
        <v>1.2307692307692308</v>
      </c>
      <c r="AA98" s="86">
        <f>SUMIFS('District Data_Live'!$CT:$CT,'District Data_Live'!$B:$B,'District-wise_Big 4 sales comp.'!$B98,'District Data_Live'!$C:$C,'District-wise_Big 4 sales comp.'!$F98)</f>
        <v>0</v>
      </c>
      <c r="AB98" s="86">
        <f>SUMIFS('District Data_Live'!$DR:$DR,'District Data_Live'!$B:$B,'District-wise_Big 4 sales comp.'!$B98,'District Data_Live'!$C:$C,'District-wise_Big 4 sales comp.'!$F98)</f>
        <v>0</v>
      </c>
      <c r="AC98" s="59">
        <f t="shared" si="25"/>
        <v>1.2307692307692308</v>
      </c>
      <c r="AD98" s="94">
        <f t="shared" si="26"/>
        <v>3.6923076923076925</v>
      </c>
      <c r="AE98" s="94"/>
      <c r="AF98" s="94"/>
      <c r="AG98" s="94"/>
      <c r="AH98" s="94"/>
    </row>
    <row r="99" spans="1:34">
      <c r="A99" s="90">
        <f t="shared" si="16"/>
        <v>96</v>
      </c>
      <c r="B99" s="91" t="s">
        <v>1214</v>
      </c>
      <c r="C99" s="90" t="s">
        <v>837</v>
      </c>
      <c r="D99" s="90"/>
      <c r="E99" s="91"/>
      <c r="F99" s="90" t="s">
        <v>352</v>
      </c>
      <c r="G99" s="90" t="s">
        <v>327</v>
      </c>
      <c r="H99" s="91"/>
      <c r="I99" s="92">
        <v>1000</v>
      </c>
      <c r="J99" s="75" t="str">
        <f t="shared" si="17"/>
        <v>Low</v>
      </c>
      <c r="K99" s="84">
        <f t="shared" si="14"/>
        <v>0.15</v>
      </c>
      <c r="L99" s="83">
        <f t="shared" si="18"/>
        <v>150</v>
      </c>
      <c r="M99" s="83">
        <v>100</v>
      </c>
      <c r="N99" s="83">
        <v>0</v>
      </c>
      <c r="O99" s="83">
        <v>50</v>
      </c>
      <c r="P99" s="83">
        <v>0</v>
      </c>
      <c r="Q99" s="193">
        <f>'District Data_Live'!ID99</f>
        <v>0</v>
      </c>
      <c r="R99" s="93">
        <f t="shared" si="15"/>
        <v>0</v>
      </c>
      <c r="S99" s="93">
        <f t="shared" si="19"/>
        <v>0</v>
      </c>
      <c r="T99" s="59">
        <f t="shared" si="20"/>
        <v>0</v>
      </c>
      <c r="U99" s="93"/>
      <c r="V99" s="78">
        <f t="shared" si="21"/>
        <v>0</v>
      </c>
      <c r="W99" s="86"/>
      <c r="X99" s="86">
        <f t="shared" si="22"/>
        <v>0</v>
      </c>
      <c r="Y99" s="86">
        <f t="shared" si="23"/>
        <v>0</v>
      </c>
      <c r="Z99" s="86">
        <f t="shared" si="24"/>
        <v>0</v>
      </c>
      <c r="AA99" s="86">
        <f>SUMIFS('District Data_Live'!$CT:$CT,'District Data_Live'!$B:$B,'District-wise_Big 4 sales comp.'!$B99,'District Data_Live'!$C:$C,'District-wise_Big 4 sales comp.'!$F99)</f>
        <v>0</v>
      </c>
      <c r="AB99" s="86">
        <f>SUMIFS('District Data_Live'!$DR:$DR,'District Data_Live'!$B:$B,'District-wise_Big 4 sales comp.'!$B99,'District Data_Live'!$C:$C,'District-wise_Big 4 sales comp.'!$F99)</f>
        <v>0</v>
      </c>
      <c r="AC99" s="59">
        <f t="shared" si="25"/>
        <v>0</v>
      </c>
      <c r="AD99" s="94">
        <f t="shared" si="26"/>
        <v>0</v>
      </c>
      <c r="AE99" s="94"/>
      <c r="AF99" s="94"/>
      <c r="AG99" s="94"/>
      <c r="AH99" s="94"/>
    </row>
    <row r="100" spans="1:34">
      <c r="A100" s="90">
        <f t="shared" si="16"/>
        <v>97</v>
      </c>
      <c r="B100" s="91" t="s">
        <v>1215</v>
      </c>
      <c r="C100" s="90" t="s">
        <v>837</v>
      </c>
      <c r="D100" s="90"/>
      <c r="E100" s="91"/>
      <c r="F100" s="90" t="s">
        <v>352</v>
      </c>
      <c r="G100" s="90" t="s">
        <v>327</v>
      </c>
      <c r="H100" s="91" t="s">
        <v>452</v>
      </c>
      <c r="I100" s="92">
        <v>3000</v>
      </c>
      <c r="J100" s="75" t="str">
        <f t="shared" si="17"/>
        <v>Medium</v>
      </c>
      <c r="K100" s="84">
        <f t="shared" si="14"/>
        <v>0.13333333333333333</v>
      </c>
      <c r="L100" s="83">
        <f t="shared" si="18"/>
        <v>400</v>
      </c>
      <c r="M100" s="83">
        <v>200</v>
      </c>
      <c r="N100" s="83">
        <v>0</v>
      </c>
      <c r="O100" s="83">
        <v>200</v>
      </c>
      <c r="P100" s="83">
        <v>0</v>
      </c>
      <c r="Q100" s="193">
        <f>'District Data_Live'!ID100</f>
        <v>0</v>
      </c>
      <c r="R100" s="93">
        <f t="shared" si="15"/>
        <v>0</v>
      </c>
      <c r="S100" s="93">
        <f t="shared" si="19"/>
        <v>0</v>
      </c>
      <c r="T100" s="59">
        <f t="shared" si="20"/>
        <v>90</v>
      </c>
      <c r="U100" s="93">
        <v>0.03</v>
      </c>
      <c r="V100" s="78">
        <f t="shared" si="21"/>
        <v>0.22500000000000001</v>
      </c>
      <c r="W100" s="86"/>
      <c r="X100" s="86">
        <f t="shared" si="22"/>
        <v>3</v>
      </c>
      <c r="Y100" s="86">
        <f t="shared" si="23"/>
        <v>4.615384615384615</v>
      </c>
      <c r="Z100" s="86">
        <f t="shared" si="24"/>
        <v>9.2307692307692299</v>
      </c>
      <c r="AA100" s="86">
        <f>SUMIFS('District Data_Live'!$CT:$CT,'District Data_Live'!$B:$B,'District-wise_Big 4 sales comp.'!$B100,'District Data_Live'!$C:$C,'District-wise_Big 4 sales comp.'!$F100)</f>
        <v>0</v>
      </c>
      <c r="AB100" s="86">
        <f>SUMIFS('District Data_Live'!$DR:$DR,'District Data_Live'!$B:$B,'District-wise_Big 4 sales comp.'!$B100,'District Data_Live'!$C:$C,'District-wise_Big 4 sales comp.'!$F100)</f>
        <v>0</v>
      </c>
      <c r="AC100" s="59">
        <f t="shared" si="25"/>
        <v>9.2307692307692299</v>
      </c>
      <c r="AD100" s="94">
        <f t="shared" si="26"/>
        <v>27.69230769230769</v>
      </c>
      <c r="AE100" s="94"/>
      <c r="AF100" s="94"/>
      <c r="AG100" s="94"/>
      <c r="AH100" s="94"/>
    </row>
    <row r="101" spans="1:34">
      <c r="A101" s="90">
        <f t="shared" si="16"/>
        <v>98</v>
      </c>
      <c r="B101" s="91" t="s">
        <v>1216</v>
      </c>
      <c r="C101" s="90" t="s">
        <v>1201</v>
      </c>
      <c r="D101" s="90"/>
      <c r="E101" s="91"/>
      <c r="F101" s="90" t="s">
        <v>352</v>
      </c>
      <c r="G101" s="90" t="s">
        <v>327</v>
      </c>
      <c r="H101" s="91" t="s">
        <v>1202</v>
      </c>
      <c r="I101" s="92">
        <v>1700</v>
      </c>
      <c r="J101" s="75" t="str">
        <f t="shared" si="17"/>
        <v>Low</v>
      </c>
      <c r="K101" s="84">
        <f t="shared" si="14"/>
        <v>8.8235294117647065E-2</v>
      </c>
      <c r="L101" s="83">
        <f t="shared" si="18"/>
        <v>150</v>
      </c>
      <c r="M101" s="83">
        <v>100</v>
      </c>
      <c r="N101" s="83">
        <v>0</v>
      </c>
      <c r="O101" s="83">
        <v>50</v>
      </c>
      <c r="P101" s="83">
        <v>0</v>
      </c>
      <c r="Q101" s="193">
        <f>'District Data_Live'!ID101</f>
        <v>0</v>
      </c>
      <c r="R101" s="93">
        <f t="shared" si="15"/>
        <v>0</v>
      </c>
      <c r="S101" s="93">
        <f t="shared" si="19"/>
        <v>0</v>
      </c>
      <c r="T101" s="59">
        <f t="shared" si="20"/>
        <v>0</v>
      </c>
      <c r="U101" s="93"/>
      <c r="V101" s="78">
        <f t="shared" si="21"/>
        <v>0</v>
      </c>
      <c r="W101" s="86"/>
      <c r="X101" s="86">
        <f t="shared" si="22"/>
        <v>0</v>
      </c>
      <c r="Y101" s="86">
        <f t="shared" si="23"/>
        <v>0</v>
      </c>
      <c r="Z101" s="86">
        <f t="shared" si="24"/>
        <v>0</v>
      </c>
      <c r="AA101" s="86">
        <f>SUMIFS('District Data_Live'!$CT:$CT,'District Data_Live'!$B:$B,'District-wise_Big 4 sales comp.'!$B101,'District Data_Live'!$C:$C,'District-wise_Big 4 sales comp.'!$F101)</f>
        <v>0</v>
      </c>
      <c r="AB101" s="86">
        <f>SUMIFS('District Data_Live'!$DR:$DR,'District Data_Live'!$B:$B,'District-wise_Big 4 sales comp.'!$B101,'District Data_Live'!$C:$C,'District-wise_Big 4 sales comp.'!$F101)</f>
        <v>0</v>
      </c>
      <c r="AC101" s="59">
        <f t="shared" si="25"/>
        <v>0</v>
      </c>
      <c r="AD101" s="94">
        <f t="shared" si="26"/>
        <v>0</v>
      </c>
      <c r="AE101" s="94"/>
      <c r="AF101" s="94"/>
      <c r="AG101" s="94"/>
      <c r="AH101" s="94"/>
    </row>
    <row r="102" spans="1:34">
      <c r="A102" s="90">
        <f t="shared" si="16"/>
        <v>99</v>
      </c>
      <c r="B102" s="91" t="s">
        <v>1217</v>
      </c>
      <c r="C102" s="90" t="s">
        <v>837</v>
      </c>
      <c r="D102" s="90"/>
      <c r="E102" s="91"/>
      <c r="F102" s="90" t="s">
        <v>352</v>
      </c>
      <c r="G102" s="90" t="s">
        <v>327</v>
      </c>
      <c r="H102" s="91" t="s">
        <v>452</v>
      </c>
      <c r="I102" s="92">
        <v>600</v>
      </c>
      <c r="J102" s="75" t="str">
        <f t="shared" si="17"/>
        <v>Low</v>
      </c>
      <c r="K102" s="84">
        <f t="shared" si="14"/>
        <v>0.25</v>
      </c>
      <c r="L102" s="83">
        <f t="shared" si="18"/>
        <v>150</v>
      </c>
      <c r="M102" s="83">
        <v>50</v>
      </c>
      <c r="N102" s="83">
        <v>0</v>
      </c>
      <c r="O102" s="83">
        <v>50</v>
      </c>
      <c r="P102" s="83">
        <v>50</v>
      </c>
      <c r="Q102" s="193">
        <f>'District Data_Live'!ID102</f>
        <v>2.532</v>
      </c>
      <c r="R102" s="93">
        <f t="shared" si="15"/>
        <v>4.2199999999999998E-3</v>
      </c>
      <c r="S102" s="93">
        <f t="shared" si="19"/>
        <v>1.6879999999999999E-2</v>
      </c>
      <c r="T102" s="59">
        <f t="shared" si="20"/>
        <v>12</v>
      </c>
      <c r="U102" s="93">
        <v>0.02</v>
      </c>
      <c r="V102" s="78">
        <f t="shared" si="21"/>
        <v>0.08</v>
      </c>
      <c r="W102" s="86"/>
      <c r="X102" s="86">
        <f t="shared" si="22"/>
        <v>0.4</v>
      </c>
      <c r="Y102" s="86">
        <f t="shared" si="23"/>
        <v>0.61538461538461542</v>
      </c>
      <c r="Z102" s="86">
        <f t="shared" si="24"/>
        <v>1.2307692307692308</v>
      </c>
      <c r="AA102" s="86">
        <f>SUMIFS('District Data_Live'!$CT:$CT,'District Data_Live'!$B:$B,'District-wise_Big 4 sales comp.'!$B102,'District Data_Live'!$C:$C,'District-wise_Big 4 sales comp.'!$F102)</f>
        <v>0</v>
      </c>
      <c r="AB102" s="86">
        <f>SUMIFS('District Data_Live'!$DR:$DR,'District Data_Live'!$B:$B,'District-wise_Big 4 sales comp.'!$B102,'District Data_Live'!$C:$C,'District-wise_Big 4 sales comp.'!$F102)</f>
        <v>2</v>
      </c>
      <c r="AC102" s="59">
        <f t="shared" si="25"/>
        <v>1.2307692307692308</v>
      </c>
      <c r="AD102" s="94">
        <f t="shared" si="26"/>
        <v>3.6923076923076925</v>
      </c>
      <c r="AE102" s="94"/>
      <c r="AF102" s="94"/>
      <c r="AG102" s="94"/>
      <c r="AH102" s="94"/>
    </row>
    <row r="103" spans="1:34">
      <c r="A103" s="90">
        <f t="shared" si="16"/>
        <v>100</v>
      </c>
      <c r="B103" s="91" t="s">
        <v>1218</v>
      </c>
      <c r="C103" s="90" t="s">
        <v>837</v>
      </c>
      <c r="D103" s="90"/>
      <c r="E103" s="91"/>
      <c r="F103" s="90" t="s">
        <v>352</v>
      </c>
      <c r="G103" s="90" t="s">
        <v>327</v>
      </c>
      <c r="H103" s="91"/>
      <c r="I103" s="92">
        <v>500</v>
      </c>
      <c r="J103" s="75" t="str">
        <f t="shared" si="17"/>
        <v>Low</v>
      </c>
      <c r="K103" s="84">
        <f t="shared" si="14"/>
        <v>0.2</v>
      </c>
      <c r="L103" s="83">
        <f t="shared" si="18"/>
        <v>100</v>
      </c>
      <c r="M103" s="83">
        <v>50</v>
      </c>
      <c r="N103" s="83">
        <v>0</v>
      </c>
      <c r="O103" s="83">
        <v>50</v>
      </c>
      <c r="P103" s="83">
        <v>0</v>
      </c>
      <c r="Q103" s="193">
        <f>'District Data_Live'!ID103</f>
        <v>0</v>
      </c>
      <c r="R103" s="93">
        <f t="shared" si="15"/>
        <v>0</v>
      </c>
      <c r="S103" s="93">
        <f t="shared" si="19"/>
        <v>0</v>
      </c>
      <c r="T103" s="59">
        <f t="shared" si="20"/>
        <v>0</v>
      </c>
      <c r="U103" s="93"/>
      <c r="V103" s="78">
        <f t="shared" si="21"/>
        <v>0</v>
      </c>
      <c r="W103" s="86"/>
      <c r="X103" s="86">
        <f t="shared" si="22"/>
        <v>0</v>
      </c>
      <c r="Y103" s="86">
        <f t="shared" si="23"/>
        <v>0</v>
      </c>
      <c r="Z103" s="86">
        <f t="shared" si="24"/>
        <v>0</v>
      </c>
      <c r="AA103" s="86">
        <f>SUMIFS('District Data_Live'!$CT:$CT,'District Data_Live'!$B:$B,'District-wise_Big 4 sales comp.'!$B103,'District Data_Live'!$C:$C,'District-wise_Big 4 sales comp.'!$F103)</f>
        <v>0</v>
      </c>
      <c r="AB103" s="86">
        <f>SUMIFS('District Data_Live'!$DR:$DR,'District Data_Live'!$B:$B,'District-wise_Big 4 sales comp.'!$B103,'District Data_Live'!$C:$C,'District-wise_Big 4 sales comp.'!$F103)</f>
        <v>0</v>
      </c>
      <c r="AC103" s="59">
        <f t="shared" si="25"/>
        <v>0</v>
      </c>
      <c r="AD103" s="94">
        <f t="shared" si="26"/>
        <v>0</v>
      </c>
      <c r="AE103" s="94"/>
      <c r="AF103" s="94"/>
      <c r="AG103" s="94"/>
      <c r="AH103" s="94"/>
    </row>
    <row r="104" spans="1:34">
      <c r="A104" s="90">
        <f t="shared" si="16"/>
        <v>101</v>
      </c>
      <c r="B104" s="91" t="s">
        <v>1219</v>
      </c>
      <c r="C104" s="90" t="s">
        <v>837</v>
      </c>
      <c r="D104" s="90"/>
      <c r="E104" s="91"/>
      <c r="F104" s="90" t="s">
        <v>352</v>
      </c>
      <c r="G104" s="90" t="s">
        <v>327</v>
      </c>
      <c r="H104" s="91" t="s">
        <v>744</v>
      </c>
      <c r="I104" s="92">
        <v>600</v>
      </c>
      <c r="J104" s="75" t="str">
        <f t="shared" si="17"/>
        <v>Low</v>
      </c>
      <c r="K104" s="84">
        <f t="shared" si="14"/>
        <v>0.16666666666666666</v>
      </c>
      <c r="L104" s="83">
        <f t="shared" si="18"/>
        <v>100</v>
      </c>
      <c r="M104" s="83">
        <v>50</v>
      </c>
      <c r="N104" s="83">
        <v>0</v>
      </c>
      <c r="O104" s="83">
        <v>50</v>
      </c>
      <c r="P104" s="83">
        <v>0</v>
      </c>
      <c r="Q104" s="193">
        <f>'District Data_Live'!ID104</f>
        <v>0</v>
      </c>
      <c r="R104" s="93">
        <f t="shared" si="15"/>
        <v>0</v>
      </c>
      <c r="S104" s="93">
        <f t="shared" si="19"/>
        <v>0</v>
      </c>
      <c r="T104" s="59">
        <f t="shared" si="20"/>
        <v>0</v>
      </c>
      <c r="U104" s="93"/>
      <c r="V104" s="78">
        <f t="shared" si="21"/>
        <v>0</v>
      </c>
      <c r="W104" s="86"/>
      <c r="X104" s="86">
        <f t="shared" si="22"/>
        <v>0</v>
      </c>
      <c r="Y104" s="86">
        <f t="shared" si="23"/>
        <v>0</v>
      </c>
      <c r="Z104" s="86">
        <f t="shared" si="24"/>
        <v>0</v>
      </c>
      <c r="AA104" s="86">
        <f>SUMIFS('District Data_Live'!$CT:$CT,'District Data_Live'!$B:$B,'District-wise_Big 4 sales comp.'!$B104,'District Data_Live'!$C:$C,'District-wise_Big 4 sales comp.'!$F104)</f>
        <v>0</v>
      </c>
      <c r="AB104" s="86">
        <f>SUMIFS('District Data_Live'!$DR:$DR,'District Data_Live'!$B:$B,'District-wise_Big 4 sales comp.'!$B104,'District Data_Live'!$C:$C,'District-wise_Big 4 sales comp.'!$F104)</f>
        <v>0</v>
      </c>
      <c r="AC104" s="59">
        <f t="shared" si="25"/>
        <v>0</v>
      </c>
      <c r="AD104" s="94">
        <f t="shared" si="26"/>
        <v>0</v>
      </c>
      <c r="AE104" s="94"/>
      <c r="AF104" s="94"/>
      <c r="AG104" s="94"/>
      <c r="AH104" s="94"/>
    </row>
    <row r="105" spans="1:34">
      <c r="A105" s="90">
        <f t="shared" si="16"/>
        <v>102</v>
      </c>
      <c r="B105" s="91" t="s">
        <v>1220</v>
      </c>
      <c r="C105" s="90" t="s">
        <v>837</v>
      </c>
      <c r="D105" s="90"/>
      <c r="E105" s="91"/>
      <c r="F105" s="90" t="s">
        <v>352</v>
      </c>
      <c r="G105" s="90" t="s">
        <v>327</v>
      </c>
      <c r="H105" s="91" t="s">
        <v>744</v>
      </c>
      <c r="I105" s="92">
        <v>1500</v>
      </c>
      <c r="J105" s="75" t="str">
        <f t="shared" si="17"/>
        <v>Low</v>
      </c>
      <c r="K105" s="84">
        <f t="shared" si="14"/>
        <v>6.6666666666666666E-2</v>
      </c>
      <c r="L105" s="83">
        <f t="shared" si="18"/>
        <v>100</v>
      </c>
      <c r="M105" s="83">
        <v>50</v>
      </c>
      <c r="N105" s="83">
        <v>0</v>
      </c>
      <c r="O105" s="83">
        <v>50</v>
      </c>
      <c r="P105" s="83">
        <v>0</v>
      </c>
      <c r="Q105" s="193">
        <f>'District Data_Live'!ID105</f>
        <v>0</v>
      </c>
      <c r="R105" s="93">
        <f t="shared" si="15"/>
        <v>0</v>
      </c>
      <c r="S105" s="93">
        <f t="shared" si="19"/>
        <v>0</v>
      </c>
      <c r="T105" s="59">
        <f t="shared" si="20"/>
        <v>0</v>
      </c>
      <c r="U105" s="93"/>
      <c r="V105" s="78">
        <f t="shared" si="21"/>
        <v>0</v>
      </c>
      <c r="W105" s="86"/>
      <c r="X105" s="86">
        <f t="shared" si="22"/>
        <v>0</v>
      </c>
      <c r="Y105" s="86">
        <f t="shared" si="23"/>
        <v>0</v>
      </c>
      <c r="Z105" s="86">
        <f t="shared" si="24"/>
        <v>0</v>
      </c>
      <c r="AA105" s="86">
        <f>SUMIFS('District Data_Live'!$CT:$CT,'District Data_Live'!$B:$B,'District-wise_Big 4 sales comp.'!$B105,'District Data_Live'!$C:$C,'District-wise_Big 4 sales comp.'!$F105)</f>
        <v>0</v>
      </c>
      <c r="AB105" s="86">
        <f>SUMIFS('District Data_Live'!$DR:$DR,'District Data_Live'!$B:$B,'District-wise_Big 4 sales comp.'!$B105,'District Data_Live'!$C:$C,'District-wise_Big 4 sales comp.'!$F105)</f>
        <v>0</v>
      </c>
      <c r="AC105" s="59">
        <f t="shared" si="25"/>
        <v>0</v>
      </c>
      <c r="AD105" s="94">
        <f t="shared" si="26"/>
        <v>0</v>
      </c>
      <c r="AE105" s="94"/>
      <c r="AF105" s="94"/>
      <c r="AG105" s="94"/>
      <c r="AH105" s="94"/>
    </row>
    <row r="106" spans="1:34">
      <c r="A106" s="90">
        <f t="shared" si="16"/>
        <v>103</v>
      </c>
      <c r="B106" s="91" t="s">
        <v>1221</v>
      </c>
      <c r="C106" s="90" t="s">
        <v>837</v>
      </c>
      <c r="D106" s="90"/>
      <c r="E106" s="91"/>
      <c r="F106" s="90" t="s">
        <v>352</v>
      </c>
      <c r="G106" s="90" t="s">
        <v>327</v>
      </c>
      <c r="H106" s="91" t="s">
        <v>744</v>
      </c>
      <c r="I106" s="92">
        <v>1000</v>
      </c>
      <c r="J106" s="75" t="str">
        <f t="shared" si="17"/>
        <v>Low</v>
      </c>
      <c r="K106" s="84">
        <f t="shared" si="14"/>
        <v>0.2</v>
      </c>
      <c r="L106" s="83">
        <f t="shared" si="18"/>
        <v>200</v>
      </c>
      <c r="M106" s="83">
        <v>100</v>
      </c>
      <c r="N106" s="83">
        <v>0</v>
      </c>
      <c r="O106" s="83">
        <v>100</v>
      </c>
      <c r="P106" s="83">
        <v>0</v>
      </c>
      <c r="Q106" s="193">
        <f>'District Data_Live'!ID106</f>
        <v>0</v>
      </c>
      <c r="R106" s="93">
        <f t="shared" si="15"/>
        <v>0</v>
      </c>
      <c r="S106" s="93">
        <f t="shared" si="19"/>
        <v>0</v>
      </c>
      <c r="T106" s="59">
        <f t="shared" si="20"/>
        <v>0</v>
      </c>
      <c r="U106" s="93"/>
      <c r="V106" s="78">
        <f t="shared" si="21"/>
        <v>0</v>
      </c>
      <c r="W106" s="86"/>
      <c r="X106" s="86">
        <f t="shared" si="22"/>
        <v>0</v>
      </c>
      <c r="Y106" s="86">
        <f t="shared" si="23"/>
        <v>0</v>
      </c>
      <c r="Z106" s="86">
        <f t="shared" si="24"/>
        <v>0</v>
      </c>
      <c r="AA106" s="86">
        <f>SUMIFS('District Data_Live'!$CT:$CT,'District Data_Live'!$B:$B,'District-wise_Big 4 sales comp.'!$B106,'District Data_Live'!$C:$C,'District-wise_Big 4 sales comp.'!$F106)</f>
        <v>0</v>
      </c>
      <c r="AB106" s="86">
        <f>SUMIFS('District Data_Live'!$DR:$DR,'District Data_Live'!$B:$B,'District-wise_Big 4 sales comp.'!$B106,'District Data_Live'!$C:$C,'District-wise_Big 4 sales comp.'!$F106)</f>
        <v>0</v>
      </c>
      <c r="AC106" s="59">
        <f t="shared" si="25"/>
        <v>0</v>
      </c>
      <c r="AD106" s="94">
        <f t="shared" si="26"/>
        <v>0</v>
      </c>
      <c r="AE106" s="94"/>
      <c r="AF106" s="94"/>
      <c r="AG106" s="94"/>
      <c r="AH106" s="94"/>
    </row>
    <row r="107" spans="1:34">
      <c r="A107" s="90">
        <f t="shared" si="16"/>
        <v>104</v>
      </c>
      <c r="B107" s="91" t="s">
        <v>294</v>
      </c>
      <c r="C107" s="90"/>
      <c r="D107" s="90" t="s">
        <v>925</v>
      </c>
      <c r="E107" s="91"/>
      <c r="F107" s="90" t="s">
        <v>349</v>
      </c>
      <c r="G107" s="90" t="s">
        <v>328</v>
      </c>
      <c r="H107" s="91" t="s">
        <v>449</v>
      </c>
      <c r="I107" s="92">
        <v>22000</v>
      </c>
      <c r="J107" s="75" t="str">
        <f t="shared" si="17"/>
        <v>Very High</v>
      </c>
      <c r="K107" s="84">
        <f t="shared" si="14"/>
        <v>5.4545454545454543E-2</v>
      </c>
      <c r="L107" s="83">
        <f t="shared" si="18"/>
        <v>1200</v>
      </c>
      <c r="M107" s="83">
        <v>0</v>
      </c>
      <c r="N107" s="83">
        <v>500</v>
      </c>
      <c r="O107" s="83">
        <v>700</v>
      </c>
      <c r="P107" s="83">
        <v>0</v>
      </c>
      <c r="Q107" s="193">
        <f>'District Data_Live'!ID107</f>
        <v>234.01900000000001</v>
      </c>
      <c r="R107" s="93">
        <f t="shared" si="15"/>
        <v>1.0637227272727272E-2</v>
      </c>
      <c r="S107" s="93">
        <f t="shared" si="19"/>
        <v>0.19501583333333333</v>
      </c>
      <c r="T107" s="59">
        <f t="shared" si="20"/>
        <v>660</v>
      </c>
      <c r="U107" s="93">
        <v>0.03</v>
      </c>
      <c r="V107" s="78">
        <f t="shared" si="21"/>
        <v>0.55000000000000004</v>
      </c>
      <c r="W107" s="86"/>
      <c r="X107" s="86">
        <f t="shared" si="22"/>
        <v>22</v>
      </c>
      <c r="Y107" s="86">
        <f t="shared" si="23"/>
        <v>33.846153846153847</v>
      </c>
      <c r="Z107" s="86">
        <f t="shared" si="24"/>
        <v>67.692307692307693</v>
      </c>
      <c r="AA107" s="86">
        <f>SUMIFS('District Data_Live'!$CT:$CT,'District Data_Live'!$B:$B,'District-wise_Big 4 sales comp.'!$B107,'District Data_Live'!$C:$C,'District-wise_Big 4 sales comp.'!$F107)</f>
        <v>22</v>
      </c>
      <c r="AB107" s="86">
        <f>SUMIFS('District Data_Live'!$DR:$DR,'District Data_Live'!$B:$B,'District-wise_Big 4 sales comp.'!$B107,'District Data_Live'!$C:$C,'District-wise_Big 4 sales comp.'!$F107)</f>
        <v>25</v>
      </c>
      <c r="AC107" s="59">
        <f t="shared" si="25"/>
        <v>45.692307692307693</v>
      </c>
      <c r="AD107" s="94">
        <f t="shared" si="26"/>
        <v>137.07692307692309</v>
      </c>
      <c r="AE107" s="94"/>
      <c r="AF107" s="94"/>
      <c r="AG107" s="94"/>
      <c r="AH107" s="94"/>
    </row>
    <row r="108" spans="1:34">
      <c r="A108" s="90">
        <f t="shared" si="16"/>
        <v>105</v>
      </c>
      <c r="B108" s="91" t="s">
        <v>926</v>
      </c>
      <c r="C108" s="90" t="s">
        <v>927</v>
      </c>
      <c r="D108" s="90"/>
      <c r="E108" s="91"/>
      <c r="F108" s="90" t="s">
        <v>349</v>
      </c>
      <c r="G108" s="90" t="s">
        <v>328</v>
      </c>
      <c r="H108" s="91" t="s">
        <v>448</v>
      </c>
      <c r="I108" s="92">
        <v>18000</v>
      </c>
      <c r="J108" s="75" t="str">
        <f t="shared" si="17"/>
        <v>Very High</v>
      </c>
      <c r="K108" s="84">
        <f t="shared" si="14"/>
        <v>0</v>
      </c>
      <c r="L108" s="83">
        <f t="shared" si="18"/>
        <v>0</v>
      </c>
      <c r="M108" s="83">
        <v>0</v>
      </c>
      <c r="N108" s="83">
        <v>0</v>
      </c>
      <c r="O108" s="83">
        <v>0</v>
      </c>
      <c r="P108" s="83">
        <v>0</v>
      </c>
      <c r="Q108" s="193">
        <f>'District Data_Live'!ID108</f>
        <v>126.94699999999997</v>
      </c>
      <c r="R108" s="93">
        <f t="shared" si="15"/>
        <v>7.0526111111111093E-3</v>
      </c>
      <c r="S108" s="93" t="str">
        <f t="shared" si="19"/>
        <v/>
      </c>
      <c r="T108" s="59">
        <f t="shared" si="20"/>
        <v>540</v>
      </c>
      <c r="U108" s="93">
        <v>0.03</v>
      </c>
      <c r="V108" s="78" t="str">
        <f t="shared" si="21"/>
        <v/>
      </c>
      <c r="W108" s="86"/>
      <c r="X108" s="86">
        <f t="shared" si="22"/>
        <v>18</v>
      </c>
      <c r="Y108" s="86">
        <f t="shared" si="23"/>
        <v>27.69230769230769</v>
      </c>
      <c r="Z108" s="86">
        <f t="shared" si="24"/>
        <v>55.38461538461538</v>
      </c>
      <c r="AA108" s="86">
        <f>SUMIFS('District Data_Live'!$CT:$CT,'District Data_Live'!$B:$B,'District-wise_Big 4 sales comp.'!$B108,'District Data_Live'!$C:$C,'District-wise_Big 4 sales comp.'!$F108)</f>
        <v>7</v>
      </c>
      <c r="AB108" s="86">
        <f>SUMIFS('District Data_Live'!$DR:$DR,'District Data_Live'!$B:$B,'District-wise_Big 4 sales comp.'!$B108,'District Data_Live'!$C:$C,'District-wise_Big 4 sales comp.'!$F108)</f>
        <v>12</v>
      </c>
      <c r="AC108" s="59">
        <f t="shared" si="25"/>
        <v>48.38461538461538</v>
      </c>
      <c r="AD108" s="94">
        <f t="shared" si="26"/>
        <v>145.15384615384613</v>
      </c>
      <c r="AE108" s="94"/>
      <c r="AF108" s="94"/>
      <c r="AG108" s="94"/>
      <c r="AH108" s="94"/>
    </row>
    <row r="109" spans="1:34">
      <c r="A109" s="90">
        <f t="shared" si="16"/>
        <v>106</v>
      </c>
      <c r="B109" s="91" t="s">
        <v>628</v>
      </c>
      <c r="C109" s="90" t="s">
        <v>1222</v>
      </c>
      <c r="D109" s="90"/>
      <c r="E109" s="91"/>
      <c r="F109" s="90" t="s">
        <v>349</v>
      </c>
      <c r="G109" s="90" t="s">
        <v>328</v>
      </c>
      <c r="H109" s="91" t="s">
        <v>450</v>
      </c>
      <c r="I109" s="92">
        <v>10000</v>
      </c>
      <c r="J109" s="75" t="str">
        <f t="shared" si="17"/>
        <v>Very High</v>
      </c>
      <c r="K109" s="84">
        <f t="shared" si="14"/>
        <v>0.1</v>
      </c>
      <c r="L109" s="83">
        <f t="shared" si="18"/>
        <v>1000</v>
      </c>
      <c r="M109" s="83">
        <v>1000</v>
      </c>
      <c r="N109" s="83">
        <v>0</v>
      </c>
      <c r="O109" s="83">
        <v>0</v>
      </c>
      <c r="P109" s="83">
        <v>0</v>
      </c>
      <c r="Q109" s="193">
        <f>'District Data_Live'!ID109</f>
        <v>43.177</v>
      </c>
      <c r="R109" s="93">
        <f t="shared" si="15"/>
        <v>4.3176999999999998E-3</v>
      </c>
      <c r="S109" s="93">
        <f t="shared" si="19"/>
        <v>4.3177E-2</v>
      </c>
      <c r="T109" s="59">
        <f t="shared" si="20"/>
        <v>100</v>
      </c>
      <c r="U109" s="93">
        <v>0.01</v>
      </c>
      <c r="V109" s="78">
        <f t="shared" si="21"/>
        <v>0.1</v>
      </c>
      <c r="W109" s="86"/>
      <c r="X109" s="86">
        <f t="shared" si="22"/>
        <v>3.3333333333333335</v>
      </c>
      <c r="Y109" s="86">
        <f t="shared" si="23"/>
        <v>5.1282051282051286</v>
      </c>
      <c r="Z109" s="86">
        <f t="shared" si="24"/>
        <v>10.256410256410257</v>
      </c>
      <c r="AA109" s="86">
        <f>SUMIFS('District Data_Live'!$CT:$CT,'District Data_Live'!$B:$B,'District-wise_Big 4 sales comp.'!$B109,'District Data_Live'!$C:$C,'District-wise_Big 4 sales comp.'!$F109)</f>
        <v>6</v>
      </c>
      <c r="AB109" s="86">
        <f>SUMIFS('District Data_Live'!$DR:$DR,'District Data_Live'!$B:$B,'District-wise_Big 4 sales comp.'!$B109,'District Data_Live'!$C:$C,'District-wise_Big 4 sales comp.'!$F109)</f>
        <v>7</v>
      </c>
      <c r="AC109" s="59">
        <f t="shared" si="25"/>
        <v>4.2564102564102573</v>
      </c>
      <c r="AD109" s="94">
        <f t="shared" si="26"/>
        <v>12.769230769230772</v>
      </c>
      <c r="AE109" s="94"/>
      <c r="AF109" s="94"/>
      <c r="AG109" s="94"/>
      <c r="AH109" s="94"/>
    </row>
    <row r="110" spans="1:34">
      <c r="A110" s="90">
        <f t="shared" si="16"/>
        <v>107</v>
      </c>
      <c r="B110" s="91" t="s">
        <v>622</v>
      </c>
      <c r="C110" s="90" t="s">
        <v>931</v>
      </c>
      <c r="D110" s="90"/>
      <c r="E110" s="91"/>
      <c r="F110" s="90" t="s">
        <v>349</v>
      </c>
      <c r="G110" s="90" t="s">
        <v>328</v>
      </c>
      <c r="H110" s="91" t="s">
        <v>448</v>
      </c>
      <c r="I110" s="92">
        <v>7000</v>
      </c>
      <c r="J110" s="75" t="str">
        <f t="shared" si="17"/>
        <v>High</v>
      </c>
      <c r="K110" s="84">
        <f t="shared" si="14"/>
        <v>0.1</v>
      </c>
      <c r="L110" s="83">
        <f t="shared" si="18"/>
        <v>700</v>
      </c>
      <c r="M110" s="83">
        <v>200</v>
      </c>
      <c r="N110" s="83">
        <v>0</v>
      </c>
      <c r="O110" s="83">
        <v>300</v>
      </c>
      <c r="P110" s="83">
        <v>200</v>
      </c>
      <c r="Q110" s="193">
        <f>'District Data_Live'!ID110</f>
        <v>93.583999999999989</v>
      </c>
      <c r="R110" s="93">
        <f t="shared" si="15"/>
        <v>1.3369142857142855E-2</v>
      </c>
      <c r="S110" s="93">
        <f t="shared" si="19"/>
        <v>0.13369142857142854</v>
      </c>
      <c r="T110" s="59">
        <f t="shared" si="20"/>
        <v>280</v>
      </c>
      <c r="U110" s="93">
        <v>0.04</v>
      </c>
      <c r="V110" s="78">
        <f t="shared" si="21"/>
        <v>0.4</v>
      </c>
      <c r="W110" s="86"/>
      <c r="X110" s="86">
        <f t="shared" si="22"/>
        <v>9.3333333333333339</v>
      </c>
      <c r="Y110" s="86">
        <f t="shared" si="23"/>
        <v>14.358974358974359</v>
      </c>
      <c r="Z110" s="86">
        <f t="shared" si="24"/>
        <v>28.717948717948719</v>
      </c>
      <c r="AA110" s="86">
        <f>SUMIFS('District Data_Live'!$CT:$CT,'District Data_Live'!$B:$B,'District-wise_Big 4 sales comp.'!$B110,'District Data_Live'!$C:$C,'District-wise_Big 4 sales comp.'!$F110)</f>
        <v>9</v>
      </c>
      <c r="AB110" s="86">
        <f>SUMIFS('District Data_Live'!$DR:$DR,'District Data_Live'!$B:$B,'District-wise_Big 4 sales comp.'!$B110,'District Data_Live'!$C:$C,'District-wise_Big 4 sales comp.'!$F110)</f>
        <v>11</v>
      </c>
      <c r="AC110" s="59">
        <f t="shared" si="25"/>
        <v>19.717948717948719</v>
      </c>
      <c r="AD110" s="94">
        <f t="shared" si="26"/>
        <v>59.15384615384616</v>
      </c>
      <c r="AE110" s="94"/>
      <c r="AF110" s="94"/>
      <c r="AG110" s="94"/>
      <c r="AH110" s="94"/>
    </row>
    <row r="111" spans="1:34">
      <c r="A111" s="90">
        <f t="shared" si="16"/>
        <v>108</v>
      </c>
      <c r="B111" s="91" t="s">
        <v>1223</v>
      </c>
      <c r="C111" s="90"/>
      <c r="D111" s="90" t="s">
        <v>925</v>
      </c>
      <c r="E111" s="91"/>
      <c r="F111" s="90" t="s">
        <v>349</v>
      </c>
      <c r="G111" s="90" t="s">
        <v>328</v>
      </c>
      <c r="H111" s="91" t="s">
        <v>449</v>
      </c>
      <c r="I111" s="92">
        <v>4000</v>
      </c>
      <c r="J111" s="75" t="str">
        <f t="shared" si="17"/>
        <v>Medium</v>
      </c>
      <c r="K111" s="84">
        <f t="shared" si="14"/>
        <v>0</v>
      </c>
      <c r="L111" s="83">
        <f t="shared" si="18"/>
        <v>0</v>
      </c>
      <c r="M111" s="83">
        <v>0</v>
      </c>
      <c r="N111" s="83">
        <v>0</v>
      </c>
      <c r="O111" s="83">
        <v>0</v>
      </c>
      <c r="P111" s="83">
        <v>0</v>
      </c>
      <c r="Q111" s="193">
        <f>'District Data_Live'!ID111</f>
        <v>3.597</v>
      </c>
      <c r="R111" s="93">
        <f t="shared" si="15"/>
        <v>8.9924999999999998E-4</v>
      </c>
      <c r="S111" s="93" t="str">
        <f t="shared" si="19"/>
        <v/>
      </c>
      <c r="T111" s="59">
        <f t="shared" si="20"/>
        <v>80</v>
      </c>
      <c r="U111" s="93">
        <v>0.02</v>
      </c>
      <c r="V111" s="78" t="str">
        <f t="shared" si="21"/>
        <v/>
      </c>
      <c r="W111" s="86"/>
      <c r="X111" s="86">
        <f t="shared" si="22"/>
        <v>2.6666666666666665</v>
      </c>
      <c r="Y111" s="86">
        <f t="shared" si="23"/>
        <v>4.1025641025641022</v>
      </c>
      <c r="Z111" s="86">
        <f t="shared" si="24"/>
        <v>8.2051282051282044</v>
      </c>
      <c r="AA111" s="86">
        <f>SUMIFS('District Data_Live'!$CT:$CT,'District Data_Live'!$B:$B,'District-wise_Big 4 sales comp.'!$B111,'District Data_Live'!$C:$C,'District-wise_Big 4 sales comp.'!$F111)</f>
        <v>0</v>
      </c>
      <c r="AB111" s="86">
        <f>SUMIFS('District Data_Live'!$DR:$DR,'District Data_Live'!$B:$B,'District-wise_Big 4 sales comp.'!$B111,'District Data_Live'!$C:$C,'District-wise_Big 4 sales comp.'!$F111)</f>
        <v>2</v>
      </c>
      <c r="AC111" s="59">
        <f t="shared" si="25"/>
        <v>8.2051282051282044</v>
      </c>
      <c r="AD111" s="94">
        <f t="shared" si="26"/>
        <v>24.615384615384613</v>
      </c>
      <c r="AE111" s="94"/>
      <c r="AF111" s="94"/>
      <c r="AG111" s="94"/>
      <c r="AH111" s="94"/>
    </row>
    <row r="112" spans="1:34">
      <c r="A112" s="90">
        <f t="shared" si="16"/>
        <v>109</v>
      </c>
      <c r="B112" s="91" t="s">
        <v>972</v>
      </c>
      <c r="C112" s="90"/>
      <c r="D112" s="90" t="s">
        <v>925</v>
      </c>
      <c r="E112" s="91"/>
      <c r="F112" s="90" t="s">
        <v>349</v>
      </c>
      <c r="G112" s="90" t="s">
        <v>328</v>
      </c>
      <c r="H112" s="91" t="s">
        <v>449</v>
      </c>
      <c r="I112" s="92">
        <v>3000</v>
      </c>
      <c r="J112" s="75" t="str">
        <f t="shared" si="17"/>
        <v>Medium</v>
      </c>
      <c r="K112" s="84">
        <f t="shared" si="14"/>
        <v>0</v>
      </c>
      <c r="L112" s="83">
        <f t="shared" si="18"/>
        <v>0</v>
      </c>
      <c r="M112" s="83">
        <v>0</v>
      </c>
      <c r="N112" s="83">
        <v>0</v>
      </c>
      <c r="O112" s="83">
        <v>0</v>
      </c>
      <c r="P112" s="83">
        <v>0</v>
      </c>
      <c r="Q112" s="193">
        <f>'District Data_Live'!ID112</f>
        <v>0</v>
      </c>
      <c r="R112" s="93">
        <f t="shared" si="15"/>
        <v>0</v>
      </c>
      <c r="S112" s="93" t="str">
        <f t="shared" si="19"/>
        <v/>
      </c>
      <c r="T112" s="59">
        <f t="shared" si="20"/>
        <v>60</v>
      </c>
      <c r="U112" s="93">
        <v>0.02</v>
      </c>
      <c r="V112" s="78" t="str">
        <f t="shared" si="21"/>
        <v/>
      </c>
      <c r="W112" s="86"/>
      <c r="X112" s="86">
        <f t="shared" si="22"/>
        <v>2</v>
      </c>
      <c r="Y112" s="86">
        <f t="shared" si="23"/>
        <v>3.0769230769230766</v>
      </c>
      <c r="Z112" s="86">
        <f t="shared" si="24"/>
        <v>6.1538461538461533</v>
      </c>
      <c r="AA112" s="86">
        <f>SUMIFS('District Data_Live'!$CT:$CT,'District Data_Live'!$B:$B,'District-wise_Big 4 sales comp.'!$B112,'District Data_Live'!$C:$C,'District-wise_Big 4 sales comp.'!$F112)</f>
        <v>0</v>
      </c>
      <c r="AB112" s="86">
        <f>SUMIFS('District Data_Live'!$DR:$DR,'District Data_Live'!$B:$B,'District-wise_Big 4 sales comp.'!$B112,'District Data_Live'!$C:$C,'District-wise_Big 4 sales comp.'!$F112)</f>
        <v>0</v>
      </c>
      <c r="AC112" s="59">
        <f t="shared" si="25"/>
        <v>6.1538461538461533</v>
      </c>
      <c r="AD112" s="94">
        <f t="shared" si="26"/>
        <v>18.46153846153846</v>
      </c>
      <c r="AE112" s="94"/>
      <c r="AF112" s="94"/>
      <c r="AG112" s="94"/>
      <c r="AH112" s="94"/>
    </row>
    <row r="113" spans="1:34">
      <c r="A113" s="90">
        <f t="shared" si="16"/>
        <v>110</v>
      </c>
      <c r="B113" s="91" t="s">
        <v>1224</v>
      </c>
      <c r="C113" s="90" t="s">
        <v>927</v>
      </c>
      <c r="D113" s="90" t="s">
        <v>1225</v>
      </c>
      <c r="E113" s="91"/>
      <c r="F113" s="90" t="s">
        <v>349</v>
      </c>
      <c r="G113" s="90" t="s">
        <v>328</v>
      </c>
      <c r="H113" s="91" t="s">
        <v>448</v>
      </c>
      <c r="I113" s="92">
        <v>4000</v>
      </c>
      <c r="J113" s="75" t="str">
        <f t="shared" si="17"/>
        <v>Medium</v>
      </c>
      <c r="K113" s="84">
        <f t="shared" si="14"/>
        <v>0</v>
      </c>
      <c r="L113" s="83">
        <f t="shared" si="18"/>
        <v>0</v>
      </c>
      <c r="M113" s="83">
        <v>0</v>
      </c>
      <c r="N113" s="83">
        <v>0</v>
      </c>
      <c r="O113" s="83">
        <v>0</v>
      </c>
      <c r="P113" s="83">
        <v>0</v>
      </c>
      <c r="Q113" s="193">
        <f>'District Data_Live'!ID113</f>
        <v>21.355</v>
      </c>
      <c r="R113" s="93">
        <f t="shared" si="15"/>
        <v>5.3387499999999997E-3</v>
      </c>
      <c r="S113" s="93" t="str">
        <f t="shared" si="19"/>
        <v/>
      </c>
      <c r="T113" s="59">
        <f t="shared" si="20"/>
        <v>80</v>
      </c>
      <c r="U113" s="93">
        <v>0.02</v>
      </c>
      <c r="V113" s="78" t="str">
        <f t="shared" si="21"/>
        <v/>
      </c>
      <c r="W113" s="86"/>
      <c r="X113" s="86">
        <f t="shared" si="22"/>
        <v>2.6666666666666665</v>
      </c>
      <c r="Y113" s="86">
        <f t="shared" si="23"/>
        <v>4.1025641025641022</v>
      </c>
      <c r="Z113" s="86">
        <f t="shared" si="24"/>
        <v>8.2051282051282044</v>
      </c>
      <c r="AA113" s="86">
        <f>SUMIFS('District Data_Live'!$CT:$CT,'District Data_Live'!$B:$B,'District-wise_Big 4 sales comp.'!$B113,'District Data_Live'!$C:$C,'District-wise_Big 4 sales comp.'!$F113)</f>
        <v>2</v>
      </c>
      <c r="AB113" s="86">
        <f>SUMIFS('District Data_Live'!$DR:$DR,'District Data_Live'!$B:$B,'District-wise_Big 4 sales comp.'!$B113,'District Data_Live'!$C:$C,'District-wise_Big 4 sales comp.'!$F113)</f>
        <v>4</v>
      </c>
      <c r="AC113" s="59">
        <f t="shared" si="25"/>
        <v>6.2051282051282044</v>
      </c>
      <c r="AD113" s="94">
        <f t="shared" si="26"/>
        <v>18.615384615384613</v>
      </c>
      <c r="AE113" s="94"/>
      <c r="AF113" s="94"/>
      <c r="AG113" s="94"/>
      <c r="AH113" s="94"/>
    </row>
    <row r="114" spans="1:34">
      <c r="A114" s="90">
        <f t="shared" si="16"/>
        <v>111</v>
      </c>
      <c r="B114" s="91" t="s">
        <v>1226</v>
      </c>
      <c r="C114" s="90" t="s">
        <v>931</v>
      </c>
      <c r="D114" s="90"/>
      <c r="E114" s="91"/>
      <c r="F114" s="90" t="s">
        <v>349</v>
      </c>
      <c r="G114" s="90" t="s">
        <v>328</v>
      </c>
      <c r="H114" s="91" t="s">
        <v>448</v>
      </c>
      <c r="I114" s="92">
        <v>3000</v>
      </c>
      <c r="J114" s="75" t="str">
        <f t="shared" si="17"/>
        <v>Medium</v>
      </c>
      <c r="K114" s="84">
        <f t="shared" si="14"/>
        <v>2.3333333333333334E-2</v>
      </c>
      <c r="L114" s="83">
        <f t="shared" si="18"/>
        <v>70</v>
      </c>
      <c r="M114" s="83">
        <v>30</v>
      </c>
      <c r="N114" s="83">
        <v>0</v>
      </c>
      <c r="O114" s="83">
        <v>30</v>
      </c>
      <c r="P114" s="83">
        <v>10</v>
      </c>
      <c r="Q114" s="193">
        <f>'District Data_Live'!ID114</f>
        <v>15.024000000000001</v>
      </c>
      <c r="R114" s="93">
        <f t="shared" si="15"/>
        <v>5.0080000000000003E-3</v>
      </c>
      <c r="S114" s="93">
        <f t="shared" si="19"/>
        <v>0.21462857142857145</v>
      </c>
      <c r="T114" s="59">
        <f t="shared" si="20"/>
        <v>60</v>
      </c>
      <c r="U114" s="93">
        <v>0.02</v>
      </c>
      <c r="V114" s="78">
        <f t="shared" si="21"/>
        <v>0.8571428571428571</v>
      </c>
      <c r="W114" s="86"/>
      <c r="X114" s="86">
        <f t="shared" si="22"/>
        <v>2</v>
      </c>
      <c r="Y114" s="86">
        <f t="shared" si="23"/>
        <v>3.0769230769230766</v>
      </c>
      <c r="Z114" s="86">
        <f t="shared" si="24"/>
        <v>6.1538461538461533</v>
      </c>
      <c r="AA114" s="86">
        <f>SUMIFS('District Data_Live'!$CT:$CT,'District Data_Live'!$B:$B,'District-wise_Big 4 sales comp.'!$B114,'District Data_Live'!$C:$C,'District-wise_Big 4 sales comp.'!$F114)</f>
        <v>0</v>
      </c>
      <c r="AB114" s="86">
        <f>SUMIFS('District Data_Live'!$DR:$DR,'District Data_Live'!$B:$B,'District-wise_Big 4 sales comp.'!$B114,'District Data_Live'!$C:$C,'District-wise_Big 4 sales comp.'!$F114)</f>
        <v>1</v>
      </c>
      <c r="AC114" s="59">
        <f t="shared" si="25"/>
        <v>6.1538461538461533</v>
      </c>
      <c r="AD114" s="94">
        <f t="shared" si="26"/>
        <v>18.46153846153846</v>
      </c>
      <c r="AE114" s="94"/>
      <c r="AF114" s="94"/>
      <c r="AG114" s="94"/>
      <c r="AH114" s="94"/>
    </row>
    <row r="115" spans="1:34">
      <c r="A115" s="90">
        <f t="shared" si="16"/>
        <v>112</v>
      </c>
      <c r="B115" s="91" t="s">
        <v>1227</v>
      </c>
      <c r="C115" s="90" t="s">
        <v>927</v>
      </c>
      <c r="D115" s="90"/>
      <c r="E115" s="91"/>
      <c r="F115" s="90" t="s">
        <v>349</v>
      </c>
      <c r="G115" s="90" t="s">
        <v>328</v>
      </c>
      <c r="H115" s="91" t="s">
        <v>1228</v>
      </c>
      <c r="I115" s="92">
        <v>2000</v>
      </c>
      <c r="J115" s="75" t="str">
        <f t="shared" si="17"/>
        <v>Medium</v>
      </c>
      <c r="K115" s="84">
        <f t="shared" si="14"/>
        <v>0</v>
      </c>
      <c r="L115" s="83">
        <f t="shared" si="18"/>
        <v>0</v>
      </c>
      <c r="M115" s="83">
        <v>0</v>
      </c>
      <c r="N115" s="83">
        <v>0</v>
      </c>
      <c r="O115" s="83">
        <v>0</v>
      </c>
      <c r="P115" s="83">
        <v>0</v>
      </c>
      <c r="Q115" s="193">
        <f>'District Data_Live'!ID115</f>
        <v>0</v>
      </c>
      <c r="R115" s="93">
        <f t="shared" si="15"/>
        <v>0</v>
      </c>
      <c r="S115" s="93" t="str">
        <f t="shared" si="19"/>
        <v/>
      </c>
      <c r="T115" s="59">
        <f t="shared" si="20"/>
        <v>0</v>
      </c>
      <c r="U115" s="93"/>
      <c r="V115" s="78" t="str">
        <f t="shared" si="21"/>
        <v/>
      </c>
      <c r="W115" s="86"/>
      <c r="X115" s="86">
        <f t="shared" si="22"/>
        <v>0</v>
      </c>
      <c r="Y115" s="86">
        <f t="shared" si="23"/>
        <v>0</v>
      </c>
      <c r="Z115" s="86">
        <f t="shared" si="24"/>
        <v>0</v>
      </c>
      <c r="AA115" s="86">
        <f>SUMIFS('District Data_Live'!$CT:$CT,'District Data_Live'!$B:$B,'District-wise_Big 4 sales comp.'!$B115,'District Data_Live'!$C:$C,'District-wise_Big 4 sales comp.'!$F115)</f>
        <v>0</v>
      </c>
      <c r="AB115" s="86">
        <f>SUMIFS('District Data_Live'!$DR:$DR,'District Data_Live'!$B:$B,'District-wise_Big 4 sales comp.'!$B115,'District Data_Live'!$C:$C,'District-wise_Big 4 sales comp.'!$F115)</f>
        <v>0</v>
      </c>
      <c r="AC115" s="59">
        <f t="shared" si="25"/>
        <v>0</v>
      </c>
      <c r="AD115" s="94">
        <f t="shared" si="26"/>
        <v>0</v>
      </c>
      <c r="AE115" s="94"/>
      <c r="AF115" s="94"/>
      <c r="AG115" s="94"/>
      <c r="AH115" s="94"/>
    </row>
    <row r="116" spans="1:34">
      <c r="A116" s="90">
        <f t="shared" si="16"/>
        <v>113</v>
      </c>
      <c r="B116" s="91" t="s">
        <v>1229</v>
      </c>
      <c r="C116" s="90"/>
      <c r="D116" s="90" t="s">
        <v>1225</v>
      </c>
      <c r="E116" s="91"/>
      <c r="F116" s="90" t="s">
        <v>349</v>
      </c>
      <c r="G116" s="90" t="s">
        <v>328</v>
      </c>
      <c r="H116" s="91" t="s">
        <v>448</v>
      </c>
      <c r="I116" s="92">
        <v>2500</v>
      </c>
      <c r="J116" s="75" t="str">
        <f t="shared" si="17"/>
        <v>Medium</v>
      </c>
      <c r="K116" s="84">
        <f t="shared" si="14"/>
        <v>0.05</v>
      </c>
      <c r="L116" s="83">
        <f t="shared" si="18"/>
        <v>125</v>
      </c>
      <c r="M116" s="83">
        <v>30</v>
      </c>
      <c r="N116" s="83">
        <v>0</v>
      </c>
      <c r="O116" s="83">
        <v>70</v>
      </c>
      <c r="P116" s="83">
        <v>25</v>
      </c>
      <c r="Q116" s="193">
        <f>'District Data_Live'!ID116</f>
        <v>13.236000000000001</v>
      </c>
      <c r="R116" s="93">
        <f t="shared" si="15"/>
        <v>5.2944000000000003E-3</v>
      </c>
      <c r="S116" s="93">
        <f t="shared" si="19"/>
        <v>0.10588800000000001</v>
      </c>
      <c r="T116" s="59">
        <f t="shared" si="20"/>
        <v>268.39999999999998</v>
      </c>
      <c r="U116" s="93">
        <v>0.10736</v>
      </c>
      <c r="V116" s="78">
        <f t="shared" si="21"/>
        <v>2.1471999999999998</v>
      </c>
      <c r="W116" s="86"/>
      <c r="X116" s="86">
        <f t="shared" si="22"/>
        <v>8.9466666666666654</v>
      </c>
      <c r="Y116" s="86">
        <f t="shared" si="23"/>
        <v>13.764102564102561</v>
      </c>
      <c r="Z116" s="86">
        <f t="shared" si="24"/>
        <v>27.528205128205123</v>
      </c>
      <c r="AA116" s="86">
        <f>SUMIFS('District Data_Live'!$CT:$CT,'District Data_Live'!$B:$B,'District-wise_Big 4 sales comp.'!$B116,'District Data_Live'!$C:$C,'District-wise_Big 4 sales comp.'!$F116)</f>
        <v>1</v>
      </c>
      <c r="AB116" s="86">
        <f>SUMIFS('District Data_Live'!$DR:$DR,'District Data_Live'!$B:$B,'District-wise_Big 4 sales comp.'!$B116,'District Data_Live'!$C:$C,'District-wise_Big 4 sales comp.'!$F116)</f>
        <v>1</v>
      </c>
      <c r="AC116" s="59">
        <f t="shared" si="25"/>
        <v>26.528205128205123</v>
      </c>
      <c r="AD116" s="94">
        <f t="shared" si="26"/>
        <v>79.584615384615375</v>
      </c>
      <c r="AE116" s="94"/>
      <c r="AF116" s="94"/>
      <c r="AG116" s="94"/>
      <c r="AH116" s="94"/>
    </row>
    <row r="117" spans="1:34">
      <c r="A117" s="90">
        <f t="shared" si="16"/>
        <v>114</v>
      </c>
      <c r="B117" s="91" t="s">
        <v>1230</v>
      </c>
      <c r="C117" s="90" t="s">
        <v>927</v>
      </c>
      <c r="D117" s="90" t="s">
        <v>1225</v>
      </c>
      <c r="E117" s="91"/>
      <c r="F117" s="90" t="s">
        <v>349</v>
      </c>
      <c r="G117" s="90" t="s">
        <v>328</v>
      </c>
      <c r="H117" s="91" t="s">
        <v>448</v>
      </c>
      <c r="I117" s="92">
        <v>2500</v>
      </c>
      <c r="J117" s="75" t="str">
        <f t="shared" si="17"/>
        <v>Medium</v>
      </c>
      <c r="K117" s="84">
        <f t="shared" si="14"/>
        <v>0.04</v>
      </c>
      <c r="L117" s="83">
        <f t="shared" si="18"/>
        <v>100</v>
      </c>
      <c r="M117" s="83">
        <v>30</v>
      </c>
      <c r="N117" s="83">
        <v>0</v>
      </c>
      <c r="O117" s="83">
        <v>70</v>
      </c>
      <c r="P117" s="83">
        <v>0</v>
      </c>
      <c r="Q117" s="193">
        <f>'District Data_Live'!ID117</f>
        <v>6.8</v>
      </c>
      <c r="R117" s="93">
        <f t="shared" si="15"/>
        <v>2.7199999999999998E-3</v>
      </c>
      <c r="S117" s="93">
        <f t="shared" si="19"/>
        <v>6.8000000000000005E-2</v>
      </c>
      <c r="T117" s="59">
        <f t="shared" si="20"/>
        <v>50</v>
      </c>
      <c r="U117" s="93">
        <v>0.02</v>
      </c>
      <c r="V117" s="78">
        <f t="shared" si="21"/>
        <v>0.5</v>
      </c>
      <c r="W117" s="86"/>
      <c r="X117" s="86">
        <f t="shared" si="22"/>
        <v>1.6666666666666667</v>
      </c>
      <c r="Y117" s="86">
        <f t="shared" si="23"/>
        <v>2.5641025641025643</v>
      </c>
      <c r="Z117" s="86">
        <f t="shared" si="24"/>
        <v>5.1282051282051286</v>
      </c>
      <c r="AA117" s="86">
        <f>SUMIFS('District Data_Live'!$CT:$CT,'District Data_Live'!$B:$B,'District-wise_Big 4 sales comp.'!$B117,'District Data_Live'!$C:$C,'District-wise_Big 4 sales comp.'!$F117)</f>
        <v>0</v>
      </c>
      <c r="AB117" s="86">
        <f>SUMIFS('District Data_Live'!$DR:$DR,'District Data_Live'!$B:$B,'District-wise_Big 4 sales comp.'!$B117,'District Data_Live'!$C:$C,'District-wise_Big 4 sales comp.'!$F117)</f>
        <v>0</v>
      </c>
      <c r="AC117" s="59">
        <f t="shared" si="25"/>
        <v>5.1282051282051286</v>
      </c>
      <c r="AD117" s="94">
        <f t="shared" si="26"/>
        <v>15.384615384615387</v>
      </c>
      <c r="AE117" s="94"/>
      <c r="AF117" s="94"/>
      <c r="AG117" s="94"/>
      <c r="AH117" s="94"/>
    </row>
    <row r="118" spans="1:34">
      <c r="A118" s="90">
        <f t="shared" si="16"/>
        <v>115</v>
      </c>
      <c r="B118" s="91" t="s">
        <v>1231</v>
      </c>
      <c r="C118" s="90"/>
      <c r="D118" s="90" t="s">
        <v>925</v>
      </c>
      <c r="E118" s="91"/>
      <c r="F118" s="90" t="s">
        <v>349</v>
      </c>
      <c r="G118" s="90" t="s">
        <v>328</v>
      </c>
      <c r="H118" s="91" t="s">
        <v>449</v>
      </c>
      <c r="I118" s="92">
        <v>2500</v>
      </c>
      <c r="J118" s="75" t="str">
        <f t="shared" si="17"/>
        <v>Medium</v>
      </c>
      <c r="K118" s="84">
        <f t="shared" si="14"/>
        <v>0</v>
      </c>
      <c r="L118" s="83">
        <f t="shared" si="18"/>
        <v>0</v>
      </c>
      <c r="M118" s="83">
        <v>0</v>
      </c>
      <c r="N118" s="83">
        <v>0</v>
      </c>
      <c r="O118" s="83">
        <v>0</v>
      </c>
      <c r="P118" s="83">
        <v>0</v>
      </c>
      <c r="Q118" s="193">
        <f>'District Data_Live'!ID118</f>
        <v>0</v>
      </c>
      <c r="R118" s="93">
        <f t="shared" si="15"/>
        <v>0</v>
      </c>
      <c r="S118" s="93" t="str">
        <f t="shared" si="19"/>
        <v/>
      </c>
      <c r="T118" s="59">
        <f t="shared" si="20"/>
        <v>0</v>
      </c>
      <c r="U118" s="93"/>
      <c r="V118" s="78" t="str">
        <f t="shared" si="21"/>
        <v/>
      </c>
      <c r="W118" s="86"/>
      <c r="X118" s="86">
        <f t="shared" si="22"/>
        <v>0</v>
      </c>
      <c r="Y118" s="86">
        <f t="shared" si="23"/>
        <v>0</v>
      </c>
      <c r="Z118" s="86">
        <f t="shared" si="24"/>
        <v>0</v>
      </c>
      <c r="AA118" s="86">
        <f>SUMIFS('District Data_Live'!$CT:$CT,'District Data_Live'!$B:$B,'District-wise_Big 4 sales comp.'!$B118,'District Data_Live'!$C:$C,'District-wise_Big 4 sales comp.'!$F118)</f>
        <v>0</v>
      </c>
      <c r="AB118" s="86">
        <f>SUMIFS('District Data_Live'!$DR:$DR,'District Data_Live'!$B:$B,'District-wise_Big 4 sales comp.'!$B118,'District Data_Live'!$C:$C,'District-wise_Big 4 sales comp.'!$F118)</f>
        <v>0</v>
      </c>
      <c r="AC118" s="59">
        <f t="shared" si="25"/>
        <v>0</v>
      </c>
      <c r="AD118" s="94">
        <f t="shared" si="26"/>
        <v>0</v>
      </c>
      <c r="AE118" s="94"/>
      <c r="AF118" s="94"/>
      <c r="AG118" s="94"/>
      <c r="AH118" s="94"/>
    </row>
    <row r="119" spans="1:34">
      <c r="A119" s="90">
        <f t="shared" si="16"/>
        <v>116</v>
      </c>
      <c r="B119" s="91" t="s">
        <v>930</v>
      </c>
      <c r="C119" s="90"/>
      <c r="D119" s="90"/>
      <c r="E119" s="91"/>
      <c r="F119" s="90" t="s">
        <v>349</v>
      </c>
      <c r="G119" s="90" t="s">
        <v>328</v>
      </c>
      <c r="H119" s="91" t="s">
        <v>449</v>
      </c>
      <c r="I119" s="92">
        <v>3000</v>
      </c>
      <c r="J119" s="75" t="str">
        <f t="shared" si="17"/>
        <v>Medium</v>
      </c>
      <c r="K119" s="84">
        <f t="shared" si="14"/>
        <v>0</v>
      </c>
      <c r="L119" s="83">
        <f t="shared" si="18"/>
        <v>0</v>
      </c>
      <c r="M119" s="83">
        <v>0</v>
      </c>
      <c r="N119" s="83">
        <v>0</v>
      </c>
      <c r="O119" s="83">
        <v>0</v>
      </c>
      <c r="P119" s="83">
        <v>0</v>
      </c>
      <c r="Q119" s="193">
        <f>'District Data_Live'!ID119</f>
        <v>0</v>
      </c>
      <c r="R119" s="93">
        <f t="shared" si="15"/>
        <v>0</v>
      </c>
      <c r="S119" s="93" t="str">
        <f t="shared" si="19"/>
        <v/>
      </c>
      <c r="T119" s="59">
        <f t="shared" si="20"/>
        <v>30</v>
      </c>
      <c r="U119" s="93">
        <v>0.01</v>
      </c>
      <c r="V119" s="78" t="str">
        <f t="shared" si="21"/>
        <v/>
      </c>
      <c r="W119" s="86"/>
      <c r="X119" s="86">
        <f t="shared" si="22"/>
        <v>1</v>
      </c>
      <c r="Y119" s="86">
        <f t="shared" si="23"/>
        <v>1.5384615384615383</v>
      </c>
      <c r="Z119" s="86">
        <f t="shared" si="24"/>
        <v>3.0769230769230766</v>
      </c>
      <c r="AA119" s="86">
        <f>SUMIFS('District Data_Live'!$CT:$CT,'District Data_Live'!$B:$B,'District-wise_Big 4 sales comp.'!$B119,'District Data_Live'!$C:$C,'District-wise_Big 4 sales comp.'!$F119)</f>
        <v>0</v>
      </c>
      <c r="AB119" s="86">
        <f>SUMIFS('District Data_Live'!$DR:$DR,'District Data_Live'!$B:$B,'District-wise_Big 4 sales comp.'!$B119,'District Data_Live'!$C:$C,'District-wise_Big 4 sales comp.'!$F119)</f>
        <v>0</v>
      </c>
      <c r="AC119" s="59">
        <f t="shared" si="25"/>
        <v>3.0769230769230766</v>
      </c>
      <c r="AD119" s="94">
        <f t="shared" si="26"/>
        <v>9.2307692307692299</v>
      </c>
      <c r="AE119" s="94"/>
      <c r="AF119" s="94"/>
      <c r="AG119" s="94"/>
      <c r="AH119" s="94"/>
    </row>
    <row r="120" spans="1:34">
      <c r="A120" s="90">
        <f t="shared" si="16"/>
        <v>117</v>
      </c>
      <c r="B120" s="91" t="s">
        <v>1232</v>
      </c>
      <c r="C120" s="90"/>
      <c r="D120" s="90"/>
      <c r="E120" s="91"/>
      <c r="F120" s="90" t="s">
        <v>349</v>
      </c>
      <c r="G120" s="90" t="s">
        <v>328</v>
      </c>
      <c r="H120" s="91" t="s">
        <v>449</v>
      </c>
      <c r="I120" s="92">
        <v>3000</v>
      </c>
      <c r="J120" s="75" t="str">
        <f t="shared" si="17"/>
        <v>Medium</v>
      </c>
      <c r="K120" s="84">
        <f t="shared" si="14"/>
        <v>0</v>
      </c>
      <c r="L120" s="83">
        <f t="shared" si="18"/>
        <v>0</v>
      </c>
      <c r="M120" s="83">
        <v>0</v>
      </c>
      <c r="N120" s="83">
        <v>0</v>
      </c>
      <c r="O120" s="83">
        <v>0</v>
      </c>
      <c r="P120" s="83">
        <v>0</v>
      </c>
      <c r="Q120" s="193">
        <f>'District Data_Live'!ID120</f>
        <v>0</v>
      </c>
      <c r="R120" s="93">
        <f t="shared" si="15"/>
        <v>0</v>
      </c>
      <c r="S120" s="93" t="str">
        <f t="shared" si="19"/>
        <v/>
      </c>
      <c r="T120" s="59">
        <f t="shared" si="20"/>
        <v>30</v>
      </c>
      <c r="U120" s="93">
        <v>0.01</v>
      </c>
      <c r="V120" s="78" t="str">
        <f t="shared" si="21"/>
        <v/>
      </c>
      <c r="W120" s="86"/>
      <c r="X120" s="86">
        <f t="shared" si="22"/>
        <v>1</v>
      </c>
      <c r="Y120" s="86">
        <f t="shared" si="23"/>
        <v>1.5384615384615383</v>
      </c>
      <c r="Z120" s="86">
        <f t="shared" si="24"/>
        <v>3.0769230769230766</v>
      </c>
      <c r="AA120" s="86">
        <f>SUMIFS('District Data_Live'!$CT:$CT,'District Data_Live'!$B:$B,'District-wise_Big 4 sales comp.'!$B120,'District Data_Live'!$C:$C,'District-wise_Big 4 sales comp.'!$F120)</f>
        <v>0</v>
      </c>
      <c r="AB120" s="86">
        <f>SUMIFS('District Data_Live'!$DR:$DR,'District Data_Live'!$B:$B,'District-wise_Big 4 sales comp.'!$B120,'District Data_Live'!$C:$C,'District-wise_Big 4 sales comp.'!$F120)</f>
        <v>0</v>
      </c>
      <c r="AC120" s="59">
        <f t="shared" si="25"/>
        <v>3.0769230769230766</v>
      </c>
      <c r="AD120" s="94">
        <f t="shared" si="26"/>
        <v>9.2307692307692299</v>
      </c>
      <c r="AE120" s="94"/>
      <c r="AF120" s="94"/>
      <c r="AG120" s="94"/>
      <c r="AH120" s="94"/>
    </row>
    <row r="121" spans="1:34">
      <c r="A121" s="90">
        <f t="shared" si="16"/>
        <v>118</v>
      </c>
      <c r="B121" s="91" t="s">
        <v>1233</v>
      </c>
      <c r="C121" s="90" t="s">
        <v>1222</v>
      </c>
      <c r="D121" s="90"/>
      <c r="E121" s="91"/>
      <c r="F121" s="90" t="s">
        <v>349</v>
      </c>
      <c r="G121" s="90" t="s">
        <v>328</v>
      </c>
      <c r="H121" s="91" t="s">
        <v>450</v>
      </c>
      <c r="I121" s="92">
        <v>2500</v>
      </c>
      <c r="J121" s="75" t="str">
        <f t="shared" si="17"/>
        <v>Medium</v>
      </c>
      <c r="K121" s="84">
        <f t="shared" si="14"/>
        <v>0.2</v>
      </c>
      <c r="L121" s="83">
        <f t="shared" si="18"/>
        <v>500</v>
      </c>
      <c r="M121" s="83">
        <v>500</v>
      </c>
      <c r="N121" s="83">
        <v>0</v>
      </c>
      <c r="O121" s="83">
        <v>0</v>
      </c>
      <c r="P121" s="83">
        <v>0</v>
      </c>
      <c r="Q121" s="193">
        <f>'District Data_Live'!ID121</f>
        <v>0</v>
      </c>
      <c r="R121" s="93">
        <f t="shared" si="15"/>
        <v>0</v>
      </c>
      <c r="S121" s="93">
        <f t="shared" si="19"/>
        <v>0</v>
      </c>
      <c r="T121" s="59">
        <f t="shared" si="20"/>
        <v>0</v>
      </c>
      <c r="U121" s="93"/>
      <c r="V121" s="78">
        <f t="shared" si="21"/>
        <v>0</v>
      </c>
      <c r="W121" s="86"/>
      <c r="X121" s="86">
        <f t="shared" si="22"/>
        <v>0</v>
      </c>
      <c r="Y121" s="86">
        <f t="shared" si="23"/>
        <v>0</v>
      </c>
      <c r="Z121" s="86">
        <f t="shared" si="24"/>
        <v>0</v>
      </c>
      <c r="AA121" s="86">
        <f>SUMIFS('District Data_Live'!$CT:$CT,'District Data_Live'!$B:$B,'District-wise_Big 4 sales comp.'!$B121,'District Data_Live'!$C:$C,'District-wise_Big 4 sales comp.'!$F121)</f>
        <v>0</v>
      </c>
      <c r="AB121" s="86">
        <f>SUMIFS('District Data_Live'!$DR:$DR,'District Data_Live'!$B:$B,'District-wise_Big 4 sales comp.'!$B121,'District Data_Live'!$C:$C,'District-wise_Big 4 sales comp.'!$F121)</f>
        <v>0</v>
      </c>
      <c r="AC121" s="59">
        <f t="shared" si="25"/>
        <v>0</v>
      </c>
      <c r="AD121" s="94">
        <f t="shared" si="26"/>
        <v>0</v>
      </c>
      <c r="AE121" s="94"/>
      <c r="AF121" s="94"/>
      <c r="AG121" s="94"/>
      <c r="AH121" s="94"/>
    </row>
    <row r="122" spans="1:34">
      <c r="A122" s="90">
        <f t="shared" si="16"/>
        <v>119</v>
      </c>
      <c r="B122" s="91" t="s">
        <v>932</v>
      </c>
      <c r="C122" s="90" t="s">
        <v>927</v>
      </c>
      <c r="D122" s="90" t="s">
        <v>1225</v>
      </c>
      <c r="E122" s="91"/>
      <c r="F122" s="90" t="s">
        <v>349</v>
      </c>
      <c r="G122" s="90" t="s">
        <v>328</v>
      </c>
      <c r="H122" s="91" t="s">
        <v>448</v>
      </c>
      <c r="I122" s="92">
        <v>2000</v>
      </c>
      <c r="J122" s="75" t="str">
        <f t="shared" si="17"/>
        <v>Medium</v>
      </c>
      <c r="K122" s="84">
        <f t="shared" si="14"/>
        <v>0.05</v>
      </c>
      <c r="L122" s="83">
        <f t="shared" si="18"/>
        <v>100</v>
      </c>
      <c r="M122" s="83">
        <v>30</v>
      </c>
      <c r="N122" s="83">
        <v>0</v>
      </c>
      <c r="O122" s="83">
        <v>40</v>
      </c>
      <c r="P122" s="83">
        <v>30</v>
      </c>
      <c r="Q122" s="193">
        <f>'District Data_Live'!ID122</f>
        <v>3.4</v>
      </c>
      <c r="R122" s="93">
        <f t="shared" si="15"/>
        <v>1.6999999999999999E-3</v>
      </c>
      <c r="S122" s="93">
        <f t="shared" si="19"/>
        <v>3.4000000000000002E-2</v>
      </c>
      <c r="T122" s="59">
        <f t="shared" si="20"/>
        <v>47.5</v>
      </c>
      <c r="U122" s="93">
        <v>2.375E-2</v>
      </c>
      <c r="V122" s="78">
        <f t="shared" si="21"/>
        <v>0.47499999999999998</v>
      </c>
      <c r="W122" s="86"/>
      <c r="X122" s="86">
        <f t="shared" si="22"/>
        <v>1.5833333333333333</v>
      </c>
      <c r="Y122" s="86">
        <f t="shared" si="23"/>
        <v>2.4358974358974357</v>
      </c>
      <c r="Z122" s="86">
        <f t="shared" si="24"/>
        <v>4.8717948717948714</v>
      </c>
      <c r="AA122" s="86">
        <f>SUMIFS('District Data_Live'!$CT:$CT,'District Data_Live'!$B:$B,'District-wise_Big 4 sales comp.'!$B122,'District Data_Live'!$C:$C,'District-wise_Big 4 sales comp.'!$F122)</f>
        <v>2</v>
      </c>
      <c r="AB122" s="86">
        <f>SUMIFS('District Data_Live'!$DR:$DR,'District Data_Live'!$B:$B,'District-wise_Big 4 sales comp.'!$B122,'District Data_Live'!$C:$C,'District-wise_Big 4 sales comp.'!$F122)</f>
        <v>2</v>
      </c>
      <c r="AC122" s="59">
        <f t="shared" si="25"/>
        <v>2.8717948717948714</v>
      </c>
      <c r="AD122" s="94">
        <f t="shared" si="26"/>
        <v>8.6153846153846132</v>
      </c>
      <c r="AE122" s="94"/>
      <c r="AF122" s="94"/>
      <c r="AG122" s="94"/>
      <c r="AH122" s="94"/>
    </row>
    <row r="123" spans="1:34">
      <c r="A123" s="90">
        <f t="shared" si="16"/>
        <v>120</v>
      </c>
      <c r="B123" s="91" t="s">
        <v>1234</v>
      </c>
      <c r="C123" s="90"/>
      <c r="D123" s="90"/>
      <c r="E123" s="91"/>
      <c r="F123" s="90" t="s">
        <v>349</v>
      </c>
      <c r="G123" s="90" t="s">
        <v>328</v>
      </c>
      <c r="H123" s="91" t="s">
        <v>449</v>
      </c>
      <c r="I123" s="92">
        <v>2500</v>
      </c>
      <c r="J123" s="75" t="str">
        <f t="shared" si="17"/>
        <v>Medium</v>
      </c>
      <c r="K123" s="84">
        <f t="shared" si="14"/>
        <v>0</v>
      </c>
      <c r="L123" s="83">
        <f t="shared" si="18"/>
        <v>0</v>
      </c>
      <c r="M123" s="83">
        <v>0</v>
      </c>
      <c r="N123" s="83">
        <v>0</v>
      </c>
      <c r="O123" s="83">
        <v>0</v>
      </c>
      <c r="P123" s="83">
        <v>0</v>
      </c>
      <c r="Q123" s="193">
        <f>'District Data_Live'!ID123</f>
        <v>3.21</v>
      </c>
      <c r="R123" s="93">
        <f t="shared" si="15"/>
        <v>1.284E-3</v>
      </c>
      <c r="S123" s="93" t="str">
        <f t="shared" si="19"/>
        <v/>
      </c>
      <c r="T123" s="59">
        <f t="shared" si="20"/>
        <v>30.25</v>
      </c>
      <c r="U123" s="93">
        <v>1.21E-2</v>
      </c>
      <c r="V123" s="78" t="str">
        <f t="shared" si="21"/>
        <v/>
      </c>
      <c r="W123" s="86"/>
      <c r="X123" s="86">
        <f t="shared" si="22"/>
        <v>1.0083333333333333</v>
      </c>
      <c r="Y123" s="86">
        <f t="shared" si="23"/>
        <v>1.5512820512820511</v>
      </c>
      <c r="Z123" s="86">
        <f t="shared" si="24"/>
        <v>3.1025641025641022</v>
      </c>
      <c r="AA123" s="86">
        <f>SUMIFS('District Data_Live'!$CT:$CT,'District Data_Live'!$B:$B,'District-wise_Big 4 sales comp.'!$B123,'District Data_Live'!$C:$C,'District-wise_Big 4 sales comp.'!$F123)</f>
        <v>1</v>
      </c>
      <c r="AB123" s="86">
        <f>SUMIFS('District Data_Live'!$DR:$DR,'District Data_Live'!$B:$B,'District-wise_Big 4 sales comp.'!$B123,'District Data_Live'!$C:$C,'District-wise_Big 4 sales comp.'!$F123)</f>
        <v>2</v>
      </c>
      <c r="AC123" s="59">
        <f t="shared" si="25"/>
        <v>2.1025641025641022</v>
      </c>
      <c r="AD123" s="94">
        <f t="shared" si="26"/>
        <v>6.3076923076923066</v>
      </c>
      <c r="AE123" s="94"/>
      <c r="AF123" s="94"/>
      <c r="AG123" s="94"/>
      <c r="AH123" s="94"/>
    </row>
    <row r="124" spans="1:34">
      <c r="A124" s="90">
        <f t="shared" si="16"/>
        <v>121</v>
      </c>
      <c r="B124" s="91" t="s">
        <v>1235</v>
      </c>
      <c r="C124" s="90" t="s">
        <v>931</v>
      </c>
      <c r="D124" s="90"/>
      <c r="E124" s="91"/>
      <c r="F124" s="90" t="s">
        <v>349</v>
      </c>
      <c r="G124" s="90" t="s">
        <v>328</v>
      </c>
      <c r="H124" s="91" t="s">
        <v>448</v>
      </c>
      <c r="I124" s="92">
        <v>2000</v>
      </c>
      <c r="J124" s="75" t="str">
        <f t="shared" si="17"/>
        <v>Medium</v>
      </c>
      <c r="K124" s="84">
        <f t="shared" si="14"/>
        <v>0.03</v>
      </c>
      <c r="L124" s="83">
        <f t="shared" si="18"/>
        <v>60</v>
      </c>
      <c r="M124" s="83">
        <v>20</v>
      </c>
      <c r="N124" s="83">
        <v>0</v>
      </c>
      <c r="O124" s="83">
        <v>40</v>
      </c>
      <c r="P124" s="83">
        <v>0</v>
      </c>
      <c r="Q124" s="193">
        <f>'District Data_Live'!ID124</f>
        <v>0</v>
      </c>
      <c r="R124" s="93">
        <f t="shared" si="15"/>
        <v>0</v>
      </c>
      <c r="S124" s="93">
        <f t="shared" si="19"/>
        <v>0</v>
      </c>
      <c r="T124" s="59">
        <f t="shared" si="20"/>
        <v>0</v>
      </c>
      <c r="U124" s="93"/>
      <c r="V124" s="78">
        <f t="shared" si="21"/>
        <v>0</v>
      </c>
      <c r="W124" s="86"/>
      <c r="X124" s="86">
        <f t="shared" si="22"/>
        <v>0</v>
      </c>
      <c r="Y124" s="86">
        <f t="shared" si="23"/>
        <v>0</v>
      </c>
      <c r="Z124" s="86">
        <f t="shared" si="24"/>
        <v>0</v>
      </c>
      <c r="AA124" s="86">
        <f>SUMIFS('District Data_Live'!$CT:$CT,'District Data_Live'!$B:$B,'District-wise_Big 4 sales comp.'!$B124,'District Data_Live'!$C:$C,'District-wise_Big 4 sales comp.'!$F124)</f>
        <v>0</v>
      </c>
      <c r="AB124" s="86">
        <f>SUMIFS('District Data_Live'!$DR:$DR,'District Data_Live'!$B:$B,'District-wise_Big 4 sales comp.'!$B124,'District Data_Live'!$C:$C,'District-wise_Big 4 sales comp.'!$F124)</f>
        <v>0</v>
      </c>
      <c r="AC124" s="59">
        <f t="shared" si="25"/>
        <v>0</v>
      </c>
      <c r="AD124" s="94">
        <f t="shared" si="26"/>
        <v>0</v>
      </c>
      <c r="AE124" s="94"/>
      <c r="AF124" s="94"/>
      <c r="AG124" s="94"/>
      <c r="AH124" s="94"/>
    </row>
    <row r="125" spans="1:34">
      <c r="A125" s="90">
        <f t="shared" si="16"/>
        <v>122</v>
      </c>
      <c r="B125" s="91" t="s">
        <v>1236</v>
      </c>
      <c r="C125" s="90" t="s">
        <v>927</v>
      </c>
      <c r="D125" s="90" t="s">
        <v>1225</v>
      </c>
      <c r="E125" s="91"/>
      <c r="F125" s="90" t="s">
        <v>349</v>
      </c>
      <c r="G125" s="90" t="s">
        <v>328</v>
      </c>
      <c r="H125" s="91" t="s">
        <v>448</v>
      </c>
      <c r="I125" s="92">
        <v>1000</v>
      </c>
      <c r="J125" s="75" t="str">
        <f t="shared" si="17"/>
        <v>Low</v>
      </c>
      <c r="K125" s="84">
        <f t="shared" si="14"/>
        <v>0.05</v>
      </c>
      <c r="L125" s="83">
        <f t="shared" si="18"/>
        <v>50</v>
      </c>
      <c r="M125" s="83">
        <v>20</v>
      </c>
      <c r="N125" s="83">
        <v>0</v>
      </c>
      <c r="O125" s="83">
        <v>30</v>
      </c>
      <c r="P125" s="83">
        <v>0</v>
      </c>
      <c r="Q125" s="193">
        <f>'District Data_Live'!ID125</f>
        <v>0</v>
      </c>
      <c r="R125" s="93">
        <f t="shared" si="15"/>
        <v>0</v>
      </c>
      <c r="S125" s="93">
        <f t="shared" si="19"/>
        <v>0</v>
      </c>
      <c r="T125" s="59">
        <f t="shared" si="20"/>
        <v>0</v>
      </c>
      <c r="U125" s="93"/>
      <c r="V125" s="78">
        <f t="shared" si="21"/>
        <v>0</v>
      </c>
      <c r="W125" s="86"/>
      <c r="X125" s="86">
        <f t="shared" si="22"/>
        <v>0</v>
      </c>
      <c r="Y125" s="86">
        <f t="shared" si="23"/>
        <v>0</v>
      </c>
      <c r="Z125" s="86">
        <f t="shared" si="24"/>
        <v>0</v>
      </c>
      <c r="AA125" s="86">
        <f>SUMIFS('District Data_Live'!$CT:$CT,'District Data_Live'!$B:$B,'District-wise_Big 4 sales comp.'!$B125,'District Data_Live'!$C:$C,'District-wise_Big 4 sales comp.'!$F125)</f>
        <v>0</v>
      </c>
      <c r="AB125" s="86">
        <f>SUMIFS('District Data_Live'!$DR:$DR,'District Data_Live'!$B:$B,'District-wise_Big 4 sales comp.'!$B125,'District Data_Live'!$C:$C,'District-wise_Big 4 sales comp.'!$F125)</f>
        <v>0</v>
      </c>
      <c r="AC125" s="59">
        <f t="shared" si="25"/>
        <v>0</v>
      </c>
      <c r="AD125" s="94">
        <f t="shared" si="26"/>
        <v>0</v>
      </c>
      <c r="AE125" s="94"/>
      <c r="AF125" s="94"/>
      <c r="AG125" s="94"/>
      <c r="AH125" s="94"/>
    </row>
    <row r="126" spans="1:34">
      <c r="A126" s="90">
        <f t="shared" si="16"/>
        <v>123</v>
      </c>
      <c r="B126" s="91" t="s">
        <v>1237</v>
      </c>
      <c r="C126" s="90" t="s">
        <v>927</v>
      </c>
      <c r="D126" s="90" t="s">
        <v>1225</v>
      </c>
      <c r="E126" s="91"/>
      <c r="F126" s="90" t="s">
        <v>349</v>
      </c>
      <c r="G126" s="90" t="s">
        <v>328</v>
      </c>
      <c r="H126" s="91" t="s">
        <v>448</v>
      </c>
      <c r="I126" s="92">
        <v>1000</v>
      </c>
      <c r="J126" s="75" t="str">
        <f t="shared" si="17"/>
        <v>Low</v>
      </c>
      <c r="K126" s="84">
        <f t="shared" si="14"/>
        <v>0.26</v>
      </c>
      <c r="L126" s="85">
        <f t="shared" si="18"/>
        <v>260</v>
      </c>
      <c r="M126" s="85">
        <v>70</v>
      </c>
      <c r="N126" s="85">
        <v>0</v>
      </c>
      <c r="O126" s="85">
        <v>130</v>
      </c>
      <c r="P126" s="85">
        <v>60</v>
      </c>
      <c r="Q126" s="193">
        <f>'District Data_Live'!ID126</f>
        <v>5</v>
      </c>
      <c r="R126" s="93">
        <f t="shared" si="15"/>
        <v>5.0000000000000001E-3</v>
      </c>
      <c r="S126" s="93">
        <f t="shared" si="19"/>
        <v>1.9230769230769232E-2</v>
      </c>
      <c r="T126" s="59">
        <f t="shared" si="20"/>
        <v>10</v>
      </c>
      <c r="U126" s="93">
        <v>0.01</v>
      </c>
      <c r="V126" s="78">
        <f t="shared" si="21"/>
        <v>3.8461538461538464E-2</v>
      </c>
      <c r="W126" s="86"/>
      <c r="X126" s="86">
        <f t="shared" si="22"/>
        <v>0.33333333333333331</v>
      </c>
      <c r="Y126" s="86">
        <f t="shared" si="23"/>
        <v>0.51282051282051277</v>
      </c>
      <c r="Z126" s="86">
        <f t="shared" si="24"/>
        <v>1.0256410256410255</v>
      </c>
      <c r="AA126" s="86">
        <f>SUMIFS('District Data_Live'!$CT:$CT,'District Data_Live'!$B:$B,'District-wise_Big 4 sales comp.'!$B126,'District Data_Live'!$C:$C,'District-wise_Big 4 sales comp.'!$F126)</f>
        <v>1</v>
      </c>
      <c r="AB126" s="86">
        <f>SUMIFS('District Data_Live'!$DR:$DR,'District Data_Live'!$B:$B,'District-wise_Big 4 sales comp.'!$B126,'District Data_Live'!$C:$C,'District-wise_Big 4 sales comp.'!$F126)</f>
        <v>1</v>
      </c>
      <c r="AC126" s="59">
        <f t="shared" si="25"/>
        <v>2.564102564102555E-2</v>
      </c>
      <c r="AD126" s="94">
        <f t="shared" si="26"/>
        <v>7.692307692307665E-2</v>
      </c>
      <c r="AE126" s="94"/>
      <c r="AF126" s="94"/>
      <c r="AG126" s="94"/>
      <c r="AH126" s="94"/>
    </row>
    <row r="127" spans="1:34">
      <c r="A127" s="90">
        <f t="shared" si="16"/>
        <v>124</v>
      </c>
      <c r="B127" s="91" t="s">
        <v>1238</v>
      </c>
      <c r="C127" s="90"/>
      <c r="D127" s="90" t="s">
        <v>925</v>
      </c>
      <c r="E127" s="91"/>
      <c r="F127" s="90" t="s">
        <v>349</v>
      </c>
      <c r="G127" s="90" t="s">
        <v>328</v>
      </c>
      <c r="H127" s="91" t="s">
        <v>449</v>
      </c>
      <c r="I127" s="92">
        <v>3000</v>
      </c>
      <c r="J127" s="75" t="str">
        <f t="shared" si="17"/>
        <v>Medium</v>
      </c>
      <c r="K127" s="84">
        <f t="shared" si="14"/>
        <v>0</v>
      </c>
      <c r="L127" s="83">
        <f t="shared" si="18"/>
        <v>0</v>
      </c>
      <c r="M127" s="83">
        <v>0</v>
      </c>
      <c r="N127" s="83">
        <v>0</v>
      </c>
      <c r="O127" s="83">
        <v>0</v>
      </c>
      <c r="P127" s="83">
        <v>0</v>
      </c>
      <c r="Q127" s="193">
        <f>'District Data_Live'!ID127</f>
        <v>8.0350000000000001</v>
      </c>
      <c r="R127" s="93">
        <f t="shared" si="15"/>
        <v>2.6783333333333333E-3</v>
      </c>
      <c r="S127" s="93" t="str">
        <f t="shared" si="19"/>
        <v/>
      </c>
      <c r="T127" s="59">
        <f t="shared" si="20"/>
        <v>30</v>
      </c>
      <c r="U127" s="93">
        <v>0.01</v>
      </c>
      <c r="V127" s="78" t="str">
        <f t="shared" si="21"/>
        <v/>
      </c>
      <c r="W127" s="86"/>
      <c r="X127" s="86">
        <f t="shared" si="22"/>
        <v>1</v>
      </c>
      <c r="Y127" s="86">
        <f t="shared" si="23"/>
        <v>1.5384615384615383</v>
      </c>
      <c r="Z127" s="86">
        <f t="shared" si="24"/>
        <v>3.0769230769230766</v>
      </c>
      <c r="AA127" s="86">
        <f>SUMIFS('District Data_Live'!$CT:$CT,'District Data_Live'!$B:$B,'District-wise_Big 4 sales comp.'!$B127,'District Data_Live'!$C:$C,'District-wise_Big 4 sales comp.'!$F127)</f>
        <v>1</v>
      </c>
      <c r="AB127" s="86">
        <f>SUMIFS('District Data_Live'!$DR:$DR,'District Data_Live'!$B:$B,'District-wise_Big 4 sales comp.'!$B127,'District Data_Live'!$C:$C,'District-wise_Big 4 sales comp.'!$F127)</f>
        <v>3</v>
      </c>
      <c r="AC127" s="59">
        <f t="shared" si="25"/>
        <v>2.0769230769230766</v>
      </c>
      <c r="AD127" s="94">
        <f t="shared" si="26"/>
        <v>6.2307692307692299</v>
      </c>
      <c r="AE127" s="94"/>
      <c r="AF127" s="94"/>
      <c r="AG127" s="94"/>
      <c r="AH127" s="94"/>
    </row>
    <row r="128" spans="1:34">
      <c r="A128" s="90">
        <f t="shared" si="16"/>
        <v>125</v>
      </c>
      <c r="B128" s="91" t="s">
        <v>1239</v>
      </c>
      <c r="C128" s="90" t="s">
        <v>927</v>
      </c>
      <c r="D128" s="90" t="s">
        <v>1225</v>
      </c>
      <c r="E128" s="91"/>
      <c r="F128" s="90" t="s">
        <v>349</v>
      </c>
      <c r="G128" s="90" t="s">
        <v>328</v>
      </c>
      <c r="H128" s="91" t="s">
        <v>448</v>
      </c>
      <c r="I128" s="92">
        <v>2500</v>
      </c>
      <c r="J128" s="75" t="str">
        <f t="shared" si="17"/>
        <v>Medium</v>
      </c>
      <c r="K128" s="84">
        <f t="shared" si="14"/>
        <v>0</v>
      </c>
      <c r="L128" s="83">
        <f t="shared" si="18"/>
        <v>0</v>
      </c>
      <c r="M128" s="83">
        <v>0</v>
      </c>
      <c r="N128" s="83">
        <v>0</v>
      </c>
      <c r="O128" s="83">
        <v>0</v>
      </c>
      <c r="P128" s="83">
        <v>0</v>
      </c>
      <c r="Q128" s="193">
        <f>'District Data_Live'!ID128</f>
        <v>0</v>
      </c>
      <c r="R128" s="93">
        <f t="shared" si="15"/>
        <v>0</v>
      </c>
      <c r="S128" s="93" t="str">
        <f t="shared" si="19"/>
        <v/>
      </c>
      <c r="T128" s="59">
        <f t="shared" si="20"/>
        <v>0</v>
      </c>
      <c r="U128" s="93"/>
      <c r="V128" s="78" t="str">
        <f t="shared" si="21"/>
        <v/>
      </c>
      <c r="W128" s="86"/>
      <c r="X128" s="86">
        <f t="shared" si="22"/>
        <v>0</v>
      </c>
      <c r="Y128" s="86">
        <f t="shared" si="23"/>
        <v>0</v>
      </c>
      <c r="Z128" s="86">
        <f t="shared" si="24"/>
        <v>0</v>
      </c>
      <c r="AA128" s="86">
        <f>SUMIFS('District Data_Live'!$CT:$CT,'District Data_Live'!$B:$B,'District-wise_Big 4 sales comp.'!$B128,'District Data_Live'!$C:$C,'District-wise_Big 4 sales comp.'!$F128)</f>
        <v>0</v>
      </c>
      <c r="AB128" s="86">
        <f>SUMIFS('District Data_Live'!$DR:$DR,'District Data_Live'!$B:$B,'District-wise_Big 4 sales comp.'!$B128,'District Data_Live'!$C:$C,'District-wise_Big 4 sales comp.'!$F128)</f>
        <v>0</v>
      </c>
      <c r="AC128" s="59">
        <f t="shared" si="25"/>
        <v>0</v>
      </c>
      <c r="AD128" s="94">
        <f t="shared" si="26"/>
        <v>0</v>
      </c>
      <c r="AE128" s="94"/>
      <c r="AF128" s="94"/>
      <c r="AG128" s="94"/>
      <c r="AH128" s="94"/>
    </row>
    <row r="129" spans="1:34">
      <c r="A129" s="90">
        <f t="shared" si="16"/>
        <v>126</v>
      </c>
      <c r="B129" s="91" t="s">
        <v>1240</v>
      </c>
      <c r="C129" s="90" t="s">
        <v>927</v>
      </c>
      <c r="D129" s="90" t="s">
        <v>1225</v>
      </c>
      <c r="E129" s="91"/>
      <c r="F129" s="90" t="s">
        <v>349</v>
      </c>
      <c r="G129" s="90" t="s">
        <v>328</v>
      </c>
      <c r="H129" s="91" t="s">
        <v>448</v>
      </c>
      <c r="I129" s="92">
        <v>2500</v>
      </c>
      <c r="J129" s="75" t="str">
        <f t="shared" si="17"/>
        <v>Medium</v>
      </c>
      <c r="K129" s="84">
        <f t="shared" si="14"/>
        <v>0</v>
      </c>
      <c r="L129" s="83">
        <f t="shared" si="18"/>
        <v>0</v>
      </c>
      <c r="M129" s="83">
        <v>0</v>
      </c>
      <c r="N129" s="83">
        <v>0</v>
      </c>
      <c r="O129" s="83">
        <v>0</v>
      </c>
      <c r="P129" s="83">
        <v>0</v>
      </c>
      <c r="Q129" s="193">
        <f>'District Data_Live'!ID129</f>
        <v>0</v>
      </c>
      <c r="R129" s="93">
        <f t="shared" si="15"/>
        <v>0</v>
      </c>
      <c r="S129" s="93" t="str">
        <f t="shared" si="19"/>
        <v/>
      </c>
      <c r="T129" s="59">
        <f t="shared" si="20"/>
        <v>0</v>
      </c>
      <c r="U129" s="93"/>
      <c r="V129" s="78" t="str">
        <f t="shared" si="21"/>
        <v/>
      </c>
      <c r="W129" s="86"/>
      <c r="X129" s="86">
        <f t="shared" si="22"/>
        <v>0</v>
      </c>
      <c r="Y129" s="86">
        <f t="shared" si="23"/>
        <v>0</v>
      </c>
      <c r="Z129" s="86">
        <f t="shared" si="24"/>
        <v>0</v>
      </c>
      <c r="AA129" s="86">
        <f>SUMIFS('District Data_Live'!$CT:$CT,'District Data_Live'!$B:$B,'District-wise_Big 4 sales comp.'!$B129,'District Data_Live'!$C:$C,'District-wise_Big 4 sales comp.'!$F129)</f>
        <v>0</v>
      </c>
      <c r="AB129" s="86">
        <f>SUMIFS('District Data_Live'!$DR:$DR,'District Data_Live'!$B:$B,'District-wise_Big 4 sales comp.'!$B129,'District Data_Live'!$C:$C,'District-wise_Big 4 sales comp.'!$F129)</f>
        <v>0</v>
      </c>
      <c r="AC129" s="59">
        <f t="shared" si="25"/>
        <v>0</v>
      </c>
      <c r="AD129" s="94">
        <f t="shared" si="26"/>
        <v>0</v>
      </c>
      <c r="AE129" s="94"/>
      <c r="AF129" s="94"/>
      <c r="AG129" s="94"/>
      <c r="AH129" s="94"/>
    </row>
    <row r="130" spans="1:34">
      <c r="A130" s="90">
        <f t="shared" si="16"/>
        <v>127</v>
      </c>
      <c r="B130" s="91" t="s">
        <v>1241</v>
      </c>
      <c r="C130" s="90" t="s">
        <v>927</v>
      </c>
      <c r="D130" s="90" t="s">
        <v>1225</v>
      </c>
      <c r="E130" s="91"/>
      <c r="F130" s="90" t="s">
        <v>349</v>
      </c>
      <c r="G130" s="90" t="s">
        <v>328</v>
      </c>
      <c r="H130" s="91" t="s">
        <v>448</v>
      </c>
      <c r="I130" s="92">
        <v>2000</v>
      </c>
      <c r="J130" s="75" t="str">
        <f t="shared" si="17"/>
        <v>Medium</v>
      </c>
      <c r="K130" s="84">
        <f t="shared" si="14"/>
        <v>0</v>
      </c>
      <c r="L130" s="83">
        <f t="shared" si="18"/>
        <v>0</v>
      </c>
      <c r="M130" s="83">
        <v>0</v>
      </c>
      <c r="N130" s="83">
        <v>0</v>
      </c>
      <c r="O130" s="83">
        <v>0</v>
      </c>
      <c r="P130" s="83">
        <v>0</v>
      </c>
      <c r="Q130" s="193">
        <f>'District Data_Live'!ID130</f>
        <v>0</v>
      </c>
      <c r="R130" s="93">
        <f t="shared" si="15"/>
        <v>0</v>
      </c>
      <c r="S130" s="93" t="str">
        <f t="shared" si="19"/>
        <v/>
      </c>
      <c r="T130" s="59">
        <f t="shared" si="20"/>
        <v>0</v>
      </c>
      <c r="U130" s="93"/>
      <c r="V130" s="78" t="str">
        <f t="shared" si="21"/>
        <v/>
      </c>
      <c r="W130" s="86"/>
      <c r="X130" s="86">
        <f t="shared" si="22"/>
        <v>0</v>
      </c>
      <c r="Y130" s="86">
        <f t="shared" si="23"/>
        <v>0</v>
      </c>
      <c r="Z130" s="86">
        <f t="shared" si="24"/>
        <v>0</v>
      </c>
      <c r="AA130" s="86">
        <f>SUMIFS('District Data_Live'!$CT:$CT,'District Data_Live'!$B:$B,'District-wise_Big 4 sales comp.'!$B130,'District Data_Live'!$C:$C,'District-wise_Big 4 sales comp.'!$F130)</f>
        <v>0</v>
      </c>
      <c r="AB130" s="86">
        <f>SUMIFS('District Data_Live'!$DR:$DR,'District Data_Live'!$B:$B,'District-wise_Big 4 sales comp.'!$B130,'District Data_Live'!$C:$C,'District-wise_Big 4 sales comp.'!$F130)</f>
        <v>0</v>
      </c>
      <c r="AC130" s="59">
        <f t="shared" si="25"/>
        <v>0</v>
      </c>
      <c r="AD130" s="94">
        <f t="shared" si="26"/>
        <v>0</v>
      </c>
      <c r="AE130" s="94"/>
      <c r="AF130" s="94"/>
      <c r="AG130" s="94"/>
      <c r="AH130" s="94"/>
    </row>
    <row r="131" spans="1:34">
      <c r="A131" s="90">
        <f t="shared" si="16"/>
        <v>128</v>
      </c>
      <c r="B131" s="91" t="s">
        <v>1242</v>
      </c>
      <c r="C131" s="90"/>
      <c r="D131" s="90"/>
      <c r="E131" s="91"/>
      <c r="F131" s="90" t="s">
        <v>349</v>
      </c>
      <c r="G131" s="90" t="s">
        <v>328</v>
      </c>
      <c r="H131" s="91" t="s">
        <v>449</v>
      </c>
      <c r="I131" s="92">
        <v>2000</v>
      </c>
      <c r="J131" s="75" t="str">
        <f t="shared" si="17"/>
        <v>Medium</v>
      </c>
      <c r="K131" s="84">
        <f t="shared" si="14"/>
        <v>0</v>
      </c>
      <c r="L131" s="83">
        <f t="shared" si="18"/>
        <v>0</v>
      </c>
      <c r="M131" s="83">
        <v>0</v>
      </c>
      <c r="N131" s="83">
        <v>0</v>
      </c>
      <c r="O131" s="83">
        <v>0</v>
      </c>
      <c r="P131" s="83">
        <v>0</v>
      </c>
      <c r="Q131" s="193">
        <f>'District Data_Live'!ID131</f>
        <v>0</v>
      </c>
      <c r="R131" s="93">
        <f t="shared" si="15"/>
        <v>0</v>
      </c>
      <c r="S131" s="93" t="str">
        <f t="shared" si="19"/>
        <v/>
      </c>
      <c r="T131" s="59">
        <f t="shared" si="20"/>
        <v>0</v>
      </c>
      <c r="U131" s="93"/>
      <c r="V131" s="78" t="str">
        <f t="shared" si="21"/>
        <v/>
      </c>
      <c r="W131" s="86"/>
      <c r="X131" s="86">
        <f t="shared" si="22"/>
        <v>0</v>
      </c>
      <c r="Y131" s="86">
        <f t="shared" si="23"/>
        <v>0</v>
      </c>
      <c r="Z131" s="86">
        <f t="shared" si="24"/>
        <v>0</v>
      </c>
      <c r="AA131" s="86">
        <f>SUMIFS('District Data_Live'!$CT:$CT,'District Data_Live'!$B:$B,'District-wise_Big 4 sales comp.'!$B131,'District Data_Live'!$C:$C,'District-wise_Big 4 sales comp.'!$F131)</f>
        <v>0</v>
      </c>
      <c r="AB131" s="86">
        <f>SUMIFS('District Data_Live'!$DR:$DR,'District Data_Live'!$B:$B,'District-wise_Big 4 sales comp.'!$B131,'District Data_Live'!$C:$C,'District-wise_Big 4 sales comp.'!$F131)</f>
        <v>0</v>
      </c>
      <c r="AC131" s="59">
        <f t="shared" si="25"/>
        <v>0</v>
      </c>
      <c r="AD131" s="94">
        <f t="shared" si="26"/>
        <v>0</v>
      </c>
      <c r="AE131" s="94"/>
      <c r="AF131" s="94"/>
      <c r="AG131" s="94"/>
      <c r="AH131" s="94"/>
    </row>
    <row r="132" spans="1:34">
      <c r="A132" s="90">
        <f t="shared" si="16"/>
        <v>129</v>
      </c>
      <c r="B132" s="91" t="s">
        <v>1243</v>
      </c>
      <c r="C132" s="90"/>
      <c r="D132" s="90" t="s">
        <v>925</v>
      </c>
      <c r="E132" s="91"/>
      <c r="F132" s="90" t="s">
        <v>349</v>
      </c>
      <c r="G132" s="90" t="s">
        <v>328</v>
      </c>
      <c r="H132" s="91" t="s">
        <v>449</v>
      </c>
      <c r="I132" s="92">
        <v>2000</v>
      </c>
      <c r="J132" s="75" t="str">
        <f t="shared" si="17"/>
        <v>Medium</v>
      </c>
      <c r="K132" s="84">
        <f t="shared" ref="K132:K195" si="27">IFERROR(L132/I132,"")</f>
        <v>0</v>
      </c>
      <c r="L132" s="83">
        <f t="shared" si="18"/>
        <v>0</v>
      </c>
      <c r="M132" s="83">
        <v>0</v>
      </c>
      <c r="N132" s="83">
        <v>0</v>
      </c>
      <c r="O132" s="83">
        <v>0</v>
      </c>
      <c r="P132" s="83">
        <v>0</v>
      </c>
      <c r="Q132" s="193">
        <f>'District Data_Live'!ID132</f>
        <v>0</v>
      </c>
      <c r="R132" s="93">
        <f t="shared" ref="R132:R195" si="28">IFERROR(Q132/I132,"")</f>
        <v>0</v>
      </c>
      <c r="S132" s="93" t="str">
        <f t="shared" si="19"/>
        <v/>
      </c>
      <c r="T132" s="59">
        <f t="shared" si="20"/>
        <v>0</v>
      </c>
      <c r="U132" s="93"/>
      <c r="V132" s="78" t="str">
        <f t="shared" si="21"/>
        <v/>
      </c>
      <c r="W132" s="86"/>
      <c r="X132" s="86">
        <f t="shared" si="22"/>
        <v>0</v>
      </c>
      <c r="Y132" s="86">
        <f t="shared" si="23"/>
        <v>0</v>
      </c>
      <c r="Z132" s="86">
        <f t="shared" si="24"/>
        <v>0</v>
      </c>
      <c r="AA132" s="86">
        <f>SUMIFS('District Data_Live'!$CT:$CT,'District Data_Live'!$B:$B,'District-wise_Big 4 sales comp.'!$B132,'District Data_Live'!$C:$C,'District-wise_Big 4 sales comp.'!$F132)</f>
        <v>0</v>
      </c>
      <c r="AB132" s="86">
        <f>SUMIFS('District Data_Live'!$DR:$DR,'District Data_Live'!$B:$B,'District-wise_Big 4 sales comp.'!$B132,'District Data_Live'!$C:$C,'District-wise_Big 4 sales comp.'!$F132)</f>
        <v>0</v>
      </c>
      <c r="AC132" s="59">
        <f t="shared" si="25"/>
        <v>0</v>
      </c>
      <c r="AD132" s="94">
        <f t="shared" si="26"/>
        <v>0</v>
      </c>
      <c r="AE132" s="94"/>
      <c r="AF132" s="94"/>
      <c r="AG132" s="94"/>
      <c r="AH132" s="94"/>
    </row>
    <row r="133" spans="1:34">
      <c r="A133" s="90">
        <f t="shared" ref="A133:A196" si="29">A132+1</f>
        <v>130</v>
      </c>
      <c r="B133" s="91" t="s">
        <v>1244</v>
      </c>
      <c r="C133" s="90"/>
      <c r="D133" s="90" t="s">
        <v>925</v>
      </c>
      <c r="E133" s="91"/>
      <c r="F133" s="90" t="s">
        <v>349</v>
      </c>
      <c r="G133" s="90" t="s">
        <v>328</v>
      </c>
      <c r="H133" s="91" t="s">
        <v>449</v>
      </c>
      <c r="I133" s="92">
        <v>2000</v>
      </c>
      <c r="J133" s="75" t="str">
        <f t="shared" ref="J133:J196" si="30">IFERROR(IF($I133&gt;=10000,"Very High",IF($I133&gt;=5000,"High",IF($I133&gt;=2000,"Medium","Low"))),"")</f>
        <v>Medium</v>
      </c>
      <c r="K133" s="84">
        <f t="shared" si="27"/>
        <v>0</v>
      </c>
      <c r="L133" s="83">
        <f t="shared" ref="L133:L196" si="31">SUM(M133:P133)</f>
        <v>0</v>
      </c>
      <c r="M133" s="83">
        <v>0</v>
      </c>
      <c r="N133" s="83">
        <v>0</v>
      </c>
      <c r="O133" s="83">
        <v>0</v>
      </c>
      <c r="P133" s="83">
        <v>0</v>
      </c>
      <c r="Q133" s="193">
        <f>'District Data_Live'!ID133</f>
        <v>0</v>
      </c>
      <c r="R133" s="93">
        <f t="shared" si="28"/>
        <v>0</v>
      </c>
      <c r="S133" s="93" t="str">
        <f t="shared" ref="S133:S196" si="32">IFERROR(Q133/L133,"")</f>
        <v/>
      </c>
      <c r="T133" s="59">
        <f t="shared" ref="T133:T196" si="33">IFERROR(I133*U133,"")</f>
        <v>0</v>
      </c>
      <c r="U133" s="93"/>
      <c r="V133" s="78" t="str">
        <f t="shared" ref="V133:V196" si="34">IFERROR(T133/L133,"")</f>
        <v/>
      </c>
      <c r="W133" s="86"/>
      <c r="X133" s="86">
        <f t="shared" ref="X133:X196" si="35">T133/30</f>
        <v>0</v>
      </c>
      <c r="Y133" s="86">
        <f t="shared" ref="Y133:Y196" si="36">X133/0.65</f>
        <v>0</v>
      </c>
      <c r="Z133" s="86">
        <f t="shared" ref="Z133:Z196" si="37">Y133*2</f>
        <v>0</v>
      </c>
      <c r="AA133" s="86">
        <f>SUMIFS('District Data_Live'!$CT:$CT,'District Data_Live'!$B:$B,'District-wise_Big 4 sales comp.'!$B133,'District Data_Live'!$C:$C,'District-wise_Big 4 sales comp.'!$F133)</f>
        <v>0</v>
      </c>
      <c r="AB133" s="86">
        <f>SUMIFS('District Data_Live'!$DR:$DR,'District Data_Live'!$B:$B,'District-wise_Big 4 sales comp.'!$B133,'District Data_Live'!$C:$C,'District-wise_Big 4 sales comp.'!$F133)</f>
        <v>0</v>
      </c>
      <c r="AC133" s="59">
        <f t="shared" ref="AC133:AC196" si="38">Z133-AA133</f>
        <v>0</v>
      </c>
      <c r="AD133" s="94">
        <f t="shared" ref="AD133:AD196" si="39">AC133*3</f>
        <v>0</v>
      </c>
      <c r="AE133" s="94"/>
      <c r="AF133" s="94"/>
      <c r="AG133" s="94"/>
      <c r="AH133" s="94"/>
    </row>
    <row r="134" spans="1:34">
      <c r="A134" s="90">
        <f t="shared" si="29"/>
        <v>131</v>
      </c>
      <c r="B134" s="91" t="s">
        <v>1245</v>
      </c>
      <c r="C134" s="90"/>
      <c r="D134" s="90" t="s">
        <v>925</v>
      </c>
      <c r="E134" s="91"/>
      <c r="F134" s="90" t="s">
        <v>349</v>
      </c>
      <c r="G134" s="90" t="s">
        <v>328</v>
      </c>
      <c r="H134" s="91" t="s">
        <v>449</v>
      </c>
      <c r="I134" s="92">
        <v>1500</v>
      </c>
      <c r="J134" s="75" t="str">
        <f t="shared" si="30"/>
        <v>Low</v>
      </c>
      <c r="K134" s="84">
        <f t="shared" si="27"/>
        <v>0</v>
      </c>
      <c r="L134" s="83">
        <f t="shared" si="31"/>
        <v>0</v>
      </c>
      <c r="M134" s="83">
        <v>0</v>
      </c>
      <c r="N134" s="83">
        <v>0</v>
      </c>
      <c r="O134" s="83">
        <v>0</v>
      </c>
      <c r="P134" s="83">
        <v>0</v>
      </c>
      <c r="Q134" s="193">
        <f>'District Data_Live'!ID134</f>
        <v>4.774</v>
      </c>
      <c r="R134" s="93">
        <f t="shared" si="28"/>
        <v>3.1826666666666665E-3</v>
      </c>
      <c r="S134" s="93" t="str">
        <f t="shared" si="32"/>
        <v/>
      </c>
      <c r="T134" s="59">
        <f t="shared" si="33"/>
        <v>59.975000000000001</v>
      </c>
      <c r="U134" s="93">
        <v>3.9983333333333336E-2</v>
      </c>
      <c r="V134" s="78" t="str">
        <f t="shared" si="34"/>
        <v/>
      </c>
      <c r="W134" s="86"/>
      <c r="X134" s="86">
        <f t="shared" si="35"/>
        <v>1.9991666666666668</v>
      </c>
      <c r="Y134" s="86">
        <f t="shared" si="36"/>
        <v>3.0756410256410258</v>
      </c>
      <c r="Z134" s="86">
        <f t="shared" si="37"/>
        <v>6.1512820512820516</v>
      </c>
      <c r="AA134" s="86">
        <f>SUMIFS('District Data_Live'!$CT:$CT,'District Data_Live'!$B:$B,'District-wise_Big 4 sales comp.'!$B134,'District Data_Live'!$C:$C,'District-wise_Big 4 sales comp.'!$F134)</f>
        <v>1</v>
      </c>
      <c r="AB134" s="86">
        <f>SUMIFS('District Data_Live'!$DR:$DR,'District Data_Live'!$B:$B,'District-wise_Big 4 sales comp.'!$B134,'District Data_Live'!$C:$C,'District-wise_Big 4 sales comp.'!$F134)</f>
        <v>1</v>
      </c>
      <c r="AC134" s="59">
        <f t="shared" si="38"/>
        <v>5.1512820512820516</v>
      </c>
      <c r="AD134" s="94">
        <f t="shared" si="39"/>
        <v>15.453846153846154</v>
      </c>
      <c r="AE134" s="94"/>
      <c r="AF134" s="94"/>
      <c r="AG134" s="94"/>
      <c r="AH134" s="94"/>
    </row>
    <row r="135" spans="1:34">
      <c r="A135" s="90">
        <f t="shared" si="29"/>
        <v>132</v>
      </c>
      <c r="B135" s="91" t="s">
        <v>1246</v>
      </c>
      <c r="C135" s="90" t="s">
        <v>927</v>
      </c>
      <c r="D135" s="90"/>
      <c r="E135" s="91"/>
      <c r="F135" s="90" t="s">
        <v>349</v>
      </c>
      <c r="G135" s="90" t="s">
        <v>328</v>
      </c>
      <c r="H135" s="91" t="s">
        <v>448</v>
      </c>
      <c r="I135" s="92">
        <v>3000</v>
      </c>
      <c r="J135" s="75" t="str">
        <f t="shared" si="30"/>
        <v>Medium</v>
      </c>
      <c r="K135" s="84">
        <f t="shared" si="27"/>
        <v>0</v>
      </c>
      <c r="L135" s="83">
        <f t="shared" si="31"/>
        <v>0</v>
      </c>
      <c r="M135" s="83">
        <v>0</v>
      </c>
      <c r="N135" s="83">
        <v>0</v>
      </c>
      <c r="O135" s="83">
        <v>0</v>
      </c>
      <c r="P135" s="83">
        <v>0</v>
      </c>
      <c r="Q135" s="193">
        <f>'District Data_Live'!ID135</f>
        <v>0</v>
      </c>
      <c r="R135" s="93">
        <f t="shared" si="28"/>
        <v>0</v>
      </c>
      <c r="S135" s="93" t="str">
        <f t="shared" si="32"/>
        <v/>
      </c>
      <c r="T135" s="59">
        <f t="shared" si="33"/>
        <v>30</v>
      </c>
      <c r="U135" s="93">
        <v>0.01</v>
      </c>
      <c r="V135" s="78" t="str">
        <f t="shared" si="34"/>
        <v/>
      </c>
      <c r="W135" s="86"/>
      <c r="X135" s="86">
        <f t="shared" si="35"/>
        <v>1</v>
      </c>
      <c r="Y135" s="86">
        <f t="shared" si="36"/>
        <v>1.5384615384615383</v>
      </c>
      <c r="Z135" s="86">
        <f t="shared" si="37"/>
        <v>3.0769230769230766</v>
      </c>
      <c r="AA135" s="86">
        <f>SUMIFS('District Data_Live'!$CT:$CT,'District Data_Live'!$B:$B,'District-wise_Big 4 sales comp.'!$B135,'District Data_Live'!$C:$C,'District-wise_Big 4 sales comp.'!$F135)</f>
        <v>0</v>
      </c>
      <c r="AB135" s="86">
        <f>SUMIFS('District Data_Live'!$DR:$DR,'District Data_Live'!$B:$B,'District-wise_Big 4 sales comp.'!$B135,'District Data_Live'!$C:$C,'District-wise_Big 4 sales comp.'!$F135)</f>
        <v>0</v>
      </c>
      <c r="AC135" s="59">
        <f t="shared" si="38"/>
        <v>3.0769230769230766</v>
      </c>
      <c r="AD135" s="94">
        <f t="shared" si="39"/>
        <v>9.2307692307692299</v>
      </c>
      <c r="AE135" s="94"/>
      <c r="AF135" s="94"/>
      <c r="AG135" s="94"/>
      <c r="AH135" s="94"/>
    </row>
    <row r="136" spans="1:34">
      <c r="A136" s="90">
        <f t="shared" si="29"/>
        <v>133</v>
      </c>
      <c r="B136" s="91" t="s">
        <v>1247</v>
      </c>
      <c r="C136" s="90" t="s">
        <v>1222</v>
      </c>
      <c r="D136" s="90"/>
      <c r="E136" s="91"/>
      <c r="F136" s="90" t="s">
        <v>349</v>
      </c>
      <c r="G136" s="90" t="s">
        <v>328</v>
      </c>
      <c r="H136" s="91" t="s">
        <v>450</v>
      </c>
      <c r="I136" s="92">
        <v>1500</v>
      </c>
      <c r="J136" s="75" t="str">
        <f t="shared" si="30"/>
        <v>Low</v>
      </c>
      <c r="K136" s="84">
        <f t="shared" si="27"/>
        <v>0</v>
      </c>
      <c r="L136" s="83">
        <f t="shared" si="31"/>
        <v>0</v>
      </c>
      <c r="M136" s="83">
        <v>0</v>
      </c>
      <c r="N136" s="83">
        <v>0</v>
      </c>
      <c r="O136" s="83">
        <v>0</v>
      </c>
      <c r="P136" s="83">
        <v>0</v>
      </c>
      <c r="Q136" s="193">
        <f>'District Data_Live'!ID136</f>
        <v>4.0999999999999996</v>
      </c>
      <c r="R136" s="93">
        <f t="shared" si="28"/>
        <v>2.7333333333333333E-3</v>
      </c>
      <c r="S136" s="93" t="str">
        <f t="shared" si="32"/>
        <v/>
      </c>
      <c r="T136" s="59">
        <f t="shared" si="33"/>
        <v>0</v>
      </c>
      <c r="U136" s="93"/>
      <c r="V136" s="78" t="str">
        <f t="shared" si="34"/>
        <v/>
      </c>
      <c r="W136" s="86"/>
      <c r="X136" s="86">
        <f t="shared" si="35"/>
        <v>0</v>
      </c>
      <c r="Y136" s="86">
        <f t="shared" si="36"/>
        <v>0</v>
      </c>
      <c r="Z136" s="86">
        <f t="shared" si="37"/>
        <v>0</v>
      </c>
      <c r="AA136" s="86">
        <f>SUMIFS('District Data_Live'!$CT:$CT,'District Data_Live'!$B:$B,'District-wise_Big 4 sales comp.'!$B136,'District Data_Live'!$C:$C,'District-wise_Big 4 sales comp.'!$F136)</f>
        <v>1</v>
      </c>
      <c r="AB136" s="86">
        <f>SUMIFS('District Data_Live'!$DR:$DR,'District Data_Live'!$B:$B,'District-wise_Big 4 sales comp.'!$B136,'District Data_Live'!$C:$C,'District-wise_Big 4 sales comp.'!$F136)</f>
        <v>1</v>
      </c>
      <c r="AC136" s="59">
        <f t="shared" si="38"/>
        <v>-1</v>
      </c>
      <c r="AD136" s="94">
        <f t="shared" si="39"/>
        <v>-3</v>
      </c>
      <c r="AE136" s="94"/>
      <c r="AF136" s="94"/>
      <c r="AG136" s="94"/>
      <c r="AH136" s="94"/>
    </row>
    <row r="137" spans="1:34">
      <c r="A137" s="90">
        <f t="shared" si="29"/>
        <v>134</v>
      </c>
      <c r="B137" s="91" t="s">
        <v>1248</v>
      </c>
      <c r="C137" s="90" t="s">
        <v>1222</v>
      </c>
      <c r="D137" s="90"/>
      <c r="E137" s="91"/>
      <c r="F137" s="90" t="s">
        <v>349</v>
      </c>
      <c r="G137" s="90" t="s">
        <v>328</v>
      </c>
      <c r="H137" s="91" t="s">
        <v>450</v>
      </c>
      <c r="I137" s="92">
        <v>2000</v>
      </c>
      <c r="J137" s="75" t="str">
        <f t="shared" si="30"/>
        <v>Medium</v>
      </c>
      <c r="K137" s="84">
        <f t="shared" si="27"/>
        <v>2.5000000000000001E-2</v>
      </c>
      <c r="L137" s="83">
        <f t="shared" si="31"/>
        <v>50</v>
      </c>
      <c r="M137" s="83">
        <v>50</v>
      </c>
      <c r="N137" s="83">
        <v>0</v>
      </c>
      <c r="O137" s="83">
        <v>0</v>
      </c>
      <c r="P137" s="83">
        <v>0</v>
      </c>
      <c r="Q137" s="193">
        <f>'District Data_Live'!ID137</f>
        <v>7.8150000000000004</v>
      </c>
      <c r="R137" s="93">
        <f t="shared" si="28"/>
        <v>3.9075000000000004E-3</v>
      </c>
      <c r="S137" s="93">
        <f t="shared" si="32"/>
        <v>0.15629999999999999</v>
      </c>
      <c r="T137" s="59">
        <f t="shared" si="33"/>
        <v>52.35</v>
      </c>
      <c r="U137" s="93">
        <v>2.6175E-2</v>
      </c>
      <c r="V137" s="78">
        <f t="shared" si="34"/>
        <v>1.0469999999999999</v>
      </c>
      <c r="W137" s="86"/>
      <c r="X137" s="86">
        <f t="shared" si="35"/>
        <v>1.7450000000000001</v>
      </c>
      <c r="Y137" s="86">
        <f t="shared" si="36"/>
        <v>2.6846153846153848</v>
      </c>
      <c r="Z137" s="86">
        <f t="shared" si="37"/>
        <v>5.3692307692307697</v>
      </c>
      <c r="AA137" s="86">
        <f>SUMIFS('District Data_Live'!$CT:$CT,'District Data_Live'!$B:$B,'District-wise_Big 4 sales comp.'!$B137,'District Data_Live'!$C:$C,'District-wise_Big 4 sales comp.'!$F137)</f>
        <v>1</v>
      </c>
      <c r="AB137" s="86">
        <f>SUMIFS('District Data_Live'!$DR:$DR,'District Data_Live'!$B:$B,'District-wise_Big 4 sales comp.'!$B137,'District Data_Live'!$C:$C,'District-wise_Big 4 sales comp.'!$F137)</f>
        <v>3</v>
      </c>
      <c r="AC137" s="59">
        <f t="shared" si="38"/>
        <v>4.3692307692307697</v>
      </c>
      <c r="AD137" s="94">
        <f t="shared" si="39"/>
        <v>13.107692307692309</v>
      </c>
      <c r="AE137" s="94"/>
      <c r="AF137" s="94"/>
      <c r="AG137" s="94"/>
      <c r="AH137" s="94"/>
    </row>
    <row r="138" spans="1:34">
      <c r="A138" s="90">
        <f t="shared" si="29"/>
        <v>135</v>
      </c>
      <c r="B138" s="91" t="s">
        <v>1249</v>
      </c>
      <c r="C138" s="90" t="s">
        <v>927</v>
      </c>
      <c r="D138" s="90"/>
      <c r="E138" s="91"/>
      <c r="F138" s="90" t="s">
        <v>349</v>
      </c>
      <c r="G138" s="90" t="s">
        <v>328</v>
      </c>
      <c r="H138" s="91" t="s">
        <v>450</v>
      </c>
      <c r="I138" s="92">
        <v>2500</v>
      </c>
      <c r="J138" s="75" t="str">
        <f t="shared" si="30"/>
        <v>Medium</v>
      </c>
      <c r="K138" s="84">
        <f t="shared" si="27"/>
        <v>0</v>
      </c>
      <c r="L138" s="83">
        <f t="shared" si="31"/>
        <v>0</v>
      </c>
      <c r="M138" s="83">
        <v>0</v>
      </c>
      <c r="N138" s="83">
        <v>0</v>
      </c>
      <c r="O138" s="83">
        <v>0</v>
      </c>
      <c r="P138" s="83">
        <v>0</v>
      </c>
      <c r="Q138" s="193">
        <f>'District Data_Live'!ID138</f>
        <v>0</v>
      </c>
      <c r="R138" s="93">
        <f t="shared" si="28"/>
        <v>0</v>
      </c>
      <c r="S138" s="93" t="str">
        <f t="shared" si="32"/>
        <v/>
      </c>
      <c r="T138" s="59">
        <f t="shared" si="33"/>
        <v>0</v>
      </c>
      <c r="U138" s="93"/>
      <c r="V138" s="78" t="str">
        <f t="shared" si="34"/>
        <v/>
      </c>
      <c r="W138" s="86"/>
      <c r="X138" s="86">
        <f t="shared" si="35"/>
        <v>0</v>
      </c>
      <c r="Y138" s="86">
        <f t="shared" si="36"/>
        <v>0</v>
      </c>
      <c r="Z138" s="86">
        <f t="shared" si="37"/>
        <v>0</v>
      </c>
      <c r="AA138" s="86">
        <f>SUMIFS('District Data_Live'!$CT:$CT,'District Data_Live'!$B:$B,'District-wise_Big 4 sales comp.'!$B138,'District Data_Live'!$C:$C,'District-wise_Big 4 sales comp.'!$F138)</f>
        <v>0</v>
      </c>
      <c r="AB138" s="86">
        <f>SUMIFS('District Data_Live'!$DR:$DR,'District Data_Live'!$B:$B,'District-wise_Big 4 sales comp.'!$B138,'District Data_Live'!$C:$C,'District-wise_Big 4 sales comp.'!$F138)</f>
        <v>0</v>
      </c>
      <c r="AC138" s="59">
        <f t="shared" si="38"/>
        <v>0</v>
      </c>
      <c r="AD138" s="94">
        <f t="shared" si="39"/>
        <v>0</v>
      </c>
      <c r="AE138" s="94"/>
      <c r="AF138" s="94"/>
      <c r="AG138" s="94"/>
      <c r="AH138" s="94"/>
    </row>
    <row r="139" spans="1:34">
      <c r="A139" s="90">
        <f t="shared" si="29"/>
        <v>136</v>
      </c>
      <c r="B139" s="91" t="s">
        <v>1250</v>
      </c>
      <c r="C139" s="90" t="s">
        <v>931</v>
      </c>
      <c r="D139" s="90"/>
      <c r="E139" s="91"/>
      <c r="F139" s="90" t="s">
        <v>349</v>
      </c>
      <c r="G139" s="90" t="s">
        <v>328</v>
      </c>
      <c r="H139" s="91" t="s">
        <v>448</v>
      </c>
      <c r="I139" s="92">
        <v>1500</v>
      </c>
      <c r="J139" s="75" t="str">
        <f t="shared" si="30"/>
        <v>Low</v>
      </c>
      <c r="K139" s="84">
        <f t="shared" si="27"/>
        <v>3.3333333333333333E-2</v>
      </c>
      <c r="L139" s="83">
        <f t="shared" si="31"/>
        <v>50</v>
      </c>
      <c r="M139" s="83">
        <v>20</v>
      </c>
      <c r="N139" s="83">
        <v>0</v>
      </c>
      <c r="O139" s="83">
        <v>30</v>
      </c>
      <c r="P139" s="83">
        <v>0</v>
      </c>
      <c r="Q139" s="193">
        <f>'District Data_Live'!ID139</f>
        <v>0</v>
      </c>
      <c r="R139" s="93">
        <f t="shared" si="28"/>
        <v>0</v>
      </c>
      <c r="S139" s="93">
        <f t="shared" si="32"/>
        <v>0</v>
      </c>
      <c r="T139" s="59">
        <f t="shared" si="33"/>
        <v>0</v>
      </c>
      <c r="U139" s="93"/>
      <c r="V139" s="78">
        <f t="shared" si="34"/>
        <v>0</v>
      </c>
      <c r="W139" s="86"/>
      <c r="X139" s="86">
        <f t="shared" si="35"/>
        <v>0</v>
      </c>
      <c r="Y139" s="86">
        <f t="shared" si="36"/>
        <v>0</v>
      </c>
      <c r="Z139" s="86">
        <f t="shared" si="37"/>
        <v>0</v>
      </c>
      <c r="AA139" s="86">
        <f>SUMIFS('District Data_Live'!$CT:$CT,'District Data_Live'!$B:$B,'District-wise_Big 4 sales comp.'!$B139,'District Data_Live'!$C:$C,'District-wise_Big 4 sales comp.'!$F139)</f>
        <v>0</v>
      </c>
      <c r="AB139" s="86">
        <f>SUMIFS('District Data_Live'!$DR:$DR,'District Data_Live'!$B:$B,'District-wise_Big 4 sales comp.'!$B139,'District Data_Live'!$C:$C,'District-wise_Big 4 sales comp.'!$F139)</f>
        <v>0</v>
      </c>
      <c r="AC139" s="59">
        <f t="shared" si="38"/>
        <v>0</v>
      </c>
      <c r="AD139" s="94">
        <f t="shared" si="39"/>
        <v>0</v>
      </c>
      <c r="AE139" s="94"/>
      <c r="AF139" s="94"/>
      <c r="AG139" s="94"/>
      <c r="AH139" s="94"/>
    </row>
    <row r="140" spans="1:34">
      <c r="A140" s="90">
        <f t="shared" si="29"/>
        <v>137</v>
      </c>
      <c r="B140" s="91" t="s">
        <v>1251</v>
      </c>
      <c r="C140" s="90" t="s">
        <v>931</v>
      </c>
      <c r="D140" s="90"/>
      <c r="E140" s="91"/>
      <c r="F140" s="90" t="s">
        <v>349</v>
      </c>
      <c r="G140" s="90" t="s">
        <v>328</v>
      </c>
      <c r="H140" s="91" t="s">
        <v>448</v>
      </c>
      <c r="I140" s="92">
        <v>1500</v>
      </c>
      <c r="J140" s="75" t="str">
        <f t="shared" si="30"/>
        <v>Low</v>
      </c>
      <c r="K140" s="84">
        <f t="shared" si="27"/>
        <v>0.02</v>
      </c>
      <c r="L140" s="83">
        <f t="shared" si="31"/>
        <v>30</v>
      </c>
      <c r="M140" s="83">
        <v>10</v>
      </c>
      <c r="N140" s="83">
        <v>0</v>
      </c>
      <c r="O140" s="83">
        <v>20</v>
      </c>
      <c r="P140" s="83">
        <v>0</v>
      </c>
      <c r="Q140" s="193">
        <f>'District Data_Live'!ID140</f>
        <v>0</v>
      </c>
      <c r="R140" s="93">
        <f t="shared" si="28"/>
        <v>0</v>
      </c>
      <c r="S140" s="93">
        <f t="shared" si="32"/>
        <v>0</v>
      </c>
      <c r="T140" s="59">
        <f t="shared" si="33"/>
        <v>0</v>
      </c>
      <c r="U140" s="93"/>
      <c r="V140" s="78">
        <f t="shared" si="34"/>
        <v>0</v>
      </c>
      <c r="W140" s="86"/>
      <c r="X140" s="86">
        <f t="shared" si="35"/>
        <v>0</v>
      </c>
      <c r="Y140" s="86">
        <f t="shared" si="36"/>
        <v>0</v>
      </c>
      <c r="Z140" s="86">
        <f t="shared" si="37"/>
        <v>0</v>
      </c>
      <c r="AA140" s="86">
        <f>SUMIFS('District Data_Live'!$CT:$CT,'District Data_Live'!$B:$B,'District-wise_Big 4 sales comp.'!$B140,'District Data_Live'!$C:$C,'District-wise_Big 4 sales comp.'!$F140)</f>
        <v>0</v>
      </c>
      <c r="AB140" s="86">
        <f>SUMIFS('District Data_Live'!$DR:$DR,'District Data_Live'!$B:$B,'District-wise_Big 4 sales comp.'!$B140,'District Data_Live'!$C:$C,'District-wise_Big 4 sales comp.'!$F140)</f>
        <v>0</v>
      </c>
      <c r="AC140" s="59">
        <f t="shared" si="38"/>
        <v>0</v>
      </c>
      <c r="AD140" s="94">
        <f t="shared" si="39"/>
        <v>0</v>
      </c>
      <c r="AE140" s="94"/>
      <c r="AF140" s="94"/>
      <c r="AG140" s="94"/>
      <c r="AH140" s="94"/>
    </row>
    <row r="141" spans="1:34">
      <c r="A141" s="90">
        <f t="shared" si="29"/>
        <v>138</v>
      </c>
      <c r="B141" s="91" t="s">
        <v>1252</v>
      </c>
      <c r="C141" s="90" t="s">
        <v>931</v>
      </c>
      <c r="D141" s="90"/>
      <c r="E141" s="91"/>
      <c r="F141" s="90" t="s">
        <v>349</v>
      </c>
      <c r="G141" s="90" t="s">
        <v>328</v>
      </c>
      <c r="H141" s="91" t="s">
        <v>448</v>
      </c>
      <c r="I141" s="92">
        <v>1500</v>
      </c>
      <c r="J141" s="75" t="str">
        <f t="shared" si="30"/>
        <v>Low</v>
      </c>
      <c r="K141" s="84">
        <f t="shared" si="27"/>
        <v>1.3333333333333334E-2</v>
      </c>
      <c r="L141" s="83">
        <f t="shared" si="31"/>
        <v>20</v>
      </c>
      <c r="M141" s="83">
        <v>10</v>
      </c>
      <c r="N141" s="83">
        <v>0</v>
      </c>
      <c r="O141" s="83">
        <v>10</v>
      </c>
      <c r="P141" s="83">
        <v>0</v>
      </c>
      <c r="Q141" s="193">
        <f>'District Data_Live'!ID141</f>
        <v>0</v>
      </c>
      <c r="R141" s="93">
        <f t="shared" si="28"/>
        <v>0</v>
      </c>
      <c r="S141" s="93">
        <f t="shared" si="32"/>
        <v>0</v>
      </c>
      <c r="T141" s="59">
        <f t="shared" si="33"/>
        <v>0</v>
      </c>
      <c r="U141" s="93"/>
      <c r="V141" s="78">
        <f t="shared" si="34"/>
        <v>0</v>
      </c>
      <c r="W141" s="86"/>
      <c r="X141" s="86">
        <f t="shared" si="35"/>
        <v>0</v>
      </c>
      <c r="Y141" s="86">
        <f t="shared" si="36"/>
        <v>0</v>
      </c>
      <c r="Z141" s="86">
        <f t="shared" si="37"/>
        <v>0</v>
      </c>
      <c r="AA141" s="86">
        <f>SUMIFS('District Data_Live'!$CT:$CT,'District Data_Live'!$B:$B,'District-wise_Big 4 sales comp.'!$B141,'District Data_Live'!$C:$C,'District-wise_Big 4 sales comp.'!$F141)</f>
        <v>0</v>
      </c>
      <c r="AB141" s="86">
        <f>SUMIFS('District Data_Live'!$DR:$DR,'District Data_Live'!$B:$B,'District-wise_Big 4 sales comp.'!$B141,'District Data_Live'!$C:$C,'District-wise_Big 4 sales comp.'!$F141)</f>
        <v>0</v>
      </c>
      <c r="AC141" s="59">
        <f t="shared" si="38"/>
        <v>0</v>
      </c>
      <c r="AD141" s="94">
        <f t="shared" si="39"/>
        <v>0</v>
      </c>
      <c r="AE141" s="94"/>
      <c r="AF141" s="94"/>
      <c r="AG141" s="94"/>
      <c r="AH141" s="94"/>
    </row>
    <row r="142" spans="1:34">
      <c r="A142" s="90">
        <f t="shared" si="29"/>
        <v>139</v>
      </c>
      <c r="B142" s="91" t="s">
        <v>1253</v>
      </c>
      <c r="C142" s="90"/>
      <c r="D142" s="90" t="s">
        <v>925</v>
      </c>
      <c r="E142" s="91"/>
      <c r="F142" s="90" t="s">
        <v>349</v>
      </c>
      <c r="G142" s="90" t="s">
        <v>328</v>
      </c>
      <c r="H142" s="91" t="s">
        <v>449</v>
      </c>
      <c r="I142" s="92">
        <v>1500</v>
      </c>
      <c r="J142" s="75" t="str">
        <f t="shared" si="30"/>
        <v>Low</v>
      </c>
      <c r="K142" s="84">
        <f t="shared" si="27"/>
        <v>0</v>
      </c>
      <c r="L142" s="83">
        <f t="shared" si="31"/>
        <v>0</v>
      </c>
      <c r="M142" s="83">
        <v>0</v>
      </c>
      <c r="N142" s="83">
        <v>0</v>
      </c>
      <c r="O142" s="83">
        <v>0</v>
      </c>
      <c r="P142" s="83">
        <v>0</v>
      </c>
      <c r="Q142" s="193">
        <f>'District Data_Live'!ID142</f>
        <v>121.30799999999999</v>
      </c>
      <c r="R142" s="93">
        <f t="shared" si="28"/>
        <v>8.0871999999999999E-2</v>
      </c>
      <c r="S142" s="93" t="str">
        <f t="shared" si="32"/>
        <v/>
      </c>
      <c r="T142" s="59">
        <f t="shared" si="33"/>
        <v>45</v>
      </c>
      <c r="U142" s="93">
        <v>0.03</v>
      </c>
      <c r="V142" s="78" t="str">
        <f t="shared" si="34"/>
        <v/>
      </c>
      <c r="W142" s="86"/>
      <c r="X142" s="86">
        <f t="shared" si="35"/>
        <v>1.5</v>
      </c>
      <c r="Y142" s="86">
        <f t="shared" si="36"/>
        <v>2.3076923076923075</v>
      </c>
      <c r="Z142" s="86">
        <f t="shared" si="37"/>
        <v>4.615384615384615</v>
      </c>
      <c r="AA142" s="86">
        <f>SUMIFS('District Data_Live'!$CT:$CT,'District Data_Live'!$B:$B,'District-wise_Big 4 sales comp.'!$B142,'District Data_Live'!$C:$C,'District-wise_Big 4 sales comp.'!$F142)</f>
        <v>1</v>
      </c>
      <c r="AB142" s="86">
        <f>SUMIFS('District Data_Live'!$DR:$DR,'District Data_Live'!$B:$B,'District-wise_Big 4 sales comp.'!$B142,'District Data_Live'!$C:$C,'District-wise_Big 4 sales comp.'!$F142)</f>
        <v>1</v>
      </c>
      <c r="AC142" s="59">
        <f t="shared" si="38"/>
        <v>3.615384615384615</v>
      </c>
      <c r="AD142" s="94">
        <f t="shared" si="39"/>
        <v>10.846153846153845</v>
      </c>
      <c r="AE142" s="94"/>
      <c r="AF142" s="94"/>
      <c r="AG142" s="94"/>
      <c r="AH142" s="94"/>
    </row>
    <row r="143" spans="1:34">
      <c r="A143" s="90">
        <f t="shared" si="29"/>
        <v>140</v>
      </c>
      <c r="B143" s="91" t="s">
        <v>1254</v>
      </c>
      <c r="C143" s="90"/>
      <c r="D143" s="90" t="s">
        <v>925</v>
      </c>
      <c r="E143" s="91"/>
      <c r="F143" s="90" t="s">
        <v>349</v>
      </c>
      <c r="G143" s="90" t="s">
        <v>328</v>
      </c>
      <c r="H143" s="91" t="s">
        <v>449</v>
      </c>
      <c r="I143" s="92">
        <v>1000</v>
      </c>
      <c r="J143" s="75" t="str">
        <f t="shared" si="30"/>
        <v>Low</v>
      </c>
      <c r="K143" s="84">
        <f t="shared" si="27"/>
        <v>0</v>
      </c>
      <c r="L143" s="83">
        <f t="shared" si="31"/>
        <v>0</v>
      </c>
      <c r="M143" s="83">
        <v>0</v>
      </c>
      <c r="N143" s="83">
        <v>0</v>
      </c>
      <c r="O143" s="83">
        <v>0</v>
      </c>
      <c r="P143" s="83">
        <v>0</v>
      </c>
      <c r="Q143" s="193">
        <f>'District Data_Live'!ID143</f>
        <v>2.403</v>
      </c>
      <c r="R143" s="93">
        <f t="shared" si="28"/>
        <v>2.4030000000000002E-3</v>
      </c>
      <c r="S143" s="93" t="str">
        <f t="shared" si="32"/>
        <v/>
      </c>
      <c r="T143" s="59">
        <f t="shared" si="33"/>
        <v>10</v>
      </c>
      <c r="U143" s="93">
        <v>0.01</v>
      </c>
      <c r="V143" s="78" t="str">
        <f t="shared" si="34"/>
        <v/>
      </c>
      <c r="W143" s="86"/>
      <c r="X143" s="86">
        <f t="shared" si="35"/>
        <v>0.33333333333333331</v>
      </c>
      <c r="Y143" s="86">
        <f t="shared" si="36"/>
        <v>0.51282051282051277</v>
      </c>
      <c r="Z143" s="86">
        <f t="shared" si="37"/>
        <v>1.0256410256410255</v>
      </c>
      <c r="AA143" s="86">
        <f>SUMIFS('District Data_Live'!$CT:$CT,'District Data_Live'!$B:$B,'District-wise_Big 4 sales comp.'!$B143,'District Data_Live'!$C:$C,'District-wise_Big 4 sales comp.'!$F143)</f>
        <v>0</v>
      </c>
      <c r="AB143" s="86">
        <f>SUMIFS('District Data_Live'!$DR:$DR,'District Data_Live'!$B:$B,'District-wise_Big 4 sales comp.'!$B143,'District Data_Live'!$C:$C,'District-wise_Big 4 sales comp.'!$F143)</f>
        <v>1</v>
      </c>
      <c r="AC143" s="59">
        <f t="shared" si="38"/>
        <v>1.0256410256410255</v>
      </c>
      <c r="AD143" s="94">
        <f t="shared" si="39"/>
        <v>3.0769230769230766</v>
      </c>
      <c r="AE143" s="94"/>
      <c r="AF143" s="94"/>
      <c r="AG143" s="94"/>
      <c r="AH143" s="94"/>
    </row>
    <row r="144" spans="1:34">
      <c r="A144" s="90">
        <f t="shared" si="29"/>
        <v>141</v>
      </c>
      <c r="B144" s="91" t="s">
        <v>1255</v>
      </c>
      <c r="C144" s="90"/>
      <c r="D144" s="90"/>
      <c r="E144" s="91"/>
      <c r="F144" s="90" t="s">
        <v>349</v>
      </c>
      <c r="G144" s="90" t="s">
        <v>328</v>
      </c>
      <c r="H144" s="91" t="s">
        <v>449</v>
      </c>
      <c r="I144" s="92">
        <v>2000</v>
      </c>
      <c r="J144" s="75" t="str">
        <f t="shared" si="30"/>
        <v>Medium</v>
      </c>
      <c r="K144" s="84">
        <f t="shared" si="27"/>
        <v>0</v>
      </c>
      <c r="L144" s="83">
        <f t="shared" si="31"/>
        <v>0</v>
      </c>
      <c r="M144" s="83">
        <v>0</v>
      </c>
      <c r="N144" s="83">
        <v>0</v>
      </c>
      <c r="O144" s="83">
        <v>0</v>
      </c>
      <c r="P144" s="83">
        <v>0</v>
      </c>
      <c r="Q144" s="193">
        <f>'District Data_Live'!ID144</f>
        <v>4.8680000000000003</v>
      </c>
      <c r="R144" s="93">
        <f t="shared" si="28"/>
        <v>2.434E-3</v>
      </c>
      <c r="S144" s="93" t="str">
        <f t="shared" si="32"/>
        <v/>
      </c>
      <c r="T144" s="59">
        <f t="shared" si="33"/>
        <v>19.849999999999998</v>
      </c>
      <c r="U144" s="93">
        <v>9.9249999999999998E-3</v>
      </c>
      <c r="V144" s="78" t="str">
        <f t="shared" si="34"/>
        <v/>
      </c>
      <c r="W144" s="86"/>
      <c r="X144" s="86">
        <f t="shared" si="35"/>
        <v>0.66166666666666663</v>
      </c>
      <c r="Y144" s="86">
        <f t="shared" si="36"/>
        <v>1.0179487179487179</v>
      </c>
      <c r="Z144" s="86">
        <f t="shared" si="37"/>
        <v>2.0358974358974358</v>
      </c>
      <c r="AA144" s="86">
        <f>SUMIFS('District Data_Live'!$CT:$CT,'District Data_Live'!$B:$B,'District-wise_Big 4 sales comp.'!$B144,'District Data_Live'!$C:$C,'District-wise_Big 4 sales comp.'!$F144)</f>
        <v>0</v>
      </c>
      <c r="AB144" s="86">
        <f>SUMIFS('District Data_Live'!$DR:$DR,'District Data_Live'!$B:$B,'District-wise_Big 4 sales comp.'!$B144,'District Data_Live'!$C:$C,'District-wise_Big 4 sales comp.'!$F144)</f>
        <v>1</v>
      </c>
      <c r="AC144" s="59">
        <f t="shared" si="38"/>
        <v>2.0358974358974358</v>
      </c>
      <c r="AD144" s="94">
        <f t="shared" si="39"/>
        <v>6.1076923076923073</v>
      </c>
      <c r="AE144" s="94"/>
      <c r="AF144" s="94"/>
      <c r="AG144" s="94"/>
      <c r="AH144" s="94"/>
    </row>
    <row r="145" spans="1:34">
      <c r="A145" s="90">
        <f t="shared" si="29"/>
        <v>142</v>
      </c>
      <c r="B145" s="91" t="s">
        <v>1256</v>
      </c>
      <c r="C145" s="90"/>
      <c r="D145" s="90"/>
      <c r="E145" s="91"/>
      <c r="F145" s="90" t="s">
        <v>349</v>
      </c>
      <c r="G145" s="90" t="s">
        <v>328</v>
      </c>
      <c r="H145" s="91" t="s">
        <v>449</v>
      </c>
      <c r="I145" s="92">
        <v>1500</v>
      </c>
      <c r="J145" s="75" t="str">
        <f t="shared" si="30"/>
        <v>Low</v>
      </c>
      <c r="K145" s="84">
        <f t="shared" si="27"/>
        <v>0</v>
      </c>
      <c r="L145" s="83">
        <f t="shared" si="31"/>
        <v>0</v>
      </c>
      <c r="M145" s="83">
        <v>0</v>
      </c>
      <c r="N145" s="83">
        <v>0</v>
      </c>
      <c r="O145" s="83">
        <v>0</v>
      </c>
      <c r="P145" s="83">
        <v>0</v>
      </c>
      <c r="Q145" s="193">
        <f>'District Data_Live'!ID145</f>
        <v>0</v>
      </c>
      <c r="R145" s="93">
        <f t="shared" si="28"/>
        <v>0</v>
      </c>
      <c r="S145" s="93" t="str">
        <f t="shared" si="32"/>
        <v/>
      </c>
      <c r="T145" s="59">
        <f t="shared" si="33"/>
        <v>0</v>
      </c>
      <c r="U145" s="93"/>
      <c r="V145" s="78" t="str">
        <f t="shared" si="34"/>
        <v/>
      </c>
      <c r="W145" s="86"/>
      <c r="X145" s="86">
        <f t="shared" si="35"/>
        <v>0</v>
      </c>
      <c r="Y145" s="86">
        <f t="shared" si="36"/>
        <v>0</v>
      </c>
      <c r="Z145" s="86">
        <f t="shared" si="37"/>
        <v>0</v>
      </c>
      <c r="AA145" s="86">
        <f>SUMIFS('District Data_Live'!$CT:$CT,'District Data_Live'!$B:$B,'District-wise_Big 4 sales comp.'!$B145,'District Data_Live'!$C:$C,'District-wise_Big 4 sales comp.'!$F145)</f>
        <v>0</v>
      </c>
      <c r="AB145" s="86">
        <f>SUMIFS('District Data_Live'!$DR:$DR,'District Data_Live'!$B:$B,'District-wise_Big 4 sales comp.'!$B145,'District Data_Live'!$C:$C,'District-wise_Big 4 sales comp.'!$F145)</f>
        <v>0</v>
      </c>
      <c r="AC145" s="59">
        <f t="shared" si="38"/>
        <v>0</v>
      </c>
      <c r="AD145" s="94">
        <f t="shared" si="39"/>
        <v>0</v>
      </c>
      <c r="AE145" s="94"/>
      <c r="AF145" s="94"/>
      <c r="AG145" s="94"/>
      <c r="AH145" s="94"/>
    </row>
    <row r="146" spans="1:34">
      <c r="A146" s="90">
        <f t="shared" si="29"/>
        <v>143</v>
      </c>
      <c r="B146" s="91" t="s">
        <v>1257</v>
      </c>
      <c r="C146" s="90" t="s">
        <v>1222</v>
      </c>
      <c r="D146" s="90"/>
      <c r="E146" s="91"/>
      <c r="F146" s="90" t="s">
        <v>349</v>
      </c>
      <c r="G146" s="90" t="s">
        <v>328</v>
      </c>
      <c r="H146" s="91" t="s">
        <v>450</v>
      </c>
      <c r="I146" s="92">
        <v>2000</v>
      </c>
      <c r="J146" s="75" t="str">
        <f t="shared" si="30"/>
        <v>Medium</v>
      </c>
      <c r="K146" s="84">
        <f t="shared" si="27"/>
        <v>0</v>
      </c>
      <c r="L146" s="83">
        <f t="shared" si="31"/>
        <v>0</v>
      </c>
      <c r="M146" s="83">
        <v>0</v>
      </c>
      <c r="N146" s="83">
        <v>0</v>
      </c>
      <c r="O146" s="83">
        <v>0</v>
      </c>
      <c r="P146" s="83">
        <v>0</v>
      </c>
      <c r="Q146" s="193">
        <f>'District Data_Live'!ID146</f>
        <v>1.1970000000000001</v>
      </c>
      <c r="R146" s="93">
        <f t="shared" si="28"/>
        <v>5.9850000000000007E-4</v>
      </c>
      <c r="S146" s="93" t="str">
        <f t="shared" si="32"/>
        <v/>
      </c>
      <c r="T146" s="59">
        <f t="shared" si="33"/>
        <v>0</v>
      </c>
      <c r="U146" s="93"/>
      <c r="V146" s="78" t="str">
        <f t="shared" si="34"/>
        <v/>
      </c>
      <c r="W146" s="86"/>
      <c r="X146" s="86">
        <f t="shared" si="35"/>
        <v>0</v>
      </c>
      <c r="Y146" s="86">
        <f t="shared" si="36"/>
        <v>0</v>
      </c>
      <c r="Z146" s="86">
        <f t="shared" si="37"/>
        <v>0</v>
      </c>
      <c r="AA146" s="86">
        <f>SUMIFS('District Data_Live'!$CT:$CT,'District Data_Live'!$B:$B,'District-wise_Big 4 sales comp.'!$B146,'District Data_Live'!$C:$C,'District-wise_Big 4 sales comp.'!$F146)</f>
        <v>0</v>
      </c>
      <c r="AB146" s="86">
        <f>SUMIFS('District Data_Live'!$DR:$DR,'District Data_Live'!$B:$B,'District-wise_Big 4 sales comp.'!$B146,'District Data_Live'!$C:$C,'District-wise_Big 4 sales comp.'!$F146)</f>
        <v>1</v>
      </c>
      <c r="AC146" s="59">
        <f t="shared" si="38"/>
        <v>0</v>
      </c>
      <c r="AD146" s="94">
        <f t="shared" si="39"/>
        <v>0</v>
      </c>
      <c r="AE146" s="94"/>
      <c r="AF146" s="94"/>
      <c r="AG146" s="94"/>
      <c r="AH146" s="94"/>
    </row>
    <row r="147" spans="1:34">
      <c r="A147" s="90">
        <f t="shared" si="29"/>
        <v>144</v>
      </c>
      <c r="B147" s="91" t="s">
        <v>1258</v>
      </c>
      <c r="C147" s="90" t="s">
        <v>931</v>
      </c>
      <c r="D147" s="90"/>
      <c r="E147" s="91"/>
      <c r="F147" s="90" t="s">
        <v>349</v>
      </c>
      <c r="G147" s="90" t="s">
        <v>328</v>
      </c>
      <c r="H147" s="91" t="s">
        <v>448</v>
      </c>
      <c r="I147" s="92">
        <v>1000</v>
      </c>
      <c r="J147" s="75" t="str">
        <f t="shared" si="30"/>
        <v>Low</v>
      </c>
      <c r="K147" s="84">
        <f t="shared" si="27"/>
        <v>0.03</v>
      </c>
      <c r="L147" s="83">
        <f t="shared" si="31"/>
        <v>30</v>
      </c>
      <c r="M147" s="83">
        <v>10</v>
      </c>
      <c r="N147" s="83">
        <v>0</v>
      </c>
      <c r="O147" s="83">
        <v>20</v>
      </c>
      <c r="P147" s="83">
        <v>0</v>
      </c>
      <c r="Q147" s="193">
        <f>'District Data_Live'!ID147</f>
        <v>0</v>
      </c>
      <c r="R147" s="93">
        <f t="shared" si="28"/>
        <v>0</v>
      </c>
      <c r="S147" s="93">
        <f t="shared" si="32"/>
        <v>0</v>
      </c>
      <c r="T147" s="59">
        <f t="shared" si="33"/>
        <v>0</v>
      </c>
      <c r="U147" s="93"/>
      <c r="V147" s="78">
        <f t="shared" si="34"/>
        <v>0</v>
      </c>
      <c r="W147" s="86"/>
      <c r="X147" s="86">
        <f t="shared" si="35"/>
        <v>0</v>
      </c>
      <c r="Y147" s="86">
        <f t="shared" si="36"/>
        <v>0</v>
      </c>
      <c r="Z147" s="86">
        <f t="shared" si="37"/>
        <v>0</v>
      </c>
      <c r="AA147" s="86">
        <f>SUMIFS('District Data_Live'!$CT:$CT,'District Data_Live'!$B:$B,'District-wise_Big 4 sales comp.'!$B147,'District Data_Live'!$C:$C,'District-wise_Big 4 sales comp.'!$F147)</f>
        <v>0</v>
      </c>
      <c r="AB147" s="86">
        <f>SUMIFS('District Data_Live'!$DR:$DR,'District Data_Live'!$B:$B,'District-wise_Big 4 sales comp.'!$B147,'District Data_Live'!$C:$C,'District-wise_Big 4 sales comp.'!$F147)</f>
        <v>0</v>
      </c>
      <c r="AC147" s="59">
        <f t="shared" si="38"/>
        <v>0</v>
      </c>
      <c r="AD147" s="94">
        <f t="shared" si="39"/>
        <v>0</v>
      </c>
      <c r="AE147" s="94"/>
      <c r="AF147" s="94"/>
      <c r="AG147" s="94"/>
      <c r="AH147" s="94"/>
    </row>
    <row r="148" spans="1:34">
      <c r="A148" s="90">
        <f t="shared" si="29"/>
        <v>145</v>
      </c>
      <c r="B148" s="91" t="s">
        <v>1259</v>
      </c>
      <c r="C148" s="90"/>
      <c r="D148" s="90" t="s">
        <v>925</v>
      </c>
      <c r="E148" s="91"/>
      <c r="F148" s="90" t="s">
        <v>349</v>
      </c>
      <c r="G148" s="90" t="s">
        <v>328</v>
      </c>
      <c r="H148" s="91" t="s">
        <v>449</v>
      </c>
      <c r="I148" s="92">
        <v>1500</v>
      </c>
      <c r="J148" s="75" t="str">
        <f t="shared" si="30"/>
        <v>Low</v>
      </c>
      <c r="K148" s="84">
        <f t="shared" si="27"/>
        <v>0</v>
      </c>
      <c r="L148" s="83">
        <f t="shared" si="31"/>
        <v>0</v>
      </c>
      <c r="M148" s="83">
        <v>0</v>
      </c>
      <c r="N148" s="83">
        <v>0</v>
      </c>
      <c r="O148" s="83">
        <v>0</v>
      </c>
      <c r="P148" s="83">
        <v>0</v>
      </c>
      <c r="Q148" s="193">
        <f>'District Data_Live'!ID148</f>
        <v>0</v>
      </c>
      <c r="R148" s="93">
        <f t="shared" si="28"/>
        <v>0</v>
      </c>
      <c r="S148" s="93" t="str">
        <f t="shared" si="32"/>
        <v/>
      </c>
      <c r="T148" s="59">
        <f t="shared" si="33"/>
        <v>0</v>
      </c>
      <c r="U148" s="93"/>
      <c r="V148" s="78" t="str">
        <f t="shared" si="34"/>
        <v/>
      </c>
      <c r="W148" s="86"/>
      <c r="X148" s="86">
        <f t="shared" si="35"/>
        <v>0</v>
      </c>
      <c r="Y148" s="86">
        <f t="shared" si="36"/>
        <v>0</v>
      </c>
      <c r="Z148" s="86">
        <f t="shared" si="37"/>
        <v>0</v>
      </c>
      <c r="AA148" s="86">
        <f>SUMIFS('District Data_Live'!$CT:$CT,'District Data_Live'!$B:$B,'District-wise_Big 4 sales comp.'!$B148,'District Data_Live'!$C:$C,'District-wise_Big 4 sales comp.'!$F148)</f>
        <v>0</v>
      </c>
      <c r="AB148" s="86">
        <f>SUMIFS('District Data_Live'!$DR:$DR,'District Data_Live'!$B:$B,'District-wise_Big 4 sales comp.'!$B148,'District Data_Live'!$C:$C,'District-wise_Big 4 sales comp.'!$F148)</f>
        <v>0</v>
      </c>
      <c r="AC148" s="59">
        <f t="shared" si="38"/>
        <v>0</v>
      </c>
      <c r="AD148" s="94">
        <f t="shared" si="39"/>
        <v>0</v>
      </c>
      <c r="AE148" s="94"/>
      <c r="AF148" s="94"/>
      <c r="AG148" s="94"/>
      <c r="AH148" s="94"/>
    </row>
    <row r="149" spans="1:34">
      <c r="A149" s="90">
        <f t="shared" si="29"/>
        <v>146</v>
      </c>
      <c r="B149" s="91" t="s">
        <v>1260</v>
      </c>
      <c r="C149" s="90" t="s">
        <v>1222</v>
      </c>
      <c r="D149" s="90"/>
      <c r="E149" s="91"/>
      <c r="F149" s="90" t="s">
        <v>349</v>
      </c>
      <c r="G149" s="90" t="s">
        <v>328</v>
      </c>
      <c r="H149" s="91" t="s">
        <v>450</v>
      </c>
      <c r="I149" s="92">
        <v>1500</v>
      </c>
      <c r="J149" s="75" t="str">
        <f t="shared" si="30"/>
        <v>Low</v>
      </c>
      <c r="K149" s="84">
        <f t="shared" si="27"/>
        <v>1.3333333333333334E-2</v>
      </c>
      <c r="L149" s="83">
        <f t="shared" si="31"/>
        <v>20</v>
      </c>
      <c r="M149" s="83">
        <v>20</v>
      </c>
      <c r="N149" s="83">
        <v>0</v>
      </c>
      <c r="O149" s="83">
        <v>0</v>
      </c>
      <c r="P149" s="83">
        <v>0</v>
      </c>
      <c r="Q149" s="193">
        <f>'District Data_Live'!ID149</f>
        <v>5.5459999999999994</v>
      </c>
      <c r="R149" s="93">
        <f t="shared" si="28"/>
        <v>3.6973333333333329E-3</v>
      </c>
      <c r="S149" s="93">
        <f t="shared" si="32"/>
        <v>0.27729999999999999</v>
      </c>
      <c r="T149" s="59">
        <f t="shared" si="33"/>
        <v>30</v>
      </c>
      <c r="U149" s="93">
        <v>0.02</v>
      </c>
      <c r="V149" s="78">
        <f t="shared" si="34"/>
        <v>1.5</v>
      </c>
      <c r="W149" s="86"/>
      <c r="X149" s="86">
        <f t="shared" si="35"/>
        <v>1</v>
      </c>
      <c r="Y149" s="86">
        <f t="shared" si="36"/>
        <v>1.5384615384615383</v>
      </c>
      <c r="Z149" s="86">
        <f t="shared" si="37"/>
        <v>3.0769230769230766</v>
      </c>
      <c r="AA149" s="86">
        <f>SUMIFS('District Data_Live'!$CT:$CT,'District Data_Live'!$B:$B,'District-wise_Big 4 sales comp.'!$B149,'District Data_Live'!$C:$C,'District-wise_Big 4 sales comp.'!$F149)</f>
        <v>0</v>
      </c>
      <c r="AB149" s="86">
        <f>SUMIFS('District Data_Live'!$DR:$DR,'District Data_Live'!$B:$B,'District-wise_Big 4 sales comp.'!$B149,'District Data_Live'!$C:$C,'District-wise_Big 4 sales comp.'!$F149)</f>
        <v>4</v>
      </c>
      <c r="AC149" s="59">
        <f t="shared" si="38"/>
        <v>3.0769230769230766</v>
      </c>
      <c r="AD149" s="94">
        <f t="shared" si="39"/>
        <v>9.2307692307692299</v>
      </c>
      <c r="AE149" s="94"/>
      <c r="AF149" s="94"/>
      <c r="AG149" s="94"/>
      <c r="AH149" s="94"/>
    </row>
    <row r="150" spans="1:34">
      <c r="A150" s="90">
        <f t="shared" si="29"/>
        <v>147</v>
      </c>
      <c r="B150" s="91" t="s">
        <v>1261</v>
      </c>
      <c r="C150" s="90" t="s">
        <v>1222</v>
      </c>
      <c r="D150" s="90"/>
      <c r="E150" s="91"/>
      <c r="F150" s="90" t="s">
        <v>349</v>
      </c>
      <c r="G150" s="90" t="s">
        <v>328</v>
      </c>
      <c r="H150" s="91" t="s">
        <v>450</v>
      </c>
      <c r="I150" s="92">
        <v>1500</v>
      </c>
      <c r="J150" s="75" t="str">
        <f t="shared" si="30"/>
        <v>Low</v>
      </c>
      <c r="K150" s="84">
        <f t="shared" si="27"/>
        <v>0</v>
      </c>
      <c r="L150" s="83">
        <f t="shared" si="31"/>
        <v>0</v>
      </c>
      <c r="M150" s="83">
        <v>0</v>
      </c>
      <c r="N150" s="83">
        <v>0</v>
      </c>
      <c r="O150" s="83">
        <v>0</v>
      </c>
      <c r="P150" s="83">
        <v>0</v>
      </c>
      <c r="Q150" s="193">
        <f>'District Data_Live'!ID150</f>
        <v>3.9</v>
      </c>
      <c r="R150" s="93">
        <f t="shared" si="28"/>
        <v>2.5999999999999999E-3</v>
      </c>
      <c r="S150" s="93" t="str">
        <f t="shared" si="32"/>
        <v/>
      </c>
      <c r="T150" s="59">
        <f t="shared" si="33"/>
        <v>0</v>
      </c>
      <c r="U150" s="93"/>
      <c r="V150" s="78" t="str">
        <f t="shared" si="34"/>
        <v/>
      </c>
      <c r="W150" s="86"/>
      <c r="X150" s="86">
        <f t="shared" si="35"/>
        <v>0</v>
      </c>
      <c r="Y150" s="86">
        <f t="shared" si="36"/>
        <v>0</v>
      </c>
      <c r="Z150" s="86">
        <f t="shared" si="37"/>
        <v>0</v>
      </c>
      <c r="AA150" s="86">
        <f>SUMIFS('District Data_Live'!$CT:$CT,'District Data_Live'!$B:$B,'District-wise_Big 4 sales comp.'!$B150,'District Data_Live'!$C:$C,'District-wise_Big 4 sales comp.'!$F150)</f>
        <v>1</v>
      </c>
      <c r="AB150" s="86">
        <f>SUMIFS('District Data_Live'!$DR:$DR,'District Data_Live'!$B:$B,'District-wise_Big 4 sales comp.'!$B150,'District Data_Live'!$C:$C,'District-wise_Big 4 sales comp.'!$F150)</f>
        <v>1</v>
      </c>
      <c r="AC150" s="59">
        <f t="shared" si="38"/>
        <v>-1</v>
      </c>
      <c r="AD150" s="94">
        <f t="shared" si="39"/>
        <v>-3</v>
      </c>
      <c r="AE150" s="94"/>
      <c r="AF150" s="94"/>
      <c r="AG150" s="94"/>
      <c r="AH150" s="94"/>
    </row>
    <row r="151" spans="1:34">
      <c r="A151" s="90">
        <f t="shared" si="29"/>
        <v>148</v>
      </c>
      <c r="B151" s="91" t="s">
        <v>1262</v>
      </c>
      <c r="C151" s="90" t="s">
        <v>1222</v>
      </c>
      <c r="D151" s="90"/>
      <c r="E151" s="91"/>
      <c r="F151" s="90" t="s">
        <v>349</v>
      </c>
      <c r="G151" s="90" t="s">
        <v>328</v>
      </c>
      <c r="H151" s="91" t="s">
        <v>450</v>
      </c>
      <c r="I151" s="92">
        <v>1000</v>
      </c>
      <c r="J151" s="75" t="str">
        <f t="shared" si="30"/>
        <v>Low</v>
      </c>
      <c r="K151" s="84">
        <f t="shared" si="27"/>
        <v>0</v>
      </c>
      <c r="L151" s="83">
        <f t="shared" si="31"/>
        <v>0</v>
      </c>
      <c r="M151" s="83">
        <v>0</v>
      </c>
      <c r="N151" s="83">
        <v>0</v>
      </c>
      <c r="O151" s="83">
        <v>0</v>
      </c>
      <c r="P151" s="83">
        <v>0</v>
      </c>
      <c r="Q151" s="193">
        <f>'District Data_Live'!ID151</f>
        <v>1.2029999999999998</v>
      </c>
      <c r="R151" s="93">
        <f t="shared" si="28"/>
        <v>1.2029999999999999E-3</v>
      </c>
      <c r="S151" s="93" t="str">
        <f t="shared" si="32"/>
        <v/>
      </c>
      <c r="T151" s="59">
        <f t="shared" si="33"/>
        <v>0</v>
      </c>
      <c r="U151" s="93"/>
      <c r="V151" s="78" t="str">
        <f t="shared" si="34"/>
        <v/>
      </c>
      <c r="W151" s="86"/>
      <c r="X151" s="86">
        <f t="shared" si="35"/>
        <v>0</v>
      </c>
      <c r="Y151" s="86">
        <f t="shared" si="36"/>
        <v>0</v>
      </c>
      <c r="Z151" s="86">
        <f t="shared" si="37"/>
        <v>0</v>
      </c>
      <c r="AA151" s="86">
        <f>SUMIFS('District Data_Live'!$CT:$CT,'District Data_Live'!$B:$B,'District-wise_Big 4 sales comp.'!$B151,'District Data_Live'!$C:$C,'District-wise_Big 4 sales comp.'!$F151)</f>
        <v>0</v>
      </c>
      <c r="AB151" s="86">
        <f>SUMIFS('District Data_Live'!$DR:$DR,'District Data_Live'!$B:$B,'District-wise_Big 4 sales comp.'!$B151,'District Data_Live'!$C:$C,'District-wise_Big 4 sales comp.'!$F151)</f>
        <v>1</v>
      </c>
      <c r="AC151" s="59">
        <f t="shared" si="38"/>
        <v>0</v>
      </c>
      <c r="AD151" s="94">
        <f t="shared" si="39"/>
        <v>0</v>
      </c>
      <c r="AE151" s="94"/>
      <c r="AF151" s="94"/>
      <c r="AG151" s="94"/>
      <c r="AH151" s="94"/>
    </row>
    <row r="152" spans="1:34">
      <c r="A152" s="90">
        <f t="shared" si="29"/>
        <v>149</v>
      </c>
      <c r="B152" s="91" t="s">
        <v>1263</v>
      </c>
      <c r="C152" s="90" t="s">
        <v>931</v>
      </c>
      <c r="D152" s="90"/>
      <c r="E152" s="91"/>
      <c r="F152" s="97" t="s">
        <v>349</v>
      </c>
      <c r="G152" s="90" t="s">
        <v>328</v>
      </c>
      <c r="H152" s="91" t="s">
        <v>448</v>
      </c>
      <c r="I152" s="92">
        <v>1000</v>
      </c>
      <c r="J152" s="75" t="str">
        <f t="shared" si="30"/>
        <v>Low</v>
      </c>
      <c r="K152" s="84">
        <f t="shared" si="27"/>
        <v>0.03</v>
      </c>
      <c r="L152" s="83">
        <f t="shared" si="31"/>
        <v>30</v>
      </c>
      <c r="M152" s="83">
        <v>10</v>
      </c>
      <c r="N152" s="83">
        <v>0</v>
      </c>
      <c r="O152" s="83">
        <v>20</v>
      </c>
      <c r="P152" s="83">
        <v>0</v>
      </c>
      <c r="Q152" s="193">
        <f>'District Data_Live'!ID152</f>
        <v>0</v>
      </c>
      <c r="R152" s="93">
        <f t="shared" si="28"/>
        <v>0</v>
      </c>
      <c r="S152" s="93">
        <f t="shared" si="32"/>
        <v>0</v>
      </c>
      <c r="T152" s="59">
        <f t="shared" si="33"/>
        <v>0</v>
      </c>
      <c r="U152" s="93"/>
      <c r="V152" s="78">
        <f t="shared" si="34"/>
        <v>0</v>
      </c>
      <c r="W152" s="86"/>
      <c r="X152" s="86">
        <f t="shared" si="35"/>
        <v>0</v>
      </c>
      <c r="Y152" s="86">
        <f t="shared" si="36"/>
        <v>0</v>
      </c>
      <c r="Z152" s="86">
        <f t="shared" si="37"/>
        <v>0</v>
      </c>
      <c r="AA152" s="86">
        <f>SUMIFS('District Data_Live'!$CT:$CT,'District Data_Live'!$B:$B,'District-wise_Big 4 sales comp.'!$B152,'District Data_Live'!$C:$C,'District-wise_Big 4 sales comp.'!$F152)</f>
        <v>0</v>
      </c>
      <c r="AB152" s="86">
        <f>SUMIFS('District Data_Live'!$DR:$DR,'District Data_Live'!$B:$B,'District-wise_Big 4 sales comp.'!$B152,'District Data_Live'!$C:$C,'District-wise_Big 4 sales comp.'!$F152)</f>
        <v>0</v>
      </c>
      <c r="AC152" s="59">
        <f t="shared" si="38"/>
        <v>0</v>
      </c>
      <c r="AD152" s="94">
        <f t="shared" si="39"/>
        <v>0</v>
      </c>
      <c r="AE152" s="94"/>
      <c r="AF152" s="94"/>
      <c r="AG152" s="94"/>
      <c r="AH152" s="94"/>
    </row>
    <row r="153" spans="1:34">
      <c r="A153" s="90">
        <f t="shared" si="29"/>
        <v>150</v>
      </c>
      <c r="B153" s="91" t="s">
        <v>1264</v>
      </c>
      <c r="C153" s="90" t="s">
        <v>931</v>
      </c>
      <c r="D153" s="90"/>
      <c r="E153" s="91"/>
      <c r="F153" s="90" t="s">
        <v>349</v>
      </c>
      <c r="G153" s="90" t="s">
        <v>328</v>
      </c>
      <c r="H153" s="91" t="s">
        <v>448</v>
      </c>
      <c r="I153" s="92">
        <v>1000</v>
      </c>
      <c r="J153" s="75" t="str">
        <f t="shared" si="30"/>
        <v>Low</v>
      </c>
      <c r="K153" s="84">
        <f t="shared" si="27"/>
        <v>0.03</v>
      </c>
      <c r="L153" s="83">
        <f t="shared" si="31"/>
        <v>30</v>
      </c>
      <c r="M153" s="83">
        <v>10</v>
      </c>
      <c r="N153" s="83">
        <v>0</v>
      </c>
      <c r="O153" s="83">
        <v>20</v>
      </c>
      <c r="P153" s="83">
        <v>0</v>
      </c>
      <c r="Q153" s="193">
        <f>'District Data_Live'!ID153</f>
        <v>0.5</v>
      </c>
      <c r="R153" s="93">
        <f t="shared" si="28"/>
        <v>5.0000000000000001E-4</v>
      </c>
      <c r="S153" s="93">
        <f t="shared" si="32"/>
        <v>1.6666666666666666E-2</v>
      </c>
      <c r="T153" s="59">
        <f t="shared" si="33"/>
        <v>12.5</v>
      </c>
      <c r="U153" s="93">
        <v>1.2500000000000001E-2</v>
      </c>
      <c r="V153" s="78">
        <f t="shared" si="34"/>
        <v>0.41666666666666669</v>
      </c>
      <c r="W153" s="86"/>
      <c r="X153" s="86">
        <f t="shared" si="35"/>
        <v>0.41666666666666669</v>
      </c>
      <c r="Y153" s="86">
        <f t="shared" si="36"/>
        <v>0.64102564102564108</v>
      </c>
      <c r="Z153" s="86">
        <f t="shared" si="37"/>
        <v>1.2820512820512822</v>
      </c>
      <c r="AA153" s="86">
        <f>SUMIFS('District Data_Live'!$CT:$CT,'District Data_Live'!$B:$B,'District-wise_Big 4 sales comp.'!$B153,'District Data_Live'!$C:$C,'District-wise_Big 4 sales comp.'!$F153)</f>
        <v>0</v>
      </c>
      <c r="AB153" s="86">
        <f>SUMIFS('District Data_Live'!$DR:$DR,'District Data_Live'!$B:$B,'District-wise_Big 4 sales comp.'!$B153,'District Data_Live'!$C:$C,'District-wise_Big 4 sales comp.'!$F153)</f>
        <v>0</v>
      </c>
      <c r="AC153" s="59">
        <f t="shared" si="38"/>
        <v>1.2820512820512822</v>
      </c>
      <c r="AD153" s="94">
        <f t="shared" si="39"/>
        <v>3.8461538461538467</v>
      </c>
      <c r="AE153" s="94"/>
      <c r="AF153" s="94"/>
      <c r="AG153" s="94"/>
      <c r="AH153" s="94"/>
    </row>
    <row r="154" spans="1:34">
      <c r="A154" s="90">
        <f t="shared" si="29"/>
        <v>151</v>
      </c>
      <c r="B154" s="91" t="s">
        <v>1265</v>
      </c>
      <c r="C154" s="90"/>
      <c r="D154" s="90" t="s">
        <v>925</v>
      </c>
      <c r="E154" s="91"/>
      <c r="F154" s="90" t="s">
        <v>349</v>
      </c>
      <c r="G154" s="90" t="s">
        <v>328</v>
      </c>
      <c r="H154" s="91" t="s">
        <v>449</v>
      </c>
      <c r="I154" s="92">
        <v>1000</v>
      </c>
      <c r="J154" s="75" t="str">
        <f t="shared" si="30"/>
        <v>Low</v>
      </c>
      <c r="K154" s="84">
        <f t="shared" si="27"/>
        <v>0</v>
      </c>
      <c r="L154" s="83">
        <f t="shared" si="31"/>
        <v>0</v>
      </c>
      <c r="M154" s="83">
        <v>0</v>
      </c>
      <c r="N154" s="83">
        <v>0</v>
      </c>
      <c r="O154" s="83">
        <v>0</v>
      </c>
      <c r="P154" s="83">
        <v>0</v>
      </c>
      <c r="Q154" s="193">
        <f>'District Data_Live'!ID154</f>
        <v>0</v>
      </c>
      <c r="R154" s="93">
        <f t="shared" si="28"/>
        <v>0</v>
      </c>
      <c r="S154" s="93" t="str">
        <f t="shared" si="32"/>
        <v/>
      </c>
      <c r="T154" s="59">
        <f t="shared" si="33"/>
        <v>0</v>
      </c>
      <c r="U154" s="93"/>
      <c r="V154" s="78" t="str">
        <f t="shared" si="34"/>
        <v/>
      </c>
      <c r="W154" s="86"/>
      <c r="X154" s="86">
        <f t="shared" si="35"/>
        <v>0</v>
      </c>
      <c r="Y154" s="86">
        <f t="shared" si="36"/>
        <v>0</v>
      </c>
      <c r="Z154" s="86">
        <f t="shared" si="37"/>
        <v>0</v>
      </c>
      <c r="AA154" s="86">
        <f>SUMIFS('District Data_Live'!$CT:$CT,'District Data_Live'!$B:$B,'District-wise_Big 4 sales comp.'!$B154,'District Data_Live'!$C:$C,'District-wise_Big 4 sales comp.'!$F154)</f>
        <v>0</v>
      </c>
      <c r="AB154" s="86">
        <f>SUMIFS('District Data_Live'!$DR:$DR,'District Data_Live'!$B:$B,'District-wise_Big 4 sales comp.'!$B154,'District Data_Live'!$C:$C,'District-wise_Big 4 sales comp.'!$F154)</f>
        <v>0</v>
      </c>
      <c r="AC154" s="59">
        <f t="shared" si="38"/>
        <v>0</v>
      </c>
      <c r="AD154" s="94">
        <f t="shared" si="39"/>
        <v>0</v>
      </c>
      <c r="AE154" s="94"/>
      <c r="AF154" s="94"/>
      <c r="AG154" s="94"/>
      <c r="AH154" s="94"/>
    </row>
    <row r="155" spans="1:34">
      <c r="A155" s="90">
        <f t="shared" si="29"/>
        <v>152</v>
      </c>
      <c r="B155" s="91" t="s">
        <v>1266</v>
      </c>
      <c r="C155" s="90" t="s">
        <v>927</v>
      </c>
      <c r="D155" s="90" t="s">
        <v>1225</v>
      </c>
      <c r="E155" s="91"/>
      <c r="F155" s="90" t="s">
        <v>349</v>
      </c>
      <c r="G155" s="90" t="s">
        <v>328</v>
      </c>
      <c r="H155" s="91" t="s">
        <v>448</v>
      </c>
      <c r="I155" s="92">
        <v>1000</v>
      </c>
      <c r="J155" s="75" t="str">
        <f t="shared" si="30"/>
        <v>Low</v>
      </c>
      <c r="K155" s="84">
        <f t="shared" si="27"/>
        <v>0</v>
      </c>
      <c r="L155" s="83">
        <f t="shared" si="31"/>
        <v>0</v>
      </c>
      <c r="M155" s="83">
        <v>0</v>
      </c>
      <c r="N155" s="83">
        <v>0</v>
      </c>
      <c r="O155" s="83">
        <v>0</v>
      </c>
      <c r="P155" s="83">
        <v>0</v>
      </c>
      <c r="Q155" s="193">
        <f>'District Data_Live'!ID155</f>
        <v>0</v>
      </c>
      <c r="R155" s="93">
        <f t="shared" si="28"/>
        <v>0</v>
      </c>
      <c r="S155" s="93" t="str">
        <f t="shared" si="32"/>
        <v/>
      </c>
      <c r="T155" s="59">
        <f t="shared" si="33"/>
        <v>0</v>
      </c>
      <c r="U155" s="93"/>
      <c r="V155" s="78" t="str">
        <f t="shared" si="34"/>
        <v/>
      </c>
      <c r="W155" s="86"/>
      <c r="X155" s="86">
        <f t="shared" si="35"/>
        <v>0</v>
      </c>
      <c r="Y155" s="86">
        <f t="shared" si="36"/>
        <v>0</v>
      </c>
      <c r="Z155" s="86">
        <f t="shared" si="37"/>
        <v>0</v>
      </c>
      <c r="AA155" s="86">
        <f>SUMIFS('District Data_Live'!$CT:$CT,'District Data_Live'!$B:$B,'District-wise_Big 4 sales comp.'!$B155,'District Data_Live'!$C:$C,'District-wise_Big 4 sales comp.'!$F155)</f>
        <v>0</v>
      </c>
      <c r="AB155" s="86">
        <f>SUMIFS('District Data_Live'!$DR:$DR,'District Data_Live'!$B:$B,'District-wise_Big 4 sales comp.'!$B155,'District Data_Live'!$C:$C,'District-wise_Big 4 sales comp.'!$F155)</f>
        <v>0</v>
      </c>
      <c r="AC155" s="59">
        <f t="shared" si="38"/>
        <v>0</v>
      </c>
      <c r="AD155" s="94">
        <f t="shared" si="39"/>
        <v>0</v>
      </c>
      <c r="AE155" s="94"/>
      <c r="AF155" s="94"/>
      <c r="AG155" s="94"/>
      <c r="AH155" s="94"/>
    </row>
    <row r="156" spans="1:34">
      <c r="A156" s="90">
        <f t="shared" si="29"/>
        <v>153</v>
      </c>
      <c r="B156" s="91" t="s">
        <v>1267</v>
      </c>
      <c r="C156" s="90"/>
      <c r="D156" s="90" t="s">
        <v>934</v>
      </c>
      <c r="E156" s="91"/>
      <c r="F156" s="97" t="s">
        <v>350</v>
      </c>
      <c r="G156" s="90" t="s">
        <v>328</v>
      </c>
      <c r="H156" s="91" t="s">
        <v>1129</v>
      </c>
      <c r="I156" s="92">
        <v>5500</v>
      </c>
      <c r="J156" s="75" t="str">
        <f t="shared" si="30"/>
        <v>High</v>
      </c>
      <c r="K156" s="84">
        <f t="shared" si="27"/>
        <v>0.21818181818181817</v>
      </c>
      <c r="L156" s="83">
        <f t="shared" si="31"/>
        <v>1200</v>
      </c>
      <c r="M156" s="83">
        <v>100</v>
      </c>
      <c r="N156" s="83">
        <v>300</v>
      </c>
      <c r="O156" s="83">
        <v>500</v>
      </c>
      <c r="P156" s="83">
        <v>300</v>
      </c>
      <c r="Q156" s="193">
        <f>'District Data_Live'!ID156</f>
        <v>0</v>
      </c>
      <c r="R156" s="93">
        <f t="shared" si="28"/>
        <v>0</v>
      </c>
      <c r="S156" s="93">
        <f t="shared" si="32"/>
        <v>0</v>
      </c>
      <c r="T156" s="59">
        <f t="shared" si="33"/>
        <v>55</v>
      </c>
      <c r="U156" s="93">
        <v>0.01</v>
      </c>
      <c r="V156" s="78">
        <f t="shared" si="34"/>
        <v>4.583333333333333E-2</v>
      </c>
      <c r="W156" s="86"/>
      <c r="X156" s="86">
        <f t="shared" si="35"/>
        <v>1.8333333333333333</v>
      </c>
      <c r="Y156" s="86">
        <f t="shared" si="36"/>
        <v>2.8205128205128203</v>
      </c>
      <c r="Z156" s="86">
        <f t="shared" si="37"/>
        <v>5.6410256410256405</v>
      </c>
      <c r="AA156" s="86">
        <f>SUMIFS('District Data_Live'!$CT:$CT,'District Data_Live'!$B:$B,'District-wise_Big 4 sales comp.'!$B156,'District Data_Live'!$C:$C,'District-wise_Big 4 sales comp.'!$F156)</f>
        <v>0</v>
      </c>
      <c r="AB156" s="86">
        <f>SUMIFS('District Data_Live'!$DR:$DR,'District Data_Live'!$B:$B,'District-wise_Big 4 sales comp.'!$B156,'District Data_Live'!$C:$C,'District-wise_Big 4 sales comp.'!$F156)</f>
        <v>0</v>
      </c>
      <c r="AC156" s="59">
        <f t="shared" si="38"/>
        <v>5.6410256410256405</v>
      </c>
      <c r="AD156" s="94">
        <f t="shared" si="39"/>
        <v>16.92307692307692</v>
      </c>
      <c r="AE156" s="94"/>
      <c r="AF156" s="94"/>
      <c r="AG156" s="94"/>
      <c r="AH156" s="94"/>
    </row>
    <row r="157" spans="1:34">
      <c r="A157" s="90">
        <f t="shared" si="29"/>
        <v>154</v>
      </c>
      <c r="B157" s="91" t="s">
        <v>1268</v>
      </c>
      <c r="C157" s="90"/>
      <c r="D157" s="90" t="s">
        <v>934</v>
      </c>
      <c r="E157" s="91"/>
      <c r="F157" s="97" t="s">
        <v>350</v>
      </c>
      <c r="G157" s="90" t="s">
        <v>328</v>
      </c>
      <c r="H157" s="91" t="s">
        <v>1129</v>
      </c>
      <c r="I157" s="92">
        <v>5000</v>
      </c>
      <c r="J157" s="75" t="str">
        <f t="shared" si="30"/>
        <v>High</v>
      </c>
      <c r="K157" s="84">
        <f t="shared" si="27"/>
        <v>0.06</v>
      </c>
      <c r="L157" s="83">
        <f t="shared" si="31"/>
        <v>300</v>
      </c>
      <c r="M157" s="83">
        <v>100</v>
      </c>
      <c r="N157" s="83">
        <v>50</v>
      </c>
      <c r="O157" s="83">
        <v>100</v>
      </c>
      <c r="P157" s="83">
        <v>50</v>
      </c>
      <c r="Q157" s="193">
        <f>'District Data_Live'!ID157</f>
        <v>0</v>
      </c>
      <c r="R157" s="93">
        <f t="shared" si="28"/>
        <v>0</v>
      </c>
      <c r="S157" s="93">
        <f t="shared" si="32"/>
        <v>0</v>
      </c>
      <c r="T157" s="59">
        <f t="shared" si="33"/>
        <v>50</v>
      </c>
      <c r="U157" s="93">
        <v>0.01</v>
      </c>
      <c r="V157" s="78">
        <f t="shared" si="34"/>
        <v>0.16666666666666666</v>
      </c>
      <c r="W157" s="86"/>
      <c r="X157" s="86">
        <f t="shared" si="35"/>
        <v>1.6666666666666667</v>
      </c>
      <c r="Y157" s="86">
        <f t="shared" si="36"/>
        <v>2.5641025641025643</v>
      </c>
      <c r="Z157" s="86">
        <f t="shared" si="37"/>
        <v>5.1282051282051286</v>
      </c>
      <c r="AA157" s="86">
        <f>SUMIFS('District Data_Live'!$CT:$CT,'District Data_Live'!$B:$B,'District-wise_Big 4 sales comp.'!$B157,'District Data_Live'!$C:$C,'District-wise_Big 4 sales comp.'!$F157)</f>
        <v>0</v>
      </c>
      <c r="AB157" s="86">
        <f>SUMIFS('District Data_Live'!$DR:$DR,'District Data_Live'!$B:$B,'District-wise_Big 4 sales comp.'!$B157,'District Data_Live'!$C:$C,'District-wise_Big 4 sales comp.'!$F157)</f>
        <v>0</v>
      </c>
      <c r="AC157" s="59">
        <f t="shared" si="38"/>
        <v>5.1282051282051286</v>
      </c>
      <c r="AD157" s="94">
        <f t="shared" si="39"/>
        <v>15.384615384615387</v>
      </c>
      <c r="AE157" s="94"/>
      <c r="AF157" s="94"/>
      <c r="AG157" s="94"/>
      <c r="AH157" s="94"/>
    </row>
    <row r="158" spans="1:34">
      <c r="A158" s="90">
        <f t="shared" si="29"/>
        <v>155</v>
      </c>
      <c r="B158" s="91" t="s">
        <v>1269</v>
      </c>
      <c r="C158" s="90"/>
      <c r="D158" s="90" t="s">
        <v>934</v>
      </c>
      <c r="E158" s="91"/>
      <c r="F158" s="97" t="s">
        <v>350</v>
      </c>
      <c r="G158" s="90" t="s">
        <v>328</v>
      </c>
      <c r="H158" s="91" t="s">
        <v>1129</v>
      </c>
      <c r="I158" s="92">
        <v>3000</v>
      </c>
      <c r="J158" s="75" t="str">
        <f t="shared" si="30"/>
        <v>Medium</v>
      </c>
      <c r="K158" s="84">
        <f t="shared" si="27"/>
        <v>6.6666666666666666E-2</v>
      </c>
      <c r="L158" s="83">
        <f t="shared" si="31"/>
        <v>200</v>
      </c>
      <c r="M158" s="83">
        <v>50</v>
      </c>
      <c r="N158" s="83">
        <v>50</v>
      </c>
      <c r="O158" s="83">
        <v>50</v>
      </c>
      <c r="P158" s="83">
        <v>50</v>
      </c>
      <c r="Q158" s="193">
        <f>'District Data_Live'!ID158</f>
        <v>4.7159999999999993</v>
      </c>
      <c r="R158" s="93">
        <f t="shared" si="28"/>
        <v>1.5719999999999998E-3</v>
      </c>
      <c r="S158" s="93">
        <f t="shared" si="32"/>
        <v>2.3579999999999997E-2</v>
      </c>
      <c r="T158" s="59">
        <f t="shared" si="33"/>
        <v>60</v>
      </c>
      <c r="U158" s="93">
        <v>0.02</v>
      </c>
      <c r="V158" s="78">
        <f t="shared" si="34"/>
        <v>0.3</v>
      </c>
      <c r="W158" s="86"/>
      <c r="X158" s="86">
        <f t="shared" si="35"/>
        <v>2</v>
      </c>
      <c r="Y158" s="86">
        <f t="shared" si="36"/>
        <v>3.0769230769230766</v>
      </c>
      <c r="Z158" s="86">
        <f t="shared" si="37"/>
        <v>6.1538461538461533</v>
      </c>
      <c r="AA158" s="86">
        <f>SUMIFS('District Data_Live'!$CT:$CT,'District Data_Live'!$B:$B,'District-wise_Big 4 sales comp.'!$B158,'District Data_Live'!$C:$C,'District-wise_Big 4 sales comp.'!$F158)</f>
        <v>0</v>
      </c>
      <c r="AB158" s="86">
        <f>SUMIFS('District Data_Live'!$DR:$DR,'District Data_Live'!$B:$B,'District-wise_Big 4 sales comp.'!$B158,'District Data_Live'!$C:$C,'District-wise_Big 4 sales comp.'!$F158)</f>
        <v>1</v>
      </c>
      <c r="AC158" s="59">
        <f t="shared" si="38"/>
        <v>6.1538461538461533</v>
      </c>
      <c r="AD158" s="94">
        <f t="shared" si="39"/>
        <v>18.46153846153846</v>
      </c>
      <c r="AE158" s="94"/>
      <c r="AF158" s="94"/>
      <c r="AG158" s="94"/>
      <c r="AH158" s="94"/>
    </row>
    <row r="159" spans="1:34">
      <c r="A159" s="90">
        <f t="shared" si="29"/>
        <v>156</v>
      </c>
      <c r="B159" s="91" t="s">
        <v>1270</v>
      </c>
      <c r="C159" s="90"/>
      <c r="D159" s="90" t="s">
        <v>934</v>
      </c>
      <c r="E159" s="91"/>
      <c r="F159" s="97" t="s">
        <v>350</v>
      </c>
      <c r="G159" s="90" t="s">
        <v>328</v>
      </c>
      <c r="H159" s="91" t="s">
        <v>1129</v>
      </c>
      <c r="I159" s="92">
        <v>2500</v>
      </c>
      <c r="J159" s="75" t="str">
        <f t="shared" si="30"/>
        <v>Medium</v>
      </c>
      <c r="K159" s="84">
        <f t="shared" si="27"/>
        <v>0.19600000000000001</v>
      </c>
      <c r="L159" s="83">
        <f t="shared" si="31"/>
        <v>490</v>
      </c>
      <c r="M159" s="83">
        <v>70</v>
      </c>
      <c r="N159" s="83">
        <v>120</v>
      </c>
      <c r="O159" s="83">
        <v>100</v>
      </c>
      <c r="P159" s="83">
        <v>200</v>
      </c>
      <c r="Q159" s="193">
        <f>'District Data_Live'!ID159</f>
        <v>0</v>
      </c>
      <c r="R159" s="93">
        <f t="shared" si="28"/>
        <v>0</v>
      </c>
      <c r="S159" s="93">
        <f t="shared" si="32"/>
        <v>0</v>
      </c>
      <c r="T159" s="59">
        <f t="shared" si="33"/>
        <v>0</v>
      </c>
      <c r="U159" s="93"/>
      <c r="V159" s="78">
        <f t="shared" si="34"/>
        <v>0</v>
      </c>
      <c r="W159" s="86"/>
      <c r="X159" s="86">
        <f t="shared" si="35"/>
        <v>0</v>
      </c>
      <c r="Y159" s="86">
        <f t="shared" si="36"/>
        <v>0</v>
      </c>
      <c r="Z159" s="86">
        <f t="shared" si="37"/>
        <v>0</v>
      </c>
      <c r="AA159" s="86">
        <f>SUMIFS('District Data_Live'!$CT:$CT,'District Data_Live'!$B:$B,'District-wise_Big 4 sales comp.'!$B159,'District Data_Live'!$C:$C,'District-wise_Big 4 sales comp.'!$F159)</f>
        <v>0</v>
      </c>
      <c r="AB159" s="86">
        <f>SUMIFS('District Data_Live'!$DR:$DR,'District Data_Live'!$B:$B,'District-wise_Big 4 sales comp.'!$B159,'District Data_Live'!$C:$C,'District-wise_Big 4 sales comp.'!$F159)</f>
        <v>0</v>
      </c>
      <c r="AC159" s="59">
        <f t="shared" si="38"/>
        <v>0</v>
      </c>
      <c r="AD159" s="94">
        <f t="shared" si="39"/>
        <v>0</v>
      </c>
      <c r="AE159" s="94"/>
      <c r="AF159" s="94"/>
      <c r="AG159" s="94"/>
      <c r="AH159" s="94"/>
    </row>
    <row r="160" spans="1:34">
      <c r="A160" s="90">
        <f t="shared" si="29"/>
        <v>157</v>
      </c>
      <c r="B160" s="91" t="s">
        <v>1271</v>
      </c>
      <c r="C160" s="90"/>
      <c r="D160" s="90" t="s">
        <v>934</v>
      </c>
      <c r="E160" s="91"/>
      <c r="F160" s="97" t="s">
        <v>350</v>
      </c>
      <c r="G160" s="90" t="s">
        <v>328</v>
      </c>
      <c r="H160" s="91" t="s">
        <v>1129</v>
      </c>
      <c r="I160" s="92">
        <v>2500</v>
      </c>
      <c r="J160" s="75" t="str">
        <f t="shared" si="30"/>
        <v>Medium</v>
      </c>
      <c r="K160" s="84">
        <f t="shared" si="27"/>
        <v>4.8000000000000001E-2</v>
      </c>
      <c r="L160" s="83">
        <f t="shared" si="31"/>
        <v>120</v>
      </c>
      <c r="M160" s="83">
        <v>70</v>
      </c>
      <c r="N160" s="83">
        <v>0</v>
      </c>
      <c r="O160" s="83">
        <v>50</v>
      </c>
      <c r="P160" s="83">
        <v>0</v>
      </c>
      <c r="Q160" s="193">
        <f>'District Data_Live'!ID160</f>
        <v>0</v>
      </c>
      <c r="R160" s="93">
        <f t="shared" si="28"/>
        <v>0</v>
      </c>
      <c r="S160" s="93">
        <f t="shared" si="32"/>
        <v>0</v>
      </c>
      <c r="T160" s="59">
        <f t="shared" si="33"/>
        <v>0</v>
      </c>
      <c r="U160" s="93"/>
      <c r="V160" s="78">
        <f t="shared" si="34"/>
        <v>0</v>
      </c>
      <c r="W160" s="86"/>
      <c r="X160" s="86">
        <f t="shared" si="35"/>
        <v>0</v>
      </c>
      <c r="Y160" s="86">
        <f t="shared" si="36"/>
        <v>0</v>
      </c>
      <c r="Z160" s="86">
        <f t="shared" si="37"/>
        <v>0</v>
      </c>
      <c r="AA160" s="86">
        <f>SUMIFS('District Data_Live'!$CT:$CT,'District Data_Live'!$B:$B,'District-wise_Big 4 sales comp.'!$B160,'District Data_Live'!$C:$C,'District-wise_Big 4 sales comp.'!$F160)</f>
        <v>0</v>
      </c>
      <c r="AB160" s="86">
        <f>SUMIFS('District Data_Live'!$DR:$DR,'District Data_Live'!$B:$B,'District-wise_Big 4 sales comp.'!$B160,'District Data_Live'!$C:$C,'District-wise_Big 4 sales comp.'!$F160)</f>
        <v>0</v>
      </c>
      <c r="AC160" s="59">
        <f t="shared" si="38"/>
        <v>0</v>
      </c>
      <c r="AD160" s="94">
        <f t="shared" si="39"/>
        <v>0</v>
      </c>
      <c r="AE160" s="94"/>
      <c r="AF160" s="94"/>
      <c r="AG160" s="94"/>
      <c r="AH160" s="94"/>
    </row>
    <row r="161" spans="1:34">
      <c r="A161" s="90">
        <f t="shared" si="29"/>
        <v>158</v>
      </c>
      <c r="B161" s="91" t="s">
        <v>1272</v>
      </c>
      <c r="C161" s="90"/>
      <c r="D161" s="90" t="s">
        <v>934</v>
      </c>
      <c r="E161" s="91"/>
      <c r="F161" s="97" t="s">
        <v>350</v>
      </c>
      <c r="G161" s="90" t="s">
        <v>328</v>
      </c>
      <c r="H161" s="91" t="s">
        <v>1129</v>
      </c>
      <c r="I161" s="92">
        <v>2500</v>
      </c>
      <c r="J161" s="75" t="str">
        <f t="shared" si="30"/>
        <v>Medium</v>
      </c>
      <c r="K161" s="84">
        <f t="shared" si="27"/>
        <v>0.14000000000000001</v>
      </c>
      <c r="L161" s="83">
        <f t="shared" si="31"/>
        <v>350</v>
      </c>
      <c r="M161" s="83">
        <v>50</v>
      </c>
      <c r="N161" s="83">
        <v>100</v>
      </c>
      <c r="O161" s="83">
        <v>100</v>
      </c>
      <c r="P161" s="83">
        <v>100</v>
      </c>
      <c r="Q161" s="193">
        <f>'District Data_Live'!ID161</f>
        <v>1.2</v>
      </c>
      <c r="R161" s="93">
        <f t="shared" si="28"/>
        <v>4.7999999999999996E-4</v>
      </c>
      <c r="S161" s="93">
        <f t="shared" si="32"/>
        <v>3.4285714285714284E-3</v>
      </c>
      <c r="T161" s="59">
        <f t="shared" si="33"/>
        <v>15</v>
      </c>
      <c r="U161" s="93">
        <v>6.0000000000000001E-3</v>
      </c>
      <c r="V161" s="78">
        <f t="shared" si="34"/>
        <v>4.2857142857142858E-2</v>
      </c>
      <c r="W161" s="86"/>
      <c r="X161" s="86">
        <f t="shared" si="35"/>
        <v>0.5</v>
      </c>
      <c r="Y161" s="86">
        <f t="shared" si="36"/>
        <v>0.76923076923076916</v>
      </c>
      <c r="Z161" s="86">
        <f t="shared" si="37"/>
        <v>1.5384615384615383</v>
      </c>
      <c r="AA161" s="86">
        <f>SUMIFS('District Data_Live'!$CT:$CT,'District Data_Live'!$B:$B,'District-wise_Big 4 sales comp.'!$B161,'District Data_Live'!$C:$C,'District-wise_Big 4 sales comp.'!$F161)</f>
        <v>0</v>
      </c>
      <c r="AB161" s="86">
        <f>SUMIFS('District Data_Live'!$DR:$DR,'District Data_Live'!$B:$B,'District-wise_Big 4 sales comp.'!$B161,'District Data_Live'!$C:$C,'District-wise_Big 4 sales comp.'!$F161)</f>
        <v>0</v>
      </c>
      <c r="AC161" s="59">
        <f t="shared" si="38"/>
        <v>1.5384615384615383</v>
      </c>
      <c r="AD161" s="94">
        <f t="shared" si="39"/>
        <v>4.615384615384615</v>
      </c>
      <c r="AE161" s="94"/>
      <c r="AF161" s="94"/>
      <c r="AG161" s="94"/>
      <c r="AH161" s="94"/>
    </row>
    <row r="162" spans="1:34">
      <c r="A162" s="90">
        <f t="shared" si="29"/>
        <v>159</v>
      </c>
      <c r="B162" s="91" t="s">
        <v>1273</v>
      </c>
      <c r="C162" s="90"/>
      <c r="D162" s="90" t="s">
        <v>934</v>
      </c>
      <c r="E162" s="91"/>
      <c r="F162" s="97" t="s">
        <v>350</v>
      </c>
      <c r="G162" s="90" t="s">
        <v>328</v>
      </c>
      <c r="H162" s="91" t="s">
        <v>1129</v>
      </c>
      <c r="I162" s="92">
        <v>2500</v>
      </c>
      <c r="J162" s="75" t="str">
        <f t="shared" si="30"/>
        <v>Medium</v>
      </c>
      <c r="K162" s="84">
        <f t="shared" si="27"/>
        <v>0</v>
      </c>
      <c r="L162" s="83">
        <f t="shared" si="31"/>
        <v>0</v>
      </c>
      <c r="M162" s="83">
        <v>0</v>
      </c>
      <c r="N162" s="83">
        <v>0</v>
      </c>
      <c r="O162" s="83">
        <v>0</v>
      </c>
      <c r="P162" s="83">
        <v>0</v>
      </c>
      <c r="Q162" s="193">
        <f>'District Data_Live'!ID162</f>
        <v>0</v>
      </c>
      <c r="R162" s="93">
        <f t="shared" si="28"/>
        <v>0</v>
      </c>
      <c r="S162" s="93" t="str">
        <f t="shared" si="32"/>
        <v/>
      </c>
      <c r="T162" s="59">
        <f t="shared" si="33"/>
        <v>0</v>
      </c>
      <c r="U162" s="93"/>
      <c r="V162" s="78" t="str">
        <f t="shared" si="34"/>
        <v/>
      </c>
      <c r="W162" s="86"/>
      <c r="X162" s="86">
        <f t="shared" si="35"/>
        <v>0</v>
      </c>
      <c r="Y162" s="86">
        <f t="shared" si="36"/>
        <v>0</v>
      </c>
      <c r="Z162" s="86">
        <f t="shared" si="37"/>
        <v>0</v>
      </c>
      <c r="AA162" s="86">
        <f>SUMIFS('District Data_Live'!$CT:$CT,'District Data_Live'!$B:$B,'District-wise_Big 4 sales comp.'!$B162,'District Data_Live'!$C:$C,'District-wise_Big 4 sales comp.'!$F162)</f>
        <v>0</v>
      </c>
      <c r="AB162" s="86">
        <f>SUMIFS('District Data_Live'!$DR:$DR,'District Data_Live'!$B:$B,'District-wise_Big 4 sales comp.'!$B162,'District Data_Live'!$C:$C,'District-wise_Big 4 sales comp.'!$F162)</f>
        <v>0</v>
      </c>
      <c r="AC162" s="59">
        <f t="shared" si="38"/>
        <v>0</v>
      </c>
      <c r="AD162" s="94">
        <f t="shared" si="39"/>
        <v>0</v>
      </c>
      <c r="AE162" s="94"/>
      <c r="AF162" s="94"/>
      <c r="AG162" s="94"/>
      <c r="AH162" s="94"/>
    </row>
    <row r="163" spans="1:34">
      <c r="A163" s="90">
        <f t="shared" si="29"/>
        <v>160</v>
      </c>
      <c r="B163" s="91" t="s">
        <v>1274</v>
      </c>
      <c r="C163" s="90"/>
      <c r="D163" s="90" t="s">
        <v>934</v>
      </c>
      <c r="E163" s="91"/>
      <c r="F163" s="97" t="s">
        <v>350</v>
      </c>
      <c r="G163" s="90" t="s">
        <v>328</v>
      </c>
      <c r="H163" s="91" t="s">
        <v>1129</v>
      </c>
      <c r="I163" s="92">
        <v>2500</v>
      </c>
      <c r="J163" s="75" t="str">
        <f t="shared" si="30"/>
        <v>Medium</v>
      </c>
      <c r="K163" s="84">
        <f t="shared" si="27"/>
        <v>0</v>
      </c>
      <c r="L163" s="83">
        <f t="shared" si="31"/>
        <v>0</v>
      </c>
      <c r="M163" s="83">
        <v>0</v>
      </c>
      <c r="N163" s="83">
        <v>0</v>
      </c>
      <c r="O163" s="83">
        <v>0</v>
      </c>
      <c r="P163" s="83">
        <v>0</v>
      </c>
      <c r="Q163" s="193">
        <f>'District Data_Live'!ID163</f>
        <v>0</v>
      </c>
      <c r="R163" s="93">
        <f t="shared" si="28"/>
        <v>0</v>
      </c>
      <c r="S163" s="93" t="str">
        <f t="shared" si="32"/>
        <v/>
      </c>
      <c r="T163" s="59">
        <f t="shared" si="33"/>
        <v>0</v>
      </c>
      <c r="U163" s="93"/>
      <c r="V163" s="78" t="str">
        <f t="shared" si="34"/>
        <v/>
      </c>
      <c r="W163" s="86"/>
      <c r="X163" s="86">
        <f t="shared" si="35"/>
        <v>0</v>
      </c>
      <c r="Y163" s="86">
        <f t="shared" si="36"/>
        <v>0</v>
      </c>
      <c r="Z163" s="86">
        <f t="shared" si="37"/>
        <v>0</v>
      </c>
      <c r="AA163" s="86">
        <f>SUMIFS('District Data_Live'!$CT:$CT,'District Data_Live'!$B:$B,'District-wise_Big 4 sales comp.'!$B163,'District Data_Live'!$C:$C,'District-wise_Big 4 sales comp.'!$F163)</f>
        <v>0</v>
      </c>
      <c r="AB163" s="86">
        <f>SUMIFS('District Data_Live'!$DR:$DR,'District Data_Live'!$B:$B,'District-wise_Big 4 sales comp.'!$B163,'District Data_Live'!$C:$C,'District-wise_Big 4 sales comp.'!$F163)</f>
        <v>0</v>
      </c>
      <c r="AC163" s="59">
        <f t="shared" si="38"/>
        <v>0</v>
      </c>
      <c r="AD163" s="94">
        <f t="shared" si="39"/>
        <v>0</v>
      </c>
      <c r="AE163" s="94"/>
      <c r="AF163" s="94"/>
      <c r="AG163" s="94"/>
      <c r="AH163" s="94"/>
    </row>
    <row r="164" spans="1:34">
      <c r="A164" s="90">
        <f t="shared" si="29"/>
        <v>161</v>
      </c>
      <c r="B164" s="91" t="s">
        <v>935</v>
      </c>
      <c r="C164" s="90"/>
      <c r="D164" s="90" t="s">
        <v>934</v>
      </c>
      <c r="E164" s="91"/>
      <c r="F164" s="97" t="s">
        <v>350</v>
      </c>
      <c r="G164" s="90" t="s">
        <v>328</v>
      </c>
      <c r="H164" s="91" t="s">
        <v>1129</v>
      </c>
      <c r="I164" s="92">
        <v>2000</v>
      </c>
      <c r="J164" s="75" t="str">
        <f t="shared" si="30"/>
        <v>Medium</v>
      </c>
      <c r="K164" s="84">
        <f t="shared" si="27"/>
        <v>0</v>
      </c>
      <c r="L164" s="83">
        <f t="shared" si="31"/>
        <v>0</v>
      </c>
      <c r="M164" s="83">
        <v>0</v>
      </c>
      <c r="N164" s="83">
        <v>0</v>
      </c>
      <c r="O164" s="83">
        <v>0</v>
      </c>
      <c r="P164" s="83">
        <v>0</v>
      </c>
      <c r="Q164" s="193">
        <f>'District Data_Live'!ID164</f>
        <v>22.46</v>
      </c>
      <c r="R164" s="93">
        <f t="shared" si="28"/>
        <v>1.123E-2</v>
      </c>
      <c r="S164" s="93" t="str">
        <f t="shared" si="32"/>
        <v/>
      </c>
      <c r="T164" s="59">
        <f t="shared" si="33"/>
        <v>40</v>
      </c>
      <c r="U164" s="93">
        <v>0.02</v>
      </c>
      <c r="V164" s="78" t="str">
        <f t="shared" si="34"/>
        <v/>
      </c>
      <c r="W164" s="86"/>
      <c r="X164" s="86">
        <f t="shared" si="35"/>
        <v>1.3333333333333333</v>
      </c>
      <c r="Y164" s="86">
        <f t="shared" si="36"/>
        <v>2.0512820512820511</v>
      </c>
      <c r="Z164" s="86">
        <f t="shared" si="37"/>
        <v>4.1025641025641022</v>
      </c>
      <c r="AA164" s="86">
        <f>SUMIFS('District Data_Live'!$CT:$CT,'District Data_Live'!$B:$B,'District-wise_Big 4 sales comp.'!$B164,'District Data_Live'!$C:$C,'District-wise_Big 4 sales comp.'!$F164)</f>
        <v>2</v>
      </c>
      <c r="AB164" s="86">
        <f>SUMIFS('District Data_Live'!$DR:$DR,'District Data_Live'!$B:$B,'District-wise_Big 4 sales comp.'!$B164,'District Data_Live'!$C:$C,'District-wise_Big 4 sales comp.'!$F164)</f>
        <v>2</v>
      </c>
      <c r="AC164" s="59">
        <f t="shared" si="38"/>
        <v>2.1025641025641022</v>
      </c>
      <c r="AD164" s="94">
        <f t="shared" si="39"/>
        <v>6.3076923076923066</v>
      </c>
      <c r="AE164" s="94"/>
      <c r="AF164" s="94"/>
      <c r="AG164" s="94"/>
      <c r="AH164" s="94"/>
    </row>
    <row r="165" spans="1:34">
      <c r="A165" s="90">
        <f t="shared" si="29"/>
        <v>162</v>
      </c>
      <c r="B165" s="91" t="s">
        <v>1275</v>
      </c>
      <c r="C165" s="90"/>
      <c r="D165" s="90" t="s">
        <v>1276</v>
      </c>
      <c r="E165" s="91"/>
      <c r="F165" s="90" t="s">
        <v>348</v>
      </c>
      <c r="G165" s="90" t="s">
        <v>328</v>
      </c>
      <c r="H165" s="91" t="s">
        <v>445</v>
      </c>
      <c r="I165" s="92">
        <v>6500</v>
      </c>
      <c r="J165" s="75" t="str">
        <f t="shared" si="30"/>
        <v>High</v>
      </c>
      <c r="K165" s="84">
        <f t="shared" si="27"/>
        <v>0.66153846153846152</v>
      </c>
      <c r="L165" s="85">
        <f t="shared" si="31"/>
        <v>4300</v>
      </c>
      <c r="M165" s="85">
        <v>1500</v>
      </c>
      <c r="N165" s="85">
        <v>100</v>
      </c>
      <c r="O165" s="85">
        <v>700</v>
      </c>
      <c r="P165" s="85">
        <v>2000</v>
      </c>
      <c r="Q165" s="193">
        <f>'District Data_Live'!ID165</f>
        <v>0</v>
      </c>
      <c r="R165" s="93">
        <f t="shared" si="28"/>
        <v>0</v>
      </c>
      <c r="S165" s="93">
        <f t="shared" si="32"/>
        <v>0</v>
      </c>
      <c r="T165" s="59">
        <f t="shared" si="33"/>
        <v>260</v>
      </c>
      <c r="U165" s="93">
        <v>0.04</v>
      </c>
      <c r="V165" s="78">
        <f t="shared" si="34"/>
        <v>6.0465116279069767E-2</v>
      </c>
      <c r="W165" s="86"/>
      <c r="X165" s="86">
        <f t="shared" si="35"/>
        <v>8.6666666666666661</v>
      </c>
      <c r="Y165" s="86">
        <f t="shared" si="36"/>
        <v>13.333333333333332</v>
      </c>
      <c r="Z165" s="86">
        <f t="shared" si="37"/>
        <v>26.666666666666664</v>
      </c>
      <c r="AA165" s="86">
        <f>SUMIFS('District Data_Live'!$CT:$CT,'District Data_Live'!$B:$B,'District-wise_Big 4 sales comp.'!$B165,'District Data_Live'!$C:$C,'District-wise_Big 4 sales comp.'!$F165)</f>
        <v>0</v>
      </c>
      <c r="AB165" s="86">
        <f>SUMIFS('District Data_Live'!$DR:$DR,'District Data_Live'!$B:$B,'District-wise_Big 4 sales comp.'!$B165,'District Data_Live'!$C:$C,'District-wise_Big 4 sales comp.'!$F165)</f>
        <v>0</v>
      </c>
      <c r="AC165" s="59">
        <f t="shared" si="38"/>
        <v>26.666666666666664</v>
      </c>
      <c r="AD165" s="94">
        <f t="shared" si="39"/>
        <v>80</v>
      </c>
      <c r="AE165" s="94"/>
      <c r="AF165" s="94"/>
      <c r="AG165" s="94"/>
      <c r="AH165" s="94"/>
    </row>
    <row r="166" spans="1:34">
      <c r="A166" s="98">
        <f t="shared" si="29"/>
        <v>163</v>
      </c>
      <c r="B166" s="99" t="s">
        <v>938</v>
      </c>
      <c r="C166" s="90"/>
      <c r="D166" s="90" t="s">
        <v>1276</v>
      </c>
      <c r="E166" s="99"/>
      <c r="F166" s="98" t="s">
        <v>348</v>
      </c>
      <c r="G166" s="98" t="s">
        <v>328</v>
      </c>
      <c r="H166" s="99" t="s">
        <v>445</v>
      </c>
      <c r="I166" s="92">
        <v>7500</v>
      </c>
      <c r="J166" s="75" t="str">
        <f t="shared" si="30"/>
        <v>High</v>
      </c>
      <c r="K166" s="84">
        <f t="shared" si="27"/>
        <v>0.41333333333333333</v>
      </c>
      <c r="L166" s="85">
        <f t="shared" si="31"/>
        <v>3100</v>
      </c>
      <c r="M166" s="85">
        <v>1500</v>
      </c>
      <c r="N166" s="85">
        <v>300</v>
      </c>
      <c r="O166" s="85">
        <v>1000</v>
      </c>
      <c r="P166" s="85">
        <v>300</v>
      </c>
      <c r="Q166" s="193">
        <f>'District Data_Live'!ID166</f>
        <v>46.265999999999998</v>
      </c>
      <c r="R166" s="93">
        <f t="shared" si="28"/>
        <v>6.1687999999999995E-3</v>
      </c>
      <c r="S166" s="93">
        <f t="shared" si="32"/>
        <v>1.4924516129032258E-2</v>
      </c>
      <c r="T166" s="59">
        <f t="shared" si="33"/>
        <v>300</v>
      </c>
      <c r="U166" s="93">
        <v>0.04</v>
      </c>
      <c r="V166" s="78">
        <f t="shared" si="34"/>
        <v>9.6774193548387094E-2</v>
      </c>
      <c r="W166" s="86"/>
      <c r="X166" s="86">
        <f t="shared" si="35"/>
        <v>10</v>
      </c>
      <c r="Y166" s="86">
        <f t="shared" si="36"/>
        <v>15.384615384615383</v>
      </c>
      <c r="Z166" s="86">
        <f t="shared" si="37"/>
        <v>30.769230769230766</v>
      </c>
      <c r="AA166" s="86">
        <f>SUMIFS('District Data_Live'!$CT:$CT,'District Data_Live'!$B:$B,'District-wise_Big 4 sales comp.'!$B166,'District Data_Live'!$C:$C,'District-wise_Big 4 sales comp.'!$F166)</f>
        <v>6</v>
      </c>
      <c r="AB166" s="86">
        <f>SUMIFS('District Data_Live'!$DR:$DR,'District Data_Live'!$B:$B,'District-wise_Big 4 sales comp.'!$B166,'District Data_Live'!$C:$C,'District-wise_Big 4 sales comp.'!$F166)</f>
        <v>7</v>
      </c>
      <c r="AC166" s="59">
        <f t="shared" si="38"/>
        <v>24.769230769230766</v>
      </c>
      <c r="AD166" s="94">
        <f t="shared" si="39"/>
        <v>74.307692307692292</v>
      </c>
      <c r="AE166" s="94"/>
      <c r="AF166" s="94"/>
      <c r="AG166" s="94"/>
      <c r="AH166" s="94"/>
    </row>
    <row r="167" spans="1:34">
      <c r="A167" s="90">
        <f t="shared" si="29"/>
        <v>164</v>
      </c>
      <c r="B167" s="91" t="s">
        <v>1277</v>
      </c>
      <c r="C167" s="90"/>
      <c r="D167" s="90" t="s">
        <v>941</v>
      </c>
      <c r="E167" s="91"/>
      <c r="F167" s="90" t="s">
        <v>348</v>
      </c>
      <c r="G167" s="90" t="s">
        <v>328</v>
      </c>
      <c r="H167" s="91" t="s">
        <v>445</v>
      </c>
      <c r="I167" s="92">
        <v>5500</v>
      </c>
      <c r="J167" s="75" t="str">
        <f t="shared" si="30"/>
        <v>High</v>
      </c>
      <c r="K167" s="84">
        <f t="shared" si="27"/>
        <v>0</v>
      </c>
      <c r="L167" s="83">
        <f t="shared" si="31"/>
        <v>0</v>
      </c>
      <c r="M167" s="83">
        <v>0</v>
      </c>
      <c r="N167" s="83">
        <v>0</v>
      </c>
      <c r="O167" s="83">
        <v>0</v>
      </c>
      <c r="P167" s="83">
        <v>0</v>
      </c>
      <c r="Q167" s="193">
        <f>'District Data_Live'!ID167</f>
        <v>0</v>
      </c>
      <c r="R167" s="93">
        <f t="shared" si="28"/>
        <v>0</v>
      </c>
      <c r="S167" s="93" t="str">
        <f t="shared" si="32"/>
        <v/>
      </c>
      <c r="T167" s="59">
        <f t="shared" si="33"/>
        <v>220</v>
      </c>
      <c r="U167" s="93">
        <v>0.04</v>
      </c>
      <c r="V167" s="78" t="str">
        <f t="shared" si="34"/>
        <v/>
      </c>
      <c r="W167" s="86"/>
      <c r="X167" s="86">
        <f t="shared" si="35"/>
        <v>7.333333333333333</v>
      </c>
      <c r="Y167" s="86">
        <f t="shared" si="36"/>
        <v>11.282051282051281</v>
      </c>
      <c r="Z167" s="86">
        <f t="shared" si="37"/>
        <v>22.564102564102562</v>
      </c>
      <c r="AA167" s="86">
        <f>SUMIFS('District Data_Live'!$CT:$CT,'District Data_Live'!$B:$B,'District-wise_Big 4 sales comp.'!$B167,'District Data_Live'!$C:$C,'District-wise_Big 4 sales comp.'!$F167)</f>
        <v>0</v>
      </c>
      <c r="AB167" s="86">
        <f>SUMIFS('District Data_Live'!$DR:$DR,'District Data_Live'!$B:$B,'District-wise_Big 4 sales comp.'!$B167,'District Data_Live'!$C:$C,'District-wise_Big 4 sales comp.'!$F167)</f>
        <v>0</v>
      </c>
      <c r="AC167" s="59">
        <f t="shared" si="38"/>
        <v>22.564102564102562</v>
      </c>
      <c r="AD167" s="94">
        <f t="shared" si="39"/>
        <v>67.692307692307679</v>
      </c>
      <c r="AE167" s="94"/>
      <c r="AF167" s="94"/>
      <c r="AG167" s="94"/>
      <c r="AH167" s="94"/>
    </row>
    <row r="168" spans="1:34">
      <c r="A168" s="90">
        <f t="shared" si="29"/>
        <v>165</v>
      </c>
      <c r="B168" s="91" t="s">
        <v>1278</v>
      </c>
      <c r="C168" s="90"/>
      <c r="D168" s="90" t="s">
        <v>1276</v>
      </c>
      <c r="E168" s="91"/>
      <c r="F168" s="90" t="s">
        <v>348</v>
      </c>
      <c r="G168" s="90" t="s">
        <v>328</v>
      </c>
      <c r="H168" s="91" t="s">
        <v>445</v>
      </c>
      <c r="I168" s="92">
        <v>6500</v>
      </c>
      <c r="J168" s="75" t="str">
        <f t="shared" si="30"/>
        <v>High</v>
      </c>
      <c r="K168" s="84">
        <f t="shared" si="27"/>
        <v>0.33538461538461539</v>
      </c>
      <c r="L168" s="85">
        <f t="shared" si="31"/>
        <v>2180</v>
      </c>
      <c r="M168" s="85">
        <v>1000</v>
      </c>
      <c r="N168" s="85">
        <v>80</v>
      </c>
      <c r="O168" s="85">
        <v>800</v>
      </c>
      <c r="P168" s="85">
        <v>300</v>
      </c>
      <c r="Q168" s="193">
        <f>'District Data_Live'!ID168</f>
        <v>2.6430000000000002</v>
      </c>
      <c r="R168" s="93">
        <f t="shared" si="28"/>
        <v>4.0661538461538466E-4</v>
      </c>
      <c r="S168" s="93">
        <f t="shared" si="32"/>
        <v>1.2123853211009176E-3</v>
      </c>
      <c r="T168" s="59">
        <f t="shared" si="33"/>
        <v>260</v>
      </c>
      <c r="U168" s="93">
        <v>0.04</v>
      </c>
      <c r="V168" s="78">
        <f t="shared" si="34"/>
        <v>0.11926605504587157</v>
      </c>
      <c r="W168" s="86"/>
      <c r="X168" s="86">
        <f t="shared" si="35"/>
        <v>8.6666666666666661</v>
      </c>
      <c r="Y168" s="86">
        <f t="shared" si="36"/>
        <v>13.333333333333332</v>
      </c>
      <c r="Z168" s="86">
        <f t="shared" si="37"/>
        <v>26.666666666666664</v>
      </c>
      <c r="AA168" s="86">
        <f>SUMIFS('District Data_Live'!$CT:$CT,'District Data_Live'!$B:$B,'District-wise_Big 4 sales comp.'!$B168,'District Data_Live'!$C:$C,'District-wise_Big 4 sales comp.'!$F168)</f>
        <v>1</v>
      </c>
      <c r="AB168" s="86">
        <f>SUMIFS('District Data_Live'!$DR:$DR,'District Data_Live'!$B:$B,'District-wise_Big 4 sales comp.'!$B168,'District Data_Live'!$C:$C,'District-wise_Big 4 sales comp.'!$F168)</f>
        <v>1</v>
      </c>
      <c r="AC168" s="59">
        <f t="shared" si="38"/>
        <v>25.666666666666664</v>
      </c>
      <c r="AD168" s="94">
        <f t="shared" si="39"/>
        <v>77</v>
      </c>
      <c r="AE168" s="94"/>
      <c r="AF168" s="94"/>
      <c r="AG168" s="94"/>
      <c r="AH168" s="94"/>
    </row>
    <row r="169" spans="1:34">
      <c r="A169" s="90">
        <f t="shared" si="29"/>
        <v>166</v>
      </c>
      <c r="B169" s="91" t="s">
        <v>621</v>
      </c>
      <c r="C169" s="90"/>
      <c r="D169" s="90" t="s">
        <v>1279</v>
      </c>
      <c r="E169" s="91"/>
      <c r="F169" s="90" t="s">
        <v>348</v>
      </c>
      <c r="G169" s="90" t="s">
        <v>328</v>
      </c>
      <c r="H169" s="91" t="s">
        <v>446</v>
      </c>
      <c r="I169" s="92">
        <v>6500</v>
      </c>
      <c r="J169" s="75" t="str">
        <f t="shared" si="30"/>
        <v>High</v>
      </c>
      <c r="K169" s="84">
        <f t="shared" si="27"/>
        <v>0.36923076923076925</v>
      </c>
      <c r="L169" s="85">
        <f t="shared" si="31"/>
        <v>2400</v>
      </c>
      <c r="M169" s="85">
        <v>900</v>
      </c>
      <c r="N169" s="85">
        <v>200</v>
      </c>
      <c r="O169" s="85">
        <v>1000</v>
      </c>
      <c r="P169" s="85">
        <v>300</v>
      </c>
      <c r="Q169" s="193">
        <f>'District Data_Live'!ID169</f>
        <v>6.6</v>
      </c>
      <c r="R169" s="93">
        <f t="shared" si="28"/>
        <v>1.0153846153846153E-3</v>
      </c>
      <c r="S169" s="93">
        <f t="shared" si="32"/>
        <v>2.7499999999999998E-3</v>
      </c>
      <c r="T169" s="59">
        <f t="shared" si="33"/>
        <v>260</v>
      </c>
      <c r="U169" s="93">
        <v>0.04</v>
      </c>
      <c r="V169" s="78">
        <f t="shared" si="34"/>
        <v>0.10833333333333334</v>
      </c>
      <c r="W169" s="86"/>
      <c r="X169" s="86">
        <f t="shared" si="35"/>
        <v>8.6666666666666661</v>
      </c>
      <c r="Y169" s="86">
        <f t="shared" si="36"/>
        <v>13.333333333333332</v>
      </c>
      <c r="Z169" s="86">
        <f t="shared" si="37"/>
        <v>26.666666666666664</v>
      </c>
      <c r="AA169" s="86">
        <f>SUMIFS('District Data_Live'!$CT:$CT,'District Data_Live'!$B:$B,'District-wise_Big 4 sales comp.'!$B169,'District Data_Live'!$C:$C,'District-wise_Big 4 sales comp.'!$F169)</f>
        <v>1</v>
      </c>
      <c r="AB169" s="86">
        <f>SUMIFS('District Data_Live'!$DR:$DR,'District Data_Live'!$B:$B,'District-wise_Big 4 sales comp.'!$B169,'District Data_Live'!$C:$C,'District-wise_Big 4 sales comp.'!$F169)</f>
        <v>1</v>
      </c>
      <c r="AC169" s="59">
        <f t="shared" si="38"/>
        <v>25.666666666666664</v>
      </c>
      <c r="AD169" s="94">
        <f t="shared" si="39"/>
        <v>77</v>
      </c>
      <c r="AE169" s="94"/>
      <c r="AF169" s="94"/>
      <c r="AG169" s="94"/>
      <c r="AH169" s="94"/>
    </row>
    <row r="170" spans="1:34">
      <c r="A170" s="90">
        <f t="shared" si="29"/>
        <v>167</v>
      </c>
      <c r="B170" s="91" t="s">
        <v>940</v>
      </c>
      <c r="C170" s="90"/>
      <c r="D170" s="90" t="s">
        <v>941</v>
      </c>
      <c r="E170" s="91"/>
      <c r="F170" s="90" t="s">
        <v>348</v>
      </c>
      <c r="G170" s="90" t="s">
        <v>328</v>
      </c>
      <c r="H170" s="91" t="s">
        <v>442</v>
      </c>
      <c r="I170" s="92">
        <v>4500</v>
      </c>
      <c r="J170" s="75" t="str">
        <f t="shared" si="30"/>
        <v>Medium</v>
      </c>
      <c r="K170" s="84">
        <f t="shared" si="27"/>
        <v>0.62222222222222223</v>
      </c>
      <c r="L170" s="85">
        <f t="shared" si="31"/>
        <v>2800</v>
      </c>
      <c r="M170" s="85">
        <v>300</v>
      </c>
      <c r="N170" s="85">
        <v>0</v>
      </c>
      <c r="O170" s="85">
        <v>1500</v>
      </c>
      <c r="P170" s="85">
        <v>1000</v>
      </c>
      <c r="Q170" s="193">
        <f>'District Data_Live'!ID170</f>
        <v>15.232999999999999</v>
      </c>
      <c r="R170" s="93">
        <f t="shared" si="28"/>
        <v>3.3851111111111109E-3</v>
      </c>
      <c r="S170" s="93">
        <f t="shared" si="32"/>
        <v>5.4403571428571426E-3</v>
      </c>
      <c r="T170" s="59">
        <f t="shared" si="33"/>
        <v>135</v>
      </c>
      <c r="U170" s="93">
        <v>0.03</v>
      </c>
      <c r="V170" s="78">
        <f t="shared" si="34"/>
        <v>4.8214285714285716E-2</v>
      </c>
      <c r="W170" s="86"/>
      <c r="X170" s="86">
        <f t="shared" si="35"/>
        <v>4.5</v>
      </c>
      <c r="Y170" s="86">
        <f t="shared" si="36"/>
        <v>6.9230769230769225</v>
      </c>
      <c r="Z170" s="86">
        <f t="shared" si="37"/>
        <v>13.846153846153845</v>
      </c>
      <c r="AA170" s="86">
        <f>SUMIFS('District Data_Live'!$CT:$CT,'District Data_Live'!$B:$B,'District-wise_Big 4 sales comp.'!$B170,'District Data_Live'!$C:$C,'District-wise_Big 4 sales comp.'!$F170)</f>
        <v>0</v>
      </c>
      <c r="AB170" s="86">
        <f>SUMIFS('District Data_Live'!$DR:$DR,'District Data_Live'!$B:$B,'District-wise_Big 4 sales comp.'!$B170,'District Data_Live'!$C:$C,'District-wise_Big 4 sales comp.'!$F170)</f>
        <v>0</v>
      </c>
      <c r="AC170" s="59">
        <f t="shared" si="38"/>
        <v>13.846153846153845</v>
      </c>
      <c r="AD170" s="94">
        <f t="shared" si="39"/>
        <v>41.538461538461533</v>
      </c>
      <c r="AE170" s="94"/>
      <c r="AF170" s="94"/>
      <c r="AG170" s="94"/>
      <c r="AH170" s="94"/>
    </row>
    <row r="171" spans="1:34">
      <c r="A171" s="90">
        <f t="shared" si="29"/>
        <v>168</v>
      </c>
      <c r="B171" s="91" t="s">
        <v>1280</v>
      </c>
      <c r="C171" s="90"/>
      <c r="D171" s="90" t="s">
        <v>1276</v>
      </c>
      <c r="E171" s="91"/>
      <c r="F171" s="90" t="s">
        <v>348</v>
      </c>
      <c r="G171" s="90" t="s">
        <v>328</v>
      </c>
      <c r="H171" s="91" t="s">
        <v>445</v>
      </c>
      <c r="I171" s="92">
        <v>3000</v>
      </c>
      <c r="J171" s="75" t="str">
        <f t="shared" si="30"/>
        <v>Medium</v>
      </c>
      <c r="K171" s="84">
        <f t="shared" si="27"/>
        <v>0.71666666666666667</v>
      </c>
      <c r="L171" s="85">
        <f t="shared" si="31"/>
        <v>2150</v>
      </c>
      <c r="M171" s="85">
        <v>700</v>
      </c>
      <c r="N171" s="85">
        <v>50</v>
      </c>
      <c r="O171" s="85">
        <v>400</v>
      </c>
      <c r="P171" s="85">
        <v>1000</v>
      </c>
      <c r="Q171" s="193">
        <f>'District Data_Live'!ID171</f>
        <v>0</v>
      </c>
      <c r="R171" s="93">
        <f t="shared" si="28"/>
        <v>0</v>
      </c>
      <c r="S171" s="93">
        <f t="shared" si="32"/>
        <v>0</v>
      </c>
      <c r="T171" s="59">
        <f t="shared" si="33"/>
        <v>90</v>
      </c>
      <c r="U171" s="93">
        <v>0.03</v>
      </c>
      <c r="V171" s="78">
        <f t="shared" si="34"/>
        <v>4.1860465116279069E-2</v>
      </c>
      <c r="W171" s="86"/>
      <c r="X171" s="86">
        <f t="shared" si="35"/>
        <v>3</v>
      </c>
      <c r="Y171" s="86">
        <f t="shared" si="36"/>
        <v>4.615384615384615</v>
      </c>
      <c r="Z171" s="86">
        <f t="shared" si="37"/>
        <v>9.2307692307692299</v>
      </c>
      <c r="AA171" s="86">
        <f>SUMIFS('District Data_Live'!$CT:$CT,'District Data_Live'!$B:$B,'District-wise_Big 4 sales comp.'!$B171,'District Data_Live'!$C:$C,'District-wise_Big 4 sales comp.'!$F171)</f>
        <v>0</v>
      </c>
      <c r="AB171" s="86">
        <f>SUMIFS('District Data_Live'!$DR:$DR,'District Data_Live'!$B:$B,'District-wise_Big 4 sales comp.'!$B171,'District Data_Live'!$C:$C,'District-wise_Big 4 sales comp.'!$F171)</f>
        <v>0</v>
      </c>
      <c r="AC171" s="59">
        <f t="shared" si="38"/>
        <v>9.2307692307692299</v>
      </c>
      <c r="AD171" s="94">
        <f t="shared" si="39"/>
        <v>27.69230769230769</v>
      </c>
      <c r="AE171" s="94"/>
      <c r="AF171" s="94"/>
      <c r="AG171" s="94"/>
      <c r="AH171" s="94"/>
    </row>
    <row r="172" spans="1:34">
      <c r="A172" s="90">
        <f t="shared" si="29"/>
        <v>169</v>
      </c>
      <c r="B172" s="91" t="s">
        <v>1281</v>
      </c>
      <c r="C172" s="90"/>
      <c r="D172" s="90" t="s">
        <v>1276</v>
      </c>
      <c r="E172" s="91"/>
      <c r="F172" s="90" t="s">
        <v>348</v>
      </c>
      <c r="G172" s="90" t="s">
        <v>328</v>
      </c>
      <c r="H172" s="91" t="s">
        <v>445</v>
      </c>
      <c r="I172" s="92">
        <v>3000</v>
      </c>
      <c r="J172" s="75" t="str">
        <f t="shared" si="30"/>
        <v>Medium</v>
      </c>
      <c r="K172" s="84">
        <f t="shared" si="27"/>
        <v>0.44</v>
      </c>
      <c r="L172" s="85">
        <f t="shared" si="31"/>
        <v>1320</v>
      </c>
      <c r="M172" s="85">
        <v>800</v>
      </c>
      <c r="N172" s="85">
        <v>20</v>
      </c>
      <c r="O172" s="85">
        <v>500</v>
      </c>
      <c r="P172" s="85">
        <v>0</v>
      </c>
      <c r="Q172" s="193">
        <f>'District Data_Live'!ID172</f>
        <v>0.85799999999999998</v>
      </c>
      <c r="R172" s="93">
        <f t="shared" si="28"/>
        <v>2.8600000000000001E-4</v>
      </c>
      <c r="S172" s="93">
        <f t="shared" si="32"/>
        <v>6.4999999999999997E-4</v>
      </c>
      <c r="T172" s="59">
        <f t="shared" si="33"/>
        <v>90</v>
      </c>
      <c r="U172" s="93">
        <v>0.03</v>
      </c>
      <c r="V172" s="78">
        <f t="shared" si="34"/>
        <v>6.8181818181818177E-2</v>
      </c>
      <c r="W172" s="86"/>
      <c r="X172" s="86">
        <f t="shared" si="35"/>
        <v>3</v>
      </c>
      <c r="Y172" s="86">
        <f t="shared" si="36"/>
        <v>4.615384615384615</v>
      </c>
      <c r="Z172" s="86">
        <f t="shared" si="37"/>
        <v>9.2307692307692299</v>
      </c>
      <c r="AA172" s="86">
        <f>SUMIFS('District Data_Live'!$CT:$CT,'District Data_Live'!$B:$B,'District-wise_Big 4 sales comp.'!$B172,'District Data_Live'!$C:$C,'District-wise_Big 4 sales comp.'!$F172)</f>
        <v>0</v>
      </c>
      <c r="AB172" s="86">
        <f>SUMIFS('District Data_Live'!$DR:$DR,'District Data_Live'!$B:$B,'District-wise_Big 4 sales comp.'!$B172,'District Data_Live'!$C:$C,'District-wise_Big 4 sales comp.'!$F172)</f>
        <v>0</v>
      </c>
      <c r="AC172" s="59">
        <f t="shared" si="38"/>
        <v>9.2307692307692299</v>
      </c>
      <c r="AD172" s="94">
        <f t="shared" si="39"/>
        <v>27.69230769230769</v>
      </c>
      <c r="AE172" s="94"/>
      <c r="AF172" s="94"/>
      <c r="AG172" s="94"/>
      <c r="AH172" s="94"/>
    </row>
    <row r="173" spans="1:34">
      <c r="A173" s="90">
        <f t="shared" si="29"/>
        <v>170</v>
      </c>
      <c r="B173" s="91" t="s">
        <v>944</v>
      </c>
      <c r="C173" s="90"/>
      <c r="D173" s="90" t="s">
        <v>1276</v>
      </c>
      <c r="E173" s="91"/>
      <c r="F173" s="90" t="s">
        <v>348</v>
      </c>
      <c r="G173" s="90" t="s">
        <v>328</v>
      </c>
      <c r="H173" s="91" t="s">
        <v>445</v>
      </c>
      <c r="I173" s="92">
        <v>3000</v>
      </c>
      <c r="J173" s="75" t="str">
        <f t="shared" si="30"/>
        <v>Medium</v>
      </c>
      <c r="K173" s="84">
        <f t="shared" si="27"/>
        <v>0.50666666666666671</v>
      </c>
      <c r="L173" s="85">
        <f t="shared" si="31"/>
        <v>1520</v>
      </c>
      <c r="M173" s="85">
        <v>700</v>
      </c>
      <c r="N173" s="85">
        <v>20</v>
      </c>
      <c r="O173" s="85">
        <v>450</v>
      </c>
      <c r="P173" s="85">
        <v>350</v>
      </c>
      <c r="Q173" s="193">
        <f>'District Data_Live'!ID173</f>
        <v>2.75</v>
      </c>
      <c r="R173" s="93">
        <f t="shared" si="28"/>
        <v>9.1666666666666665E-4</v>
      </c>
      <c r="S173" s="93">
        <f t="shared" si="32"/>
        <v>1.8092105263157895E-3</v>
      </c>
      <c r="T173" s="59">
        <f t="shared" si="33"/>
        <v>90</v>
      </c>
      <c r="U173" s="93">
        <v>0.03</v>
      </c>
      <c r="V173" s="78">
        <f t="shared" si="34"/>
        <v>5.921052631578947E-2</v>
      </c>
      <c r="W173" s="86"/>
      <c r="X173" s="86">
        <f t="shared" si="35"/>
        <v>3</v>
      </c>
      <c r="Y173" s="86">
        <f t="shared" si="36"/>
        <v>4.615384615384615</v>
      </c>
      <c r="Z173" s="86">
        <f t="shared" si="37"/>
        <v>9.2307692307692299</v>
      </c>
      <c r="AA173" s="86">
        <f>SUMIFS('District Data_Live'!$CT:$CT,'District Data_Live'!$B:$B,'District-wise_Big 4 sales comp.'!$B173,'District Data_Live'!$C:$C,'District-wise_Big 4 sales comp.'!$F173)</f>
        <v>0</v>
      </c>
      <c r="AB173" s="86">
        <f>SUMIFS('District Data_Live'!$DR:$DR,'District Data_Live'!$B:$B,'District-wise_Big 4 sales comp.'!$B173,'District Data_Live'!$C:$C,'District-wise_Big 4 sales comp.'!$F173)</f>
        <v>1</v>
      </c>
      <c r="AC173" s="59">
        <f t="shared" si="38"/>
        <v>9.2307692307692299</v>
      </c>
      <c r="AD173" s="94">
        <f t="shared" si="39"/>
        <v>27.69230769230769</v>
      </c>
      <c r="AE173" s="94"/>
      <c r="AF173" s="94"/>
      <c r="AG173" s="94"/>
      <c r="AH173" s="94"/>
    </row>
    <row r="174" spans="1:34">
      <c r="A174" s="90">
        <f t="shared" si="29"/>
        <v>171</v>
      </c>
      <c r="B174" s="91" t="s">
        <v>1282</v>
      </c>
      <c r="C174" s="90"/>
      <c r="D174" s="90" t="s">
        <v>941</v>
      </c>
      <c r="E174" s="91"/>
      <c r="F174" s="90" t="s">
        <v>348</v>
      </c>
      <c r="G174" s="90" t="s">
        <v>328</v>
      </c>
      <c r="H174" s="91" t="s">
        <v>442</v>
      </c>
      <c r="I174" s="92">
        <v>3000</v>
      </c>
      <c r="J174" s="75" t="str">
        <f t="shared" si="30"/>
        <v>Medium</v>
      </c>
      <c r="K174" s="84">
        <f t="shared" si="27"/>
        <v>0.33333333333333331</v>
      </c>
      <c r="L174" s="85">
        <f t="shared" si="31"/>
        <v>1000</v>
      </c>
      <c r="M174" s="85">
        <v>300</v>
      </c>
      <c r="N174" s="85">
        <v>0</v>
      </c>
      <c r="O174" s="85">
        <v>600</v>
      </c>
      <c r="P174" s="85">
        <v>100</v>
      </c>
      <c r="Q174" s="193">
        <f>'District Data_Live'!ID174</f>
        <v>86.838000000000008</v>
      </c>
      <c r="R174" s="93">
        <f t="shared" si="28"/>
        <v>2.8946000000000003E-2</v>
      </c>
      <c r="S174" s="93">
        <f t="shared" si="32"/>
        <v>8.6838000000000012E-2</v>
      </c>
      <c r="T174" s="59">
        <f t="shared" si="33"/>
        <v>150</v>
      </c>
      <c r="U174" s="93">
        <v>0.05</v>
      </c>
      <c r="V174" s="78">
        <f t="shared" si="34"/>
        <v>0.15</v>
      </c>
      <c r="W174" s="86"/>
      <c r="X174" s="86">
        <f t="shared" si="35"/>
        <v>5</v>
      </c>
      <c r="Y174" s="86">
        <f t="shared" si="36"/>
        <v>7.6923076923076916</v>
      </c>
      <c r="Z174" s="86">
        <f t="shared" si="37"/>
        <v>15.384615384615383</v>
      </c>
      <c r="AA174" s="86">
        <f>SUMIFS('District Data_Live'!$CT:$CT,'District Data_Live'!$B:$B,'District-wise_Big 4 sales comp.'!$B174,'District Data_Live'!$C:$C,'District-wise_Big 4 sales comp.'!$F174)</f>
        <v>0</v>
      </c>
      <c r="AB174" s="86">
        <f>SUMIFS('District Data_Live'!$DR:$DR,'District Data_Live'!$B:$B,'District-wise_Big 4 sales comp.'!$B174,'District Data_Live'!$C:$C,'District-wise_Big 4 sales comp.'!$F174)</f>
        <v>4</v>
      </c>
      <c r="AC174" s="59">
        <f t="shared" si="38"/>
        <v>15.384615384615383</v>
      </c>
      <c r="AD174" s="94">
        <f t="shared" si="39"/>
        <v>46.153846153846146</v>
      </c>
      <c r="AE174" s="94"/>
      <c r="AF174" s="94"/>
      <c r="AG174" s="94"/>
      <c r="AH174" s="94"/>
    </row>
    <row r="175" spans="1:34">
      <c r="A175" s="90">
        <f t="shared" si="29"/>
        <v>172</v>
      </c>
      <c r="B175" s="91" t="s">
        <v>1283</v>
      </c>
      <c r="C175" s="90"/>
      <c r="D175" s="90" t="s">
        <v>941</v>
      </c>
      <c r="E175" s="91"/>
      <c r="F175" s="90" t="s">
        <v>348</v>
      </c>
      <c r="G175" s="90" t="s">
        <v>328</v>
      </c>
      <c r="H175" s="91" t="s">
        <v>442</v>
      </c>
      <c r="I175" s="92">
        <v>2500</v>
      </c>
      <c r="J175" s="75" t="str">
        <f t="shared" si="30"/>
        <v>Medium</v>
      </c>
      <c r="K175" s="84">
        <f t="shared" si="27"/>
        <v>0.56000000000000005</v>
      </c>
      <c r="L175" s="85">
        <f t="shared" si="31"/>
        <v>1400</v>
      </c>
      <c r="M175" s="85">
        <v>400</v>
      </c>
      <c r="N175" s="85">
        <v>0</v>
      </c>
      <c r="O175" s="85">
        <v>800</v>
      </c>
      <c r="P175" s="85">
        <v>200</v>
      </c>
      <c r="Q175" s="193">
        <f>'District Data_Live'!ID175</f>
        <v>16.330000000000002</v>
      </c>
      <c r="R175" s="93">
        <f t="shared" si="28"/>
        <v>6.5320000000000005E-3</v>
      </c>
      <c r="S175" s="93">
        <f t="shared" si="32"/>
        <v>1.1664285714285716E-2</v>
      </c>
      <c r="T175" s="59">
        <f t="shared" si="33"/>
        <v>61.000000000000007</v>
      </c>
      <c r="U175" s="93">
        <v>2.4400000000000002E-2</v>
      </c>
      <c r="V175" s="78">
        <f t="shared" si="34"/>
        <v>4.3571428571428573E-2</v>
      </c>
      <c r="W175" s="86"/>
      <c r="X175" s="86">
        <f t="shared" si="35"/>
        <v>2.0333333333333337</v>
      </c>
      <c r="Y175" s="86">
        <f t="shared" si="36"/>
        <v>3.1282051282051286</v>
      </c>
      <c r="Z175" s="86">
        <f t="shared" si="37"/>
        <v>6.2564102564102573</v>
      </c>
      <c r="AA175" s="86">
        <f>SUMIFS('District Data_Live'!$CT:$CT,'District Data_Live'!$B:$B,'District-wise_Big 4 sales comp.'!$B175,'District Data_Live'!$C:$C,'District-wise_Big 4 sales comp.'!$F175)</f>
        <v>10</v>
      </c>
      <c r="AB175" s="86">
        <f>SUMIFS('District Data_Live'!$DR:$DR,'District Data_Live'!$B:$B,'District-wise_Big 4 sales comp.'!$B175,'District Data_Live'!$C:$C,'District-wise_Big 4 sales comp.'!$F175)</f>
        <v>11</v>
      </c>
      <c r="AC175" s="59">
        <f t="shared" si="38"/>
        <v>-3.7435897435897427</v>
      </c>
      <c r="AD175" s="94">
        <f t="shared" si="39"/>
        <v>-11.230769230769228</v>
      </c>
      <c r="AE175" s="94"/>
      <c r="AF175" s="94"/>
      <c r="AG175" s="94"/>
      <c r="AH175" s="94"/>
    </row>
    <row r="176" spans="1:34">
      <c r="A176" s="90">
        <f t="shared" si="29"/>
        <v>173</v>
      </c>
      <c r="B176" s="91" t="s">
        <v>1284</v>
      </c>
      <c r="C176" s="90"/>
      <c r="D176" s="90" t="s">
        <v>1279</v>
      </c>
      <c r="E176" s="91"/>
      <c r="F176" s="90" t="s">
        <v>348</v>
      </c>
      <c r="G176" s="90" t="s">
        <v>328</v>
      </c>
      <c r="H176" s="91" t="s">
        <v>446</v>
      </c>
      <c r="I176" s="92">
        <v>2500</v>
      </c>
      <c r="J176" s="75" t="str">
        <f t="shared" si="30"/>
        <v>Medium</v>
      </c>
      <c r="K176" s="84">
        <f t="shared" si="27"/>
        <v>0.6</v>
      </c>
      <c r="L176" s="85">
        <f t="shared" si="31"/>
        <v>1500</v>
      </c>
      <c r="M176" s="85">
        <v>500</v>
      </c>
      <c r="N176" s="85">
        <v>100</v>
      </c>
      <c r="O176" s="85">
        <v>700</v>
      </c>
      <c r="P176" s="85">
        <v>200</v>
      </c>
      <c r="Q176" s="193">
        <f>'District Data_Live'!ID176</f>
        <v>2.4769999999999999</v>
      </c>
      <c r="R176" s="93">
        <f t="shared" si="28"/>
        <v>9.9080000000000001E-4</v>
      </c>
      <c r="S176" s="93">
        <f t="shared" si="32"/>
        <v>1.6513333333333332E-3</v>
      </c>
      <c r="T176" s="59">
        <f t="shared" si="33"/>
        <v>12.385</v>
      </c>
      <c r="U176" s="93">
        <v>4.9540000000000001E-3</v>
      </c>
      <c r="V176" s="78">
        <f t="shared" si="34"/>
        <v>8.2566666666666674E-3</v>
      </c>
      <c r="W176" s="86"/>
      <c r="X176" s="86">
        <f t="shared" si="35"/>
        <v>0.41283333333333333</v>
      </c>
      <c r="Y176" s="86">
        <f t="shared" si="36"/>
        <v>0.63512820512820511</v>
      </c>
      <c r="Z176" s="86">
        <f t="shared" si="37"/>
        <v>1.2702564102564102</v>
      </c>
      <c r="AA176" s="86">
        <f>SUMIFS('District Data_Live'!$CT:$CT,'District Data_Live'!$B:$B,'District-wise_Big 4 sales comp.'!$B176,'District Data_Live'!$C:$C,'District-wise_Big 4 sales comp.'!$F176)</f>
        <v>0</v>
      </c>
      <c r="AB176" s="86">
        <f>SUMIFS('District Data_Live'!$DR:$DR,'District Data_Live'!$B:$B,'District-wise_Big 4 sales comp.'!$B176,'District Data_Live'!$C:$C,'District-wise_Big 4 sales comp.'!$F176)</f>
        <v>0</v>
      </c>
      <c r="AC176" s="59">
        <f t="shared" si="38"/>
        <v>1.2702564102564102</v>
      </c>
      <c r="AD176" s="94">
        <f t="shared" si="39"/>
        <v>3.8107692307692309</v>
      </c>
      <c r="AE176" s="94"/>
      <c r="AF176" s="94"/>
      <c r="AG176" s="94"/>
      <c r="AH176" s="94"/>
    </row>
    <row r="177" spans="1:34">
      <c r="A177" s="90">
        <f t="shared" si="29"/>
        <v>174</v>
      </c>
      <c r="B177" s="91" t="s">
        <v>1285</v>
      </c>
      <c r="C177" s="90"/>
      <c r="D177" s="90" t="s">
        <v>1276</v>
      </c>
      <c r="E177" s="91"/>
      <c r="F177" s="90" t="s">
        <v>348</v>
      </c>
      <c r="G177" s="90" t="s">
        <v>328</v>
      </c>
      <c r="H177" s="91" t="s">
        <v>445</v>
      </c>
      <c r="I177" s="92">
        <v>2500</v>
      </c>
      <c r="J177" s="75" t="str">
        <f t="shared" si="30"/>
        <v>Medium</v>
      </c>
      <c r="K177" s="84">
        <f t="shared" si="27"/>
        <v>0</v>
      </c>
      <c r="L177" s="83">
        <f t="shared" si="31"/>
        <v>0</v>
      </c>
      <c r="M177" s="83">
        <v>0</v>
      </c>
      <c r="N177" s="83">
        <v>0</v>
      </c>
      <c r="O177" s="83">
        <v>0</v>
      </c>
      <c r="P177" s="83">
        <v>0</v>
      </c>
      <c r="Q177" s="193">
        <f>'District Data_Live'!ID177</f>
        <v>0</v>
      </c>
      <c r="R177" s="93">
        <f t="shared" si="28"/>
        <v>0</v>
      </c>
      <c r="S177" s="93" t="str">
        <f t="shared" si="32"/>
        <v/>
      </c>
      <c r="T177" s="59">
        <f t="shared" si="33"/>
        <v>0</v>
      </c>
      <c r="U177" s="93"/>
      <c r="V177" s="78" t="str">
        <f t="shared" si="34"/>
        <v/>
      </c>
      <c r="W177" s="86"/>
      <c r="X177" s="86">
        <f t="shared" si="35"/>
        <v>0</v>
      </c>
      <c r="Y177" s="86">
        <f t="shared" si="36"/>
        <v>0</v>
      </c>
      <c r="Z177" s="86">
        <f t="shared" si="37"/>
        <v>0</v>
      </c>
      <c r="AA177" s="86">
        <f>SUMIFS('District Data_Live'!$CT:$CT,'District Data_Live'!$B:$B,'District-wise_Big 4 sales comp.'!$B177,'District Data_Live'!$C:$C,'District-wise_Big 4 sales comp.'!$F177)</f>
        <v>0</v>
      </c>
      <c r="AB177" s="86">
        <f>SUMIFS('District Data_Live'!$DR:$DR,'District Data_Live'!$B:$B,'District-wise_Big 4 sales comp.'!$B177,'District Data_Live'!$C:$C,'District-wise_Big 4 sales comp.'!$F177)</f>
        <v>0</v>
      </c>
      <c r="AC177" s="59">
        <f t="shared" si="38"/>
        <v>0</v>
      </c>
      <c r="AD177" s="94">
        <f t="shared" si="39"/>
        <v>0</v>
      </c>
      <c r="AE177" s="94"/>
      <c r="AF177" s="94"/>
      <c r="AG177" s="94"/>
      <c r="AH177" s="94"/>
    </row>
    <row r="178" spans="1:34">
      <c r="A178" s="90">
        <f t="shared" si="29"/>
        <v>175</v>
      </c>
      <c r="B178" s="91" t="s">
        <v>1286</v>
      </c>
      <c r="C178" s="90"/>
      <c r="D178" s="90" t="s">
        <v>1276</v>
      </c>
      <c r="E178" s="91"/>
      <c r="F178" s="90" t="s">
        <v>348</v>
      </c>
      <c r="G178" s="90" t="s">
        <v>328</v>
      </c>
      <c r="H178" s="91" t="s">
        <v>445</v>
      </c>
      <c r="I178" s="92">
        <v>2000</v>
      </c>
      <c r="J178" s="75" t="str">
        <f t="shared" si="30"/>
        <v>Medium</v>
      </c>
      <c r="K178" s="84">
        <f t="shared" si="27"/>
        <v>0.56000000000000005</v>
      </c>
      <c r="L178" s="85">
        <f t="shared" si="31"/>
        <v>1120</v>
      </c>
      <c r="M178" s="85">
        <v>800</v>
      </c>
      <c r="N178" s="85">
        <v>20</v>
      </c>
      <c r="O178" s="85">
        <v>300</v>
      </c>
      <c r="P178" s="85">
        <v>0</v>
      </c>
      <c r="Q178" s="193">
        <f>'District Data_Live'!ID178</f>
        <v>3.9210000000000003</v>
      </c>
      <c r="R178" s="93">
        <f t="shared" si="28"/>
        <v>1.9605E-3</v>
      </c>
      <c r="S178" s="93">
        <f t="shared" si="32"/>
        <v>3.5008928571428574E-3</v>
      </c>
      <c r="T178" s="59">
        <f t="shared" si="33"/>
        <v>18.25</v>
      </c>
      <c r="U178" s="93">
        <v>9.1249999999999994E-3</v>
      </c>
      <c r="V178" s="78">
        <f t="shared" si="34"/>
        <v>1.6294642857142858E-2</v>
      </c>
      <c r="W178" s="86"/>
      <c r="X178" s="86">
        <f t="shared" si="35"/>
        <v>0.60833333333333328</v>
      </c>
      <c r="Y178" s="86">
        <f t="shared" si="36"/>
        <v>0.93589743589743579</v>
      </c>
      <c r="Z178" s="86">
        <f t="shared" si="37"/>
        <v>1.8717948717948716</v>
      </c>
      <c r="AA178" s="86">
        <f>SUMIFS('District Data_Live'!$CT:$CT,'District Data_Live'!$B:$B,'District-wise_Big 4 sales comp.'!$B178,'District Data_Live'!$C:$C,'District-wise_Big 4 sales comp.'!$F178)</f>
        <v>0</v>
      </c>
      <c r="AB178" s="86">
        <f>SUMIFS('District Data_Live'!$DR:$DR,'District Data_Live'!$B:$B,'District-wise_Big 4 sales comp.'!$B178,'District Data_Live'!$C:$C,'District-wise_Big 4 sales comp.'!$F178)</f>
        <v>2</v>
      </c>
      <c r="AC178" s="59">
        <f t="shared" si="38"/>
        <v>1.8717948717948716</v>
      </c>
      <c r="AD178" s="94">
        <f t="shared" si="39"/>
        <v>5.615384615384615</v>
      </c>
      <c r="AE178" s="94"/>
      <c r="AF178" s="94"/>
      <c r="AG178" s="94"/>
      <c r="AH178" s="94"/>
    </row>
    <row r="179" spans="1:34">
      <c r="A179" s="90">
        <f t="shared" si="29"/>
        <v>176</v>
      </c>
      <c r="B179" s="91" t="s">
        <v>1287</v>
      </c>
      <c r="C179" s="90"/>
      <c r="D179" s="90" t="s">
        <v>1276</v>
      </c>
      <c r="E179" s="91"/>
      <c r="F179" s="90" t="s">
        <v>348</v>
      </c>
      <c r="G179" s="90" t="s">
        <v>328</v>
      </c>
      <c r="H179" s="91" t="s">
        <v>445</v>
      </c>
      <c r="I179" s="92">
        <v>2000</v>
      </c>
      <c r="J179" s="75" t="str">
        <f t="shared" si="30"/>
        <v>Medium</v>
      </c>
      <c r="K179" s="84">
        <f t="shared" si="27"/>
        <v>0.86499999999999999</v>
      </c>
      <c r="L179" s="85">
        <f t="shared" si="31"/>
        <v>1730</v>
      </c>
      <c r="M179" s="85">
        <v>800</v>
      </c>
      <c r="N179" s="85">
        <v>30</v>
      </c>
      <c r="O179" s="85">
        <v>700</v>
      </c>
      <c r="P179" s="85">
        <v>200</v>
      </c>
      <c r="Q179" s="193">
        <f>'District Data_Live'!ID179</f>
        <v>4.6950000000000003</v>
      </c>
      <c r="R179" s="93">
        <f t="shared" si="28"/>
        <v>2.3475000000000002E-3</v>
      </c>
      <c r="S179" s="93">
        <f t="shared" si="32"/>
        <v>2.7138728323699425E-3</v>
      </c>
      <c r="T179" s="59">
        <f t="shared" si="33"/>
        <v>6.9749999999999996</v>
      </c>
      <c r="U179" s="93">
        <v>3.4874999999999997E-3</v>
      </c>
      <c r="V179" s="78">
        <f t="shared" si="34"/>
        <v>4.0317919075144506E-3</v>
      </c>
      <c r="W179" s="86"/>
      <c r="X179" s="86">
        <f t="shared" si="35"/>
        <v>0.23249999999999998</v>
      </c>
      <c r="Y179" s="86">
        <f t="shared" si="36"/>
        <v>0.35769230769230764</v>
      </c>
      <c r="Z179" s="86">
        <f t="shared" si="37"/>
        <v>0.71538461538461529</v>
      </c>
      <c r="AA179" s="86">
        <f>SUMIFS('District Data_Live'!$CT:$CT,'District Data_Live'!$B:$B,'District-wise_Big 4 sales comp.'!$B179,'District Data_Live'!$C:$C,'District-wise_Big 4 sales comp.'!$F179)</f>
        <v>1</v>
      </c>
      <c r="AB179" s="86">
        <f>SUMIFS('District Data_Live'!$DR:$DR,'District Data_Live'!$B:$B,'District-wise_Big 4 sales comp.'!$B179,'District Data_Live'!$C:$C,'District-wise_Big 4 sales comp.'!$F179)</f>
        <v>1</v>
      </c>
      <c r="AC179" s="59">
        <f t="shared" si="38"/>
        <v>-0.28461538461538471</v>
      </c>
      <c r="AD179" s="94">
        <f t="shared" si="39"/>
        <v>-0.85384615384615414</v>
      </c>
      <c r="AE179" s="94"/>
      <c r="AF179" s="94"/>
      <c r="AG179" s="94"/>
      <c r="AH179" s="94"/>
    </row>
    <row r="180" spans="1:34">
      <c r="A180" s="90">
        <f t="shared" si="29"/>
        <v>177</v>
      </c>
      <c r="B180" s="91" t="s">
        <v>1288</v>
      </c>
      <c r="C180" s="90"/>
      <c r="D180" s="90" t="s">
        <v>1279</v>
      </c>
      <c r="E180" s="91"/>
      <c r="F180" s="90" t="s">
        <v>348</v>
      </c>
      <c r="G180" s="90" t="s">
        <v>328</v>
      </c>
      <c r="H180" s="91" t="s">
        <v>442</v>
      </c>
      <c r="I180" s="92">
        <v>2000</v>
      </c>
      <c r="J180" s="75" t="str">
        <f t="shared" si="30"/>
        <v>Medium</v>
      </c>
      <c r="K180" s="84">
        <f t="shared" si="27"/>
        <v>0.67500000000000004</v>
      </c>
      <c r="L180" s="85">
        <f t="shared" si="31"/>
        <v>1350</v>
      </c>
      <c r="M180" s="85">
        <v>600</v>
      </c>
      <c r="N180" s="85">
        <v>50</v>
      </c>
      <c r="O180" s="85">
        <v>600</v>
      </c>
      <c r="P180" s="85">
        <v>100</v>
      </c>
      <c r="Q180" s="193">
        <f>'District Data_Live'!ID180</f>
        <v>7.5340000000000007</v>
      </c>
      <c r="R180" s="93">
        <f t="shared" si="28"/>
        <v>3.7670000000000004E-3</v>
      </c>
      <c r="S180" s="93">
        <f t="shared" si="32"/>
        <v>5.5807407407407411E-3</v>
      </c>
      <c r="T180" s="59">
        <f t="shared" si="33"/>
        <v>25.09</v>
      </c>
      <c r="U180" s="93">
        <v>1.2545000000000001E-2</v>
      </c>
      <c r="V180" s="78">
        <f t="shared" si="34"/>
        <v>1.8585185185185184E-2</v>
      </c>
      <c r="W180" s="86"/>
      <c r="X180" s="86">
        <f t="shared" si="35"/>
        <v>0.83633333333333337</v>
      </c>
      <c r="Y180" s="86">
        <f t="shared" si="36"/>
        <v>1.2866666666666666</v>
      </c>
      <c r="Z180" s="86">
        <f t="shared" si="37"/>
        <v>2.5733333333333333</v>
      </c>
      <c r="AA180" s="86">
        <f>SUMIFS('District Data_Live'!$CT:$CT,'District Data_Live'!$B:$B,'District-wise_Big 4 sales comp.'!$B180,'District Data_Live'!$C:$C,'District-wise_Big 4 sales comp.'!$F180)</f>
        <v>0</v>
      </c>
      <c r="AB180" s="86">
        <f>SUMIFS('District Data_Live'!$DR:$DR,'District Data_Live'!$B:$B,'District-wise_Big 4 sales comp.'!$B180,'District Data_Live'!$C:$C,'District-wise_Big 4 sales comp.'!$F180)</f>
        <v>1</v>
      </c>
      <c r="AC180" s="59">
        <f t="shared" si="38"/>
        <v>2.5733333333333333</v>
      </c>
      <c r="AD180" s="94">
        <f t="shared" si="39"/>
        <v>7.72</v>
      </c>
      <c r="AE180" s="94"/>
      <c r="AF180" s="94"/>
      <c r="AG180" s="94"/>
      <c r="AH180" s="94"/>
    </row>
    <row r="181" spans="1:34">
      <c r="A181" s="90">
        <f t="shared" si="29"/>
        <v>178</v>
      </c>
      <c r="B181" s="91" t="s">
        <v>942</v>
      </c>
      <c r="C181" s="90"/>
      <c r="D181" s="90" t="s">
        <v>1279</v>
      </c>
      <c r="E181" s="91"/>
      <c r="F181" s="90" t="s">
        <v>348</v>
      </c>
      <c r="G181" s="90" t="s">
        <v>328</v>
      </c>
      <c r="H181" s="91" t="s">
        <v>442</v>
      </c>
      <c r="I181" s="92">
        <v>1800</v>
      </c>
      <c r="J181" s="75" t="str">
        <f t="shared" si="30"/>
        <v>Low</v>
      </c>
      <c r="K181" s="84">
        <f t="shared" si="27"/>
        <v>0.69444444444444442</v>
      </c>
      <c r="L181" s="85">
        <f t="shared" si="31"/>
        <v>1250</v>
      </c>
      <c r="M181" s="85">
        <v>250</v>
      </c>
      <c r="N181" s="85">
        <v>0</v>
      </c>
      <c r="O181" s="85">
        <v>1000</v>
      </c>
      <c r="P181" s="85">
        <v>0</v>
      </c>
      <c r="Q181" s="193">
        <f>'District Data_Live'!ID181</f>
        <v>4.431</v>
      </c>
      <c r="R181" s="93">
        <f t="shared" si="28"/>
        <v>2.4616666666666667E-3</v>
      </c>
      <c r="S181" s="93">
        <f t="shared" si="32"/>
        <v>3.5447999999999999E-3</v>
      </c>
      <c r="T181" s="59">
        <f t="shared" si="33"/>
        <v>22.155000000000001</v>
      </c>
      <c r="U181" s="93">
        <v>1.2308333333333334E-2</v>
      </c>
      <c r="V181" s="78">
        <f t="shared" si="34"/>
        <v>1.7724E-2</v>
      </c>
      <c r="W181" s="86"/>
      <c r="X181" s="86">
        <f t="shared" si="35"/>
        <v>0.73850000000000005</v>
      </c>
      <c r="Y181" s="86">
        <f t="shared" si="36"/>
        <v>1.1361538461538463</v>
      </c>
      <c r="Z181" s="86">
        <f t="shared" si="37"/>
        <v>2.2723076923076926</v>
      </c>
      <c r="AA181" s="86">
        <f>SUMIFS('District Data_Live'!$CT:$CT,'District Data_Live'!$B:$B,'District-wise_Big 4 sales comp.'!$B181,'District Data_Live'!$C:$C,'District-wise_Big 4 sales comp.'!$F181)</f>
        <v>0</v>
      </c>
      <c r="AB181" s="86">
        <f>SUMIFS('District Data_Live'!$DR:$DR,'District Data_Live'!$B:$B,'District-wise_Big 4 sales comp.'!$B181,'District Data_Live'!$C:$C,'District-wise_Big 4 sales comp.'!$F181)</f>
        <v>1</v>
      </c>
      <c r="AC181" s="59">
        <f t="shared" si="38"/>
        <v>2.2723076923076926</v>
      </c>
      <c r="AD181" s="94">
        <f t="shared" si="39"/>
        <v>6.8169230769230778</v>
      </c>
      <c r="AE181" s="94"/>
      <c r="AF181" s="94"/>
      <c r="AG181" s="94"/>
      <c r="AH181" s="94"/>
    </row>
    <row r="182" spans="1:34">
      <c r="A182" s="90">
        <f t="shared" si="29"/>
        <v>179</v>
      </c>
      <c r="B182" s="91" t="s">
        <v>1289</v>
      </c>
      <c r="C182" s="90"/>
      <c r="D182" s="90" t="s">
        <v>941</v>
      </c>
      <c r="E182" s="91"/>
      <c r="F182" s="90" t="s">
        <v>348</v>
      </c>
      <c r="G182" s="90" t="s">
        <v>328</v>
      </c>
      <c r="H182" s="91" t="s">
        <v>442</v>
      </c>
      <c r="I182" s="92">
        <v>1500</v>
      </c>
      <c r="J182" s="75" t="str">
        <f t="shared" si="30"/>
        <v>Low</v>
      </c>
      <c r="K182" s="84">
        <f t="shared" si="27"/>
        <v>0.20666666666666667</v>
      </c>
      <c r="L182" s="83">
        <f t="shared" si="31"/>
        <v>310</v>
      </c>
      <c r="M182" s="83">
        <v>80</v>
      </c>
      <c r="N182" s="83">
        <v>0</v>
      </c>
      <c r="O182" s="83">
        <v>200</v>
      </c>
      <c r="P182" s="83">
        <v>30</v>
      </c>
      <c r="Q182" s="193">
        <f>'District Data_Live'!ID182</f>
        <v>1.0029999999999999</v>
      </c>
      <c r="R182" s="93">
        <f t="shared" si="28"/>
        <v>6.6866666666666658E-4</v>
      </c>
      <c r="S182" s="93">
        <f t="shared" si="32"/>
        <v>3.2354838709677414E-3</v>
      </c>
      <c r="T182" s="59">
        <f t="shared" si="33"/>
        <v>0</v>
      </c>
      <c r="U182" s="93"/>
      <c r="V182" s="78">
        <f t="shared" si="34"/>
        <v>0</v>
      </c>
      <c r="W182" s="86"/>
      <c r="X182" s="86">
        <f t="shared" si="35"/>
        <v>0</v>
      </c>
      <c r="Y182" s="86">
        <f t="shared" si="36"/>
        <v>0</v>
      </c>
      <c r="Z182" s="86">
        <f t="shared" si="37"/>
        <v>0</v>
      </c>
      <c r="AA182" s="86">
        <f>SUMIFS('District Data_Live'!$CT:$CT,'District Data_Live'!$B:$B,'District-wise_Big 4 sales comp.'!$B182,'District Data_Live'!$C:$C,'District-wise_Big 4 sales comp.'!$F182)</f>
        <v>0</v>
      </c>
      <c r="AB182" s="86">
        <f>SUMIFS('District Data_Live'!$DR:$DR,'District Data_Live'!$B:$B,'District-wise_Big 4 sales comp.'!$B182,'District Data_Live'!$C:$C,'District-wise_Big 4 sales comp.'!$F182)</f>
        <v>1</v>
      </c>
      <c r="AC182" s="59">
        <f t="shared" si="38"/>
        <v>0</v>
      </c>
      <c r="AD182" s="94">
        <f t="shared" si="39"/>
        <v>0</v>
      </c>
      <c r="AE182" s="94"/>
      <c r="AF182" s="94"/>
      <c r="AG182" s="94"/>
      <c r="AH182" s="94"/>
    </row>
    <row r="183" spans="1:34">
      <c r="A183" s="90">
        <f t="shared" si="29"/>
        <v>180</v>
      </c>
      <c r="B183" s="91" t="s">
        <v>1290</v>
      </c>
      <c r="C183" s="90"/>
      <c r="D183" s="90" t="s">
        <v>1279</v>
      </c>
      <c r="E183" s="91"/>
      <c r="F183" s="90" t="s">
        <v>348</v>
      </c>
      <c r="G183" s="90" t="s">
        <v>328</v>
      </c>
      <c r="H183" s="91" t="s">
        <v>446</v>
      </c>
      <c r="I183" s="92">
        <v>1500</v>
      </c>
      <c r="J183" s="75" t="str">
        <f t="shared" si="30"/>
        <v>Low</v>
      </c>
      <c r="K183" s="84">
        <f t="shared" si="27"/>
        <v>0.5</v>
      </c>
      <c r="L183" s="85">
        <f t="shared" si="31"/>
        <v>750</v>
      </c>
      <c r="M183" s="85">
        <v>300</v>
      </c>
      <c r="N183" s="85">
        <v>50</v>
      </c>
      <c r="O183" s="85">
        <v>200</v>
      </c>
      <c r="P183" s="85">
        <v>200</v>
      </c>
      <c r="Q183" s="193">
        <f>'District Data_Live'!ID183</f>
        <v>0</v>
      </c>
      <c r="R183" s="93">
        <f t="shared" si="28"/>
        <v>0</v>
      </c>
      <c r="S183" s="93">
        <f t="shared" si="32"/>
        <v>0</v>
      </c>
      <c r="T183" s="59">
        <f t="shared" si="33"/>
        <v>0</v>
      </c>
      <c r="U183" s="93"/>
      <c r="V183" s="78">
        <f t="shared" si="34"/>
        <v>0</v>
      </c>
      <c r="W183" s="86"/>
      <c r="X183" s="86">
        <f t="shared" si="35"/>
        <v>0</v>
      </c>
      <c r="Y183" s="86">
        <f t="shared" si="36"/>
        <v>0</v>
      </c>
      <c r="Z183" s="86">
        <f t="shared" si="37"/>
        <v>0</v>
      </c>
      <c r="AA183" s="86">
        <f>SUMIFS('District Data_Live'!$CT:$CT,'District Data_Live'!$B:$B,'District-wise_Big 4 sales comp.'!$B183,'District Data_Live'!$C:$C,'District-wise_Big 4 sales comp.'!$F183)</f>
        <v>0</v>
      </c>
      <c r="AB183" s="86">
        <f>SUMIFS('District Data_Live'!$DR:$DR,'District Data_Live'!$B:$B,'District-wise_Big 4 sales comp.'!$B183,'District Data_Live'!$C:$C,'District-wise_Big 4 sales comp.'!$F183)</f>
        <v>0</v>
      </c>
      <c r="AC183" s="59">
        <f t="shared" si="38"/>
        <v>0</v>
      </c>
      <c r="AD183" s="94">
        <f t="shared" si="39"/>
        <v>0</v>
      </c>
      <c r="AE183" s="94"/>
      <c r="AF183" s="94"/>
      <c r="AG183" s="94"/>
      <c r="AH183" s="94"/>
    </row>
    <row r="184" spans="1:34">
      <c r="A184" s="90">
        <f t="shared" si="29"/>
        <v>181</v>
      </c>
      <c r="B184" s="91" t="s">
        <v>1291</v>
      </c>
      <c r="C184" s="90"/>
      <c r="D184" s="90" t="s">
        <v>1279</v>
      </c>
      <c r="E184" s="91"/>
      <c r="F184" s="90" t="s">
        <v>348</v>
      </c>
      <c r="G184" s="90" t="s">
        <v>328</v>
      </c>
      <c r="H184" s="91" t="s">
        <v>442</v>
      </c>
      <c r="I184" s="92">
        <v>1500</v>
      </c>
      <c r="J184" s="75" t="str">
        <f t="shared" si="30"/>
        <v>Low</v>
      </c>
      <c r="K184" s="84">
        <f t="shared" si="27"/>
        <v>0</v>
      </c>
      <c r="L184" s="83">
        <f t="shared" si="31"/>
        <v>0</v>
      </c>
      <c r="M184" s="83">
        <v>0</v>
      </c>
      <c r="N184" s="83">
        <v>0</v>
      </c>
      <c r="O184" s="83">
        <v>0</v>
      </c>
      <c r="P184" s="83">
        <v>0</v>
      </c>
      <c r="Q184" s="193">
        <f>'District Data_Live'!ID184</f>
        <v>3.8740000000000001</v>
      </c>
      <c r="R184" s="93">
        <f t="shared" si="28"/>
        <v>2.5826666666666667E-3</v>
      </c>
      <c r="S184" s="93" t="str">
        <f t="shared" si="32"/>
        <v/>
      </c>
      <c r="T184" s="59">
        <f t="shared" si="33"/>
        <v>5.8650000000000002</v>
      </c>
      <c r="U184" s="93">
        <v>3.9100000000000003E-3</v>
      </c>
      <c r="V184" s="78" t="str">
        <f t="shared" si="34"/>
        <v/>
      </c>
      <c r="W184" s="86"/>
      <c r="X184" s="86">
        <f t="shared" si="35"/>
        <v>0.19550000000000001</v>
      </c>
      <c r="Y184" s="86">
        <f t="shared" si="36"/>
        <v>0.30076923076923079</v>
      </c>
      <c r="Z184" s="86">
        <f t="shared" si="37"/>
        <v>0.60153846153846158</v>
      </c>
      <c r="AA184" s="86">
        <f>SUMIFS('District Data_Live'!$CT:$CT,'District Data_Live'!$B:$B,'District-wise_Big 4 sales comp.'!$B184,'District Data_Live'!$C:$C,'District-wise_Big 4 sales comp.'!$F184)</f>
        <v>2</v>
      </c>
      <c r="AB184" s="86">
        <f>SUMIFS('District Data_Live'!$DR:$DR,'District Data_Live'!$B:$B,'District-wise_Big 4 sales comp.'!$B184,'District Data_Live'!$C:$C,'District-wise_Big 4 sales comp.'!$F184)</f>
        <v>2</v>
      </c>
      <c r="AC184" s="59">
        <f t="shared" si="38"/>
        <v>-1.3984615384615384</v>
      </c>
      <c r="AD184" s="94">
        <f t="shared" si="39"/>
        <v>-4.195384615384615</v>
      </c>
      <c r="AE184" s="94"/>
      <c r="AF184" s="94"/>
      <c r="AG184" s="94"/>
      <c r="AH184" s="94"/>
    </row>
    <row r="185" spans="1:34">
      <c r="A185" s="90">
        <f t="shared" si="29"/>
        <v>182</v>
      </c>
      <c r="B185" s="91" t="s">
        <v>1292</v>
      </c>
      <c r="C185" s="90"/>
      <c r="D185" s="90" t="s">
        <v>1279</v>
      </c>
      <c r="E185" s="91"/>
      <c r="F185" s="90" t="s">
        <v>348</v>
      </c>
      <c r="G185" s="90" t="s">
        <v>328</v>
      </c>
      <c r="H185" s="91" t="s">
        <v>446</v>
      </c>
      <c r="I185" s="92">
        <v>1200</v>
      </c>
      <c r="J185" s="75" t="str">
        <f t="shared" si="30"/>
        <v>Low</v>
      </c>
      <c r="K185" s="84">
        <f t="shared" si="27"/>
        <v>0.45833333333333331</v>
      </c>
      <c r="L185" s="85">
        <f t="shared" si="31"/>
        <v>550</v>
      </c>
      <c r="M185" s="85">
        <v>200</v>
      </c>
      <c r="N185" s="85">
        <v>50</v>
      </c>
      <c r="O185" s="85">
        <v>150</v>
      </c>
      <c r="P185" s="85">
        <v>150</v>
      </c>
      <c r="Q185" s="193">
        <f>'District Data_Live'!ID185</f>
        <v>0</v>
      </c>
      <c r="R185" s="93">
        <f t="shared" si="28"/>
        <v>0</v>
      </c>
      <c r="S185" s="93">
        <f t="shared" si="32"/>
        <v>0</v>
      </c>
      <c r="T185" s="59">
        <f t="shared" si="33"/>
        <v>0</v>
      </c>
      <c r="U185" s="93"/>
      <c r="V185" s="78">
        <f t="shared" si="34"/>
        <v>0</v>
      </c>
      <c r="W185" s="86"/>
      <c r="X185" s="86">
        <f t="shared" si="35"/>
        <v>0</v>
      </c>
      <c r="Y185" s="86">
        <f t="shared" si="36"/>
        <v>0</v>
      </c>
      <c r="Z185" s="86">
        <f t="shared" si="37"/>
        <v>0</v>
      </c>
      <c r="AA185" s="86">
        <f>SUMIFS('District Data_Live'!$CT:$CT,'District Data_Live'!$B:$B,'District-wise_Big 4 sales comp.'!$B185,'District Data_Live'!$C:$C,'District-wise_Big 4 sales comp.'!$F185)</f>
        <v>0</v>
      </c>
      <c r="AB185" s="86">
        <f>SUMIFS('District Data_Live'!$DR:$DR,'District Data_Live'!$B:$B,'District-wise_Big 4 sales comp.'!$B185,'District Data_Live'!$C:$C,'District-wise_Big 4 sales comp.'!$F185)</f>
        <v>0</v>
      </c>
      <c r="AC185" s="59">
        <f t="shared" si="38"/>
        <v>0</v>
      </c>
      <c r="AD185" s="94">
        <f t="shared" si="39"/>
        <v>0</v>
      </c>
      <c r="AE185" s="94"/>
      <c r="AF185" s="94"/>
      <c r="AG185" s="94"/>
      <c r="AH185" s="94"/>
    </row>
    <row r="186" spans="1:34">
      <c r="A186" s="90">
        <f t="shared" si="29"/>
        <v>183</v>
      </c>
      <c r="B186" s="91" t="s">
        <v>1293</v>
      </c>
      <c r="C186" s="90"/>
      <c r="D186" s="90" t="s">
        <v>941</v>
      </c>
      <c r="E186" s="91"/>
      <c r="F186" s="90" t="s">
        <v>348</v>
      </c>
      <c r="G186" s="90" t="s">
        <v>328</v>
      </c>
      <c r="H186" s="91" t="s">
        <v>442</v>
      </c>
      <c r="I186" s="92">
        <v>1000</v>
      </c>
      <c r="J186" s="75" t="str">
        <f t="shared" si="30"/>
        <v>Low</v>
      </c>
      <c r="K186" s="84">
        <f t="shared" si="27"/>
        <v>0.45</v>
      </c>
      <c r="L186" s="85">
        <f t="shared" si="31"/>
        <v>450</v>
      </c>
      <c r="M186" s="85">
        <v>50</v>
      </c>
      <c r="N186" s="85">
        <v>0</v>
      </c>
      <c r="O186" s="85">
        <v>400</v>
      </c>
      <c r="P186" s="85">
        <v>0</v>
      </c>
      <c r="Q186" s="193">
        <f>'District Data_Live'!ID186</f>
        <v>4.0649999999999995</v>
      </c>
      <c r="R186" s="93">
        <f t="shared" si="28"/>
        <v>4.0649999999999992E-3</v>
      </c>
      <c r="S186" s="93">
        <f t="shared" si="32"/>
        <v>9.0333333333333325E-3</v>
      </c>
      <c r="T186" s="59">
        <f t="shared" si="33"/>
        <v>14.395</v>
      </c>
      <c r="U186" s="93">
        <v>1.4395E-2</v>
      </c>
      <c r="V186" s="78">
        <f t="shared" si="34"/>
        <v>3.1988888888888886E-2</v>
      </c>
      <c r="W186" s="86"/>
      <c r="X186" s="86">
        <f t="shared" si="35"/>
        <v>0.47983333333333333</v>
      </c>
      <c r="Y186" s="86">
        <f t="shared" si="36"/>
        <v>0.73820512820512818</v>
      </c>
      <c r="Z186" s="86">
        <f t="shared" si="37"/>
        <v>1.4764102564102564</v>
      </c>
      <c r="AA186" s="86">
        <f>SUMIFS('District Data_Live'!$CT:$CT,'District Data_Live'!$B:$B,'District-wise_Big 4 sales comp.'!$B186,'District Data_Live'!$C:$C,'District-wise_Big 4 sales comp.'!$F186)</f>
        <v>0</v>
      </c>
      <c r="AB186" s="86">
        <f>SUMIFS('District Data_Live'!$DR:$DR,'District Data_Live'!$B:$B,'District-wise_Big 4 sales comp.'!$B186,'District Data_Live'!$C:$C,'District-wise_Big 4 sales comp.'!$F186)</f>
        <v>1</v>
      </c>
      <c r="AC186" s="59">
        <f t="shared" si="38"/>
        <v>1.4764102564102564</v>
      </c>
      <c r="AD186" s="94">
        <f t="shared" si="39"/>
        <v>4.4292307692307693</v>
      </c>
      <c r="AE186" s="94"/>
      <c r="AF186" s="94"/>
      <c r="AG186" s="94"/>
      <c r="AH186" s="94"/>
    </row>
    <row r="187" spans="1:34">
      <c r="A187" s="90">
        <f t="shared" si="29"/>
        <v>184</v>
      </c>
      <c r="B187" s="91" t="s">
        <v>1294</v>
      </c>
      <c r="C187" s="90"/>
      <c r="D187" s="90" t="s">
        <v>941</v>
      </c>
      <c r="E187" s="91"/>
      <c r="F187" s="90" t="s">
        <v>348</v>
      </c>
      <c r="G187" s="90" t="s">
        <v>328</v>
      </c>
      <c r="H187" s="91" t="s">
        <v>442</v>
      </c>
      <c r="I187" s="92">
        <v>2000</v>
      </c>
      <c r="J187" s="75" t="str">
        <f t="shared" si="30"/>
        <v>Medium</v>
      </c>
      <c r="K187" s="84">
        <f t="shared" si="27"/>
        <v>0</v>
      </c>
      <c r="L187" s="83">
        <f t="shared" si="31"/>
        <v>0</v>
      </c>
      <c r="M187" s="83">
        <v>0</v>
      </c>
      <c r="N187" s="83">
        <v>0</v>
      </c>
      <c r="O187" s="83">
        <v>0</v>
      </c>
      <c r="P187" s="83">
        <v>0</v>
      </c>
      <c r="Q187" s="193">
        <f>'District Data_Live'!ID187</f>
        <v>2.302</v>
      </c>
      <c r="R187" s="93">
        <f t="shared" si="28"/>
        <v>1.1510000000000001E-3</v>
      </c>
      <c r="S187" s="93" t="str">
        <f t="shared" si="32"/>
        <v/>
      </c>
      <c r="T187" s="59">
        <f t="shared" si="33"/>
        <v>5.4950000000000001</v>
      </c>
      <c r="U187" s="93">
        <v>2.7474999999999999E-3</v>
      </c>
      <c r="V187" s="78" t="str">
        <f t="shared" si="34"/>
        <v/>
      </c>
      <c r="W187" s="86"/>
      <c r="X187" s="86">
        <f t="shared" si="35"/>
        <v>0.18316666666666667</v>
      </c>
      <c r="Y187" s="86">
        <f t="shared" si="36"/>
        <v>0.28179487179487178</v>
      </c>
      <c r="Z187" s="86">
        <f t="shared" si="37"/>
        <v>0.56358974358974356</v>
      </c>
      <c r="AA187" s="86">
        <f>SUMIFS('District Data_Live'!$CT:$CT,'District Data_Live'!$B:$B,'District-wise_Big 4 sales comp.'!$B187,'District Data_Live'!$C:$C,'District-wise_Big 4 sales comp.'!$F187)</f>
        <v>0</v>
      </c>
      <c r="AB187" s="86">
        <f>SUMIFS('District Data_Live'!$DR:$DR,'District Data_Live'!$B:$B,'District-wise_Big 4 sales comp.'!$B187,'District Data_Live'!$C:$C,'District-wise_Big 4 sales comp.'!$F187)</f>
        <v>1</v>
      </c>
      <c r="AC187" s="59">
        <f t="shared" si="38"/>
        <v>0.56358974358974356</v>
      </c>
      <c r="AD187" s="94">
        <f t="shared" si="39"/>
        <v>1.6907692307692308</v>
      </c>
      <c r="AE187" s="94"/>
      <c r="AF187" s="94"/>
      <c r="AG187" s="94"/>
      <c r="AH187" s="94"/>
    </row>
    <row r="188" spans="1:34">
      <c r="A188" s="90">
        <f t="shared" si="29"/>
        <v>185</v>
      </c>
      <c r="B188" s="91" t="s">
        <v>1295</v>
      </c>
      <c r="C188" s="90"/>
      <c r="D188" s="90" t="s">
        <v>1279</v>
      </c>
      <c r="E188" s="91"/>
      <c r="F188" s="90" t="s">
        <v>348</v>
      </c>
      <c r="G188" s="90" t="s">
        <v>328</v>
      </c>
      <c r="H188" s="91" t="s">
        <v>442</v>
      </c>
      <c r="I188" s="92">
        <v>1000</v>
      </c>
      <c r="J188" s="75" t="str">
        <f t="shared" si="30"/>
        <v>Low</v>
      </c>
      <c r="K188" s="84">
        <f t="shared" si="27"/>
        <v>0.55000000000000004</v>
      </c>
      <c r="L188" s="85">
        <f t="shared" si="31"/>
        <v>550</v>
      </c>
      <c r="M188" s="85">
        <v>250</v>
      </c>
      <c r="N188" s="85">
        <v>50</v>
      </c>
      <c r="O188" s="85">
        <v>200</v>
      </c>
      <c r="P188" s="85">
        <v>50</v>
      </c>
      <c r="Q188" s="193">
        <f>'District Data_Live'!ID188</f>
        <v>0</v>
      </c>
      <c r="R188" s="93">
        <f t="shared" si="28"/>
        <v>0</v>
      </c>
      <c r="S188" s="93">
        <f t="shared" si="32"/>
        <v>0</v>
      </c>
      <c r="T188" s="59">
        <f t="shared" si="33"/>
        <v>0</v>
      </c>
      <c r="U188" s="93"/>
      <c r="V188" s="78">
        <f t="shared" si="34"/>
        <v>0</v>
      </c>
      <c r="W188" s="86"/>
      <c r="X188" s="86">
        <f t="shared" si="35"/>
        <v>0</v>
      </c>
      <c r="Y188" s="86">
        <f t="shared" si="36"/>
        <v>0</v>
      </c>
      <c r="Z188" s="86">
        <f t="shared" si="37"/>
        <v>0</v>
      </c>
      <c r="AA188" s="86">
        <f>SUMIFS('District Data_Live'!$CT:$CT,'District Data_Live'!$B:$B,'District-wise_Big 4 sales comp.'!$B188,'District Data_Live'!$C:$C,'District-wise_Big 4 sales comp.'!$F188)</f>
        <v>0</v>
      </c>
      <c r="AB188" s="86">
        <f>SUMIFS('District Data_Live'!$DR:$DR,'District Data_Live'!$B:$B,'District-wise_Big 4 sales comp.'!$B188,'District Data_Live'!$C:$C,'District-wise_Big 4 sales comp.'!$F188)</f>
        <v>0</v>
      </c>
      <c r="AC188" s="59">
        <f t="shared" si="38"/>
        <v>0</v>
      </c>
      <c r="AD188" s="94">
        <f t="shared" si="39"/>
        <v>0</v>
      </c>
      <c r="AE188" s="94"/>
      <c r="AF188" s="94"/>
      <c r="AG188" s="94"/>
      <c r="AH188" s="94"/>
    </row>
    <row r="189" spans="1:34">
      <c r="A189" s="98">
        <f t="shared" si="29"/>
        <v>186</v>
      </c>
      <c r="B189" s="99" t="s">
        <v>1296</v>
      </c>
      <c r="C189" s="90"/>
      <c r="D189" s="90" t="s">
        <v>1276</v>
      </c>
      <c r="E189" s="99"/>
      <c r="F189" s="98" t="s">
        <v>348</v>
      </c>
      <c r="G189" s="98" t="s">
        <v>328</v>
      </c>
      <c r="H189" s="99" t="s">
        <v>445</v>
      </c>
      <c r="I189" s="92">
        <v>2000</v>
      </c>
      <c r="J189" s="75" t="str">
        <f t="shared" si="30"/>
        <v>Medium</v>
      </c>
      <c r="K189" s="84">
        <f t="shared" si="27"/>
        <v>0.38500000000000001</v>
      </c>
      <c r="L189" s="85">
        <f t="shared" si="31"/>
        <v>770</v>
      </c>
      <c r="M189" s="85">
        <v>350</v>
      </c>
      <c r="N189" s="85">
        <v>20</v>
      </c>
      <c r="O189" s="85">
        <v>200</v>
      </c>
      <c r="P189" s="85">
        <v>200</v>
      </c>
      <c r="Q189" s="193">
        <f>'District Data_Live'!ID189</f>
        <v>0</v>
      </c>
      <c r="R189" s="93">
        <f t="shared" si="28"/>
        <v>0</v>
      </c>
      <c r="S189" s="93">
        <f t="shared" si="32"/>
        <v>0</v>
      </c>
      <c r="T189" s="59">
        <f t="shared" si="33"/>
        <v>0</v>
      </c>
      <c r="U189" s="93"/>
      <c r="V189" s="78">
        <f t="shared" si="34"/>
        <v>0</v>
      </c>
      <c r="W189" s="86"/>
      <c r="X189" s="86">
        <f t="shared" si="35"/>
        <v>0</v>
      </c>
      <c r="Y189" s="86">
        <f t="shared" si="36"/>
        <v>0</v>
      </c>
      <c r="Z189" s="86">
        <f t="shared" si="37"/>
        <v>0</v>
      </c>
      <c r="AA189" s="86">
        <f>SUMIFS('District Data_Live'!$CT:$CT,'District Data_Live'!$B:$B,'District-wise_Big 4 sales comp.'!$B189,'District Data_Live'!$C:$C,'District-wise_Big 4 sales comp.'!$F189)</f>
        <v>3</v>
      </c>
      <c r="AB189" s="86">
        <f>SUMIFS('District Data_Live'!$DR:$DR,'District Data_Live'!$B:$B,'District-wise_Big 4 sales comp.'!$B189,'District Data_Live'!$C:$C,'District-wise_Big 4 sales comp.'!$F189)</f>
        <v>4</v>
      </c>
      <c r="AC189" s="59">
        <f t="shared" si="38"/>
        <v>-3</v>
      </c>
      <c r="AD189" s="94">
        <f t="shared" si="39"/>
        <v>-9</v>
      </c>
      <c r="AE189" s="94"/>
      <c r="AF189" s="94"/>
      <c r="AG189" s="94"/>
      <c r="AH189" s="94"/>
    </row>
    <row r="190" spans="1:34">
      <c r="A190" s="90">
        <f t="shared" si="29"/>
        <v>187</v>
      </c>
      <c r="B190" s="91" t="s">
        <v>841</v>
      </c>
      <c r="C190" s="90"/>
      <c r="D190" s="90" t="s">
        <v>941</v>
      </c>
      <c r="E190" s="91"/>
      <c r="F190" s="90" t="s">
        <v>348</v>
      </c>
      <c r="G190" s="90" t="s">
        <v>328</v>
      </c>
      <c r="H190" s="91" t="s">
        <v>442</v>
      </c>
      <c r="I190" s="92">
        <v>600</v>
      </c>
      <c r="J190" s="75" t="str">
        <f t="shared" si="30"/>
        <v>Low</v>
      </c>
      <c r="K190" s="84">
        <f t="shared" si="27"/>
        <v>0.18333333333333332</v>
      </c>
      <c r="L190" s="83">
        <f t="shared" si="31"/>
        <v>110</v>
      </c>
      <c r="M190" s="83">
        <v>30</v>
      </c>
      <c r="N190" s="83">
        <v>0</v>
      </c>
      <c r="O190" s="83">
        <v>40</v>
      </c>
      <c r="P190" s="83">
        <v>40</v>
      </c>
      <c r="Q190" s="193">
        <f>'District Data_Live'!ID190</f>
        <v>1.25</v>
      </c>
      <c r="R190" s="93">
        <f t="shared" si="28"/>
        <v>2.0833333333333333E-3</v>
      </c>
      <c r="S190" s="93">
        <f t="shared" si="32"/>
        <v>1.1363636363636364E-2</v>
      </c>
      <c r="T190" s="59">
        <f t="shared" si="33"/>
        <v>5.5</v>
      </c>
      <c r="U190" s="93">
        <v>9.1666666666666667E-3</v>
      </c>
      <c r="V190" s="78">
        <f t="shared" si="34"/>
        <v>0.05</v>
      </c>
      <c r="W190" s="86"/>
      <c r="X190" s="86">
        <f t="shared" si="35"/>
        <v>0.18333333333333332</v>
      </c>
      <c r="Y190" s="86">
        <f t="shared" si="36"/>
        <v>0.28205128205128205</v>
      </c>
      <c r="Z190" s="86">
        <f t="shared" si="37"/>
        <v>0.5641025641025641</v>
      </c>
      <c r="AA190" s="86">
        <f>SUMIFS('District Data_Live'!$CT:$CT,'District Data_Live'!$B:$B,'District-wise_Big 4 sales comp.'!$B190,'District Data_Live'!$C:$C,'District-wise_Big 4 sales comp.'!$F190)</f>
        <v>1</v>
      </c>
      <c r="AB190" s="86">
        <f>SUMIFS('District Data_Live'!$DR:$DR,'District Data_Live'!$B:$B,'District-wise_Big 4 sales comp.'!$B190,'District Data_Live'!$C:$C,'District-wise_Big 4 sales comp.'!$F190)</f>
        <v>1</v>
      </c>
      <c r="AC190" s="59">
        <f t="shared" si="38"/>
        <v>-0.4358974358974359</v>
      </c>
      <c r="AD190" s="94">
        <f t="shared" si="39"/>
        <v>-1.3076923076923077</v>
      </c>
      <c r="AE190" s="94"/>
      <c r="AF190" s="94"/>
      <c r="AG190" s="94"/>
      <c r="AH190" s="94"/>
    </row>
    <row r="191" spans="1:34">
      <c r="A191" s="90">
        <f t="shared" si="29"/>
        <v>188</v>
      </c>
      <c r="B191" s="91" t="s">
        <v>1297</v>
      </c>
      <c r="C191" s="90"/>
      <c r="D191" s="90" t="s">
        <v>1279</v>
      </c>
      <c r="E191" s="91"/>
      <c r="F191" s="90" t="s">
        <v>348</v>
      </c>
      <c r="G191" s="90" t="s">
        <v>328</v>
      </c>
      <c r="H191" s="91" t="s">
        <v>442</v>
      </c>
      <c r="I191" s="92">
        <v>600</v>
      </c>
      <c r="J191" s="75" t="str">
        <f t="shared" si="30"/>
        <v>Low</v>
      </c>
      <c r="K191" s="84">
        <f t="shared" si="27"/>
        <v>0.16666666666666666</v>
      </c>
      <c r="L191" s="83">
        <f t="shared" si="31"/>
        <v>100</v>
      </c>
      <c r="M191" s="83">
        <v>20</v>
      </c>
      <c r="N191" s="83">
        <v>0</v>
      </c>
      <c r="O191" s="83">
        <v>80</v>
      </c>
      <c r="P191" s="83">
        <v>0</v>
      </c>
      <c r="Q191" s="193">
        <f>'District Data_Live'!ID191</f>
        <v>42.712000000000003</v>
      </c>
      <c r="R191" s="93">
        <f t="shared" si="28"/>
        <v>7.1186666666666676E-2</v>
      </c>
      <c r="S191" s="93">
        <f t="shared" si="32"/>
        <v>0.42712000000000006</v>
      </c>
      <c r="T191" s="59">
        <f t="shared" si="33"/>
        <v>48</v>
      </c>
      <c r="U191" s="93">
        <v>0.08</v>
      </c>
      <c r="V191" s="78">
        <f t="shared" si="34"/>
        <v>0.48</v>
      </c>
      <c r="W191" s="86"/>
      <c r="X191" s="86">
        <f t="shared" si="35"/>
        <v>1.6</v>
      </c>
      <c r="Y191" s="86">
        <f t="shared" si="36"/>
        <v>2.4615384615384617</v>
      </c>
      <c r="Z191" s="86">
        <f t="shared" si="37"/>
        <v>4.9230769230769234</v>
      </c>
      <c r="AA191" s="86">
        <f>SUMIFS('District Data_Live'!$CT:$CT,'District Data_Live'!$B:$B,'District-wise_Big 4 sales comp.'!$B191,'District Data_Live'!$C:$C,'District-wise_Big 4 sales comp.'!$F191)</f>
        <v>1</v>
      </c>
      <c r="AB191" s="86">
        <f>SUMIFS('District Data_Live'!$DR:$DR,'District Data_Live'!$B:$B,'District-wise_Big 4 sales comp.'!$B191,'District Data_Live'!$C:$C,'District-wise_Big 4 sales comp.'!$F191)</f>
        <v>2</v>
      </c>
      <c r="AC191" s="59">
        <f t="shared" si="38"/>
        <v>3.9230769230769234</v>
      </c>
      <c r="AD191" s="94">
        <f t="shared" si="39"/>
        <v>11.76923076923077</v>
      </c>
      <c r="AE191" s="94"/>
      <c r="AF191" s="94"/>
      <c r="AG191" s="94"/>
      <c r="AH191" s="94"/>
    </row>
    <row r="192" spans="1:34">
      <c r="A192" s="90">
        <f t="shared" si="29"/>
        <v>189</v>
      </c>
      <c r="B192" s="91" t="s">
        <v>890</v>
      </c>
      <c r="C192" s="90"/>
      <c r="D192" s="90" t="s">
        <v>1298</v>
      </c>
      <c r="E192" s="91"/>
      <c r="F192" s="90" t="s">
        <v>340</v>
      </c>
      <c r="G192" s="90" t="s">
        <v>326</v>
      </c>
      <c r="H192" s="91" t="s">
        <v>433</v>
      </c>
      <c r="I192" s="92">
        <v>5500</v>
      </c>
      <c r="J192" s="75" t="str">
        <f t="shared" si="30"/>
        <v>High</v>
      </c>
      <c r="K192" s="84">
        <f t="shared" si="27"/>
        <v>1.8181818181818181E-2</v>
      </c>
      <c r="L192" s="83">
        <f t="shared" si="31"/>
        <v>100</v>
      </c>
      <c r="M192" s="83">
        <v>70</v>
      </c>
      <c r="N192" s="83">
        <v>0</v>
      </c>
      <c r="O192" s="83">
        <v>30</v>
      </c>
      <c r="P192" s="83">
        <v>0</v>
      </c>
      <c r="Q192" s="193">
        <f>'District Data_Live'!ID192</f>
        <v>8.1370000000000005</v>
      </c>
      <c r="R192" s="93">
        <f t="shared" si="28"/>
        <v>1.4794545454545455E-3</v>
      </c>
      <c r="S192" s="93">
        <f t="shared" si="32"/>
        <v>8.1369999999999998E-2</v>
      </c>
      <c r="T192" s="59">
        <f t="shared" si="33"/>
        <v>82.5</v>
      </c>
      <c r="U192" s="93">
        <v>1.4999999999999999E-2</v>
      </c>
      <c r="V192" s="78">
        <f t="shared" si="34"/>
        <v>0.82499999999999996</v>
      </c>
      <c r="W192" s="86"/>
      <c r="X192" s="86">
        <f t="shared" si="35"/>
        <v>2.75</v>
      </c>
      <c r="Y192" s="86">
        <f t="shared" si="36"/>
        <v>4.2307692307692308</v>
      </c>
      <c r="Z192" s="86">
        <f t="shared" si="37"/>
        <v>8.4615384615384617</v>
      </c>
      <c r="AA192" s="86">
        <f>SUMIFS('District Data_Live'!$CT:$CT,'District Data_Live'!$B:$B,'District-wise_Big 4 sales comp.'!$B192,'District Data_Live'!$C:$C,'District-wise_Big 4 sales comp.'!$F192)</f>
        <v>0</v>
      </c>
      <c r="AB192" s="86">
        <f>SUMIFS('District Data_Live'!$DR:$DR,'District Data_Live'!$B:$B,'District-wise_Big 4 sales comp.'!$B192,'District Data_Live'!$C:$C,'District-wise_Big 4 sales comp.'!$F192)</f>
        <v>1</v>
      </c>
      <c r="AC192" s="59">
        <f t="shared" si="38"/>
        <v>8.4615384615384617</v>
      </c>
      <c r="AD192" s="94">
        <f t="shared" si="39"/>
        <v>25.384615384615387</v>
      </c>
      <c r="AE192" s="94"/>
      <c r="AF192" s="94"/>
      <c r="AG192" s="94"/>
      <c r="AH192" s="94"/>
    </row>
    <row r="193" spans="1:34">
      <c r="A193" s="90">
        <f t="shared" si="29"/>
        <v>190</v>
      </c>
      <c r="B193" s="91" t="s">
        <v>1299</v>
      </c>
      <c r="C193" s="90"/>
      <c r="D193" s="90" t="s">
        <v>1298</v>
      </c>
      <c r="E193" s="91"/>
      <c r="F193" s="90" t="s">
        <v>340</v>
      </c>
      <c r="G193" s="90" t="s">
        <v>326</v>
      </c>
      <c r="H193" s="91" t="s">
        <v>433</v>
      </c>
      <c r="I193" s="92">
        <v>4000</v>
      </c>
      <c r="J193" s="75" t="str">
        <f t="shared" si="30"/>
        <v>Medium</v>
      </c>
      <c r="K193" s="84">
        <f t="shared" si="27"/>
        <v>6.3750000000000001E-2</v>
      </c>
      <c r="L193" s="83">
        <f t="shared" si="31"/>
        <v>255</v>
      </c>
      <c r="M193" s="83">
        <v>80</v>
      </c>
      <c r="N193" s="83">
        <v>0</v>
      </c>
      <c r="O193" s="83">
        <v>50</v>
      </c>
      <c r="P193" s="83">
        <v>125</v>
      </c>
      <c r="Q193" s="193">
        <f>'District Data_Live'!ID193</f>
        <v>14.257500000000002</v>
      </c>
      <c r="R193" s="93">
        <f t="shared" si="28"/>
        <v>3.5643750000000007E-3</v>
      </c>
      <c r="S193" s="93">
        <f t="shared" si="32"/>
        <v>5.5911764705882362E-2</v>
      </c>
      <c r="T193" s="59">
        <f t="shared" si="33"/>
        <v>60</v>
      </c>
      <c r="U193" s="93">
        <v>1.4999999999999999E-2</v>
      </c>
      <c r="V193" s="78">
        <f t="shared" si="34"/>
        <v>0.23529411764705882</v>
      </c>
      <c r="W193" s="86"/>
      <c r="X193" s="86">
        <f t="shared" si="35"/>
        <v>2</v>
      </c>
      <c r="Y193" s="86">
        <f t="shared" si="36"/>
        <v>3.0769230769230766</v>
      </c>
      <c r="Z193" s="86">
        <f t="shared" si="37"/>
        <v>6.1538461538461533</v>
      </c>
      <c r="AA193" s="86">
        <f>SUMIFS('District Data_Live'!$CT:$CT,'District Data_Live'!$B:$B,'District-wise_Big 4 sales comp.'!$B193,'District Data_Live'!$C:$C,'District-wise_Big 4 sales comp.'!$F193)</f>
        <v>0</v>
      </c>
      <c r="AB193" s="86">
        <f>SUMIFS('District Data_Live'!$DR:$DR,'District Data_Live'!$B:$B,'District-wise_Big 4 sales comp.'!$B193,'District Data_Live'!$C:$C,'District-wise_Big 4 sales comp.'!$F193)</f>
        <v>0</v>
      </c>
      <c r="AC193" s="59">
        <f t="shared" si="38"/>
        <v>6.1538461538461533</v>
      </c>
      <c r="AD193" s="94">
        <f t="shared" si="39"/>
        <v>18.46153846153846</v>
      </c>
      <c r="AE193" s="94"/>
      <c r="AF193" s="94"/>
      <c r="AG193" s="94"/>
      <c r="AH193" s="94"/>
    </row>
    <row r="194" spans="1:34">
      <c r="A194" s="90">
        <f t="shared" si="29"/>
        <v>191</v>
      </c>
      <c r="B194" s="91" t="s">
        <v>601</v>
      </c>
      <c r="C194" s="90"/>
      <c r="D194" s="90" t="s">
        <v>889</v>
      </c>
      <c r="E194" s="91"/>
      <c r="F194" s="90" t="s">
        <v>340</v>
      </c>
      <c r="G194" s="90" t="s">
        <v>326</v>
      </c>
      <c r="H194" s="91" t="s">
        <v>1300</v>
      </c>
      <c r="I194" s="92">
        <v>5000</v>
      </c>
      <c r="J194" s="75" t="str">
        <f t="shared" si="30"/>
        <v>High</v>
      </c>
      <c r="K194" s="84">
        <f t="shared" si="27"/>
        <v>0.1</v>
      </c>
      <c r="L194" s="83">
        <f t="shared" si="31"/>
        <v>500</v>
      </c>
      <c r="M194" s="83">
        <v>250</v>
      </c>
      <c r="N194" s="83">
        <v>0</v>
      </c>
      <c r="O194" s="83">
        <v>150</v>
      </c>
      <c r="P194" s="83">
        <v>100</v>
      </c>
      <c r="Q194" s="193">
        <f>'District Data_Live'!ID194</f>
        <v>44.015000000000001</v>
      </c>
      <c r="R194" s="93">
        <f t="shared" si="28"/>
        <v>8.8030000000000001E-3</v>
      </c>
      <c r="S194" s="93">
        <f t="shared" si="32"/>
        <v>8.8029999999999997E-2</v>
      </c>
      <c r="T194" s="59">
        <f t="shared" si="33"/>
        <v>100</v>
      </c>
      <c r="U194" s="93">
        <v>0.02</v>
      </c>
      <c r="V194" s="78">
        <f t="shared" si="34"/>
        <v>0.2</v>
      </c>
      <c r="W194" s="86"/>
      <c r="X194" s="86">
        <f t="shared" si="35"/>
        <v>3.3333333333333335</v>
      </c>
      <c r="Y194" s="86">
        <f t="shared" si="36"/>
        <v>5.1282051282051286</v>
      </c>
      <c r="Z194" s="86">
        <f t="shared" si="37"/>
        <v>10.256410256410257</v>
      </c>
      <c r="AA194" s="86">
        <f>SUMIFS('District Data_Live'!$CT:$CT,'District Data_Live'!$B:$B,'District-wise_Big 4 sales comp.'!$B194,'District Data_Live'!$C:$C,'District-wise_Big 4 sales comp.'!$F194)</f>
        <v>1</v>
      </c>
      <c r="AB194" s="86">
        <f>SUMIFS('District Data_Live'!$DR:$DR,'District Data_Live'!$B:$B,'District-wise_Big 4 sales comp.'!$B194,'District Data_Live'!$C:$C,'District-wise_Big 4 sales comp.'!$F194)</f>
        <v>1</v>
      </c>
      <c r="AC194" s="59">
        <f t="shared" si="38"/>
        <v>9.2564102564102573</v>
      </c>
      <c r="AD194" s="94">
        <f t="shared" si="39"/>
        <v>27.769230769230774</v>
      </c>
      <c r="AE194" s="94"/>
      <c r="AF194" s="94"/>
      <c r="AG194" s="94"/>
      <c r="AH194" s="94"/>
    </row>
    <row r="195" spans="1:34">
      <c r="A195" s="90">
        <f t="shared" si="29"/>
        <v>192</v>
      </c>
      <c r="B195" s="91" t="s">
        <v>1301</v>
      </c>
      <c r="C195" s="90"/>
      <c r="D195" s="90" t="s">
        <v>1298</v>
      </c>
      <c r="E195" s="91"/>
      <c r="F195" s="90" t="s">
        <v>340</v>
      </c>
      <c r="G195" s="90" t="s">
        <v>326</v>
      </c>
      <c r="H195" s="91" t="s">
        <v>433</v>
      </c>
      <c r="I195" s="92">
        <v>3000</v>
      </c>
      <c r="J195" s="75" t="str">
        <f t="shared" si="30"/>
        <v>Medium</v>
      </c>
      <c r="K195" s="84">
        <f t="shared" si="27"/>
        <v>1.3333333333333334E-2</v>
      </c>
      <c r="L195" s="83">
        <f t="shared" si="31"/>
        <v>40</v>
      </c>
      <c r="M195" s="83">
        <v>40</v>
      </c>
      <c r="N195" s="83">
        <v>0</v>
      </c>
      <c r="O195" s="83">
        <v>0</v>
      </c>
      <c r="P195" s="83">
        <v>0</v>
      </c>
      <c r="Q195" s="193">
        <f>'District Data_Live'!ID195</f>
        <v>0</v>
      </c>
      <c r="R195" s="93">
        <f t="shared" si="28"/>
        <v>0</v>
      </c>
      <c r="S195" s="93">
        <f t="shared" si="32"/>
        <v>0</v>
      </c>
      <c r="T195" s="59">
        <f t="shared" si="33"/>
        <v>30</v>
      </c>
      <c r="U195" s="93">
        <v>0.01</v>
      </c>
      <c r="V195" s="78">
        <f t="shared" si="34"/>
        <v>0.75</v>
      </c>
      <c r="W195" s="86"/>
      <c r="X195" s="86">
        <f t="shared" si="35"/>
        <v>1</v>
      </c>
      <c r="Y195" s="86">
        <f t="shared" si="36"/>
        <v>1.5384615384615383</v>
      </c>
      <c r="Z195" s="86">
        <f t="shared" si="37"/>
        <v>3.0769230769230766</v>
      </c>
      <c r="AA195" s="86">
        <f>SUMIFS('District Data_Live'!$CT:$CT,'District Data_Live'!$B:$B,'District-wise_Big 4 sales comp.'!$B195,'District Data_Live'!$C:$C,'District-wise_Big 4 sales comp.'!$F195)</f>
        <v>0</v>
      </c>
      <c r="AB195" s="86">
        <f>SUMIFS('District Data_Live'!$DR:$DR,'District Data_Live'!$B:$B,'District-wise_Big 4 sales comp.'!$B195,'District Data_Live'!$C:$C,'District-wise_Big 4 sales comp.'!$F195)</f>
        <v>0</v>
      </c>
      <c r="AC195" s="59">
        <f t="shared" si="38"/>
        <v>3.0769230769230766</v>
      </c>
      <c r="AD195" s="94">
        <f t="shared" si="39"/>
        <v>9.2307692307692299</v>
      </c>
      <c r="AE195" s="94"/>
      <c r="AF195" s="94"/>
      <c r="AG195" s="94"/>
      <c r="AH195" s="94"/>
    </row>
    <row r="196" spans="1:34">
      <c r="A196" s="90">
        <f t="shared" si="29"/>
        <v>193</v>
      </c>
      <c r="B196" s="91" t="s">
        <v>1302</v>
      </c>
      <c r="C196" s="90"/>
      <c r="D196" s="90" t="s">
        <v>889</v>
      </c>
      <c r="E196" s="91"/>
      <c r="F196" s="90" t="s">
        <v>340</v>
      </c>
      <c r="G196" s="90" t="s">
        <v>326</v>
      </c>
      <c r="H196" s="91" t="s">
        <v>430</v>
      </c>
      <c r="I196" s="92">
        <v>2800</v>
      </c>
      <c r="J196" s="75" t="str">
        <f t="shared" si="30"/>
        <v>Medium</v>
      </c>
      <c r="K196" s="84">
        <f t="shared" ref="K196:K259" si="40">IFERROR(L196/I196,"")</f>
        <v>2.8571428571428571E-2</v>
      </c>
      <c r="L196" s="83">
        <f t="shared" si="31"/>
        <v>80</v>
      </c>
      <c r="M196" s="83">
        <v>50</v>
      </c>
      <c r="N196" s="83">
        <v>0</v>
      </c>
      <c r="O196" s="83">
        <v>0</v>
      </c>
      <c r="P196" s="83">
        <v>30</v>
      </c>
      <c r="Q196" s="193">
        <f>'District Data_Live'!ID196</f>
        <v>19.817</v>
      </c>
      <c r="R196" s="93">
        <f t="shared" ref="R196:R259" si="41">IFERROR(Q196/I196,"")</f>
        <v>7.0775000000000005E-3</v>
      </c>
      <c r="S196" s="93">
        <f t="shared" si="32"/>
        <v>0.2477125</v>
      </c>
      <c r="T196" s="59">
        <f t="shared" si="33"/>
        <v>84</v>
      </c>
      <c r="U196" s="93">
        <v>0.03</v>
      </c>
      <c r="V196" s="78">
        <f t="shared" si="34"/>
        <v>1.05</v>
      </c>
      <c r="W196" s="86"/>
      <c r="X196" s="86">
        <f t="shared" si="35"/>
        <v>2.8</v>
      </c>
      <c r="Y196" s="86">
        <f t="shared" si="36"/>
        <v>4.3076923076923075</v>
      </c>
      <c r="Z196" s="86">
        <f t="shared" si="37"/>
        <v>8.615384615384615</v>
      </c>
      <c r="AA196" s="86">
        <f>SUMIFS('District Data_Live'!$CT:$CT,'District Data_Live'!$B:$B,'District-wise_Big 4 sales comp.'!$B196,'District Data_Live'!$C:$C,'District-wise_Big 4 sales comp.'!$F196)</f>
        <v>1</v>
      </c>
      <c r="AB196" s="86">
        <f>SUMIFS('District Data_Live'!$DR:$DR,'District Data_Live'!$B:$B,'District-wise_Big 4 sales comp.'!$B196,'District Data_Live'!$C:$C,'District-wise_Big 4 sales comp.'!$F196)</f>
        <v>2</v>
      </c>
      <c r="AC196" s="59">
        <f t="shared" si="38"/>
        <v>7.615384615384615</v>
      </c>
      <c r="AD196" s="94">
        <f t="shared" si="39"/>
        <v>22.846153846153847</v>
      </c>
      <c r="AE196" s="94"/>
      <c r="AF196" s="94"/>
      <c r="AG196" s="94"/>
      <c r="AH196" s="94"/>
    </row>
    <row r="197" spans="1:34">
      <c r="A197" s="90">
        <f t="shared" ref="A197:A260" si="42">A196+1</f>
        <v>194</v>
      </c>
      <c r="B197" s="91" t="s">
        <v>1303</v>
      </c>
      <c r="C197" s="90"/>
      <c r="D197" s="90" t="s">
        <v>889</v>
      </c>
      <c r="E197" s="91"/>
      <c r="F197" s="90" t="s">
        <v>340</v>
      </c>
      <c r="G197" s="90" t="s">
        <v>326</v>
      </c>
      <c r="H197" s="91" t="s">
        <v>430</v>
      </c>
      <c r="I197" s="92">
        <v>2800</v>
      </c>
      <c r="J197" s="75" t="str">
        <f t="shared" ref="J197:J260" si="43">IFERROR(IF($I197&gt;=10000,"Very High",IF($I197&gt;=5000,"High",IF($I197&gt;=2000,"Medium","Low"))),"")</f>
        <v>Medium</v>
      </c>
      <c r="K197" s="84">
        <f t="shared" si="40"/>
        <v>0.10714285714285714</v>
      </c>
      <c r="L197" s="83">
        <f t="shared" ref="L197:L260" si="44">SUM(M197:P197)</f>
        <v>300</v>
      </c>
      <c r="M197" s="83">
        <v>200</v>
      </c>
      <c r="N197" s="83">
        <v>0</v>
      </c>
      <c r="O197" s="83">
        <v>100</v>
      </c>
      <c r="P197" s="83">
        <v>0</v>
      </c>
      <c r="Q197" s="193">
        <f>'District Data_Live'!ID197</f>
        <v>6.5359999999999996</v>
      </c>
      <c r="R197" s="93">
        <f t="shared" si="41"/>
        <v>2.3342857142857141E-3</v>
      </c>
      <c r="S197" s="93">
        <f t="shared" ref="S197:S260" si="45">IFERROR(Q197/L197,"")</f>
        <v>2.1786666666666666E-2</v>
      </c>
      <c r="T197" s="59">
        <f t="shared" ref="T197:T260" si="46">IFERROR(I197*U197,"")</f>
        <v>56</v>
      </c>
      <c r="U197" s="93">
        <v>0.02</v>
      </c>
      <c r="V197" s="78">
        <f t="shared" ref="V197:V260" si="47">IFERROR(T197/L197,"")</f>
        <v>0.18666666666666668</v>
      </c>
      <c r="W197" s="86"/>
      <c r="X197" s="86">
        <f t="shared" ref="X197:X260" si="48">T197/30</f>
        <v>1.8666666666666667</v>
      </c>
      <c r="Y197" s="86">
        <f t="shared" ref="Y197:Y260" si="49">X197/0.65</f>
        <v>2.8717948717948718</v>
      </c>
      <c r="Z197" s="86">
        <f t="shared" ref="Z197:Z260" si="50">Y197*2</f>
        <v>5.7435897435897436</v>
      </c>
      <c r="AA197" s="86">
        <f>SUMIFS('District Data_Live'!$CT:$CT,'District Data_Live'!$B:$B,'District-wise_Big 4 sales comp.'!$B197,'District Data_Live'!$C:$C,'District-wise_Big 4 sales comp.'!$F197)</f>
        <v>0</v>
      </c>
      <c r="AB197" s="86">
        <f>SUMIFS('District Data_Live'!$DR:$DR,'District Data_Live'!$B:$B,'District-wise_Big 4 sales comp.'!$B197,'District Data_Live'!$C:$C,'District-wise_Big 4 sales comp.'!$F197)</f>
        <v>2</v>
      </c>
      <c r="AC197" s="59">
        <f t="shared" ref="AC197:AC260" si="51">Z197-AA197</f>
        <v>5.7435897435897436</v>
      </c>
      <c r="AD197" s="94">
        <f t="shared" ref="AD197:AD260" si="52">AC197*3</f>
        <v>17.23076923076923</v>
      </c>
      <c r="AE197" s="94"/>
      <c r="AF197" s="94"/>
      <c r="AG197" s="94"/>
      <c r="AH197" s="94"/>
    </row>
    <row r="198" spans="1:34">
      <c r="A198" s="90">
        <f t="shared" si="42"/>
        <v>195</v>
      </c>
      <c r="B198" s="91" t="s">
        <v>1304</v>
      </c>
      <c r="C198" s="90"/>
      <c r="D198" s="90" t="s">
        <v>1298</v>
      </c>
      <c r="E198" s="91"/>
      <c r="F198" s="90" t="s">
        <v>340</v>
      </c>
      <c r="G198" s="90" t="s">
        <v>326</v>
      </c>
      <c r="H198" s="91" t="s">
        <v>433</v>
      </c>
      <c r="I198" s="92">
        <v>2800</v>
      </c>
      <c r="J198" s="75" t="str">
        <f t="shared" si="43"/>
        <v>Medium</v>
      </c>
      <c r="K198" s="84">
        <f t="shared" si="40"/>
        <v>6.0714285714285714E-2</v>
      </c>
      <c r="L198" s="83">
        <f t="shared" si="44"/>
        <v>170</v>
      </c>
      <c r="M198" s="83">
        <v>70</v>
      </c>
      <c r="N198" s="83">
        <v>0</v>
      </c>
      <c r="O198" s="83">
        <v>30</v>
      </c>
      <c r="P198" s="83">
        <v>70</v>
      </c>
      <c r="Q198" s="193">
        <f>'District Data_Live'!ID198</f>
        <v>0.8</v>
      </c>
      <c r="R198" s="93">
        <f t="shared" si="41"/>
        <v>2.8571428571428574E-4</v>
      </c>
      <c r="S198" s="93">
        <f t="shared" si="45"/>
        <v>4.7058823529411769E-3</v>
      </c>
      <c r="T198" s="59">
        <f t="shared" si="46"/>
        <v>20</v>
      </c>
      <c r="U198" s="93">
        <v>7.1428571428571426E-3</v>
      </c>
      <c r="V198" s="78">
        <f t="shared" si="47"/>
        <v>0.11764705882352941</v>
      </c>
      <c r="W198" s="86"/>
      <c r="X198" s="86">
        <f t="shared" si="48"/>
        <v>0.66666666666666663</v>
      </c>
      <c r="Y198" s="86">
        <f t="shared" si="49"/>
        <v>1.0256410256410255</v>
      </c>
      <c r="Z198" s="86">
        <f t="shared" si="50"/>
        <v>2.0512820512820511</v>
      </c>
      <c r="AA198" s="86">
        <f>SUMIFS('District Data_Live'!$CT:$CT,'District Data_Live'!$B:$B,'District-wise_Big 4 sales comp.'!$B198,'District Data_Live'!$C:$C,'District-wise_Big 4 sales comp.'!$F198)</f>
        <v>0</v>
      </c>
      <c r="AB198" s="86">
        <f>SUMIFS('District Data_Live'!$DR:$DR,'District Data_Live'!$B:$B,'District-wise_Big 4 sales comp.'!$B198,'District Data_Live'!$C:$C,'District-wise_Big 4 sales comp.'!$F198)</f>
        <v>0</v>
      </c>
      <c r="AC198" s="59">
        <f t="shared" si="51"/>
        <v>2.0512820512820511</v>
      </c>
      <c r="AD198" s="94">
        <f t="shared" si="52"/>
        <v>6.1538461538461533</v>
      </c>
      <c r="AE198" s="94"/>
      <c r="AF198" s="94"/>
      <c r="AG198" s="94"/>
      <c r="AH198" s="94"/>
    </row>
    <row r="199" spans="1:34">
      <c r="A199" s="90">
        <f t="shared" si="42"/>
        <v>196</v>
      </c>
      <c r="B199" s="91" t="s">
        <v>1305</v>
      </c>
      <c r="C199" s="90"/>
      <c r="D199" s="90" t="s">
        <v>1306</v>
      </c>
      <c r="E199" s="91"/>
      <c r="F199" s="90" t="s">
        <v>340</v>
      </c>
      <c r="G199" s="90" t="s">
        <v>326</v>
      </c>
      <c r="H199" s="91" t="s">
        <v>429</v>
      </c>
      <c r="I199" s="92">
        <v>2700</v>
      </c>
      <c r="J199" s="75" t="str">
        <f t="shared" si="43"/>
        <v>Medium</v>
      </c>
      <c r="K199" s="84">
        <f t="shared" si="40"/>
        <v>1.8518518518518517E-2</v>
      </c>
      <c r="L199" s="83">
        <f t="shared" si="44"/>
        <v>50</v>
      </c>
      <c r="M199" s="83">
        <v>50</v>
      </c>
      <c r="N199" s="83">
        <v>0</v>
      </c>
      <c r="O199" s="83">
        <v>0</v>
      </c>
      <c r="P199" s="83">
        <v>0</v>
      </c>
      <c r="Q199" s="193">
        <f>'District Data_Live'!ID199</f>
        <v>0</v>
      </c>
      <c r="R199" s="93">
        <f t="shared" si="41"/>
        <v>0</v>
      </c>
      <c r="S199" s="93">
        <f t="shared" si="45"/>
        <v>0</v>
      </c>
      <c r="T199" s="59">
        <f t="shared" si="46"/>
        <v>0</v>
      </c>
      <c r="U199" s="93"/>
      <c r="V199" s="78">
        <f t="shared" si="47"/>
        <v>0</v>
      </c>
      <c r="W199" s="86"/>
      <c r="X199" s="86">
        <f t="shared" si="48"/>
        <v>0</v>
      </c>
      <c r="Y199" s="86">
        <f t="shared" si="49"/>
        <v>0</v>
      </c>
      <c r="Z199" s="86">
        <f t="shared" si="50"/>
        <v>0</v>
      </c>
      <c r="AA199" s="86">
        <f>SUMIFS('District Data_Live'!$CT:$CT,'District Data_Live'!$B:$B,'District-wise_Big 4 sales comp.'!$B199,'District Data_Live'!$C:$C,'District-wise_Big 4 sales comp.'!$F199)</f>
        <v>0</v>
      </c>
      <c r="AB199" s="86">
        <f>SUMIFS('District Data_Live'!$DR:$DR,'District Data_Live'!$B:$B,'District-wise_Big 4 sales comp.'!$B199,'District Data_Live'!$C:$C,'District-wise_Big 4 sales comp.'!$F199)</f>
        <v>0</v>
      </c>
      <c r="AC199" s="59">
        <f t="shared" si="51"/>
        <v>0</v>
      </c>
      <c r="AD199" s="94">
        <f t="shared" si="52"/>
        <v>0</v>
      </c>
      <c r="AE199" s="94"/>
      <c r="AF199" s="94"/>
      <c r="AG199" s="94"/>
      <c r="AH199" s="94"/>
    </row>
    <row r="200" spans="1:34">
      <c r="A200" s="90">
        <f t="shared" si="42"/>
        <v>197</v>
      </c>
      <c r="B200" s="91" t="s">
        <v>1307</v>
      </c>
      <c r="C200" s="90"/>
      <c r="D200" s="90" t="s">
        <v>889</v>
      </c>
      <c r="E200" s="91"/>
      <c r="F200" s="90" t="s">
        <v>340</v>
      </c>
      <c r="G200" s="90" t="s">
        <v>326</v>
      </c>
      <c r="H200" s="91" t="s">
        <v>1300</v>
      </c>
      <c r="I200" s="92">
        <v>2500</v>
      </c>
      <c r="J200" s="75" t="str">
        <f t="shared" si="43"/>
        <v>Medium</v>
      </c>
      <c r="K200" s="84">
        <f t="shared" si="40"/>
        <v>6.8000000000000005E-2</v>
      </c>
      <c r="L200" s="83">
        <f t="shared" si="44"/>
        <v>170</v>
      </c>
      <c r="M200" s="83">
        <v>120</v>
      </c>
      <c r="N200" s="83">
        <v>0</v>
      </c>
      <c r="O200" s="83">
        <v>50</v>
      </c>
      <c r="P200" s="83">
        <v>0</v>
      </c>
      <c r="Q200" s="193">
        <f>'District Data_Live'!ID200</f>
        <v>1.2</v>
      </c>
      <c r="R200" s="93">
        <f t="shared" si="41"/>
        <v>4.7999999999999996E-4</v>
      </c>
      <c r="S200" s="93">
        <f t="shared" si="45"/>
        <v>7.0588235294117641E-3</v>
      </c>
      <c r="T200" s="59">
        <f t="shared" si="46"/>
        <v>30</v>
      </c>
      <c r="U200" s="93">
        <v>1.2E-2</v>
      </c>
      <c r="V200" s="78">
        <f t="shared" si="47"/>
        <v>0.17647058823529413</v>
      </c>
      <c r="W200" s="86"/>
      <c r="X200" s="86">
        <f t="shared" si="48"/>
        <v>1</v>
      </c>
      <c r="Y200" s="86">
        <f t="shared" si="49"/>
        <v>1.5384615384615383</v>
      </c>
      <c r="Z200" s="86">
        <f t="shared" si="50"/>
        <v>3.0769230769230766</v>
      </c>
      <c r="AA200" s="86">
        <f>SUMIFS('District Data_Live'!$CT:$CT,'District Data_Live'!$B:$B,'District-wise_Big 4 sales comp.'!$B200,'District Data_Live'!$C:$C,'District-wise_Big 4 sales comp.'!$F200)</f>
        <v>0</v>
      </c>
      <c r="AB200" s="86">
        <f>SUMIFS('District Data_Live'!$DR:$DR,'District Data_Live'!$B:$B,'District-wise_Big 4 sales comp.'!$B200,'District Data_Live'!$C:$C,'District-wise_Big 4 sales comp.'!$F200)</f>
        <v>0</v>
      </c>
      <c r="AC200" s="59">
        <f t="shared" si="51"/>
        <v>3.0769230769230766</v>
      </c>
      <c r="AD200" s="94">
        <f t="shared" si="52"/>
        <v>9.2307692307692299</v>
      </c>
      <c r="AE200" s="94"/>
      <c r="AF200" s="94"/>
      <c r="AG200" s="94"/>
      <c r="AH200" s="94"/>
    </row>
    <row r="201" spans="1:34">
      <c r="A201" s="90">
        <f t="shared" si="42"/>
        <v>198</v>
      </c>
      <c r="B201" s="91" t="s">
        <v>1308</v>
      </c>
      <c r="C201" s="90"/>
      <c r="D201" s="90" t="s">
        <v>1306</v>
      </c>
      <c r="E201" s="91"/>
      <c r="F201" s="90" t="s">
        <v>340</v>
      </c>
      <c r="G201" s="90" t="s">
        <v>326</v>
      </c>
      <c r="H201" s="91" t="s">
        <v>429</v>
      </c>
      <c r="I201" s="92">
        <v>2500</v>
      </c>
      <c r="J201" s="75" t="str">
        <f t="shared" si="43"/>
        <v>Medium</v>
      </c>
      <c r="K201" s="84">
        <f t="shared" si="40"/>
        <v>0.04</v>
      </c>
      <c r="L201" s="83">
        <f t="shared" si="44"/>
        <v>100</v>
      </c>
      <c r="M201" s="83">
        <v>20</v>
      </c>
      <c r="N201" s="83">
        <v>0</v>
      </c>
      <c r="O201" s="83">
        <v>50</v>
      </c>
      <c r="P201" s="83">
        <v>30</v>
      </c>
      <c r="Q201" s="193">
        <f>'District Data_Live'!ID201</f>
        <v>19.911000000000001</v>
      </c>
      <c r="R201" s="93">
        <f t="shared" si="41"/>
        <v>7.9644E-3</v>
      </c>
      <c r="S201" s="93">
        <f t="shared" si="45"/>
        <v>0.19911000000000001</v>
      </c>
      <c r="T201" s="59">
        <f t="shared" si="46"/>
        <v>125</v>
      </c>
      <c r="U201" s="93">
        <v>0.05</v>
      </c>
      <c r="V201" s="78">
        <f t="shared" si="47"/>
        <v>1.25</v>
      </c>
      <c r="W201" s="86"/>
      <c r="X201" s="86">
        <f t="shared" si="48"/>
        <v>4.166666666666667</v>
      </c>
      <c r="Y201" s="86">
        <f t="shared" si="49"/>
        <v>6.4102564102564106</v>
      </c>
      <c r="Z201" s="86">
        <f t="shared" si="50"/>
        <v>12.820512820512821</v>
      </c>
      <c r="AA201" s="86">
        <f>SUMIFS('District Data_Live'!$CT:$CT,'District Data_Live'!$B:$B,'District-wise_Big 4 sales comp.'!$B201,'District Data_Live'!$C:$C,'District-wise_Big 4 sales comp.'!$F201)</f>
        <v>0</v>
      </c>
      <c r="AB201" s="86">
        <f>SUMIFS('District Data_Live'!$DR:$DR,'District Data_Live'!$B:$B,'District-wise_Big 4 sales comp.'!$B201,'District Data_Live'!$C:$C,'District-wise_Big 4 sales comp.'!$F201)</f>
        <v>0</v>
      </c>
      <c r="AC201" s="59">
        <f t="shared" si="51"/>
        <v>12.820512820512821</v>
      </c>
      <c r="AD201" s="94">
        <f t="shared" si="52"/>
        <v>38.461538461538467</v>
      </c>
      <c r="AE201" s="94"/>
      <c r="AF201" s="94"/>
      <c r="AG201" s="94"/>
      <c r="AH201" s="94"/>
    </row>
    <row r="202" spans="1:34">
      <c r="A202" s="90">
        <f t="shared" si="42"/>
        <v>199</v>
      </c>
      <c r="B202" s="91" t="s">
        <v>1309</v>
      </c>
      <c r="C202" s="90"/>
      <c r="D202" s="90" t="s">
        <v>1306</v>
      </c>
      <c r="E202" s="91"/>
      <c r="F202" s="90" t="s">
        <v>340</v>
      </c>
      <c r="G202" s="90" t="s">
        <v>326</v>
      </c>
      <c r="H202" s="91" t="s">
        <v>429</v>
      </c>
      <c r="I202" s="92">
        <v>2500</v>
      </c>
      <c r="J202" s="75" t="str">
        <f t="shared" si="43"/>
        <v>Medium</v>
      </c>
      <c r="K202" s="84">
        <f t="shared" si="40"/>
        <v>7.0000000000000007E-2</v>
      </c>
      <c r="L202" s="83">
        <f t="shared" si="44"/>
        <v>175</v>
      </c>
      <c r="M202" s="83">
        <v>50</v>
      </c>
      <c r="N202" s="83">
        <v>0</v>
      </c>
      <c r="O202" s="83">
        <v>50</v>
      </c>
      <c r="P202" s="83">
        <v>75</v>
      </c>
      <c r="Q202" s="193">
        <f>'District Data_Live'!ID202</f>
        <v>2.7</v>
      </c>
      <c r="R202" s="93">
        <f t="shared" si="41"/>
        <v>1.08E-3</v>
      </c>
      <c r="S202" s="93">
        <f t="shared" si="45"/>
        <v>1.542857142857143E-2</v>
      </c>
      <c r="T202" s="59">
        <f t="shared" si="46"/>
        <v>0</v>
      </c>
      <c r="U202" s="93"/>
      <c r="V202" s="78">
        <f t="shared" si="47"/>
        <v>0</v>
      </c>
      <c r="W202" s="86"/>
      <c r="X202" s="86">
        <f t="shared" si="48"/>
        <v>0</v>
      </c>
      <c r="Y202" s="86">
        <f t="shared" si="49"/>
        <v>0</v>
      </c>
      <c r="Z202" s="86">
        <f t="shared" si="50"/>
        <v>0</v>
      </c>
      <c r="AA202" s="86">
        <f>SUMIFS('District Data_Live'!$CT:$CT,'District Data_Live'!$B:$B,'District-wise_Big 4 sales comp.'!$B202,'District Data_Live'!$C:$C,'District-wise_Big 4 sales comp.'!$F202)</f>
        <v>4</v>
      </c>
      <c r="AB202" s="86">
        <f>SUMIFS('District Data_Live'!$DR:$DR,'District Data_Live'!$B:$B,'District-wise_Big 4 sales comp.'!$B202,'District Data_Live'!$C:$C,'District-wise_Big 4 sales comp.'!$F202)</f>
        <v>4</v>
      </c>
      <c r="AC202" s="59">
        <f t="shared" si="51"/>
        <v>-4</v>
      </c>
      <c r="AD202" s="94">
        <f t="shared" si="52"/>
        <v>-12</v>
      </c>
      <c r="AE202" s="94"/>
      <c r="AF202" s="94"/>
      <c r="AG202" s="94"/>
      <c r="AH202" s="94"/>
    </row>
    <row r="203" spans="1:34">
      <c r="A203" s="90">
        <f t="shared" si="42"/>
        <v>200</v>
      </c>
      <c r="B203" s="91" t="s">
        <v>1310</v>
      </c>
      <c r="C203" s="90"/>
      <c r="D203" s="90" t="s">
        <v>1298</v>
      </c>
      <c r="E203" s="91"/>
      <c r="F203" s="90" t="s">
        <v>340</v>
      </c>
      <c r="G203" s="90" t="s">
        <v>326</v>
      </c>
      <c r="H203" s="91" t="s">
        <v>433</v>
      </c>
      <c r="I203" s="92">
        <v>2500</v>
      </c>
      <c r="J203" s="75" t="str">
        <f t="shared" si="43"/>
        <v>Medium</v>
      </c>
      <c r="K203" s="84">
        <f t="shared" si="40"/>
        <v>6.4000000000000001E-2</v>
      </c>
      <c r="L203" s="83">
        <f t="shared" si="44"/>
        <v>160</v>
      </c>
      <c r="M203" s="83">
        <v>80</v>
      </c>
      <c r="N203" s="83">
        <v>0</v>
      </c>
      <c r="O203" s="83">
        <v>30</v>
      </c>
      <c r="P203" s="83">
        <v>50</v>
      </c>
      <c r="Q203" s="193">
        <f>'District Data_Live'!ID203</f>
        <v>7.9010000000000007</v>
      </c>
      <c r="R203" s="93">
        <f t="shared" si="41"/>
        <v>3.1604000000000003E-3</v>
      </c>
      <c r="S203" s="93">
        <f t="shared" si="45"/>
        <v>4.9381250000000002E-2</v>
      </c>
      <c r="T203" s="59">
        <f t="shared" si="46"/>
        <v>50</v>
      </c>
      <c r="U203" s="93">
        <v>0.02</v>
      </c>
      <c r="V203" s="78">
        <f t="shared" si="47"/>
        <v>0.3125</v>
      </c>
      <c r="W203" s="86"/>
      <c r="X203" s="86">
        <f t="shared" si="48"/>
        <v>1.6666666666666667</v>
      </c>
      <c r="Y203" s="86">
        <f t="shared" si="49"/>
        <v>2.5641025641025643</v>
      </c>
      <c r="Z203" s="86">
        <f t="shared" si="50"/>
        <v>5.1282051282051286</v>
      </c>
      <c r="AA203" s="86">
        <f>SUMIFS('District Data_Live'!$CT:$CT,'District Data_Live'!$B:$B,'District-wise_Big 4 sales comp.'!$B203,'District Data_Live'!$C:$C,'District-wise_Big 4 sales comp.'!$F203)</f>
        <v>0</v>
      </c>
      <c r="AB203" s="86">
        <f>SUMIFS('District Data_Live'!$DR:$DR,'District Data_Live'!$B:$B,'District-wise_Big 4 sales comp.'!$B203,'District Data_Live'!$C:$C,'District-wise_Big 4 sales comp.'!$F203)</f>
        <v>1</v>
      </c>
      <c r="AC203" s="59">
        <f t="shared" si="51"/>
        <v>5.1282051282051286</v>
      </c>
      <c r="AD203" s="94">
        <f t="shared" si="52"/>
        <v>15.384615384615387</v>
      </c>
      <c r="AE203" s="94"/>
      <c r="AF203" s="94"/>
      <c r="AG203" s="94"/>
      <c r="AH203" s="94"/>
    </row>
    <row r="204" spans="1:34">
      <c r="A204" s="90">
        <f t="shared" si="42"/>
        <v>201</v>
      </c>
      <c r="B204" s="91" t="s">
        <v>1311</v>
      </c>
      <c r="C204" s="90"/>
      <c r="D204" s="90" t="s">
        <v>1306</v>
      </c>
      <c r="E204" s="91"/>
      <c r="F204" s="90" t="s">
        <v>340</v>
      </c>
      <c r="G204" s="90" t="s">
        <v>326</v>
      </c>
      <c r="H204" s="91" t="s">
        <v>429</v>
      </c>
      <c r="I204" s="92">
        <v>2500</v>
      </c>
      <c r="J204" s="75" t="str">
        <f t="shared" si="43"/>
        <v>Medium</v>
      </c>
      <c r="K204" s="84">
        <f t="shared" si="40"/>
        <v>0.06</v>
      </c>
      <c r="L204" s="83">
        <f t="shared" si="44"/>
        <v>150</v>
      </c>
      <c r="M204" s="83">
        <v>40</v>
      </c>
      <c r="N204" s="83">
        <v>0</v>
      </c>
      <c r="O204" s="83">
        <v>30</v>
      </c>
      <c r="P204" s="83">
        <v>80</v>
      </c>
      <c r="Q204" s="193">
        <f>'District Data_Live'!ID204</f>
        <v>0</v>
      </c>
      <c r="R204" s="93">
        <f t="shared" si="41"/>
        <v>0</v>
      </c>
      <c r="S204" s="93">
        <f t="shared" si="45"/>
        <v>0</v>
      </c>
      <c r="T204" s="59">
        <f t="shared" si="46"/>
        <v>0</v>
      </c>
      <c r="U204" s="93"/>
      <c r="V204" s="78">
        <f t="shared" si="47"/>
        <v>0</v>
      </c>
      <c r="W204" s="86"/>
      <c r="X204" s="86">
        <f t="shared" si="48"/>
        <v>0</v>
      </c>
      <c r="Y204" s="86">
        <f t="shared" si="49"/>
        <v>0</v>
      </c>
      <c r="Z204" s="86">
        <f t="shared" si="50"/>
        <v>0</v>
      </c>
      <c r="AA204" s="86">
        <f>SUMIFS('District Data_Live'!$CT:$CT,'District Data_Live'!$B:$B,'District-wise_Big 4 sales comp.'!$B204,'District Data_Live'!$C:$C,'District-wise_Big 4 sales comp.'!$F204)</f>
        <v>0</v>
      </c>
      <c r="AB204" s="86">
        <f>SUMIFS('District Data_Live'!$DR:$DR,'District Data_Live'!$B:$B,'District-wise_Big 4 sales comp.'!$B204,'District Data_Live'!$C:$C,'District-wise_Big 4 sales comp.'!$F204)</f>
        <v>0</v>
      </c>
      <c r="AC204" s="59">
        <f t="shared" si="51"/>
        <v>0</v>
      </c>
      <c r="AD204" s="94">
        <f t="shared" si="52"/>
        <v>0</v>
      </c>
      <c r="AE204" s="94"/>
      <c r="AF204" s="94"/>
      <c r="AG204" s="94"/>
      <c r="AH204" s="94"/>
    </row>
    <row r="205" spans="1:34">
      <c r="A205" s="90">
        <f t="shared" si="42"/>
        <v>202</v>
      </c>
      <c r="B205" s="91" t="s">
        <v>1312</v>
      </c>
      <c r="C205" s="90"/>
      <c r="D205" s="90" t="s">
        <v>1306</v>
      </c>
      <c r="E205" s="91"/>
      <c r="F205" s="90" t="s">
        <v>340</v>
      </c>
      <c r="G205" s="90" t="s">
        <v>326</v>
      </c>
      <c r="H205" s="91" t="s">
        <v>429</v>
      </c>
      <c r="I205" s="92">
        <v>1800</v>
      </c>
      <c r="J205" s="75" t="str">
        <f t="shared" si="43"/>
        <v>Low</v>
      </c>
      <c r="K205" s="84">
        <f t="shared" si="40"/>
        <v>3.6111111111111108E-2</v>
      </c>
      <c r="L205" s="83">
        <f t="shared" si="44"/>
        <v>65</v>
      </c>
      <c r="M205" s="83">
        <v>25</v>
      </c>
      <c r="N205" s="83">
        <v>0</v>
      </c>
      <c r="O205" s="83">
        <v>10</v>
      </c>
      <c r="P205" s="83">
        <v>30</v>
      </c>
      <c r="Q205" s="193">
        <f>'District Data_Live'!ID205</f>
        <v>2.2250000000000001</v>
      </c>
      <c r="R205" s="93">
        <f t="shared" si="41"/>
        <v>1.2361111111111112E-3</v>
      </c>
      <c r="S205" s="93">
        <f t="shared" si="45"/>
        <v>3.4230769230769231E-2</v>
      </c>
      <c r="T205" s="59">
        <f t="shared" si="46"/>
        <v>55.625</v>
      </c>
      <c r="U205" s="93">
        <v>3.0902777777777779E-2</v>
      </c>
      <c r="V205" s="78">
        <f t="shared" si="47"/>
        <v>0.85576923076923073</v>
      </c>
      <c r="W205" s="86"/>
      <c r="X205" s="86">
        <f t="shared" si="48"/>
        <v>1.8541666666666667</v>
      </c>
      <c r="Y205" s="86">
        <f t="shared" si="49"/>
        <v>2.8525641025641026</v>
      </c>
      <c r="Z205" s="86">
        <f t="shared" si="50"/>
        <v>5.7051282051282053</v>
      </c>
      <c r="AA205" s="86">
        <f>SUMIFS('District Data_Live'!$CT:$CT,'District Data_Live'!$B:$B,'District-wise_Big 4 sales comp.'!$B205,'District Data_Live'!$C:$C,'District-wise_Big 4 sales comp.'!$F205)</f>
        <v>0</v>
      </c>
      <c r="AB205" s="86">
        <f>SUMIFS('District Data_Live'!$DR:$DR,'District Data_Live'!$B:$B,'District-wise_Big 4 sales comp.'!$B205,'District Data_Live'!$C:$C,'District-wise_Big 4 sales comp.'!$F205)</f>
        <v>0</v>
      </c>
      <c r="AC205" s="59">
        <f t="shared" si="51"/>
        <v>5.7051282051282053</v>
      </c>
      <c r="AD205" s="94">
        <f t="shared" si="52"/>
        <v>17.115384615384617</v>
      </c>
      <c r="AE205" s="94"/>
      <c r="AF205" s="94"/>
      <c r="AG205" s="94"/>
      <c r="AH205" s="94"/>
    </row>
    <row r="206" spans="1:34">
      <c r="A206" s="98">
        <f t="shared" si="42"/>
        <v>203</v>
      </c>
      <c r="B206" s="99" t="s">
        <v>180</v>
      </c>
      <c r="C206" s="90" t="s">
        <v>891</v>
      </c>
      <c r="D206" s="90"/>
      <c r="E206" s="99"/>
      <c r="F206" s="98" t="s">
        <v>334</v>
      </c>
      <c r="G206" s="98" t="s">
        <v>326</v>
      </c>
      <c r="H206" s="99" t="s">
        <v>423</v>
      </c>
      <c r="I206" s="92">
        <v>20000</v>
      </c>
      <c r="J206" s="75" t="str">
        <f t="shared" si="43"/>
        <v>Very High</v>
      </c>
      <c r="K206" s="84">
        <f t="shared" si="40"/>
        <v>0.61</v>
      </c>
      <c r="L206" s="85">
        <f t="shared" si="44"/>
        <v>12200</v>
      </c>
      <c r="M206" s="85">
        <v>4000</v>
      </c>
      <c r="N206" s="85">
        <v>1200</v>
      </c>
      <c r="O206" s="85">
        <v>2000</v>
      </c>
      <c r="P206" s="85">
        <v>5000</v>
      </c>
      <c r="Q206" s="193">
        <f>'District Data_Live'!ID206</f>
        <v>254.20500000000001</v>
      </c>
      <c r="R206" s="93">
        <f t="shared" si="41"/>
        <v>1.2710250000000001E-2</v>
      </c>
      <c r="S206" s="93">
        <f t="shared" si="45"/>
        <v>2.0836475409836068E-2</v>
      </c>
      <c r="T206" s="59">
        <f t="shared" si="46"/>
        <v>600</v>
      </c>
      <c r="U206" s="93">
        <v>0.03</v>
      </c>
      <c r="V206" s="78">
        <f t="shared" si="47"/>
        <v>4.9180327868852458E-2</v>
      </c>
      <c r="W206" s="86"/>
      <c r="X206" s="86">
        <f t="shared" si="48"/>
        <v>20</v>
      </c>
      <c r="Y206" s="86">
        <f t="shared" si="49"/>
        <v>30.769230769230766</v>
      </c>
      <c r="Z206" s="86">
        <f t="shared" si="50"/>
        <v>61.538461538461533</v>
      </c>
      <c r="AA206" s="86">
        <f>SUMIFS('District Data_Live'!$CT:$CT,'District Data_Live'!$B:$B,'District-wise_Big 4 sales comp.'!$B206,'District Data_Live'!$C:$C,'District-wise_Big 4 sales comp.'!$F206)</f>
        <v>8</v>
      </c>
      <c r="AB206" s="86">
        <f>SUMIFS('District Data_Live'!$DR:$DR,'District Data_Live'!$B:$B,'District-wise_Big 4 sales comp.'!$B206,'District Data_Live'!$C:$C,'District-wise_Big 4 sales comp.'!$F206)</f>
        <v>17</v>
      </c>
      <c r="AC206" s="59">
        <f t="shared" si="51"/>
        <v>53.538461538461533</v>
      </c>
      <c r="AD206" s="94">
        <f t="shared" si="52"/>
        <v>160.61538461538458</v>
      </c>
      <c r="AE206" s="94"/>
      <c r="AF206" s="94"/>
      <c r="AG206" s="94"/>
      <c r="AH206" s="94"/>
    </row>
    <row r="207" spans="1:34">
      <c r="A207" s="90">
        <f t="shared" si="42"/>
        <v>204</v>
      </c>
      <c r="B207" s="91" t="s">
        <v>894</v>
      </c>
      <c r="C207" s="90" t="s">
        <v>891</v>
      </c>
      <c r="D207" s="90" t="s">
        <v>895</v>
      </c>
      <c r="E207" s="91"/>
      <c r="F207" s="90" t="s">
        <v>334</v>
      </c>
      <c r="G207" s="90" t="s">
        <v>326</v>
      </c>
      <c r="H207" s="91" t="s">
        <v>586</v>
      </c>
      <c r="I207" s="92">
        <v>12000</v>
      </c>
      <c r="J207" s="75" t="str">
        <f t="shared" si="43"/>
        <v>Very High</v>
      </c>
      <c r="K207" s="84">
        <f t="shared" si="40"/>
        <v>0.14166666666666666</v>
      </c>
      <c r="L207" s="83">
        <f t="shared" si="44"/>
        <v>1700</v>
      </c>
      <c r="M207" s="83">
        <v>800</v>
      </c>
      <c r="N207" s="83">
        <v>400</v>
      </c>
      <c r="O207" s="83">
        <v>500</v>
      </c>
      <c r="P207" s="83">
        <v>0</v>
      </c>
      <c r="Q207" s="193">
        <f>'District Data_Live'!ID207</f>
        <v>271.38199999999995</v>
      </c>
      <c r="R207" s="93">
        <f t="shared" si="41"/>
        <v>2.2615166666666662E-2</v>
      </c>
      <c r="S207" s="93">
        <f t="shared" si="45"/>
        <v>0.15963647058823527</v>
      </c>
      <c r="T207" s="59">
        <f t="shared" si="46"/>
        <v>600</v>
      </c>
      <c r="U207" s="93">
        <v>0.05</v>
      </c>
      <c r="V207" s="78">
        <f t="shared" si="47"/>
        <v>0.35294117647058826</v>
      </c>
      <c r="W207" s="86"/>
      <c r="X207" s="86">
        <f t="shared" si="48"/>
        <v>20</v>
      </c>
      <c r="Y207" s="86">
        <f t="shared" si="49"/>
        <v>30.769230769230766</v>
      </c>
      <c r="Z207" s="86">
        <f t="shared" si="50"/>
        <v>61.538461538461533</v>
      </c>
      <c r="AA207" s="86">
        <f>SUMIFS('District Data_Live'!$CT:$CT,'District Data_Live'!$B:$B,'District-wise_Big 4 sales comp.'!$B207,'District Data_Live'!$C:$C,'District-wise_Big 4 sales comp.'!$F207)</f>
        <v>8</v>
      </c>
      <c r="AB207" s="86">
        <f>SUMIFS('District Data_Live'!$DR:$DR,'District Data_Live'!$B:$B,'District-wise_Big 4 sales comp.'!$B207,'District Data_Live'!$C:$C,'District-wise_Big 4 sales comp.'!$F207)</f>
        <v>11</v>
      </c>
      <c r="AC207" s="59">
        <f t="shared" si="51"/>
        <v>53.538461538461533</v>
      </c>
      <c r="AD207" s="94">
        <f t="shared" si="52"/>
        <v>160.61538461538458</v>
      </c>
      <c r="AE207" s="94"/>
      <c r="AF207" s="94"/>
      <c r="AG207" s="94"/>
      <c r="AH207" s="94"/>
    </row>
    <row r="208" spans="1:34">
      <c r="A208" s="90">
        <f t="shared" si="42"/>
        <v>205</v>
      </c>
      <c r="B208" s="91" t="s">
        <v>896</v>
      </c>
      <c r="C208" s="90" t="s">
        <v>891</v>
      </c>
      <c r="D208" s="90" t="s">
        <v>897</v>
      </c>
      <c r="E208" s="91"/>
      <c r="F208" s="90" t="s">
        <v>334</v>
      </c>
      <c r="G208" s="90" t="s">
        <v>326</v>
      </c>
      <c r="H208" s="91" t="s">
        <v>423</v>
      </c>
      <c r="I208" s="92">
        <v>8000</v>
      </c>
      <c r="J208" s="75" t="str">
        <f t="shared" si="43"/>
        <v>High</v>
      </c>
      <c r="K208" s="84">
        <f t="shared" si="40"/>
        <v>0.13750000000000001</v>
      </c>
      <c r="L208" s="83">
        <f t="shared" si="44"/>
        <v>1100</v>
      </c>
      <c r="M208" s="83">
        <v>300</v>
      </c>
      <c r="N208" s="83">
        <v>100</v>
      </c>
      <c r="O208" s="83">
        <v>200</v>
      </c>
      <c r="P208" s="83">
        <v>500</v>
      </c>
      <c r="Q208" s="193">
        <f>'District Data_Live'!ID208</f>
        <v>16.884</v>
      </c>
      <c r="R208" s="93">
        <f t="shared" si="41"/>
        <v>2.1105E-3</v>
      </c>
      <c r="S208" s="93">
        <f t="shared" si="45"/>
        <v>1.5349090909090909E-2</v>
      </c>
      <c r="T208" s="59">
        <f t="shared" si="46"/>
        <v>160</v>
      </c>
      <c r="U208" s="93">
        <v>0.02</v>
      </c>
      <c r="V208" s="78">
        <f t="shared" si="47"/>
        <v>0.14545454545454545</v>
      </c>
      <c r="W208" s="86"/>
      <c r="X208" s="86">
        <f t="shared" si="48"/>
        <v>5.333333333333333</v>
      </c>
      <c r="Y208" s="86">
        <f t="shared" si="49"/>
        <v>8.2051282051282044</v>
      </c>
      <c r="Z208" s="86">
        <f t="shared" si="50"/>
        <v>16.410256410256409</v>
      </c>
      <c r="AA208" s="86">
        <f>SUMIFS('District Data_Live'!$CT:$CT,'District Data_Live'!$B:$B,'District-wise_Big 4 sales comp.'!$B208,'District Data_Live'!$C:$C,'District-wise_Big 4 sales comp.'!$F208)</f>
        <v>0</v>
      </c>
      <c r="AB208" s="86">
        <f>SUMIFS('District Data_Live'!$DR:$DR,'District Data_Live'!$B:$B,'District-wise_Big 4 sales comp.'!$B208,'District Data_Live'!$C:$C,'District-wise_Big 4 sales comp.'!$F208)</f>
        <v>2</v>
      </c>
      <c r="AC208" s="59">
        <f t="shared" si="51"/>
        <v>16.410256410256409</v>
      </c>
      <c r="AD208" s="94">
        <f t="shared" si="52"/>
        <v>49.230769230769226</v>
      </c>
      <c r="AE208" s="94"/>
      <c r="AF208" s="94"/>
      <c r="AG208" s="94"/>
      <c r="AH208" s="94"/>
    </row>
    <row r="209" spans="1:34">
      <c r="A209" s="90">
        <f t="shared" si="42"/>
        <v>206</v>
      </c>
      <c r="B209" s="91" t="s">
        <v>952</v>
      </c>
      <c r="C209" s="90" t="s">
        <v>891</v>
      </c>
      <c r="D209" s="90"/>
      <c r="E209" s="91"/>
      <c r="F209" s="90" t="s">
        <v>334</v>
      </c>
      <c r="G209" s="90" t="s">
        <v>326</v>
      </c>
      <c r="H209" s="91" t="s">
        <v>422</v>
      </c>
      <c r="I209" s="92">
        <v>7500</v>
      </c>
      <c r="J209" s="75" t="str">
        <f t="shared" si="43"/>
        <v>High</v>
      </c>
      <c r="K209" s="84">
        <f t="shared" si="40"/>
        <v>0.18</v>
      </c>
      <c r="L209" s="83">
        <f t="shared" si="44"/>
        <v>1350</v>
      </c>
      <c r="M209" s="83">
        <v>500</v>
      </c>
      <c r="N209" s="83">
        <v>600</v>
      </c>
      <c r="O209" s="83">
        <v>250</v>
      </c>
      <c r="P209" s="83">
        <v>0</v>
      </c>
      <c r="Q209" s="193">
        <f>'District Data_Live'!ID209</f>
        <v>55.342999999999996</v>
      </c>
      <c r="R209" s="93">
        <f t="shared" si="41"/>
        <v>7.3790666666666664E-3</v>
      </c>
      <c r="S209" s="93">
        <f t="shared" si="45"/>
        <v>4.099481481481481E-2</v>
      </c>
      <c r="T209" s="59">
        <f t="shared" si="46"/>
        <v>300</v>
      </c>
      <c r="U209" s="93">
        <v>0.04</v>
      </c>
      <c r="V209" s="78">
        <f t="shared" si="47"/>
        <v>0.22222222222222221</v>
      </c>
      <c r="W209" s="86"/>
      <c r="X209" s="86">
        <f t="shared" si="48"/>
        <v>10</v>
      </c>
      <c r="Y209" s="86">
        <f t="shared" si="49"/>
        <v>15.384615384615383</v>
      </c>
      <c r="Z209" s="86">
        <f t="shared" si="50"/>
        <v>30.769230769230766</v>
      </c>
      <c r="AA209" s="86">
        <f>SUMIFS('District Data_Live'!$CT:$CT,'District Data_Live'!$B:$B,'District-wise_Big 4 sales comp.'!$B209,'District Data_Live'!$C:$C,'District-wise_Big 4 sales comp.'!$F209)</f>
        <v>1</v>
      </c>
      <c r="AB209" s="86">
        <f>SUMIFS('District Data_Live'!$DR:$DR,'District Data_Live'!$B:$B,'District-wise_Big 4 sales comp.'!$B209,'District Data_Live'!$C:$C,'District-wise_Big 4 sales comp.'!$F209)</f>
        <v>2</v>
      </c>
      <c r="AC209" s="59">
        <f t="shared" si="51"/>
        <v>29.769230769230766</v>
      </c>
      <c r="AD209" s="94">
        <f t="shared" si="52"/>
        <v>89.307692307692292</v>
      </c>
      <c r="AE209" s="94"/>
      <c r="AF209" s="94"/>
      <c r="AG209" s="94"/>
      <c r="AH209" s="94"/>
    </row>
    <row r="210" spans="1:34">
      <c r="A210" s="90">
        <f t="shared" si="42"/>
        <v>207</v>
      </c>
      <c r="B210" s="91" t="s">
        <v>892</v>
      </c>
      <c r="C210" s="90" t="s">
        <v>891</v>
      </c>
      <c r="D210" s="90" t="s">
        <v>893</v>
      </c>
      <c r="E210" s="91"/>
      <c r="F210" s="90" t="s">
        <v>334</v>
      </c>
      <c r="G210" s="90" t="s">
        <v>326</v>
      </c>
      <c r="H210" s="91" t="s">
        <v>422</v>
      </c>
      <c r="I210" s="92">
        <v>6000</v>
      </c>
      <c r="J210" s="75" t="str">
        <f t="shared" si="43"/>
        <v>High</v>
      </c>
      <c r="K210" s="84">
        <f t="shared" si="40"/>
        <v>0.13333333333333333</v>
      </c>
      <c r="L210" s="83">
        <f t="shared" si="44"/>
        <v>800</v>
      </c>
      <c r="M210" s="83">
        <v>300</v>
      </c>
      <c r="N210" s="83">
        <v>200</v>
      </c>
      <c r="O210" s="83">
        <v>300</v>
      </c>
      <c r="P210" s="83">
        <v>0</v>
      </c>
      <c r="Q210" s="193">
        <f>'District Data_Live'!ID210</f>
        <v>17.362000000000002</v>
      </c>
      <c r="R210" s="93">
        <f t="shared" si="41"/>
        <v>2.8936666666666668E-3</v>
      </c>
      <c r="S210" s="93">
        <f t="shared" si="45"/>
        <v>2.1702500000000003E-2</v>
      </c>
      <c r="T210" s="59">
        <f t="shared" si="46"/>
        <v>240</v>
      </c>
      <c r="U210" s="93">
        <v>0.04</v>
      </c>
      <c r="V210" s="78">
        <f t="shared" si="47"/>
        <v>0.3</v>
      </c>
      <c r="W210" s="86"/>
      <c r="X210" s="86">
        <f t="shared" si="48"/>
        <v>8</v>
      </c>
      <c r="Y210" s="86">
        <f t="shared" si="49"/>
        <v>12.307692307692307</v>
      </c>
      <c r="Z210" s="86">
        <f t="shared" si="50"/>
        <v>24.615384615384613</v>
      </c>
      <c r="AA210" s="86">
        <f>SUMIFS('District Data_Live'!$CT:$CT,'District Data_Live'!$B:$B,'District-wise_Big 4 sales comp.'!$B210,'District Data_Live'!$C:$C,'District-wise_Big 4 sales comp.'!$F210)</f>
        <v>1</v>
      </c>
      <c r="AB210" s="86">
        <f>SUMIFS('District Data_Live'!$DR:$DR,'District Data_Live'!$B:$B,'District-wise_Big 4 sales comp.'!$B210,'District Data_Live'!$C:$C,'District-wise_Big 4 sales comp.'!$F210)</f>
        <v>3</v>
      </c>
      <c r="AC210" s="59">
        <f t="shared" si="51"/>
        <v>23.615384615384613</v>
      </c>
      <c r="AD210" s="94">
        <f t="shared" si="52"/>
        <v>70.84615384615384</v>
      </c>
      <c r="AE210" s="94"/>
      <c r="AF210" s="94"/>
      <c r="AG210" s="94"/>
      <c r="AH210" s="94"/>
    </row>
    <row r="211" spans="1:34">
      <c r="A211" s="90">
        <f t="shared" si="42"/>
        <v>208</v>
      </c>
      <c r="B211" s="91" t="s">
        <v>1313</v>
      </c>
      <c r="C211" s="90" t="s">
        <v>891</v>
      </c>
      <c r="D211" s="90" t="s">
        <v>893</v>
      </c>
      <c r="E211" s="91"/>
      <c r="F211" s="90" t="s">
        <v>334</v>
      </c>
      <c r="G211" s="90" t="s">
        <v>326</v>
      </c>
      <c r="H211" s="91" t="s">
        <v>425</v>
      </c>
      <c r="I211" s="92">
        <v>6000</v>
      </c>
      <c r="J211" s="75" t="str">
        <f t="shared" si="43"/>
        <v>High</v>
      </c>
      <c r="K211" s="84">
        <f t="shared" si="40"/>
        <v>0.16666666666666666</v>
      </c>
      <c r="L211" s="83">
        <f t="shared" si="44"/>
        <v>1000</v>
      </c>
      <c r="M211" s="83">
        <v>450</v>
      </c>
      <c r="N211" s="83">
        <v>250</v>
      </c>
      <c r="O211" s="83">
        <v>300</v>
      </c>
      <c r="P211" s="83">
        <v>0</v>
      </c>
      <c r="Q211" s="193">
        <f>'District Data_Live'!ID211</f>
        <v>2.4</v>
      </c>
      <c r="R211" s="93">
        <f t="shared" si="41"/>
        <v>3.9999999999999996E-4</v>
      </c>
      <c r="S211" s="93">
        <f t="shared" si="45"/>
        <v>2.3999999999999998E-3</v>
      </c>
      <c r="T211" s="59">
        <f t="shared" si="46"/>
        <v>120</v>
      </c>
      <c r="U211" s="93">
        <v>0.02</v>
      </c>
      <c r="V211" s="78">
        <f t="shared" si="47"/>
        <v>0.12</v>
      </c>
      <c r="W211" s="86"/>
      <c r="X211" s="86">
        <f t="shared" si="48"/>
        <v>4</v>
      </c>
      <c r="Y211" s="86">
        <f t="shared" si="49"/>
        <v>6.1538461538461533</v>
      </c>
      <c r="Z211" s="86">
        <f t="shared" si="50"/>
        <v>12.307692307692307</v>
      </c>
      <c r="AA211" s="86">
        <f>SUMIFS('District Data_Live'!$CT:$CT,'District Data_Live'!$B:$B,'District-wise_Big 4 sales comp.'!$B211,'District Data_Live'!$C:$C,'District-wise_Big 4 sales comp.'!$F211)</f>
        <v>0</v>
      </c>
      <c r="AB211" s="86">
        <f>SUMIFS('District Data_Live'!$DR:$DR,'District Data_Live'!$B:$B,'District-wise_Big 4 sales comp.'!$B211,'District Data_Live'!$C:$C,'District-wise_Big 4 sales comp.'!$F211)</f>
        <v>0</v>
      </c>
      <c r="AC211" s="59">
        <f t="shared" si="51"/>
        <v>12.307692307692307</v>
      </c>
      <c r="AD211" s="94">
        <f t="shared" si="52"/>
        <v>36.92307692307692</v>
      </c>
      <c r="AE211" s="94"/>
      <c r="AF211" s="94"/>
      <c r="AG211" s="94"/>
      <c r="AH211" s="94"/>
    </row>
    <row r="212" spans="1:34">
      <c r="A212" s="90">
        <f t="shared" si="42"/>
        <v>209</v>
      </c>
      <c r="B212" s="91" t="s">
        <v>1314</v>
      </c>
      <c r="C212" s="90" t="s">
        <v>891</v>
      </c>
      <c r="D212" s="90" t="s">
        <v>895</v>
      </c>
      <c r="E212" s="91"/>
      <c r="F212" s="90" t="s">
        <v>334</v>
      </c>
      <c r="G212" s="90" t="s">
        <v>326</v>
      </c>
      <c r="H212" s="91" t="s">
        <v>586</v>
      </c>
      <c r="I212" s="92">
        <v>4500</v>
      </c>
      <c r="J212" s="75" t="str">
        <f t="shared" si="43"/>
        <v>Medium</v>
      </c>
      <c r="K212" s="84">
        <f t="shared" si="40"/>
        <v>0.22222222222222221</v>
      </c>
      <c r="L212" s="83">
        <f t="shared" si="44"/>
        <v>1000</v>
      </c>
      <c r="M212" s="83">
        <v>400</v>
      </c>
      <c r="N212" s="83">
        <v>300</v>
      </c>
      <c r="O212" s="83">
        <v>300</v>
      </c>
      <c r="P212" s="83">
        <v>0</v>
      </c>
      <c r="Q212" s="193">
        <f>'District Data_Live'!ID212</f>
        <v>17.917999999999999</v>
      </c>
      <c r="R212" s="93">
        <f t="shared" si="41"/>
        <v>3.9817777777777777E-3</v>
      </c>
      <c r="S212" s="93">
        <f t="shared" si="45"/>
        <v>1.7918E-2</v>
      </c>
      <c r="T212" s="59">
        <f t="shared" si="46"/>
        <v>90</v>
      </c>
      <c r="U212" s="93">
        <v>0.02</v>
      </c>
      <c r="V212" s="78">
        <f t="shared" si="47"/>
        <v>0.09</v>
      </c>
      <c r="W212" s="86"/>
      <c r="X212" s="86">
        <f t="shared" si="48"/>
        <v>3</v>
      </c>
      <c r="Y212" s="86">
        <f t="shared" si="49"/>
        <v>4.615384615384615</v>
      </c>
      <c r="Z212" s="86">
        <f t="shared" si="50"/>
        <v>9.2307692307692299</v>
      </c>
      <c r="AA212" s="86">
        <f>SUMIFS('District Data_Live'!$CT:$CT,'District Data_Live'!$B:$B,'District-wise_Big 4 sales comp.'!$B212,'District Data_Live'!$C:$C,'District-wise_Big 4 sales comp.'!$F212)</f>
        <v>2</v>
      </c>
      <c r="AB212" s="86">
        <f>SUMIFS('District Data_Live'!$DR:$DR,'District Data_Live'!$B:$B,'District-wise_Big 4 sales comp.'!$B212,'District Data_Live'!$C:$C,'District-wise_Big 4 sales comp.'!$F212)</f>
        <v>2</v>
      </c>
      <c r="AC212" s="59">
        <f t="shared" si="51"/>
        <v>7.2307692307692299</v>
      </c>
      <c r="AD212" s="94">
        <f t="shared" si="52"/>
        <v>21.69230769230769</v>
      </c>
      <c r="AE212" s="94"/>
      <c r="AF212" s="94"/>
      <c r="AG212" s="94"/>
      <c r="AH212" s="94"/>
    </row>
    <row r="213" spans="1:34">
      <c r="A213" s="90">
        <f t="shared" si="42"/>
        <v>210</v>
      </c>
      <c r="B213" s="91" t="s">
        <v>1315</v>
      </c>
      <c r="C213" s="90" t="s">
        <v>891</v>
      </c>
      <c r="D213" s="90" t="s">
        <v>897</v>
      </c>
      <c r="E213" s="91"/>
      <c r="F213" s="90" t="s">
        <v>334</v>
      </c>
      <c r="G213" s="90" t="s">
        <v>326</v>
      </c>
      <c r="H213" s="91" t="s">
        <v>423</v>
      </c>
      <c r="I213" s="92">
        <v>3900</v>
      </c>
      <c r="J213" s="75" t="str">
        <f t="shared" si="43"/>
        <v>Medium</v>
      </c>
      <c r="K213" s="84">
        <f t="shared" si="40"/>
        <v>3.8461538461538464E-2</v>
      </c>
      <c r="L213" s="83">
        <f t="shared" si="44"/>
        <v>150</v>
      </c>
      <c r="M213" s="83">
        <v>60</v>
      </c>
      <c r="N213" s="83">
        <v>40</v>
      </c>
      <c r="O213" s="83">
        <v>50</v>
      </c>
      <c r="P213" s="83">
        <v>0</v>
      </c>
      <c r="Q213" s="193">
        <f>'District Data_Live'!ID213</f>
        <v>0</v>
      </c>
      <c r="R213" s="93">
        <f t="shared" si="41"/>
        <v>0</v>
      </c>
      <c r="S213" s="93">
        <f t="shared" si="45"/>
        <v>0</v>
      </c>
      <c r="T213" s="59">
        <f t="shared" si="46"/>
        <v>78</v>
      </c>
      <c r="U213" s="93">
        <v>0.02</v>
      </c>
      <c r="V213" s="78">
        <f t="shared" si="47"/>
        <v>0.52</v>
      </c>
      <c r="W213" s="86"/>
      <c r="X213" s="86">
        <f t="shared" si="48"/>
        <v>2.6</v>
      </c>
      <c r="Y213" s="86">
        <f t="shared" si="49"/>
        <v>4</v>
      </c>
      <c r="Z213" s="86">
        <f t="shared" si="50"/>
        <v>8</v>
      </c>
      <c r="AA213" s="86">
        <f>SUMIFS('District Data_Live'!$CT:$CT,'District Data_Live'!$B:$B,'District-wise_Big 4 sales comp.'!$B213,'District Data_Live'!$C:$C,'District-wise_Big 4 sales comp.'!$F213)</f>
        <v>0</v>
      </c>
      <c r="AB213" s="86">
        <f>SUMIFS('District Data_Live'!$DR:$DR,'District Data_Live'!$B:$B,'District-wise_Big 4 sales comp.'!$B213,'District Data_Live'!$C:$C,'District-wise_Big 4 sales comp.'!$F213)</f>
        <v>0</v>
      </c>
      <c r="AC213" s="59">
        <f t="shared" si="51"/>
        <v>8</v>
      </c>
      <c r="AD213" s="94">
        <f t="shared" si="52"/>
        <v>24</v>
      </c>
      <c r="AE213" s="94"/>
      <c r="AF213" s="94"/>
      <c r="AG213" s="94"/>
      <c r="AH213" s="94"/>
    </row>
    <row r="214" spans="1:34">
      <c r="A214" s="90">
        <f t="shared" si="42"/>
        <v>211</v>
      </c>
      <c r="B214" s="91" t="s">
        <v>1316</v>
      </c>
      <c r="C214" s="90" t="s">
        <v>891</v>
      </c>
      <c r="D214" s="90" t="s">
        <v>893</v>
      </c>
      <c r="E214" s="91"/>
      <c r="F214" s="90" t="s">
        <v>334</v>
      </c>
      <c r="G214" s="90" t="s">
        <v>326</v>
      </c>
      <c r="H214" s="91" t="s">
        <v>425</v>
      </c>
      <c r="I214" s="92">
        <v>4500</v>
      </c>
      <c r="J214" s="75" t="str">
        <f t="shared" si="43"/>
        <v>Medium</v>
      </c>
      <c r="K214" s="84">
        <f t="shared" si="40"/>
        <v>0.12222222222222222</v>
      </c>
      <c r="L214" s="83">
        <f t="shared" si="44"/>
        <v>550</v>
      </c>
      <c r="M214" s="83">
        <v>150</v>
      </c>
      <c r="N214" s="83">
        <v>250</v>
      </c>
      <c r="O214" s="83">
        <v>150</v>
      </c>
      <c r="P214" s="83">
        <v>0</v>
      </c>
      <c r="Q214" s="193">
        <f>'District Data_Live'!ID214</f>
        <v>0</v>
      </c>
      <c r="R214" s="93">
        <f t="shared" si="41"/>
        <v>0</v>
      </c>
      <c r="S214" s="93">
        <f t="shared" si="45"/>
        <v>0</v>
      </c>
      <c r="T214" s="59">
        <f t="shared" si="46"/>
        <v>45</v>
      </c>
      <c r="U214" s="93">
        <v>0.01</v>
      </c>
      <c r="V214" s="78">
        <f t="shared" si="47"/>
        <v>8.1818181818181818E-2</v>
      </c>
      <c r="W214" s="86"/>
      <c r="X214" s="86">
        <f t="shared" si="48"/>
        <v>1.5</v>
      </c>
      <c r="Y214" s="86">
        <f t="shared" si="49"/>
        <v>2.3076923076923075</v>
      </c>
      <c r="Z214" s="86">
        <f t="shared" si="50"/>
        <v>4.615384615384615</v>
      </c>
      <c r="AA214" s="86">
        <f>SUMIFS('District Data_Live'!$CT:$CT,'District Data_Live'!$B:$B,'District-wise_Big 4 sales comp.'!$B214,'District Data_Live'!$C:$C,'District-wise_Big 4 sales comp.'!$F214)</f>
        <v>0</v>
      </c>
      <c r="AB214" s="86">
        <f>SUMIFS('District Data_Live'!$DR:$DR,'District Data_Live'!$B:$B,'District-wise_Big 4 sales comp.'!$B214,'District Data_Live'!$C:$C,'District-wise_Big 4 sales comp.'!$F214)</f>
        <v>0</v>
      </c>
      <c r="AC214" s="59">
        <f t="shared" si="51"/>
        <v>4.615384615384615</v>
      </c>
      <c r="AD214" s="94">
        <f t="shared" si="52"/>
        <v>13.846153846153845</v>
      </c>
      <c r="AE214" s="94"/>
      <c r="AF214" s="94"/>
      <c r="AG214" s="94"/>
      <c r="AH214" s="94"/>
    </row>
    <row r="215" spans="1:34">
      <c r="A215" s="90">
        <f t="shared" si="42"/>
        <v>212</v>
      </c>
      <c r="B215" s="91" t="s">
        <v>1317</v>
      </c>
      <c r="C215" s="90" t="s">
        <v>891</v>
      </c>
      <c r="D215" s="90" t="s">
        <v>893</v>
      </c>
      <c r="E215" s="91"/>
      <c r="F215" s="90" t="s">
        <v>334</v>
      </c>
      <c r="G215" s="90" t="s">
        <v>326</v>
      </c>
      <c r="H215" s="91" t="s">
        <v>425</v>
      </c>
      <c r="I215" s="92">
        <v>4500</v>
      </c>
      <c r="J215" s="75" t="str">
        <f t="shared" si="43"/>
        <v>Medium</v>
      </c>
      <c r="K215" s="84">
        <f t="shared" si="40"/>
        <v>4.4444444444444446E-2</v>
      </c>
      <c r="L215" s="83">
        <f t="shared" si="44"/>
        <v>200</v>
      </c>
      <c r="M215" s="83">
        <v>100</v>
      </c>
      <c r="N215" s="83">
        <v>50</v>
      </c>
      <c r="O215" s="83">
        <v>50</v>
      </c>
      <c r="P215" s="83">
        <v>0</v>
      </c>
      <c r="Q215" s="193">
        <f>'District Data_Live'!ID215</f>
        <v>0</v>
      </c>
      <c r="R215" s="93">
        <f t="shared" si="41"/>
        <v>0</v>
      </c>
      <c r="S215" s="93">
        <f t="shared" si="45"/>
        <v>0</v>
      </c>
      <c r="T215" s="59">
        <f t="shared" si="46"/>
        <v>45</v>
      </c>
      <c r="U215" s="93">
        <v>0.01</v>
      </c>
      <c r="V215" s="78">
        <f t="shared" si="47"/>
        <v>0.22500000000000001</v>
      </c>
      <c r="W215" s="86"/>
      <c r="X215" s="86">
        <f t="shared" si="48"/>
        <v>1.5</v>
      </c>
      <c r="Y215" s="86">
        <f t="shared" si="49"/>
        <v>2.3076923076923075</v>
      </c>
      <c r="Z215" s="86">
        <f t="shared" si="50"/>
        <v>4.615384615384615</v>
      </c>
      <c r="AA215" s="86">
        <f>SUMIFS('District Data_Live'!$CT:$CT,'District Data_Live'!$B:$B,'District-wise_Big 4 sales comp.'!$B215,'District Data_Live'!$C:$C,'District-wise_Big 4 sales comp.'!$F215)</f>
        <v>0</v>
      </c>
      <c r="AB215" s="86">
        <f>SUMIFS('District Data_Live'!$DR:$DR,'District Data_Live'!$B:$B,'District-wise_Big 4 sales comp.'!$B215,'District Data_Live'!$C:$C,'District-wise_Big 4 sales comp.'!$F215)</f>
        <v>0</v>
      </c>
      <c r="AC215" s="59">
        <f t="shared" si="51"/>
        <v>4.615384615384615</v>
      </c>
      <c r="AD215" s="94">
        <f t="shared" si="52"/>
        <v>13.846153846153845</v>
      </c>
      <c r="AE215" s="94"/>
      <c r="AF215" s="94"/>
      <c r="AG215" s="94"/>
      <c r="AH215" s="94"/>
    </row>
    <row r="216" spans="1:34">
      <c r="A216" s="90">
        <f t="shared" si="42"/>
        <v>213</v>
      </c>
      <c r="B216" s="91" t="s">
        <v>1318</v>
      </c>
      <c r="C216" s="90" t="s">
        <v>891</v>
      </c>
      <c r="D216" s="90"/>
      <c r="E216" s="91"/>
      <c r="F216" s="90" t="s">
        <v>334</v>
      </c>
      <c r="G216" s="90" t="s">
        <v>326</v>
      </c>
      <c r="H216" s="91" t="s">
        <v>422</v>
      </c>
      <c r="I216" s="92">
        <v>4500</v>
      </c>
      <c r="J216" s="75" t="str">
        <f t="shared" si="43"/>
        <v>Medium</v>
      </c>
      <c r="K216" s="84">
        <f t="shared" si="40"/>
        <v>0.25555555555555554</v>
      </c>
      <c r="L216" s="85">
        <f t="shared" si="44"/>
        <v>1150</v>
      </c>
      <c r="M216" s="85">
        <v>300</v>
      </c>
      <c r="N216" s="85">
        <v>600</v>
      </c>
      <c r="O216" s="85">
        <v>250</v>
      </c>
      <c r="P216" s="85">
        <v>0</v>
      </c>
      <c r="Q216" s="193">
        <f>'District Data_Live'!ID216</f>
        <v>63.372</v>
      </c>
      <c r="R216" s="93">
        <f t="shared" si="41"/>
        <v>1.4082666666666667E-2</v>
      </c>
      <c r="S216" s="93">
        <f t="shared" si="45"/>
        <v>5.5106086956521742E-2</v>
      </c>
      <c r="T216" s="59">
        <f t="shared" si="46"/>
        <v>135</v>
      </c>
      <c r="U216" s="93">
        <v>0.03</v>
      </c>
      <c r="V216" s="78">
        <f t="shared" si="47"/>
        <v>0.11739130434782609</v>
      </c>
      <c r="W216" s="86"/>
      <c r="X216" s="86">
        <f t="shared" si="48"/>
        <v>4.5</v>
      </c>
      <c r="Y216" s="86">
        <f t="shared" si="49"/>
        <v>6.9230769230769225</v>
      </c>
      <c r="Z216" s="86">
        <f t="shared" si="50"/>
        <v>13.846153846153845</v>
      </c>
      <c r="AA216" s="86">
        <f>SUMIFS('District Data_Live'!$CT:$CT,'District Data_Live'!$B:$B,'District-wise_Big 4 sales comp.'!$B216,'District Data_Live'!$C:$C,'District-wise_Big 4 sales comp.'!$F216)</f>
        <v>3</v>
      </c>
      <c r="AB216" s="86">
        <f>SUMIFS('District Data_Live'!$DR:$DR,'District Data_Live'!$B:$B,'District-wise_Big 4 sales comp.'!$B216,'District Data_Live'!$C:$C,'District-wise_Big 4 sales comp.'!$F216)</f>
        <v>4</v>
      </c>
      <c r="AC216" s="59">
        <f t="shared" si="51"/>
        <v>10.846153846153845</v>
      </c>
      <c r="AD216" s="94">
        <f t="shared" si="52"/>
        <v>32.538461538461533</v>
      </c>
      <c r="AE216" s="94"/>
      <c r="AF216" s="94"/>
      <c r="AG216" s="94"/>
      <c r="AH216" s="94"/>
    </row>
    <row r="217" spans="1:34">
      <c r="A217" s="90">
        <f t="shared" si="42"/>
        <v>214</v>
      </c>
      <c r="B217" s="91" t="s">
        <v>1319</v>
      </c>
      <c r="C217" s="90" t="s">
        <v>891</v>
      </c>
      <c r="D217" s="90" t="s">
        <v>893</v>
      </c>
      <c r="E217" s="91"/>
      <c r="F217" s="90" t="s">
        <v>334</v>
      </c>
      <c r="G217" s="90" t="s">
        <v>326</v>
      </c>
      <c r="H217" s="91" t="s">
        <v>425</v>
      </c>
      <c r="I217" s="92">
        <v>3000</v>
      </c>
      <c r="J217" s="75" t="str">
        <f t="shared" si="43"/>
        <v>Medium</v>
      </c>
      <c r="K217" s="84">
        <f t="shared" si="40"/>
        <v>0.16666666666666666</v>
      </c>
      <c r="L217" s="83">
        <f t="shared" si="44"/>
        <v>500</v>
      </c>
      <c r="M217" s="83">
        <v>100</v>
      </c>
      <c r="N217" s="83">
        <v>100</v>
      </c>
      <c r="O217" s="83">
        <v>300</v>
      </c>
      <c r="P217" s="83">
        <v>0</v>
      </c>
      <c r="Q217" s="193">
        <f>'District Data_Live'!ID217</f>
        <v>2.0110000000000001</v>
      </c>
      <c r="R217" s="93">
        <f t="shared" si="41"/>
        <v>6.7033333333333333E-4</v>
      </c>
      <c r="S217" s="93">
        <f t="shared" si="45"/>
        <v>4.0220000000000004E-3</v>
      </c>
      <c r="T217" s="59">
        <f t="shared" si="46"/>
        <v>30</v>
      </c>
      <c r="U217" s="93">
        <v>0.01</v>
      </c>
      <c r="V217" s="78">
        <f t="shared" si="47"/>
        <v>0.06</v>
      </c>
      <c r="W217" s="86"/>
      <c r="X217" s="86">
        <f t="shared" si="48"/>
        <v>1</v>
      </c>
      <c r="Y217" s="86">
        <f t="shared" si="49"/>
        <v>1.5384615384615383</v>
      </c>
      <c r="Z217" s="86">
        <f t="shared" si="50"/>
        <v>3.0769230769230766</v>
      </c>
      <c r="AA217" s="86">
        <f>SUMIFS('District Data_Live'!$CT:$CT,'District Data_Live'!$B:$B,'District-wise_Big 4 sales comp.'!$B217,'District Data_Live'!$C:$C,'District-wise_Big 4 sales comp.'!$F217)</f>
        <v>0</v>
      </c>
      <c r="AB217" s="86">
        <f>SUMIFS('District Data_Live'!$DR:$DR,'District Data_Live'!$B:$B,'District-wise_Big 4 sales comp.'!$B217,'District Data_Live'!$C:$C,'District-wise_Big 4 sales comp.'!$F217)</f>
        <v>0</v>
      </c>
      <c r="AC217" s="59">
        <f t="shared" si="51"/>
        <v>3.0769230769230766</v>
      </c>
      <c r="AD217" s="94">
        <f t="shared" si="52"/>
        <v>9.2307692307692299</v>
      </c>
      <c r="AE217" s="94"/>
      <c r="AF217" s="94"/>
      <c r="AG217" s="94"/>
      <c r="AH217" s="94"/>
    </row>
    <row r="218" spans="1:34">
      <c r="A218" s="90">
        <f t="shared" si="42"/>
        <v>215</v>
      </c>
      <c r="B218" s="91" t="s">
        <v>1320</v>
      </c>
      <c r="C218" s="90" t="s">
        <v>891</v>
      </c>
      <c r="D218" s="90" t="s">
        <v>893</v>
      </c>
      <c r="E218" s="91"/>
      <c r="F218" s="90" t="s">
        <v>334</v>
      </c>
      <c r="G218" s="90" t="s">
        <v>326</v>
      </c>
      <c r="H218" s="91" t="s">
        <v>423</v>
      </c>
      <c r="I218" s="92">
        <v>3500</v>
      </c>
      <c r="J218" s="75" t="str">
        <f t="shared" si="43"/>
        <v>Medium</v>
      </c>
      <c r="K218" s="84">
        <f t="shared" si="40"/>
        <v>4.8571428571428571E-2</v>
      </c>
      <c r="L218" s="83">
        <f t="shared" si="44"/>
        <v>170</v>
      </c>
      <c r="M218" s="83">
        <v>20</v>
      </c>
      <c r="N218" s="83">
        <v>100</v>
      </c>
      <c r="O218" s="83">
        <v>50</v>
      </c>
      <c r="P218" s="83">
        <v>0</v>
      </c>
      <c r="Q218" s="193">
        <f>'District Data_Live'!ID218</f>
        <v>0</v>
      </c>
      <c r="R218" s="93">
        <f t="shared" si="41"/>
        <v>0</v>
      </c>
      <c r="S218" s="93">
        <f t="shared" si="45"/>
        <v>0</v>
      </c>
      <c r="T218" s="59">
        <f t="shared" si="46"/>
        <v>70</v>
      </c>
      <c r="U218" s="93">
        <v>0.02</v>
      </c>
      <c r="V218" s="78">
        <f t="shared" si="47"/>
        <v>0.41176470588235292</v>
      </c>
      <c r="W218" s="86"/>
      <c r="X218" s="86">
        <f t="shared" si="48"/>
        <v>2.3333333333333335</v>
      </c>
      <c r="Y218" s="86">
        <f t="shared" si="49"/>
        <v>3.5897435897435899</v>
      </c>
      <c r="Z218" s="86">
        <f t="shared" si="50"/>
        <v>7.1794871794871797</v>
      </c>
      <c r="AA218" s="86">
        <f>SUMIFS('District Data_Live'!$CT:$CT,'District Data_Live'!$B:$B,'District-wise_Big 4 sales comp.'!$B218,'District Data_Live'!$C:$C,'District-wise_Big 4 sales comp.'!$F218)</f>
        <v>0</v>
      </c>
      <c r="AB218" s="86">
        <f>SUMIFS('District Data_Live'!$DR:$DR,'District Data_Live'!$B:$B,'District-wise_Big 4 sales comp.'!$B218,'District Data_Live'!$C:$C,'District-wise_Big 4 sales comp.'!$F218)</f>
        <v>0</v>
      </c>
      <c r="AC218" s="59">
        <f t="shared" si="51"/>
        <v>7.1794871794871797</v>
      </c>
      <c r="AD218" s="94">
        <f t="shared" si="52"/>
        <v>21.53846153846154</v>
      </c>
      <c r="AE218" s="94"/>
      <c r="AF218" s="94"/>
      <c r="AG218" s="94"/>
      <c r="AH218" s="94"/>
    </row>
    <row r="219" spans="1:34">
      <c r="A219" s="90">
        <f t="shared" si="42"/>
        <v>216</v>
      </c>
      <c r="B219" s="91" t="s">
        <v>1321</v>
      </c>
      <c r="C219" s="90" t="s">
        <v>891</v>
      </c>
      <c r="D219" s="90" t="s">
        <v>895</v>
      </c>
      <c r="E219" s="91"/>
      <c r="F219" s="90" t="s">
        <v>334</v>
      </c>
      <c r="G219" s="90" t="s">
        <v>326</v>
      </c>
      <c r="H219" s="91" t="s">
        <v>586</v>
      </c>
      <c r="I219" s="92">
        <v>2500</v>
      </c>
      <c r="J219" s="75" t="str">
        <f t="shared" si="43"/>
        <v>Medium</v>
      </c>
      <c r="K219" s="84">
        <f t="shared" si="40"/>
        <v>0.24</v>
      </c>
      <c r="L219" s="83">
        <f t="shared" si="44"/>
        <v>600</v>
      </c>
      <c r="M219" s="83">
        <v>300</v>
      </c>
      <c r="N219" s="83">
        <v>200</v>
      </c>
      <c r="O219" s="83">
        <v>100</v>
      </c>
      <c r="P219" s="83">
        <v>0</v>
      </c>
      <c r="Q219" s="193">
        <f>'District Data_Live'!ID219</f>
        <v>15.776</v>
      </c>
      <c r="R219" s="93">
        <f t="shared" si="41"/>
        <v>6.3103999999999999E-3</v>
      </c>
      <c r="S219" s="93">
        <f t="shared" si="45"/>
        <v>2.6293333333333332E-2</v>
      </c>
      <c r="T219" s="59">
        <f t="shared" si="46"/>
        <v>25.737500000000001</v>
      </c>
      <c r="U219" s="93">
        <v>1.0295E-2</v>
      </c>
      <c r="V219" s="78">
        <f t="shared" si="47"/>
        <v>4.2895833333333334E-2</v>
      </c>
      <c r="W219" s="86"/>
      <c r="X219" s="86">
        <f t="shared" si="48"/>
        <v>0.85791666666666666</v>
      </c>
      <c r="Y219" s="86">
        <f t="shared" si="49"/>
        <v>1.3198717948717948</v>
      </c>
      <c r="Z219" s="86">
        <f t="shared" si="50"/>
        <v>2.6397435897435897</v>
      </c>
      <c r="AA219" s="86">
        <f>SUMIFS('District Data_Live'!$CT:$CT,'District Data_Live'!$B:$B,'District-wise_Big 4 sales comp.'!$B219,'District Data_Live'!$C:$C,'District-wise_Big 4 sales comp.'!$F219)</f>
        <v>2</v>
      </c>
      <c r="AB219" s="86">
        <f>SUMIFS('District Data_Live'!$DR:$DR,'District Data_Live'!$B:$B,'District-wise_Big 4 sales comp.'!$B219,'District Data_Live'!$C:$C,'District-wise_Big 4 sales comp.'!$F219)</f>
        <v>4</v>
      </c>
      <c r="AC219" s="59">
        <f t="shared" si="51"/>
        <v>0.63974358974358969</v>
      </c>
      <c r="AD219" s="94">
        <f t="shared" si="52"/>
        <v>1.9192307692307691</v>
      </c>
      <c r="AE219" s="94"/>
      <c r="AF219" s="94"/>
      <c r="AG219" s="94"/>
      <c r="AH219" s="94"/>
    </row>
    <row r="220" spans="1:34">
      <c r="A220" s="90">
        <f t="shared" si="42"/>
        <v>217</v>
      </c>
      <c r="B220" s="91" t="s">
        <v>1322</v>
      </c>
      <c r="C220" s="90" t="s">
        <v>891</v>
      </c>
      <c r="D220" s="90" t="s">
        <v>893</v>
      </c>
      <c r="E220" s="91"/>
      <c r="F220" s="90" t="s">
        <v>334</v>
      </c>
      <c r="G220" s="90" t="s">
        <v>326</v>
      </c>
      <c r="H220" s="91" t="s">
        <v>422</v>
      </c>
      <c r="I220" s="92">
        <v>3000</v>
      </c>
      <c r="J220" s="75" t="str">
        <f t="shared" si="43"/>
        <v>Medium</v>
      </c>
      <c r="K220" s="84">
        <f t="shared" si="40"/>
        <v>0.21</v>
      </c>
      <c r="L220" s="83">
        <f t="shared" si="44"/>
        <v>630</v>
      </c>
      <c r="M220" s="83">
        <v>150</v>
      </c>
      <c r="N220" s="83">
        <v>30</v>
      </c>
      <c r="O220" s="83">
        <v>300</v>
      </c>
      <c r="P220" s="83">
        <v>150</v>
      </c>
      <c r="Q220" s="193">
        <f>'District Data_Live'!ID220</f>
        <v>9.0079999999999991</v>
      </c>
      <c r="R220" s="93">
        <f t="shared" si="41"/>
        <v>3.0026666666666665E-3</v>
      </c>
      <c r="S220" s="93">
        <f t="shared" si="45"/>
        <v>1.4298412698412697E-2</v>
      </c>
      <c r="T220" s="59">
        <f t="shared" si="46"/>
        <v>90</v>
      </c>
      <c r="U220" s="93">
        <v>0.03</v>
      </c>
      <c r="V220" s="78">
        <f t="shared" si="47"/>
        <v>0.14285714285714285</v>
      </c>
      <c r="W220" s="86"/>
      <c r="X220" s="86">
        <f t="shared" si="48"/>
        <v>3</v>
      </c>
      <c r="Y220" s="86">
        <f t="shared" si="49"/>
        <v>4.615384615384615</v>
      </c>
      <c r="Z220" s="86">
        <f t="shared" si="50"/>
        <v>9.2307692307692299</v>
      </c>
      <c r="AA220" s="86">
        <f>SUMIFS('District Data_Live'!$CT:$CT,'District Data_Live'!$B:$B,'District-wise_Big 4 sales comp.'!$B220,'District Data_Live'!$C:$C,'District-wise_Big 4 sales comp.'!$F220)</f>
        <v>0</v>
      </c>
      <c r="AB220" s="86">
        <f>SUMIFS('District Data_Live'!$DR:$DR,'District Data_Live'!$B:$B,'District-wise_Big 4 sales comp.'!$B220,'District Data_Live'!$C:$C,'District-wise_Big 4 sales comp.'!$F220)</f>
        <v>1</v>
      </c>
      <c r="AC220" s="59">
        <f t="shared" si="51"/>
        <v>9.2307692307692299</v>
      </c>
      <c r="AD220" s="94">
        <f t="shared" si="52"/>
        <v>27.69230769230769</v>
      </c>
      <c r="AE220" s="94"/>
      <c r="AF220" s="94"/>
      <c r="AG220" s="94"/>
      <c r="AH220" s="94"/>
    </row>
    <row r="221" spans="1:34">
      <c r="A221" s="90">
        <f t="shared" si="42"/>
        <v>218</v>
      </c>
      <c r="B221" s="91" t="s">
        <v>1323</v>
      </c>
      <c r="C221" s="90" t="s">
        <v>891</v>
      </c>
      <c r="D221" s="90" t="s">
        <v>1324</v>
      </c>
      <c r="E221" s="91"/>
      <c r="F221" s="90" t="s">
        <v>334</v>
      </c>
      <c r="G221" s="90" t="s">
        <v>326</v>
      </c>
      <c r="H221" s="91" t="s">
        <v>423</v>
      </c>
      <c r="I221" s="92">
        <v>1500</v>
      </c>
      <c r="J221" s="75" t="str">
        <f t="shared" si="43"/>
        <v>Low</v>
      </c>
      <c r="K221" s="84">
        <f t="shared" si="40"/>
        <v>0.46666666666666667</v>
      </c>
      <c r="L221" s="85">
        <f t="shared" si="44"/>
        <v>700</v>
      </c>
      <c r="M221" s="85">
        <v>400</v>
      </c>
      <c r="N221" s="85">
        <v>50</v>
      </c>
      <c r="O221" s="85">
        <v>250</v>
      </c>
      <c r="P221" s="85">
        <v>0</v>
      </c>
      <c r="Q221" s="193">
        <f>'District Data_Live'!ID221</f>
        <v>0</v>
      </c>
      <c r="R221" s="93">
        <f t="shared" si="41"/>
        <v>0</v>
      </c>
      <c r="S221" s="93">
        <f t="shared" si="45"/>
        <v>0</v>
      </c>
      <c r="T221" s="59">
        <f t="shared" si="46"/>
        <v>0</v>
      </c>
      <c r="U221" s="93"/>
      <c r="V221" s="78">
        <f t="shared" si="47"/>
        <v>0</v>
      </c>
      <c r="W221" s="86"/>
      <c r="X221" s="86">
        <f t="shared" si="48"/>
        <v>0</v>
      </c>
      <c r="Y221" s="86">
        <f t="shared" si="49"/>
        <v>0</v>
      </c>
      <c r="Z221" s="86">
        <f t="shared" si="50"/>
        <v>0</v>
      </c>
      <c r="AA221" s="86">
        <f>SUMIFS('District Data_Live'!$CT:$CT,'District Data_Live'!$B:$B,'District-wise_Big 4 sales comp.'!$B221,'District Data_Live'!$C:$C,'District-wise_Big 4 sales comp.'!$F221)</f>
        <v>0</v>
      </c>
      <c r="AB221" s="86">
        <f>SUMIFS('District Data_Live'!$DR:$DR,'District Data_Live'!$B:$B,'District-wise_Big 4 sales comp.'!$B221,'District Data_Live'!$C:$C,'District-wise_Big 4 sales comp.'!$F221)</f>
        <v>0</v>
      </c>
      <c r="AC221" s="59">
        <f t="shared" si="51"/>
        <v>0</v>
      </c>
      <c r="AD221" s="94">
        <f t="shared" si="52"/>
        <v>0</v>
      </c>
      <c r="AE221" s="94"/>
      <c r="AF221" s="94"/>
      <c r="AG221" s="94"/>
      <c r="AH221" s="94"/>
    </row>
    <row r="222" spans="1:34">
      <c r="A222" s="90">
        <f t="shared" si="42"/>
        <v>219</v>
      </c>
      <c r="B222" s="91" t="s">
        <v>1325</v>
      </c>
      <c r="C222" s="90" t="s">
        <v>891</v>
      </c>
      <c r="D222" s="90" t="s">
        <v>893</v>
      </c>
      <c r="E222" s="91"/>
      <c r="F222" s="90" t="s">
        <v>334</v>
      </c>
      <c r="G222" s="90" t="s">
        <v>326</v>
      </c>
      <c r="H222" s="91" t="s">
        <v>422</v>
      </c>
      <c r="I222" s="92">
        <v>3000</v>
      </c>
      <c r="J222" s="75" t="str">
        <f t="shared" si="43"/>
        <v>Medium</v>
      </c>
      <c r="K222" s="84">
        <f t="shared" si="40"/>
        <v>0.26666666666666666</v>
      </c>
      <c r="L222" s="85">
        <f t="shared" si="44"/>
        <v>800</v>
      </c>
      <c r="M222" s="85">
        <v>200</v>
      </c>
      <c r="N222" s="85">
        <v>100</v>
      </c>
      <c r="O222" s="85">
        <v>500</v>
      </c>
      <c r="P222" s="85">
        <v>0</v>
      </c>
      <c r="Q222" s="193">
        <f>'District Data_Live'!ID222</f>
        <v>0</v>
      </c>
      <c r="R222" s="93">
        <f t="shared" si="41"/>
        <v>0</v>
      </c>
      <c r="S222" s="93">
        <f t="shared" si="45"/>
        <v>0</v>
      </c>
      <c r="T222" s="59">
        <f t="shared" si="46"/>
        <v>90</v>
      </c>
      <c r="U222" s="93">
        <v>0.03</v>
      </c>
      <c r="V222" s="78">
        <f t="shared" si="47"/>
        <v>0.1125</v>
      </c>
      <c r="W222" s="86"/>
      <c r="X222" s="86">
        <f t="shared" si="48"/>
        <v>3</v>
      </c>
      <c r="Y222" s="86">
        <f t="shared" si="49"/>
        <v>4.615384615384615</v>
      </c>
      <c r="Z222" s="86">
        <f t="shared" si="50"/>
        <v>9.2307692307692299</v>
      </c>
      <c r="AA222" s="86">
        <f>SUMIFS('District Data_Live'!$CT:$CT,'District Data_Live'!$B:$B,'District-wise_Big 4 sales comp.'!$B222,'District Data_Live'!$C:$C,'District-wise_Big 4 sales comp.'!$F222)</f>
        <v>0</v>
      </c>
      <c r="AB222" s="86">
        <f>SUMIFS('District Data_Live'!$DR:$DR,'District Data_Live'!$B:$B,'District-wise_Big 4 sales comp.'!$B222,'District Data_Live'!$C:$C,'District-wise_Big 4 sales comp.'!$F222)</f>
        <v>0</v>
      </c>
      <c r="AC222" s="59">
        <f t="shared" si="51"/>
        <v>9.2307692307692299</v>
      </c>
      <c r="AD222" s="94">
        <f t="shared" si="52"/>
        <v>27.69230769230769</v>
      </c>
      <c r="AE222" s="94"/>
      <c r="AF222" s="94"/>
      <c r="AG222" s="94"/>
      <c r="AH222" s="94"/>
    </row>
    <row r="223" spans="1:34">
      <c r="A223" s="90">
        <f t="shared" si="42"/>
        <v>220</v>
      </c>
      <c r="B223" s="91" t="s">
        <v>1326</v>
      </c>
      <c r="C223" s="90" t="s">
        <v>891</v>
      </c>
      <c r="D223" s="90" t="s">
        <v>1324</v>
      </c>
      <c r="E223" s="91"/>
      <c r="F223" s="90" t="s">
        <v>334</v>
      </c>
      <c r="G223" s="90" t="s">
        <v>326</v>
      </c>
      <c r="H223" s="91" t="s">
        <v>423</v>
      </c>
      <c r="I223" s="92">
        <v>3500</v>
      </c>
      <c r="J223" s="75" t="str">
        <f t="shared" si="43"/>
        <v>Medium</v>
      </c>
      <c r="K223" s="84">
        <f t="shared" si="40"/>
        <v>5.7142857142857143E-3</v>
      </c>
      <c r="L223" s="83">
        <f t="shared" si="44"/>
        <v>20</v>
      </c>
      <c r="M223" s="83">
        <v>20</v>
      </c>
      <c r="N223" s="83">
        <v>0</v>
      </c>
      <c r="O223" s="83">
        <v>0</v>
      </c>
      <c r="P223" s="83">
        <v>0</v>
      </c>
      <c r="Q223" s="193">
        <f>'District Data_Live'!ID223</f>
        <v>5.2</v>
      </c>
      <c r="R223" s="93">
        <f t="shared" si="41"/>
        <v>1.4857142857142857E-3</v>
      </c>
      <c r="S223" s="93">
        <f t="shared" si="45"/>
        <v>0.26</v>
      </c>
      <c r="T223" s="59">
        <f t="shared" si="46"/>
        <v>70</v>
      </c>
      <c r="U223" s="93">
        <v>0.02</v>
      </c>
      <c r="V223" s="78">
        <f t="shared" si="47"/>
        <v>3.5</v>
      </c>
      <c r="W223" s="86"/>
      <c r="X223" s="86">
        <f t="shared" si="48"/>
        <v>2.3333333333333335</v>
      </c>
      <c r="Y223" s="86">
        <f t="shared" si="49"/>
        <v>3.5897435897435899</v>
      </c>
      <c r="Z223" s="86">
        <f t="shared" si="50"/>
        <v>7.1794871794871797</v>
      </c>
      <c r="AA223" s="86">
        <f>SUMIFS('District Data_Live'!$CT:$CT,'District Data_Live'!$B:$B,'District-wise_Big 4 sales comp.'!$B223,'District Data_Live'!$C:$C,'District-wise_Big 4 sales comp.'!$F223)</f>
        <v>1</v>
      </c>
      <c r="AB223" s="86">
        <f>SUMIFS('District Data_Live'!$DR:$DR,'District Data_Live'!$B:$B,'District-wise_Big 4 sales comp.'!$B223,'District Data_Live'!$C:$C,'District-wise_Big 4 sales comp.'!$F223)</f>
        <v>1</v>
      </c>
      <c r="AC223" s="59">
        <f t="shared" si="51"/>
        <v>6.1794871794871797</v>
      </c>
      <c r="AD223" s="94">
        <f t="shared" si="52"/>
        <v>18.53846153846154</v>
      </c>
      <c r="AE223" s="94"/>
      <c r="AF223" s="94"/>
      <c r="AG223" s="94"/>
      <c r="AH223" s="94"/>
    </row>
    <row r="224" spans="1:34">
      <c r="A224" s="90">
        <f t="shared" si="42"/>
        <v>221</v>
      </c>
      <c r="B224" s="91" t="s">
        <v>1327</v>
      </c>
      <c r="C224" s="90" t="s">
        <v>891</v>
      </c>
      <c r="D224" s="90" t="s">
        <v>897</v>
      </c>
      <c r="E224" s="91"/>
      <c r="F224" s="90" t="s">
        <v>334</v>
      </c>
      <c r="G224" s="90" t="s">
        <v>326</v>
      </c>
      <c r="H224" s="91" t="s">
        <v>423</v>
      </c>
      <c r="I224" s="92">
        <v>3500</v>
      </c>
      <c r="J224" s="75" t="str">
        <f t="shared" si="43"/>
        <v>Medium</v>
      </c>
      <c r="K224" s="84">
        <f t="shared" si="40"/>
        <v>5.7142857142857143E-3</v>
      </c>
      <c r="L224" s="83">
        <f t="shared" si="44"/>
        <v>20</v>
      </c>
      <c r="M224" s="83">
        <v>20</v>
      </c>
      <c r="N224" s="83">
        <v>0</v>
      </c>
      <c r="O224" s="83">
        <v>0</v>
      </c>
      <c r="P224" s="83">
        <v>0</v>
      </c>
      <c r="Q224" s="193">
        <f>'District Data_Live'!ID224</f>
        <v>0</v>
      </c>
      <c r="R224" s="93">
        <f t="shared" si="41"/>
        <v>0</v>
      </c>
      <c r="S224" s="93">
        <f t="shared" si="45"/>
        <v>0</v>
      </c>
      <c r="T224" s="59">
        <f t="shared" si="46"/>
        <v>35</v>
      </c>
      <c r="U224" s="93">
        <v>0.01</v>
      </c>
      <c r="V224" s="78">
        <f t="shared" si="47"/>
        <v>1.75</v>
      </c>
      <c r="W224" s="86"/>
      <c r="X224" s="86">
        <f t="shared" si="48"/>
        <v>1.1666666666666667</v>
      </c>
      <c r="Y224" s="86">
        <f t="shared" si="49"/>
        <v>1.7948717948717949</v>
      </c>
      <c r="Z224" s="86">
        <f t="shared" si="50"/>
        <v>3.5897435897435899</v>
      </c>
      <c r="AA224" s="86">
        <f>SUMIFS('District Data_Live'!$CT:$CT,'District Data_Live'!$B:$B,'District-wise_Big 4 sales comp.'!$B224,'District Data_Live'!$C:$C,'District-wise_Big 4 sales comp.'!$F224)</f>
        <v>0</v>
      </c>
      <c r="AB224" s="86">
        <f>SUMIFS('District Data_Live'!$DR:$DR,'District Data_Live'!$B:$B,'District-wise_Big 4 sales comp.'!$B224,'District Data_Live'!$C:$C,'District-wise_Big 4 sales comp.'!$F224)</f>
        <v>0</v>
      </c>
      <c r="AC224" s="59">
        <f t="shared" si="51"/>
        <v>3.5897435897435899</v>
      </c>
      <c r="AD224" s="94">
        <f t="shared" si="52"/>
        <v>10.76923076923077</v>
      </c>
      <c r="AE224" s="94"/>
      <c r="AF224" s="94"/>
      <c r="AG224" s="94"/>
      <c r="AH224" s="94"/>
    </row>
    <row r="225" spans="1:34">
      <c r="A225" s="90">
        <f t="shared" si="42"/>
        <v>222</v>
      </c>
      <c r="B225" s="91" t="s">
        <v>1328</v>
      </c>
      <c r="C225" s="90" t="s">
        <v>891</v>
      </c>
      <c r="D225" s="90" t="s">
        <v>897</v>
      </c>
      <c r="E225" s="91"/>
      <c r="F225" s="90" t="s">
        <v>334</v>
      </c>
      <c r="G225" s="90" t="s">
        <v>326</v>
      </c>
      <c r="H225" s="91" t="s">
        <v>423</v>
      </c>
      <c r="I225" s="92">
        <v>2500</v>
      </c>
      <c r="J225" s="75" t="str">
        <f t="shared" si="43"/>
        <v>Medium</v>
      </c>
      <c r="K225" s="84">
        <f t="shared" si="40"/>
        <v>0.06</v>
      </c>
      <c r="L225" s="83">
        <f t="shared" si="44"/>
        <v>150</v>
      </c>
      <c r="M225" s="83">
        <v>50</v>
      </c>
      <c r="N225" s="83">
        <v>0</v>
      </c>
      <c r="O225" s="83">
        <v>100</v>
      </c>
      <c r="P225" s="83">
        <v>0</v>
      </c>
      <c r="Q225" s="193">
        <f>'District Data_Live'!ID225</f>
        <v>0</v>
      </c>
      <c r="R225" s="93">
        <f t="shared" si="41"/>
        <v>0</v>
      </c>
      <c r="S225" s="93">
        <f t="shared" si="45"/>
        <v>0</v>
      </c>
      <c r="T225" s="59">
        <f t="shared" si="46"/>
        <v>0</v>
      </c>
      <c r="U225" s="93"/>
      <c r="V225" s="78">
        <f t="shared" si="47"/>
        <v>0</v>
      </c>
      <c r="W225" s="86"/>
      <c r="X225" s="86">
        <f t="shared" si="48"/>
        <v>0</v>
      </c>
      <c r="Y225" s="86">
        <f t="shared" si="49"/>
        <v>0</v>
      </c>
      <c r="Z225" s="86">
        <f t="shared" si="50"/>
        <v>0</v>
      </c>
      <c r="AA225" s="86">
        <f>SUMIFS('District Data_Live'!$CT:$CT,'District Data_Live'!$B:$B,'District-wise_Big 4 sales comp.'!$B225,'District Data_Live'!$C:$C,'District-wise_Big 4 sales comp.'!$F225)</f>
        <v>0</v>
      </c>
      <c r="AB225" s="86">
        <f>SUMIFS('District Data_Live'!$DR:$DR,'District Data_Live'!$B:$B,'District-wise_Big 4 sales comp.'!$B225,'District Data_Live'!$C:$C,'District-wise_Big 4 sales comp.'!$F225)</f>
        <v>0</v>
      </c>
      <c r="AC225" s="59">
        <f t="shared" si="51"/>
        <v>0</v>
      </c>
      <c r="AD225" s="94">
        <f t="shared" si="52"/>
        <v>0</v>
      </c>
      <c r="AE225" s="94"/>
      <c r="AF225" s="94"/>
      <c r="AG225" s="94"/>
      <c r="AH225" s="94"/>
    </row>
    <row r="226" spans="1:34">
      <c r="A226" s="90">
        <f t="shared" si="42"/>
        <v>223</v>
      </c>
      <c r="B226" s="91" t="s">
        <v>1329</v>
      </c>
      <c r="C226" s="90" t="s">
        <v>891</v>
      </c>
      <c r="D226" s="90" t="s">
        <v>1324</v>
      </c>
      <c r="E226" s="91"/>
      <c r="F226" s="90" t="s">
        <v>334</v>
      </c>
      <c r="G226" s="90" t="s">
        <v>326</v>
      </c>
      <c r="H226" s="91" t="s">
        <v>423</v>
      </c>
      <c r="I226" s="92">
        <v>3000</v>
      </c>
      <c r="J226" s="75" t="str">
        <f t="shared" si="43"/>
        <v>Medium</v>
      </c>
      <c r="K226" s="84">
        <f t="shared" si="40"/>
        <v>6.6666666666666671E-3</v>
      </c>
      <c r="L226" s="83">
        <f t="shared" si="44"/>
        <v>20</v>
      </c>
      <c r="M226" s="83">
        <v>20</v>
      </c>
      <c r="N226" s="83">
        <v>0</v>
      </c>
      <c r="O226" s="83">
        <v>0</v>
      </c>
      <c r="P226" s="83">
        <v>0</v>
      </c>
      <c r="Q226" s="193">
        <f>'District Data_Live'!ID226</f>
        <v>5.58</v>
      </c>
      <c r="R226" s="93">
        <f t="shared" si="41"/>
        <v>1.8600000000000001E-3</v>
      </c>
      <c r="S226" s="93">
        <f t="shared" si="45"/>
        <v>0.27900000000000003</v>
      </c>
      <c r="T226" s="59">
        <f t="shared" si="46"/>
        <v>30</v>
      </c>
      <c r="U226" s="93">
        <v>0.01</v>
      </c>
      <c r="V226" s="78">
        <f t="shared" si="47"/>
        <v>1.5</v>
      </c>
      <c r="W226" s="86"/>
      <c r="X226" s="86">
        <f t="shared" si="48"/>
        <v>1</v>
      </c>
      <c r="Y226" s="86">
        <f t="shared" si="49"/>
        <v>1.5384615384615383</v>
      </c>
      <c r="Z226" s="86">
        <f t="shared" si="50"/>
        <v>3.0769230769230766</v>
      </c>
      <c r="AA226" s="86">
        <f>SUMIFS('District Data_Live'!$CT:$CT,'District Data_Live'!$B:$B,'District-wise_Big 4 sales comp.'!$B226,'District Data_Live'!$C:$C,'District-wise_Big 4 sales comp.'!$F226)</f>
        <v>1</v>
      </c>
      <c r="AB226" s="86">
        <f>SUMIFS('District Data_Live'!$DR:$DR,'District Data_Live'!$B:$B,'District-wise_Big 4 sales comp.'!$B226,'District Data_Live'!$C:$C,'District-wise_Big 4 sales comp.'!$F226)</f>
        <v>1</v>
      </c>
      <c r="AC226" s="59">
        <f t="shared" si="51"/>
        <v>2.0769230769230766</v>
      </c>
      <c r="AD226" s="94">
        <f t="shared" si="52"/>
        <v>6.2307692307692299</v>
      </c>
      <c r="AE226" s="94"/>
      <c r="AF226" s="94"/>
      <c r="AG226" s="94"/>
      <c r="AH226" s="94"/>
    </row>
    <row r="227" spans="1:34">
      <c r="A227" s="90">
        <f t="shared" si="42"/>
        <v>224</v>
      </c>
      <c r="B227" s="91" t="s">
        <v>1330</v>
      </c>
      <c r="C227" s="90" t="s">
        <v>891</v>
      </c>
      <c r="D227" s="90" t="s">
        <v>895</v>
      </c>
      <c r="E227" s="91"/>
      <c r="F227" s="90" t="s">
        <v>334</v>
      </c>
      <c r="G227" s="90" t="s">
        <v>326</v>
      </c>
      <c r="H227" s="91" t="s">
        <v>586</v>
      </c>
      <c r="I227" s="92">
        <v>1500</v>
      </c>
      <c r="J227" s="75" t="str">
        <f t="shared" si="43"/>
        <v>Low</v>
      </c>
      <c r="K227" s="84">
        <f t="shared" si="40"/>
        <v>4.6666666666666669E-2</v>
      </c>
      <c r="L227" s="83">
        <f t="shared" si="44"/>
        <v>70</v>
      </c>
      <c r="M227" s="83">
        <v>20</v>
      </c>
      <c r="N227" s="83">
        <v>20</v>
      </c>
      <c r="O227" s="83">
        <v>30</v>
      </c>
      <c r="P227" s="83">
        <v>0</v>
      </c>
      <c r="Q227" s="193">
        <f>'District Data_Live'!ID227</f>
        <v>6.4909999999999997</v>
      </c>
      <c r="R227" s="93">
        <f t="shared" si="41"/>
        <v>4.3273333333333332E-3</v>
      </c>
      <c r="S227" s="93">
        <f t="shared" si="45"/>
        <v>9.2728571428571424E-2</v>
      </c>
      <c r="T227" s="59">
        <f t="shared" si="46"/>
        <v>0</v>
      </c>
      <c r="U227" s="93"/>
      <c r="V227" s="78">
        <f t="shared" si="47"/>
        <v>0</v>
      </c>
      <c r="W227" s="86"/>
      <c r="X227" s="86">
        <f t="shared" si="48"/>
        <v>0</v>
      </c>
      <c r="Y227" s="86">
        <f t="shared" si="49"/>
        <v>0</v>
      </c>
      <c r="Z227" s="86">
        <f t="shared" si="50"/>
        <v>0</v>
      </c>
      <c r="AA227" s="86">
        <f>SUMIFS('District Data_Live'!$CT:$CT,'District Data_Live'!$B:$B,'District-wise_Big 4 sales comp.'!$B227,'District Data_Live'!$C:$C,'District-wise_Big 4 sales comp.'!$F227)</f>
        <v>1</v>
      </c>
      <c r="AB227" s="86">
        <f>SUMIFS('District Data_Live'!$DR:$DR,'District Data_Live'!$B:$B,'District-wise_Big 4 sales comp.'!$B227,'District Data_Live'!$C:$C,'District-wise_Big 4 sales comp.'!$F227)</f>
        <v>1</v>
      </c>
      <c r="AC227" s="59">
        <f t="shared" si="51"/>
        <v>-1</v>
      </c>
      <c r="AD227" s="94">
        <f t="shared" si="52"/>
        <v>-3</v>
      </c>
      <c r="AE227" s="94"/>
      <c r="AF227" s="94"/>
      <c r="AG227" s="94"/>
      <c r="AH227" s="94"/>
    </row>
    <row r="228" spans="1:34">
      <c r="A228" s="90">
        <f t="shared" si="42"/>
        <v>225</v>
      </c>
      <c r="B228" s="91" t="s">
        <v>1331</v>
      </c>
      <c r="C228" s="90" t="s">
        <v>891</v>
      </c>
      <c r="D228" s="90" t="s">
        <v>1324</v>
      </c>
      <c r="E228" s="91"/>
      <c r="F228" s="90" t="s">
        <v>334</v>
      </c>
      <c r="G228" s="90" t="s">
        <v>326</v>
      </c>
      <c r="H228" s="91" t="s">
        <v>423</v>
      </c>
      <c r="I228" s="92">
        <v>1000</v>
      </c>
      <c r="J228" s="75" t="str">
        <f t="shared" si="43"/>
        <v>Low</v>
      </c>
      <c r="K228" s="84">
        <f t="shared" si="40"/>
        <v>0.06</v>
      </c>
      <c r="L228" s="83">
        <f t="shared" si="44"/>
        <v>60</v>
      </c>
      <c r="M228" s="83">
        <v>20</v>
      </c>
      <c r="N228" s="83">
        <v>40</v>
      </c>
      <c r="O228" s="83">
        <v>0</v>
      </c>
      <c r="P228" s="83">
        <v>0</v>
      </c>
      <c r="Q228" s="193">
        <f>'District Data_Live'!ID228</f>
        <v>32.411000000000001</v>
      </c>
      <c r="R228" s="93">
        <f t="shared" si="41"/>
        <v>3.2411000000000002E-2</v>
      </c>
      <c r="S228" s="93">
        <f t="shared" si="45"/>
        <v>0.54018333333333335</v>
      </c>
      <c r="T228" s="59">
        <f t="shared" si="46"/>
        <v>50</v>
      </c>
      <c r="U228" s="93">
        <v>0.05</v>
      </c>
      <c r="V228" s="78">
        <f t="shared" si="47"/>
        <v>0.83333333333333337</v>
      </c>
      <c r="W228" s="86"/>
      <c r="X228" s="86">
        <f t="shared" si="48"/>
        <v>1.6666666666666667</v>
      </c>
      <c r="Y228" s="86">
        <f t="shared" si="49"/>
        <v>2.5641025641025643</v>
      </c>
      <c r="Z228" s="86">
        <f t="shared" si="50"/>
        <v>5.1282051282051286</v>
      </c>
      <c r="AA228" s="86">
        <f>SUMIFS('District Data_Live'!$CT:$CT,'District Data_Live'!$B:$B,'District-wise_Big 4 sales comp.'!$B228,'District Data_Live'!$C:$C,'District-wise_Big 4 sales comp.'!$F228)</f>
        <v>1</v>
      </c>
      <c r="AB228" s="86">
        <f>SUMIFS('District Data_Live'!$DR:$DR,'District Data_Live'!$B:$B,'District-wise_Big 4 sales comp.'!$B228,'District Data_Live'!$C:$C,'District-wise_Big 4 sales comp.'!$F228)</f>
        <v>2</v>
      </c>
      <c r="AC228" s="59">
        <f t="shared" si="51"/>
        <v>4.1282051282051286</v>
      </c>
      <c r="AD228" s="94">
        <f t="shared" si="52"/>
        <v>12.384615384615387</v>
      </c>
      <c r="AE228" s="94"/>
      <c r="AF228" s="94"/>
      <c r="AG228" s="94"/>
      <c r="AH228" s="94"/>
    </row>
    <row r="229" spans="1:34">
      <c r="A229" s="90">
        <f t="shared" si="42"/>
        <v>226</v>
      </c>
      <c r="B229" s="91" t="s">
        <v>1332</v>
      </c>
      <c r="C229" s="90" t="s">
        <v>891</v>
      </c>
      <c r="D229" s="90" t="s">
        <v>893</v>
      </c>
      <c r="E229" s="91"/>
      <c r="F229" s="90" t="s">
        <v>334</v>
      </c>
      <c r="G229" s="90" t="s">
        <v>326</v>
      </c>
      <c r="H229" s="91" t="s">
        <v>422</v>
      </c>
      <c r="I229" s="92">
        <v>2000</v>
      </c>
      <c r="J229" s="75" t="str">
        <f t="shared" si="43"/>
        <v>Medium</v>
      </c>
      <c r="K229" s="84">
        <f t="shared" si="40"/>
        <v>8.5000000000000006E-2</v>
      </c>
      <c r="L229" s="83">
        <f t="shared" si="44"/>
        <v>170</v>
      </c>
      <c r="M229" s="83">
        <v>20</v>
      </c>
      <c r="N229" s="83">
        <v>0</v>
      </c>
      <c r="O229" s="83">
        <v>150</v>
      </c>
      <c r="P229" s="83">
        <v>0</v>
      </c>
      <c r="Q229" s="193">
        <f>'District Data_Live'!ID229</f>
        <v>0</v>
      </c>
      <c r="R229" s="93">
        <f t="shared" si="41"/>
        <v>0</v>
      </c>
      <c r="S229" s="93">
        <f t="shared" si="45"/>
        <v>0</v>
      </c>
      <c r="T229" s="59">
        <f t="shared" si="46"/>
        <v>0</v>
      </c>
      <c r="U229" s="93"/>
      <c r="V229" s="78">
        <f t="shared" si="47"/>
        <v>0</v>
      </c>
      <c r="W229" s="86"/>
      <c r="X229" s="86">
        <f t="shared" si="48"/>
        <v>0</v>
      </c>
      <c r="Y229" s="86">
        <f t="shared" si="49"/>
        <v>0</v>
      </c>
      <c r="Z229" s="86">
        <f t="shared" si="50"/>
        <v>0</v>
      </c>
      <c r="AA229" s="86">
        <f>SUMIFS('District Data_Live'!$CT:$CT,'District Data_Live'!$B:$B,'District-wise_Big 4 sales comp.'!$B229,'District Data_Live'!$C:$C,'District-wise_Big 4 sales comp.'!$F229)</f>
        <v>0</v>
      </c>
      <c r="AB229" s="86">
        <f>SUMIFS('District Data_Live'!$DR:$DR,'District Data_Live'!$B:$B,'District-wise_Big 4 sales comp.'!$B229,'District Data_Live'!$C:$C,'District-wise_Big 4 sales comp.'!$F229)</f>
        <v>0</v>
      </c>
      <c r="AC229" s="59">
        <f t="shared" si="51"/>
        <v>0</v>
      </c>
      <c r="AD229" s="94">
        <f t="shared" si="52"/>
        <v>0</v>
      </c>
      <c r="AE229" s="94"/>
      <c r="AF229" s="94"/>
      <c r="AG229" s="94"/>
      <c r="AH229" s="94"/>
    </row>
    <row r="230" spans="1:34">
      <c r="A230" s="90">
        <f t="shared" si="42"/>
        <v>227</v>
      </c>
      <c r="B230" s="91" t="s">
        <v>1333</v>
      </c>
      <c r="C230" s="90" t="s">
        <v>891</v>
      </c>
      <c r="D230" s="90" t="s">
        <v>895</v>
      </c>
      <c r="E230" s="91"/>
      <c r="F230" s="90" t="s">
        <v>334</v>
      </c>
      <c r="G230" s="90" t="s">
        <v>326</v>
      </c>
      <c r="H230" s="91" t="s">
        <v>586</v>
      </c>
      <c r="I230" s="92">
        <v>1500</v>
      </c>
      <c r="J230" s="75" t="str">
        <f t="shared" si="43"/>
        <v>Low</v>
      </c>
      <c r="K230" s="84">
        <f t="shared" si="40"/>
        <v>0.1</v>
      </c>
      <c r="L230" s="83">
        <f t="shared" si="44"/>
        <v>150</v>
      </c>
      <c r="M230" s="83">
        <v>100</v>
      </c>
      <c r="N230" s="83">
        <v>50</v>
      </c>
      <c r="O230" s="83">
        <v>0</v>
      </c>
      <c r="P230" s="83">
        <v>0</v>
      </c>
      <c r="Q230" s="193">
        <f>'District Data_Live'!ID230</f>
        <v>46.281999999999996</v>
      </c>
      <c r="R230" s="93">
        <f t="shared" si="41"/>
        <v>3.0854666666666666E-2</v>
      </c>
      <c r="S230" s="93">
        <f t="shared" si="45"/>
        <v>0.30854666666666664</v>
      </c>
      <c r="T230" s="59">
        <f t="shared" si="46"/>
        <v>75</v>
      </c>
      <c r="U230" s="93">
        <v>0.05</v>
      </c>
      <c r="V230" s="78">
        <f t="shared" si="47"/>
        <v>0.5</v>
      </c>
      <c r="W230" s="86"/>
      <c r="X230" s="86">
        <f t="shared" si="48"/>
        <v>2.5</v>
      </c>
      <c r="Y230" s="86">
        <f t="shared" si="49"/>
        <v>3.8461538461538458</v>
      </c>
      <c r="Z230" s="86">
        <f t="shared" si="50"/>
        <v>7.6923076923076916</v>
      </c>
      <c r="AA230" s="86">
        <f>SUMIFS('District Data_Live'!$CT:$CT,'District Data_Live'!$B:$B,'District-wise_Big 4 sales comp.'!$B230,'District Data_Live'!$C:$C,'District-wise_Big 4 sales comp.'!$F230)</f>
        <v>1</v>
      </c>
      <c r="AB230" s="86">
        <f>SUMIFS('District Data_Live'!$DR:$DR,'District Data_Live'!$B:$B,'District-wise_Big 4 sales comp.'!$B230,'District Data_Live'!$C:$C,'District-wise_Big 4 sales comp.'!$F230)</f>
        <v>2</v>
      </c>
      <c r="AC230" s="59">
        <f t="shared" si="51"/>
        <v>6.6923076923076916</v>
      </c>
      <c r="AD230" s="94">
        <f t="shared" si="52"/>
        <v>20.076923076923073</v>
      </c>
      <c r="AE230" s="94"/>
      <c r="AF230" s="94"/>
      <c r="AG230" s="94"/>
      <c r="AH230" s="94"/>
    </row>
    <row r="231" spans="1:34">
      <c r="A231" s="90">
        <f t="shared" si="42"/>
        <v>228</v>
      </c>
      <c r="B231" s="91" t="s">
        <v>905</v>
      </c>
      <c r="C231" s="90"/>
      <c r="D231" s="90" t="s">
        <v>916</v>
      </c>
      <c r="E231" s="91"/>
      <c r="F231" s="90" t="s">
        <v>307</v>
      </c>
      <c r="G231" s="90" t="s">
        <v>326</v>
      </c>
      <c r="H231" s="91" t="s">
        <v>419</v>
      </c>
      <c r="I231" s="92">
        <v>15000</v>
      </c>
      <c r="J231" s="75" t="str">
        <f t="shared" si="43"/>
        <v>Very High</v>
      </c>
      <c r="K231" s="84">
        <f t="shared" si="40"/>
        <v>0.11333333333333333</v>
      </c>
      <c r="L231" s="83">
        <f t="shared" si="44"/>
        <v>1700</v>
      </c>
      <c r="M231" s="83">
        <v>800</v>
      </c>
      <c r="N231" s="83">
        <v>350</v>
      </c>
      <c r="O231" s="83">
        <v>450</v>
      </c>
      <c r="P231" s="83">
        <v>100</v>
      </c>
      <c r="Q231" s="193">
        <f>'District Data_Live'!ID231</f>
        <v>122.84949999999999</v>
      </c>
      <c r="R231" s="93">
        <f t="shared" si="41"/>
        <v>8.1899666666666662E-3</v>
      </c>
      <c r="S231" s="93">
        <f t="shared" si="45"/>
        <v>7.2264411764705883E-2</v>
      </c>
      <c r="T231" s="59">
        <f t="shared" si="46"/>
        <v>450</v>
      </c>
      <c r="U231" s="93">
        <v>0.03</v>
      </c>
      <c r="V231" s="78">
        <f t="shared" si="47"/>
        <v>0.26470588235294118</v>
      </c>
      <c r="W231" s="86"/>
      <c r="X231" s="86">
        <f t="shared" si="48"/>
        <v>15</v>
      </c>
      <c r="Y231" s="86">
        <f t="shared" si="49"/>
        <v>23.076923076923077</v>
      </c>
      <c r="Z231" s="86">
        <f t="shared" si="50"/>
        <v>46.153846153846153</v>
      </c>
      <c r="AA231" s="86">
        <f>SUMIFS('District Data_Live'!$CT:$CT,'District Data_Live'!$B:$B,'District-wise_Big 4 sales comp.'!$B231,'District Data_Live'!$C:$C,'District-wise_Big 4 sales comp.'!$F231)</f>
        <v>9</v>
      </c>
      <c r="AB231" s="86">
        <f>SUMIFS('District Data_Live'!$DR:$DR,'District Data_Live'!$B:$B,'District-wise_Big 4 sales comp.'!$B231,'District Data_Live'!$C:$C,'District-wise_Big 4 sales comp.'!$F231)</f>
        <v>12</v>
      </c>
      <c r="AC231" s="59">
        <f t="shared" si="51"/>
        <v>37.153846153846153</v>
      </c>
      <c r="AD231" s="94">
        <f t="shared" si="52"/>
        <v>111.46153846153845</v>
      </c>
      <c r="AE231" s="94"/>
      <c r="AF231" s="94"/>
      <c r="AG231" s="94"/>
      <c r="AH231" s="94"/>
    </row>
    <row r="232" spans="1:34">
      <c r="A232" s="90">
        <f t="shared" si="42"/>
        <v>229</v>
      </c>
      <c r="B232" s="91" t="s">
        <v>1334</v>
      </c>
      <c r="C232" s="90"/>
      <c r="D232" s="90" t="s">
        <v>910</v>
      </c>
      <c r="E232" s="91"/>
      <c r="F232" s="90" t="s">
        <v>307</v>
      </c>
      <c r="G232" s="90" t="s">
        <v>326</v>
      </c>
      <c r="H232" s="91" t="s">
        <v>419</v>
      </c>
      <c r="I232" s="92">
        <v>7000</v>
      </c>
      <c r="J232" s="75" t="str">
        <f t="shared" si="43"/>
        <v>High</v>
      </c>
      <c r="K232" s="84">
        <f t="shared" si="40"/>
        <v>0</v>
      </c>
      <c r="L232" s="83">
        <f t="shared" si="44"/>
        <v>0</v>
      </c>
      <c r="M232" s="83">
        <v>0</v>
      </c>
      <c r="N232" s="83">
        <v>0</v>
      </c>
      <c r="O232" s="83">
        <v>0</v>
      </c>
      <c r="P232" s="83">
        <v>0</v>
      </c>
      <c r="Q232" s="193">
        <f>'District Data_Live'!ID232</f>
        <v>280.14350000000002</v>
      </c>
      <c r="R232" s="93">
        <f t="shared" si="41"/>
        <v>4.0020500000000001E-2</v>
      </c>
      <c r="S232" s="93" t="str">
        <f t="shared" si="45"/>
        <v/>
      </c>
      <c r="T232" s="59">
        <f t="shared" si="46"/>
        <v>350</v>
      </c>
      <c r="U232" s="93">
        <v>0.05</v>
      </c>
      <c r="V232" s="78" t="str">
        <f t="shared" si="47"/>
        <v/>
      </c>
      <c r="W232" s="86"/>
      <c r="X232" s="86">
        <f t="shared" si="48"/>
        <v>11.666666666666666</v>
      </c>
      <c r="Y232" s="86">
        <f t="shared" si="49"/>
        <v>17.948717948717949</v>
      </c>
      <c r="Z232" s="86">
        <f t="shared" si="50"/>
        <v>35.897435897435898</v>
      </c>
      <c r="AA232" s="86">
        <f>SUMIFS('District Data_Live'!$CT:$CT,'District Data_Live'!$B:$B,'District-wise_Big 4 sales comp.'!$B232,'District Data_Live'!$C:$C,'District-wise_Big 4 sales comp.'!$F232)</f>
        <v>6</v>
      </c>
      <c r="AB232" s="86">
        <f>SUMIFS('District Data_Live'!$DR:$DR,'District Data_Live'!$B:$B,'District-wise_Big 4 sales comp.'!$B232,'District Data_Live'!$C:$C,'District-wise_Big 4 sales comp.'!$F232)</f>
        <v>11</v>
      </c>
      <c r="AC232" s="59">
        <f t="shared" si="51"/>
        <v>29.897435897435898</v>
      </c>
      <c r="AD232" s="94">
        <f t="shared" si="52"/>
        <v>89.692307692307693</v>
      </c>
      <c r="AE232" s="94"/>
      <c r="AF232" s="94"/>
      <c r="AG232" s="94"/>
      <c r="AH232" s="94"/>
    </row>
    <row r="233" spans="1:34">
      <c r="A233" s="90">
        <f t="shared" si="42"/>
        <v>230</v>
      </c>
      <c r="B233" s="91" t="s">
        <v>914</v>
      </c>
      <c r="C233" s="90"/>
      <c r="D233" s="90" t="s">
        <v>913</v>
      </c>
      <c r="E233" s="91"/>
      <c r="F233" s="90" t="s">
        <v>307</v>
      </c>
      <c r="G233" s="90" t="s">
        <v>326</v>
      </c>
      <c r="H233" s="91" t="s">
        <v>409</v>
      </c>
      <c r="I233" s="92">
        <v>6000</v>
      </c>
      <c r="J233" s="75" t="str">
        <f t="shared" si="43"/>
        <v>High</v>
      </c>
      <c r="K233" s="84">
        <f t="shared" si="40"/>
        <v>0.41666666666666669</v>
      </c>
      <c r="L233" s="85">
        <f t="shared" si="44"/>
        <v>2500</v>
      </c>
      <c r="M233" s="85">
        <v>1100</v>
      </c>
      <c r="N233" s="85">
        <v>100</v>
      </c>
      <c r="O233" s="85">
        <v>1100</v>
      </c>
      <c r="P233" s="85">
        <v>200</v>
      </c>
      <c r="Q233" s="193">
        <f>'District Data_Live'!ID233</f>
        <v>116.34499999999998</v>
      </c>
      <c r="R233" s="93">
        <f t="shared" si="41"/>
        <v>1.9390833333333329E-2</v>
      </c>
      <c r="S233" s="93">
        <f t="shared" si="45"/>
        <v>4.6537999999999996E-2</v>
      </c>
      <c r="T233" s="59">
        <f t="shared" si="46"/>
        <v>180</v>
      </c>
      <c r="U233" s="93">
        <v>0.03</v>
      </c>
      <c r="V233" s="78">
        <f t="shared" si="47"/>
        <v>7.1999999999999995E-2</v>
      </c>
      <c r="W233" s="86"/>
      <c r="X233" s="86">
        <f t="shared" si="48"/>
        <v>6</v>
      </c>
      <c r="Y233" s="86">
        <f t="shared" si="49"/>
        <v>9.2307692307692299</v>
      </c>
      <c r="Z233" s="86">
        <f t="shared" si="50"/>
        <v>18.46153846153846</v>
      </c>
      <c r="AA233" s="86">
        <f>SUMIFS('District Data_Live'!$CT:$CT,'District Data_Live'!$B:$B,'District-wise_Big 4 sales comp.'!$B233,'District Data_Live'!$C:$C,'District-wise_Big 4 sales comp.'!$F233)</f>
        <v>1</v>
      </c>
      <c r="AB233" s="86">
        <f>SUMIFS('District Data_Live'!$DR:$DR,'District Data_Live'!$B:$B,'District-wise_Big 4 sales comp.'!$B233,'District Data_Live'!$C:$C,'District-wise_Big 4 sales comp.'!$F233)</f>
        <v>3</v>
      </c>
      <c r="AC233" s="59">
        <f t="shared" si="51"/>
        <v>17.46153846153846</v>
      </c>
      <c r="AD233" s="94">
        <f t="shared" si="52"/>
        <v>52.38461538461538</v>
      </c>
      <c r="AE233" s="94"/>
      <c r="AF233" s="94"/>
      <c r="AG233" s="94"/>
      <c r="AH233" s="94"/>
    </row>
    <row r="234" spans="1:34">
      <c r="A234" s="90">
        <f t="shared" si="42"/>
        <v>231</v>
      </c>
      <c r="B234" s="91" t="s">
        <v>1335</v>
      </c>
      <c r="C234" s="90"/>
      <c r="D234" s="90" t="s">
        <v>1336</v>
      </c>
      <c r="E234" s="91"/>
      <c r="F234" s="90" t="s">
        <v>307</v>
      </c>
      <c r="G234" s="90" t="s">
        <v>326</v>
      </c>
      <c r="H234" s="91" t="s">
        <v>708</v>
      </c>
      <c r="I234" s="92">
        <v>3850</v>
      </c>
      <c r="J234" s="75" t="str">
        <f t="shared" si="43"/>
        <v>Medium</v>
      </c>
      <c r="K234" s="84">
        <f t="shared" si="40"/>
        <v>1.4285714285714285E-2</v>
      </c>
      <c r="L234" s="83">
        <f t="shared" si="44"/>
        <v>55</v>
      </c>
      <c r="M234" s="83">
        <v>20</v>
      </c>
      <c r="N234" s="83">
        <v>0</v>
      </c>
      <c r="O234" s="83">
        <v>25</v>
      </c>
      <c r="P234" s="83">
        <v>10</v>
      </c>
      <c r="Q234" s="193">
        <f>'District Data_Live'!ID234</f>
        <v>13.310000000000002</v>
      </c>
      <c r="R234" s="93">
        <f t="shared" si="41"/>
        <v>3.4571428571428578E-3</v>
      </c>
      <c r="S234" s="93">
        <f t="shared" si="45"/>
        <v>0.24200000000000005</v>
      </c>
      <c r="T234" s="59">
        <f t="shared" si="46"/>
        <v>77</v>
      </c>
      <c r="U234" s="93">
        <v>0.02</v>
      </c>
      <c r="V234" s="78">
        <f t="shared" si="47"/>
        <v>1.4</v>
      </c>
      <c r="W234" s="86"/>
      <c r="X234" s="86">
        <f t="shared" si="48"/>
        <v>2.5666666666666669</v>
      </c>
      <c r="Y234" s="86">
        <f t="shared" si="49"/>
        <v>3.9487179487179489</v>
      </c>
      <c r="Z234" s="86">
        <f t="shared" si="50"/>
        <v>7.8974358974358978</v>
      </c>
      <c r="AA234" s="86">
        <f>SUMIFS('District Data_Live'!$CT:$CT,'District Data_Live'!$B:$B,'District-wise_Big 4 sales comp.'!$B234,'District Data_Live'!$C:$C,'District-wise_Big 4 sales comp.'!$F234)</f>
        <v>2</v>
      </c>
      <c r="AB234" s="86">
        <f>SUMIFS('District Data_Live'!$DR:$DR,'District Data_Live'!$B:$B,'District-wise_Big 4 sales comp.'!$B234,'District Data_Live'!$C:$C,'District-wise_Big 4 sales comp.'!$F234)</f>
        <v>2</v>
      </c>
      <c r="AC234" s="59">
        <f t="shared" si="51"/>
        <v>5.8974358974358978</v>
      </c>
      <c r="AD234" s="94">
        <f t="shared" si="52"/>
        <v>17.692307692307693</v>
      </c>
      <c r="AE234" s="94"/>
      <c r="AF234" s="94"/>
      <c r="AG234" s="94"/>
      <c r="AH234" s="94"/>
    </row>
    <row r="235" spans="1:34">
      <c r="A235" s="90">
        <f t="shared" si="42"/>
        <v>232</v>
      </c>
      <c r="B235" s="91" t="s">
        <v>557</v>
      </c>
      <c r="C235" s="90" t="s">
        <v>900</v>
      </c>
      <c r="D235" s="90"/>
      <c r="E235" s="91"/>
      <c r="F235" s="90" t="s">
        <v>307</v>
      </c>
      <c r="G235" s="90" t="s">
        <v>326</v>
      </c>
      <c r="H235" s="91" t="s">
        <v>710</v>
      </c>
      <c r="I235" s="92">
        <v>7000</v>
      </c>
      <c r="J235" s="75" t="str">
        <f t="shared" si="43"/>
        <v>High</v>
      </c>
      <c r="K235" s="84">
        <f t="shared" si="40"/>
        <v>0.22142857142857142</v>
      </c>
      <c r="L235" s="83">
        <f t="shared" si="44"/>
        <v>1550</v>
      </c>
      <c r="M235" s="83">
        <v>500</v>
      </c>
      <c r="N235" s="83">
        <v>150</v>
      </c>
      <c r="O235" s="83">
        <v>300</v>
      </c>
      <c r="P235" s="83">
        <v>600</v>
      </c>
      <c r="Q235" s="193">
        <f>'District Data_Live'!ID235</f>
        <v>232.38899999999998</v>
      </c>
      <c r="R235" s="93">
        <f t="shared" si="41"/>
        <v>3.3198428571428566E-2</v>
      </c>
      <c r="S235" s="93">
        <f t="shared" si="45"/>
        <v>0.14992838709677417</v>
      </c>
      <c r="T235" s="59">
        <f t="shared" si="46"/>
        <v>280</v>
      </c>
      <c r="U235" s="93">
        <v>0.04</v>
      </c>
      <c r="V235" s="78">
        <f t="shared" si="47"/>
        <v>0.18064516129032257</v>
      </c>
      <c r="W235" s="86"/>
      <c r="X235" s="86">
        <f t="shared" si="48"/>
        <v>9.3333333333333339</v>
      </c>
      <c r="Y235" s="86">
        <f t="shared" si="49"/>
        <v>14.358974358974359</v>
      </c>
      <c r="Z235" s="86">
        <f t="shared" si="50"/>
        <v>28.717948717948719</v>
      </c>
      <c r="AA235" s="86">
        <f>SUMIFS('District Data_Live'!$CT:$CT,'District Data_Live'!$B:$B,'District-wise_Big 4 sales comp.'!$B235,'District Data_Live'!$C:$C,'District-wise_Big 4 sales comp.'!$F235)</f>
        <v>19</v>
      </c>
      <c r="AB235" s="86">
        <f>SUMIFS('District Data_Live'!$DR:$DR,'District Data_Live'!$B:$B,'District-wise_Big 4 sales comp.'!$B235,'District Data_Live'!$C:$C,'District-wise_Big 4 sales comp.'!$F235)</f>
        <v>21</v>
      </c>
      <c r="AC235" s="59">
        <f t="shared" si="51"/>
        <v>9.717948717948719</v>
      </c>
      <c r="AD235" s="94">
        <f t="shared" si="52"/>
        <v>29.153846153846157</v>
      </c>
      <c r="AE235" s="94"/>
      <c r="AF235" s="94"/>
      <c r="AG235" s="94"/>
      <c r="AH235" s="94"/>
    </row>
    <row r="236" spans="1:34">
      <c r="A236" s="90">
        <f t="shared" si="42"/>
        <v>233</v>
      </c>
      <c r="B236" s="91" t="s">
        <v>959</v>
      </c>
      <c r="C236" s="90"/>
      <c r="D236" s="90" t="s">
        <v>910</v>
      </c>
      <c r="E236" s="91"/>
      <c r="F236" s="90" t="s">
        <v>307</v>
      </c>
      <c r="G236" s="90" t="s">
        <v>326</v>
      </c>
      <c r="H236" s="91" t="s">
        <v>419</v>
      </c>
      <c r="I236" s="92">
        <v>5000</v>
      </c>
      <c r="J236" s="75" t="str">
        <f t="shared" si="43"/>
        <v>High</v>
      </c>
      <c r="K236" s="84">
        <f t="shared" si="40"/>
        <v>0.02</v>
      </c>
      <c r="L236" s="83">
        <f t="shared" si="44"/>
        <v>100</v>
      </c>
      <c r="M236" s="83">
        <v>70</v>
      </c>
      <c r="N236" s="83">
        <v>0</v>
      </c>
      <c r="O236" s="83">
        <v>0</v>
      </c>
      <c r="P236" s="83">
        <v>30</v>
      </c>
      <c r="Q236" s="193">
        <f>'District Data_Live'!ID236</f>
        <v>0.98000000000000009</v>
      </c>
      <c r="R236" s="93">
        <f t="shared" si="41"/>
        <v>1.9600000000000002E-4</v>
      </c>
      <c r="S236" s="93">
        <f t="shared" si="45"/>
        <v>9.8000000000000014E-3</v>
      </c>
      <c r="T236" s="59">
        <f>IFERROR(I236*U236,"")</f>
        <v>50</v>
      </c>
      <c r="U236" s="93">
        <v>0.01</v>
      </c>
      <c r="V236" s="78">
        <f t="shared" si="47"/>
        <v>0.5</v>
      </c>
      <c r="W236" s="86"/>
      <c r="X236" s="86">
        <f t="shared" si="48"/>
        <v>1.6666666666666667</v>
      </c>
      <c r="Y236" s="86">
        <f t="shared" si="49"/>
        <v>2.5641025641025643</v>
      </c>
      <c r="Z236" s="86">
        <f t="shared" si="50"/>
        <v>5.1282051282051286</v>
      </c>
      <c r="AA236" s="86">
        <f>SUMIFS('District Data_Live'!$CT:$CT,'District Data_Live'!$B:$B,'District-wise_Big 4 sales comp.'!$B236,'District Data_Live'!$C:$C,'District-wise_Big 4 sales comp.'!$F236)</f>
        <v>0</v>
      </c>
      <c r="AB236" s="86">
        <f>SUMIFS('District Data_Live'!$DR:$DR,'District Data_Live'!$B:$B,'District-wise_Big 4 sales comp.'!$B236,'District Data_Live'!$C:$C,'District-wise_Big 4 sales comp.'!$F236)</f>
        <v>0</v>
      </c>
      <c r="AC236" s="59">
        <f t="shared" si="51"/>
        <v>5.1282051282051286</v>
      </c>
      <c r="AD236" s="94">
        <f t="shared" si="52"/>
        <v>15.384615384615387</v>
      </c>
      <c r="AE236" s="94"/>
      <c r="AF236" s="94"/>
      <c r="AG236" s="94"/>
      <c r="AH236" s="94"/>
    </row>
    <row r="237" spans="1:34">
      <c r="A237" s="90">
        <f t="shared" si="42"/>
        <v>234</v>
      </c>
      <c r="B237" s="91" t="s">
        <v>1337</v>
      </c>
      <c r="C237" s="90"/>
      <c r="D237" s="90" t="s">
        <v>910</v>
      </c>
      <c r="E237" s="91"/>
      <c r="F237" s="90" t="s">
        <v>307</v>
      </c>
      <c r="G237" s="90" t="s">
        <v>326</v>
      </c>
      <c r="H237" s="91" t="s">
        <v>419</v>
      </c>
      <c r="I237" s="92">
        <v>3700</v>
      </c>
      <c r="J237" s="75" t="str">
        <f t="shared" si="43"/>
        <v>Medium</v>
      </c>
      <c r="K237" s="84">
        <f t="shared" si="40"/>
        <v>4.0540540540540543E-2</v>
      </c>
      <c r="L237" s="83">
        <f t="shared" si="44"/>
        <v>150</v>
      </c>
      <c r="M237" s="83">
        <v>100</v>
      </c>
      <c r="N237" s="83">
        <v>0</v>
      </c>
      <c r="O237" s="83">
        <v>30</v>
      </c>
      <c r="P237" s="83">
        <v>20</v>
      </c>
      <c r="Q237" s="193">
        <f>'District Data_Live'!ID237</f>
        <v>0</v>
      </c>
      <c r="R237" s="93">
        <f t="shared" si="41"/>
        <v>0</v>
      </c>
      <c r="S237" s="93">
        <f t="shared" si="45"/>
        <v>0</v>
      </c>
      <c r="T237" s="59">
        <f t="shared" si="46"/>
        <v>37</v>
      </c>
      <c r="U237" s="93">
        <v>0.01</v>
      </c>
      <c r="V237" s="78">
        <f t="shared" si="47"/>
        <v>0.24666666666666667</v>
      </c>
      <c r="W237" s="86"/>
      <c r="X237" s="86">
        <f t="shared" si="48"/>
        <v>1.2333333333333334</v>
      </c>
      <c r="Y237" s="86">
        <f t="shared" si="49"/>
        <v>1.8974358974358974</v>
      </c>
      <c r="Z237" s="86">
        <f t="shared" si="50"/>
        <v>3.7948717948717947</v>
      </c>
      <c r="AA237" s="86">
        <f>SUMIFS('District Data_Live'!$CT:$CT,'District Data_Live'!$B:$B,'District-wise_Big 4 sales comp.'!$B237,'District Data_Live'!$C:$C,'District-wise_Big 4 sales comp.'!$F237)</f>
        <v>0</v>
      </c>
      <c r="AB237" s="86">
        <f>SUMIFS('District Data_Live'!$DR:$DR,'District Data_Live'!$B:$B,'District-wise_Big 4 sales comp.'!$B237,'District Data_Live'!$C:$C,'District-wise_Big 4 sales comp.'!$F237)</f>
        <v>0</v>
      </c>
      <c r="AC237" s="59">
        <f t="shared" si="51"/>
        <v>3.7948717948717947</v>
      </c>
      <c r="AD237" s="94">
        <f t="shared" si="52"/>
        <v>11.384615384615383</v>
      </c>
      <c r="AE237" s="94"/>
      <c r="AF237" s="94"/>
      <c r="AG237" s="94"/>
      <c r="AH237" s="94"/>
    </row>
    <row r="238" spans="1:34">
      <c r="A238" s="90">
        <f t="shared" si="42"/>
        <v>235</v>
      </c>
      <c r="B238" s="91" t="s">
        <v>1338</v>
      </c>
      <c r="C238" s="90" t="s">
        <v>904</v>
      </c>
      <c r="D238" s="90" t="s">
        <v>1336</v>
      </c>
      <c r="E238" s="91"/>
      <c r="F238" s="90" t="s">
        <v>307</v>
      </c>
      <c r="G238" s="90" t="s">
        <v>326</v>
      </c>
      <c r="H238" s="91" t="s">
        <v>708</v>
      </c>
      <c r="I238" s="92">
        <v>4500</v>
      </c>
      <c r="J238" s="75" t="str">
        <f t="shared" si="43"/>
        <v>Medium</v>
      </c>
      <c r="K238" s="84">
        <f t="shared" si="40"/>
        <v>6.6666666666666666E-2</v>
      </c>
      <c r="L238" s="83">
        <f t="shared" si="44"/>
        <v>300</v>
      </c>
      <c r="M238" s="83">
        <v>100</v>
      </c>
      <c r="N238" s="83">
        <v>20</v>
      </c>
      <c r="O238" s="83">
        <v>80</v>
      </c>
      <c r="P238" s="83">
        <v>100</v>
      </c>
      <c r="Q238" s="193">
        <f>'District Data_Live'!ID238</f>
        <v>14.6</v>
      </c>
      <c r="R238" s="93">
        <f t="shared" si="41"/>
        <v>3.2444444444444443E-3</v>
      </c>
      <c r="S238" s="93">
        <f t="shared" si="45"/>
        <v>4.8666666666666664E-2</v>
      </c>
      <c r="T238" s="59">
        <f t="shared" si="46"/>
        <v>135</v>
      </c>
      <c r="U238" s="93">
        <v>0.03</v>
      </c>
      <c r="V238" s="78">
        <f t="shared" si="47"/>
        <v>0.45</v>
      </c>
      <c r="W238" s="86"/>
      <c r="X238" s="86">
        <f t="shared" si="48"/>
        <v>4.5</v>
      </c>
      <c r="Y238" s="86">
        <f t="shared" si="49"/>
        <v>6.9230769230769225</v>
      </c>
      <c r="Z238" s="86">
        <f t="shared" si="50"/>
        <v>13.846153846153845</v>
      </c>
      <c r="AA238" s="86">
        <f>SUMIFS('District Data_Live'!$CT:$CT,'District Data_Live'!$B:$B,'District-wise_Big 4 sales comp.'!$B238,'District Data_Live'!$C:$C,'District-wise_Big 4 sales comp.'!$F238)</f>
        <v>2</v>
      </c>
      <c r="AB238" s="86">
        <f>SUMIFS('District Data_Live'!$DR:$DR,'District Data_Live'!$B:$B,'District-wise_Big 4 sales comp.'!$B238,'District Data_Live'!$C:$C,'District-wise_Big 4 sales comp.'!$F238)</f>
        <v>2</v>
      </c>
      <c r="AC238" s="59">
        <f t="shared" si="51"/>
        <v>11.846153846153845</v>
      </c>
      <c r="AD238" s="94">
        <f t="shared" si="52"/>
        <v>35.538461538461533</v>
      </c>
      <c r="AE238" s="94"/>
      <c r="AF238" s="94"/>
      <c r="AG238" s="94"/>
      <c r="AH238" s="94"/>
    </row>
    <row r="239" spans="1:34">
      <c r="A239" s="90">
        <f t="shared" si="42"/>
        <v>236</v>
      </c>
      <c r="B239" s="91" t="s">
        <v>1339</v>
      </c>
      <c r="C239" s="90"/>
      <c r="D239" s="90" t="s">
        <v>916</v>
      </c>
      <c r="E239" s="91"/>
      <c r="F239" s="90" t="s">
        <v>307</v>
      </c>
      <c r="G239" s="90" t="s">
        <v>326</v>
      </c>
      <c r="H239" s="91" t="s">
        <v>419</v>
      </c>
      <c r="I239" s="92">
        <v>3500</v>
      </c>
      <c r="J239" s="75" t="str">
        <f t="shared" si="43"/>
        <v>Medium</v>
      </c>
      <c r="K239" s="84">
        <f t="shared" si="40"/>
        <v>1.3714285714285714E-2</v>
      </c>
      <c r="L239" s="83">
        <f t="shared" si="44"/>
        <v>48</v>
      </c>
      <c r="M239" s="83">
        <v>9</v>
      </c>
      <c r="N239" s="83">
        <v>9</v>
      </c>
      <c r="O239" s="83">
        <v>30</v>
      </c>
      <c r="P239" s="83">
        <v>0</v>
      </c>
      <c r="Q239" s="193">
        <f>'District Data_Live'!ID239</f>
        <v>0</v>
      </c>
      <c r="R239" s="93">
        <f t="shared" si="41"/>
        <v>0</v>
      </c>
      <c r="S239" s="93">
        <f t="shared" si="45"/>
        <v>0</v>
      </c>
      <c r="T239" s="59">
        <f t="shared" si="46"/>
        <v>105</v>
      </c>
      <c r="U239" s="93">
        <v>0.03</v>
      </c>
      <c r="V239" s="78">
        <f t="shared" si="47"/>
        <v>2.1875</v>
      </c>
      <c r="W239" s="86"/>
      <c r="X239" s="86">
        <f t="shared" si="48"/>
        <v>3.5</v>
      </c>
      <c r="Y239" s="86">
        <f t="shared" si="49"/>
        <v>5.3846153846153841</v>
      </c>
      <c r="Z239" s="86">
        <f t="shared" si="50"/>
        <v>10.769230769230768</v>
      </c>
      <c r="AA239" s="86">
        <f>SUMIFS('District Data_Live'!$CT:$CT,'District Data_Live'!$B:$B,'District-wise_Big 4 sales comp.'!$B239,'District Data_Live'!$C:$C,'District-wise_Big 4 sales comp.'!$F239)</f>
        <v>0</v>
      </c>
      <c r="AB239" s="86">
        <f>SUMIFS('District Data_Live'!$DR:$DR,'District Data_Live'!$B:$B,'District-wise_Big 4 sales comp.'!$B239,'District Data_Live'!$C:$C,'District-wise_Big 4 sales comp.'!$F239)</f>
        <v>0</v>
      </c>
      <c r="AC239" s="59">
        <f t="shared" si="51"/>
        <v>10.769230769230768</v>
      </c>
      <c r="AD239" s="94">
        <f t="shared" si="52"/>
        <v>32.307692307692307</v>
      </c>
      <c r="AE239" s="94"/>
      <c r="AF239" s="94"/>
      <c r="AG239" s="94"/>
      <c r="AH239" s="94"/>
    </row>
    <row r="240" spans="1:34">
      <c r="A240" s="90">
        <f t="shared" si="42"/>
        <v>237</v>
      </c>
      <c r="B240" s="91" t="s">
        <v>566</v>
      </c>
      <c r="C240" s="90"/>
      <c r="D240" s="90"/>
      <c r="E240" s="91"/>
      <c r="F240" s="90" t="s">
        <v>307</v>
      </c>
      <c r="G240" s="90" t="s">
        <v>326</v>
      </c>
      <c r="H240" s="91" t="s">
        <v>412</v>
      </c>
      <c r="I240" s="92">
        <v>3500</v>
      </c>
      <c r="J240" s="75" t="str">
        <f t="shared" si="43"/>
        <v>Medium</v>
      </c>
      <c r="K240" s="84">
        <f t="shared" si="40"/>
        <v>0.2857142857142857</v>
      </c>
      <c r="L240" s="85">
        <f t="shared" si="44"/>
        <v>1000</v>
      </c>
      <c r="M240" s="85">
        <v>600</v>
      </c>
      <c r="N240" s="85">
        <v>200</v>
      </c>
      <c r="O240" s="85">
        <v>200</v>
      </c>
      <c r="P240" s="85">
        <v>0</v>
      </c>
      <c r="Q240" s="193">
        <f>'District Data_Live'!ID240</f>
        <v>104.349</v>
      </c>
      <c r="R240" s="93">
        <f t="shared" si="41"/>
        <v>2.9814E-2</v>
      </c>
      <c r="S240" s="93">
        <f t="shared" si="45"/>
        <v>0.104349</v>
      </c>
      <c r="T240" s="59">
        <f t="shared" si="46"/>
        <v>105</v>
      </c>
      <c r="U240" s="93">
        <v>0.03</v>
      </c>
      <c r="V240" s="78">
        <f t="shared" si="47"/>
        <v>0.105</v>
      </c>
      <c r="W240" s="86"/>
      <c r="X240" s="86">
        <f t="shared" si="48"/>
        <v>3.5</v>
      </c>
      <c r="Y240" s="86">
        <f t="shared" si="49"/>
        <v>5.3846153846153841</v>
      </c>
      <c r="Z240" s="86">
        <f t="shared" si="50"/>
        <v>10.769230769230768</v>
      </c>
      <c r="AA240" s="86">
        <f>SUMIFS('District Data_Live'!$CT:$CT,'District Data_Live'!$B:$B,'District-wise_Big 4 sales comp.'!$B240,'District Data_Live'!$C:$C,'District-wise_Big 4 sales comp.'!$F240)</f>
        <v>5</v>
      </c>
      <c r="AB240" s="86">
        <f>SUMIFS('District Data_Live'!$DR:$DR,'District Data_Live'!$B:$B,'District-wise_Big 4 sales comp.'!$B240,'District Data_Live'!$C:$C,'District-wise_Big 4 sales comp.'!$F240)</f>
        <v>5</v>
      </c>
      <c r="AC240" s="59">
        <f t="shared" si="51"/>
        <v>5.7692307692307683</v>
      </c>
      <c r="AD240" s="94">
        <f t="shared" si="52"/>
        <v>17.307692307692307</v>
      </c>
      <c r="AE240" s="94"/>
      <c r="AF240" s="94"/>
      <c r="AG240" s="94"/>
      <c r="AH240" s="94"/>
    </row>
    <row r="241" spans="1:34">
      <c r="A241" s="90">
        <f t="shared" si="42"/>
        <v>238</v>
      </c>
      <c r="B241" s="91" t="s">
        <v>181</v>
      </c>
      <c r="C241" s="90"/>
      <c r="D241" s="90" t="s">
        <v>1336</v>
      </c>
      <c r="E241" s="91"/>
      <c r="F241" s="90" t="s">
        <v>307</v>
      </c>
      <c r="G241" s="90" t="s">
        <v>326</v>
      </c>
      <c r="H241" s="91" t="s">
        <v>708</v>
      </c>
      <c r="I241" s="92">
        <v>2900</v>
      </c>
      <c r="J241" s="75" t="str">
        <f t="shared" si="43"/>
        <v>Medium</v>
      </c>
      <c r="K241" s="84">
        <f t="shared" si="40"/>
        <v>5.1724137931034482E-3</v>
      </c>
      <c r="L241" s="83">
        <f t="shared" si="44"/>
        <v>15</v>
      </c>
      <c r="M241" s="83">
        <v>10</v>
      </c>
      <c r="N241" s="83">
        <v>0</v>
      </c>
      <c r="O241" s="83">
        <v>0</v>
      </c>
      <c r="P241" s="83">
        <v>5</v>
      </c>
      <c r="Q241" s="193">
        <f>'District Data_Live'!ID241</f>
        <v>28.693999999999999</v>
      </c>
      <c r="R241" s="93">
        <f t="shared" si="41"/>
        <v>9.8944827586206902E-3</v>
      </c>
      <c r="S241" s="93">
        <f t="shared" si="45"/>
        <v>1.9129333333333334</v>
      </c>
      <c r="T241" s="59">
        <f t="shared" si="46"/>
        <v>58</v>
      </c>
      <c r="U241" s="93">
        <v>0.02</v>
      </c>
      <c r="V241" s="78">
        <f t="shared" si="47"/>
        <v>3.8666666666666667</v>
      </c>
      <c r="W241" s="86"/>
      <c r="X241" s="86">
        <f t="shared" si="48"/>
        <v>1.9333333333333333</v>
      </c>
      <c r="Y241" s="86">
        <f t="shared" si="49"/>
        <v>2.9743589743589745</v>
      </c>
      <c r="Z241" s="86">
        <f t="shared" si="50"/>
        <v>5.9487179487179489</v>
      </c>
      <c r="AA241" s="86">
        <f>SUMIFS('District Data_Live'!$CT:$CT,'District Data_Live'!$B:$B,'District-wise_Big 4 sales comp.'!$B241,'District Data_Live'!$C:$C,'District-wise_Big 4 sales comp.'!$F241)</f>
        <v>2</v>
      </c>
      <c r="AB241" s="86">
        <f>SUMIFS('District Data_Live'!$DR:$DR,'District Data_Live'!$B:$B,'District-wise_Big 4 sales comp.'!$B241,'District Data_Live'!$C:$C,'District-wise_Big 4 sales comp.'!$F241)</f>
        <v>2</v>
      </c>
      <c r="AC241" s="59">
        <f t="shared" si="51"/>
        <v>3.9487179487179489</v>
      </c>
      <c r="AD241" s="94">
        <f t="shared" si="52"/>
        <v>11.846153846153847</v>
      </c>
      <c r="AE241" s="94"/>
      <c r="AF241" s="94"/>
      <c r="AG241" s="94"/>
      <c r="AH241" s="94"/>
    </row>
    <row r="242" spans="1:34">
      <c r="A242" s="90">
        <f t="shared" si="42"/>
        <v>239</v>
      </c>
      <c r="B242" s="91" t="s">
        <v>1340</v>
      </c>
      <c r="C242" s="90"/>
      <c r="D242" s="90" t="s">
        <v>1336</v>
      </c>
      <c r="E242" s="91"/>
      <c r="F242" s="90" t="s">
        <v>307</v>
      </c>
      <c r="G242" s="90" t="s">
        <v>326</v>
      </c>
      <c r="H242" s="91" t="s">
        <v>708</v>
      </c>
      <c r="I242" s="92">
        <v>2850</v>
      </c>
      <c r="J242" s="75" t="str">
        <f t="shared" si="43"/>
        <v>Medium</v>
      </c>
      <c r="K242" s="84">
        <f t="shared" si="40"/>
        <v>1.4035087719298246E-2</v>
      </c>
      <c r="L242" s="83">
        <f t="shared" si="44"/>
        <v>40</v>
      </c>
      <c r="M242" s="83">
        <v>30</v>
      </c>
      <c r="N242" s="83">
        <v>0</v>
      </c>
      <c r="O242" s="83">
        <v>0</v>
      </c>
      <c r="P242" s="83">
        <v>10</v>
      </c>
      <c r="Q242" s="193">
        <f>'District Data_Live'!ID242</f>
        <v>6.9069999999999991</v>
      </c>
      <c r="R242" s="93">
        <f t="shared" si="41"/>
        <v>2.4235087719298243E-3</v>
      </c>
      <c r="S242" s="93">
        <f t="shared" si="45"/>
        <v>0.17267499999999997</v>
      </c>
      <c r="T242" s="59">
        <f t="shared" si="46"/>
        <v>57</v>
      </c>
      <c r="U242" s="93">
        <v>0.02</v>
      </c>
      <c r="V242" s="78">
        <f t="shared" si="47"/>
        <v>1.425</v>
      </c>
      <c r="W242" s="86"/>
      <c r="X242" s="86">
        <f t="shared" si="48"/>
        <v>1.9</v>
      </c>
      <c r="Y242" s="86">
        <f t="shared" si="49"/>
        <v>2.9230769230769229</v>
      </c>
      <c r="Z242" s="86">
        <f t="shared" si="50"/>
        <v>5.8461538461538458</v>
      </c>
      <c r="AA242" s="86">
        <f>SUMIFS('District Data_Live'!$CT:$CT,'District Data_Live'!$B:$B,'District-wise_Big 4 sales comp.'!$B242,'District Data_Live'!$C:$C,'District-wise_Big 4 sales comp.'!$F242)</f>
        <v>1</v>
      </c>
      <c r="AB242" s="86">
        <f>SUMIFS('District Data_Live'!$DR:$DR,'District Data_Live'!$B:$B,'District-wise_Big 4 sales comp.'!$B242,'District Data_Live'!$C:$C,'District-wise_Big 4 sales comp.'!$F242)</f>
        <v>1</v>
      </c>
      <c r="AC242" s="59">
        <f t="shared" si="51"/>
        <v>4.8461538461538458</v>
      </c>
      <c r="AD242" s="94">
        <f t="shared" si="52"/>
        <v>14.538461538461537</v>
      </c>
      <c r="AE242" s="94"/>
      <c r="AF242" s="94"/>
      <c r="AG242" s="94"/>
      <c r="AH242" s="94"/>
    </row>
    <row r="243" spans="1:34">
      <c r="A243" s="90">
        <f t="shared" si="42"/>
        <v>240</v>
      </c>
      <c r="B243" s="91" t="s">
        <v>1341</v>
      </c>
      <c r="C243" s="90" t="s">
        <v>900</v>
      </c>
      <c r="D243" s="90"/>
      <c r="E243" s="91"/>
      <c r="F243" s="90" t="s">
        <v>307</v>
      </c>
      <c r="G243" s="90" t="s">
        <v>326</v>
      </c>
      <c r="H243" s="91" t="s">
        <v>710</v>
      </c>
      <c r="I243" s="92">
        <v>3000</v>
      </c>
      <c r="J243" s="75" t="str">
        <f t="shared" si="43"/>
        <v>Medium</v>
      </c>
      <c r="K243" s="84">
        <f t="shared" si="40"/>
        <v>0.2</v>
      </c>
      <c r="L243" s="83">
        <f t="shared" si="44"/>
        <v>600</v>
      </c>
      <c r="M243" s="83">
        <v>300</v>
      </c>
      <c r="N243" s="83">
        <v>0</v>
      </c>
      <c r="O243" s="83">
        <v>100</v>
      </c>
      <c r="P243" s="83">
        <v>200</v>
      </c>
      <c r="Q243" s="193">
        <f>'District Data_Live'!ID243</f>
        <v>81.361999999999995</v>
      </c>
      <c r="R243" s="93">
        <f t="shared" si="41"/>
        <v>2.7120666666666664E-2</v>
      </c>
      <c r="S243" s="93">
        <f t="shared" si="45"/>
        <v>0.13560333333333333</v>
      </c>
      <c r="T243" s="59">
        <f t="shared" si="46"/>
        <v>120</v>
      </c>
      <c r="U243" s="93">
        <v>0.04</v>
      </c>
      <c r="V243" s="78">
        <f t="shared" si="47"/>
        <v>0.2</v>
      </c>
      <c r="W243" s="86"/>
      <c r="X243" s="86">
        <f t="shared" si="48"/>
        <v>4</v>
      </c>
      <c r="Y243" s="86">
        <f t="shared" si="49"/>
        <v>6.1538461538461533</v>
      </c>
      <c r="Z243" s="86">
        <f t="shared" si="50"/>
        <v>12.307692307692307</v>
      </c>
      <c r="AA243" s="86">
        <f>SUMIFS('District Data_Live'!$CT:$CT,'District Data_Live'!$B:$B,'District-wise_Big 4 sales comp.'!$B243,'District Data_Live'!$C:$C,'District-wise_Big 4 sales comp.'!$F243)</f>
        <v>4</v>
      </c>
      <c r="AB243" s="86">
        <f>SUMIFS('District Data_Live'!$DR:$DR,'District Data_Live'!$B:$B,'District-wise_Big 4 sales comp.'!$B243,'District Data_Live'!$C:$C,'District-wise_Big 4 sales comp.'!$F243)</f>
        <v>4</v>
      </c>
      <c r="AC243" s="59">
        <f t="shared" si="51"/>
        <v>8.3076923076923066</v>
      </c>
      <c r="AD243" s="94">
        <f t="shared" si="52"/>
        <v>24.92307692307692</v>
      </c>
      <c r="AE243" s="94"/>
      <c r="AF243" s="94"/>
      <c r="AG243" s="94"/>
      <c r="AH243" s="94"/>
    </row>
    <row r="244" spans="1:34">
      <c r="A244" s="90">
        <f t="shared" si="42"/>
        <v>241</v>
      </c>
      <c r="B244" s="91" t="s">
        <v>1342</v>
      </c>
      <c r="C244" s="90"/>
      <c r="D244" s="90" t="s">
        <v>916</v>
      </c>
      <c r="E244" s="91"/>
      <c r="F244" s="90" t="s">
        <v>307</v>
      </c>
      <c r="G244" s="90" t="s">
        <v>326</v>
      </c>
      <c r="H244" s="91" t="s">
        <v>419</v>
      </c>
      <c r="I244" s="92">
        <v>2500</v>
      </c>
      <c r="J244" s="75" t="str">
        <f t="shared" si="43"/>
        <v>Medium</v>
      </c>
      <c r="K244" s="84">
        <f t="shared" si="40"/>
        <v>0</v>
      </c>
      <c r="L244" s="83">
        <f t="shared" si="44"/>
        <v>0</v>
      </c>
      <c r="M244" s="83">
        <v>0</v>
      </c>
      <c r="N244" s="83">
        <v>0</v>
      </c>
      <c r="O244" s="83">
        <v>0</v>
      </c>
      <c r="P244" s="83">
        <v>0</v>
      </c>
      <c r="Q244" s="193">
        <f>'District Data_Live'!ID244</f>
        <v>0</v>
      </c>
      <c r="R244" s="93">
        <f t="shared" si="41"/>
        <v>0</v>
      </c>
      <c r="S244" s="93" t="str">
        <f t="shared" si="45"/>
        <v/>
      </c>
      <c r="T244" s="59">
        <f t="shared" si="46"/>
        <v>0</v>
      </c>
      <c r="U244" s="93"/>
      <c r="V244" s="78" t="str">
        <f t="shared" si="47"/>
        <v/>
      </c>
      <c r="W244" s="86"/>
      <c r="X244" s="86">
        <f t="shared" si="48"/>
        <v>0</v>
      </c>
      <c r="Y244" s="86">
        <f t="shared" si="49"/>
        <v>0</v>
      </c>
      <c r="Z244" s="86">
        <f t="shared" si="50"/>
        <v>0</v>
      </c>
      <c r="AA244" s="86">
        <f>SUMIFS('District Data_Live'!$CT:$CT,'District Data_Live'!$B:$B,'District-wise_Big 4 sales comp.'!$B244,'District Data_Live'!$C:$C,'District-wise_Big 4 sales comp.'!$F244)</f>
        <v>0</v>
      </c>
      <c r="AB244" s="86">
        <f>SUMIFS('District Data_Live'!$DR:$DR,'District Data_Live'!$B:$B,'District-wise_Big 4 sales comp.'!$B244,'District Data_Live'!$C:$C,'District-wise_Big 4 sales comp.'!$F244)</f>
        <v>0</v>
      </c>
      <c r="AC244" s="59">
        <f t="shared" si="51"/>
        <v>0</v>
      </c>
      <c r="AD244" s="94">
        <f t="shared" si="52"/>
        <v>0</v>
      </c>
      <c r="AE244" s="94"/>
      <c r="AF244" s="94"/>
      <c r="AG244" s="94"/>
      <c r="AH244" s="94"/>
    </row>
    <row r="245" spans="1:34">
      <c r="A245" s="90">
        <f t="shared" si="42"/>
        <v>242</v>
      </c>
      <c r="B245" s="91" t="s">
        <v>1343</v>
      </c>
      <c r="C245" s="90"/>
      <c r="D245" s="90" t="s">
        <v>916</v>
      </c>
      <c r="E245" s="91"/>
      <c r="F245" s="90" t="s">
        <v>307</v>
      </c>
      <c r="G245" s="90" t="s">
        <v>326</v>
      </c>
      <c r="H245" s="91" t="s">
        <v>419</v>
      </c>
      <c r="I245" s="92">
        <v>2500</v>
      </c>
      <c r="J245" s="75" t="str">
        <f t="shared" si="43"/>
        <v>Medium</v>
      </c>
      <c r="K245" s="84">
        <f t="shared" si="40"/>
        <v>8.2000000000000003E-2</v>
      </c>
      <c r="L245" s="83">
        <f t="shared" si="44"/>
        <v>205</v>
      </c>
      <c r="M245" s="83">
        <v>125</v>
      </c>
      <c r="N245" s="83">
        <v>20</v>
      </c>
      <c r="O245" s="83">
        <v>30</v>
      </c>
      <c r="P245" s="83">
        <v>30</v>
      </c>
      <c r="Q245" s="193">
        <f>'District Data_Live'!ID245</f>
        <v>3.5</v>
      </c>
      <c r="R245" s="93">
        <f t="shared" si="41"/>
        <v>1.4E-3</v>
      </c>
      <c r="S245" s="93">
        <f t="shared" si="45"/>
        <v>1.7073170731707318E-2</v>
      </c>
      <c r="T245" s="59">
        <f t="shared" si="46"/>
        <v>25</v>
      </c>
      <c r="U245" s="93">
        <v>0.01</v>
      </c>
      <c r="V245" s="78">
        <f t="shared" si="47"/>
        <v>0.12195121951219512</v>
      </c>
      <c r="W245" s="86"/>
      <c r="X245" s="86">
        <f t="shared" si="48"/>
        <v>0.83333333333333337</v>
      </c>
      <c r="Y245" s="86">
        <f t="shared" si="49"/>
        <v>1.2820512820512822</v>
      </c>
      <c r="Z245" s="86">
        <f t="shared" si="50"/>
        <v>2.5641025641025643</v>
      </c>
      <c r="AA245" s="86">
        <f>SUMIFS('District Data_Live'!$CT:$CT,'District Data_Live'!$B:$B,'District-wise_Big 4 sales comp.'!$B245,'District Data_Live'!$C:$C,'District-wise_Big 4 sales comp.'!$F245)</f>
        <v>0</v>
      </c>
      <c r="AB245" s="86">
        <f>SUMIFS('District Data_Live'!$DR:$DR,'District Data_Live'!$B:$B,'District-wise_Big 4 sales comp.'!$B245,'District Data_Live'!$C:$C,'District-wise_Big 4 sales comp.'!$F245)</f>
        <v>0</v>
      </c>
      <c r="AC245" s="59">
        <f t="shared" si="51"/>
        <v>2.5641025641025643</v>
      </c>
      <c r="AD245" s="94">
        <f t="shared" si="52"/>
        <v>7.6923076923076934</v>
      </c>
      <c r="AE245" s="94"/>
      <c r="AF245" s="94"/>
      <c r="AG245" s="94"/>
      <c r="AH245" s="94"/>
    </row>
    <row r="246" spans="1:34">
      <c r="A246" s="90">
        <f t="shared" si="42"/>
        <v>243</v>
      </c>
      <c r="B246" s="91" t="s">
        <v>1344</v>
      </c>
      <c r="C246" s="90"/>
      <c r="D246" s="90" t="s">
        <v>1336</v>
      </c>
      <c r="E246" s="91"/>
      <c r="F246" s="90" t="s">
        <v>307</v>
      </c>
      <c r="G246" s="90" t="s">
        <v>326</v>
      </c>
      <c r="H246" s="91" t="s">
        <v>708</v>
      </c>
      <c r="I246" s="92">
        <v>2200</v>
      </c>
      <c r="J246" s="75" t="str">
        <f t="shared" si="43"/>
        <v>Medium</v>
      </c>
      <c r="K246" s="84">
        <f t="shared" si="40"/>
        <v>1.3636363636363636E-2</v>
      </c>
      <c r="L246" s="83">
        <f t="shared" si="44"/>
        <v>30</v>
      </c>
      <c r="M246" s="83">
        <v>15</v>
      </c>
      <c r="N246" s="83">
        <v>0</v>
      </c>
      <c r="O246" s="83">
        <v>0</v>
      </c>
      <c r="P246" s="83">
        <v>15</v>
      </c>
      <c r="Q246" s="193">
        <f>'District Data_Live'!ID246</f>
        <v>5.01</v>
      </c>
      <c r="R246" s="93">
        <f t="shared" si="41"/>
        <v>2.2772727272727272E-3</v>
      </c>
      <c r="S246" s="93">
        <f t="shared" si="45"/>
        <v>0.16699999999999998</v>
      </c>
      <c r="T246" s="59">
        <f t="shared" si="46"/>
        <v>43.85</v>
      </c>
      <c r="U246" s="93">
        <v>1.9931818181818182E-2</v>
      </c>
      <c r="V246" s="78">
        <f t="shared" si="47"/>
        <v>1.4616666666666667</v>
      </c>
      <c r="W246" s="86"/>
      <c r="X246" s="86">
        <f t="shared" si="48"/>
        <v>1.4616666666666667</v>
      </c>
      <c r="Y246" s="86">
        <f t="shared" si="49"/>
        <v>2.2487179487179487</v>
      </c>
      <c r="Z246" s="86">
        <f t="shared" si="50"/>
        <v>4.4974358974358974</v>
      </c>
      <c r="AA246" s="86">
        <f>SUMIFS('District Data_Live'!$CT:$CT,'District Data_Live'!$B:$B,'District-wise_Big 4 sales comp.'!$B246,'District Data_Live'!$C:$C,'District-wise_Big 4 sales comp.'!$F246)</f>
        <v>1</v>
      </c>
      <c r="AB246" s="86">
        <f>SUMIFS('District Data_Live'!$DR:$DR,'District Data_Live'!$B:$B,'District-wise_Big 4 sales comp.'!$B246,'District Data_Live'!$C:$C,'District-wise_Big 4 sales comp.'!$F246)</f>
        <v>1</v>
      </c>
      <c r="AC246" s="59">
        <f t="shared" si="51"/>
        <v>3.4974358974358974</v>
      </c>
      <c r="AD246" s="94">
        <f t="shared" si="52"/>
        <v>10.492307692307692</v>
      </c>
      <c r="AE246" s="94"/>
      <c r="AF246" s="94"/>
      <c r="AG246" s="94"/>
      <c r="AH246" s="94"/>
    </row>
    <row r="247" spans="1:34">
      <c r="A247" s="90">
        <f t="shared" si="42"/>
        <v>244</v>
      </c>
      <c r="B247" s="91" t="s">
        <v>1345</v>
      </c>
      <c r="C247" s="90"/>
      <c r="D247" s="90"/>
      <c r="E247" s="91"/>
      <c r="F247" s="90" t="s">
        <v>307</v>
      </c>
      <c r="G247" s="90" t="s">
        <v>326</v>
      </c>
      <c r="H247" s="91" t="s">
        <v>412</v>
      </c>
      <c r="I247" s="92">
        <v>2500</v>
      </c>
      <c r="J247" s="75" t="str">
        <f t="shared" si="43"/>
        <v>Medium</v>
      </c>
      <c r="K247" s="84">
        <f t="shared" si="40"/>
        <v>0.36</v>
      </c>
      <c r="L247" s="85">
        <f t="shared" si="44"/>
        <v>900</v>
      </c>
      <c r="M247" s="85">
        <v>400</v>
      </c>
      <c r="N247" s="85">
        <v>0</v>
      </c>
      <c r="O247" s="85">
        <v>500</v>
      </c>
      <c r="P247" s="85">
        <v>0</v>
      </c>
      <c r="Q247" s="193">
        <f>'District Data_Live'!ID247</f>
        <v>25.651999999999997</v>
      </c>
      <c r="R247" s="93">
        <f t="shared" si="41"/>
        <v>1.0260799999999999E-2</v>
      </c>
      <c r="S247" s="93">
        <f t="shared" si="45"/>
        <v>2.850222222222222E-2</v>
      </c>
      <c r="T247" s="59">
        <f t="shared" si="46"/>
        <v>80.612500000000011</v>
      </c>
      <c r="U247" s="93">
        <v>3.2245000000000003E-2</v>
      </c>
      <c r="V247" s="78">
        <f t="shared" si="47"/>
        <v>8.9569444444444452E-2</v>
      </c>
      <c r="W247" s="86"/>
      <c r="X247" s="86">
        <f t="shared" si="48"/>
        <v>2.6870833333333337</v>
      </c>
      <c r="Y247" s="86">
        <f t="shared" si="49"/>
        <v>4.1339743589743598</v>
      </c>
      <c r="Z247" s="86">
        <f t="shared" si="50"/>
        <v>8.2679487179487197</v>
      </c>
      <c r="AA247" s="86">
        <f>SUMIFS('District Data_Live'!$CT:$CT,'District Data_Live'!$B:$B,'District-wise_Big 4 sales comp.'!$B247,'District Data_Live'!$C:$C,'District-wise_Big 4 sales comp.'!$F247)</f>
        <v>4</v>
      </c>
      <c r="AB247" s="86">
        <f>SUMIFS('District Data_Live'!$DR:$DR,'District Data_Live'!$B:$B,'District-wise_Big 4 sales comp.'!$B247,'District Data_Live'!$C:$C,'District-wise_Big 4 sales comp.'!$F247)</f>
        <v>5</v>
      </c>
      <c r="AC247" s="59">
        <f t="shared" si="51"/>
        <v>4.2679487179487197</v>
      </c>
      <c r="AD247" s="94">
        <f t="shared" si="52"/>
        <v>12.803846153846159</v>
      </c>
      <c r="AE247" s="94"/>
      <c r="AF247" s="94"/>
      <c r="AG247" s="94"/>
      <c r="AH247" s="94"/>
    </row>
    <row r="248" spans="1:34">
      <c r="A248" s="90">
        <f t="shared" si="42"/>
        <v>245</v>
      </c>
      <c r="B248" s="91" t="s">
        <v>1346</v>
      </c>
      <c r="C248" s="90"/>
      <c r="D248" s="90" t="s">
        <v>916</v>
      </c>
      <c r="E248" s="91"/>
      <c r="F248" s="90" t="s">
        <v>307</v>
      </c>
      <c r="G248" s="90" t="s">
        <v>326</v>
      </c>
      <c r="H248" s="91" t="s">
        <v>419</v>
      </c>
      <c r="I248" s="92">
        <v>2000</v>
      </c>
      <c r="J248" s="75" t="str">
        <f t="shared" si="43"/>
        <v>Medium</v>
      </c>
      <c r="K248" s="84">
        <f t="shared" si="40"/>
        <v>0.125</v>
      </c>
      <c r="L248" s="83">
        <f t="shared" si="44"/>
        <v>250</v>
      </c>
      <c r="M248" s="83">
        <v>100</v>
      </c>
      <c r="N248" s="83">
        <v>30</v>
      </c>
      <c r="O248" s="83">
        <v>50</v>
      </c>
      <c r="P248" s="83">
        <v>70</v>
      </c>
      <c r="Q248" s="193">
        <f>'District Data_Live'!ID248</f>
        <v>0</v>
      </c>
      <c r="R248" s="93">
        <f t="shared" si="41"/>
        <v>0</v>
      </c>
      <c r="S248" s="93">
        <f t="shared" si="45"/>
        <v>0</v>
      </c>
      <c r="T248" s="59">
        <f t="shared" si="46"/>
        <v>0</v>
      </c>
      <c r="U248" s="93"/>
      <c r="V248" s="78">
        <f t="shared" si="47"/>
        <v>0</v>
      </c>
      <c r="W248" s="86"/>
      <c r="X248" s="86">
        <f t="shared" si="48"/>
        <v>0</v>
      </c>
      <c r="Y248" s="86">
        <f t="shared" si="49"/>
        <v>0</v>
      </c>
      <c r="Z248" s="86">
        <f t="shared" si="50"/>
        <v>0</v>
      </c>
      <c r="AA248" s="86">
        <f>SUMIFS('District Data_Live'!$CT:$CT,'District Data_Live'!$B:$B,'District-wise_Big 4 sales comp.'!$B248,'District Data_Live'!$C:$C,'District-wise_Big 4 sales comp.'!$F248)</f>
        <v>0</v>
      </c>
      <c r="AB248" s="86">
        <f>SUMIFS('District Data_Live'!$DR:$DR,'District Data_Live'!$B:$B,'District-wise_Big 4 sales comp.'!$B248,'District Data_Live'!$C:$C,'District-wise_Big 4 sales comp.'!$F248)</f>
        <v>0</v>
      </c>
      <c r="AC248" s="59">
        <f t="shared" si="51"/>
        <v>0</v>
      </c>
      <c r="AD248" s="94">
        <f t="shared" si="52"/>
        <v>0</v>
      </c>
      <c r="AE248" s="94"/>
      <c r="AF248" s="94"/>
      <c r="AG248" s="94"/>
      <c r="AH248" s="94"/>
    </row>
    <row r="249" spans="1:34">
      <c r="A249" s="90">
        <f t="shared" si="42"/>
        <v>246</v>
      </c>
      <c r="B249" s="91" t="s">
        <v>1347</v>
      </c>
      <c r="C249" s="90"/>
      <c r="D249" s="90" t="s">
        <v>916</v>
      </c>
      <c r="E249" s="91"/>
      <c r="F249" s="90" t="s">
        <v>307</v>
      </c>
      <c r="G249" s="90" t="s">
        <v>326</v>
      </c>
      <c r="H249" s="91" t="s">
        <v>419</v>
      </c>
      <c r="I249" s="92">
        <v>2000</v>
      </c>
      <c r="J249" s="75" t="str">
        <f t="shared" si="43"/>
        <v>Medium</v>
      </c>
      <c r="K249" s="84">
        <f t="shared" si="40"/>
        <v>3.5000000000000003E-2</v>
      </c>
      <c r="L249" s="83">
        <f t="shared" si="44"/>
        <v>70</v>
      </c>
      <c r="M249" s="83">
        <v>20</v>
      </c>
      <c r="N249" s="83">
        <v>15</v>
      </c>
      <c r="O249" s="83">
        <v>15</v>
      </c>
      <c r="P249" s="83">
        <v>20</v>
      </c>
      <c r="Q249" s="193">
        <f>'District Data_Live'!ID249</f>
        <v>13.414000000000001</v>
      </c>
      <c r="R249" s="93">
        <f t="shared" si="41"/>
        <v>6.7070000000000012E-3</v>
      </c>
      <c r="S249" s="93">
        <f t="shared" si="45"/>
        <v>0.19162857142857145</v>
      </c>
      <c r="T249" s="59">
        <f t="shared" si="46"/>
        <v>20</v>
      </c>
      <c r="U249" s="93">
        <v>0.01</v>
      </c>
      <c r="V249" s="78">
        <f t="shared" si="47"/>
        <v>0.2857142857142857</v>
      </c>
      <c r="W249" s="86"/>
      <c r="X249" s="86">
        <f t="shared" si="48"/>
        <v>0.66666666666666663</v>
      </c>
      <c r="Y249" s="86">
        <f t="shared" si="49"/>
        <v>1.0256410256410255</v>
      </c>
      <c r="Z249" s="86">
        <f t="shared" si="50"/>
        <v>2.0512820512820511</v>
      </c>
      <c r="AA249" s="86">
        <f>SUMIFS('District Data_Live'!$CT:$CT,'District Data_Live'!$B:$B,'District-wise_Big 4 sales comp.'!$B249,'District Data_Live'!$C:$C,'District-wise_Big 4 sales comp.'!$F249)</f>
        <v>0</v>
      </c>
      <c r="AB249" s="86">
        <f>SUMIFS('District Data_Live'!$DR:$DR,'District Data_Live'!$B:$B,'District-wise_Big 4 sales comp.'!$B249,'District Data_Live'!$C:$C,'District-wise_Big 4 sales comp.'!$F249)</f>
        <v>0</v>
      </c>
      <c r="AC249" s="59">
        <f t="shared" si="51"/>
        <v>2.0512820512820511</v>
      </c>
      <c r="AD249" s="94">
        <f t="shared" si="52"/>
        <v>6.1538461538461533</v>
      </c>
      <c r="AE249" s="94"/>
      <c r="AF249" s="94"/>
      <c r="AG249" s="94"/>
      <c r="AH249" s="94"/>
    </row>
    <row r="250" spans="1:34">
      <c r="A250" s="90">
        <f t="shared" si="42"/>
        <v>247</v>
      </c>
      <c r="B250" s="91" t="s">
        <v>1348</v>
      </c>
      <c r="C250" s="90"/>
      <c r="D250" s="90" t="s">
        <v>916</v>
      </c>
      <c r="E250" s="91"/>
      <c r="F250" s="90" t="s">
        <v>307</v>
      </c>
      <c r="G250" s="90" t="s">
        <v>326</v>
      </c>
      <c r="H250" s="91" t="s">
        <v>419</v>
      </c>
      <c r="I250" s="92">
        <v>2000</v>
      </c>
      <c r="J250" s="75" t="str">
        <f t="shared" si="43"/>
        <v>Medium</v>
      </c>
      <c r="K250" s="84">
        <f t="shared" si="40"/>
        <v>2.5000000000000001E-2</v>
      </c>
      <c r="L250" s="83">
        <f t="shared" si="44"/>
        <v>50</v>
      </c>
      <c r="M250" s="83">
        <v>20</v>
      </c>
      <c r="N250" s="83">
        <v>0</v>
      </c>
      <c r="O250" s="83">
        <v>15</v>
      </c>
      <c r="P250" s="83">
        <v>15</v>
      </c>
      <c r="Q250" s="193">
        <f>'District Data_Live'!ID250</f>
        <v>3.2030000000000003</v>
      </c>
      <c r="R250" s="93">
        <f t="shared" si="41"/>
        <v>1.6015000000000001E-3</v>
      </c>
      <c r="S250" s="93">
        <f t="shared" si="45"/>
        <v>6.4060000000000006E-2</v>
      </c>
      <c r="T250" s="59">
        <f t="shared" si="46"/>
        <v>20</v>
      </c>
      <c r="U250" s="93">
        <v>0.01</v>
      </c>
      <c r="V250" s="78">
        <f t="shared" si="47"/>
        <v>0.4</v>
      </c>
      <c r="W250" s="86"/>
      <c r="X250" s="86">
        <f t="shared" si="48"/>
        <v>0.66666666666666663</v>
      </c>
      <c r="Y250" s="86">
        <f t="shared" si="49"/>
        <v>1.0256410256410255</v>
      </c>
      <c r="Z250" s="86">
        <f t="shared" si="50"/>
        <v>2.0512820512820511</v>
      </c>
      <c r="AA250" s="86">
        <f>SUMIFS('District Data_Live'!$CT:$CT,'District Data_Live'!$B:$B,'District-wise_Big 4 sales comp.'!$B250,'District Data_Live'!$C:$C,'District-wise_Big 4 sales comp.'!$F250)</f>
        <v>1</v>
      </c>
      <c r="AB250" s="86">
        <f>SUMIFS('District Data_Live'!$DR:$DR,'District Data_Live'!$B:$B,'District-wise_Big 4 sales comp.'!$B250,'District Data_Live'!$C:$C,'District-wise_Big 4 sales comp.'!$F250)</f>
        <v>1</v>
      </c>
      <c r="AC250" s="59">
        <f t="shared" si="51"/>
        <v>1.0512820512820511</v>
      </c>
      <c r="AD250" s="94">
        <f t="shared" si="52"/>
        <v>3.1538461538461533</v>
      </c>
      <c r="AE250" s="94"/>
      <c r="AF250" s="94"/>
      <c r="AG250" s="94"/>
      <c r="AH250" s="94"/>
    </row>
    <row r="251" spans="1:34">
      <c r="A251" s="90">
        <f t="shared" si="42"/>
        <v>248</v>
      </c>
      <c r="B251" s="91" t="s">
        <v>1349</v>
      </c>
      <c r="C251" s="90"/>
      <c r="D251" s="90" t="s">
        <v>913</v>
      </c>
      <c r="E251" s="91"/>
      <c r="F251" s="90" t="s">
        <v>307</v>
      </c>
      <c r="G251" s="90" t="s">
        <v>326</v>
      </c>
      <c r="H251" s="91" t="s">
        <v>409</v>
      </c>
      <c r="I251" s="92">
        <v>2000</v>
      </c>
      <c r="J251" s="75" t="str">
        <f t="shared" si="43"/>
        <v>Medium</v>
      </c>
      <c r="K251" s="84">
        <f t="shared" si="40"/>
        <v>0.3</v>
      </c>
      <c r="L251" s="85">
        <f t="shared" si="44"/>
        <v>600</v>
      </c>
      <c r="M251" s="85">
        <v>400</v>
      </c>
      <c r="N251" s="85">
        <v>30</v>
      </c>
      <c r="O251" s="85">
        <v>170</v>
      </c>
      <c r="P251" s="85">
        <v>0</v>
      </c>
      <c r="Q251" s="193">
        <f>'District Data_Live'!ID251</f>
        <v>0</v>
      </c>
      <c r="R251" s="93">
        <f t="shared" si="41"/>
        <v>0</v>
      </c>
      <c r="S251" s="93">
        <f t="shared" si="45"/>
        <v>0</v>
      </c>
      <c r="T251" s="59">
        <f t="shared" si="46"/>
        <v>0</v>
      </c>
      <c r="U251" s="93"/>
      <c r="V251" s="78">
        <f t="shared" si="47"/>
        <v>0</v>
      </c>
      <c r="W251" s="86"/>
      <c r="X251" s="86">
        <f t="shared" si="48"/>
        <v>0</v>
      </c>
      <c r="Y251" s="86">
        <f t="shared" si="49"/>
        <v>0</v>
      </c>
      <c r="Z251" s="86">
        <f t="shared" si="50"/>
        <v>0</v>
      </c>
      <c r="AA251" s="86">
        <f>SUMIFS('District Data_Live'!$CT:$CT,'District Data_Live'!$B:$B,'District-wise_Big 4 sales comp.'!$B251,'District Data_Live'!$C:$C,'District-wise_Big 4 sales comp.'!$F251)</f>
        <v>0</v>
      </c>
      <c r="AB251" s="86">
        <f>SUMIFS('District Data_Live'!$DR:$DR,'District Data_Live'!$B:$B,'District-wise_Big 4 sales comp.'!$B251,'District Data_Live'!$C:$C,'District-wise_Big 4 sales comp.'!$F251)</f>
        <v>0</v>
      </c>
      <c r="AC251" s="59">
        <f t="shared" si="51"/>
        <v>0</v>
      </c>
      <c r="AD251" s="94">
        <f t="shared" si="52"/>
        <v>0</v>
      </c>
      <c r="AE251" s="94"/>
      <c r="AF251" s="94"/>
      <c r="AG251" s="94"/>
      <c r="AH251" s="94"/>
    </row>
    <row r="252" spans="1:34">
      <c r="A252" s="90">
        <f t="shared" si="42"/>
        <v>249</v>
      </c>
      <c r="B252" s="91" t="s">
        <v>1350</v>
      </c>
      <c r="C252" s="90"/>
      <c r="D252" s="90"/>
      <c r="E252" s="91"/>
      <c r="F252" s="90" t="s">
        <v>307</v>
      </c>
      <c r="G252" s="90" t="s">
        <v>326</v>
      </c>
      <c r="H252" s="91" t="s">
        <v>412</v>
      </c>
      <c r="I252" s="92">
        <v>2000</v>
      </c>
      <c r="J252" s="75" t="str">
        <f t="shared" si="43"/>
        <v>Medium</v>
      </c>
      <c r="K252" s="84">
        <f t="shared" si="40"/>
        <v>0</v>
      </c>
      <c r="L252" s="83">
        <f t="shared" si="44"/>
        <v>0</v>
      </c>
      <c r="M252" s="83">
        <v>0</v>
      </c>
      <c r="N252" s="83">
        <v>0</v>
      </c>
      <c r="O252" s="83">
        <v>0</v>
      </c>
      <c r="P252" s="83">
        <v>0</v>
      </c>
      <c r="Q252" s="193">
        <f>'District Data_Live'!ID252</f>
        <v>2.9</v>
      </c>
      <c r="R252" s="93">
        <f t="shared" si="41"/>
        <v>1.4499999999999999E-3</v>
      </c>
      <c r="S252" s="93" t="str">
        <f t="shared" si="45"/>
        <v/>
      </c>
      <c r="T252" s="59">
        <f t="shared" si="46"/>
        <v>6.25</v>
      </c>
      <c r="U252" s="93">
        <v>3.1250000000000002E-3</v>
      </c>
      <c r="V252" s="78" t="str">
        <f t="shared" si="47"/>
        <v/>
      </c>
      <c r="W252" s="86"/>
      <c r="X252" s="86">
        <f t="shared" si="48"/>
        <v>0.20833333333333334</v>
      </c>
      <c r="Y252" s="86">
        <f t="shared" si="49"/>
        <v>0.32051282051282054</v>
      </c>
      <c r="Z252" s="86">
        <f t="shared" si="50"/>
        <v>0.64102564102564108</v>
      </c>
      <c r="AA252" s="86">
        <f>SUMIFS('District Data_Live'!$CT:$CT,'District Data_Live'!$B:$B,'District-wise_Big 4 sales comp.'!$B252,'District Data_Live'!$C:$C,'District-wise_Big 4 sales comp.'!$F252)</f>
        <v>2</v>
      </c>
      <c r="AB252" s="86">
        <f>SUMIFS('District Data_Live'!$DR:$DR,'District Data_Live'!$B:$B,'District-wise_Big 4 sales comp.'!$B252,'District Data_Live'!$C:$C,'District-wise_Big 4 sales comp.'!$F252)</f>
        <v>2</v>
      </c>
      <c r="AC252" s="59">
        <f t="shared" si="51"/>
        <v>-1.358974358974359</v>
      </c>
      <c r="AD252" s="94">
        <f t="shared" si="52"/>
        <v>-4.0769230769230766</v>
      </c>
      <c r="AE252" s="94"/>
      <c r="AF252" s="94"/>
      <c r="AG252" s="94"/>
      <c r="AH252" s="94"/>
    </row>
    <row r="253" spans="1:34">
      <c r="A253" s="90">
        <f t="shared" si="42"/>
        <v>250</v>
      </c>
      <c r="B253" s="91" t="s">
        <v>1351</v>
      </c>
      <c r="C253" s="90"/>
      <c r="D253" s="90" t="s">
        <v>913</v>
      </c>
      <c r="E253" s="91"/>
      <c r="F253" s="90" t="s">
        <v>307</v>
      </c>
      <c r="G253" s="90" t="s">
        <v>326</v>
      </c>
      <c r="H253" s="91" t="s">
        <v>409</v>
      </c>
      <c r="I253" s="92">
        <v>2000</v>
      </c>
      <c r="J253" s="75" t="str">
        <f t="shared" si="43"/>
        <v>Medium</v>
      </c>
      <c r="K253" s="84">
        <f t="shared" si="40"/>
        <v>0.15</v>
      </c>
      <c r="L253" s="83">
        <f t="shared" si="44"/>
        <v>300</v>
      </c>
      <c r="M253" s="83">
        <v>200</v>
      </c>
      <c r="N253" s="83">
        <v>0</v>
      </c>
      <c r="O253" s="83">
        <v>100</v>
      </c>
      <c r="P253" s="83">
        <v>0</v>
      </c>
      <c r="Q253" s="193">
        <f>'District Data_Live'!ID253</f>
        <v>15.587</v>
      </c>
      <c r="R253" s="93">
        <f t="shared" si="41"/>
        <v>7.7935000000000001E-3</v>
      </c>
      <c r="S253" s="93">
        <f t="shared" si="45"/>
        <v>5.1956666666666665E-2</v>
      </c>
      <c r="T253" s="59">
        <f t="shared" si="46"/>
        <v>80</v>
      </c>
      <c r="U253" s="93">
        <v>0.04</v>
      </c>
      <c r="V253" s="78">
        <f t="shared" si="47"/>
        <v>0.26666666666666666</v>
      </c>
      <c r="W253" s="86"/>
      <c r="X253" s="86">
        <f t="shared" si="48"/>
        <v>2.6666666666666665</v>
      </c>
      <c r="Y253" s="86">
        <f t="shared" si="49"/>
        <v>4.1025641025641022</v>
      </c>
      <c r="Z253" s="86">
        <f t="shared" si="50"/>
        <v>8.2051282051282044</v>
      </c>
      <c r="AA253" s="86">
        <f>SUMIFS('District Data_Live'!$CT:$CT,'District Data_Live'!$B:$B,'District-wise_Big 4 sales comp.'!$B253,'District Data_Live'!$C:$C,'District-wise_Big 4 sales comp.'!$F253)</f>
        <v>0</v>
      </c>
      <c r="AB253" s="86">
        <f>SUMIFS('District Data_Live'!$DR:$DR,'District Data_Live'!$B:$B,'District-wise_Big 4 sales comp.'!$B253,'District Data_Live'!$C:$C,'District-wise_Big 4 sales comp.'!$F253)</f>
        <v>1</v>
      </c>
      <c r="AC253" s="59">
        <f t="shared" si="51"/>
        <v>8.2051282051282044</v>
      </c>
      <c r="AD253" s="94">
        <f t="shared" si="52"/>
        <v>24.615384615384613</v>
      </c>
      <c r="AE253" s="94"/>
      <c r="AF253" s="94"/>
      <c r="AG253" s="94"/>
      <c r="AH253" s="94"/>
    </row>
    <row r="254" spans="1:34">
      <c r="A254" s="90">
        <f t="shared" si="42"/>
        <v>251</v>
      </c>
      <c r="B254" s="91" t="s">
        <v>1323</v>
      </c>
      <c r="C254" s="90"/>
      <c r="D254" s="90" t="s">
        <v>913</v>
      </c>
      <c r="E254" s="91"/>
      <c r="F254" s="90" t="s">
        <v>307</v>
      </c>
      <c r="G254" s="90" t="s">
        <v>326</v>
      </c>
      <c r="H254" s="91" t="s">
        <v>409</v>
      </c>
      <c r="I254" s="92">
        <v>2000</v>
      </c>
      <c r="J254" s="75" t="str">
        <f t="shared" si="43"/>
        <v>Medium</v>
      </c>
      <c r="K254" s="84">
        <f t="shared" si="40"/>
        <v>0.35</v>
      </c>
      <c r="L254" s="85">
        <f t="shared" si="44"/>
        <v>700</v>
      </c>
      <c r="M254" s="85">
        <v>400</v>
      </c>
      <c r="N254" s="85">
        <v>50</v>
      </c>
      <c r="O254" s="85">
        <v>250</v>
      </c>
      <c r="P254" s="85">
        <v>0</v>
      </c>
      <c r="Q254" s="193">
        <f>'District Data_Live'!ID254</f>
        <v>0</v>
      </c>
      <c r="R254" s="93">
        <f t="shared" si="41"/>
        <v>0</v>
      </c>
      <c r="S254" s="93">
        <f t="shared" si="45"/>
        <v>0</v>
      </c>
      <c r="T254" s="59">
        <f t="shared" si="46"/>
        <v>0</v>
      </c>
      <c r="U254" s="93"/>
      <c r="V254" s="78">
        <f t="shared" si="47"/>
        <v>0</v>
      </c>
      <c r="W254" s="86"/>
      <c r="X254" s="86">
        <f t="shared" si="48"/>
        <v>0</v>
      </c>
      <c r="Y254" s="86">
        <f t="shared" si="49"/>
        <v>0</v>
      </c>
      <c r="Z254" s="86">
        <f t="shared" si="50"/>
        <v>0</v>
      </c>
      <c r="AA254" s="86">
        <f>SUMIFS('District Data_Live'!$CT:$CT,'District Data_Live'!$B:$B,'District-wise_Big 4 sales comp.'!$B254,'District Data_Live'!$C:$C,'District-wise_Big 4 sales comp.'!$F254)</f>
        <v>0</v>
      </c>
      <c r="AB254" s="86">
        <f>SUMIFS('District Data_Live'!$DR:$DR,'District Data_Live'!$B:$B,'District-wise_Big 4 sales comp.'!$B254,'District Data_Live'!$C:$C,'District-wise_Big 4 sales comp.'!$F254)</f>
        <v>0</v>
      </c>
      <c r="AC254" s="59">
        <f t="shared" si="51"/>
        <v>0</v>
      </c>
      <c r="AD254" s="94">
        <f t="shared" si="52"/>
        <v>0</v>
      </c>
      <c r="AE254" s="94"/>
      <c r="AF254" s="94"/>
      <c r="AG254" s="94"/>
      <c r="AH254" s="94"/>
    </row>
    <row r="255" spans="1:34">
      <c r="A255" s="90">
        <f t="shared" si="42"/>
        <v>252</v>
      </c>
      <c r="B255" s="91" t="s">
        <v>1352</v>
      </c>
      <c r="C255" s="90" t="s">
        <v>904</v>
      </c>
      <c r="D255" s="90" t="s">
        <v>903</v>
      </c>
      <c r="E255" s="91"/>
      <c r="F255" s="90" t="s">
        <v>307</v>
      </c>
      <c r="G255" s="90" t="s">
        <v>326</v>
      </c>
      <c r="H255" s="91" t="s">
        <v>416</v>
      </c>
      <c r="I255" s="92">
        <v>3000</v>
      </c>
      <c r="J255" s="75" t="str">
        <f t="shared" si="43"/>
        <v>Medium</v>
      </c>
      <c r="K255" s="84">
        <f t="shared" si="40"/>
        <v>0.06</v>
      </c>
      <c r="L255" s="83">
        <f t="shared" si="44"/>
        <v>180</v>
      </c>
      <c r="M255" s="83">
        <v>120</v>
      </c>
      <c r="N255" s="83">
        <v>0</v>
      </c>
      <c r="O255" s="83">
        <v>40</v>
      </c>
      <c r="P255" s="83">
        <v>20</v>
      </c>
      <c r="Q255" s="193">
        <f>'District Data_Live'!ID255</f>
        <v>3.657</v>
      </c>
      <c r="R255" s="93">
        <f t="shared" si="41"/>
        <v>1.219E-3</v>
      </c>
      <c r="S255" s="93">
        <f t="shared" si="45"/>
        <v>2.0316666666666667E-2</v>
      </c>
      <c r="T255" s="59">
        <f t="shared" si="46"/>
        <v>30</v>
      </c>
      <c r="U255" s="93">
        <v>0.01</v>
      </c>
      <c r="V255" s="78">
        <f t="shared" si="47"/>
        <v>0.16666666666666666</v>
      </c>
      <c r="W255" s="86"/>
      <c r="X255" s="86">
        <f t="shared" si="48"/>
        <v>1</v>
      </c>
      <c r="Y255" s="86">
        <f t="shared" si="49"/>
        <v>1.5384615384615383</v>
      </c>
      <c r="Z255" s="86">
        <f t="shared" si="50"/>
        <v>3.0769230769230766</v>
      </c>
      <c r="AA255" s="86">
        <f>SUMIFS('District Data_Live'!$CT:$CT,'District Data_Live'!$B:$B,'District-wise_Big 4 sales comp.'!$B255,'District Data_Live'!$C:$C,'District-wise_Big 4 sales comp.'!$F255)</f>
        <v>2</v>
      </c>
      <c r="AB255" s="86">
        <f>SUMIFS('District Data_Live'!$DR:$DR,'District Data_Live'!$B:$B,'District-wise_Big 4 sales comp.'!$B255,'District Data_Live'!$C:$C,'District-wise_Big 4 sales comp.'!$F255)</f>
        <v>3</v>
      </c>
      <c r="AC255" s="59">
        <f t="shared" si="51"/>
        <v>1.0769230769230766</v>
      </c>
      <c r="AD255" s="94">
        <f t="shared" si="52"/>
        <v>3.2307692307692299</v>
      </c>
      <c r="AE255" s="94"/>
      <c r="AF255" s="94"/>
      <c r="AG255" s="94"/>
      <c r="AH255" s="94"/>
    </row>
    <row r="256" spans="1:34">
      <c r="A256" s="90">
        <f t="shared" si="42"/>
        <v>253</v>
      </c>
      <c r="B256" s="91" t="s">
        <v>1353</v>
      </c>
      <c r="C256" s="90"/>
      <c r="D256" s="90"/>
      <c r="E256" s="91"/>
      <c r="F256" s="90" t="s">
        <v>307</v>
      </c>
      <c r="G256" s="90" t="s">
        <v>326</v>
      </c>
      <c r="H256" s="91" t="s">
        <v>412</v>
      </c>
      <c r="I256" s="92">
        <v>3000</v>
      </c>
      <c r="J256" s="75" t="str">
        <f t="shared" si="43"/>
        <v>Medium</v>
      </c>
      <c r="K256" s="84">
        <f t="shared" si="40"/>
        <v>0.3</v>
      </c>
      <c r="L256" s="85">
        <f t="shared" si="44"/>
        <v>900</v>
      </c>
      <c r="M256" s="85">
        <v>400</v>
      </c>
      <c r="N256" s="85">
        <v>100</v>
      </c>
      <c r="O256" s="85">
        <v>300</v>
      </c>
      <c r="P256" s="85">
        <v>100</v>
      </c>
      <c r="Q256" s="193">
        <f>'District Data_Live'!ID256</f>
        <v>4.4000000000000004</v>
      </c>
      <c r="R256" s="93">
        <f t="shared" si="41"/>
        <v>1.4666666666666667E-3</v>
      </c>
      <c r="S256" s="93">
        <f t="shared" si="45"/>
        <v>4.8888888888888897E-3</v>
      </c>
      <c r="T256" s="59">
        <f t="shared" si="46"/>
        <v>30</v>
      </c>
      <c r="U256" s="93">
        <v>0.01</v>
      </c>
      <c r="V256" s="78">
        <f t="shared" si="47"/>
        <v>3.3333333333333333E-2</v>
      </c>
      <c r="W256" s="86"/>
      <c r="X256" s="86">
        <f t="shared" si="48"/>
        <v>1</v>
      </c>
      <c r="Y256" s="86">
        <f t="shared" si="49"/>
        <v>1.5384615384615383</v>
      </c>
      <c r="Z256" s="86">
        <f t="shared" si="50"/>
        <v>3.0769230769230766</v>
      </c>
      <c r="AA256" s="86">
        <f>SUMIFS('District Data_Live'!$CT:$CT,'District Data_Live'!$B:$B,'District-wise_Big 4 sales comp.'!$B256,'District Data_Live'!$C:$C,'District-wise_Big 4 sales comp.'!$F256)</f>
        <v>3</v>
      </c>
      <c r="AB256" s="86">
        <f>SUMIFS('District Data_Live'!$DR:$DR,'District Data_Live'!$B:$B,'District-wise_Big 4 sales comp.'!$B256,'District Data_Live'!$C:$C,'District-wise_Big 4 sales comp.'!$F256)</f>
        <v>4</v>
      </c>
      <c r="AC256" s="59">
        <f t="shared" si="51"/>
        <v>7.692307692307665E-2</v>
      </c>
      <c r="AD256" s="94">
        <f t="shared" si="52"/>
        <v>0.23076923076922995</v>
      </c>
      <c r="AE256" s="94"/>
      <c r="AF256" s="94"/>
      <c r="AG256" s="94"/>
      <c r="AH256" s="94"/>
    </row>
    <row r="257" spans="1:34">
      <c r="A257" s="90">
        <f t="shared" si="42"/>
        <v>254</v>
      </c>
      <c r="B257" s="91" t="s">
        <v>1354</v>
      </c>
      <c r="C257" s="90"/>
      <c r="D257" s="90"/>
      <c r="E257" s="91"/>
      <c r="F257" s="90" t="s">
        <v>307</v>
      </c>
      <c r="G257" s="90" t="s">
        <v>326</v>
      </c>
      <c r="H257" s="91" t="s">
        <v>412</v>
      </c>
      <c r="I257" s="92">
        <v>1900</v>
      </c>
      <c r="J257" s="75" t="str">
        <f t="shared" si="43"/>
        <v>Low</v>
      </c>
      <c r="K257" s="84">
        <f t="shared" si="40"/>
        <v>0.21052631578947367</v>
      </c>
      <c r="L257" s="83">
        <f t="shared" si="44"/>
        <v>400</v>
      </c>
      <c r="M257" s="83">
        <v>250</v>
      </c>
      <c r="N257" s="83">
        <v>0</v>
      </c>
      <c r="O257" s="83">
        <v>150</v>
      </c>
      <c r="P257" s="83">
        <v>0</v>
      </c>
      <c r="Q257" s="193">
        <f>'District Data_Live'!ID257</f>
        <v>40.881</v>
      </c>
      <c r="R257" s="93">
        <f t="shared" si="41"/>
        <v>2.1516315789473685E-2</v>
      </c>
      <c r="S257" s="93">
        <f t="shared" si="45"/>
        <v>0.1022025</v>
      </c>
      <c r="T257" s="59">
        <f t="shared" si="46"/>
        <v>57</v>
      </c>
      <c r="U257" s="93">
        <v>0.03</v>
      </c>
      <c r="V257" s="78">
        <f t="shared" si="47"/>
        <v>0.14249999999999999</v>
      </c>
      <c r="W257" s="86"/>
      <c r="X257" s="86">
        <f t="shared" si="48"/>
        <v>1.9</v>
      </c>
      <c r="Y257" s="86">
        <f t="shared" si="49"/>
        <v>2.9230769230769229</v>
      </c>
      <c r="Z257" s="86">
        <f t="shared" si="50"/>
        <v>5.8461538461538458</v>
      </c>
      <c r="AA257" s="86">
        <f>SUMIFS('District Data_Live'!$CT:$CT,'District Data_Live'!$B:$B,'District-wise_Big 4 sales comp.'!$B257,'District Data_Live'!$C:$C,'District-wise_Big 4 sales comp.'!$F257)</f>
        <v>6</v>
      </c>
      <c r="AB257" s="86">
        <f>SUMIFS('District Data_Live'!$DR:$DR,'District Data_Live'!$B:$B,'District-wise_Big 4 sales comp.'!$B257,'District Data_Live'!$C:$C,'District-wise_Big 4 sales comp.'!$F257)</f>
        <v>7</v>
      </c>
      <c r="AC257" s="59">
        <f t="shared" si="51"/>
        <v>-0.15384615384615419</v>
      </c>
      <c r="AD257" s="94">
        <f t="shared" si="52"/>
        <v>-0.46153846153846256</v>
      </c>
      <c r="AE257" s="94"/>
      <c r="AF257" s="94"/>
      <c r="AG257" s="94"/>
      <c r="AH257" s="94"/>
    </row>
    <row r="258" spans="1:34">
      <c r="A258" s="90">
        <f t="shared" si="42"/>
        <v>255</v>
      </c>
      <c r="B258" s="91" t="s">
        <v>1355</v>
      </c>
      <c r="C258" s="90"/>
      <c r="D258" s="90" t="s">
        <v>1336</v>
      </c>
      <c r="E258" s="91"/>
      <c r="F258" s="90" t="s">
        <v>307</v>
      </c>
      <c r="G258" s="90" t="s">
        <v>326</v>
      </c>
      <c r="H258" s="91" t="s">
        <v>415</v>
      </c>
      <c r="I258" s="92">
        <v>1850</v>
      </c>
      <c r="J258" s="75" t="str">
        <f t="shared" si="43"/>
        <v>Low</v>
      </c>
      <c r="K258" s="84">
        <f t="shared" si="40"/>
        <v>0</v>
      </c>
      <c r="L258" s="83">
        <f t="shared" si="44"/>
        <v>0</v>
      </c>
      <c r="M258" s="83">
        <v>0</v>
      </c>
      <c r="N258" s="83">
        <v>0</v>
      </c>
      <c r="O258" s="83">
        <v>0</v>
      </c>
      <c r="P258" s="83">
        <v>0</v>
      </c>
      <c r="Q258" s="193">
        <f>'District Data_Live'!ID258</f>
        <v>0</v>
      </c>
      <c r="R258" s="93">
        <f t="shared" si="41"/>
        <v>0</v>
      </c>
      <c r="S258" s="93" t="str">
        <f t="shared" si="45"/>
        <v/>
      </c>
      <c r="T258" s="59">
        <f t="shared" si="46"/>
        <v>0</v>
      </c>
      <c r="U258" s="93"/>
      <c r="V258" s="78" t="str">
        <f t="shared" si="47"/>
        <v/>
      </c>
      <c r="W258" s="86"/>
      <c r="X258" s="86">
        <f t="shared" si="48"/>
        <v>0</v>
      </c>
      <c r="Y258" s="86">
        <f t="shared" si="49"/>
        <v>0</v>
      </c>
      <c r="Z258" s="86">
        <f t="shared" si="50"/>
        <v>0</v>
      </c>
      <c r="AA258" s="86">
        <f>SUMIFS('District Data_Live'!$CT:$CT,'District Data_Live'!$B:$B,'District-wise_Big 4 sales comp.'!$B258,'District Data_Live'!$C:$C,'District-wise_Big 4 sales comp.'!$F258)</f>
        <v>0</v>
      </c>
      <c r="AB258" s="86">
        <f>SUMIFS('District Data_Live'!$DR:$DR,'District Data_Live'!$B:$B,'District-wise_Big 4 sales comp.'!$B258,'District Data_Live'!$C:$C,'District-wise_Big 4 sales comp.'!$F258)</f>
        <v>0</v>
      </c>
      <c r="AC258" s="59">
        <f t="shared" si="51"/>
        <v>0</v>
      </c>
      <c r="AD258" s="94">
        <f t="shared" si="52"/>
        <v>0</v>
      </c>
      <c r="AE258" s="94"/>
      <c r="AF258" s="94"/>
      <c r="AG258" s="94"/>
      <c r="AH258" s="94"/>
    </row>
    <row r="259" spans="1:34">
      <c r="A259" s="90">
        <f t="shared" si="42"/>
        <v>256</v>
      </c>
      <c r="B259" s="91" t="s">
        <v>1356</v>
      </c>
      <c r="C259" s="90"/>
      <c r="D259" s="90" t="s">
        <v>1336</v>
      </c>
      <c r="E259" s="91"/>
      <c r="F259" s="90" t="s">
        <v>307</v>
      </c>
      <c r="G259" s="90" t="s">
        <v>326</v>
      </c>
      <c r="H259" s="91" t="s">
        <v>708</v>
      </c>
      <c r="I259" s="92">
        <v>1840</v>
      </c>
      <c r="J259" s="75" t="str">
        <f t="shared" si="43"/>
        <v>Low</v>
      </c>
      <c r="K259" s="84">
        <f t="shared" si="40"/>
        <v>1.0869565217391304E-2</v>
      </c>
      <c r="L259" s="83">
        <f t="shared" si="44"/>
        <v>20</v>
      </c>
      <c r="M259" s="83">
        <v>5</v>
      </c>
      <c r="N259" s="83">
        <v>0</v>
      </c>
      <c r="O259" s="83">
        <v>5</v>
      </c>
      <c r="P259" s="83">
        <v>10</v>
      </c>
      <c r="Q259" s="193">
        <f>'District Data_Live'!ID259</f>
        <v>0</v>
      </c>
      <c r="R259" s="93">
        <f t="shared" si="41"/>
        <v>0</v>
      </c>
      <c r="S259" s="93">
        <f t="shared" si="45"/>
        <v>0</v>
      </c>
      <c r="T259" s="59">
        <f t="shared" si="46"/>
        <v>0</v>
      </c>
      <c r="U259" s="93"/>
      <c r="V259" s="78">
        <f t="shared" si="47"/>
        <v>0</v>
      </c>
      <c r="W259" s="86"/>
      <c r="X259" s="86">
        <f t="shared" si="48"/>
        <v>0</v>
      </c>
      <c r="Y259" s="86">
        <f t="shared" si="49"/>
        <v>0</v>
      </c>
      <c r="Z259" s="86">
        <f t="shared" si="50"/>
        <v>0</v>
      </c>
      <c r="AA259" s="86">
        <f>SUMIFS('District Data_Live'!$CT:$CT,'District Data_Live'!$B:$B,'District-wise_Big 4 sales comp.'!$B259,'District Data_Live'!$C:$C,'District-wise_Big 4 sales comp.'!$F259)</f>
        <v>0</v>
      </c>
      <c r="AB259" s="86">
        <f>SUMIFS('District Data_Live'!$DR:$DR,'District Data_Live'!$B:$B,'District-wise_Big 4 sales comp.'!$B259,'District Data_Live'!$C:$C,'District-wise_Big 4 sales comp.'!$F259)</f>
        <v>0</v>
      </c>
      <c r="AC259" s="59">
        <f t="shared" si="51"/>
        <v>0</v>
      </c>
      <c r="AD259" s="94">
        <f t="shared" si="52"/>
        <v>0</v>
      </c>
      <c r="AE259" s="94"/>
      <c r="AF259" s="94"/>
      <c r="AG259" s="94"/>
      <c r="AH259" s="94"/>
    </row>
    <row r="260" spans="1:34">
      <c r="A260" s="90">
        <f t="shared" si="42"/>
        <v>257</v>
      </c>
      <c r="B260" s="91" t="s">
        <v>1357</v>
      </c>
      <c r="C260" s="90"/>
      <c r="D260" s="90" t="s">
        <v>1336</v>
      </c>
      <c r="E260" s="91"/>
      <c r="F260" s="90" t="s">
        <v>307</v>
      </c>
      <c r="G260" s="90" t="s">
        <v>326</v>
      </c>
      <c r="H260" s="91" t="s">
        <v>415</v>
      </c>
      <c r="I260" s="92">
        <v>1800</v>
      </c>
      <c r="J260" s="75" t="str">
        <f t="shared" si="43"/>
        <v>Low</v>
      </c>
      <c r="K260" s="84">
        <f t="shared" ref="K260:K323" si="53">IFERROR(L260/I260,"")</f>
        <v>6.1111111111111109E-2</v>
      </c>
      <c r="L260" s="83">
        <f t="shared" si="44"/>
        <v>110</v>
      </c>
      <c r="M260" s="83">
        <v>60</v>
      </c>
      <c r="N260" s="83">
        <v>0</v>
      </c>
      <c r="O260" s="83">
        <v>50</v>
      </c>
      <c r="P260" s="83">
        <v>0</v>
      </c>
      <c r="Q260" s="193">
        <f>'District Data_Live'!ID260</f>
        <v>0.1</v>
      </c>
      <c r="R260" s="93">
        <f t="shared" ref="R260:R323" si="54">IFERROR(Q260/I260,"")</f>
        <v>5.5555555555555558E-5</v>
      </c>
      <c r="S260" s="93">
        <f t="shared" si="45"/>
        <v>9.0909090909090909E-4</v>
      </c>
      <c r="T260" s="59">
        <f t="shared" si="46"/>
        <v>0</v>
      </c>
      <c r="U260" s="93"/>
      <c r="V260" s="78">
        <f t="shared" si="47"/>
        <v>0</v>
      </c>
      <c r="W260" s="86"/>
      <c r="X260" s="86">
        <f t="shared" si="48"/>
        <v>0</v>
      </c>
      <c r="Y260" s="86">
        <f t="shared" si="49"/>
        <v>0</v>
      </c>
      <c r="Z260" s="86">
        <f t="shared" si="50"/>
        <v>0</v>
      </c>
      <c r="AA260" s="86">
        <f>SUMIFS('District Data_Live'!$CT:$CT,'District Data_Live'!$B:$B,'District-wise_Big 4 sales comp.'!$B260,'District Data_Live'!$C:$C,'District-wise_Big 4 sales comp.'!$F260)</f>
        <v>1</v>
      </c>
      <c r="AB260" s="86">
        <f>SUMIFS('District Data_Live'!$DR:$DR,'District Data_Live'!$B:$B,'District-wise_Big 4 sales comp.'!$B260,'District Data_Live'!$C:$C,'District-wise_Big 4 sales comp.'!$F260)</f>
        <v>1</v>
      </c>
      <c r="AC260" s="59">
        <f t="shared" si="51"/>
        <v>-1</v>
      </c>
      <c r="AD260" s="94">
        <f t="shared" si="52"/>
        <v>-3</v>
      </c>
      <c r="AE260" s="94"/>
      <c r="AF260" s="94"/>
      <c r="AG260" s="94"/>
      <c r="AH260" s="94"/>
    </row>
    <row r="261" spans="1:34">
      <c r="A261" s="90">
        <f t="shared" ref="A261:A324" si="55">A260+1</f>
        <v>258</v>
      </c>
      <c r="B261" s="91" t="s">
        <v>1358</v>
      </c>
      <c r="C261" s="90"/>
      <c r="D261" s="90" t="s">
        <v>1336</v>
      </c>
      <c r="E261" s="91"/>
      <c r="F261" s="90" t="s">
        <v>307</v>
      </c>
      <c r="G261" s="90" t="s">
        <v>326</v>
      </c>
      <c r="H261" s="91" t="s">
        <v>708</v>
      </c>
      <c r="I261" s="92">
        <v>1750</v>
      </c>
      <c r="J261" s="75" t="str">
        <f t="shared" ref="J261:J324" si="56">IFERROR(IF($I261&gt;=10000,"Very High",IF($I261&gt;=5000,"High",IF($I261&gt;=2000,"Medium","Low"))),"")</f>
        <v>Low</v>
      </c>
      <c r="K261" s="84">
        <f t="shared" si="53"/>
        <v>5.1428571428571428E-2</v>
      </c>
      <c r="L261" s="83">
        <f t="shared" ref="L261:L324" si="57">SUM(M261:P261)</f>
        <v>90</v>
      </c>
      <c r="M261" s="83">
        <v>50</v>
      </c>
      <c r="N261" s="83">
        <v>0</v>
      </c>
      <c r="O261" s="83">
        <v>20</v>
      </c>
      <c r="P261" s="83">
        <v>20</v>
      </c>
      <c r="Q261" s="193">
        <f>'District Data_Live'!ID261</f>
        <v>2.5499999999999998</v>
      </c>
      <c r="R261" s="93">
        <f t="shared" si="54"/>
        <v>1.4571428571428569E-3</v>
      </c>
      <c r="S261" s="93">
        <f t="shared" ref="S261:S324" si="58">IFERROR(Q261/L261,"")</f>
        <v>2.8333333333333332E-2</v>
      </c>
      <c r="T261" s="59">
        <f t="shared" ref="T261:T324" si="59">IFERROR(I261*U261,"")</f>
        <v>31.875</v>
      </c>
      <c r="U261" s="93">
        <v>1.8214285714285714E-2</v>
      </c>
      <c r="V261" s="78">
        <f t="shared" ref="V261:V324" si="60">IFERROR(T261/L261,"")</f>
        <v>0.35416666666666669</v>
      </c>
      <c r="W261" s="86"/>
      <c r="X261" s="86">
        <f t="shared" ref="X261:X324" si="61">T261/30</f>
        <v>1.0625</v>
      </c>
      <c r="Y261" s="86">
        <f t="shared" ref="Y261:Y324" si="62">X261/0.65</f>
        <v>1.6346153846153846</v>
      </c>
      <c r="Z261" s="86">
        <f t="shared" ref="Z261:Z324" si="63">Y261*2</f>
        <v>3.2692307692307692</v>
      </c>
      <c r="AA261" s="86">
        <f>SUMIFS('District Data_Live'!$CT:$CT,'District Data_Live'!$B:$B,'District-wise_Big 4 sales comp.'!$B261,'District Data_Live'!$C:$C,'District-wise_Big 4 sales comp.'!$F261)</f>
        <v>0</v>
      </c>
      <c r="AB261" s="86">
        <f>SUMIFS('District Data_Live'!$DR:$DR,'District Data_Live'!$B:$B,'District-wise_Big 4 sales comp.'!$B261,'District Data_Live'!$C:$C,'District-wise_Big 4 sales comp.'!$F261)</f>
        <v>0</v>
      </c>
      <c r="AC261" s="59">
        <f t="shared" ref="AC261:AC324" si="64">Z261-AA261</f>
        <v>3.2692307692307692</v>
      </c>
      <c r="AD261" s="94">
        <f t="shared" ref="AD261:AD324" si="65">AC261*3</f>
        <v>9.8076923076923066</v>
      </c>
      <c r="AE261" s="94"/>
      <c r="AF261" s="94"/>
      <c r="AG261" s="94"/>
      <c r="AH261" s="94"/>
    </row>
    <row r="262" spans="1:34">
      <c r="A262" s="90">
        <f t="shared" si="55"/>
        <v>259</v>
      </c>
      <c r="B262" s="91" t="s">
        <v>1359</v>
      </c>
      <c r="C262" s="90"/>
      <c r="D262" s="90" t="s">
        <v>910</v>
      </c>
      <c r="E262" s="91"/>
      <c r="F262" s="90" t="s">
        <v>307</v>
      </c>
      <c r="G262" s="90" t="s">
        <v>326</v>
      </c>
      <c r="H262" s="91" t="s">
        <v>419</v>
      </c>
      <c r="I262" s="92">
        <v>1700</v>
      </c>
      <c r="J262" s="75" t="str">
        <f t="shared" si="56"/>
        <v>Low</v>
      </c>
      <c r="K262" s="84">
        <f t="shared" si="53"/>
        <v>1.1764705882352941E-2</v>
      </c>
      <c r="L262" s="83">
        <f t="shared" si="57"/>
        <v>20</v>
      </c>
      <c r="M262" s="83">
        <v>20</v>
      </c>
      <c r="N262" s="83">
        <v>0</v>
      </c>
      <c r="O262" s="83">
        <v>0</v>
      </c>
      <c r="P262" s="83">
        <v>0</v>
      </c>
      <c r="Q262" s="193">
        <f>'District Data_Live'!ID262</f>
        <v>2.944</v>
      </c>
      <c r="R262" s="93">
        <f t="shared" si="54"/>
        <v>1.731764705882353E-3</v>
      </c>
      <c r="S262" s="93">
        <f t="shared" si="58"/>
        <v>0.1472</v>
      </c>
      <c r="T262" s="59">
        <f t="shared" si="59"/>
        <v>17</v>
      </c>
      <c r="U262" s="93">
        <v>0.01</v>
      </c>
      <c r="V262" s="78">
        <f t="shared" si="60"/>
        <v>0.85</v>
      </c>
      <c r="W262" s="86"/>
      <c r="X262" s="86">
        <f t="shared" si="61"/>
        <v>0.56666666666666665</v>
      </c>
      <c r="Y262" s="86">
        <f t="shared" si="62"/>
        <v>0.8717948717948717</v>
      </c>
      <c r="Z262" s="86">
        <f t="shared" si="63"/>
        <v>1.7435897435897434</v>
      </c>
      <c r="AA262" s="86">
        <f>SUMIFS('District Data_Live'!$CT:$CT,'District Data_Live'!$B:$B,'District-wise_Big 4 sales comp.'!$B262,'District Data_Live'!$C:$C,'District-wise_Big 4 sales comp.'!$F262)</f>
        <v>0</v>
      </c>
      <c r="AB262" s="86">
        <f>SUMIFS('District Data_Live'!$DR:$DR,'District Data_Live'!$B:$B,'District-wise_Big 4 sales comp.'!$B262,'District Data_Live'!$C:$C,'District-wise_Big 4 sales comp.'!$F262)</f>
        <v>1</v>
      </c>
      <c r="AC262" s="59">
        <f t="shared" si="64"/>
        <v>1.7435897435897434</v>
      </c>
      <c r="AD262" s="94">
        <f t="shared" si="65"/>
        <v>5.2307692307692299</v>
      </c>
      <c r="AE262" s="94"/>
      <c r="AF262" s="94"/>
      <c r="AG262" s="94"/>
      <c r="AH262" s="94"/>
    </row>
    <row r="263" spans="1:34">
      <c r="A263" s="90">
        <f t="shared" si="55"/>
        <v>260</v>
      </c>
      <c r="B263" s="91" t="s">
        <v>1360</v>
      </c>
      <c r="C263" s="90"/>
      <c r="D263" s="90" t="s">
        <v>1336</v>
      </c>
      <c r="E263" s="91"/>
      <c r="F263" s="90" t="s">
        <v>307</v>
      </c>
      <c r="G263" s="90" t="s">
        <v>326</v>
      </c>
      <c r="H263" s="91" t="s">
        <v>708</v>
      </c>
      <c r="I263" s="92">
        <v>1660</v>
      </c>
      <c r="J263" s="75" t="str">
        <f t="shared" si="56"/>
        <v>Low</v>
      </c>
      <c r="K263" s="84">
        <f t="shared" si="53"/>
        <v>0</v>
      </c>
      <c r="L263" s="83">
        <f t="shared" si="57"/>
        <v>0</v>
      </c>
      <c r="M263" s="83">
        <v>0</v>
      </c>
      <c r="N263" s="83">
        <v>0</v>
      </c>
      <c r="O263" s="83">
        <v>0</v>
      </c>
      <c r="P263" s="83">
        <v>0</v>
      </c>
      <c r="Q263" s="193">
        <f>'District Data_Live'!ID263</f>
        <v>4.0049999999999999</v>
      </c>
      <c r="R263" s="93">
        <f t="shared" si="54"/>
        <v>2.4126506024096384E-3</v>
      </c>
      <c r="S263" s="93" t="str">
        <f t="shared" si="58"/>
        <v/>
      </c>
      <c r="T263" s="59">
        <f t="shared" si="59"/>
        <v>31.250000000000004</v>
      </c>
      <c r="U263" s="93">
        <v>1.8825301204819279E-2</v>
      </c>
      <c r="V263" s="78" t="str">
        <f t="shared" si="60"/>
        <v/>
      </c>
      <c r="W263" s="86"/>
      <c r="X263" s="86">
        <f t="shared" si="61"/>
        <v>1.0416666666666667</v>
      </c>
      <c r="Y263" s="86">
        <f t="shared" si="62"/>
        <v>1.6025641025641026</v>
      </c>
      <c r="Z263" s="86">
        <f t="shared" si="63"/>
        <v>3.2051282051282053</v>
      </c>
      <c r="AA263" s="86">
        <f>SUMIFS('District Data_Live'!$CT:$CT,'District Data_Live'!$B:$B,'District-wise_Big 4 sales comp.'!$B263,'District Data_Live'!$C:$C,'District-wise_Big 4 sales comp.'!$F263)</f>
        <v>1</v>
      </c>
      <c r="AB263" s="86">
        <f>SUMIFS('District Data_Live'!$DR:$DR,'District Data_Live'!$B:$B,'District-wise_Big 4 sales comp.'!$B263,'District Data_Live'!$C:$C,'District-wise_Big 4 sales comp.'!$F263)</f>
        <v>1</v>
      </c>
      <c r="AC263" s="59">
        <f t="shared" si="64"/>
        <v>2.2051282051282053</v>
      </c>
      <c r="AD263" s="94">
        <f t="shared" si="65"/>
        <v>6.6153846153846159</v>
      </c>
      <c r="AE263" s="94"/>
      <c r="AF263" s="94"/>
      <c r="AG263" s="94"/>
      <c r="AH263" s="94"/>
    </row>
    <row r="264" spans="1:34">
      <c r="A264" s="90">
        <f t="shared" si="55"/>
        <v>261</v>
      </c>
      <c r="B264" s="91" t="s">
        <v>1173</v>
      </c>
      <c r="C264" s="90"/>
      <c r="D264" s="90" t="s">
        <v>910</v>
      </c>
      <c r="E264" s="91"/>
      <c r="F264" s="90" t="s">
        <v>307</v>
      </c>
      <c r="G264" s="90" t="s">
        <v>326</v>
      </c>
      <c r="H264" s="91" t="s">
        <v>419</v>
      </c>
      <c r="I264" s="92">
        <v>1600</v>
      </c>
      <c r="J264" s="75" t="str">
        <f t="shared" si="56"/>
        <v>Low</v>
      </c>
      <c r="K264" s="84">
        <f t="shared" si="53"/>
        <v>7.4999999999999997E-2</v>
      </c>
      <c r="L264" s="83">
        <f t="shared" si="57"/>
        <v>120</v>
      </c>
      <c r="M264" s="83">
        <v>95</v>
      </c>
      <c r="N264" s="83">
        <v>0</v>
      </c>
      <c r="O264" s="83">
        <v>10</v>
      </c>
      <c r="P264" s="83">
        <v>15</v>
      </c>
      <c r="Q264" s="193">
        <f>'District Data_Live'!ID264</f>
        <v>1.202</v>
      </c>
      <c r="R264" s="93">
        <f t="shared" si="54"/>
        <v>7.5124999999999996E-4</v>
      </c>
      <c r="S264" s="93">
        <f t="shared" si="58"/>
        <v>1.0016666666666667E-2</v>
      </c>
      <c r="T264" s="59">
        <f t="shared" si="59"/>
        <v>0</v>
      </c>
      <c r="U264" s="93"/>
      <c r="V264" s="78">
        <f t="shared" si="60"/>
        <v>0</v>
      </c>
      <c r="W264" s="86"/>
      <c r="X264" s="86">
        <f t="shared" si="61"/>
        <v>0</v>
      </c>
      <c r="Y264" s="86">
        <f t="shared" si="62"/>
        <v>0</v>
      </c>
      <c r="Z264" s="86">
        <f t="shared" si="63"/>
        <v>0</v>
      </c>
      <c r="AA264" s="86">
        <f>SUMIFS('District Data_Live'!$CT:$CT,'District Data_Live'!$B:$B,'District-wise_Big 4 sales comp.'!$B264,'District Data_Live'!$C:$C,'District-wise_Big 4 sales comp.'!$F264)</f>
        <v>0</v>
      </c>
      <c r="AB264" s="86">
        <f>SUMIFS('District Data_Live'!$DR:$DR,'District Data_Live'!$B:$B,'District-wise_Big 4 sales comp.'!$B264,'District Data_Live'!$C:$C,'District-wise_Big 4 sales comp.'!$F264)</f>
        <v>1</v>
      </c>
      <c r="AC264" s="59">
        <f t="shared" si="64"/>
        <v>0</v>
      </c>
      <c r="AD264" s="94">
        <f t="shared" si="65"/>
        <v>0</v>
      </c>
      <c r="AE264" s="94"/>
      <c r="AF264" s="94"/>
      <c r="AG264" s="94"/>
      <c r="AH264" s="94"/>
    </row>
    <row r="265" spans="1:34">
      <c r="A265" s="90">
        <f t="shared" si="55"/>
        <v>262</v>
      </c>
      <c r="B265" s="91" t="s">
        <v>1149</v>
      </c>
      <c r="C265" s="90"/>
      <c r="D265" s="90" t="s">
        <v>916</v>
      </c>
      <c r="E265" s="91"/>
      <c r="F265" s="90" t="s">
        <v>307</v>
      </c>
      <c r="G265" s="90" t="s">
        <v>326</v>
      </c>
      <c r="H265" s="91" t="s">
        <v>419</v>
      </c>
      <c r="I265" s="92">
        <v>1500</v>
      </c>
      <c r="J265" s="75" t="str">
        <f t="shared" si="56"/>
        <v>Low</v>
      </c>
      <c r="K265" s="84">
        <f t="shared" si="53"/>
        <v>1.6666666666666666E-2</v>
      </c>
      <c r="L265" s="83">
        <f t="shared" si="57"/>
        <v>25</v>
      </c>
      <c r="M265" s="83">
        <v>15</v>
      </c>
      <c r="N265" s="83">
        <v>0</v>
      </c>
      <c r="O265" s="83">
        <v>0</v>
      </c>
      <c r="P265" s="83">
        <v>10</v>
      </c>
      <c r="Q265" s="193">
        <f>'District Data_Live'!ID265</f>
        <v>1</v>
      </c>
      <c r="R265" s="93">
        <f t="shared" si="54"/>
        <v>6.6666666666666664E-4</v>
      </c>
      <c r="S265" s="93">
        <f t="shared" si="58"/>
        <v>0.04</v>
      </c>
      <c r="T265" s="59">
        <f t="shared" si="59"/>
        <v>15</v>
      </c>
      <c r="U265" s="93">
        <v>0.01</v>
      </c>
      <c r="V265" s="78">
        <f t="shared" si="60"/>
        <v>0.6</v>
      </c>
      <c r="W265" s="86"/>
      <c r="X265" s="86">
        <f t="shared" si="61"/>
        <v>0.5</v>
      </c>
      <c r="Y265" s="86">
        <f t="shared" si="62"/>
        <v>0.76923076923076916</v>
      </c>
      <c r="Z265" s="86">
        <f t="shared" si="63"/>
        <v>1.5384615384615383</v>
      </c>
      <c r="AA265" s="86">
        <f>SUMIFS('District Data_Live'!$CT:$CT,'District Data_Live'!$B:$B,'District-wise_Big 4 sales comp.'!$B265,'District Data_Live'!$C:$C,'District-wise_Big 4 sales comp.'!$F265)</f>
        <v>0</v>
      </c>
      <c r="AB265" s="86">
        <f>SUMIFS('District Data_Live'!$DR:$DR,'District Data_Live'!$B:$B,'District-wise_Big 4 sales comp.'!$B265,'District Data_Live'!$C:$C,'District-wise_Big 4 sales comp.'!$F265)</f>
        <v>0</v>
      </c>
      <c r="AC265" s="59">
        <f t="shared" si="64"/>
        <v>1.5384615384615383</v>
      </c>
      <c r="AD265" s="94">
        <f t="shared" si="65"/>
        <v>4.615384615384615</v>
      </c>
      <c r="AE265" s="94"/>
      <c r="AF265" s="94"/>
      <c r="AG265" s="94"/>
      <c r="AH265" s="94"/>
    </row>
    <row r="266" spans="1:34">
      <c r="A266" s="90">
        <f t="shared" si="55"/>
        <v>263</v>
      </c>
      <c r="B266" s="91" t="s">
        <v>1361</v>
      </c>
      <c r="C266" s="90"/>
      <c r="D266" s="90" t="s">
        <v>910</v>
      </c>
      <c r="E266" s="91"/>
      <c r="F266" s="90" t="s">
        <v>307</v>
      </c>
      <c r="G266" s="90" t="s">
        <v>326</v>
      </c>
      <c r="H266" s="91" t="s">
        <v>419</v>
      </c>
      <c r="I266" s="92">
        <v>1500</v>
      </c>
      <c r="J266" s="75" t="str">
        <f t="shared" si="56"/>
        <v>Low</v>
      </c>
      <c r="K266" s="84">
        <f t="shared" si="53"/>
        <v>0.02</v>
      </c>
      <c r="L266" s="83">
        <f t="shared" si="57"/>
        <v>30</v>
      </c>
      <c r="M266" s="83">
        <v>20</v>
      </c>
      <c r="N266" s="83">
        <v>0</v>
      </c>
      <c r="O266" s="83">
        <v>10</v>
      </c>
      <c r="P266" s="83">
        <v>0</v>
      </c>
      <c r="Q266" s="193">
        <f>'District Data_Live'!ID266</f>
        <v>0</v>
      </c>
      <c r="R266" s="93">
        <f t="shared" si="54"/>
        <v>0</v>
      </c>
      <c r="S266" s="93">
        <f t="shared" si="58"/>
        <v>0</v>
      </c>
      <c r="T266" s="59">
        <f t="shared" si="59"/>
        <v>0</v>
      </c>
      <c r="U266" s="93"/>
      <c r="V266" s="78">
        <f t="shared" si="60"/>
        <v>0</v>
      </c>
      <c r="W266" s="86"/>
      <c r="X266" s="86">
        <f t="shared" si="61"/>
        <v>0</v>
      </c>
      <c r="Y266" s="86">
        <f t="shared" si="62"/>
        <v>0</v>
      </c>
      <c r="Z266" s="86">
        <f t="shared" si="63"/>
        <v>0</v>
      </c>
      <c r="AA266" s="86">
        <f>SUMIFS('District Data_Live'!$CT:$CT,'District Data_Live'!$B:$B,'District-wise_Big 4 sales comp.'!$B266,'District Data_Live'!$C:$C,'District-wise_Big 4 sales comp.'!$F266)</f>
        <v>0</v>
      </c>
      <c r="AB266" s="86">
        <f>SUMIFS('District Data_Live'!$DR:$DR,'District Data_Live'!$B:$B,'District-wise_Big 4 sales comp.'!$B266,'District Data_Live'!$C:$C,'District-wise_Big 4 sales comp.'!$F266)</f>
        <v>0</v>
      </c>
      <c r="AC266" s="59">
        <f t="shared" si="64"/>
        <v>0</v>
      </c>
      <c r="AD266" s="94">
        <f t="shared" si="65"/>
        <v>0</v>
      </c>
      <c r="AE266" s="94"/>
      <c r="AF266" s="94"/>
      <c r="AG266" s="94"/>
      <c r="AH266" s="94"/>
    </row>
    <row r="267" spans="1:34">
      <c r="A267" s="90">
        <f t="shared" si="55"/>
        <v>264</v>
      </c>
      <c r="B267" s="91" t="s">
        <v>1362</v>
      </c>
      <c r="C267" s="90"/>
      <c r="D267" s="90"/>
      <c r="E267" s="91"/>
      <c r="F267" s="90" t="s">
        <v>307</v>
      </c>
      <c r="G267" s="90" t="s">
        <v>326</v>
      </c>
      <c r="H267" s="91" t="s">
        <v>412</v>
      </c>
      <c r="I267" s="92">
        <v>1500</v>
      </c>
      <c r="J267" s="75" t="str">
        <f t="shared" si="56"/>
        <v>Low</v>
      </c>
      <c r="K267" s="84">
        <f t="shared" si="53"/>
        <v>0.4</v>
      </c>
      <c r="L267" s="85">
        <f t="shared" si="57"/>
        <v>600</v>
      </c>
      <c r="M267" s="85">
        <v>300</v>
      </c>
      <c r="N267" s="85">
        <v>100</v>
      </c>
      <c r="O267" s="85">
        <v>200</v>
      </c>
      <c r="P267" s="85">
        <v>0</v>
      </c>
      <c r="Q267" s="193">
        <f>'District Data_Live'!ID267</f>
        <v>5.01</v>
      </c>
      <c r="R267" s="93">
        <f t="shared" si="54"/>
        <v>3.3399999999999997E-3</v>
      </c>
      <c r="S267" s="93">
        <f t="shared" si="58"/>
        <v>8.3499999999999998E-3</v>
      </c>
      <c r="T267" s="59">
        <f t="shared" si="59"/>
        <v>52.625</v>
      </c>
      <c r="U267" s="93">
        <v>3.5083333333333334E-2</v>
      </c>
      <c r="V267" s="78">
        <f t="shared" si="60"/>
        <v>8.7708333333333333E-2</v>
      </c>
      <c r="W267" s="86"/>
      <c r="X267" s="86">
        <f t="shared" si="61"/>
        <v>1.7541666666666667</v>
      </c>
      <c r="Y267" s="86">
        <f t="shared" si="62"/>
        <v>2.6987179487179485</v>
      </c>
      <c r="Z267" s="86">
        <f t="shared" si="63"/>
        <v>5.3974358974358969</v>
      </c>
      <c r="AA267" s="86">
        <f>SUMIFS('District Data_Live'!$CT:$CT,'District Data_Live'!$B:$B,'District-wise_Big 4 sales comp.'!$B267,'District Data_Live'!$C:$C,'District-wise_Big 4 sales comp.'!$F267)</f>
        <v>1</v>
      </c>
      <c r="AB267" s="86">
        <f>SUMIFS('District Data_Live'!$DR:$DR,'District Data_Live'!$B:$B,'District-wise_Big 4 sales comp.'!$B267,'District Data_Live'!$C:$C,'District-wise_Big 4 sales comp.'!$F267)</f>
        <v>1</v>
      </c>
      <c r="AC267" s="59">
        <f t="shared" si="64"/>
        <v>4.3974358974358969</v>
      </c>
      <c r="AD267" s="94">
        <f t="shared" si="65"/>
        <v>13.19230769230769</v>
      </c>
      <c r="AE267" s="94"/>
      <c r="AF267" s="94"/>
      <c r="AG267" s="94"/>
      <c r="AH267" s="94"/>
    </row>
    <row r="268" spans="1:34">
      <c r="A268" s="90">
        <f t="shared" si="55"/>
        <v>265</v>
      </c>
      <c r="B268" s="91" t="s">
        <v>1363</v>
      </c>
      <c r="C268" s="90"/>
      <c r="D268" s="90" t="s">
        <v>913</v>
      </c>
      <c r="E268" s="91"/>
      <c r="F268" s="90" t="s">
        <v>307</v>
      </c>
      <c r="G268" s="90" t="s">
        <v>326</v>
      </c>
      <c r="H268" s="91" t="s">
        <v>409</v>
      </c>
      <c r="I268" s="92">
        <v>1400</v>
      </c>
      <c r="J268" s="75" t="str">
        <f t="shared" si="56"/>
        <v>Low</v>
      </c>
      <c r="K268" s="84">
        <f t="shared" si="53"/>
        <v>0.35714285714285715</v>
      </c>
      <c r="L268" s="85">
        <f t="shared" si="57"/>
        <v>500</v>
      </c>
      <c r="M268" s="85">
        <v>300</v>
      </c>
      <c r="N268" s="85">
        <v>0</v>
      </c>
      <c r="O268" s="85">
        <v>200</v>
      </c>
      <c r="P268" s="85">
        <v>0</v>
      </c>
      <c r="Q268" s="193">
        <f>'District Data_Live'!ID268</f>
        <v>3</v>
      </c>
      <c r="R268" s="93">
        <f t="shared" si="54"/>
        <v>2.142857142857143E-3</v>
      </c>
      <c r="S268" s="93">
        <f t="shared" si="58"/>
        <v>6.0000000000000001E-3</v>
      </c>
      <c r="T268" s="59">
        <f t="shared" si="59"/>
        <v>37.5</v>
      </c>
      <c r="U268" s="93">
        <v>2.6785714285714284E-2</v>
      </c>
      <c r="V268" s="78">
        <f t="shared" si="60"/>
        <v>7.4999999999999997E-2</v>
      </c>
      <c r="W268" s="86"/>
      <c r="X268" s="86">
        <f t="shared" si="61"/>
        <v>1.25</v>
      </c>
      <c r="Y268" s="86">
        <f t="shared" si="62"/>
        <v>1.9230769230769229</v>
      </c>
      <c r="Z268" s="86">
        <f t="shared" si="63"/>
        <v>3.8461538461538458</v>
      </c>
      <c r="AA268" s="86">
        <f>SUMIFS('District Data_Live'!$CT:$CT,'District Data_Live'!$B:$B,'District-wise_Big 4 sales comp.'!$B268,'District Data_Live'!$C:$C,'District-wise_Big 4 sales comp.'!$F268)</f>
        <v>0</v>
      </c>
      <c r="AB268" s="86">
        <f>SUMIFS('District Data_Live'!$DR:$DR,'District Data_Live'!$B:$B,'District-wise_Big 4 sales comp.'!$B268,'District Data_Live'!$C:$C,'District-wise_Big 4 sales comp.'!$F268)</f>
        <v>0</v>
      </c>
      <c r="AC268" s="59">
        <f t="shared" si="64"/>
        <v>3.8461538461538458</v>
      </c>
      <c r="AD268" s="94">
        <f t="shared" si="65"/>
        <v>11.538461538461537</v>
      </c>
      <c r="AE268" s="94"/>
      <c r="AF268" s="94"/>
      <c r="AG268" s="94"/>
      <c r="AH268" s="94"/>
    </row>
    <row r="269" spans="1:34">
      <c r="A269" s="90">
        <f t="shared" si="55"/>
        <v>266</v>
      </c>
      <c r="B269" s="91" t="s">
        <v>1364</v>
      </c>
      <c r="C269" s="90"/>
      <c r="D269" s="90" t="s">
        <v>913</v>
      </c>
      <c r="E269" s="91"/>
      <c r="F269" s="90" t="s">
        <v>307</v>
      </c>
      <c r="G269" s="90" t="s">
        <v>326</v>
      </c>
      <c r="H269" s="91" t="s">
        <v>409</v>
      </c>
      <c r="I269" s="92">
        <v>1400</v>
      </c>
      <c r="J269" s="75" t="str">
        <f t="shared" si="56"/>
        <v>Low</v>
      </c>
      <c r="K269" s="84">
        <f t="shared" si="53"/>
        <v>0.2857142857142857</v>
      </c>
      <c r="L269" s="85">
        <f t="shared" si="57"/>
        <v>400</v>
      </c>
      <c r="M269" s="85">
        <v>250</v>
      </c>
      <c r="N269" s="85">
        <v>30</v>
      </c>
      <c r="O269" s="85">
        <v>120</v>
      </c>
      <c r="P269" s="85">
        <v>0</v>
      </c>
      <c r="Q269" s="193">
        <f>'District Data_Live'!ID269</f>
        <v>0</v>
      </c>
      <c r="R269" s="93">
        <f t="shared" si="54"/>
        <v>0</v>
      </c>
      <c r="S269" s="93">
        <f t="shared" si="58"/>
        <v>0</v>
      </c>
      <c r="T269" s="59">
        <f t="shared" si="59"/>
        <v>0</v>
      </c>
      <c r="U269" s="93"/>
      <c r="V269" s="78">
        <f t="shared" si="60"/>
        <v>0</v>
      </c>
      <c r="W269" s="86"/>
      <c r="X269" s="86">
        <f t="shared" si="61"/>
        <v>0</v>
      </c>
      <c r="Y269" s="86">
        <f t="shared" si="62"/>
        <v>0</v>
      </c>
      <c r="Z269" s="86">
        <f t="shared" si="63"/>
        <v>0</v>
      </c>
      <c r="AA269" s="86">
        <f>SUMIFS('District Data_Live'!$CT:$CT,'District Data_Live'!$B:$B,'District-wise_Big 4 sales comp.'!$B269,'District Data_Live'!$C:$C,'District-wise_Big 4 sales comp.'!$F269)</f>
        <v>0</v>
      </c>
      <c r="AB269" s="86">
        <f>SUMIFS('District Data_Live'!$DR:$DR,'District Data_Live'!$B:$B,'District-wise_Big 4 sales comp.'!$B269,'District Data_Live'!$C:$C,'District-wise_Big 4 sales comp.'!$F269)</f>
        <v>0</v>
      </c>
      <c r="AC269" s="59">
        <f t="shared" si="64"/>
        <v>0</v>
      </c>
      <c r="AD269" s="94">
        <f t="shared" si="65"/>
        <v>0</v>
      </c>
      <c r="AE269" s="94"/>
      <c r="AF269" s="94"/>
      <c r="AG269" s="94"/>
      <c r="AH269" s="94"/>
    </row>
    <row r="270" spans="1:34">
      <c r="A270" s="90">
        <f t="shared" si="55"/>
        <v>267</v>
      </c>
      <c r="B270" s="91" t="s">
        <v>1365</v>
      </c>
      <c r="C270" s="90"/>
      <c r="D270" s="90" t="s">
        <v>916</v>
      </c>
      <c r="E270" s="91"/>
      <c r="F270" s="90" t="s">
        <v>307</v>
      </c>
      <c r="G270" s="90" t="s">
        <v>326</v>
      </c>
      <c r="H270" s="91" t="s">
        <v>419</v>
      </c>
      <c r="I270" s="92">
        <v>1400</v>
      </c>
      <c r="J270" s="75" t="str">
        <f t="shared" si="56"/>
        <v>Low</v>
      </c>
      <c r="K270" s="84">
        <f t="shared" si="53"/>
        <v>2.1428571428571429E-2</v>
      </c>
      <c r="L270" s="83">
        <f t="shared" si="57"/>
        <v>30</v>
      </c>
      <c r="M270" s="83">
        <v>15</v>
      </c>
      <c r="N270" s="83">
        <v>0</v>
      </c>
      <c r="O270" s="83">
        <v>0</v>
      </c>
      <c r="P270" s="83">
        <v>15</v>
      </c>
      <c r="Q270" s="193">
        <f>'District Data_Live'!ID270</f>
        <v>0</v>
      </c>
      <c r="R270" s="93">
        <f t="shared" si="54"/>
        <v>0</v>
      </c>
      <c r="S270" s="93">
        <f t="shared" si="58"/>
        <v>0</v>
      </c>
      <c r="T270" s="59">
        <f t="shared" si="59"/>
        <v>0</v>
      </c>
      <c r="U270" s="93"/>
      <c r="V270" s="78">
        <f t="shared" si="60"/>
        <v>0</v>
      </c>
      <c r="W270" s="86"/>
      <c r="X270" s="86">
        <f t="shared" si="61"/>
        <v>0</v>
      </c>
      <c r="Y270" s="86">
        <f t="shared" si="62"/>
        <v>0</v>
      </c>
      <c r="Z270" s="86">
        <f t="shared" si="63"/>
        <v>0</v>
      </c>
      <c r="AA270" s="86">
        <f>SUMIFS('District Data_Live'!$CT:$CT,'District Data_Live'!$B:$B,'District-wise_Big 4 sales comp.'!$B270,'District Data_Live'!$C:$C,'District-wise_Big 4 sales comp.'!$F270)</f>
        <v>0</v>
      </c>
      <c r="AB270" s="86">
        <f>SUMIFS('District Data_Live'!$DR:$DR,'District Data_Live'!$B:$B,'District-wise_Big 4 sales comp.'!$B270,'District Data_Live'!$C:$C,'District-wise_Big 4 sales comp.'!$F270)</f>
        <v>0</v>
      </c>
      <c r="AC270" s="59">
        <f t="shared" si="64"/>
        <v>0</v>
      </c>
      <c r="AD270" s="94">
        <f t="shared" si="65"/>
        <v>0</v>
      </c>
      <c r="AE270" s="94"/>
      <c r="AF270" s="94"/>
      <c r="AG270" s="94"/>
      <c r="AH270" s="94"/>
    </row>
    <row r="271" spans="1:34">
      <c r="A271" s="90">
        <f t="shared" si="55"/>
        <v>268</v>
      </c>
      <c r="B271" s="91" t="s">
        <v>1366</v>
      </c>
      <c r="C271" s="90"/>
      <c r="D271" s="90" t="s">
        <v>913</v>
      </c>
      <c r="E271" s="91"/>
      <c r="F271" s="90" t="s">
        <v>307</v>
      </c>
      <c r="G271" s="90" t="s">
        <v>326</v>
      </c>
      <c r="H271" s="91" t="s">
        <v>409</v>
      </c>
      <c r="I271" s="92">
        <v>1400</v>
      </c>
      <c r="J271" s="75" t="str">
        <f t="shared" si="56"/>
        <v>Low</v>
      </c>
      <c r="K271" s="84">
        <f t="shared" si="53"/>
        <v>0.35714285714285715</v>
      </c>
      <c r="L271" s="85">
        <f t="shared" si="57"/>
        <v>500</v>
      </c>
      <c r="M271" s="85">
        <v>400</v>
      </c>
      <c r="N271" s="85">
        <v>0</v>
      </c>
      <c r="O271" s="85">
        <v>100</v>
      </c>
      <c r="P271" s="85">
        <v>0</v>
      </c>
      <c r="Q271" s="193">
        <f>'District Data_Live'!ID271</f>
        <v>5.8070000000000004</v>
      </c>
      <c r="R271" s="93">
        <f t="shared" si="54"/>
        <v>4.1478571428571432E-3</v>
      </c>
      <c r="S271" s="93">
        <f t="shared" si="58"/>
        <v>1.1614000000000001E-2</v>
      </c>
      <c r="T271" s="59">
        <f t="shared" si="59"/>
        <v>14</v>
      </c>
      <c r="U271" s="93">
        <v>0.01</v>
      </c>
      <c r="V271" s="78">
        <f t="shared" si="60"/>
        <v>2.8000000000000001E-2</v>
      </c>
      <c r="W271" s="86"/>
      <c r="X271" s="86">
        <f t="shared" si="61"/>
        <v>0.46666666666666667</v>
      </c>
      <c r="Y271" s="86">
        <f t="shared" si="62"/>
        <v>0.71794871794871795</v>
      </c>
      <c r="Z271" s="86">
        <f t="shared" si="63"/>
        <v>1.4358974358974359</v>
      </c>
      <c r="AA271" s="86">
        <f>SUMIFS('District Data_Live'!$CT:$CT,'District Data_Live'!$B:$B,'District-wise_Big 4 sales comp.'!$B271,'District Data_Live'!$C:$C,'District-wise_Big 4 sales comp.'!$F271)</f>
        <v>0</v>
      </c>
      <c r="AB271" s="86">
        <f>SUMIFS('District Data_Live'!$DR:$DR,'District Data_Live'!$B:$B,'District-wise_Big 4 sales comp.'!$B271,'District Data_Live'!$C:$C,'District-wise_Big 4 sales comp.'!$F271)</f>
        <v>1</v>
      </c>
      <c r="AC271" s="59">
        <f t="shared" si="64"/>
        <v>1.4358974358974359</v>
      </c>
      <c r="AD271" s="94">
        <f t="shared" si="65"/>
        <v>4.3076923076923075</v>
      </c>
      <c r="AE271" s="94"/>
      <c r="AF271" s="94"/>
      <c r="AG271" s="94"/>
      <c r="AH271" s="94"/>
    </row>
    <row r="272" spans="1:34">
      <c r="A272" s="90">
        <f t="shared" si="55"/>
        <v>269</v>
      </c>
      <c r="B272" s="91" t="s">
        <v>1367</v>
      </c>
      <c r="C272" s="90"/>
      <c r="D272" s="90" t="s">
        <v>910</v>
      </c>
      <c r="E272" s="91"/>
      <c r="F272" s="90" t="s">
        <v>307</v>
      </c>
      <c r="G272" s="90" t="s">
        <v>326</v>
      </c>
      <c r="H272" s="91" t="s">
        <v>419</v>
      </c>
      <c r="I272" s="92">
        <v>1300</v>
      </c>
      <c r="J272" s="75" t="str">
        <f t="shared" si="56"/>
        <v>Low</v>
      </c>
      <c r="K272" s="84">
        <f t="shared" si="53"/>
        <v>2.5384615384615384E-2</v>
      </c>
      <c r="L272" s="83">
        <f t="shared" si="57"/>
        <v>33</v>
      </c>
      <c r="M272" s="83">
        <v>15</v>
      </c>
      <c r="N272" s="83">
        <v>0</v>
      </c>
      <c r="O272" s="83">
        <v>9</v>
      </c>
      <c r="P272" s="83">
        <v>9</v>
      </c>
      <c r="Q272" s="193">
        <f>'District Data_Live'!ID272</f>
        <v>0</v>
      </c>
      <c r="R272" s="93">
        <f t="shared" si="54"/>
        <v>0</v>
      </c>
      <c r="S272" s="93">
        <f t="shared" si="58"/>
        <v>0</v>
      </c>
      <c r="T272" s="59">
        <f t="shared" si="59"/>
        <v>0</v>
      </c>
      <c r="U272" s="93"/>
      <c r="V272" s="78">
        <f t="shared" si="60"/>
        <v>0</v>
      </c>
      <c r="W272" s="86"/>
      <c r="X272" s="86">
        <f t="shared" si="61"/>
        <v>0</v>
      </c>
      <c r="Y272" s="86">
        <f t="shared" si="62"/>
        <v>0</v>
      </c>
      <c r="Z272" s="86">
        <f t="shared" si="63"/>
        <v>0</v>
      </c>
      <c r="AA272" s="86">
        <f>SUMIFS('District Data_Live'!$CT:$CT,'District Data_Live'!$B:$B,'District-wise_Big 4 sales comp.'!$B272,'District Data_Live'!$C:$C,'District-wise_Big 4 sales comp.'!$F272)</f>
        <v>0</v>
      </c>
      <c r="AB272" s="86">
        <f>SUMIFS('District Data_Live'!$DR:$DR,'District Data_Live'!$B:$B,'District-wise_Big 4 sales comp.'!$B272,'District Data_Live'!$C:$C,'District-wise_Big 4 sales comp.'!$F272)</f>
        <v>0</v>
      </c>
      <c r="AC272" s="59">
        <f t="shared" si="64"/>
        <v>0</v>
      </c>
      <c r="AD272" s="94">
        <f t="shared" si="65"/>
        <v>0</v>
      </c>
      <c r="AE272" s="94"/>
      <c r="AF272" s="94"/>
      <c r="AG272" s="94"/>
      <c r="AH272" s="94"/>
    </row>
    <row r="273" spans="1:34">
      <c r="A273" s="90">
        <f t="shared" si="55"/>
        <v>270</v>
      </c>
      <c r="B273" s="91" t="s">
        <v>1368</v>
      </c>
      <c r="C273" s="90"/>
      <c r="D273" s="90" t="s">
        <v>910</v>
      </c>
      <c r="E273" s="91"/>
      <c r="F273" s="90" t="s">
        <v>307</v>
      </c>
      <c r="G273" s="90" t="s">
        <v>326</v>
      </c>
      <c r="H273" s="91" t="s">
        <v>419</v>
      </c>
      <c r="I273" s="92">
        <v>1200</v>
      </c>
      <c r="J273" s="75" t="str">
        <f t="shared" si="56"/>
        <v>Low</v>
      </c>
      <c r="K273" s="84">
        <f t="shared" si="53"/>
        <v>1.6666666666666666E-2</v>
      </c>
      <c r="L273" s="83">
        <f t="shared" si="57"/>
        <v>20</v>
      </c>
      <c r="M273" s="83">
        <v>10</v>
      </c>
      <c r="N273" s="83">
        <v>0</v>
      </c>
      <c r="O273" s="83">
        <v>10</v>
      </c>
      <c r="P273" s="83">
        <v>0</v>
      </c>
      <c r="Q273" s="193">
        <f>'District Data_Live'!ID273</f>
        <v>0</v>
      </c>
      <c r="R273" s="93">
        <f t="shared" si="54"/>
        <v>0</v>
      </c>
      <c r="S273" s="93">
        <f t="shared" si="58"/>
        <v>0</v>
      </c>
      <c r="T273" s="59">
        <f t="shared" si="59"/>
        <v>0</v>
      </c>
      <c r="U273" s="93"/>
      <c r="V273" s="78">
        <f t="shared" si="60"/>
        <v>0</v>
      </c>
      <c r="W273" s="86"/>
      <c r="X273" s="86">
        <f t="shared" si="61"/>
        <v>0</v>
      </c>
      <c r="Y273" s="86">
        <f t="shared" si="62"/>
        <v>0</v>
      </c>
      <c r="Z273" s="86">
        <f t="shared" si="63"/>
        <v>0</v>
      </c>
      <c r="AA273" s="86">
        <f>SUMIFS('District Data_Live'!$CT:$CT,'District Data_Live'!$B:$B,'District-wise_Big 4 sales comp.'!$B273,'District Data_Live'!$C:$C,'District-wise_Big 4 sales comp.'!$F273)</f>
        <v>0</v>
      </c>
      <c r="AB273" s="86">
        <f>SUMIFS('District Data_Live'!$DR:$DR,'District Data_Live'!$B:$B,'District-wise_Big 4 sales comp.'!$B273,'District Data_Live'!$C:$C,'District-wise_Big 4 sales comp.'!$F273)</f>
        <v>0</v>
      </c>
      <c r="AC273" s="59">
        <f t="shared" si="64"/>
        <v>0</v>
      </c>
      <c r="AD273" s="94">
        <f t="shared" si="65"/>
        <v>0</v>
      </c>
      <c r="AE273" s="94"/>
      <c r="AF273" s="94"/>
      <c r="AG273" s="94"/>
      <c r="AH273" s="94"/>
    </row>
    <row r="274" spans="1:34">
      <c r="A274" s="90">
        <f t="shared" si="55"/>
        <v>271</v>
      </c>
      <c r="B274" s="91" t="s">
        <v>1369</v>
      </c>
      <c r="C274" s="90"/>
      <c r="D274" s="90"/>
      <c r="E274" s="91"/>
      <c r="F274" s="90" t="s">
        <v>307</v>
      </c>
      <c r="G274" s="90" t="s">
        <v>326</v>
      </c>
      <c r="H274" s="91" t="s">
        <v>412</v>
      </c>
      <c r="I274" s="92">
        <v>1200</v>
      </c>
      <c r="J274" s="75" t="str">
        <f t="shared" si="56"/>
        <v>Low</v>
      </c>
      <c r="K274" s="84">
        <f t="shared" si="53"/>
        <v>0.16666666666666666</v>
      </c>
      <c r="L274" s="83">
        <f t="shared" si="57"/>
        <v>200</v>
      </c>
      <c r="M274" s="83">
        <v>100</v>
      </c>
      <c r="N274" s="83">
        <v>0</v>
      </c>
      <c r="O274" s="83">
        <v>100</v>
      </c>
      <c r="P274" s="83">
        <v>0</v>
      </c>
      <c r="Q274" s="193">
        <f>'District Data_Live'!ID274</f>
        <v>0</v>
      </c>
      <c r="R274" s="93">
        <f t="shared" si="54"/>
        <v>0</v>
      </c>
      <c r="S274" s="93">
        <f t="shared" si="58"/>
        <v>0</v>
      </c>
      <c r="T274" s="59">
        <f t="shared" si="59"/>
        <v>0</v>
      </c>
      <c r="U274" s="93"/>
      <c r="V274" s="78">
        <f t="shared" si="60"/>
        <v>0</v>
      </c>
      <c r="W274" s="86"/>
      <c r="X274" s="86">
        <f t="shared" si="61"/>
        <v>0</v>
      </c>
      <c r="Y274" s="86">
        <f t="shared" si="62"/>
        <v>0</v>
      </c>
      <c r="Z274" s="86">
        <f t="shared" si="63"/>
        <v>0</v>
      </c>
      <c r="AA274" s="86">
        <f>SUMIFS('District Data_Live'!$CT:$CT,'District Data_Live'!$B:$B,'District-wise_Big 4 sales comp.'!$B274,'District Data_Live'!$C:$C,'District-wise_Big 4 sales comp.'!$F274)</f>
        <v>0</v>
      </c>
      <c r="AB274" s="86">
        <f>SUMIFS('District Data_Live'!$DR:$DR,'District Data_Live'!$B:$B,'District-wise_Big 4 sales comp.'!$B274,'District Data_Live'!$C:$C,'District-wise_Big 4 sales comp.'!$F274)</f>
        <v>0</v>
      </c>
      <c r="AC274" s="59">
        <f t="shared" si="64"/>
        <v>0</v>
      </c>
      <c r="AD274" s="94">
        <f t="shared" si="65"/>
        <v>0</v>
      </c>
      <c r="AE274" s="94"/>
      <c r="AF274" s="94"/>
      <c r="AG274" s="94"/>
      <c r="AH274" s="94"/>
    </row>
    <row r="275" spans="1:34">
      <c r="A275" s="90">
        <f t="shared" si="55"/>
        <v>272</v>
      </c>
      <c r="B275" s="91" t="s">
        <v>1370</v>
      </c>
      <c r="C275" s="90"/>
      <c r="D275" s="90"/>
      <c r="E275" s="91"/>
      <c r="F275" s="90" t="s">
        <v>307</v>
      </c>
      <c r="G275" s="90" t="s">
        <v>326</v>
      </c>
      <c r="H275" s="91" t="s">
        <v>412</v>
      </c>
      <c r="I275" s="92">
        <v>1150</v>
      </c>
      <c r="J275" s="75" t="str">
        <f t="shared" si="56"/>
        <v>Low</v>
      </c>
      <c r="K275" s="84">
        <f t="shared" si="53"/>
        <v>0</v>
      </c>
      <c r="L275" s="83">
        <f t="shared" si="57"/>
        <v>0</v>
      </c>
      <c r="M275" s="83">
        <v>0</v>
      </c>
      <c r="N275" s="83">
        <v>0</v>
      </c>
      <c r="O275" s="83">
        <v>0</v>
      </c>
      <c r="P275" s="83">
        <v>0</v>
      </c>
      <c r="Q275" s="193">
        <f>'District Data_Live'!ID275</f>
        <v>0</v>
      </c>
      <c r="R275" s="93">
        <f t="shared" si="54"/>
        <v>0</v>
      </c>
      <c r="S275" s="93" t="str">
        <f t="shared" si="58"/>
        <v/>
      </c>
      <c r="T275" s="59">
        <f t="shared" si="59"/>
        <v>0</v>
      </c>
      <c r="U275" s="93"/>
      <c r="V275" s="78" t="str">
        <f t="shared" si="60"/>
        <v/>
      </c>
      <c r="W275" s="86"/>
      <c r="X275" s="86">
        <f t="shared" si="61"/>
        <v>0</v>
      </c>
      <c r="Y275" s="86">
        <f t="shared" si="62"/>
        <v>0</v>
      </c>
      <c r="Z275" s="86">
        <f t="shared" si="63"/>
        <v>0</v>
      </c>
      <c r="AA275" s="86">
        <f>SUMIFS('District Data_Live'!$CT:$CT,'District Data_Live'!$B:$B,'District-wise_Big 4 sales comp.'!$B275,'District Data_Live'!$C:$C,'District-wise_Big 4 sales comp.'!$F275)</f>
        <v>0</v>
      </c>
      <c r="AB275" s="86">
        <f>SUMIFS('District Data_Live'!$DR:$DR,'District Data_Live'!$B:$B,'District-wise_Big 4 sales comp.'!$B275,'District Data_Live'!$C:$C,'District-wise_Big 4 sales comp.'!$F275)</f>
        <v>0</v>
      </c>
      <c r="AC275" s="59">
        <f t="shared" si="64"/>
        <v>0</v>
      </c>
      <c r="AD275" s="94">
        <f t="shared" si="65"/>
        <v>0</v>
      </c>
      <c r="AE275" s="94"/>
      <c r="AF275" s="94"/>
      <c r="AG275" s="94"/>
      <c r="AH275" s="94"/>
    </row>
    <row r="276" spans="1:34">
      <c r="A276" s="90">
        <f t="shared" si="55"/>
        <v>273</v>
      </c>
      <c r="B276" s="91" t="s">
        <v>1371</v>
      </c>
      <c r="C276" s="90"/>
      <c r="D276" s="90"/>
      <c r="E276" s="91"/>
      <c r="F276" s="90" t="s">
        <v>307</v>
      </c>
      <c r="G276" s="90" t="s">
        <v>326</v>
      </c>
      <c r="H276" s="91" t="s">
        <v>412</v>
      </c>
      <c r="I276" s="92">
        <v>1050</v>
      </c>
      <c r="J276" s="75" t="str">
        <f t="shared" si="56"/>
        <v>Low</v>
      </c>
      <c r="K276" s="84">
        <f t="shared" si="53"/>
        <v>0.2857142857142857</v>
      </c>
      <c r="L276" s="85">
        <f t="shared" si="57"/>
        <v>300</v>
      </c>
      <c r="M276" s="85">
        <v>100</v>
      </c>
      <c r="N276" s="85">
        <v>100</v>
      </c>
      <c r="O276" s="85">
        <v>100</v>
      </c>
      <c r="P276" s="85">
        <v>0</v>
      </c>
      <c r="Q276" s="193">
        <f>'District Data_Live'!ID276</f>
        <v>0</v>
      </c>
      <c r="R276" s="93">
        <f t="shared" si="54"/>
        <v>0</v>
      </c>
      <c r="S276" s="93">
        <f t="shared" si="58"/>
        <v>0</v>
      </c>
      <c r="T276" s="59">
        <f t="shared" si="59"/>
        <v>0</v>
      </c>
      <c r="U276" s="93"/>
      <c r="V276" s="78">
        <f t="shared" si="60"/>
        <v>0</v>
      </c>
      <c r="W276" s="86"/>
      <c r="X276" s="86">
        <f t="shared" si="61"/>
        <v>0</v>
      </c>
      <c r="Y276" s="86">
        <f t="shared" si="62"/>
        <v>0</v>
      </c>
      <c r="Z276" s="86">
        <f t="shared" si="63"/>
        <v>0</v>
      </c>
      <c r="AA276" s="86">
        <f>SUMIFS('District Data_Live'!$CT:$CT,'District Data_Live'!$B:$B,'District-wise_Big 4 sales comp.'!$B276,'District Data_Live'!$C:$C,'District-wise_Big 4 sales comp.'!$F276)</f>
        <v>0</v>
      </c>
      <c r="AB276" s="86">
        <f>SUMIFS('District Data_Live'!$DR:$DR,'District Data_Live'!$B:$B,'District-wise_Big 4 sales comp.'!$B276,'District Data_Live'!$C:$C,'District-wise_Big 4 sales comp.'!$F276)</f>
        <v>0</v>
      </c>
      <c r="AC276" s="59">
        <f t="shared" si="64"/>
        <v>0</v>
      </c>
      <c r="AD276" s="94">
        <f t="shared" si="65"/>
        <v>0</v>
      </c>
      <c r="AE276" s="94"/>
      <c r="AF276" s="94"/>
      <c r="AG276" s="94"/>
      <c r="AH276" s="94"/>
    </row>
    <row r="277" spans="1:34">
      <c r="A277" s="90">
        <f t="shared" si="55"/>
        <v>274</v>
      </c>
      <c r="B277" s="91" t="s">
        <v>907</v>
      </c>
      <c r="C277" s="90" t="s">
        <v>900</v>
      </c>
      <c r="D277" s="90" t="s">
        <v>908</v>
      </c>
      <c r="E277" s="91"/>
      <c r="F277" s="90" t="s">
        <v>307</v>
      </c>
      <c r="G277" s="90" t="s">
        <v>326</v>
      </c>
      <c r="H277" s="91" t="s">
        <v>710</v>
      </c>
      <c r="I277" s="92">
        <v>3000</v>
      </c>
      <c r="J277" s="75" t="str">
        <f t="shared" si="56"/>
        <v>Medium</v>
      </c>
      <c r="K277" s="84">
        <f t="shared" si="53"/>
        <v>0.08</v>
      </c>
      <c r="L277" s="83">
        <f t="shared" si="57"/>
        <v>240</v>
      </c>
      <c r="M277" s="83">
        <v>100</v>
      </c>
      <c r="N277" s="83">
        <v>0</v>
      </c>
      <c r="O277" s="83">
        <v>40</v>
      </c>
      <c r="P277" s="83">
        <v>100</v>
      </c>
      <c r="Q277" s="193">
        <f>'District Data_Live'!ID277</f>
        <v>47.093000000000004</v>
      </c>
      <c r="R277" s="93">
        <f t="shared" si="54"/>
        <v>1.5697666666666669E-2</v>
      </c>
      <c r="S277" s="93">
        <f t="shared" si="58"/>
        <v>0.19622083333333334</v>
      </c>
      <c r="T277" s="59">
        <f t="shared" si="59"/>
        <v>60</v>
      </c>
      <c r="U277" s="93">
        <v>0.02</v>
      </c>
      <c r="V277" s="78">
        <f t="shared" si="60"/>
        <v>0.25</v>
      </c>
      <c r="W277" s="86"/>
      <c r="X277" s="86">
        <f t="shared" si="61"/>
        <v>2</v>
      </c>
      <c r="Y277" s="86">
        <f t="shared" si="62"/>
        <v>3.0769230769230766</v>
      </c>
      <c r="Z277" s="86">
        <f t="shared" si="63"/>
        <v>6.1538461538461533</v>
      </c>
      <c r="AA277" s="86">
        <f>SUMIFS('District Data_Live'!$CT:$CT,'District Data_Live'!$B:$B,'District-wise_Big 4 sales comp.'!$B277,'District Data_Live'!$C:$C,'District-wise_Big 4 sales comp.'!$F277)</f>
        <v>3</v>
      </c>
      <c r="AB277" s="86">
        <f>SUMIFS('District Data_Live'!$DR:$DR,'District Data_Live'!$B:$B,'District-wise_Big 4 sales comp.'!$B277,'District Data_Live'!$C:$C,'District-wise_Big 4 sales comp.'!$F277)</f>
        <v>5</v>
      </c>
      <c r="AC277" s="59">
        <f t="shared" si="64"/>
        <v>3.1538461538461533</v>
      </c>
      <c r="AD277" s="94">
        <f t="shared" si="65"/>
        <v>9.4615384615384599</v>
      </c>
      <c r="AE277" s="94"/>
      <c r="AF277" s="94"/>
      <c r="AG277" s="94"/>
      <c r="AH277" s="94"/>
    </row>
    <row r="278" spans="1:34">
      <c r="A278" s="90">
        <f t="shared" si="55"/>
        <v>275</v>
      </c>
      <c r="B278" s="91" t="s">
        <v>1372</v>
      </c>
      <c r="C278" s="90"/>
      <c r="D278" s="90" t="s">
        <v>910</v>
      </c>
      <c r="E278" s="91"/>
      <c r="F278" s="90" t="s">
        <v>307</v>
      </c>
      <c r="G278" s="90" t="s">
        <v>326</v>
      </c>
      <c r="H278" s="91" t="s">
        <v>419</v>
      </c>
      <c r="I278" s="92">
        <v>1000</v>
      </c>
      <c r="J278" s="75" t="str">
        <f t="shared" si="56"/>
        <v>Low</v>
      </c>
      <c r="K278" s="84">
        <f t="shared" si="53"/>
        <v>1.4999999999999999E-2</v>
      </c>
      <c r="L278" s="83">
        <f t="shared" si="57"/>
        <v>15</v>
      </c>
      <c r="M278" s="83">
        <v>10</v>
      </c>
      <c r="N278" s="83">
        <v>0</v>
      </c>
      <c r="O278" s="83">
        <v>5</v>
      </c>
      <c r="P278" s="83">
        <v>0</v>
      </c>
      <c r="Q278" s="193">
        <f>'District Data_Live'!ID278</f>
        <v>0</v>
      </c>
      <c r="R278" s="93">
        <f t="shared" si="54"/>
        <v>0</v>
      </c>
      <c r="S278" s="93">
        <f t="shared" si="58"/>
        <v>0</v>
      </c>
      <c r="T278" s="59">
        <f t="shared" si="59"/>
        <v>0</v>
      </c>
      <c r="U278" s="93"/>
      <c r="V278" s="78">
        <f t="shared" si="60"/>
        <v>0</v>
      </c>
      <c r="W278" s="86"/>
      <c r="X278" s="86">
        <f t="shared" si="61"/>
        <v>0</v>
      </c>
      <c r="Y278" s="86">
        <f t="shared" si="62"/>
        <v>0</v>
      </c>
      <c r="Z278" s="86">
        <f t="shared" si="63"/>
        <v>0</v>
      </c>
      <c r="AA278" s="86">
        <f>SUMIFS('District Data_Live'!$CT:$CT,'District Data_Live'!$B:$B,'District-wise_Big 4 sales comp.'!$B278,'District Data_Live'!$C:$C,'District-wise_Big 4 sales comp.'!$F278)</f>
        <v>0</v>
      </c>
      <c r="AB278" s="86">
        <f>SUMIFS('District Data_Live'!$DR:$DR,'District Data_Live'!$B:$B,'District-wise_Big 4 sales comp.'!$B278,'District Data_Live'!$C:$C,'District-wise_Big 4 sales comp.'!$F278)</f>
        <v>0</v>
      </c>
      <c r="AC278" s="59">
        <f t="shared" si="64"/>
        <v>0</v>
      </c>
      <c r="AD278" s="94">
        <f t="shared" si="65"/>
        <v>0</v>
      </c>
      <c r="AE278" s="94"/>
      <c r="AF278" s="94"/>
      <c r="AG278" s="94"/>
      <c r="AH278" s="94"/>
    </row>
    <row r="279" spans="1:34">
      <c r="A279" s="90">
        <f t="shared" si="55"/>
        <v>276</v>
      </c>
      <c r="B279" s="91" t="s">
        <v>1373</v>
      </c>
      <c r="C279" s="90"/>
      <c r="D279" s="90"/>
      <c r="E279" s="91"/>
      <c r="F279" s="90" t="s">
        <v>307</v>
      </c>
      <c r="G279" s="90" t="s">
        <v>326</v>
      </c>
      <c r="H279" s="91" t="s">
        <v>412</v>
      </c>
      <c r="I279" s="92">
        <v>1000</v>
      </c>
      <c r="J279" s="75" t="str">
        <f t="shared" si="56"/>
        <v>Low</v>
      </c>
      <c r="K279" s="84">
        <f t="shared" si="53"/>
        <v>0.2</v>
      </c>
      <c r="L279" s="83">
        <f t="shared" si="57"/>
        <v>200</v>
      </c>
      <c r="M279" s="83">
        <v>100</v>
      </c>
      <c r="N279" s="83">
        <v>50</v>
      </c>
      <c r="O279" s="83">
        <v>50</v>
      </c>
      <c r="P279" s="83">
        <v>0</v>
      </c>
      <c r="Q279" s="193">
        <f>'District Data_Live'!ID279</f>
        <v>9.8230000000000004</v>
      </c>
      <c r="R279" s="93">
        <f t="shared" si="54"/>
        <v>9.8230000000000001E-3</v>
      </c>
      <c r="S279" s="93">
        <f t="shared" si="58"/>
        <v>4.9114999999999999E-2</v>
      </c>
      <c r="T279" s="59">
        <f t="shared" si="59"/>
        <v>10</v>
      </c>
      <c r="U279" s="93">
        <v>0.01</v>
      </c>
      <c r="V279" s="78">
        <f t="shared" si="60"/>
        <v>0.05</v>
      </c>
      <c r="W279" s="86"/>
      <c r="X279" s="86">
        <f t="shared" si="61"/>
        <v>0.33333333333333331</v>
      </c>
      <c r="Y279" s="86">
        <f t="shared" si="62"/>
        <v>0.51282051282051277</v>
      </c>
      <c r="Z279" s="86">
        <f t="shared" si="63"/>
        <v>1.0256410256410255</v>
      </c>
      <c r="AA279" s="86">
        <f>SUMIFS('District Data_Live'!$CT:$CT,'District Data_Live'!$B:$B,'District-wise_Big 4 sales comp.'!$B279,'District Data_Live'!$C:$C,'District-wise_Big 4 sales comp.'!$F279)</f>
        <v>2</v>
      </c>
      <c r="AB279" s="86">
        <f>SUMIFS('District Data_Live'!$DR:$DR,'District Data_Live'!$B:$B,'District-wise_Big 4 sales comp.'!$B279,'District Data_Live'!$C:$C,'District-wise_Big 4 sales comp.'!$F279)</f>
        <v>3</v>
      </c>
      <c r="AC279" s="59">
        <f t="shared" si="64"/>
        <v>-0.97435897435897445</v>
      </c>
      <c r="AD279" s="94">
        <f t="shared" si="65"/>
        <v>-2.9230769230769234</v>
      </c>
      <c r="AE279" s="94"/>
      <c r="AF279" s="94"/>
      <c r="AG279" s="94"/>
      <c r="AH279" s="94"/>
    </row>
    <row r="280" spans="1:34">
      <c r="A280" s="90">
        <f t="shared" si="55"/>
        <v>277</v>
      </c>
      <c r="B280" s="96" t="s">
        <v>1374</v>
      </c>
      <c r="C280" s="189"/>
      <c r="D280" s="189" t="s">
        <v>916</v>
      </c>
      <c r="E280" s="96"/>
      <c r="F280" s="90" t="s">
        <v>307</v>
      </c>
      <c r="G280" s="90" t="s">
        <v>326</v>
      </c>
      <c r="H280" s="91" t="s">
        <v>419</v>
      </c>
      <c r="I280" s="92">
        <v>900</v>
      </c>
      <c r="J280" s="75" t="str">
        <f t="shared" si="56"/>
        <v>Low</v>
      </c>
      <c r="K280" s="84">
        <f t="shared" si="53"/>
        <v>0</v>
      </c>
      <c r="L280" s="83">
        <f t="shared" si="57"/>
        <v>0</v>
      </c>
      <c r="M280" s="83">
        <v>0</v>
      </c>
      <c r="N280" s="83">
        <v>0</v>
      </c>
      <c r="O280" s="83">
        <v>0</v>
      </c>
      <c r="P280" s="83">
        <v>0</v>
      </c>
      <c r="Q280" s="193">
        <f>'District Data_Live'!ID280</f>
        <v>0</v>
      </c>
      <c r="R280" s="93">
        <f t="shared" si="54"/>
        <v>0</v>
      </c>
      <c r="S280" s="93" t="str">
        <f t="shared" si="58"/>
        <v/>
      </c>
      <c r="T280" s="59">
        <f t="shared" si="59"/>
        <v>0</v>
      </c>
      <c r="U280" s="93"/>
      <c r="V280" s="78" t="str">
        <f t="shared" si="60"/>
        <v/>
      </c>
      <c r="W280" s="86"/>
      <c r="X280" s="86">
        <f t="shared" si="61"/>
        <v>0</v>
      </c>
      <c r="Y280" s="86">
        <f t="shared" si="62"/>
        <v>0</v>
      </c>
      <c r="Z280" s="86">
        <f t="shared" si="63"/>
        <v>0</v>
      </c>
      <c r="AA280" s="86">
        <f>SUMIFS('District Data_Live'!$CT:$CT,'District Data_Live'!$B:$B,'District-wise_Big 4 sales comp.'!$B280,'District Data_Live'!$C:$C,'District-wise_Big 4 sales comp.'!$F280)</f>
        <v>0</v>
      </c>
      <c r="AB280" s="86">
        <f>SUMIFS('District Data_Live'!$DR:$DR,'District Data_Live'!$B:$B,'District-wise_Big 4 sales comp.'!$B280,'District Data_Live'!$C:$C,'District-wise_Big 4 sales comp.'!$F280)</f>
        <v>0</v>
      </c>
      <c r="AC280" s="59">
        <f t="shared" si="64"/>
        <v>0</v>
      </c>
      <c r="AD280" s="94">
        <f t="shared" si="65"/>
        <v>0</v>
      </c>
      <c r="AE280" s="94"/>
      <c r="AF280" s="94"/>
      <c r="AG280" s="94"/>
      <c r="AH280" s="94"/>
    </row>
    <row r="281" spans="1:34">
      <c r="A281" s="90">
        <f t="shared" si="55"/>
        <v>278</v>
      </c>
      <c r="B281" s="91" t="s">
        <v>1375</v>
      </c>
      <c r="C281" s="90"/>
      <c r="D281" s="90" t="s">
        <v>913</v>
      </c>
      <c r="E281" s="91"/>
      <c r="F281" s="90" t="s">
        <v>307</v>
      </c>
      <c r="G281" s="90" t="s">
        <v>326</v>
      </c>
      <c r="H281" s="91" t="s">
        <v>409</v>
      </c>
      <c r="I281" s="92">
        <v>900</v>
      </c>
      <c r="J281" s="75" t="str">
        <f t="shared" si="56"/>
        <v>Low</v>
      </c>
      <c r="K281" s="84">
        <f t="shared" si="53"/>
        <v>0.16666666666666666</v>
      </c>
      <c r="L281" s="83">
        <f t="shared" si="57"/>
        <v>150</v>
      </c>
      <c r="M281" s="83">
        <v>100</v>
      </c>
      <c r="N281" s="83">
        <v>0</v>
      </c>
      <c r="O281" s="83">
        <v>50</v>
      </c>
      <c r="P281" s="83">
        <v>0</v>
      </c>
      <c r="Q281" s="193">
        <f>'District Data_Live'!ID281</f>
        <v>0</v>
      </c>
      <c r="R281" s="93">
        <f t="shared" si="54"/>
        <v>0</v>
      </c>
      <c r="S281" s="93">
        <f t="shared" si="58"/>
        <v>0</v>
      </c>
      <c r="T281" s="59">
        <f t="shared" si="59"/>
        <v>0</v>
      </c>
      <c r="U281" s="93"/>
      <c r="V281" s="78">
        <f t="shared" si="60"/>
        <v>0</v>
      </c>
      <c r="W281" s="86"/>
      <c r="X281" s="86">
        <f t="shared" si="61"/>
        <v>0</v>
      </c>
      <c r="Y281" s="86">
        <f t="shared" si="62"/>
        <v>0</v>
      </c>
      <c r="Z281" s="86">
        <f t="shared" si="63"/>
        <v>0</v>
      </c>
      <c r="AA281" s="86">
        <f>SUMIFS('District Data_Live'!$CT:$CT,'District Data_Live'!$B:$B,'District-wise_Big 4 sales comp.'!$B281,'District Data_Live'!$C:$C,'District-wise_Big 4 sales comp.'!$F281)</f>
        <v>0</v>
      </c>
      <c r="AB281" s="86">
        <f>SUMIFS('District Data_Live'!$DR:$DR,'District Data_Live'!$B:$B,'District-wise_Big 4 sales comp.'!$B281,'District Data_Live'!$C:$C,'District-wise_Big 4 sales comp.'!$F281)</f>
        <v>0</v>
      </c>
      <c r="AC281" s="59">
        <f t="shared" si="64"/>
        <v>0</v>
      </c>
      <c r="AD281" s="94">
        <f t="shared" si="65"/>
        <v>0</v>
      </c>
      <c r="AE281" s="94"/>
      <c r="AF281" s="94"/>
      <c r="AG281" s="94"/>
      <c r="AH281" s="94"/>
    </row>
    <row r="282" spans="1:34">
      <c r="A282" s="90">
        <f t="shared" si="55"/>
        <v>279</v>
      </c>
      <c r="B282" s="91" t="s">
        <v>1376</v>
      </c>
      <c r="C282" s="90"/>
      <c r="D282" s="90" t="s">
        <v>913</v>
      </c>
      <c r="E282" s="91"/>
      <c r="F282" s="90" t="s">
        <v>307</v>
      </c>
      <c r="G282" s="90" t="s">
        <v>326</v>
      </c>
      <c r="H282" s="91" t="s">
        <v>409</v>
      </c>
      <c r="I282" s="92">
        <v>900</v>
      </c>
      <c r="J282" s="75" t="str">
        <f t="shared" si="56"/>
        <v>Low</v>
      </c>
      <c r="K282" s="84">
        <f t="shared" si="53"/>
        <v>0.16666666666666666</v>
      </c>
      <c r="L282" s="83">
        <f t="shared" si="57"/>
        <v>150</v>
      </c>
      <c r="M282" s="83">
        <v>100</v>
      </c>
      <c r="N282" s="83">
        <v>0</v>
      </c>
      <c r="O282" s="83">
        <v>50</v>
      </c>
      <c r="P282" s="83">
        <v>0</v>
      </c>
      <c r="Q282" s="193">
        <f>'District Data_Live'!ID282</f>
        <v>0</v>
      </c>
      <c r="R282" s="93">
        <f t="shared" si="54"/>
        <v>0</v>
      </c>
      <c r="S282" s="93">
        <f t="shared" si="58"/>
        <v>0</v>
      </c>
      <c r="T282" s="59">
        <f t="shared" si="59"/>
        <v>0</v>
      </c>
      <c r="U282" s="93"/>
      <c r="V282" s="78">
        <f t="shared" si="60"/>
        <v>0</v>
      </c>
      <c r="W282" s="86"/>
      <c r="X282" s="86">
        <f t="shared" si="61"/>
        <v>0</v>
      </c>
      <c r="Y282" s="86">
        <f t="shared" si="62"/>
        <v>0</v>
      </c>
      <c r="Z282" s="86">
        <f t="shared" si="63"/>
        <v>0</v>
      </c>
      <c r="AA282" s="86">
        <f>SUMIFS('District Data_Live'!$CT:$CT,'District Data_Live'!$B:$B,'District-wise_Big 4 sales comp.'!$B282,'District Data_Live'!$C:$C,'District-wise_Big 4 sales comp.'!$F282)</f>
        <v>0</v>
      </c>
      <c r="AB282" s="86">
        <f>SUMIFS('District Data_Live'!$DR:$DR,'District Data_Live'!$B:$B,'District-wise_Big 4 sales comp.'!$B282,'District Data_Live'!$C:$C,'District-wise_Big 4 sales comp.'!$F282)</f>
        <v>0</v>
      </c>
      <c r="AC282" s="59">
        <f t="shared" si="64"/>
        <v>0</v>
      </c>
      <c r="AD282" s="94">
        <f t="shared" si="65"/>
        <v>0</v>
      </c>
      <c r="AE282" s="94"/>
      <c r="AF282" s="94"/>
      <c r="AG282" s="94"/>
      <c r="AH282" s="94"/>
    </row>
    <row r="283" spans="1:34">
      <c r="A283" s="90">
        <f t="shared" si="55"/>
        <v>280</v>
      </c>
      <c r="B283" s="91" t="s">
        <v>1377</v>
      </c>
      <c r="C283" s="90"/>
      <c r="D283" s="90" t="s">
        <v>910</v>
      </c>
      <c r="E283" s="91"/>
      <c r="F283" s="90" t="s">
        <v>307</v>
      </c>
      <c r="G283" s="90" t="s">
        <v>326</v>
      </c>
      <c r="H283" s="91" t="s">
        <v>419</v>
      </c>
      <c r="I283" s="92">
        <v>900</v>
      </c>
      <c r="J283" s="75" t="str">
        <f t="shared" si="56"/>
        <v>Low</v>
      </c>
      <c r="K283" s="84">
        <f t="shared" si="53"/>
        <v>2.2222222222222223E-2</v>
      </c>
      <c r="L283" s="83">
        <f t="shared" si="57"/>
        <v>20</v>
      </c>
      <c r="M283" s="83">
        <v>20</v>
      </c>
      <c r="N283" s="83">
        <v>0</v>
      </c>
      <c r="O283" s="83">
        <v>0</v>
      </c>
      <c r="P283" s="83">
        <v>0</v>
      </c>
      <c r="Q283" s="193">
        <f>'District Data_Live'!ID283</f>
        <v>0.5</v>
      </c>
      <c r="R283" s="93">
        <f t="shared" si="54"/>
        <v>5.5555555555555556E-4</v>
      </c>
      <c r="S283" s="93">
        <f t="shared" si="58"/>
        <v>2.5000000000000001E-2</v>
      </c>
      <c r="T283" s="59">
        <f t="shared" si="59"/>
        <v>9</v>
      </c>
      <c r="U283" s="93">
        <v>0.01</v>
      </c>
      <c r="V283" s="78">
        <f t="shared" si="60"/>
        <v>0.45</v>
      </c>
      <c r="W283" s="86"/>
      <c r="X283" s="86">
        <f t="shared" si="61"/>
        <v>0.3</v>
      </c>
      <c r="Y283" s="86">
        <f t="shared" si="62"/>
        <v>0.46153846153846151</v>
      </c>
      <c r="Z283" s="86">
        <f t="shared" si="63"/>
        <v>0.92307692307692302</v>
      </c>
      <c r="AA283" s="86">
        <f>SUMIFS('District Data_Live'!$CT:$CT,'District Data_Live'!$B:$B,'District-wise_Big 4 sales comp.'!$B283,'District Data_Live'!$C:$C,'District-wise_Big 4 sales comp.'!$F283)</f>
        <v>0</v>
      </c>
      <c r="AB283" s="86">
        <f>SUMIFS('District Data_Live'!$DR:$DR,'District Data_Live'!$B:$B,'District-wise_Big 4 sales comp.'!$B283,'District Data_Live'!$C:$C,'District-wise_Big 4 sales comp.'!$F283)</f>
        <v>0</v>
      </c>
      <c r="AC283" s="59">
        <f t="shared" si="64"/>
        <v>0.92307692307692302</v>
      </c>
      <c r="AD283" s="94">
        <f t="shared" si="65"/>
        <v>2.7692307692307692</v>
      </c>
      <c r="AE283" s="94"/>
      <c r="AF283" s="94"/>
      <c r="AG283" s="94"/>
      <c r="AH283" s="94"/>
    </row>
    <row r="284" spans="1:34">
      <c r="A284" s="90">
        <f t="shared" si="55"/>
        <v>281</v>
      </c>
      <c r="B284" s="91" t="s">
        <v>1378</v>
      </c>
      <c r="C284" s="90" t="s">
        <v>900</v>
      </c>
      <c r="D284" s="90"/>
      <c r="E284" s="91"/>
      <c r="F284" s="90" t="s">
        <v>307</v>
      </c>
      <c r="G284" s="90" t="s">
        <v>326</v>
      </c>
      <c r="H284" s="91" t="s">
        <v>710</v>
      </c>
      <c r="I284" s="92">
        <v>1200</v>
      </c>
      <c r="J284" s="75" t="str">
        <f t="shared" si="56"/>
        <v>Low</v>
      </c>
      <c r="K284" s="84">
        <f t="shared" si="53"/>
        <v>0.05</v>
      </c>
      <c r="L284" s="83">
        <f t="shared" si="57"/>
        <v>60</v>
      </c>
      <c r="M284" s="83">
        <v>20</v>
      </c>
      <c r="N284" s="83">
        <v>0</v>
      </c>
      <c r="O284" s="83">
        <v>10</v>
      </c>
      <c r="P284" s="83">
        <v>30</v>
      </c>
      <c r="Q284" s="193">
        <f>'District Data_Live'!ID284</f>
        <v>16.201000000000001</v>
      </c>
      <c r="R284" s="93">
        <f t="shared" si="54"/>
        <v>1.3500833333333333E-2</v>
      </c>
      <c r="S284" s="93">
        <f t="shared" si="58"/>
        <v>0.27001666666666668</v>
      </c>
      <c r="T284" s="59">
        <f t="shared" si="59"/>
        <v>36</v>
      </c>
      <c r="U284" s="93">
        <v>0.03</v>
      </c>
      <c r="V284" s="78">
        <f t="shared" si="60"/>
        <v>0.6</v>
      </c>
      <c r="W284" s="86"/>
      <c r="X284" s="86">
        <f t="shared" si="61"/>
        <v>1.2</v>
      </c>
      <c r="Y284" s="86">
        <f t="shared" si="62"/>
        <v>1.846153846153846</v>
      </c>
      <c r="Z284" s="86">
        <f t="shared" si="63"/>
        <v>3.6923076923076921</v>
      </c>
      <c r="AA284" s="86">
        <f>SUMIFS('District Data_Live'!$CT:$CT,'District Data_Live'!$B:$B,'District-wise_Big 4 sales comp.'!$B284,'District Data_Live'!$C:$C,'District-wise_Big 4 sales comp.'!$F284)</f>
        <v>1</v>
      </c>
      <c r="AB284" s="86">
        <f>SUMIFS('District Data_Live'!$DR:$DR,'District Data_Live'!$B:$B,'District-wise_Big 4 sales comp.'!$B284,'District Data_Live'!$C:$C,'District-wise_Big 4 sales comp.'!$F284)</f>
        <v>1</v>
      </c>
      <c r="AC284" s="59">
        <f t="shared" si="64"/>
        <v>2.6923076923076921</v>
      </c>
      <c r="AD284" s="94">
        <f t="shared" si="65"/>
        <v>8.0769230769230766</v>
      </c>
      <c r="AE284" s="94"/>
      <c r="AF284" s="94"/>
      <c r="AG284" s="94"/>
      <c r="AH284" s="94"/>
    </row>
    <row r="285" spans="1:34">
      <c r="A285" s="90">
        <f t="shared" si="55"/>
        <v>282</v>
      </c>
      <c r="B285" s="91" t="s">
        <v>1379</v>
      </c>
      <c r="C285" s="90"/>
      <c r="D285" s="90" t="s">
        <v>910</v>
      </c>
      <c r="E285" s="91"/>
      <c r="F285" s="90" t="s">
        <v>307</v>
      </c>
      <c r="G285" s="90" t="s">
        <v>326</v>
      </c>
      <c r="H285" s="91" t="s">
        <v>419</v>
      </c>
      <c r="I285" s="92">
        <v>800</v>
      </c>
      <c r="J285" s="75" t="str">
        <f t="shared" si="56"/>
        <v>Low</v>
      </c>
      <c r="K285" s="84">
        <f t="shared" si="53"/>
        <v>8.1250000000000003E-2</v>
      </c>
      <c r="L285" s="83">
        <f t="shared" si="57"/>
        <v>65</v>
      </c>
      <c r="M285" s="83">
        <v>40</v>
      </c>
      <c r="N285" s="83">
        <v>0</v>
      </c>
      <c r="O285" s="83">
        <v>15</v>
      </c>
      <c r="P285" s="83">
        <v>10</v>
      </c>
      <c r="Q285" s="193">
        <f>'District Data_Live'!ID285</f>
        <v>0</v>
      </c>
      <c r="R285" s="93">
        <f t="shared" si="54"/>
        <v>0</v>
      </c>
      <c r="S285" s="93">
        <f t="shared" si="58"/>
        <v>0</v>
      </c>
      <c r="T285" s="59">
        <f t="shared" si="59"/>
        <v>0</v>
      </c>
      <c r="U285" s="93"/>
      <c r="V285" s="78">
        <f t="shared" si="60"/>
        <v>0</v>
      </c>
      <c r="W285" s="86"/>
      <c r="X285" s="86">
        <f t="shared" si="61"/>
        <v>0</v>
      </c>
      <c r="Y285" s="86">
        <f t="shared" si="62"/>
        <v>0</v>
      </c>
      <c r="Z285" s="86">
        <f t="shared" si="63"/>
        <v>0</v>
      </c>
      <c r="AA285" s="86">
        <f>SUMIFS('District Data_Live'!$CT:$CT,'District Data_Live'!$B:$B,'District-wise_Big 4 sales comp.'!$B285,'District Data_Live'!$C:$C,'District-wise_Big 4 sales comp.'!$F285)</f>
        <v>0</v>
      </c>
      <c r="AB285" s="86">
        <f>SUMIFS('District Data_Live'!$DR:$DR,'District Data_Live'!$B:$B,'District-wise_Big 4 sales comp.'!$B285,'District Data_Live'!$C:$C,'District-wise_Big 4 sales comp.'!$F285)</f>
        <v>0</v>
      </c>
      <c r="AC285" s="59">
        <f t="shared" si="64"/>
        <v>0</v>
      </c>
      <c r="AD285" s="94">
        <f t="shared" si="65"/>
        <v>0</v>
      </c>
      <c r="AE285" s="94"/>
      <c r="AF285" s="94"/>
      <c r="AG285" s="94"/>
      <c r="AH285" s="94"/>
    </row>
    <row r="286" spans="1:34">
      <c r="A286" s="90">
        <f t="shared" si="55"/>
        <v>283</v>
      </c>
      <c r="B286" s="91" t="s">
        <v>1380</v>
      </c>
      <c r="C286" s="90"/>
      <c r="D286" s="90" t="s">
        <v>916</v>
      </c>
      <c r="E286" s="91"/>
      <c r="F286" s="90" t="s">
        <v>307</v>
      </c>
      <c r="G286" s="90" t="s">
        <v>326</v>
      </c>
      <c r="H286" s="91" t="s">
        <v>419</v>
      </c>
      <c r="I286" s="92">
        <v>600</v>
      </c>
      <c r="J286" s="75" t="str">
        <f t="shared" si="56"/>
        <v>Low</v>
      </c>
      <c r="K286" s="84">
        <f t="shared" si="53"/>
        <v>0.05</v>
      </c>
      <c r="L286" s="83">
        <f t="shared" si="57"/>
        <v>30</v>
      </c>
      <c r="M286" s="83">
        <v>15</v>
      </c>
      <c r="N286" s="83">
        <v>5</v>
      </c>
      <c r="O286" s="83">
        <v>5</v>
      </c>
      <c r="P286" s="83">
        <v>5</v>
      </c>
      <c r="Q286" s="193">
        <f>'District Data_Live'!ID286</f>
        <v>0</v>
      </c>
      <c r="R286" s="93">
        <f t="shared" si="54"/>
        <v>0</v>
      </c>
      <c r="S286" s="93">
        <f t="shared" si="58"/>
        <v>0</v>
      </c>
      <c r="T286" s="59">
        <f t="shared" si="59"/>
        <v>0</v>
      </c>
      <c r="U286" s="93"/>
      <c r="V286" s="78">
        <f t="shared" si="60"/>
        <v>0</v>
      </c>
      <c r="W286" s="86"/>
      <c r="X286" s="86">
        <f t="shared" si="61"/>
        <v>0</v>
      </c>
      <c r="Y286" s="86">
        <f t="shared" si="62"/>
        <v>0</v>
      </c>
      <c r="Z286" s="86">
        <f t="shared" si="63"/>
        <v>0</v>
      </c>
      <c r="AA286" s="86">
        <f>SUMIFS('District Data_Live'!$CT:$CT,'District Data_Live'!$B:$B,'District-wise_Big 4 sales comp.'!$B286,'District Data_Live'!$C:$C,'District-wise_Big 4 sales comp.'!$F286)</f>
        <v>0</v>
      </c>
      <c r="AB286" s="86">
        <f>SUMIFS('District Data_Live'!$DR:$DR,'District Data_Live'!$B:$B,'District-wise_Big 4 sales comp.'!$B286,'District Data_Live'!$C:$C,'District-wise_Big 4 sales comp.'!$F286)</f>
        <v>0</v>
      </c>
      <c r="AC286" s="59">
        <f t="shared" si="64"/>
        <v>0</v>
      </c>
      <c r="AD286" s="94">
        <f t="shared" si="65"/>
        <v>0</v>
      </c>
      <c r="AE286" s="94"/>
      <c r="AF286" s="94"/>
      <c r="AG286" s="94"/>
      <c r="AH286" s="94"/>
    </row>
    <row r="287" spans="1:34">
      <c r="A287" s="90">
        <f t="shared" si="55"/>
        <v>284</v>
      </c>
      <c r="B287" s="91" t="s">
        <v>1381</v>
      </c>
      <c r="C287" s="90" t="s">
        <v>900</v>
      </c>
      <c r="D287" s="90" t="s">
        <v>908</v>
      </c>
      <c r="E287" s="91"/>
      <c r="F287" s="90" t="s">
        <v>307</v>
      </c>
      <c r="G287" s="90" t="s">
        <v>326</v>
      </c>
      <c r="H287" s="91" t="s">
        <v>710</v>
      </c>
      <c r="I287" s="92">
        <v>1000</v>
      </c>
      <c r="J287" s="75" t="str">
        <f t="shared" si="56"/>
        <v>Low</v>
      </c>
      <c r="K287" s="84">
        <f t="shared" si="53"/>
        <v>0.01</v>
      </c>
      <c r="L287" s="83">
        <f t="shared" si="57"/>
        <v>10</v>
      </c>
      <c r="M287" s="83">
        <v>10</v>
      </c>
      <c r="N287" s="83">
        <v>0</v>
      </c>
      <c r="O287" s="83">
        <v>0</v>
      </c>
      <c r="P287" s="83">
        <v>0</v>
      </c>
      <c r="Q287" s="193">
        <f>'District Data_Live'!ID287</f>
        <v>1.2</v>
      </c>
      <c r="R287" s="93">
        <f t="shared" si="54"/>
        <v>1.1999999999999999E-3</v>
      </c>
      <c r="S287" s="93">
        <f t="shared" si="58"/>
        <v>0.12</v>
      </c>
      <c r="T287" s="59">
        <f t="shared" si="59"/>
        <v>15</v>
      </c>
      <c r="U287" s="93">
        <v>1.4999999999999999E-2</v>
      </c>
      <c r="V287" s="78">
        <f t="shared" si="60"/>
        <v>1.5</v>
      </c>
      <c r="W287" s="86"/>
      <c r="X287" s="86">
        <f t="shared" si="61"/>
        <v>0.5</v>
      </c>
      <c r="Y287" s="86">
        <f t="shared" si="62"/>
        <v>0.76923076923076916</v>
      </c>
      <c r="Z287" s="86">
        <f t="shared" si="63"/>
        <v>1.5384615384615383</v>
      </c>
      <c r="AA287" s="86">
        <f>SUMIFS('District Data_Live'!$CT:$CT,'District Data_Live'!$B:$B,'District-wise_Big 4 sales comp.'!$B287,'District Data_Live'!$C:$C,'District-wise_Big 4 sales comp.'!$F287)</f>
        <v>0</v>
      </c>
      <c r="AB287" s="86">
        <f>SUMIFS('District Data_Live'!$DR:$DR,'District Data_Live'!$B:$B,'District-wise_Big 4 sales comp.'!$B287,'District Data_Live'!$C:$C,'District-wise_Big 4 sales comp.'!$F287)</f>
        <v>0</v>
      </c>
      <c r="AC287" s="59">
        <f t="shared" si="64"/>
        <v>1.5384615384615383</v>
      </c>
      <c r="AD287" s="94">
        <f t="shared" si="65"/>
        <v>4.615384615384615</v>
      </c>
      <c r="AE287" s="94"/>
      <c r="AF287" s="94"/>
      <c r="AG287" s="94"/>
      <c r="AH287" s="94"/>
    </row>
    <row r="288" spans="1:34">
      <c r="A288" s="90">
        <f t="shared" si="55"/>
        <v>285</v>
      </c>
      <c r="B288" s="91" t="s">
        <v>1382</v>
      </c>
      <c r="C288" s="90" t="s">
        <v>900</v>
      </c>
      <c r="D288" s="90" t="s">
        <v>908</v>
      </c>
      <c r="E288" s="91"/>
      <c r="F288" s="90" t="s">
        <v>307</v>
      </c>
      <c r="G288" s="90" t="s">
        <v>326</v>
      </c>
      <c r="H288" s="91" t="s">
        <v>710</v>
      </c>
      <c r="I288" s="92">
        <v>1000</v>
      </c>
      <c r="J288" s="75" t="str">
        <f t="shared" si="56"/>
        <v>Low</v>
      </c>
      <c r="K288" s="84">
        <f t="shared" si="53"/>
        <v>5.0000000000000001E-3</v>
      </c>
      <c r="L288" s="83">
        <f t="shared" si="57"/>
        <v>5</v>
      </c>
      <c r="M288" s="83">
        <v>5</v>
      </c>
      <c r="N288" s="83">
        <v>0</v>
      </c>
      <c r="O288" s="83">
        <v>0</v>
      </c>
      <c r="P288" s="83">
        <v>0</v>
      </c>
      <c r="Q288" s="193">
        <f>'District Data_Live'!ID288</f>
        <v>0</v>
      </c>
      <c r="R288" s="93">
        <f t="shared" si="54"/>
        <v>0</v>
      </c>
      <c r="S288" s="93">
        <f t="shared" si="58"/>
        <v>0</v>
      </c>
      <c r="T288" s="59">
        <f t="shared" si="59"/>
        <v>0</v>
      </c>
      <c r="U288" s="93"/>
      <c r="V288" s="78">
        <f t="shared" si="60"/>
        <v>0</v>
      </c>
      <c r="W288" s="86"/>
      <c r="X288" s="86">
        <f t="shared" si="61"/>
        <v>0</v>
      </c>
      <c r="Y288" s="86">
        <f t="shared" si="62"/>
        <v>0</v>
      </c>
      <c r="Z288" s="86">
        <f t="shared" si="63"/>
        <v>0</v>
      </c>
      <c r="AA288" s="86">
        <f>SUMIFS('District Data_Live'!$CT:$CT,'District Data_Live'!$B:$B,'District-wise_Big 4 sales comp.'!$B288,'District Data_Live'!$C:$C,'District-wise_Big 4 sales comp.'!$F288)</f>
        <v>0</v>
      </c>
      <c r="AB288" s="86">
        <f>SUMIFS('District Data_Live'!$DR:$DR,'District Data_Live'!$B:$B,'District-wise_Big 4 sales comp.'!$B288,'District Data_Live'!$C:$C,'District-wise_Big 4 sales comp.'!$F288)</f>
        <v>0</v>
      </c>
      <c r="AC288" s="59">
        <f t="shared" si="64"/>
        <v>0</v>
      </c>
      <c r="AD288" s="94">
        <f t="shared" si="65"/>
        <v>0</v>
      </c>
      <c r="AE288" s="94"/>
      <c r="AF288" s="94"/>
      <c r="AG288" s="94"/>
      <c r="AH288" s="94"/>
    </row>
    <row r="289" spans="1:34">
      <c r="A289" s="90">
        <f t="shared" si="55"/>
        <v>286</v>
      </c>
      <c r="B289" s="91" t="s">
        <v>1383</v>
      </c>
      <c r="C289" s="90" t="s">
        <v>900</v>
      </c>
      <c r="D289" s="90" t="s">
        <v>908</v>
      </c>
      <c r="E289" s="91"/>
      <c r="F289" s="90" t="s">
        <v>307</v>
      </c>
      <c r="G289" s="90" t="s">
        <v>326</v>
      </c>
      <c r="H289" s="91" t="s">
        <v>710</v>
      </c>
      <c r="I289" s="92">
        <v>1500</v>
      </c>
      <c r="J289" s="75" t="str">
        <f t="shared" si="56"/>
        <v>Low</v>
      </c>
      <c r="K289" s="84">
        <f t="shared" si="53"/>
        <v>0.04</v>
      </c>
      <c r="L289" s="83">
        <f t="shared" si="57"/>
        <v>60</v>
      </c>
      <c r="M289" s="83">
        <v>5</v>
      </c>
      <c r="N289" s="83">
        <v>0</v>
      </c>
      <c r="O289" s="83">
        <v>5</v>
      </c>
      <c r="P289" s="83">
        <v>50</v>
      </c>
      <c r="Q289" s="193">
        <f>'District Data_Live'!ID289</f>
        <v>0</v>
      </c>
      <c r="R289" s="93">
        <f t="shared" si="54"/>
        <v>0</v>
      </c>
      <c r="S289" s="93">
        <f t="shared" si="58"/>
        <v>0</v>
      </c>
      <c r="T289" s="59">
        <f t="shared" si="59"/>
        <v>0</v>
      </c>
      <c r="U289" s="93"/>
      <c r="V289" s="78">
        <f t="shared" si="60"/>
        <v>0</v>
      </c>
      <c r="W289" s="86"/>
      <c r="X289" s="86">
        <f t="shared" si="61"/>
        <v>0</v>
      </c>
      <c r="Y289" s="86">
        <f t="shared" si="62"/>
        <v>0</v>
      </c>
      <c r="Z289" s="86">
        <f t="shared" si="63"/>
        <v>0</v>
      </c>
      <c r="AA289" s="86">
        <f>SUMIFS('District Data_Live'!$CT:$CT,'District Data_Live'!$B:$B,'District-wise_Big 4 sales comp.'!$B289,'District Data_Live'!$C:$C,'District-wise_Big 4 sales comp.'!$F289)</f>
        <v>0</v>
      </c>
      <c r="AB289" s="86">
        <f>SUMIFS('District Data_Live'!$DR:$DR,'District Data_Live'!$B:$B,'District-wise_Big 4 sales comp.'!$B289,'District Data_Live'!$C:$C,'District-wise_Big 4 sales comp.'!$F289)</f>
        <v>0</v>
      </c>
      <c r="AC289" s="59">
        <f t="shared" si="64"/>
        <v>0</v>
      </c>
      <c r="AD289" s="94">
        <f t="shared" si="65"/>
        <v>0</v>
      </c>
      <c r="AE289" s="94"/>
      <c r="AF289" s="94"/>
      <c r="AG289" s="94"/>
      <c r="AH289" s="94"/>
    </row>
    <row r="290" spans="1:34">
      <c r="A290" s="90">
        <f t="shared" si="55"/>
        <v>287</v>
      </c>
      <c r="B290" s="91" t="s">
        <v>1384</v>
      </c>
      <c r="C290" s="90"/>
      <c r="D290" s="90" t="s">
        <v>916</v>
      </c>
      <c r="E290" s="91"/>
      <c r="F290" s="90" t="s">
        <v>307</v>
      </c>
      <c r="G290" s="90" t="s">
        <v>326</v>
      </c>
      <c r="H290" s="91" t="s">
        <v>419</v>
      </c>
      <c r="I290" s="92">
        <v>500</v>
      </c>
      <c r="J290" s="75" t="str">
        <f t="shared" si="56"/>
        <v>Low</v>
      </c>
      <c r="K290" s="84">
        <f t="shared" si="53"/>
        <v>0.06</v>
      </c>
      <c r="L290" s="83">
        <f t="shared" si="57"/>
        <v>30</v>
      </c>
      <c r="M290" s="83">
        <v>15</v>
      </c>
      <c r="N290" s="83">
        <v>0</v>
      </c>
      <c r="O290" s="83">
        <v>0</v>
      </c>
      <c r="P290" s="83">
        <v>15</v>
      </c>
      <c r="Q290" s="193">
        <f>'District Data_Live'!ID290</f>
        <v>0</v>
      </c>
      <c r="R290" s="93">
        <f t="shared" si="54"/>
        <v>0</v>
      </c>
      <c r="S290" s="93">
        <f t="shared" si="58"/>
        <v>0</v>
      </c>
      <c r="T290" s="59">
        <f t="shared" si="59"/>
        <v>0</v>
      </c>
      <c r="U290" s="93"/>
      <c r="V290" s="78">
        <f t="shared" si="60"/>
        <v>0</v>
      </c>
      <c r="W290" s="86"/>
      <c r="X290" s="86">
        <f t="shared" si="61"/>
        <v>0</v>
      </c>
      <c r="Y290" s="86">
        <f t="shared" si="62"/>
        <v>0</v>
      </c>
      <c r="Z290" s="86">
        <f t="shared" si="63"/>
        <v>0</v>
      </c>
      <c r="AA290" s="86">
        <f>SUMIFS('District Data_Live'!$CT:$CT,'District Data_Live'!$B:$B,'District-wise_Big 4 sales comp.'!$B290,'District Data_Live'!$C:$C,'District-wise_Big 4 sales comp.'!$F290)</f>
        <v>0</v>
      </c>
      <c r="AB290" s="86">
        <f>SUMIFS('District Data_Live'!$DR:$DR,'District Data_Live'!$B:$B,'District-wise_Big 4 sales comp.'!$B290,'District Data_Live'!$C:$C,'District-wise_Big 4 sales comp.'!$F290)</f>
        <v>0</v>
      </c>
      <c r="AC290" s="59">
        <f t="shared" si="64"/>
        <v>0</v>
      </c>
      <c r="AD290" s="94">
        <f t="shared" si="65"/>
        <v>0</v>
      </c>
      <c r="AE290" s="94"/>
      <c r="AF290" s="94"/>
      <c r="AG290" s="94"/>
      <c r="AH290" s="94"/>
    </row>
    <row r="291" spans="1:34">
      <c r="A291" s="90">
        <f t="shared" si="55"/>
        <v>288</v>
      </c>
      <c r="B291" s="91" t="s">
        <v>283</v>
      </c>
      <c r="C291" s="90" t="s">
        <v>917</v>
      </c>
      <c r="D291" s="90"/>
      <c r="E291" s="91"/>
      <c r="F291" s="90" t="s">
        <v>341</v>
      </c>
      <c r="G291" s="90" t="s">
        <v>326</v>
      </c>
      <c r="H291" s="91" t="s">
        <v>436</v>
      </c>
      <c r="I291" s="92">
        <v>7000</v>
      </c>
      <c r="J291" s="75" t="str">
        <f t="shared" si="56"/>
        <v>High</v>
      </c>
      <c r="K291" s="84">
        <f t="shared" si="53"/>
        <v>0.17857142857142858</v>
      </c>
      <c r="L291" s="83">
        <f t="shared" si="57"/>
        <v>1250</v>
      </c>
      <c r="M291" s="83">
        <v>600</v>
      </c>
      <c r="N291" s="83">
        <v>100</v>
      </c>
      <c r="O291" s="83">
        <v>150</v>
      </c>
      <c r="P291" s="83">
        <v>400</v>
      </c>
      <c r="Q291" s="193">
        <f>'District Data_Live'!ID291</f>
        <v>138.19699999999997</v>
      </c>
      <c r="R291" s="93">
        <f t="shared" si="54"/>
        <v>1.9742428571428567E-2</v>
      </c>
      <c r="S291" s="93">
        <f t="shared" si="58"/>
        <v>0.11055759999999998</v>
      </c>
      <c r="T291" s="59">
        <f t="shared" si="59"/>
        <v>210</v>
      </c>
      <c r="U291" s="93">
        <v>0.03</v>
      </c>
      <c r="V291" s="78">
        <f t="shared" si="60"/>
        <v>0.16800000000000001</v>
      </c>
      <c r="W291" s="86"/>
      <c r="X291" s="86">
        <f t="shared" si="61"/>
        <v>7</v>
      </c>
      <c r="Y291" s="86">
        <f t="shared" si="62"/>
        <v>10.769230769230768</v>
      </c>
      <c r="Z291" s="86">
        <f t="shared" si="63"/>
        <v>21.538461538461537</v>
      </c>
      <c r="AA291" s="86">
        <f>SUMIFS('District Data_Live'!$CT:$CT,'District Data_Live'!$B:$B,'District-wise_Big 4 sales comp.'!$B291,'District Data_Live'!$C:$C,'District-wise_Big 4 sales comp.'!$F291)</f>
        <v>14</v>
      </c>
      <c r="AB291" s="86">
        <f>SUMIFS('District Data_Live'!$DR:$DR,'District Data_Live'!$B:$B,'District-wise_Big 4 sales comp.'!$B291,'District Data_Live'!$C:$C,'District-wise_Big 4 sales comp.'!$F291)</f>
        <v>16</v>
      </c>
      <c r="AC291" s="59">
        <f t="shared" si="64"/>
        <v>7.5384615384615365</v>
      </c>
      <c r="AD291" s="94">
        <f t="shared" si="65"/>
        <v>22.61538461538461</v>
      </c>
      <c r="AE291" s="94"/>
      <c r="AF291" s="94"/>
      <c r="AG291" s="94"/>
      <c r="AH291" s="94"/>
    </row>
    <row r="292" spans="1:34">
      <c r="A292" s="90">
        <f t="shared" si="55"/>
        <v>289</v>
      </c>
      <c r="B292" s="91" t="s">
        <v>965</v>
      </c>
      <c r="C292" s="90" t="s">
        <v>917</v>
      </c>
      <c r="D292" s="90" t="s">
        <v>920</v>
      </c>
      <c r="E292" s="91"/>
      <c r="F292" s="90" t="s">
        <v>341</v>
      </c>
      <c r="G292" s="90" t="s">
        <v>326</v>
      </c>
      <c r="H292" s="91" t="s">
        <v>436</v>
      </c>
      <c r="I292" s="92">
        <v>7000</v>
      </c>
      <c r="J292" s="75" t="str">
        <f t="shared" si="56"/>
        <v>High</v>
      </c>
      <c r="K292" s="84">
        <f t="shared" si="53"/>
        <v>7.571428571428572E-2</v>
      </c>
      <c r="L292" s="83">
        <f t="shared" si="57"/>
        <v>530</v>
      </c>
      <c r="M292" s="83">
        <v>180</v>
      </c>
      <c r="N292" s="83">
        <v>150</v>
      </c>
      <c r="O292" s="83">
        <v>100</v>
      </c>
      <c r="P292" s="83">
        <v>100</v>
      </c>
      <c r="Q292" s="193">
        <f>'District Data_Live'!ID292</f>
        <v>53.911999999999999</v>
      </c>
      <c r="R292" s="93">
        <f t="shared" si="54"/>
        <v>7.7017142857142857E-3</v>
      </c>
      <c r="S292" s="93">
        <f t="shared" si="58"/>
        <v>0.10172075471698112</v>
      </c>
      <c r="T292" s="59">
        <f t="shared" si="59"/>
        <v>140</v>
      </c>
      <c r="U292" s="93">
        <v>0.02</v>
      </c>
      <c r="V292" s="78">
        <f t="shared" si="60"/>
        <v>0.26415094339622641</v>
      </c>
      <c r="W292" s="86"/>
      <c r="X292" s="86">
        <f t="shared" si="61"/>
        <v>4.666666666666667</v>
      </c>
      <c r="Y292" s="86">
        <f t="shared" si="62"/>
        <v>7.1794871794871797</v>
      </c>
      <c r="Z292" s="86">
        <f t="shared" si="63"/>
        <v>14.358974358974359</v>
      </c>
      <c r="AA292" s="86">
        <f>SUMIFS('District Data_Live'!$CT:$CT,'District Data_Live'!$B:$B,'District-wise_Big 4 sales comp.'!$B292,'District Data_Live'!$C:$C,'District-wise_Big 4 sales comp.'!$F292)</f>
        <v>2</v>
      </c>
      <c r="AB292" s="86">
        <f>SUMIFS('District Data_Live'!$DR:$DR,'District Data_Live'!$B:$B,'District-wise_Big 4 sales comp.'!$B292,'District Data_Live'!$C:$C,'District-wise_Big 4 sales comp.'!$F292)</f>
        <v>7</v>
      </c>
      <c r="AC292" s="59">
        <f t="shared" si="64"/>
        <v>12.358974358974359</v>
      </c>
      <c r="AD292" s="94">
        <f t="shared" si="65"/>
        <v>37.07692307692308</v>
      </c>
      <c r="AE292" s="94"/>
      <c r="AF292" s="94"/>
      <c r="AG292" s="94"/>
      <c r="AH292" s="94"/>
    </row>
    <row r="293" spans="1:34">
      <c r="A293" s="90">
        <f t="shared" si="55"/>
        <v>290</v>
      </c>
      <c r="B293" s="91" t="s">
        <v>1385</v>
      </c>
      <c r="C293" s="90" t="s">
        <v>917</v>
      </c>
      <c r="D293" s="90"/>
      <c r="E293" s="91"/>
      <c r="F293" s="90" t="s">
        <v>341</v>
      </c>
      <c r="G293" s="90" t="s">
        <v>326</v>
      </c>
      <c r="H293" s="91" t="s">
        <v>436</v>
      </c>
      <c r="I293" s="92">
        <v>3000</v>
      </c>
      <c r="J293" s="75" t="str">
        <f t="shared" si="56"/>
        <v>Medium</v>
      </c>
      <c r="K293" s="84">
        <f t="shared" si="53"/>
        <v>3.3333333333333335E-3</v>
      </c>
      <c r="L293" s="83">
        <f t="shared" si="57"/>
        <v>10</v>
      </c>
      <c r="M293" s="83">
        <v>0</v>
      </c>
      <c r="N293" s="83">
        <v>0</v>
      </c>
      <c r="O293" s="83">
        <v>0</v>
      </c>
      <c r="P293" s="83">
        <v>10</v>
      </c>
      <c r="Q293" s="193">
        <f>'District Data_Live'!ID293</f>
        <v>0</v>
      </c>
      <c r="R293" s="93">
        <f t="shared" si="54"/>
        <v>0</v>
      </c>
      <c r="S293" s="93">
        <f t="shared" si="58"/>
        <v>0</v>
      </c>
      <c r="T293" s="59">
        <f t="shared" si="59"/>
        <v>30</v>
      </c>
      <c r="U293" s="93">
        <v>0.01</v>
      </c>
      <c r="V293" s="78">
        <f t="shared" si="60"/>
        <v>3</v>
      </c>
      <c r="W293" s="86"/>
      <c r="X293" s="86">
        <f t="shared" si="61"/>
        <v>1</v>
      </c>
      <c r="Y293" s="86">
        <f t="shared" si="62"/>
        <v>1.5384615384615383</v>
      </c>
      <c r="Z293" s="86">
        <f t="shared" si="63"/>
        <v>3.0769230769230766</v>
      </c>
      <c r="AA293" s="86">
        <f>SUMIFS('District Data_Live'!$CT:$CT,'District Data_Live'!$B:$B,'District-wise_Big 4 sales comp.'!$B293,'District Data_Live'!$C:$C,'District-wise_Big 4 sales comp.'!$F293)</f>
        <v>0</v>
      </c>
      <c r="AB293" s="86">
        <f>SUMIFS('District Data_Live'!$DR:$DR,'District Data_Live'!$B:$B,'District-wise_Big 4 sales comp.'!$B293,'District Data_Live'!$C:$C,'District-wise_Big 4 sales comp.'!$F293)</f>
        <v>0</v>
      </c>
      <c r="AC293" s="59">
        <f t="shared" si="64"/>
        <v>3.0769230769230766</v>
      </c>
      <c r="AD293" s="94">
        <f t="shared" si="65"/>
        <v>9.2307692307692299</v>
      </c>
      <c r="AE293" s="94"/>
      <c r="AF293" s="94"/>
      <c r="AG293" s="94"/>
      <c r="AH293" s="94"/>
    </row>
    <row r="294" spans="1:34">
      <c r="A294" s="90">
        <f t="shared" si="55"/>
        <v>291</v>
      </c>
      <c r="B294" s="91" t="s">
        <v>1386</v>
      </c>
      <c r="C294" s="90" t="s">
        <v>917</v>
      </c>
      <c r="D294" s="90" t="s">
        <v>920</v>
      </c>
      <c r="E294" s="91"/>
      <c r="F294" s="90" t="s">
        <v>341</v>
      </c>
      <c r="G294" s="90" t="s">
        <v>326</v>
      </c>
      <c r="H294" s="91" t="s">
        <v>436</v>
      </c>
      <c r="I294" s="92">
        <v>1000</v>
      </c>
      <c r="J294" s="75" t="str">
        <f t="shared" si="56"/>
        <v>Low</v>
      </c>
      <c r="K294" s="84">
        <f t="shared" si="53"/>
        <v>0</v>
      </c>
      <c r="L294" s="83">
        <f t="shared" si="57"/>
        <v>0</v>
      </c>
      <c r="M294" s="83">
        <v>0</v>
      </c>
      <c r="N294" s="83">
        <v>0</v>
      </c>
      <c r="O294" s="83">
        <v>0</v>
      </c>
      <c r="P294" s="83">
        <v>0</v>
      </c>
      <c r="Q294" s="193">
        <f>'District Data_Live'!ID294</f>
        <v>0</v>
      </c>
      <c r="R294" s="93">
        <f t="shared" si="54"/>
        <v>0</v>
      </c>
      <c r="S294" s="93" t="str">
        <f t="shared" si="58"/>
        <v/>
      </c>
      <c r="T294" s="59">
        <f t="shared" si="59"/>
        <v>0</v>
      </c>
      <c r="U294" s="93"/>
      <c r="V294" s="78" t="str">
        <f t="shared" si="60"/>
        <v/>
      </c>
      <c r="W294" s="86"/>
      <c r="X294" s="86">
        <f t="shared" si="61"/>
        <v>0</v>
      </c>
      <c r="Y294" s="86">
        <f t="shared" si="62"/>
        <v>0</v>
      </c>
      <c r="Z294" s="86">
        <f t="shared" si="63"/>
        <v>0</v>
      </c>
      <c r="AA294" s="86">
        <f>SUMIFS('District Data_Live'!$CT:$CT,'District Data_Live'!$B:$B,'District-wise_Big 4 sales comp.'!$B294,'District Data_Live'!$C:$C,'District-wise_Big 4 sales comp.'!$F294)</f>
        <v>0</v>
      </c>
      <c r="AB294" s="86">
        <f>SUMIFS('District Data_Live'!$DR:$DR,'District Data_Live'!$B:$B,'District-wise_Big 4 sales comp.'!$B294,'District Data_Live'!$C:$C,'District-wise_Big 4 sales comp.'!$F294)</f>
        <v>0</v>
      </c>
      <c r="AC294" s="59">
        <f t="shared" si="64"/>
        <v>0</v>
      </c>
      <c r="AD294" s="94">
        <f t="shared" si="65"/>
        <v>0</v>
      </c>
      <c r="AE294" s="94"/>
      <c r="AF294" s="94"/>
      <c r="AG294" s="94"/>
      <c r="AH294" s="94"/>
    </row>
    <row r="295" spans="1:34">
      <c r="A295" s="90">
        <f t="shared" si="55"/>
        <v>292</v>
      </c>
      <c r="B295" s="91" t="s">
        <v>1387</v>
      </c>
      <c r="C295" s="90" t="s">
        <v>917</v>
      </c>
      <c r="D295" s="90"/>
      <c r="E295" s="91"/>
      <c r="F295" s="90" t="s">
        <v>341</v>
      </c>
      <c r="G295" s="90" t="s">
        <v>326</v>
      </c>
      <c r="H295" s="91" t="s">
        <v>436</v>
      </c>
      <c r="I295" s="92">
        <v>2000</v>
      </c>
      <c r="J295" s="75" t="str">
        <f t="shared" si="56"/>
        <v>Medium</v>
      </c>
      <c r="K295" s="84">
        <f t="shared" si="53"/>
        <v>0.1</v>
      </c>
      <c r="L295" s="83">
        <f t="shared" si="57"/>
        <v>200</v>
      </c>
      <c r="M295" s="83">
        <v>100</v>
      </c>
      <c r="N295" s="83">
        <v>0</v>
      </c>
      <c r="O295" s="83">
        <v>0</v>
      </c>
      <c r="P295" s="83">
        <v>100</v>
      </c>
      <c r="Q295" s="193">
        <f>'District Data_Live'!ID295</f>
        <v>0</v>
      </c>
      <c r="R295" s="93">
        <f t="shared" si="54"/>
        <v>0</v>
      </c>
      <c r="S295" s="93">
        <f t="shared" si="58"/>
        <v>0</v>
      </c>
      <c r="T295" s="59">
        <f t="shared" si="59"/>
        <v>0</v>
      </c>
      <c r="U295" s="93"/>
      <c r="V295" s="78">
        <f t="shared" si="60"/>
        <v>0</v>
      </c>
      <c r="W295" s="86"/>
      <c r="X295" s="86">
        <f t="shared" si="61"/>
        <v>0</v>
      </c>
      <c r="Y295" s="86">
        <f t="shared" si="62"/>
        <v>0</v>
      </c>
      <c r="Z295" s="86">
        <f t="shared" si="63"/>
        <v>0</v>
      </c>
      <c r="AA295" s="86">
        <f>SUMIFS('District Data_Live'!$CT:$CT,'District Data_Live'!$B:$B,'District-wise_Big 4 sales comp.'!$B295,'District Data_Live'!$C:$C,'District-wise_Big 4 sales comp.'!$F295)</f>
        <v>0</v>
      </c>
      <c r="AB295" s="86">
        <f>SUMIFS('District Data_Live'!$DR:$DR,'District Data_Live'!$B:$B,'District-wise_Big 4 sales comp.'!$B295,'District Data_Live'!$C:$C,'District-wise_Big 4 sales comp.'!$F295)</f>
        <v>0</v>
      </c>
      <c r="AC295" s="59">
        <f t="shared" si="64"/>
        <v>0</v>
      </c>
      <c r="AD295" s="94">
        <f t="shared" si="65"/>
        <v>0</v>
      </c>
      <c r="AE295" s="94"/>
      <c r="AF295" s="94"/>
      <c r="AG295" s="94"/>
      <c r="AH295" s="94"/>
    </row>
    <row r="296" spans="1:34">
      <c r="A296" s="90">
        <f t="shared" si="55"/>
        <v>293</v>
      </c>
      <c r="B296" s="91" t="s">
        <v>1388</v>
      </c>
      <c r="C296" s="90" t="s">
        <v>917</v>
      </c>
      <c r="D296" s="90" t="s">
        <v>920</v>
      </c>
      <c r="E296" s="91"/>
      <c r="F296" s="90" t="s">
        <v>341</v>
      </c>
      <c r="G296" s="90" t="s">
        <v>326</v>
      </c>
      <c r="H296" s="91" t="s">
        <v>436</v>
      </c>
      <c r="I296" s="92">
        <v>1800</v>
      </c>
      <c r="J296" s="75" t="str">
        <f t="shared" si="56"/>
        <v>Low</v>
      </c>
      <c r="K296" s="84">
        <f t="shared" si="53"/>
        <v>0</v>
      </c>
      <c r="L296" s="83">
        <f t="shared" si="57"/>
        <v>0</v>
      </c>
      <c r="M296" s="83">
        <v>0</v>
      </c>
      <c r="N296" s="83">
        <v>0</v>
      </c>
      <c r="O296" s="83">
        <v>0</v>
      </c>
      <c r="P296" s="83">
        <v>0</v>
      </c>
      <c r="Q296" s="193">
        <f>'District Data_Live'!ID296</f>
        <v>0</v>
      </c>
      <c r="R296" s="93">
        <f t="shared" si="54"/>
        <v>0</v>
      </c>
      <c r="S296" s="93" t="str">
        <f t="shared" si="58"/>
        <v/>
      </c>
      <c r="T296" s="59">
        <f t="shared" si="59"/>
        <v>0</v>
      </c>
      <c r="U296" s="93"/>
      <c r="V296" s="78" t="str">
        <f t="shared" si="60"/>
        <v/>
      </c>
      <c r="W296" s="86"/>
      <c r="X296" s="86">
        <f t="shared" si="61"/>
        <v>0</v>
      </c>
      <c r="Y296" s="86">
        <f t="shared" si="62"/>
        <v>0</v>
      </c>
      <c r="Z296" s="86">
        <f t="shared" si="63"/>
        <v>0</v>
      </c>
      <c r="AA296" s="86">
        <f>SUMIFS('District Data_Live'!$CT:$CT,'District Data_Live'!$B:$B,'District-wise_Big 4 sales comp.'!$B296,'District Data_Live'!$C:$C,'District-wise_Big 4 sales comp.'!$F296)</f>
        <v>0</v>
      </c>
      <c r="AB296" s="86">
        <f>SUMIFS('District Data_Live'!$DR:$DR,'District Data_Live'!$B:$B,'District-wise_Big 4 sales comp.'!$B296,'District Data_Live'!$C:$C,'District-wise_Big 4 sales comp.'!$F296)</f>
        <v>0</v>
      </c>
      <c r="AC296" s="59">
        <f t="shared" si="64"/>
        <v>0</v>
      </c>
      <c r="AD296" s="94">
        <f t="shared" si="65"/>
        <v>0</v>
      </c>
      <c r="AE296" s="94"/>
      <c r="AF296" s="94"/>
      <c r="AG296" s="94"/>
      <c r="AH296" s="94"/>
    </row>
    <row r="297" spans="1:34">
      <c r="A297" s="90">
        <f t="shared" si="55"/>
        <v>294</v>
      </c>
      <c r="B297" s="91" t="s">
        <v>1389</v>
      </c>
      <c r="C297" s="90" t="s">
        <v>917</v>
      </c>
      <c r="D297" s="90"/>
      <c r="E297" s="91"/>
      <c r="F297" s="90" t="s">
        <v>341</v>
      </c>
      <c r="G297" s="90" t="s">
        <v>326</v>
      </c>
      <c r="H297" s="91" t="s">
        <v>436</v>
      </c>
      <c r="I297" s="92">
        <v>1500</v>
      </c>
      <c r="J297" s="75" t="str">
        <f t="shared" si="56"/>
        <v>Low</v>
      </c>
      <c r="K297" s="84">
        <f t="shared" si="53"/>
        <v>0.13333333333333333</v>
      </c>
      <c r="L297" s="83">
        <f t="shared" si="57"/>
        <v>200</v>
      </c>
      <c r="M297" s="83">
        <v>80</v>
      </c>
      <c r="N297" s="83">
        <v>20</v>
      </c>
      <c r="O297" s="83">
        <v>20</v>
      </c>
      <c r="P297" s="83">
        <v>80</v>
      </c>
      <c r="Q297" s="193">
        <f>'District Data_Live'!ID297</f>
        <v>2.6520000000000001</v>
      </c>
      <c r="R297" s="93">
        <f t="shared" si="54"/>
        <v>1.768E-3</v>
      </c>
      <c r="S297" s="93">
        <f t="shared" si="58"/>
        <v>1.3260000000000001E-2</v>
      </c>
      <c r="T297" s="59">
        <f t="shared" si="59"/>
        <v>12.5</v>
      </c>
      <c r="U297" s="93">
        <v>8.3333333333333332E-3</v>
      </c>
      <c r="V297" s="78">
        <f t="shared" si="60"/>
        <v>6.25E-2</v>
      </c>
      <c r="W297" s="86"/>
      <c r="X297" s="86">
        <f t="shared" si="61"/>
        <v>0.41666666666666669</v>
      </c>
      <c r="Y297" s="86">
        <f t="shared" si="62"/>
        <v>0.64102564102564108</v>
      </c>
      <c r="Z297" s="86">
        <f t="shared" si="63"/>
        <v>1.2820512820512822</v>
      </c>
      <c r="AA297" s="86">
        <f>SUMIFS('District Data_Live'!$CT:$CT,'District Data_Live'!$B:$B,'District-wise_Big 4 sales comp.'!$B297,'District Data_Live'!$C:$C,'District-wise_Big 4 sales comp.'!$F297)</f>
        <v>0</v>
      </c>
      <c r="AB297" s="86">
        <f>SUMIFS('District Data_Live'!$DR:$DR,'District Data_Live'!$B:$B,'District-wise_Big 4 sales comp.'!$B297,'District Data_Live'!$C:$C,'District-wise_Big 4 sales comp.'!$F297)</f>
        <v>1</v>
      </c>
      <c r="AC297" s="59">
        <f t="shared" si="64"/>
        <v>1.2820512820512822</v>
      </c>
      <c r="AD297" s="94">
        <f t="shared" si="65"/>
        <v>3.8461538461538467</v>
      </c>
      <c r="AE297" s="94"/>
      <c r="AF297" s="94"/>
      <c r="AG297" s="94"/>
      <c r="AH297" s="94"/>
    </row>
    <row r="298" spans="1:34">
      <c r="A298" s="90">
        <f t="shared" si="55"/>
        <v>295</v>
      </c>
      <c r="B298" s="91" t="s">
        <v>1390</v>
      </c>
      <c r="C298" s="90" t="s">
        <v>917</v>
      </c>
      <c r="D298" s="90" t="s">
        <v>920</v>
      </c>
      <c r="E298" s="91"/>
      <c r="F298" s="90" t="s">
        <v>341</v>
      </c>
      <c r="G298" s="90" t="s">
        <v>326</v>
      </c>
      <c r="H298" s="91" t="s">
        <v>436</v>
      </c>
      <c r="I298" s="92">
        <v>1000</v>
      </c>
      <c r="J298" s="75" t="str">
        <f t="shared" si="56"/>
        <v>Low</v>
      </c>
      <c r="K298" s="84">
        <f t="shared" si="53"/>
        <v>0.02</v>
      </c>
      <c r="L298" s="83">
        <f t="shared" si="57"/>
        <v>20</v>
      </c>
      <c r="M298" s="83">
        <v>10</v>
      </c>
      <c r="N298" s="83">
        <v>0</v>
      </c>
      <c r="O298" s="83">
        <v>0</v>
      </c>
      <c r="P298" s="83">
        <v>10</v>
      </c>
      <c r="Q298" s="193">
        <f>'District Data_Live'!ID298</f>
        <v>1.1000000000000001</v>
      </c>
      <c r="R298" s="93">
        <f t="shared" si="54"/>
        <v>1.1000000000000001E-3</v>
      </c>
      <c r="S298" s="93">
        <f t="shared" si="58"/>
        <v>5.5000000000000007E-2</v>
      </c>
      <c r="T298" s="59">
        <f t="shared" si="59"/>
        <v>13.75</v>
      </c>
      <c r="U298" s="93">
        <v>1.375E-2</v>
      </c>
      <c r="V298" s="78">
        <f t="shared" si="60"/>
        <v>0.6875</v>
      </c>
      <c r="W298" s="86"/>
      <c r="X298" s="86">
        <f t="shared" si="61"/>
        <v>0.45833333333333331</v>
      </c>
      <c r="Y298" s="86">
        <f t="shared" si="62"/>
        <v>0.70512820512820507</v>
      </c>
      <c r="Z298" s="86">
        <f t="shared" si="63"/>
        <v>1.4102564102564101</v>
      </c>
      <c r="AA298" s="86">
        <f>SUMIFS('District Data_Live'!$CT:$CT,'District Data_Live'!$B:$B,'District-wise_Big 4 sales comp.'!$B298,'District Data_Live'!$C:$C,'District-wise_Big 4 sales comp.'!$F298)</f>
        <v>0</v>
      </c>
      <c r="AB298" s="86">
        <f>SUMIFS('District Data_Live'!$DR:$DR,'District Data_Live'!$B:$B,'District-wise_Big 4 sales comp.'!$B298,'District Data_Live'!$C:$C,'District-wise_Big 4 sales comp.'!$F298)</f>
        <v>0</v>
      </c>
      <c r="AC298" s="59">
        <f t="shared" si="64"/>
        <v>1.4102564102564101</v>
      </c>
      <c r="AD298" s="94">
        <f t="shared" si="65"/>
        <v>4.2307692307692299</v>
      </c>
      <c r="AE298" s="94"/>
      <c r="AF298" s="94"/>
      <c r="AG298" s="94"/>
      <c r="AH298" s="94"/>
    </row>
    <row r="299" spans="1:34">
      <c r="A299" s="90">
        <f t="shared" si="55"/>
        <v>296</v>
      </c>
      <c r="B299" s="91" t="s">
        <v>1391</v>
      </c>
      <c r="C299" s="90" t="s">
        <v>917</v>
      </c>
      <c r="D299" s="90" t="s">
        <v>920</v>
      </c>
      <c r="E299" s="91"/>
      <c r="F299" s="90" t="s">
        <v>341</v>
      </c>
      <c r="G299" s="90" t="s">
        <v>326</v>
      </c>
      <c r="H299" s="91" t="s">
        <v>436</v>
      </c>
      <c r="I299" s="92">
        <v>500</v>
      </c>
      <c r="J299" s="75" t="str">
        <f t="shared" si="56"/>
        <v>Low</v>
      </c>
      <c r="K299" s="84">
        <f t="shared" si="53"/>
        <v>0</v>
      </c>
      <c r="L299" s="83">
        <f t="shared" si="57"/>
        <v>0</v>
      </c>
      <c r="M299" s="83">
        <v>0</v>
      </c>
      <c r="N299" s="83">
        <v>0</v>
      </c>
      <c r="O299" s="83">
        <v>0</v>
      </c>
      <c r="P299" s="83">
        <v>0</v>
      </c>
      <c r="Q299" s="193">
        <f>'District Data_Live'!ID299</f>
        <v>0</v>
      </c>
      <c r="R299" s="93">
        <f t="shared" si="54"/>
        <v>0</v>
      </c>
      <c r="S299" s="93" t="str">
        <f t="shared" si="58"/>
        <v/>
      </c>
      <c r="T299" s="59">
        <f t="shared" si="59"/>
        <v>0</v>
      </c>
      <c r="U299" s="93"/>
      <c r="V299" s="78" t="str">
        <f t="shared" si="60"/>
        <v/>
      </c>
      <c r="W299" s="86"/>
      <c r="X299" s="86">
        <f t="shared" si="61"/>
        <v>0</v>
      </c>
      <c r="Y299" s="86">
        <f t="shared" si="62"/>
        <v>0</v>
      </c>
      <c r="Z299" s="86">
        <f t="shared" si="63"/>
        <v>0</v>
      </c>
      <c r="AA299" s="86">
        <f>SUMIFS('District Data_Live'!$CT:$CT,'District Data_Live'!$B:$B,'District-wise_Big 4 sales comp.'!$B299,'District Data_Live'!$C:$C,'District-wise_Big 4 sales comp.'!$F299)</f>
        <v>0</v>
      </c>
      <c r="AB299" s="86">
        <f>SUMIFS('District Data_Live'!$DR:$DR,'District Data_Live'!$B:$B,'District-wise_Big 4 sales comp.'!$B299,'District Data_Live'!$C:$C,'District-wise_Big 4 sales comp.'!$F299)</f>
        <v>0</v>
      </c>
      <c r="AC299" s="59">
        <f t="shared" si="64"/>
        <v>0</v>
      </c>
      <c r="AD299" s="94">
        <f t="shared" si="65"/>
        <v>0</v>
      </c>
      <c r="AE299" s="94"/>
      <c r="AF299" s="94"/>
      <c r="AG299" s="94"/>
      <c r="AH299" s="94"/>
    </row>
    <row r="300" spans="1:34">
      <c r="A300" s="90">
        <f t="shared" si="55"/>
        <v>297</v>
      </c>
      <c r="B300" s="91" t="s">
        <v>1392</v>
      </c>
      <c r="C300" s="90" t="s">
        <v>917</v>
      </c>
      <c r="D300" s="90" t="s">
        <v>920</v>
      </c>
      <c r="E300" s="91"/>
      <c r="F300" s="90" t="s">
        <v>341</v>
      </c>
      <c r="G300" s="90" t="s">
        <v>326</v>
      </c>
      <c r="H300" s="91" t="s">
        <v>436</v>
      </c>
      <c r="I300" s="92">
        <v>1000</v>
      </c>
      <c r="J300" s="75" t="str">
        <f t="shared" si="56"/>
        <v>Low</v>
      </c>
      <c r="K300" s="84">
        <f t="shared" si="53"/>
        <v>0</v>
      </c>
      <c r="L300" s="83">
        <f t="shared" si="57"/>
        <v>0</v>
      </c>
      <c r="M300" s="83">
        <v>0</v>
      </c>
      <c r="N300" s="83">
        <v>0</v>
      </c>
      <c r="O300" s="83">
        <v>0</v>
      </c>
      <c r="P300" s="83">
        <v>0</v>
      </c>
      <c r="Q300" s="193">
        <f>'District Data_Live'!ID300</f>
        <v>1.8</v>
      </c>
      <c r="R300" s="93">
        <f t="shared" si="54"/>
        <v>1.8E-3</v>
      </c>
      <c r="S300" s="93" t="str">
        <f t="shared" si="58"/>
        <v/>
      </c>
      <c r="T300" s="59">
        <f t="shared" si="59"/>
        <v>0</v>
      </c>
      <c r="U300" s="93"/>
      <c r="V300" s="78" t="str">
        <f t="shared" si="60"/>
        <v/>
      </c>
      <c r="W300" s="86"/>
      <c r="X300" s="86">
        <f t="shared" si="61"/>
        <v>0</v>
      </c>
      <c r="Y300" s="86">
        <f t="shared" si="62"/>
        <v>0</v>
      </c>
      <c r="Z300" s="86">
        <f t="shared" si="63"/>
        <v>0</v>
      </c>
      <c r="AA300" s="86">
        <f>SUMIFS('District Data_Live'!$CT:$CT,'District Data_Live'!$B:$B,'District-wise_Big 4 sales comp.'!$B300,'District Data_Live'!$C:$C,'District-wise_Big 4 sales comp.'!$F300)</f>
        <v>1</v>
      </c>
      <c r="AB300" s="86">
        <f>SUMIFS('District Data_Live'!$DR:$DR,'District Data_Live'!$B:$B,'District-wise_Big 4 sales comp.'!$B300,'District Data_Live'!$C:$C,'District-wise_Big 4 sales comp.'!$F300)</f>
        <v>1</v>
      </c>
      <c r="AC300" s="59">
        <f t="shared" si="64"/>
        <v>-1</v>
      </c>
      <c r="AD300" s="94">
        <f t="shared" si="65"/>
        <v>-3</v>
      </c>
      <c r="AE300" s="94"/>
      <c r="AF300" s="94"/>
      <c r="AG300" s="94"/>
      <c r="AH300" s="94"/>
    </row>
    <row r="301" spans="1:34">
      <c r="A301" s="90">
        <f t="shared" si="55"/>
        <v>298</v>
      </c>
      <c r="B301" s="91" t="s">
        <v>1393</v>
      </c>
      <c r="C301" s="90" t="s">
        <v>917</v>
      </c>
      <c r="D301" s="90"/>
      <c r="E301" s="91"/>
      <c r="F301" s="90" t="s">
        <v>341</v>
      </c>
      <c r="G301" s="90" t="s">
        <v>326</v>
      </c>
      <c r="H301" s="91" t="s">
        <v>436</v>
      </c>
      <c r="I301" s="92">
        <v>1000</v>
      </c>
      <c r="J301" s="75" t="str">
        <f t="shared" si="56"/>
        <v>Low</v>
      </c>
      <c r="K301" s="84">
        <f t="shared" si="53"/>
        <v>0.01</v>
      </c>
      <c r="L301" s="83">
        <f t="shared" si="57"/>
        <v>10</v>
      </c>
      <c r="M301" s="83">
        <v>0</v>
      </c>
      <c r="N301" s="83">
        <v>0</v>
      </c>
      <c r="O301" s="83">
        <v>0</v>
      </c>
      <c r="P301" s="83">
        <v>10</v>
      </c>
      <c r="Q301" s="193">
        <f>'District Data_Live'!ID301</f>
        <v>0</v>
      </c>
      <c r="R301" s="93">
        <f t="shared" si="54"/>
        <v>0</v>
      </c>
      <c r="S301" s="93">
        <f t="shared" si="58"/>
        <v>0</v>
      </c>
      <c r="T301" s="59">
        <f t="shared" si="59"/>
        <v>0</v>
      </c>
      <c r="U301" s="93"/>
      <c r="V301" s="78">
        <f t="shared" si="60"/>
        <v>0</v>
      </c>
      <c r="W301" s="86"/>
      <c r="X301" s="86">
        <f t="shared" si="61"/>
        <v>0</v>
      </c>
      <c r="Y301" s="86">
        <f t="shared" si="62"/>
        <v>0</v>
      </c>
      <c r="Z301" s="86">
        <f t="shared" si="63"/>
        <v>0</v>
      </c>
      <c r="AA301" s="86">
        <f>SUMIFS('District Data_Live'!$CT:$CT,'District Data_Live'!$B:$B,'District-wise_Big 4 sales comp.'!$B301,'District Data_Live'!$C:$C,'District-wise_Big 4 sales comp.'!$F301)</f>
        <v>0</v>
      </c>
      <c r="AB301" s="86">
        <f>SUMIFS('District Data_Live'!$DR:$DR,'District Data_Live'!$B:$B,'District-wise_Big 4 sales comp.'!$B301,'District Data_Live'!$C:$C,'District-wise_Big 4 sales comp.'!$F301)</f>
        <v>0</v>
      </c>
      <c r="AC301" s="59">
        <f t="shared" si="64"/>
        <v>0</v>
      </c>
      <c r="AD301" s="94">
        <f t="shared" si="65"/>
        <v>0</v>
      </c>
      <c r="AE301" s="94"/>
      <c r="AF301" s="94"/>
      <c r="AG301" s="94"/>
      <c r="AH301" s="94"/>
    </row>
    <row r="302" spans="1:34">
      <c r="A302" s="90">
        <f t="shared" si="55"/>
        <v>299</v>
      </c>
      <c r="B302" s="91" t="s">
        <v>1394</v>
      </c>
      <c r="C302" s="90"/>
      <c r="D302" s="90" t="s">
        <v>1395</v>
      </c>
      <c r="E302" s="91"/>
      <c r="F302" s="90" t="s">
        <v>353</v>
      </c>
      <c r="G302" s="90" t="s">
        <v>327</v>
      </c>
      <c r="H302" s="91" t="s">
        <v>458</v>
      </c>
      <c r="I302" s="92">
        <v>10000</v>
      </c>
      <c r="J302" s="75" t="str">
        <f t="shared" si="56"/>
        <v>Very High</v>
      </c>
      <c r="K302" s="84">
        <f t="shared" si="53"/>
        <v>0.18</v>
      </c>
      <c r="L302" s="83">
        <f t="shared" si="57"/>
        <v>1800</v>
      </c>
      <c r="M302" s="85">
        <v>1100</v>
      </c>
      <c r="N302" s="83">
        <v>400</v>
      </c>
      <c r="O302" s="83">
        <v>150</v>
      </c>
      <c r="P302" s="83">
        <v>150</v>
      </c>
      <c r="Q302" s="193">
        <f>'District Data_Live'!ID302</f>
        <v>2.907</v>
      </c>
      <c r="R302" s="93">
        <f t="shared" si="54"/>
        <v>2.9070000000000002E-4</v>
      </c>
      <c r="S302" s="93">
        <f t="shared" si="58"/>
        <v>1.6150000000000001E-3</v>
      </c>
      <c r="T302" s="59">
        <f t="shared" si="59"/>
        <v>100</v>
      </c>
      <c r="U302" s="93">
        <v>0.01</v>
      </c>
      <c r="V302" s="78">
        <f t="shared" si="60"/>
        <v>5.5555555555555552E-2</v>
      </c>
      <c r="W302" s="86"/>
      <c r="X302" s="86">
        <f t="shared" si="61"/>
        <v>3.3333333333333335</v>
      </c>
      <c r="Y302" s="86">
        <f t="shared" si="62"/>
        <v>5.1282051282051286</v>
      </c>
      <c r="Z302" s="86">
        <f t="shared" si="63"/>
        <v>10.256410256410257</v>
      </c>
      <c r="AA302" s="86">
        <f>SUMIFS('District Data_Live'!$CT:$CT,'District Data_Live'!$B:$B,'District-wise_Big 4 sales comp.'!$B302,'District Data_Live'!$C:$C,'District-wise_Big 4 sales comp.'!$F302)</f>
        <v>0</v>
      </c>
      <c r="AB302" s="86">
        <f>SUMIFS('District Data_Live'!$DR:$DR,'District Data_Live'!$B:$B,'District-wise_Big 4 sales comp.'!$B302,'District Data_Live'!$C:$C,'District-wise_Big 4 sales comp.'!$F302)</f>
        <v>0</v>
      </c>
      <c r="AC302" s="59">
        <f t="shared" si="64"/>
        <v>10.256410256410257</v>
      </c>
      <c r="AD302" s="94">
        <f t="shared" si="65"/>
        <v>30.769230769230774</v>
      </c>
      <c r="AE302" s="94"/>
      <c r="AF302" s="94"/>
      <c r="AG302" s="94"/>
      <c r="AH302" s="94"/>
    </row>
    <row r="303" spans="1:34">
      <c r="A303" s="90">
        <f t="shared" si="55"/>
        <v>300</v>
      </c>
      <c r="B303" s="91" t="s">
        <v>1396</v>
      </c>
      <c r="C303" s="90"/>
      <c r="D303" s="90" t="s">
        <v>1395</v>
      </c>
      <c r="E303" s="91"/>
      <c r="F303" s="90" t="s">
        <v>353</v>
      </c>
      <c r="G303" s="90" t="s">
        <v>327</v>
      </c>
      <c r="H303" s="91" t="s">
        <v>458</v>
      </c>
      <c r="I303" s="92">
        <v>8000</v>
      </c>
      <c r="J303" s="75" t="str">
        <f t="shared" si="56"/>
        <v>High</v>
      </c>
      <c r="K303" s="84">
        <f t="shared" si="53"/>
        <v>0.14749999999999999</v>
      </c>
      <c r="L303" s="83">
        <f t="shared" si="57"/>
        <v>1180</v>
      </c>
      <c r="M303" s="85">
        <v>850</v>
      </c>
      <c r="N303" s="83">
        <v>80</v>
      </c>
      <c r="O303" s="83">
        <v>150</v>
      </c>
      <c r="P303" s="83">
        <v>100</v>
      </c>
      <c r="Q303" s="193">
        <f>'District Data_Live'!ID303</f>
        <v>4.2439999999999998</v>
      </c>
      <c r="R303" s="93">
        <f t="shared" si="54"/>
        <v>5.3049999999999994E-4</v>
      </c>
      <c r="S303" s="93">
        <f t="shared" si="58"/>
        <v>3.5966101694915251E-3</v>
      </c>
      <c r="T303" s="59">
        <f t="shared" si="59"/>
        <v>320</v>
      </c>
      <c r="U303" s="93">
        <v>0.04</v>
      </c>
      <c r="V303" s="78">
        <f t="shared" si="60"/>
        <v>0.2711864406779661</v>
      </c>
      <c r="W303" s="86"/>
      <c r="X303" s="86">
        <f t="shared" si="61"/>
        <v>10.666666666666666</v>
      </c>
      <c r="Y303" s="86">
        <f t="shared" si="62"/>
        <v>16.410256410256409</v>
      </c>
      <c r="Z303" s="86">
        <f t="shared" si="63"/>
        <v>32.820512820512818</v>
      </c>
      <c r="AA303" s="86">
        <f>SUMIFS('District Data_Live'!$CT:$CT,'District Data_Live'!$B:$B,'District-wise_Big 4 sales comp.'!$B303,'District Data_Live'!$C:$C,'District-wise_Big 4 sales comp.'!$F303)</f>
        <v>0</v>
      </c>
      <c r="AB303" s="86">
        <f>SUMIFS('District Data_Live'!$DR:$DR,'District Data_Live'!$B:$B,'District-wise_Big 4 sales comp.'!$B303,'District Data_Live'!$C:$C,'District-wise_Big 4 sales comp.'!$F303)</f>
        <v>1</v>
      </c>
      <c r="AC303" s="59">
        <f t="shared" si="64"/>
        <v>32.820512820512818</v>
      </c>
      <c r="AD303" s="94">
        <f t="shared" si="65"/>
        <v>98.461538461538453</v>
      </c>
      <c r="AE303" s="94"/>
      <c r="AF303" s="94"/>
      <c r="AG303" s="94"/>
      <c r="AH303" s="94"/>
    </row>
    <row r="304" spans="1:34">
      <c r="A304" s="90">
        <f t="shared" si="55"/>
        <v>301</v>
      </c>
      <c r="B304" s="91" t="s">
        <v>1397</v>
      </c>
      <c r="C304" s="90"/>
      <c r="D304" s="90" t="s">
        <v>1395</v>
      </c>
      <c r="E304" s="91"/>
      <c r="F304" s="90" t="s">
        <v>353</v>
      </c>
      <c r="G304" s="90" t="s">
        <v>327</v>
      </c>
      <c r="H304" s="91" t="s">
        <v>458</v>
      </c>
      <c r="I304" s="92">
        <v>16000</v>
      </c>
      <c r="J304" s="75" t="str">
        <f t="shared" si="56"/>
        <v>Very High</v>
      </c>
      <c r="K304" s="84">
        <f t="shared" si="53"/>
        <v>0.109375</v>
      </c>
      <c r="L304" s="83">
        <f t="shared" si="57"/>
        <v>1750</v>
      </c>
      <c r="M304" s="85">
        <v>1200</v>
      </c>
      <c r="N304" s="83">
        <v>200</v>
      </c>
      <c r="O304" s="83">
        <v>150</v>
      </c>
      <c r="P304" s="83">
        <v>200</v>
      </c>
      <c r="Q304" s="193">
        <f>'District Data_Live'!ID304</f>
        <v>8.407</v>
      </c>
      <c r="R304" s="93">
        <f t="shared" si="54"/>
        <v>5.2543749999999997E-4</v>
      </c>
      <c r="S304" s="93">
        <f t="shared" si="58"/>
        <v>4.8040000000000001E-3</v>
      </c>
      <c r="T304" s="59">
        <f t="shared" si="59"/>
        <v>160</v>
      </c>
      <c r="U304" s="93">
        <v>0.01</v>
      </c>
      <c r="V304" s="78">
        <f t="shared" si="60"/>
        <v>9.1428571428571428E-2</v>
      </c>
      <c r="W304" s="86"/>
      <c r="X304" s="86">
        <f t="shared" si="61"/>
        <v>5.333333333333333</v>
      </c>
      <c r="Y304" s="86">
        <f t="shared" si="62"/>
        <v>8.2051282051282044</v>
      </c>
      <c r="Z304" s="86">
        <f t="shared" si="63"/>
        <v>16.410256410256409</v>
      </c>
      <c r="AA304" s="86">
        <f>SUMIFS('District Data_Live'!$CT:$CT,'District Data_Live'!$B:$B,'District-wise_Big 4 sales comp.'!$B304,'District Data_Live'!$C:$C,'District-wise_Big 4 sales comp.'!$F304)</f>
        <v>1</v>
      </c>
      <c r="AB304" s="86">
        <f>SUMIFS('District Data_Live'!$DR:$DR,'District Data_Live'!$B:$B,'District-wise_Big 4 sales comp.'!$B304,'District Data_Live'!$C:$C,'District-wise_Big 4 sales comp.'!$F304)</f>
        <v>1</v>
      </c>
      <c r="AC304" s="59">
        <f t="shared" si="64"/>
        <v>15.410256410256409</v>
      </c>
      <c r="AD304" s="94">
        <f t="shared" si="65"/>
        <v>46.230769230769226</v>
      </c>
      <c r="AE304" s="94"/>
      <c r="AF304" s="94"/>
      <c r="AG304" s="94"/>
      <c r="AH304" s="94"/>
    </row>
    <row r="305" spans="1:34">
      <c r="A305" s="90">
        <f t="shared" si="55"/>
        <v>302</v>
      </c>
      <c r="B305" s="91" t="s">
        <v>1398</v>
      </c>
      <c r="C305" s="90"/>
      <c r="D305" s="90" t="s">
        <v>1395</v>
      </c>
      <c r="E305" s="91"/>
      <c r="F305" s="90" t="s">
        <v>353</v>
      </c>
      <c r="G305" s="90" t="s">
        <v>327</v>
      </c>
      <c r="H305" s="91" t="s">
        <v>461</v>
      </c>
      <c r="I305" s="92">
        <v>3000</v>
      </c>
      <c r="J305" s="75" t="str">
        <f t="shared" si="56"/>
        <v>Medium</v>
      </c>
      <c r="K305" s="84">
        <f t="shared" si="53"/>
        <v>1.2083333333333333</v>
      </c>
      <c r="L305" s="83">
        <f t="shared" si="57"/>
        <v>3625</v>
      </c>
      <c r="M305" s="85">
        <v>3000</v>
      </c>
      <c r="N305" s="83">
        <v>150</v>
      </c>
      <c r="O305" s="83">
        <v>175</v>
      </c>
      <c r="P305" s="83">
        <v>300</v>
      </c>
      <c r="Q305" s="193">
        <f>'District Data_Live'!ID305</f>
        <v>33.283999999999999</v>
      </c>
      <c r="R305" s="93">
        <f t="shared" si="54"/>
        <v>1.1094666666666666E-2</v>
      </c>
      <c r="S305" s="93">
        <f t="shared" si="58"/>
        <v>9.1817931034482748E-3</v>
      </c>
      <c r="T305" s="59">
        <f t="shared" si="59"/>
        <v>90</v>
      </c>
      <c r="U305" s="93">
        <v>0.03</v>
      </c>
      <c r="V305" s="78">
        <f t="shared" si="60"/>
        <v>2.4827586206896551E-2</v>
      </c>
      <c r="W305" s="86"/>
      <c r="X305" s="86">
        <f t="shared" si="61"/>
        <v>3</v>
      </c>
      <c r="Y305" s="86">
        <f t="shared" si="62"/>
        <v>4.615384615384615</v>
      </c>
      <c r="Z305" s="86">
        <f t="shared" si="63"/>
        <v>9.2307692307692299</v>
      </c>
      <c r="AA305" s="86">
        <f>SUMIFS('District Data_Live'!$CT:$CT,'District Data_Live'!$B:$B,'District-wise_Big 4 sales comp.'!$B305,'District Data_Live'!$C:$C,'District-wise_Big 4 sales comp.'!$F305)</f>
        <v>2</v>
      </c>
      <c r="AB305" s="86">
        <f>SUMIFS('District Data_Live'!$DR:$DR,'District Data_Live'!$B:$B,'District-wise_Big 4 sales comp.'!$B305,'District Data_Live'!$C:$C,'District-wise_Big 4 sales comp.'!$F305)</f>
        <v>5</v>
      </c>
      <c r="AC305" s="59">
        <f t="shared" si="64"/>
        <v>7.2307692307692299</v>
      </c>
      <c r="AD305" s="94">
        <f t="shared" si="65"/>
        <v>21.69230769230769</v>
      </c>
      <c r="AE305" s="94"/>
      <c r="AF305" s="94"/>
      <c r="AG305" s="94"/>
      <c r="AH305" s="94"/>
    </row>
    <row r="306" spans="1:34">
      <c r="A306" s="90">
        <f t="shared" si="55"/>
        <v>303</v>
      </c>
      <c r="B306" s="91" t="s">
        <v>1399</v>
      </c>
      <c r="C306" s="90"/>
      <c r="D306" s="90" t="s">
        <v>1395</v>
      </c>
      <c r="E306" s="91"/>
      <c r="F306" s="90" t="s">
        <v>353</v>
      </c>
      <c r="G306" s="90" t="s">
        <v>327</v>
      </c>
      <c r="H306" s="91" t="s">
        <v>458</v>
      </c>
      <c r="I306" s="92">
        <v>6000</v>
      </c>
      <c r="J306" s="75" t="str">
        <f t="shared" si="56"/>
        <v>High</v>
      </c>
      <c r="K306" s="84">
        <f t="shared" si="53"/>
        <v>0.4375</v>
      </c>
      <c r="L306" s="83">
        <f t="shared" si="57"/>
        <v>2625</v>
      </c>
      <c r="M306" s="85">
        <v>1800</v>
      </c>
      <c r="N306" s="83">
        <v>175</v>
      </c>
      <c r="O306" s="83">
        <v>450</v>
      </c>
      <c r="P306" s="83">
        <v>200</v>
      </c>
      <c r="Q306" s="193">
        <f>'District Data_Live'!ID306</f>
        <v>0</v>
      </c>
      <c r="R306" s="93">
        <f t="shared" si="54"/>
        <v>0</v>
      </c>
      <c r="S306" s="93">
        <f t="shared" si="58"/>
        <v>0</v>
      </c>
      <c r="T306" s="59">
        <f t="shared" si="59"/>
        <v>240</v>
      </c>
      <c r="U306" s="93">
        <v>0.04</v>
      </c>
      <c r="V306" s="78">
        <f t="shared" si="60"/>
        <v>9.1428571428571428E-2</v>
      </c>
      <c r="W306" s="86"/>
      <c r="X306" s="86">
        <f t="shared" si="61"/>
        <v>8</v>
      </c>
      <c r="Y306" s="86">
        <f t="shared" si="62"/>
        <v>12.307692307692307</v>
      </c>
      <c r="Z306" s="86">
        <f t="shared" si="63"/>
        <v>24.615384615384613</v>
      </c>
      <c r="AA306" s="86">
        <f>SUMIFS('District Data_Live'!$CT:$CT,'District Data_Live'!$B:$B,'District-wise_Big 4 sales comp.'!$B306,'District Data_Live'!$C:$C,'District-wise_Big 4 sales comp.'!$F306)</f>
        <v>0</v>
      </c>
      <c r="AB306" s="86">
        <f>SUMIFS('District Data_Live'!$DR:$DR,'District Data_Live'!$B:$B,'District-wise_Big 4 sales comp.'!$B306,'District Data_Live'!$C:$C,'District-wise_Big 4 sales comp.'!$F306)</f>
        <v>0</v>
      </c>
      <c r="AC306" s="59">
        <f t="shared" si="64"/>
        <v>24.615384615384613</v>
      </c>
      <c r="AD306" s="94">
        <f t="shared" si="65"/>
        <v>73.84615384615384</v>
      </c>
      <c r="AE306" s="94"/>
      <c r="AF306" s="94"/>
      <c r="AG306" s="94"/>
      <c r="AH306" s="94"/>
    </row>
    <row r="307" spans="1:34">
      <c r="A307" s="90">
        <f t="shared" si="55"/>
        <v>304</v>
      </c>
      <c r="B307" s="91" t="s">
        <v>829</v>
      </c>
      <c r="C307" s="90"/>
      <c r="D307" s="90" t="s">
        <v>1395</v>
      </c>
      <c r="E307" s="91"/>
      <c r="F307" s="90" t="s">
        <v>353</v>
      </c>
      <c r="G307" s="90" t="s">
        <v>327</v>
      </c>
      <c r="H307" s="91" t="s">
        <v>458</v>
      </c>
      <c r="I307" s="92">
        <v>12000</v>
      </c>
      <c r="J307" s="75" t="str">
        <f t="shared" si="56"/>
        <v>Very High</v>
      </c>
      <c r="K307" s="84">
        <f t="shared" si="53"/>
        <v>4.583333333333333E-2</v>
      </c>
      <c r="L307" s="83">
        <f t="shared" si="57"/>
        <v>550</v>
      </c>
      <c r="M307" s="85">
        <v>300</v>
      </c>
      <c r="N307" s="83">
        <v>100</v>
      </c>
      <c r="O307" s="83">
        <v>50</v>
      </c>
      <c r="P307" s="83">
        <v>100</v>
      </c>
      <c r="Q307" s="193">
        <f>'District Data_Live'!ID307</f>
        <v>11.974999999999998</v>
      </c>
      <c r="R307" s="93">
        <f t="shared" si="54"/>
        <v>9.9791666666666648E-4</v>
      </c>
      <c r="S307" s="93">
        <f t="shared" si="58"/>
        <v>2.177272727272727E-2</v>
      </c>
      <c r="T307" s="59">
        <f t="shared" si="59"/>
        <v>240</v>
      </c>
      <c r="U307" s="93">
        <v>0.02</v>
      </c>
      <c r="V307" s="78">
        <f t="shared" si="60"/>
        <v>0.43636363636363634</v>
      </c>
      <c r="W307" s="86"/>
      <c r="X307" s="86">
        <f t="shared" si="61"/>
        <v>8</v>
      </c>
      <c r="Y307" s="86">
        <f t="shared" si="62"/>
        <v>12.307692307692307</v>
      </c>
      <c r="Z307" s="86">
        <f t="shared" si="63"/>
        <v>24.615384615384613</v>
      </c>
      <c r="AA307" s="86">
        <f>SUMIFS('District Data_Live'!$CT:$CT,'District Data_Live'!$B:$B,'District-wise_Big 4 sales comp.'!$B307,'District Data_Live'!$C:$C,'District-wise_Big 4 sales comp.'!$F307)</f>
        <v>0</v>
      </c>
      <c r="AB307" s="86">
        <f>SUMIFS('District Data_Live'!$DR:$DR,'District Data_Live'!$B:$B,'District-wise_Big 4 sales comp.'!$B307,'District Data_Live'!$C:$C,'District-wise_Big 4 sales comp.'!$F307)</f>
        <v>1</v>
      </c>
      <c r="AC307" s="59">
        <f t="shared" si="64"/>
        <v>24.615384615384613</v>
      </c>
      <c r="AD307" s="94">
        <f t="shared" si="65"/>
        <v>73.84615384615384</v>
      </c>
      <c r="AE307" s="94"/>
      <c r="AF307" s="94"/>
      <c r="AG307" s="94"/>
      <c r="AH307" s="94"/>
    </row>
    <row r="308" spans="1:34">
      <c r="A308" s="90">
        <f t="shared" si="55"/>
        <v>305</v>
      </c>
      <c r="B308" s="91" t="s">
        <v>635</v>
      </c>
      <c r="C308" s="90" t="s">
        <v>833</v>
      </c>
      <c r="D308" s="90"/>
      <c r="E308" s="91"/>
      <c r="F308" s="90" t="s">
        <v>353</v>
      </c>
      <c r="G308" s="90" t="s">
        <v>327</v>
      </c>
      <c r="H308" s="91" t="s">
        <v>456</v>
      </c>
      <c r="I308" s="92">
        <v>10000</v>
      </c>
      <c r="J308" s="75" t="str">
        <f t="shared" si="56"/>
        <v>Very High</v>
      </c>
      <c r="K308" s="84">
        <f t="shared" si="53"/>
        <v>0.112</v>
      </c>
      <c r="L308" s="83">
        <f t="shared" si="57"/>
        <v>1120</v>
      </c>
      <c r="M308" s="85">
        <v>800</v>
      </c>
      <c r="N308" s="83">
        <v>100</v>
      </c>
      <c r="O308" s="83">
        <v>150</v>
      </c>
      <c r="P308" s="83">
        <v>70</v>
      </c>
      <c r="Q308" s="193">
        <f>'District Data_Live'!ID308</f>
        <v>59.994000000000007</v>
      </c>
      <c r="R308" s="93">
        <f t="shared" si="54"/>
        <v>5.9994000000000011E-3</v>
      </c>
      <c r="S308" s="93">
        <f t="shared" si="58"/>
        <v>5.3566071428571435E-2</v>
      </c>
      <c r="T308" s="59">
        <f t="shared" si="59"/>
        <v>200</v>
      </c>
      <c r="U308" s="93">
        <v>0.02</v>
      </c>
      <c r="V308" s="78">
        <f t="shared" si="60"/>
        <v>0.17857142857142858</v>
      </c>
      <c r="W308" s="86"/>
      <c r="X308" s="86">
        <f t="shared" si="61"/>
        <v>6.666666666666667</v>
      </c>
      <c r="Y308" s="86">
        <f t="shared" si="62"/>
        <v>10.256410256410257</v>
      </c>
      <c r="Z308" s="86">
        <f t="shared" si="63"/>
        <v>20.512820512820515</v>
      </c>
      <c r="AA308" s="86">
        <f>SUMIFS('District Data_Live'!$CT:$CT,'District Data_Live'!$B:$B,'District-wise_Big 4 sales comp.'!$B308,'District Data_Live'!$C:$C,'District-wise_Big 4 sales comp.'!$F308)</f>
        <v>5</v>
      </c>
      <c r="AB308" s="86">
        <f>SUMIFS('District Data_Live'!$DR:$DR,'District Data_Live'!$B:$B,'District-wise_Big 4 sales comp.'!$B308,'District Data_Live'!$C:$C,'District-wise_Big 4 sales comp.'!$F308)</f>
        <v>15</v>
      </c>
      <c r="AC308" s="59">
        <f t="shared" si="64"/>
        <v>15.512820512820515</v>
      </c>
      <c r="AD308" s="94">
        <f t="shared" si="65"/>
        <v>46.538461538461547</v>
      </c>
      <c r="AE308" s="94"/>
      <c r="AF308" s="94"/>
      <c r="AG308" s="94"/>
      <c r="AH308" s="94"/>
    </row>
    <row r="309" spans="1:34">
      <c r="A309" s="90">
        <f t="shared" si="55"/>
        <v>306</v>
      </c>
      <c r="B309" s="91" t="s">
        <v>1400</v>
      </c>
      <c r="C309" s="90" t="s">
        <v>833</v>
      </c>
      <c r="D309" s="90"/>
      <c r="E309" s="91"/>
      <c r="F309" s="90" t="s">
        <v>353</v>
      </c>
      <c r="G309" s="90" t="s">
        <v>327</v>
      </c>
      <c r="H309" s="91" t="s">
        <v>456</v>
      </c>
      <c r="I309" s="92">
        <v>6500</v>
      </c>
      <c r="J309" s="75" t="str">
        <f t="shared" si="56"/>
        <v>High</v>
      </c>
      <c r="K309" s="84">
        <f t="shared" si="53"/>
        <v>0.16153846153846155</v>
      </c>
      <c r="L309" s="83">
        <f t="shared" si="57"/>
        <v>1050</v>
      </c>
      <c r="M309" s="85">
        <v>450</v>
      </c>
      <c r="N309" s="83">
        <v>150</v>
      </c>
      <c r="O309" s="83">
        <v>150</v>
      </c>
      <c r="P309" s="83">
        <v>300</v>
      </c>
      <c r="Q309" s="193">
        <f>'District Data_Live'!ID309</f>
        <v>0</v>
      </c>
      <c r="R309" s="93">
        <f t="shared" si="54"/>
        <v>0</v>
      </c>
      <c r="S309" s="93">
        <f t="shared" si="58"/>
        <v>0</v>
      </c>
      <c r="T309" s="59">
        <f t="shared" si="59"/>
        <v>260</v>
      </c>
      <c r="U309" s="93">
        <v>0.04</v>
      </c>
      <c r="V309" s="78">
        <f t="shared" si="60"/>
        <v>0.24761904761904763</v>
      </c>
      <c r="W309" s="86"/>
      <c r="X309" s="86">
        <f t="shared" si="61"/>
        <v>8.6666666666666661</v>
      </c>
      <c r="Y309" s="86">
        <f t="shared" si="62"/>
        <v>13.333333333333332</v>
      </c>
      <c r="Z309" s="86">
        <f t="shared" si="63"/>
        <v>26.666666666666664</v>
      </c>
      <c r="AA309" s="86">
        <f>SUMIFS('District Data_Live'!$CT:$CT,'District Data_Live'!$B:$B,'District-wise_Big 4 sales comp.'!$B309,'District Data_Live'!$C:$C,'District-wise_Big 4 sales comp.'!$F309)</f>
        <v>0</v>
      </c>
      <c r="AB309" s="86">
        <f>SUMIFS('District Data_Live'!$DR:$DR,'District Data_Live'!$B:$B,'District-wise_Big 4 sales comp.'!$B309,'District Data_Live'!$C:$C,'District-wise_Big 4 sales comp.'!$F309)</f>
        <v>0</v>
      </c>
      <c r="AC309" s="59">
        <f t="shared" si="64"/>
        <v>26.666666666666664</v>
      </c>
      <c r="AD309" s="94">
        <f t="shared" si="65"/>
        <v>80</v>
      </c>
      <c r="AE309" s="94"/>
      <c r="AF309" s="94"/>
      <c r="AG309" s="94"/>
      <c r="AH309" s="94"/>
    </row>
    <row r="310" spans="1:34">
      <c r="A310" s="90">
        <f t="shared" si="55"/>
        <v>307</v>
      </c>
      <c r="B310" s="91" t="s">
        <v>639</v>
      </c>
      <c r="C310" s="90"/>
      <c r="D310" s="90" t="s">
        <v>834</v>
      </c>
      <c r="E310" s="91"/>
      <c r="F310" s="90" t="s">
        <v>353</v>
      </c>
      <c r="G310" s="90" t="s">
        <v>327</v>
      </c>
      <c r="H310" s="91" t="s">
        <v>1401</v>
      </c>
      <c r="I310" s="92">
        <v>7000</v>
      </c>
      <c r="J310" s="75" t="str">
        <f t="shared" si="56"/>
        <v>High</v>
      </c>
      <c r="K310" s="84">
        <f t="shared" si="53"/>
        <v>0.16</v>
      </c>
      <c r="L310" s="83">
        <f t="shared" si="57"/>
        <v>1120</v>
      </c>
      <c r="M310" s="85">
        <v>900</v>
      </c>
      <c r="N310" s="83">
        <v>70</v>
      </c>
      <c r="O310" s="83">
        <v>100</v>
      </c>
      <c r="P310" s="83">
        <v>50</v>
      </c>
      <c r="Q310" s="193">
        <f>'District Data_Live'!ID310</f>
        <v>16.725000000000001</v>
      </c>
      <c r="R310" s="93">
        <f t="shared" si="54"/>
        <v>2.3892857142857145E-3</v>
      </c>
      <c r="S310" s="93">
        <f t="shared" si="58"/>
        <v>1.4933035714285716E-2</v>
      </c>
      <c r="T310" s="59">
        <f t="shared" si="59"/>
        <v>280</v>
      </c>
      <c r="U310" s="93">
        <v>0.04</v>
      </c>
      <c r="V310" s="78">
        <f t="shared" si="60"/>
        <v>0.25</v>
      </c>
      <c r="W310" s="86"/>
      <c r="X310" s="86">
        <f t="shared" si="61"/>
        <v>9.3333333333333339</v>
      </c>
      <c r="Y310" s="86">
        <f t="shared" si="62"/>
        <v>14.358974358974359</v>
      </c>
      <c r="Z310" s="86">
        <f t="shared" si="63"/>
        <v>28.717948717948719</v>
      </c>
      <c r="AA310" s="86">
        <f>SUMIFS('District Data_Live'!$CT:$CT,'District Data_Live'!$B:$B,'District-wise_Big 4 sales comp.'!$B310,'District Data_Live'!$C:$C,'District-wise_Big 4 sales comp.'!$F310)</f>
        <v>2</v>
      </c>
      <c r="AB310" s="86">
        <f>SUMIFS('District Data_Live'!$DR:$DR,'District Data_Live'!$B:$B,'District-wise_Big 4 sales comp.'!$B310,'District Data_Live'!$C:$C,'District-wise_Big 4 sales comp.'!$F310)</f>
        <v>8</v>
      </c>
      <c r="AC310" s="59">
        <f t="shared" si="64"/>
        <v>26.717948717948719</v>
      </c>
      <c r="AD310" s="94">
        <f t="shared" si="65"/>
        <v>80.15384615384616</v>
      </c>
      <c r="AE310" s="94"/>
      <c r="AF310" s="94"/>
      <c r="AG310" s="94"/>
      <c r="AH310" s="94"/>
    </row>
    <row r="311" spans="1:34">
      <c r="A311" s="90">
        <f t="shared" si="55"/>
        <v>308</v>
      </c>
      <c r="B311" s="91" t="s">
        <v>1402</v>
      </c>
      <c r="C311" s="90"/>
      <c r="D311" s="90" t="s">
        <v>834</v>
      </c>
      <c r="E311" s="91"/>
      <c r="F311" s="90" t="s">
        <v>353</v>
      </c>
      <c r="G311" s="90" t="s">
        <v>327</v>
      </c>
      <c r="H311" s="91" t="s">
        <v>1401</v>
      </c>
      <c r="I311" s="92">
        <v>5500</v>
      </c>
      <c r="J311" s="75" t="str">
        <f t="shared" si="56"/>
        <v>High</v>
      </c>
      <c r="K311" s="84">
        <f t="shared" si="53"/>
        <v>0.24</v>
      </c>
      <c r="L311" s="83">
        <f t="shared" si="57"/>
        <v>1320</v>
      </c>
      <c r="M311" s="85">
        <v>1100</v>
      </c>
      <c r="N311" s="83">
        <v>60</v>
      </c>
      <c r="O311" s="83">
        <v>100</v>
      </c>
      <c r="P311" s="83">
        <v>60</v>
      </c>
      <c r="Q311" s="193">
        <f>'District Data_Live'!ID311</f>
        <v>28.374000000000002</v>
      </c>
      <c r="R311" s="93">
        <f t="shared" si="54"/>
        <v>5.1589090909090916E-3</v>
      </c>
      <c r="S311" s="93">
        <f t="shared" si="58"/>
        <v>2.1495454545454547E-2</v>
      </c>
      <c r="T311" s="59">
        <f t="shared" si="59"/>
        <v>220</v>
      </c>
      <c r="U311" s="93">
        <v>0.04</v>
      </c>
      <c r="V311" s="78">
        <f t="shared" si="60"/>
        <v>0.16666666666666666</v>
      </c>
      <c r="W311" s="86"/>
      <c r="X311" s="86">
        <f t="shared" si="61"/>
        <v>7.333333333333333</v>
      </c>
      <c r="Y311" s="86">
        <f t="shared" si="62"/>
        <v>11.282051282051281</v>
      </c>
      <c r="Z311" s="86">
        <f t="shared" si="63"/>
        <v>22.564102564102562</v>
      </c>
      <c r="AA311" s="86">
        <f>SUMIFS('District Data_Live'!$CT:$CT,'District Data_Live'!$B:$B,'District-wise_Big 4 sales comp.'!$B311,'District Data_Live'!$C:$C,'District-wise_Big 4 sales comp.'!$F311)</f>
        <v>2</v>
      </c>
      <c r="AB311" s="86">
        <f>SUMIFS('District Data_Live'!$DR:$DR,'District Data_Live'!$B:$B,'District-wise_Big 4 sales comp.'!$B311,'District Data_Live'!$C:$C,'District-wise_Big 4 sales comp.'!$F311)</f>
        <v>5</v>
      </c>
      <c r="AC311" s="59">
        <f t="shared" si="64"/>
        <v>20.564102564102562</v>
      </c>
      <c r="AD311" s="94">
        <f t="shared" si="65"/>
        <v>61.692307692307686</v>
      </c>
      <c r="AE311" s="94"/>
      <c r="AF311" s="94"/>
      <c r="AG311" s="94"/>
      <c r="AH311" s="94"/>
    </row>
    <row r="312" spans="1:34">
      <c r="A312" s="90">
        <f t="shared" si="55"/>
        <v>309</v>
      </c>
      <c r="B312" s="91" t="s">
        <v>1403</v>
      </c>
      <c r="C312" s="90"/>
      <c r="D312" s="90" t="s">
        <v>834</v>
      </c>
      <c r="E312" s="91"/>
      <c r="F312" s="90" t="s">
        <v>353</v>
      </c>
      <c r="G312" s="90" t="s">
        <v>327</v>
      </c>
      <c r="H312" s="91" t="s">
        <v>1401</v>
      </c>
      <c r="I312" s="92">
        <v>3000</v>
      </c>
      <c r="J312" s="75" t="str">
        <f t="shared" si="56"/>
        <v>Medium</v>
      </c>
      <c r="K312" s="84">
        <f t="shared" si="53"/>
        <v>0.24</v>
      </c>
      <c r="L312" s="83">
        <f t="shared" si="57"/>
        <v>720</v>
      </c>
      <c r="M312" s="85">
        <v>500</v>
      </c>
      <c r="N312" s="83">
        <v>40</v>
      </c>
      <c r="O312" s="83">
        <v>150</v>
      </c>
      <c r="P312" s="83">
        <v>30</v>
      </c>
      <c r="Q312" s="193">
        <f>'District Data_Live'!ID312</f>
        <v>2.9630000000000001</v>
      </c>
      <c r="R312" s="93">
        <f t="shared" si="54"/>
        <v>9.8766666666666664E-4</v>
      </c>
      <c r="S312" s="93">
        <f t="shared" si="58"/>
        <v>4.1152777777777776E-3</v>
      </c>
      <c r="T312" s="59">
        <f t="shared" si="59"/>
        <v>90</v>
      </c>
      <c r="U312" s="93">
        <v>0.03</v>
      </c>
      <c r="V312" s="78">
        <f t="shared" si="60"/>
        <v>0.125</v>
      </c>
      <c r="W312" s="86"/>
      <c r="X312" s="86">
        <f t="shared" si="61"/>
        <v>3</v>
      </c>
      <c r="Y312" s="86">
        <f t="shared" si="62"/>
        <v>4.615384615384615</v>
      </c>
      <c r="Z312" s="86">
        <f t="shared" si="63"/>
        <v>9.2307692307692299</v>
      </c>
      <c r="AA312" s="86">
        <f>SUMIFS('District Data_Live'!$CT:$CT,'District Data_Live'!$B:$B,'District-wise_Big 4 sales comp.'!$B312,'District Data_Live'!$C:$C,'District-wise_Big 4 sales comp.'!$F312)</f>
        <v>0</v>
      </c>
      <c r="AB312" s="86">
        <f>SUMIFS('District Data_Live'!$DR:$DR,'District Data_Live'!$B:$B,'District-wise_Big 4 sales comp.'!$B312,'District Data_Live'!$C:$C,'District-wise_Big 4 sales comp.'!$F312)</f>
        <v>1</v>
      </c>
      <c r="AC312" s="59">
        <f t="shared" si="64"/>
        <v>9.2307692307692299</v>
      </c>
      <c r="AD312" s="94">
        <f t="shared" si="65"/>
        <v>27.69230769230769</v>
      </c>
      <c r="AE312" s="94"/>
      <c r="AF312" s="94"/>
      <c r="AG312" s="94"/>
      <c r="AH312" s="94"/>
    </row>
    <row r="313" spans="1:34">
      <c r="A313" s="90">
        <f t="shared" si="55"/>
        <v>310</v>
      </c>
      <c r="B313" s="91" t="s">
        <v>1404</v>
      </c>
      <c r="C313" s="90" t="s">
        <v>1405</v>
      </c>
      <c r="D313" s="90"/>
      <c r="E313" s="91"/>
      <c r="F313" s="90" t="s">
        <v>353</v>
      </c>
      <c r="G313" s="90" t="s">
        <v>327</v>
      </c>
      <c r="H313" s="91" t="s">
        <v>460</v>
      </c>
      <c r="I313" s="92">
        <v>5000</v>
      </c>
      <c r="J313" s="75" t="str">
        <f t="shared" si="56"/>
        <v>High</v>
      </c>
      <c r="K313" s="84">
        <f t="shared" si="53"/>
        <v>0.44</v>
      </c>
      <c r="L313" s="83">
        <f t="shared" si="57"/>
        <v>2200</v>
      </c>
      <c r="M313" s="85">
        <v>1200</v>
      </c>
      <c r="N313" s="83">
        <v>150</v>
      </c>
      <c r="O313" s="83">
        <v>150</v>
      </c>
      <c r="P313" s="83">
        <v>700</v>
      </c>
      <c r="Q313" s="193">
        <f>'District Data_Live'!ID313</f>
        <v>9.0960000000000001</v>
      </c>
      <c r="R313" s="93">
        <f t="shared" si="54"/>
        <v>1.8192E-3</v>
      </c>
      <c r="S313" s="93">
        <f t="shared" si="58"/>
        <v>4.134545454545455E-3</v>
      </c>
      <c r="T313" s="59">
        <f t="shared" si="59"/>
        <v>200</v>
      </c>
      <c r="U313" s="93">
        <v>0.04</v>
      </c>
      <c r="V313" s="78">
        <f t="shared" si="60"/>
        <v>9.0909090909090912E-2</v>
      </c>
      <c r="W313" s="86"/>
      <c r="X313" s="86">
        <f t="shared" si="61"/>
        <v>6.666666666666667</v>
      </c>
      <c r="Y313" s="86">
        <f t="shared" si="62"/>
        <v>10.256410256410257</v>
      </c>
      <c r="Z313" s="86">
        <f t="shared" si="63"/>
        <v>20.512820512820515</v>
      </c>
      <c r="AA313" s="86">
        <f>SUMIFS('District Data_Live'!$CT:$CT,'District Data_Live'!$B:$B,'District-wise_Big 4 sales comp.'!$B313,'District Data_Live'!$C:$C,'District-wise_Big 4 sales comp.'!$F313)</f>
        <v>3</v>
      </c>
      <c r="AB313" s="86">
        <f>SUMIFS('District Data_Live'!$DR:$DR,'District Data_Live'!$B:$B,'District-wise_Big 4 sales comp.'!$B313,'District Data_Live'!$C:$C,'District-wise_Big 4 sales comp.'!$F313)</f>
        <v>4</v>
      </c>
      <c r="AC313" s="59">
        <f t="shared" si="64"/>
        <v>17.512820512820515</v>
      </c>
      <c r="AD313" s="94">
        <f t="shared" si="65"/>
        <v>52.538461538461547</v>
      </c>
      <c r="AE313" s="94"/>
      <c r="AF313" s="94"/>
      <c r="AG313" s="94"/>
      <c r="AH313" s="94"/>
    </row>
    <row r="314" spans="1:34">
      <c r="A314" s="90">
        <f t="shared" si="55"/>
        <v>311</v>
      </c>
      <c r="B314" s="91" t="s">
        <v>1406</v>
      </c>
      <c r="C314" s="90" t="s">
        <v>1405</v>
      </c>
      <c r="D314" s="90"/>
      <c r="E314" s="91"/>
      <c r="F314" s="90" t="s">
        <v>353</v>
      </c>
      <c r="G314" s="90" t="s">
        <v>327</v>
      </c>
      <c r="H314" s="91" t="s">
        <v>460</v>
      </c>
      <c r="I314" s="92">
        <v>4500</v>
      </c>
      <c r="J314" s="75" t="str">
        <f t="shared" si="56"/>
        <v>Medium</v>
      </c>
      <c r="K314" s="84">
        <f t="shared" si="53"/>
        <v>0.33333333333333331</v>
      </c>
      <c r="L314" s="83">
        <f t="shared" si="57"/>
        <v>1500</v>
      </c>
      <c r="M314" s="85">
        <v>700</v>
      </c>
      <c r="N314" s="83">
        <v>200</v>
      </c>
      <c r="O314" s="83">
        <v>100</v>
      </c>
      <c r="P314" s="83">
        <v>500</v>
      </c>
      <c r="Q314" s="193">
        <f>'District Data_Live'!ID314</f>
        <v>7.883</v>
      </c>
      <c r="R314" s="93">
        <f t="shared" si="54"/>
        <v>1.7517777777777779E-3</v>
      </c>
      <c r="S314" s="93">
        <f t="shared" si="58"/>
        <v>5.2553333333333332E-3</v>
      </c>
      <c r="T314" s="59">
        <f t="shared" si="59"/>
        <v>135</v>
      </c>
      <c r="U314" s="93">
        <v>0.03</v>
      </c>
      <c r="V314" s="78">
        <f t="shared" si="60"/>
        <v>0.09</v>
      </c>
      <c r="W314" s="86"/>
      <c r="X314" s="86">
        <f t="shared" si="61"/>
        <v>4.5</v>
      </c>
      <c r="Y314" s="86">
        <f t="shared" si="62"/>
        <v>6.9230769230769225</v>
      </c>
      <c r="Z314" s="86">
        <f t="shared" si="63"/>
        <v>13.846153846153845</v>
      </c>
      <c r="AA314" s="86">
        <f>SUMIFS('District Data_Live'!$CT:$CT,'District Data_Live'!$B:$B,'District-wise_Big 4 sales comp.'!$B314,'District Data_Live'!$C:$C,'District-wise_Big 4 sales comp.'!$F314)</f>
        <v>4</v>
      </c>
      <c r="AB314" s="86">
        <f>SUMIFS('District Data_Live'!$DR:$DR,'District Data_Live'!$B:$B,'District-wise_Big 4 sales comp.'!$B314,'District Data_Live'!$C:$C,'District-wise_Big 4 sales comp.'!$F314)</f>
        <v>5</v>
      </c>
      <c r="AC314" s="59">
        <f t="shared" si="64"/>
        <v>9.8461538461538449</v>
      </c>
      <c r="AD314" s="94">
        <f t="shared" si="65"/>
        <v>29.538461538461533</v>
      </c>
      <c r="AE314" s="94"/>
      <c r="AF314" s="94"/>
      <c r="AG314" s="94"/>
      <c r="AH314" s="94"/>
    </row>
    <row r="315" spans="1:34">
      <c r="A315" s="90">
        <f t="shared" si="55"/>
        <v>312</v>
      </c>
      <c r="B315" s="91" t="s">
        <v>1407</v>
      </c>
      <c r="C315" s="90" t="s">
        <v>1405</v>
      </c>
      <c r="D315" s="90"/>
      <c r="E315" s="91"/>
      <c r="F315" s="90" t="s">
        <v>353</v>
      </c>
      <c r="G315" s="90" t="s">
        <v>327</v>
      </c>
      <c r="H315" s="91" t="s">
        <v>460</v>
      </c>
      <c r="I315" s="92">
        <v>2500</v>
      </c>
      <c r="J315" s="75" t="str">
        <f t="shared" si="56"/>
        <v>Medium</v>
      </c>
      <c r="K315" s="84">
        <f t="shared" si="53"/>
        <v>0.52</v>
      </c>
      <c r="L315" s="83">
        <f t="shared" si="57"/>
        <v>1300</v>
      </c>
      <c r="M315" s="85">
        <v>800</v>
      </c>
      <c r="N315" s="83">
        <v>100</v>
      </c>
      <c r="O315" s="83">
        <v>100</v>
      </c>
      <c r="P315" s="83">
        <v>300</v>
      </c>
      <c r="Q315" s="193">
        <f>'District Data_Live'!ID315</f>
        <v>1.65</v>
      </c>
      <c r="R315" s="93">
        <f t="shared" si="54"/>
        <v>6.6E-4</v>
      </c>
      <c r="S315" s="93">
        <f t="shared" si="58"/>
        <v>1.2692307692307692E-3</v>
      </c>
      <c r="T315" s="59">
        <f t="shared" si="59"/>
        <v>0</v>
      </c>
      <c r="U315" s="93"/>
      <c r="V315" s="78">
        <f t="shared" si="60"/>
        <v>0</v>
      </c>
      <c r="W315" s="86"/>
      <c r="X315" s="86">
        <f t="shared" si="61"/>
        <v>0</v>
      </c>
      <c r="Y315" s="86">
        <f t="shared" si="62"/>
        <v>0</v>
      </c>
      <c r="Z315" s="86">
        <f t="shared" si="63"/>
        <v>0</v>
      </c>
      <c r="AA315" s="86">
        <f>SUMIFS('District Data_Live'!$CT:$CT,'District Data_Live'!$B:$B,'District-wise_Big 4 sales comp.'!$B315,'District Data_Live'!$C:$C,'District-wise_Big 4 sales comp.'!$F315)</f>
        <v>0</v>
      </c>
      <c r="AB315" s="86">
        <f>SUMIFS('District Data_Live'!$DR:$DR,'District Data_Live'!$B:$B,'District-wise_Big 4 sales comp.'!$B315,'District Data_Live'!$C:$C,'District-wise_Big 4 sales comp.'!$F315)</f>
        <v>1</v>
      </c>
      <c r="AC315" s="59">
        <f t="shared" si="64"/>
        <v>0</v>
      </c>
      <c r="AD315" s="94">
        <f t="shared" si="65"/>
        <v>0</v>
      </c>
      <c r="AE315" s="94"/>
      <c r="AF315" s="94"/>
      <c r="AG315" s="94"/>
      <c r="AH315" s="94"/>
    </row>
    <row r="316" spans="1:34">
      <c r="A316" s="90">
        <f t="shared" si="55"/>
        <v>313</v>
      </c>
      <c r="B316" s="91" t="s">
        <v>1408</v>
      </c>
      <c r="C316" s="90" t="s">
        <v>1405</v>
      </c>
      <c r="D316" s="90"/>
      <c r="E316" s="91"/>
      <c r="F316" s="90" t="s">
        <v>353</v>
      </c>
      <c r="G316" s="90" t="s">
        <v>327</v>
      </c>
      <c r="H316" s="91" t="s">
        <v>460</v>
      </c>
      <c r="I316" s="92">
        <v>5000</v>
      </c>
      <c r="J316" s="75" t="str">
        <f t="shared" si="56"/>
        <v>High</v>
      </c>
      <c r="K316" s="84">
        <f t="shared" si="53"/>
        <v>0.27</v>
      </c>
      <c r="L316" s="83">
        <f t="shared" si="57"/>
        <v>1350</v>
      </c>
      <c r="M316" s="85">
        <v>800</v>
      </c>
      <c r="N316" s="83">
        <v>200</v>
      </c>
      <c r="O316" s="83">
        <v>150</v>
      </c>
      <c r="P316" s="83">
        <v>200</v>
      </c>
      <c r="Q316" s="193">
        <f>'District Data_Live'!ID316</f>
        <v>0</v>
      </c>
      <c r="R316" s="93">
        <f t="shared" si="54"/>
        <v>0</v>
      </c>
      <c r="S316" s="93">
        <f t="shared" si="58"/>
        <v>0</v>
      </c>
      <c r="T316" s="59">
        <f t="shared" si="59"/>
        <v>200</v>
      </c>
      <c r="U316" s="93">
        <v>0.04</v>
      </c>
      <c r="V316" s="78">
        <f t="shared" si="60"/>
        <v>0.14814814814814814</v>
      </c>
      <c r="W316" s="86"/>
      <c r="X316" s="86">
        <f t="shared" si="61"/>
        <v>6.666666666666667</v>
      </c>
      <c r="Y316" s="86">
        <f t="shared" si="62"/>
        <v>10.256410256410257</v>
      </c>
      <c r="Z316" s="86">
        <f t="shared" si="63"/>
        <v>20.512820512820515</v>
      </c>
      <c r="AA316" s="86">
        <f>SUMIFS('District Data_Live'!$CT:$CT,'District Data_Live'!$B:$B,'District-wise_Big 4 sales comp.'!$B316,'District Data_Live'!$C:$C,'District-wise_Big 4 sales comp.'!$F316)</f>
        <v>0</v>
      </c>
      <c r="AB316" s="86">
        <f>SUMIFS('District Data_Live'!$DR:$DR,'District Data_Live'!$B:$B,'District-wise_Big 4 sales comp.'!$B316,'District Data_Live'!$C:$C,'District-wise_Big 4 sales comp.'!$F316)</f>
        <v>0</v>
      </c>
      <c r="AC316" s="59">
        <f t="shared" si="64"/>
        <v>20.512820512820515</v>
      </c>
      <c r="AD316" s="94">
        <f t="shared" si="65"/>
        <v>61.538461538461547</v>
      </c>
      <c r="AE316" s="94"/>
      <c r="AF316" s="94"/>
      <c r="AG316" s="94"/>
      <c r="AH316" s="94"/>
    </row>
    <row r="317" spans="1:34">
      <c r="A317" s="90">
        <f t="shared" si="55"/>
        <v>314</v>
      </c>
      <c r="B317" s="91" t="s">
        <v>1409</v>
      </c>
      <c r="C317" s="90"/>
      <c r="D317" s="90" t="s">
        <v>828</v>
      </c>
      <c r="E317" s="91"/>
      <c r="F317" s="90" t="s">
        <v>353</v>
      </c>
      <c r="G317" s="90" t="s">
        <v>327</v>
      </c>
      <c r="H317" s="91" t="s">
        <v>1410</v>
      </c>
      <c r="I317" s="92">
        <v>5000</v>
      </c>
      <c r="J317" s="75" t="str">
        <f t="shared" si="56"/>
        <v>High</v>
      </c>
      <c r="K317" s="84">
        <f t="shared" si="53"/>
        <v>0.32600000000000001</v>
      </c>
      <c r="L317" s="83">
        <f t="shared" si="57"/>
        <v>1630</v>
      </c>
      <c r="M317" s="85">
        <v>600</v>
      </c>
      <c r="N317" s="83">
        <v>30</v>
      </c>
      <c r="O317" s="83">
        <v>200</v>
      </c>
      <c r="P317" s="83">
        <v>800</v>
      </c>
      <c r="Q317" s="193">
        <f>'District Data_Live'!ID317</f>
        <v>11.567</v>
      </c>
      <c r="R317" s="93">
        <f t="shared" si="54"/>
        <v>2.3134000000000002E-3</v>
      </c>
      <c r="S317" s="93">
        <f t="shared" si="58"/>
        <v>7.096319018404908E-3</v>
      </c>
      <c r="T317" s="59">
        <f t="shared" si="59"/>
        <v>200</v>
      </c>
      <c r="U317" s="93">
        <v>0.04</v>
      </c>
      <c r="V317" s="78">
        <f t="shared" si="60"/>
        <v>0.12269938650306748</v>
      </c>
      <c r="W317" s="86"/>
      <c r="X317" s="86">
        <f t="shared" si="61"/>
        <v>6.666666666666667</v>
      </c>
      <c r="Y317" s="86">
        <f t="shared" si="62"/>
        <v>10.256410256410257</v>
      </c>
      <c r="Z317" s="86">
        <f t="shared" si="63"/>
        <v>20.512820512820515</v>
      </c>
      <c r="AA317" s="86">
        <f>SUMIFS('District Data_Live'!$CT:$CT,'District Data_Live'!$B:$B,'District-wise_Big 4 sales comp.'!$B317,'District Data_Live'!$C:$C,'District-wise_Big 4 sales comp.'!$F317)</f>
        <v>0</v>
      </c>
      <c r="AB317" s="86">
        <f>SUMIFS('District Data_Live'!$DR:$DR,'District Data_Live'!$B:$B,'District-wise_Big 4 sales comp.'!$B317,'District Data_Live'!$C:$C,'District-wise_Big 4 sales comp.'!$F317)</f>
        <v>3</v>
      </c>
      <c r="AC317" s="59">
        <f t="shared" si="64"/>
        <v>20.512820512820515</v>
      </c>
      <c r="AD317" s="94">
        <f t="shared" si="65"/>
        <v>61.538461538461547</v>
      </c>
      <c r="AE317" s="94"/>
      <c r="AF317" s="94"/>
      <c r="AG317" s="94"/>
      <c r="AH317" s="94"/>
    </row>
    <row r="318" spans="1:34">
      <c r="A318" s="90">
        <f t="shared" si="55"/>
        <v>315</v>
      </c>
      <c r="B318" s="91" t="s">
        <v>1411</v>
      </c>
      <c r="C318" s="90"/>
      <c r="D318" s="90" t="s">
        <v>828</v>
      </c>
      <c r="E318" s="91"/>
      <c r="F318" s="90" t="s">
        <v>353</v>
      </c>
      <c r="G318" s="90" t="s">
        <v>327</v>
      </c>
      <c r="H318" s="91" t="s">
        <v>1410</v>
      </c>
      <c r="I318" s="92">
        <v>5000</v>
      </c>
      <c r="J318" s="75" t="str">
        <f t="shared" si="56"/>
        <v>High</v>
      </c>
      <c r="K318" s="84">
        <f t="shared" si="53"/>
        <v>0.25</v>
      </c>
      <c r="L318" s="83">
        <f t="shared" si="57"/>
        <v>1250</v>
      </c>
      <c r="M318" s="85">
        <v>400</v>
      </c>
      <c r="N318" s="83">
        <v>150</v>
      </c>
      <c r="O318" s="83">
        <v>100</v>
      </c>
      <c r="P318" s="83">
        <v>600</v>
      </c>
      <c r="Q318" s="193">
        <f>'District Data_Live'!ID318</f>
        <v>2.4180000000000001</v>
      </c>
      <c r="R318" s="93">
        <f t="shared" si="54"/>
        <v>4.8360000000000005E-4</v>
      </c>
      <c r="S318" s="93">
        <f t="shared" si="58"/>
        <v>1.9344000000000002E-3</v>
      </c>
      <c r="T318" s="59">
        <f t="shared" si="59"/>
        <v>200</v>
      </c>
      <c r="U318" s="93">
        <v>0.04</v>
      </c>
      <c r="V318" s="78">
        <f t="shared" si="60"/>
        <v>0.16</v>
      </c>
      <c r="W318" s="86"/>
      <c r="X318" s="86">
        <f t="shared" si="61"/>
        <v>6.666666666666667</v>
      </c>
      <c r="Y318" s="86">
        <f t="shared" si="62"/>
        <v>10.256410256410257</v>
      </c>
      <c r="Z318" s="86">
        <f t="shared" si="63"/>
        <v>20.512820512820515</v>
      </c>
      <c r="AA318" s="86">
        <f>SUMIFS('District Data_Live'!$CT:$CT,'District Data_Live'!$B:$B,'District-wise_Big 4 sales comp.'!$B318,'District Data_Live'!$C:$C,'District-wise_Big 4 sales comp.'!$F318)</f>
        <v>0</v>
      </c>
      <c r="AB318" s="86">
        <f>SUMIFS('District Data_Live'!$DR:$DR,'District Data_Live'!$B:$B,'District-wise_Big 4 sales comp.'!$B318,'District Data_Live'!$C:$C,'District-wise_Big 4 sales comp.'!$F318)</f>
        <v>1</v>
      </c>
      <c r="AC318" s="59">
        <f t="shared" si="64"/>
        <v>20.512820512820515</v>
      </c>
      <c r="AD318" s="94">
        <f t="shared" si="65"/>
        <v>61.538461538461547</v>
      </c>
      <c r="AE318" s="94"/>
      <c r="AF318" s="94"/>
      <c r="AG318" s="94"/>
      <c r="AH318" s="94"/>
    </row>
    <row r="319" spans="1:34">
      <c r="A319" s="90">
        <f t="shared" si="55"/>
        <v>316</v>
      </c>
      <c r="B319" s="91" t="s">
        <v>1412</v>
      </c>
      <c r="C319" s="90"/>
      <c r="D319" s="90" t="s">
        <v>828</v>
      </c>
      <c r="E319" s="91"/>
      <c r="F319" s="90" t="s">
        <v>353</v>
      </c>
      <c r="G319" s="90" t="s">
        <v>327</v>
      </c>
      <c r="H319" s="91"/>
      <c r="I319" s="92">
        <v>8000</v>
      </c>
      <c r="J319" s="75" t="str">
        <f t="shared" si="56"/>
        <v>High</v>
      </c>
      <c r="K319" s="84">
        <f t="shared" si="53"/>
        <v>0.18124999999999999</v>
      </c>
      <c r="L319" s="83">
        <f t="shared" si="57"/>
        <v>1450</v>
      </c>
      <c r="M319" s="85">
        <v>800</v>
      </c>
      <c r="N319" s="83">
        <v>100</v>
      </c>
      <c r="O319" s="83">
        <v>50</v>
      </c>
      <c r="P319" s="83">
        <v>500</v>
      </c>
      <c r="Q319" s="193">
        <f>'District Data_Live'!ID319</f>
        <v>6.6689999999999996</v>
      </c>
      <c r="R319" s="93">
        <f t="shared" si="54"/>
        <v>8.3362499999999995E-4</v>
      </c>
      <c r="S319" s="93">
        <f t="shared" si="58"/>
        <v>4.5993103448275863E-3</v>
      </c>
      <c r="T319" s="59">
        <f t="shared" si="59"/>
        <v>320</v>
      </c>
      <c r="U319" s="93">
        <v>0.04</v>
      </c>
      <c r="V319" s="78">
        <f t="shared" si="60"/>
        <v>0.22068965517241379</v>
      </c>
      <c r="W319" s="86"/>
      <c r="X319" s="86">
        <f t="shared" si="61"/>
        <v>10.666666666666666</v>
      </c>
      <c r="Y319" s="86">
        <f t="shared" si="62"/>
        <v>16.410256410256409</v>
      </c>
      <c r="Z319" s="86">
        <f t="shared" si="63"/>
        <v>32.820512820512818</v>
      </c>
      <c r="AA319" s="86">
        <f>SUMIFS('District Data_Live'!$CT:$CT,'District Data_Live'!$B:$B,'District-wise_Big 4 sales comp.'!$B319,'District Data_Live'!$C:$C,'District-wise_Big 4 sales comp.'!$F319)</f>
        <v>1</v>
      </c>
      <c r="AB319" s="86">
        <f>SUMIFS('District Data_Live'!$DR:$DR,'District Data_Live'!$B:$B,'District-wise_Big 4 sales comp.'!$B319,'District Data_Live'!$C:$C,'District-wise_Big 4 sales comp.'!$F319)</f>
        <v>2</v>
      </c>
      <c r="AC319" s="59">
        <f t="shared" si="64"/>
        <v>31.820512820512818</v>
      </c>
      <c r="AD319" s="94">
        <f t="shared" si="65"/>
        <v>95.461538461538453</v>
      </c>
      <c r="AE319" s="94"/>
      <c r="AF319" s="94"/>
      <c r="AG319" s="94"/>
      <c r="AH319" s="94"/>
    </row>
    <row r="320" spans="1:34">
      <c r="A320" s="90">
        <f t="shared" si="55"/>
        <v>317</v>
      </c>
      <c r="B320" s="91" t="s">
        <v>1413</v>
      </c>
      <c r="C320" s="90"/>
      <c r="D320" s="90" t="s">
        <v>828</v>
      </c>
      <c r="E320" s="91"/>
      <c r="F320" s="90" t="s">
        <v>353</v>
      </c>
      <c r="G320" s="90" t="s">
        <v>327</v>
      </c>
      <c r="H320" s="100"/>
      <c r="I320" s="92">
        <v>2000</v>
      </c>
      <c r="J320" s="75" t="str">
        <f t="shared" si="56"/>
        <v>Medium</v>
      </c>
      <c r="K320" s="84">
        <f t="shared" si="53"/>
        <v>0.375</v>
      </c>
      <c r="L320" s="83">
        <f t="shared" si="57"/>
        <v>750</v>
      </c>
      <c r="M320" s="85">
        <v>500</v>
      </c>
      <c r="N320" s="83">
        <v>50</v>
      </c>
      <c r="O320" s="83">
        <v>50</v>
      </c>
      <c r="P320" s="83">
        <v>150</v>
      </c>
      <c r="Q320" s="193">
        <f>'District Data_Live'!ID320</f>
        <v>0</v>
      </c>
      <c r="R320" s="93">
        <f t="shared" si="54"/>
        <v>0</v>
      </c>
      <c r="S320" s="93">
        <f t="shared" si="58"/>
        <v>0</v>
      </c>
      <c r="T320" s="59">
        <f t="shared" si="59"/>
        <v>0</v>
      </c>
      <c r="U320" s="93"/>
      <c r="V320" s="78">
        <f t="shared" si="60"/>
        <v>0</v>
      </c>
      <c r="W320" s="86"/>
      <c r="X320" s="86">
        <f t="shared" si="61"/>
        <v>0</v>
      </c>
      <c r="Y320" s="86">
        <f t="shared" si="62"/>
        <v>0</v>
      </c>
      <c r="Z320" s="86">
        <f t="shared" si="63"/>
        <v>0</v>
      </c>
      <c r="AA320" s="86">
        <f>SUMIFS('District Data_Live'!$CT:$CT,'District Data_Live'!$B:$B,'District-wise_Big 4 sales comp.'!$B320,'District Data_Live'!$C:$C,'District-wise_Big 4 sales comp.'!$F320)</f>
        <v>0</v>
      </c>
      <c r="AB320" s="86">
        <f>SUMIFS('District Data_Live'!$DR:$DR,'District Data_Live'!$B:$B,'District-wise_Big 4 sales comp.'!$B320,'District Data_Live'!$C:$C,'District-wise_Big 4 sales comp.'!$F320)</f>
        <v>0</v>
      </c>
      <c r="AC320" s="59">
        <f t="shared" si="64"/>
        <v>0</v>
      </c>
      <c r="AD320" s="94">
        <f t="shared" si="65"/>
        <v>0</v>
      </c>
      <c r="AE320" s="94"/>
      <c r="AF320" s="94"/>
      <c r="AG320" s="94"/>
      <c r="AH320" s="94"/>
    </row>
    <row r="321" spans="1:34">
      <c r="A321" s="98">
        <f t="shared" si="55"/>
        <v>318</v>
      </c>
      <c r="B321" s="99" t="s">
        <v>183</v>
      </c>
      <c r="C321" s="90" t="s">
        <v>819</v>
      </c>
      <c r="D321" s="90"/>
      <c r="E321" s="99"/>
      <c r="F321" s="98" t="s">
        <v>355</v>
      </c>
      <c r="G321" s="98" t="s">
        <v>327</v>
      </c>
      <c r="H321" s="99" t="s">
        <v>465</v>
      </c>
      <c r="I321" s="92">
        <v>12000</v>
      </c>
      <c r="J321" s="75" t="str">
        <f t="shared" si="56"/>
        <v>Very High</v>
      </c>
      <c r="K321" s="84">
        <f t="shared" si="53"/>
        <v>0.29583333333333334</v>
      </c>
      <c r="L321" s="83">
        <f t="shared" si="57"/>
        <v>3550</v>
      </c>
      <c r="M321" s="83">
        <v>1400</v>
      </c>
      <c r="N321" s="83">
        <v>50</v>
      </c>
      <c r="O321" s="83">
        <v>900</v>
      </c>
      <c r="P321" s="83">
        <v>1200</v>
      </c>
      <c r="Q321" s="193">
        <f>'District Data_Live'!ID321</f>
        <v>1.2</v>
      </c>
      <c r="R321" s="93">
        <f t="shared" si="54"/>
        <v>9.9999999999999991E-5</v>
      </c>
      <c r="S321" s="93">
        <f t="shared" si="58"/>
        <v>3.380281690140845E-4</v>
      </c>
      <c r="T321" s="59">
        <f t="shared" si="59"/>
        <v>60</v>
      </c>
      <c r="U321" s="93">
        <v>5.0000000000000001E-3</v>
      </c>
      <c r="V321" s="78">
        <f t="shared" si="60"/>
        <v>1.6901408450704224E-2</v>
      </c>
      <c r="W321" s="86"/>
      <c r="X321" s="86">
        <f t="shared" si="61"/>
        <v>2</v>
      </c>
      <c r="Y321" s="86">
        <f t="shared" si="62"/>
        <v>3.0769230769230766</v>
      </c>
      <c r="Z321" s="86">
        <f t="shared" si="63"/>
        <v>6.1538461538461533</v>
      </c>
      <c r="AA321" s="86">
        <f>SUMIFS('District Data_Live'!$CT:$CT,'District Data_Live'!$B:$B,'District-wise_Big 4 sales comp.'!$B321,'District Data_Live'!$C:$C,'District-wise_Big 4 sales comp.'!$F321)</f>
        <v>1</v>
      </c>
      <c r="AB321" s="86">
        <f>SUMIFS('District Data_Live'!$DR:$DR,'District Data_Live'!$B:$B,'District-wise_Big 4 sales comp.'!$B321,'District Data_Live'!$C:$C,'District-wise_Big 4 sales comp.'!$F321)</f>
        <v>1</v>
      </c>
      <c r="AC321" s="59">
        <f t="shared" si="64"/>
        <v>5.1538461538461533</v>
      </c>
      <c r="AD321" s="94">
        <f t="shared" si="65"/>
        <v>15.46153846153846</v>
      </c>
      <c r="AE321" s="94"/>
      <c r="AF321" s="94"/>
      <c r="AG321" s="94"/>
      <c r="AH321" s="94"/>
    </row>
    <row r="322" spans="1:34">
      <c r="A322" s="90">
        <f t="shared" si="55"/>
        <v>319</v>
      </c>
      <c r="B322" s="91" t="s">
        <v>1414</v>
      </c>
      <c r="C322" s="90" t="s">
        <v>819</v>
      </c>
      <c r="D322" s="90"/>
      <c r="E322" s="91"/>
      <c r="F322" s="90" t="s">
        <v>355</v>
      </c>
      <c r="G322" s="90" t="s">
        <v>327</v>
      </c>
      <c r="H322" s="91"/>
      <c r="I322" s="92">
        <v>5500</v>
      </c>
      <c r="J322" s="75" t="str">
        <f t="shared" si="56"/>
        <v>High</v>
      </c>
      <c r="K322" s="84">
        <f t="shared" si="53"/>
        <v>0.33181818181818185</v>
      </c>
      <c r="L322" s="83">
        <f t="shared" si="57"/>
        <v>1825</v>
      </c>
      <c r="M322" s="83">
        <v>800</v>
      </c>
      <c r="N322" s="83">
        <v>25</v>
      </c>
      <c r="O322" s="83">
        <v>400</v>
      </c>
      <c r="P322" s="83">
        <v>600</v>
      </c>
      <c r="Q322" s="193">
        <f>'District Data_Live'!ID322</f>
        <v>15.7</v>
      </c>
      <c r="R322" s="93">
        <f t="shared" si="54"/>
        <v>2.8545454545454542E-3</v>
      </c>
      <c r="S322" s="93">
        <f t="shared" si="58"/>
        <v>8.6027397260273961E-3</v>
      </c>
      <c r="T322" s="59">
        <f t="shared" si="59"/>
        <v>220</v>
      </c>
      <c r="U322" s="93">
        <v>0.04</v>
      </c>
      <c r="V322" s="78">
        <f t="shared" si="60"/>
        <v>0.12054794520547946</v>
      </c>
      <c r="W322" s="86"/>
      <c r="X322" s="86">
        <f t="shared" si="61"/>
        <v>7.333333333333333</v>
      </c>
      <c r="Y322" s="86">
        <f t="shared" si="62"/>
        <v>11.282051282051281</v>
      </c>
      <c r="Z322" s="86">
        <f t="shared" si="63"/>
        <v>22.564102564102562</v>
      </c>
      <c r="AA322" s="86">
        <f>SUMIFS('District Data_Live'!$CT:$CT,'District Data_Live'!$B:$B,'District-wise_Big 4 sales comp.'!$B322,'District Data_Live'!$C:$C,'District-wise_Big 4 sales comp.'!$F322)</f>
        <v>1</v>
      </c>
      <c r="AB322" s="86">
        <f>SUMIFS('District Data_Live'!$DR:$DR,'District Data_Live'!$B:$B,'District-wise_Big 4 sales comp.'!$B322,'District Data_Live'!$C:$C,'District-wise_Big 4 sales comp.'!$F322)</f>
        <v>1</v>
      </c>
      <c r="AC322" s="59">
        <f t="shared" si="64"/>
        <v>21.564102564102562</v>
      </c>
      <c r="AD322" s="94">
        <f t="shared" si="65"/>
        <v>64.692307692307679</v>
      </c>
      <c r="AE322" s="94"/>
      <c r="AF322" s="94"/>
      <c r="AG322" s="94"/>
      <c r="AH322" s="94"/>
    </row>
    <row r="323" spans="1:34">
      <c r="A323" s="90">
        <f t="shared" si="55"/>
        <v>320</v>
      </c>
      <c r="B323" s="91" t="s">
        <v>827</v>
      </c>
      <c r="C323" s="90" t="s">
        <v>819</v>
      </c>
      <c r="D323" s="90" t="s">
        <v>1415</v>
      </c>
      <c r="E323" s="91"/>
      <c r="F323" s="90" t="s">
        <v>355</v>
      </c>
      <c r="G323" s="90" t="s">
        <v>327</v>
      </c>
      <c r="H323" s="91" t="s">
        <v>465</v>
      </c>
      <c r="I323" s="92">
        <v>6000</v>
      </c>
      <c r="J323" s="75" t="str">
        <f t="shared" si="56"/>
        <v>High</v>
      </c>
      <c r="K323" s="84">
        <f t="shared" si="53"/>
        <v>0.30833333333333335</v>
      </c>
      <c r="L323" s="83">
        <f t="shared" si="57"/>
        <v>1850</v>
      </c>
      <c r="M323" s="83">
        <v>900</v>
      </c>
      <c r="N323" s="83">
        <v>50</v>
      </c>
      <c r="O323" s="83">
        <v>400</v>
      </c>
      <c r="P323" s="83">
        <v>500</v>
      </c>
      <c r="Q323" s="193">
        <f>'District Data_Live'!ID323</f>
        <v>10.9</v>
      </c>
      <c r="R323" s="93">
        <f t="shared" si="54"/>
        <v>1.8166666666666667E-3</v>
      </c>
      <c r="S323" s="93">
        <f t="shared" si="58"/>
        <v>5.8918918918918917E-3</v>
      </c>
      <c r="T323" s="59">
        <f t="shared" si="59"/>
        <v>240</v>
      </c>
      <c r="U323" s="93">
        <v>0.04</v>
      </c>
      <c r="V323" s="78">
        <f t="shared" si="60"/>
        <v>0.12972972972972974</v>
      </c>
      <c r="W323" s="86"/>
      <c r="X323" s="86">
        <f t="shared" si="61"/>
        <v>8</v>
      </c>
      <c r="Y323" s="86">
        <f t="shared" si="62"/>
        <v>12.307692307692307</v>
      </c>
      <c r="Z323" s="86">
        <f t="shared" si="63"/>
        <v>24.615384615384613</v>
      </c>
      <c r="AA323" s="86">
        <f>SUMIFS('District Data_Live'!$CT:$CT,'District Data_Live'!$B:$B,'District-wise_Big 4 sales comp.'!$B323,'District Data_Live'!$C:$C,'District-wise_Big 4 sales comp.'!$F323)</f>
        <v>3</v>
      </c>
      <c r="AB323" s="86">
        <f>SUMIFS('District Data_Live'!$DR:$DR,'District Data_Live'!$B:$B,'District-wise_Big 4 sales comp.'!$B323,'District Data_Live'!$C:$C,'District-wise_Big 4 sales comp.'!$F323)</f>
        <v>3</v>
      </c>
      <c r="AC323" s="59">
        <f t="shared" si="64"/>
        <v>21.615384615384613</v>
      </c>
      <c r="AD323" s="94">
        <f t="shared" si="65"/>
        <v>64.84615384615384</v>
      </c>
      <c r="AE323" s="94"/>
      <c r="AF323" s="94"/>
      <c r="AG323" s="94"/>
      <c r="AH323" s="94"/>
    </row>
    <row r="324" spans="1:34">
      <c r="A324" s="90">
        <f t="shared" si="55"/>
        <v>321</v>
      </c>
      <c r="B324" s="91" t="s">
        <v>1416</v>
      </c>
      <c r="C324" s="90" t="s">
        <v>819</v>
      </c>
      <c r="D324" s="90" t="s">
        <v>1415</v>
      </c>
      <c r="E324" s="91"/>
      <c r="F324" s="90" t="s">
        <v>355</v>
      </c>
      <c r="G324" s="90" t="s">
        <v>327</v>
      </c>
      <c r="H324" s="91" t="s">
        <v>465</v>
      </c>
      <c r="I324" s="92">
        <v>4000</v>
      </c>
      <c r="J324" s="75" t="str">
        <f t="shared" si="56"/>
        <v>Medium</v>
      </c>
      <c r="K324" s="84">
        <f t="shared" ref="K324:K387" si="66">IFERROR(L324/I324,"")</f>
        <v>0.38750000000000001</v>
      </c>
      <c r="L324" s="83">
        <f t="shared" si="57"/>
        <v>1550</v>
      </c>
      <c r="M324" s="83">
        <v>900</v>
      </c>
      <c r="N324" s="83">
        <v>150</v>
      </c>
      <c r="O324" s="83">
        <v>200</v>
      </c>
      <c r="P324" s="83">
        <v>300</v>
      </c>
      <c r="Q324" s="193">
        <f>'District Data_Live'!ID324</f>
        <v>3</v>
      </c>
      <c r="R324" s="93">
        <f t="shared" ref="R324:R387" si="67">IFERROR(Q324/I324,"")</f>
        <v>7.5000000000000002E-4</v>
      </c>
      <c r="S324" s="93">
        <f t="shared" si="58"/>
        <v>1.9354838709677419E-3</v>
      </c>
      <c r="T324" s="59">
        <f t="shared" si="59"/>
        <v>120</v>
      </c>
      <c r="U324" s="93">
        <v>0.03</v>
      </c>
      <c r="V324" s="78">
        <f t="shared" si="60"/>
        <v>7.7419354838709681E-2</v>
      </c>
      <c r="W324" s="86"/>
      <c r="X324" s="86">
        <f t="shared" si="61"/>
        <v>4</v>
      </c>
      <c r="Y324" s="86">
        <f t="shared" si="62"/>
        <v>6.1538461538461533</v>
      </c>
      <c r="Z324" s="86">
        <f t="shared" si="63"/>
        <v>12.307692307692307</v>
      </c>
      <c r="AA324" s="86">
        <f>SUMIFS('District Data_Live'!$CT:$CT,'District Data_Live'!$B:$B,'District-wise_Big 4 sales comp.'!$B324,'District Data_Live'!$C:$C,'District-wise_Big 4 sales comp.'!$F324)</f>
        <v>1</v>
      </c>
      <c r="AB324" s="86">
        <f>SUMIFS('District Data_Live'!$DR:$DR,'District Data_Live'!$B:$B,'District-wise_Big 4 sales comp.'!$B324,'District Data_Live'!$C:$C,'District-wise_Big 4 sales comp.'!$F324)</f>
        <v>1</v>
      </c>
      <c r="AC324" s="59">
        <f t="shared" si="64"/>
        <v>11.307692307692307</v>
      </c>
      <c r="AD324" s="94">
        <f t="shared" si="65"/>
        <v>33.92307692307692</v>
      </c>
      <c r="AE324" s="94"/>
      <c r="AF324" s="94"/>
      <c r="AG324" s="94"/>
      <c r="AH324" s="94"/>
    </row>
    <row r="325" spans="1:34">
      <c r="A325" s="90">
        <f t="shared" ref="A325:A388" si="68">A324+1</f>
        <v>322</v>
      </c>
      <c r="B325" s="91" t="s">
        <v>1417</v>
      </c>
      <c r="C325" s="90" t="s">
        <v>819</v>
      </c>
      <c r="D325" s="90" t="s">
        <v>1415</v>
      </c>
      <c r="E325" s="91"/>
      <c r="F325" s="90" t="s">
        <v>355</v>
      </c>
      <c r="G325" s="90" t="s">
        <v>327</v>
      </c>
      <c r="H325" s="91" t="s">
        <v>465</v>
      </c>
      <c r="I325" s="92">
        <v>4500</v>
      </c>
      <c r="J325" s="75" t="str">
        <f t="shared" ref="J325:J388" si="69">IFERROR(IF($I325&gt;=10000,"Very High",IF($I325&gt;=5000,"High",IF($I325&gt;=2000,"Medium","Low"))),"")</f>
        <v>Medium</v>
      </c>
      <c r="K325" s="84">
        <f t="shared" si="66"/>
        <v>0.14444444444444443</v>
      </c>
      <c r="L325" s="83">
        <f t="shared" ref="L325:L388" si="70">SUM(M325:P325)</f>
        <v>650</v>
      </c>
      <c r="M325" s="83">
        <v>300</v>
      </c>
      <c r="N325" s="83">
        <v>50</v>
      </c>
      <c r="O325" s="83">
        <v>100</v>
      </c>
      <c r="P325" s="83">
        <v>200</v>
      </c>
      <c r="Q325" s="193">
        <f>'District Data_Live'!ID325</f>
        <v>1.8</v>
      </c>
      <c r="R325" s="93">
        <f t="shared" si="67"/>
        <v>4.0000000000000002E-4</v>
      </c>
      <c r="S325" s="93">
        <f t="shared" ref="S325:S388" si="71">IFERROR(Q325/L325,"")</f>
        <v>2.7692307692307695E-3</v>
      </c>
      <c r="T325" s="59">
        <f t="shared" ref="T325:T388" si="72">IFERROR(I325*U325,"")</f>
        <v>135</v>
      </c>
      <c r="U325" s="93">
        <v>0.03</v>
      </c>
      <c r="V325" s="78">
        <f t="shared" ref="V325:V388" si="73">IFERROR(T325/L325,"")</f>
        <v>0.2076923076923077</v>
      </c>
      <c r="W325" s="86"/>
      <c r="X325" s="86">
        <f t="shared" ref="X325:X388" si="74">T325/30</f>
        <v>4.5</v>
      </c>
      <c r="Y325" s="86">
        <f t="shared" ref="Y325:Y388" si="75">X325/0.65</f>
        <v>6.9230769230769225</v>
      </c>
      <c r="Z325" s="86">
        <f t="shared" ref="Z325:Z388" si="76">Y325*2</f>
        <v>13.846153846153845</v>
      </c>
      <c r="AA325" s="86">
        <f>SUMIFS('District Data_Live'!$CT:$CT,'District Data_Live'!$B:$B,'District-wise_Big 4 sales comp.'!$B325,'District Data_Live'!$C:$C,'District-wise_Big 4 sales comp.'!$F325)</f>
        <v>1</v>
      </c>
      <c r="AB325" s="86">
        <f>SUMIFS('District Data_Live'!$DR:$DR,'District Data_Live'!$B:$B,'District-wise_Big 4 sales comp.'!$B325,'District Data_Live'!$C:$C,'District-wise_Big 4 sales comp.'!$F325)</f>
        <v>1</v>
      </c>
      <c r="AC325" s="59">
        <f t="shared" ref="AC325:AC388" si="77">Z325-AA325</f>
        <v>12.846153846153845</v>
      </c>
      <c r="AD325" s="94">
        <f t="shared" ref="AD325:AD388" si="78">AC325*3</f>
        <v>38.538461538461533</v>
      </c>
      <c r="AE325" s="94"/>
      <c r="AF325" s="94"/>
      <c r="AG325" s="94"/>
      <c r="AH325" s="94"/>
    </row>
    <row r="326" spans="1:34">
      <c r="A326" s="90">
        <f t="shared" si="68"/>
        <v>323</v>
      </c>
      <c r="B326" s="91" t="s">
        <v>826</v>
      </c>
      <c r="C326" s="90" t="s">
        <v>819</v>
      </c>
      <c r="D326" s="90"/>
      <c r="E326" s="91"/>
      <c r="F326" s="90" t="s">
        <v>355</v>
      </c>
      <c r="G326" s="90" t="s">
        <v>327</v>
      </c>
      <c r="H326" s="91" t="s">
        <v>465</v>
      </c>
      <c r="I326" s="92">
        <v>3500</v>
      </c>
      <c r="J326" s="75" t="str">
        <f t="shared" si="69"/>
        <v>Medium</v>
      </c>
      <c r="K326" s="84">
        <f t="shared" si="66"/>
        <v>0.37142857142857144</v>
      </c>
      <c r="L326" s="83">
        <f t="shared" si="70"/>
        <v>1300</v>
      </c>
      <c r="M326" s="83">
        <v>500</v>
      </c>
      <c r="N326" s="83">
        <v>100</v>
      </c>
      <c r="O326" s="83">
        <v>500</v>
      </c>
      <c r="P326" s="83">
        <v>200</v>
      </c>
      <c r="Q326" s="193">
        <f>'District Data_Live'!ID326</f>
        <v>4.2</v>
      </c>
      <c r="R326" s="93">
        <f t="shared" si="67"/>
        <v>1.2000000000000001E-3</v>
      </c>
      <c r="S326" s="93">
        <f t="shared" si="71"/>
        <v>3.2307692307692311E-3</v>
      </c>
      <c r="T326" s="59">
        <f t="shared" si="72"/>
        <v>105</v>
      </c>
      <c r="U326" s="93">
        <v>0.03</v>
      </c>
      <c r="V326" s="78">
        <f t="shared" si="73"/>
        <v>8.0769230769230774E-2</v>
      </c>
      <c r="W326" s="86"/>
      <c r="X326" s="86">
        <f t="shared" si="74"/>
        <v>3.5</v>
      </c>
      <c r="Y326" s="86">
        <f t="shared" si="75"/>
        <v>5.3846153846153841</v>
      </c>
      <c r="Z326" s="86">
        <f t="shared" si="76"/>
        <v>10.769230769230768</v>
      </c>
      <c r="AA326" s="86">
        <f>SUMIFS('District Data_Live'!$CT:$CT,'District Data_Live'!$B:$B,'District-wise_Big 4 sales comp.'!$B326,'District Data_Live'!$C:$C,'District-wise_Big 4 sales comp.'!$F326)</f>
        <v>3</v>
      </c>
      <c r="AB326" s="86">
        <f>SUMIFS('District Data_Live'!$DR:$DR,'District Data_Live'!$B:$B,'District-wise_Big 4 sales comp.'!$B326,'District Data_Live'!$C:$C,'District-wise_Big 4 sales comp.'!$F326)</f>
        <v>3</v>
      </c>
      <c r="AC326" s="59">
        <f t="shared" si="77"/>
        <v>7.7692307692307683</v>
      </c>
      <c r="AD326" s="94">
        <f t="shared" si="78"/>
        <v>23.307692307692307</v>
      </c>
      <c r="AE326" s="94"/>
      <c r="AF326" s="94"/>
      <c r="AG326" s="94"/>
      <c r="AH326" s="94"/>
    </row>
    <row r="327" spans="1:34">
      <c r="A327" s="90">
        <f t="shared" si="68"/>
        <v>324</v>
      </c>
      <c r="B327" s="91" t="s">
        <v>1418</v>
      </c>
      <c r="C327" s="90" t="s">
        <v>819</v>
      </c>
      <c r="D327" s="90"/>
      <c r="E327" s="91"/>
      <c r="F327" s="90" t="s">
        <v>355</v>
      </c>
      <c r="G327" s="90" t="s">
        <v>327</v>
      </c>
      <c r="H327" s="91"/>
      <c r="I327" s="92">
        <v>3000</v>
      </c>
      <c r="J327" s="75" t="str">
        <f t="shared" si="69"/>
        <v>Medium</v>
      </c>
      <c r="K327" s="84">
        <f t="shared" si="66"/>
        <v>0.23333333333333334</v>
      </c>
      <c r="L327" s="83">
        <f t="shared" si="70"/>
        <v>700</v>
      </c>
      <c r="M327" s="83">
        <v>300</v>
      </c>
      <c r="N327" s="83">
        <v>50</v>
      </c>
      <c r="O327" s="83">
        <v>200</v>
      </c>
      <c r="P327" s="83">
        <v>150</v>
      </c>
      <c r="Q327" s="193">
        <f>'District Data_Live'!ID327</f>
        <v>0</v>
      </c>
      <c r="R327" s="93">
        <f t="shared" si="67"/>
        <v>0</v>
      </c>
      <c r="S327" s="93">
        <f t="shared" si="71"/>
        <v>0</v>
      </c>
      <c r="T327" s="59">
        <f t="shared" si="72"/>
        <v>90</v>
      </c>
      <c r="U327" s="93">
        <v>0.03</v>
      </c>
      <c r="V327" s="78">
        <f t="shared" si="73"/>
        <v>0.12857142857142856</v>
      </c>
      <c r="W327" s="86"/>
      <c r="X327" s="86">
        <f t="shared" si="74"/>
        <v>3</v>
      </c>
      <c r="Y327" s="86">
        <f t="shared" si="75"/>
        <v>4.615384615384615</v>
      </c>
      <c r="Z327" s="86">
        <f t="shared" si="76"/>
        <v>9.2307692307692299</v>
      </c>
      <c r="AA327" s="86">
        <f>SUMIFS('District Data_Live'!$CT:$CT,'District Data_Live'!$B:$B,'District-wise_Big 4 sales comp.'!$B327,'District Data_Live'!$C:$C,'District-wise_Big 4 sales comp.'!$F327)</f>
        <v>0</v>
      </c>
      <c r="AB327" s="86">
        <f>SUMIFS('District Data_Live'!$DR:$DR,'District Data_Live'!$B:$B,'District-wise_Big 4 sales comp.'!$B327,'District Data_Live'!$C:$C,'District-wise_Big 4 sales comp.'!$F327)</f>
        <v>0</v>
      </c>
      <c r="AC327" s="59">
        <f t="shared" si="77"/>
        <v>9.2307692307692299</v>
      </c>
      <c r="AD327" s="94">
        <f t="shared" si="78"/>
        <v>27.69230769230769</v>
      </c>
      <c r="AE327" s="94"/>
      <c r="AF327" s="94"/>
      <c r="AG327" s="94"/>
      <c r="AH327" s="94"/>
    </row>
    <row r="328" spans="1:34">
      <c r="A328" s="90">
        <f t="shared" si="68"/>
        <v>325</v>
      </c>
      <c r="B328" s="91" t="s">
        <v>1419</v>
      </c>
      <c r="C328" s="90" t="s">
        <v>819</v>
      </c>
      <c r="D328" s="90"/>
      <c r="E328" s="91"/>
      <c r="F328" s="90" t="s">
        <v>355</v>
      </c>
      <c r="G328" s="90" t="s">
        <v>327</v>
      </c>
      <c r="H328" s="91" t="s">
        <v>465</v>
      </c>
      <c r="I328" s="92">
        <v>3500</v>
      </c>
      <c r="J328" s="75" t="str">
        <f t="shared" si="69"/>
        <v>Medium</v>
      </c>
      <c r="K328" s="84">
        <f t="shared" si="66"/>
        <v>0.27857142857142858</v>
      </c>
      <c r="L328" s="83">
        <f t="shared" si="70"/>
        <v>975</v>
      </c>
      <c r="M328" s="83">
        <v>600</v>
      </c>
      <c r="N328" s="83">
        <v>75</v>
      </c>
      <c r="O328" s="83">
        <v>100</v>
      </c>
      <c r="P328" s="83">
        <v>200</v>
      </c>
      <c r="Q328" s="193">
        <f>'District Data_Live'!ID328</f>
        <v>3.2</v>
      </c>
      <c r="R328" s="93">
        <f t="shared" si="67"/>
        <v>9.1428571428571438E-4</v>
      </c>
      <c r="S328" s="93">
        <f t="shared" si="71"/>
        <v>3.2820512820512823E-3</v>
      </c>
      <c r="T328" s="59">
        <f t="shared" si="72"/>
        <v>105</v>
      </c>
      <c r="U328" s="93">
        <v>0.03</v>
      </c>
      <c r="V328" s="78">
        <f t="shared" si="73"/>
        <v>0.1076923076923077</v>
      </c>
      <c r="W328" s="86"/>
      <c r="X328" s="86">
        <f t="shared" si="74"/>
        <v>3.5</v>
      </c>
      <c r="Y328" s="86">
        <f t="shared" si="75"/>
        <v>5.3846153846153841</v>
      </c>
      <c r="Z328" s="86">
        <f t="shared" si="76"/>
        <v>10.769230769230768</v>
      </c>
      <c r="AA328" s="86">
        <f>SUMIFS('District Data_Live'!$CT:$CT,'District Data_Live'!$B:$B,'District-wise_Big 4 sales comp.'!$B328,'District Data_Live'!$C:$C,'District-wise_Big 4 sales comp.'!$F328)</f>
        <v>1</v>
      </c>
      <c r="AB328" s="86">
        <f>SUMIFS('District Data_Live'!$DR:$DR,'District Data_Live'!$B:$B,'District-wise_Big 4 sales comp.'!$B328,'District Data_Live'!$C:$C,'District-wise_Big 4 sales comp.'!$F328)</f>
        <v>1</v>
      </c>
      <c r="AC328" s="59">
        <f t="shared" si="77"/>
        <v>9.7692307692307683</v>
      </c>
      <c r="AD328" s="94">
        <f t="shared" si="78"/>
        <v>29.307692307692307</v>
      </c>
      <c r="AE328" s="94"/>
      <c r="AF328" s="94"/>
      <c r="AG328" s="94"/>
      <c r="AH328" s="94"/>
    </row>
    <row r="329" spans="1:34">
      <c r="A329" s="90">
        <f t="shared" si="68"/>
        <v>326</v>
      </c>
      <c r="B329" s="91" t="s">
        <v>1420</v>
      </c>
      <c r="C329" s="90" t="s">
        <v>819</v>
      </c>
      <c r="D329" s="90"/>
      <c r="E329" s="91"/>
      <c r="F329" s="90" t="s">
        <v>355</v>
      </c>
      <c r="G329" s="90" t="s">
        <v>327</v>
      </c>
      <c r="H329" s="91" t="s">
        <v>465</v>
      </c>
      <c r="I329" s="92">
        <v>3000</v>
      </c>
      <c r="J329" s="75" t="str">
        <f t="shared" si="69"/>
        <v>Medium</v>
      </c>
      <c r="K329" s="84">
        <f t="shared" si="66"/>
        <v>0.13333333333333333</v>
      </c>
      <c r="L329" s="83">
        <f t="shared" si="70"/>
        <v>400</v>
      </c>
      <c r="M329" s="83">
        <v>150</v>
      </c>
      <c r="N329" s="83">
        <v>50</v>
      </c>
      <c r="O329" s="83">
        <v>100</v>
      </c>
      <c r="P329" s="83">
        <v>100</v>
      </c>
      <c r="Q329" s="193">
        <f>'District Data_Live'!ID329</f>
        <v>0</v>
      </c>
      <c r="R329" s="93">
        <f t="shared" si="67"/>
        <v>0</v>
      </c>
      <c r="S329" s="93">
        <f t="shared" si="71"/>
        <v>0</v>
      </c>
      <c r="T329" s="59">
        <f t="shared" si="72"/>
        <v>90</v>
      </c>
      <c r="U329" s="93">
        <v>0.03</v>
      </c>
      <c r="V329" s="78">
        <f t="shared" si="73"/>
        <v>0.22500000000000001</v>
      </c>
      <c r="W329" s="86"/>
      <c r="X329" s="86">
        <f t="shared" si="74"/>
        <v>3</v>
      </c>
      <c r="Y329" s="86">
        <f t="shared" si="75"/>
        <v>4.615384615384615</v>
      </c>
      <c r="Z329" s="86">
        <f t="shared" si="76"/>
        <v>9.2307692307692299</v>
      </c>
      <c r="AA329" s="86">
        <f>SUMIFS('District Data_Live'!$CT:$CT,'District Data_Live'!$B:$B,'District-wise_Big 4 sales comp.'!$B329,'District Data_Live'!$C:$C,'District-wise_Big 4 sales comp.'!$F329)</f>
        <v>0</v>
      </c>
      <c r="AB329" s="86">
        <f>SUMIFS('District Data_Live'!$DR:$DR,'District Data_Live'!$B:$B,'District-wise_Big 4 sales comp.'!$B329,'District Data_Live'!$C:$C,'District-wise_Big 4 sales comp.'!$F329)</f>
        <v>0</v>
      </c>
      <c r="AC329" s="59">
        <f t="shared" si="77"/>
        <v>9.2307692307692299</v>
      </c>
      <c r="AD329" s="94">
        <f t="shared" si="78"/>
        <v>27.69230769230769</v>
      </c>
      <c r="AE329" s="94"/>
      <c r="AF329" s="94"/>
      <c r="AG329" s="94"/>
      <c r="AH329" s="94"/>
    </row>
    <row r="330" spans="1:34">
      <c r="A330" s="90">
        <f t="shared" si="68"/>
        <v>327</v>
      </c>
      <c r="B330" s="91" t="s">
        <v>1421</v>
      </c>
      <c r="C330" s="90" t="s">
        <v>819</v>
      </c>
      <c r="D330" s="90"/>
      <c r="E330" s="91"/>
      <c r="F330" s="90" t="s">
        <v>355</v>
      </c>
      <c r="G330" s="90" t="s">
        <v>327</v>
      </c>
      <c r="H330" s="91" t="s">
        <v>465</v>
      </c>
      <c r="I330" s="92">
        <v>3500</v>
      </c>
      <c r="J330" s="75" t="str">
        <f t="shared" si="69"/>
        <v>Medium</v>
      </c>
      <c r="K330" s="84">
        <f t="shared" si="66"/>
        <v>0.15714285714285714</v>
      </c>
      <c r="L330" s="83">
        <f t="shared" si="70"/>
        <v>550</v>
      </c>
      <c r="M330" s="83">
        <v>200</v>
      </c>
      <c r="N330" s="83">
        <v>50</v>
      </c>
      <c r="O330" s="83">
        <v>200</v>
      </c>
      <c r="P330" s="83">
        <v>100</v>
      </c>
      <c r="Q330" s="193">
        <f>'District Data_Live'!ID330</f>
        <v>0</v>
      </c>
      <c r="R330" s="93">
        <f t="shared" si="67"/>
        <v>0</v>
      </c>
      <c r="S330" s="93">
        <f t="shared" si="71"/>
        <v>0</v>
      </c>
      <c r="T330" s="59">
        <f t="shared" si="72"/>
        <v>105</v>
      </c>
      <c r="U330" s="93">
        <v>0.03</v>
      </c>
      <c r="V330" s="78">
        <f t="shared" si="73"/>
        <v>0.19090909090909092</v>
      </c>
      <c r="W330" s="86"/>
      <c r="X330" s="86">
        <f t="shared" si="74"/>
        <v>3.5</v>
      </c>
      <c r="Y330" s="86">
        <f t="shared" si="75"/>
        <v>5.3846153846153841</v>
      </c>
      <c r="Z330" s="86">
        <f t="shared" si="76"/>
        <v>10.769230769230768</v>
      </c>
      <c r="AA330" s="86">
        <f>SUMIFS('District Data_Live'!$CT:$CT,'District Data_Live'!$B:$B,'District-wise_Big 4 sales comp.'!$B330,'District Data_Live'!$C:$C,'District-wise_Big 4 sales comp.'!$F330)</f>
        <v>0</v>
      </c>
      <c r="AB330" s="86">
        <f>SUMIFS('District Data_Live'!$DR:$DR,'District Data_Live'!$B:$B,'District-wise_Big 4 sales comp.'!$B330,'District Data_Live'!$C:$C,'District-wise_Big 4 sales comp.'!$F330)</f>
        <v>0</v>
      </c>
      <c r="AC330" s="59">
        <f t="shared" si="77"/>
        <v>10.769230769230768</v>
      </c>
      <c r="AD330" s="94">
        <f t="shared" si="78"/>
        <v>32.307692307692307</v>
      </c>
      <c r="AE330" s="94"/>
      <c r="AF330" s="94"/>
      <c r="AG330" s="94"/>
      <c r="AH330" s="94"/>
    </row>
    <row r="331" spans="1:34">
      <c r="A331" s="90">
        <f t="shared" si="68"/>
        <v>328</v>
      </c>
      <c r="B331" s="91" t="s">
        <v>825</v>
      </c>
      <c r="C331" s="90" t="s">
        <v>819</v>
      </c>
      <c r="D331" s="90"/>
      <c r="E331" s="91"/>
      <c r="F331" s="90" t="s">
        <v>355</v>
      </c>
      <c r="G331" s="90" t="s">
        <v>327</v>
      </c>
      <c r="H331" s="91"/>
      <c r="I331" s="92">
        <v>4000</v>
      </c>
      <c r="J331" s="75" t="str">
        <f t="shared" si="69"/>
        <v>Medium</v>
      </c>
      <c r="K331" s="84">
        <f t="shared" si="66"/>
        <v>0.3125</v>
      </c>
      <c r="L331" s="83">
        <f t="shared" si="70"/>
        <v>1250</v>
      </c>
      <c r="M331" s="83">
        <v>600</v>
      </c>
      <c r="N331" s="83">
        <v>200</v>
      </c>
      <c r="O331" s="83">
        <v>150</v>
      </c>
      <c r="P331" s="83">
        <v>300</v>
      </c>
      <c r="Q331" s="193">
        <f>'District Data_Live'!ID331</f>
        <v>0</v>
      </c>
      <c r="R331" s="93">
        <f t="shared" si="67"/>
        <v>0</v>
      </c>
      <c r="S331" s="93">
        <f t="shared" si="71"/>
        <v>0</v>
      </c>
      <c r="T331" s="59">
        <f t="shared" si="72"/>
        <v>120</v>
      </c>
      <c r="U331" s="93">
        <v>0.03</v>
      </c>
      <c r="V331" s="78">
        <f t="shared" si="73"/>
        <v>9.6000000000000002E-2</v>
      </c>
      <c r="W331" s="86"/>
      <c r="X331" s="86">
        <f t="shared" si="74"/>
        <v>4</v>
      </c>
      <c r="Y331" s="86">
        <f t="shared" si="75"/>
        <v>6.1538461538461533</v>
      </c>
      <c r="Z331" s="86">
        <f t="shared" si="76"/>
        <v>12.307692307692307</v>
      </c>
      <c r="AA331" s="86">
        <f>SUMIFS('District Data_Live'!$CT:$CT,'District Data_Live'!$B:$B,'District-wise_Big 4 sales comp.'!$B331,'District Data_Live'!$C:$C,'District-wise_Big 4 sales comp.'!$F331)</f>
        <v>0</v>
      </c>
      <c r="AB331" s="86">
        <f>SUMIFS('District Data_Live'!$DR:$DR,'District Data_Live'!$B:$B,'District-wise_Big 4 sales comp.'!$B331,'District Data_Live'!$C:$C,'District-wise_Big 4 sales comp.'!$F331)</f>
        <v>0</v>
      </c>
      <c r="AC331" s="59">
        <f t="shared" si="77"/>
        <v>12.307692307692307</v>
      </c>
      <c r="AD331" s="94">
        <f t="shared" si="78"/>
        <v>36.92307692307692</v>
      </c>
      <c r="AE331" s="94"/>
      <c r="AF331" s="94"/>
      <c r="AG331" s="94"/>
      <c r="AH331" s="94"/>
    </row>
    <row r="332" spans="1:34">
      <c r="A332" s="90">
        <f t="shared" si="68"/>
        <v>329</v>
      </c>
      <c r="B332" s="91" t="s">
        <v>1422</v>
      </c>
      <c r="C332" s="90" t="s">
        <v>819</v>
      </c>
      <c r="D332" s="90"/>
      <c r="E332" s="91"/>
      <c r="F332" s="90" t="s">
        <v>355</v>
      </c>
      <c r="G332" s="90" t="s">
        <v>327</v>
      </c>
      <c r="H332" s="91" t="s">
        <v>465</v>
      </c>
      <c r="I332" s="92">
        <v>3500</v>
      </c>
      <c r="J332" s="75" t="str">
        <f t="shared" si="69"/>
        <v>Medium</v>
      </c>
      <c r="K332" s="84">
        <f t="shared" si="66"/>
        <v>0.1357142857142857</v>
      </c>
      <c r="L332" s="83">
        <f t="shared" si="70"/>
        <v>475</v>
      </c>
      <c r="M332" s="83">
        <v>200</v>
      </c>
      <c r="N332" s="83">
        <v>25</v>
      </c>
      <c r="O332" s="83">
        <v>100</v>
      </c>
      <c r="P332" s="83">
        <v>150</v>
      </c>
      <c r="Q332" s="193">
        <f>'District Data_Live'!ID332</f>
        <v>0</v>
      </c>
      <c r="R332" s="93">
        <f t="shared" si="67"/>
        <v>0</v>
      </c>
      <c r="S332" s="93">
        <f t="shared" si="71"/>
        <v>0</v>
      </c>
      <c r="T332" s="59">
        <f t="shared" si="72"/>
        <v>105</v>
      </c>
      <c r="U332" s="93">
        <v>0.03</v>
      </c>
      <c r="V332" s="78">
        <f t="shared" si="73"/>
        <v>0.22105263157894736</v>
      </c>
      <c r="W332" s="86"/>
      <c r="X332" s="86">
        <f t="shared" si="74"/>
        <v>3.5</v>
      </c>
      <c r="Y332" s="86">
        <f t="shared" si="75"/>
        <v>5.3846153846153841</v>
      </c>
      <c r="Z332" s="86">
        <f t="shared" si="76"/>
        <v>10.769230769230768</v>
      </c>
      <c r="AA332" s="86">
        <f>SUMIFS('District Data_Live'!$CT:$CT,'District Data_Live'!$B:$B,'District-wise_Big 4 sales comp.'!$B332,'District Data_Live'!$C:$C,'District-wise_Big 4 sales comp.'!$F332)</f>
        <v>0</v>
      </c>
      <c r="AB332" s="86">
        <f>SUMIFS('District Data_Live'!$DR:$DR,'District Data_Live'!$B:$B,'District-wise_Big 4 sales comp.'!$B332,'District Data_Live'!$C:$C,'District-wise_Big 4 sales comp.'!$F332)</f>
        <v>0</v>
      </c>
      <c r="AC332" s="59">
        <f t="shared" si="77"/>
        <v>10.769230769230768</v>
      </c>
      <c r="AD332" s="94">
        <f t="shared" si="78"/>
        <v>32.307692307692307</v>
      </c>
      <c r="AE332" s="94"/>
      <c r="AF332" s="94"/>
      <c r="AG332" s="94"/>
      <c r="AH332" s="94"/>
    </row>
    <row r="333" spans="1:34">
      <c r="A333" s="90">
        <f t="shared" si="68"/>
        <v>330</v>
      </c>
      <c r="B333" s="91" t="s">
        <v>1423</v>
      </c>
      <c r="C333" s="90" t="s">
        <v>819</v>
      </c>
      <c r="D333" s="90"/>
      <c r="E333" s="91"/>
      <c r="F333" s="90" t="s">
        <v>355</v>
      </c>
      <c r="G333" s="90" t="s">
        <v>327</v>
      </c>
      <c r="H333" s="91" t="s">
        <v>465</v>
      </c>
      <c r="I333" s="92">
        <v>5000</v>
      </c>
      <c r="J333" s="75" t="str">
        <f t="shared" si="69"/>
        <v>High</v>
      </c>
      <c r="K333" s="84">
        <f t="shared" si="66"/>
        <v>0.155</v>
      </c>
      <c r="L333" s="83">
        <f t="shared" si="70"/>
        <v>775</v>
      </c>
      <c r="M333" s="83">
        <v>400</v>
      </c>
      <c r="N333" s="83">
        <v>75</v>
      </c>
      <c r="O333" s="83">
        <v>50</v>
      </c>
      <c r="P333" s="83">
        <v>250</v>
      </c>
      <c r="Q333" s="193">
        <f>'District Data_Live'!ID333</f>
        <v>9</v>
      </c>
      <c r="R333" s="93">
        <f t="shared" si="67"/>
        <v>1.8E-3</v>
      </c>
      <c r="S333" s="93">
        <f t="shared" si="71"/>
        <v>1.1612903225806452E-2</v>
      </c>
      <c r="T333" s="59">
        <f t="shared" si="72"/>
        <v>200</v>
      </c>
      <c r="U333" s="93">
        <v>0.04</v>
      </c>
      <c r="V333" s="78">
        <f t="shared" si="73"/>
        <v>0.25806451612903225</v>
      </c>
      <c r="W333" s="86"/>
      <c r="X333" s="86">
        <f t="shared" si="74"/>
        <v>6.666666666666667</v>
      </c>
      <c r="Y333" s="86">
        <f t="shared" si="75"/>
        <v>10.256410256410257</v>
      </c>
      <c r="Z333" s="86">
        <f t="shared" si="76"/>
        <v>20.512820512820515</v>
      </c>
      <c r="AA333" s="86">
        <f>SUMIFS('District Data_Live'!$CT:$CT,'District Data_Live'!$B:$B,'District-wise_Big 4 sales comp.'!$B333,'District Data_Live'!$C:$C,'District-wise_Big 4 sales comp.'!$F333)</f>
        <v>4</v>
      </c>
      <c r="AB333" s="86">
        <f>SUMIFS('District Data_Live'!$DR:$DR,'District Data_Live'!$B:$B,'District-wise_Big 4 sales comp.'!$B333,'District Data_Live'!$C:$C,'District-wise_Big 4 sales comp.'!$F333)</f>
        <v>4</v>
      </c>
      <c r="AC333" s="59">
        <f t="shared" si="77"/>
        <v>16.512820512820515</v>
      </c>
      <c r="AD333" s="94">
        <f t="shared" si="78"/>
        <v>49.538461538461547</v>
      </c>
      <c r="AE333" s="94"/>
      <c r="AF333" s="94"/>
      <c r="AG333" s="94"/>
      <c r="AH333" s="94"/>
    </row>
    <row r="334" spans="1:34">
      <c r="A334" s="90">
        <f t="shared" si="68"/>
        <v>331</v>
      </c>
      <c r="B334" s="91" t="s">
        <v>1424</v>
      </c>
      <c r="C334" s="90" t="s">
        <v>819</v>
      </c>
      <c r="D334" s="90"/>
      <c r="E334" s="91"/>
      <c r="F334" s="90" t="s">
        <v>355</v>
      </c>
      <c r="G334" s="90" t="s">
        <v>327</v>
      </c>
      <c r="H334" s="91"/>
      <c r="I334" s="92">
        <v>4000</v>
      </c>
      <c r="J334" s="75" t="str">
        <f t="shared" si="69"/>
        <v>Medium</v>
      </c>
      <c r="K334" s="84">
        <f t="shared" si="66"/>
        <v>8.1250000000000003E-2</v>
      </c>
      <c r="L334" s="83">
        <f t="shared" si="70"/>
        <v>325</v>
      </c>
      <c r="M334" s="83">
        <v>200</v>
      </c>
      <c r="N334" s="83">
        <v>25</v>
      </c>
      <c r="O334" s="83">
        <v>50</v>
      </c>
      <c r="P334" s="83">
        <v>50</v>
      </c>
      <c r="Q334" s="193">
        <f>'District Data_Live'!ID334</f>
        <v>0</v>
      </c>
      <c r="R334" s="93">
        <f t="shared" si="67"/>
        <v>0</v>
      </c>
      <c r="S334" s="93">
        <f t="shared" si="71"/>
        <v>0</v>
      </c>
      <c r="T334" s="59">
        <f t="shared" si="72"/>
        <v>120</v>
      </c>
      <c r="U334" s="93">
        <v>0.03</v>
      </c>
      <c r="V334" s="78">
        <f t="shared" si="73"/>
        <v>0.36923076923076925</v>
      </c>
      <c r="W334" s="86"/>
      <c r="X334" s="86">
        <f t="shared" si="74"/>
        <v>4</v>
      </c>
      <c r="Y334" s="86">
        <f t="shared" si="75"/>
        <v>6.1538461538461533</v>
      </c>
      <c r="Z334" s="86">
        <f t="shared" si="76"/>
        <v>12.307692307692307</v>
      </c>
      <c r="AA334" s="86">
        <f>SUMIFS('District Data_Live'!$CT:$CT,'District Data_Live'!$B:$B,'District-wise_Big 4 sales comp.'!$B334,'District Data_Live'!$C:$C,'District-wise_Big 4 sales comp.'!$F334)</f>
        <v>0</v>
      </c>
      <c r="AB334" s="86">
        <f>SUMIFS('District Data_Live'!$DR:$DR,'District Data_Live'!$B:$B,'District-wise_Big 4 sales comp.'!$B334,'District Data_Live'!$C:$C,'District-wise_Big 4 sales comp.'!$F334)</f>
        <v>0</v>
      </c>
      <c r="AC334" s="59">
        <f t="shared" si="77"/>
        <v>12.307692307692307</v>
      </c>
      <c r="AD334" s="94">
        <f t="shared" si="78"/>
        <v>36.92307692307692</v>
      </c>
      <c r="AE334" s="94"/>
      <c r="AF334" s="94"/>
      <c r="AG334" s="94"/>
      <c r="AH334" s="94"/>
    </row>
    <row r="335" spans="1:34">
      <c r="A335" s="90">
        <f t="shared" si="68"/>
        <v>332</v>
      </c>
      <c r="B335" s="91" t="s">
        <v>1425</v>
      </c>
      <c r="C335" s="90" t="s">
        <v>819</v>
      </c>
      <c r="D335" s="90"/>
      <c r="E335" s="91"/>
      <c r="F335" s="90" t="s">
        <v>355</v>
      </c>
      <c r="G335" s="90" t="s">
        <v>327</v>
      </c>
      <c r="H335" s="91"/>
      <c r="I335" s="92">
        <v>4000</v>
      </c>
      <c r="J335" s="75" t="str">
        <f t="shared" si="69"/>
        <v>Medium</v>
      </c>
      <c r="K335" s="84">
        <f t="shared" si="66"/>
        <v>0.14374999999999999</v>
      </c>
      <c r="L335" s="83">
        <f t="shared" si="70"/>
        <v>575</v>
      </c>
      <c r="M335" s="83">
        <v>300</v>
      </c>
      <c r="N335" s="83">
        <v>25</v>
      </c>
      <c r="O335" s="83">
        <v>150</v>
      </c>
      <c r="P335" s="83">
        <v>100</v>
      </c>
      <c r="Q335" s="193">
        <f>'District Data_Live'!ID335</f>
        <v>0</v>
      </c>
      <c r="R335" s="93">
        <f t="shared" si="67"/>
        <v>0</v>
      </c>
      <c r="S335" s="93">
        <f t="shared" si="71"/>
        <v>0</v>
      </c>
      <c r="T335" s="59">
        <f t="shared" si="72"/>
        <v>120</v>
      </c>
      <c r="U335" s="93">
        <v>0.03</v>
      </c>
      <c r="V335" s="78">
        <f t="shared" si="73"/>
        <v>0.20869565217391303</v>
      </c>
      <c r="W335" s="86"/>
      <c r="X335" s="86">
        <f t="shared" si="74"/>
        <v>4</v>
      </c>
      <c r="Y335" s="86">
        <f t="shared" si="75"/>
        <v>6.1538461538461533</v>
      </c>
      <c r="Z335" s="86">
        <f t="shared" si="76"/>
        <v>12.307692307692307</v>
      </c>
      <c r="AA335" s="86">
        <f>SUMIFS('District Data_Live'!$CT:$CT,'District Data_Live'!$B:$B,'District-wise_Big 4 sales comp.'!$B335,'District Data_Live'!$C:$C,'District-wise_Big 4 sales comp.'!$F335)</f>
        <v>0</v>
      </c>
      <c r="AB335" s="86">
        <f>SUMIFS('District Data_Live'!$DR:$DR,'District Data_Live'!$B:$B,'District-wise_Big 4 sales comp.'!$B335,'District Data_Live'!$C:$C,'District-wise_Big 4 sales comp.'!$F335)</f>
        <v>0</v>
      </c>
      <c r="AC335" s="59">
        <f t="shared" si="77"/>
        <v>12.307692307692307</v>
      </c>
      <c r="AD335" s="94">
        <f t="shared" si="78"/>
        <v>36.92307692307692</v>
      </c>
      <c r="AE335" s="94"/>
      <c r="AF335" s="94"/>
      <c r="AG335" s="94"/>
      <c r="AH335" s="94"/>
    </row>
    <row r="336" spans="1:34">
      <c r="A336" s="90">
        <f t="shared" si="68"/>
        <v>333</v>
      </c>
      <c r="B336" s="91" t="s">
        <v>1426</v>
      </c>
      <c r="C336" s="90" t="s">
        <v>819</v>
      </c>
      <c r="D336" s="90"/>
      <c r="E336" s="91"/>
      <c r="F336" s="90" t="s">
        <v>355</v>
      </c>
      <c r="G336" s="90" t="s">
        <v>327</v>
      </c>
      <c r="H336" s="91" t="s">
        <v>465</v>
      </c>
      <c r="I336" s="92">
        <v>3500</v>
      </c>
      <c r="J336" s="75" t="str">
        <f t="shared" si="69"/>
        <v>Medium</v>
      </c>
      <c r="K336" s="84">
        <f t="shared" si="66"/>
        <v>0.12857142857142856</v>
      </c>
      <c r="L336" s="83">
        <f t="shared" si="70"/>
        <v>450</v>
      </c>
      <c r="M336" s="83">
        <v>250</v>
      </c>
      <c r="N336" s="83">
        <v>50</v>
      </c>
      <c r="O336" s="83">
        <v>100</v>
      </c>
      <c r="P336" s="83">
        <v>50</v>
      </c>
      <c r="Q336" s="193">
        <f>'District Data_Live'!ID336</f>
        <v>0</v>
      </c>
      <c r="R336" s="93">
        <f t="shared" si="67"/>
        <v>0</v>
      </c>
      <c r="S336" s="93">
        <f t="shared" si="71"/>
        <v>0</v>
      </c>
      <c r="T336" s="59">
        <f t="shared" si="72"/>
        <v>105</v>
      </c>
      <c r="U336" s="93">
        <v>0.03</v>
      </c>
      <c r="V336" s="78">
        <f t="shared" si="73"/>
        <v>0.23333333333333334</v>
      </c>
      <c r="W336" s="86"/>
      <c r="X336" s="86">
        <f t="shared" si="74"/>
        <v>3.5</v>
      </c>
      <c r="Y336" s="86">
        <f t="shared" si="75"/>
        <v>5.3846153846153841</v>
      </c>
      <c r="Z336" s="86">
        <f t="shared" si="76"/>
        <v>10.769230769230768</v>
      </c>
      <c r="AA336" s="86">
        <f>SUMIFS('District Data_Live'!$CT:$CT,'District Data_Live'!$B:$B,'District-wise_Big 4 sales comp.'!$B336,'District Data_Live'!$C:$C,'District-wise_Big 4 sales comp.'!$F336)</f>
        <v>0</v>
      </c>
      <c r="AB336" s="86">
        <f>SUMIFS('District Data_Live'!$DR:$DR,'District Data_Live'!$B:$B,'District-wise_Big 4 sales comp.'!$B336,'District Data_Live'!$C:$C,'District-wise_Big 4 sales comp.'!$F336)</f>
        <v>0</v>
      </c>
      <c r="AC336" s="59">
        <f t="shared" si="77"/>
        <v>10.769230769230768</v>
      </c>
      <c r="AD336" s="94">
        <f t="shared" si="78"/>
        <v>32.307692307692307</v>
      </c>
      <c r="AE336" s="94"/>
      <c r="AF336" s="94"/>
      <c r="AG336" s="94"/>
      <c r="AH336" s="94"/>
    </row>
    <row r="337" spans="1:34">
      <c r="A337" s="90">
        <f t="shared" si="68"/>
        <v>334</v>
      </c>
      <c r="B337" s="91" t="s">
        <v>1427</v>
      </c>
      <c r="C337" s="90" t="s">
        <v>819</v>
      </c>
      <c r="D337" s="90"/>
      <c r="E337" s="91"/>
      <c r="F337" s="90" t="s">
        <v>355</v>
      </c>
      <c r="G337" s="90" t="s">
        <v>327</v>
      </c>
      <c r="H337" s="91" t="s">
        <v>465</v>
      </c>
      <c r="I337" s="92">
        <v>3500</v>
      </c>
      <c r="J337" s="75" t="str">
        <f t="shared" si="69"/>
        <v>Medium</v>
      </c>
      <c r="K337" s="84">
        <f t="shared" si="66"/>
        <v>5.1999999999999998E-2</v>
      </c>
      <c r="L337" s="83">
        <f t="shared" si="70"/>
        <v>182</v>
      </c>
      <c r="M337" s="83">
        <v>100</v>
      </c>
      <c r="N337" s="83">
        <v>12</v>
      </c>
      <c r="O337" s="83">
        <v>50</v>
      </c>
      <c r="P337" s="83">
        <v>20</v>
      </c>
      <c r="Q337" s="193">
        <f>'District Data_Live'!ID337</f>
        <v>1.8</v>
      </c>
      <c r="R337" s="93">
        <f t="shared" si="67"/>
        <v>5.142857142857143E-4</v>
      </c>
      <c r="S337" s="93">
        <f t="shared" si="71"/>
        <v>9.8901098901098897E-3</v>
      </c>
      <c r="T337" s="59">
        <f t="shared" si="72"/>
        <v>105</v>
      </c>
      <c r="U337" s="93">
        <v>0.03</v>
      </c>
      <c r="V337" s="78">
        <f t="shared" si="73"/>
        <v>0.57692307692307687</v>
      </c>
      <c r="W337" s="86"/>
      <c r="X337" s="86">
        <f t="shared" si="74"/>
        <v>3.5</v>
      </c>
      <c r="Y337" s="86">
        <f t="shared" si="75"/>
        <v>5.3846153846153841</v>
      </c>
      <c r="Z337" s="86">
        <f t="shared" si="76"/>
        <v>10.769230769230768</v>
      </c>
      <c r="AA337" s="86">
        <f>SUMIFS('District Data_Live'!$CT:$CT,'District Data_Live'!$B:$B,'District-wise_Big 4 sales comp.'!$B337,'District Data_Live'!$C:$C,'District-wise_Big 4 sales comp.'!$F337)</f>
        <v>1</v>
      </c>
      <c r="AB337" s="86">
        <f>SUMIFS('District Data_Live'!$DR:$DR,'District Data_Live'!$B:$B,'District-wise_Big 4 sales comp.'!$B337,'District Data_Live'!$C:$C,'District-wise_Big 4 sales comp.'!$F337)</f>
        <v>1</v>
      </c>
      <c r="AC337" s="59">
        <f t="shared" si="77"/>
        <v>9.7692307692307683</v>
      </c>
      <c r="AD337" s="94">
        <f t="shared" si="78"/>
        <v>29.307692307692307</v>
      </c>
      <c r="AE337" s="94"/>
      <c r="AF337" s="94"/>
      <c r="AG337" s="94"/>
      <c r="AH337" s="94"/>
    </row>
    <row r="338" spans="1:34">
      <c r="A338" s="90">
        <f t="shared" si="68"/>
        <v>335</v>
      </c>
      <c r="B338" s="91" t="s">
        <v>1428</v>
      </c>
      <c r="C338" s="90" t="s">
        <v>819</v>
      </c>
      <c r="D338" s="90"/>
      <c r="E338" s="91"/>
      <c r="F338" s="90" t="s">
        <v>355</v>
      </c>
      <c r="G338" s="90" t="s">
        <v>327</v>
      </c>
      <c r="H338" s="91" t="s">
        <v>465</v>
      </c>
      <c r="I338" s="92">
        <v>3000</v>
      </c>
      <c r="J338" s="75" t="str">
        <f t="shared" si="69"/>
        <v>Medium</v>
      </c>
      <c r="K338" s="84">
        <f t="shared" si="66"/>
        <v>0.05</v>
      </c>
      <c r="L338" s="83">
        <f t="shared" si="70"/>
        <v>150</v>
      </c>
      <c r="M338" s="83">
        <v>50</v>
      </c>
      <c r="N338" s="83">
        <v>20</v>
      </c>
      <c r="O338" s="83">
        <v>50</v>
      </c>
      <c r="P338" s="83">
        <v>30</v>
      </c>
      <c r="Q338" s="193">
        <f>'District Data_Live'!ID338</f>
        <v>0</v>
      </c>
      <c r="R338" s="93">
        <f t="shared" si="67"/>
        <v>0</v>
      </c>
      <c r="S338" s="93">
        <f t="shared" si="71"/>
        <v>0</v>
      </c>
      <c r="T338" s="59">
        <f t="shared" si="72"/>
        <v>90</v>
      </c>
      <c r="U338" s="93">
        <v>0.03</v>
      </c>
      <c r="V338" s="78">
        <f t="shared" si="73"/>
        <v>0.6</v>
      </c>
      <c r="W338" s="86"/>
      <c r="X338" s="86">
        <f t="shared" si="74"/>
        <v>3</v>
      </c>
      <c r="Y338" s="86">
        <f t="shared" si="75"/>
        <v>4.615384615384615</v>
      </c>
      <c r="Z338" s="86">
        <f t="shared" si="76"/>
        <v>9.2307692307692299</v>
      </c>
      <c r="AA338" s="86">
        <f>SUMIFS('District Data_Live'!$CT:$CT,'District Data_Live'!$B:$B,'District-wise_Big 4 sales comp.'!$B338,'District Data_Live'!$C:$C,'District-wise_Big 4 sales comp.'!$F338)</f>
        <v>0</v>
      </c>
      <c r="AB338" s="86">
        <f>SUMIFS('District Data_Live'!$DR:$DR,'District Data_Live'!$B:$B,'District-wise_Big 4 sales comp.'!$B338,'District Data_Live'!$C:$C,'District-wise_Big 4 sales comp.'!$F338)</f>
        <v>0</v>
      </c>
      <c r="AC338" s="59">
        <f t="shared" si="77"/>
        <v>9.2307692307692299</v>
      </c>
      <c r="AD338" s="94">
        <f t="shared" si="78"/>
        <v>27.69230769230769</v>
      </c>
      <c r="AE338" s="94"/>
      <c r="AF338" s="94"/>
      <c r="AG338" s="94"/>
      <c r="AH338" s="94"/>
    </row>
    <row r="339" spans="1:34">
      <c r="A339" s="90">
        <f t="shared" si="68"/>
        <v>336</v>
      </c>
      <c r="B339" s="91" t="s">
        <v>1429</v>
      </c>
      <c r="C339" s="90" t="s">
        <v>819</v>
      </c>
      <c r="D339" s="90"/>
      <c r="E339" s="91"/>
      <c r="F339" s="90" t="s">
        <v>355</v>
      </c>
      <c r="G339" s="90" t="s">
        <v>327</v>
      </c>
      <c r="H339" s="91"/>
      <c r="I339" s="92">
        <v>3500</v>
      </c>
      <c r="J339" s="75" t="str">
        <f t="shared" si="69"/>
        <v>Medium</v>
      </c>
      <c r="K339" s="84">
        <f t="shared" si="66"/>
        <v>0.1</v>
      </c>
      <c r="L339" s="83">
        <f t="shared" si="70"/>
        <v>350</v>
      </c>
      <c r="M339" s="83">
        <v>200</v>
      </c>
      <c r="N339" s="83">
        <v>25</v>
      </c>
      <c r="O339" s="83">
        <v>50</v>
      </c>
      <c r="P339" s="83">
        <v>75</v>
      </c>
      <c r="Q339" s="193">
        <f>'District Data_Live'!ID339</f>
        <v>0</v>
      </c>
      <c r="R339" s="93">
        <f t="shared" si="67"/>
        <v>0</v>
      </c>
      <c r="S339" s="93">
        <f t="shared" si="71"/>
        <v>0</v>
      </c>
      <c r="T339" s="59">
        <f t="shared" si="72"/>
        <v>105</v>
      </c>
      <c r="U339" s="93">
        <v>0.03</v>
      </c>
      <c r="V339" s="78">
        <f t="shared" si="73"/>
        <v>0.3</v>
      </c>
      <c r="W339" s="86"/>
      <c r="X339" s="86">
        <f t="shared" si="74"/>
        <v>3.5</v>
      </c>
      <c r="Y339" s="86">
        <f t="shared" si="75"/>
        <v>5.3846153846153841</v>
      </c>
      <c r="Z339" s="86">
        <f t="shared" si="76"/>
        <v>10.769230769230768</v>
      </c>
      <c r="AA339" s="86">
        <f>SUMIFS('District Data_Live'!$CT:$CT,'District Data_Live'!$B:$B,'District-wise_Big 4 sales comp.'!$B339,'District Data_Live'!$C:$C,'District-wise_Big 4 sales comp.'!$F339)</f>
        <v>0</v>
      </c>
      <c r="AB339" s="86">
        <f>SUMIFS('District Data_Live'!$DR:$DR,'District Data_Live'!$B:$B,'District-wise_Big 4 sales comp.'!$B339,'District Data_Live'!$C:$C,'District-wise_Big 4 sales comp.'!$F339)</f>
        <v>0</v>
      </c>
      <c r="AC339" s="59">
        <f t="shared" si="77"/>
        <v>10.769230769230768</v>
      </c>
      <c r="AD339" s="94">
        <f t="shared" si="78"/>
        <v>32.307692307692307</v>
      </c>
      <c r="AE339" s="94"/>
      <c r="AF339" s="94"/>
      <c r="AG339" s="94"/>
      <c r="AH339" s="94"/>
    </row>
    <row r="340" spans="1:34">
      <c r="A340" s="90">
        <f t="shared" si="68"/>
        <v>337</v>
      </c>
      <c r="B340" s="91" t="s">
        <v>1430</v>
      </c>
      <c r="C340" s="90" t="s">
        <v>819</v>
      </c>
      <c r="D340" s="90" t="s">
        <v>1415</v>
      </c>
      <c r="E340" s="91"/>
      <c r="F340" s="90" t="s">
        <v>355</v>
      </c>
      <c r="G340" s="90" t="s">
        <v>327</v>
      </c>
      <c r="H340" s="91" t="s">
        <v>466</v>
      </c>
      <c r="I340" s="92">
        <v>2500</v>
      </c>
      <c r="J340" s="75" t="str">
        <f t="shared" si="69"/>
        <v>Medium</v>
      </c>
      <c r="K340" s="84">
        <f t="shared" si="66"/>
        <v>0.14000000000000001</v>
      </c>
      <c r="L340" s="83">
        <f t="shared" si="70"/>
        <v>350</v>
      </c>
      <c r="M340" s="83">
        <v>200</v>
      </c>
      <c r="N340" s="83">
        <v>50</v>
      </c>
      <c r="O340" s="83">
        <v>50</v>
      </c>
      <c r="P340" s="83">
        <v>50</v>
      </c>
      <c r="Q340" s="193">
        <f>'District Data_Live'!ID340</f>
        <v>9.6140000000000008</v>
      </c>
      <c r="R340" s="93">
        <f t="shared" si="67"/>
        <v>3.8456000000000002E-3</v>
      </c>
      <c r="S340" s="93">
        <f t="shared" si="71"/>
        <v>2.7468571428571432E-2</v>
      </c>
      <c r="T340" s="59">
        <f t="shared" si="72"/>
        <v>41.783333333333331</v>
      </c>
      <c r="U340" s="93">
        <v>1.6713333333333334E-2</v>
      </c>
      <c r="V340" s="78">
        <f t="shared" si="73"/>
        <v>0.11938095238095238</v>
      </c>
      <c r="W340" s="86"/>
      <c r="X340" s="86">
        <f t="shared" si="74"/>
        <v>1.3927777777777777</v>
      </c>
      <c r="Y340" s="86">
        <f t="shared" si="75"/>
        <v>2.1427350427350427</v>
      </c>
      <c r="Z340" s="86">
        <f t="shared" si="76"/>
        <v>4.2854700854700853</v>
      </c>
      <c r="AA340" s="86">
        <f>SUMIFS('District Data_Live'!$CT:$CT,'District Data_Live'!$B:$B,'District-wise_Big 4 sales comp.'!$B340,'District Data_Live'!$C:$C,'District-wise_Big 4 sales comp.'!$F340)</f>
        <v>3</v>
      </c>
      <c r="AB340" s="86">
        <f>SUMIFS('District Data_Live'!$DR:$DR,'District Data_Live'!$B:$B,'District-wise_Big 4 sales comp.'!$B340,'District Data_Live'!$C:$C,'District-wise_Big 4 sales comp.'!$F340)</f>
        <v>3</v>
      </c>
      <c r="AC340" s="59">
        <f t="shared" si="77"/>
        <v>1.2854700854700853</v>
      </c>
      <c r="AD340" s="94">
        <f t="shared" si="78"/>
        <v>3.856410256410256</v>
      </c>
      <c r="AE340" s="94"/>
      <c r="AF340" s="94"/>
      <c r="AG340" s="94"/>
      <c r="AH340" s="94"/>
    </row>
    <row r="341" spans="1:34">
      <c r="A341" s="90">
        <f t="shared" si="68"/>
        <v>338</v>
      </c>
      <c r="B341" s="91" t="s">
        <v>1431</v>
      </c>
      <c r="C341" s="90" t="s">
        <v>819</v>
      </c>
      <c r="D341" s="90"/>
      <c r="E341" s="91"/>
      <c r="F341" s="90" t="s">
        <v>355</v>
      </c>
      <c r="G341" s="90" t="s">
        <v>327</v>
      </c>
      <c r="H341" s="91" t="s">
        <v>465</v>
      </c>
      <c r="I341" s="92">
        <v>2000</v>
      </c>
      <c r="J341" s="75" t="str">
        <f t="shared" si="69"/>
        <v>Medium</v>
      </c>
      <c r="K341" s="84">
        <f t="shared" si="66"/>
        <v>6.25E-2</v>
      </c>
      <c r="L341" s="83">
        <f t="shared" si="70"/>
        <v>125</v>
      </c>
      <c r="M341" s="83">
        <v>50</v>
      </c>
      <c r="N341" s="83">
        <v>0</v>
      </c>
      <c r="O341" s="83">
        <v>25</v>
      </c>
      <c r="P341" s="83">
        <v>50</v>
      </c>
      <c r="Q341" s="193">
        <f>'District Data_Live'!ID341</f>
        <v>0</v>
      </c>
      <c r="R341" s="93">
        <f t="shared" si="67"/>
        <v>0</v>
      </c>
      <c r="S341" s="93">
        <f t="shared" si="71"/>
        <v>0</v>
      </c>
      <c r="T341" s="59">
        <f t="shared" si="72"/>
        <v>0</v>
      </c>
      <c r="U341" s="93"/>
      <c r="V341" s="78">
        <f t="shared" si="73"/>
        <v>0</v>
      </c>
      <c r="W341" s="86"/>
      <c r="X341" s="86">
        <f t="shared" si="74"/>
        <v>0</v>
      </c>
      <c r="Y341" s="86">
        <f t="shared" si="75"/>
        <v>0</v>
      </c>
      <c r="Z341" s="86">
        <f t="shared" si="76"/>
        <v>0</v>
      </c>
      <c r="AA341" s="86">
        <f>SUMIFS('District Data_Live'!$CT:$CT,'District Data_Live'!$B:$B,'District-wise_Big 4 sales comp.'!$B341,'District Data_Live'!$C:$C,'District-wise_Big 4 sales comp.'!$F341)</f>
        <v>0</v>
      </c>
      <c r="AB341" s="86">
        <f>SUMIFS('District Data_Live'!$DR:$DR,'District Data_Live'!$B:$B,'District-wise_Big 4 sales comp.'!$B341,'District Data_Live'!$C:$C,'District-wise_Big 4 sales comp.'!$F341)</f>
        <v>0</v>
      </c>
      <c r="AC341" s="59">
        <f t="shared" si="77"/>
        <v>0</v>
      </c>
      <c r="AD341" s="94">
        <f t="shared" si="78"/>
        <v>0</v>
      </c>
      <c r="AE341" s="94"/>
      <c r="AF341" s="94"/>
      <c r="AG341" s="94"/>
      <c r="AH341" s="94"/>
    </row>
    <row r="342" spans="1:34">
      <c r="A342" s="98">
        <f t="shared" si="68"/>
        <v>339</v>
      </c>
      <c r="B342" s="99" t="s">
        <v>183</v>
      </c>
      <c r="C342" s="90" t="s">
        <v>819</v>
      </c>
      <c r="D342" s="90"/>
      <c r="E342" s="99"/>
      <c r="F342" s="98" t="s">
        <v>355</v>
      </c>
      <c r="G342" s="98" t="s">
        <v>327</v>
      </c>
      <c r="H342" s="99" t="s">
        <v>464</v>
      </c>
      <c r="I342" s="92">
        <v>6000</v>
      </c>
      <c r="J342" s="75" t="str">
        <f t="shared" si="69"/>
        <v>High</v>
      </c>
      <c r="K342" s="84">
        <f t="shared" si="66"/>
        <v>0.52500000000000002</v>
      </c>
      <c r="L342" s="83">
        <f t="shared" si="70"/>
        <v>3150</v>
      </c>
      <c r="M342" s="83">
        <v>1400</v>
      </c>
      <c r="N342" s="83">
        <v>50</v>
      </c>
      <c r="O342" s="83">
        <v>900</v>
      </c>
      <c r="P342" s="83">
        <v>800</v>
      </c>
      <c r="Q342" s="193">
        <f>'District Data_Live'!ID342</f>
        <v>9</v>
      </c>
      <c r="R342" s="93">
        <f t="shared" si="67"/>
        <v>1.5E-3</v>
      </c>
      <c r="S342" s="93">
        <f t="shared" si="71"/>
        <v>2.8571428571428571E-3</v>
      </c>
      <c r="T342" s="59">
        <f t="shared" si="72"/>
        <v>180</v>
      </c>
      <c r="U342" s="93">
        <v>0.03</v>
      </c>
      <c r="V342" s="78">
        <f t="shared" si="73"/>
        <v>5.7142857142857141E-2</v>
      </c>
      <c r="W342" s="86"/>
      <c r="X342" s="86">
        <f t="shared" si="74"/>
        <v>6</v>
      </c>
      <c r="Y342" s="86">
        <f t="shared" si="75"/>
        <v>9.2307692307692299</v>
      </c>
      <c r="Z342" s="86">
        <f t="shared" si="76"/>
        <v>18.46153846153846</v>
      </c>
      <c r="AA342" s="86">
        <f>SUMIFS('District Data_Live'!$CT:$CT,'District Data_Live'!$B:$B,'District-wise_Big 4 sales comp.'!$B342,'District Data_Live'!$C:$C,'District-wise_Big 4 sales comp.'!$F342)</f>
        <v>1</v>
      </c>
      <c r="AB342" s="86">
        <f>SUMIFS('District Data_Live'!$DR:$DR,'District Data_Live'!$B:$B,'District-wise_Big 4 sales comp.'!$B342,'District Data_Live'!$C:$C,'District-wise_Big 4 sales comp.'!$F342)</f>
        <v>1</v>
      </c>
      <c r="AC342" s="59">
        <f t="shared" si="77"/>
        <v>17.46153846153846</v>
      </c>
      <c r="AD342" s="94">
        <f t="shared" si="78"/>
        <v>52.38461538461538</v>
      </c>
      <c r="AE342" s="94"/>
      <c r="AF342" s="94"/>
      <c r="AG342" s="94"/>
      <c r="AH342" s="94"/>
    </row>
    <row r="343" spans="1:34">
      <c r="A343" s="90">
        <f t="shared" si="68"/>
        <v>340</v>
      </c>
      <c r="B343" s="91" t="s">
        <v>1432</v>
      </c>
      <c r="C343" s="90" t="s">
        <v>819</v>
      </c>
      <c r="D343" s="90"/>
      <c r="E343" s="91"/>
      <c r="F343" s="90" t="s">
        <v>355</v>
      </c>
      <c r="G343" s="90" t="s">
        <v>327</v>
      </c>
      <c r="H343" s="91" t="s">
        <v>464</v>
      </c>
      <c r="I343" s="92">
        <v>2500</v>
      </c>
      <c r="J343" s="75" t="str">
        <f t="shared" si="69"/>
        <v>Medium</v>
      </c>
      <c r="K343" s="84">
        <f t="shared" si="66"/>
        <v>7.1999999999999995E-2</v>
      </c>
      <c r="L343" s="83">
        <f t="shared" si="70"/>
        <v>180</v>
      </c>
      <c r="M343" s="83">
        <v>100</v>
      </c>
      <c r="N343" s="83">
        <v>10</v>
      </c>
      <c r="O343" s="83">
        <v>30</v>
      </c>
      <c r="P343" s="83">
        <v>40</v>
      </c>
      <c r="Q343" s="193">
        <f>'District Data_Live'!ID343</f>
        <v>0</v>
      </c>
      <c r="R343" s="93">
        <f t="shared" si="67"/>
        <v>0</v>
      </c>
      <c r="S343" s="93">
        <f t="shared" si="71"/>
        <v>0</v>
      </c>
      <c r="T343" s="59">
        <f t="shared" si="72"/>
        <v>0</v>
      </c>
      <c r="U343" s="93"/>
      <c r="V343" s="78">
        <f t="shared" si="73"/>
        <v>0</v>
      </c>
      <c r="W343" s="86"/>
      <c r="X343" s="86">
        <f t="shared" si="74"/>
        <v>0</v>
      </c>
      <c r="Y343" s="86">
        <f t="shared" si="75"/>
        <v>0</v>
      </c>
      <c r="Z343" s="86">
        <f t="shared" si="76"/>
        <v>0</v>
      </c>
      <c r="AA343" s="86">
        <f>SUMIFS('District Data_Live'!$CT:$CT,'District Data_Live'!$B:$B,'District-wise_Big 4 sales comp.'!$B343,'District Data_Live'!$C:$C,'District-wise_Big 4 sales comp.'!$F343)</f>
        <v>0</v>
      </c>
      <c r="AB343" s="86">
        <f>SUMIFS('District Data_Live'!$DR:$DR,'District Data_Live'!$B:$B,'District-wise_Big 4 sales comp.'!$B343,'District Data_Live'!$C:$C,'District-wise_Big 4 sales comp.'!$F343)</f>
        <v>0</v>
      </c>
      <c r="AC343" s="59">
        <f t="shared" si="77"/>
        <v>0</v>
      </c>
      <c r="AD343" s="94">
        <f t="shared" si="78"/>
        <v>0</v>
      </c>
      <c r="AE343" s="94"/>
      <c r="AF343" s="94"/>
      <c r="AG343" s="94"/>
      <c r="AH343" s="94"/>
    </row>
    <row r="344" spans="1:34">
      <c r="A344" s="90">
        <f t="shared" si="68"/>
        <v>341</v>
      </c>
      <c r="B344" s="91" t="s">
        <v>1433</v>
      </c>
      <c r="C344" s="90" t="s">
        <v>819</v>
      </c>
      <c r="D344" s="90"/>
      <c r="E344" s="91"/>
      <c r="F344" s="90" t="s">
        <v>355</v>
      </c>
      <c r="G344" s="90" t="s">
        <v>327</v>
      </c>
      <c r="H344" s="91" t="s">
        <v>464</v>
      </c>
      <c r="I344" s="92">
        <v>2000</v>
      </c>
      <c r="J344" s="75" t="str">
        <f t="shared" si="69"/>
        <v>Medium</v>
      </c>
      <c r="K344" s="84">
        <f t="shared" si="66"/>
        <v>7.7499999999999999E-2</v>
      </c>
      <c r="L344" s="83">
        <f t="shared" si="70"/>
        <v>155</v>
      </c>
      <c r="M344" s="83">
        <v>100</v>
      </c>
      <c r="N344" s="83">
        <v>0</v>
      </c>
      <c r="O344" s="83">
        <v>25</v>
      </c>
      <c r="P344" s="83">
        <v>30</v>
      </c>
      <c r="Q344" s="193">
        <f>'District Data_Live'!ID344</f>
        <v>0</v>
      </c>
      <c r="R344" s="93">
        <f t="shared" si="67"/>
        <v>0</v>
      </c>
      <c r="S344" s="93">
        <f t="shared" si="71"/>
        <v>0</v>
      </c>
      <c r="T344" s="59">
        <f t="shared" si="72"/>
        <v>0</v>
      </c>
      <c r="U344" s="93"/>
      <c r="V344" s="78">
        <f t="shared" si="73"/>
        <v>0</v>
      </c>
      <c r="W344" s="86"/>
      <c r="X344" s="86">
        <f t="shared" si="74"/>
        <v>0</v>
      </c>
      <c r="Y344" s="86">
        <f t="shared" si="75"/>
        <v>0</v>
      </c>
      <c r="Z344" s="86">
        <f t="shared" si="76"/>
        <v>0</v>
      </c>
      <c r="AA344" s="86">
        <f>SUMIFS('District Data_Live'!$CT:$CT,'District Data_Live'!$B:$B,'District-wise_Big 4 sales comp.'!$B344,'District Data_Live'!$C:$C,'District-wise_Big 4 sales comp.'!$F344)</f>
        <v>0</v>
      </c>
      <c r="AB344" s="86">
        <f>SUMIFS('District Data_Live'!$DR:$DR,'District Data_Live'!$B:$B,'District-wise_Big 4 sales comp.'!$B344,'District Data_Live'!$C:$C,'District-wise_Big 4 sales comp.'!$F344)</f>
        <v>0</v>
      </c>
      <c r="AC344" s="59">
        <f t="shared" si="77"/>
        <v>0</v>
      </c>
      <c r="AD344" s="94">
        <f t="shared" si="78"/>
        <v>0</v>
      </c>
      <c r="AE344" s="94"/>
      <c r="AF344" s="94"/>
      <c r="AG344" s="94"/>
      <c r="AH344" s="94"/>
    </row>
    <row r="345" spans="1:34">
      <c r="A345" s="90">
        <f t="shared" si="68"/>
        <v>342</v>
      </c>
      <c r="B345" s="91" t="s">
        <v>1434</v>
      </c>
      <c r="C345" s="90" t="s">
        <v>819</v>
      </c>
      <c r="D345" s="90"/>
      <c r="E345" s="91"/>
      <c r="F345" s="90" t="s">
        <v>355</v>
      </c>
      <c r="G345" s="90" t="s">
        <v>327</v>
      </c>
      <c r="H345" s="91" t="s">
        <v>464</v>
      </c>
      <c r="I345" s="92">
        <v>3000</v>
      </c>
      <c r="J345" s="75" t="str">
        <f t="shared" si="69"/>
        <v>Medium</v>
      </c>
      <c r="K345" s="84">
        <f t="shared" si="66"/>
        <v>8.3333333333333329E-2</v>
      </c>
      <c r="L345" s="83">
        <f t="shared" si="70"/>
        <v>250</v>
      </c>
      <c r="M345" s="83">
        <v>75</v>
      </c>
      <c r="N345" s="83">
        <v>50</v>
      </c>
      <c r="O345" s="83">
        <v>75</v>
      </c>
      <c r="P345" s="83">
        <v>50</v>
      </c>
      <c r="Q345" s="193">
        <f>'District Data_Live'!ID345</f>
        <v>0</v>
      </c>
      <c r="R345" s="93">
        <f t="shared" si="67"/>
        <v>0</v>
      </c>
      <c r="S345" s="93">
        <f t="shared" si="71"/>
        <v>0</v>
      </c>
      <c r="T345" s="59">
        <f t="shared" si="72"/>
        <v>90</v>
      </c>
      <c r="U345" s="93">
        <v>0.03</v>
      </c>
      <c r="V345" s="78">
        <f t="shared" si="73"/>
        <v>0.36</v>
      </c>
      <c r="W345" s="86"/>
      <c r="X345" s="86">
        <f t="shared" si="74"/>
        <v>3</v>
      </c>
      <c r="Y345" s="86">
        <f t="shared" si="75"/>
        <v>4.615384615384615</v>
      </c>
      <c r="Z345" s="86">
        <f t="shared" si="76"/>
        <v>9.2307692307692299</v>
      </c>
      <c r="AA345" s="86">
        <f>SUMIFS('District Data_Live'!$CT:$CT,'District Data_Live'!$B:$B,'District-wise_Big 4 sales comp.'!$B345,'District Data_Live'!$C:$C,'District-wise_Big 4 sales comp.'!$F345)</f>
        <v>0</v>
      </c>
      <c r="AB345" s="86">
        <f>SUMIFS('District Data_Live'!$DR:$DR,'District Data_Live'!$B:$B,'District-wise_Big 4 sales comp.'!$B345,'District Data_Live'!$C:$C,'District-wise_Big 4 sales comp.'!$F345)</f>
        <v>0</v>
      </c>
      <c r="AC345" s="59">
        <f t="shared" si="77"/>
        <v>9.2307692307692299</v>
      </c>
      <c r="AD345" s="94">
        <f t="shared" si="78"/>
        <v>27.69230769230769</v>
      </c>
      <c r="AE345" s="94"/>
      <c r="AF345" s="94"/>
      <c r="AG345" s="94"/>
      <c r="AH345" s="94"/>
    </row>
    <row r="346" spans="1:34">
      <c r="A346" s="90">
        <f t="shared" si="68"/>
        <v>343</v>
      </c>
      <c r="B346" s="91" t="s">
        <v>1435</v>
      </c>
      <c r="C346" s="90" t="s">
        <v>819</v>
      </c>
      <c r="D346" s="90"/>
      <c r="E346" s="91"/>
      <c r="F346" s="90" t="s">
        <v>355</v>
      </c>
      <c r="G346" s="90" t="s">
        <v>327</v>
      </c>
      <c r="H346" s="91" t="s">
        <v>464</v>
      </c>
      <c r="I346" s="92">
        <v>4000</v>
      </c>
      <c r="J346" s="75" t="str">
        <f t="shared" si="69"/>
        <v>Medium</v>
      </c>
      <c r="K346" s="84">
        <f t="shared" si="66"/>
        <v>0.15</v>
      </c>
      <c r="L346" s="83">
        <f t="shared" si="70"/>
        <v>600</v>
      </c>
      <c r="M346" s="83">
        <v>250</v>
      </c>
      <c r="N346" s="83">
        <v>0</v>
      </c>
      <c r="O346" s="83">
        <v>200</v>
      </c>
      <c r="P346" s="83">
        <v>150</v>
      </c>
      <c r="Q346" s="193">
        <f>'District Data_Live'!ID346</f>
        <v>4.0999999999999996</v>
      </c>
      <c r="R346" s="93">
        <f t="shared" si="67"/>
        <v>1.0249999999999999E-3</v>
      </c>
      <c r="S346" s="93">
        <f t="shared" si="71"/>
        <v>6.8333333333333328E-3</v>
      </c>
      <c r="T346" s="59">
        <f t="shared" si="72"/>
        <v>120</v>
      </c>
      <c r="U346" s="93">
        <v>0.03</v>
      </c>
      <c r="V346" s="78">
        <f t="shared" si="73"/>
        <v>0.2</v>
      </c>
      <c r="W346" s="86"/>
      <c r="X346" s="86">
        <f t="shared" si="74"/>
        <v>4</v>
      </c>
      <c r="Y346" s="86">
        <f t="shared" si="75"/>
        <v>6.1538461538461533</v>
      </c>
      <c r="Z346" s="86">
        <f t="shared" si="76"/>
        <v>12.307692307692307</v>
      </c>
      <c r="AA346" s="86">
        <f>SUMIFS('District Data_Live'!$CT:$CT,'District Data_Live'!$B:$B,'District-wise_Big 4 sales comp.'!$B346,'District Data_Live'!$C:$C,'District-wise_Big 4 sales comp.'!$F346)</f>
        <v>0</v>
      </c>
      <c r="AB346" s="86">
        <f>SUMIFS('District Data_Live'!$DR:$DR,'District Data_Live'!$B:$B,'District-wise_Big 4 sales comp.'!$B346,'District Data_Live'!$C:$C,'District-wise_Big 4 sales comp.'!$F346)</f>
        <v>1</v>
      </c>
      <c r="AC346" s="59">
        <f t="shared" si="77"/>
        <v>12.307692307692307</v>
      </c>
      <c r="AD346" s="94">
        <f t="shared" si="78"/>
        <v>36.92307692307692</v>
      </c>
      <c r="AE346" s="94"/>
      <c r="AF346" s="94"/>
      <c r="AG346" s="94"/>
      <c r="AH346" s="94"/>
    </row>
    <row r="347" spans="1:34">
      <c r="A347" s="90">
        <f t="shared" si="68"/>
        <v>344</v>
      </c>
      <c r="B347" s="91" t="s">
        <v>1436</v>
      </c>
      <c r="C347" s="90" t="s">
        <v>819</v>
      </c>
      <c r="D347" s="90"/>
      <c r="E347" s="91"/>
      <c r="F347" s="90" t="s">
        <v>355</v>
      </c>
      <c r="G347" s="90" t="s">
        <v>327</v>
      </c>
      <c r="H347" s="91" t="s">
        <v>464</v>
      </c>
      <c r="I347" s="92">
        <v>3600</v>
      </c>
      <c r="J347" s="75" t="str">
        <f t="shared" si="69"/>
        <v>Medium</v>
      </c>
      <c r="K347" s="84">
        <f t="shared" si="66"/>
        <v>0.18055555555555555</v>
      </c>
      <c r="L347" s="83">
        <f t="shared" si="70"/>
        <v>650</v>
      </c>
      <c r="M347" s="83">
        <v>200</v>
      </c>
      <c r="N347" s="83">
        <v>0</v>
      </c>
      <c r="O347" s="83">
        <v>250</v>
      </c>
      <c r="P347" s="83">
        <v>200</v>
      </c>
      <c r="Q347" s="193">
        <f>'District Data_Live'!ID347</f>
        <v>0.7</v>
      </c>
      <c r="R347" s="93">
        <f t="shared" si="67"/>
        <v>1.9444444444444443E-4</v>
      </c>
      <c r="S347" s="93">
        <f t="shared" si="71"/>
        <v>1.0769230769230769E-3</v>
      </c>
      <c r="T347" s="59">
        <f t="shared" si="72"/>
        <v>108</v>
      </c>
      <c r="U347" s="93">
        <v>0.03</v>
      </c>
      <c r="V347" s="78">
        <f t="shared" si="73"/>
        <v>0.16615384615384615</v>
      </c>
      <c r="W347" s="86"/>
      <c r="X347" s="86">
        <f t="shared" si="74"/>
        <v>3.6</v>
      </c>
      <c r="Y347" s="86">
        <f t="shared" si="75"/>
        <v>5.5384615384615383</v>
      </c>
      <c r="Z347" s="86">
        <f t="shared" si="76"/>
        <v>11.076923076923077</v>
      </c>
      <c r="AA347" s="86">
        <f>SUMIFS('District Data_Live'!$CT:$CT,'District Data_Live'!$B:$B,'District-wise_Big 4 sales comp.'!$B347,'District Data_Live'!$C:$C,'District-wise_Big 4 sales comp.'!$F347)</f>
        <v>0</v>
      </c>
      <c r="AB347" s="86">
        <f>SUMIFS('District Data_Live'!$DR:$DR,'District Data_Live'!$B:$B,'District-wise_Big 4 sales comp.'!$B347,'District Data_Live'!$C:$C,'District-wise_Big 4 sales comp.'!$F347)</f>
        <v>0</v>
      </c>
      <c r="AC347" s="59">
        <f t="shared" si="77"/>
        <v>11.076923076923077</v>
      </c>
      <c r="AD347" s="94">
        <f t="shared" si="78"/>
        <v>33.230769230769226</v>
      </c>
      <c r="AE347" s="94"/>
      <c r="AF347" s="94"/>
      <c r="AG347" s="94"/>
      <c r="AH347" s="94"/>
    </row>
    <row r="348" spans="1:34">
      <c r="A348" s="90">
        <f t="shared" si="68"/>
        <v>345</v>
      </c>
      <c r="B348" s="91" t="s">
        <v>1437</v>
      </c>
      <c r="C348" s="90" t="s">
        <v>819</v>
      </c>
      <c r="D348" s="90"/>
      <c r="E348" s="91"/>
      <c r="F348" s="90" t="s">
        <v>355</v>
      </c>
      <c r="G348" s="90" t="s">
        <v>327</v>
      </c>
      <c r="H348" s="91" t="s">
        <v>464</v>
      </c>
      <c r="I348" s="92">
        <v>3500</v>
      </c>
      <c r="J348" s="75" t="str">
        <f t="shared" si="69"/>
        <v>Medium</v>
      </c>
      <c r="K348" s="84">
        <f t="shared" si="66"/>
        <v>0.17142857142857143</v>
      </c>
      <c r="L348" s="83">
        <f t="shared" si="70"/>
        <v>600</v>
      </c>
      <c r="M348" s="83">
        <v>250</v>
      </c>
      <c r="N348" s="83">
        <v>0</v>
      </c>
      <c r="O348" s="83">
        <v>200</v>
      </c>
      <c r="P348" s="83">
        <v>150</v>
      </c>
      <c r="Q348" s="193">
        <f>'District Data_Live'!ID348</f>
        <v>3.9</v>
      </c>
      <c r="R348" s="93">
        <f t="shared" si="67"/>
        <v>1.1142857142857144E-3</v>
      </c>
      <c r="S348" s="93">
        <f t="shared" si="71"/>
        <v>6.4999999999999997E-3</v>
      </c>
      <c r="T348" s="59">
        <f t="shared" si="72"/>
        <v>105</v>
      </c>
      <c r="U348" s="93">
        <v>0.03</v>
      </c>
      <c r="V348" s="78">
        <f t="shared" si="73"/>
        <v>0.17499999999999999</v>
      </c>
      <c r="W348" s="86"/>
      <c r="X348" s="86">
        <f t="shared" si="74"/>
        <v>3.5</v>
      </c>
      <c r="Y348" s="86">
        <f t="shared" si="75"/>
        <v>5.3846153846153841</v>
      </c>
      <c r="Z348" s="86">
        <f t="shared" si="76"/>
        <v>10.769230769230768</v>
      </c>
      <c r="AA348" s="86">
        <f>SUMIFS('District Data_Live'!$CT:$CT,'District Data_Live'!$B:$B,'District-wise_Big 4 sales comp.'!$B348,'District Data_Live'!$C:$C,'District-wise_Big 4 sales comp.'!$F348)</f>
        <v>0</v>
      </c>
      <c r="AB348" s="86">
        <f>SUMIFS('District Data_Live'!$DR:$DR,'District Data_Live'!$B:$B,'District-wise_Big 4 sales comp.'!$B348,'District Data_Live'!$C:$C,'District-wise_Big 4 sales comp.'!$F348)</f>
        <v>0</v>
      </c>
      <c r="AC348" s="59">
        <f t="shared" si="77"/>
        <v>10.769230769230768</v>
      </c>
      <c r="AD348" s="94">
        <f t="shared" si="78"/>
        <v>32.307692307692307</v>
      </c>
      <c r="AE348" s="94"/>
      <c r="AF348" s="94"/>
      <c r="AG348" s="94"/>
      <c r="AH348" s="94"/>
    </row>
    <row r="349" spans="1:34">
      <c r="A349" s="90">
        <f t="shared" si="68"/>
        <v>346</v>
      </c>
      <c r="B349" s="91" t="s">
        <v>1438</v>
      </c>
      <c r="C349" s="90" t="s">
        <v>819</v>
      </c>
      <c r="D349" s="90"/>
      <c r="E349" s="91"/>
      <c r="F349" s="90" t="s">
        <v>355</v>
      </c>
      <c r="G349" s="90" t="s">
        <v>327</v>
      </c>
      <c r="H349" s="91" t="s">
        <v>464</v>
      </c>
      <c r="I349" s="92">
        <v>4000</v>
      </c>
      <c r="J349" s="75" t="str">
        <f t="shared" si="69"/>
        <v>Medium</v>
      </c>
      <c r="K349" s="84">
        <f t="shared" si="66"/>
        <v>0.05</v>
      </c>
      <c r="L349" s="83">
        <f t="shared" si="70"/>
        <v>200</v>
      </c>
      <c r="M349" s="83">
        <v>50</v>
      </c>
      <c r="N349" s="83">
        <v>0</v>
      </c>
      <c r="O349" s="83">
        <v>100</v>
      </c>
      <c r="P349" s="83">
        <v>50</v>
      </c>
      <c r="Q349" s="193">
        <f>'District Data_Live'!ID349</f>
        <v>0</v>
      </c>
      <c r="R349" s="93">
        <f t="shared" si="67"/>
        <v>0</v>
      </c>
      <c r="S349" s="93">
        <f t="shared" si="71"/>
        <v>0</v>
      </c>
      <c r="T349" s="59">
        <f t="shared" si="72"/>
        <v>120</v>
      </c>
      <c r="U349" s="93">
        <v>0.03</v>
      </c>
      <c r="V349" s="78">
        <f t="shared" si="73"/>
        <v>0.6</v>
      </c>
      <c r="W349" s="86"/>
      <c r="X349" s="86">
        <f t="shared" si="74"/>
        <v>4</v>
      </c>
      <c r="Y349" s="86">
        <f t="shared" si="75"/>
        <v>6.1538461538461533</v>
      </c>
      <c r="Z349" s="86">
        <f t="shared" si="76"/>
        <v>12.307692307692307</v>
      </c>
      <c r="AA349" s="86">
        <f>SUMIFS('District Data_Live'!$CT:$CT,'District Data_Live'!$B:$B,'District-wise_Big 4 sales comp.'!$B349,'District Data_Live'!$C:$C,'District-wise_Big 4 sales comp.'!$F349)</f>
        <v>0</v>
      </c>
      <c r="AB349" s="86">
        <f>SUMIFS('District Data_Live'!$DR:$DR,'District Data_Live'!$B:$B,'District-wise_Big 4 sales comp.'!$B349,'District Data_Live'!$C:$C,'District-wise_Big 4 sales comp.'!$F349)</f>
        <v>0</v>
      </c>
      <c r="AC349" s="59">
        <f t="shared" si="77"/>
        <v>12.307692307692307</v>
      </c>
      <c r="AD349" s="94">
        <f t="shared" si="78"/>
        <v>36.92307692307692</v>
      </c>
      <c r="AE349" s="94"/>
      <c r="AF349" s="94"/>
      <c r="AG349" s="94"/>
      <c r="AH349" s="94"/>
    </row>
    <row r="350" spans="1:34">
      <c r="A350" s="90">
        <f t="shared" si="68"/>
        <v>347</v>
      </c>
      <c r="B350" s="91" t="s">
        <v>1439</v>
      </c>
      <c r="C350" s="90" t="s">
        <v>819</v>
      </c>
      <c r="D350" s="90"/>
      <c r="E350" s="91"/>
      <c r="F350" s="90" t="s">
        <v>355</v>
      </c>
      <c r="G350" s="90" t="s">
        <v>327</v>
      </c>
      <c r="H350" s="91" t="s">
        <v>464</v>
      </c>
      <c r="I350" s="92">
        <v>3000</v>
      </c>
      <c r="J350" s="75" t="str">
        <f t="shared" si="69"/>
        <v>Medium</v>
      </c>
      <c r="K350" s="84">
        <f t="shared" si="66"/>
        <v>0.11666666666666667</v>
      </c>
      <c r="L350" s="83">
        <f t="shared" si="70"/>
        <v>350</v>
      </c>
      <c r="M350" s="83">
        <v>200</v>
      </c>
      <c r="N350" s="83">
        <v>50</v>
      </c>
      <c r="O350" s="83">
        <v>50</v>
      </c>
      <c r="P350" s="83">
        <v>50</v>
      </c>
      <c r="Q350" s="193">
        <f>'District Data_Live'!ID350</f>
        <v>0</v>
      </c>
      <c r="R350" s="93">
        <f t="shared" si="67"/>
        <v>0</v>
      </c>
      <c r="S350" s="93">
        <f t="shared" si="71"/>
        <v>0</v>
      </c>
      <c r="T350" s="59">
        <f t="shared" si="72"/>
        <v>90</v>
      </c>
      <c r="U350" s="93">
        <v>0.03</v>
      </c>
      <c r="V350" s="78">
        <f t="shared" si="73"/>
        <v>0.25714285714285712</v>
      </c>
      <c r="W350" s="86"/>
      <c r="X350" s="86">
        <f t="shared" si="74"/>
        <v>3</v>
      </c>
      <c r="Y350" s="86">
        <f t="shared" si="75"/>
        <v>4.615384615384615</v>
      </c>
      <c r="Z350" s="86">
        <f t="shared" si="76"/>
        <v>9.2307692307692299</v>
      </c>
      <c r="AA350" s="86">
        <f>SUMIFS('District Data_Live'!$CT:$CT,'District Data_Live'!$B:$B,'District-wise_Big 4 sales comp.'!$B350,'District Data_Live'!$C:$C,'District-wise_Big 4 sales comp.'!$F350)</f>
        <v>0</v>
      </c>
      <c r="AB350" s="86">
        <f>SUMIFS('District Data_Live'!$DR:$DR,'District Data_Live'!$B:$B,'District-wise_Big 4 sales comp.'!$B350,'District Data_Live'!$C:$C,'District-wise_Big 4 sales comp.'!$F350)</f>
        <v>0</v>
      </c>
      <c r="AC350" s="59">
        <f t="shared" si="77"/>
        <v>9.2307692307692299</v>
      </c>
      <c r="AD350" s="94">
        <f t="shared" si="78"/>
        <v>27.69230769230769</v>
      </c>
      <c r="AE350" s="94"/>
      <c r="AF350" s="94"/>
      <c r="AG350" s="94"/>
      <c r="AH350" s="94"/>
    </row>
    <row r="351" spans="1:34">
      <c r="A351" s="90">
        <f t="shared" si="68"/>
        <v>348</v>
      </c>
      <c r="B351" s="91" t="s">
        <v>1440</v>
      </c>
      <c r="C351" s="90" t="s">
        <v>819</v>
      </c>
      <c r="D351" s="90"/>
      <c r="E351" s="91"/>
      <c r="F351" s="90" t="s">
        <v>355</v>
      </c>
      <c r="G351" s="90" t="s">
        <v>327</v>
      </c>
      <c r="H351" s="91" t="s">
        <v>464</v>
      </c>
      <c r="I351" s="92">
        <v>3000</v>
      </c>
      <c r="J351" s="75" t="str">
        <f t="shared" si="69"/>
        <v>Medium</v>
      </c>
      <c r="K351" s="84">
        <f t="shared" si="66"/>
        <v>6.1666666666666668E-2</v>
      </c>
      <c r="L351" s="83">
        <f t="shared" si="70"/>
        <v>185</v>
      </c>
      <c r="M351" s="83">
        <v>50</v>
      </c>
      <c r="N351" s="83">
        <v>25</v>
      </c>
      <c r="O351" s="83">
        <v>60</v>
      </c>
      <c r="P351" s="83">
        <v>50</v>
      </c>
      <c r="Q351" s="193">
        <f>'District Data_Live'!ID351</f>
        <v>0</v>
      </c>
      <c r="R351" s="93">
        <f t="shared" si="67"/>
        <v>0</v>
      </c>
      <c r="S351" s="93">
        <f t="shared" si="71"/>
        <v>0</v>
      </c>
      <c r="T351" s="59">
        <f t="shared" si="72"/>
        <v>90</v>
      </c>
      <c r="U351" s="93">
        <v>0.03</v>
      </c>
      <c r="V351" s="78">
        <f t="shared" si="73"/>
        <v>0.48648648648648651</v>
      </c>
      <c r="W351" s="86"/>
      <c r="X351" s="86">
        <f t="shared" si="74"/>
        <v>3</v>
      </c>
      <c r="Y351" s="86">
        <f t="shared" si="75"/>
        <v>4.615384615384615</v>
      </c>
      <c r="Z351" s="86">
        <f t="shared" si="76"/>
        <v>9.2307692307692299</v>
      </c>
      <c r="AA351" s="86">
        <f>SUMIFS('District Data_Live'!$CT:$CT,'District Data_Live'!$B:$B,'District-wise_Big 4 sales comp.'!$B351,'District Data_Live'!$C:$C,'District-wise_Big 4 sales comp.'!$F351)</f>
        <v>0</v>
      </c>
      <c r="AB351" s="86">
        <f>SUMIFS('District Data_Live'!$DR:$DR,'District Data_Live'!$B:$B,'District-wise_Big 4 sales comp.'!$B351,'District Data_Live'!$C:$C,'District-wise_Big 4 sales comp.'!$F351)</f>
        <v>0</v>
      </c>
      <c r="AC351" s="59">
        <f t="shared" si="77"/>
        <v>9.2307692307692299</v>
      </c>
      <c r="AD351" s="94">
        <f t="shared" si="78"/>
        <v>27.69230769230769</v>
      </c>
      <c r="AE351" s="94"/>
      <c r="AF351" s="94"/>
      <c r="AG351" s="94"/>
      <c r="AH351" s="94"/>
    </row>
    <row r="352" spans="1:34">
      <c r="A352" s="90">
        <f t="shared" si="68"/>
        <v>349</v>
      </c>
      <c r="B352" s="91" t="s">
        <v>1441</v>
      </c>
      <c r="C352" s="90" t="s">
        <v>819</v>
      </c>
      <c r="D352" s="90"/>
      <c r="E352" s="91"/>
      <c r="F352" s="90" t="s">
        <v>355</v>
      </c>
      <c r="G352" s="90" t="s">
        <v>327</v>
      </c>
      <c r="H352" s="91" t="s">
        <v>464</v>
      </c>
      <c r="I352" s="92">
        <v>2500</v>
      </c>
      <c r="J352" s="75" t="str">
        <f t="shared" si="69"/>
        <v>Medium</v>
      </c>
      <c r="K352" s="84">
        <f t="shared" si="66"/>
        <v>0.08</v>
      </c>
      <c r="L352" s="83">
        <f t="shared" si="70"/>
        <v>200</v>
      </c>
      <c r="M352" s="83">
        <v>50</v>
      </c>
      <c r="N352" s="83">
        <v>0</v>
      </c>
      <c r="O352" s="83">
        <v>50</v>
      </c>
      <c r="P352" s="83">
        <v>100</v>
      </c>
      <c r="Q352" s="193">
        <f>'District Data_Live'!ID352</f>
        <v>0</v>
      </c>
      <c r="R352" s="93">
        <f t="shared" si="67"/>
        <v>0</v>
      </c>
      <c r="S352" s="93">
        <f t="shared" si="71"/>
        <v>0</v>
      </c>
      <c r="T352" s="59">
        <f t="shared" si="72"/>
        <v>0</v>
      </c>
      <c r="U352" s="93"/>
      <c r="V352" s="78">
        <f t="shared" si="73"/>
        <v>0</v>
      </c>
      <c r="W352" s="86"/>
      <c r="X352" s="86">
        <f t="shared" si="74"/>
        <v>0</v>
      </c>
      <c r="Y352" s="86">
        <f t="shared" si="75"/>
        <v>0</v>
      </c>
      <c r="Z352" s="86">
        <f t="shared" si="76"/>
        <v>0</v>
      </c>
      <c r="AA352" s="86">
        <f>SUMIFS('District Data_Live'!$CT:$CT,'District Data_Live'!$B:$B,'District-wise_Big 4 sales comp.'!$B352,'District Data_Live'!$C:$C,'District-wise_Big 4 sales comp.'!$F352)</f>
        <v>0</v>
      </c>
      <c r="AB352" s="86">
        <f>SUMIFS('District Data_Live'!$DR:$DR,'District Data_Live'!$B:$B,'District-wise_Big 4 sales comp.'!$B352,'District Data_Live'!$C:$C,'District-wise_Big 4 sales comp.'!$F352)</f>
        <v>0</v>
      </c>
      <c r="AC352" s="59">
        <f t="shared" si="77"/>
        <v>0</v>
      </c>
      <c r="AD352" s="94">
        <f t="shared" si="78"/>
        <v>0</v>
      </c>
      <c r="AE352" s="94"/>
      <c r="AF352" s="94"/>
      <c r="AG352" s="94"/>
      <c r="AH352" s="94"/>
    </row>
    <row r="353" spans="1:34">
      <c r="A353" s="90">
        <f t="shared" si="68"/>
        <v>350</v>
      </c>
      <c r="B353" s="91" t="s">
        <v>1442</v>
      </c>
      <c r="C353" s="90" t="s">
        <v>819</v>
      </c>
      <c r="D353" s="90"/>
      <c r="E353" s="91"/>
      <c r="F353" s="90" t="s">
        <v>355</v>
      </c>
      <c r="G353" s="90" t="s">
        <v>327</v>
      </c>
      <c r="H353" s="91" t="s">
        <v>464</v>
      </c>
      <c r="I353" s="92">
        <v>3500</v>
      </c>
      <c r="J353" s="75" t="str">
        <f t="shared" si="69"/>
        <v>Medium</v>
      </c>
      <c r="K353" s="84">
        <f t="shared" si="66"/>
        <v>6.4285714285714279E-2</v>
      </c>
      <c r="L353" s="83">
        <f t="shared" si="70"/>
        <v>225</v>
      </c>
      <c r="M353" s="83">
        <v>75</v>
      </c>
      <c r="N353" s="83">
        <v>0</v>
      </c>
      <c r="O353" s="83">
        <v>100</v>
      </c>
      <c r="P353" s="83">
        <v>50</v>
      </c>
      <c r="Q353" s="193">
        <f>'District Data_Live'!ID353</f>
        <v>0</v>
      </c>
      <c r="R353" s="93">
        <f t="shared" si="67"/>
        <v>0</v>
      </c>
      <c r="S353" s="93">
        <f t="shared" si="71"/>
        <v>0</v>
      </c>
      <c r="T353" s="59">
        <f t="shared" si="72"/>
        <v>105</v>
      </c>
      <c r="U353" s="93">
        <v>0.03</v>
      </c>
      <c r="V353" s="78">
        <f t="shared" si="73"/>
        <v>0.46666666666666667</v>
      </c>
      <c r="W353" s="86"/>
      <c r="X353" s="86">
        <f t="shared" si="74"/>
        <v>3.5</v>
      </c>
      <c r="Y353" s="86">
        <f t="shared" si="75"/>
        <v>5.3846153846153841</v>
      </c>
      <c r="Z353" s="86">
        <f t="shared" si="76"/>
        <v>10.769230769230768</v>
      </c>
      <c r="AA353" s="86">
        <f>SUMIFS('District Data_Live'!$CT:$CT,'District Data_Live'!$B:$B,'District-wise_Big 4 sales comp.'!$B353,'District Data_Live'!$C:$C,'District-wise_Big 4 sales comp.'!$F353)</f>
        <v>0</v>
      </c>
      <c r="AB353" s="86">
        <f>SUMIFS('District Data_Live'!$DR:$DR,'District Data_Live'!$B:$B,'District-wise_Big 4 sales comp.'!$B353,'District Data_Live'!$C:$C,'District-wise_Big 4 sales comp.'!$F353)</f>
        <v>0</v>
      </c>
      <c r="AC353" s="59">
        <f t="shared" si="77"/>
        <v>10.769230769230768</v>
      </c>
      <c r="AD353" s="94">
        <f t="shared" si="78"/>
        <v>32.307692307692307</v>
      </c>
      <c r="AE353" s="94"/>
      <c r="AF353" s="94"/>
      <c r="AG353" s="94"/>
      <c r="AH353" s="94"/>
    </row>
    <row r="354" spans="1:34">
      <c r="A354" s="90">
        <f t="shared" si="68"/>
        <v>351</v>
      </c>
      <c r="B354" s="91" t="s">
        <v>1443</v>
      </c>
      <c r="C354" s="90" t="s">
        <v>819</v>
      </c>
      <c r="D354" s="90"/>
      <c r="E354" s="91"/>
      <c r="F354" s="90" t="s">
        <v>355</v>
      </c>
      <c r="G354" s="90" t="s">
        <v>327</v>
      </c>
      <c r="H354" s="91" t="s">
        <v>464</v>
      </c>
      <c r="I354" s="92">
        <v>2500</v>
      </c>
      <c r="J354" s="75" t="str">
        <f t="shared" si="69"/>
        <v>Medium</v>
      </c>
      <c r="K354" s="84">
        <f t="shared" si="66"/>
        <v>9.8000000000000004E-2</v>
      </c>
      <c r="L354" s="83">
        <f t="shared" si="70"/>
        <v>245</v>
      </c>
      <c r="M354" s="83">
        <v>100</v>
      </c>
      <c r="N354" s="83">
        <v>0</v>
      </c>
      <c r="O354" s="83">
        <v>75</v>
      </c>
      <c r="P354" s="83">
        <v>70</v>
      </c>
      <c r="Q354" s="193">
        <f>'District Data_Live'!ID354</f>
        <v>0</v>
      </c>
      <c r="R354" s="93">
        <f t="shared" si="67"/>
        <v>0</v>
      </c>
      <c r="S354" s="93">
        <f t="shared" si="71"/>
        <v>0</v>
      </c>
      <c r="T354" s="59">
        <f t="shared" si="72"/>
        <v>0</v>
      </c>
      <c r="U354" s="93"/>
      <c r="V354" s="78">
        <f t="shared" si="73"/>
        <v>0</v>
      </c>
      <c r="W354" s="86"/>
      <c r="X354" s="86">
        <f t="shared" si="74"/>
        <v>0</v>
      </c>
      <c r="Y354" s="86">
        <f t="shared" si="75"/>
        <v>0</v>
      </c>
      <c r="Z354" s="86">
        <f t="shared" si="76"/>
        <v>0</v>
      </c>
      <c r="AA354" s="86">
        <f>SUMIFS('District Data_Live'!$CT:$CT,'District Data_Live'!$B:$B,'District-wise_Big 4 sales comp.'!$B354,'District Data_Live'!$C:$C,'District-wise_Big 4 sales comp.'!$F354)</f>
        <v>0</v>
      </c>
      <c r="AB354" s="86">
        <f>SUMIFS('District Data_Live'!$DR:$DR,'District Data_Live'!$B:$B,'District-wise_Big 4 sales comp.'!$B354,'District Data_Live'!$C:$C,'District-wise_Big 4 sales comp.'!$F354)</f>
        <v>0</v>
      </c>
      <c r="AC354" s="59">
        <f t="shared" si="77"/>
        <v>0</v>
      </c>
      <c r="AD354" s="94">
        <f t="shared" si="78"/>
        <v>0</v>
      </c>
      <c r="AE354" s="94"/>
      <c r="AF354" s="94"/>
      <c r="AG354" s="94"/>
      <c r="AH354" s="94"/>
    </row>
    <row r="355" spans="1:34">
      <c r="A355" s="90">
        <f t="shared" si="68"/>
        <v>352</v>
      </c>
      <c r="B355" s="91" t="s">
        <v>1444</v>
      </c>
      <c r="C355" s="90" t="s">
        <v>819</v>
      </c>
      <c r="D355" s="90"/>
      <c r="E355" s="91"/>
      <c r="F355" s="90" t="s">
        <v>355</v>
      </c>
      <c r="G355" s="90" t="s">
        <v>327</v>
      </c>
      <c r="H355" s="91" t="s">
        <v>464</v>
      </c>
      <c r="I355" s="92">
        <v>3000</v>
      </c>
      <c r="J355" s="75" t="str">
        <f t="shared" si="69"/>
        <v>Medium</v>
      </c>
      <c r="K355" s="84">
        <f t="shared" si="66"/>
        <v>8.3333333333333329E-2</v>
      </c>
      <c r="L355" s="83">
        <f t="shared" si="70"/>
        <v>250</v>
      </c>
      <c r="M355" s="83">
        <v>100</v>
      </c>
      <c r="N355" s="83">
        <v>30</v>
      </c>
      <c r="O355" s="83">
        <v>100</v>
      </c>
      <c r="P355" s="83">
        <v>20</v>
      </c>
      <c r="Q355" s="193">
        <f>'District Data_Live'!ID355</f>
        <v>0</v>
      </c>
      <c r="R355" s="93">
        <f t="shared" si="67"/>
        <v>0</v>
      </c>
      <c r="S355" s="93">
        <f t="shared" si="71"/>
        <v>0</v>
      </c>
      <c r="T355" s="59">
        <f t="shared" si="72"/>
        <v>90</v>
      </c>
      <c r="U355" s="93">
        <v>0.03</v>
      </c>
      <c r="V355" s="78">
        <f t="shared" si="73"/>
        <v>0.36</v>
      </c>
      <c r="W355" s="86"/>
      <c r="X355" s="86">
        <f t="shared" si="74"/>
        <v>3</v>
      </c>
      <c r="Y355" s="86">
        <f t="shared" si="75"/>
        <v>4.615384615384615</v>
      </c>
      <c r="Z355" s="86">
        <f t="shared" si="76"/>
        <v>9.2307692307692299</v>
      </c>
      <c r="AA355" s="86">
        <f>SUMIFS('District Data_Live'!$CT:$CT,'District Data_Live'!$B:$B,'District-wise_Big 4 sales comp.'!$B355,'District Data_Live'!$C:$C,'District-wise_Big 4 sales comp.'!$F355)</f>
        <v>0</v>
      </c>
      <c r="AB355" s="86">
        <f>SUMIFS('District Data_Live'!$DR:$DR,'District Data_Live'!$B:$B,'District-wise_Big 4 sales comp.'!$B355,'District Data_Live'!$C:$C,'District-wise_Big 4 sales comp.'!$F355)</f>
        <v>0</v>
      </c>
      <c r="AC355" s="59">
        <f t="shared" si="77"/>
        <v>9.2307692307692299</v>
      </c>
      <c r="AD355" s="94">
        <f t="shared" si="78"/>
        <v>27.69230769230769</v>
      </c>
      <c r="AE355" s="94"/>
      <c r="AF355" s="94"/>
      <c r="AG355" s="94"/>
      <c r="AH355" s="94"/>
    </row>
    <row r="356" spans="1:34">
      <c r="A356" s="90">
        <f t="shared" si="68"/>
        <v>353</v>
      </c>
      <c r="B356" s="91" t="s">
        <v>1445</v>
      </c>
      <c r="C356" s="90" t="s">
        <v>819</v>
      </c>
      <c r="D356" s="90"/>
      <c r="E356" s="91"/>
      <c r="F356" s="90" t="s">
        <v>355</v>
      </c>
      <c r="G356" s="90" t="s">
        <v>327</v>
      </c>
      <c r="H356" s="91" t="s">
        <v>464</v>
      </c>
      <c r="I356" s="92">
        <v>3500</v>
      </c>
      <c r="J356" s="75" t="str">
        <f t="shared" si="69"/>
        <v>Medium</v>
      </c>
      <c r="K356" s="84">
        <f t="shared" si="66"/>
        <v>6.4285714285714279E-2</v>
      </c>
      <c r="L356" s="83">
        <f t="shared" si="70"/>
        <v>225</v>
      </c>
      <c r="M356" s="83">
        <v>25</v>
      </c>
      <c r="N356" s="83">
        <v>0</v>
      </c>
      <c r="O356" s="83">
        <v>100</v>
      </c>
      <c r="P356" s="83">
        <v>100</v>
      </c>
      <c r="Q356" s="193">
        <f>'District Data_Live'!ID356</f>
        <v>0</v>
      </c>
      <c r="R356" s="93">
        <f t="shared" si="67"/>
        <v>0</v>
      </c>
      <c r="S356" s="93">
        <f t="shared" si="71"/>
        <v>0</v>
      </c>
      <c r="T356" s="59">
        <f t="shared" si="72"/>
        <v>105</v>
      </c>
      <c r="U356" s="93">
        <v>0.03</v>
      </c>
      <c r="V356" s="78">
        <f t="shared" si="73"/>
        <v>0.46666666666666667</v>
      </c>
      <c r="W356" s="86"/>
      <c r="X356" s="86">
        <f t="shared" si="74"/>
        <v>3.5</v>
      </c>
      <c r="Y356" s="86">
        <f t="shared" si="75"/>
        <v>5.3846153846153841</v>
      </c>
      <c r="Z356" s="86">
        <f t="shared" si="76"/>
        <v>10.769230769230768</v>
      </c>
      <c r="AA356" s="86">
        <f>SUMIFS('District Data_Live'!$CT:$CT,'District Data_Live'!$B:$B,'District-wise_Big 4 sales comp.'!$B356,'District Data_Live'!$C:$C,'District-wise_Big 4 sales comp.'!$F356)</f>
        <v>0</v>
      </c>
      <c r="AB356" s="86">
        <f>SUMIFS('District Data_Live'!$DR:$DR,'District Data_Live'!$B:$B,'District-wise_Big 4 sales comp.'!$B356,'District Data_Live'!$C:$C,'District-wise_Big 4 sales comp.'!$F356)</f>
        <v>0</v>
      </c>
      <c r="AC356" s="59">
        <f t="shared" si="77"/>
        <v>10.769230769230768</v>
      </c>
      <c r="AD356" s="94">
        <f t="shared" si="78"/>
        <v>32.307692307692307</v>
      </c>
      <c r="AE356" s="94"/>
      <c r="AF356" s="94"/>
      <c r="AG356" s="94"/>
      <c r="AH356" s="94"/>
    </row>
    <row r="357" spans="1:34">
      <c r="A357" s="90">
        <f t="shared" si="68"/>
        <v>354</v>
      </c>
      <c r="B357" s="23" t="s">
        <v>176</v>
      </c>
      <c r="F357" s="90" t="s">
        <v>357</v>
      </c>
      <c r="G357" s="4" t="s">
        <v>329</v>
      </c>
      <c r="H357" s="91" t="s">
        <v>750</v>
      </c>
      <c r="I357" s="1"/>
      <c r="J357" s="75" t="str">
        <f t="shared" si="69"/>
        <v>Low</v>
      </c>
      <c r="K357" s="84" t="str">
        <f t="shared" si="66"/>
        <v/>
      </c>
      <c r="L357" s="83">
        <f t="shared" si="70"/>
        <v>0</v>
      </c>
      <c r="M357" s="83">
        <v>0</v>
      </c>
      <c r="N357" s="83">
        <v>0</v>
      </c>
      <c r="O357" s="83">
        <v>0</v>
      </c>
      <c r="P357" s="83">
        <v>0</v>
      </c>
      <c r="Q357" s="193">
        <f>'District Data_Live'!ID357</f>
        <v>0</v>
      </c>
      <c r="R357" s="93" t="str">
        <f t="shared" si="67"/>
        <v/>
      </c>
      <c r="S357" s="93" t="str">
        <f t="shared" si="71"/>
        <v/>
      </c>
      <c r="T357" s="59" t="str">
        <f t="shared" si="72"/>
        <v/>
      </c>
      <c r="U357" s="93" t="s">
        <v>695</v>
      </c>
      <c r="V357" s="78" t="str">
        <f t="shared" si="73"/>
        <v/>
      </c>
      <c r="W357" s="86"/>
      <c r="X357" s="86" t="e">
        <f t="shared" si="74"/>
        <v>#VALUE!</v>
      </c>
      <c r="Y357" s="86" t="e">
        <f t="shared" si="75"/>
        <v>#VALUE!</v>
      </c>
      <c r="Z357" s="86" t="e">
        <f t="shared" si="76"/>
        <v>#VALUE!</v>
      </c>
      <c r="AA357" s="86">
        <f>SUMIFS('District Data_Live'!$CT:$CT,'District Data_Live'!$B:$B,'District-wise_Big 4 sales comp.'!$B357,'District Data_Live'!$C:$C,'District-wise_Big 4 sales comp.'!$F357)</f>
        <v>0</v>
      </c>
      <c r="AB357" s="86">
        <f>SUMIFS('District Data_Live'!$DR:$DR,'District Data_Live'!$B:$B,'District-wise_Big 4 sales comp.'!$B357,'District Data_Live'!$C:$C,'District-wise_Big 4 sales comp.'!$F357)</f>
        <v>0</v>
      </c>
      <c r="AC357" s="59" t="e">
        <f t="shared" si="77"/>
        <v>#VALUE!</v>
      </c>
      <c r="AD357" s="94" t="e">
        <f t="shared" si="78"/>
        <v>#VALUE!</v>
      </c>
      <c r="AE357" s="94"/>
      <c r="AF357" s="94"/>
      <c r="AG357" s="94"/>
      <c r="AH357" s="94"/>
    </row>
    <row r="358" spans="1:34">
      <c r="A358" s="90">
        <f t="shared" si="68"/>
        <v>355</v>
      </c>
      <c r="B358" s="23" t="s">
        <v>1446</v>
      </c>
      <c r="F358" s="90" t="s">
        <v>357</v>
      </c>
      <c r="G358" s="4" t="s">
        <v>329</v>
      </c>
      <c r="H358" s="91" t="s">
        <v>751</v>
      </c>
      <c r="I358" s="1"/>
      <c r="J358" s="75" t="str">
        <f t="shared" si="69"/>
        <v>Low</v>
      </c>
      <c r="K358" s="84" t="str">
        <f t="shared" si="66"/>
        <v/>
      </c>
      <c r="L358" s="83">
        <f t="shared" si="70"/>
        <v>0</v>
      </c>
      <c r="M358" s="83">
        <v>0</v>
      </c>
      <c r="N358" s="83">
        <v>0</v>
      </c>
      <c r="O358" s="83">
        <v>0</v>
      </c>
      <c r="P358" s="83">
        <v>0</v>
      </c>
      <c r="Q358" s="193">
        <f>'District Data_Live'!ID358</f>
        <v>0</v>
      </c>
      <c r="R358" s="93" t="str">
        <f t="shared" si="67"/>
        <v/>
      </c>
      <c r="S358" s="93" t="str">
        <f t="shared" si="71"/>
        <v/>
      </c>
      <c r="T358" s="59" t="str">
        <f t="shared" si="72"/>
        <v/>
      </c>
      <c r="U358" s="93" t="s">
        <v>695</v>
      </c>
      <c r="V358" s="78" t="str">
        <f t="shared" si="73"/>
        <v/>
      </c>
      <c r="W358" s="86"/>
      <c r="X358" s="86" t="e">
        <f t="shared" si="74"/>
        <v>#VALUE!</v>
      </c>
      <c r="Y358" s="86" t="e">
        <f t="shared" si="75"/>
        <v>#VALUE!</v>
      </c>
      <c r="Z358" s="86" t="e">
        <f t="shared" si="76"/>
        <v>#VALUE!</v>
      </c>
      <c r="AA358" s="86">
        <f>SUMIFS('District Data_Live'!$CT:$CT,'District Data_Live'!$B:$B,'District-wise_Big 4 sales comp.'!$B358,'District Data_Live'!$C:$C,'District-wise_Big 4 sales comp.'!$F358)</f>
        <v>0</v>
      </c>
      <c r="AB358" s="86">
        <f>SUMIFS('District Data_Live'!$DR:$DR,'District Data_Live'!$B:$B,'District-wise_Big 4 sales comp.'!$B358,'District Data_Live'!$C:$C,'District-wise_Big 4 sales comp.'!$F358)</f>
        <v>0</v>
      </c>
      <c r="AC358" s="59" t="e">
        <f t="shared" si="77"/>
        <v>#VALUE!</v>
      </c>
      <c r="AD358" s="94" t="e">
        <f t="shared" si="78"/>
        <v>#VALUE!</v>
      </c>
      <c r="AE358" s="94"/>
      <c r="AF358" s="94"/>
      <c r="AG358" s="94"/>
      <c r="AH358" s="94"/>
    </row>
    <row r="359" spans="1:34">
      <c r="A359" s="90">
        <f t="shared" si="68"/>
        <v>356</v>
      </c>
      <c r="B359" s="23" t="s">
        <v>1447</v>
      </c>
      <c r="F359" s="90" t="s">
        <v>357</v>
      </c>
      <c r="G359" s="4" t="s">
        <v>329</v>
      </c>
      <c r="H359" s="91"/>
      <c r="I359" s="1"/>
      <c r="J359" s="75" t="str">
        <f t="shared" si="69"/>
        <v>Low</v>
      </c>
      <c r="K359" s="84" t="str">
        <f t="shared" si="66"/>
        <v/>
      </c>
      <c r="L359" s="83">
        <f t="shared" si="70"/>
        <v>0</v>
      </c>
      <c r="M359" s="83">
        <v>0</v>
      </c>
      <c r="N359" s="83">
        <v>0</v>
      </c>
      <c r="O359" s="83">
        <v>0</v>
      </c>
      <c r="P359" s="83">
        <v>0</v>
      </c>
      <c r="Q359" s="193">
        <f>'District Data_Live'!ID359</f>
        <v>0</v>
      </c>
      <c r="R359" s="93" t="str">
        <f t="shared" si="67"/>
        <v/>
      </c>
      <c r="S359" s="93" t="str">
        <f t="shared" si="71"/>
        <v/>
      </c>
      <c r="T359" s="59" t="str">
        <f t="shared" si="72"/>
        <v/>
      </c>
      <c r="U359" s="93" t="s">
        <v>695</v>
      </c>
      <c r="V359" s="78" t="str">
        <f t="shared" si="73"/>
        <v/>
      </c>
      <c r="W359" s="86"/>
      <c r="X359" s="86" t="e">
        <f t="shared" si="74"/>
        <v>#VALUE!</v>
      </c>
      <c r="Y359" s="86" t="e">
        <f t="shared" si="75"/>
        <v>#VALUE!</v>
      </c>
      <c r="Z359" s="86" t="e">
        <f t="shared" si="76"/>
        <v>#VALUE!</v>
      </c>
      <c r="AA359" s="86">
        <f>SUMIFS('District Data_Live'!$CT:$CT,'District Data_Live'!$B:$B,'District-wise_Big 4 sales comp.'!$B359,'District Data_Live'!$C:$C,'District-wise_Big 4 sales comp.'!$F359)</f>
        <v>0</v>
      </c>
      <c r="AB359" s="86">
        <f>SUMIFS('District Data_Live'!$DR:$DR,'District Data_Live'!$B:$B,'District-wise_Big 4 sales comp.'!$B359,'District Data_Live'!$C:$C,'District-wise_Big 4 sales comp.'!$F359)</f>
        <v>0</v>
      </c>
      <c r="AC359" s="59" t="e">
        <f t="shared" si="77"/>
        <v>#VALUE!</v>
      </c>
      <c r="AD359" s="94" t="e">
        <f t="shared" si="78"/>
        <v>#VALUE!</v>
      </c>
      <c r="AE359" s="94"/>
      <c r="AF359" s="94"/>
      <c r="AG359" s="94"/>
      <c r="AH359" s="94"/>
    </row>
    <row r="360" spans="1:34">
      <c r="A360" s="90">
        <f t="shared" si="68"/>
        <v>357</v>
      </c>
      <c r="B360" s="23" t="s">
        <v>1448</v>
      </c>
      <c r="F360" s="90" t="s">
        <v>357</v>
      </c>
      <c r="G360" s="4" t="s">
        <v>329</v>
      </c>
      <c r="H360" s="91" t="s">
        <v>750</v>
      </c>
      <c r="I360" s="1"/>
      <c r="J360" s="75" t="str">
        <f t="shared" si="69"/>
        <v>Low</v>
      </c>
      <c r="K360" s="84" t="str">
        <f t="shared" si="66"/>
        <v/>
      </c>
      <c r="L360" s="83">
        <f t="shared" si="70"/>
        <v>0</v>
      </c>
      <c r="M360" s="83">
        <v>0</v>
      </c>
      <c r="N360" s="83">
        <v>0</v>
      </c>
      <c r="O360" s="83">
        <v>0</v>
      </c>
      <c r="P360" s="83">
        <v>0</v>
      </c>
      <c r="Q360" s="193">
        <f>'District Data_Live'!ID360</f>
        <v>0</v>
      </c>
      <c r="R360" s="93" t="str">
        <f t="shared" si="67"/>
        <v/>
      </c>
      <c r="S360" s="93" t="str">
        <f t="shared" si="71"/>
        <v/>
      </c>
      <c r="T360" s="59" t="str">
        <f t="shared" si="72"/>
        <v/>
      </c>
      <c r="U360" s="93" t="s">
        <v>695</v>
      </c>
      <c r="V360" s="78" t="str">
        <f t="shared" si="73"/>
        <v/>
      </c>
      <c r="W360" s="86"/>
      <c r="X360" s="86" t="e">
        <f t="shared" si="74"/>
        <v>#VALUE!</v>
      </c>
      <c r="Y360" s="86" t="e">
        <f t="shared" si="75"/>
        <v>#VALUE!</v>
      </c>
      <c r="Z360" s="86" t="e">
        <f t="shared" si="76"/>
        <v>#VALUE!</v>
      </c>
      <c r="AA360" s="86">
        <f>SUMIFS('District Data_Live'!$CT:$CT,'District Data_Live'!$B:$B,'District-wise_Big 4 sales comp.'!$B360,'District Data_Live'!$C:$C,'District-wise_Big 4 sales comp.'!$F360)</f>
        <v>0</v>
      </c>
      <c r="AB360" s="86">
        <f>SUMIFS('District Data_Live'!$DR:$DR,'District Data_Live'!$B:$B,'District-wise_Big 4 sales comp.'!$B360,'District Data_Live'!$C:$C,'District-wise_Big 4 sales comp.'!$F360)</f>
        <v>0</v>
      </c>
      <c r="AC360" s="59" t="e">
        <f t="shared" si="77"/>
        <v>#VALUE!</v>
      </c>
      <c r="AD360" s="94" t="e">
        <f t="shared" si="78"/>
        <v>#VALUE!</v>
      </c>
      <c r="AE360" s="94"/>
      <c r="AF360" s="94"/>
      <c r="AG360" s="94"/>
      <c r="AH360" s="94"/>
    </row>
    <row r="361" spans="1:34">
      <c r="A361" s="90">
        <f t="shared" si="68"/>
        <v>358</v>
      </c>
      <c r="B361" s="23" t="s">
        <v>1449</v>
      </c>
      <c r="F361" s="90" t="s">
        <v>357</v>
      </c>
      <c r="G361" s="4" t="s">
        <v>329</v>
      </c>
      <c r="H361" s="91" t="s">
        <v>750</v>
      </c>
      <c r="I361" s="1"/>
      <c r="J361" s="75" t="str">
        <f t="shared" si="69"/>
        <v>Low</v>
      </c>
      <c r="K361" s="84" t="str">
        <f t="shared" si="66"/>
        <v/>
      </c>
      <c r="L361" s="83">
        <f t="shared" si="70"/>
        <v>0</v>
      </c>
      <c r="M361" s="83">
        <v>0</v>
      </c>
      <c r="N361" s="83">
        <v>0</v>
      </c>
      <c r="O361" s="83">
        <v>0</v>
      </c>
      <c r="P361" s="83">
        <v>0</v>
      </c>
      <c r="Q361" s="193">
        <f>'District Data_Live'!ID361</f>
        <v>0</v>
      </c>
      <c r="R361" s="93" t="str">
        <f t="shared" si="67"/>
        <v/>
      </c>
      <c r="S361" s="93" t="str">
        <f t="shared" si="71"/>
        <v/>
      </c>
      <c r="T361" s="59" t="str">
        <f t="shared" si="72"/>
        <v/>
      </c>
      <c r="U361" s="93" t="s">
        <v>695</v>
      </c>
      <c r="V361" s="78" t="str">
        <f t="shared" si="73"/>
        <v/>
      </c>
      <c r="W361" s="86"/>
      <c r="X361" s="86" t="e">
        <f t="shared" si="74"/>
        <v>#VALUE!</v>
      </c>
      <c r="Y361" s="86" t="e">
        <f t="shared" si="75"/>
        <v>#VALUE!</v>
      </c>
      <c r="Z361" s="86" t="e">
        <f t="shared" si="76"/>
        <v>#VALUE!</v>
      </c>
      <c r="AA361" s="86">
        <f>SUMIFS('District Data_Live'!$CT:$CT,'District Data_Live'!$B:$B,'District-wise_Big 4 sales comp.'!$B361,'District Data_Live'!$C:$C,'District-wise_Big 4 sales comp.'!$F361)</f>
        <v>0</v>
      </c>
      <c r="AB361" s="86">
        <f>SUMIFS('District Data_Live'!$DR:$DR,'District Data_Live'!$B:$B,'District-wise_Big 4 sales comp.'!$B361,'District Data_Live'!$C:$C,'District-wise_Big 4 sales comp.'!$F361)</f>
        <v>0</v>
      </c>
      <c r="AC361" s="59" t="e">
        <f t="shared" si="77"/>
        <v>#VALUE!</v>
      </c>
      <c r="AD361" s="94" t="e">
        <f t="shared" si="78"/>
        <v>#VALUE!</v>
      </c>
      <c r="AE361" s="94"/>
      <c r="AF361" s="94"/>
      <c r="AG361" s="94"/>
      <c r="AH361" s="94"/>
    </row>
    <row r="362" spans="1:34">
      <c r="A362" s="90">
        <f t="shared" si="68"/>
        <v>359</v>
      </c>
      <c r="B362" s="23" t="s">
        <v>1450</v>
      </c>
      <c r="F362" s="90" t="s">
        <v>357</v>
      </c>
      <c r="G362" s="4" t="s">
        <v>329</v>
      </c>
      <c r="H362" s="91"/>
      <c r="I362" s="1"/>
      <c r="J362" s="75" t="str">
        <f t="shared" si="69"/>
        <v>Low</v>
      </c>
      <c r="K362" s="84" t="str">
        <f t="shared" si="66"/>
        <v/>
      </c>
      <c r="L362" s="83">
        <f t="shared" si="70"/>
        <v>0</v>
      </c>
      <c r="M362" s="83">
        <v>0</v>
      </c>
      <c r="N362" s="83">
        <v>0</v>
      </c>
      <c r="O362" s="83">
        <v>0</v>
      </c>
      <c r="P362" s="83">
        <v>0</v>
      </c>
      <c r="Q362" s="193">
        <f>'District Data_Live'!ID362</f>
        <v>0</v>
      </c>
      <c r="R362" s="93" t="str">
        <f t="shared" si="67"/>
        <v/>
      </c>
      <c r="S362" s="93" t="str">
        <f t="shared" si="71"/>
        <v/>
      </c>
      <c r="T362" s="59" t="str">
        <f t="shared" si="72"/>
        <v/>
      </c>
      <c r="U362" s="93" t="s">
        <v>695</v>
      </c>
      <c r="V362" s="78" t="str">
        <f t="shared" si="73"/>
        <v/>
      </c>
      <c r="W362" s="86"/>
      <c r="X362" s="86" t="e">
        <f t="shared" si="74"/>
        <v>#VALUE!</v>
      </c>
      <c r="Y362" s="86" t="e">
        <f t="shared" si="75"/>
        <v>#VALUE!</v>
      </c>
      <c r="Z362" s="86" t="e">
        <f t="shared" si="76"/>
        <v>#VALUE!</v>
      </c>
      <c r="AA362" s="86">
        <f>SUMIFS('District Data_Live'!$CT:$CT,'District Data_Live'!$B:$B,'District-wise_Big 4 sales comp.'!$B362,'District Data_Live'!$C:$C,'District-wise_Big 4 sales comp.'!$F362)</f>
        <v>0</v>
      </c>
      <c r="AB362" s="86">
        <f>SUMIFS('District Data_Live'!$DR:$DR,'District Data_Live'!$B:$B,'District-wise_Big 4 sales comp.'!$B362,'District Data_Live'!$C:$C,'District-wise_Big 4 sales comp.'!$F362)</f>
        <v>0</v>
      </c>
      <c r="AC362" s="59" t="e">
        <f t="shared" si="77"/>
        <v>#VALUE!</v>
      </c>
      <c r="AD362" s="94" t="e">
        <f t="shared" si="78"/>
        <v>#VALUE!</v>
      </c>
      <c r="AE362" s="94"/>
      <c r="AF362" s="94"/>
      <c r="AG362" s="94"/>
      <c r="AH362" s="94"/>
    </row>
    <row r="363" spans="1:34">
      <c r="A363" s="90">
        <f t="shared" si="68"/>
        <v>360</v>
      </c>
      <c r="B363" s="23" t="s">
        <v>1451</v>
      </c>
      <c r="F363" s="90" t="s">
        <v>357</v>
      </c>
      <c r="G363" s="4" t="s">
        <v>329</v>
      </c>
      <c r="H363" s="91"/>
      <c r="I363" s="1"/>
      <c r="J363" s="75" t="str">
        <f t="shared" si="69"/>
        <v>Low</v>
      </c>
      <c r="K363" s="84" t="str">
        <f t="shared" si="66"/>
        <v/>
      </c>
      <c r="L363" s="83">
        <f t="shared" si="70"/>
        <v>0</v>
      </c>
      <c r="M363" s="83">
        <v>0</v>
      </c>
      <c r="N363" s="83">
        <v>0</v>
      </c>
      <c r="O363" s="83">
        <v>0</v>
      </c>
      <c r="P363" s="83">
        <v>0</v>
      </c>
      <c r="Q363" s="193">
        <f>'District Data_Live'!ID363</f>
        <v>0</v>
      </c>
      <c r="R363" s="93" t="str">
        <f t="shared" si="67"/>
        <v/>
      </c>
      <c r="S363" s="93" t="str">
        <f t="shared" si="71"/>
        <v/>
      </c>
      <c r="T363" s="59" t="str">
        <f t="shared" si="72"/>
        <v/>
      </c>
      <c r="U363" s="93" t="s">
        <v>695</v>
      </c>
      <c r="V363" s="78" t="str">
        <f t="shared" si="73"/>
        <v/>
      </c>
      <c r="W363" s="86"/>
      <c r="X363" s="86" t="e">
        <f t="shared" si="74"/>
        <v>#VALUE!</v>
      </c>
      <c r="Y363" s="86" t="e">
        <f t="shared" si="75"/>
        <v>#VALUE!</v>
      </c>
      <c r="Z363" s="86" t="e">
        <f t="shared" si="76"/>
        <v>#VALUE!</v>
      </c>
      <c r="AA363" s="86">
        <f>SUMIFS('District Data_Live'!$CT:$CT,'District Data_Live'!$B:$B,'District-wise_Big 4 sales comp.'!$B363,'District Data_Live'!$C:$C,'District-wise_Big 4 sales comp.'!$F363)</f>
        <v>0</v>
      </c>
      <c r="AB363" s="86">
        <f>SUMIFS('District Data_Live'!$DR:$DR,'District Data_Live'!$B:$B,'District-wise_Big 4 sales comp.'!$B363,'District Data_Live'!$C:$C,'District-wise_Big 4 sales comp.'!$F363)</f>
        <v>0</v>
      </c>
      <c r="AC363" s="59" t="e">
        <f t="shared" si="77"/>
        <v>#VALUE!</v>
      </c>
      <c r="AD363" s="94" t="e">
        <f t="shared" si="78"/>
        <v>#VALUE!</v>
      </c>
      <c r="AE363" s="94"/>
      <c r="AF363" s="94"/>
      <c r="AG363" s="94"/>
      <c r="AH363" s="94"/>
    </row>
    <row r="364" spans="1:34">
      <c r="A364" s="90">
        <f t="shared" si="68"/>
        <v>361</v>
      </c>
      <c r="B364" s="23" t="s">
        <v>1452</v>
      </c>
      <c r="F364" s="90" t="s">
        <v>357</v>
      </c>
      <c r="G364" s="4" t="s">
        <v>329</v>
      </c>
      <c r="H364" s="91" t="s">
        <v>751</v>
      </c>
      <c r="I364" s="1"/>
      <c r="J364" s="75" t="str">
        <f t="shared" si="69"/>
        <v>Low</v>
      </c>
      <c r="K364" s="84" t="str">
        <f t="shared" si="66"/>
        <v/>
      </c>
      <c r="L364" s="83">
        <f t="shared" si="70"/>
        <v>0</v>
      </c>
      <c r="M364" s="83">
        <v>0</v>
      </c>
      <c r="N364" s="83">
        <v>0</v>
      </c>
      <c r="O364" s="83">
        <v>0</v>
      </c>
      <c r="P364" s="83">
        <v>0</v>
      </c>
      <c r="Q364" s="193">
        <f>'District Data_Live'!ID364</f>
        <v>0</v>
      </c>
      <c r="R364" s="93" t="str">
        <f t="shared" si="67"/>
        <v/>
      </c>
      <c r="S364" s="93" t="str">
        <f t="shared" si="71"/>
        <v/>
      </c>
      <c r="T364" s="59" t="str">
        <f t="shared" si="72"/>
        <v/>
      </c>
      <c r="U364" s="93" t="s">
        <v>695</v>
      </c>
      <c r="V364" s="78" t="str">
        <f t="shared" si="73"/>
        <v/>
      </c>
      <c r="W364" s="86"/>
      <c r="X364" s="86" t="e">
        <f t="shared" si="74"/>
        <v>#VALUE!</v>
      </c>
      <c r="Y364" s="86" t="e">
        <f t="shared" si="75"/>
        <v>#VALUE!</v>
      </c>
      <c r="Z364" s="86" t="e">
        <f t="shared" si="76"/>
        <v>#VALUE!</v>
      </c>
      <c r="AA364" s="86">
        <f>SUMIFS('District Data_Live'!$CT:$CT,'District Data_Live'!$B:$B,'District-wise_Big 4 sales comp.'!$B364,'District Data_Live'!$C:$C,'District-wise_Big 4 sales comp.'!$F364)</f>
        <v>0</v>
      </c>
      <c r="AB364" s="86">
        <f>SUMIFS('District Data_Live'!$DR:$DR,'District Data_Live'!$B:$B,'District-wise_Big 4 sales comp.'!$B364,'District Data_Live'!$C:$C,'District-wise_Big 4 sales comp.'!$F364)</f>
        <v>0</v>
      </c>
      <c r="AC364" s="59" t="e">
        <f t="shared" si="77"/>
        <v>#VALUE!</v>
      </c>
      <c r="AD364" s="94" t="e">
        <f t="shared" si="78"/>
        <v>#VALUE!</v>
      </c>
      <c r="AE364" s="94"/>
      <c r="AF364" s="94"/>
      <c r="AG364" s="94"/>
      <c r="AH364" s="94"/>
    </row>
    <row r="365" spans="1:34">
      <c r="A365" s="90">
        <f t="shared" si="68"/>
        <v>362</v>
      </c>
      <c r="B365" s="23" t="s">
        <v>1453</v>
      </c>
      <c r="F365" s="90" t="s">
        <v>357</v>
      </c>
      <c r="G365" s="4" t="s">
        <v>329</v>
      </c>
      <c r="H365" s="91"/>
      <c r="I365" s="1"/>
      <c r="J365" s="75" t="str">
        <f t="shared" si="69"/>
        <v>Low</v>
      </c>
      <c r="K365" s="84" t="str">
        <f t="shared" si="66"/>
        <v/>
      </c>
      <c r="L365" s="83">
        <f t="shared" si="70"/>
        <v>0</v>
      </c>
      <c r="M365" s="83">
        <v>0</v>
      </c>
      <c r="N365" s="83">
        <v>0</v>
      </c>
      <c r="O365" s="83">
        <v>0</v>
      </c>
      <c r="P365" s="83">
        <v>0</v>
      </c>
      <c r="Q365" s="193">
        <f>'District Data_Live'!ID365</f>
        <v>0</v>
      </c>
      <c r="R365" s="93" t="str">
        <f t="shared" si="67"/>
        <v/>
      </c>
      <c r="S365" s="93" t="str">
        <f t="shared" si="71"/>
        <v/>
      </c>
      <c r="T365" s="59" t="str">
        <f t="shared" si="72"/>
        <v/>
      </c>
      <c r="U365" s="93" t="s">
        <v>695</v>
      </c>
      <c r="V365" s="78" t="str">
        <f t="shared" si="73"/>
        <v/>
      </c>
      <c r="W365" s="86"/>
      <c r="X365" s="86" t="e">
        <f t="shared" si="74"/>
        <v>#VALUE!</v>
      </c>
      <c r="Y365" s="86" t="e">
        <f t="shared" si="75"/>
        <v>#VALUE!</v>
      </c>
      <c r="Z365" s="86" t="e">
        <f t="shared" si="76"/>
        <v>#VALUE!</v>
      </c>
      <c r="AA365" s="86">
        <f>SUMIFS('District Data_Live'!$CT:$CT,'District Data_Live'!$B:$B,'District-wise_Big 4 sales comp.'!$B365,'District Data_Live'!$C:$C,'District-wise_Big 4 sales comp.'!$F365)</f>
        <v>0</v>
      </c>
      <c r="AB365" s="86">
        <f>SUMIFS('District Data_Live'!$DR:$DR,'District Data_Live'!$B:$B,'District-wise_Big 4 sales comp.'!$B365,'District Data_Live'!$C:$C,'District-wise_Big 4 sales comp.'!$F365)</f>
        <v>0</v>
      </c>
      <c r="AC365" s="59" t="e">
        <f t="shared" si="77"/>
        <v>#VALUE!</v>
      </c>
      <c r="AD365" s="94" t="e">
        <f t="shared" si="78"/>
        <v>#VALUE!</v>
      </c>
      <c r="AE365" s="94"/>
      <c r="AF365" s="94"/>
      <c r="AG365" s="94"/>
      <c r="AH365" s="94"/>
    </row>
    <row r="366" spans="1:34">
      <c r="A366" s="90">
        <f t="shared" si="68"/>
        <v>363</v>
      </c>
      <c r="B366" s="23" t="s">
        <v>1454</v>
      </c>
      <c r="F366" s="90" t="s">
        <v>357</v>
      </c>
      <c r="G366" s="4" t="s">
        <v>329</v>
      </c>
      <c r="H366" s="91"/>
      <c r="I366" s="1"/>
      <c r="J366" s="75" t="str">
        <f t="shared" si="69"/>
        <v>Low</v>
      </c>
      <c r="K366" s="84" t="str">
        <f t="shared" si="66"/>
        <v/>
      </c>
      <c r="L366" s="83">
        <f t="shared" si="70"/>
        <v>0</v>
      </c>
      <c r="M366" s="83">
        <v>0</v>
      </c>
      <c r="N366" s="83">
        <v>0</v>
      </c>
      <c r="O366" s="83">
        <v>0</v>
      </c>
      <c r="P366" s="83">
        <v>0</v>
      </c>
      <c r="Q366" s="193">
        <f>'District Data_Live'!ID366</f>
        <v>0</v>
      </c>
      <c r="R366" s="93" t="str">
        <f t="shared" si="67"/>
        <v/>
      </c>
      <c r="S366" s="93" t="str">
        <f t="shared" si="71"/>
        <v/>
      </c>
      <c r="T366" s="59" t="str">
        <f t="shared" si="72"/>
        <v/>
      </c>
      <c r="U366" s="93" t="s">
        <v>695</v>
      </c>
      <c r="V366" s="78" t="str">
        <f t="shared" si="73"/>
        <v/>
      </c>
      <c r="W366" s="86"/>
      <c r="X366" s="86" t="e">
        <f t="shared" si="74"/>
        <v>#VALUE!</v>
      </c>
      <c r="Y366" s="86" t="e">
        <f t="shared" si="75"/>
        <v>#VALUE!</v>
      </c>
      <c r="Z366" s="86" t="e">
        <f t="shared" si="76"/>
        <v>#VALUE!</v>
      </c>
      <c r="AA366" s="86">
        <f>SUMIFS('District Data_Live'!$CT:$CT,'District Data_Live'!$B:$B,'District-wise_Big 4 sales comp.'!$B366,'District Data_Live'!$C:$C,'District-wise_Big 4 sales comp.'!$F366)</f>
        <v>0</v>
      </c>
      <c r="AB366" s="86">
        <f>SUMIFS('District Data_Live'!$DR:$DR,'District Data_Live'!$B:$B,'District-wise_Big 4 sales comp.'!$B366,'District Data_Live'!$C:$C,'District-wise_Big 4 sales comp.'!$F366)</f>
        <v>0</v>
      </c>
      <c r="AC366" s="59" t="e">
        <f t="shared" si="77"/>
        <v>#VALUE!</v>
      </c>
      <c r="AD366" s="94" t="e">
        <f t="shared" si="78"/>
        <v>#VALUE!</v>
      </c>
      <c r="AE366" s="94"/>
      <c r="AF366" s="94"/>
      <c r="AG366" s="94"/>
      <c r="AH366" s="94"/>
    </row>
    <row r="367" spans="1:34">
      <c r="A367" s="90">
        <f t="shared" si="68"/>
        <v>364</v>
      </c>
      <c r="B367" s="23" t="s">
        <v>1455</v>
      </c>
      <c r="F367" s="90" t="s">
        <v>357</v>
      </c>
      <c r="G367" s="4" t="s">
        <v>329</v>
      </c>
      <c r="H367" s="91"/>
      <c r="I367" s="1"/>
      <c r="J367" s="75" t="str">
        <f t="shared" si="69"/>
        <v>Low</v>
      </c>
      <c r="K367" s="84" t="str">
        <f t="shared" si="66"/>
        <v/>
      </c>
      <c r="L367" s="83">
        <f t="shared" si="70"/>
        <v>0</v>
      </c>
      <c r="M367" s="83">
        <v>0</v>
      </c>
      <c r="N367" s="83">
        <v>0</v>
      </c>
      <c r="O367" s="83">
        <v>0</v>
      </c>
      <c r="P367" s="83">
        <v>0</v>
      </c>
      <c r="Q367" s="193">
        <f>'District Data_Live'!ID367</f>
        <v>0</v>
      </c>
      <c r="R367" s="93" t="str">
        <f t="shared" si="67"/>
        <v/>
      </c>
      <c r="S367" s="93" t="str">
        <f t="shared" si="71"/>
        <v/>
      </c>
      <c r="T367" s="59" t="str">
        <f t="shared" si="72"/>
        <v/>
      </c>
      <c r="U367" s="93" t="s">
        <v>695</v>
      </c>
      <c r="V367" s="78" t="str">
        <f t="shared" si="73"/>
        <v/>
      </c>
      <c r="W367" s="86"/>
      <c r="X367" s="86" t="e">
        <f t="shared" si="74"/>
        <v>#VALUE!</v>
      </c>
      <c r="Y367" s="86" t="e">
        <f t="shared" si="75"/>
        <v>#VALUE!</v>
      </c>
      <c r="Z367" s="86" t="e">
        <f t="shared" si="76"/>
        <v>#VALUE!</v>
      </c>
      <c r="AA367" s="86">
        <f>SUMIFS('District Data_Live'!$CT:$CT,'District Data_Live'!$B:$B,'District-wise_Big 4 sales comp.'!$B367,'District Data_Live'!$C:$C,'District-wise_Big 4 sales comp.'!$F367)</f>
        <v>0</v>
      </c>
      <c r="AB367" s="86">
        <f>SUMIFS('District Data_Live'!$DR:$DR,'District Data_Live'!$B:$B,'District-wise_Big 4 sales comp.'!$B367,'District Data_Live'!$C:$C,'District-wise_Big 4 sales comp.'!$F367)</f>
        <v>0</v>
      </c>
      <c r="AC367" s="59" t="e">
        <f t="shared" si="77"/>
        <v>#VALUE!</v>
      </c>
      <c r="AD367" s="94" t="e">
        <f t="shared" si="78"/>
        <v>#VALUE!</v>
      </c>
      <c r="AE367" s="94"/>
      <c r="AF367" s="94"/>
      <c r="AG367" s="94"/>
      <c r="AH367" s="94"/>
    </row>
    <row r="368" spans="1:34">
      <c r="A368" s="90">
        <f t="shared" si="68"/>
        <v>365</v>
      </c>
      <c r="B368" s="23" t="s">
        <v>1456</v>
      </c>
      <c r="F368" s="90" t="s">
        <v>357</v>
      </c>
      <c r="G368" s="4" t="s">
        <v>329</v>
      </c>
      <c r="H368" s="91" t="s">
        <v>751</v>
      </c>
      <c r="I368" s="1"/>
      <c r="J368" s="75" t="str">
        <f t="shared" si="69"/>
        <v>Low</v>
      </c>
      <c r="K368" s="84" t="str">
        <f t="shared" si="66"/>
        <v/>
      </c>
      <c r="L368" s="83">
        <f t="shared" si="70"/>
        <v>0</v>
      </c>
      <c r="M368" s="83">
        <v>0</v>
      </c>
      <c r="N368" s="83">
        <v>0</v>
      </c>
      <c r="O368" s="83">
        <v>0</v>
      </c>
      <c r="P368" s="83">
        <v>0</v>
      </c>
      <c r="Q368" s="193">
        <f>'District Data_Live'!ID368</f>
        <v>0</v>
      </c>
      <c r="R368" s="93" t="str">
        <f t="shared" si="67"/>
        <v/>
      </c>
      <c r="S368" s="93" t="str">
        <f t="shared" si="71"/>
        <v/>
      </c>
      <c r="T368" s="59" t="str">
        <f t="shared" si="72"/>
        <v/>
      </c>
      <c r="U368" s="93" t="s">
        <v>695</v>
      </c>
      <c r="V368" s="78" t="str">
        <f t="shared" si="73"/>
        <v/>
      </c>
      <c r="W368" s="86"/>
      <c r="X368" s="86" t="e">
        <f t="shared" si="74"/>
        <v>#VALUE!</v>
      </c>
      <c r="Y368" s="86" t="e">
        <f t="shared" si="75"/>
        <v>#VALUE!</v>
      </c>
      <c r="Z368" s="86" t="e">
        <f t="shared" si="76"/>
        <v>#VALUE!</v>
      </c>
      <c r="AA368" s="86">
        <f>SUMIFS('District Data_Live'!$CT:$CT,'District Data_Live'!$B:$B,'District-wise_Big 4 sales comp.'!$B368,'District Data_Live'!$C:$C,'District-wise_Big 4 sales comp.'!$F368)</f>
        <v>0</v>
      </c>
      <c r="AB368" s="86">
        <f>SUMIFS('District Data_Live'!$DR:$DR,'District Data_Live'!$B:$B,'District-wise_Big 4 sales comp.'!$B368,'District Data_Live'!$C:$C,'District-wise_Big 4 sales comp.'!$F368)</f>
        <v>0</v>
      </c>
      <c r="AC368" s="59" t="e">
        <f t="shared" si="77"/>
        <v>#VALUE!</v>
      </c>
      <c r="AD368" s="94" t="e">
        <f t="shared" si="78"/>
        <v>#VALUE!</v>
      </c>
      <c r="AE368" s="94"/>
      <c r="AF368" s="94"/>
      <c r="AG368" s="94"/>
      <c r="AH368" s="94"/>
    </row>
    <row r="369" spans="1:34">
      <c r="A369" s="90">
        <f t="shared" si="68"/>
        <v>366</v>
      </c>
      <c r="B369" s="23" t="s">
        <v>1457</v>
      </c>
      <c r="F369" s="90" t="s">
        <v>357</v>
      </c>
      <c r="G369" s="4" t="s">
        <v>329</v>
      </c>
      <c r="H369" s="91" t="s">
        <v>750</v>
      </c>
      <c r="I369" s="1"/>
      <c r="J369" s="75" t="str">
        <f t="shared" si="69"/>
        <v>Low</v>
      </c>
      <c r="K369" s="84" t="str">
        <f t="shared" si="66"/>
        <v/>
      </c>
      <c r="L369" s="83">
        <f t="shared" si="70"/>
        <v>0</v>
      </c>
      <c r="M369" s="83">
        <v>0</v>
      </c>
      <c r="N369" s="83">
        <v>0</v>
      </c>
      <c r="O369" s="83">
        <v>0</v>
      </c>
      <c r="P369" s="83">
        <v>0</v>
      </c>
      <c r="Q369" s="193">
        <f>'District Data_Live'!ID369</f>
        <v>0</v>
      </c>
      <c r="R369" s="93" t="str">
        <f t="shared" si="67"/>
        <v/>
      </c>
      <c r="S369" s="93" t="str">
        <f t="shared" si="71"/>
        <v/>
      </c>
      <c r="T369" s="59" t="str">
        <f t="shared" si="72"/>
        <v/>
      </c>
      <c r="U369" s="93" t="s">
        <v>695</v>
      </c>
      <c r="V369" s="78" t="str">
        <f t="shared" si="73"/>
        <v/>
      </c>
      <c r="W369" s="86"/>
      <c r="X369" s="86" t="e">
        <f t="shared" si="74"/>
        <v>#VALUE!</v>
      </c>
      <c r="Y369" s="86" t="e">
        <f t="shared" si="75"/>
        <v>#VALUE!</v>
      </c>
      <c r="Z369" s="86" t="e">
        <f t="shared" si="76"/>
        <v>#VALUE!</v>
      </c>
      <c r="AA369" s="86">
        <f>SUMIFS('District Data_Live'!$CT:$CT,'District Data_Live'!$B:$B,'District-wise_Big 4 sales comp.'!$B369,'District Data_Live'!$C:$C,'District-wise_Big 4 sales comp.'!$F369)</f>
        <v>0</v>
      </c>
      <c r="AB369" s="86">
        <f>SUMIFS('District Data_Live'!$DR:$DR,'District Data_Live'!$B:$B,'District-wise_Big 4 sales comp.'!$B369,'District Data_Live'!$C:$C,'District-wise_Big 4 sales comp.'!$F369)</f>
        <v>0</v>
      </c>
      <c r="AC369" s="59" t="e">
        <f t="shared" si="77"/>
        <v>#VALUE!</v>
      </c>
      <c r="AD369" s="94" t="e">
        <f t="shared" si="78"/>
        <v>#VALUE!</v>
      </c>
      <c r="AE369" s="94"/>
      <c r="AF369" s="94"/>
      <c r="AG369" s="94"/>
      <c r="AH369" s="94"/>
    </row>
    <row r="370" spans="1:34">
      <c r="A370" s="90">
        <f t="shared" si="68"/>
        <v>367</v>
      </c>
      <c r="B370" s="23" t="s">
        <v>1458</v>
      </c>
      <c r="F370" s="90" t="s">
        <v>357</v>
      </c>
      <c r="G370" s="4" t="s">
        <v>329</v>
      </c>
      <c r="H370" s="91" t="s">
        <v>751</v>
      </c>
      <c r="I370" s="1"/>
      <c r="J370" s="75" t="str">
        <f t="shared" si="69"/>
        <v>Low</v>
      </c>
      <c r="K370" s="84" t="str">
        <f t="shared" si="66"/>
        <v/>
      </c>
      <c r="L370" s="83">
        <f t="shared" si="70"/>
        <v>0</v>
      </c>
      <c r="M370" s="83">
        <v>0</v>
      </c>
      <c r="N370" s="83">
        <v>0</v>
      </c>
      <c r="O370" s="83">
        <v>0</v>
      </c>
      <c r="P370" s="83">
        <v>0</v>
      </c>
      <c r="Q370" s="193">
        <f>'District Data_Live'!ID370</f>
        <v>0</v>
      </c>
      <c r="R370" s="93" t="str">
        <f t="shared" si="67"/>
        <v/>
      </c>
      <c r="S370" s="93" t="str">
        <f t="shared" si="71"/>
        <v/>
      </c>
      <c r="T370" s="59" t="str">
        <f t="shared" si="72"/>
        <v/>
      </c>
      <c r="U370" s="93" t="s">
        <v>695</v>
      </c>
      <c r="V370" s="78" t="str">
        <f t="shared" si="73"/>
        <v/>
      </c>
      <c r="W370" s="86"/>
      <c r="X370" s="86" t="e">
        <f t="shared" si="74"/>
        <v>#VALUE!</v>
      </c>
      <c r="Y370" s="86" t="e">
        <f t="shared" si="75"/>
        <v>#VALUE!</v>
      </c>
      <c r="Z370" s="86" t="e">
        <f t="shared" si="76"/>
        <v>#VALUE!</v>
      </c>
      <c r="AA370" s="86">
        <f>SUMIFS('District Data_Live'!$CT:$CT,'District Data_Live'!$B:$B,'District-wise_Big 4 sales comp.'!$B370,'District Data_Live'!$C:$C,'District-wise_Big 4 sales comp.'!$F370)</f>
        <v>0</v>
      </c>
      <c r="AB370" s="86">
        <f>SUMIFS('District Data_Live'!$DR:$DR,'District Data_Live'!$B:$B,'District-wise_Big 4 sales comp.'!$B370,'District Data_Live'!$C:$C,'District-wise_Big 4 sales comp.'!$F370)</f>
        <v>0</v>
      </c>
      <c r="AC370" s="59" t="e">
        <f t="shared" si="77"/>
        <v>#VALUE!</v>
      </c>
      <c r="AD370" s="94" t="e">
        <f t="shared" si="78"/>
        <v>#VALUE!</v>
      </c>
      <c r="AE370" s="94"/>
      <c r="AF370" s="94"/>
      <c r="AG370" s="94"/>
      <c r="AH370" s="94"/>
    </row>
    <row r="371" spans="1:34">
      <c r="A371" s="90">
        <f t="shared" si="68"/>
        <v>368</v>
      </c>
      <c r="B371" s="23" t="s">
        <v>1459</v>
      </c>
      <c r="F371" s="90" t="s">
        <v>357</v>
      </c>
      <c r="G371" s="4" t="s">
        <v>329</v>
      </c>
      <c r="H371" s="91" t="s">
        <v>751</v>
      </c>
      <c r="I371" s="1"/>
      <c r="J371" s="75" t="str">
        <f t="shared" si="69"/>
        <v>Low</v>
      </c>
      <c r="K371" s="84" t="str">
        <f t="shared" si="66"/>
        <v/>
      </c>
      <c r="L371" s="83">
        <f t="shared" si="70"/>
        <v>0</v>
      </c>
      <c r="M371" s="83">
        <v>0</v>
      </c>
      <c r="N371" s="83">
        <v>0</v>
      </c>
      <c r="O371" s="83">
        <v>0</v>
      </c>
      <c r="P371" s="83">
        <v>0</v>
      </c>
      <c r="Q371" s="193">
        <f>'District Data_Live'!ID371</f>
        <v>0</v>
      </c>
      <c r="R371" s="93" t="str">
        <f t="shared" si="67"/>
        <v/>
      </c>
      <c r="S371" s="93" t="str">
        <f t="shared" si="71"/>
        <v/>
      </c>
      <c r="T371" s="59" t="str">
        <f t="shared" si="72"/>
        <v/>
      </c>
      <c r="U371" s="93" t="s">
        <v>695</v>
      </c>
      <c r="V371" s="78" t="str">
        <f t="shared" si="73"/>
        <v/>
      </c>
      <c r="W371" s="86"/>
      <c r="X371" s="86" t="e">
        <f t="shared" si="74"/>
        <v>#VALUE!</v>
      </c>
      <c r="Y371" s="86" t="e">
        <f t="shared" si="75"/>
        <v>#VALUE!</v>
      </c>
      <c r="Z371" s="86" t="e">
        <f t="shared" si="76"/>
        <v>#VALUE!</v>
      </c>
      <c r="AA371" s="86">
        <f>SUMIFS('District Data_Live'!$CT:$CT,'District Data_Live'!$B:$B,'District-wise_Big 4 sales comp.'!$B371,'District Data_Live'!$C:$C,'District-wise_Big 4 sales comp.'!$F371)</f>
        <v>0</v>
      </c>
      <c r="AB371" s="86">
        <f>SUMIFS('District Data_Live'!$DR:$DR,'District Data_Live'!$B:$B,'District-wise_Big 4 sales comp.'!$B371,'District Data_Live'!$C:$C,'District-wise_Big 4 sales comp.'!$F371)</f>
        <v>0</v>
      </c>
      <c r="AC371" s="59" t="e">
        <f t="shared" si="77"/>
        <v>#VALUE!</v>
      </c>
      <c r="AD371" s="94" t="e">
        <f t="shared" si="78"/>
        <v>#VALUE!</v>
      </c>
      <c r="AE371" s="94"/>
      <c r="AF371" s="94"/>
      <c r="AG371" s="94"/>
      <c r="AH371" s="94"/>
    </row>
    <row r="372" spans="1:34">
      <c r="A372" s="90">
        <f t="shared" si="68"/>
        <v>369</v>
      </c>
      <c r="B372" s="23" t="s">
        <v>856</v>
      </c>
      <c r="F372" s="90" t="s">
        <v>357</v>
      </c>
      <c r="G372" s="4" t="s">
        <v>329</v>
      </c>
      <c r="H372" s="91" t="s">
        <v>751</v>
      </c>
      <c r="I372" s="1"/>
      <c r="J372" s="75" t="str">
        <f t="shared" si="69"/>
        <v>Low</v>
      </c>
      <c r="K372" s="84" t="str">
        <f t="shared" si="66"/>
        <v/>
      </c>
      <c r="L372" s="83">
        <f t="shared" si="70"/>
        <v>0</v>
      </c>
      <c r="M372" s="83">
        <v>0</v>
      </c>
      <c r="N372" s="83">
        <v>0</v>
      </c>
      <c r="O372" s="83">
        <v>0</v>
      </c>
      <c r="P372" s="83">
        <v>0</v>
      </c>
      <c r="Q372" s="193">
        <f>'District Data_Live'!ID372</f>
        <v>0</v>
      </c>
      <c r="R372" s="93" t="str">
        <f t="shared" si="67"/>
        <v/>
      </c>
      <c r="S372" s="93" t="str">
        <f t="shared" si="71"/>
        <v/>
      </c>
      <c r="T372" s="59" t="str">
        <f t="shared" si="72"/>
        <v/>
      </c>
      <c r="U372" s="93" t="s">
        <v>695</v>
      </c>
      <c r="V372" s="78" t="str">
        <f t="shared" si="73"/>
        <v/>
      </c>
      <c r="W372" s="86"/>
      <c r="X372" s="86" t="e">
        <f t="shared" si="74"/>
        <v>#VALUE!</v>
      </c>
      <c r="Y372" s="86" t="e">
        <f t="shared" si="75"/>
        <v>#VALUE!</v>
      </c>
      <c r="Z372" s="86" t="e">
        <f t="shared" si="76"/>
        <v>#VALUE!</v>
      </c>
      <c r="AA372" s="86">
        <f>SUMIFS('District Data_Live'!$CT:$CT,'District Data_Live'!$B:$B,'District-wise_Big 4 sales comp.'!$B372,'District Data_Live'!$C:$C,'District-wise_Big 4 sales comp.'!$F372)</f>
        <v>0</v>
      </c>
      <c r="AB372" s="86">
        <f>SUMIFS('District Data_Live'!$DR:$DR,'District Data_Live'!$B:$B,'District-wise_Big 4 sales comp.'!$B372,'District Data_Live'!$C:$C,'District-wise_Big 4 sales comp.'!$F372)</f>
        <v>0</v>
      </c>
      <c r="AC372" s="59" t="e">
        <f t="shared" si="77"/>
        <v>#VALUE!</v>
      </c>
      <c r="AD372" s="94" t="e">
        <f t="shared" si="78"/>
        <v>#VALUE!</v>
      </c>
      <c r="AE372" s="94"/>
      <c r="AF372" s="94"/>
      <c r="AG372" s="94"/>
      <c r="AH372" s="94"/>
    </row>
    <row r="373" spans="1:34">
      <c r="A373" s="90">
        <f t="shared" si="68"/>
        <v>370</v>
      </c>
      <c r="B373" s="23" t="s">
        <v>1460</v>
      </c>
      <c r="F373" s="90" t="s">
        <v>357</v>
      </c>
      <c r="G373" s="4" t="s">
        <v>329</v>
      </c>
      <c r="H373" s="91"/>
      <c r="I373" s="1"/>
      <c r="J373" s="75" t="str">
        <f t="shared" si="69"/>
        <v>Low</v>
      </c>
      <c r="K373" s="84" t="str">
        <f t="shared" si="66"/>
        <v/>
      </c>
      <c r="L373" s="83">
        <f t="shared" si="70"/>
        <v>0</v>
      </c>
      <c r="M373" s="83">
        <v>0</v>
      </c>
      <c r="N373" s="83">
        <v>0</v>
      </c>
      <c r="O373" s="83">
        <v>0</v>
      </c>
      <c r="P373" s="83">
        <v>0</v>
      </c>
      <c r="Q373" s="193">
        <f>'District Data_Live'!ID373</f>
        <v>0</v>
      </c>
      <c r="R373" s="93" t="str">
        <f t="shared" si="67"/>
        <v/>
      </c>
      <c r="S373" s="93" t="str">
        <f t="shared" si="71"/>
        <v/>
      </c>
      <c r="T373" s="59" t="str">
        <f t="shared" si="72"/>
        <v/>
      </c>
      <c r="U373" s="93" t="s">
        <v>695</v>
      </c>
      <c r="V373" s="78" t="str">
        <f t="shared" si="73"/>
        <v/>
      </c>
      <c r="W373" s="86"/>
      <c r="X373" s="86" t="e">
        <f t="shared" si="74"/>
        <v>#VALUE!</v>
      </c>
      <c r="Y373" s="86" t="e">
        <f t="shared" si="75"/>
        <v>#VALUE!</v>
      </c>
      <c r="Z373" s="86" t="e">
        <f t="shared" si="76"/>
        <v>#VALUE!</v>
      </c>
      <c r="AA373" s="86">
        <f>SUMIFS('District Data_Live'!$CT:$CT,'District Data_Live'!$B:$B,'District-wise_Big 4 sales comp.'!$B373,'District Data_Live'!$C:$C,'District-wise_Big 4 sales comp.'!$F373)</f>
        <v>0</v>
      </c>
      <c r="AB373" s="86">
        <f>SUMIFS('District Data_Live'!$DR:$DR,'District Data_Live'!$B:$B,'District-wise_Big 4 sales comp.'!$B373,'District Data_Live'!$C:$C,'District-wise_Big 4 sales comp.'!$F373)</f>
        <v>0</v>
      </c>
      <c r="AC373" s="59" t="e">
        <f t="shared" si="77"/>
        <v>#VALUE!</v>
      </c>
      <c r="AD373" s="94" t="e">
        <f t="shared" si="78"/>
        <v>#VALUE!</v>
      </c>
      <c r="AE373" s="94"/>
      <c r="AF373" s="94"/>
      <c r="AG373" s="94"/>
      <c r="AH373" s="94"/>
    </row>
    <row r="374" spans="1:34">
      <c r="A374" s="90">
        <f t="shared" si="68"/>
        <v>371</v>
      </c>
      <c r="B374" s="23" t="s">
        <v>1461</v>
      </c>
      <c r="F374" s="90" t="s">
        <v>357</v>
      </c>
      <c r="G374" s="4" t="s">
        <v>329</v>
      </c>
      <c r="H374" s="91"/>
      <c r="I374" s="1"/>
      <c r="J374" s="75" t="str">
        <f t="shared" si="69"/>
        <v>Low</v>
      </c>
      <c r="K374" s="84" t="str">
        <f t="shared" si="66"/>
        <v/>
      </c>
      <c r="L374" s="83">
        <f t="shared" si="70"/>
        <v>0</v>
      </c>
      <c r="M374" s="83">
        <v>0</v>
      </c>
      <c r="N374" s="83">
        <v>0</v>
      </c>
      <c r="O374" s="83">
        <v>0</v>
      </c>
      <c r="P374" s="83">
        <v>0</v>
      </c>
      <c r="Q374" s="193">
        <f>'District Data_Live'!ID374</f>
        <v>0</v>
      </c>
      <c r="R374" s="93" t="str">
        <f t="shared" si="67"/>
        <v/>
      </c>
      <c r="S374" s="93" t="str">
        <f t="shared" si="71"/>
        <v/>
      </c>
      <c r="T374" s="59" t="str">
        <f t="shared" si="72"/>
        <v/>
      </c>
      <c r="U374" s="93" t="s">
        <v>695</v>
      </c>
      <c r="V374" s="78" t="str">
        <f t="shared" si="73"/>
        <v/>
      </c>
      <c r="W374" s="86"/>
      <c r="X374" s="86" t="e">
        <f t="shared" si="74"/>
        <v>#VALUE!</v>
      </c>
      <c r="Y374" s="86" t="e">
        <f t="shared" si="75"/>
        <v>#VALUE!</v>
      </c>
      <c r="Z374" s="86" t="e">
        <f t="shared" si="76"/>
        <v>#VALUE!</v>
      </c>
      <c r="AA374" s="86">
        <f>SUMIFS('District Data_Live'!$CT:$CT,'District Data_Live'!$B:$B,'District-wise_Big 4 sales comp.'!$B374,'District Data_Live'!$C:$C,'District-wise_Big 4 sales comp.'!$F374)</f>
        <v>0</v>
      </c>
      <c r="AB374" s="86">
        <f>SUMIFS('District Data_Live'!$DR:$DR,'District Data_Live'!$B:$B,'District-wise_Big 4 sales comp.'!$B374,'District Data_Live'!$C:$C,'District-wise_Big 4 sales comp.'!$F374)</f>
        <v>0</v>
      </c>
      <c r="AC374" s="59" t="e">
        <f t="shared" si="77"/>
        <v>#VALUE!</v>
      </c>
      <c r="AD374" s="94" t="e">
        <f t="shared" si="78"/>
        <v>#VALUE!</v>
      </c>
      <c r="AE374" s="94"/>
      <c r="AF374" s="94"/>
      <c r="AG374" s="94"/>
      <c r="AH374" s="94"/>
    </row>
    <row r="375" spans="1:34">
      <c r="A375" s="90">
        <f t="shared" si="68"/>
        <v>372</v>
      </c>
      <c r="B375" s="23" t="s">
        <v>855</v>
      </c>
      <c r="F375" s="90" t="s">
        <v>357</v>
      </c>
      <c r="G375" s="4" t="s">
        <v>329</v>
      </c>
      <c r="H375" s="91" t="s">
        <v>750</v>
      </c>
      <c r="I375" s="1"/>
      <c r="J375" s="75" t="str">
        <f t="shared" si="69"/>
        <v>Low</v>
      </c>
      <c r="K375" s="84" t="str">
        <f t="shared" si="66"/>
        <v/>
      </c>
      <c r="L375" s="83">
        <f t="shared" si="70"/>
        <v>0</v>
      </c>
      <c r="M375" s="83">
        <v>0</v>
      </c>
      <c r="N375" s="83">
        <v>0</v>
      </c>
      <c r="O375" s="83">
        <v>0</v>
      </c>
      <c r="P375" s="83">
        <v>0</v>
      </c>
      <c r="Q375" s="193">
        <f>'District Data_Live'!ID375</f>
        <v>0</v>
      </c>
      <c r="R375" s="93" t="str">
        <f t="shared" si="67"/>
        <v/>
      </c>
      <c r="S375" s="93" t="str">
        <f t="shared" si="71"/>
        <v/>
      </c>
      <c r="T375" s="59" t="str">
        <f t="shared" si="72"/>
        <v/>
      </c>
      <c r="U375" s="93" t="s">
        <v>695</v>
      </c>
      <c r="V375" s="78" t="str">
        <f t="shared" si="73"/>
        <v/>
      </c>
      <c r="W375" s="86"/>
      <c r="X375" s="86" t="e">
        <f t="shared" si="74"/>
        <v>#VALUE!</v>
      </c>
      <c r="Y375" s="86" t="e">
        <f t="shared" si="75"/>
        <v>#VALUE!</v>
      </c>
      <c r="Z375" s="86" t="e">
        <f t="shared" si="76"/>
        <v>#VALUE!</v>
      </c>
      <c r="AA375" s="86">
        <f>SUMIFS('District Data_Live'!$CT:$CT,'District Data_Live'!$B:$B,'District-wise_Big 4 sales comp.'!$B375,'District Data_Live'!$C:$C,'District-wise_Big 4 sales comp.'!$F375)</f>
        <v>0</v>
      </c>
      <c r="AB375" s="86">
        <f>SUMIFS('District Data_Live'!$DR:$DR,'District Data_Live'!$B:$B,'District-wise_Big 4 sales comp.'!$B375,'District Data_Live'!$C:$C,'District-wise_Big 4 sales comp.'!$F375)</f>
        <v>0</v>
      </c>
      <c r="AC375" s="59" t="e">
        <f t="shared" si="77"/>
        <v>#VALUE!</v>
      </c>
      <c r="AD375" s="94" t="e">
        <f t="shared" si="78"/>
        <v>#VALUE!</v>
      </c>
      <c r="AE375" s="94"/>
      <c r="AF375" s="94"/>
      <c r="AG375" s="94"/>
      <c r="AH375" s="94"/>
    </row>
    <row r="376" spans="1:34">
      <c r="A376" s="90">
        <f t="shared" si="68"/>
        <v>373</v>
      </c>
      <c r="B376" s="23" t="s">
        <v>1462</v>
      </c>
      <c r="F376" s="90" t="s">
        <v>357</v>
      </c>
      <c r="G376" s="4" t="s">
        <v>329</v>
      </c>
      <c r="H376" s="91" t="s">
        <v>751</v>
      </c>
      <c r="I376" s="1"/>
      <c r="J376" s="75" t="str">
        <f t="shared" si="69"/>
        <v>Low</v>
      </c>
      <c r="K376" s="84" t="str">
        <f t="shared" si="66"/>
        <v/>
      </c>
      <c r="L376" s="83">
        <f t="shared" si="70"/>
        <v>0</v>
      </c>
      <c r="M376" s="83">
        <v>0</v>
      </c>
      <c r="N376" s="83">
        <v>0</v>
      </c>
      <c r="O376" s="83">
        <v>0</v>
      </c>
      <c r="P376" s="83">
        <v>0</v>
      </c>
      <c r="Q376" s="193">
        <f>'District Data_Live'!ID376</f>
        <v>0</v>
      </c>
      <c r="R376" s="93" t="str">
        <f t="shared" si="67"/>
        <v/>
      </c>
      <c r="S376" s="93" t="str">
        <f t="shared" si="71"/>
        <v/>
      </c>
      <c r="T376" s="59" t="str">
        <f t="shared" si="72"/>
        <v/>
      </c>
      <c r="U376" s="93" t="s">
        <v>695</v>
      </c>
      <c r="V376" s="78" t="str">
        <f t="shared" si="73"/>
        <v/>
      </c>
      <c r="W376" s="86"/>
      <c r="X376" s="86" t="e">
        <f t="shared" si="74"/>
        <v>#VALUE!</v>
      </c>
      <c r="Y376" s="86" t="e">
        <f t="shared" si="75"/>
        <v>#VALUE!</v>
      </c>
      <c r="Z376" s="86" t="e">
        <f t="shared" si="76"/>
        <v>#VALUE!</v>
      </c>
      <c r="AA376" s="86">
        <f>SUMIFS('District Data_Live'!$CT:$CT,'District Data_Live'!$B:$B,'District-wise_Big 4 sales comp.'!$B376,'District Data_Live'!$C:$C,'District-wise_Big 4 sales comp.'!$F376)</f>
        <v>0</v>
      </c>
      <c r="AB376" s="86">
        <f>SUMIFS('District Data_Live'!$DR:$DR,'District Data_Live'!$B:$B,'District-wise_Big 4 sales comp.'!$B376,'District Data_Live'!$C:$C,'District-wise_Big 4 sales comp.'!$F376)</f>
        <v>0</v>
      </c>
      <c r="AC376" s="59" t="e">
        <f t="shared" si="77"/>
        <v>#VALUE!</v>
      </c>
      <c r="AD376" s="94" t="e">
        <f t="shared" si="78"/>
        <v>#VALUE!</v>
      </c>
      <c r="AE376" s="94"/>
      <c r="AF376" s="94"/>
      <c r="AG376" s="94"/>
      <c r="AH376" s="94"/>
    </row>
    <row r="377" spans="1:34">
      <c r="A377" s="90">
        <f t="shared" si="68"/>
        <v>374</v>
      </c>
      <c r="B377" s="23" t="s">
        <v>1463</v>
      </c>
      <c r="F377" s="90" t="s">
        <v>357</v>
      </c>
      <c r="G377" s="4" t="s">
        <v>329</v>
      </c>
      <c r="H377" s="91"/>
      <c r="I377" s="1"/>
      <c r="J377" s="75" t="str">
        <f t="shared" si="69"/>
        <v>Low</v>
      </c>
      <c r="K377" s="84" t="str">
        <f t="shared" si="66"/>
        <v/>
      </c>
      <c r="L377" s="83">
        <f t="shared" si="70"/>
        <v>0</v>
      </c>
      <c r="M377" s="83">
        <v>0</v>
      </c>
      <c r="N377" s="83">
        <v>0</v>
      </c>
      <c r="O377" s="83">
        <v>0</v>
      </c>
      <c r="P377" s="83">
        <v>0</v>
      </c>
      <c r="Q377" s="193">
        <f>'District Data_Live'!ID377</f>
        <v>0</v>
      </c>
      <c r="R377" s="93" t="str">
        <f t="shared" si="67"/>
        <v/>
      </c>
      <c r="S377" s="93" t="str">
        <f t="shared" si="71"/>
        <v/>
      </c>
      <c r="T377" s="59" t="str">
        <f t="shared" si="72"/>
        <v/>
      </c>
      <c r="U377" s="93" t="s">
        <v>695</v>
      </c>
      <c r="V377" s="78" t="str">
        <f t="shared" si="73"/>
        <v/>
      </c>
      <c r="W377" s="86"/>
      <c r="X377" s="86" t="e">
        <f t="shared" si="74"/>
        <v>#VALUE!</v>
      </c>
      <c r="Y377" s="86" t="e">
        <f t="shared" si="75"/>
        <v>#VALUE!</v>
      </c>
      <c r="Z377" s="86" t="e">
        <f t="shared" si="76"/>
        <v>#VALUE!</v>
      </c>
      <c r="AA377" s="86">
        <f>SUMIFS('District Data_Live'!$CT:$CT,'District Data_Live'!$B:$B,'District-wise_Big 4 sales comp.'!$B377,'District Data_Live'!$C:$C,'District-wise_Big 4 sales comp.'!$F377)</f>
        <v>0</v>
      </c>
      <c r="AB377" s="86">
        <f>SUMIFS('District Data_Live'!$DR:$DR,'District Data_Live'!$B:$B,'District-wise_Big 4 sales comp.'!$B377,'District Data_Live'!$C:$C,'District-wise_Big 4 sales comp.'!$F377)</f>
        <v>0</v>
      </c>
      <c r="AC377" s="59" t="e">
        <f t="shared" si="77"/>
        <v>#VALUE!</v>
      </c>
      <c r="AD377" s="94" t="e">
        <f t="shared" si="78"/>
        <v>#VALUE!</v>
      </c>
      <c r="AE377" s="94"/>
      <c r="AF377" s="94"/>
      <c r="AG377" s="94"/>
      <c r="AH377" s="94"/>
    </row>
    <row r="378" spans="1:34">
      <c r="A378" s="90">
        <f t="shared" si="68"/>
        <v>375</v>
      </c>
      <c r="B378" s="23" t="s">
        <v>1464</v>
      </c>
      <c r="F378" s="90" t="s">
        <v>357</v>
      </c>
      <c r="G378" s="4" t="s">
        <v>329</v>
      </c>
      <c r="H378" s="91"/>
      <c r="I378" s="1"/>
      <c r="J378" s="75" t="str">
        <f t="shared" si="69"/>
        <v>Low</v>
      </c>
      <c r="K378" s="84" t="str">
        <f t="shared" si="66"/>
        <v/>
      </c>
      <c r="L378" s="83">
        <f t="shared" si="70"/>
        <v>0</v>
      </c>
      <c r="M378" s="83">
        <v>0</v>
      </c>
      <c r="N378" s="83">
        <v>0</v>
      </c>
      <c r="O378" s="83">
        <v>0</v>
      </c>
      <c r="P378" s="83">
        <v>0</v>
      </c>
      <c r="Q378" s="193">
        <f>'District Data_Live'!ID378</f>
        <v>0</v>
      </c>
      <c r="R378" s="93" t="str">
        <f t="shared" si="67"/>
        <v/>
      </c>
      <c r="S378" s="93" t="str">
        <f t="shared" si="71"/>
        <v/>
      </c>
      <c r="T378" s="59" t="str">
        <f t="shared" si="72"/>
        <v/>
      </c>
      <c r="U378" s="93" t="s">
        <v>695</v>
      </c>
      <c r="V378" s="78" t="str">
        <f t="shared" si="73"/>
        <v/>
      </c>
      <c r="W378" s="86"/>
      <c r="X378" s="86" t="e">
        <f t="shared" si="74"/>
        <v>#VALUE!</v>
      </c>
      <c r="Y378" s="86" t="e">
        <f t="shared" si="75"/>
        <v>#VALUE!</v>
      </c>
      <c r="Z378" s="86" t="e">
        <f t="shared" si="76"/>
        <v>#VALUE!</v>
      </c>
      <c r="AA378" s="86">
        <f>SUMIFS('District Data_Live'!$CT:$CT,'District Data_Live'!$B:$B,'District-wise_Big 4 sales comp.'!$B378,'District Data_Live'!$C:$C,'District-wise_Big 4 sales comp.'!$F378)</f>
        <v>0</v>
      </c>
      <c r="AB378" s="86">
        <f>SUMIFS('District Data_Live'!$DR:$DR,'District Data_Live'!$B:$B,'District-wise_Big 4 sales comp.'!$B378,'District Data_Live'!$C:$C,'District-wise_Big 4 sales comp.'!$F378)</f>
        <v>0</v>
      </c>
      <c r="AC378" s="59" t="e">
        <f t="shared" si="77"/>
        <v>#VALUE!</v>
      </c>
      <c r="AD378" s="94" t="e">
        <f t="shared" si="78"/>
        <v>#VALUE!</v>
      </c>
      <c r="AE378" s="94"/>
      <c r="AF378" s="94"/>
      <c r="AG378" s="94"/>
      <c r="AH378" s="94"/>
    </row>
    <row r="379" spans="1:34">
      <c r="A379" s="90">
        <f t="shared" si="68"/>
        <v>376</v>
      </c>
      <c r="B379" s="23" t="s">
        <v>1465</v>
      </c>
      <c r="F379" s="90" t="s">
        <v>357</v>
      </c>
      <c r="G379" s="4" t="s">
        <v>329</v>
      </c>
      <c r="H379" s="91"/>
      <c r="I379" s="1"/>
      <c r="J379" s="75" t="str">
        <f t="shared" si="69"/>
        <v>Low</v>
      </c>
      <c r="K379" s="84" t="str">
        <f t="shared" si="66"/>
        <v/>
      </c>
      <c r="L379" s="83">
        <f t="shared" si="70"/>
        <v>0</v>
      </c>
      <c r="M379" s="83">
        <v>0</v>
      </c>
      <c r="N379" s="83">
        <v>0</v>
      </c>
      <c r="O379" s="83">
        <v>0</v>
      </c>
      <c r="P379" s="83">
        <v>0</v>
      </c>
      <c r="Q379" s="193">
        <f>'District Data_Live'!ID379</f>
        <v>0</v>
      </c>
      <c r="R379" s="93" t="str">
        <f t="shared" si="67"/>
        <v/>
      </c>
      <c r="S379" s="93" t="str">
        <f t="shared" si="71"/>
        <v/>
      </c>
      <c r="T379" s="59" t="str">
        <f t="shared" si="72"/>
        <v/>
      </c>
      <c r="U379" s="93" t="s">
        <v>695</v>
      </c>
      <c r="V379" s="78" t="str">
        <f t="shared" si="73"/>
        <v/>
      </c>
      <c r="W379" s="86"/>
      <c r="X379" s="86" t="e">
        <f t="shared" si="74"/>
        <v>#VALUE!</v>
      </c>
      <c r="Y379" s="86" t="e">
        <f t="shared" si="75"/>
        <v>#VALUE!</v>
      </c>
      <c r="Z379" s="86" t="e">
        <f t="shared" si="76"/>
        <v>#VALUE!</v>
      </c>
      <c r="AA379" s="86">
        <f>SUMIFS('District Data_Live'!$CT:$CT,'District Data_Live'!$B:$B,'District-wise_Big 4 sales comp.'!$B379,'District Data_Live'!$C:$C,'District-wise_Big 4 sales comp.'!$F379)</f>
        <v>0</v>
      </c>
      <c r="AB379" s="86">
        <f>SUMIFS('District Data_Live'!$DR:$DR,'District Data_Live'!$B:$B,'District-wise_Big 4 sales comp.'!$B379,'District Data_Live'!$C:$C,'District-wise_Big 4 sales comp.'!$F379)</f>
        <v>0</v>
      </c>
      <c r="AC379" s="59" t="e">
        <f t="shared" si="77"/>
        <v>#VALUE!</v>
      </c>
      <c r="AD379" s="94" t="e">
        <f t="shared" si="78"/>
        <v>#VALUE!</v>
      </c>
      <c r="AE379" s="94"/>
      <c r="AF379" s="94"/>
      <c r="AG379" s="94"/>
      <c r="AH379" s="94"/>
    </row>
    <row r="380" spans="1:34">
      <c r="A380" s="90">
        <f t="shared" si="68"/>
        <v>377</v>
      </c>
      <c r="B380" s="23" t="s">
        <v>1466</v>
      </c>
      <c r="F380" s="90" t="s">
        <v>357</v>
      </c>
      <c r="G380" s="4" t="s">
        <v>329</v>
      </c>
      <c r="H380" s="91" t="s">
        <v>750</v>
      </c>
      <c r="I380" s="1"/>
      <c r="J380" s="75" t="str">
        <f t="shared" si="69"/>
        <v>Low</v>
      </c>
      <c r="K380" s="84" t="str">
        <f t="shared" si="66"/>
        <v/>
      </c>
      <c r="L380" s="83">
        <f t="shared" si="70"/>
        <v>0</v>
      </c>
      <c r="M380" s="83">
        <v>0</v>
      </c>
      <c r="N380" s="83">
        <v>0</v>
      </c>
      <c r="O380" s="83">
        <v>0</v>
      </c>
      <c r="P380" s="83">
        <v>0</v>
      </c>
      <c r="Q380" s="193">
        <f>'District Data_Live'!ID380</f>
        <v>0</v>
      </c>
      <c r="R380" s="93" t="str">
        <f t="shared" si="67"/>
        <v/>
      </c>
      <c r="S380" s="93" t="str">
        <f t="shared" si="71"/>
        <v/>
      </c>
      <c r="T380" s="59" t="str">
        <f t="shared" si="72"/>
        <v/>
      </c>
      <c r="U380" s="93" t="s">
        <v>695</v>
      </c>
      <c r="V380" s="78" t="str">
        <f t="shared" si="73"/>
        <v/>
      </c>
      <c r="W380" s="86"/>
      <c r="X380" s="86" t="e">
        <f t="shared" si="74"/>
        <v>#VALUE!</v>
      </c>
      <c r="Y380" s="86" t="e">
        <f t="shared" si="75"/>
        <v>#VALUE!</v>
      </c>
      <c r="Z380" s="86" t="e">
        <f t="shared" si="76"/>
        <v>#VALUE!</v>
      </c>
      <c r="AA380" s="86">
        <f>SUMIFS('District Data_Live'!$CT:$CT,'District Data_Live'!$B:$B,'District-wise_Big 4 sales comp.'!$B380,'District Data_Live'!$C:$C,'District-wise_Big 4 sales comp.'!$F380)</f>
        <v>0</v>
      </c>
      <c r="AB380" s="86">
        <f>SUMIFS('District Data_Live'!$DR:$DR,'District Data_Live'!$B:$B,'District-wise_Big 4 sales comp.'!$B380,'District Data_Live'!$C:$C,'District-wise_Big 4 sales comp.'!$F380)</f>
        <v>0</v>
      </c>
      <c r="AC380" s="59" t="e">
        <f t="shared" si="77"/>
        <v>#VALUE!</v>
      </c>
      <c r="AD380" s="94" t="e">
        <f t="shared" si="78"/>
        <v>#VALUE!</v>
      </c>
      <c r="AE380" s="94"/>
      <c r="AF380" s="94"/>
      <c r="AG380" s="94"/>
      <c r="AH380" s="94"/>
    </row>
    <row r="381" spans="1:34">
      <c r="A381" s="90">
        <f t="shared" si="68"/>
        <v>378</v>
      </c>
      <c r="B381" s="23" t="s">
        <v>1467</v>
      </c>
      <c r="F381" s="90" t="s">
        <v>357</v>
      </c>
      <c r="G381" s="4" t="s">
        <v>329</v>
      </c>
      <c r="H381" s="91" t="s">
        <v>751</v>
      </c>
      <c r="I381" s="1"/>
      <c r="J381" s="75" t="str">
        <f t="shared" si="69"/>
        <v>Low</v>
      </c>
      <c r="K381" s="84" t="str">
        <f t="shared" si="66"/>
        <v/>
      </c>
      <c r="L381" s="83">
        <f t="shared" si="70"/>
        <v>0</v>
      </c>
      <c r="M381" s="83">
        <v>0</v>
      </c>
      <c r="N381" s="83">
        <v>0</v>
      </c>
      <c r="O381" s="83">
        <v>0</v>
      </c>
      <c r="P381" s="83">
        <v>0</v>
      </c>
      <c r="Q381" s="193">
        <f>'District Data_Live'!ID381</f>
        <v>0</v>
      </c>
      <c r="R381" s="93" t="str">
        <f t="shared" si="67"/>
        <v/>
      </c>
      <c r="S381" s="93" t="str">
        <f t="shared" si="71"/>
        <v/>
      </c>
      <c r="T381" s="59" t="str">
        <f t="shared" si="72"/>
        <v/>
      </c>
      <c r="U381" s="93" t="s">
        <v>695</v>
      </c>
      <c r="V381" s="78" t="str">
        <f t="shared" si="73"/>
        <v/>
      </c>
      <c r="W381" s="86"/>
      <c r="X381" s="86" t="e">
        <f t="shared" si="74"/>
        <v>#VALUE!</v>
      </c>
      <c r="Y381" s="86" t="e">
        <f t="shared" si="75"/>
        <v>#VALUE!</v>
      </c>
      <c r="Z381" s="86" t="e">
        <f t="shared" si="76"/>
        <v>#VALUE!</v>
      </c>
      <c r="AA381" s="86">
        <f>SUMIFS('District Data_Live'!$CT:$CT,'District Data_Live'!$B:$B,'District-wise_Big 4 sales comp.'!$B381,'District Data_Live'!$C:$C,'District-wise_Big 4 sales comp.'!$F381)</f>
        <v>0</v>
      </c>
      <c r="AB381" s="86">
        <f>SUMIFS('District Data_Live'!$DR:$DR,'District Data_Live'!$B:$B,'District-wise_Big 4 sales comp.'!$B381,'District Data_Live'!$C:$C,'District-wise_Big 4 sales comp.'!$F381)</f>
        <v>0</v>
      </c>
      <c r="AC381" s="59" t="e">
        <f t="shared" si="77"/>
        <v>#VALUE!</v>
      </c>
      <c r="AD381" s="94" t="e">
        <f t="shared" si="78"/>
        <v>#VALUE!</v>
      </c>
      <c r="AE381" s="94"/>
      <c r="AF381" s="94"/>
      <c r="AG381" s="94"/>
      <c r="AH381" s="94"/>
    </row>
    <row r="382" spans="1:34">
      <c r="A382" s="90">
        <f t="shared" si="68"/>
        <v>379</v>
      </c>
      <c r="B382" s="23" t="s">
        <v>854</v>
      </c>
      <c r="F382" s="90" t="s">
        <v>357</v>
      </c>
      <c r="G382" s="4" t="s">
        <v>329</v>
      </c>
      <c r="H382" s="91" t="s">
        <v>751</v>
      </c>
      <c r="I382" s="1"/>
      <c r="J382" s="75" t="str">
        <f t="shared" si="69"/>
        <v>Low</v>
      </c>
      <c r="K382" s="84" t="str">
        <f t="shared" si="66"/>
        <v/>
      </c>
      <c r="L382" s="83">
        <f t="shared" si="70"/>
        <v>0</v>
      </c>
      <c r="M382" s="83">
        <v>0</v>
      </c>
      <c r="N382" s="83">
        <v>0</v>
      </c>
      <c r="O382" s="83">
        <v>0</v>
      </c>
      <c r="P382" s="83">
        <v>0</v>
      </c>
      <c r="Q382" s="193">
        <f>'District Data_Live'!ID382</f>
        <v>0</v>
      </c>
      <c r="R382" s="93" t="str">
        <f t="shared" si="67"/>
        <v/>
      </c>
      <c r="S382" s="93" t="str">
        <f t="shared" si="71"/>
        <v/>
      </c>
      <c r="T382" s="59" t="str">
        <f t="shared" si="72"/>
        <v/>
      </c>
      <c r="U382" s="93" t="s">
        <v>695</v>
      </c>
      <c r="V382" s="78" t="str">
        <f t="shared" si="73"/>
        <v/>
      </c>
      <c r="W382" s="86"/>
      <c r="X382" s="86" t="e">
        <f t="shared" si="74"/>
        <v>#VALUE!</v>
      </c>
      <c r="Y382" s="86" t="e">
        <f t="shared" si="75"/>
        <v>#VALUE!</v>
      </c>
      <c r="Z382" s="86" t="e">
        <f t="shared" si="76"/>
        <v>#VALUE!</v>
      </c>
      <c r="AA382" s="86">
        <f>SUMIFS('District Data_Live'!$CT:$CT,'District Data_Live'!$B:$B,'District-wise_Big 4 sales comp.'!$B382,'District Data_Live'!$C:$C,'District-wise_Big 4 sales comp.'!$F382)</f>
        <v>0</v>
      </c>
      <c r="AB382" s="86">
        <f>SUMIFS('District Data_Live'!$DR:$DR,'District Data_Live'!$B:$B,'District-wise_Big 4 sales comp.'!$B382,'District Data_Live'!$C:$C,'District-wise_Big 4 sales comp.'!$F382)</f>
        <v>0</v>
      </c>
      <c r="AC382" s="59" t="e">
        <f t="shared" si="77"/>
        <v>#VALUE!</v>
      </c>
      <c r="AD382" s="94" t="e">
        <f t="shared" si="78"/>
        <v>#VALUE!</v>
      </c>
      <c r="AE382" s="94"/>
      <c r="AF382" s="94"/>
      <c r="AG382" s="94"/>
      <c r="AH382" s="94"/>
    </row>
    <row r="383" spans="1:34">
      <c r="A383" s="90">
        <f t="shared" si="68"/>
        <v>380</v>
      </c>
      <c r="B383" s="23" t="s">
        <v>1468</v>
      </c>
      <c r="F383" s="90" t="s">
        <v>357</v>
      </c>
      <c r="G383" s="4" t="s">
        <v>329</v>
      </c>
      <c r="H383" s="91" t="s">
        <v>750</v>
      </c>
      <c r="I383" s="1"/>
      <c r="J383" s="75" t="str">
        <f t="shared" si="69"/>
        <v>Low</v>
      </c>
      <c r="K383" s="84" t="str">
        <f t="shared" si="66"/>
        <v/>
      </c>
      <c r="L383" s="83">
        <f t="shared" si="70"/>
        <v>0</v>
      </c>
      <c r="M383" s="83">
        <v>0</v>
      </c>
      <c r="N383" s="83">
        <v>0</v>
      </c>
      <c r="O383" s="83">
        <v>0</v>
      </c>
      <c r="P383" s="83">
        <v>0</v>
      </c>
      <c r="Q383" s="193">
        <f>'District Data_Live'!ID383</f>
        <v>0</v>
      </c>
      <c r="R383" s="93" t="str">
        <f t="shared" si="67"/>
        <v/>
      </c>
      <c r="S383" s="93" t="str">
        <f t="shared" si="71"/>
        <v/>
      </c>
      <c r="T383" s="59" t="str">
        <f t="shared" si="72"/>
        <v/>
      </c>
      <c r="U383" s="93" t="s">
        <v>695</v>
      </c>
      <c r="V383" s="78" t="str">
        <f t="shared" si="73"/>
        <v/>
      </c>
      <c r="W383" s="86"/>
      <c r="X383" s="86" t="e">
        <f t="shared" si="74"/>
        <v>#VALUE!</v>
      </c>
      <c r="Y383" s="86" t="e">
        <f t="shared" si="75"/>
        <v>#VALUE!</v>
      </c>
      <c r="Z383" s="86" t="e">
        <f t="shared" si="76"/>
        <v>#VALUE!</v>
      </c>
      <c r="AA383" s="86">
        <f>SUMIFS('District Data_Live'!$CT:$CT,'District Data_Live'!$B:$B,'District-wise_Big 4 sales comp.'!$B383,'District Data_Live'!$C:$C,'District-wise_Big 4 sales comp.'!$F383)</f>
        <v>0</v>
      </c>
      <c r="AB383" s="86">
        <f>SUMIFS('District Data_Live'!$DR:$DR,'District Data_Live'!$B:$B,'District-wise_Big 4 sales comp.'!$B383,'District Data_Live'!$C:$C,'District-wise_Big 4 sales comp.'!$F383)</f>
        <v>0</v>
      </c>
      <c r="AC383" s="59" t="e">
        <f t="shared" si="77"/>
        <v>#VALUE!</v>
      </c>
      <c r="AD383" s="94" t="e">
        <f t="shared" si="78"/>
        <v>#VALUE!</v>
      </c>
      <c r="AE383" s="94"/>
      <c r="AF383" s="94"/>
      <c r="AG383" s="94"/>
      <c r="AH383" s="94"/>
    </row>
    <row r="384" spans="1:34">
      <c r="A384" s="90">
        <f t="shared" si="68"/>
        <v>381</v>
      </c>
      <c r="B384" s="23" t="s">
        <v>852</v>
      </c>
      <c r="F384" s="90" t="s">
        <v>357</v>
      </c>
      <c r="G384" s="4" t="s">
        <v>329</v>
      </c>
      <c r="H384" s="91"/>
      <c r="I384" s="1"/>
      <c r="J384" s="75" t="str">
        <f t="shared" si="69"/>
        <v>Low</v>
      </c>
      <c r="K384" s="84" t="str">
        <f t="shared" si="66"/>
        <v/>
      </c>
      <c r="L384" s="83">
        <f t="shared" si="70"/>
        <v>0</v>
      </c>
      <c r="M384" s="83">
        <v>0</v>
      </c>
      <c r="N384" s="83">
        <v>0</v>
      </c>
      <c r="O384" s="83">
        <v>0</v>
      </c>
      <c r="P384" s="83">
        <v>0</v>
      </c>
      <c r="Q384" s="193">
        <f>'District Data_Live'!ID384</f>
        <v>0</v>
      </c>
      <c r="R384" s="93" t="str">
        <f t="shared" si="67"/>
        <v/>
      </c>
      <c r="S384" s="93" t="str">
        <f t="shared" si="71"/>
        <v/>
      </c>
      <c r="T384" s="59" t="str">
        <f t="shared" si="72"/>
        <v/>
      </c>
      <c r="U384" s="93" t="s">
        <v>695</v>
      </c>
      <c r="V384" s="78" t="str">
        <f t="shared" si="73"/>
        <v/>
      </c>
      <c r="W384" s="86"/>
      <c r="X384" s="86" t="e">
        <f t="shared" si="74"/>
        <v>#VALUE!</v>
      </c>
      <c r="Y384" s="86" t="e">
        <f t="shared" si="75"/>
        <v>#VALUE!</v>
      </c>
      <c r="Z384" s="86" t="e">
        <f t="shared" si="76"/>
        <v>#VALUE!</v>
      </c>
      <c r="AA384" s="86">
        <f>SUMIFS('District Data_Live'!$CT:$CT,'District Data_Live'!$B:$B,'District-wise_Big 4 sales comp.'!$B384,'District Data_Live'!$C:$C,'District-wise_Big 4 sales comp.'!$F384)</f>
        <v>0</v>
      </c>
      <c r="AB384" s="86">
        <f>SUMIFS('District Data_Live'!$DR:$DR,'District Data_Live'!$B:$B,'District-wise_Big 4 sales comp.'!$B384,'District Data_Live'!$C:$C,'District-wise_Big 4 sales comp.'!$F384)</f>
        <v>0</v>
      </c>
      <c r="AC384" s="59" t="e">
        <f t="shared" si="77"/>
        <v>#VALUE!</v>
      </c>
      <c r="AD384" s="94" t="e">
        <f t="shared" si="78"/>
        <v>#VALUE!</v>
      </c>
      <c r="AE384" s="94"/>
      <c r="AF384" s="94"/>
      <c r="AG384" s="94"/>
      <c r="AH384" s="94"/>
    </row>
    <row r="385" spans="1:34">
      <c r="A385" s="90">
        <f t="shared" si="68"/>
        <v>382</v>
      </c>
      <c r="B385" s="23" t="s">
        <v>1469</v>
      </c>
      <c r="F385" s="90" t="s">
        <v>357</v>
      </c>
      <c r="G385" s="4" t="s">
        <v>329</v>
      </c>
      <c r="H385" s="91" t="s">
        <v>751</v>
      </c>
      <c r="I385" s="1"/>
      <c r="J385" s="75" t="str">
        <f t="shared" si="69"/>
        <v>Low</v>
      </c>
      <c r="K385" s="84" t="str">
        <f t="shared" si="66"/>
        <v/>
      </c>
      <c r="L385" s="83">
        <f t="shared" si="70"/>
        <v>0</v>
      </c>
      <c r="M385" s="83">
        <v>0</v>
      </c>
      <c r="N385" s="83">
        <v>0</v>
      </c>
      <c r="O385" s="83">
        <v>0</v>
      </c>
      <c r="P385" s="83">
        <v>0</v>
      </c>
      <c r="Q385" s="193">
        <f>'District Data_Live'!ID385</f>
        <v>0</v>
      </c>
      <c r="R385" s="93" t="str">
        <f t="shared" si="67"/>
        <v/>
      </c>
      <c r="S385" s="93" t="str">
        <f t="shared" si="71"/>
        <v/>
      </c>
      <c r="T385" s="59" t="str">
        <f t="shared" si="72"/>
        <v/>
      </c>
      <c r="U385" s="93" t="s">
        <v>695</v>
      </c>
      <c r="V385" s="78" t="str">
        <f t="shared" si="73"/>
        <v/>
      </c>
      <c r="W385" s="86"/>
      <c r="X385" s="86" t="e">
        <f t="shared" si="74"/>
        <v>#VALUE!</v>
      </c>
      <c r="Y385" s="86" t="e">
        <f t="shared" si="75"/>
        <v>#VALUE!</v>
      </c>
      <c r="Z385" s="86" t="e">
        <f t="shared" si="76"/>
        <v>#VALUE!</v>
      </c>
      <c r="AA385" s="86">
        <f>SUMIFS('District Data_Live'!$CT:$CT,'District Data_Live'!$B:$B,'District-wise_Big 4 sales comp.'!$B385,'District Data_Live'!$C:$C,'District-wise_Big 4 sales comp.'!$F385)</f>
        <v>0</v>
      </c>
      <c r="AB385" s="86">
        <f>SUMIFS('District Data_Live'!$DR:$DR,'District Data_Live'!$B:$B,'District-wise_Big 4 sales comp.'!$B385,'District Data_Live'!$C:$C,'District-wise_Big 4 sales comp.'!$F385)</f>
        <v>0</v>
      </c>
      <c r="AC385" s="59" t="e">
        <f t="shared" si="77"/>
        <v>#VALUE!</v>
      </c>
      <c r="AD385" s="94" t="e">
        <f t="shared" si="78"/>
        <v>#VALUE!</v>
      </c>
      <c r="AE385" s="94"/>
      <c r="AF385" s="94"/>
      <c r="AG385" s="94"/>
      <c r="AH385" s="94"/>
    </row>
    <row r="386" spans="1:34">
      <c r="A386" s="90">
        <f t="shared" si="68"/>
        <v>383</v>
      </c>
      <c r="B386" s="23" t="s">
        <v>1470</v>
      </c>
      <c r="F386" s="90" t="s">
        <v>357</v>
      </c>
      <c r="G386" s="4" t="s">
        <v>329</v>
      </c>
      <c r="H386" s="91"/>
      <c r="I386" s="1"/>
      <c r="J386" s="75" t="str">
        <f t="shared" si="69"/>
        <v>Low</v>
      </c>
      <c r="K386" s="84" t="str">
        <f t="shared" si="66"/>
        <v/>
      </c>
      <c r="L386" s="83">
        <f t="shared" si="70"/>
        <v>0</v>
      </c>
      <c r="M386" s="83">
        <v>0</v>
      </c>
      <c r="N386" s="83">
        <v>0</v>
      </c>
      <c r="O386" s="83">
        <v>0</v>
      </c>
      <c r="P386" s="83">
        <v>0</v>
      </c>
      <c r="Q386" s="193">
        <f>'District Data_Live'!ID386</f>
        <v>0</v>
      </c>
      <c r="R386" s="93" t="str">
        <f t="shared" si="67"/>
        <v/>
      </c>
      <c r="S386" s="93" t="str">
        <f t="shared" si="71"/>
        <v/>
      </c>
      <c r="T386" s="59" t="str">
        <f t="shared" si="72"/>
        <v/>
      </c>
      <c r="U386" s="93" t="s">
        <v>695</v>
      </c>
      <c r="V386" s="78" t="str">
        <f t="shared" si="73"/>
        <v/>
      </c>
      <c r="W386" s="86"/>
      <c r="X386" s="86" t="e">
        <f t="shared" si="74"/>
        <v>#VALUE!</v>
      </c>
      <c r="Y386" s="86" t="e">
        <f t="shared" si="75"/>
        <v>#VALUE!</v>
      </c>
      <c r="Z386" s="86" t="e">
        <f t="shared" si="76"/>
        <v>#VALUE!</v>
      </c>
      <c r="AA386" s="86">
        <f>SUMIFS('District Data_Live'!$CT:$CT,'District Data_Live'!$B:$B,'District-wise_Big 4 sales comp.'!$B386,'District Data_Live'!$C:$C,'District-wise_Big 4 sales comp.'!$F386)</f>
        <v>0</v>
      </c>
      <c r="AB386" s="86">
        <f>SUMIFS('District Data_Live'!$DR:$DR,'District Data_Live'!$B:$B,'District-wise_Big 4 sales comp.'!$B386,'District Data_Live'!$C:$C,'District-wise_Big 4 sales comp.'!$F386)</f>
        <v>0</v>
      </c>
      <c r="AC386" s="59" t="e">
        <f t="shared" si="77"/>
        <v>#VALUE!</v>
      </c>
      <c r="AD386" s="94" t="e">
        <f t="shared" si="78"/>
        <v>#VALUE!</v>
      </c>
      <c r="AE386" s="94"/>
      <c r="AF386" s="94"/>
      <c r="AG386" s="94"/>
      <c r="AH386" s="94"/>
    </row>
    <row r="387" spans="1:34">
      <c r="A387" s="90">
        <f t="shared" si="68"/>
        <v>384</v>
      </c>
      <c r="B387" s="23" t="s">
        <v>851</v>
      </c>
      <c r="F387" s="90" t="s">
        <v>357</v>
      </c>
      <c r="G387" s="4" t="s">
        <v>329</v>
      </c>
      <c r="H387" s="91"/>
      <c r="I387" s="1"/>
      <c r="J387" s="75" t="str">
        <f t="shared" si="69"/>
        <v>Low</v>
      </c>
      <c r="K387" s="84" t="str">
        <f t="shared" si="66"/>
        <v/>
      </c>
      <c r="L387" s="83">
        <f t="shared" si="70"/>
        <v>0</v>
      </c>
      <c r="M387" s="83">
        <v>0</v>
      </c>
      <c r="N387" s="83">
        <v>0</v>
      </c>
      <c r="O387" s="83">
        <v>0</v>
      </c>
      <c r="P387" s="83">
        <v>0</v>
      </c>
      <c r="Q387" s="193">
        <f>'District Data_Live'!ID387</f>
        <v>0</v>
      </c>
      <c r="R387" s="93" t="str">
        <f t="shared" si="67"/>
        <v/>
      </c>
      <c r="S387" s="93" t="str">
        <f t="shared" si="71"/>
        <v/>
      </c>
      <c r="T387" s="59" t="str">
        <f t="shared" si="72"/>
        <v/>
      </c>
      <c r="U387" s="93" t="s">
        <v>695</v>
      </c>
      <c r="V387" s="78" t="str">
        <f t="shared" si="73"/>
        <v/>
      </c>
      <c r="W387" s="86"/>
      <c r="X387" s="86" t="e">
        <f t="shared" si="74"/>
        <v>#VALUE!</v>
      </c>
      <c r="Y387" s="86" t="e">
        <f t="shared" si="75"/>
        <v>#VALUE!</v>
      </c>
      <c r="Z387" s="86" t="e">
        <f t="shared" si="76"/>
        <v>#VALUE!</v>
      </c>
      <c r="AA387" s="86">
        <f>SUMIFS('District Data_Live'!$CT:$CT,'District Data_Live'!$B:$B,'District-wise_Big 4 sales comp.'!$B387,'District Data_Live'!$C:$C,'District-wise_Big 4 sales comp.'!$F387)</f>
        <v>0</v>
      </c>
      <c r="AB387" s="86">
        <f>SUMIFS('District Data_Live'!$DR:$DR,'District Data_Live'!$B:$B,'District-wise_Big 4 sales comp.'!$B387,'District Data_Live'!$C:$C,'District-wise_Big 4 sales comp.'!$F387)</f>
        <v>0</v>
      </c>
      <c r="AC387" s="59" t="e">
        <f t="shared" si="77"/>
        <v>#VALUE!</v>
      </c>
      <c r="AD387" s="94" t="e">
        <f t="shared" si="78"/>
        <v>#VALUE!</v>
      </c>
      <c r="AE387" s="94"/>
      <c r="AF387" s="94"/>
      <c r="AG387" s="94"/>
      <c r="AH387" s="94"/>
    </row>
    <row r="388" spans="1:34">
      <c r="A388" s="90">
        <f t="shared" si="68"/>
        <v>385</v>
      </c>
      <c r="B388" s="23" t="s">
        <v>1471</v>
      </c>
      <c r="F388" s="90" t="s">
        <v>357</v>
      </c>
      <c r="G388" s="4" t="s">
        <v>329</v>
      </c>
      <c r="H388" s="91"/>
      <c r="I388" s="1"/>
      <c r="J388" s="75" t="str">
        <f t="shared" si="69"/>
        <v>Low</v>
      </c>
      <c r="K388" s="84" t="str">
        <f t="shared" ref="K388:K451" si="79">IFERROR(L388/I388,"")</f>
        <v/>
      </c>
      <c r="L388" s="83">
        <f t="shared" si="70"/>
        <v>0</v>
      </c>
      <c r="M388" s="83">
        <v>0</v>
      </c>
      <c r="N388" s="83">
        <v>0</v>
      </c>
      <c r="O388" s="83">
        <v>0</v>
      </c>
      <c r="P388" s="83">
        <v>0</v>
      </c>
      <c r="Q388" s="193">
        <f>'District Data_Live'!ID388</f>
        <v>0</v>
      </c>
      <c r="R388" s="93" t="str">
        <f t="shared" ref="R388:R451" si="80">IFERROR(Q388/I388,"")</f>
        <v/>
      </c>
      <c r="S388" s="93" t="str">
        <f t="shared" si="71"/>
        <v/>
      </c>
      <c r="T388" s="59" t="str">
        <f t="shared" si="72"/>
        <v/>
      </c>
      <c r="U388" s="93" t="s">
        <v>695</v>
      </c>
      <c r="V388" s="78" t="str">
        <f t="shared" si="73"/>
        <v/>
      </c>
      <c r="W388" s="86"/>
      <c r="X388" s="86" t="e">
        <f t="shared" si="74"/>
        <v>#VALUE!</v>
      </c>
      <c r="Y388" s="86" t="e">
        <f t="shared" si="75"/>
        <v>#VALUE!</v>
      </c>
      <c r="Z388" s="86" t="e">
        <f t="shared" si="76"/>
        <v>#VALUE!</v>
      </c>
      <c r="AA388" s="86">
        <f>SUMIFS('District Data_Live'!$CT:$CT,'District Data_Live'!$B:$B,'District-wise_Big 4 sales comp.'!$B388,'District Data_Live'!$C:$C,'District-wise_Big 4 sales comp.'!$F388)</f>
        <v>0</v>
      </c>
      <c r="AB388" s="86">
        <f>SUMIFS('District Data_Live'!$DR:$DR,'District Data_Live'!$B:$B,'District-wise_Big 4 sales comp.'!$B388,'District Data_Live'!$C:$C,'District-wise_Big 4 sales comp.'!$F388)</f>
        <v>0</v>
      </c>
      <c r="AC388" s="59" t="e">
        <f t="shared" si="77"/>
        <v>#VALUE!</v>
      </c>
      <c r="AD388" s="94" t="e">
        <f t="shared" si="78"/>
        <v>#VALUE!</v>
      </c>
      <c r="AE388" s="94"/>
      <c r="AF388" s="94"/>
      <c r="AG388" s="94"/>
      <c r="AH388" s="94"/>
    </row>
    <row r="389" spans="1:34">
      <c r="A389" s="98">
        <f t="shared" ref="A389:A452" si="81">A388+1</f>
        <v>386</v>
      </c>
      <c r="B389" s="101" t="s">
        <v>180</v>
      </c>
      <c r="C389" s="90" t="s">
        <v>891</v>
      </c>
      <c r="E389" s="101"/>
      <c r="F389" s="98" t="s">
        <v>334</v>
      </c>
      <c r="G389" s="64" t="s">
        <v>326</v>
      </c>
      <c r="H389" s="99" t="s">
        <v>429</v>
      </c>
      <c r="I389" s="1"/>
      <c r="J389" s="75" t="str">
        <f t="shared" ref="J389:J452" si="82">IFERROR(IF($I389&gt;=10000,"Very High",IF($I389&gt;=5000,"High",IF($I389&gt;=2000,"Medium","Low"))),"")</f>
        <v>Low</v>
      </c>
      <c r="K389" s="84" t="str">
        <f t="shared" si="79"/>
        <v/>
      </c>
      <c r="L389" s="83">
        <f t="shared" ref="L389:L452" si="83">SUM(M389:P389)</f>
        <v>4000</v>
      </c>
      <c r="M389" s="83">
        <v>4000</v>
      </c>
      <c r="N389" s="83"/>
      <c r="O389" s="83"/>
      <c r="P389" s="83"/>
      <c r="Q389" s="193">
        <f>'District Data_Live'!ID389</f>
        <v>0</v>
      </c>
      <c r="R389" s="93" t="str">
        <f t="shared" si="80"/>
        <v/>
      </c>
      <c r="S389" s="93">
        <f t="shared" ref="S389:S452" si="84">IFERROR(Q389/L389,"")</f>
        <v>0</v>
      </c>
      <c r="T389" s="59" t="str">
        <f t="shared" ref="T389:T452" si="85">IFERROR(I389*U389,"")</f>
        <v/>
      </c>
      <c r="U389" s="93" t="s">
        <v>695</v>
      </c>
      <c r="V389" s="78" t="str">
        <f t="shared" ref="V389:V452" si="86">IFERROR(T389/L389,"")</f>
        <v/>
      </c>
      <c r="W389" s="86"/>
      <c r="X389" s="86" t="e">
        <f t="shared" ref="X389:X452" si="87">T389/30</f>
        <v>#VALUE!</v>
      </c>
      <c r="Y389" s="86" t="e">
        <f t="shared" ref="Y389:Y452" si="88">X389/0.65</f>
        <v>#VALUE!</v>
      </c>
      <c r="Z389" s="86" t="e">
        <f t="shared" ref="Z389:Z452" si="89">Y389*2</f>
        <v>#VALUE!</v>
      </c>
      <c r="AA389" s="86">
        <f>SUMIFS('District Data_Live'!$CT:$CT,'District Data_Live'!$B:$B,'District-wise_Big 4 sales comp.'!$B389,'District Data_Live'!$C:$C,'District-wise_Big 4 sales comp.'!$F389)</f>
        <v>8</v>
      </c>
      <c r="AB389" s="86">
        <f>SUMIFS('District Data_Live'!$DR:$DR,'District Data_Live'!$B:$B,'District-wise_Big 4 sales comp.'!$B389,'District Data_Live'!$C:$C,'District-wise_Big 4 sales comp.'!$F389)</f>
        <v>17</v>
      </c>
      <c r="AC389" s="59" t="e">
        <f t="shared" ref="AC389:AC452" si="90">Z389-AA389</f>
        <v>#VALUE!</v>
      </c>
      <c r="AD389" s="94" t="e">
        <f t="shared" ref="AD389:AD452" si="91">AC389*3</f>
        <v>#VALUE!</v>
      </c>
      <c r="AE389" s="94"/>
      <c r="AF389" s="94"/>
      <c r="AG389" s="94"/>
      <c r="AH389" s="94"/>
    </row>
    <row r="390" spans="1:34">
      <c r="A390" s="90">
        <f t="shared" si="81"/>
        <v>387</v>
      </c>
      <c r="B390" s="91" t="s">
        <v>1472</v>
      </c>
      <c r="C390" s="90" t="s">
        <v>924</v>
      </c>
      <c r="D390" s="90"/>
      <c r="E390" s="91"/>
      <c r="F390" s="90" t="s">
        <v>346</v>
      </c>
      <c r="G390" s="90" t="s">
        <v>328</v>
      </c>
      <c r="H390" s="91"/>
      <c r="I390" s="92">
        <v>1400</v>
      </c>
      <c r="J390" s="75" t="str">
        <f t="shared" si="82"/>
        <v>Low</v>
      </c>
      <c r="K390" s="84">
        <f t="shared" si="79"/>
        <v>0</v>
      </c>
      <c r="L390" s="83">
        <f t="shared" si="83"/>
        <v>0</v>
      </c>
      <c r="M390" s="83">
        <v>0</v>
      </c>
      <c r="N390" s="83">
        <v>0</v>
      </c>
      <c r="O390" s="83">
        <v>0</v>
      </c>
      <c r="P390" s="83">
        <v>0</v>
      </c>
      <c r="Q390" s="193">
        <f>'District Data_Live'!ID390</f>
        <v>3.1040000000000001</v>
      </c>
      <c r="R390" s="93">
        <f t="shared" si="80"/>
        <v>2.2171428571428572E-3</v>
      </c>
      <c r="S390" s="93" t="str">
        <f t="shared" si="84"/>
        <v/>
      </c>
      <c r="T390" s="59">
        <f t="shared" si="85"/>
        <v>14</v>
      </c>
      <c r="U390" s="93">
        <v>0.01</v>
      </c>
      <c r="V390" s="78" t="str">
        <f t="shared" si="86"/>
        <v/>
      </c>
      <c r="W390" s="86"/>
      <c r="X390" s="86">
        <f t="shared" si="87"/>
        <v>0.46666666666666667</v>
      </c>
      <c r="Y390" s="86">
        <f t="shared" si="88"/>
        <v>0.71794871794871795</v>
      </c>
      <c r="Z390" s="86">
        <f t="shared" si="89"/>
        <v>1.4358974358974359</v>
      </c>
      <c r="AA390" s="86">
        <f>SUMIFS('District Data_Live'!$CT:$CT,'District Data_Live'!$B:$B,'District-wise_Big 4 sales comp.'!$B390,'District Data_Live'!$C:$C,'District-wise_Big 4 sales comp.'!$F390)</f>
        <v>0</v>
      </c>
      <c r="AB390" s="86">
        <f>SUMIFS('District Data_Live'!$DR:$DR,'District Data_Live'!$B:$B,'District-wise_Big 4 sales comp.'!$B390,'District Data_Live'!$C:$C,'District-wise_Big 4 sales comp.'!$F390)</f>
        <v>0</v>
      </c>
      <c r="AC390" s="59">
        <f t="shared" si="90"/>
        <v>1.4358974358974359</v>
      </c>
      <c r="AD390" s="94">
        <f t="shared" si="91"/>
        <v>4.3076923076923075</v>
      </c>
      <c r="AE390" s="94"/>
      <c r="AF390" s="94"/>
      <c r="AG390" s="94"/>
      <c r="AH390" s="94"/>
    </row>
    <row r="391" spans="1:34">
      <c r="A391" s="90">
        <f t="shared" si="81"/>
        <v>388</v>
      </c>
      <c r="B391" s="91" t="s">
        <v>330</v>
      </c>
      <c r="C391" s="90" t="s">
        <v>904</v>
      </c>
      <c r="D391" s="90" t="s">
        <v>860</v>
      </c>
      <c r="E391" s="91"/>
      <c r="F391" s="90" t="s">
        <v>336</v>
      </c>
      <c r="G391" s="90" t="s">
        <v>326</v>
      </c>
      <c r="H391" s="91" t="s">
        <v>427</v>
      </c>
      <c r="I391" s="92">
        <v>7500</v>
      </c>
      <c r="J391" s="75" t="str">
        <f t="shared" si="82"/>
        <v>High</v>
      </c>
      <c r="K391" s="84">
        <f t="shared" si="79"/>
        <v>0</v>
      </c>
      <c r="L391" s="83">
        <f t="shared" si="83"/>
        <v>0</v>
      </c>
      <c r="M391" s="83">
        <v>0</v>
      </c>
      <c r="N391" s="83">
        <v>0</v>
      </c>
      <c r="O391" s="83">
        <v>0</v>
      </c>
      <c r="P391" s="83">
        <v>0</v>
      </c>
      <c r="Q391" s="193">
        <f>'District Data_Live'!ID391</f>
        <v>93.697000000000003</v>
      </c>
      <c r="R391" s="93">
        <f t="shared" si="80"/>
        <v>1.2492933333333334E-2</v>
      </c>
      <c r="S391" s="93" t="str">
        <f t="shared" si="84"/>
        <v/>
      </c>
      <c r="T391" s="59">
        <f t="shared" si="85"/>
        <v>300</v>
      </c>
      <c r="U391" s="93">
        <v>0.04</v>
      </c>
      <c r="V391" s="78" t="str">
        <f t="shared" si="86"/>
        <v/>
      </c>
      <c r="W391" s="86"/>
      <c r="X391" s="86">
        <f t="shared" si="87"/>
        <v>10</v>
      </c>
      <c r="Y391" s="86">
        <f t="shared" si="88"/>
        <v>15.384615384615383</v>
      </c>
      <c r="Z391" s="86">
        <f t="shared" si="89"/>
        <v>30.769230769230766</v>
      </c>
      <c r="AA391" s="86">
        <f>SUMIFS('District Data_Live'!$CT:$CT,'District Data_Live'!$B:$B,'District-wise_Big 4 sales comp.'!$B391,'District Data_Live'!$C:$C,'District-wise_Big 4 sales comp.'!$F391)</f>
        <v>3</v>
      </c>
      <c r="AB391" s="86">
        <f>SUMIFS('District Data_Live'!$DR:$DR,'District Data_Live'!$B:$B,'District-wise_Big 4 sales comp.'!$B391,'District Data_Live'!$C:$C,'District-wise_Big 4 sales comp.'!$F391)</f>
        <v>4</v>
      </c>
      <c r="AC391" s="59">
        <f t="shared" si="90"/>
        <v>27.769230769230766</v>
      </c>
      <c r="AD391" s="94">
        <f t="shared" si="91"/>
        <v>83.307692307692292</v>
      </c>
      <c r="AE391" s="94"/>
      <c r="AF391" s="94"/>
      <c r="AG391" s="94"/>
      <c r="AH391" s="94"/>
    </row>
    <row r="392" spans="1:34">
      <c r="A392" s="90">
        <f t="shared" si="81"/>
        <v>389</v>
      </c>
      <c r="B392" s="91" t="s">
        <v>1473</v>
      </c>
      <c r="C392" s="90" t="s">
        <v>904</v>
      </c>
      <c r="D392" s="90" t="s">
        <v>860</v>
      </c>
      <c r="E392" s="91"/>
      <c r="F392" s="90" t="s">
        <v>336</v>
      </c>
      <c r="G392" s="90" t="s">
        <v>326</v>
      </c>
      <c r="H392" s="91" t="s">
        <v>427</v>
      </c>
      <c r="I392" s="92">
        <v>1500</v>
      </c>
      <c r="J392" s="75" t="str">
        <f t="shared" si="82"/>
        <v>Low</v>
      </c>
      <c r="K392" s="84">
        <f t="shared" si="79"/>
        <v>1.7333333333333334</v>
      </c>
      <c r="L392" s="85">
        <f t="shared" si="83"/>
        <v>2600</v>
      </c>
      <c r="M392" s="85">
        <v>1800</v>
      </c>
      <c r="N392" s="85">
        <v>200</v>
      </c>
      <c r="O392" s="85">
        <v>400</v>
      </c>
      <c r="P392" s="85">
        <v>200</v>
      </c>
      <c r="Q392" s="193">
        <f>'District Data_Live'!ID392</f>
        <v>53.334799999999994</v>
      </c>
      <c r="R392" s="93">
        <f t="shared" si="80"/>
        <v>3.5556533333333327E-2</v>
      </c>
      <c r="S392" s="93">
        <f t="shared" si="84"/>
        <v>2.0513384615384614E-2</v>
      </c>
      <c r="T392" s="59">
        <f t="shared" si="85"/>
        <v>75</v>
      </c>
      <c r="U392" s="93">
        <v>0.05</v>
      </c>
      <c r="V392" s="78">
        <f t="shared" si="86"/>
        <v>2.8846153846153848E-2</v>
      </c>
      <c r="W392" s="86"/>
      <c r="X392" s="86">
        <f t="shared" si="87"/>
        <v>2.5</v>
      </c>
      <c r="Y392" s="86">
        <f t="shared" si="88"/>
        <v>3.8461538461538458</v>
      </c>
      <c r="Z392" s="86">
        <f t="shared" si="89"/>
        <v>7.6923076923076916</v>
      </c>
      <c r="AA392" s="86">
        <f>SUMIFS('District Data_Live'!$CT:$CT,'District Data_Live'!$B:$B,'District-wise_Big 4 sales comp.'!$B392,'District Data_Live'!$C:$C,'District-wise_Big 4 sales comp.'!$F392)</f>
        <v>2</v>
      </c>
      <c r="AB392" s="86">
        <f>SUMIFS('District Data_Live'!$DR:$DR,'District Data_Live'!$B:$B,'District-wise_Big 4 sales comp.'!$B392,'District Data_Live'!$C:$C,'District-wise_Big 4 sales comp.'!$F392)</f>
        <v>2</v>
      </c>
      <c r="AC392" s="59">
        <f t="shared" si="90"/>
        <v>5.6923076923076916</v>
      </c>
      <c r="AD392" s="94">
        <f t="shared" si="91"/>
        <v>17.076923076923073</v>
      </c>
      <c r="AE392" s="94"/>
      <c r="AF392" s="94"/>
      <c r="AG392" s="94"/>
      <c r="AH392" s="94"/>
    </row>
    <row r="393" spans="1:34">
      <c r="A393" s="90">
        <f t="shared" si="81"/>
        <v>390</v>
      </c>
      <c r="B393" s="91" t="s">
        <v>1474</v>
      </c>
      <c r="C393" s="90" t="s">
        <v>904</v>
      </c>
      <c r="D393" s="90" t="s">
        <v>860</v>
      </c>
      <c r="E393" s="91"/>
      <c r="F393" s="90" t="s">
        <v>336</v>
      </c>
      <c r="G393" s="90" t="s">
        <v>326</v>
      </c>
      <c r="H393" s="91" t="s">
        <v>427</v>
      </c>
      <c r="I393" s="92">
        <v>3500</v>
      </c>
      <c r="J393" s="75" t="str">
        <f t="shared" si="82"/>
        <v>Medium</v>
      </c>
      <c r="K393" s="84">
        <f t="shared" si="79"/>
        <v>0</v>
      </c>
      <c r="L393" s="83">
        <f t="shared" si="83"/>
        <v>0</v>
      </c>
      <c r="M393" s="83">
        <v>0</v>
      </c>
      <c r="N393" s="83">
        <v>0</v>
      </c>
      <c r="O393" s="83">
        <v>0</v>
      </c>
      <c r="P393" s="83">
        <v>0</v>
      </c>
      <c r="Q393" s="193">
        <f>'District Data_Live'!ID393</f>
        <v>41.637999999999998</v>
      </c>
      <c r="R393" s="93">
        <f t="shared" si="80"/>
        <v>1.1896571428571428E-2</v>
      </c>
      <c r="S393" s="93" t="str">
        <f t="shared" si="84"/>
        <v/>
      </c>
      <c r="T393" s="59">
        <f t="shared" si="85"/>
        <v>105</v>
      </c>
      <c r="U393" s="93">
        <v>0.03</v>
      </c>
      <c r="V393" s="78" t="str">
        <f t="shared" si="86"/>
        <v/>
      </c>
      <c r="W393" s="86"/>
      <c r="X393" s="86">
        <f t="shared" si="87"/>
        <v>3.5</v>
      </c>
      <c r="Y393" s="86">
        <f t="shared" si="88"/>
        <v>5.3846153846153841</v>
      </c>
      <c r="Z393" s="86">
        <f t="shared" si="89"/>
        <v>10.769230769230768</v>
      </c>
      <c r="AA393" s="86">
        <f>SUMIFS('District Data_Live'!$CT:$CT,'District Data_Live'!$B:$B,'District-wise_Big 4 sales comp.'!$B393,'District Data_Live'!$C:$C,'District-wise_Big 4 sales comp.'!$F393)</f>
        <v>0</v>
      </c>
      <c r="AB393" s="86">
        <f>SUMIFS('District Data_Live'!$DR:$DR,'District Data_Live'!$B:$B,'District-wise_Big 4 sales comp.'!$B393,'District Data_Live'!$C:$C,'District-wise_Big 4 sales comp.'!$F393)</f>
        <v>2</v>
      </c>
      <c r="AC393" s="59">
        <f t="shared" si="90"/>
        <v>10.769230769230768</v>
      </c>
      <c r="AD393" s="94">
        <f t="shared" si="91"/>
        <v>32.307692307692307</v>
      </c>
      <c r="AE393" s="94"/>
      <c r="AF393" s="94"/>
      <c r="AG393" s="94"/>
      <c r="AH393" s="94"/>
    </row>
    <row r="394" spans="1:34">
      <c r="A394" s="90">
        <f t="shared" si="81"/>
        <v>391</v>
      </c>
      <c r="B394" s="91" t="s">
        <v>1475</v>
      </c>
      <c r="C394" s="90" t="s">
        <v>904</v>
      </c>
      <c r="D394" s="90"/>
      <c r="E394" s="91"/>
      <c r="F394" s="90" t="s">
        <v>336</v>
      </c>
      <c r="G394" s="90" t="s">
        <v>326</v>
      </c>
      <c r="H394" s="91" t="s">
        <v>427</v>
      </c>
      <c r="I394" s="92">
        <v>3000</v>
      </c>
      <c r="J394" s="75" t="str">
        <f t="shared" si="82"/>
        <v>Medium</v>
      </c>
      <c r="K394" s="84">
        <f t="shared" si="79"/>
        <v>0</v>
      </c>
      <c r="L394" s="83">
        <f t="shared" si="83"/>
        <v>0</v>
      </c>
      <c r="M394" s="83">
        <v>0</v>
      </c>
      <c r="N394" s="83">
        <v>0</v>
      </c>
      <c r="O394" s="83">
        <v>0</v>
      </c>
      <c r="P394" s="83">
        <v>0</v>
      </c>
      <c r="Q394" s="193">
        <f>'District Data_Live'!ID394</f>
        <v>133.88649999999998</v>
      </c>
      <c r="R394" s="93">
        <f t="shared" si="80"/>
        <v>4.4628833333333326E-2</v>
      </c>
      <c r="S394" s="93" t="str">
        <f t="shared" si="84"/>
        <v/>
      </c>
      <c r="T394" s="59">
        <f t="shared" si="85"/>
        <v>150</v>
      </c>
      <c r="U394" s="93">
        <v>0.05</v>
      </c>
      <c r="V394" s="78" t="str">
        <f t="shared" si="86"/>
        <v/>
      </c>
      <c r="W394" s="86"/>
      <c r="X394" s="86">
        <f t="shared" si="87"/>
        <v>5</v>
      </c>
      <c r="Y394" s="86">
        <f t="shared" si="88"/>
        <v>7.6923076923076916</v>
      </c>
      <c r="Z394" s="86">
        <f t="shared" si="89"/>
        <v>15.384615384615383</v>
      </c>
      <c r="AA394" s="86">
        <f>SUMIFS('District Data_Live'!$CT:$CT,'District Data_Live'!$B:$B,'District-wise_Big 4 sales comp.'!$B394,'District Data_Live'!$C:$C,'District-wise_Big 4 sales comp.'!$F394)</f>
        <v>4</v>
      </c>
      <c r="AB394" s="86">
        <f>SUMIFS('District Data_Live'!$DR:$DR,'District Data_Live'!$B:$B,'District-wise_Big 4 sales comp.'!$B394,'District Data_Live'!$C:$C,'District-wise_Big 4 sales comp.'!$F394)</f>
        <v>6</v>
      </c>
      <c r="AC394" s="59">
        <f t="shared" si="90"/>
        <v>11.384615384615383</v>
      </c>
      <c r="AD394" s="94">
        <f t="shared" si="91"/>
        <v>34.153846153846146</v>
      </c>
      <c r="AE394" s="94"/>
      <c r="AF394" s="94"/>
      <c r="AG394" s="94"/>
      <c r="AH394" s="94"/>
    </row>
    <row r="395" spans="1:34">
      <c r="A395" s="90">
        <f t="shared" si="81"/>
        <v>392</v>
      </c>
      <c r="B395" s="91" t="s">
        <v>1476</v>
      </c>
      <c r="C395" s="90" t="s">
        <v>904</v>
      </c>
      <c r="D395" s="90" t="s">
        <v>860</v>
      </c>
      <c r="E395" s="91"/>
      <c r="F395" s="90" t="s">
        <v>336</v>
      </c>
      <c r="G395" s="90" t="s">
        <v>326</v>
      </c>
      <c r="H395" s="91" t="s">
        <v>427</v>
      </c>
      <c r="I395" s="92">
        <v>5000</v>
      </c>
      <c r="J395" s="75" t="str">
        <f t="shared" si="82"/>
        <v>High</v>
      </c>
      <c r="K395" s="84">
        <f t="shared" si="79"/>
        <v>0</v>
      </c>
      <c r="L395" s="83">
        <f t="shared" si="83"/>
        <v>0</v>
      </c>
      <c r="M395" s="83">
        <v>0</v>
      </c>
      <c r="N395" s="83">
        <v>0</v>
      </c>
      <c r="O395" s="83">
        <v>0</v>
      </c>
      <c r="P395" s="83">
        <v>0</v>
      </c>
      <c r="Q395" s="193">
        <f>'District Data_Live'!ID395</f>
        <v>27.953999999999997</v>
      </c>
      <c r="R395" s="93">
        <f t="shared" si="80"/>
        <v>5.5907999999999991E-3</v>
      </c>
      <c r="S395" s="93" t="str">
        <f t="shared" si="84"/>
        <v/>
      </c>
      <c r="T395" s="59">
        <f t="shared" si="85"/>
        <v>200</v>
      </c>
      <c r="U395" s="93">
        <v>0.04</v>
      </c>
      <c r="V395" s="78" t="str">
        <f t="shared" si="86"/>
        <v/>
      </c>
      <c r="W395" s="86"/>
      <c r="X395" s="86">
        <f t="shared" si="87"/>
        <v>6.666666666666667</v>
      </c>
      <c r="Y395" s="86">
        <f t="shared" si="88"/>
        <v>10.256410256410257</v>
      </c>
      <c r="Z395" s="86">
        <f t="shared" si="89"/>
        <v>20.512820512820515</v>
      </c>
      <c r="AA395" s="86">
        <f>SUMIFS('District Data_Live'!$CT:$CT,'District Data_Live'!$B:$B,'District-wise_Big 4 sales comp.'!$B395,'District Data_Live'!$C:$C,'District-wise_Big 4 sales comp.'!$F395)</f>
        <v>5</v>
      </c>
      <c r="AB395" s="86">
        <f>SUMIFS('District Data_Live'!$DR:$DR,'District Data_Live'!$B:$B,'District-wise_Big 4 sales comp.'!$B395,'District Data_Live'!$C:$C,'District-wise_Big 4 sales comp.'!$F395)</f>
        <v>7</v>
      </c>
      <c r="AC395" s="59">
        <f t="shared" si="90"/>
        <v>15.512820512820515</v>
      </c>
      <c r="AD395" s="94">
        <f t="shared" si="91"/>
        <v>46.538461538461547</v>
      </c>
      <c r="AE395" s="94"/>
      <c r="AF395" s="94"/>
      <c r="AG395" s="94"/>
      <c r="AH395" s="94"/>
    </row>
    <row r="396" spans="1:34">
      <c r="A396" s="90">
        <f t="shared" si="81"/>
        <v>393</v>
      </c>
      <c r="B396" s="91" t="s">
        <v>876</v>
      </c>
      <c r="C396" s="90" t="s">
        <v>869</v>
      </c>
      <c r="D396" s="90" t="s">
        <v>877</v>
      </c>
      <c r="E396" s="91"/>
      <c r="F396" s="90" t="s">
        <v>338</v>
      </c>
      <c r="G396" s="90" t="s">
        <v>326</v>
      </c>
      <c r="H396" s="91" t="s">
        <v>429</v>
      </c>
      <c r="I396" s="92">
        <v>3500</v>
      </c>
      <c r="J396" s="75" t="str">
        <f t="shared" si="82"/>
        <v>Medium</v>
      </c>
      <c r="K396" s="84">
        <f t="shared" si="79"/>
        <v>2.8571428571428571E-2</v>
      </c>
      <c r="L396" s="83">
        <f t="shared" si="83"/>
        <v>100</v>
      </c>
      <c r="M396" s="85">
        <v>0</v>
      </c>
      <c r="N396" s="85">
        <v>0</v>
      </c>
      <c r="O396" s="85">
        <v>100</v>
      </c>
      <c r="P396" s="85">
        <v>0</v>
      </c>
      <c r="Q396" s="193">
        <f>'District Data_Live'!ID396</f>
        <v>80.217999999999989</v>
      </c>
      <c r="R396" s="93">
        <f t="shared" si="80"/>
        <v>2.291942857142857E-2</v>
      </c>
      <c r="S396" s="93">
        <f t="shared" si="84"/>
        <v>0.80217999999999989</v>
      </c>
      <c r="T396" s="59">
        <f t="shared" si="85"/>
        <v>105</v>
      </c>
      <c r="U396" s="93">
        <v>0.03</v>
      </c>
      <c r="V396" s="78">
        <f t="shared" si="86"/>
        <v>1.05</v>
      </c>
      <c r="W396" s="86"/>
      <c r="X396" s="86">
        <f t="shared" si="87"/>
        <v>3.5</v>
      </c>
      <c r="Y396" s="86">
        <f t="shared" si="88"/>
        <v>5.3846153846153841</v>
      </c>
      <c r="Z396" s="86">
        <f t="shared" si="89"/>
        <v>10.769230769230768</v>
      </c>
      <c r="AA396" s="86">
        <f>SUMIFS('District Data_Live'!$CT:$CT,'District Data_Live'!$B:$B,'District-wise_Big 4 sales comp.'!$B396,'District Data_Live'!$C:$C,'District-wise_Big 4 sales comp.'!$F396)</f>
        <v>2</v>
      </c>
      <c r="AB396" s="86">
        <f>SUMIFS('District Data_Live'!$DR:$DR,'District Data_Live'!$B:$B,'District-wise_Big 4 sales comp.'!$B396,'District Data_Live'!$C:$C,'District-wise_Big 4 sales comp.'!$F396)</f>
        <v>4</v>
      </c>
      <c r="AC396" s="59">
        <f t="shared" si="90"/>
        <v>8.7692307692307683</v>
      </c>
      <c r="AD396" s="94">
        <f t="shared" si="91"/>
        <v>26.307692307692307</v>
      </c>
      <c r="AE396" s="94"/>
      <c r="AF396" s="94"/>
      <c r="AG396" s="94"/>
      <c r="AH396" s="94"/>
    </row>
    <row r="397" spans="1:34">
      <c r="A397" s="90">
        <f t="shared" si="81"/>
        <v>394</v>
      </c>
      <c r="B397" s="91" t="s">
        <v>864</v>
      </c>
      <c r="C397" s="90" t="s">
        <v>869</v>
      </c>
      <c r="D397" s="90" t="s">
        <v>865</v>
      </c>
      <c r="E397" s="91"/>
      <c r="F397" s="90" t="s">
        <v>338</v>
      </c>
      <c r="G397" s="90" t="s">
        <v>326</v>
      </c>
      <c r="H397" s="91" t="s">
        <v>431</v>
      </c>
      <c r="I397" s="92">
        <v>3200</v>
      </c>
      <c r="J397" s="75" t="str">
        <f t="shared" si="82"/>
        <v>Medium</v>
      </c>
      <c r="K397" s="84">
        <f t="shared" si="79"/>
        <v>3.125E-2</v>
      </c>
      <c r="L397" s="83">
        <f t="shared" si="83"/>
        <v>100</v>
      </c>
      <c r="M397" s="85">
        <v>0</v>
      </c>
      <c r="N397" s="85">
        <v>0</v>
      </c>
      <c r="O397" s="85">
        <v>100</v>
      </c>
      <c r="P397" s="85">
        <v>0</v>
      </c>
      <c r="Q397" s="193">
        <f>'District Data_Live'!ID397</f>
        <v>325.2</v>
      </c>
      <c r="R397" s="93">
        <f t="shared" si="80"/>
        <v>0.10162499999999999</v>
      </c>
      <c r="S397" s="93">
        <f t="shared" si="84"/>
        <v>3.2519999999999998</v>
      </c>
      <c r="T397" s="59">
        <f t="shared" si="85"/>
        <v>320</v>
      </c>
      <c r="U397" s="93">
        <v>0.1</v>
      </c>
      <c r="V397" s="78">
        <f t="shared" si="86"/>
        <v>3.2</v>
      </c>
      <c r="W397" s="86"/>
      <c r="X397" s="86">
        <f t="shared" si="87"/>
        <v>10.666666666666666</v>
      </c>
      <c r="Y397" s="86">
        <f t="shared" si="88"/>
        <v>16.410256410256409</v>
      </c>
      <c r="Z397" s="86">
        <f t="shared" si="89"/>
        <v>32.820512820512818</v>
      </c>
      <c r="AA397" s="86">
        <f>SUMIFS('District Data_Live'!$CT:$CT,'District Data_Live'!$B:$B,'District-wise_Big 4 sales comp.'!$B397,'District Data_Live'!$C:$C,'District-wise_Big 4 sales comp.'!$F397)</f>
        <v>5</v>
      </c>
      <c r="AB397" s="86">
        <f>SUMIFS('District Data_Live'!$DR:$DR,'District Data_Live'!$B:$B,'District-wise_Big 4 sales comp.'!$B397,'District Data_Live'!$C:$C,'District-wise_Big 4 sales comp.'!$F397)</f>
        <v>8</v>
      </c>
      <c r="AC397" s="59">
        <f t="shared" si="90"/>
        <v>27.820512820512818</v>
      </c>
      <c r="AD397" s="94">
        <f t="shared" si="91"/>
        <v>83.461538461538453</v>
      </c>
      <c r="AE397" s="94"/>
      <c r="AF397" s="94"/>
      <c r="AG397" s="94"/>
      <c r="AH397" s="94"/>
    </row>
    <row r="398" spans="1:34">
      <c r="A398" s="90">
        <f t="shared" si="81"/>
        <v>395</v>
      </c>
      <c r="B398" s="91" t="s">
        <v>870</v>
      </c>
      <c r="C398" s="90" t="s">
        <v>873</v>
      </c>
      <c r="D398" s="90" t="s">
        <v>871</v>
      </c>
      <c r="E398" s="91"/>
      <c r="F398" s="90" t="s">
        <v>338</v>
      </c>
      <c r="G398" s="90" t="s">
        <v>326</v>
      </c>
      <c r="H398" s="91" t="s">
        <v>430</v>
      </c>
      <c r="I398" s="92">
        <v>3500</v>
      </c>
      <c r="J398" s="75" t="str">
        <f t="shared" si="82"/>
        <v>Medium</v>
      </c>
      <c r="K398" s="84">
        <f t="shared" si="79"/>
        <v>0.18285714285714286</v>
      </c>
      <c r="L398" s="83">
        <f t="shared" si="83"/>
        <v>640</v>
      </c>
      <c r="M398" s="85">
        <v>230</v>
      </c>
      <c r="N398" s="85">
        <v>225</v>
      </c>
      <c r="O398" s="85">
        <v>150</v>
      </c>
      <c r="P398" s="85">
        <v>35</v>
      </c>
      <c r="Q398" s="193">
        <f>'District Data_Live'!ID398</f>
        <v>90.943999999999988</v>
      </c>
      <c r="R398" s="93">
        <f t="shared" si="80"/>
        <v>2.5983999999999997E-2</v>
      </c>
      <c r="S398" s="93">
        <f t="shared" si="84"/>
        <v>0.14209999999999998</v>
      </c>
      <c r="T398" s="59">
        <f t="shared" si="85"/>
        <v>105</v>
      </c>
      <c r="U398" s="93">
        <v>0.03</v>
      </c>
      <c r="V398" s="78">
        <f t="shared" si="86"/>
        <v>0.1640625</v>
      </c>
      <c r="W398" s="86"/>
      <c r="X398" s="86">
        <f t="shared" si="87"/>
        <v>3.5</v>
      </c>
      <c r="Y398" s="86">
        <f t="shared" si="88"/>
        <v>5.3846153846153841</v>
      </c>
      <c r="Z398" s="86">
        <f t="shared" si="89"/>
        <v>10.769230769230768</v>
      </c>
      <c r="AA398" s="86">
        <f>SUMIFS('District Data_Live'!$CT:$CT,'District Data_Live'!$B:$B,'District-wise_Big 4 sales comp.'!$B398,'District Data_Live'!$C:$C,'District-wise_Big 4 sales comp.'!$F398)</f>
        <v>5</v>
      </c>
      <c r="AB398" s="86">
        <f>SUMIFS('District Data_Live'!$DR:$DR,'District Data_Live'!$B:$B,'District-wise_Big 4 sales comp.'!$B398,'District Data_Live'!$C:$C,'District-wise_Big 4 sales comp.'!$F398)</f>
        <v>8</v>
      </c>
      <c r="AC398" s="59">
        <f t="shared" si="90"/>
        <v>5.7692307692307683</v>
      </c>
      <c r="AD398" s="94">
        <f t="shared" si="91"/>
        <v>17.307692307692307</v>
      </c>
      <c r="AE398" s="94"/>
      <c r="AF398" s="94"/>
      <c r="AG398" s="94"/>
      <c r="AH398" s="94"/>
    </row>
    <row r="399" spans="1:34">
      <c r="A399" s="90">
        <f t="shared" si="81"/>
        <v>396</v>
      </c>
      <c r="B399" s="91" t="s">
        <v>1477</v>
      </c>
      <c r="C399" s="90" t="s">
        <v>869</v>
      </c>
      <c r="D399" s="90" t="s">
        <v>877</v>
      </c>
      <c r="E399" s="91"/>
      <c r="F399" s="90" t="s">
        <v>338</v>
      </c>
      <c r="G399" s="90" t="s">
        <v>326</v>
      </c>
      <c r="H399" s="91" t="s">
        <v>429</v>
      </c>
      <c r="I399" s="92">
        <v>3000</v>
      </c>
      <c r="J399" s="75" t="str">
        <f t="shared" si="82"/>
        <v>Medium</v>
      </c>
      <c r="K399" s="84">
        <f t="shared" si="79"/>
        <v>0.26666666666666666</v>
      </c>
      <c r="L399" s="85">
        <f t="shared" si="83"/>
        <v>800</v>
      </c>
      <c r="M399" s="85">
        <v>200</v>
      </c>
      <c r="N399" s="85">
        <v>200</v>
      </c>
      <c r="O399" s="85">
        <v>200</v>
      </c>
      <c r="P399" s="85">
        <v>200</v>
      </c>
      <c r="Q399" s="193">
        <f>'District Data_Live'!ID399</f>
        <v>64.400999999999996</v>
      </c>
      <c r="R399" s="93">
        <f t="shared" si="80"/>
        <v>2.1467E-2</v>
      </c>
      <c r="S399" s="93">
        <f t="shared" si="84"/>
        <v>8.0501249999999996E-2</v>
      </c>
      <c r="T399" s="59">
        <f t="shared" si="85"/>
        <v>90</v>
      </c>
      <c r="U399" s="93">
        <v>0.03</v>
      </c>
      <c r="V399" s="78">
        <f t="shared" si="86"/>
        <v>0.1125</v>
      </c>
      <c r="W399" s="86"/>
      <c r="X399" s="86">
        <f t="shared" si="87"/>
        <v>3</v>
      </c>
      <c r="Y399" s="86">
        <f t="shared" si="88"/>
        <v>4.615384615384615</v>
      </c>
      <c r="Z399" s="86">
        <f t="shared" si="89"/>
        <v>9.2307692307692299</v>
      </c>
      <c r="AA399" s="86">
        <f>SUMIFS('District Data_Live'!$CT:$CT,'District Data_Live'!$B:$B,'District-wise_Big 4 sales comp.'!$B399,'District Data_Live'!$C:$C,'District-wise_Big 4 sales comp.'!$F399)</f>
        <v>2</v>
      </c>
      <c r="AB399" s="86">
        <f>SUMIFS('District Data_Live'!$DR:$DR,'District Data_Live'!$B:$B,'District-wise_Big 4 sales comp.'!$B399,'District Data_Live'!$C:$C,'District-wise_Big 4 sales comp.'!$F399)</f>
        <v>3</v>
      </c>
      <c r="AC399" s="59">
        <f t="shared" si="90"/>
        <v>7.2307692307692299</v>
      </c>
      <c r="AD399" s="94">
        <f t="shared" si="91"/>
        <v>21.69230769230769</v>
      </c>
      <c r="AE399" s="94"/>
      <c r="AF399" s="94"/>
      <c r="AG399" s="94"/>
      <c r="AH399" s="94"/>
    </row>
    <row r="400" spans="1:34">
      <c r="A400" s="90">
        <f t="shared" si="81"/>
        <v>397</v>
      </c>
      <c r="B400" s="91" t="s">
        <v>288</v>
      </c>
      <c r="C400" s="90" t="s">
        <v>867</v>
      </c>
      <c r="D400" s="90"/>
      <c r="E400" s="91"/>
      <c r="F400" s="90" t="s">
        <v>338</v>
      </c>
      <c r="G400" s="90" t="s">
        <v>326</v>
      </c>
      <c r="H400" s="91" t="s">
        <v>428</v>
      </c>
      <c r="I400" s="92">
        <v>4000</v>
      </c>
      <c r="J400" s="75" t="str">
        <f t="shared" si="82"/>
        <v>Medium</v>
      </c>
      <c r="K400" s="84">
        <f t="shared" si="79"/>
        <v>0.32500000000000001</v>
      </c>
      <c r="L400" s="85">
        <f t="shared" si="83"/>
        <v>1300</v>
      </c>
      <c r="M400" s="85">
        <v>550</v>
      </c>
      <c r="N400" s="85">
        <v>100</v>
      </c>
      <c r="O400" s="85">
        <v>250</v>
      </c>
      <c r="P400" s="85">
        <v>400</v>
      </c>
      <c r="Q400" s="193">
        <f>'District Data_Live'!ID400</f>
        <v>203.637</v>
      </c>
      <c r="R400" s="93">
        <f t="shared" si="80"/>
        <v>5.0909250000000003E-2</v>
      </c>
      <c r="S400" s="93">
        <f t="shared" si="84"/>
        <v>0.15664384615384616</v>
      </c>
      <c r="T400" s="59">
        <f t="shared" si="85"/>
        <v>320</v>
      </c>
      <c r="U400" s="93">
        <v>0.08</v>
      </c>
      <c r="V400" s="78">
        <f t="shared" si="86"/>
        <v>0.24615384615384617</v>
      </c>
      <c r="W400" s="86"/>
      <c r="X400" s="86">
        <f t="shared" si="87"/>
        <v>10.666666666666666</v>
      </c>
      <c r="Y400" s="86">
        <f t="shared" si="88"/>
        <v>16.410256410256409</v>
      </c>
      <c r="Z400" s="86">
        <f t="shared" si="89"/>
        <v>32.820512820512818</v>
      </c>
      <c r="AA400" s="86">
        <f>SUMIFS('District Data_Live'!$CT:$CT,'District Data_Live'!$B:$B,'District-wise_Big 4 sales comp.'!$B400,'District Data_Live'!$C:$C,'District-wise_Big 4 sales comp.'!$F400)</f>
        <v>3</v>
      </c>
      <c r="AB400" s="86">
        <f>SUMIFS('District Data_Live'!$DR:$DR,'District Data_Live'!$B:$B,'District-wise_Big 4 sales comp.'!$B400,'District Data_Live'!$C:$C,'District-wise_Big 4 sales comp.'!$F400)</f>
        <v>5</v>
      </c>
      <c r="AC400" s="59">
        <f t="shared" si="90"/>
        <v>29.820512820512818</v>
      </c>
      <c r="AD400" s="94">
        <f t="shared" si="91"/>
        <v>89.461538461538453</v>
      </c>
      <c r="AE400" s="94"/>
      <c r="AF400" s="94"/>
      <c r="AG400" s="94"/>
      <c r="AH400" s="94"/>
    </row>
    <row r="401" spans="1:34">
      <c r="A401" s="90">
        <f t="shared" si="81"/>
        <v>398</v>
      </c>
      <c r="B401" s="91" t="s">
        <v>1478</v>
      </c>
      <c r="C401" s="90" t="s">
        <v>873</v>
      </c>
      <c r="D401" s="90" t="s">
        <v>875</v>
      </c>
      <c r="E401" s="91"/>
      <c r="F401" s="90" t="s">
        <v>338</v>
      </c>
      <c r="G401" s="90" t="s">
        <v>326</v>
      </c>
      <c r="H401" s="91" t="s">
        <v>430</v>
      </c>
      <c r="I401" s="92">
        <v>3000</v>
      </c>
      <c r="J401" s="75" t="str">
        <f t="shared" si="82"/>
        <v>Medium</v>
      </c>
      <c r="K401" s="84">
        <f t="shared" si="79"/>
        <v>3.3333333333333333E-2</v>
      </c>
      <c r="L401" s="83">
        <f t="shared" si="83"/>
        <v>100</v>
      </c>
      <c r="M401" s="85">
        <v>0</v>
      </c>
      <c r="N401" s="85">
        <v>0</v>
      </c>
      <c r="O401" s="85">
        <v>100</v>
      </c>
      <c r="P401" s="85">
        <v>0</v>
      </c>
      <c r="Q401" s="193">
        <f>'District Data_Live'!ID401</f>
        <v>206.44499999999999</v>
      </c>
      <c r="R401" s="93">
        <f t="shared" si="80"/>
        <v>6.8815000000000001E-2</v>
      </c>
      <c r="S401" s="93">
        <f t="shared" si="84"/>
        <v>2.0644499999999999</v>
      </c>
      <c r="T401" s="59">
        <f t="shared" si="85"/>
        <v>240</v>
      </c>
      <c r="U401" s="93">
        <v>0.08</v>
      </c>
      <c r="V401" s="78">
        <f t="shared" si="86"/>
        <v>2.4</v>
      </c>
      <c r="W401" s="86"/>
      <c r="X401" s="86">
        <f t="shared" si="87"/>
        <v>8</v>
      </c>
      <c r="Y401" s="86">
        <f t="shared" si="88"/>
        <v>12.307692307692307</v>
      </c>
      <c r="Z401" s="86">
        <f t="shared" si="89"/>
        <v>24.615384615384613</v>
      </c>
      <c r="AA401" s="86">
        <f>SUMIFS('District Data_Live'!$CT:$CT,'District Data_Live'!$B:$B,'District-wise_Big 4 sales comp.'!$B401,'District Data_Live'!$C:$C,'District-wise_Big 4 sales comp.'!$F401)</f>
        <v>2</v>
      </c>
      <c r="AB401" s="86">
        <f>SUMIFS('District Data_Live'!$DR:$DR,'District Data_Live'!$B:$B,'District-wise_Big 4 sales comp.'!$B401,'District Data_Live'!$C:$C,'District-wise_Big 4 sales comp.'!$F401)</f>
        <v>4</v>
      </c>
      <c r="AC401" s="59">
        <f t="shared" si="90"/>
        <v>22.615384615384613</v>
      </c>
      <c r="AD401" s="94">
        <f t="shared" si="91"/>
        <v>67.84615384615384</v>
      </c>
      <c r="AE401" s="94"/>
      <c r="AF401" s="94"/>
      <c r="AG401" s="94"/>
      <c r="AH401" s="94"/>
    </row>
    <row r="402" spans="1:34">
      <c r="A402" s="90">
        <f t="shared" si="81"/>
        <v>399</v>
      </c>
      <c r="B402" s="91" t="s">
        <v>1479</v>
      </c>
      <c r="C402" s="90" t="s">
        <v>873</v>
      </c>
      <c r="D402" s="90" t="s">
        <v>875</v>
      </c>
      <c r="E402" s="91"/>
      <c r="F402" s="90" t="s">
        <v>338</v>
      </c>
      <c r="G402" s="90" t="s">
        <v>326</v>
      </c>
      <c r="H402" s="91" t="s">
        <v>430</v>
      </c>
      <c r="I402" s="92">
        <v>2800</v>
      </c>
      <c r="J402" s="75" t="str">
        <f t="shared" si="82"/>
        <v>Medium</v>
      </c>
      <c r="K402" s="84">
        <f t="shared" si="79"/>
        <v>1.7857142857142856E-2</v>
      </c>
      <c r="L402" s="83">
        <f t="shared" si="83"/>
        <v>50</v>
      </c>
      <c r="M402" s="85">
        <v>0</v>
      </c>
      <c r="N402" s="85">
        <v>0</v>
      </c>
      <c r="O402" s="85">
        <v>50</v>
      </c>
      <c r="P402" s="85">
        <v>0</v>
      </c>
      <c r="Q402" s="193">
        <f>'District Data_Live'!ID402</f>
        <v>59.563000000000002</v>
      </c>
      <c r="R402" s="93">
        <f t="shared" si="80"/>
        <v>2.12725E-2</v>
      </c>
      <c r="S402" s="93">
        <f t="shared" si="84"/>
        <v>1.19126</v>
      </c>
      <c r="T402" s="59">
        <f t="shared" si="85"/>
        <v>56</v>
      </c>
      <c r="U402" s="93">
        <v>0.02</v>
      </c>
      <c r="V402" s="78">
        <f t="shared" si="86"/>
        <v>1.1200000000000001</v>
      </c>
      <c r="W402" s="86"/>
      <c r="X402" s="86">
        <f t="shared" si="87"/>
        <v>1.8666666666666667</v>
      </c>
      <c r="Y402" s="86">
        <f t="shared" si="88"/>
        <v>2.8717948717948718</v>
      </c>
      <c r="Z402" s="86">
        <f t="shared" si="89"/>
        <v>5.7435897435897436</v>
      </c>
      <c r="AA402" s="86">
        <f>SUMIFS('District Data_Live'!$CT:$CT,'District Data_Live'!$B:$B,'District-wise_Big 4 sales comp.'!$B402,'District Data_Live'!$C:$C,'District-wise_Big 4 sales comp.'!$F402)</f>
        <v>1</v>
      </c>
      <c r="AB402" s="86">
        <f>SUMIFS('District Data_Live'!$DR:$DR,'District Data_Live'!$B:$B,'District-wise_Big 4 sales comp.'!$B402,'District Data_Live'!$C:$C,'District-wise_Big 4 sales comp.'!$F402)</f>
        <v>1</v>
      </c>
      <c r="AC402" s="59">
        <f t="shared" si="90"/>
        <v>4.7435897435897436</v>
      </c>
      <c r="AD402" s="94">
        <f t="shared" si="91"/>
        <v>14.23076923076923</v>
      </c>
      <c r="AE402" s="94"/>
      <c r="AF402" s="94"/>
      <c r="AG402" s="94"/>
      <c r="AH402" s="94"/>
    </row>
    <row r="403" spans="1:34">
      <c r="A403" s="90">
        <f t="shared" si="81"/>
        <v>400</v>
      </c>
      <c r="B403" s="91" t="s">
        <v>1480</v>
      </c>
      <c r="C403" s="90" t="s">
        <v>869</v>
      </c>
      <c r="D403" s="90" t="s">
        <v>866</v>
      </c>
      <c r="E403" s="91"/>
      <c r="F403" s="90" t="s">
        <v>338</v>
      </c>
      <c r="G403" s="90" t="s">
        <v>326</v>
      </c>
      <c r="H403" s="91" t="s">
        <v>429</v>
      </c>
      <c r="I403" s="92">
        <v>2000</v>
      </c>
      <c r="J403" s="75" t="str">
        <f t="shared" si="82"/>
        <v>Medium</v>
      </c>
      <c r="K403" s="84">
        <f t="shared" si="79"/>
        <v>0.42499999999999999</v>
      </c>
      <c r="L403" s="85">
        <f t="shared" si="83"/>
        <v>850</v>
      </c>
      <c r="M403" s="85">
        <v>200</v>
      </c>
      <c r="N403" s="85">
        <v>150</v>
      </c>
      <c r="O403" s="85">
        <v>300</v>
      </c>
      <c r="P403" s="85">
        <v>200</v>
      </c>
      <c r="Q403" s="193">
        <f>'District Data_Live'!ID403</f>
        <v>81.312999999999988</v>
      </c>
      <c r="R403" s="93">
        <f t="shared" si="80"/>
        <v>4.0656499999999991E-2</v>
      </c>
      <c r="S403" s="93">
        <f t="shared" si="84"/>
        <v>9.5662352941176462E-2</v>
      </c>
      <c r="T403" s="59">
        <f t="shared" si="85"/>
        <v>80</v>
      </c>
      <c r="U403" s="93">
        <v>0.04</v>
      </c>
      <c r="V403" s="78">
        <f t="shared" si="86"/>
        <v>9.4117647058823528E-2</v>
      </c>
      <c r="W403" s="86"/>
      <c r="X403" s="86">
        <f t="shared" si="87"/>
        <v>2.6666666666666665</v>
      </c>
      <c r="Y403" s="86">
        <f t="shared" si="88"/>
        <v>4.1025641025641022</v>
      </c>
      <c r="Z403" s="86">
        <f t="shared" si="89"/>
        <v>8.2051282051282044</v>
      </c>
      <c r="AA403" s="86">
        <f>SUMIFS('District Data_Live'!$CT:$CT,'District Data_Live'!$B:$B,'District-wise_Big 4 sales comp.'!$B403,'District Data_Live'!$C:$C,'District-wise_Big 4 sales comp.'!$F403)</f>
        <v>2</v>
      </c>
      <c r="AB403" s="86">
        <f>SUMIFS('District Data_Live'!$DR:$DR,'District Data_Live'!$B:$B,'District-wise_Big 4 sales comp.'!$B403,'District Data_Live'!$C:$C,'District-wise_Big 4 sales comp.'!$F403)</f>
        <v>4</v>
      </c>
      <c r="AC403" s="59">
        <f t="shared" si="90"/>
        <v>6.2051282051282044</v>
      </c>
      <c r="AD403" s="94">
        <f t="shared" si="91"/>
        <v>18.615384615384613</v>
      </c>
      <c r="AE403" s="94"/>
      <c r="AF403" s="94"/>
      <c r="AG403" s="94"/>
      <c r="AH403" s="94"/>
    </row>
    <row r="404" spans="1:34">
      <c r="A404" s="90">
        <f t="shared" si="81"/>
        <v>401</v>
      </c>
      <c r="B404" s="91" t="s">
        <v>1481</v>
      </c>
      <c r="C404" s="90" t="s">
        <v>867</v>
      </c>
      <c r="D404" s="90"/>
      <c r="E404" s="91"/>
      <c r="F404" s="90" t="s">
        <v>338</v>
      </c>
      <c r="G404" s="90" t="s">
        <v>326</v>
      </c>
      <c r="H404" s="91" t="s">
        <v>428</v>
      </c>
      <c r="I404" s="92">
        <v>2000</v>
      </c>
      <c r="J404" s="75" t="str">
        <f t="shared" si="82"/>
        <v>Medium</v>
      </c>
      <c r="K404" s="84">
        <f t="shared" si="79"/>
        <v>0.03</v>
      </c>
      <c r="L404" s="83">
        <f t="shared" si="83"/>
        <v>60</v>
      </c>
      <c r="M404" s="85">
        <v>60</v>
      </c>
      <c r="N404" s="85">
        <v>0</v>
      </c>
      <c r="O404" s="85">
        <v>0</v>
      </c>
      <c r="P404" s="85">
        <v>0</v>
      </c>
      <c r="Q404" s="193">
        <f>'District Data_Live'!ID404</f>
        <v>13.004</v>
      </c>
      <c r="R404" s="93">
        <f t="shared" si="80"/>
        <v>6.502E-3</v>
      </c>
      <c r="S404" s="93">
        <f t="shared" si="84"/>
        <v>0.21673333333333333</v>
      </c>
      <c r="T404" s="59">
        <f t="shared" si="85"/>
        <v>92.216666666666669</v>
      </c>
      <c r="U404" s="93">
        <v>4.6108333333333335E-2</v>
      </c>
      <c r="V404" s="78">
        <f t="shared" si="86"/>
        <v>1.5369444444444444</v>
      </c>
      <c r="W404" s="86"/>
      <c r="X404" s="86">
        <f t="shared" si="87"/>
        <v>3.0738888888888889</v>
      </c>
      <c r="Y404" s="86">
        <f t="shared" si="88"/>
        <v>4.7290598290598291</v>
      </c>
      <c r="Z404" s="86">
        <f t="shared" si="89"/>
        <v>9.4581196581196583</v>
      </c>
      <c r="AA404" s="86">
        <f>SUMIFS('District Data_Live'!$CT:$CT,'District Data_Live'!$B:$B,'District-wise_Big 4 sales comp.'!$B404,'District Data_Live'!$C:$C,'District-wise_Big 4 sales comp.'!$F404)</f>
        <v>4</v>
      </c>
      <c r="AB404" s="86">
        <f>SUMIFS('District Data_Live'!$DR:$DR,'District Data_Live'!$B:$B,'District-wise_Big 4 sales comp.'!$B404,'District Data_Live'!$C:$C,'District-wise_Big 4 sales comp.'!$F404)</f>
        <v>5</v>
      </c>
      <c r="AC404" s="59">
        <f t="shared" si="90"/>
        <v>5.4581196581196583</v>
      </c>
      <c r="AD404" s="94">
        <f t="shared" si="91"/>
        <v>16.374358974358977</v>
      </c>
      <c r="AE404" s="94"/>
      <c r="AF404" s="94"/>
      <c r="AG404" s="94"/>
      <c r="AH404" s="94"/>
    </row>
    <row r="405" spans="1:34">
      <c r="A405" s="90">
        <f t="shared" si="81"/>
        <v>402</v>
      </c>
      <c r="B405" s="91" t="s">
        <v>868</v>
      </c>
      <c r="C405" s="90" t="s">
        <v>869</v>
      </c>
      <c r="D405" s="90" t="s">
        <v>865</v>
      </c>
      <c r="E405" s="91"/>
      <c r="F405" s="90" t="s">
        <v>338</v>
      </c>
      <c r="G405" s="90" t="s">
        <v>326</v>
      </c>
      <c r="H405" s="91" t="s">
        <v>431</v>
      </c>
      <c r="I405" s="92">
        <v>1600</v>
      </c>
      <c r="J405" s="75" t="str">
        <f t="shared" si="82"/>
        <v>Low</v>
      </c>
      <c r="K405" s="84">
        <f t="shared" si="79"/>
        <v>3.125E-2</v>
      </c>
      <c r="L405" s="83">
        <f t="shared" si="83"/>
        <v>50</v>
      </c>
      <c r="M405" s="85">
        <v>0</v>
      </c>
      <c r="N405" s="85">
        <v>0</v>
      </c>
      <c r="O405" s="85">
        <v>50</v>
      </c>
      <c r="P405" s="85">
        <v>0</v>
      </c>
      <c r="Q405" s="193">
        <f>'District Data_Live'!ID405</f>
        <v>96.427999999999997</v>
      </c>
      <c r="R405" s="93">
        <f t="shared" si="80"/>
        <v>6.0267500000000002E-2</v>
      </c>
      <c r="S405" s="93">
        <f t="shared" si="84"/>
        <v>1.9285600000000001</v>
      </c>
      <c r="T405" s="59">
        <f t="shared" si="85"/>
        <v>96</v>
      </c>
      <c r="U405" s="93">
        <v>0.06</v>
      </c>
      <c r="V405" s="78">
        <f t="shared" si="86"/>
        <v>1.92</v>
      </c>
      <c r="W405" s="86"/>
      <c r="X405" s="86">
        <f t="shared" si="87"/>
        <v>3.2</v>
      </c>
      <c r="Y405" s="86">
        <f t="shared" si="88"/>
        <v>4.9230769230769234</v>
      </c>
      <c r="Z405" s="86">
        <f t="shared" si="89"/>
        <v>9.8461538461538467</v>
      </c>
      <c r="AA405" s="86">
        <f>SUMIFS('District Data_Live'!$CT:$CT,'District Data_Live'!$B:$B,'District-wise_Big 4 sales comp.'!$B405,'District Data_Live'!$C:$C,'District-wise_Big 4 sales comp.'!$F405)</f>
        <v>1</v>
      </c>
      <c r="AB405" s="86">
        <f>SUMIFS('District Data_Live'!$DR:$DR,'District Data_Live'!$B:$B,'District-wise_Big 4 sales comp.'!$B405,'District Data_Live'!$C:$C,'District-wise_Big 4 sales comp.'!$F405)</f>
        <v>1</v>
      </c>
      <c r="AC405" s="59">
        <f t="shared" si="90"/>
        <v>8.8461538461538467</v>
      </c>
      <c r="AD405" s="94">
        <f t="shared" si="91"/>
        <v>26.53846153846154</v>
      </c>
      <c r="AE405" s="94"/>
      <c r="AF405" s="94"/>
      <c r="AG405" s="94"/>
      <c r="AH405" s="94"/>
    </row>
    <row r="406" spans="1:34">
      <c r="A406" s="90">
        <f t="shared" si="81"/>
        <v>403</v>
      </c>
      <c r="B406" s="91" t="s">
        <v>1482</v>
      </c>
      <c r="C406" s="90" t="s">
        <v>869</v>
      </c>
      <c r="D406" s="90" t="s">
        <v>866</v>
      </c>
      <c r="E406" s="91"/>
      <c r="F406" s="90" t="s">
        <v>338</v>
      </c>
      <c r="G406" s="90" t="s">
        <v>326</v>
      </c>
      <c r="H406" s="91" t="s">
        <v>429</v>
      </c>
      <c r="I406" s="92">
        <v>1500</v>
      </c>
      <c r="J406" s="75" t="str">
        <f t="shared" si="82"/>
        <v>Low</v>
      </c>
      <c r="K406" s="84">
        <f t="shared" si="79"/>
        <v>0</v>
      </c>
      <c r="L406" s="83">
        <f t="shared" si="83"/>
        <v>0</v>
      </c>
      <c r="M406" s="85">
        <v>0</v>
      </c>
      <c r="N406" s="85">
        <v>0</v>
      </c>
      <c r="O406" s="85">
        <v>0</v>
      </c>
      <c r="P406" s="85">
        <v>0</v>
      </c>
      <c r="Q406" s="193">
        <f>'District Data_Live'!ID406</f>
        <v>32.826000000000001</v>
      </c>
      <c r="R406" s="93">
        <f t="shared" si="80"/>
        <v>2.1884000000000001E-2</v>
      </c>
      <c r="S406" s="93" t="str">
        <f t="shared" si="84"/>
        <v/>
      </c>
      <c r="T406" s="59">
        <f t="shared" si="85"/>
        <v>75</v>
      </c>
      <c r="U406" s="93">
        <v>0.05</v>
      </c>
      <c r="V406" s="78" t="str">
        <f t="shared" si="86"/>
        <v/>
      </c>
      <c r="W406" s="86"/>
      <c r="X406" s="86">
        <f t="shared" si="87"/>
        <v>2.5</v>
      </c>
      <c r="Y406" s="86">
        <f t="shared" si="88"/>
        <v>3.8461538461538458</v>
      </c>
      <c r="Z406" s="86">
        <f t="shared" si="89"/>
        <v>7.6923076923076916</v>
      </c>
      <c r="AA406" s="86">
        <f>SUMIFS('District Data_Live'!$CT:$CT,'District Data_Live'!$B:$B,'District-wise_Big 4 sales comp.'!$B406,'District Data_Live'!$C:$C,'District-wise_Big 4 sales comp.'!$F406)</f>
        <v>2</v>
      </c>
      <c r="AB406" s="86">
        <f>SUMIFS('District Data_Live'!$DR:$DR,'District Data_Live'!$B:$B,'District-wise_Big 4 sales comp.'!$B406,'District Data_Live'!$C:$C,'District-wise_Big 4 sales comp.'!$F406)</f>
        <v>2</v>
      </c>
      <c r="AC406" s="59">
        <f t="shared" si="90"/>
        <v>5.6923076923076916</v>
      </c>
      <c r="AD406" s="94">
        <f t="shared" si="91"/>
        <v>17.076923076923073</v>
      </c>
      <c r="AE406" s="94"/>
      <c r="AF406" s="94"/>
      <c r="AG406" s="94"/>
      <c r="AH406" s="94"/>
    </row>
    <row r="407" spans="1:34">
      <c r="A407" s="90">
        <f t="shared" si="81"/>
        <v>404</v>
      </c>
      <c r="B407" s="91" t="s">
        <v>1483</v>
      </c>
      <c r="C407" s="90" t="s">
        <v>867</v>
      </c>
      <c r="D407" s="90"/>
      <c r="E407" s="91"/>
      <c r="F407" s="90" t="s">
        <v>338</v>
      </c>
      <c r="G407" s="90" t="s">
        <v>326</v>
      </c>
      <c r="H407" s="91" t="s">
        <v>428</v>
      </c>
      <c r="I407" s="92">
        <v>1000</v>
      </c>
      <c r="J407" s="75" t="str">
        <f t="shared" si="82"/>
        <v>Low</v>
      </c>
      <c r="K407" s="84">
        <f t="shared" si="79"/>
        <v>0</v>
      </c>
      <c r="L407" s="83">
        <f t="shared" si="83"/>
        <v>0</v>
      </c>
      <c r="M407" s="85">
        <v>0</v>
      </c>
      <c r="N407" s="85">
        <v>0</v>
      </c>
      <c r="O407" s="85">
        <v>0</v>
      </c>
      <c r="P407" s="85">
        <v>0</v>
      </c>
      <c r="Q407" s="193">
        <f>'District Data_Live'!ID407</f>
        <v>1.8200000000000003</v>
      </c>
      <c r="R407" s="93">
        <f t="shared" si="80"/>
        <v>1.8200000000000002E-3</v>
      </c>
      <c r="S407" s="93" t="str">
        <f t="shared" si="84"/>
        <v/>
      </c>
      <c r="T407" s="59">
        <f t="shared" si="85"/>
        <v>15.166666666666668</v>
      </c>
      <c r="U407" s="93">
        <v>1.5166666666666669E-2</v>
      </c>
      <c r="V407" s="78" t="str">
        <f t="shared" si="86"/>
        <v/>
      </c>
      <c r="W407" s="86"/>
      <c r="X407" s="86">
        <f t="shared" si="87"/>
        <v>0.50555555555555565</v>
      </c>
      <c r="Y407" s="86">
        <f t="shared" si="88"/>
        <v>0.7777777777777779</v>
      </c>
      <c r="Z407" s="86">
        <f t="shared" si="89"/>
        <v>1.5555555555555558</v>
      </c>
      <c r="AA407" s="86">
        <f>SUMIFS('District Data_Live'!$CT:$CT,'District Data_Live'!$B:$B,'District-wise_Big 4 sales comp.'!$B407,'District Data_Live'!$C:$C,'District-wise_Big 4 sales comp.'!$F407)</f>
        <v>0</v>
      </c>
      <c r="AB407" s="86">
        <f>SUMIFS('District Data_Live'!$DR:$DR,'District Data_Live'!$B:$B,'District-wise_Big 4 sales comp.'!$B407,'District Data_Live'!$C:$C,'District-wise_Big 4 sales comp.'!$F407)</f>
        <v>1</v>
      </c>
      <c r="AC407" s="59">
        <f t="shared" si="90"/>
        <v>1.5555555555555558</v>
      </c>
      <c r="AD407" s="94">
        <f t="shared" si="91"/>
        <v>4.6666666666666679</v>
      </c>
      <c r="AE407" s="94"/>
      <c r="AF407" s="94"/>
      <c r="AG407" s="94"/>
      <c r="AH407" s="94"/>
    </row>
    <row r="408" spans="1:34">
      <c r="A408" s="90">
        <f t="shared" si="81"/>
        <v>405</v>
      </c>
      <c r="B408" s="91" t="s">
        <v>277</v>
      </c>
      <c r="C408" s="90" t="s">
        <v>881</v>
      </c>
      <c r="D408" s="90"/>
      <c r="E408" s="91"/>
      <c r="F408" s="90" t="s">
        <v>342</v>
      </c>
      <c r="G408" s="90" t="s">
        <v>326</v>
      </c>
      <c r="H408" s="91" t="s">
        <v>438</v>
      </c>
      <c r="I408" s="92">
        <v>10000</v>
      </c>
      <c r="J408" s="75" t="str">
        <f t="shared" si="82"/>
        <v>Very High</v>
      </c>
      <c r="K408" s="84">
        <f t="shared" si="79"/>
        <v>8.4400000000000003E-2</v>
      </c>
      <c r="L408" s="83">
        <f t="shared" si="83"/>
        <v>844</v>
      </c>
      <c r="M408" s="83">
        <v>200</v>
      </c>
      <c r="N408" s="83">
        <v>0</v>
      </c>
      <c r="O408" s="83">
        <v>350</v>
      </c>
      <c r="P408" s="83">
        <v>294</v>
      </c>
      <c r="Q408" s="193">
        <f>'District Data_Live'!ID408</f>
        <v>129.57</v>
      </c>
      <c r="R408" s="93">
        <f t="shared" si="80"/>
        <v>1.2957E-2</v>
      </c>
      <c r="S408" s="93">
        <f t="shared" si="84"/>
        <v>0.15351895734597157</v>
      </c>
      <c r="T408" s="59">
        <f t="shared" si="85"/>
        <v>300</v>
      </c>
      <c r="U408" s="93">
        <v>0.03</v>
      </c>
      <c r="V408" s="78">
        <f t="shared" si="86"/>
        <v>0.35545023696682465</v>
      </c>
      <c r="W408" s="86"/>
      <c r="X408" s="86">
        <f t="shared" si="87"/>
        <v>10</v>
      </c>
      <c r="Y408" s="86">
        <f t="shared" si="88"/>
        <v>15.384615384615383</v>
      </c>
      <c r="Z408" s="86">
        <f t="shared" si="89"/>
        <v>30.769230769230766</v>
      </c>
      <c r="AA408" s="86">
        <f>SUMIFS('District Data_Live'!$CT:$CT,'District Data_Live'!$B:$B,'District-wise_Big 4 sales comp.'!$B408,'District Data_Live'!$C:$C,'District-wise_Big 4 sales comp.'!$F408)</f>
        <v>11</v>
      </c>
      <c r="AB408" s="86">
        <f>SUMIFS('District Data_Live'!$DR:$DR,'District Data_Live'!$B:$B,'District-wise_Big 4 sales comp.'!$B408,'District Data_Live'!$C:$C,'District-wise_Big 4 sales comp.'!$F408)</f>
        <v>11</v>
      </c>
      <c r="AC408" s="59">
        <f t="shared" si="90"/>
        <v>19.769230769230766</v>
      </c>
      <c r="AD408" s="94">
        <f t="shared" si="91"/>
        <v>59.307692307692299</v>
      </c>
      <c r="AE408" s="94"/>
      <c r="AF408" s="94"/>
      <c r="AG408" s="94"/>
      <c r="AH408" s="94"/>
    </row>
    <row r="409" spans="1:34">
      <c r="A409" s="90">
        <f t="shared" si="81"/>
        <v>406</v>
      </c>
      <c r="B409" s="91" t="s">
        <v>1484</v>
      </c>
      <c r="C409" s="90" t="s">
        <v>881</v>
      </c>
      <c r="D409" s="90"/>
      <c r="E409" s="91"/>
      <c r="F409" s="90" t="s">
        <v>342</v>
      </c>
      <c r="G409" s="90" t="s">
        <v>326</v>
      </c>
      <c r="H409" s="91" t="s">
        <v>438</v>
      </c>
      <c r="I409" s="92">
        <v>800</v>
      </c>
      <c r="J409" s="75" t="str">
        <f t="shared" si="82"/>
        <v>Low</v>
      </c>
      <c r="K409" s="84">
        <f t="shared" si="79"/>
        <v>0.27500000000000002</v>
      </c>
      <c r="L409" s="85">
        <f t="shared" si="83"/>
        <v>220</v>
      </c>
      <c r="M409" s="85">
        <v>80</v>
      </c>
      <c r="N409" s="85">
        <v>0</v>
      </c>
      <c r="O409" s="85">
        <v>60</v>
      </c>
      <c r="P409" s="85">
        <v>80</v>
      </c>
      <c r="Q409" s="193">
        <f>'District Data_Live'!ID409</f>
        <v>2.9</v>
      </c>
      <c r="R409" s="93">
        <f t="shared" si="80"/>
        <v>3.6249999999999998E-3</v>
      </c>
      <c r="S409" s="93">
        <f t="shared" si="84"/>
        <v>1.3181818181818182E-2</v>
      </c>
      <c r="T409" s="59">
        <f t="shared" si="85"/>
        <v>24</v>
      </c>
      <c r="U409" s="93">
        <v>0.03</v>
      </c>
      <c r="V409" s="78">
        <f t="shared" si="86"/>
        <v>0.10909090909090909</v>
      </c>
      <c r="W409" s="86"/>
      <c r="X409" s="86">
        <f t="shared" si="87"/>
        <v>0.8</v>
      </c>
      <c r="Y409" s="86">
        <f t="shared" si="88"/>
        <v>1.2307692307692308</v>
      </c>
      <c r="Z409" s="86">
        <f t="shared" si="89"/>
        <v>2.4615384615384617</v>
      </c>
      <c r="AA409" s="86">
        <f>SUMIFS('District Data_Live'!$CT:$CT,'District Data_Live'!$B:$B,'District-wise_Big 4 sales comp.'!$B409,'District Data_Live'!$C:$C,'District-wise_Big 4 sales comp.'!$F409)</f>
        <v>0</v>
      </c>
      <c r="AB409" s="86">
        <f>SUMIFS('District Data_Live'!$DR:$DR,'District Data_Live'!$B:$B,'District-wise_Big 4 sales comp.'!$B409,'District Data_Live'!$C:$C,'District-wise_Big 4 sales comp.'!$F409)</f>
        <v>0</v>
      </c>
      <c r="AC409" s="59">
        <f t="shared" si="90"/>
        <v>2.4615384615384617</v>
      </c>
      <c r="AD409" s="94">
        <f t="shared" si="91"/>
        <v>7.384615384615385</v>
      </c>
      <c r="AE409" s="94"/>
      <c r="AF409" s="94"/>
      <c r="AG409" s="94"/>
      <c r="AH409" s="94"/>
    </row>
    <row r="410" spans="1:34">
      <c r="A410" s="90">
        <f t="shared" si="81"/>
        <v>407</v>
      </c>
      <c r="B410" s="91" t="s">
        <v>1485</v>
      </c>
      <c r="C410" s="90" t="s">
        <v>881</v>
      </c>
      <c r="D410" s="90"/>
      <c r="E410" s="91"/>
      <c r="F410" s="90" t="s">
        <v>342</v>
      </c>
      <c r="G410" s="90" t="s">
        <v>326</v>
      </c>
      <c r="H410" s="91" t="s">
        <v>438</v>
      </c>
      <c r="I410" s="92">
        <v>900</v>
      </c>
      <c r="J410" s="75" t="str">
        <f t="shared" si="82"/>
        <v>Low</v>
      </c>
      <c r="K410" s="84">
        <f t="shared" si="79"/>
        <v>0.17777777777777778</v>
      </c>
      <c r="L410" s="83">
        <f t="shared" si="83"/>
        <v>160</v>
      </c>
      <c r="M410" s="83">
        <v>80</v>
      </c>
      <c r="N410" s="83">
        <v>0</v>
      </c>
      <c r="O410" s="83">
        <v>80</v>
      </c>
      <c r="P410" s="83">
        <v>0</v>
      </c>
      <c r="Q410" s="193">
        <f>'District Data_Live'!ID410</f>
        <v>9.6549999999999994</v>
      </c>
      <c r="R410" s="93">
        <f t="shared" si="80"/>
        <v>1.0727777777777777E-2</v>
      </c>
      <c r="S410" s="93">
        <f t="shared" si="84"/>
        <v>6.0343749999999995E-2</v>
      </c>
      <c r="T410" s="59">
        <f t="shared" si="85"/>
        <v>36</v>
      </c>
      <c r="U410" s="93">
        <v>0.04</v>
      </c>
      <c r="V410" s="78">
        <f t="shared" si="86"/>
        <v>0.22500000000000001</v>
      </c>
      <c r="W410" s="86"/>
      <c r="X410" s="86">
        <f t="shared" si="87"/>
        <v>1.2</v>
      </c>
      <c r="Y410" s="86">
        <f t="shared" si="88"/>
        <v>1.846153846153846</v>
      </c>
      <c r="Z410" s="86">
        <f t="shared" si="89"/>
        <v>3.6923076923076921</v>
      </c>
      <c r="AA410" s="86">
        <f>SUMIFS('District Data_Live'!$CT:$CT,'District Data_Live'!$B:$B,'District-wise_Big 4 sales comp.'!$B410,'District Data_Live'!$C:$C,'District-wise_Big 4 sales comp.'!$F410)</f>
        <v>2</v>
      </c>
      <c r="AB410" s="86">
        <f>SUMIFS('District Data_Live'!$DR:$DR,'District Data_Live'!$B:$B,'District-wise_Big 4 sales comp.'!$B410,'District Data_Live'!$C:$C,'District-wise_Big 4 sales comp.'!$F410)</f>
        <v>3</v>
      </c>
      <c r="AC410" s="59">
        <f t="shared" si="90"/>
        <v>1.6923076923076921</v>
      </c>
      <c r="AD410" s="94">
        <f t="shared" si="91"/>
        <v>5.0769230769230766</v>
      </c>
      <c r="AE410" s="94"/>
      <c r="AF410" s="94"/>
      <c r="AG410" s="94"/>
      <c r="AH410" s="94"/>
    </row>
    <row r="411" spans="1:34">
      <c r="A411" s="90">
        <f t="shared" si="81"/>
        <v>408</v>
      </c>
      <c r="B411" s="91" t="s">
        <v>1486</v>
      </c>
      <c r="C411" s="90" t="s">
        <v>927</v>
      </c>
      <c r="D411" s="90"/>
      <c r="E411" s="91"/>
      <c r="F411" s="90" t="s">
        <v>349</v>
      </c>
      <c r="G411" s="90" t="s">
        <v>328</v>
      </c>
      <c r="H411" s="91" t="s">
        <v>1228</v>
      </c>
      <c r="I411" s="92">
        <v>2500</v>
      </c>
      <c r="J411" s="75" t="str">
        <f t="shared" si="82"/>
        <v>Medium</v>
      </c>
      <c r="K411" s="84">
        <f t="shared" si="79"/>
        <v>0</v>
      </c>
      <c r="L411" s="83">
        <f t="shared" si="83"/>
        <v>0</v>
      </c>
      <c r="M411" s="83">
        <v>0</v>
      </c>
      <c r="N411" s="83">
        <v>0</v>
      </c>
      <c r="O411" s="83">
        <v>0</v>
      </c>
      <c r="P411" s="83">
        <v>0</v>
      </c>
      <c r="Q411" s="193">
        <f>'District Data_Live'!ID411</f>
        <v>9.4</v>
      </c>
      <c r="R411" s="93">
        <f t="shared" si="80"/>
        <v>3.7600000000000003E-3</v>
      </c>
      <c r="S411" s="93" t="str">
        <f t="shared" si="84"/>
        <v/>
      </c>
      <c r="T411" s="59">
        <f t="shared" si="85"/>
        <v>75</v>
      </c>
      <c r="U411" s="93">
        <v>0.03</v>
      </c>
      <c r="V411" s="78" t="str">
        <f t="shared" si="86"/>
        <v/>
      </c>
      <c r="W411" s="86"/>
      <c r="X411" s="86">
        <f t="shared" si="87"/>
        <v>2.5</v>
      </c>
      <c r="Y411" s="86">
        <f t="shared" si="88"/>
        <v>3.8461538461538458</v>
      </c>
      <c r="Z411" s="86">
        <f t="shared" si="89"/>
        <v>7.6923076923076916</v>
      </c>
      <c r="AA411" s="86">
        <f>SUMIFS('District Data_Live'!$CT:$CT,'District Data_Live'!$B:$B,'District-wise_Big 4 sales comp.'!$B411,'District Data_Live'!$C:$C,'District-wise_Big 4 sales comp.'!$F411)</f>
        <v>0</v>
      </c>
      <c r="AB411" s="86">
        <f>SUMIFS('District Data_Live'!$DR:$DR,'District Data_Live'!$B:$B,'District-wise_Big 4 sales comp.'!$B411,'District Data_Live'!$C:$C,'District-wise_Big 4 sales comp.'!$F411)</f>
        <v>1</v>
      </c>
      <c r="AC411" s="59">
        <f t="shared" si="90"/>
        <v>7.6923076923076916</v>
      </c>
      <c r="AD411" s="94">
        <f t="shared" si="91"/>
        <v>23.076923076923073</v>
      </c>
      <c r="AE411" s="94"/>
      <c r="AF411" s="94"/>
      <c r="AG411" s="94"/>
      <c r="AH411" s="94"/>
    </row>
    <row r="412" spans="1:34">
      <c r="A412" s="90">
        <f t="shared" si="81"/>
        <v>409</v>
      </c>
      <c r="B412" s="91" t="s">
        <v>1487</v>
      </c>
      <c r="C412" s="90" t="s">
        <v>931</v>
      </c>
      <c r="D412" s="90"/>
      <c r="E412" s="91"/>
      <c r="F412" s="90" t="s">
        <v>349</v>
      </c>
      <c r="G412" s="90" t="s">
        <v>328</v>
      </c>
      <c r="H412" s="91" t="s">
        <v>448</v>
      </c>
      <c r="I412" s="92">
        <v>1500</v>
      </c>
      <c r="J412" s="75" t="str">
        <f t="shared" si="82"/>
        <v>Low</v>
      </c>
      <c r="K412" s="84">
        <f t="shared" si="79"/>
        <v>0.04</v>
      </c>
      <c r="L412" s="83">
        <f t="shared" si="83"/>
        <v>60</v>
      </c>
      <c r="M412" s="83">
        <v>20</v>
      </c>
      <c r="N412" s="83">
        <v>0</v>
      </c>
      <c r="O412" s="83">
        <v>30</v>
      </c>
      <c r="P412" s="83">
        <v>10</v>
      </c>
      <c r="Q412" s="193">
        <f>'District Data_Live'!ID412</f>
        <v>1.0289999999999999</v>
      </c>
      <c r="R412" s="93">
        <f t="shared" si="80"/>
        <v>6.8599999999999998E-4</v>
      </c>
      <c r="S412" s="93">
        <f t="shared" si="84"/>
        <v>1.7149999999999999E-2</v>
      </c>
      <c r="T412" s="59">
        <f t="shared" si="85"/>
        <v>25.724999999999998</v>
      </c>
      <c r="U412" s="93">
        <v>1.7149999999999999E-2</v>
      </c>
      <c r="V412" s="78">
        <f t="shared" si="86"/>
        <v>0.42874999999999996</v>
      </c>
      <c r="W412" s="86"/>
      <c r="X412" s="86">
        <f t="shared" si="87"/>
        <v>0.85749999999999993</v>
      </c>
      <c r="Y412" s="86">
        <f t="shared" si="88"/>
        <v>1.319230769230769</v>
      </c>
      <c r="Z412" s="86">
        <f t="shared" si="89"/>
        <v>2.638461538461538</v>
      </c>
      <c r="AA412" s="86">
        <f>SUMIFS('District Data_Live'!$CT:$CT,'District Data_Live'!$B:$B,'District-wise_Big 4 sales comp.'!$B412,'District Data_Live'!$C:$C,'District-wise_Big 4 sales comp.'!$F412)</f>
        <v>0</v>
      </c>
      <c r="AB412" s="86">
        <f>SUMIFS('District Data_Live'!$DR:$DR,'District Data_Live'!$B:$B,'District-wise_Big 4 sales comp.'!$B412,'District Data_Live'!$C:$C,'District-wise_Big 4 sales comp.'!$F412)</f>
        <v>0</v>
      </c>
      <c r="AC412" s="59">
        <f t="shared" si="90"/>
        <v>2.638461538461538</v>
      </c>
      <c r="AD412" s="94">
        <f t="shared" si="91"/>
        <v>7.9153846153846139</v>
      </c>
      <c r="AE412" s="94"/>
      <c r="AF412" s="94"/>
      <c r="AG412" s="94"/>
      <c r="AH412" s="94"/>
    </row>
    <row r="413" spans="1:34">
      <c r="A413" s="90">
        <f t="shared" si="81"/>
        <v>410</v>
      </c>
      <c r="B413" s="91" t="s">
        <v>629</v>
      </c>
      <c r="C413" s="90"/>
      <c r="D413" s="90" t="s">
        <v>934</v>
      </c>
      <c r="E413" s="91"/>
      <c r="F413" s="90" t="s">
        <v>350</v>
      </c>
      <c r="G413" s="90" t="s">
        <v>328</v>
      </c>
      <c r="H413" s="91" t="s">
        <v>1129</v>
      </c>
      <c r="I413" s="92">
        <v>9000</v>
      </c>
      <c r="J413" s="75" t="str">
        <f t="shared" si="82"/>
        <v>High</v>
      </c>
      <c r="K413" s="84">
        <f t="shared" si="79"/>
        <v>0.23</v>
      </c>
      <c r="L413" s="83">
        <f t="shared" si="83"/>
        <v>2070</v>
      </c>
      <c r="M413" s="83">
        <v>230</v>
      </c>
      <c r="N413" s="83">
        <v>520</v>
      </c>
      <c r="O413" s="83">
        <v>620</v>
      </c>
      <c r="P413" s="83">
        <v>700</v>
      </c>
      <c r="Q413" s="193">
        <f>'District Data_Live'!ID413</f>
        <v>100.70399999999999</v>
      </c>
      <c r="R413" s="93">
        <f t="shared" si="80"/>
        <v>1.1189333333333332E-2</v>
      </c>
      <c r="S413" s="93">
        <f t="shared" si="84"/>
        <v>4.864927536231884E-2</v>
      </c>
      <c r="T413" s="59">
        <f t="shared" si="85"/>
        <v>270</v>
      </c>
      <c r="U413" s="93">
        <v>0.03</v>
      </c>
      <c r="V413" s="78">
        <f t="shared" si="86"/>
        <v>0.13043478260869565</v>
      </c>
      <c r="W413" s="86"/>
      <c r="X413" s="86">
        <f t="shared" si="87"/>
        <v>9</v>
      </c>
      <c r="Y413" s="86">
        <f t="shared" si="88"/>
        <v>13.846153846153845</v>
      </c>
      <c r="Z413" s="86">
        <f t="shared" si="89"/>
        <v>27.69230769230769</v>
      </c>
      <c r="AA413" s="86">
        <f>SUMIFS('District Data_Live'!$CT:$CT,'District Data_Live'!$B:$B,'District-wise_Big 4 sales comp.'!$B413,'District Data_Live'!$C:$C,'District-wise_Big 4 sales comp.'!$F413)</f>
        <v>1</v>
      </c>
      <c r="AB413" s="86">
        <f>SUMIFS('District Data_Live'!$DR:$DR,'District Data_Live'!$B:$B,'District-wise_Big 4 sales comp.'!$B413,'District Data_Live'!$C:$C,'District-wise_Big 4 sales comp.'!$F413)</f>
        <v>3</v>
      </c>
      <c r="AC413" s="59">
        <f t="shared" si="90"/>
        <v>26.69230769230769</v>
      </c>
      <c r="AD413" s="94">
        <f t="shared" si="91"/>
        <v>80.076923076923066</v>
      </c>
      <c r="AE413" s="94"/>
      <c r="AF413" s="94"/>
      <c r="AG413" s="94"/>
      <c r="AH413" s="94"/>
    </row>
    <row r="414" spans="1:34">
      <c r="A414" s="90">
        <f t="shared" si="81"/>
        <v>411</v>
      </c>
      <c r="B414" s="91" t="s">
        <v>1488</v>
      </c>
      <c r="C414" s="90"/>
      <c r="D414" s="90" t="s">
        <v>934</v>
      </c>
      <c r="E414" s="91"/>
      <c r="F414" s="90" t="s">
        <v>350</v>
      </c>
      <c r="G414" s="90" t="s">
        <v>328</v>
      </c>
      <c r="H414" s="91" t="s">
        <v>1129</v>
      </c>
      <c r="I414" s="92">
        <v>2500</v>
      </c>
      <c r="J414" s="75" t="str">
        <f t="shared" si="82"/>
        <v>Medium</v>
      </c>
      <c r="K414" s="84">
        <f t="shared" si="79"/>
        <v>0.216</v>
      </c>
      <c r="L414" s="83">
        <f t="shared" si="83"/>
        <v>540</v>
      </c>
      <c r="M414" s="83">
        <v>90</v>
      </c>
      <c r="N414" s="83">
        <v>140</v>
      </c>
      <c r="O414" s="83">
        <v>210</v>
      </c>
      <c r="P414" s="83">
        <v>100</v>
      </c>
      <c r="Q414" s="193">
        <f>'District Data_Live'!ID414</f>
        <v>17.609000000000002</v>
      </c>
      <c r="R414" s="93">
        <f t="shared" si="80"/>
        <v>7.0436000000000006E-3</v>
      </c>
      <c r="S414" s="93">
        <f t="shared" si="84"/>
        <v>3.2609259259259261E-2</v>
      </c>
      <c r="T414" s="59">
        <f t="shared" si="85"/>
        <v>75</v>
      </c>
      <c r="U414" s="93">
        <v>0.03</v>
      </c>
      <c r="V414" s="78">
        <f t="shared" si="86"/>
        <v>0.1388888888888889</v>
      </c>
      <c r="W414" s="86"/>
      <c r="X414" s="86">
        <f t="shared" si="87"/>
        <v>2.5</v>
      </c>
      <c r="Y414" s="86">
        <f t="shared" si="88"/>
        <v>3.8461538461538458</v>
      </c>
      <c r="Z414" s="86">
        <f t="shared" si="89"/>
        <v>7.6923076923076916</v>
      </c>
      <c r="AA414" s="86">
        <f>SUMIFS('District Data_Live'!$CT:$CT,'District Data_Live'!$B:$B,'District-wise_Big 4 sales comp.'!$B414,'District Data_Live'!$C:$C,'District-wise_Big 4 sales comp.'!$F414)</f>
        <v>1</v>
      </c>
      <c r="AB414" s="86">
        <f>SUMIFS('District Data_Live'!$DR:$DR,'District Data_Live'!$B:$B,'District-wise_Big 4 sales comp.'!$B414,'District Data_Live'!$C:$C,'District-wise_Big 4 sales comp.'!$F414)</f>
        <v>1</v>
      </c>
      <c r="AC414" s="59">
        <f t="shared" si="90"/>
        <v>6.6923076923076916</v>
      </c>
      <c r="AD414" s="94">
        <f t="shared" si="91"/>
        <v>20.076923076923073</v>
      </c>
      <c r="AE414" s="94"/>
      <c r="AF414" s="94"/>
      <c r="AG414" s="94"/>
      <c r="AH414" s="94"/>
    </row>
    <row r="415" spans="1:34">
      <c r="A415" s="90">
        <f t="shared" si="81"/>
        <v>412</v>
      </c>
      <c r="B415" s="91" t="s">
        <v>1489</v>
      </c>
      <c r="C415" s="90"/>
      <c r="D415" s="90" t="s">
        <v>1276</v>
      </c>
      <c r="E415" s="91"/>
      <c r="F415" s="90" t="s">
        <v>348</v>
      </c>
      <c r="G415" s="90" t="s">
        <v>328</v>
      </c>
      <c r="H415" s="91" t="s">
        <v>445</v>
      </c>
      <c r="I415" s="92">
        <v>18000</v>
      </c>
      <c r="J415" s="75" t="str">
        <f t="shared" si="82"/>
        <v>Very High</v>
      </c>
      <c r="K415" s="84">
        <f t="shared" si="79"/>
        <v>0.4</v>
      </c>
      <c r="L415" s="85">
        <f t="shared" si="83"/>
        <v>7200</v>
      </c>
      <c r="M415" s="85">
        <v>3000</v>
      </c>
      <c r="N415" s="85">
        <v>700</v>
      </c>
      <c r="O415" s="85">
        <v>2000</v>
      </c>
      <c r="P415" s="85">
        <v>1500</v>
      </c>
      <c r="Q415" s="193">
        <f>'District Data_Live'!ID415</f>
        <v>62.679999999999993</v>
      </c>
      <c r="R415" s="93">
        <f t="shared" si="80"/>
        <v>3.4822222222222216E-3</v>
      </c>
      <c r="S415" s="93">
        <f t="shared" si="84"/>
        <v>8.7055555555555549E-3</v>
      </c>
      <c r="T415" s="59">
        <f t="shared" si="85"/>
        <v>360</v>
      </c>
      <c r="U415" s="93">
        <v>0.02</v>
      </c>
      <c r="V415" s="78">
        <f t="shared" si="86"/>
        <v>0.05</v>
      </c>
      <c r="W415" s="86"/>
      <c r="X415" s="86">
        <f t="shared" si="87"/>
        <v>12</v>
      </c>
      <c r="Y415" s="86">
        <f t="shared" si="88"/>
        <v>18.46153846153846</v>
      </c>
      <c r="Z415" s="86">
        <f t="shared" si="89"/>
        <v>36.92307692307692</v>
      </c>
      <c r="AA415" s="86">
        <f>SUMIFS('District Data_Live'!$CT:$CT,'District Data_Live'!$B:$B,'District-wise_Big 4 sales comp.'!$B415,'District Data_Live'!$C:$C,'District-wise_Big 4 sales comp.'!$F415)</f>
        <v>7</v>
      </c>
      <c r="AB415" s="86">
        <f>SUMIFS('District Data_Live'!$DR:$DR,'District Data_Live'!$B:$B,'District-wise_Big 4 sales comp.'!$B415,'District Data_Live'!$C:$C,'District-wise_Big 4 sales comp.'!$F415)</f>
        <v>9</v>
      </c>
      <c r="AC415" s="59">
        <f t="shared" si="90"/>
        <v>29.92307692307692</v>
      </c>
      <c r="AD415" s="94">
        <f t="shared" si="91"/>
        <v>89.769230769230759</v>
      </c>
      <c r="AE415" s="94"/>
      <c r="AF415" s="94"/>
      <c r="AG415" s="94"/>
      <c r="AH415" s="94"/>
    </row>
    <row r="416" spans="1:34">
      <c r="A416" s="90">
        <f t="shared" si="81"/>
        <v>413</v>
      </c>
      <c r="B416" s="91" t="s">
        <v>1490</v>
      </c>
      <c r="C416" s="90"/>
      <c r="D416" s="90" t="s">
        <v>1276</v>
      </c>
      <c r="E416" s="91"/>
      <c r="F416" s="90" t="s">
        <v>348</v>
      </c>
      <c r="G416" s="90" t="s">
        <v>328</v>
      </c>
      <c r="H416" s="91" t="s">
        <v>445</v>
      </c>
      <c r="I416" s="92">
        <v>4000</v>
      </c>
      <c r="J416" s="75" t="str">
        <f t="shared" si="82"/>
        <v>Medium</v>
      </c>
      <c r="K416" s="84">
        <f t="shared" si="79"/>
        <v>0.50749999999999995</v>
      </c>
      <c r="L416" s="85">
        <f t="shared" si="83"/>
        <v>2030</v>
      </c>
      <c r="M416" s="85">
        <v>1000</v>
      </c>
      <c r="N416" s="85">
        <v>30</v>
      </c>
      <c r="O416" s="85">
        <v>800</v>
      </c>
      <c r="P416" s="85">
        <v>200</v>
      </c>
      <c r="Q416" s="193">
        <f>'District Data_Live'!ID416</f>
        <v>29.658000000000005</v>
      </c>
      <c r="R416" s="93">
        <f t="shared" si="80"/>
        <v>7.414500000000001E-3</v>
      </c>
      <c r="S416" s="93">
        <f t="shared" si="84"/>
        <v>1.4609852216748771E-2</v>
      </c>
      <c r="T416" s="59">
        <f t="shared" si="85"/>
        <v>120</v>
      </c>
      <c r="U416" s="93">
        <v>0.03</v>
      </c>
      <c r="V416" s="78">
        <f t="shared" si="86"/>
        <v>5.9113300492610835E-2</v>
      </c>
      <c r="W416" s="86"/>
      <c r="X416" s="86">
        <f t="shared" si="87"/>
        <v>4</v>
      </c>
      <c r="Y416" s="86">
        <f t="shared" si="88"/>
        <v>6.1538461538461533</v>
      </c>
      <c r="Z416" s="86">
        <f t="shared" si="89"/>
        <v>12.307692307692307</v>
      </c>
      <c r="AA416" s="86">
        <f>SUMIFS('District Data_Live'!$CT:$CT,'District Data_Live'!$B:$B,'District-wise_Big 4 sales comp.'!$B416,'District Data_Live'!$C:$C,'District-wise_Big 4 sales comp.'!$F416)</f>
        <v>1</v>
      </c>
      <c r="AB416" s="86">
        <f>SUMIFS('District Data_Live'!$DR:$DR,'District Data_Live'!$B:$B,'District-wise_Big 4 sales comp.'!$B416,'District Data_Live'!$C:$C,'District-wise_Big 4 sales comp.'!$F416)</f>
        <v>1</v>
      </c>
      <c r="AC416" s="59">
        <f t="shared" si="90"/>
        <v>11.307692307692307</v>
      </c>
      <c r="AD416" s="94">
        <f t="shared" si="91"/>
        <v>33.92307692307692</v>
      </c>
      <c r="AE416" s="94"/>
      <c r="AF416" s="94"/>
      <c r="AG416" s="94"/>
      <c r="AH416" s="94"/>
    </row>
    <row r="417" spans="1:34">
      <c r="A417" s="90">
        <f t="shared" si="81"/>
        <v>414</v>
      </c>
      <c r="B417" s="91" t="s">
        <v>1491</v>
      </c>
      <c r="C417" s="90"/>
      <c r="D417" s="90" t="s">
        <v>1279</v>
      </c>
      <c r="E417" s="91"/>
      <c r="F417" s="90" t="s">
        <v>348</v>
      </c>
      <c r="G417" s="90" t="s">
        <v>328</v>
      </c>
      <c r="H417" s="91" t="s">
        <v>442</v>
      </c>
      <c r="I417" s="92">
        <v>500</v>
      </c>
      <c r="J417" s="75" t="str">
        <f t="shared" si="82"/>
        <v>Low</v>
      </c>
      <c r="K417" s="84">
        <f t="shared" si="79"/>
        <v>0.36</v>
      </c>
      <c r="L417" s="85">
        <f t="shared" si="83"/>
        <v>180</v>
      </c>
      <c r="M417" s="85">
        <v>30</v>
      </c>
      <c r="N417" s="85">
        <v>0</v>
      </c>
      <c r="O417" s="85">
        <v>150</v>
      </c>
      <c r="P417" s="85">
        <v>0</v>
      </c>
      <c r="Q417" s="193">
        <f>'District Data_Live'!ID417</f>
        <v>0.97899999999999987</v>
      </c>
      <c r="R417" s="93">
        <f t="shared" si="80"/>
        <v>1.9579999999999997E-3</v>
      </c>
      <c r="S417" s="93">
        <f t="shared" si="84"/>
        <v>5.4388888888888881E-3</v>
      </c>
      <c r="T417" s="59">
        <f t="shared" si="85"/>
        <v>5</v>
      </c>
      <c r="U417" s="93">
        <v>0.01</v>
      </c>
      <c r="V417" s="78">
        <f t="shared" si="86"/>
        <v>2.7777777777777776E-2</v>
      </c>
      <c r="W417" s="86"/>
      <c r="X417" s="86">
        <f t="shared" si="87"/>
        <v>0.16666666666666666</v>
      </c>
      <c r="Y417" s="86">
        <f t="shared" si="88"/>
        <v>0.25641025641025639</v>
      </c>
      <c r="Z417" s="86">
        <f t="shared" si="89"/>
        <v>0.51282051282051277</v>
      </c>
      <c r="AA417" s="86">
        <f>SUMIFS('District Data_Live'!$CT:$CT,'District Data_Live'!$B:$B,'District-wise_Big 4 sales comp.'!$B417,'District Data_Live'!$C:$C,'District-wise_Big 4 sales comp.'!$F417)</f>
        <v>0</v>
      </c>
      <c r="AB417" s="86">
        <f>SUMIFS('District Data_Live'!$DR:$DR,'District Data_Live'!$B:$B,'District-wise_Big 4 sales comp.'!$B417,'District Data_Live'!$C:$C,'District-wise_Big 4 sales comp.'!$F417)</f>
        <v>0</v>
      </c>
      <c r="AC417" s="59">
        <f t="shared" si="90"/>
        <v>0.51282051282051277</v>
      </c>
      <c r="AD417" s="94">
        <f t="shared" si="91"/>
        <v>1.5384615384615383</v>
      </c>
      <c r="AE417" s="94"/>
      <c r="AF417" s="94"/>
      <c r="AG417" s="94"/>
      <c r="AH417" s="94"/>
    </row>
    <row r="418" spans="1:34">
      <c r="A418" s="98">
        <f t="shared" si="81"/>
        <v>415</v>
      </c>
      <c r="B418" s="99" t="s">
        <v>1296</v>
      </c>
      <c r="C418" s="90"/>
      <c r="D418" s="90" t="s">
        <v>1276</v>
      </c>
      <c r="E418" s="99"/>
      <c r="F418" s="98" t="s">
        <v>348</v>
      </c>
      <c r="G418" s="98" t="s">
        <v>328</v>
      </c>
      <c r="H418" s="99" t="s">
        <v>442</v>
      </c>
      <c r="I418" s="92">
        <v>1000</v>
      </c>
      <c r="J418" s="75" t="str">
        <f t="shared" si="82"/>
        <v>Low</v>
      </c>
      <c r="K418" s="84">
        <f t="shared" si="79"/>
        <v>0.77</v>
      </c>
      <c r="L418" s="85">
        <f t="shared" si="83"/>
        <v>770</v>
      </c>
      <c r="M418" s="85">
        <v>350</v>
      </c>
      <c r="N418" s="85">
        <v>20</v>
      </c>
      <c r="O418" s="85">
        <v>200</v>
      </c>
      <c r="P418" s="85">
        <v>200</v>
      </c>
      <c r="Q418" s="193">
        <f>'District Data_Live'!ID418</f>
        <v>10.82</v>
      </c>
      <c r="R418" s="93">
        <f t="shared" si="80"/>
        <v>1.082E-2</v>
      </c>
      <c r="S418" s="93">
        <f t="shared" si="84"/>
        <v>1.4051948051948052E-2</v>
      </c>
      <c r="T418" s="59">
        <f t="shared" si="85"/>
        <v>50</v>
      </c>
      <c r="U418" s="93">
        <v>0.05</v>
      </c>
      <c r="V418" s="78">
        <f t="shared" si="86"/>
        <v>6.4935064935064929E-2</v>
      </c>
      <c r="W418" s="86"/>
      <c r="X418" s="86">
        <f t="shared" si="87"/>
        <v>1.6666666666666667</v>
      </c>
      <c r="Y418" s="86">
        <f t="shared" si="88"/>
        <v>2.5641025641025643</v>
      </c>
      <c r="Z418" s="86">
        <f t="shared" si="89"/>
        <v>5.1282051282051286</v>
      </c>
      <c r="AA418" s="86">
        <f>SUMIFS('District Data_Live'!$CT:$CT,'District Data_Live'!$B:$B,'District-wise_Big 4 sales comp.'!$B418,'District Data_Live'!$C:$C,'District-wise_Big 4 sales comp.'!$F418)</f>
        <v>3</v>
      </c>
      <c r="AB418" s="86">
        <f>SUMIFS('District Data_Live'!$DR:$DR,'District Data_Live'!$B:$B,'District-wise_Big 4 sales comp.'!$B418,'District Data_Live'!$C:$C,'District-wise_Big 4 sales comp.'!$F418)</f>
        <v>4</v>
      </c>
      <c r="AC418" s="59">
        <f t="shared" si="90"/>
        <v>2.1282051282051286</v>
      </c>
      <c r="AD418" s="94">
        <f t="shared" si="91"/>
        <v>6.3846153846153859</v>
      </c>
      <c r="AE418" s="94"/>
      <c r="AF418" s="94"/>
      <c r="AG418" s="94"/>
      <c r="AH418" s="94"/>
    </row>
    <row r="419" spans="1:34">
      <c r="A419" s="90">
        <f t="shared" si="81"/>
        <v>416</v>
      </c>
      <c r="B419" s="91" t="s">
        <v>1492</v>
      </c>
      <c r="C419" s="90"/>
      <c r="D419" s="90" t="s">
        <v>1306</v>
      </c>
      <c r="E419" s="91"/>
      <c r="F419" s="90" t="s">
        <v>340</v>
      </c>
      <c r="G419" s="90" t="s">
        <v>326</v>
      </c>
      <c r="H419" s="91" t="s">
        <v>429</v>
      </c>
      <c r="I419" s="92">
        <v>10000</v>
      </c>
      <c r="J419" s="75" t="str">
        <f t="shared" si="82"/>
        <v>Very High</v>
      </c>
      <c r="K419" s="84">
        <f t="shared" si="79"/>
        <v>0.02</v>
      </c>
      <c r="L419" s="83">
        <f t="shared" si="83"/>
        <v>200</v>
      </c>
      <c r="M419" s="83">
        <v>200</v>
      </c>
      <c r="N419" s="83">
        <v>0</v>
      </c>
      <c r="O419" s="83">
        <v>0</v>
      </c>
      <c r="P419" s="83">
        <v>0</v>
      </c>
      <c r="Q419" s="193">
        <f>'District Data_Live'!ID419</f>
        <v>229.42800000000003</v>
      </c>
      <c r="R419" s="93">
        <f t="shared" si="80"/>
        <v>2.2942800000000003E-2</v>
      </c>
      <c r="S419" s="93">
        <f t="shared" si="84"/>
        <v>1.14714</v>
      </c>
      <c r="T419" s="59">
        <f t="shared" si="85"/>
        <v>500</v>
      </c>
      <c r="U419" s="93">
        <v>0.05</v>
      </c>
      <c r="V419" s="78">
        <f t="shared" si="86"/>
        <v>2.5</v>
      </c>
      <c r="W419" s="86"/>
      <c r="X419" s="86">
        <f t="shared" si="87"/>
        <v>16.666666666666668</v>
      </c>
      <c r="Y419" s="86">
        <f t="shared" si="88"/>
        <v>25.641025641025642</v>
      </c>
      <c r="Z419" s="86">
        <f t="shared" si="89"/>
        <v>51.282051282051285</v>
      </c>
      <c r="AA419" s="86">
        <f>SUMIFS('District Data_Live'!$CT:$CT,'District Data_Live'!$B:$B,'District-wise_Big 4 sales comp.'!$B419,'District Data_Live'!$C:$C,'District-wise_Big 4 sales comp.'!$F419)</f>
        <v>5</v>
      </c>
      <c r="AB419" s="86">
        <f>SUMIFS('District Data_Live'!$DR:$DR,'District Data_Live'!$B:$B,'District-wise_Big 4 sales comp.'!$B419,'District Data_Live'!$C:$C,'District-wise_Big 4 sales comp.'!$F419)</f>
        <v>8</v>
      </c>
      <c r="AC419" s="59">
        <f t="shared" si="90"/>
        <v>46.282051282051285</v>
      </c>
      <c r="AD419" s="94">
        <f t="shared" si="91"/>
        <v>138.84615384615387</v>
      </c>
      <c r="AE419" s="94"/>
      <c r="AF419" s="94"/>
      <c r="AG419" s="94"/>
      <c r="AH419" s="94"/>
    </row>
    <row r="420" spans="1:34">
      <c r="A420" s="90">
        <f t="shared" si="81"/>
        <v>417</v>
      </c>
      <c r="B420" s="91" t="s">
        <v>285</v>
      </c>
      <c r="C420" s="90"/>
      <c r="D420" s="90" t="s">
        <v>1306</v>
      </c>
      <c r="E420" s="91"/>
      <c r="F420" s="90" t="s">
        <v>340</v>
      </c>
      <c r="G420" s="90" t="s">
        <v>326</v>
      </c>
      <c r="H420" s="91" t="s">
        <v>429</v>
      </c>
      <c r="I420" s="92">
        <v>8000</v>
      </c>
      <c r="J420" s="75" t="str">
        <f t="shared" si="82"/>
        <v>High</v>
      </c>
      <c r="K420" s="84">
        <f t="shared" si="79"/>
        <v>0.125</v>
      </c>
      <c r="L420" s="83">
        <f t="shared" si="83"/>
        <v>1000</v>
      </c>
      <c r="M420" s="83">
        <v>300</v>
      </c>
      <c r="N420" s="83">
        <v>0</v>
      </c>
      <c r="O420" s="83">
        <v>150</v>
      </c>
      <c r="P420" s="83">
        <v>550</v>
      </c>
      <c r="Q420" s="193">
        <f>'District Data_Live'!ID420</f>
        <v>127.989</v>
      </c>
      <c r="R420" s="93">
        <f t="shared" si="80"/>
        <v>1.5998624999999999E-2</v>
      </c>
      <c r="S420" s="93">
        <f t="shared" si="84"/>
        <v>0.12798899999999999</v>
      </c>
      <c r="T420" s="59">
        <f t="shared" si="85"/>
        <v>160</v>
      </c>
      <c r="U420" s="93">
        <v>0.02</v>
      </c>
      <c r="V420" s="78">
        <f t="shared" si="86"/>
        <v>0.16</v>
      </c>
      <c r="W420" s="86"/>
      <c r="X420" s="86">
        <f t="shared" si="87"/>
        <v>5.333333333333333</v>
      </c>
      <c r="Y420" s="86">
        <f t="shared" si="88"/>
        <v>8.2051282051282044</v>
      </c>
      <c r="Z420" s="86">
        <f t="shared" si="89"/>
        <v>16.410256410256409</v>
      </c>
      <c r="AA420" s="86">
        <f>SUMIFS('District Data_Live'!$CT:$CT,'District Data_Live'!$B:$B,'District-wise_Big 4 sales comp.'!$B420,'District Data_Live'!$C:$C,'District-wise_Big 4 sales comp.'!$F420)</f>
        <v>3</v>
      </c>
      <c r="AB420" s="86">
        <f>SUMIFS('District Data_Live'!$DR:$DR,'District Data_Live'!$B:$B,'District-wise_Big 4 sales comp.'!$B420,'District Data_Live'!$C:$C,'District-wise_Big 4 sales comp.'!$F420)</f>
        <v>5</v>
      </c>
      <c r="AC420" s="59">
        <f t="shared" si="90"/>
        <v>13.410256410256409</v>
      </c>
      <c r="AD420" s="94">
        <f t="shared" si="91"/>
        <v>40.230769230769226</v>
      </c>
      <c r="AE420" s="94"/>
      <c r="AF420" s="94"/>
      <c r="AG420" s="94"/>
      <c r="AH420" s="94"/>
    </row>
    <row r="421" spans="1:34">
      <c r="A421" s="90">
        <f t="shared" si="81"/>
        <v>418</v>
      </c>
      <c r="B421" s="91" t="s">
        <v>887</v>
      </c>
      <c r="C421" s="90"/>
      <c r="D421" s="90" t="s">
        <v>1298</v>
      </c>
      <c r="E421" s="91"/>
      <c r="F421" s="90" t="s">
        <v>340</v>
      </c>
      <c r="G421" s="90" t="s">
        <v>326</v>
      </c>
      <c r="H421" s="91" t="s">
        <v>433</v>
      </c>
      <c r="I421" s="92">
        <v>7000</v>
      </c>
      <c r="J421" s="75" t="str">
        <f t="shared" si="82"/>
        <v>High</v>
      </c>
      <c r="K421" s="84">
        <f t="shared" si="79"/>
        <v>9.1428571428571428E-2</v>
      </c>
      <c r="L421" s="83">
        <f t="shared" si="83"/>
        <v>640</v>
      </c>
      <c r="M421" s="83">
        <v>100</v>
      </c>
      <c r="N421" s="83">
        <v>0</v>
      </c>
      <c r="O421" s="83">
        <v>40</v>
      </c>
      <c r="P421" s="83">
        <v>500</v>
      </c>
      <c r="Q421" s="193">
        <f>'District Data_Live'!ID421</f>
        <v>67.164999999999992</v>
      </c>
      <c r="R421" s="93">
        <f t="shared" si="80"/>
        <v>9.5949999999999994E-3</v>
      </c>
      <c r="S421" s="93">
        <f t="shared" si="84"/>
        <v>0.10494531249999998</v>
      </c>
      <c r="T421" s="59">
        <f t="shared" si="85"/>
        <v>140</v>
      </c>
      <c r="U421" s="93">
        <v>0.02</v>
      </c>
      <c r="V421" s="78">
        <f t="shared" si="86"/>
        <v>0.21875</v>
      </c>
      <c r="W421" s="86"/>
      <c r="X421" s="86">
        <f t="shared" si="87"/>
        <v>4.666666666666667</v>
      </c>
      <c r="Y421" s="86">
        <f t="shared" si="88"/>
        <v>7.1794871794871797</v>
      </c>
      <c r="Z421" s="86">
        <f t="shared" si="89"/>
        <v>14.358974358974359</v>
      </c>
      <c r="AA421" s="86">
        <f>SUMIFS('District Data_Live'!$CT:$CT,'District Data_Live'!$B:$B,'District-wise_Big 4 sales comp.'!$B421,'District Data_Live'!$C:$C,'District-wise_Big 4 sales comp.'!$F421)</f>
        <v>0</v>
      </c>
      <c r="AB421" s="86">
        <f>SUMIFS('District Data_Live'!$DR:$DR,'District Data_Live'!$B:$B,'District-wise_Big 4 sales comp.'!$B421,'District Data_Live'!$C:$C,'District-wise_Big 4 sales comp.'!$F421)</f>
        <v>0</v>
      </c>
      <c r="AC421" s="59">
        <f t="shared" si="90"/>
        <v>14.358974358974359</v>
      </c>
      <c r="AD421" s="94">
        <f t="shared" si="91"/>
        <v>43.07692307692308</v>
      </c>
      <c r="AE421" s="94"/>
      <c r="AF421" s="94"/>
      <c r="AG421" s="94"/>
      <c r="AH421" s="94"/>
    </row>
    <row r="422" spans="1:34">
      <c r="A422" s="90">
        <f t="shared" si="81"/>
        <v>419</v>
      </c>
      <c r="B422" s="91" t="s">
        <v>604</v>
      </c>
      <c r="C422" s="90"/>
      <c r="D422" s="90" t="s">
        <v>871</v>
      </c>
      <c r="E422" s="91"/>
      <c r="F422" s="90" t="s">
        <v>340</v>
      </c>
      <c r="G422" s="90" t="s">
        <v>326</v>
      </c>
      <c r="H422" s="91" t="s">
        <v>430</v>
      </c>
      <c r="I422" s="92">
        <v>5000</v>
      </c>
      <c r="J422" s="75" t="str">
        <f t="shared" si="82"/>
        <v>High</v>
      </c>
      <c r="K422" s="84">
        <f t="shared" si="79"/>
        <v>0.1</v>
      </c>
      <c r="L422" s="83">
        <f t="shared" si="83"/>
        <v>500</v>
      </c>
      <c r="M422" s="83">
        <v>150</v>
      </c>
      <c r="N422" s="83">
        <v>0</v>
      </c>
      <c r="O422" s="83">
        <v>100</v>
      </c>
      <c r="P422" s="83">
        <v>250</v>
      </c>
      <c r="Q422" s="193">
        <f>'District Data_Live'!ID422</f>
        <v>96.717000000000013</v>
      </c>
      <c r="R422" s="93">
        <f t="shared" si="80"/>
        <v>1.9343400000000004E-2</v>
      </c>
      <c r="S422" s="93">
        <f t="shared" si="84"/>
        <v>0.19343400000000002</v>
      </c>
      <c r="T422" s="59">
        <f t="shared" si="85"/>
        <v>150</v>
      </c>
      <c r="U422" s="93">
        <v>0.03</v>
      </c>
      <c r="V422" s="78">
        <f t="shared" si="86"/>
        <v>0.3</v>
      </c>
      <c r="W422" s="86"/>
      <c r="X422" s="86">
        <f t="shared" si="87"/>
        <v>5</v>
      </c>
      <c r="Y422" s="86">
        <f t="shared" si="88"/>
        <v>7.6923076923076916</v>
      </c>
      <c r="Z422" s="86">
        <f t="shared" si="89"/>
        <v>15.384615384615383</v>
      </c>
      <c r="AA422" s="86">
        <f>SUMIFS('District Data_Live'!$CT:$CT,'District Data_Live'!$B:$B,'District-wise_Big 4 sales comp.'!$B422,'District Data_Live'!$C:$C,'District-wise_Big 4 sales comp.'!$F422)</f>
        <v>2</v>
      </c>
      <c r="AB422" s="86">
        <f>SUMIFS('District Data_Live'!$DR:$DR,'District Data_Live'!$B:$B,'District-wise_Big 4 sales comp.'!$B422,'District Data_Live'!$C:$C,'District-wise_Big 4 sales comp.'!$F422)</f>
        <v>2</v>
      </c>
      <c r="AC422" s="59">
        <f t="shared" si="90"/>
        <v>13.384615384615383</v>
      </c>
      <c r="AD422" s="94">
        <f t="shared" si="91"/>
        <v>40.153846153846146</v>
      </c>
      <c r="AE422" s="94"/>
      <c r="AF422" s="94"/>
      <c r="AG422" s="94"/>
      <c r="AH422" s="94"/>
    </row>
    <row r="423" spans="1:34">
      <c r="A423" s="90">
        <f t="shared" si="81"/>
        <v>420</v>
      </c>
      <c r="B423" s="91" t="s">
        <v>1493</v>
      </c>
      <c r="C423" s="90"/>
      <c r="D423" s="90" t="s">
        <v>1298</v>
      </c>
      <c r="E423" s="91"/>
      <c r="F423" s="90" t="s">
        <v>340</v>
      </c>
      <c r="G423" s="90" t="s">
        <v>326</v>
      </c>
      <c r="H423" s="91" t="s">
        <v>433</v>
      </c>
      <c r="I423" s="92">
        <v>4000</v>
      </c>
      <c r="J423" s="75" t="str">
        <f t="shared" si="82"/>
        <v>Medium</v>
      </c>
      <c r="K423" s="84">
        <f t="shared" si="79"/>
        <v>4.3749999999999997E-2</v>
      </c>
      <c r="L423" s="83">
        <f t="shared" si="83"/>
        <v>175</v>
      </c>
      <c r="M423" s="83">
        <v>75</v>
      </c>
      <c r="N423" s="83">
        <v>0</v>
      </c>
      <c r="O423" s="83">
        <v>30</v>
      </c>
      <c r="P423" s="83">
        <v>70</v>
      </c>
      <c r="Q423" s="193">
        <f>'District Data_Live'!ID423</f>
        <v>0.745</v>
      </c>
      <c r="R423" s="93">
        <f t="shared" si="80"/>
        <v>1.8625E-4</v>
      </c>
      <c r="S423" s="93">
        <f t="shared" si="84"/>
        <v>4.2571428571428569E-3</v>
      </c>
      <c r="T423" s="59">
        <f t="shared" si="85"/>
        <v>40</v>
      </c>
      <c r="U423" s="93">
        <v>0.01</v>
      </c>
      <c r="V423" s="78">
        <f t="shared" si="86"/>
        <v>0.22857142857142856</v>
      </c>
      <c r="W423" s="86"/>
      <c r="X423" s="86">
        <f t="shared" si="87"/>
        <v>1.3333333333333333</v>
      </c>
      <c r="Y423" s="86">
        <f t="shared" si="88"/>
        <v>2.0512820512820511</v>
      </c>
      <c r="Z423" s="86">
        <f t="shared" si="89"/>
        <v>4.1025641025641022</v>
      </c>
      <c r="AA423" s="86">
        <f>SUMIFS('District Data_Live'!$CT:$CT,'District Data_Live'!$B:$B,'District-wise_Big 4 sales comp.'!$B423,'District Data_Live'!$C:$C,'District-wise_Big 4 sales comp.'!$F423)</f>
        <v>0</v>
      </c>
      <c r="AB423" s="86">
        <f>SUMIFS('District Data_Live'!$DR:$DR,'District Data_Live'!$B:$B,'District-wise_Big 4 sales comp.'!$B423,'District Data_Live'!$C:$C,'District-wise_Big 4 sales comp.'!$F423)</f>
        <v>0</v>
      </c>
      <c r="AC423" s="59">
        <f t="shared" si="90"/>
        <v>4.1025641025641022</v>
      </c>
      <c r="AD423" s="94">
        <f t="shared" si="91"/>
        <v>12.307692307692307</v>
      </c>
      <c r="AE423" s="94"/>
      <c r="AF423" s="94"/>
      <c r="AG423" s="94"/>
      <c r="AH423" s="94"/>
    </row>
    <row r="424" spans="1:34">
      <c r="A424" s="90">
        <f t="shared" si="81"/>
        <v>421</v>
      </c>
      <c r="B424" s="91" t="s">
        <v>947</v>
      </c>
      <c r="C424" s="90"/>
      <c r="D424" s="90" t="s">
        <v>1298</v>
      </c>
      <c r="E424" s="91"/>
      <c r="F424" s="90" t="s">
        <v>340</v>
      </c>
      <c r="G424" s="90" t="s">
        <v>326</v>
      </c>
      <c r="H424" s="91" t="s">
        <v>433</v>
      </c>
      <c r="I424" s="92">
        <v>3500</v>
      </c>
      <c r="J424" s="75" t="str">
        <f t="shared" si="82"/>
        <v>Medium</v>
      </c>
      <c r="K424" s="84">
        <f t="shared" si="79"/>
        <v>7.7142857142857138E-2</v>
      </c>
      <c r="L424" s="83">
        <f t="shared" si="83"/>
        <v>270</v>
      </c>
      <c r="M424" s="83">
        <v>70</v>
      </c>
      <c r="N424" s="83">
        <v>0</v>
      </c>
      <c r="O424" s="83">
        <v>0</v>
      </c>
      <c r="P424" s="83">
        <v>200</v>
      </c>
      <c r="Q424" s="193">
        <f>'District Data_Live'!ID424</f>
        <v>1.153</v>
      </c>
      <c r="R424" s="93">
        <f t="shared" si="80"/>
        <v>3.2942857142857144E-4</v>
      </c>
      <c r="S424" s="93">
        <f t="shared" si="84"/>
        <v>4.2703703703703706E-3</v>
      </c>
      <c r="T424" s="59">
        <f t="shared" si="85"/>
        <v>35</v>
      </c>
      <c r="U424" s="93">
        <v>0.01</v>
      </c>
      <c r="V424" s="78">
        <f t="shared" si="86"/>
        <v>0.12962962962962962</v>
      </c>
      <c r="W424" s="86"/>
      <c r="X424" s="86">
        <f t="shared" si="87"/>
        <v>1.1666666666666667</v>
      </c>
      <c r="Y424" s="86">
        <f t="shared" si="88"/>
        <v>1.7948717948717949</v>
      </c>
      <c r="Z424" s="86">
        <f t="shared" si="89"/>
        <v>3.5897435897435899</v>
      </c>
      <c r="AA424" s="86">
        <f>SUMIFS('District Data_Live'!$CT:$CT,'District Data_Live'!$B:$B,'District-wise_Big 4 sales comp.'!$B424,'District Data_Live'!$C:$C,'District-wise_Big 4 sales comp.'!$F424)</f>
        <v>0</v>
      </c>
      <c r="AB424" s="86">
        <f>SUMIFS('District Data_Live'!$DR:$DR,'District Data_Live'!$B:$B,'District-wise_Big 4 sales comp.'!$B424,'District Data_Live'!$C:$C,'District-wise_Big 4 sales comp.'!$F424)</f>
        <v>0</v>
      </c>
      <c r="AC424" s="59">
        <f t="shared" si="90"/>
        <v>3.5897435897435899</v>
      </c>
      <c r="AD424" s="94">
        <f t="shared" si="91"/>
        <v>10.76923076923077</v>
      </c>
      <c r="AE424" s="94"/>
      <c r="AF424" s="94"/>
      <c r="AG424" s="94"/>
      <c r="AH424" s="94"/>
    </row>
    <row r="425" spans="1:34">
      <c r="A425" s="90">
        <f t="shared" si="81"/>
        <v>422</v>
      </c>
      <c r="B425" s="91" t="s">
        <v>1494</v>
      </c>
      <c r="C425" s="90"/>
      <c r="D425" s="90" t="s">
        <v>889</v>
      </c>
      <c r="E425" s="91"/>
      <c r="F425" s="90" t="s">
        <v>340</v>
      </c>
      <c r="G425" s="90" t="s">
        <v>326</v>
      </c>
      <c r="H425" s="91" t="s">
        <v>1300</v>
      </c>
      <c r="I425" s="92">
        <v>2800</v>
      </c>
      <c r="J425" s="75" t="str">
        <f t="shared" si="82"/>
        <v>Medium</v>
      </c>
      <c r="K425" s="84">
        <f t="shared" si="79"/>
        <v>8.9285714285714288E-2</v>
      </c>
      <c r="L425" s="83">
        <f t="shared" si="83"/>
        <v>250</v>
      </c>
      <c r="M425" s="83">
        <v>200</v>
      </c>
      <c r="N425" s="83">
        <v>0</v>
      </c>
      <c r="O425" s="83">
        <v>50</v>
      </c>
      <c r="P425" s="83">
        <v>0</v>
      </c>
      <c r="Q425" s="193">
        <f>'District Data_Live'!ID425</f>
        <v>7.319</v>
      </c>
      <c r="R425" s="93">
        <f t="shared" si="80"/>
        <v>2.6139285714285713E-3</v>
      </c>
      <c r="S425" s="93">
        <f t="shared" si="84"/>
        <v>2.9276E-2</v>
      </c>
      <c r="T425" s="59">
        <f t="shared" si="85"/>
        <v>84</v>
      </c>
      <c r="U425" s="93">
        <v>0.03</v>
      </c>
      <c r="V425" s="78">
        <f t="shared" si="86"/>
        <v>0.33600000000000002</v>
      </c>
      <c r="W425" s="86"/>
      <c r="X425" s="86">
        <f t="shared" si="87"/>
        <v>2.8</v>
      </c>
      <c r="Y425" s="86">
        <f t="shared" si="88"/>
        <v>4.3076923076923075</v>
      </c>
      <c r="Z425" s="86">
        <f t="shared" si="89"/>
        <v>8.615384615384615</v>
      </c>
      <c r="AA425" s="86">
        <f>SUMIFS('District Data_Live'!$CT:$CT,'District Data_Live'!$B:$B,'District-wise_Big 4 sales comp.'!$B425,'District Data_Live'!$C:$C,'District-wise_Big 4 sales comp.'!$F425)</f>
        <v>0</v>
      </c>
      <c r="AB425" s="86">
        <f>SUMIFS('District Data_Live'!$DR:$DR,'District Data_Live'!$B:$B,'District-wise_Big 4 sales comp.'!$B425,'District Data_Live'!$C:$C,'District-wise_Big 4 sales comp.'!$F425)</f>
        <v>1</v>
      </c>
      <c r="AC425" s="59">
        <f t="shared" si="90"/>
        <v>8.615384615384615</v>
      </c>
      <c r="AD425" s="94">
        <f t="shared" si="91"/>
        <v>25.846153846153847</v>
      </c>
      <c r="AE425" s="94"/>
      <c r="AF425" s="94"/>
      <c r="AG425" s="94"/>
      <c r="AH425" s="94"/>
    </row>
    <row r="426" spans="1:34">
      <c r="A426" s="90">
        <f t="shared" si="81"/>
        <v>423</v>
      </c>
      <c r="B426" s="91" t="s">
        <v>1495</v>
      </c>
      <c r="C426" s="90"/>
      <c r="D426" s="90" t="s">
        <v>889</v>
      </c>
      <c r="E426" s="91"/>
      <c r="F426" s="90" t="s">
        <v>340</v>
      </c>
      <c r="G426" s="90" t="s">
        <v>326</v>
      </c>
      <c r="H426" s="91" t="s">
        <v>1300</v>
      </c>
      <c r="I426" s="92">
        <v>2800</v>
      </c>
      <c r="J426" s="75" t="str">
        <f t="shared" si="82"/>
        <v>Medium</v>
      </c>
      <c r="K426" s="84">
        <f t="shared" si="79"/>
        <v>0.10714285714285714</v>
      </c>
      <c r="L426" s="83">
        <f t="shared" si="83"/>
        <v>300</v>
      </c>
      <c r="M426" s="83">
        <v>200</v>
      </c>
      <c r="N426" s="83">
        <v>0</v>
      </c>
      <c r="O426" s="83">
        <v>100</v>
      </c>
      <c r="P426" s="83">
        <v>0</v>
      </c>
      <c r="Q426" s="193">
        <f>'District Data_Live'!ID426</f>
        <v>14.837</v>
      </c>
      <c r="R426" s="93">
        <f t="shared" si="80"/>
        <v>5.2989285714285716E-3</v>
      </c>
      <c r="S426" s="93">
        <f t="shared" si="84"/>
        <v>4.9456666666666663E-2</v>
      </c>
      <c r="T426" s="59">
        <f t="shared" si="85"/>
        <v>84</v>
      </c>
      <c r="U426" s="93">
        <v>0.03</v>
      </c>
      <c r="V426" s="78">
        <f t="shared" si="86"/>
        <v>0.28000000000000003</v>
      </c>
      <c r="W426" s="86"/>
      <c r="X426" s="86">
        <f t="shared" si="87"/>
        <v>2.8</v>
      </c>
      <c r="Y426" s="86">
        <f t="shared" si="88"/>
        <v>4.3076923076923075</v>
      </c>
      <c r="Z426" s="86">
        <f t="shared" si="89"/>
        <v>8.615384615384615</v>
      </c>
      <c r="AA426" s="86">
        <f>SUMIFS('District Data_Live'!$CT:$CT,'District Data_Live'!$B:$B,'District-wise_Big 4 sales comp.'!$B426,'District Data_Live'!$C:$C,'District-wise_Big 4 sales comp.'!$F426)</f>
        <v>1</v>
      </c>
      <c r="AB426" s="86">
        <f>SUMIFS('District Data_Live'!$DR:$DR,'District Data_Live'!$B:$B,'District-wise_Big 4 sales comp.'!$B426,'District Data_Live'!$C:$C,'District-wise_Big 4 sales comp.'!$F426)</f>
        <v>4</v>
      </c>
      <c r="AC426" s="59">
        <f t="shared" si="90"/>
        <v>7.615384615384615</v>
      </c>
      <c r="AD426" s="94">
        <f t="shared" si="91"/>
        <v>22.846153846153847</v>
      </c>
      <c r="AE426" s="94"/>
      <c r="AF426" s="94"/>
      <c r="AG426" s="94"/>
      <c r="AH426" s="94"/>
    </row>
    <row r="427" spans="1:34">
      <c r="A427" s="90">
        <f t="shared" si="81"/>
        <v>424</v>
      </c>
      <c r="B427" s="91" t="s">
        <v>1496</v>
      </c>
      <c r="C427" s="90"/>
      <c r="D427" s="90" t="s">
        <v>1298</v>
      </c>
      <c r="E427" s="91"/>
      <c r="F427" s="90" t="s">
        <v>340</v>
      </c>
      <c r="G427" s="90" t="s">
        <v>326</v>
      </c>
      <c r="H427" s="91" t="s">
        <v>433</v>
      </c>
      <c r="I427" s="92">
        <v>2800</v>
      </c>
      <c r="J427" s="75" t="str">
        <f t="shared" si="82"/>
        <v>Medium</v>
      </c>
      <c r="K427" s="84">
        <f t="shared" si="79"/>
        <v>5.3571428571428568E-2</v>
      </c>
      <c r="L427" s="83">
        <f t="shared" si="83"/>
        <v>150</v>
      </c>
      <c r="M427" s="83">
        <v>25</v>
      </c>
      <c r="N427" s="83">
        <v>0</v>
      </c>
      <c r="O427" s="83">
        <v>25</v>
      </c>
      <c r="P427" s="83">
        <v>100</v>
      </c>
      <c r="Q427" s="193">
        <f>'District Data_Live'!ID427</f>
        <v>27.841000000000001</v>
      </c>
      <c r="R427" s="93">
        <f t="shared" si="80"/>
        <v>9.9432142857142861E-3</v>
      </c>
      <c r="S427" s="93">
        <f t="shared" si="84"/>
        <v>0.18560666666666667</v>
      </c>
      <c r="T427" s="59">
        <f t="shared" si="85"/>
        <v>84</v>
      </c>
      <c r="U427" s="93">
        <v>0.03</v>
      </c>
      <c r="V427" s="78">
        <f t="shared" si="86"/>
        <v>0.56000000000000005</v>
      </c>
      <c r="W427" s="86"/>
      <c r="X427" s="86">
        <f t="shared" si="87"/>
        <v>2.8</v>
      </c>
      <c r="Y427" s="86">
        <f t="shared" si="88"/>
        <v>4.3076923076923075</v>
      </c>
      <c r="Z427" s="86">
        <f t="shared" si="89"/>
        <v>8.615384615384615</v>
      </c>
      <c r="AA427" s="86">
        <f>SUMIFS('District Data_Live'!$CT:$CT,'District Data_Live'!$B:$B,'District-wise_Big 4 sales comp.'!$B427,'District Data_Live'!$C:$C,'District-wise_Big 4 sales comp.'!$F427)</f>
        <v>0</v>
      </c>
      <c r="AB427" s="86">
        <f>SUMIFS('District Data_Live'!$DR:$DR,'District Data_Live'!$B:$B,'District-wise_Big 4 sales comp.'!$B427,'District Data_Live'!$C:$C,'District-wise_Big 4 sales comp.'!$F427)</f>
        <v>1</v>
      </c>
      <c r="AC427" s="59">
        <f t="shared" si="90"/>
        <v>8.615384615384615</v>
      </c>
      <c r="AD427" s="94">
        <f t="shared" si="91"/>
        <v>25.846153846153847</v>
      </c>
      <c r="AE427" s="94"/>
      <c r="AF427" s="94"/>
      <c r="AG427" s="94"/>
      <c r="AH427" s="94"/>
    </row>
    <row r="428" spans="1:34">
      <c r="A428" s="90">
        <f t="shared" si="81"/>
        <v>425</v>
      </c>
      <c r="B428" s="91" t="s">
        <v>1497</v>
      </c>
      <c r="C428" s="90"/>
      <c r="D428" s="90" t="s">
        <v>871</v>
      </c>
      <c r="E428" s="91"/>
      <c r="F428" s="90" t="s">
        <v>340</v>
      </c>
      <c r="G428" s="90" t="s">
        <v>326</v>
      </c>
      <c r="H428" s="91" t="s">
        <v>430</v>
      </c>
      <c r="I428" s="92">
        <v>2800</v>
      </c>
      <c r="J428" s="75" t="str">
        <f t="shared" si="82"/>
        <v>Medium</v>
      </c>
      <c r="K428" s="84">
        <f t="shared" si="79"/>
        <v>4.2857142857142858E-2</v>
      </c>
      <c r="L428" s="83">
        <f t="shared" si="83"/>
        <v>120</v>
      </c>
      <c r="M428" s="83">
        <v>50</v>
      </c>
      <c r="N428" s="83">
        <v>0</v>
      </c>
      <c r="O428" s="83">
        <v>20</v>
      </c>
      <c r="P428" s="83">
        <v>50</v>
      </c>
      <c r="Q428" s="193">
        <f>'District Data_Live'!ID428</f>
        <v>19.220999999999997</v>
      </c>
      <c r="R428" s="93">
        <f t="shared" si="80"/>
        <v>6.8646428571428556E-3</v>
      </c>
      <c r="S428" s="93">
        <f t="shared" si="84"/>
        <v>0.16017499999999998</v>
      </c>
      <c r="T428" s="59">
        <f t="shared" si="85"/>
        <v>84</v>
      </c>
      <c r="U428" s="93">
        <v>0.03</v>
      </c>
      <c r="V428" s="78">
        <f t="shared" si="86"/>
        <v>0.7</v>
      </c>
      <c r="W428" s="86"/>
      <c r="X428" s="86">
        <f t="shared" si="87"/>
        <v>2.8</v>
      </c>
      <c r="Y428" s="86">
        <f t="shared" si="88"/>
        <v>4.3076923076923075</v>
      </c>
      <c r="Z428" s="86">
        <f t="shared" si="89"/>
        <v>8.615384615384615</v>
      </c>
      <c r="AA428" s="86">
        <f>SUMIFS('District Data_Live'!$CT:$CT,'District Data_Live'!$B:$B,'District-wise_Big 4 sales comp.'!$B428,'District Data_Live'!$C:$C,'District-wise_Big 4 sales comp.'!$F428)</f>
        <v>2</v>
      </c>
      <c r="AB428" s="86">
        <f>SUMIFS('District Data_Live'!$DR:$DR,'District Data_Live'!$B:$B,'District-wise_Big 4 sales comp.'!$B428,'District Data_Live'!$C:$C,'District-wise_Big 4 sales comp.'!$F428)</f>
        <v>4</v>
      </c>
      <c r="AC428" s="59">
        <f t="shared" si="90"/>
        <v>6.615384615384615</v>
      </c>
      <c r="AD428" s="94">
        <f t="shared" si="91"/>
        <v>19.846153846153847</v>
      </c>
      <c r="AE428" s="94"/>
      <c r="AF428" s="94"/>
      <c r="AG428" s="94"/>
      <c r="AH428" s="94"/>
    </row>
    <row r="429" spans="1:34">
      <c r="A429" s="98">
        <f t="shared" si="81"/>
        <v>426</v>
      </c>
      <c r="B429" s="99" t="s">
        <v>180</v>
      </c>
      <c r="C429" s="90" t="s">
        <v>891</v>
      </c>
      <c r="D429" s="90"/>
      <c r="E429" s="99"/>
      <c r="F429" s="98" t="s">
        <v>334</v>
      </c>
      <c r="G429" s="98" t="s">
        <v>326</v>
      </c>
      <c r="H429" s="99" t="s">
        <v>422</v>
      </c>
      <c r="I429" s="92">
        <v>15000</v>
      </c>
      <c r="J429" s="75" t="str">
        <f t="shared" si="82"/>
        <v>Very High</v>
      </c>
      <c r="K429" s="84">
        <f t="shared" si="79"/>
        <v>0.26666666666666666</v>
      </c>
      <c r="L429" s="85">
        <f t="shared" si="83"/>
        <v>4000</v>
      </c>
      <c r="M429" s="85">
        <v>4000</v>
      </c>
      <c r="N429" s="85"/>
      <c r="O429" s="85"/>
      <c r="P429" s="85">
        <v>0</v>
      </c>
      <c r="Q429" s="193">
        <f>'District Data_Live'!ID429</f>
        <v>131.37299999999999</v>
      </c>
      <c r="R429" s="93">
        <f t="shared" si="80"/>
        <v>8.758199999999999E-3</v>
      </c>
      <c r="S429" s="93">
        <f t="shared" si="84"/>
        <v>3.2843249999999997E-2</v>
      </c>
      <c r="T429" s="59">
        <f t="shared" si="85"/>
        <v>750</v>
      </c>
      <c r="U429" s="93">
        <v>0.05</v>
      </c>
      <c r="V429" s="78">
        <f t="shared" si="86"/>
        <v>0.1875</v>
      </c>
      <c r="W429" s="86"/>
      <c r="X429" s="86">
        <f t="shared" si="87"/>
        <v>25</v>
      </c>
      <c r="Y429" s="86">
        <f t="shared" si="88"/>
        <v>38.46153846153846</v>
      </c>
      <c r="Z429" s="86">
        <f t="shared" si="89"/>
        <v>76.92307692307692</v>
      </c>
      <c r="AA429" s="86">
        <f>SUMIFS('District Data_Live'!$CT:$CT,'District Data_Live'!$B:$B,'District-wise_Big 4 sales comp.'!$B429,'District Data_Live'!$C:$C,'District-wise_Big 4 sales comp.'!$F429)</f>
        <v>8</v>
      </c>
      <c r="AB429" s="86">
        <f>SUMIFS('District Data_Live'!$DR:$DR,'District Data_Live'!$B:$B,'District-wise_Big 4 sales comp.'!$B429,'District Data_Live'!$C:$C,'District-wise_Big 4 sales comp.'!$F429)</f>
        <v>17</v>
      </c>
      <c r="AC429" s="59">
        <f t="shared" si="90"/>
        <v>68.92307692307692</v>
      </c>
      <c r="AD429" s="94">
        <f t="shared" si="91"/>
        <v>206.76923076923077</v>
      </c>
      <c r="AE429" s="94"/>
      <c r="AF429" s="94"/>
      <c r="AG429" s="94"/>
      <c r="AH429" s="94"/>
    </row>
    <row r="430" spans="1:34">
      <c r="A430" s="90">
        <f t="shared" si="81"/>
        <v>427</v>
      </c>
      <c r="B430" s="91" t="s">
        <v>898</v>
      </c>
      <c r="C430" s="90" t="s">
        <v>891</v>
      </c>
      <c r="D430" s="90" t="s">
        <v>1324</v>
      </c>
      <c r="E430" s="91"/>
      <c r="F430" s="90" t="s">
        <v>334</v>
      </c>
      <c r="G430" s="90" t="s">
        <v>326</v>
      </c>
      <c r="H430" s="91" t="s">
        <v>423</v>
      </c>
      <c r="I430" s="92">
        <v>9000</v>
      </c>
      <c r="J430" s="75" t="str">
        <f t="shared" si="82"/>
        <v>High</v>
      </c>
      <c r="K430" s="84">
        <f t="shared" si="79"/>
        <v>7.7777777777777779E-2</v>
      </c>
      <c r="L430" s="83">
        <f t="shared" si="83"/>
        <v>700</v>
      </c>
      <c r="M430" s="83">
        <v>300</v>
      </c>
      <c r="N430" s="83">
        <v>300</v>
      </c>
      <c r="O430" s="83">
        <v>100</v>
      </c>
      <c r="P430" s="83">
        <v>0</v>
      </c>
      <c r="Q430" s="193">
        <f>'District Data_Live'!ID430</f>
        <v>165.679</v>
      </c>
      <c r="R430" s="93">
        <f t="shared" si="80"/>
        <v>1.8408777777777777E-2</v>
      </c>
      <c r="S430" s="93">
        <f t="shared" si="84"/>
        <v>0.23668428571428571</v>
      </c>
      <c r="T430" s="59">
        <f t="shared" si="85"/>
        <v>180</v>
      </c>
      <c r="U430" s="93">
        <v>0.02</v>
      </c>
      <c r="V430" s="78">
        <f t="shared" si="86"/>
        <v>0.25714285714285712</v>
      </c>
      <c r="W430" s="86"/>
      <c r="X430" s="86">
        <f t="shared" si="87"/>
        <v>6</v>
      </c>
      <c r="Y430" s="86">
        <f t="shared" si="88"/>
        <v>9.2307692307692299</v>
      </c>
      <c r="Z430" s="86">
        <f t="shared" si="89"/>
        <v>18.46153846153846</v>
      </c>
      <c r="AA430" s="86">
        <f>SUMIFS('District Data_Live'!$CT:$CT,'District Data_Live'!$B:$B,'District-wise_Big 4 sales comp.'!$B430,'District Data_Live'!$C:$C,'District-wise_Big 4 sales comp.'!$F430)</f>
        <v>4</v>
      </c>
      <c r="AB430" s="86">
        <f>SUMIFS('District Data_Live'!$DR:$DR,'District Data_Live'!$B:$B,'District-wise_Big 4 sales comp.'!$B430,'District Data_Live'!$C:$C,'District-wise_Big 4 sales comp.'!$F430)</f>
        <v>9</v>
      </c>
      <c r="AC430" s="59">
        <f t="shared" si="90"/>
        <v>14.46153846153846</v>
      </c>
      <c r="AD430" s="94">
        <f t="shared" si="91"/>
        <v>43.38461538461538</v>
      </c>
      <c r="AE430" s="94"/>
      <c r="AF430" s="94"/>
      <c r="AG430" s="94"/>
      <c r="AH430" s="94"/>
    </row>
    <row r="431" spans="1:34">
      <c r="A431" s="90">
        <f t="shared" si="81"/>
        <v>428</v>
      </c>
      <c r="B431" s="91" t="s">
        <v>957</v>
      </c>
      <c r="C431" s="90" t="s">
        <v>891</v>
      </c>
      <c r="D431" s="90" t="s">
        <v>1324</v>
      </c>
      <c r="E431" s="91"/>
      <c r="F431" s="90" t="s">
        <v>334</v>
      </c>
      <c r="G431" s="90" t="s">
        <v>326</v>
      </c>
      <c r="H431" s="91" t="s">
        <v>423</v>
      </c>
      <c r="I431" s="92">
        <v>7000</v>
      </c>
      <c r="J431" s="75" t="str">
        <f t="shared" si="82"/>
        <v>High</v>
      </c>
      <c r="K431" s="84">
        <f t="shared" si="79"/>
        <v>7.1428571428571425E-2</v>
      </c>
      <c r="L431" s="83">
        <f t="shared" si="83"/>
        <v>500</v>
      </c>
      <c r="M431" s="83">
        <v>100</v>
      </c>
      <c r="N431" s="83">
        <v>100</v>
      </c>
      <c r="O431" s="83">
        <v>50</v>
      </c>
      <c r="P431" s="83">
        <v>250</v>
      </c>
      <c r="Q431" s="193">
        <f>'District Data_Live'!ID431</f>
        <v>42.606999999999999</v>
      </c>
      <c r="R431" s="93">
        <f t="shared" si="80"/>
        <v>6.0867142857142856E-3</v>
      </c>
      <c r="S431" s="93">
        <f t="shared" si="84"/>
        <v>8.5213999999999998E-2</v>
      </c>
      <c r="T431" s="59">
        <f t="shared" si="85"/>
        <v>140</v>
      </c>
      <c r="U431" s="93">
        <v>0.02</v>
      </c>
      <c r="V431" s="78">
        <f t="shared" si="86"/>
        <v>0.28000000000000003</v>
      </c>
      <c r="W431" s="86"/>
      <c r="X431" s="86">
        <f t="shared" si="87"/>
        <v>4.666666666666667</v>
      </c>
      <c r="Y431" s="86">
        <f t="shared" si="88"/>
        <v>7.1794871794871797</v>
      </c>
      <c r="Z431" s="86">
        <f t="shared" si="89"/>
        <v>14.358974358974359</v>
      </c>
      <c r="AA431" s="86">
        <f>SUMIFS('District Data_Live'!$CT:$CT,'District Data_Live'!$B:$B,'District-wise_Big 4 sales comp.'!$B431,'District Data_Live'!$C:$C,'District-wise_Big 4 sales comp.'!$F431)</f>
        <v>1</v>
      </c>
      <c r="AB431" s="86">
        <f>SUMIFS('District Data_Live'!$DR:$DR,'District Data_Live'!$B:$B,'District-wise_Big 4 sales comp.'!$B431,'District Data_Live'!$C:$C,'District-wise_Big 4 sales comp.'!$F431)</f>
        <v>1</v>
      </c>
      <c r="AC431" s="59">
        <f t="shared" si="90"/>
        <v>13.358974358974359</v>
      </c>
      <c r="AD431" s="94">
        <f t="shared" si="91"/>
        <v>40.07692307692308</v>
      </c>
      <c r="AE431" s="94"/>
      <c r="AF431" s="94"/>
      <c r="AG431" s="94"/>
      <c r="AH431" s="94"/>
    </row>
    <row r="432" spans="1:34">
      <c r="A432" s="90">
        <f t="shared" si="81"/>
        <v>429</v>
      </c>
      <c r="B432" s="91" t="s">
        <v>1498</v>
      </c>
      <c r="C432" s="90" t="s">
        <v>891</v>
      </c>
      <c r="D432" s="90" t="s">
        <v>893</v>
      </c>
      <c r="E432" s="91"/>
      <c r="F432" s="90" t="s">
        <v>334</v>
      </c>
      <c r="G432" s="90" t="s">
        <v>326</v>
      </c>
      <c r="H432" s="91" t="s">
        <v>425</v>
      </c>
      <c r="I432" s="92">
        <v>5000</v>
      </c>
      <c r="J432" s="75" t="str">
        <f t="shared" si="82"/>
        <v>High</v>
      </c>
      <c r="K432" s="84">
        <f t="shared" si="79"/>
        <v>7.0000000000000007E-2</v>
      </c>
      <c r="L432" s="83">
        <f t="shared" si="83"/>
        <v>350</v>
      </c>
      <c r="M432" s="83">
        <v>150</v>
      </c>
      <c r="N432" s="83">
        <v>150</v>
      </c>
      <c r="O432" s="83">
        <v>50</v>
      </c>
      <c r="P432" s="83">
        <v>0</v>
      </c>
      <c r="Q432" s="193">
        <f>'District Data_Live'!ID432</f>
        <v>13.933000000000002</v>
      </c>
      <c r="R432" s="93">
        <f t="shared" si="80"/>
        <v>2.7866000000000002E-3</v>
      </c>
      <c r="S432" s="93">
        <f t="shared" si="84"/>
        <v>3.9808571428571436E-2</v>
      </c>
      <c r="T432" s="59">
        <f t="shared" si="85"/>
        <v>100</v>
      </c>
      <c r="U432" s="93">
        <v>0.02</v>
      </c>
      <c r="V432" s="78">
        <f t="shared" si="86"/>
        <v>0.2857142857142857</v>
      </c>
      <c r="W432" s="86"/>
      <c r="X432" s="86">
        <f t="shared" si="87"/>
        <v>3.3333333333333335</v>
      </c>
      <c r="Y432" s="86">
        <f t="shared" si="88"/>
        <v>5.1282051282051286</v>
      </c>
      <c r="Z432" s="86">
        <f t="shared" si="89"/>
        <v>10.256410256410257</v>
      </c>
      <c r="AA432" s="86">
        <f>SUMIFS('District Data_Live'!$CT:$CT,'District Data_Live'!$B:$B,'District-wise_Big 4 sales comp.'!$B432,'District Data_Live'!$C:$C,'District-wise_Big 4 sales comp.'!$F432)</f>
        <v>1</v>
      </c>
      <c r="AB432" s="86">
        <f>SUMIFS('District Data_Live'!$DR:$DR,'District Data_Live'!$B:$B,'District-wise_Big 4 sales comp.'!$B432,'District Data_Live'!$C:$C,'District-wise_Big 4 sales comp.'!$F432)</f>
        <v>1</v>
      </c>
      <c r="AC432" s="59">
        <f t="shared" si="90"/>
        <v>9.2564102564102573</v>
      </c>
      <c r="AD432" s="94">
        <f t="shared" si="91"/>
        <v>27.769230769230774</v>
      </c>
      <c r="AE432" s="94"/>
      <c r="AF432" s="94"/>
      <c r="AG432" s="94"/>
      <c r="AH432" s="94"/>
    </row>
    <row r="433" spans="1:34">
      <c r="A433" s="90">
        <f t="shared" si="81"/>
        <v>430</v>
      </c>
      <c r="B433" s="91" t="s">
        <v>955</v>
      </c>
      <c r="C433" s="90" t="s">
        <v>891</v>
      </c>
      <c r="D433" s="90" t="s">
        <v>895</v>
      </c>
      <c r="E433" s="91"/>
      <c r="F433" s="90" t="s">
        <v>334</v>
      </c>
      <c r="G433" s="90" t="s">
        <v>326</v>
      </c>
      <c r="H433" s="91" t="s">
        <v>586</v>
      </c>
      <c r="I433" s="92">
        <v>4500</v>
      </c>
      <c r="J433" s="75" t="str">
        <f t="shared" si="82"/>
        <v>Medium</v>
      </c>
      <c r="K433" s="84">
        <f t="shared" si="79"/>
        <v>0.35555555555555557</v>
      </c>
      <c r="L433" s="85">
        <f t="shared" si="83"/>
        <v>1600</v>
      </c>
      <c r="M433" s="85">
        <v>500</v>
      </c>
      <c r="N433" s="85">
        <v>400</v>
      </c>
      <c r="O433" s="85">
        <v>200</v>
      </c>
      <c r="P433" s="85">
        <v>500</v>
      </c>
      <c r="Q433" s="193">
        <f>'District Data_Live'!ID433</f>
        <v>53.633999999999993</v>
      </c>
      <c r="R433" s="93">
        <f t="shared" si="80"/>
        <v>1.1918666666666666E-2</v>
      </c>
      <c r="S433" s="93">
        <f t="shared" si="84"/>
        <v>3.3521249999999995E-2</v>
      </c>
      <c r="T433" s="59">
        <f t="shared" si="85"/>
        <v>135</v>
      </c>
      <c r="U433" s="93">
        <v>0.03</v>
      </c>
      <c r="V433" s="78">
        <f t="shared" si="86"/>
        <v>8.4375000000000006E-2</v>
      </c>
      <c r="W433" s="86"/>
      <c r="X433" s="86">
        <f t="shared" si="87"/>
        <v>4.5</v>
      </c>
      <c r="Y433" s="86">
        <f t="shared" si="88"/>
        <v>6.9230769230769225</v>
      </c>
      <c r="Z433" s="86">
        <f t="shared" si="89"/>
        <v>13.846153846153845</v>
      </c>
      <c r="AA433" s="86">
        <f>SUMIFS('District Data_Live'!$CT:$CT,'District Data_Live'!$B:$B,'District-wise_Big 4 sales comp.'!$B433,'District Data_Live'!$C:$C,'District-wise_Big 4 sales comp.'!$F433)</f>
        <v>4</v>
      </c>
      <c r="AB433" s="86">
        <f>SUMIFS('District Data_Live'!$DR:$DR,'District Data_Live'!$B:$B,'District-wise_Big 4 sales comp.'!$B433,'District Data_Live'!$C:$C,'District-wise_Big 4 sales comp.'!$F433)</f>
        <v>4</v>
      </c>
      <c r="AC433" s="59">
        <f t="shared" si="90"/>
        <v>9.8461538461538449</v>
      </c>
      <c r="AD433" s="94">
        <f t="shared" si="91"/>
        <v>29.538461538461533</v>
      </c>
      <c r="AE433" s="94"/>
      <c r="AF433" s="94"/>
      <c r="AG433" s="94"/>
      <c r="AH433" s="94"/>
    </row>
    <row r="434" spans="1:34">
      <c r="A434" s="90">
        <f t="shared" si="81"/>
        <v>431</v>
      </c>
      <c r="B434" s="91" t="s">
        <v>1499</v>
      </c>
      <c r="C434" s="90" t="s">
        <v>891</v>
      </c>
      <c r="D434" s="90" t="s">
        <v>893</v>
      </c>
      <c r="E434" s="91"/>
      <c r="F434" s="90" t="s">
        <v>334</v>
      </c>
      <c r="G434" s="90" t="s">
        <v>326</v>
      </c>
      <c r="H434" s="91" t="s">
        <v>422</v>
      </c>
      <c r="I434" s="92">
        <v>4500</v>
      </c>
      <c r="J434" s="75" t="str">
        <f t="shared" si="82"/>
        <v>Medium</v>
      </c>
      <c r="K434" s="84">
        <f t="shared" si="79"/>
        <v>0.13333333333333333</v>
      </c>
      <c r="L434" s="83">
        <f t="shared" si="83"/>
        <v>600</v>
      </c>
      <c r="M434" s="83">
        <v>150</v>
      </c>
      <c r="N434" s="83">
        <v>50</v>
      </c>
      <c r="O434" s="83">
        <v>400</v>
      </c>
      <c r="P434" s="83">
        <v>0</v>
      </c>
      <c r="Q434" s="193">
        <f>'District Data_Live'!ID434</f>
        <v>18.693999999999999</v>
      </c>
      <c r="R434" s="93">
        <f t="shared" si="80"/>
        <v>4.1542222222222223E-3</v>
      </c>
      <c r="S434" s="93">
        <f t="shared" si="84"/>
        <v>3.1156666666666666E-2</v>
      </c>
      <c r="T434" s="59">
        <f t="shared" si="85"/>
        <v>135</v>
      </c>
      <c r="U434" s="93">
        <v>0.03</v>
      </c>
      <c r="V434" s="78">
        <f t="shared" si="86"/>
        <v>0.22500000000000001</v>
      </c>
      <c r="W434" s="86"/>
      <c r="X434" s="86">
        <f t="shared" si="87"/>
        <v>4.5</v>
      </c>
      <c r="Y434" s="86">
        <f t="shared" si="88"/>
        <v>6.9230769230769225</v>
      </c>
      <c r="Z434" s="86">
        <f t="shared" si="89"/>
        <v>13.846153846153845</v>
      </c>
      <c r="AA434" s="86">
        <f>SUMIFS('District Data_Live'!$CT:$CT,'District Data_Live'!$B:$B,'District-wise_Big 4 sales comp.'!$B434,'District Data_Live'!$C:$C,'District-wise_Big 4 sales comp.'!$F434)</f>
        <v>0</v>
      </c>
      <c r="AB434" s="86">
        <f>SUMIFS('District Data_Live'!$DR:$DR,'District Data_Live'!$B:$B,'District-wise_Big 4 sales comp.'!$B434,'District Data_Live'!$C:$C,'District-wise_Big 4 sales comp.'!$F434)</f>
        <v>3</v>
      </c>
      <c r="AC434" s="59">
        <f t="shared" si="90"/>
        <v>13.846153846153845</v>
      </c>
      <c r="AD434" s="94">
        <f t="shared" si="91"/>
        <v>41.538461538461533</v>
      </c>
      <c r="AE434" s="94"/>
      <c r="AF434" s="94"/>
      <c r="AG434" s="94"/>
      <c r="AH434" s="94"/>
    </row>
    <row r="435" spans="1:34">
      <c r="A435" s="90">
        <f t="shared" si="81"/>
        <v>432</v>
      </c>
      <c r="B435" s="91" t="s">
        <v>953</v>
      </c>
      <c r="C435" s="90" t="s">
        <v>891</v>
      </c>
      <c r="D435" s="90" t="s">
        <v>893</v>
      </c>
      <c r="E435" s="91"/>
      <c r="F435" s="90" t="s">
        <v>334</v>
      </c>
      <c r="G435" s="90" t="s">
        <v>326</v>
      </c>
      <c r="H435" s="91" t="s">
        <v>425</v>
      </c>
      <c r="I435" s="92">
        <v>4500</v>
      </c>
      <c r="J435" s="75" t="str">
        <f t="shared" si="82"/>
        <v>Medium</v>
      </c>
      <c r="K435" s="84">
        <f t="shared" si="79"/>
        <v>0.16666666666666666</v>
      </c>
      <c r="L435" s="83">
        <f t="shared" si="83"/>
        <v>750</v>
      </c>
      <c r="M435" s="83">
        <v>300</v>
      </c>
      <c r="N435" s="83">
        <v>300</v>
      </c>
      <c r="O435" s="83">
        <v>150</v>
      </c>
      <c r="P435" s="83">
        <v>0</v>
      </c>
      <c r="Q435" s="193">
        <f>'District Data_Live'!ID435</f>
        <v>10.797000000000001</v>
      </c>
      <c r="R435" s="93">
        <f t="shared" si="80"/>
        <v>2.3993333333333336E-3</v>
      </c>
      <c r="S435" s="93">
        <f t="shared" si="84"/>
        <v>1.4396000000000001E-2</v>
      </c>
      <c r="T435" s="59">
        <f t="shared" si="85"/>
        <v>90</v>
      </c>
      <c r="U435" s="93">
        <v>0.02</v>
      </c>
      <c r="V435" s="78">
        <f t="shared" si="86"/>
        <v>0.12</v>
      </c>
      <c r="W435" s="86"/>
      <c r="X435" s="86">
        <f t="shared" si="87"/>
        <v>3</v>
      </c>
      <c r="Y435" s="86">
        <f t="shared" si="88"/>
        <v>4.615384615384615</v>
      </c>
      <c r="Z435" s="86">
        <f t="shared" si="89"/>
        <v>9.2307692307692299</v>
      </c>
      <c r="AA435" s="86">
        <f>SUMIFS('District Data_Live'!$CT:$CT,'District Data_Live'!$B:$B,'District-wise_Big 4 sales comp.'!$B435,'District Data_Live'!$C:$C,'District-wise_Big 4 sales comp.'!$F435)</f>
        <v>1</v>
      </c>
      <c r="AB435" s="86">
        <f>SUMIFS('District Data_Live'!$DR:$DR,'District Data_Live'!$B:$B,'District-wise_Big 4 sales comp.'!$B435,'District Data_Live'!$C:$C,'District-wise_Big 4 sales comp.'!$F435)</f>
        <v>1</v>
      </c>
      <c r="AC435" s="59">
        <f t="shared" si="90"/>
        <v>8.2307692307692299</v>
      </c>
      <c r="AD435" s="94">
        <f t="shared" si="91"/>
        <v>24.69230769230769</v>
      </c>
      <c r="AE435" s="94"/>
      <c r="AF435" s="94"/>
      <c r="AG435" s="94"/>
      <c r="AH435" s="94"/>
    </row>
    <row r="436" spans="1:34">
      <c r="A436" s="90">
        <f t="shared" si="81"/>
        <v>433</v>
      </c>
      <c r="B436" s="91" t="s">
        <v>1500</v>
      </c>
      <c r="C436" s="90" t="s">
        <v>891</v>
      </c>
      <c r="D436" s="90" t="s">
        <v>1324</v>
      </c>
      <c r="E436" s="91"/>
      <c r="F436" s="90" t="s">
        <v>334</v>
      </c>
      <c r="G436" s="90" t="s">
        <v>326</v>
      </c>
      <c r="H436" s="91" t="s">
        <v>423</v>
      </c>
      <c r="I436" s="92">
        <v>4500</v>
      </c>
      <c r="J436" s="75" t="str">
        <f t="shared" si="82"/>
        <v>Medium</v>
      </c>
      <c r="K436" s="84">
        <f t="shared" si="79"/>
        <v>4.8888888888888891E-2</v>
      </c>
      <c r="L436" s="83">
        <f t="shared" si="83"/>
        <v>220</v>
      </c>
      <c r="M436" s="83">
        <v>100</v>
      </c>
      <c r="N436" s="83">
        <v>100</v>
      </c>
      <c r="O436" s="83">
        <v>20</v>
      </c>
      <c r="P436" s="83">
        <v>0</v>
      </c>
      <c r="Q436" s="193">
        <f>'District Data_Live'!ID436</f>
        <v>74.998999999999995</v>
      </c>
      <c r="R436" s="93">
        <f t="shared" si="80"/>
        <v>1.6666444444444442E-2</v>
      </c>
      <c r="S436" s="93">
        <f t="shared" si="84"/>
        <v>0.34090454545454546</v>
      </c>
      <c r="T436" s="59">
        <f t="shared" si="85"/>
        <v>90</v>
      </c>
      <c r="U436" s="93">
        <v>0.02</v>
      </c>
      <c r="V436" s="78">
        <f t="shared" si="86"/>
        <v>0.40909090909090912</v>
      </c>
      <c r="W436" s="86"/>
      <c r="X436" s="86">
        <f t="shared" si="87"/>
        <v>3</v>
      </c>
      <c r="Y436" s="86">
        <f t="shared" si="88"/>
        <v>4.615384615384615</v>
      </c>
      <c r="Z436" s="86">
        <f t="shared" si="89"/>
        <v>9.2307692307692299</v>
      </c>
      <c r="AA436" s="86">
        <f>SUMIFS('District Data_Live'!$CT:$CT,'District Data_Live'!$B:$B,'District-wise_Big 4 sales comp.'!$B436,'District Data_Live'!$C:$C,'District-wise_Big 4 sales comp.'!$F436)</f>
        <v>2</v>
      </c>
      <c r="AB436" s="86">
        <f>SUMIFS('District Data_Live'!$DR:$DR,'District Data_Live'!$B:$B,'District-wise_Big 4 sales comp.'!$B436,'District Data_Live'!$C:$C,'District-wise_Big 4 sales comp.'!$F436)</f>
        <v>3</v>
      </c>
      <c r="AC436" s="59">
        <f t="shared" si="90"/>
        <v>7.2307692307692299</v>
      </c>
      <c r="AD436" s="94">
        <f t="shared" si="91"/>
        <v>21.69230769230769</v>
      </c>
      <c r="AE436" s="94"/>
      <c r="AF436" s="94"/>
      <c r="AG436" s="94"/>
      <c r="AH436" s="94"/>
    </row>
    <row r="437" spans="1:34">
      <c r="A437" s="90">
        <f t="shared" si="81"/>
        <v>434</v>
      </c>
      <c r="B437" s="91" t="s">
        <v>1501</v>
      </c>
      <c r="C437" s="90" t="s">
        <v>891</v>
      </c>
      <c r="D437" s="90" t="s">
        <v>893</v>
      </c>
      <c r="E437" s="91"/>
      <c r="F437" s="90" t="s">
        <v>334</v>
      </c>
      <c r="G437" s="90" t="s">
        <v>326</v>
      </c>
      <c r="H437" s="91" t="s">
        <v>422</v>
      </c>
      <c r="I437" s="92">
        <v>1600</v>
      </c>
      <c r="J437" s="75" t="str">
        <f t="shared" si="82"/>
        <v>Low</v>
      </c>
      <c r="K437" s="84">
        <f t="shared" si="79"/>
        <v>0.26250000000000001</v>
      </c>
      <c r="L437" s="85">
        <f t="shared" si="83"/>
        <v>420</v>
      </c>
      <c r="M437" s="85">
        <v>200</v>
      </c>
      <c r="N437" s="85">
        <v>20</v>
      </c>
      <c r="O437" s="85">
        <v>200</v>
      </c>
      <c r="P437" s="85">
        <v>0</v>
      </c>
      <c r="Q437" s="193">
        <f>'District Data_Live'!ID437</f>
        <v>14.379999999999999</v>
      </c>
      <c r="R437" s="93">
        <f t="shared" si="80"/>
        <v>8.987499999999999E-3</v>
      </c>
      <c r="S437" s="93">
        <f t="shared" si="84"/>
        <v>3.4238095238095234E-2</v>
      </c>
      <c r="T437" s="59">
        <f t="shared" si="85"/>
        <v>52.506250000000001</v>
      </c>
      <c r="U437" s="93">
        <v>3.2816406249999999E-2</v>
      </c>
      <c r="V437" s="78">
        <f t="shared" si="86"/>
        <v>0.12501488095238095</v>
      </c>
      <c r="W437" s="86"/>
      <c r="X437" s="86">
        <f t="shared" si="87"/>
        <v>1.7502083333333334</v>
      </c>
      <c r="Y437" s="86">
        <f t="shared" si="88"/>
        <v>2.6926282051282051</v>
      </c>
      <c r="Z437" s="86">
        <f t="shared" si="89"/>
        <v>5.3852564102564102</v>
      </c>
      <c r="AA437" s="86">
        <f>SUMIFS('District Data_Live'!$CT:$CT,'District Data_Live'!$B:$B,'District-wise_Big 4 sales comp.'!$B437,'District Data_Live'!$C:$C,'District-wise_Big 4 sales comp.'!$F437)</f>
        <v>1</v>
      </c>
      <c r="AB437" s="86">
        <f>SUMIFS('District Data_Live'!$DR:$DR,'District Data_Live'!$B:$B,'District-wise_Big 4 sales comp.'!$B437,'District Data_Live'!$C:$C,'District-wise_Big 4 sales comp.'!$F437)</f>
        <v>1</v>
      </c>
      <c r="AC437" s="59">
        <f t="shared" si="90"/>
        <v>4.3852564102564102</v>
      </c>
      <c r="AD437" s="94">
        <f t="shared" si="91"/>
        <v>13.155769230769231</v>
      </c>
      <c r="AE437" s="94"/>
      <c r="AF437" s="94"/>
      <c r="AG437" s="94"/>
      <c r="AH437" s="94"/>
    </row>
    <row r="438" spans="1:34">
      <c r="A438" s="98">
        <f t="shared" si="81"/>
        <v>435</v>
      </c>
      <c r="B438" s="99" t="s">
        <v>1502</v>
      </c>
      <c r="C438" s="90" t="s">
        <v>904</v>
      </c>
      <c r="D438" s="90" t="s">
        <v>903</v>
      </c>
      <c r="E438" s="99"/>
      <c r="F438" s="98" t="s">
        <v>307</v>
      </c>
      <c r="G438" s="98" t="s">
        <v>326</v>
      </c>
      <c r="H438" s="99" t="s">
        <v>416</v>
      </c>
      <c r="I438" s="92">
        <v>12000</v>
      </c>
      <c r="J438" s="75" t="str">
        <f t="shared" si="82"/>
        <v>Very High</v>
      </c>
      <c r="K438" s="84">
        <f t="shared" si="79"/>
        <v>0</v>
      </c>
      <c r="L438" s="83">
        <f t="shared" si="83"/>
        <v>0</v>
      </c>
      <c r="M438" s="83">
        <v>0</v>
      </c>
      <c r="N438" s="83">
        <v>0</v>
      </c>
      <c r="O438" s="83">
        <v>0</v>
      </c>
      <c r="P438" s="83">
        <v>0</v>
      </c>
      <c r="Q438" s="193">
        <f>'District Data_Live'!ID438</f>
        <v>278.63</v>
      </c>
      <c r="R438" s="93">
        <f t="shared" si="80"/>
        <v>2.3219166666666666E-2</v>
      </c>
      <c r="S438" s="93" t="str">
        <f t="shared" si="84"/>
        <v/>
      </c>
      <c r="T438" s="59">
        <f t="shared" si="85"/>
        <v>480</v>
      </c>
      <c r="U438" s="93">
        <v>0.04</v>
      </c>
      <c r="V438" s="78" t="str">
        <f t="shared" si="86"/>
        <v/>
      </c>
      <c r="W438" s="86"/>
      <c r="X438" s="86">
        <f t="shared" si="87"/>
        <v>16</v>
      </c>
      <c r="Y438" s="86">
        <f t="shared" si="88"/>
        <v>24.615384615384613</v>
      </c>
      <c r="Z438" s="86">
        <f t="shared" si="89"/>
        <v>49.230769230769226</v>
      </c>
      <c r="AA438" s="86">
        <f>SUMIFS('District Data_Live'!$CT:$CT,'District Data_Live'!$B:$B,'District-wise_Big 4 sales comp.'!$B438,'District Data_Live'!$C:$C,'District-wise_Big 4 sales comp.'!$F438)</f>
        <v>10</v>
      </c>
      <c r="AB438" s="86">
        <f>SUMIFS('District Data_Live'!$DR:$DR,'District Data_Live'!$B:$B,'District-wise_Big 4 sales comp.'!$B438,'District Data_Live'!$C:$C,'District-wise_Big 4 sales comp.'!$F438)</f>
        <v>17</v>
      </c>
      <c r="AC438" s="59">
        <f t="shared" si="90"/>
        <v>39.230769230769226</v>
      </c>
      <c r="AD438" s="94">
        <f t="shared" si="91"/>
        <v>117.69230769230768</v>
      </c>
      <c r="AE438" s="94"/>
      <c r="AF438" s="94"/>
      <c r="AG438" s="94"/>
      <c r="AH438" s="94"/>
    </row>
    <row r="439" spans="1:34">
      <c r="A439" s="98">
        <f t="shared" si="81"/>
        <v>436</v>
      </c>
      <c r="B439" s="99" t="s">
        <v>1502</v>
      </c>
      <c r="C439" s="90" t="s">
        <v>904</v>
      </c>
      <c r="D439" s="90" t="s">
        <v>903</v>
      </c>
      <c r="E439" s="99"/>
      <c r="F439" s="98" t="s">
        <v>307</v>
      </c>
      <c r="G439" s="98" t="s">
        <v>326</v>
      </c>
      <c r="H439" s="99" t="s">
        <v>708</v>
      </c>
      <c r="I439" s="92">
        <v>12000</v>
      </c>
      <c r="J439" s="75" t="str">
        <f t="shared" si="82"/>
        <v>Very High</v>
      </c>
      <c r="K439" s="84">
        <f t="shared" si="79"/>
        <v>0</v>
      </c>
      <c r="L439" s="83">
        <f t="shared" si="83"/>
        <v>0</v>
      </c>
      <c r="M439" s="83">
        <v>0</v>
      </c>
      <c r="N439" s="83">
        <v>0</v>
      </c>
      <c r="O439" s="83">
        <v>0</v>
      </c>
      <c r="P439" s="83">
        <v>0</v>
      </c>
      <c r="Q439" s="193">
        <f>'District Data_Live'!ID439</f>
        <v>235.36250000000001</v>
      </c>
      <c r="R439" s="93">
        <f t="shared" si="80"/>
        <v>1.9613541666666668E-2</v>
      </c>
      <c r="S439" s="93" t="str">
        <f t="shared" si="84"/>
        <v/>
      </c>
      <c r="T439" s="59">
        <f t="shared" si="85"/>
        <v>240</v>
      </c>
      <c r="U439" s="93">
        <v>0.02</v>
      </c>
      <c r="V439" s="78" t="str">
        <f t="shared" si="86"/>
        <v/>
      </c>
      <c r="W439" s="86"/>
      <c r="X439" s="86">
        <f t="shared" si="87"/>
        <v>8</v>
      </c>
      <c r="Y439" s="86">
        <f t="shared" si="88"/>
        <v>12.307692307692307</v>
      </c>
      <c r="Z439" s="86">
        <f t="shared" si="89"/>
        <v>24.615384615384613</v>
      </c>
      <c r="AA439" s="86">
        <f>SUMIFS('District Data_Live'!$CT:$CT,'District Data_Live'!$B:$B,'District-wise_Big 4 sales comp.'!$B439,'District Data_Live'!$C:$C,'District-wise_Big 4 sales comp.'!$F439)</f>
        <v>10</v>
      </c>
      <c r="AB439" s="86">
        <f>SUMIFS('District Data_Live'!$DR:$DR,'District Data_Live'!$B:$B,'District-wise_Big 4 sales comp.'!$B439,'District Data_Live'!$C:$C,'District-wise_Big 4 sales comp.'!$F439)</f>
        <v>17</v>
      </c>
      <c r="AC439" s="59">
        <f t="shared" si="90"/>
        <v>14.615384615384613</v>
      </c>
      <c r="AD439" s="94">
        <f t="shared" si="91"/>
        <v>43.84615384615384</v>
      </c>
      <c r="AE439" s="94"/>
      <c r="AF439" s="94"/>
      <c r="AG439" s="94"/>
      <c r="AH439" s="94"/>
    </row>
    <row r="440" spans="1:34">
      <c r="A440" s="98">
        <f t="shared" si="81"/>
        <v>437</v>
      </c>
      <c r="B440" s="99" t="s">
        <v>291</v>
      </c>
      <c r="C440" s="90" t="s">
        <v>904</v>
      </c>
      <c r="D440" s="90"/>
      <c r="E440" s="99"/>
      <c r="F440" s="98" t="s">
        <v>307</v>
      </c>
      <c r="G440" s="98" t="s">
        <v>326</v>
      </c>
      <c r="H440" s="99" t="s">
        <v>708</v>
      </c>
      <c r="I440" s="92">
        <v>9000</v>
      </c>
      <c r="J440" s="75" t="str">
        <f t="shared" si="82"/>
        <v>High</v>
      </c>
      <c r="K440" s="84">
        <f t="shared" si="79"/>
        <v>0.13333333333333333</v>
      </c>
      <c r="L440" s="83">
        <f t="shared" si="83"/>
        <v>1200</v>
      </c>
      <c r="M440" s="83">
        <v>850</v>
      </c>
      <c r="N440" s="83">
        <v>100</v>
      </c>
      <c r="O440" s="83">
        <v>100</v>
      </c>
      <c r="P440" s="83">
        <v>150</v>
      </c>
      <c r="Q440" s="193">
        <f>'District Data_Live'!ID440</f>
        <v>302.26350000000002</v>
      </c>
      <c r="R440" s="93">
        <f t="shared" si="80"/>
        <v>3.3584833333333335E-2</v>
      </c>
      <c r="S440" s="93">
        <f t="shared" si="84"/>
        <v>0.25188625000000003</v>
      </c>
      <c r="T440" s="59">
        <f t="shared" si="85"/>
        <v>360</v>
      </c>
      <c r="U440" s="93">
        <v>0.04</v>
      </c>
      <c r="V440" s="78">
        <f t="shared" si="86"/>
        <v>0.3</v>
      </c>
      <c r="W440" s="86"/>
      <c r="X440" s="86">
        <f t="shared" si="87"/>
        <v>12</v>
      </c>
      <c r="Y440" s="86">
        <f t="shared" si="88"/>
        <v>18.46153846153846</v>
      </c>
      <c r="Z440" s="86">
        <f t="shared" si="89"/>
        <v>36.92307692307692</v>
      </c>
      <c r="AA440" s="86">
        <f>SUMIFS('District Data_Live'!$CT:$CT,'District Data_Live'!$B:$B,'District-wise_Big 4 sales comp.'!$B440,'District Data_Live'!$C:$C,'District-wise_Big 4 sales comp.'!$F440)</f>
        <v>7</v>
      </c>
      <c r="AB440" s="86">
        <f>SUMIFS('District Data_Live'!$DR:$DR,'District Data_Live'!$B:$B,'District-wise_Big 4 sales comp.'!$B440,'District Data_Live'!$C:$C,'District-wise_Big 4 sales comp.'!$F440)</f>
        <v>8</v>
      </c>
      <c r="AC440" s="59">
        <f t="shared" si="90"/>
        <v>29.92307692307692</v>
      </c>
      <c r="AD440" s="94">
        <f t="shared" si="91"/>
        <v>89.769230769230759</v>
      </c>
      <c r="AE440" s="94"/>
      <c r="AF440" s="94"/>
      <c r="AG440" s="94"/>
      <c r="AH440" s="94"/>
    </row>
    <row r="441" spans="1:34">
      <c r="A441" s="98">
        <f t="shared" si="81"/>
        <v>438</v>
      </c>
      <c r="B441" s="99" t="s">
        <v>291</v>
      </c>
      <c r="C441" s="90" t="s">
        <v>904</v>
      </c>
      <c r="D441" s="90"/>
      <c r="E441" s="99"/>
      <c r="F441" s="98" t="s">
        <v>307</v>
      </c>
      <c r="G441" s="98" t="s">
        <v>326</v>
      </c>
      <c r="H441" s="99" t="s">
        <v>416</v>
      </c>
      <c r="I441" s="92">
        <v>9000</v>
      </c>
      <c r="J441" s="75" t="str">
        <f t="shared" si="82"/>
        <v>High</v>
      </c>
      <c r="K441" s="84">
        <f t="shared" si="79"/>
        <v>0.13333333333333333</v>
      </c>
      <c r="L441" s="83">
        <f t="shared" si="83"/>
        <v>1200</v>
      </c>
      <c r="M441" s="83">
        <v>850</v>
      </c>
      <c r="N441" s="83">
        <v>100</v>
      </c>
      <c r="O441" s="83">
        <v>100</v>
      </c>
      <c r="P441" s="83">
        <v>150</v>
      </c>
      <c r="Q441" s="193">
        <f>'District Data_Live'!ID441</f>
        <v>90.414999999999992</v>
      </c>
      <c r="R441" s="93">
        <f t="shared" si="80"/>
        <v>1.004611111111111E-2</v>
      </c>
      <c r="S441" s="93">
        <f t="shared" si="84"/>
        <v>7.534583333333332E-2</v>
      </c>
      <c r="T441" s="59">
        <f t="shared" si="85"/>
        <v>360</v>
      </c>
      <c r="U441" s="93">
        <v>0.04</v>
      </c>
      <c r="V441" s="78">
        <f t="shared" si="86"/>
        <v>0.3</v>
      </c>
      <c r="W441" s="86"/>
      <c r="X441" s="86">
        <f t="shared" si="87"/>
        <v>12</v>
      </c>
      <c r="Y441" s="86">
        <f t="shared" si="88"/>
        <v>18.46153846153846</v>
      </c>
      <c r="Z441" s="86">
        <f t="shared" si="89"/>
        <v>36.92307692307692</v>
      </c>
      <c r="AA441" s="86">
        <f>SUMIFS('District Data_Live'!$CT:$CT,'District Data_Live'!$B:$B,'District-wise_Big 4 sales comp.'!$B441,'District Data_Live'!$C:$C,'District-wise_Big 4 sales comp.'!$F441)</f>
        <v>7</v>
      </c>
      <c r="AB441" s="86">
        <f>SUMIFS('District Data_Live'!$DR:$DR,'District Data_Live'!$B:$B,'District-wise_Big 4 sales comp.'!$B441,'District Data_Live'!$C:$C,'District-wise_Big 4 sales comp.'!$F441)</f>
        <v>8</v>
      </c>
      <c r="AC441" s="59">
        <f t="shared" si="90"/>
        <v>29.92307692307692</v>
      </c>
      <c r="AD441" s="94">
        <f t="shared" si="91"/>
        <v>89.769230769230759</v>
      </c>
      <c r="AE441" s="94"/>
      <c r="AF441" s="94"/>
      <c r="AG441" s="94"/>
      <c r="AH441" s="94"/>
    </row>
    <row r="442" spans="1:34">
      <c r="A442" s="90">
        <f t="shared" si="81"/>
        <v>439</v>
      </c>
      <c r="B442" s="91" t="s">
        <v>912</v>
      </c>
      <c r="C442" s="90"/>
      <c r="D442" s="90" t="s">
        <v>913</v>
      </c>
      <c r="E442" s="91"/>
      <c r="F442" s="90" t="s">
        <v>307</v>
      </c>
      <c r="G442" s="90" t="s">
        <v>326</v>
      </c>
      <c r="H442" s="91" t="s">
        <v>409</v>
      </c>
      <c r="I442" s="92">
        <v>5000</v>
      </c>
      <c r="J442" s="75" t="str">
        <f t="shared" si="82"/>
        <v>High</v>
      </c>
      <c r="K442" s="84">
        <f t="shared" si="79"/>
        <v>0.4</v>
      </c>
      <c r="L442" s="85">
        <f t="shared" si="83"/>
        <v>2000</v>
      </c>
      <c r="M442" s="85">
        <v>900</v>
      </c>
      <c r="N442" s="85">
        <v>200</v>
      </c>
      <c r="O442" s="85">
        <v>700</v>
      </c>
      <c r="P442" s="85">
        <v>200</v>
      </c>
      <c r="Q442" s="193">
        <f>'District Data_Live'!ID442</f>
        <v>26.627999999999997</v>
      </c>
      <c r="R442" s="93">
        <f t="shared" si="80"/>
        <v>5.3255999999999989E-3</v>
      </c>
      <c r="S442" s="93">
        <f t="shared" si="84"/>
        <v>1.3313999999999998E-2</v>
      </c>
      <c r="T442" s="59">
        <f t="shared" si="85"/>
        <v>150</v>
      </c>
      <c r="U442" s="93">
        <v>0.03</v>
      </c>
      <c r="V442" s="78">
        <f t="shared" si="86"/>
        <v>7.4999999999999997E-2</v>
      </c>
      <c r="W442" s="86"/>
      <c r="X442" s="86">
        <f t="shared" si="87"/>
        <v>5</v>
      </c>
      <c r="Y442" s="86">
        <f t="shared" si="88"/>
        <v>7.6923076923076916</v>
      </c>
      <c r="Z442" s="86">
        <f t="shared" si="89"/>
        <v>15.384615384615383</v>
      </c>
      <c r="AA442" s="86">
        <f>SUMIFS('District Data_Live'!$CT:$CT,'District Data_Live'!$B:$B,'District-wise_Big 4 sales comp.'!$B442,'District Data_Live'!$C:$C,'District-wise_Big 4 sales comp.'!$F442)</f>
        <v>1</v>
      </c>
      <c r="AB442" s="86">
        <f>SUMIFS('District Data_Live'!$DR:$DR,'District Data_Live'!$B:$B,'District-wise_Big 4 sales comp.'!$B442,'District Data_Live'!$C:$C,'District-wise_Big 4 sales comp.'!$F442)</f>
        <v>2</v>
      </c>
      <c r="AC442" s="59">
        <f t="shared" si="90"/>
        <v>14.384615384615383</v>
      </c>
      <c r="AD442" s="94">
        <f t="shared" si="91"/>
        <v>43.153846153846146</v>
      </c>
      <c r="AE442" s="94"/>
      <c r="AF442" s="94"/>
      <c r="AG442" s="94"/>
      <c r="AH442" s="94"/>
    </row>
    <row r="443" spans="1:34">
      <c r="A443" s="90">
        <f t="shared" si="81"/>
        <v>440</v>
      </c>
      <c r="B443" s="91" t="s">
        <v>569</v>
      </c>
      <c r="C443" s="90"/>
      <c r="D443" s="90" t="s">
        <v>1336</v>
      </c>
      <c r="E443" s="91"/>
      <c r="F443" s="90" t="s">
        <v>307</v>
      </c>
      <c r="G443" s="90" t="s">
        <v>326</v>
      </c>
      <c r="H443" s="91" t="s">
        <v>415</v>
      </c>
      <c r="I443" s="92">
        <v>4300</v>
      </c>
      <c r="J443" s="75" t="str">
        <f t="shared" si="82"/>
        <v>Medium</v>
      </c>
      <c r="K443" s="84">
        <f t="shared" si="79"/>
        <v>7.2093023255813959E-2</v>
      </c>
      <c r="L443" s="83">
        <f t="shared" si="83"/>
        <v>310</v>
      </c>
      <c r="M443" s="83">
        <v>250</v>
      </c>
      <c r="N443" s="83">
        <v>0</v>
      </c>
      <c r="O443" s="83">
        <v>60</v>
      </c>
      <c r="P443" s="83">
        <v>0</v>
      </c>
      <c r="Q443" s="193">
        <f>'District Data_Live'!ID443</f>
        <v>304.81200000000001</v>
      </c>
      <c r="R443" s="93">
        <f t="shared" si="80"/>
        <v>7.0886511627906976E-2</v>
      </c>
      <c r="S443" s="93">
        <f t="shared" si="84"/>
        <v>0.98326451612903232</v>
      </c>
      <c r="T443" s="59">
        <f t="shared" si="85"/>
        <v>258</v>
      </c>
      <c r="U443" s="93">
        <v>0.06</v>
      </c>
      <c r="V443" s="78">
        <f t="shared" si="86"/>
        <v>0.83225806451612905</v>
      </c>
      <c r="W443" s="86"/>
      <c r="X443" s="86">
        <f t="shared" si="87"/>
        <v>8.6</v>
      </c>
      <c r="Y443" s="86">
        <f t="shared" si="88"/>
        <v>13.23076923076923</v>
      </c>
      <c r="Z443" s="86">
        <f t="shared" si="89"/>
        <v>26.46153846153846</v>
      </c>
      <c r="AA443" s="86">
        <f>SUMIFS('District Data_Live'!$CT:$CT,'District Data_Live'!$B:$B,'District-wise_Big 4 sales comp.'!$B443,'District Data_Live'!$C:$C,'District-wise_Big 4 sales comp.'!$F443)</f>
        <v>14</v>
      </c>
      <c r="AB443" s="86">
        <f>SUMIFS('District Data_Live'!$DR:$DR,'District Data_Live'!$B:$B,'District-wise_Big 4 sales comp.'!$B443,'District Data_Live'!$C:$C,'District-wise_Big 4 sales comp.'!$F443)</f>
        <v>14</v>
      </c>
      <c r="AC443" s="59">
        <f t="shared" si="90"/>
        <v>12.46153846153846</v>
      </c>
      <c r="AD443" s="94">
        <f t="shared" si="91"/>
        <v>37.38461538461538</v>
      </c>
      <c r="AE443" s="94"/>
      <c r="AF443" s="94"/>
      <c r="AG443" s="94"/>
      <c r="AH443" s="94"/>
    </row>
    <row r="444" spans="1:34">
      <c r="A444" s="90">
        <f t="shared" si="81"/>
        <v>441</v>
      </c>
      <c r="B444" s="91" t="s">
        <v>1503</v>
      </c>
      <c r="C444" s="90" t="s">
        <v>904</v>
      </c>
      <c r="D444" s="90" t="s">
        <v>903</v>
      </c>
      <c r="E444" s="91"/>
      <c r="F444" s="90" t="s">
        <v>307</v>
      </c>
      <c r="G444" s="90" t="s">
        <v>326</v>
      </c>
      <c r="H444" s="91" t="s">
        <v>416</v>
      </c>
      <c r="I444" s="92">
        <v>2500</v>
      </c>
      <c r="J444" s="75" t="str">
        <f t="shared" si="82"/>
        <v>Medium</v>
      </c>
      <c r="K444" s="84">
        <f t="shared" si="79"/>
        <v>0.08</v>
      </c>
      <c r="L444" s="83">
        <f t="shared" si="83"/>
        <v>200</v>
      </c>
      <c r="M444" s="83">
        <v>100</v>
      </c>
      <c r="N444" s="83">
        <v>20</v>
      </c>
      <c r="O444" s="83">
        <v>50</v>
      </c>
      <c r="P444" s="83">
        <v>30</v>
      </c>
      <c r="Q444" s="193">
        <f>'District Data_Live'!ID444</f>
        <v>0.64399999999999991</v>
      </c>
      <c r="R444" s="93">
        <f t="shared" si="80"/>
        <v>2.5759999999999997E-4</v>
      </c>
      <c r="S444" s="93">
        <f t="shared" si="84"/>
        <v>3.2199999999999993E-3</v>
      </c>
      <c r="T444" s="59">
        <f t="shared" si="85"/>
        <v>75</v>
      </c>
      <c r="U444" s="93">
        <v>0.03</v>
      </c>
      <c r="V444" s="78">
        <f t="shared" si="86"/>
        <v>0.375</v>
      </c>
      <c r="W444" s="86"/>
      <c r="X444" s="86">
        <f t="shared" si="87"/>
        <v>2.5</v>
      </c>
      <c r="Y444" s="86">
        <f t="shared" si="88"/>
        <v>3.8461538461538458</v>
      </c>
      <c r="Z444" s="86">
        <f t="shared" si="89"/>
        <v>7.6923076923076916</v>
      </c>
      <c r="AA444" s="86">
        <f>SUMIFS('District Data_Live'!$CT:$CT,'District Data_Live'!$B:$B,'District-wise_Big 4 sales comp.'!$B444,'District Data_Live'!$C:$C,'District-wise_Big 4 sales comp.'!$F444)</f>
        <v>0</v>
      </c>
      <c r="AB444" s="86">
        <f>SUMIFS('District Data_Live'!$DR:$DR,'District Data_Live'!$B:$B,'District-wise_Big 4 sales comp.'!$B444,'District Data_Live'!$C:$C,'District-wise_Big 4 sales comp.'!$F444)</f>
        <v>1</v>
      </c>
      <c r="AC444" s="59">
        <f t="shared" si="90"/>
        <v>7.6923076923076916</v>
      </c>
      <c r="AD444" s="94">
        <f t="shared" si="91"/>
        <v>23.076923076923073</v>
      </c>
      <c r="AE444" s="94"/>
      <c r="AF444" s="94"/>
      <c r="AG444" s="94"/>
      <c r="AH444" s="94"/>
    </row>
    <row r="445" spans="1:34">
      <c r="A445" s="90">
        <f t="shared" si="81"/>
        <v>442</v>
      </c>
      <c r="B445" s="91" t="s">
        <v>1504</v>
      </c>
      <c r="C445" s="90"/>
      <c r="D445" s="90" t="s">
        <v>916</v>
      </c>
      <c r="E445" s="91"/>
      <c r="F445" s="90" t="s">
        <v>307</v>
      </c>
      <c r="G445" s="90" t="s">
        <v>326</v>
      </c>
      <c r="H445" s="91" t="s">
        <v>419</v>
      </c>
      <c r="I445" s="92">
        <v>4000</v>
      </c>
      <c r="J445" s="75" t="str">
        <f t="shared" si="82"/>
        <v>Medium</v>
      </c>
      <c r="K445" s="84">
        <f t="shared" si="79"/>
        <v>0</v>
      </c>
      <c r="L445" s="83">
        <f t="shared" si="83"/>
        <v>0</v>
      </c>
      <c r="M445" s="83">
        <v>0</v>
      </c>
      <c r="N445" s="83">
        <v>0</v>
      </c>
      <c r="O445" s="83">
        <v>0</v>
      </c>
      <c r="P445" s="83">
        <v>0</v>
      </c>
      <c r="Q445" s="193">
        <f>'District Data_Live'!ID445</f>
        <v>11.8</v>
      </c>
      <c r="R445" s="93">
        <f t="shared" si="80"/>
        <v>2.9500000000000004E-3</v>
      </c>
      <c r="S445" s="93" t="str">
        <f t="shared" si="84"/>
        <v/>
      </c>
      <c r="T445" s="59">
        <f t="shared" si="85"/>
        <v>80</v>
      </c>
      <c r="U445" s="93">
        <v>0.02</v>
      </c>
      <c r="V445" s="78" t="str">
        <f t="shared" si="86"/>
        <v/>
      </c>
      <c r="W445" s="86"/>
      <c r="X445" s="86">
        <f t="shared" si="87"/>
        <v>2.6666666666666665</v>
      </c>
      <c r="Y445" s="86">
        <f t="shared" si="88"/>
        <v>4.1025641025641022</v>
      </c>
      <c r="Z445" s="86">
        <f t="shared" si="89"/>
        <v>8.2051282051282044</v>
      </c>
      <c r="AA445" s="86">
        <f>SUMIFS('District Data_Live'!$CT:$CT,'District Data_Live'!$B:$B,'District-wise_Big 4 sales comp.'!$B445,'District Data_Live'!$C:$C,'District-wise_Big 4 sales comp.'!$F445)</f>
        <v>1</v>
      </c>
      <c r="AB445" s="86">
        <f>SUMIFS('District Data_Live'!$DR:$DR,'District Data_Live'!$B:$B,'District-wise_Big 4 sales comp.'!$B445,'District Data_Live'!$C:$C,'District-wise_Big 4 sales comp.'!$F445)</f>
        <v>1</v>
      </c>
      <c r="AC445" s="59">
        <f t="shared" si="90"/>
        <v>7.2051282051282044</v>
      </c>
      <c r="AD445" s="94">
        <f t="shared" si="91"/>
        <v>21.615384615384613</v>
      </c>
      <c r="AE445" s="94"/>
      <c r="AF445" s="94"/>
      <c r="AG445" s="94"/>
      <c r="AH445" s="94"/>
    </row>
    <row r="446" spans="1:34">
      <c r="A446" s="90">
        <f t="shared" si="81"/>
        <v>443</v>
      </c>
      <c r="B446" s="91" t="s">
        <v>1505</v>
      </c>
      <c r="C446" s="90"/>
      <c r="D446" s="90" t="s">
        <v>1336</v>
      </c>
      <c r="E446" s="91"/>
      <c r="F446" s="90" t="s">
        <v>307</v>
      </c>
      <c r="G446" s="90" t="s">
        <v>326</v>
      </c>
      <c r="H446" s="91" t="s">
        <v>708</v>
      </c>
      <c r="I446" s="92">
        <v>2850</v>
      </c>
      <c r="J446" s="75" t="str">
        <f t="shared" si="82"/>
        <v>Medium</v>
      </c>
      <c r="K446" s="84">
        <f t="shared" si="79"/>
        <v>1.7543859649122806E-2</v>
      </c>
      <c r="L446" s="83">
        <f t="shared" si="83"/>
        <v>50</v>
      </c>
      <c r="M446" s="83">
        <v>20</v>
      </c>
      <c r="N446" s="83">
        <v>0</v>
      </c>
      <c r="O446" s="83">
        <v>10</v>
      </c>
      <c r="P446" s="83">
        <v>20</v>
      </c>
      <c r="Q446" s="193">
        <f>'District Data_Live'!ID446</f>
        <v>11.664000000000001</v>
      </c>
      <c r="R446" s="93">
        <f t="shared" si="80"/>
        <v>4.0926315789473686E-3</v>
      </c>
      <c r="S446" s="93">
        <f t="shared" si="84"/>
        <v>0.23328000000000004</v>
      </c>
      <c r="T446" s="59">
        <f t="shared" si="85"/>
        <v>85.5</v>
      </c>
      <c r="U446" s="93">
        <v>0.03</v>
      </c>
      <c r="V446" s="78">
        <f t="shared" si="86"/>
        <v>1.71</v>
      </c>
      <c r="W446" s="86"/>
      <c r="X446" s="86">
        <f t="shared" si="87"/>
        <v>2.85</v>
      </c>
      <c r="Y446" s="86">
        <f t="shared" si="88"/>
        <v>4.384615384615385</v>
      </c>
      <c r="Z446" s="86">
        <f t="shared" si="89"/>
        <v>8.7692307692307701</v>
      </c>
      <c r="AA446" s="86">
        <f>SUMIFS('District Data_Live'!$CT:$CT,'District Data_Live'!$B:$B,'District-wise_Big 4 sales comp.'!$B446,'District Data_Live'!$C:$C,'District-wise_Big 4 sales comp.'!$F446)</f>
        <v>0</v>
      </c>
      <c r="AB446" s="86">
        <f>SUMIFS('District Data_Live'!$DR:$DR,'District Data_Live'!$B:$B,'District-wise_Big 4 sales comp.'!$B446,'District Data_Live'!$C:$C,'District-wise_Big 4 sales comp.'!$F446)</f>
        <v>1</v>
      </c>
      <c r="AC446" s="59">
        <f t="shared" si="90"/>
        <v>8.7692307692307701</v>
      </c>
      <c r="AD446" s="94">
        <f t="shared" si="91"/>
        <v>26.30769230769231</v>
      </c>
      <c r="AE446" s="94"/>
      <c r="AF446" s="94"/>
      <c r="AG446" s="94"/>
      <c r="AH446" s="94"/>
    </row>
    <row r="447" spans="1:34">
      <c r="A447" s="90">
        <f t="shared" si="81"/>
        <v>444</v>
      </c>
      <c r="B447" s="91" t="s">
        <v>1506</v>
      </c>
      <c r="C447" s="90"/>
      <c r="D447" s="90" t="s">
        <v>910</v>
      </c>
      <c r="E447" s="91"/>
      <c r="F447" s="90" t="s">
        <v>307</v>
      </c>
      <c r="G447" s="90" t="s">
        <v>326</v>
      </c>
      <c r="H447" s="91" t="s">
        <v>419</v>
      </c>
      <c r="I447" s="92">
        <v>3000</v>
      </c>
      <c r="J447" s="75" t="str">
        <f t="shared" si="82"/>
        <v>Medium</v>
      </c>
      <c r="K447" s="84">
        <f t="shared" si="79"/>
        <v>0.1</v>
      </c>
      <c r="L447" s="83">
        <f t="shared" si="83"/>
        <v>300</v>
      </c>
      <c r="M447" s="83">
        <v>200</v>
      </c>
      <c r="N447" s="83">
        <v>30</v>
      </c>
      <c r="O447" s="83">
        <v>30</v>
      </c>
      <c r="P447" s="83">
        <v>40</v>
      </c>
      <c r="Q447" s="193">
        <f>'District Data_Live'!ID447</f>
        <v>22.723000000000003</v>
      </c>
      <c r="R447" s="93">
        <f t="shared" si="80"/>
        <v>7.574333333333334E-3</v>
      </c>
      <c r="S447" s="93">
        <f t="shared" si="84"/>
        <v>7.5743333333333343E-2</v>
      </c>
      <c r="T447" s="59">
        <f t="shared" si="85"/>
        <v>90</v>
      </c>
      <c r="U447" s="93">
        <v>0.03</v>
      </c>
      <c r="V447" s="78">
        <f t="shared" si="86"/>
        <v>0.3</v>
      </c>
      <c r="W447" s="86"/>
      <c r="X447" s="86">
        <f t="shared" si="87"/>
        <v>3</v>
      </c>
      <c r="Y447" s="86">
        <f t="shared" si="88"/>
        <v>4.615384615384615</v>
      </c>
      <c r="Z447" s="86">
        <f t="shared" si="89"/>
        <v>9.2307692307692299</v>
      </c>
      <c r="AA447" s="86">
        <f>SUMIFS('District Data_Live'!$CT:$CT,'District Data_Live'!$B:$B,'District-wise_Big 4 sales comp.'!$B447,'District Data_Live'!$C:$C,'District-wise_Big 4 sales comp.'!$F447)</f>
        <v>0</v>
      </c>
      <c r="AB447" s="86">
        <f>SUMIFS('District Data_Live'!$DR:$DR,'District Data_Live'!$B:$B,'District-wise_Big 4 sales comp.'!$B447,'District Data_Live'!$C:$C,'District-wise_Big 4 sales comp.'!$F447)</f>
        <v>0</v>
      </c>
      <c r="AC447" s="59">
        <f t="shared" si="90"/>
        <v>9.2307692307692299</v>
      </c>
      <c r="AD447" s="94">
        <f t="shared" si="91"/>
        <v>27.69230769230769</v>
      </c>
      <c r="AE447" s="94"/>
      <c r="AF447" s="94"/>
      <c r="AG447" s="94"/>
      <c r="AH447" s="94"/>
    </row>
    <row r="448" spans="1:34">
      <c r="A448" s="90">
        <f t="shared" si="81"/>
        <v>445</v>
      </c>
      <c r="B448" s="91" t="s">
        <v>1507</v>
      </c>
      <c r="C448" s="90"/>
      <c r="D448" s="90" t="s">
        <v>1336</v>
      </c>
      <c r="E448" s="91"/>
      <c r="F448" s="90" t="s">
        <v>307</v>
      </c>
      <c r="G448" s="90" t="s">
        <v>326</v>
      </c>
      <c r="H448" s="91" t="s">
        <v>415</v>
      </c>
      <c r="I448" s="92">
        <v>2600</v>
      </c>
      <c r="J448" s="75" t="str">
        <f t="shared" si="82"/>
        <v>Medium</v>
      </c>
      <c r="K448" s="84">
        <f t="shared" si="79"/>
        <v>4.230769230769231E-2</v>
      </c>
      <c r="L448" s="83">
        <f t="shared" si="83"/>
        <v>110</v>
      </c>
      <c r="M448" s="83">
        <v>60</v>
      </c>
      <c r="N448" s="83">
        <v>0</v>
      </c>
      <c r="O448" s="83">
        <v>50</v>
      </c>
      <c r="P448" s="83">
        <v>0</v>
      </c>
      <c r="Q448" s="193">
        <f>'District Data_Live'!ID448</f>
        <v>14.3</v>
      </c>
      <c r="R448" s="93">
        <f t="shared" si="80"/>
        <v>5.5000000000000005E-3</v>
      </c>
      <c r="S448" s="93">
        <f t="shared" si="84"/>
        <v>0.13</v>
      </c>
      <c r="T448" s="59">
        <f t="shared" si="85"/>
        <v>78</v>
      </c>
      <c r="U448" s="93">
        <v>0.03</v>
      </c>
      <c r="V448" s="78">
        <f t="shared" si="86"/>
        <v>0.70909090909090911</v>
      </c>
      <c r="W448" s="86"/>
      <c r="X448" s="86">
        <f t="shared" si="87"/>
        <v>2.6</v>
      </c>
      <c r="Y448" s="86">
        <f t="shared" si="88"/>
        <v>4</v>
      </c>
      <c r="Z448" s="86">
        <f t="shared" si="89"/>
        <v>8</v>
      </c>
      <c r="AA448" s="86">
        <f>SUMIFS('District Data_Live'!$CT:$CT,'District Data_Live'!$B:$B,'District-wise_Big 4 sales comp.'!$B448,'District Data_Live'!$C:$C,'District-wise_Big 4 sales comp.'!$F448)</f>
        <v>3</v>
      </c>
      <c r="AB448" s="86">
        <f>SUMIFS('District Data_Live'!$DR:$DR,'District Data_Live'!$B:$B,'District-wise_Big 4 sales comp.'!$B448,'District Data_Live'!$C:$C,'District-wise_Big 4 sales comp.'!$F448)</f>
        <v>3</v>
      </c>
      <c r="AC448" s="59">
        <f t="shared" si="90"/>
        <v>5</v>
      </c>
      <c r="AD448" s="94">
        <f t="shared" si="91"/>
        <v>15</v>
      </c>
      <c r="AE448" s="94"/>
      <c r="AF448" s="94"/>
      <c r="AG448" s="94"/>
      <c r="AH448" s="94"/>
    </row>
    <row r="449" spans="1:34">
      <c r="A449" s="90">
        <f t="shared" si="81"/>
        <v>446</v>
      </c>
      <c r="B449" s="96" t="s">
        <v>964</v>
      </c>
      <c r="C449" s="189"/>
      <c r="D449" s="189" t="s">
        <v>916</v>
      </c>
      <c r="E449" s="96"/>
      <c r="F449" s="90" t="s">
        <v>307</v>
      </c>
      <c r="G449" s="90" t="s">
        <v>326</v>
      </c>
      <c r="H449" s="91" t="s">
        <v>419</v>
      </c>
      <c r="I449" s="92">
        <v>2500</v>
      </c>
      <c r="J449" s="75" t="str">
        <f t="shared" si="82"/>
        <v>Medium</v>
      </c>
      <c r="K449" s="84">
        <f t="shared" si="79"/>
        <v>0.12</v>
      </c>
      <c r="L449" s="83">
        <f t="shared" si="83"/>
        <v>300</v>
      </c>
      <c r="M449" s="83">
        <v>130</v>
      </c>
      <c r="N449" s="83">
        <v>40</v>
      </c>
      <c r="O449" s="83">
        <v>100</v>
      </c>
      <c r="P449" s="83">
        <v>30</v>
      </c>
      <c r="Q449" s="193">
        <f>'District Data_Live'!ID449</f>
        <v>11.6365</v>
      </c>
      <c r="R449" s="93">
        <f t="shared" si="80"/>
        <v>4.6546000000000001E-3</v>
      </c>
      <c r="S449" s="93">
        <f t="shared" si="84"/>
        <v>3.8788333333333334E-2</v>
      </c>
      <c r="T449" s="59">
        <f t="shared" si="85"/>
        <v>50</v>
      </c>
      <c r="U449" s="93">
        <v>0.02</v>
      </c>
      <c r="V449" s="78">
        <f t="shared" si="86"/>
        <v>0.16666666666666666</v>
      </c>
      <c r="W449" s="86"/>
      <c r="X449" s="86">
        <f t="shared" si="87"/>
        <v>1.6666666666666667</v>
      </c>
      <c r="Y449" s="86">
        <f t="shared" si="88"/>
        <v>2.5641025641025643</v>
      </c>
      <c r="Z449" s="86">
        <f t="shared" si="89"/>
        <v>5.1282051282051286</v>
      </c>
      <c r="AA449" s="86">
        <f>SUMIFS('District Data_Live'!$CT:$CT,'District Data_Live'!$B:$B,'District-wise_Big 4 sales comp.'!$B449,'District Data_Live'!$C:$C,'District-wise_Big 4 sales comp.'!$F449)</f>
        <v>0</v>
      </c>
      <c r="AB449" s="86">
        <f>SUMIFS('District Data_Live'!$DR:$DR,'District Data_Live'!$B:$B,'District-wise_Big 4 sales comp.'!$B449,'District Data_Live'!$C:$C,'District-wise_Big 4 sales comp.'!$F449)</f>
        <v>1</v>
      </c>
      <c r="AC449" s="59">
        <f t="shared" si="90"/>
        <v>5.1282051282051286</v>
      </c>
      <c r="AD449" s="94">
        <f t="shared" si="91"/>
        <v>15.384615384615387</v>
      </c>
      <c r="AE449" s="94"/>
      <c r="AF449" s="94"/>
      <c r="AG449" s="94"/>
      <c r="AH449" s="94"/>
    </row>
    <row r="450" spans="1:34">
      <c r="A450" s="90">
        <f t="shared" si="81"/>
        <v>447</v>
      </c>
      <c r="B450" s="91" t="s">
        <v>1508</v>
      </c>
      <c r="C450" s="90"/>
      <c r="D450" s="90" t="s">
        <v>913</v>
      </c>
      <c r="E450" s="91"/>
      <c r="F450" s="90" t="s">
        <v>307</v>
      </c>
      <c r="G450" s="90" t="s">
        <v>326</v>
      </c>
      <c r="H450" s="91" t="s">
        <v>409</v>
      </c>
      <c r="I450" s="92">
        <v>2200</v>
      </c>
      <c r="J450" s="75" t="str">
        <f t="shared" si="82"/>
        <v>Medium</v>
      </c>
      <c r="K450" s="84">
        <f t="shared" si="79"/>
        <v>0</v>
      </c>
      <c r="L450" s="83">
        <f t="shared" si="83"/>
        <v>0</v>
      </c>
      <c r="M450" s="83">
        <v>0</v>
      </c>
      <c r="N450" s="83">
        <v>0</v>
      </c>
      <c r="O450" s="83">
        <v>0</v>
      </c>
      <c r="P450" s="83">
        <v>0</v>
      </c>
      <c r="Q450" s="193">
        <f>'District Data_Live'!ID450</f>
        <v>6.4870000000000001</v>
      </c>
      <c r="R450" s="93">
        <f t="shared" si="80"/>
        <v>2.9486363636363638E-3</v>
      </c>
      <c r="S450" s="93" t="str">
        <f t="shared" si="84"/>
        <v/>
      </c>
      <c r="T450" s="59">
        <f t="shared" si="85"/>
        <v>81.087500000000006</v>
      </c>
      <c r="U450" s="93">
        <v>3.6857954545454548E-2</v>
      </c>
      <c r="V450" s="78" t="str">
        <f t="shared" si="86"/>
        <v/>
      </c>
      <c r="W450" s="86"/>
      <c r="X450" s="86">
        <f t="shared" si="87"/>
        <v>2.7029166666666669</v>
      </c>
      <c r="Y450" s="86">
        <f t="shared" si="88"/>
        <v>4.1583333333333332</v>
      </c>
      <c r="Z450" s="86">
        <f t="shared" si="89"/>
        <v>8.3166666666666664</v>
      </c>
      <c r="AA450" s="86">
        <f>SUMIFS('District Data_Live'!$CT:$CT,'District Data_Live'!$B:$B,'District-wise_Big 4 sales comp.'!$B450,'District Data_Live'!$C:$C,'District-wise_Big 4 sales comp.'!$F450)</f>
        <v>0</v>
      </c>
      <c r="AB450" s="86">
        <f>SUMIFS('District Data_Live'!$DR:$DR,'District Data_Live'!$B:$B,'District-wise_Big 4 sales comp.'!$B450,'District Data_Live'!$C:$C,'District-wise_Big 4 sales comp.'!$F450)</f>
        <v>0</v>
      </c>
      <c r="AC450" s="59">
        <f t="shared" si="90"/>
        <v>8.3166666666666664</v>
      </c>
      <c r="AD450" s="94">
        <f t="shared" si="91"/>
        <v>24.95</v>
      </c>
      <c r="AE450" s="94"/>
      <c r="AF450" s="94"/>
      <c r="AG450" s="94"/>
      <c r="AH450" s="94"/>
    </row>
    <row r="451" spans="1:34">
      <c r="A451" s="90">
        <f t="shared" si="81"/>
        <v>448</v>
      </c>
      <c r="B451" s="91" t="s">
        <v>1509</v>
      </c>
      <c r="C451" s="90"/>
      <c r="D451" s="90" t="s">
        <v>910</v>
      </c>
      <c r="E451" s="91"/>
      <c r="F451" s="90" t="s">
        <v>307</v>
      </c>
      <c r="G451" s="90" t="s">
        <v>326</v>
      </c>
      <c r="H451" s="91" t="s">
        <v>419</v>
      </c>
      <c r="I451" s="92">
        <v>1600</v>
      </c>
      <c r="J451" s="75" t="str">
        <f t="shared" si="82"/>
        <v>Low</v>
      </c>
      <c r="K451" s="84">
        <f t="shared" si="79"/>
        <v>0.15625</v>
      </c>
      <c r="L451" s="83">
        <f t="shared" si="83"/>
        <v>250</v>
      </c>
      <c r="M451" s="83">
        <v>100</v>
      </c>
      <c r="N451" s="83">
        <v>20</v>
      </c>
      <c r="O451" s="83">
        <v>70</v>
      </c>
      <c r="P451" s="83">
        <v>60</v>
      </c>
      <c r="Q451" s="193">
        <f>'District Data_Live'!ID451</f>
        <v>22.868000000000002</v>
      </c>
      <c r="R451" s="93">
        <f t="shared" si="80"/>
        <v>1.4292500000000001E-2</v>
      </c>
      <c r="S451" s="93">
        <f t="shared" si="84"/>
        <v>9.1472000000000012E-2</v>
      </c>
      <c r="T451" s="59">
        <f t="shared" si="85"/>
        <v>48</v>
      </c>
      <c r="U451" s="93">
        <v>0.03</v>
      </c>
      <c r="V451" s="78">
        <f t="shared" si="86"/>
        <v>0.192</v>
      </c>
      <c r="W451" s="86"/>
      <c r="X451" s="86">
        <f t="shared" si="87"/>
        <v>1.6</v>
      </c>
      <c r="Y451" s="86">
        <f t="shared" si="88"/>
        <v>2.4615384615384617</v>
      </c>
      <c r="Z451" s="86">
        <f t="shared" si="89"/>
        <v>4.9230769230769234</v>
      </c>
      <c r="AA451" s="86">
        <f>SUMIFS('District Data_Live'!$CT:$CT,'District Data_Live'!$B:$B,'District-wise_Big 4 sales comp.'!$B451,'District Data_Live'!$C:$C,'District-wise_Big 4 sales comp.'!$F451)</f>
        <v>0</v>
      </c>
      <c r="AB451" s="86">
        <f>SUMIFS('District Data_Live'!$DR:$DR,'District Data_Live'!$B:$B,'District-wise_Big 4 sales comp.'!$B451,'District Data_Live'!$C:$C,'District-wise_Big 4 sales comp.'!$F451)</f>
        <v>1</v>
      </c>
      <c r="AC451" s="59">
        <f t="shared" si="90"/>
        <v>4.9230769230769234</v>
      </c>
      <c r="AD451" s="94">
        <f t="shared" si="91"/>
        <v>14.76923076923077</v>
      </c>
      <c r="AE451" s="94"/>
      <c r="AF451" s="94"/>
      <c r="AG451" s="94"/>
      <c r="AH451" s="94"/>
    </row>
    <row r="452" spans="1:34">
      <c r="A452" s="90">
        <f t="shared" si="81"/>
        <v>449</v>
      </c>
      <c r="B452" s="91" t="s">
        <v>1510</v>
      </c>
      <c r="C452" s="90"/>
      <c r="D452" s="90" t="s">
        <v>910</v>
      </c>
      <c r="E452" s="91"/>
      <c r="F452" s="90" t="s">
        <v>307</v>
      </c>
      <c r="G452" s="90" t="s">
        <v>326</v>
      </c>
      <c r="H452" s="91" t="s">
        <v>419</v>
      </c>
      <c r="I452" s="92">
        <v>1500</v>
      </c>
      <c r="J452" s="75" t="str">
        <f t="shared" si="82"/>
        <v>Low</v>
      </c>
      <c r="K452" s="84">
        <f t="shared" ref="K452:K467" si="92">IFERROR(L452/I452,"")</f>
        <v>3.3333333333333333E-2</v>
      </c>
      <c r="L452" s="83">
        <f t="shared" si="83"/>
        <v>50</v>
      </c>
      <c r="M452" s="83">
        <v>30</v>
      </c>
      <c r="N452" s="83">
        <v>0</v>
      </c>
      <c r="O452" s="83">
        <v>10</v>
      </c>
      <c r="P452" s="83">
        <v>10</v>
      </c>
      <c r="Q452" s="193">
        <f>'District Data_Live'!ID452</f>
        <v>13.577000000000002</v>
      </c>
      <c r="R452" s="93">
        <f t="shared" ref="R452:R467" si="93">IFERROR(Q452/I452,"")</f>
        <v>9.0513333333333348E-3</v>
      </c>
      <c r="S452" s="93">
        <f t="shared" si="84"/>
        <v>0.27154000000000006</v>
      </c>
      <c r="T452" s="59">
        <f t="shared" si="85"/>
        <v>45</v>
      </c>
      <c r="U452" s="93">
        <v>0.03</v>
      </c>
      <c r="V452" s="78">
        <f t="shared" si="86"/>
        <v>0.9</v>
      </c>
      <c r="W452" s="86"/>
      <c r="X452" s="86">
        <f t="shared" si="87"/>
        <v>1.5</v>
      </c>
      <c r="Y452" s="86">
        <f t="shared" si="88"/>
        <v>2.3076923076923075</v>
      </c>
      <c r="Z452" s="86">
        <f t="shared" si="89"/>
        <v>4.615384615384615</v>
      </c>
      <c r="AA452" s="86">
        <f>SUMIFS('District Data_Live'!$CT:$CT,'District Data_Live'!$B:$B,'District-wise_Big 4 sales comp.'!$B452,'District Data_Live'!$C:$C,'District-wise_Big 4 sales comp.'!$F452)</f>
        <v>0</v>
      </c>
      <c r="AB452" s="86">
        <f>SUMIFS('District Data_Live'!$DR:$DR,'District Data_Live'!$B:$B,'District-wise_Big 4 sales comp.'!$B452,'District Data_Live'!$C:$C,'District-wise_Big 4 sales comp.'!$F452)</f>
        <v>1</v>
      </c>
      <c r="AC452" s="59">
        <f t="shared" si="90"/>
        <v>4.615384615384615</v>
      </c>
      <c r="AD452" s="94">
        <f t="shared" si="91"/>
        <v>13.846153846153845</v>
      </c>
      <c r="AE452" s="94"/>
      <c r="AF452" s="94"/>
      <c r="AG452" s="94"/>
      <c r="AH452" s="94"/>
    </row>
    <row r="453" spans="1:34">
      <c r="A453" s="90">
        <f t="shared" ref="A453:A467" si="94">A452+1</f>
        <v>450</v>
      </c>
      <c r="B453" s="91" t="s">
        <v>1511</v>
      </c>
      <c r="C453" s="90" t="s">
        <v>900</v>
      </c>
      <c r="D453" s="90"/>
      <c r="E453" s="91"/>
      <c r="F453" s="90" t="s">
        <v>307</v>
      </c>
      <c r="G453" s="90" t="s">
        <v>326</v>
      </c>
      <c r="H453" s="91" t="s">
        <v>710</v>
      </c>
      <c r="I453" s="92">
        <v>1200</v>
      </c>
      <c r="J453" s="75" t="str">
        <f t="shared" ref="J453:J467" si="95">IFERROR(IF($I453&gt;=10000,"Very High",IF($I453&gt;=5000,"High",IF($I453&gt;=2000,"Medium","Low"))),"")</f>
        <v>Low</v>
      </c>
      <c r="K453" s="84">
        <f t="shared" si="92"/>
        <v>7.9166666666666663E-2</v>
      </c>
      <c r="L453" s="83">
        <f t="shared" ref="L453:L467" si="96">SUM(M453:P453)</f>
        <v>95</v>
      </c>
      <c r="M453" s="83">
        <v>25</v>
      </c>
      <c r="N453" s="83">
        <v>0</v>
      </c>
      <c r="O453" s="83">
        <v>20</v>
      </c>
      <c r="P453" s="83">
        <v>50</v>
      </c>
      <c r="Q453" s="193">
        <f>'District Data_Live'!ID453</f>
        <v>110.58600000000001</v>
      </c>
      <c r="R453" s="93">
        <f t="shared" si="93"/>
        <v>9.2155000000000015E-2</v>
      </c>
      <c r="S453" s="93">
        <f t="shared" ref="S453:S467" si="97">IFERROR(Q453/L453,"")</f>
        <v>1.1640631578947369</v>
      </c>
      <c r="T453" s="59">
        <f t="shared" ref="T453:T467" si="98">IFERROR(I453*U453,"")</f>
        <v>120</v>
      </c>
      <c r="U453" s="93">
        <v>0.1</v>
      </c>
      <c r="V453" s="78">
        <f t="shared" ref="V453:V467" si="99">IFERROR(T453/L453,"")</f>
        <v>1.263157894736842</v>
      </c>
      <c r="W453" s="86"/>
      <c r="X453" s="86">
        <f t="shared" ref="X453:X467" si="100">T453/30</f>
        <v>4</v>
      </c>
      <c r="Y453" s="86">
        <f t="shared" ref="Y453:Y467" si="101">X453/0.65</f>
        <v>6.1538461538461533</v>
      </c>
      <c r="Z453" s="86">
        <f t="shared" ref="Z453:Z467" si="102">Y453*2</f>
        <v>12.307692307692307</v>
      </c>
      <c r="AA453" s="86">
        <f>SUMIFS('District Data_Live'!$CT:$CT,'District Data_Live'!$B:$B,'District-wise_Big 4 sales comp.'!$B453,'District Data_Live'!$C:$C,'District-wise_Big 4 sales comp.'!$F453)</f>
        <v>4</v>
      </c>
      <c r="AB453" s="86">
        <f>SUMIFS('District Data_Live'!$DR:$DR,'District Data_Live'!$B:$B,'District-wise_Big 4 sales comp.'!$B453,'District Data_Live'!$C:$C,'District-wise_Big 4 sales comp.'!$F453)</f>
        <v>7</v>
      </c>
      <c r="AC453" s="59">
        <f t="shared" ref="AC453:AC467" si="103">Z453-AA453</f>
        <v>8.3076923076923066</v>
      </c>
      <c r="AD453" s="94">
        <f t="shared" ref="AD453:AD467" si="104">AC453*3</f>
        <v>24.92307692307692</v>
      </c>
      <c r="AE453" s="94"/>
      <c r="AF453" s="94"/>
      <c r="AG453" s="94"/>
      <c r="AH453" s="94"/>
    </row>
    <row r="454" spans="1:34">
      <c r="A454" s="90">
        <f t="shared" si="94"/>
        <v>451</v>
      </c>
      <c r="B454" s="91" t="s">
        <v>1512</v>
      </c>
      <c r="C454" s="90"/>
      <c r="D454" s="90" t="s">
        <v>1336</v>
      </c>
      <c r="E454" s="91"/>
      <c r="F454" s="90" t="s">
        <v>307</v>
      </c>
      <c r="G454" s="90" t="s">
        <v>326</v>
      </c>
      <c r="H454" s="91" t="s">
        <v>708</v>
      </c>
      <c r="I454" s="92">
        <v>600</v>
      </c>
      <c r="J454" s="75" t="str">
        <f t="shared" si="95"/>
        <v>Low</v>
      </c>
      <c r="K454" s="84">
        <f t="shared" si="92"/>
        <v>0.16666666666666666</v>
      </c>
      <c r="L454" s="83">
        <f t="shared" si="96"/>
        <v>100</v>
      </c>
      <c r="M454" s="83">
        <v>50</v>
      </c>
      <c r="N454" s="83">
        <v>0</v>
      </c>
      <c r="O454" s="83">
        <v>50</v>
      </c>
      <c r="P454" s="83">
        <v>0</v>
      </c>
      <c r="Q454" s="193">
        <f>'District Data_Live'!ID454</f>
        <v>45.379000000000005</v>
      </c>
      <c r="R454" s="93">
        <f t="shared" si="93"/>
        <v>7.563166666666668E-2</v>
      </c>
      <c r="S454" s="93">
        <f t="shared" si="97"/>
        <v>0.45379000000000003</v>
      </c>
      <c r="T454" s="59">
        <f t="shared" si="98"/>
        <v>30</v>
      </c>
      <c r="U454" s="93">
        <v>0.05</v>
      </c>
      <c r="V454" s="78">
        <f t="shared" si="99"/>
        <v>0.3</v>
      </c>
      <c r="W454" s="86"/>
      <c r="X454" s="86">
        <f t="shared" si="100"/>
        <v>1</v>
      </c>
      <c r="Y454" s="86">
        <f t="shared" si="101"/>
        <v>1.5384615384615383</v>
      </c>
      <c r="Z454" s="86">
        <f t="shared" si="102"/>
        <v>3.0769230769230766</v>
      </c>
      <c r="AA454" s="86">
        <f>SUMIFS('District Data_Live'!$CT:$CT,'District Data_Live'!$B:$B,'District-wise_Big 4 sales comp.'!$B454,'District Data_Live'!$C:$C,'District-wise_Big 4 sales comp.'!$F454)</f>
        <v>2</v>
      </c>
      <c r="AB454" s="86">
        <f>SUMIFS('District Data_Live'!$DR:$DR,'District Data_Live'!$B:$B,'District-wise_Big 4 sales comp.'!$B454,'District Data_Live'!$C:$C,'District-wise_Big 4 sales comp.'!$F454)</f>
        <v>2</v>
      </c>
      <c r="AC454" s="59">
        <f t="shared" si="103"/>
        <v>1.0769230769230766</v>
      </c>
      <c r="AD454" s="94">
        <f t="shared" si="104"/>
        <v>3.2307692307692299</v>
      </c>
      <c r="AE454" s="94"/>
      <c r="AF454" s="94"/>
      <c r="AG454" s="94"/>
      <c r="AH454" s="94"/>
    </row>
    <row r="455" spans="1:34">
      <c r="A455" s="90">
        <f t="shared" si="94"/>
        <v>452</v>
      </c>
      <c r="B455" s="91" t="s">
        <v>918</v>
      </c>
      <c r="C455" s="90" t="s">
        <v>917</v>
      </c>
      <c r="D455" s="90"/>
      <c r="E455" s="91"/>
      <c r="F455" s="90" t="s">
        <v>341</v>
      </c>
      <c r="G455" s="90" t="s">
        <v>326</v>
      </c>
      <c r="H455" s="91" t="s">
        <v>436</v>
      </c>
      <c r="I455" s="92">
        <v>7000</v>
      </c>
      <c r="J455" s="75" t="str">
        <f t="shared" si="95"/>
        <v>High</v>
      </c>
      <c r="K455" s="84">
        <f t="shared" si="92"/>
        <v>2.8571428571428571E-2</v>
      </c>
      <c r="L455" s="83">
        <f t="shared" si="96"/>
        <v>200</v>
      </c>
      <c r="M455" s="83">
        <v>50</v>
      </c>
      <c r="N455" s="83">
        <v>10</v>
      </c>
      <c r="O455" s="83">
        <v>20</v>
      </c>
      <c r="P455" s="83">
        <v>120</v>
      </c>
      <c r="Q455" s="193">
        <f>'District Data_Live'!ID455</f>
        <v>26.611000000000001</v>
      </c>
      <c r="R455" s="93">
        <f t="shared" si="93"/>
        <v>3.8015714285714285E-3</v>
      </c>
      <c r="S455" s="93">
        <f t="shared" si="97"/>
        <v>0.13305500000000001</v>
      </c>
      <c r="T455" s="59">
        <f t="shared" si="98"/>
        <v>210</v>
      </c>
      <c r="U455" s="93">
        <v>0.03</v>
      </c>
      <c r="V455" s="78">
        <f t="shared" si="99"/>
        <v>1.05</v>
      </c>
      <c r="W455" s="86"/>
      <c r="X455" s="86">
        <f t="shared" si="100"/>
        <v>7</v>
      </c>
      <c r="Y455" s="86">
        <f t="shared" si="101"/>
        <v>10.769230769230768</v>
      </c>
      <c r="Z455" s="86">
        <f t="shared" si="102"/>
        <v>21.538461538461537</v>
      </c>
      <c r="AA455" s="86">
        <f>SUMIFS('District Data_Live'!$CT:$CT,'District Data_Live'!$B:$B,'District-wise_Big 4 sales comp.'!$B455,'District Data_Live'!$C:$C,'District-wise_Big 4 sales comp.'!$F455)</f>
        <v>2</v>
      </c>
      <c r="AB455" s="86">
        <f>SUMIFS('District Data_Live'!$DR:$DR,'District Data_Live'!$B:$B,'District-wise_Big 4 sales comp.'!$B455,'District Data_Live'!$C:$C,'District-wise_Big 4 sales comp.'!$F455)</f>
        <v>2</v>
      </c>
      <c r="AC455" s="59">
        <f t="shared" si="103"/>
        <v>19.538461538461537</v>
      </c>
      <c r="AD455" s="94">
        <f t="shared" si="104"/>
        <v>58.615384615384613</v>
      </c>
      <c r="AE455" s="94"/>
      <c r="AF455" s="94"/>
      <c r="AG455" s="94"/>
      <c r="AH455" s="94"/>
    </row>
    <row r="456" spans="1:34" s="104" customFormat="1">
      <c r="A456" s="90">
        <f t="shared" si="94"/>
        <v>453</v>
      </c>
      <c r="B456" s="91" t="s">
        <v>966</v>
      </c>
      <c r="C456" s="90" t="s">
        <v>917</v>
      </c>
      <c r="D456" s="90" t="s">
        <v>920</v>
      </c>
      <c r="E456" s="91"/>
      <c r="F456" s="90" t="s">
        <v>341</v>
      </c>
      <c r="G456" s="90" t="s">
        <v>326</v>
      </c>
      <c r="H456" s="91" t="s">
        <v>436</v>
      </c>
      <c r="I456" s="92">
        <v>5300</v>
      </c>
      <c r="J456" s="102" t="str">
        <f t="shared" si="95"/>
        <v>High</v>
      </c>
      <c r="K456" s="84">
        <f t="shared" si="92"/>
        <v>8.4905660377358486E-2</v>
      </c>
      <c r="L456" s="83">
        <f t="shared" si="96"/>
        <v>450</v>
      </c>
      <c r="M456" s="83">
        <v>300</v>
      </c>
      <c r="N456" s="83">
        <v>50</v>
      </c>
      <c r="O456" s="83">
        <v>0</v>
      </c>
      <c r="P456" s="83">
        <v>100</v>
      </c>
      <c r="Q456" s="193">
        <f>'District Data_Live'!ID456</f>
        <v>55.017999999999994</v>
      </c>
      <c r="R456" s="93">
        <f t="shared" si="93"/>
        <v>1.0380754716981131E-2</v>
      </c>
      <c r="S456" s="93">
        <f t="shared" si="97"/>
        <v>0.1222622222222222</v>
      </c>
      <c r="T456" s="59">
        <f t="shared" si="98"/>
        <v>159</v>
      </c>
      <c r="U456" s="93">
        <v>0.03</v>
      </c>
      <c r="V456" s="78">
        <f t="shared" si="99"/>
        <v>0.35333333333333333</v>
      </c>
      <c r="W456" s="86"/>
      <c r="X456" s="86">
        <f t="shared" si="100"/>
        <v>5.3</v>
      </c>
      <c r="Y456" s="86">
        <f t="shared" si="101"/>
        <v>8.1538461538461533</v>
      </c>
      <c r="Z456" s="86">
        <f t="shared" si="102"/>
        <v>16.307692307692307</v>
      </c>
      <c r="AA456" s="86">
        <f>SUMIFS('District Data_Live'!$CT:$CT,'District Data_Live'!$B:$B,'District-wise_Big 4 sales comp.'!$B456,'District Data_Live'!$C:$C,'District-wise_Big 4 sales comp.'!$F456)</f>
        <v>2</v>
      </c>
      <c r="AB456" s="86">
        <f>SUMIFS('District Data_Live'!$DR:$DR,'District Data_Live'!$B:$B,'District-wise_Big 4 sales comp.'!$B456,'District Data_Live'!$C:$C,'District-wise_Big 4 sales comp.'!$F456)</f>
        <v>3</v>
      </c>
      <c r="AC456" s="59">
        <f t="shared" si="103"/>
        <v>14.307692307692307</v>
      </c>
      <c r="AD456" s="94">
        <f t="shared" si="104"/>
        <v>42.92307692307692</v>
      </c>
      <c r="AE456" s="103"/>
      <c r="AF456" s="103"/>
      <c r="AG456" s="103"/>
      <c r="AH456" s="103"/>
    </row>
    <row r="457" spans="1:34">
      <c r="A457" s="90">
        <f t="shared" si="94"/>
        <v>454</v>
      </c>
      <c r="B457" s="91" t="s">
        <v>1513</v>
      </c>
      <c r="C457" s="90" t="s">
        <v>833</v>
      </c>
      <c r="D457" s="90" t="s">
        <v>1395</v>
      </c>
      <c r="E457" s="91"/>
      <c r="F457" s="90" t="s">
        <v>353</v>
      </c>
      <c r="G457" s="90" t="s">
        <v>327</v>
      </c>
      <c r="H457" s="91" t="s">
        <v>458</v>
      </c>
      <c r="I457" s="92">
        <v>3000</v>
      </c>
      <c r="J457" s="75" t="str">
        <f t="shared" si="95"/>
        <v>Medium</v>
      </c>
      <c r="K457" s="84">
        <f t="shared" si="92"/>
        <v>0.6</v>
      </c>
      <c r="L457" s="83">
        <f t="shared" si="96"/>
        <v>1800</v>
      </c>
      <c r="M457" s="85">
        <v>1500</v>
      </c>
      <c r="N457" s="83">
        <v>100</v>
      </c>
      <c r="O457" s="83">
        <v>100</v>
      </c>
      <c r="P457" s="83">
        <v>100</v>
      </c>
      <c r="Q457" s="193">
        <f>'District Data_Live'!ID457</f>
        <v>11.423999999999999</v>
      </c>
      <c r="R457" s="93">
        <f t="shared" si="93"/>
        <v>3.8079999999999998E-3</v>
      </c>
      <c r="S457" s="93">
        <f t="shared" si="97"/>
        <v>6.3466666666666663E-3</v>
      </c>
      <c r="T457" s="59">
        <f t="shared" si="98"/>
        <v>90</v>
      </c>
      <c r="U457" s="93">
        <v>0.03</v>
      </c>
      <c r="V457" s="78">
        <f t="shared" si="99"/>
        <v>0.05</v>
      </c>
      <c r="W457" s="86"/>
      <c r="X457" s="86">
        <f t="shared" si="100"/>
        <v>3</v>
      </c>
      <c r="Y457" s="86">
        <f t="shared" si="101"/>
        <v>4.615384615384615</v>
      </c>
      <c r="Z457" s="86">
        <f t="shared" si="102"/>
        <v>9.2307692307692299</v>
      </c>
      <c r="AA457" s="86">
        <f>SUMIFS('District Data_Live'!$CT:$CT,'District Data_Live'!$B:$B,'District-wise_Big 4 sales comp.'!$B457,'District Data_Live'!$C:$C,'District-wise_Big 4 sales comp.'!$F457)</f>
        <v>0</v>
      </c>
      <c r="AB457" s="86">
        <f>SUMIFS('District Data_Live'!$DR:$DR,'District Data_Live'!$B:$B,'District-wise_Big 4 sales comp.'!$B457,'District Data_Live'!$C:$C,'District-wise_Big 4 sales comp.'!$F457)</f>
        <v>0</v>
      </c>
      <c r="AC457" s="59">
        <f t="shared" si="103"/>
        <v>9.2307692307692299</v>
      </c>
      <c r="AD457" s="94">
        <f t="shared" si="104"/>
        <v>27.69230769230769</v>
      </c>
      <c r="AE457" s="94"/>
      <c r="AF457" s="94"/>
      <c r="AG457" s="94"/>
      <c r="AH457" s="94"/>
    </row>
    <row r="458" spans="1:34">
      <c r="A458" s="90">
        <f t="shared" si="94"/>
        <v>455</v>
      </c>
      <c r="B458" s="91" t="s">
        <v>1514</v>
      </c>
      <c r="C458" s="90"/>
      <c r="D458" s="90" t="s">
        <v>1395</v>
      </c>
      <c r="E458" s="91"/>
      <c r="F458" s="90" t="s">
        <v>353</v>
      </c>
      <c r="G458" s="90" t="s">
        <v>327</v>
      </c>
      <c r="H458" s="91" t="s">
        <v>458</v>
      </c>
      <c r="I458" s="92">
        <v>9000</v>
      </c>
      <c r="J458" s="75" t="str">
        <f t="shared" si="95"/>
        <v>High</v>
      </c>
      <c r="K458" s="84">
        <f t="shared" si="92"/>
        <v>0.3888888888888889</v>
      </c>
      <c r="L458" s="83">
        <f t="shared" si="96"/>
        <v>3500</v>
      </c>
      <c r="M458" s="85">
        <v>3000</v>
      </c>
      <c r="N458" s="83">
        <v>200</v>
      </c>
      <c r="O458" s="83">
        <v>200</v>
      </c>
      <c r="P458" s="83">
        <v>100</v>
      </c>
      <c r="Q458" s="193">
        <f>'District Data_Live'!ID458</f>
        <v>21.006</v>
      </c>
      <c r="R458" s="93">
        <f t="shared" si="93"/>
        <v>2.3340000000000001E-3</v>
      </c>
      <c r="S458" s="93">
        <f t="shared" si="97"/>
        <v>6.0017142857142856E-3</v>
      </c>
      <c r="T458" s="59">
        <f t="shared" si="98"/>
        <v>360</v>
      </c>
      <c r="U458" s="93">
        <v>0.04</v>
      </c>
      <c r="V458" s="78">
        <f t="shared" si="99"/>
        <v>0.10285714285714286</v>
      </c>
      <c r="W458" s="86"/>
      <c r="X458" s="86">
        <f t="shared" si="100"/>
        <v>12</v>
      </c>
      <c r="Y458" s="86">
        <f t="shared" si="101"/>
        <v>18.46153846153846</v>
      </c>
      <c r="Z458" s="86">
        <f t="shared" si="102"/>
        <v>36.92307692307692</v>
      </c>
      <c r="AA458" s="86">
        <f>SUMIFS('District Data_Live'!$CT:$CT,'District Data_Live'!$B:$B,'District-wise_Big 4 sales comp.'!$B458,'District Data_Live'!$C:$C,'District-wise_Big 4 sales comp.'!$F458)</f>
        <v>2</v>
      </c>
      <c r="AB458" s="86">
        <f>SUMIFS('District Data_Live'!$DR:$DR,'District Data_Live'!$B:$B,'District-wise_Big 4 sales comp.'!$B458,'District Data_Live'!$C:$C,'District-wise_Big 4 sales comp.'!$F458)</f>
        <v>2</v>
      </c>
      <c r="AC458" s="59">
        <f t="shared" si="103"/>
        <v>34.92307692307692</v>
      </c>
      <c r="AD458" s="94">
        <f t="shared" si="104"/>
        <v>104.76923076923076</v>
      </c>
      <c r="AE458" s="94"/>
      <c r="AF458" s="94"/>
      <c r="AG458" s="94"/>
      <c r="AH458" s="94"/>
    </row>
    <row r="459" spans="1:34">
      <c r="A459" s="90">
        <f t="shared" si="94"/>
        <v>456</v>
      </c>
      <c r="B459" s="91" t="s">
        <v>823</v>
      </c>
      <c r="C459" s="90" t="s">
        <v>819</v>
      </c>
      <c r="D459" s="90" t="s">
        <v>1415</v>
      </c>
      <c r="E459" s="91"/>
      <c r="F459" s="90" t="s">
        <v>355</v>
      </c>
      <c r="G459" s="90" t="s">
        <v>327</v>
      </c>
      <c r="H459" s="91" t="s">
        <v>466</v>
      </c>
      <c r="I459" s="92">
        <v>3500</v>
      </c>
      <c r="J459" s="75" t="str">
        <f t="shared" si="95"/>
        <v>Medium</v>
      </c>
      <c r="K459" s="84">
        <f t="shared" si="92"/>
        <v>0.21428571428571427</v>
      </c>
      <c r="L459" s="83">
        <f t="shared" si="96"/>
        <v>750</v>
      </c>
      <c r="M459" s="83">
        <v>250</v>
      </c>
      <c r="N459" s="83">
        <v>100</v>
      </c>
      <c r="O459" s="83">
        <v>200</v>
      </c>
      <c r="P459" s="83">
        <v>200</v>
      </c>
      <c r="Q459" s="193">
        <f>'District Data_Live'!ID459</f>
        <v>16.309999999999999</v>
      </c>
      <c r="R459" s="93">
        <f t="shared" si="93"/>
        <v>4.6599999999999992E-3</v>
      </c>
      <c r="S459" s="93">
        <f t="shared" si="97"/>
        <v>2.1746666666666664E-2</v>
      </c>
      <c r="T459" s="59">
        <f t="shared" si="98"/>
        <v>105</v>
      </c>
      <c r="U459" s="93">
        <v>0.03</v>
      </c>
      <c r="V459" s="78">
        <f t="shared" si="99"/>
        <v>0.14000000000000001</v>
      </c>
      <c r="W459" s="86"/>
      <c r="X459" s="86">
        <f t="shared" si="100"/>
        <v>3.5</v>
      </c>
      <c r="Y459" s="86">
        <f t="shared" si="101"/>
        <v>5.3846153846153841</v>
      </c>
      <c r="Z459" s="86">
        <f t="shared" si="102"/>
        <v>10.769230769230768</v>
      </c>
      <c r="AA459" s="86">
        <f>SUMIFS('District Data_Live'!$CT:$CT,'District Data_Live'!$B:$B,'District-wise_Big 4 sales comp.'!$B459,'District Data_Live'!$C:$C,'District-wise_Big 4 sales comp.'!$F459)</f>
        <v>2</v>
      </c>
      <c r="AB459" s="86">
        <f>SUMIFS('District Data_Live'!$DR:$DR,'District Data_Live'!$B:$B,'District-wise_Big 4 sales comp.'!$B459,'District Data_Live'!$C:$C,'District-wise_Big 4 sales comp.'!$F459)</f>
        <v>2</v>
      </c>
      <c r="AC459" s="59">
        <f t="shared" si="103"/>
        <v>8.7692307692307683</v>
      </c>
      <c r="AD459" s="94">
        <f t="shared" si="104"/>
        <v>26.307692307692307</v>
      </c>
      <c r="AE459" s="94"/>
      <c r="AF459" s="94"/>
      <c r="AG459" s="94"/>
      <c r="AH459" s="94"/>
    </row>
    <row r="460" spans="1:34">
      <c r="A460" s="90">
        <f t="shared" si="94"/>
        <v>457</v>
      </c>
      <c r="B460" s="91" t="s">
        <v>821</v>
      </c>
      <c r="C460" s="90" t="s">
        <v>819</v>
      </c>
      <c r="D460" s="90"/>
      <c r="E460" s="91"/>
      <c r="F460" s="90" t="s">
        <v>355</v>
      </c>
      <c r="G460" s="90" t="s">
        <v>327</v>
      </c>
      <c r="H460" s="91" t="s">
        <v>464</v>
      </c>
      <c r="I460" s="92">
        <v>5000</v>
      </c>
      <c r="J460" s="75" t="str">
        <f t="shared" si="95"/>
        <v>High</v>
      </c>
      <c r="K460" s="84">
        <f t="shared" si="92"/>
        <v>0.26</v>
      </c>
      <c r="L460" s="83">
        <f t="shared" si="96"/>
        <v>1300</v>
      </c>
      <c r="M460" s="83">
        <v>400</v>
      </c>
      <c r="N460" s="83">
        <v>0</v>
      </c>
      <c r="O460" s="83">
        <v>600</v>
      </c>
      <c r="P460" s="83">
        <v>300</v>
      </c>
      <c r="Q460" s="193">
        <f>'District Data_Live'!ID460</f>
        <v>30.012999999999998</v>
      </c>
      <c r="R460" s="93">
        <f t="shared" si="93"/>
        <v>6.0025999999999994E-3</v>
      </c>
      <c r="S460" s="93">
        <f t="shared" si="97"/>
        <v>2.3086923076923074E-2</v>
      </c>
      <c r="T460" s="59">
        <f t="shared" si="98"/>
        <v>200</v>
      </c>
      <c r="U460" s="93">
        <v>0.04</v>
      </c>
      <c r="V460" s="78">
        <f t="shared" si="99"/>
        <v>0.15384615384615385</v>
      </c>
      <c r="W460" s="86"/>
      <c r="X460" s="86">
        <f t="shared" si="100"/>
        <v>6.666666666666667</v>
      </c>
      <c r="Y460" s="86">
        <f t="shared" si="101"/>
        <v>10.256410256410257</v>
      </c>
      <c r="Z460" s="86">
        <f t="shared" si="102"/>
        <v>20.512820512820515</v>
      </c>
      <c r="AA460" s="86">
        <f>SUMIFS('District Data_Live'!$CT:$CT,'District Data_Live'!$B:$B,'District-wise_Big 4 sales comp.'!$B460,'District Data_Live'!$C:$C,'District-wise_Big 4 sales comp.'!$F460)</f>
        <v>2</v>
      </c>
      <c r="AB460" s="86">
        <f>SUMIFS('District Data_Live'!$DR:$DR,'District Data_Live'!$B:$B,'District-wise_Big 4 sales comp.'!$B460,'District Data_Live'!$C:$C,'District-wise_Big 4 sales comp.'!$F460)</f>
        <v>3</v>
      </c>
      <c r="AC460" s="59">
        <f t="shared" si="103"/>
        <v>18.512820512820515</v>
      </c>
      <c r="AD460" s="94">
        <f t="shared" si="104"/>
        <v>55.538461538461547</v>
      </c>
      <c r="AE460" s="94"/>
      <c r="AF460" s="94"/>
      <c r="AG460" s="94"/>
      <c r="AH460" s="94"/>
    </row>
    <row r="461" spans="1:34">
      <c r="A461" s="90">
        <f t="shared" si="94"/>
        <v>458</v>
      </c>
      <c r="B461" s="23" t="s">
        <v>1515</v>
      </c>
      <c r="F461" s="90" t="s">
        <v>357</v>
      </c>
      <c r="G461" s="4" t="s">
        <v>329</v>
      </c>
      <c r="H461" s="91" t="s">
        <v>751</v>
      </c>
      <c r="I461" s="1"/>
      <c r="J461" s="75" t="str">
        <f t="shared" si="95"/>
        <v>Low</v>
      </c>
      <c r="K461" s="84" t="str">
        <f t="shared" si="92"/>
        <v/>
      </c>
      <c r="L461" s="83">
        <f t="shared" si="96"/>
        <v>0</v>
      </c>
      <c r="M461" s="83">
        <v>0</v>
      </c>
      <c r="N461" s="83">
        <v>0</v>
      </c>
      <c r="O461" s="83">
        <v>0</v>
      </c>
      <c r="P461" s="83">
        <v>0</v>
      </c>
      <c r="Q461" s="193">
        <f>'District Data_Live'!ID461</f>
        <v>4.5759999999999996</v>
      </c>
      <c r="R461" s="93" t="str">
        <f t="shared" si="93"/>
        <v/>
      </c>
      <c r="S461" s="93" t="str">
        <f t="shared" si="97"/>
        <v/>
      </c>
      <c r="T461" s="59" t="str">
        <f t="shared" si="98"/>
        <v/>
      </c>
      <c r="U461" s="93" t="s">
        <v>695</v>
      </c>
      <c r="V461" s="78" t="str">
        <f t="shared" si="99"/>
        <v/>
      </c>
      <c r="W461" s="86"/>
      <c r="X461" s="86" t="e">
        <f t="shared" si="100"/>
        <v>#VALUE!</v>
      </c>
      <c r="Y461" s="86" t="e">
        <f t="shared" si="101"/>
        <v>#VALUE!</v>
      </c>
      <c r="Z461" s="86" t="e">
        <f t="shared" si="102"/>
        <v>#VALUE!</v>
      </c>
      <c r="AA461" s="86">
        <f>SUMIFS('District Data_Live'!$CT:$CT,'District Data_Live'!$B:$B,'District-wise_Big 4 sales comp.'!$B461,'District Data_Live'!$C:$C,'District-wise_Big 4 sales comp.'!$F461)</f>
        <v>0</v>
      </c>
      <c r="AB461" s="86">
        <f>SUMIFS('District Data_Live'!$DR:$DR,'District Data_Live'!$B:$B,'District-wise_Big 4 sales comp.'!$B461,'District Data_Live'!$C:$C,'District-wise_Big 4 sales comp.'!$F461)</f>
        <v>0</v>
      </c>
      <c r="AC461" s="59" t="e">
        <f t="shared" si="103"/>
        <v>#VALUE!</v>
      </c>
      <c r="AD461" s="94" t="e">
        <f t="shared" si="104"/>
        <v>#VALUE!</v>
      </c>
      <c r="AE461" s="94"/>
      <c r="AF461" s="94"/>
      <c r="AG461" s="94"/>
      <c r="AH461" s="94"/>
    </row>
    <row r="462" spans="1:34">
      <c r="A462" s="98">
        <f t="shared" si="94"/>
        <v>459</v>
      </c>
      <c r="B462" s="105" t="s">
        <v>938</v>
      </c>
      <c r="C462" s="4"/>
      <c r="D462" s="4" t="s">
        <v>1276</v>
      </c>
      <c r="E462" s="105"/>
      <c r="F462" s="98" t="s">
        <v>348</v>
      </c>
      <c r="G462" s="98" t="s">
        <v>328</v>
      </c>
      <c r="H462" s="99" t="s">
        <v>446</v>
      </c>
      <c r="I462" s="92">
        <v>7500</v>
      </c>
      <c r="J462" s="75" t="str">
        <f t="shared" si="95"/>
        <v>High</v>
      </c>
      <c r="K462" s="84">
        <f t="shared" si="92"/>
        <v>0.41333333333333333</v>
      </c>
      <c r="L462" s="85">
        <f t="shared" si="96"/>
        <v>3100</v>
      </c>
      <c r="M462" s="85">
        <v>1500</v>
      </c>
      <c r="N462" s="85">
        <v>300</v>
      </c>
      <c r="O462" s="85">
        <v>1000</v>
      </c>
      <c r="P462" s="85">
        <v>300</v>
      </c>
      <c r="Q462" s="193">
        <f>'District Data_Live'!ID462</f>
        <v>34.725999999999999</v>
      </c>
      <c r="R462" s="93">
        <f t="shared" si="93"/>
        <v>4.630133333333333E-3</v>
      </c>
      <c r="S462" s="93">
        <f t="shared" si="97"/>
        <v>1.1201935483870967E-2</v>
      </c>
      <c r="T462" s="59">
        <f t="shared" si="98"/>
        <v>300</v>
      </c>
      <c r="U462" s="93">
        <v>0.04</v>
      </c>
      <c r="V462" s="78">
        <f t="shared" si="99"/>
        <v>9.6774193548387094E-2</v>
      </c>
      <c r="W462" s="86"/>
      <c r="X462" s="86">
        <f t="shared" si="100"/>
        <v>10</v>
      </c>
      <c r="Y462" s="86">
        <f t="shared" si="101"/>
        <v>15.384615384615383</v>
      </c>
      <c r="Z462" s="86">
        <f t="shared" si="102"/>
        <v>30.769230769230766</v>
      </c>
      <c r="AA462" s="86">
        <f>SUMIFS('District Data_Live'!$CT:$CT,'District Data_Live'!$B:$B,'District-wise_Big 4 sales comp.'!$B462,'District Data_Live'!$C:$C,'District-wise_Big 4 sales comp.'!$F462)</f>
        <v>6</v>
      </c>
      <c r="AB462" s="86">
        <f>SUMIFS('District Data_Live'!$DR:$DR,'District Data_Live'!$B:$B,'District-wise_Big 4 sales comp.'!$B462,'District Data_Live'!$C:$C,'District-wise_Big 4 sales comp.'!$F462)</f>
        <v>7</v>
      </c>
      <c r="AC462" s="59">
        <f t="shared" si="103"/>
        <v>24.769230769230766</v>
      </c>
      <c r="AD462" s="94">
        <f t="shared" si="104"/>
        <v>74.307692307692292</v>
      </c>
      <c r="AE462" s="94"/>
      <c r="AF462" s="94"/>
      <c r="AG462" s="94"/>
      <c r="AH462" s="94"/>
    </row>
    <row r="463" spans="1:34">
      <c r="A463" s="98">
        <f t="shared" si="94"/>
        <v>460</v>
      </c>
      <c r="B463" s="106" t="s">
        <v>659</v>
      </c>
      <c r="C463" s="90" t="s">
        <v>869</v>
      </c>
      <c r="D463" s="90"/>
      <c r="E463" s="106"/>
      <c r="F463" s="107" t="s">
        <v>338</v>
      </c>
      <c r="G463" s="107" t="s">
        <v>326</v>
      </c>
      <c r="H463" s="106" t="s">
        <v>431</v>
      </c>
      <c r="I463" s="108">
        <v>4000</v>
      </c>
      <c r="J463" s="75" t="str">
        <f t="shared" si="95"/>
        <v>Medium</v>
      </c>
      <c r="K463" s="84">
        <f t="shared" si="92"/>
        <v>0.27500000000000002</v>
      </c>
      <c r="L463" s="85">
        <f t="shared" si="96"/>
        <v>1100</v>
      </c>
      <c r="M463" s="85">
        <v>400</v>
      </c>
      <c r="N463" s="85">
        <v>300</v>
      </c>
      <c r="O463" s="85">
        <v>0</v>
      </c>
      <c r="P463" s="85">
        <v>400</v>
      </c>
      <c r="Q463" s="193">
        <f>'District Data_Live'!ID463</f>
        <v>71.878</v>
      </c>
      <c r="R463" s="93">
        <f t="shared" si="93"/>
        <v>1.7969499999999999E-2</v>
      </c>
      <c r="S463" s="93">
        <f t="shared" si="97"/>
        <v>6.5343636363636368E-2</v>
      </c>
      <c r="T463" s="59">
        <f t="shared" si="98"/>
        <v>120</v>
      </c>
      <c r="U463" s="93">
        <v>0.03</v>
      </c>
      <c r="V463" s="78">
        <f t="shared" si="99"/>
        <v>0.10909090909090909</v>
      </c>
      <c r="W463" s="86"/>
      <c r="X463" s="86">
        <f t="shared" si="100"/>
        <v>4</v>
      </c>
      <c r="Y463" s="86">
        <f t="shared" si="101"/>
        <v>6.1538461538461533</v>
      </c>
      <c r="Z463" s="86">
        <f t="shared" si="102"/>
        <v>12.307692307692307</v>
      </c>
      <c r="AA463" s="86">
        <f>SUMIFS('District Data_Live'!$CT:$CT,'District Data_Live'!$B:$B,'District-wise_Big 4 sales comp.'!$B463,'District Data_Live'!$C:$C,'District-wise_Big 4 sales comp.'!$F463)</f>
        <v>5</v>
      </c>
      <c r="AB463" s="86">
        <f>SUMIFS('District Data_Live'!$DR:$DR,'District Data_Live'!$B:$B,'District-wise_Big 4 sales comp.'!$B463,'District Data_Live'!$C:$C,'District-wise_Big 4 sales comp.'!$F463)</f>
        <v>9</v>
      </c>
      <c r="AC463" s="59">
        <f t="shared" si="103"/>
        <v>7.3076923076923066</v>
      </c>
      <c r="AD463" s="94">
        <f t="shared" si="104"/>
        <v>21.92307692307692</v>
      </c>
      <c r="AE463" s="94"/>
      <c r="AF463" s="94"/>
      <c r="AG463" s="94"/>
      <c r="AH463" s="94"/>
    </row>
    <row r="464" spans="1:34">
      <c r="A464" s="107">
        <f t="shared" si="94"/>
        <v>461</v>
      </c>
      <c r="B464" s="106" t="s">
        <v>1162</v>
      </c>
      <c r="C464" s="90" t="s">
        <v>869</v>
      </c>
      <c r="D464" s="90"/>
      <c r="E464" s="106"/>
      <c r="F464" s="107" t="s">
        <v>338</v>
      </c>
      <c r="G464" s="107" t="s">
        <v>326</v>
      </c>
      <c r="H464" s="106" t="s">
        <v>431</v>
      </c>
      <c r="I464" s="108">
        <v>3500</v>
      </c>
      <c r="J464" s="75" t="str">
        <f t="shared" si="95"/>
        <v>Medium</v>
      </c>
      <c r="K464" s="84">
        <f t="shared" si="92"/>
        <v>0</v>
      </c>
      <c r="L464" s="83">
        <f t="shared" si="96"/>
        <v>0</v>
      </c>
      <c r="M464" s="85">
        <v>0</v>
      </c>
      <c r="N464" s="85">
        <v>0</v>
      </c>
      <c r="O464" s="85">
        <v>0</v>
      </c>
      <c r="P464" s="85">
        <v>0</v>
      </c>
      <c r="Q464" s="193">
        <f>'District Data_Live'!ID464</f>
        <v>100.08700000000002</v>
      </c>
      <c r="R464" s="93">
        <f t="shared" si="93"/>
        <v>2.859628571428572E-2</v>
      </c>
      <c r="S464" s="93" t="str">
        <f t="shared" si="97"/>
        <v/>
      </c>
      <c r="T464" s="59">
        <f t="shared" si="98"/>
        <v>140</v>
      </c>
      <c r="U464" s="93">
        <v>0.04</v>
      </c>
      <c r="V464" s="78" t="str">
        <f t="shared" si="99"/>
        <v/>
      </c>
      <c r="W464" s="86"/>
      <c r="X464" s="86">
        <f t="shared" si="100"/>
        <v>4.666666666666667</v>
      </c>
      <c r="Y464" s="86">
        <f t="shared" si="101"/>
        <v>7.1794871794871797</v>
      </c>
      <c r="Z464" s="86">
        <f t="shared" si="102"/>
        <v>14.358974358974359</v>
      </c>
      <c r="AA464" s="86">
        <f>SUMIFS('District Data_Live'!$CT:$CT,'District Data_Live'!$B:$B,'District-wise_Big 4 sales comp.'!$B464,'District Data_Live'!$C:$C,'District-wise_Big 4 sales comp.'!$F464)</f>
        <v>2</v>
      </c>
      <c r="AB464" s="86">
        <f>SUMIFS('District Data_Live'!$DR:$DR,'District Data_Live'!$B:$B,'District-wise_Big 4 sales comp.'!$B464,'District Data_Live'!$C:$C,'District-wise_Big 4 sales comp.'!$F464)</f>
        <v>4</v>
      </c>
      <c r="AC464" s="59">
        <f t="shared" si="103"/>
        <v>12.358974358974359</v>
      </c>
      <c r="AD464" s="94">
        <f t="shared" si="104"/>
        <v>37.07692307692308</v>
      </c>
      <c r="AE464" s="94"/>
      <c r="AF464" s="94"/>
      <c r="AG464" s="94"/>
      <c r="AH464" s="94"/>
    </row>
    <row r="465" spans="1:34">
      <c r="A465" s="107">
        <f t="shared" si="94"/>
        <v>462</v>
      </c>
      <c r="B465" s="99" t="s">
        <v>1502</v>
      </c>
      <c r="C465" s="90" t="s">
        <v>904</v>
      </c>
      <c r="D465" s="90" t="s">
        <v>903</v>
      </c>
      <c r="E465" s="99"/>
      <c r="F465" s="98" t="s">
        <v>307</v>
      </c>
      <c r="G465" s="98" t="s">
        <v>326</v>
      </c>
      <c r="H465" s="99" t="s">
        <v>428</v>
      </c>
      <c r="I465" s="92">
        <v>12000</v>
      </c>
      <c r="J465" s="75" t="str">
        <f t="shared" si="95"/>
        <v>Very High</v>
      </c>
      <c r="K465" s="84">
        <f t="shared" si="92"/>
        <v>0</v>
      </c>
      <c r="L465" s="83">
        <f t="shared" si="96"/>
        <v>0</v>
      </c>
      <c r="M465" s="83">
        <v>0</v>
      </c>
      <c r="N465" s="83">
        <v>0</v>
      </c>
      <c r="O465" s="83">
        <v>0</v>
      </c>
      <c r="P465" s="83">
        <v>0</v>
      </c>
      <c r="Q465" s="193">
        <f>'District Data_Live'!ID465</f>
        <v>4.2</v>
      </c>
      <c r="R465" s="93">
        <f t="shared" si="93"/>
        <v>3.5E-4</v>
      </c>
      <c r="S465" s="93" t="str">
        <f t="shared" si="97"/>
        <v/>
      </c>
      <c r="T465" s="59">
        <f t="shared" si="98"/>
        <v>240</v>
      </c>
      <c r="U465" s="93">
        <v>0.02</v>
      </c>
      <c r="V465" s="78" t="str">
        <f t="shared" si="99"/>
        <v/>
      </c>
      <c r="W465" s="86"/>
      <c r="X465" s="86">
        <f t="shared" si="100"/>
        <v>8</v>
      </c>
      <c r="Y465" s="86">
        <f t="shared" si="101"/>
        <v>12.307692307692307</v>
      </c>
      <c r="Z465" s="86">
        <f t="shared" si="102"/>
        <v>24.615384615384613</v>
      </c>
      <c r="AA465" s="86">
        <f>SUMIFS('District Data_Live'!$CT:$CT,'District Data_Live'!$B:$B,'District-wise_Big 4 sales comp.'!$B465,'District Data_Live'!$C:$C,'District-wise_Big 4 sales comp.'!$F465)</f>
        <v>10</v>
      </c>
      <c r="AB465" s="86">
        <f>SUMIFS('District Data_Live'!$DR:$DR,'District Data_Live'!$B:$B,'District-wise_Big 4 sales comp.'!$B465,'District Data_Live'!$C:$C,'District-wise_Big 4 sales comp.'!$F465)</f>
        <v>17</v>
      </c>
      <c r="AC465" s="59">
        <f t="shared" si="103"/>
        <v>14.615384615384613</v>
      </c>
      <c r="AD465" s="94">
        <f t="shared" si="104"/>
        <v>43.84615384615384</v>
      </c>
      <c r="AE465" s="94"/>
      <c r="AF465" s="94"/>
      <c r="AG465" s="94"/>
      <c r="AH465" s="94"/>
    </row>
    <row r="466" spans="1:34">
      <c r="A466" s="107">
        <f t="shared" si="94"/>
        <v>463</v>
      </c>
      <c r="B466" s="99" t="s">
        <v>330</v>
      </c>
      <c r="C466" s="90" t="s">
        <v>867</v>
      </c>
      <c r="D466" s="90"/>
      <c r="E466" s="99"/>
      <c r="F466" s="98" t="s">
        <v>307</v>
      </c>
      <c r="G466" s="98" t="s">
        <v>326</v>
      </c>
      <c r="H466" s="99" t="s">
        <v>428</v>
      </c>
      <c r="I466" s="92">
        <v>12000</v>
      </c>
      <c r="J466" s="75" t="str">
        <f t="shared" si="95"/>
        <v>Very High</v>
      </c>
      <c r="K466" s="84">
        <f t="shared" si="92"/>
        <v>0</v>
      </c>
      <c r="L466" s="83">
        <f t="shared" si="96"/>
        <v>0</v>
      </c>
      <c r="M466" s="83">
        <v>0</v>
      </c>
      <c r="N466" s="83">
        <v>0</v>
      </c>
      <c r="O466" s="83">
        <v>0</v>
      </c>
      <c r="P466" s="83">
        <v>0</v>
      </c>
      <c r="Q466" s="193">
        <f>'District Data_Live'!ID466</f>
        <v>2.7</v>
      </c>
      <c r="R466" s="93">
        <f t="shared" si="93"/>
        <v>2.2500000000000002E-4</v>
      </c>
      <c r="S466" s="93" t="str">
        <f t="shared" si="97"/>
        <v/>
      </c>
      <c r="T466" s="59">
        <f t="shared" si="98"/>
        <v>600</v>
      </c>
      <c r="U466" s="93">
        <v>0.05</v>
      </c>
      <c r="V466" s="78" t="str">
        <f t="shared" si="99"/>
        <v/>
      </c>
      <c r="W466" s="86"/>
      <c r="X466" s="86">
        <f t="shared" si="100"/>
        <v>20</v>
      </c>
      <c r="Y466" s="86">
        <f t="shared" si="101"/>
        <v>30.769230769230766</v>
      </c>
      <c r="Z466" s="86">
        <f t="shared" si="102"/>
        <v>61.538461538461533</v>
      </c>
      <c r="AA466" s="86">
        <f>SUMIFS('District Data_Live'!$CT:$CT,'District Data_Live'!$B:$B,'District-wise_Big 4 sales comp.'!$B466,'District Data_Live'!$C:$C,'District-wise_Big 4 sales comp.'!$F466)</f>
        <v>0</v>
      </c>
      <c r="AB466" s="86">
        <f>SUMIFS('District Data_Live'!$DR:$DR,'District Data_Live'!$B:$B,'District-wise_Big 4 sales comp.'!$B466,'District Data_Live'!$C:$C,'District-wise_Big 4 sales comp.'!$F466)</f>
        <v>0</v>
      </c>
      <c r="AC466" s="59">
        <f t="shared" si="103"/>
        <v>61.538461538461533</v>
      </c>
      <c r="AD466" s="94">
        <f t="shared" si="104"/>
        <v>184.61538461538458</v>
      </c>
      <c r="AE466" s="94"/>
      <c r="AF466" s="94"/>
      <c r="AG466" s="94"/>
      <c r="AH466" s="94"/>
    </row>
    <row r="467" spans="1:34">
      <c r="A467" s="107">
        <f t="shared" si="94"/>
        <v>464</v>
      </c>
      <c r="B467" s="99" t="s">
        <v>1474</v>
      </c>
      <c r="C467" s="90" t="s">
        <v>867</v>
      </c>
      <c r="D467" s="90"/>
      <c r="E467" s="99"/>
      <c r="F467" s="98" t="s">
        <v>307</v>
      </c>
      <c r="G467" s="98" t="s">
        <v>326</v>
      </c>
      <c r="H467" s="99" t="s">
        <v>428</v>
      </c>
      <c r="I467" s="92">
        <v>12000</v>
      </c>
      <c r="J467" s="75" t="str">
        <f t="shared" si="95"/>
        <v>Very High</v>
      </c>
      <c r="K467" s="84">
        <f t="shared" si="92"/>
        <v>0</v>
      </c>
      <c r="L467" s="83">
        <f t="shared" si="96"/>
        <v>0</v>
      </c>
      <c r="M467" s="83">
        <v>0</v>
      </c>
      <c r="N467" s="83">
        <v>0</v>
      </c>
      <c r="O467" s="83">
        <v>0</v>
      </c>
      <c r="P467" s="83">
        <v>0</v>
      </c>
      <c r="Q467" s="193">
        <f>'District Data_Live'!ID467</f>
        <v>36.054000000000002</v>
      </c>
      <c r="R467" s="93">
        <f t="shared" si="93"/>
        <v>3.0045000000000002E-3</v>
      </c>
      <c r="S467" s="93" t="str">
        <f t="shared" si="97"/>
        <v/>
      </c>
      <c r="T467" s="59">
        <f t="shared" si="98"/>
        <v>600</v>
      </c>
      <c r="U467" s="93">
        <v>0.05</v>
      </c>
      <c r="V467" s="78" t="str">
        <f t="shared" si="99"/>
        <v/>
      </c>
      <c r="W467" s="86"/>
      <c r="X467" s="86">
        <f t="shared" si="100"/>
        <v>20</v>
      </c>
      <c r="Y467" s="86">
        <f t="shared" si="101"/>
        <v>30.769230769230766</v>
      </c>
      <c r="Z467" s="86">
        <f t="shared" si="102"/>
        <v>61.538461538461533</v>
      </c>
      <c r="AA467" s="86">
        <f>SUMIFS('District Data_Live'!$CT:$CT,'District Data_Live'!$B:$B,'District-wise_Big 4 sales comp.'!$B467,'District Data_Live'!$C:$C,'District-wise_Big 4 sales comp.'!$F467)</f>
        <v>0</v>
      </c>
      <c r="AB467" s="86">
        <f>SUMIFS('District Data_Live'!$DR:$DR,'District Data_Live'!$B:$B,'District-wise_Big 4 sales comp.'!$B467,'District Data_Live'!$C:$C,'District-wise_Big 4 sales comp.'!$F467)</f>
        <v>0</v>
      </c>
      <c r="AC467" s="59">
        <f t="shared" si="103"/>
        <v>61.538461538461533</v>
      </c>
      <c r="AD467" s="94">
        <f t="shared" si="104"/>
        <v>184.61538461538458</v>
      </c>
      <c r="AE467" s="94"/>
      <c r="AF467" s="94"/>
      <c r="AG467" s="94"/>
      <c r="AH467" s="94"/>
    </row>
  </sheetData>
  <autoFilter ref="A3:AL3" xr:uid="{0B1D912A-C629-4B55-9407-A3CA7E074BEA}"/>
  <conditionalFormatting sqref="J4:J467">
    <cfRule type="cellIs" dxfId="3" priority="2" operator="equal">
      <formula>"Medium"</formula>
    </cfRule>
    <cfRule type="cellIs" dxfId="2" priority="3" operator="equal">
      <formula>"High"</formula>
    </cfRule>
    <cfRule type="cellIs" dxfId="1" priority="4" operator="equal">
      <formula>"Very High"</formula>
    </cfRule>
  </conditionalFormatting>
  <conditionalFormatting sqref="R4:R500">
    <cfRule type="expression" dxfId="0" priority="1">
      <formula>AND(R4&lt;&gt;"",R4&gt;5%)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AACAB99-C4A5-4E5C-BD0F-50E8C70A4A02}">
          <x14:formula1>
            <xm:f>Validations!$B$2:$B$42</xm:f>
          </x14:formula1>
          <xm:sqref>D463:D467 D4:D460</xm:sqref>
        </x14:dataValidation>
        <x14:dataValidation type="list" allowBlank="1" showInputMessage="1" showErrorMessage="1" xr:uid="{A00EAD35-208C-47ED-898A-A7FC1909036A}">
          <x14:formula1>
            <xm:f>Validations!$A$2:$A$24</xm:f>
          </x14:formula1>
          <xm:sqref>C463:C467 C4:C460</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4574-DF97-442A-95ED-8E59DA2499F3}">
  <dimension ref="A1:IN470"/>
  <sheetViews>
    <sheetView topLeftCell="HZ1" workbookViewId="0">
      <selection activeCell="ID4" sqref="ID4"/>
    </sheetView>
  </sheetViews>
  <sheetFormatPr defaultRowHeight="15"/>
  <cols>
    <col min="52" max="52" width="13.42578125" bestFit="1" customWidth="1"/>
    <col min="234" max="234" width="25.140625" bestFit="1" customWidth="1"/>
    <col min="235" max="235" width="10.5703125" bestFit="1" customWidth="1"/>
    <col min="236" max="236" width="11.42578125" bestFit="1" customWidth="1"/>
    <col min="237" max="238" width="23" bestFit="1" customWidth="1"/>
    <col min="239" max="239" width="17.7109375" bestFit="1" customWidth="1"/>
    <col min="240" max="243" width="12.5703125" bestFit="1" customWidth="1"/>
    <col min="244" max="246" width="8.85546875" bestFit="1" customWidth="1"/>
    <col min="247" max="247" width="16.5703125" bestFit="1" customWidth="1"/>
    <col min="248" max="248" width="41.140625" bestFit="1" customWidth="1"/>
  </cols>
  <sheetData>
    <row r="1" spans="1:248">
      <c r="A1" cm="1">
        <f t="array" ref="A1:IN470">'[4]District Level'!$A$1:$IN470</f>
        <v>0</v>
      </c>
      <c r="B1">
        <v>0</v>
      </c>
      <c r="C1">
        <v>0</v>
      </c>
      <c r="D1">
        <v>0</v>
      </c>
      <c r="E1">
        <v>0</v>
      </c>
      <c r="F1">
        <v>0</v>
      </c>
      <c r="G1">
        <v>0</v>
      </c>
      <c r="H1">
        <v>0</v>
      </c>
      <c r="I1">
        <v>0</v>
      </c>
      <c r="J1">
        <v>0.2</v>
      </c>
      <c r="K1">
        <v>0.2</v>
      </c>
      <c r="L1">
        <v>0.3</v>
      </c>
      <c r="M1">
        <v>0.1</v>
      </c>
      <c r="N1">
        <v>0.2</v>
      </c>
      <c r="O1">
        <v>0</v>
      </c>
      <c r="P1">
        <v>0</v>
      </c>
      <c r="Q1">
        <v>4</v>
      </c>
      <c r="R1">
        <v>3</v>
      </c>
      <c r="S1">
        <v>2</v>
      </c>
      <c r="T1">
        <v>0</v>
      </c>
      <c r="U1">
        <v>0</v>
      </c>
      <c r="V1">
        <v>0</v>
      </c>
      <c r="W1">
        <v>0</v>
      </c>
      <c r="X1">
        <v>0</v>
      </c>
      <c r="Y1">
        <v>0</v>
      </c>
      <c r="Z1">
        <v>0</v>
      </c>
      <c r="AA1">
        <v>0</v>
      </c>
      <c r="AB1" t="str">
        <v>Sales</v>
      </c>
      <c r="AC1">
        <v>0</v>
      </c>
      <c r="AD1">
        <v>0</v>
      </c>
      <c r="AE1">
        <v>0</v>
      </c>
      <c r="AF1">
        <v>0</v>
      </c>
      <c r="AG1">
        <v>0</v>
      </c>
      <c r="AH1">
        <v>0</v>
      </c>
      <c r="AI1">
        <v>0</v>
      </c>
      <c r="AJ1">
        <v>0</v>
      </c>
      <c r="AK1">
        <v>0</v>
      </c>
      <c r="AL1">
        <v>0</v>
      </c>
      <c r="AM1">
        <v>0</v>
      </c>
      <c r="AN1">
        <v>0</v>
      </c>
      <c r="AO1">
        <v>0</v>
      </c>
      <c r="AP1">
        <v>0</v>
      </c>
      <c r="AQ1">
        <v>0</v>
      </c>
      <c r="AR1">
        <v>0</v>
      </c>
      <c r="AS1">
        <v>0</v>
      </c>
      <c r="AT1">
        <v>0</v>
      </c>
      <c r="AU1">
        <v>0</v>
      </c>
      <c r="AV1">
        <v>0</v>
      </c>
      <c r="AW1">
        <v>0</v>
      </c>
      <c r="AX1">
        <v>0</v>
      </c>
      <c r="AY1">
        <v>0</v>
      </c>
      <c r="AZ1" t="str">
        <v># new dealers</v>
      </c>
      <c r="BA1">
        <v>0</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BX1">
        <v>0</v>
      </c>
      <c r="BY1" t="str">
        <v># transacting dealers</v>
      </c>
      <c r="BZ1">
        <v>0</v>
      </c>
      <c r="CA1">
        <v>0</v>
      </c>
      <c r="CB1">
        <v>0</v>
      </c>
      <c r="CC1">
        <v>0</v>
      </c>
      <c r="CD1">
        <v>0</v>
      </c>
      <c r="CE1">
        <v>0</v>
      </c>
      <c r="CF1">
        <v>0</v>
      </c>
      <c r="CG1">
        <v>0</v>
      </c>
      <c r="CH1">
        <v>0</v>
      </c>
      <c r="CI1">
        <v>0</v>
      </c>
      <c r="CJ1">
        <v>0</v>
      </c>
      <c r="CK1">
        <v>0</v>
      </c>
      <c r="CL1">
        <v>0</v>
      </c>
      <c r="CM1">
        <v>0</v>
      </c>
      <c r="CN1">
        <v>0</v>
      </c>
      <c r="CO1">
        <v>0</v>
      </c>
      <c r="CP1">
        <v>0</v>
      </c>
      <c r="CQ1">
        <v>0</v>
      </c>
      <c r="CR1">
        <v>0</v>
      </c>
      <c r="CS1">
        <v>0</v>
      </c>
      <c r="CT1">
        <v>0</v>
      </c>
      <c r="CU1">
        <v>0</v>
      </c>
      <c r="CV1">
        <v>0</v>
      </c>
      <c r="CW1" t="str">
        <v>Active</v>
      </c>
      <c r="CX1">
        <v>0</v>
      </c>
      <c r="CY1">
        <v>0</v>
      </c>
      <c r="CZ1">
        <v>0</v>
      </c>
      <c r="DA1">
        <v>0</v>
      </c>
      <c r="DB1">
        <v>0</v>
      </c>
      <c r="DC1">
        <v>0</v>
      </c>
      <c r="DD1">
        <v>0</v>
      </c>
      <c r="DE1">
        <v>0</v>
      </c>
      <c r="DF1">
        <v>0</v>
      </c>
      <c r="DG1">
        <v>0</v>
      </c>
      <c r="DH1">
        <v>0</v>
      </c>
      <c r="DI1">
        <v>0</v>
      </c>
      <c r="DJ1">
        <v>0</v>
      </c>
      <c r="DK1">
        <v>0</v>
      </c>
      <c r="DL1">
        <v>0</v>
      </c>
      <c r="DM1">
        <v>0</v>
      </c>
      <c r="DN1">
        <v>0</v>
      </c>
      <c r="DO1">
        <v>0</v>
      </c>
      <c r="DP1">
        <v>0</v>
      </c>
      <c r="DQ1">
        <v>0</v>
      </c>
      <c r="DR1">
        <v>0</v>
      </c>
      <c r="DS1">
        <v>0</v>
      </c>
      <c r="DT1">
        <v>0</v>
      </c>
      <c r="DU1" t="str">
        <v>D-30 (%)</v>
      </c>
      <c r="DV1">
        <v>0</v>
      </c>
      <c r="DW1">
        <v>0</v>
      </c>
      <c r="DX1">
        <v>0</v>
      </c>
      <c r="DY1">
        <v>0</v>
      </c>
      <c r="DZ1">
        <v>0</v>
      </c>
      <c r="EA1">
        <v>0</v>
      </c>
      <c r="EB1">
        <v>0</v>
      </c>
      <c r="EC1">
        <v>0</v>
      </c>
      <c r="ED1">
        <v>0</v>
      </c>
      <c r="EE1">
        <v>0</v>
      </c>
      <c r="EF1">
        <v>0</v>
      </c>
      <c r="EG1">
        <v>0</v>
      </c>
      <c r="EH1">
        <v>0</v>
      </c>
      <c r="EI1">
        <v>0</v>
      </c>
      <c r="EJ1">
        <v>0</v>
      </c>
      <c r="EK1">
        <v>0</v>
      </c>
      <c r="EL1">
        <v>0</v>
      </c>
      <c r="EM1">
        <v>0</v>
      </c>
      <c r="EN1">
        <v>0</v>
      </c>
      <c r="EO1">
        <v>0</v>
      </c>
      <c r="EP1">
        <v>0</v>
      </c>
      <c r="EQ1">
        <v>0</v>
      </c>
      <c r="ER1">
        <v>0</v>
      </c>
      <c r="ES1" t="str">
        <v>D-60 (%)</v>
      </c>
      <c r="ET1">
        <v>0</v>
      </c>
      <c r="EU1">
        <v>0</v>
      </c>
      <c r="EV1">
        <v>0</v>
      </c>
      <c r="EW1">
        <v>0</v>
      </c>
      <c r="EX1">
        <v>0</v>
      </c>
      <c r="EY1">
        <v>0</v>
      </c>
      <c r="EZ1">
        <v>0</v>
      </c>
      <c r="FA1">
        <v>0</v>
      </c>
      <c r="FB1">
        <v>0</v>
      </c>
      <c r="FC1">
        <v>0</v>
      </c>
      <c r="FD1">
        <v>0</v>
      </c>
      <c r="FE1">
        <v>0</v>
      </c>
      <c r="FF1">
        <v>0</v>
      </c>
      <c r="FG1">
        <v>0</v>
      </c>
      <c r="FH1">
        <v>0</v>
      </c>
      <c r="FI1">
        <v>0</v>
      </c>
      <c r="FJ1">
        <v>0</v>
      </c>
      <c r="FK1">
        <v>0</v>
      </c>
      <c r="FL1">
        <v>0</v>
      </c>
      <c r="FM1">
        <v>0</v>
      </c>
      <c r="FN1">
        <v>0</v>
      </c>
      <c r="FO1">
        <v>0</v>
      </c>
      <c r="FP1">
        <v>0</v>
      </c>
      <c r="FQ1" t="str">
        <v>D-90 (%)</v>
      </c>
      <c r="FR1">
        <v>0</v>
      </c>
      <c r="FS1">
        <v>0</v>
      </c>
      <c r="FT1">
        <v>0</v>
      </c>
      <c r="FU1">
        <v>0</v>
      </c>
      <c r="FV1">
        <v>0</v>
      </c>
      <c r="FW1">
        <v>0</v>
      </c>
      <c r="FX1">
        <v>0</v>
      </c>
      <c r="FY1">
        <v>0</v>
      </c>
      <c r="FZ1">
        <v>0</v>
      </c>
      <c r="GA1">
        <v>0</v>
      </c>
      <c r="GB1">
        <v>0</v>
      </c>
      <c r="GC1">
        <v>0</v>
      </c>
      <c r="GD1">
        <v>0</v>
      </c>
      <c r="GE1">
        <v>0</v>
      </c>
      <c r="GF1">
        <v>0</v>
      </c>
      <c r="GG1">
        <v>0</v>
      </c>
      <c r="GH1">
        <v>0</v>
      </c>
      <c r="GI1">
        <v>0</v>
      </c>
      <c r="GJ1">
        <v>0</v>
      </c>
      <c r="GK1">
        <v>0</v>
      </c>
      <c r="GL1">
        <v>0</v>
      </c>
      <c r="GM1">
        <v>0</v>
      </c>
      <c r="GN1">
        <v>0</v>
      </c>
      <c r="GO1">
        <v>0</v>
      </c>
      <c r="GP1" t="str">
        <v>Influencer Coverage FY26</v>
      </c>
      <c r="GQ1">
        <v>0</v>
      </c>
      <c r="GR1">
        <v>0</v>
      </c>
      <c r="GS1">
        <v>0</v>
      </c>
      <c r="GT1">
        <v>0</v>
      </c>
      <c r="GU1">
        <v>0</v>
      </c>
      <c r="GV1">
        <v>0</v>
      </c>
      <c r="GW1">
        <v>0</v>
      </c>
      <c r="GX1">
        <v>0</v>
      </c>
      <c r="GY1">
        <v>0</v>
      </c>
      <c r="GZ1">
        <v>0</v>
      </c>
      <c r="HA1">
        <v>0</v>
      </c>
      <c r="HB1">
        <v>0</v>
      </c>
      <c r="HC1" t="str">
        <v>Influencer Meets</v>
      </c>
      <c r="HD1">
        <v>0</v>
      </c>
      <c r="HE1">
        <v>0</v>
      </c>
      <c r="HF1">
        <v>0</v>
      </c>
      <c r="HG1">
        <v>0</v>
      </c>
      <c r="HH1">
        <v>0</v>
      </c>
      <c r="HI1">
        <v>0</v>
      </c>
      <c r="HJ1">
        <v>0</v>
      </c>
      <c r="HK1">
        <v>0</v>
      </c>
      <c r="HL1">
        <v>0</v>
      </c>
      <c r="HM1">
        <v>0</v>
      </c>
      <c r="HN1">
        <v>0</v>
      </c>
      <c r="HO1">
        <v>0</v>
      </c>
      <c r="HP1">
        <v>0</v>
      </c>
      <c r="HQ1">
        <v>0</v>
      </c>
      <c r="HR1">
        <v>0</v>
      </c>
      <c r="HS1">
        <v>0</v>
      </c>
      <c r="HT1">
        <v>0</v>
      </c>
      <c r="HU1">
        <v>0</v>
      </c>
      <c r="HV1">
        <v>0</v>
      </c>
      <c r="HW1">
        <v>0</v>
      </c>
      <c r="HX1">
        <v>0</v>
      </c>
      <c r="HY1">
        <v>0</v>
      </c>
      <c r="HZ1">
        <v>0</v>
      </c>
      <c r="IA1">
        <v>0</v>
      </c>
      <c r="IB1">
        <v>0</v>
      </c>
      <c r="IC1">
        <v>0</v>
      </c>
      <c r="ID1">
        <v>0</v>
      </c>
      <c r="IE1" t="str">
        <v>Avg. monthly sales</v>
      </c>
      <c r="IF1">
        <v>0</v>
      </c>
      <c r="IG1">
        <v>0</v>
      </c>
      <c r="IH1">
        <v>0</v>
      </c>
      <c r="II1">
        <v>0</v>
      </c>
      <c r="IJ1">
        <v>0</v>
      </c>
      <c r="IK1">
        <v>0</v>
      </c>
      <c r="IL1">
        <v>0</v>
      </c>
      <c r="IM1">
        <v>0</v>
      </c>
      <c r="IN1">
        <v>0</v>
      </c>
    </row>
    <row r="2" spans="1:248">
      <c r="A2">
        <v>0</v>
      </c>
      <c r="B2">
        <v>0</v>
      </c>
      <c r="C2">
        <v>0</v>
      </c>
      <c r="D2">
        <v>0</v>
      </c>
      <c r="E2">
        <v>0</v>
      </c>
      <c r="F2">
        <v>0</v>
      </c>
      <c r="G2">
        <v>0</v>
      </c>
      <c r="H2">
        <v>0</v>
      </c>
      <c r="I2">
        <v>0</v>
      </c>
      <c r="J2">
        <v>0</v>
      </c>
      <c r="K2">
        <v>106</v>
      </c>
      <c r="L2">
        <v>16</v>
      </c>
      <c r="M2">
        <v>0</v>
      </c>
      <c r="N2">
        <v>0</v>
      </c>
      <c r="O2">
        <v>3610</v>
      </c>
      <c r="P2">
        <v>1485750</v>
      </c>
      <c r="Q2">
        <v>247</v>
      </c>
      <c r="R2">
        <v>444</v>
      </c>
      <c r="S2">
        <v>645</v>
      </c>
      <c r="T2">
        <v>1403</v>
      </c>
      <c r="U2">
        <v>0</v>
      </c>
      <c r="V2">
        <v>1696</v>
      </c>
      <c r="W2">
        <v>0</v>
      </c>
      <c r="X2">
        <v>72047</v>
      </c>
      <c r="Y2">
        <v>0</v>
      </c>
      <c r="Z2">
        <v>0</v>
      </c>
      <c r="AA2">
        <v>0</v>
      </c>
      <c r="AB2">
        <v>5387.0849999999991</v>
      </c>
      <c r="AC2">
        <v>6233.5710000000008</v>
      </c>
      <c r="AD2">
        <v>6022.3769999999995</v>
      </c>
      <c r="AE2">
        <v>4278.545000000001</v>
      </c>
      <c r="AF2">
        <v>5800.0510000000013</v>
      </c>
      <c r="AG2">
        <v>6229.1000000000022</v>
      </c>
      <c r="AH2">
        <v>8123.0899999999983</v>
      </c>
      <c r="AI2">
        <v>6524.02</v>
      </c>
      <c r="AJ2">
        <v>8290.4819999999982</v>
      </c>
      <c r="AK2">
        <v>9788.5400000000027</v>
      </c>
      <c r="AL2">
        <v>12673.816999999997</v>
      </c>
      <c r="AM2">
        <v>15649.650000000007</v>
      </c>
      <c r="AN2">
        <v>12502.059000000001</v>
      </c>
      <c r="AO2">
        <v>12786.725</v>
      </c>
      <c r="AP2">
        <v>10842.735000000002</v>
      </c>
      <c r="AQ2">
        <v>11736.44</v>
      </c>
      <c r="AR2">
        <v>8488.1</v>
      </c>
      <c r="AS2">
        <v>7904.2900000000027</v>
      </c>
      <c r="AT2">
        <v>6270.5099999999957</v>
      </c>
      <c r="AU2">
        <v>11001.600000000002</v>
      </c>
      <c r="AV2">
        <v>14074.289999999997</v>
      </c>
      <c r="AW2">
        <v>13013</v>
      </c>
      <c r="AX2">
        <v>0</v>
      </c>
      <c r="AY2">
        <v>0</v>
      </c>
      <c r="AZ2">
        <v>61</v>
      </c>
      <c r="BA2">
        <v>76</v>
      </c>
      <c r="BB2">
        <v>55</v>
      </c>
      <c r="BC2">
        <v>29</v>
      </c>
      <c r="BD2">
        <v>51</v>
      </c>
      <c r="BE2">
        <v>52</v>
      </c>
      <c r="BF2">
        <v>72</v>
      </c>
      <c r="BG2">
        <v>31</v>
      </c>
      <c r="BH2">
        <v>63</v>
      </c>
      <c r="BI2">
        <v>72</v>
      </c>
      <c r="BJ2">
        <v>84</v>
      </c>
      <c r="BK2">
        <v>65</v>
      </c>
      <c r="BL2">
        <v>98</v>
      </c>
      <c r="BM2">
        <v>83</v>
      </c>
      <c r="BN2">
        <v>50</v>
      </c>
      <c r="BO2">
        <v>65</v>
      </c>
      <c r="BP2">
        <v>69</v>
      </c>
      <c r="BQ2">
        <v>39</v>
      </c>
      <c r="BR2">
        <v>58</v>
      </c>
      <c r="BS2">
        <v>71</v>
      </c>
      <c r="BT2">
        <v>82</v>
      </c>
      <c r="BU2">
        <v>77</v>
      </c>
      <c r="BV2">
        <v>0</v>
      </c>
      <c r="BW2">
        <v>0</v>
      </c>
      <c r="BX2">
        <v>1696</v>
      </c>
      <c r="BY2">
        <v>196</v>
      </c>
      <c r="BZ2">
        <v>224</v>
      </c>
      <c r="CA2">
        <v>179</v>
      </c>
      <c r="CB2">
        <v>159</v>
      </c>
      <c r="CC2">
        <v>181</v>
      </c>
      <c r="CD2">
        <v>230</v>
      </c>
      <c r="CE2">
        <v>249</v>
      </c>
      <c r="CF2">
        <v>210</v>
      </c>
      <c r="CG2">
        <v>267</v>
      </c>
      <c r="CH2">
        <v>265</v>
      </c>
      <c r="CI2">
        <v>311</v>
      </c>
      <c r="CJ2">
        <v>309</v>
      </c>
      <c r="CK2">
        <v>351</v>
      </c>
      <c r="CL2">
        <v>369</v>
      </c>
      <c r="CM2">
        <v>305</v>
      </c>
      <c r="CN2">
        <v>306</v>
      </c>
      <c r="CO2">
        <v>328</v>
      </c>
      <c r="CP2">
        <v>325</v>
      </c>
      <c r="CQ2">
        <v>320</v>
      </c>
      <c r="CR2">
        <v>392</v>
      </c>
      <c r="CS2">
        <v>428</v>
      </c>
      <c r="CT2">
        <v>459</v>
      </c>
      <c r="CU2">
        <v>0</v>
      </c>
      <c r="CV2">
        <v>0</v>
      </c>
      <c r="CW2">
        <v>0</v>
      </c>
      <c r="CX2">
        <v>0</v>
      </c>
      <c r="CY2">
        <v>0</v>
      </c>
      <c r="CZ2">
        <v>0</v>
      </c>
      <c r="DA2">
        <v>0</v>
      </c>
      <c r="DB2">
        <v>0</v>
      </c>
      <c r="DC2">
        <v>0</v>
      </c>
      <c r="DD2">
        <v>0</v>
      </c>
      <c r="DE2">
        <v>0</v>
      </c>
      <c r="DF2">
        <v>0</v>
      </c>
      <c r="DG2">
        <v>0</v>
      </c>
      <c r="DH2">
        <v>517</v>
      </c>
      <c r="DI2">
        <v>576</v>
      </c>
      <c r="DJ2">
        <v>613</v>
      </c>
      <c r="DK2">
        <v>589</v>
      </c>
      <c r="DL2">
        <v>578</v>
      </c>
      <c r="DM2">
        <v>555</v>
      </c>
      <c r="DN2">
        <v>542</v>
      </c>
      <c r="DO2">
        <v>557</v>
      </c>
      <c r="DP2">
        <v>594</v>
      </c>
      <c r="DQ2">
        <v>654</v>
      </c>
      <c r="DR2">
        <v>711</v>
      </c>
      <c r="DS2">
        <v>0</v>
      </c>
      <c r="DT2">
        <v>0</v>
      </c>
      <c r="DU2">
        <v>0</v>
      </c>
      <c r="DV2">
        <v>0</v>
      </c>
      <c r="DW2">
        <v>0</v>
      </c>
      <c r="DX2">
        <v>0</v>
      </c>
      <c r="DY2">
        <v>0</v>
      </c>
      <c r="DZ2">
        <v>0</v>
      </c>
      <c r="EA2">
        <v>0</v>
      </c>
      <c r="EB2">
        <v>0</v>
      </c>
      <c r="EC2">
        <v>0</v>
      </c>
      <c r="ED2">
        <v>0</v>
      </c>
      <c r="EE2">
        <v>0</v>
      </c>
      <c r="EF2">
        <v>0</v>
      </c>
      <c r="EG2" t="str">
        <v>%</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0</v>
      </c>
      <c r="GB2">
        <v>0</v>
      </c>
      <c r="GC2">
        <v>0</v>
      </c>
      <c r="GD2">
        <v>0</v>
      </c>
      <c r="GE2">
        <v>0</v>
      </c>
      <c r="GF2">
        <v>0</v>
      </c>
      <c r="GG2">
        <v>0</v>
      </c>
      <c r="GH2">
        <v>0</v>
      </c>
      <c r="GI2">
        <v>0</v>
      </c>
      <c r="GJ2">
        <v>0</v>
      </c>
      <c r="GK2">
        <v>0</v>
      </c>
      <c r="GL2">
        <v>0</v>
      </c>
      <c r="GM2">
        <v>0</v>
      </c>
      <c r="GN2">
        <v>0</v>
      </c>
      <c r="GO2">
        <v>0</v>
      </c>
      <c r="GP2">
        <v>0</v>
      </c>
      <c r="GQ2">
        <v>343</v>
      </c>
      <c r="GR2">
        <v>429</v>
      </c>
      <c r="GS2">
        <v>0</v>
      </c>
      <c r="GT2">
        <v>0</v>
      </c>
      <c r="GU2">
        <v>0</v>
      </c>
      <c r="GV2">
        <v>0</v>
      </c>
      <c r="GW2">
        <v>0</v>
      </c>
      <c r="GX2">
        <v>0</v>
      </c>
      <c r="GY2">
        <v>0</v>
      </c>
      <c r="GZ2">
        <v>0</v>
      </c>
      <c r="HA2">
        <v>0</v>
      </c>
      <c r="HB2">
        <v>0</v>
      </c>
      <c r="HC2">
        <v>118</v>
      </c>
      <c r="HD2">
        <v>103</v>
      </c>
      <c r="HE2">
        <v>114</v>
      </c>
      <c r="HF2">
        <v>97</v>
      </c>
      <c r="HG2">
        <v>89</v>
      </c>
      <c r="HH2">
        <v>114</v>
      </c>
      <c r="HI2">
        <v>64</v>
      </c>
      <c r="HJ2">
        <v>0</v>
      </c>
      <c r="HK2">
        <v>0</v>
      </c>
      <c r="HL2">
        <v>0</v>
      </c>
      <c r="HM2">
        <v>0</v>
      </c>
      <c r="HN2">
        <v>0</v>
      </c>
      <c r="HO2">
        <v>0</v>
      </c>
      <c r="HP2">
        <v>0</v>
      </c>
      <c r="HQ2">
        <v>0</v>
      </c>
      <c r="HR2">
        <v>0</v>
      </c>
      <c r="HS2">
        <v>2956786.9</v>
      </c>
      <c r="HT2">
        <v>0</v>
      </c>
      <c r="HU2">
        <v>0</v>
      </c>
      <c r="HV2">
        <v>0</v>
      </c>
      <c r="HW2">
        <v>0</v>
      </c>
      <c r="HX2">
        <v>0</v>
      </c>
      <c r="HY2">
        <v>0</v>
      </c>
      <c r="HZ2">
        <v>34641875.100000001</v>
      </c>
      <c r="IA2">
        <v>93893.32799999998</v>
      </c>
      <c r="IB2">
        <v>106424.79899999996</v>
      </c>
      <c r="IC2">
        <v>7824.4440000000013</v>
      </c>
      <c r="ID2">
        <v>10861.974899999999</v>
      </c>
      <c r="IE2">
        <v>5731.6776666666638</v>
      </c>
      <c r="IF2">
        <v>5354.232</v>
      </c>
      <c r="IG2">
        <v>7586.8639999999968</v>
      </c>
      <c r="IH2">
        <v>12625.002333333339</v>
      </c>
      <c r="II2">
        <v>11792.839666666663</v>
      </c>
      <c r="IJ2">
        <v>0</v>
      </c>
      <c r="IK2">
        <v>0</v>
      </c>
      <c r="IL2">
        <v>0</v>
      </c>
      <c r="IM2">
        <v>12636.96666666666</v>
      </c>
      <c r="IN2">
        <v>1096780</v>
      </c>
    </row>
    <row r="3" spans="1:248">
      <c r="A3" t="str">
        <v>Sr. No.</v>
      </c>
      <c r="B3" t="str">
        <v>District</v>
      </c>
      <c r="C3" t="str">
        <v>State</v>
      </c>
      <c r="D3" t="str">
        <v>Zone</v>
      </c>
      <c r="E3" t="str">
        <v>Distributor</v>
      </c>
      <c r="F3" t="str">
        <v>Area</v>
      </c>
      <c r="G3" t="str">
        <v>Population</v>
      </c>
      <c r="H3" t="str">
        <v>District potential score</v>
      </c>
      <c r="I3" t="str">
        <v>Sales score</v>
      </c>
      <c r="J3" t="str">
        <v>Categorization of District</v>
      </c>
      <c r="K3" t="str">
        <v># DSRs</v>
      </c>
      <c r="L3" t="str">
        <v>#DGO</v>
      </c>
      <c r="M3" t="str">
        <v>SM</v>
      </c>
      <c r="N3" t="str">
        <v>TM</v>
      </c>
      <c r="O3" t="str">
        <v># Dealers required (est.)</v>
      </c>
      <c r="P3" t="str">
        <v>Retail Demand / month</v>
      </c>
      <c r="Q3" t="str">
        <v># "Very High" talukas</v>
      </c>
      <c r="R3" t="str">
        <v># "High" talukas</v>
      </c>
      <c r="S3" t="str">
        <v># "Medium" talukas</v>
      </c>
      <c r="T3" t="str">
        <v># "Low" talukas</v>
      </c>
      <c r="U3" t="str">
        <v># Retailers mapped</v>
      </c>
      <c r="V3" t="str">
        <v># Retailers billed TD</v>
      </c>
      <c r="W3" t="str">
        <v>Retailer potential mapped</v>
      </c>
      <c r="X3" t="str">
        <v>Retail potential of JSW One billed dealers</v>
      </c>
      <c r="Y3" t="str">
        <v>SoB (%)</v>
      </c>
      <c r="Z3" t="str">
        <v>Reach (%)</v>
      </c>
      <c r="AA3" t="str">
        <v>Market share (%)</v>
      </c>
      <c r="AB3" s="192">
        <v>45383</v>
      </c>
      <c r="AC3" s="192">
        <v>45413</v>
      </c>
      <c r="AD3" s="192">
        <v>45444</v>
      </c>
      <c r="AE3" s="192">
        <v>45474</v>
      </c>
      <c r="AF3" s="192">
        <v>45505</v>
      </c>
      <c r="AG3" s="192">
        <v>45536</v>
      </c>
      <c r="AH3" s="192">
        <v>45566</v>
      </c>
      <c r="AI3" s="192">
        <v>45597</v>
      </c>
      <c r="AJ3" s="192">
        <v>45627</v>
      </c>
      <c r="AK3" s="192">
        <v>45658</v>
      </c>
      <c r="AL3" s="192">
        <v>45689</v>
      </c>
      <c r="AM3" s="192">
        <v>45717</v>
      </c>
      <c r="AN3" s="192">
        <v>45748</v>
      </c>
      <c r="AO3" s="192">
        <v>45778</v>
      </c>
      <c r="AP3" s="192">
        <v>45809</v>
      </c>
      <c r="AQ3" s="192">
        <v>45839</v>
      </c>
      <c r="AR3" s="192">
        <v>45870</v>
      </c>
      <c r="AS3" s="192">
        <v>45901</v>
      </c>
      <c r="AT3" s="192">
        <v>45931</v>
      </c>
      <c r="AU3" s="192">
        <v>45962</v>
      </c>
      <c r="AV3" s="192">
        <v>45992</v>
      </c>
      <c r="AW3" s="192">
        <v>46023</v>
      </c>
      <c r="AX3" s="192">
        <v>46054</v>
      </c>
      <c r="AY3" s="192">
        <v>46082</v>
      </c>
      <c r="AZ3" s="192">
        <v>45383</v>
      </c>
      <c r="BA3" s="192">
        <v>45413</v>
      </c>
      <c r="BB3" s="192">
        <v>45444</v>
      </c>
      <c r="BC3" s="192">
        <v>45474</v>
      </c>
      <c r="BD3" s="192">
        <v>45505</v>
      </c>
      <c r="BE3" s="192">
        <v>45536</v>
      </c>
      <c r="BF3" s="192">
        <v>45566</v>
      </c>
      <c r="BG3" s="192">
        <v>45597</v>
      </c>
      <c r="BH3" s="192">
        <v>45627</v>
      </c>
      <c r="BI3" s="192">
        <v>45658</v>
      </c>
      <c r="BJ3" s="192">
        <v>45689</v>
      </c>
      <c r="BK3" s="192">
        <v>45717</v>
      </c>
      <c r="BL3" s="192">
        <v>45748</v>
      </c>
      <c r="BM3" s="192">
        <v>45778</v>
      </c>
      <c r="BN3" s="192">
        <v>45809</v>
      </c>
      <c r="BO3" s="192">
        <v>45839</v>
      </c>
      <c r="BP3" s="192">
        <v>45870</v>
      </c>
      <c r="BQ3" s="192">
        <v>45901</v>
      </c>
      <c r="BR3" s="192">
        <v>45931</v>
      </c>
      <c r="BS3" s="192">
        <v>45962</v>
      </c>
      <c r="BT3" s="192">
        <v>45992</v>
      </c>
      <c r="BU3" s="192">
        <v>46023</v>
      </c>
      <c r="BV3" s="192">
        <v>46054</v>
      </c>
      <c r="BW3" s="192">
        <v>46082</v>
      </c>
      <c r="BX3" s="192" t="str">
        <v># Retailers billed TD</v>
      </c>
      <c r="BY3" s="192">
        <v>45383</v>
      </c>
      <c r="BZ3" s="192">
        <v>45413</v>
      </c>
      <c r="CA3" s="192">
        <v>45444</v>
      </c>
      <c r="CB3" s="192">
        <v>45474</v>
      </c>
      <c r="CC3" s="192">
        <v>45505</v>
      </c>
      <c r="CD3" s="192">
        <v>45536</v>
      </c>
      <c r="CE3" s="192">
        <v>45566</v>
      </c>
      <c r="CF3" s="192">
        <v>45597</v>
      </c>
      <c r="CG3" s="192">
        <v>45627</v>
      </c>
      <c r="CH3" s="192">
        <v>45658</v>
      </c>
      <c r="CI3" s="192">
        <v>45689</v>
      </c>
      <c r="CJ3" s="192">
        <v>45717</v>
      </c>
      <c r="CK3" s="192">
        <v>45748</v>
      </c>
      <c r="CL3" s="192">
        <v>45778</v>
      </c>
      <c r="CM3" s="192">
        <v>45809</v>
      </c>
      <c r="CN3" s="192">
        <v>45839</v>
      </c>
      <c r="CO3" s="192">
        <v>45870</v>
      </c>
      <c r="CP3" s="192">
        <v>45901</v>
      </c>
      <c r="CQ3" s="192">
        <v>45931</v>
      </c>
      <c r="CR3" s="192">
        <v>45962</v>
      </c>
      <c r="CS3" s="192">
        <v>45992</v>
      </c>
      <c r="CT3" s="192">
        <v>46023</v>
      </c>
      <c r="CU3" s="192">
        <v>46054</v>
      </c>
      <c r="CV3" s="192">
        <v>46082</v>
      </c>
      <c r="CW3" s="192">
        <v>45383</v>
      </c>
      <c r="CX3" s="192">
        <v>45413</v>
      </c>
      <c r="CY3" s="192">
        <v>45444</v>
      </c>
      <c r="CZ3" s="192">
        <v>45474</v>
      </c>
      <c r="DA3" s="192">
        <v>45505</v>
      </c>
      <c r="DB3" s="192">
        <v>45536</v>
      </c>
      <c r="DC3" s="192">
        <v>45566</v>
      </c>
      <c r="DD3" s="192">
        <v>45597</v>
      </c>
      <c r="DE3" s="192">
        <v>45627</v>
      </c>
      <c r="DF3" s="192">
        <v>45658</v>
      </c>
      <c r="DG3" s="192">
        <v>45689</v>
      </c>
      <c r="DH3" s="192">
        <v>45717</v>
      </c>
      <c r="DI3" s="192">
        <v>45748</v>
      </c>
      <c r="DJ3" s="192">
        <v>45778</v>
      </c>
      <c r="DK3" s="192">
        <v>45809</v>
      </c>
      <c r="DL3" s="192">
        <v>45839</v>
      </c>
      <c r="DM3" s="192">
        <v>45870</v>
      </c>
      <c r="DN3" s="192">
        <v>45901</v>
      </c>
      <c r="DO3" s="192">
        <v>45931</v>
      </c>
      <c r="DP3" s="192">
        <v>45962</v>
      </c>
      <c r="DQ3" s="192">
        <v>45992</v>
      </c>
      <c r="DR3" s="192">
        <v>46023</v>
      </c>
      <c r="DS3" s="192">
        <v>46054</v>
      </c>
      <c r="DT3" s="192">
        <v>46082</v>
      </c>
      <c r="DU3" s="192">
        <v>45383</v>
      </c>
      <c r="DV3" s="192">
        <v>45413</v>
      </c>
      <c r="DW3" s="192">
        <v>45444</v>
      </c>
      <c r="DX3" s="192">
        <v>45474</v>
      </c>
      <c r="DY3" s="192">
        <v>45505</v>
      </c>
      <c r="DZ3" s="192">
        <v>45536</v>
      </c>
      <c r="EA3" s="192">
        <v>45566</v>
      </c>
      <c r="EB3" s="192">
        <v>45597</v>
      </c>
      <c r="EC3" s="192">
        <v>45627</v>
      </c>
      <c r="ED3" s="192">
        <v>45658</v>
      </c>
      <c r="EE3" s="192">
        <v>45689</v>
      </c>
      <c r="EF3" s="192">
        <v>45717</v>
      </c>
      <c r="EG3" s="192">
        <v>45748</v>
      </c>
      <c r="EH3" s="192">
        <v>45778</v>
      </c>
      <c r="EI3" s="192">
        <v>45809</v>
      </c>
      <c r="EJ3" s="192">
        <v>45839</v>
      </c>
      <c r="EK3" s="192">
        <v>45870</v>
      </c>
      <c r="EL3" s="192">
        <v>45901</v>
      </c>
      <c r="EM3" s="192">
        <v>45931</v>
      </c>
      <c r="EN3" s="192">
        <v>45962</v>
      </c>
      <c r="EO3" s="192">
        <v>45992</v>
      </c>
      <c r="EP3" s="192">
        <v>46023</v>
      </c>
      <c r="EQ3" s="192">
        <v>46054</v>
      </c>
      <c r="ER3" s="192">
        <v>46082</v>
      </c>
      <c r="ES3" s="192">
        <v>45383</v>
      </c>
      <c r="ET3" s="192">
        <v>45413</v>
      </c>
      <c r="EU3" s="192">
        <v>45444</v>
      </c>
      <c r="EV3" s="192">
        <v>45474</v>
      </c>
      <c r="EW3" s="192">
        <v>45505</v>
      </c>
      <c r="EX3" s="192">
        <v>45536</v>
      </c>
      <c r="EY3" s="192">
        <v>45566</v>
      </c>
      <c r="EZ3" s="192">
        <v>45597</v>
      </c>
      <c r="FA3" s="192">
        <v>45627</v>
      </c>
      <c r="FB3" s="192">
        <v>45658</v>
      </c>
      <c r="FC3" s="192">
        <v>45689</v>
      </c>
      <c r="FD3" s="192">
        <v>45717</v>
      </c>
      <c r="FE3" s="192">
        <v>45748</v>
      </c>
      <c r="FF3" s="192">
        <v>45778</v>
      </c>
      <c r="FG3" s="192">
        <v>45809</v>
      </c>
      <c r="FH3" s="192">
        <v>45839</v>
      </c>
      <c r="FI3" s="192">
        <v>45870</v>
      </c>
      <c r="FJ3" s="192">
        <v>45901</v>
      </c>
      <c r="FK3" s="192">
        <v>45931</v>
      </c>
      <c r="FL3" s="192">
        <v>45962</v>
      </c>
      <c r="FM3" s="192">
        <v>45992</v>
      </c>
      <c r="FN3" s="192">
        <v>46023</v>
      </c>
      <c r="FO3" s="192">
        <v>46054</v>
      </c>
      <c r="FP3" s="192">
        <v>46082</v>
      </c>
      <c r="FQ3" s="192">
        <v>45383</v>
      </c>
      <c r="FR3" s="192">
        <v>45413</v>
      </c>
      <c r="FS3" s="192">
        <v>45444</v>
      </c>
      <c r="FT3" s="192">
        <v>45474</v>
      </c>
      <c r="FU3" s="192">
        <v>45505</v>
      </c>
      <c r="FV3" s="192">
        <v>45536</v>
      </c>
      <c r="FW3" s="192">
        <v>45566</v>
      </c>
      <c r="FX3" s="192">
        <v>45597</v>
      </c>
      <c r="FY3" s="192">
        <v>45627</v>
      </c>
      <c r="FZ3" s="192">
        <v>45658</v>
      </c>
      <c r="GA3" s="192">
        <v>45689</v>
      </c>
      <c r="GB3" s="192">
        <v>45717</v>
      </c>
      <c r="GC3" s="192">
        <v>45748</v>
      </c>
      <c r="GD3" s="192">
        <v>45778</v>
      </c>
      <c r="GE3" s="192">
        <v>45809</v>
      </c>
      <c r="GF3" s="192">
        <v>45839</v>
      </c>
      <c r="GG3" s="192">
        <v>45870</v>
      </c>
      <c r="GH3" s="192">
        <v>45901</v>
      </c>
      <c r="GI3" s="192">
        <v>45931</v>
      </c>
      <c r="GJ3" s="192">
        <v>45962</v>
      </c>
      <c r="GK3" s="192">
        <v>45992</v>
      </c>
      <c r="GL3" s="192">
        <v>46023</v>
      </c>
      <c r="GM3" s="192">
        <v>46054</v>
      </c>
      <c r="GN3" s="192">
        <v>46082</v>
      </c>
      <c r="GO3" s="192" t="str">
        <v># influencers TD</v>
      </c>
      <c r="GP3" s="192" t="str">
        <v># influencer meets_FY 25</v>
      </c>
      <c r="GQ3" s="192">
        <v>45748</v>
      </c>
      <c r="GR3" s="192">
        <v>45778</v>
      </c>
      <c r="GS3" s="192">
        <v>45809</v>
      </c>
      <c r="GT3" s="192">
        <v>45839</v>
      </c>
      <c r="GU3" s="192">
        <v>45870</v>
      </c>
      <c r="GV3" s="192">
        <v>45901</v>
      </c>
      <c r="GW3" s="192">
        <v>45931</v>
      </c>
      <c r="GX3" s="192">
        <v>45962</v>
      </c>
      <c r="GY3" s="192">
        <v>45992</v>
      </c>
      <c r="GZ3" s="192">
        <v>46023</v>
      </c>
      <c r="HA3" s="192">
        <v>46054</v>
      </c>
      <c r="HB3" s="192">
        <v>46082</v>
      </c>
      <c r="HC3" s="192">
        <v>45748</v>
      </c>
      <c r="HD3" s="192">
        <v>45778</v>
      </c>
      <c r="HE3" s="192">
        <v>45809</v>
      </c>
      <c r="HF3" s="192">
        <v>45839</v>
      </c>
      <c r="HG3" s="192">
        <v>45870</v>
      </c>
      <c r="HH3" s="192">
        <v>45901</v>
      </c>
      <c r="HI3" s="192">
        <v>45931</v>
      </c>
      <c r="HJ3" s="192">
        <v>45962</v>
      </c>
      <c r="HK3" s="192">
        <v>45992</v>
      </c>
      <c r="HL3" s="192">
        <v>46023</v>
      </c>
      <c r="HM3" s="192">
        <v>46054</v>
      </c>
      <c r="HN3" s="192">
        <v>46082</v>
      </c>
      <c r="HO3" t="str">
        <v># GSBs installed FY 25</v>
      </c>
      <c r="HP3" t="str">
        <v># GSBs installed Q1 FY 26</v>
      </c>
      <c r="HQ3" t="str">
        <v># NLBs installed FY 25</v>
      </c>
      <c r="HR3" t="str">
        <v># NLBs installed Q1 FY 26</v>
      </c>
      <c r="HS3" t="str">
        <v>Impact wall painting (in sq. ft.) FY 25</v>
      </c>
      <c r="HT3" t="str">
        <v>Impact wall painting (in sq. ft.) FY 26</v>
      </c>
      <c r="HU3" t="str">
        <v>Counter wall painting (in sq. ft) FY 25</v>
      </c>
      <c r="HV3" t="str">
        <v>Counter wall painting (in sq. ft.) Q1 FY 26</v>
      </c>
      <c r="HW3" t="str">
        <v>In shop branding (in sq. ft.) FY 25</v>
      </c>
      <c r="HX3" t="str">
        <v>In shop branding (in sq. ft.) Q1 FY 26</v>
      </c>
      <c r="HY3" t="str">
        <v># Branded counters FY 26</v>
      </c>
      <c r="HZ3" t="str">
        <v>District spend FY 25 (in Rs.)</v>
      </c>
      <c r="IA3" t="str">
        <v>FY 25 sales</v>
      </c>
      <c r="IB3" t="str">
        <v>FY 26 sales</v>
      </c>
      <c r="IC3" t="str">
        <v>Avg. monthly sales FY 25</v>
      </c>
      <c r="ID3" t="str">
        <v>Avg. monthly sales FY 26</v>
      </c>
      <c r="IE3" t="str">
        <v>FY 25 Q1</v>
      </c>
      <c r="IF3" t="str">
        <v>FY 25 Q2</v>
      </c>
      <c r="IG3" t="str">
        <v>FY 25 Q3</v>
      </c>
      <c r="IH3" t="str">
        <v>FY 25 Q4</v>
      </c>
      <c r="II3" t="str">
        <v>FY 26 Q1</v>
      </c>
      <c r="IJ3" t="str">
        <v>FY 26 Q2</v>
      </c>
      <c r="IK3" t="str">
        <v>FY 26 Q3</v>
      </c>
      <c r="IL3" t="str">
        <v>FY 26 Q4</v>
      </c>
      <c r="IM3" t="str">
        <v>Moving avg. sales</v>
      </c>
      <c r="IN3" t="str">
        <v>Tehsil Potential Sum Up with District /Month</v>
      </c>
    </row>
    <row r="4" spans="1:248">
      <c r="A4">
        <v>1</v>
      </c>
      <c r="B4" t="str">
        <v>Raipur</v>
      </c>
      <c r="C4" t="str">
        <v>CHHATTISGARH</v>
      </c>
      <c r="D4" t="str">
        <v>Central</v>
      </c>
      <c r="E4" t="str">
        <v>SSTL</v>
      </c>
      <c r="F4">
        <v>0</v>
      </c>
      <c r="G4">
        <v>0</v>
      </c>
      <c r="H4">
        <v>1</v>
      </c>
      <c r="I4">
        <v>0</v>
      </c>
      <c r="J4" t="str">
        <v>Very High</v>
      </c>
      <c r="K4">
        <v>0</v>
      </c>
      <c r="L4">
        <v>0</v>
      </c>
      <c r="M4">
        <v>0</v>
      </c>
      <c r="N4">
        <v>0</v>
      </c>
      <c r="O4">
        <v>19</v>
      </c>
      <c r="P4">
        <v>12000</v>
      </c>
      <c r="Q4">
        <v>4</v>
      </c>
      <c r="R4">
        <v>1</v>
      </c>
      <c r="S4">
        <v>0</v>
      </c>
      <c r="T4">
        <v>0</v>
      </c>
      <c r="U4">
        <v>0</v>
      </c>
      <c r="V4">
        <v>18</v>
      </c>
      <c r="W4">
        <v>0</v>
      </c>
      <c r="X4">
        <v>40</v>
      </c>
      <c r="Y4">
        <v>0.539825</v>
      </c>
      <c r="Z4">
        <v>3.3333333333333335E-3</v>
      </c>
      <c r="AA4">
        <v>1.7994166666666668E-3</v>
      </c>
      <c r="AB4">
        <v>10</v>
      </c>
      <c r="AC4">
        <v>98</v>
      </c>
      <c r="AD4">
        <v>45</v>
      </c>
      <c r="AE4">
        <v>29</v>
      </c>
      <c r="AF4">
        <v>20</v>
      </c>
      <c r="AG4">
        <v>105.08</v>
      </c>
      <c r="AH4">
        <v>0</v>
      </c>
      <c r="AI4">
        <v>30</v>
      </c>
      <c r="AJ4">
        <v>47</v>
      </c>
      <c r="AK4">
        <v>86</v>
      </c>
      <c r="AL4">
        <v>58</v>
      </c>
      <c r="AM4">
        <v>275</v>
      </c>
      <c r="AN4">
        <v>29</v>
      </c>
      <c r="AO4">
        <v>101</v>
      </c>
      <c r="AP4">
        <v>41</v>
      </c>
      <c r="AQ4">
        <v>0</v>
      </c>
      <c r="AR4">
        <v>0</v>
      </c>
      <c r="AS4">
        <v>24.17</v>
      </c>
      <c r="AT4">
        <v>0</v>
      </c>
      <c r="AU4">
        <v>20.76</v>
      </c>
      <c r="AV4">
        <v>0</v>
      </c>
      <c r="AW4">
        <v>0</v>
      </c>
      <c r="AX4">
        <v>0</v>
      </c>
      <c r="AY4">
        <v>0</v>
      </c>
      <c r="AZ4">
        <v>1</v>
      </c>
      <c r="BA4">
        <v>1</v>
      </c>
      <c r="BB4">
        <v>2</v>
      </c>
      <c r="BC4">
        <v>1</v>
      </c>
      <c r="BD4">
        <v>0</v>
      </c>
      <c r="BE4">
        <v>0</v>
      </c>
      <c r="BF4">
        <v>0</v>
      </c>
      <c r="BG4">
        <v>1</v>
      </c>
      <c r="BH4">
        <v>2</v>
      </c>
      <c r="BI4">
        <v>2</v>
      </c>
      <c r="BJ4">
        <v>1</v>
      </c>
      <c r="BK4">
        <v>0</v>
      </c>
      <c r="BL4">
        <v>1</v>
      </c>
      <c r="BM4">
        <v>2</v>
      </c>
      <c r="BN4">
        <v>1</v>
      </c>
      <c r="BO4">
        <v>0</v>
      </c>
      <c r="BP4">
        <v>0</v>
      </c>
      <c r="BQ4">
        <v>0</v>
      </c>
      <c r="BR4">
        <v>0</v>
      </c>
      <c r="BS4">
        <v>0</v>
      </c>
      <c r="BT4">
        <v>0</v>
      </c>
      <c r="BU4">
        <v>0</v>
      </c>
      <c r="BV4">
        <v>0</v>
      </c>
      <c r="BW4">
        <v>0</v>
      </c>
      <c r="BX4">
        <v>18</v>
      </c>
      <c r="BY4">
        <v>1</v>
      </c>
      <c r="BZ4">
        <v>1</v>
      </c>
      <c r="CA4">
        <v>2</v>
      </c>
      <c r="CB4">
        <v>2</v>
      </c>
      <c r="CC4">
        <v>1</v>
      </c>
      <c r="CD4">
        <v>3</v>
      </c>
      <c r="CE4">
        <v>0</v>
      </c>
      <c r="CF4">
        <v>2</v>
      </c>
      <c r="CG4">
        <v>2</v>
      </c>
      <c r="CH4">
        <v>2</v>
      </c>
      <c r="CI4">
        <v>2</v>
      </c>
      <c r="CJ4">
        <v>3</v>
      </c>
      <c r="CK4">
        <v>2</v>
      </c>
      <c r="CL4">
        <v>3</v>
      </c>
      <c r="CM4">
        <v>1</v>
      </c>
      <c r="CN4">
        <v>0</v>
      </c>
      <c r="CO4">
        <v>0</v>
      </c>
      <c r="CP4">
        <v>1</v>
      </c>
      <c r="CQ4">
        <v>0</v>
      </c>
      <c r="CR4">
        <v>1</v>
      </c>
      <c r="CS4">
        <v>0</v>
      </c>
      <c r="CT4">
        <v>0</v>
      </c>
      <c r="CU4">
        <v>0</v>
      </c>
      <c r="CV4">
        <v>0</v>
      </c>
      <c r="CW4">
        <v>0</v>
      </c>
      <c r="CX4">
        <v>0</v>
      </c>
      <c r="CY4">
        <v>0</v>
      </c>
      <c r="CZ4">
        <v>0</v>
      </c>
      <c r="DA4">
        <v>0</v>
      </c>
      <c r="DB4">
        <v>0</v>
      </c>
      <c r="DC4">
        <v>0</v>
      </c>
      <c r="DD4">
        <v>0</v>
      </c>
      <c r="DE4">
        <v>0</v>
      </c>
      <c r="DF4">
        <v>0</v>
      </c>
      <c r="DG4">
        <v>0</v>
      </c>
      <c r="DH4">
        <v>4</v>
      </c>
      <c r="DI4">
        <v>4</v>
      </c>
      <c r="DJ4">
        <v>6</v>
      </c>
      <c r="DK4">
        <v>6</v>
      </c>
      <c r="DL4">
        <v>4</v>
      </c>
      <c r="DM4">
        <v>1</v>
      </c>
      <c r="DN4">
        <v>1</v>
      </c>
      <c r="DO4">
        <v>1</v>
      </c>
      <c r="DP4">
        <v>1</v>
      </c>
      <c r="DQ4">
        <v>1</v>
      </c>
      <c r="DR4">
        <v>1</v>
      </c>
      <c r="DS4">
        <v>0</v>
      </c>
      <c r="DT4">
        <v>0</v>
      </c>
      <c r="DU4">
        <v>0</v>
      </c>
      <c r="DV4">
        <v>0</v>
      </c>
      <c r="DW4">
        <v>0</v>
      </c>
      <c r="DX4">
        <v>0</v>
      </c>
      <c r="DY4">
        <v>0</v>
      </c>
      <c r="DZ4">
        <v>0</v>
      </c>
      <c r="EA4">
        <v>0</v>
      </c>
      <c r="EB4">
        <v>0</v>
      </c>
      <c r="EC4">
        <v>0</v>
      </c>
      <c r="ED4">
        <v>0</v>
      </c>
      <c r="EE4">
        <v>0</v>
      </c>
      <c r="EF4">
        <v>0</v>
      </c>
      <c r="EG4">
        <v>0.2</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7.4</v>
      </c>
      <c r="FF4">
        <v>6.2</v>
      </c>
      <c r="FG4">
        <v>4</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7.4</v>
      </c>
      <c r="GD4">
        <v>7.4</v>
      </c>
      <c r="GE4">
        <v>5.25</v>
      </c>
      <c r="GF4">
        <v>0</v>
      </c>
      <c r="GG4">
        <v>0</v>
      </c>
      <c r="GH4">
        <v>0</v>
      </c>
      <c r="GI4">
        <v>0</v>
      </c>
      <c r="GJ4">
        <v>0</v>
      </c>
      <c r="GK4">
        <v>0</v>
      </c>
      <c r="GL4">
        <v>0</v>
      </c>
      <c r="GM4">
        <v>0</v>
      </c>
      <c r="GN4">
        <v>0</v>
      </c>
      <c r="GO4">
        <v>0</v>
      </c>
      <c r="GP4">
        <v>0</v>
      </c>
      <c r="GQ4">
        <v>8</v>
      </c>
      <c r="GR4">
        <v>3</v>
      </c>
      <c r="GS4">
        <v>0</v>
      </c>
      <c r="GT4">
        <v>0</v>
      </c>
      <c r="GU4">
        <v>0</v>
      </c>
      <c r="GV4">
        <v>0</v>
      </c>
      <c r="GW4">
        <v>0</v>
      </c>
      <c r="GX4">
        <v>0</v>
      </c>
      <c r="GY4">
        <v>0</v>
      </c>
      <c r="GZ4">
        <v>0</v>
      </c>
      <c r="HA4">
        <v>0</v>
      </c>
      <c r="HB4">
        <v>0</v>
      </c>
      <c r="HC4">
        <v>2</v>
      </c>
      <c r="HD4">
        <v>0</v>
      </c>
      <c r="HE4">
        <v>0</v>
      </c>
      <c r="HF4">
        <v>0</v>
      </c>
      <c r="HG4">
        <v>0</v>
      </c>
      <c r="HH4">
        <v>0</v>
      </c>
      <c r="HI4">
        <v>0</v>
      </c>
      <c r="HJ4">
        <v>0</v>
      </c>
      <c r="HK4">
        <v>0</v>
      </c>
      <c r="HL4">
        <v>0</v>
      </c>
      <c r="HM4">
        <v>0</v>
      </c>
      <c r="HN4">
        <v>0</v>
      </c>
      <c r="HO4">
        <v>0</v>
      </c>
      <c r="HP4">
        <v>0</v>
      </c>
      <c r="HQ4">
        <v>0</v>
      </c>
      <c r="HR4">
        <v>0</v>
      </c>
      <c r="HS4">
        <v>93703.3</v>
      </c>
      <c r="HT4">
        <v>0</v>
      </c>
      <c r="HU4">
        <v>0</v>
      </c>
      <c r="HV4">
        <v>0</v>
      </c>
      <c r="HW4">
        <v>0</v>
      </c>
      <c r="HX4">
        <v>0</v>
      </c>
      <c r="HY4">
        <v>0</v>
      </c>
      <c r="HZ4">
        <v>427997</v>
      </c>
      <c r="IA4">
        <v>803.07999999999993</v>
      </c>
      <c r="IB4">
        <v>215.93</v>
      </c>
      <c r="IC4">
        <v>66.923333333333332</v>
      </c>
      <c r="ID4">
        <v>21.593</v>
      </c>
      <c r="IE4">
        <v>51</v>
      </c>
      <c r="IF4">
        <v>51.359999999999992</v>
      </c>
      <c r="IG4">
        <v>25.666666666666668</v>
      </c>
      <c r="IH4">
        <v>139.66666666666666</v>
      </c>
      <c r="II4">
        <v>57</v>
      </c>
      <c r="IJ4">
        <v>0</v>
      </c>
      <c r="IK4">
        <v>0</v>
      </c>
      <c r="IL4">
        <v>0</v>
      </c>
      <c r="IM4">
        <v>6.9200000000000008</v>
      </c>
      <c r="IN4">
        <v>11700</v>
      </c>
    </row>
    <row r="5" spans="1:248">
      <c r="A5">
        <v>2</v>
      </c>
      <c r="B5" t="str">
        <v>Durg</v>
      </c>
      <c r="C5" t="str">
        <v>CHHATTISGARH</v>
      </c>
      <c r="D5" t="str">
        <v>Central</v>
      </c>
      <c r="E5" t="str">
        <v>SSTL</v>
      </c>
      <c r="F5">
        <v>0</v>
      </c>
      <c r="G5">
        <v>0</v>
      </c>
      <c r="H5">
        <v>1</v>
      </c>
      <c r="I5">
        <v>0</v>
      </c>
      <c r="J5" t="str">
        <v>High</v>
      </c>
      <c r="K5">
        <v>0</v>
      </c>
      <c r="L5">
        <v>0</v>
      </c>
      <c r="M5">
        <v>0</v>
      </c>
      <c r="N5">
        <v>0</v>
      </c>
      <c r="O5">
        <v>12</v>
      </c>
      <c r="P5">
        <v>5000</v>
      </c>
      <c r="Q5">
        <v>3</v>
      </c>
      <c r="R5">
        <v>0</v>
      </c>
      <c r="S5">
        <v>0</v>
      </c>
      <c r="T5">
        <v>0</v>
      </c>
      <c r="U5">
        <v>0</v>
      </c>
      <c r="V5">
        <v>2</v>
      </c>
      <c r="W5">
        <v>0</v>
      </c>
      <c r="X5">
        <v>0</v>
      </c>
      <c r="Y5" t="str">
        <v/>
      </c>
      <c r="Z5">
        <v>0</v>
      </c>
      <c r="AA5" t="str">
        <v/>
      </c>
      <c r="AB5">
        <v>0</v>
      </c>
      <c r="AC5">
        <v>10</v>
      </c>
      <c r="AD5">
        <v>61</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1</v>
      </c>
      <c r="BB5">
        <v>1</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2</v>
      </c>
      <c r="BY5">
        <v>0</v>
      </c>
      <c r="BZ5">
        <v>1</v>
      </c>
      <c r="CA5">
        <v>1</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10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7456.5</v>
      </c>
      <c r="HT5">
        <v>0</v>
      </c>
      <c r="HU5">
        <v>0</v>
      </c>
      <c r="HV5">
        <v>0</v>
      </c>
      <c r="HW5">
        <v>0</v>
      </c>
      <c r="HX5">
        <v>0</v>
      </c>
      <c r="HY5">
        <v>0</v>
      </c>
      <c r="HZ5">
        <v>48800</v>
      </c>
      <c r="IA5">
        <v>71</v>
      </c>
      <c r="IB5">
        <v>0</v>
      </c>
      <c r="IC5">
        <v>5.916666666666667</v>
      </c>
      <c r="ID5">
        <v>0</v>
      </c>
      <c r="IE5">
        <v>23.666666666666668</v>
      </c>
      <c r="IF5">
        <v>0</v>
      </c>
      <c r="IG5">
        <v>0</v>
      </c>
      <c r="IH5">
        <v>0</v>
      </c>
      <c r="II5">
        <v>0</v>
      </c>
      <c r="IJ5">
        <v>0</v>
      </c>
      <c r="IK5">
        <v>0</v>
      </c>
      <c r="IL5">
        <v>0</v>
      </c>
      <c r="IM5">
        <v>0</v>
      </c>
      <c r="IN5">
        <v>4500</v>
      </c>
    </row>
    <row r="6" spans="1:248">
      <c r="A6">
        <v>3</v>
      </c>
      <c r="B6" t="str">
        <v>Bilaspur</v>
      </c>
      <c r="C6" t="str">
        <v>CHHATTISGARH</v>
      </c>
      <c r="D6" t="str">
        <v>Central</v>
      </c>
      <c r="E6" t="str">
        <v>SSTL</v>
      </c>
      <c r="F6">
        <v>0</v>
      </c>
      <c r="G6">
        <v>0</v>
      </c>
      <c r="H6">
        <v>0.5</v>
      </c>
      <c r="I6">
        <v>0</v>
      </c>
      <c r="J6" t="str">
        <v>Medium</v>
      </c>
      <c r="K6">
        <v>0</v>
      </c>
      <c r="L6">
        <v>0</v>
      </c>
      <c r="M6">
        <v>0</v>
      </c>
      <c r="N6">
        <v>0</v>
      </c>
      <c r="O6">
        <v>19</v>
      </c>
      <c r="P6">
        <v>4500</v>
      </c>
      <c r="Q6">
        <v>1</v>
      </c>
      <c r="R6">
        <v>5</v>
      </c>
      <c r="S6">
        <v>0</v>
      </c>
      <c r="T6">
        <v>0</v>
      </c>
      <c r="U6">
        <v>0</v>
      </c>
      <c r="V6">
        <v>4</v>
      </c>
      <c r="W6">
        <v>0</v>
      </c>
      <c r="X6">
        <v>0</v>
      </c>
      <c r="Y6" t="str">
        <v/>
      </c>
      <c r="Z6">
        <v>0</v>
      </c>
      <c r="AA6" t="str">
        <v/>
      </c>
      <c r="AB6">
        <v>9.58</v>
      </c>
      <c r="AC6">
        <v>0</v>
      </c>
      <c r="AD6">
        <v>0</v>
      </c>
      <c r="AE6">
        <v>22</v>
      </c>
      <c r="AF6">
        <v>50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1</v>
      </c>
      <c r="BE6">
        <v>0</v>
      </c>
      <c r="BF6">
        <v>0</v>
      </c>
      <c r="BG6">
        <v>0</v>
      </c>
      <c r="BH6">
        <v>0</v>
      </c>
      <c r="BI6">
        <v>0</v>
      </c>
      <c r="BJ6">
        <v>0</v>
      </c>
      <c r="BK6">
        <v>0</v>
      </c>
      <c r="BL6">
        <v>0</v>
      </c>
      <c r="BM6">
        <v>0</v>
      </c>
      <c r="BN6">
        <v>0</v>
      </c>
      <c r="BO6">
        <v>0</v>
      </c>
      <c r="BP6">
        <v>0</v>
      </c>
      <c r="BQ6">
        <v>0</v>
      </c>
      <c r="BR6">
        <v>0</v>
      </c>
      <c r="BS6">
        <v>0</v>
      </c>
      <c r="BT6">
        <v>0</v>
      </c>
      <c r="BU6">
        <v>0</v>
      </c>
      <c r="BV6">
        <v>0</v>
      </c>
      <c r="BW6">
        <v>0</v>
      </c>
      <c r="BX6">
        <v>4</v>
      </c>
      <c r="BY6">
        <v>1</v>
      </c>
      <c r="BZ6">
        <v>0</v>
      </c>
      <c r="CA6">
        <v>0</v>
      </c>
      <c r="CB6">
        <v>1</v>
      </c>
      <c r="CC6">
        <v>1</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15</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68195</v>
      </c>
      <c r="HT6">
        <v>0</v>
      </c>
      <c r="HU6">
        <v>0</v>
      </c>
      <c r="HV6">
        <v>0</v>
      </c>
      <c r="HW6">
        <v>0</v>
      </c>
      <c r="HX6">
        <v>0</v>
      </c>
      <c r="HY6">
        <v>0</v>
      </c>
      <c r="HZ6">
        <v>631232</v>
      </c>
      <c r="IA6">
        <v>81.58</v>
      </c>
      <c r="IB6">
        <v>0</v>
      </c>
      <c r="IC6">
        <v>6.7983333333333329</v>
      </c>
      <c r="ID6">
        <v>0</v>
      </c>
      <c r="IE6">
        <v>3.1933333333333334</v>
      </c>
      <c r="IF6">
        <v>24</v>
      </c>
      <c r="IG6">
        <v>0</v>
      </c>
      <c r="IH6">
        <v>0</v>
      </c>
      <c r="II6">
        <v>0</v>
      </c>
      <c r="IJ6">
        <v>0</v>
      </c>
      <c r="IK6">
        <v>0</v>
      </c>
      <c r="IL6">
        <v>0</v>
      </c>
      <c r="IM6">
        <v>0</v>
      </c>
      <c r="IN6">
        <v>5300</v>
      </c>
    </row>
    <row r="7" spans="1:248">
      <c r="A7">
        <v>4</v>
      </c>
      <c r="B7" t="str">
        <v>Korba</v>
      </c>
      <c r="C7" t="str">
        <v>CHHATTISGARH</v>
      </c>
      <c r="D7" t="str">
        <v>Central</v>
      </c>
      <c r="E7">
        <v>0</v>
      </c>
      <c r="F7">
        <v>0</v>
      </c>
      <c r="G7">
        <v>0</v>
      </c>
      <c r="H7">
        <v>0.5</v>
      </c>
      <c r="I7">
        <v>0</v>
      </c>
      <c r="J7" t="str">
        <v>Medium</v>
      </c>
      <c r="K7">
        <v>0</v>
      </c>
      <c r="L7">
        <v>0</v>
      </c>
      <c r="M7">
        <v>0</v>
      </c>
      <c r="N7">
        <v>0</v>
      </c>
      <c r="O7">
        <v>13</v>
      </c>
      <c r="P7">
        <v>3500</v>
      </c>
      <c r="Q7">
        <v>1</v>
      </c>
      <c r="R7">
        <v>3</v>
      </c>
      <c r="S7">
        <v>0</v>
      </c>
      <c r="T7">
        <v>1</v>
      </c>
      <c r="U7">
        <v>0</v>
      </c>
      <c r="V7">
        <v>1</v>
      </c>
      <c r="W7">
        <v>0</v>
      </c>
      <c r="X7">
        <v>0</v>
      </c>
      <c r="Y7" t="str">
        <v/>
      </c>
      <c r="Z7">
        <v>0</v>
      </c>
      <c r="AA7" t="str">
        <v/>
      </c>
      <c r="AB7">
        <v>0</v>
      </c>
      <c r="AC7">
        <v>0</v>
      </c>
      <c r="AD7">
        <v>0</v>
      </c>
      <c r="AE7">
        <v>0</v>
      </c>
      <c r="AF7">
        <v>0</v>
      </c>
      <c r="AG7">
        <v>0</v>
      </c>
      <c r="AH7">
        <v>0</v>
      </c>
      <c r="AI7">
        <v>0</v>
      </c>
      <c r="AJ7">
        <v>0</v>
      </c>
      <c r="AK7">
        <v>0</v>
      </c>
      <c r="AL7">
        <v>0</v>
      </c>
      <c r="AM7">
        <v>0</v>
      </c>
      <c r="AN7">
        <v>21</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1</v>
      </c>
      <c r="BM7">
        <v>0</v>
      </c>
      <c r="BN7">
        <v>0</v>
      </c>
      <c r="BO7">
        <v>0</v>
      </c>
      <c r="BP7">
        <v>0</v>
      </c>
      <c r="BQ7">
        <v>0</v>
      </c>
      <c r="BR7">
        <v>0</v>
      </c>
      <c r="BS7">
        <v>0</v>
      </c>
      <c r="BT7">
        <v>0</v>
      </c>
      <c r="BU7">
        <v>0</v>
      </c>
      <c r="BV7">
        <v>0</v>
      </c>
      <c r="BW7">
        <v>0</v>
      </c>
      <c r="BX7">
        <v>1</v>
      </c>
      <c r="BY7">
        <v>0</v>
      </c>
      <c r="BZ7">
        <v>0</v>
      </c>
      <c r="CA7">
        <v>0</v>
      </c>
      <c r="CB7">
        <v>0</v>
      </c>
      <c r="CC7">
        <v>0</v>
      </c>
      <c r="CD7">
        <v>0</v>
      </c>
      <c r="CE7">
        <v>0</v>
      </c>
      <c r="CF7">
        <v>0</v>
      </c>
      <c r="CG7">
        <v>0</v>
      </c>
      <c r="CH7">
        <v>0</v>
      </c>
      <c r="CI7">
        <v>0</v>
      </c>
      <c r="CJ7">
        <v>0</v>
      </c>
      <c r="CK7">
        <v>1</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1</v>
      </c>
      <c r="DJ7">
        <v>1</v>
      </c>
      <c r="DK7">
        <v>1</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6902.5</v>
      </c>
      <c r="HT7">
        <v>0</v>
      </c>
      <c r="HU7">
        <v>0</v>
      </c>
      <c r="HV7">
        <v>0</v>
      </c>
      <c r="HW7">
        <v>0</v>
      </c>
      <c r="HX7">
        <v>0</v>
      </c>
      <c r="HY7">
        <v>0</v>
      </c>
      <c r="HZ7">
        <v>23100</v>
      </c>
      <c r="IA7">
        <v>0</v>
      </c>
      <c r="IB7">
        <v>21</v>
      </c>
      <c r="IC7">
        <v>0</v>
      </c>
      <c r="ID7">
        <v>2.1</v>
      </c>
      <c r="IE7">
        <v>0</v>
      </c>
      <c r="IF7">
        <v>0</v>
      </c>
      <c r="IG7">
        <v>0</v>
      </c>
      <c r="IH7">
        <v>0</v>
      </c>
      <c r="II7">
        <v>7</v>
      </c>
      <c r="IJ7">
        <v>0</v>
      </c>
      <c r="IK7">
        <v>0</v>
      </c>
      <c r="IL7">
        <v>0</v>
      </c>
      <c r="IM7">
        <v>0</v>
      </c>
      <c r="IN7">
        <v>5000</v>
      </c>
    </row>
    <row r="8" spans="1:248">
      <c r="A8">
        <v>5</v>
      </c>
      <c r="B8" t="str">
        <v>Raigarh</v>
      </c>
      <c r="C8" t="str">
        <v>CHHATTISGARH</v>
      </c>
      <c r="D8" t="str">
        <v>Central</v>
      </c>
      <c r="E8">
        <v>0</v>
      </c>
      <c r="F8">
        <v>0</v>
      </c>
      <c r="G8">
        <v>0</v>
      </c>
      <c r="H8">
        <v>0.5</v>
      </c>
      <c r="I8">
        <v>0</v>
      </c>
      <c r="J8" t="str">
        <v>Medium</v>
      </c>
      <c r="K8">
        <v>0</v>
      </c>
      <c r="L8">
        <v>0</v>
      </c>
      <c r="M8">
        <v>0</v>
      </c>
      <c r="N8">
        <v>0</v>
      </c>
      <c r="O8">
        <v>25</v>
      </c>
      <c r="P8">
        <v>4000</v>
      </c>
      <c r="Q8">
        <v>1</v>
      </c>
      <c r="R8">
        <v>5</v>
      </c>
      <c r="S8">
        <v>3</v>
      </c>
      <c r="T8">
        <v>0</v>
      </c>
      <c r="U8">
        <v>0</v>
      </c>
      <c r="V8">
        <v>2</v>
      </c>
      <c r="W8">
        <v>0</v>
      </c>
      <c r="X8">
        <v>0</v>
      </c>
      <c r="Y8" t="str">
        <v/>
      </c>
      <c r="Z8">
        <v>0</v>
      </c>
      <c r="AA8" t="str">
        <v/>
      </c>
      <c r="AB8">
        <v>15.26</v>
      </c>
      <c r="AC8">
        <v>0</v>
      </c>
      <c r="AD8">
        <v>0</v>
      </c>
      <c r="AE8">
        <v>0</v>
      </c>
      <c r="AF8">
        <v>105</v>
      </c>
      <c r="AG8">
        <v>25</v>
      </c>
      <c r="AH8">
        <v>0</v>
      </c>
      <c r="AI8">
        <v>0</v>
      </c>
      <c r="AJ8">
        <v>0</v>
      </c>
      <c r="AK8">
        <v>0</v>
      </c>
      <c r="AL8">
        <v>0</v>
      </c>
      <c r="AM8">
        <v>0</v>
      </c>
      <c r="AN8">
        <v>0</v>
      </c>
      <c r="AO8">
        <v>0</v>
      </c>
      <c r="AP8">
        <v>0</v>
      </c>
      <c r="AQ8">
        <v>0</v>
      </c>
      <c r="AR8">
        <v>0</v>
      </c>
      <c r="AS8">
        <v>0</v>
      </c>
      <c r="AT8">
        <v>0</v>
      </c>
      <c r="AU8">
        <v>0</v>
      </c>
      <c r="AV8">
        <v>0</v>
      </c>
      <c r="AW8">
        <v>0</v>
      </c>
      <c r="AX8">
        <v>0</v>
      </c>
      <c r="AY8">
        <v>0</v>
      </c>
      <c r="AZ8">
        <v>1</v>
      </c>
      <c r="BA8">
        <v>0</v>
      </c>
      <c r="BB8">
        <v>0</v>
      </c>
      <c r="BC8">
        <v>0</v>
      </c>
      <c r="BD8">
        <v>1</v>
      </c>
      <c r="BE8">
        <v>0</v>
      </c>
      <c r="BF8">
        <v>0</v>
      </c>
      <c r="BG8">
        <v>0</v>
      </c>
      <c r="BH8">
        <v>0</v>
      </c>
      <c r="BI8">
        <v>0</v>
      </c>
      <c r="BJ8">
        <v>0</v>
      </c>
      <c r="BK8">
        <v>0</v>
      </c>
      <c r="BL8">
        <v>0</v>
      </c>
      <c r="BM8">
        <v>0</v>
      </c>
      <c r="BN8">
        <v>0</v>
      </c>
      <c r="BO8">
        <v>0</v>
      </c>
      <c r="BP8">
        <v>0</v>
      </c>
      <c r="BQ8">
        <v>0</v>
      </c>
      <c r="BR8">
        <v>0</v>
      </c>
      <c r="BS8">
        <v>0</v>
      </c>
      <c r="BT8">
        <v>0</v>
      </c>
      <c r="BU8">
        <v>0</v>
      </c>
      <c r="BV8">
        <v>0</v>
      </c>
      <c r="BW8">
        <v>0</v>
      </c>
      <c r="BX8">
        <v>2</v>
      </c>
      <c r="BY8">
        <v>1</v>
      </c>
      <c r="BZ8">
        <v>0</v>
      </c>
      <c r="CA8">
        <v>0</v>
      </c>
      <c r="CB8">
        <v>0</v>
      </c>
      <c r="CC8">
        <v>1</v>
      </c>
      <c r="CD8">
        <v>1</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108400</v>
      </c>
      <c r="IA8">
        <v>145.26</v>
      </c>
      <c r="IB8">
        <v>0</v>
      </c>
      <c r="IC8">
        <v>12.104999999999999</v>
      </c>
      <c r="ID8">
        <v>0</v>
      </c>
      <c r="IE8">
        <v>5.0866666666666669</v>
      </c>
      <c r="IF8">
        <v>43.333333333333336</v>
      </c>
      <c r="IG8">
        <v>0</v>
      </c>
      <c r="IH8">
        <v>0</v>
      </c>
      <c r="II8">
        <v>0</v>
      </c>
      <c r="IJ8">
        <v>0</v>
      </c>
      <c r="IK8">
        <v>0</v>
      </c>
      <c r="IL8">
        <v>0</v>
      </c>
      <c r="IM8">
        <v>0</v>
      </c>
      <c r="IN8">
        <v>4650</v>
      </c>
    </row>
    <row r="9" spans="1:248">
      <c r="A9">
        <v>6</v>
      </c>
      <c r="B9" t="str">
        <v>Dhamtari</v>
      </c>
      <c r="C9" t="str">
        <v>CHHATTISGARH</v>
      </c>
      <c r="D9" t="str">
        <v>Central</v>
      </c>
      <c r="E9">
        <v>0</v>
      </c>
      <c r="F9">
        <v>0</v>
      </c>
      <c r="G9">
        <v>0</v>
      </c>
      <c r="H9">
        <v>0.5</v>
      </c>
      <c r="I9">
        <v>0</v>
      </c>
      <c r="J9" t="str">
        <v>Medium</v>
      </c>
      <c r="K9">
        <v>0</v>
      </c>
      <c r="L9">
        <v>0</v>
      </c>
      <c r="M9">
        <v>0</v>
      </c>
      <c r="N9">
        <v>0</v>
      </c>
      <c r="O9">
        <v>9</v>
      </c>
      <c r="P9">
        <v>2000</v>
      </c>
      <c r="Q9">
        <v>0</v>
      </c>
      <c r="R9">
        <v>1</v>
      </c>
      <c r="S9">
        <v>3</v>
      </c>
      <c r="T9">
        <v>0</v>
      </c>
      <c r="U9">
        <v>0</v>
      </c>
      <c r="V9">
        <v>1</v>
      </c>
      <c r="W9">
        <v>0</v>
      </c>
      <c r="X9">
        <v>0</v>
      </c>
      <c r="Y9" t="str">
        <v/>
      </c>
      <c r="Z9">
        <v>0</v>
      </c>
      <c r="AA9" t="str">
        <v/>
      </c>
      <c r="AB9">
        <v>0</v>
      </c>
      <c r="AC9">
        <v>0</v>
      </c>
      <c r="AD9">
        <v>0</v>
      </c>
      <c r="AE9">
        <v>0</v>
      </c>
      <c r="AF9">
        <v>0</v>
      </c>
      <c r="AG9">
        <v>0</v>
      </c>
      <c r="AH9">
        <v>0</v>
      </c>
      <c r="AI9">
        <v>0</v>
      </c>
      <c r="AJ9">
        <v>0</v>
      </c>
      <c r="AK9">
        <v>0</v>
      </c>
      <c r="AL9">
        <v>5</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1</v>
      </c>
      <c r="BK9">
        <v>0</v>
      </c>
      <c r="BL9">
        <v>0</v>
      </c>
      <c r="BM9">
        <v>0</v>
      </c>
      <c r="BN9">
        <v>0</v>
      </c>
      <c r="BO9">
        <v>0</v>
      </c>
      <c r="BP9">
        <v>0</v>
      </c>
      <c r="BQ9">
        <v>0</v>
      </c>
      <c r="BR9">
        <v>0</v>
      </c>
      <c r="BS9">
        <v>0</v>
      </c>
      <c r="BT9">
        <v>0</v>
      </c>
      <c r="BU9">
        <v>0</v>
      </c>
      <c r="BV9">
        <v>0</v>
      </c>
      <c r="BW9">
        <v>0</v>
      </c>
      <c r="BX9">
        <v>1</v>
      </c>
      <c r="BY9">
        <v>0</v>
      </c>
      <c r="BZ9">
        <v>0</v>
      </c>
      <c r="CA9">
        <v>0</v>
      </c>
      <c r="CB9">
        <v>0</v>
      </c>
      <c r="CC9">
        <v>0</v>
      </c>
      <c r="CD9">
        <v>0</v>
      </c>
      <c r="CE9">
        <v>0</v>
      </c>
      <c r="CF9">
        <v>0</v>
      </c>
      <c r="CG9">
        <v>0</v>
      </c>
      <c r="CH9">
        <v>0</v>
      </c>
      <c r="CI9">
        <v>1</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1</v>
      </c>
      <c r="DI9">
        <v>1</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1</v>
      </c>
      <c r="FF9">
        <v>1</v>
      </c>
      <c r="FG9">
        <v>1</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3</v>
      </c>
      <c r="GD9">
        <v>1</v>
      </c>
      <c r="GE9">
        <v>1</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6055</v>
      </c>
      <c r="HT9">
        <v>0</v>
      </c>
      <c r="HU9">
        <v>0</v>
      </c>
      <c r="HV9">
        <v>0</v>
      </c>
      <c r="HW9">
        <v>0</v>
      </c>
      <c r="HX9">
        <v>0</v>
      </c>
      <c r="HY9">
        <v>0</v>
      </c>
      <c r="HZ9">
        <v>36330</v>
      </c>
      <c r="IA9">
        <v>5</v>
      </c>
      <c r="IB9">
        <v>0</v>
      </c>
      <c r="IC9">
        <v>0.41666666666666669</v>
      </c>
      <c r="ID9">
        <v>0</v>
      </c>
      <c r="IE9">
        <v>0</v>
      </c>
      <c r="IF9">
        <v>0</v>
      </c>
      <c r="IG9">
        <v>0</v>
      </c>
      <c r="IH9">
        <v>1.6666666666666667</v>
      </c>
      <c r="II9">
        <v>0</v>
      </c>
      <c r="IJ9">
        <v>0</v>
      </c>
      <c r="IK9">
        <v>0</v>
      </c>
      <c r="IL9">
        <v>0</v>
      </c>
      <c r="IM9">
        <v>0</v>
      </c>
      <c r="IN9">
        <v>1700</v>
      </c>
    </row>
    <row r="10" spans="1:248">
      <c r="A10">
        <v>7</v>
      </c>
      <c r="B10" t="str">
        <v>Bastar</v>
      </c>
      <c r="C10" t="str">
        <v>CHHATTISGARH</v>
      </c>
      <c r="D10" t="str">
        <v>Central</v>
      </c>
      <c r="E10">
        <v>0</v>
      </c>
      <c r="F10">
        <v>0</v>
      </c>
      <c r="G10">
        <v>0</v>
      </c>
      <c r="H10">
        <v>0.5</v>
      </c>
      <c r="I10">
        <v>0</v>
      </c>
      <c r="J10" t="str">
        <v>Medium</v>
      </c>
      <c r="K10">
        <v>0</v>
      </c>
      <c r="L10">
        <v>0</v>
      </c>
      <c r="M10">
        <v>0</v>
      </c>
      <c r="N10">
        <v>0</v>
      </c>
      <c r="O10">
        <v>9</v>
      </c>
      <c r="P10">
        <v>3000</v>
      </c>
      <c r="Q10">
        <v>0</v>
      </c>
      <c r="R10">
        <v>1</v>
      </c>
      <c r="S10">
        <v>3</v>
      </c>
      <c r="T10">
        <v>3</v>
      </c>
      <c r="U10">
        <v>0</v>
      </c>
      <c r="V10">
        <v>2</v>
      </c>
      <c r="W10">
        <v>0</v>
      </c>
      <c r="X10">
        <v>0</v>
      </c>
      <c r="Y10" t="str">
        <v/>
      </c>
      <c r="Z10">
        <v>0</v>
      </c>
      <c r="AA10" t="str">
        <v/>
      </c>
      <c r="AB10">
        <v>0</v>
      </c>
      <c r="AC10">
        <v>0</v>
      </c>
      <c r="AD10">
        <v>0</v>
      </c>
      <c r="AE10">
        <v>0</v>
      </c>
      <c r="AF10">
        <v>0</v>
      </c>
      <c r="AG10">
        <v>56.21</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1</v>
      </c>
      <c r="BF10">
        <v>0</v>
      </c>
      <c r="BG10">
        <v>0</v>
      </c>
      <c r="BH10">
        <v>0</v>
      </c>
      <c r="BI10">
        <v>0</v>
      </c>
      <c r="BJ10">
        <v>0</v>
      </c>
      <c r="BK10">
        <v>0</v>
      </c>
      <c r="BL10">
        <v>0</v>
      </c>
      <c r="BM10">
        <v>0</v>
      </c>
      <c r="BN10">
        <v>0</v>
      </c>
      <c r="BO10">
        <v>0</v>
      </c>
      <c r="BP10">
        <v>0</v>
      </c>
      <c r="BQ10">
        <v>0</v>
      </c>
      <c r="BR10">
        <v>0</v>
      </c>
      <c r="BS10">
        <v>0</v>
      </c>
      <c r="BT10">
        <v>0</v>
      </c>
      <c r="BU10">
        <v>0</v>
      </c>
      <c r="BV10">
        <v>0</v>
      </c>
      <c r="BW10">
        <v>0</v>
      </c>
      <c r="BX10">
        <v>2</v>
      </c>
      <c r="BY10">
        <v>0</v>
      </c>
      <c r="BZ10">
        <v>0</v>
      </c>
      <c r="CA10">
        <v>0</v>
      </c>
      <c r="CB10">
        <v>0</v>
      </c>
      <c r="CC10">
        <v>0</v>
      </c>
      <c r="CD10">
        <v>1</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174320</v>
      </c>
      <c r="IA10">
        <v>56.21</v>
      </c>
      <c r="IB10">
        <v>0</v>
      </c>
      <c r="IC10">
        <v>4.684166666666667</v>
      </c>
      <c r="ID10">
        <v>0</v>
      </c>
      <c r="IE10">
        <v>0</v>
      </c>
      <c r="IF10">
        <v>18.736666666666668</v>
      </c>
      <c r="IG10">
        <v>0</v>
      </c>
      <c r="IH10">
        <v>0</v>
      </c>
      <c r="II10">
        <v>0</v>
      </c>
      <c r="IJ10">
        <v>0</v>
      </c>
      <c r="IK10">
        <v>0</v>
      </c>
      <c r="IL10">
        <v>0</v>
      </c>
      <c r="IM10">
        <v>0</v>
      </c>
      <c r="IN10">
        <v>1770</v>
      </c>
    </row>
    <row r="11" spans="1:248">
      <c r="A11">
        <v>8</v>
      </c>
      <c r="B11" t="str">
        <v>Rajnandgaon</v>
      </c>
      <c r="C11" t="str">
        <v>CHHATTISGARH</v>
      </c>
      <c r="D11" t="str">
        <v>Central</v>
      </c>
      <c r="E11">
        <v>0</v>
      </c>
      <c r="F11">
        <v>0</v>
      </c>
      <c r="G11">
        <v>0</v>
      </c>
      <c r="H11">
        <v>0.5</v>
      </c>
      <c r="I11">
        <v>0</v>
      </c>
      <c r="J11" t="str">
        <v>Medium</v>
      </c>
      <c r="K11">
        <v>0</v>
      </c>
      <c r="L11">
        <v>0</v>
      </c>
      <c r="M11">
        <v>0</v>
      </c>
      <c r="N11">
        <v>0</v>
      </c>
      <c r="O11">
        <v>15</v>
      </c>
      <c r="P11">
        <v>2000</v>
      </c>
      <c r="Q11">
        <v>0</v>
      </c>
      <c r="R11">
        <v>5</v>
      </c>
      <c r="S11">
        <v>0</v>
      </c>
      <c r="T11">
        <v>0</v>
      </c>
      <c r="U11">
        <v>0</v>
      </c>
      <c r="V11">
        <v>1</v>
      </c>
      <c r="W11">
        <v>0</v>
      </c>
      <c r="X11">
        <v>0</v>
      </c>
      <c r="Y11" t="str">
        <v/>
      </c>
      <c r="Z11">
        <v>0</v>
      </c>
      <c r="AA11" t="str">
        <v/>
      </c>
      <c r="AB11">
        <v>70</v>
      </c>
      <c r="AC11">
        <v>92</v>
      </c>
      <c r="AD11">
        <v>30</v>
      </c>
      <c r="AE11">
        <v>0</v>
      </c>
      <c r="AF11">
        <v>0</v>
      </c>
      <c r="AG11">
        <v>50</v>
      </c>
      <c r="AH11">
        <v>70</v>
      </c>
      <c r="AI11">
        <v>0</v>
      </c>
      <c r="AJ11">
        <v>0</v>
      </c>
      <c r="AK11">
        <v>0</v>
      </c>
      <c r="AL11">
        <v>0</v>
      </c>
      <c r="AM11">
        <v>0</v>
      </c>
      <c r="AN11">
        <v>10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1</v>
      </c>
      <c r="BY11">
        <v>1</v>
      </c>
      <c r="BZ11">
        <v>1</v>
      </c>
      <c r="CA11">
        <v>1</v>
      </c>
      <c r="CB11">
        <v>0</v>
      </c>
      <c r="CC11">
        <v>0</v>
      </c>
      <c r="CD11">
        <v>1</v>
      </c>
      <c r="CE11">
        <v>1</v>
      </c>
      <c r="CF11">
        <v>0</v>
      </c>
      <c r="CG11">
        <v>0</v>
      </c>
      <c r="CH11">
        <v>0</v>
      </c>
      <c r="CI11">
        <v>0</v>
      </c>
      <c r="CJ11">
        <v>0</v>
      </c>
      <c r="CK11">
        <v>1</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1</v>
      </c>
      <c r="DJ11">
        <v>1</v>
      </c>
      <c r="DK11">
        <v>1</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1</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3</v>
      </c>
      <c r="FF11">
        <v>3</v>
      </c>
      <c r="FG11">
        <v>1</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3</v>
      </c>
      <c r="GD11">
        <v>3</v>
      </c>
      <c r="GE11">
        <v>3</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122337</v>
      </c>
      <c r="IA11">
        <v>312</v>
      </c>
      <c r="IB11">
        <v>10</v>
      </c>
      <c r="IC11">
        <v>26</v>
      </c>
      <c r="ID11">
        <v>1</v>
      </c>
      <c r="IE11">
        <v>64</v>
      </c>
      <c r="IF11">
        <v>16.666666666666668</v>
      </c>
      <c r="IG11">
        <v>23.333333333333332</v>
      </c>
      <c r="IH11">
        <v>0</v>
      </c>
      <c r="II11">
        <v>3.3333333333333335</v>
      </c>
      <c r="IJ11">
        <v>0</v>
      </c>
      <c r="IK11">
        <v>0</v>
      </c>
      <c r="IL11">
        <v>0</v>
      </c>
      <c r="IM11">
        <v>0</v>
      </c>
      <c r="IN11">
        <v>3200</v>
      </c>
    </row>
    <row r="12" spans="1:248">
      <c r="A12">
        <v>9</v>
      </c>
      <c r="B12" t="str">
        <v>Janjgir-Champa</v>
      </c>
      <c r="C12" t="str">
        <v>CHHATTISGARH</v>
      </c>
      <c r="D12" t="str">
        <v>Central</v>
      </c>
      <c r="E12">
        <v>0</v>
      </c>
      <c r="F12">
        <v>0</v>
      </c>
      <c r="G12">
        <v>0</v>
      </c>
      <c r="H12">
        <v>0.3</v>
      </c>
      <c r="I12">
        <v>0</v>
      </c>
      <c r="J12" t="str">
        <v>Low</v>
      </c>
      <c r="K12">
        <v>0</v>
      </c>
      <c r="L12">
        <v>0</v>
      </c>
      <c r="M12">
        <v>0</v>
      </c>
      <c r="N12">
        <v>0</v>
      </c>
      <c r="O12">
        <v>22</v>
      </c>
      <c r="P12">
        <v>1500</v>
      </c>
      <c r="Q12">
        <v>0</v>
      </c>
      <c r="R12">
        <v>4</v>
      </c>
      <c r="S12">
        <v>5</v>
      </c>
      <c r="T12">
        <v>1</v>
      </c>
      <c r="U12">
        <v>0</v>
      </c>
      <c r="V12">
        <v>1</v>
      </c>
      <c r="W12">
        <v>0</v>
      </c>
      <c r="X12">
        <v>0</v>
      </c>
      <c r="Y12" t="str">
        <v/>
      </c>
      <c r="Z12">
        <v>0</v>
      </c>
      <c r="AA12" t="str">
        <v/>
      </c>
      <c r="AB12">
        <v>15.145</v>
      </c>
      <c r="AC12">
        <v>0</v>
      </c>
      <c r="AD12">
        <v>0</v>
      </c>
      <c r="AE12">
        <v>2</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1</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1</v>
      </c>
      <c r="BY12">
        <v>1</v>
      </c>
      <c r="BZ12">
        <v>0</v>
      </c>
      <c r="CA12">
        <v>0</v>
      </c>
      <c r="CB12">
        <v>1</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13072.5</v>
      </c>
      <c r="HT12">
        <v>0</v>
      </c>
      <c r="HU12">
        <v>0</v>
      </c>
      <c r="HV12">
        <v>0</v>
      </c>
      <c r="HW12">
        <v>0</v>
      </c>
      <c r="HX12">
        <v>0</v>
      </c>
      <c r="HY12">
        <v>0</v>
      </c>
      <c r="HZ12">
        <v>203370</v>
      </c>
      <c r="IA12">
        <v>17.145</v>
      </c>
      <c r="IB12">
        <v>0</v>
      </c>
      <c r="IC12">
        <v>1.42875</v>
      </c>
      <c r="ID12">
        <v>0</v>
      </c>
      <c r="IE12">
        <v>5.0483333333333329</v>
      </c>
      <c r="IF12">
        <v>0.66666666666666663</v>
      </c>
      <c r="IG12">
        <v>0</v>
      </c>
      <c r="IH12">
        <v>0</v>
      </c>
      <c r="II12">
        <v>0</v>
      </c>
      <c r="IJ12">
        <v>0</v>
      </c>
      <c r="IK12">
        <v>0</v>
      </c>
      <c r="IL12">
        <v>0</v>
      </c>
      <c r="IM12">
        <v>0</v>
      </c>
      <c r="IN12">
        <v>4150</v>
      </c>
    </row>
    <row r="13" spans="1:248">
      <c r="A13">
        <v>10</v>
      </c>
      <c r="B13" t="str">
        <v>Jashpur</v>
      </c>
      <c r="C13" t="str">
        <v>CHHATTISGARH</v>
      </c>
      <c r="D13" t="str">
        <v>Central</v>
      </c>
      <c r="E13" t="str">
        <v xml:space="preserve">           </v>
      </c>
      <c r="F13">
        <v>0</v>
      </c>
      <c r="G13">
        <v>0</v>
      </c>
      <c r="H13">
        <v>0.5</v>
      </c>
      <c r="I13">
        <v>0</v>
      </c>
      <c r="J13" t="str">
        <v>Medium</v>
      </c>
      <c r="K13">
        <v>0</v>
      </c>
      <c r="L13">
        <v>0</v>
      </c>
      <c r="M13">
        <v>0</v>
      </c>
      <c r="N13">
        <v>0</v>
      </c>
      <c r="O13">
        <v>20</v>
      </c>
      <c r="P13">
        <v>2500</v>
      </c>
      <c r="Q13">
        <v>1</v>
      </c>
      <c r="R13">
        <v>4</v>
      </c>
      <c r="S13">
        <v>2</v>
      </c>
      <c r="T13">
        <v>0</v>
      </c>
      <c r="U13">
        <v>0</v>
      </c>
      <c r="V13">
        <v>0</v>
      </c>
      <c r="W13">
        <v>0</v>
      </c>
      <c r="X13">
        <v>0</v>
      </c>
      <c r="Y13" t="str">
        <v/>
      </c>
      <c r="Z13">
        <v>0</v>
      </c>
      <c r="AA13" t="str">
        <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4800</v>
      </c>
    </row>
    <row r="14" spans="1:248">
      <c r="A14">
        <v>11</v>
      </c>
      <c r="B14" t="str">
        <v>Mahasamund</v>
      </c>
      <c r="C14" t="str">
        <v>CHHATTISGARH</v>
      </c>
      <c r="D14" t="str">
        <v>Central</v>
      </c>
      <c r="E14">
        <v>0</v>
      </c>
      <c r="F14">
        <v>0</v>
      </c>
      <c r="G14">
        <v>0</v>
      </c>
      <c r="H14">
        <v>0.5</v>
      </c>
      <c r="I14">
        <v>0</v>
      </c>
      <c r="J14" t="str">
        <v>Medium</v>
      </c>
      <c r="K14">
        <v>0</v>
      </c>
      <c r="L14">
        <v>0</v>
      </c>
      <c r="M14">
        <v>0</v>
      </c>
      <c r="N14">
        <v>0</v>
      </c>
      <c r="O14">
        <v>13</v>
      </c>
      <c r="P14">
        <v>3000</v>
      </c>
      <c r="Q14">
        <v>0</v>
      </c>
      <c r="R14">
        <v>3</v>
      </c>
      <c r="S14">
        <v>2</v>
      </c>
      <c r="T14">
        <v>0</v>
      </c>
      <c r="U14">
        <v>0</v>
      </c>
      <c r="V14">
        <v>0</v>
      </c>
      <c r="W14">
        <v>0</v>
      </c>
      <c r="X14">
        <v>0</v>
      </c>
      <c r="Y14" t="str">
        <v/>
      </c>
      <c r="Z14">
        <v>0</v>
      </c>
      <c r="AA14" t="str">
        <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11223</v>
      </c>
      <c r="IA14">
        <v>0</v>
      </c>
      <c r="IB14">
        <v>0</v>
      </c>
      <c r="IC14">
        <v>0</v>
      </c>
      <c r="ID14">
        <v>0</v>
      </c>
      <c r="IE14">
        <v>0</v>
      </c>
      <c r="IF14">
        <v>0</v>
      </c>
      <c r="IG14">
        <v>0</v>
      </c>
      <c r="IH14">
        <v>0</v>
      </c>
      <c r="II14">
        <v>0</v>
      </c>
      <c r="IJ14">
        <v>0</v>
      </c>
      <c r="IK14">
        <v>0</v>
      </c>
      <c r="IL14">
        <v>0</v>
      </c>
      <c r="IM14">
        <v>0</v>
      </c>
      <c r="IN14">
        <v>2500</v>
      </c>
    </row>
    <row r="15" spans="1:248">
      <c r="A15">
        <v>12</v>
      </c>
      <c r="B15" t="str">
        <v>Surguja</v>
      </c>
      <c r="C15" t="str">
        <v>CHHATTISGARH</v>
      </c>
      <c r="D15" t="str">
        <v>Central</v>
      </c>
      <c r="E15">
        <v>0</v>
      </c>
      <c r="F15">
        <v>0</v>
      </c>
      <c r="G15">
        <v>0</v>
      </c>
      <c r="H15">
        <v>0.5</v>
      </c>
      <c r="I15">
        <v>0</v>
      </c>
      <c r="J15" t="str">
        <v>Medium</v>
      </c>
      <c r="K15">
        <v>0</v>
      </c>
      <c r="L15">
        <v>0</v>
      </c>
      <c r="M15">
        <v>0</v>
      </c>
      <c r="N15">
        <v>0</v>
      </c>
      <c r="O15">
        <v>19</v>
      </c>
      <c r="P15">
        <v>2000</v>
      </c>
      <c r="Q15">
        <v>1</v>
      </c>
      <c r="R15">
        <v>3</v>
      </c>
      <c r="S15">
        <v>3</v>
      </c>
      <c r="T15">
        <v>0</v>
      </c>
      <c r="U15">
        <v>0</v>
      </c>
      <c r="V15">
        <v>0</v>
      </c>
      <c r="W15">
        <v>0</v>
      </c>
      <c r="X15">
        <v>0</v>
      </c>
      <c r="Y15" t="str">
        <v/>
      </c>
      <c r="Z15">
        <v>0</v>
      </c>
      <c r="AA15" t="str">
        <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9061.5</v>
      </c>
      <c r="HT15">
        <v>0</v>
      </c>
      <c r="HU15">
        <v>0</v>
      </c>
      <c r="HV15">
        <v>0</v>
      </c>
      <c r="HW15">
        <v>0</v>
      </c>
      <c r="HX15">
        <v>0</v>
      </c>
      <c r="HY15">
        <v>0</v>
      </c>
      <c r="HZ15">
        <v>217259</v>
      </c>
      <c r="IA15">
        <v>0</v>
      </c>
      <c r="IB15">
        <v>0</v>
      </c>
      <c r="IC15">
        <v>0</v>
      </c>
      <c r="ID15">
        <v>0</v>
      </c>
      <c r="IE15">
        <v>0</v>
      </c>
      <c r="IF15">
        <v>0</v>
      </c>
      <c r="IG15">
        <v>0</v>
      </c>
      <c r="IH15">
        <v>0</v>
      </c>
      <c r="II15">
        <v>0</v>
      </c>
      <c r="IJ15">
        <v>0</v>
      </c>
      <c r="IK15">
        <v>0</v>
      </c>
      <c r="IL15">
        <v>0</v>
      </c>
      <c r="IM15">
        <v>0</v>
      </c>
      <c r="IN15">
        <v>4700</v>
      </c>
    </row>
    <row r="16" spans="1:248">
      <c r="A16">
        <v>13</v>
      </c>
      <c r="B16" t="str">
        <v>Balod</v>
      </c>
      <c r="C16" t="str">
        <v>CHHATTISGARH</v>
      </c>
      <c r="D16" t="str">
        <v>Central</v>
      </c>
      <c r="E16">
        <v>0</v>
      </c>
      <c r="F16">
        <v>0</v>
      </c>
      <c r="G16">
        <v>0</v>
      </c>
      <c r="H16">
        <v>0.5</v>
      </c>
      <c r="I16">
        <v>0</v>
      </c>
      <c r="J16" t="str">
        <v>Medium</v>
      </c>
      <c r="K16">
        <v>0</v>
      </c>
      <c r="L16">
        <v>0</v>
      </c>
      <c r="M16">
        <v>0</v>
      </c>
      <c r="N16">
        <v>0</v>
      </c>
      <c r="O16">
        <v>12</v>
      </c>
      <c r="P16">
        <v>2500</v>
      </c>
      <c r="Q16">
        <v>0</v>
      </c>
      <c r="R16">
        <v>4</v>
      </c>
      <c r="S16">
        <v>0</v>
      </c>
      <c r="T16">
        <v>0</v>
      </c>
      <c r="U16">
        <v>0</v>
      </c>
      <c r="V16">
        <v>0</v>
      </c>
      <c r="W16">
        <v>0</v>
      </c>
      <c r="X16">
        <v>0</v>
      </c>
      <c r="Y16" t="str">
        <v/>
      </c>
      <c r="Z16">
        <v>0</v>
      </c>
      <c r="AA16" t="str">
        <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6552</v>
      </c>
      <c r="HT16">
        <v>0</v>
      </c>
      <c r="HU16">
        <v>0</v>
      </c>
      <c r="HV16">
        <v>0</v>
      </c>
      <c r="HW16">
        <v>0</v>
      </c>
      <c r="HX16">
        <v>0</v>
      </c>
      <c r="HY16">
        <v>0</v>
      </c>
      <c r="HZ16">
        <v>31260</v>
      </c>
      <c r="IA16">
        <v>0</v>
      </c>
      <c r="IB16">
        <v>0</v>
      </c>
      <c r="IC16">
        <v>0</v>
      </c>
      <c r="ID16">
        <v>0</v>
      </c>
      <c r="IE16">
        <v>0</v>
      </c>
      <c r="IF16">
        <v>0</v>
      </c>
      <c r="IG16">
        <v>0</v>
      </c>
      <c r="IH16">
        <v>0</v>
      </c>
      <c r="II16">
        <v>0</v>
      </c>
      <c r="IJ16">
        <v>0</v>
      </c>
      <c r="IK16">
        <v>0</v>
      </c>
      <c r="IL16">
        <v>0</v>
      </c>
      <c r="IM16">
        <v>0</v>
      </c>
      <c r="IN16">
        <v>2500</v>
      </c>
    </row>
    <row r="17" spans="1:248">
      <c r="A17">
        <v>14</v>
      </c>
      <c r="B17" t="str">
        <v>Manendragarh-Chirmiri-Bharatpur</v>
      </c>
      <c r="C17" t="str">
        <v>CHHATTISGARH</v>
      </c>
      <c r="D17" t="str">
        <v>Central</v>
      </c>
      <c r="E17">
        <v>0</v>
      </c>
      <c r="F17">
        <v>0</v>
      </c>
      <c r="G17">
        <v>0</v>
      </c>
      <c r="H17">
        <v>0.5</v>
      </c>
      <c r="I17">
        <v>0</v>
      </c>
      <c r="J17" t="str">
        <v>Medium</v>
      </c>
      <c r="K17">
        <v>0</v>
      </c>
      <c r="L17">
        <v>0</v>
      </c>
      <c r="M17">
        <v>0</v>
      </c>
      <c r="N17">
        <v>0</v>
      </c>
      <c r="O17">
        <v>0</v>
      </c>
      <c r="P17">
        <v>2000</v>
      </c>
      <c r="Q17">
        <v>0</v>
      </c>
      <c r="R17">
        <v>0</v>
      </c>
      <c r="S17">
        <v>0</v>
      </c>
      <c r="T17">
        <v>0</v>
      </c>
      <c r="U17">
        <v>0</v>
      </c>
      <c r="V17">
        <v>0</v>
      </c>
      <c r="W17">
        <v>0</v>
      </c>
      <c r="X17">
        <v>0</v>
      </c>
      <c r="Y17" t="str">
        <v/>
      </c>
      <c r="Z17">
        <v>0</v>
      </c>
      <c r="AA17" t="str">
        <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18800</v>
      </c>
      <c r="IA17">
        <v>0</v>
      </c>
      <c r="IB17">
        <v>0</v>
      </c>
      <c r="IC17">
        <v>0</v>
      </c>
      <c r="ID17">
        <v>0</v>
      </c>
      <c r="IE17">
        <v>0</v>
      </c>
      <c r="IF17">
        <v>0</v>
      </c>
      <c r="IG17">
        <v>0</v>
      </c>
      <c r="IH17">
        <v>0</v>
      </c>
      <c r="II17">
        <v>0</v>
      </c>
      <c r="IJ17">
        <v>0</v>
      </c>
      <c r="IK17">
        <v>0</v>
      </c>
      <c r="IL17">
        <v>0</v>
      </c>
      <c r="IM17">
        <v>0</v>
      </c>
      <c r="IN17">
        <v>0</v>
      </c>
    </row>
    <row r="18" spans="1:248">
      <c r="A18">
        <v>15</v>
      </c>
      <c r="B18" t="str">
        <v>Korea</v>
      </c>
      <c r="C18" t="str">
        <v>CHHATTISGARH</v>
      </c>
      <c r="D18" t="str">
        <v>Central</v>
      </c>
      <c r="E18">
        <v>0</v>
      </c>
      <c r="F18">
        <v>0</v>
      </c>
      <c r="G18">
        <v>0</v>
      </c>
      <c r="H18">
        <v>0.5</v>
      </c>
      <c r="I18">
        <v>0</v>
      </c>
      <c r="J18" t="str">
        <v>Medium</v>
      </c>
      <c r="K18">
        <v>0</v>
      </c>
      <c r="L18">
        <v>0</v>
      </c>
      <c r="M18">
        <v>0</v>
      </c>
      <c r="N18">
        <v>0</v>
      </c>
      <c r="O18">
        <v>10</v>
      </c>
      <c r="P18">
        <v>2500</v>
      </c>
      <c r="Q18">
        <v>0</v>
      </c>
      <c r="R18">
        <v>2</v>
      </c>
      <c r="S18">
        <v>2</v>
      </c>
      <c r="T18">
        <v>0</v>
      </c>
      <c r="U18">
        <v>0</v>
      </c>
      <c r="V18">
        <v>0</v>
      </c>
      <c r="W18">
        <v>0</v>
      </c>
      <c r="X18">
        <v>0</v>
      </c>
      <c r="Y18" t="str">
        <v/>
      </c>
      <c r="Z18">
        <v>0</v>
      </c>
      <c r="AA18" t="str">
        <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0</v>
      </c>
      <c r="HW18">
        <v>0</v>
      </c>
      <c r="HX18">
        <v>0</v>
      </c>
      <c r="HY18">
        <v>0</v>
      </c>
      <c r="HZ18">
        <v>0</v>
      </c>
      <c r="IA18">
        <v>0</v>
      </c>
      <c r="IB18">
        <v>0</v>
      </c>
      <c r="IC18">
        <v>0</v>
      </c>
      <c r="ID18">
        <v>0</v>
      </c>
      <c r="IE18">
        <v>0</v>
      </c>
      <c r="IF18">
        <v>0</v>
      </c>
      <c r="IG18">
        <v>0</v>
      </c>
      <c r="IH18">
        <v>0</v>
      </c>
      <c r="II18">
        <v>0</v>
      </c>
      <c r="IJ18">
        <v>0</v>
      </c>
      <c r="IK18">
        <v>0</v>
      </c>
      <c r="IL18">
        <v>0</v>
      </c>
      <c r="IM18">
        <v>0</v>
      </c>
      <c r="IN18">
        <v>2200</v>
      </c>
    </row>
    <row r="19" spans="1:248">
      <c r="A19">
        <v>16</v>
      </c>
      <c r="B19" t="str">
        <v>Kanker</v>
      </c>
      <c r="C19" t="str">
        <v>CHHATTISGARH</v>
      </c>
      <c r="D19" t="str">
        <v>Central</v>
      </c>
      <c r="E19">
        <v>0</v>
      </c>
      <c r="F19">
        <v>0</v>
      </c>
      <c r="G19">
        <v>0</v>
      </c>
      <c r="H19">
        <v>0.5</v>
      </c>
      <c r="I19">
        <v>0</v>
      </c>
      <c r="J19" t="str">
        <v>Medium</v>
      </c>
      <c r="K19">
        <v>0</v>
      </c>
      <c r="L19">
        <v>0</v>
      </c>
      <c r="M19">
        <v>0</v>
      </c>
      <c r="N19">
        <v>0</v>
      </c>
      <c r="O19">
        <v>6</v>
      </c>
      <c r="P19">
        <v>2000</v>
      </c>
      <c r="Q19">
        <v>0</v>
      </c>
      <c r="R19">
        <v>0</v>
      </c>
      <c r="S19">
        <v>3</v>
      </c>
      <c r="T19">
        <v>4</v>
      </c>
      <c r="U19">
        <v>0</v>
      </c>
      <c r="V19">
        <v>1</v>
      </c>
      <c r="W19">
        <v>0</v>
      </c>
      <c r="X19">
        <v>0</v>
      </c>
      <c r="Y19" t="str">
        <v/>
      </c>
      <c r="Z19">
        <v>0</v>
      </c>
      <c r="AA19" t="str">
        <v/>
      </c>
      <c r="AB19">
        <v>19.95</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1</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1</v>
      </c>
      <c r="BY19">
        <v>1</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8601</v>
      </c>
      <c r="HT19">
        <v>0</v>
      </c>
      <c r="HU19">
        <v>0</v>
      </c>
      <c r="HV19">
        <v>0</v>
      </c>
      <c r="HW19">
        <v>0</v>
      </c>
      <c r="HX19">
        <v>0</v>
      </c>
      <c r="HY19">
        <v>0</v>
      </c>
      <c r="HZ19">
        <v>50300</v>
      </c>
      <c r="IA19">
        <v>19.95</v>
      </c>
      <c r="IB19">
        <v>0</v>
      </c>
      <c r="IC19">
        <v>1.6624999999999999</v>
      </c>
      <c r="ID19">
        <v>0</v>
      </c>
      <c r="IE19">
        <v>6.6499999999999995</v>
      </c>
      <c r="IF19">
        <v>0</v>
      </c>
      <c r="IG19">
        <v>0</v>
      </c>
      <c r="IH19">
        <v>0</v>
      </c>
      <c r="II19">
        <v>0</v>
      </c>
      <c r="IJ19">
        <v>0</v>
      </c>
      <c r="IK19">
        <v>0</v>
      </c>
      <c r="IL19">
        <v>0</v>
      </c>
      <c r="IM19">
        <v>0</v>
      </c>
      <c r="IN19">
        <v>1600</v>
      </c>
    </row>
    <row r="20" spans="1:248">
      <c r="A20">
        <v>17</v>
      </c>
      <c r="B20" t="str">
        <v>Kabirdham</v>
      </c>
      <c r="C20" t="str">
        <v>CHHATTISGARH</v>
      </c>
      <c r="D20" t="str">
        <v>Central</v>
      </c>
      <c r="E20">
        <v>0</v>
      </c>
      <c r="F20">
        <v>0</v>
      </c>
      <c r="G20">
        <v>0</v>
      </c>
      <c r="H20">
        <v>0.5</v>
      </c>
      <c r="I20">
        <v>0</v>
      </c>
      <c r="J20" t="str">
        <v>Medium</v>
      </c>
      <c r="K20">
        <v>0</v>
      </c>
      <c r="L20">
        <v>0</v>
      </c>
      <c r="M20">
        <v>0</v>
      </c>
      <c r="N20">
        <v>0</v>
      </c>
      <c r="O20">
        <v>4</v>
      </c>
      <c r="P20">
        <v>2000</v>
      </c>
      <c r="Q20">
        <v>0</v>
      </c>
      <c r="R20">
        <v>0</v>
      </c>
      <c r="S20">
        <v>2</v>
      </c>
      <c r="T20">
        <v>1</v>
      </c>
      <c r="U20">
        <v>0</v>
      </c>
      <c r="V20">
        <v>0</v>
      </c>
      <c r="W20">
        <v>0</v>
      </c>
      <c r="X20">
        <v>0</v>
      </c>
      <c r="Y20" t="str">
        <v/>
      </c>
      <c r="Z20">
        <v>0</v>
      </c>
      <c r="AA20" t="str">
        <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900</v>
      </c>
    </row>
    <row r="21" spans="1:248">
      <c r="A21">
        <v>18</v>
      </c>
      <c r="B21" t="str">
        <v>Mungeli</v>
      </c>
      <c r="C21" t="str">
        <v>CHHATTISGARH</v>
      </c>
      <c r="D21" t="str">
        <v>Central</v>
      </c>
      <c r="E21">
        <v>0</v>
      </c>
      <c r="F21">
        <v>0</v>
      </c>
      <c r="G21">
        <v>0</v>
      </c>
      <c r="H21">
        <v>0.3</v>
      </c>
      <c r="I21">
        <v>0</v>
      </c>
      <c r="J21" t="str">
        <v>Low</v>
      </c>
      <c r="K21">
        <v>0</v>
      </c>
      <c r="L21">
        <v>0</v>
      </c>
      <c r="M21">
        <v>0</v>
      </c>
      <c r="N21">
        <v>0</v>
      </c>
      <c r="O21">
        <v>9</v>
      </c>
      <c r="P21">
        <v>1500</v>
      </c>
      <c r="Q21">
        <v>0</v>
      </c>
      <c r="R21">
        <v>3</v>
      </c>
      <c r="S21">
        <v>0</v>
      </c>
      <c r="T21">
        <v>0</v>
      </c>
      <c r="U21">
        <v>0</v>
      </c>
      <c r="V21">
        <v>0</v>
      </c>
      <c r="W21">
        <v>0</v>
      </c>
      <c r="X21">
        <v>0</v>
      </c>
      <c r="Y21" t="str">
        <v/>
      </c>
      <c r="Z21">
        <v>0</v>
      </c>
      <c r="AA21" t="str">
        <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8639</v>
      </c>
      <c r="HT21">
        <v>0</v>
      </c>
      <c r="HU21">
        <v>0</v>
      </c>
      <c r="HV21">
        <v>0</v>
      </c>
      <c r="HW21">
        <v>0</v>
      </c>
      <c r="HX21">
        <v>0</v>
      </c>
      <c r="HY21">
        <v>0</v>
      </c>
      <c r="HZ21">
        <v>60632</v>
      </c>
      <c r="IA21">
        <v>0</v>
      </c>
      <c r="IB21">
        <v>0</v>
      </c>
      <c r="IC21">
        <v>0</v>
      </c>
      <c r="ID21">
        <v>0</v>
      </c>
      <c r="IE21">
        <v>0</v>
      </c>
      <c r="IF21">
        <v>0</v>
      </c>
      <c r="IG21">
        <v>0</v>
      </c>
      <c r="IH21">
        <v>0</v>
      </c>
      <c r="II21">
        <v>0</v>
      </c>
      <c r="IJ21">
        <v>0</v>
      </c>
      <c r="IK21">
        <v>0</v>
      </c>
      <c r="IL21">
        <v>0</v>
      </c>
      <c r="IM21">
        <v>0</v>
      </c>
      <c r="IN21">
        <v>1800</v>
      </c>
    </row>
    <row r="22" spans="1:248">
      <c r="A22">
        <v>19</v>
      </c>
      <c r="B22" t="str">
        <v>Surajpur</v>
      </c>
      <c r="C22" t="str">
        <v>CHHATTISGARH</v>
      </c>
      <c r="D22" t="str">
        <v>Central</v>
      </c>
      <c r="E22">
        <v>0</v>
      </c>
      <c r="F22">
        <v>0</v>
      </c>
      <c r="G22">
        <v>0</v>
      </c>
      <c r="H22">
        <v>0.5</v>
      </c>
      <c r="I22">
        <v>0</v>
      </c>
      <c r="J22" t="str">
        <v>Medium</v>
      </c>
      <c r="K22">
        <v>0</v>
      </c>
      <c r="L22">
        <v>0</v>
      </c>
      <c r="M22">
        <v>0</v>
      </c>
      <c r="N22">
        <v>0</v>
      </c>
      <c r="O22">
        <v>11</v>
      </c>
      <c r="P22">
        <v>2000</v>
      </c>
      <c r="Q22">
        <v>1</v>
      </c>
      <c r="R22">
        <v>1</v>
      </c>
      <c r="S22">
        <v>2</v>
      </c>
      <c r="T22">
        <v>2</v>
      </c>
      <c r="U22">
        <v>0</v>
      </c>
      <c r="V22">
        <v>1</v>
      </c>
      <c r="W22">
        <v>0</v>
      </c>
      <c r="X22">
        <v>0</v>
      </c>
      <c r="Y22" t="str">
        <v/>
      </c>
      <c r="Z22">
        <v>0</v>
      </c>
      <c r="AA22" t="str">
        <v/>
      </c>
      <c r="AB22">
        <v>0</v>
      </c>
      <c r="AC22">
        <v>0</v>
      </c>
      <c r="AD22">
        <v>0</v>
      </c>
      <c r="AE22">
        <v>0</v>
      </c>
      <c r="AF22">
        <v>0</v>
      </c>
      <c r="AG22">
        <v>0</v>
      </c>
      <c r="AH22">
        <v>20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1</v>
      </c>
      <c r="BG22">
        <v>0</v>
      </c>
      <c r="BH22">
        <v>0</v>
      </c>
      <c r="BI22">
        <v>0</v>
      </c>
      <c r="BJ22">
        <v>0</v>
      </c>
      <c r="BK22">
        <v>0</v>
      </c>
      <c r="BL22">
        <v>0</v>
      </c>
      <c r="BM22">
        <v>0</v>
      </c>
      <c r="BN22">
        <v>0</v>
      </c>
      <c r="BO22">
        <v>0</v>
      </c>
      <c r="BP22">
        <v>0</v>
      </c>
      <c r="BQ22">
        <v>0</v>
      </c>
      <c r="BR22">
        <v>0</v>
      </c>
      <c r="BS22">
        <v>0</v>
      </c>
      <c r="BT22">
        <v>0</v>
      </c>
      <c r="BU22">
        <v>0</v>
      </c>
      <c r="BV22">
        <v>0</v>
      </c>
      <c r="BW22">
        <v>0</v>
      </c>
      <c r="BX22">
        <v>1</v>
      </c>
      <c r="BY22">
        <v>0</v>
      </c>
      <c r="BZ22">
        <v>0</v>
      </c>
      <c r="CA22">
        <v>0</v>
      </c>
      <c r="CB22">
        <v>0</v>
      </c>
      <c r="CC22">
        <v>0</v>
      </c>
      <c r="CD22">
        <v>0</v>
      </c>
      <c r="CE22">
        <v>1</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14000</v>
      </c>
      <c r="IA22">
        <v>20</v>
      </c>
      <c r="IB22">
        <v>0</v>
      </c>
      <c r="IC22">
        <v>1.6666666666666667</v>
      </c>
      <c r="ID22">
        <v>0</v>
      </c>
      <c r="IE22">
        <v>0</v>
      </c>
      <c r="IF22">
        <v>0</v>
      </c>
      <c r="IG22">
        <v>6.666666666666667</v>
      </c>
      <c r="IH22">
        <v>0</v>
      </c>
      <c r="II22">
        <v>0</v>
      </c>
      <c r="IJ22">
        <v>0</v>
      </c>
      <c r="IK22">
        <v>0</v>
      </c>
      <c r="IL22">
        <v>0</v>
      </c>
      <c r="IM22">
        <v>0</v>
      </c>
      <c r="IN22">
        <v>2450</v>
      </c>
    </row>
    <row r="23" spans="1:248">
      <c r="A23">
        <v>20</v>
      </c>
      <c r="B23" t="str">
        <v>Gariaband</v>
      </c>
      <c r="C23" t="str">
        <v>CHHATTISGARH</v>
      </c>
      <c r="D23" t="str">
        <v>Central</v>
      </c>
      <c r="E23">
        <v>0</v>
      </c>
      <c r="F23">
        <v>0</v>
      </c>
      <c r="G23">
        <v>0</v>
      </c>
      <c r="H23">
        <v>0.3</v>
      </c>
      <c r="I23">
        <v>0</v>
      </c>
      <c r="J23" t="str">
        <v>Low</v>
      </c>
      <c r="K23">
        <v>0</v>
      </c>
      <c r="L23">
        <v>0</v>
      </c>
      <c r="M23">
        <v>0</v>
      </c>
      <c r="N23">
        <v>0</v>
      </c>
      <c r="O23">
        <v>13</v>
      </c>
      <c r="P23">
        <v>1500</v>
      </c>
      <c r="Q23">
        <v>0</v>
      </c>
      <c r="R23">
        <v>3</v>
      </c>
      <c r="S23">
        <v>2</v>
      </c>
      <c r="T23">
        <v>0</v>
      </c>
      <c r="U23">
        <v>0</v>
      </c>
      <c r="V23">
        <v>0</v>
      </c>
      <c r="W23">
        <v>0</v>
      </c>
      <c r="X23">
        <v>0</v>
      </c>
      <c r="Y23" t="str">
        <v/>
      </c>
      <c r="Z23">
        <v>0</v>
      </c>
      <c r="AA23" t="str">
        <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24324</v>
      </c>
      <c r="IA23">
        <v>0</v>
      </c>
      <c r="IB23">
        <v>0</v>
      </c>
      <c r="IC23">
        <v>0</v>
      </c>
      <c r="ID23">
        <v>0</v>
      </c>
      <c r="IE23">
        <v>0</v>
      </c>
      <c r="IF23">
        <v>0</v>
      </c>
      <c r="IG23">
        <v>0</v>
      </c>
      <c r="IH23">
        <v>0</v>
      </c>
      <c r="II23">
        <v>0</v>
      </c>
      <c r="IJ23">
        <v>0</v>
      </c>
      <c r="IK23">
        <v>0</v>
      </c>
      <c r="IL23">
        <v>0</v>
      </c>
      <c r="IM23">
        <v>0</v>
      </c>
      <c r="IN23">
        <v>2300</v>
      </c>
    </row>
    <row r="24" spans="1:248">
      <c r="A24">
        <v>21</v>
      </c>
      <c r="B24" t="str">
        <v>Gaurella Pendra Marwahi</v>
      </c>
      <c r="C24" t="str">
        <v>CHHATTISGARH</v>
      </c>
      <c r="D24" t="str">
        <v>Central</v>
      </c>
      <c r="E24">
        <v>0</v>
      </c>
      <c r="F24">
        <v>0</v>
      </c>
      <c r="G24">
        <v>0</v>
      </c>
      <c r="H24">
        <v>0.3</v>
      </c>
      <c r="I24">
        <v>0</v>
      </c>
      <c r="J24" t="str">
        <v>Low</v>
      </c>
      <c r="K24">
        <v>0</v>
      </c>
      <c r="L24">
        <v>0</v>
      </c>
      <c r="M24">
        <v>0</v>
      </c>
      <c r="N24">
        <v>0</v>
      </c>
      <c r="O24">
        <v>0</v>
      </c>
      <c r="P24">
        <v>1500</v>
      </c>
      <c r="Q24">
        <v>0</v>
      </c>
      <c r="R24">
        <v>0</v>
      </c>
      <c r="S24">
        <v>0</v>
      </c>
      <c r="T24">
        <v>0</v>
      </c>
      <c r="U24">
        <v>0</v>
      </c>
      <c r="V24">
        <v>1</v>
      </c>
      <c r="W24">
        <v>0</v>
      </c>
      <c r="X24">
        <v>0</v>
      </c>
      <c r="Y24" t="str">
        <v/>
      </c>
      <c r="Z24">
        <v>0</v>
      </c>
      <c r="AA24" t="str">
        <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row>
    <row r="25" spans="1:248">
      <c r="A25">
        <v>22</v>
      </c>
      <c r="B25" t="str">
        <v>Baloda Bazar</v>
      </c>
      <c r="C25" t="str">
        <v>CHHATTISGARH</v>
      </c>
      <c r="D25" t="str">
        <v>Central</v>
      </c>
      <c r="E25">
        <v>0</v>
      </c>
      <c r="F25">
        <v>0</v>
      </c>
      <c r="G25">
        <v>0</v>
      </c>
      <c r="H25">
        <v>0.3</v>
      </c>
      <c r="I25">
        <v>0</v>
      </c>
      <c r="J25" t="str">
        <v>Low</v>
      </c>
      <c r="K25">
        <v>0</v>
      </c>
      <c r="L25">
        <v>0</v>
      </c>
      <c r="M25">
        <v>0</v>
      </c>
      <c r="N25">
        <v>0</v>
      </c>
      <c r="O25">
        <v>15</v>
      </c>
      <c r="P25">
        <v>1000</v>
      </c>
      <c r="Q25">
        <v>1</v>
      </c>
      <c r="R25">
        <v>1</v>
      </c>
      <c r="S25">
        <v>4</v>
      </c>
      <c r="T25">
        <v>0</v>
      </c>
      <c r="U25">
        <v>0</v>
      </c>
      <c r="V25">
        <v>1</v>
      </c>
      <c r="W25">
        <v>0</v>
      </c>
      <c r="X25">
        <v>0</v>
      </c>
      <c r="Y25" t="str">
        <v/>
      </c>
      <c r="Z25">
        <v>0</v>
      </c>
      <c r="AA25" t="str">
        <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1</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89952</v>
      </c>
      <c r="IA25">
        <v>0</v>
      </c>
      <c r="IB25">
        <v>0</v>
      </c>
      <c r="IC25">
        <v>0</v>
      </c>
      <c r="ID25">
        <v>0</v>
      </c>
      <c r="IE25">
        <v>0</v>
      </c>
      <c r="IF25">
        <v>0</v>
      </c>
      <c r="IG25">
        <v>0</v>
      </c>
      <c r="IH25">
        <v>0</v>
      </c>
      <c r="II25">
        <v>0</v>
      </c>
      <c r="IJ25">
        <v>0</v>
      </c>
      <c r="IK25">
        <v>0</v>
      </c>
      <c r="IL25">
        <v>0</v>
      </c>
      <c r="IM25">
        <v>0</v>
      </c>
      <c r="IN25">
        <v>3700</v>
      </c>
    </row>
    <row r="26" spans="1:248">
      <c r="A26">
        <v>23</v>
      </c>
      <c r="B26" t="str">
        <v>Balrampur</v>
      </c>
      <c r="C26" t="str">
        <v>CHHATTISGARH</v>
      </c>
      <c r="D26" t="str">
        <v>Central</v>
      </c>
      <c r="E26">
        <v>0</v>
      </c>
      <c r="F26">
        <v>0</v>
      </c>
      <c r="G26">
        <v>0</v>
      </c>
      <c r="H26">
        <v>0.3</v>
      </c>
      <c r="I26">
        <v>0</v>
      </c>
      <c r="J26" t="str">
        <v>Low</v>
      </c>
      <c r="K26">
        <v>0</v>
      </c>
      <c r="L26">
        <v>0</v>
      </c>
      <c r="M26">
        <v>0</v>
      </c>
      <c r="N26">
        <v>0</v>
      </c>
      <c r="O26">
        <v>7</v>
      </c>
      <c r="P26">
        <v>1000</v>
      </c>
      <c r="Q26">
        <v>0</v>
      </c>
      <c r="R26">
        <v>1</v>
      </c>
      <c r="S26">
        <v>2</v>
      </c>
      <c r="T26">
        <v>5</v>
      </c>
      <c r="U26">
        <v>0</v>
      </c>
      <c r="V26">
        <v>4</v>
      </c>
      <c r="W26">
        <v>0</v>
      </c>
      <c r="X26">
        <v>0</v>
      </c>
      <c r="Y26" t="str">
        <v/>
      </c>
      <c r="Z26">
        <v>0</v>
      </c>
      <c r="AA26" t="str">
        <v/>
      </c>
      <c r="AB26">
        <v>48.129999999999995</v>
      </c>
      <c r="AC26">
        <v>0</v>
      </c>
      <c r="AD26">
        <v>0</v>
      </c>
      <c r="AE26">
        <v>0</v>
      </c>
      <c r="AF26">
        <v>0</v>
      </c>
      <c r="AG26">
        <v>0</v>
      </c>
      <c r="AH26">
        <v>30</v>
      </c>
      <c r="AI26">
        <v>4</v>
      </c>
      <c r="AJ26">
        <v>0</v>
      </c>
      <c r="AK26">
        <v>8.83</v>
      </c>
      <c r="AL26">
        <v>0</v>
      </c>
      <c r="AM26">
        <v>0</v>
      </c>
      <c r="AN26">
        <v>0</v>
      </c>
      <c r="AO26">
        <v>0</v>
      </c>
      <c r="AP26">
        <v>0</v>
      </c>
      <c r="AQ26">
        <v>0</v>
      </c>
      <c r="AR26">
        <v>0</v>
      </c>
      <c r="AS26">
        <v>0</v>
      </c>
      <c r="AT26">
        <v>10</v>
      </c>
      <c r="AU26">
        <v>0</v>
      </c>
      <c r="AV26">
        <v>0</v>
      </c>
      <c r="AW26">
        <v>0</v>
      </c>
      <c r="AX26">
        <v>0</v>
      </c>
      <c r="AY26">
        <v>0</v>
      </c>
      <c r="AZ26">
        <v>1</v>
      </c>
      <c r="BA26">
        <v>0</v>
      </c>
      <c r="BB26">
        <v>0</v>
      </c>
      <c r="BC26">
        <v>0</v>
      </c>
      <c r="BD26">
        <v>0</v>
      </c>
      <c r="BE26">
        <v>0</v>
      </c>
      <c r="BF26">
        <v>1</v>
      </c>
      <c r="BG26">
        <v>0</v>
      </c>
      <c r="BH26">
        <v>0</v>
      </c>
      <c r="BI26">
        <v>0</v>
      </c>
      <c r="BJ26">
        <v>0</v>
      </c>
      <c r="BK26">
        <v>0</v>
      </c>
      <c r="BL26">
        <v>0</v>
      </c>
      <c r="BM26">
        <v>0</v>
      </c>
      <c r="BN26">
        <v>0</v>
      </c>
      <c r="BO26">
        <v>0</v>
      </c>
      <c r="BP26">
        <v>0</v>
      </c>
      <c r="BQ26">
        <v>0</v>
      </c>
      <c r="BR26">
        <v>0</v>
      </c>
      <c r="BS26">
        <v>0</v>
      </c>
      <c r="BT26">
        <v>0</v>
      </c>
      <c r="BU26">
        <v>0</v>
      </c>
      <c r="BV26">
        <v>0</v>
      </c>
      <c r="BW26">
        <v>0</v>
      </c>
      <c r="BX26">
        <v>4</v>
      </c>
      <c r="BY26">
        <v>2</v>
      </c>
      <c r="BZ26">
        <v>0</v>
      </c>
      <c r="CA26">
        <v>0</v>
      </c>
      <c r="CB26">
        <v>0</v>
      </c>
      <c r="CC26">
        <v>0</v>
      </c>
      <c r="CD26">
        <v>0</v>
      </c>
      <c r="CE26">
        <v>1</v>
      </c>
      <c r="CF26">
        <v>1</v>
      </c>
      <c r="CG26">
        <v>0</v>
      </c>
      <c r="CH26">
        <v>1</v>
      </c>
      <c r="CI26">
        <v>0</v>
      </c>
      <c r="CJ26">
        <v>0</v>
      </c>
      <c r="CK26">
        <v>0</v>
      </c>
      <c r="CL26">
        <v>0</v>
      </c>
      <c r="CM26">
        <v>0</v>
      </c>
      <c r="CN26">
        <v>0</v>
      </c>
      <c r="CO26">
        <v>0</v>
      </c>
      <c r="CP26">
        <v>0</v>
      </c>
      <c r="CQ26">
        <v>1</v>
      </c>
      <c r="CR26">
        <v>0</v>
      </c>
      <c r="CS26">
        <v>0</v>
      </c>
      <c r="CT26">
        <v>0</v>
      </c>
      <c r="CU26">
        <v>0</v>
      </c>
      <c r="CV26">
        <v>0</v>
      </c>
      <c r="CW26">
        <v>0</v>
      </c>
      <c r="CX26">
        <v>0</v>
      </c>
      <c r="CY26">
        <v>0</v>
      </c>
      <c r="CZ26">
        <v>0</v>
      </c>
      <c r="DA26">
        <v>0</v>
      </c>
      <c r="DB26">
        <v>0</v>
      </c>
      <c r="DC26">
        <v>0</v>
      </c>
      <c r="DD26">
        <v>0</v>
      </c>
      <c r="DE26">
        <v>0</v>
      </c>
      <c r="DF26">
        <v>0</v>
      </c>
      <c r="DG26">
        <v>0</v>
      </c>
      <c r="DH26">
        <v>1</v>
      </c>
      <c r="DI26">
        <v>0</v>
      </c>
      <c r="DJ26">
        <v>0</v>
      </c>
      <c r="DK26">
        <v>0</v>
      </c>
      <c r="DL26">
        <v>0</v>
      </c>
      <c r="DM26">
        <v>0</v>
      </c>
      <c r="DN26">
        <v>0</v>
      </c>
      <c r="DO26">
        <v>1</v>
      </c>
      <c r="DP26">
        <v>1</v>
      </c>
      <c r="DQ26">
        <v>1</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3568</v>
      </c>
      <c r="HT26">
        <v>0</v>
      </c>
      <c r="HU26">
        <v>0</v>
      </c>
      <c r="HV26">
        <v>0</v>
      </c>
      <c r="HW26">
        <v>0</v>
      </c>
      <c r="HX26">
        <v>0</v>
      </c>
      <c r="HY26">
        <v>0</v>
      </c>
      <c r="HZ26">
        <v>73539.399999999994</v>
      </c>
      <c r="IA26">
        <v>90.96</v>
      </c>
      <c r="IB26">
        <v>10</v>
      </c>
      <c r="IC26">
        <v>7.5799999999999992</v>
      </c>
      <c r="ID26">
        <v>1</v>
      </c>
      <c r="IE26">
        <v>16.043333333333333</v>
      </c>
      <c r="IF26">
        <v>0</v>
      </c>
      <c r="IG26">
        <v>11.333333333333334</v>
      </c>
      <c r="IH26">
        <v>2.9433333333333334</v>
      </c>
      <c r="II26">
        <v>0</v>
      </c>
      <c r="IJ26">
        <v>0</v>
      </c>
      <c r="IK26">
        <v>0</v>
      </c>
      <c r="IL26">
        <v>0</v>
      </c>
      <c r="IM26">
        <v>0</v>
      </c>
      <c r="IN26">
        <v>2250</v>
      </c>
    </row>
    <row r="27" spans="1:248">
      <c r="A27">
        <v>24</v>
      </c>
      <c r="B27" t="str">
        <v>Bemetara</v>
      </c>
      <c r="C27" t="str">
        <v>CHHATTISGARH</v>
      </c>
      <c r="D27" t="str">
        <v>Central</v>
      </c>
      <c r="E27">
        <v>0</v>
      </c>
      <c r="F27">
        <v>0</v>
      </c>
      <c r="G27">
        <v>0</v>
      </c>
      <c r="H27">
        <v>0.3</v>
      </c>
      <c r="I27">
        <v>0</v>
      </c>
      <c r="J27" t="str">
        <v>Low</v>
      </c>
      <c r="K27">
        <v>0</v>
      </c>
      <c r="L27">
        <v>0</v>
      </c>
      <c r="M27">
        <v>0</v>
      </c>
      <c r="N27">
        <v>0</v>
      </c>
      <c r="O27">
        <v>8</v>
      </c>
      <c r="P27">
        <v>1500</v>
      </c>
      <c r="Q27">
        <v>1</v>
      </c>
      <c r="R27">
        <v>0</v>
      </c>
      <c r="S27">
        <v>2</v>
      </c>
      <c r="T27">
        <v>1</v>
      </c>
      <c r="U27">
        <v>0</v>
      </c>
      <c r="V27">
        <v>0</v>
      </c>
      <c r="W27">
        <v>0</v>
      </c>
      <c r="X27">
        <v>0</v>
      </c>
      <c r="Y27" t="str">
        <v/>
      </c>
      <c r="Z27">
        <v>0</v>
      </c>
      <c r="AA27" t="str">
        <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7414</v>
      </c>
      <c r="HT27">
        <v>0</v>
      </c>
      <c r="HU27">
        <v>0</v>
      </c>
      <c r="HV27">
        <v>0</v>
      </c>
      <c r="HW27">
        <v>0</v>
      </c>
      <c r="HX27">
        <v>0</v>
      </c>
      <c r="HY27">
        <v>0</v>
      </c>
      <c r="HZ27">
        <v>143896</v>
      </c>
      <c r="IA27">
        <v>0</v>
      </c>
      <c r="IB27">
        <v>0</v>
      </c>
      <c r="IC27">
        <v>0</v>
      </c>
      <c r="ID27">
        <v>0</v>
      </c>
      <c r="IE27">
        <v>0</v>
      </c>
      <c r="IF27">
        <v>0</v>
      </c>
      <c r="IG27">
        <v>0</v>
      </c>
      <c r="IH27">
        <v>0</v>
      </c>
      <c r="II27">
        <v>0</v>
      </c>
      <c r="IJ27">
        <v>0</v>
      </c>
      <c r="IK27">
        <v>0</v>
      </c>
      <c r="IL27">
        <v>0</v>
      </c>
      <c r="IM27">
        <v>0</v>
      </c>
      <c r="IN27">
        <v>2400</v>
      </c>
    </row>
    <row r="28" spans="1:248">
      <c r="A28">
        <v>25</v>
      </c>
      <c r="B28" t="str">
        <v>Sarangarh</v>
      </c>
      <c r="C28" t="str">
        <v>CHHATTISGARH</v>
      </c>
      <c r="D28" t="str">
        <v>Central</v>
      </c>
      <c r="E28">
        <v>0</v>
      </c>
      <c r="F28">
        <v>0</v>
      </c>
      <c r="G28">
        <v>0</v>
      </c>
      <c r="H28">
        <v>0.3</v>
      </c>
      <c r="I28">
        <v>0</v>
      </c>
      <c r="J28" t="str">
        <v>Low</v>
      </c>
      <c r="K28">
        <v>0</v>
      </c>
      <c r="L28">
        <v>0</v>
      </c>
      <c r="M28">
        <v>0</v>
      </c>
      <c r="N28">
        <v>0</v>
      </c>
      <c r="O28">
        <v>0</v>
      </c>
      <c r="P28">
        <v>1500</v>
      </c>
      <c r="Q28">
        <v>0</v>
      </c>
      <c r="R28">
        <v>0</v>
      </c>
      <c r="S28">
        <v>0</v>
      </c>
      <c r="T28">
        <v>0</v>
      </c>
      <c r="U28">
        <v>0</v>
      </c>
      <c r="V28">
        <v>0</v>
      </c>
      <c r="W28">
        <v>0</v>
      </c>
      <c r="X28">
        <v>0</v>
      </c>
      <c r="Y28" t="str">
        <v/>
      </c>
      <c r="Z28">
        <v>0</v>
      </c>
      <c r="AA28" t="str">
        <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row>
    <row r="29" spans="1:248">
      <c r="A29">
        <v>26</v>
      </c>
      <c r="B29" t="str">
        <v>Sakti</v>
      </c>
      <c r="C29" t="str">
        <v>CHHATTISGARH</v>
      </c>
      <c r="D29" t="str">
        <v>Central</v>
      </c>
      <c r="E29">
        <v>0</v>
      </c>
      <c r="F29">
        <v>0</v>
      </c>
      <c r="G29">
        <v>0</v>
      </c>
      <c r="H29">
        <v>0.3</v>
      </c>
      <c r="I29">
        <v>0</v>
      </c>
      <c r="J29" t="str">
        <v>Low</v>
      </c>
      <c r="K29">
        <v>0</v>
      </c>
      <c r="L29">
        <v>0</v>
      </c>
      <c r="M29">
        <v>0</v>
      </c>
      <c r="N29">
        <v>0</v>
      </c>
      <c r="O29">
        <v>0</v>
      </c>
      <c r="P29">
        <v>1500</v>
      </c>
      <c r="Q29">
        <v>0</v>
      </c>
      <c r="R29">
        <v>0</v>
      </c>
      <c r="S29">
        <v>0</v>
      </c>
      <c r="T29">
        <v>0</v>
      </c>
      <c r="U29">
        <v>0</v>
      </c>
      <c r="V29">
        <v>0</v>
      </c>
      <c r="W29">
        <v>0</v>
      </c>
      <c r="X29">
        <v>0</v>
      </c>
      <c r="Y29" t="str">
        <v/>
      </c>
      <c r="Z29">
        <v>0</v>
      </c>
      <c r="AA29" t="str">
        <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1601</v>
      </c>
      <c r="HT29">
        <v>0</v>
      </c>
      <c r="HU29">
        <v>0</v>
      </c>
      <c r="HV29">
        <v>0</v>
      </c>
      <c r="HW29">
        <v>0</v>
      </c>
      <c r="HX29">
        <v>0</v>
      </c>
      <c r="HY29">
        <v>0</v>
      </c>
      <c r="HZ29">
        <v>11200</v>
      </c>
      <c r="IA29">
        <v>0</v>
      </c>
      <c r="IB29">
        <v>0</v>
      </c>
      <c r="IC29">
        <v>0</v>
      </c>
      <c r="ID29">
        <v>0</v>
      </c>
      <c r="IE29">
        <v>0</v>
      </c>
      <c r="IF29">
        <v>0</v>
      </c>
      <c r="IG29">
        <v>0</v>
      </c>
      <c r="IH29">
        <v>0</v>
      </c>
      <c r="II29">
        <v>0</v>
      </c>
      <c r="IJ29">
        <v>0</v>
      </c>
      <c r="IK29">
        <v>0</v>
      </c>
      <c r="IL29">
        <v>0</v>
      </c>
      <c r="IM29">
        <v>0</v>
      </c>
      <c r="IN29">
        <v>0</v>
      </c>
    </row>
    <row r="30" spans="1:248">
      <c r="A30">
        <v>27</v>
      </c>
      <c r="B30" t="str">
        <v>Dantewada</v>
      </c>
      <c r="C30" t="str">
        <v>CHHATTISGARH</v>
      </c>
      <c r="D30" t="str">
        <v>Central</v>
      </c>
      <c r="E30">
        <v>0</v>
      </c>
      <c r="F30">
        <v>0</v>
      </c>
      <c r="G30">
        <v>0</v>
      </c>
      <c r="H30">
        <v>0.3</v>
      </c>
      <c r="I30">
        <v>0</v>
      </c>
      <c r="J30" t="str">
        <v>Low</v>
      </c>
      <c r="K30">
        <v>0</v>
      </c>
      <c r="L30">
        <v>0</v>
      </c>
      <c r="M30">
        <v>0</v>
      </c>
      <c r="N30">
        <v>0</v>
      </c>
      <c r="O30">
        <v>6</v>
      </c>
      <c r="P30">
        <v>1400</v>
      </c>
      <c r="Q30">
        <v>0</v>
      </c>
      <c r="R30">
        <v>2</v>
      </c>
      <c r="S30">
        <v>0</v>
      </c>
      <c r="T30">
        <v>1</v>
      </c>
      <c r="U30">
        <v>0</v>
      </c>
      <c r="V30">
        <v>1</v>
      </c>
      <c r="W30">
        <v>0</v>
      </c>
      <c r="X30">
        <v>0</v>
      </c>
      <c r="Y30" t="str">
        <v/>
      </c>
      <c r="Z30">
        <v>0</v>
      </c>
      <c r="AA30" t="str">
        <v/>
      </c>
      <c r="AB30">
        <v>0</v>
      </c>
      <c r="AC30">
        <v>0</v>
      </c>
      <c r="AD30">
        <v>0</v>
      </c>
      <c r="AE30">
        <v>0</v>
      </c>
      <c r="AF30">
        <v>0</v>
      </c>
      <c r="AG30">
        <v>0</v>
      </c>
      <c r="AH30">
        <v>0</v>
      </c>
      <c r="AI30">
        <v>40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1</v>
      </c>
      <c r="BH30">
        <v>0</v>
      </c>
      <c r="BI30">
        <v>0</v>
      </c>
      <c r="BJ30">
        <v>0</v>
      </c>
      <c r="BK30">
        <v>0</v>
      </c>
      <c r="BL30">
        <v>0</v>
      </c>
      <c r="BM30">
        <v>0</v>
      </c>
      <c r="BN30">
        <v>0</v>
      </c>
      <c r="BO30">
        <v>0</v>
      </c>
      <c r="BP30">
        <v>0</v>
      </c>
      <c r="BQ30">
        <v>0</v>
      </c>
      <c r="BR30">
        <v>0</v>
      </c>
      <c r="BS30">
        <v>0</v>
      </c>
      <c r="BT30">
        <v>0</v>
      </c>
      <c r="BU30">
        <v>0</v>
      </c>
      <c r="BV30">
        <v>0</v>
      </c>
      <c r="BW30">
        <v>0</v>
      </c>
      <c r="BX30">
        <v>1</v>
      </c>
      <c r="BY30">
        <v>0</v>
      </c>
      <c r="BZ30">
        <v>0</v>
      </c>
      <c r="CA30">
        <v>0</v>
      </c>
      <c r="CB30">
        <v>0</v>
      </c>
      <c r="CC30">
        <v>0</v>
      </c>
      <c r="CD30">
        <v>0</v>
      </c>
      <c r="CE30">
        <v>0</v>
      </c>
      <c r="CF30">
        <v>1</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1</v>
      </c>
      <c r="FF30">
        <v>1</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1</v>
      </c>
      <c r="GD30">
        <v>1</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28700</v>
      </c>
      <c r="IA30">
        <v>40</v>
      </c>
      <c r="IB30">
        <v>0</v>
      </c>
      <c r="IC30">
        <v>3.3333333333333335</v>
      </c>
      <c r="ID30">
        <v>0</v>
      </c>
      <c r="IE30">
        <v>0</v>
      </c>
      <c r="IF30">
        <v>0</v>
      </c>
      <c r="IG30">
        <v>13.333333333333334</v>
      </c>
      <c r="IH30">
        <v>0</v>
      </c>
      <c r="II30">
        <v>0</v>
      </c>
      <c r="IJ30">
        <v>0</v>
      </c>
      <c r="IK30">
        <v>0</v>
      </c>
      <c r="IL30">
        <v>0</v>
      </c>
      <c r="IM30">
        <v>0</v>
      </c>
      <c r="IN30">
        <v>1550</v>
      </c>
    </row>
    <row r="31" spans="1:248">
      <c r="A31">
        <v>28</v>
      </c>
      <c r="B31" t="str">
        <v>Khairagarh</v>
      </c>
      <c r="C31" t="str">
        <v>CHHATTISGARH</v>
      </c>
      <c r="D31" t="str">
        <v>Central</v>
      </c>
      <c r="E31">
        <v>0</v>
      </c>
      <c r="F31">
        <v>0</v>
      </c>
      <c r="G31">
        <v>0</v>
      </c>
      <c r="H31">
        <v>0.3</v>
      </c>
      <c r="I31">
        <v>0</v>
      </c>
      <c r="J31" t="str">
        <v>Low</v>
      </c>
      <c r="K31">
        <v>0</v>
      </c>
      <c r="L31">
        <v>0</v>
      </c>
      <c r="M31">
        <v>0</v>
      </c>
      <c r="N31">
        <v>0</v>
      </c>
      <c r="O31">
        <v>0</v>
      </c>
      <c r="P31">
        <v>1400</v>
      </c>
      <c r="Q31">
        <v>0</v>
      </c>
      <c r="R31">
        <v>0</v>
      </c>
      <c r="S31">
        <v>0</v>
      </c>
      <c r="T31">
        <v>0</v>
      </c>
      <c r="U31">
        <v>0</v>
      </c>
      <c r="V31">
        <v>0</v>
      </c>
      <c r="W31">
        <v>0</v>
      </c>
      <c r="X31">
        <v>0</v>
      </c>
      <c r="Y31" t="str">
        <v/>
      </c>
      <c r="Z31">
        <v>0</v>
      </c>
      <c r="AA31" t="str">
        <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2065</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row>
    <row r="32" spans="1:248">
      <c r="A32">
        <v>29</v>
      </c>
      <c r="B32" t="str">
        <v>Mohla</v>
      </c>
      <c r="C32" t="str">
        <v>CHHATTISGARH</v>
      </c>
      <c r="D32" t="str">
        <v>Central</v>
      </c>
      <c r="E32">
        <v>0</v>
      </c>
      <c r="F32">
        <v>0</v>
      </c>
      <c r="G32">
        <v>0</v>
      </c>
      <c r="H32">
        <v>0.3</v>
      </c>
      <c r="I32">
        <v>0</v>
      </c>
      <c r="J32" t="str">
        <v>Low</v>
      </c>
      <c r="K32">
        <v>0</v>
      </c>
      <c r="L32">
        <v>0</v>
      </c>
      <c r="M32">
        <v>0</v>
      </c>
      <c r="N32">
        <v>0</v>
      </c>
      <c r="O32">
        <v>4</v>
      </c>
      <c r="P32">
        <v>1100</v>
      </c>
      <c r="Q32">
        <v>0</v>
      </c>
      <c r="R32">
        <v>0</v>
      </c>
      <c r="S32">
        <v>2</v>
      </c>
      <c r="T32">
        <v>1</v>
      </c>
      <c r="U32">
        <v>0</v>
      </c>
      <c r="V32">
        <v>0</v>
      </c>
      <c r="W32">
        <v>0</v>
      </c>
      <c r="X32">
        <v>0</v>
      </c>
      <c r="Y32" t="str">
        <v/>
      </c>
      <c r="Z32">
        <v>0</v>
      </c>
      <c r="AA32" t="str">
        <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900</v>
      </c>
    </row>
    <row r="33" spans="1:248">
      <c r="A33">
        <v>30</v>
      </c>
      <c r="B33" t="str">
        <v>Bijapur</v>
      </c>
      <c r="C33" t="str">
        <v>CHHATTISGARH</v>
      </c>
      <c r="D33" t="str">
        <v>Central</v>
      </c>
      <c r="E33">
        <v>0</v>
      </c>
      <c r="F33">
        <v>0</v>
      </c>
      <c r="G33">
        <v>0</v>
      </c>
      <c r="H33">
        <v>0.3</v>
      </c>
      <c r="I33">
        <v>0</v>
      </c>
      <c r="J33" t="str">
        <v>Low</v>
      </c>
      <c r="K33">
        <v>0</v>
      </c>
      <c r="L33">
        <v>0</v>
      </c>
      <c r="M33">
        <v>0</v>
      </c>
      <c r="N33">
        <v>0</v>
      </c>
      <c r="O33">
        <v>2</v>
      </c>
      <c r="P33">
        <v>1000</v>
      </c>
      <c r="Q33">
        <v>0</v>
      </c>
      <c r="R33">
        <v>0</v>
      </c>
      <c r="S33">
        <v>1</v>
      </c>
      <c r="T33">
        <v>1</v>
      </c>
      <c r="U33">
        <v>0</v>
      </c>
      <c r="V33">
        <v>0</v>
      </c>
      <c r="W33">
        <v>0</v>
      </c>
      <c r="X33">
        <v>0</v>
      </c>
      <c r="Y33" t="str">
        <v/>
      </c>
      <c r="Z33">
        <v>0</v>
      </c>
      <c r="AA33" t="str">
        <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400</v>
      </c>
    </row>
    <row r="34" spans="1:248">
      <c r="A34">
        <v>31</v>
      </c>
      <c r="B34" t="str">
        <v>Sukma</v>
      </c>
      <c r="C34" t="str">
        <v>CHHATTISGARH</v>
      </c>
      <c r="D34" t="str">
        <v>Central</v>
      </c>
      <c r="E34">
        <v>0</v>
      </c>
      <c r="F34">
        <v>0</v>
      </c>
      <c r="G34">
        <v>0</v>
      </c>
      <c r="H34">
        <v>0.3</v>
      </c>
      <c r="I34">
        <v>0</v>
      </c>
      <c r="J34" t="str">
        <v>Low</v>
      </c>
      <c r="K34">
        <v>0</v>
      </c>
      <c r="L34">
        <v>0</v>
      </c>
      <c r="M34">
        <v>0</v>
      </c>
      <c r="N34">
        <v>0</v>
      </c>
      <c r="O34">
        <v>6</v>
      </c>
      <c r="P34">
        <v>1000</v>
      </c>
      <c r="Q34">
        <v>0</v>
      </c>
      <c r="R34">
        <v>2</v>
      </c>
      <c r="S34">
        <v>0</v>
      </c>
      <c r="T34">
        <v>0</v>
      </c>
      <c r="U34">
        <v>0</v>
      </c>
      <c r="V34">
        <v>1</v>
      </c>
      <c r="W34">
        <v>0</v>
      </c>
      <c r="X34">
        <v>0</v>
      </c>
      <c r="Y34" t="str">
        <v/>
      </c>
      <c r="Z34">
        <v>0</v>
      </c>
      <c r="AA34" t="str">
        <v/>
      </c>
      <c r="AB34">
        <v>0</v>
      </c>
      <c r="AC34">
        <v>0</v>
      </c>
      <c r="AD34">
        <v>0</v>
      </c>
      <c r="AE34">
        <v>0</v>
      </c>
      <c r="AF34">
        <v>0</v>
      </c>
      <c r="AG34">
        <v>8.2050000000000001</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1</v>
      </c>
      <c r="BY34">
        <v>0</v>
      </c>
      <c r="BZ34">
        <v>0</v>
      </c>
      <c r="CA34">
        <v>0</v>
      </c>
      <c r="CB34">
        <v>0</v>
      </c>
      <c r="CC34">
        <v>0</v>
      </c>
      <c r="CD34">
        <v>1</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8.2050000000000001</v>
      </c>
      <c r="IB34">
        <v>0</v>
      </c>
      <c r="IC34">
        <v>0.68374999999999997</v>
      </c>
      <c r="ID34">
        <v>0</v>
      </c>
      <c r="IE34">
        <v>0</v>
      </c>
      <c r="IF34">
        <v>2.7349999999999999</v>
      </c>
      <c r="IG34">
        <v>0</v>
      </c>
      <c r="IH34">
        <v>0</v>
      </c>
      <c r="II34">
        <v>0</v>
      </c>
      <c r="IJ34">
        <v>0</v>
      </c>
      <c r="IK34">
        <v>0</v>
      </c>
      <c r="IL34">
        <v>0</v>
      </c>
      <c r="IM34">
        <v>0</v>
      </c>
      <c r="IN34">
        <v>1500</v>
      </c>
    </row>
    <row r="35" spans="1:248">
      <c r="A35">
        <v>32</v>
      </c>
      <c r="B35" t="str">
        <v>Narayanpur</v>
      </c>
      <c r="C35" t="str">
        <v>CHHATTISGARH</v>
      </c>
      <c r="D35" t="str">
        <v>Central</v>
      </c>
      <c r="E35">
        <v>0</v>
      </c>
      <c r="F35">
        <v>0</v>
      </c>
      <c r="G35">
        <v>0</v>
      </c>
      <c r="H35">
        <v>0.3</v>
      </c>
      <c r="I35">
        <v>0</v>
      </c>
      <c r="J35" t="str">
        <v>Low</v>
      </c>
      <c r="K35">
        <v>0</v>
      </c>
      <c r="L35">
        <v>0</v>
      </c>
      <c r="M35">
        <v>0</v>
      </c>
      <c r="N35">
        <v>0</v>
      </c>
      <c r="O35">
        <v>0</v>
      </c>
      <c r="P35">
        <v>700</v>
      </c>
      <c r="Q35">
        <v>0</v>
      </c>
      <c r="R35">
        <v>0</v>
      </c>
      <c r="S35">
        <v>0</v>
      </c>
      <c r="T35">
        <v>0</v>
      </c>
      <c r="U35">
        <v>0</v>
      </c>
      <c r="V35">
        <v>0</v>
      </c>
      <c r="W35">
        <v>0</v>
      </c>
      <c r="X35">
        <v>0</v>
      </c>
      <c r="Y35" t="str">
        <v/>
      </c>
      <c r="Z35">
        <v>0</v>
      </c>
      <c r="AA35" t="str">
        <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0.33333333333333331</v>
      </c>
      <c r="EH35">
        <v>0.5</v>
      </c>
      <c r="EI35">
        <v>0.33333333333333331</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4.333333333333333</v>
      </c>
      <c r="FF35">
        <v>5.5</v>
      </c>
      <c r="FG35">
        <v>5.666666666666667</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5.666666666666667</v>
      </c>
      <c r="GD35">
        <v>5.5</v>
      </c>
      <c r="GE35">
        <v>5.666666666666667</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row>
    <row r="36" spans="1:248">
      <c r="A36">
        <v>33</v>
      </c>
      <c r="B36" t="str">
        <v>West</v>
      </c>
      <c r="C36" t="str">
        <v>DELHI</v>
      </c>
      <c r="D36" t="str">
        <v>North</v>
      </c>
      <c r="E36" t="str">
        <v>MAHENDRA STEELS</v>
      </c>
      <c r="F36">
        <v>0</v>
      </c>
      <c r="G36">
        <v>0</v>
      </c>
      <c r="H36">
        <v>1</v>
      </c>
      <c r="I36">
        <v>0</v>
      </c>
      <c r="J36" t="str">
        <v>High</v>
      </c>
      <c r="K36">
        <v>0</v>
      </c>
      <c r="L36">
        <v>0</v>
      </c>
      <c r="M36" t="str">
        <v>Dinesh Mohan</v>
      </c>
      <c r="N36" t="str">
        <v>Aman Kumar</v>
      </c>
      <c r="O36">
        <v>0</v>
      </c>
      <c r="P36">
        <v>7500</v>
      </c>
      <c r="Q36">
        <v>0</v>
      </c>
      <c r="R36">
        <v>0</v>
      </c>
      <c r="S36">
        <v>0</v>
      </c>
      <c r="T36">
        <v>0</v>
      </c>
      <c r="U36">
        <v>0</v>
      </c>
      <c r="V36">
        <v>8</v>
      </c>
      <c r="W36">
        <v>0</v>
      </c>
      <c r="X36">
        <v>80</v>
      </c>
      <c r="Y36">
        <v>0.18041249999999998</v>
      </c>
      <c r="Z36">
        <v>1.0666666666666666E-2</v>
      </c>
      <c r="AA36">
        <v>1.9243999999999997E-3</v>
      </c>
      <c r="AB36">
        <v>18</v>
      </c>
      <c r="AC36">
        <v>20.388999999999999</v>
      </c>
      <c r="AD36">
        <v>0</v>
      </c>
      <c r="AE36">
        <v>0</v>
      </c>
      <c r="AF36">
        <v>15.05</v>
      </c>
      <c r="AG36">
        <v>0</v>
      </c>
      <c r="AH36">
        <v>5.0999999999999996</v>
      </c>
      <c r="AI36">
        <v>0</v>
      </c>
      <c r="AJ36">
        <v>0</v>
      </c>
      <c r="AK36">
        <v>0</v>
      </c>
      <c r="AL36">
        <v>10.41</v>
      </c>
      <c r="AM36">
        <v>8.5</v>
      </c>
      <c r="AN36">
        <v>8.1199999999999992</v>
      </c>
      <c r="AO36">
        <v>11.7</v>
      </c>
      <c r="AP36">
        <v>16</v>
      </c>
      <c r="AQ36">
        <v>0</v>
      </c>
      <c r="AR36">
        <v>0</v>
      </c>
      <c r="AS36">
        <v>18.7</v>
      </c>
      <c r="AT36">
        <v>0</v>
      </c>
      <c r="AU36">
        <v>24.81</v>
      </c>
      <c r="AV36">
        <v>35</v>
      </c>
      <c r="AW36">
        <v>30</v>
      </c>
      <c r="AX36">
        <v>0</v>
      </c>
      <c r="AY36">
        <v>0</v>
      </c>
      <c r="AZ36">
        <v>1</v>
      </c>
      <c r="BA36">
        <v>1</v>
      </c>
      <c r="BB36">
        <v>0</v>
      </c>
      <c r="BC36">
        <v>0</v>
      </c>
      <c r="BD36">
        <v>1</v>
      </c>
      <c r="BE36">
        <v>0</v>
      </c>
      <c r="BF36">
        <v>0</v>
      </c>
      <c r="BG36">
        <v>0</v>
      </c>
      <c r="BH36">
        <v>0</v>
      </c>
      <c r="BI36">
        <v>0</v>
      </c>
      <c r="BJ36">
        <v>1</v>
      </c>
      <c r="BK36">
        <v>1</v>
      </c>
      <c r="BL36">
        <v>0</v>
      </c>
      <c r="BM36">
        <v>1</v>
      </c>
      <c r="BN36">
        <v>0</v>
      </c>
      <c r="BO36">
        <v>0</v>
      </c>
      <c r="BP36">
        <v>0</v>
      </c>
      <c r="BQ36">
        <v>0</v>
      </c>
      <c r="BR36">
        <v>0</v>
      </c>
      <c r="BS36">
        <v>0</v>
      </c>
      <c r="BT36">
        <v>1</v>
      </c>
      <c r="BU36">
        <v>0</v>
      </c>
      <c r="BV36">
        <v>0</v>
      </c>
      <c r="BW36">
        <v>0</v>
      </c>
      <c r="BX36">
        <v>8</v>
      </c>
      <c r="BY36">
        <v>2</v>
      </c>
      <c r="BZ36">
        <v>2</v>
      </c>
      <c r="CA36">
        <v>0</v>
      </c>
      <c r="CB36">
        <v>0</v>
      </c>
      <c r="CC36">
        <v>1</v>
      </c>
      <c r="CD36">
        <v>0</v>
      </c>
      <c r="CE36">
        <v>1</v>
      </c>
      <c r="CF36">
        <v>0</v>
      </c>
      <c r="CG36">
        <v>0</v>
      </c>
      <c r="CH36">
        <v>0</v>
      </c>
      <c r="CI36">
        <v>1</v>
      </c>
      <c r="CJ36">
        <v>1</v>
      </c>
      <c r="CK36">
        <v>1</v>
      </c>
      <c r="CL36">
        <v>2</v>
      </c>
      <c r="CM36">
        <v>1</v>
      </c>
      <c r="CN36">
        <v>0</v>
      </c>
      <c r="CO36">
        <v>0</v>
      </c>
      <c r="CP36">
        <v>1</v>
      </c>
      <c r="CQ36">
        <v>0</v>
      </c>
      <c r="CR36">
        <v>1</v>
      </c>
      <c r="CS36">
        <v>2</v>
      </c>
      <c r="CT36">
        <v>1</v>
      </c>
      <c r="CU36">
        <v>0</v>
      </c>
      <c r="CV36">
        <v>0</v>
      </c>
      <c r="CW36">
        <v>0</v>
      </c>
      <c r="CX36">
        <v>0</v>
      </c>
      <c r="CY36">
        <v>0</v>
      </c>
      <c r="CZ36">
        <v>0</v>
      </c>
      <c r="DA36">
        <v>0</v>
      </c>
      <c r="DB36">
        <v>0</v>
      </c>
      <c r="DC36">
        <v>0</v>
      </c>
      <c r="DD36">
        <v>0</v>
      </c>
      <c r="DE36">
        <v>0</v>
      </c>
      <c r="DF36">
        <v>0</v>
      </c>
      <c r="DG36">
        <v>0</v>
      </c>
      <c r="DH36">
        <v>2</v>
      </c>
      <c r="DI36">
        <v>2</v>
      </c>
      <c r="DJ36">
        <v>2</v>
      </c>
      <c r="DK36">
        <v>2</v>
      </c>
      <c r="DL36">
        <v>2</v>
      </c>
      <c r="DM36">
        <v>1</v>
      </c>
      <c r="DN36">
        <v>1</v>
      </c>
      <c r="DO36">
        <v>1</v>
      </c>
      <c r="DP36">
        <v>1</v>
      </c>
      <c r="DQ36">
        <v>2</v>
      </c>
      <c r="DR36">
        <v>2</v>
      </c>
      <c r="DS36">
        <v>0</v>
      </c>
      <c r="DT36">
        <v>0</v>
      </c>
      <c r="DU36">
        <v>0</v>
      </c>
      <c r="DV36">
        <v>0</v>
      </c>
      <c r="DW36">
        <v>0</v>
      </c>
      <c r="DX36">
        <v>0</v>
      </c>
      <c r="DY36">
        <v>0</v>
      </c>
      <c r="DZ36">
        <v>0</v>
      </c>
      <c r="EA36">
        <v>0</v>
      </c>
      <c r="EB36">
        <v>0</v>
      </c>
      <c r="EC36">
        <v>0</v>
      </c>
      <c r="ED36">
        <v>0</v>
      </c>
      <c r="EE36">
        <v>0</v>
      </c>
      <c r="EF36">
        <v>0</v>
      </c>
      <c r="EG36">
        <v>0</v>
      </c>
      <c r="EH36">
        <v>1</v>
      </c>
      <c r="EI36">
        <v>1</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3</v>
      </c>
      <c r="FF36">
        <v>3</v>
      </c>
      <c r="FG36">
        <v>3</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4.333333333333333</v>
      </c>
      <c r="GD36">
        <v>3</v>
      </c>
      <c r="GE36">
        <v>3</v>
      </c>
      <c r="GF36">
        <v>0</v>
      </c>
      <c r="GG36">
        <v>0</v>
      </c>
      <c r="GH36">
        <v>0</v>
      </c>
      <c r="GI36">
        <v>0</v>
      </c>
      <c r="GJ36">
        <v>0</v>
      </c>
      <c r="GK36">
        <v>0</v>
      </c>
      <c r="GL36">
        <v>0</v>
      </c>
      <c r="GM36">
        <v>0</v>
      </c>
      <c r="GN36">
        <v>0</v>
      </c>
      <c r="GO36">
        <v>0</v>
      </c>
      <c r="GP36">
        <v>0</v>
      </c>
      <c r="GQ36">
        <v>2</v>
      </c>
      <c r="GR36">
        <v>0</v>
      </c>
      <c r="GS36">
        <v>0</v>
      </c>
      <c r="GT36">
        <v>0</v>
      </c>
      <c r="GU36">
        <v>0</v>
      </c>
      <c r="GV36">
        <v>0</v>
      </c>
      <c r="GW36">
        <v>0</v>
      </c>
      <c r="GX36">
        <v>0</v>
      </c>
      <c r="GY36">
        <v>0</v>
      </c>
      <c r="GZ36">
        <v>0</v>
      </c>
      <c r="HA36">
        <v>0</v>
      </c>
      <c r="HB36">
        <v>0</v>
      </c>
      <c r="HC36">
        <v>1</v>
      </c>
      <c r="HD36">
        <v>2</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77.448999999999998</v>
      </c>
      <c r="IB36">
        <v>144.32999999999998</v>
      </c>
      <c r="IC36">
        <v>6.4540833333333332</v>
      </c>
      <c r="ID36">
        <v>14.432999999999998</v>
      </c>
      <c r="IE36">
        <v>12.796333333333331</v>
      </c>
      <c r="IF36">
        <v>5.0166666666666666</v>
      </c>
      <c r="IG36">
        <v>1.7</v>
      </c>
      <c r="IH36">
        <v>6.3033333333333337</v>
      </c>
      <c r="II36">
        <v>11.94</v>
      </c>
      <c r="IJ36">
        <v>0</v>
      </c>
      <c r="IK36">
        <v>0</v>
      </c>
      <c r="IL36">
        <v>0</v>
      </c>
      <c r="IM36">
        <v>29.936666666666667</v>
      </c>
      <c r="IN36">
        <v>0</v>
      </c>
    </row>
    <row r="37" spans="1:248">
      <c r="A37">
        <v>34</v>
      </c>
      <c r="B37" t="str">
        <v>North</v>
      </c>
      <c r="C37" t="str">
        <v>DELHI</v>
      </c>
      <c r="D37" t="str">
        <v>North</v>
      </c>
      <c r="E37" t="str">
        <v>MAHENDRA STEELS</v>
      </c>
      <c r="F37">
        <v>0</v>
      </c>
      <c r="G37">
        <v>0</v>
      </c>
      <c r="H37">
        <v>1</v>
      </c>
      <c r="I37">
        <v>0</v>
      </c>
      <c r="J37" t="str">
        <v>High</v>
      </c>
      <c r="K37">
        <v>1</v>
      </c>
      <c r="L37">
        <v>0</v>
      </c>
      <c r="M37" t="str">
        <v>Dinesh Mohan</v>
      </c>
      <c r="N37" t="str">
        <v>Aman Kumar</v>
      </c>
      <c r="O37">
        <v>0</v>
      </c>
      <c r="P37">
        <v>7500</v>
      </c>
      <c r="Q37">
        <v>0</v>
      </c>
      <c r="R37">
        <v>0</v>
      </c>
      <c r="S37">
        <v>0</v>
      </c>
      <c r="T37">
        <v>0</v>
      </c>
      <c r="U37">
        <v>0</v>
      </c>
      <c r="V37">
        <v>5</v>
      </c>
      <c r="W37">
        <v>0</v>
      </c>
      <c r="X37">
        <v>200</v>
      </c>
      <c r="Y37">
        <v>0.15197999999999998</v>
      </c>
      <c r="Z37">
        <v>2.6666666666666668E-2</v>
      </c>
      <c r="AA37">
        <v>4.0527999999999996E-3</v>
      </c>
      <c r="AB37">
        <v>10</v>
      </c>
      <c r="AC37">
        <v>19.68</v>
      </c>
      <c r="AD37">
        <v>27</v>
      </c>
      <c r="AE37">
        <v>4</v>
      </c>
      <c r="AF37">
        <v>25.759999999999998</v>
      </c>
      <c r="AG37">
        <v>2.15</v>
      </c>
      <c r="AH37">
        <v>37.81</v>
      </c>
      <c r="AI37">
        <v>15</v>
      </c>
      <c r="AJ37">
        <v>0</v>
      </c>
      <c r="AK37">
        <v>80.099999999999994</v>
      </c>
      <c r="AL37">
        <v>80</v>
      </c>
      <c r="AM37">
        <v>0</v>
      </c>
      <c r="AN37">
        <v>0</v>
      </c>
      <c r="AO37">
        <v>39</v>
      </c>
      <c r="AP37">
        <v>50</v>
      </c>
      <c r="AQ37">
        <v>76.010000000000005</v>
      </c>
      <c r="AR37">
        <v>53.95</v>
      </c>
      <c r="AS37">
        <v>52</v>
      </c>
      <c r="AT37">
        <v>5</v>
      </c>
      <c r="AU37">
        <v>10</v>
      </c>
      <c r="AV37">
        <v>12</v>
      </c>
      <c r="AW37">
        <v>6</v>
      </c>
      <c r="AX37">
        <v>0</v>
      </c>
      <c r="AY37">
        <v>0</v>
      </c>
      <c r="AZ37">
        <v>0</v>
      </c>
      <c r="BA37">
        <v>1</v>
      </c>
      <c r="BB37">
        <v>1</v>
      </c>
      <c r="BC37">
        <v>0</v>
      </c>
      <c r="BD37">
        <v>2</v>
      </c>
      <c r="BE37">
        <v>0</v>
      </c>
      <c r="BF37">
        <v>0</v>
      </c>
      <c r="BG37">
        <v>0</v>
      </c>
      <c r="BH37">
        <v>0</v>
      </c>
      <c r="BI37">
        <v>0</v>
      </c>
      <c r="BJ37">
        <v>0</v>
      </c>
      <c r="BK37">
        <v>0</v>
      </c>
      <c r="BL37">
        <v>0</v>
      </c>
      <c r="BM37">
        <v>0</v>
      </c>
      <c r="BN37">
        <v>0</v>
      </c>
      <c r="BO37">
        <v>0</v>
      </c>
      <c r="BP37">
        <v>0</v>
      </c>
      <c r="BQ37">
        <v>0</v>
      </c>
      <c r="BR37">
        <v>0</v>
      </c>
      <c r="BS37">
        <v>0</v>
      </c>
      <c r="BT37">
        <v>0</v>
      </c>
      <c r="BU37">
        <v>0</v>
      </c>
      <c r="BV37">
        <v>0</v>
      </c>
      <c r="BW37">
        <v>0</v>
      </c>
      <c r="BX37">
        <v>5</v>
      </c>
      <c r="BY37">
        <v>1</v>
      </c>
      <c r="BZ37">
        <v>2</v>
      </c>
      <c r="CA37">
        <v>3</v>
      </c>
      <c r="CB37">
        <v>2</v>
      </c>
      <c r="CC37">
        <v>3</v>
      </c>
      <c r="CD37">
        <v>1</v>
      </c>
      <c r="CE37">
        <v>3</v>
      </c>
      <c r="CF37">
        <v>1</v>
      </c>
      <c r="CG37">
        <v>0</v>
      </c>
      <c r="CH37">
        <v>1</v>
      </c>
      <c r="CI37">
        <v>1</v>
      </c>
      <c r="CJ37">
        <v>0</v>
      </c>
      <c r="CK37">
        <v>0</v>
      </c>
      <c r="CL37">
        <v>1</v>
      </c>
      <c r="CM37">
        <v>1</v>
      </c>
      <c r="CN37">
        <v>1</v>
      </c>
      <c r="CO37">
        <v>1</v>
      </c>
      <c r="CP37">
        <v>1</v>
      </c>
      <c r="CQ37">
        <v>1</v>
      </c>
      <c r="CR37">
        <v>1</v>
      </c>
      <c r="CS37">
        <v>1</v>
      </c>
      <c r="CT37">
        <v>1</v>
      </c>
      <c r="CU37">
        <v>0</v>
      </c>
      <c r="CV37">
        <v>0</v>
      </c>
      <c r="CW37">
        <v>0</v>
      </c>
      <c r="CX37">
        <v>0</v>
      </c>
      <c r="CY37">
        <v>0</v>
      </c>
      <c r="CZ37">
        <v>0</v>
      </c>
      <c r="DA37">
        <v>0</v>
      </c>
      <c r="DB37">
        <v>0</v>
      </c>
      <c r="DC37">
        <v>0</v>
      </c>
      <c r="DD37">
        <v>0</v>
      </c>
      <c r="DE37">
        <v>0</v>
      </c>
      <c r="DF37">
        <v>0</v>
      </c>
      <c r="DG37">
        <v>0</v>
      </c>
      <c r="DH37">
        <v>1</v>
      </c>
      <c r="DI37">
        <v>1</v>
      </c>
      <c r="DJ37">
        <v>1</v>
      </c>
      <c r="DK37">
        <v>1</v>
      </c>
      <c r="DL37">
        <v>1</v>
      </c>
      <c r="DM37">
        <v>1</v>
      </c>
      <c r="DN37">
        <v>1</v>
      </c>
      <c r="DO37">
        <v>1</v>
      </c>
      <c r="DP37">
        <v>1</v>
      </c>
      <c r="DQ37">
        <v>1</v>
      </c>
      <c r="DR37">
        <v>1</v>
      </c>
      <c r="DS37">
        <v>0</v>
      </c>
      <c r="DT37">
        <v>0</v>
      </c>
      <c r="DU37">
        <v>0</v>
      </c>
      <c r="DV37">
        <v>0</v>
      </c>
      <c r="DW37">
        <v>0</v>
      </c>
      <c r="DX37">
        <v>0</v>
      </c>
      <c r="DY37">
        <v>0</v>
      </c>
      <c r="DZ37">
        <v>0</v>
      </c>
      <c r="EA37">
        <v>0</v>
      </c>
      <c r="EB37">
        <v>0</v>
      </c>
      <c r="EC37">
        <v>0</v>
      </c>
      <c r="ED37">
        <v>0</v>
      </c>
      <c r="EE37">
        <v>0</v>
      </c>
      <c r="EF37">
        <v>0</v>
      </c>
      <c r="EG37">
        <v>1</v>
      </c>
      <c r="EH37">
        <v>0</v>
      </c>
      <c r="EI37">
        <v>0.5</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3</v>
      </c>
      <c r="FF37">
        <v>3.5</v>
      </c>
      <c r="FG37">
        <v>3.5</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5</v>
      </c>
      <c r="GD37">
        <v>3.5</v>
      </c>
      <c r="GE37">
        <v>3.5</v>
      </c>
      <c r="GF37">
        <v>0</v>
      </c>
      <c r="GG37">
        <v>0</v>
      </c>
      <c r="GH37">
        <v>0</v>
      </c>
      <c r="GI37">
        <v>0</v>
      </c>
      <c r="GJ37">
        <v>0</v>
      </c>
      <c r="GK37">
        <v>0</v>
      </c>
      <c r="GL37">
        <v>0</v>
      </c>
      <c r="GM37">
        <v>0</v>
      </c>
      <c r="GN37">
        <v>0</v>
      </c>
      <c r="GO37">
        <v>0</v>
      </c>
      <c r="GP37">
        <v>0</v>
      </c>
      <c r="GQ37">
        <v>7</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301.5</v>
      </c>
      <c r="IB37">
        <v>303.95999999999998</v>
      </c>
      <c r="IC37">
        <v>25.125</v>
      </c>
      <c r="ID37">
        <v>30.395999999999997</v>
      </c>
      <c r="IE37">
        <v>18.893333333333334</v>
      </c>
      <c r="IF37">
        <v>10.636666666666665</v>
      </c>
      <c r="IG37">
        <v>17.603333333333335</v>
      </c>
      <c r="IH37">
        <v>53.366666666666667</v>
      </c>
      <c r="II37">
        <v>29.666666666666668</v>
      </c>
      <c r="IJ37">
        <v>0</v>
      </c>
      <c r="IK37">
        <v>0</v>
      </c>
      <c r="IL37">
        <v>0</v>
      </c>
      <c r="IM37">
        <v>9.3333333333333339</v>
      </c>
      <c r="IN37">
        <v>0</v>
      </c>
    </row>
    <row r="38" spans="1:248">
      <c r="A38">
        <v>35</v>
      </c>
      <c r="B38" t="str">
        <v>East</v>
      </c>
      <c r="C38" t="str">
        <v>DELHI</v>
      </c>
      <c r="D38" t="str">
        <v>North</v>
      </c>
      <c r="E38" t="str">
        <v>MAHENDRA STEELS</v>
      </c>
      <c r="F38">
        <v>0</v>
      </c>
      <c r="G38">
        <v>0</v>
      </c>
      <c r="H38">
        <v>0.5</v>
      </c>
      <c r="I38">
        <v>0</v>
      </c>
      <c r="J38" t="str">
        <v>Medium</v>
      </c>
      <c r="K38">
        <v>0</v>
      </c>
      <c r="L38">
        <v>0</v>
      </c>
      <c r="M38" t="str">
        <v>Dinesh Mohan</v>
      </c>
      <c r="N38" t="str">
        <v>Aman Kumar</v>
      </c>
      <c r="O38">
        <v>0</v>
      </c>
      <c r="P38">
        <v>3500</v>
      </c>
      <c r="Q38">
        <v>0</v>
      </c>
      <c r="R38">
        <v>0</v>
      </c>
      <c r="S38">
        <v>0</v>
      </c>
      <c r="T38">
        <v>0</v>
      </c>
      <c r="U38">
        <v>0</v>
      </c>
      <c r="V38">
        <v>5</v>
      </c>
      <c r="W38">
        <v>0</v>
      </c>
      <c r="X38">
        <v>1000</v>
      </c>
      <c r="Y38">
        <v>4.7681499999999995E-2</v>
      </c>
      <c r="Z38">
        <v>0.2857142857142857</v>
      </c>
      <c r="AA38">
        <v>1.3623285714285713E-2</v>
      </c>
      <c r="AB38">
        <v>0</v>
      </c>
      <c r="AC38">
        <v>0</v>
      </c>
      <c r="AD38">
        <v>0</v>
      </c>
      <c r="AE38">
        <v>0</v>
      </c>
      <c r="AF38">
        <v>0</v>
      </c>
      <c r="AG38">
        <v>7.6</v>
      </c>
      <c r="AH38">
        <v>0</v>
      </c>
      <c r="AI38">
        <v>0</v>
      </c>
      <c r="AJ38">
        <v>0</v>
      </c>
      <c r="AK38">
        <v>0</v>
      </c>
      <c r="AL38">
        <v>15.1</v>
      </c>
      <c r="AM38">
        <v>0</v>
      </c>
      <c r="AN38">
        <v>30.145</v>
      </c>
      <c r="AO38">
        <v>0</v>
      </c>
      <c r="AP38">
        <v>84</v>
      </c>
      <c r="AQ38">
        <v>22.02</v>
      </c>
      <c r="AR38">
        <v>75.47</v>
      </c>
      <c r="AS38">
        <v>26.12</v>
      </c>
      <c r="AT38">
        <v>14.14</v>
      </c>
      <c r="AU38">
        <v>14</v>
      </c>
      <c r="AV38">
        <v>160.91999999999999</v>
      </c>
      <c r="AW38">
        <v>50</v>
      </c>
      <c r="AX38">
        <v>0</v>
      </c>
      <c r="AY38">
        <v>0</v>
      </c>
      <c r="AZ38">
        <v>0</v>
      </c>
      <c r="BA38">
        <v>0</v>
      </c>
      <c r="BB38">
        <v>0</v>
      </c>
      <c r="BC38">
        <v>0</v>
      </c>
      <c r="BD38">
        <v>0</v>
      </c>
      <c r="BE38">
        <v>0</v>
      </c>
      <c r="BF38">
        <v>0</v>
      </c>
      <c r="BG38">
        <v>0</v>
      </c>
      <c r="BH38">
        <v>0</v>
      </c>
      <c r="BI38">
        <v>0</v>
      </c>
      <c r="BJ38">
        <v>1</v>
      </c>
      <c r="BK38">
        <v>0</v>
      </c>
      <c r="BL38">
        <v>0</v>
      </c>
      <c r="BM38">
        <v>0</v>
      </c>
      <c r="BN38">
        <v>0</v>
      </c>
      <c r="BO38">
        <v>1</v>
      </c>
      <c r="BP38">
        <v>0</v>
      </c>
      <c r="BQ38">
        <v>0</v>
      </c>
      <c r="BR38">
        <v>0</v>
      </c>
      <c r="BS38">
        <v>1</v>
      </c>
      <c r="BT38">
        <v>0</v>
      </c>
      <c r="BU38">
        <v>0</v>
      </c>
      <c r="BV38">
        <v>0</v>
      </c>
      <c r="BW38">
        <v>0</v>
      </c>
      <c r="BX38">
        <v>5</v>
      </c>
      <c r="BY38">
        <v>0</v>
      </c>
      <c r="BZ38">
        <v>0</v>
      </c>
      <c r="CA38">
        <v>0</v>
      </c>
      <c r="CB38">
        <v>0</v>
      </c>
      <c r="CC38">
        <v>0</v>
      </c>
      <c r="CD38">
        <v>2</v>
      </c>
      <c r="CE38">
        <v>0</v>
      </c>
      <c r="CF38">
        <v>0</v>
      </c>
      <c r="CG38">
        <v>0</v>
      </c>
      <c r="CH38">
        <v>0</v>
      </c>
      <c r="CI38">
        <v>1</v>
      </c>
      <c r="CJ38">
        <v>0</v>
      </c>
      <c r="CK38">
        <v>1</v>
      </c>
      <c r="CL38">
        <v>0</v>
      </c>
      <c r="CM38">
        <v>1</v>
      </c>
      <c r="CN38">
        <v>2</v>
      </c>
      <c r="CO38">
        <v>1</v>
      </c>
      <c r="CP38">
        <v>2</v>
      </c>
      <c r="CQ38">
        <v>2</v>
      </c>
      <c r="CR38">
        <v>3</v>
      </c>
      <c r="CS38">
        <v>2</v>
      </c>
      <c r="CT38">
        <v>1</v>
      </c>
      <c r="CU38">
        <v>0</v>
      </c>
      <c r="CV38">
        <v>0</v>
      </c>
      <c r="CW38">
        <v>0</v>
      </c>
      <c r="CX38">
        <v>0</v>
      </c>
      <c r="CY38">
        <v>0</v>
      </c>
      <c r="CZ38">
        <v>0</v>
      </c>
      <c r="DA38">
        <v>0</v>
      </c>
      <c r="DB38">
        <v>0</v>
      </c>
      <c r="DC38">
        <v>0</v>
      </c>
      <c r="DD38">
        <v>0</v>
      </c>
      <c r="DE38">
        <v>0</v>
      </c>
      <c r="DF38">
        <v>0</v>
      </c>
      <c r="DG38">
        <v>0</v>
      </c>
      <c r="DH38">
        <v>1</v>
      </c>
      <c r="DI38">
        <v>2</v>
      </c>
      <c r="DJ38">
        <v>1</v>
      </c>
      <c r="DK38">
        <v>1</v>
      </c>
      <c r="DL38">
        <v>2</v>
      </c>
      <c r="DM38">
        <v>2</v>
      </c>
      <c r="DN38">
        <v>2</v>
      </c>
      <c r="DO38">
        <v>2</v>
      </c>
      <c r="DP38">
        <v>3</v>
      </c>
      <c r="DQ38">
        <v>3</v>
      </c>
      <c r="DR38">
        <v>3</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3</v>
      </c>
      <c r="FF38">
        <v>3</v>
      </c>
      <c r="FG38">
        <v>3.5</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3</v>
      </c>
      <c r="GD38">
        <v>5</v>
      </c>
      <c r="GE38">
        <v>3.5</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1</v>
      </c>
      <c r="HH38">
        <v>1</v>
      </c>
      <c r="HI38">
        <v>0</v>
      </c>
      <c r="HJ38">
        <v>0</v>
      </c>
      <c r="HK38">
        <v>0</v>
      </c>
      <c r="HL38">
        <v>0</v>
      </c>
      <c r="HM38">
        <v>0</v>
      </c>
      <c r="HN38">
        <v>0</v>
      </c>
      <c r="HO38">
        <v>0</v>
      </c>
      <c r="HP38">
        <v>0</v>
      </c>
      <c r="HQ38">
        <v>0</v>
      </c>
      <c r="HR38">
        <v>0</v>
      </c>
      <c r="HS38">
        <v>0</v>
      </c>
      <c r="HT38">
        <v>0</v>
      </c>
      <c r="HU38">
        <v>0</v>
      </c>
      <c r="HV38">
        <v>0</v>
      </c>
      <c r="HW38">
        <v>0</v>
      </c>
      <c r="HX38">
        <v>0</v>
      </c>
      <c r="HY38">
        <v>0</v>
      </c>
      <c r="HZ38">
        <v>0</v>
      </c>
      <c r="IA38">
        <v>22.7</v>
      </c>
      <c r="IB38">
        <v>476.81499999999994</v>
      </c>
      <c r="IC38">
        <v>1.8916666666666666</v>
      </c>
      <c r="ID38">
        <v>47.681499999999993</v>
      </c>
      <c r="IE38">
        <v>0</v>
      </c>
      <c r="IF38">
        <v>2.5333333333333332</v>
      </c>
      <c r="IG38">
        <v>0</v>
      </c>
      <c r="IH38">
        <v>5.0333333333333332</v>
      </c>
      <c r="II38">
        <v>38.048333333333332</v>
      </c>
      <c r="IJ38">
        <v>0</v>
      </c>
      <c r="IK38">
        <v>0</v>
      </c>
      <c r="IL38">
        <v>0</v>
      </c>
      <c r="IM38">
        <v>74.973333333333329</v>
      </c>
      <c r="IN38">
        <v>0</v>
      </c>
    </row>
    <row r="39" spans="1:248">
      <c r="A39">
        <v>36</v>
      </c>
      <c r="B39" t="str">
        <v>East Delhi</v>
      </c>
      <c r="C39" t="str">
        <v>DELHI</v>
      </c>
      <c r="D39" t="str">
        <v>North</v>
      </c>
      <c r="E39" t="str">
        <v>MAHENDRA STEELS</v>
      </c>
      <c r="F39">
        <v>0</v>
      </c>
      <c r="G39">
        <v>0</v>
      </c>
      <c r="H39">
        <v>0.5</v>
      </c>
      <c r="I39">
        <v>0</v>
      </c>
      <c r="J39" t="str">
        <v>Medium</v>
      </c>
      <c r="K39">
        <v>0</v>
      </c>
      <c r="L39">
        <v>0</v>
      </c>
      <c r="M39" t="str">
        <v>Dinesh Mohan</v>
      </c>
      <c r="N39" t="str">
        <v>Aman Kumar</v>
      </c>
      <c r="O39">
        <v>0</v>
      </c>
      <c r="P39">
        <v>2500</v>
      </c>
      <c r="Q39">
        <v>0</v>
      </c>
      <c r="R39">
        <v>0</v>
      </c>
      <c r="S39">
        <v>0</v>
      </c>
      <c r="T39">
        <v>0</v>
      </c>
      <c r="U39">
        <v>0</v>
      </c>
      <c r="V39">
        <v>0</v>
      </c>
      <c r="W39">
        <v>0</v>
      </c>
      <c r="X39">
        <v>0</v>
      </c>
      <c r="Y39" t="str">
        <v/>
      </c>
      <c r="Z39">
        <v>0</v>
      </c>
      <c r="AA39" t="str">
        <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1</v>
      </c>
      <c r="HE39">
        <v>3</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row>
    <row r="40" spans="1:248">
      <c r="A40">
        <v>37</v>
      </c>
      <c r="B40" t="str">
        <v>North East</v>
      </c>
      <c r="C40" t="str">
        <v>DELHI</v>
      </c>
      <c r="D40" t="str">
        <v>North</v>
      </c>
      <c r="E40" t="str">
        <v>MAHENDRA STEELS</v>
      </c>
      <c r="F40">
        <v>0</v>
      </c>
      <c r="G40">
        <v>0</v>
      </c>
      <c r="H40">
        <v>0.5</v>
      </c>
      <c r="I40">
        <v>0</v>
      </c>
      <c r="J40" t="str">
        <v>Medium</v>
      </c>
      <c r="K40">
        <v>0</v>
      </c>
      <c r="L40">
        <v>0</v>
      </c>
      <c r="M40" t="str">
        <v>Dinesh Mohan</v>
      </c>
      <c r="N40" t="str">
        <v>Aashish Goyal</v>
      </c>
      <c r="O40">
        <v>11</v>
      </c>
      <c r="P40">
        <v>2000</v>
      </c>
      <c r="Q40">
        <v>1</v>
      </c>
      <c r="R40">
        <v>1</v>
      </c>
      <c r="S40">
        <v>2</v>
      </c>
      <c r="T40">
        <v>1</v>
      </c>
      <c r="U40">
        <v>0</v>
      </c>
      <c r="V40">
        <v>6</v>
      </c>
      <c r="W40">
        <v>0</v>
      </c>
      <c r="X40">
        <v>0</v>
      </c>
      <c r="Y40" t="str">
        <v/>
      </c>
      <c r="Z40">
        <v>0</v>
      </c>
      <c r="AA40" t="str">
        <v/>
      </c>
      <c r="AB40">
        <v>12</v>
      </c>
      <c r="AC40">
        <v>18</v>
      </c>
      <c r="AD40">
        <v>0</v>
      </c>
      <c r="AE40">
        <v>1</v>
      </c>
      <c r="AF40">
        <v>0</v>
      </c>
      <c r="AG40">
        <v>12</v>
      </c>
      <c r="AH40">
        <v>86.1</v>
      </c>
      <c r="AI40">
        <v>0</v>
      </c>
      <c r="AJ40">
        <v>10</v>
      </c>
      <c r="AK40">
        <v>33.200000000000003</v>
      </c>
      <c r="AL40">
        <v>25</v>
      </c>
      <c r="AM40">
        <v>118</v>
      </c>
      <c r="AN40">
        <v>3</v>
      </c>
      <c r="AO40">
        <v>17.149999999999999</v>
      </c>
      <c r="AP40">
        <v>12</v>
      </c>
      <c r="AQ40">
        <v>10</v>
      </c>
      <c r="AR40">
        <v>0</v>
      </c>
      <c r="AS40">
        <v>5.4</v>
      </c>
      <c r="AT40">
        <v>0</v>
      </c>
      <c r="AU40">
        <v>0</v>
      </c>
      <c r="AV40">
        <v>10.210000000000001</v>
      </c>
      <c r="AW40">
        <v>0</v>
      </c>
      <c r="AX40">
        <v>0</v>
      </c>
      <c r="AY40">
        <v>0</v>
      </c>
      <c r="AZ40">
        <v>0</v>
      </c>
      <c r="BA40">
        <v>2</v>
      </c>
      <c r="BB40">
        <v>0</v>
      </c>
      <c r="BC40">
        <v>0</v>
      </c>
      <c r="BD40">
        <v>0</v>
      </c>
      <c r="BE40">
        <v>0</v>
      </c>
      <c r="BF40">
        <v>1</v>
      </c>
      <c r="BG40">
        <v>0</v>
      </c>
      <c r="BH40">
        <v>0</v>
      </c>
      <c r="BI40">
        <v>0</v>
      </c>
      <c r="BJ40">
        <v>0</v>
      </c>
      <c r="BK40">
        <v>0</v>
      </c>
      <c r="BL40">
        <v>0</v>
      </c>
      <c r="BM40">
        <v>1</v>
      </c>
      <c r="BN40">
        <v>0</v>
      </c>
      <c r="BO40">
        <v>0</v>
      </c>
      <c r="BP40">
        <v>0</v>
      </c>
      <c r="BQ40">
        <v>0</v>
      </c>
      <c r="BR40">
        <v>0</v>
      </c>
      <c r="BS40">
        <v>0</v>
      </c>
      <c r="BT40">
        <v>1</v>
      </c>
      <c r="BU40">
        <v>0</v>
      </c>
      <c r="BV40">
        <v>0</v>
      </c>
      <c r="BW40">
        <v>0</v>
      </c>
      <c r="BX40">
        <v>6</v>
      </c>
      <c r="BY40">
        <v>1</v>
      </c>
      <c r="BZ40">
        <v>2</v>
      </c>
      <c r="CA40">
        <v>0</v>
      </c>
      <c r="CB40">
        <v>1</v>
      </c>
      <c r="CC40">
        <v>0</v>
      </c>
      <c r="CD40">
        <v>1</v>
      </c>
      <c r="CE40">
        <v>2</v>
      </c>
      <c r="CF40">
        <v>0</v>
      </c>
      <c r="CG40">
        <v>1</v>
      </c>
      <c r="CH40">
        <v>2</v>
      </c>
      <c r="CI40">
        <v>1</v>
      </c>
      <c r="CJ40">
        <v>2</v>
      </c>
      <c r="CK40">
        <v>1</v>
      </c>
      <c r="CL40">
        <v>2</v>
      </c>
      <c r="CM40">
        <v>1</v>
      </c>
      <c r="CN40">
        <v>1</v>
      </c>
      <c r="CO40">
        <v>0</v>
      </c>
      <c r="CP40">
        <v>1</v>
      </c>
      <c r="CQ40">
        <v>0</v>
      </c>
      <c r="CR40">
        <v>0</v>
      </c>
      <c r="CS40">
        <v>1</v>
      </c>
      <c r="CT40">
        <v>0</v>
      </c>
      <c r="CU40">
        <v>0</v>
      </c>
      <c r="CV40">
        <v>0</v>
      </c>
      <c r="CW40">
        <v>0</v>
      </c>
      <c r="CX40">
        <v>0</v>
      </c>
      <c r="CY40">
        <v>0</v>
      </c>
      <c r="CZ40">
        <v>0</v>
      </c>
      <c r="DA40">
        <v>0</v>
      </c>
      <c r="DB40">
        <v>0</v>
      </c>
      <c r="DC40">
        <v>0</v>
      </c>
      <c r="DD40">
        <v>0</v>
      </c>
      <c r="DE40">
        <v>0</v>
      </c>
      <c r="DF40">
        <v>0</v>
      </c>
      <c r="DG40">
        <v>0</v>
      </c>
      <c r="DH40">
        <v>2</v>
      </c>
      <c r="DI40">
        <v>2</v>
      </c>
      <c r="DJ40">
        <v>3</v>
      </c>
      <c r="DK40">
        <v>2</v>
      </c>
      <c r="DL40">
        <v>2</v>
      </c>
      <c r="DM40">
        <v>1</v>
      </c>
      <c r="DN40">
        <v>1</v>
      </c>
      <c r="DO40">
        <v>1</v>
      </c>
      <c r="DP40">
        <v>1</v>
      </c>
      <c r="DQ40">
        <v>1</v>
      </c>
      <c r="DR40">
        <v>1</v>
      </c>
      <c r="DS40">
        <v>0</v>
      </c>
      <c r="DT40">
        <v>0</v>
      </c>
      <c r="DU40">
        <v>0</v>
      </c>
      <c r="DV40">
        <v>0</v>
      </c>
      <c r="DW40">
        <v>0</v>
      </c>
      <c r="DX40">
        <v>0</v>
      </c>
      <c r="DY40">
        <v>0</v>
      </c>
      <c r="DZ40">
        <v>0</v>
      </c>
      <c r="EA40">
        <v>0</v>
      </c>
      <c r="EB40">
        <v>0</v>
      </c>
      <c r="EC40">
        <v>0</v>
      </c>
      <c r="ED40">
        <v>0</v>
      </c>
      <c r="EE40">
        <v>0</v>
      </c>
      <c r="EF40">
        <v>0</v>
      </c>
      <c r="EG40">
        <v>0.75</v>
      </c>
      <c r="EH40">
        <v>0.83333333333333337</v>
      </c>
      <c r="EI40">
        <v>0.83333333333333337</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13</v>
      </c>
      <c r="FF40">
        <v>11.833333333333334</v>
      </c>
      <c r="FG40">
        <v>11.833333333333334</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13</v>
      </c>
      <c r="GD40">
        <v>13</v>
      </c>
      <c r="GE40">
        <v>11.833333333333334</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80431.5</v>
      </c>
      <c r="HT40">
        <v>0</v>
      </c>
      <c r="HU40">
        <v>0</v>
      </c>
      <c r="HV40">
        <v>0</v>
      </c>
      <c r="HW40">
        <v>0</v>
      </c>
      <c r="HX40">
        <v>0</v>
      </c>
      <c r="HY40">
        <v>0</v>
      </c>
      <c r="HZ40">
        <v>296159.95</v>
      </c>
      <c r="IA40">
        <v>315.3</v>
      </c>
      <c r="IB40">
        <v>57.76</v>
      </c>
      <c r="IC40">
        <v>26.275000000000002</v>
      </c>
      <c r="ID40">
        <v>5.7759999999999998</v>
      </c>
      <c r="IE40">
        <v>10</v>
      </c>
      <c r="IF40">
        <v>4.333333333333333</v>
      </c>
      <c r="IG40">
        <v>32.033333333333331</v>
      </c>
      <c r="IH40">
        <v>58.733333333333327</v>
      </c>
      <c r="II40">
        <v>10.716666666666667</v>
      </c>
      <c r="IJ40">
        <v>0</v>
      </c>
      <c r="IK40">
        <v>0</v>
      </c>
      <c r="IL40">
        <v>0</v>
      </c>
      <c r="IM40">
        <v>3.4033333333333338</v>
      </c>
      <c r="IN40">
        <v>4000</v>
      </c>
    </row>
    <row r="41" spans="1:248">
      <c r="A41">
        <v>38</v>
      </c>
      <c r="B41" t="str">
        <v>South East</v>
      </c>
      <c r="C41" t="str">
        <v>DELHI</v>
      </c>
      <c r="D41" t="str">
        <v>North</v>
      </c>
      <c r="E41" t="str">
        <v>MAHENDRA STEELS</v>
      </c>
      <c r="F41">
        <v>0</v>
      </c>
      <c r="G41">
        <v>0</v>
      </c>
      <c r="H41">
        <v>1</v>
      </c>
      <c r="I41">
        <v>0</v>
      </c>
      <c r="J41" t="str">
        <v>High</v>
      </c>
      <c r="K41">
        <v>0</v>
      </c>
      <c r="L41">
        <v>0</v>
      </c>
      <c r="M41" t="str">
        <v>Dinesh Mohan</v>
      </c>
      <c r="N41" t="str">
        <v>Aashish Goyal</v>
      </c>
      <c r="O41">
        <v>11</v>
      </c>
      <c r="P41">
        <v>5000</v>
      </c>
      <c r="Q41">
        <v>1</v>
      </c>
      <c r="R41">
        <v>1</v>
      </c>
      <c r="S41">
        <v>2</v>
      </c>
      <c r="T41">
        <v>0</v>
      </c>
      <c r="U41">
        <v>0</v>
      </c>
      <c r="V41">
        <v>1</v>
      </c>
      <c r="W41">
        <v>0</v>
      </c>
      <c r="X41">
        <v>100</v>
      </c>
      <c r="Y41">
        <v>0.03</v>
      </c>
      <c r="Z41">
        <v>0.02</v>
      </c>
      <c r="AA41">
        <v>5.9999999999999995E-4</v>
      </c>
      <c r="AB41">
        <v>0</v>
      </c>
      <c r="AC41">
        <v>0</v>
      </c>
      <c r="AD41">
        <v>0</v>
      </c>
      <c r="AE41">
        <v>0</v>
      </c>
      <c r="AF41">
        <v>0</v>
      </c>
      <c r="AG41">
        <v>0</v>
      </c>
      <c r="AH41">
        <v>0</v>
      </c>
      <c r="AI41">
        <v>0</v>
      </c>
      <c r="AJ41">
        <v>0</v>
      </c>
      <c r="AK41">
        <v>0</v>
      </c>
      <c r="AL41">
        <v>0</v>
      </c>
      <c r="AM41">
        <v>0</v>
      </c>
      <c r="AN41">
        <v>0</v>
      </c>
      <c r="AO41">
        <v>0</v>
      </c>
      <c r="AP41">
        <v>0</v>
      </c>
      <c r="AQ41">
        <v>0</v>
      </c>
      <c r="AR41">
        <v>4</v>
      </c>
      <c r="AS41">
        <v>6</v>
      </c>
      <c r="AT41">
        <v>4</v>
      </c>
      <c r="AU41">
        <v>6</v>
      </c>
      <c r="AV41">
        <v>2</v>
      </c>
      <c r="AW41">
        <v>8</v>
      </c>
      <c r="AX41">
        <v>0</v>
      </c>
      <c r="AY41">
        <v>0</v>
      </c>
      <c r="AZ41">
        <v>0</v>
      </c>
      <c r="BA41">
        <v>0</v>
      </c>
      <c r="BB41">
        <v>0</v>
      </c>
      <c r="BC41">
        <v>0</v>
      </c>
      <c r="BD41">
        <v>0</v>
      </c>
      <c r="BE41">
        <v>0</v>
      </c>
      <c r="BF41">
        <v>0</v>
      </c>
      <c r="BG41">
        <v>0</v>
      </c>
      <c r="BH41">
        <v>0</v>
      </c>
      <c r="BI41">
        <v>0</v>
      </c>
      <c r="BJ41">
        <v>0</v>
      </c>
      <c r="BK41">
        <v>0</v>
      </c>
      <c r="BL41">
        <v>0</v>
      </c>
      <c r="BM41">
        <v>0</v>
      </c>
      <c r="BN41">
        <v>0</v>
      </c>
      <c r="BO41">
        <v>0</v>
      </c>
      <c r="BP41">
        <v>1</v>
      </c>
      <c r="BQ41">
        <v>0</v>
      </c>
      <c r="BR41">
        <v>0</v>
      </c>
      <c r="BS41">
        <v>0</v>
      </c>
      <c r="BT41">
        <v>0</v>
      </c>
      <c r="BU41">
        <v>0</v>
      </c>
      <c r="BV41">
        <v>0</v>
      </c>
      <c r="BW41">
        <v>0</v>
      </c>
      <c r="BX41">
        <v>1</v>
      </c>
      <c r="BY41">
        <v>0</v>
      </c>
      <c r="BZ41">
        <v>0</v>
      </c>
      <c r="CA41">
        <v>0</v>
      </c>
      <c r="CB41">
        <v>0</v>
      </c>
      <c r="CC41">
        <v>0</v>
      </c>
      <c r="CD41">
        <v>0</v>
      </c>
      <c r="CE41">
        <v>0</v>
      </c>
      <c r="CF41">
        <v>0</v>
      </c>
      <c r="CG41">
        <v>0</v>
      </c>
      <c r="CH41">
        <v>0</v>
      </c>
      <c r="CI41">
        <v>0</v>
      </c>
      <c r="CJ41">
        <v>0</v>
      </c>
      <c r="CK41">
        <v>0</v>
      </c>
      <c r="CL41">
        <v>0</v>
      </c>
      <c r="CM41">
        <v>0</v>
      </c>
      <c r="CN41">
        <v>0</v>
      </c>
      <c r="CO41">
        <v>1</v>
      </c>
      <c r="CP41">
        <v>1</v>
      </c>
      <c r="CQ41">
        <v>1</v>
      </c>
      <c r="CR41">
        <v>1</v>
      </c>
      <c r="CS41">
        <v>1</v>
      </c>
      <c r="CT41">
        <v>1</v>
      </c>
      <c r="CU41">
        <v>0</v>
      </c>
      <c r="CV41">
        <v>0</v>
      </c>
      <c r="CW41">
        <v>0</v>
      </c>
      <c r="CX41">
        <v>0</v>
      </c>
      <c r="CY41">
        <v>0</v>
      </c>
      <c r="CZ41">
        <v>0</v>
      </c>
      <c r="DA41">
        <v>0</v>
      </c>
      <c r="DB41">
        <v>0</v>
      </c>
      <c r="DC41">
        <v>0</v>
      </c>
      <c r="DD41">
        <v>0</v>
      </c>
      <c r="DE41">
        <v>0</v>
      </c>
      <c r="DF41">
        <v>0</v>
      </c>
      <c r="DG41">
        <v>0</v>
      </c>
      <c r="DH41">
        <v>0</v>
      </c>
      <c r="DI41">
        <v>0</v>
      </c>
      <c r="DJ41">
        <v>0</v>
      </c>
      <c r="DK41">
        <v>0</v>
      </c>
      <c r="DL41">
        <v>0</v>
      </c>
      <c r="DM41">
        <v>1</v>
      </c>
      <c r="DN41">
        <v>1</v>
      </c>
      <c r="DO41">
        <v>1</v>
      </c>
      <c r="DP41">
        <v>1</v>
      </c>
      <c r="DQ41">
        <v>1</v>
      </c>
      <c r="DR41">
        <v>1</v>
      </c>
      <c r="DS41">
        <v>0</v>
      </c>
      <c r="DT41">
        <v>0</v>
      </c>
      <c r="DU41">
        <v>0</v>
      </c>
      <c r="DV41">
        <v>0</v>
      </c>
      <c r="DW41">
        <v>0</v>
      </c>
      <c r="DX41">
        <v>0</v>
      </c>
      <c r="DY41">
        <v>0</v>
      </c>
      <c r="DZ41">
        <v>0</v>
      </c>
      <c r="EA41">
        <v>0</v>
      </c>
      <c r="EB41">
        <v>0</v>
      </c>
      <c r="EC41">
        <v>0</v>
      </c>
      <c r="ED41">
        <v>0</v>
      </c>
      <c r="EE41">
        <v>0</v>
      </c>
      <c r="EF41">
        <v>0</v>
      </c>
      <c r="EG41">
        <v>0</v>
      </c>
      <c r="EH41">
        <v>0.25</v>
      </c>
      <c r="EI41">
        <v>0.4</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7.666666666666667</v>
      </c>
      <c r="FF41">
        <v>7.25</v>
      </c>
      <c r="FG41">
        <v>7.4</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9</v>
      </c>
      <c r="GD41">
        <v>9.75</v>
      </c>
      <c r="GE41">
        <v>7.4</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61244.5</v>
      </c>
      <c r="HT41">
        <v>0</v>
      </c>
      <c r="HU41">
        <v>0</v>
      </c>
      <c r="HV41">
        <v>0</v>
      </c>
      <c r="HW41">
        <v>0</v>
      </c>
      <c r="HX41">
        <v>0</v>
      </c>
      <c r="HY41">
        <v>0</v>
      </c>
      <c r="HZ41">
        <v>521672.04999999993</v>
      </c>
      <c r="IA41">
        <v>0</v>
      </c>
      <c r="IB41">
        <v>30</v>
      </c>
      <c r="IC41">
        <v>0</v>
      </c>
      <c r="ID41">
        <v>3</v>
      </c>
      <c r="IE41">
        <v>0</v>
      </c>
      <c r="IF41">
        <v>0</v>
      </c>
      <c r="IG41">
        <v>0</v>
      </c>
      <c r="IH41">
        <v>0</v>
      </c>
      <c r="II41">
        <v>0</v>
      </c>
      <c r="IJ41">
        <v>0</v>
      </c>
      <c r="IK41">
        <v>0</v>
      </c>
      <c r="IL41">
        <v>0</v>
      </c>
      <c r="IM41">
        <v>5.333333333333333</v>
      </c>
      <c r="IN41">
        <v>2500</v>
      </c>
    </row>
    <row r="42" spans="1:248">
      <c r="A42">
        <v>39</v>
      </c>
      <c r="B42" t="str">
        <v>Gurugram</v>
      </c>
      <c r="C42" t="str">
        <v>HARYANA</v>
      </c>
      <c r="D42" t="str">
        <v>North</v>
      </c>
      <c r="E42" t="str">
        <v>NIKUNJ UDYOG</v>
      </c>
      <c r="F42">
        <v>0</v>
      </c>
      <c r="G42">
        <v>0</v>
      </c>
      <c r="H42">
        <v>1</v>
      </c>
      <c r="I42">
        <v>0</v>
      </c>
      <c r="J42" t="str">
        <v>Very High</v>
      </c>
      <c r="K42">
        <v>2</v>
      </c>
      <c r="L42">
        <v>0</v>
      </c>
      <c r="M42" t="str">
        <v>Rahul Chauhan</v>
      </c>
      <c r="N42" t="str">
        <v>Shiv Shankar Sharma</v>
      </c>
      <c r="O42">
        <v>14</v>
      </c>
      <c r="P42">
        <v>12000</v>
      </c>
      <c r="Q42">
        <v>1</v>
      </c>
      <c r="R42">
        <v>2</v>
      </c>
      <c r="S42">
        <v>2</v>
      </c>
      <c r="T42">
        <v>0</v>
      </c>
      <c r="U42">
        <v>0</v>
      </c>
      <c r="V42">
        <v>54</v>
      </c>
      <c r="W42">
        <v>0</v>
      </c>
      <c r="X42">
        <v>4290</v>
      </c>
      <c r="Y42">
        <v>8.2794405594405596E-2</v>
      </c>
      <c r="Z42">
        <v>0.35749999999999998</v>
      </c>
      <c r="AA42">
        <v>2.9599E-2</v>
      </c>
      <c r="AB42">
        <v>164</v>
      </c>
      <c r="AC42">
        <v>142.505</v>
      </c>
      <c r="AD42">
        <v>56</v>
      </c>
      <c r="AE42">
        <v>134.755</v>
      </c>
      <c r="AF42">
        <v>162</v>
      </c>
      <c r="AG42">
        <v>183.405</v>
      </c>
      <c r="AH42">
        <v>209.07499999999999</v>
      </c>
      <c r="AI42">
        <v>197.35</v>
      </c>
      <c r="AJ42">
        <v>200.09999999999997</v>
      </c>
      <c r="AK42">
        <v>199.7</v>
      </c>
      <c r="AL42">
        <v>226.09999999999997</v>
      </c>
      <c r="AM42">
        <v>443.5</v>
      </c>
      <c r="AN42">
        <v>266</v>
      </c>
      <c r="AO42">
        <v>463.8</v>
      </c>
      <c r="AP42">
        <v>336.22</v>
      </c>
      <c r="AQ42">
        <v>375.03999999999996</v>
      </c>
      <c r="AR42">
        <v>299.49</v>
      </c>
      <c r="AS42">
        <v>497.30999999999995</v>
      </c>
      <c r="AT42">
        <v>335.27000000000004</v>
      </c>
      <c r="AU42">
        <v>364.85</v>
      </c>
      <c r="AV42">
        <v>292.89999999999998</v>
      </c>
      <c r="AW42">
        <v>321</v>
      </c>
      <c r="AX42">
        <v>0</v>
      </c>
      <c r="AY42">
        <v>0</v>
      </c>
      <c r="AZ42">
        <v>1</v>
      </c>
      <c r="BA42">
        <v>1</v>
      </c>
      <c r="BB42">
        <v>1</v>
      </c>
      <c r="BC42">
        <v>0</v>
      </c>
      <c r="BD42">
        <v>1</v>
      </c>
      <c r="BE42">
        <v>4</v>
      </c>
      <c r="BF42">
        <v>6</v>
      </c>
      <c r="BG42">
        <v>4</v>
      </c>
      <c r="BH42">
        <v>2</v>
      </c>
      <c r="BI42">
        <v>1</v>
      </c>
      <c r="BJ42">
        <v>0</v>
      </c>
      <c r="BK42">
        <v>2</v>
      </c>
      <c r="BL42">
        <v>2</v>
      </c>
      <c r="BM42">
        <v>3</v>
      </c>
      <c r="BN42">
        <v>3</v>
      </c>
      <c r="BO42">
        <v>1</v>
      </c>
      <c r="BP42">
        <v>2</v>
      </c>
      <c r="BQ42">
        <v>3</v>
      </c>
      <c r="BR42">
        <v>1</v>
      </c>
      <c r="BS42">
        <v>1</v>
      </c>
      <c r="BT42">
        <v>2</v>
      </c>
      <c r="BU42">
        <v>3</v>
      </c>
      <c r="BV42">
        <v>0</v>
      </c>
      <c r="BW42">
        <v>0</v>
      </c>
      <c r="BX42">
        <v>54</v>
      </c>
      <c r="BY42">
        <v>4</v>
      </c>
      <c r="BZ42">
        <v>6</v>
      </c>
      <c r="CA42">
        <v>4</v>
      </c>
      <c r="CB42">
        <v>6</v>
      </c>
      <c r="CC42">
        <v>4</v>
      </c>
      <c r="CD42">
        <v>8</v>
      </c>
      <c r="CE42">
        <v>14</v>
      </c>
      <c r="CF42">
        <v>10</v>
      </c>
      <c r="CG42">
        <v>11</v>
      </c>
      <c r="CH42">
        <v>11</v>
      </c>
      <c r="CI42">
        <v>10</v>
      </c>
      <c r="CJ42">
        <v>14</v>
      </c>
      <c r="CK42">
        <v>14</v>
      </c>
      <c r="CL42">
        <v>20</v>
      </c>
      <c r="CM42">
        <v>12</v>
      </c>
      <c r="CN42">
        <v>11</v>
      </c>
      <c r="CO42">
        <v>17</v>
      </c>
      <c r="CP42">
        <v>20</v>
      </c>
      <c r="CQ42">
        <v>15</v>
      </c>
      <c r="CR42">
        <v>12</v>
      </c>
      <c r="CS42">
        <v>15</v>
      </c>
      <c r="CT42">
        <v>18</v>
      </c>
      <c r="CU42">
        <v>0</v>
      </c>
      <c r="CV42">
        <v>0</v>
      </c>
      <c r="CW42">
        <v>0</v>
      </c>
      <c r="CX42">
        <v>0</v>
      </c>
      <c r="CY42">
        <v>0</v>
      </c>
      <c r="CZ42">
        <v>0</v>
      </c>
      <c r="DA42">
        <v>0</v>
      </c>
      <c r="DB42">
        <v>0</v>
      </c>
      <c r="DC42">
        <v>0</v>
      </c>
      <c r="DD42">
        <v>0</v>
      </c>
      <c r="DE42">
        <v>0</v>
      </c>
      <c r="DF42">
        <v>0</v>
      </c>
      <c r="DG42">
        <v>0</v>
      </c>
      <c r="DH42">
        <v>22</v>
      </c>
      <c r="DI42">
        <v>23</v>
      </c>
      <c r="DJ42">
        <v>29</v>
      </c>
      <c r="DK42">
        <v>30</v>
      </c>
      <c r="DL42">
        <v>27</v>
      </c>
      <c r="DM42">
        <v>27</v>
      </c>
      <c r="DN42">
        <v>26</v>
      </c>
      <c r="DO42">
        <v>27</v>
      </c>
      <c r="DP42">
        <v>24</v>
      </c>
      <c r="DQ42">
        <v>21</v>
      </c>
      <c r="DR42">
        <v>27</v>
      </c>
      <c r="DS42">
        <v>0</v>
      </c>
      <c r="DT42">
        <v>0</v>
      </c>
      <c r="DU42">
        <v>0</v>
      </c>
      <c r="DV42">
        <v>0</v>
      </c>
      <c r="DW42">
        <v>0</v>
      </c>
      <c r="DX42">
        <v>0</v>
      </c>
      <c r="DY42">
        <v>0</v>
      </c>
      <c r="DZ42">
        <v>0</v>
      </c>
      <c r="EA42">
        <v>0</v>
      </c>
      <c r="EB42">
        <v>0</v>
      </c>
      <c r="EC42">
        <v>0</v>
      </c>
      <c r="ED42">
        <v>0</v>
      </c>
      <c r="EE42">
        <v>0</v>
      </c>
      <c r="EF42">
        <v>0</v>
      </c>
      <c r="EG42">
        <v>0.2</v>
      </c>
      <c r="EH42">
        <v>0.75</v>
      </c>
      <c r="EI42">
        <v>1</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7.4</v>
      </c>
      <c r="FF42">
        <v>7.75</v>
      </c>
      <c r="FG42">
        <v>9</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7.4</v>
      </c>
      <c r="GD42">
        <v>7.75</v>
      </c>
      <c r="GE42">
        <v>9</v>
      </c>
      <c r="GF42">
        <v>0</v>
      </c>
      <c r="GG42">
        <v>0</v>
      </c>
      <c r="GH42">
        <v>0</v>
      </c>
      <c r="GI42">
        <v>0</v>
      </c>
      <c r="GJ42">
        <v>0</v>
      </c>
      <c r="GK42">
        <v>0</v>
      </c>
      <c r="GL42">
        <v>0</v>
      </c>
      <c r="GM42">
        <v>0</v>
      </c>
      <c r="GN42">
        <v>0</v>
      </c>
      <c r="GO42">
        <v>0</v>
      </c>
      <c r="GP42">
        <v>0</v>
      </c>
      <c r="GQ42">
        <v>1</v>
      </c>
      <c r="GR42">
        <v>22</v>
      </c>
      <c r="GS42">
        <v>0</v>
      </c>
      <c r="GT42">
        <v>0</v>
      </c>
      <c r="GU42">
        <v>0</v>
      </c>
      <c r="GV42">
        <v>0</v>
      </c>
      <c r="GW42">
        <v>0</v>
      </c>
      <c r="GX42">
        <v>0</v>
      </c>
      <c r="GY42">
        <v>0</v>
      </c>
      <c r="GZ42">
        <v>0</v>
      </c>
      <c r="HA42">
        <v>0</v>
      </c>
      <c r="HB42">
        <v>0</v>
      </c>
      <c r="HC42">
        <v>2</v>
      </c>
      <c r="HD42">
        <v>3</v>
      </c>
      <c r="HE42">
        <v>3</v>
      </c>
      <c r="HF42">
        <v>6</v>
      </c>
      <c r="HG42">
        <v>5</v>
      </c>
      <c r="HH42">
        <v>2</v>
      </c>
      <c r="HI42">
        <v>4</v>
      </c>
      <c r="HJ42">
        <v>0</v>
      </c>
      <c r="HK42">
        <v>0</v>
      </c>
      <c r="HL42">
        <v>0</v>
      </c>
      <c r="HM42">
        <v>0</v>
      </c>
      <c r="HN42">
        <v>0</v>
      </c>
      <c r="HO42">
        <v>0</v>
      </c>
      <c r="HP42">
        <v>0</v>
      </c>
      <c r="HQ42">
        <v>0</v>
      </c>
      <c r="HR42">
        <v>0</v>
      </c>
      <c r="HS42">
        <v>63520</v>
      </c>
      <c r="HT42">
        <v>0</v>
      </c>
      <c r="HU42">
        <v>0</v>
      </c>
      <c r="HV42">
        <v>0</v>
      </c>
      <c r="HW42">
        <v>0</v>
      </c>
      <c r="HX42">
        <v>0</v>
      </c>
      <c r="HY42">
        <v>0</v>
      </c>
      <c r="HZ42">
        <v>559096.75</v>
      </c>
      <c r="IA42">
        <v>2318.4899999999998</v>
      </c>
      <c r="IB42">
        <v>3551.8799999999997</v>
      </c>
      <c r="IC42">
        <v>193.20749999999998</v>
      </c>
      <c r="ID42">
        <v>355.18799999999999</v>
      </c>
      <c r="IE42">
        <v>120.83499999999999</v>
      </c>
      <c r="IF42">
        <v>160.05333333333331</v>
      </c>
      <c r="IG42">
        <v>202.17499999999995</v>
      </c>
      <c r="IH42">
        <v>289.76666666666665</v>
      </c>
      <c r="II42">
        <v>355.34</v>
      </c>
      <c r="IJ42">
        <v>0</v>
      </c>
      <c r="IK42">
        <v>0</v>
      </c>
      <c r="IL42">
        <v>0</v>
      </c>
      <c r="IM42">
        <v>326.25</v>
      </c>
      <c r="IN42">
        <v>3500</v>
      </c>
    </row>
    <row r="43" spans="1:248">
      <c r="A43">
        <v>40</v>
      </c>
      <c r="B43" t="str">
        <v>Hisar</v>
      </c>
      <c r="C43" t="str">
        <v>HARYANA</v>
      </c>
      <c r="D43" t="str">
        <v>North</v>
      </c>
      <c r="E43" t="str">
        <v>PAL CEMENT AND STEEL PVT. LTD.</v>
      </c>
      <c r="F43">
        <v>0</v>
      </c>
      <c r="G43">
        <v>0</v>
      </c>
      <c r="H43">
        <v>0.5</v>
      </c>
      <c r="I43">
        <v>0</v>
      </c>
      <c r="J43" t="str">
        <v>Medium</v>
      </c>
      <c r="K43">
        <v>2</v>
      </c>
      <c r="L43">
        <v>0</v>
      </c>
      <c r="M43" t="str">
        <v>Vikram Nain</v>
      </c>
      <c r="N43" t="str">
        <v>Dinesh Kumar</v>
      </c>
      <c r="O43">
        <v>6</v>
      </c>
      <c r="P43">
        <v>4000</v>
      </c>
      <c r="Q43">
        <v>1</v>
      </c>
      <c r="R43">
        <v>0</v>
      </c>
      <c r="S43">
        <v>1</v>
      </c>
      <c r="T43">
        <v>1</v>
      </c>
      <c r="U43">
        <v>0</v>
      </c>
      <c r="V43">
        <v>22</v>
      </c>
      <c r="W43">
        <v>0</v>
      </c>
      <c r="X43">
        <v>920</v>
      </c>
      <c r="Y43">
        <v>0.41301739130434784</v>
      </c>
      <c r="Z43">
        <v>0.23</v>
      </c>
      <c r="AA43">
        <v>9.4994000000000009E-2</v>
      </c>
      <c r="AB43">
        <v>80</v>
      </c>
      <c r="AC43">
        <v>41.530999999999999</v>
      </c>
      <c r="AD43">
        <v>25.08</v>
      </c>
      <c r="AE43">
        <v>100.66</v>
      </c>
      <c r="AF43">
        <v>50.2</v>
      </c>
      <c r="AG43">
        <v>154.55000000000001</v>
      </c>
      <c r="AH43">
        <v>101.5</v>
      </c>
      <c r="AI43">
        <v>206</v>
      </c>
      <c r="AJ43">
        <v>106</v>
      </c>
      <c r="AK43">
        <v>287</v>
      </c>
      <c r="AL43">
        <v>333</v>
      </c>
      <c r="AM43">
        <v>381.5</v>
      </c>
      <c r="AN43">
        <v>261</v>
      </c>
      <c r="AO43">
        <v>420</v>
      </c>
      <c r="AP43">
        <v>133.85</v>
      </c>
      <c r="AQ43">
        <v>385.5</v>
      </c>
      <c r="AR43">
        <v>401.21000000000004</v>
      </c>
      <c r="AS43">
        <v>337.70000000000005</v>
      </c>
      <c r="AT43">
        <v>209.07999999999998</v>
      </c>
      <c r="AU43">
        <v>503.63</v>
      </c>
      <c r="AV43">
        <v>547.79000000000008</v>
      </c>
      <c r="AW43">
        <v>600</v>
      </c>
      <c r="AX43">
        <v>0</v>
      </c>
      <c r="AY43">
        <v>0</v>
      </c>
      <c r="AZ43">
        <v>2</v>
      </c>
      <c r="BA43">
        <v>0</v>
      </c>
      <c r="BB43">
        <v>1</v>
      </c>
      <c r="BC43">
        <v>1</v>
      </c>
      <c r="BD43">
        <v>0</v>
      </c>
      <c r="BE43">
        <v>0</v>
      </c>
      <c r="BF43">
        <v>0</v>
      </c>
      <c r="BG43">
        <v>0</v>
      </c>
      <c r="BH43">
        <v>0</v>
      </c>
      <c r="BI43">
        <v>0</v>
      </c>
      <c r="BJ43">
        <v>0</v>
      </c>
      <c r="BK43">
        <v>0</v>
      </c>
      <c r="BL43">
        <v>2</v>
      </c>
      <c r="BM43">
        <v>0</v>
      </c>
      <c r="BN43">
        <v>0</v>
      </c>
      <c r="BO43">
        <v>0</v>
      </c>
      <c r="BP43">
        <v>0</v>
      </c>
      <c r="BQ43">
        <v>0</v>
      </c>
      <c r="BR43">
        <v>0</v>
      </c>
      <c r="BS43">
        <v>1</v>
      </c>
      <c r="BT43">
        <v>0</v>
      </c>
      <c r="BU43">
        <v>0</v>
      </c>
      <c r="BV43">
        <v>0</v>
      </c>
      <c r="BW43">
        <v>0</v>
      </c>
      <c r="BX43">
        <v>22</v>
      </c>
      <c r="BY43">
        <v>9</v>
      </c>
      <c r="BZ43">
        <v>9</v>
      </c>
      <c r="CA43">
        <v>1</v>
      </c>
      <c r="CB43">
        <v>2</v>
      </c>
      <c r="CC43">
        <v>1</v>
      </c>
      <c r="CD43">
        <v>3</v>
      </c>
      <c r="CE43">
        <v>2</v>
      </c>
      <c r="CF43">
        <v>4</v>
      </c>
      <c r="CG43">
        <v>3</v>
      </c>
      <c r="CH43">
        <v>4</v>
      </c>
      <c r="CI43">
        <v>4</v>
      </c>
      <c r="CJ43">
        <v>4</v>
      </c>
      <c r="CK43">
        <v>5</v>
      </c>
      <c r="CL43">
        <v>5</v>
      </c>
      <c r="CM43">
        <v>5</v>
      </c>
      <c r="CN43">
        <v>7</v>
      </c>
      <c r="CO43">
        <v>7</v>
      </c>
      <c r="CP43">
        <v>7</v>
      </c>
      <c r="CQ43">
        <v>5</v>
      </c>
      <c r="CR43">
        <v>7</v>
      </c>
      <c r="CS43">
        <v>7</v>
      </c>
      <c r="CT43">
        <v>5</v>
      </c>
      <c r="CU43">
        <v>0</v>
      </c>
      <c r="CV43">
        <v>0</v>
      </c>
      <c r="CW43">
        <v>0</v>
      </c>
      <c r="CX43">
        <v>0</v>
      </c>
      <c r="CY43">
        <v>0</v>
      </c>
      <c r="CZ43">
        <v>0</v>
      </c>
      <c r="DA43">
        <v>0</v>
      </c>
      <c r="DB43">
        <v>0</v>
      </c>
      <c r="DC43">
        <v>0</v>
      </c>
      <c r="DD43">
        <v>0</v>
      </c>
      <c r="DE43">
        <v>0</v>
      </c>
      <c r="DF43">
        <v>0</v>
      </c>
      <c r="DG43">
        <v>0</v>
      </c>
      <c r="DH43">
        <v>4</v>
      </c>
      <c r="DI43">
        <v>6</v>
      </c>
      <c r="DJ43">
        <v>6</v>
      </c>
      <c r="DK43">
        <v>5</v>
      </c>
      <c r="DL43">
        <v>7</v>
      </c>
      <c r="DM43">
        <v>7</v>
      </c>
      <c r="DN43">
        <v>7</v>
      </c>
      <c r="DO43">
        <v>7</v>
      </c>
      <c r="DP43">
        <v>8</v>
      </c>
      <c r="DQ43">
        <v>8</v>
      </c>
      <c r="DR43">
        <v>8</v>
      </c>
      <c r="DS43">
        <v>0</v>
      </c>
      <c r="DT43">
        <v>0</v>
      </c>
      <c r="DU43">
        <v>0</v>
      </c>
      <c r="DV43">
        <v>0</v>
      </c>
      <c r="DW43">
        <v>0</v>
      </c>
      <c r="DX43">
        <v>0</v>
      </c>
      <c r="DY43">
        <v>0</v>
      </c>
      <c r="DZ43">
        <v>0</v>
      </c>
      <c r="EA43">
        <v>0</v>
      </c>
      <c r="EB43">
        <v>0</v>
      </c>
      <c r="EC43">
        <v>0</v>
      </c>
      <c r="ED43">
        <v>0</v>
      </c>
      <c r="EE43">
        <v>0</v>
      </c>
      <c r="EF43">
        <v>0</v>
      </c>
      <c r="EG43">
        <v>0.5</v>
      </c>
      <c r="EH43">
        <v>0.75</v>
      </c>
      <c r="EI43">
        <v>0.5</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6.5</v>
      </c>
      <c r="FF43">
        <v>7.75</v>
      </c>
      <c r="FG43">
        <v>7.75</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7.75</v>
      </c>
      <c r="GD43">
        <v>7.75</v>
      </c>
      <c r="GE43">
        <v>7.75</v>
      </c>
      <c r="GF43">
        <v>0</v>
      </c>
      <c r="GG43">
        <v>0</v>
      </c>
      <c r="GH43">
        <v>0</v>
      </c>
      <c r="GI43">
        <v>0</v>
      </c>
      <c r="GJ43">
        <v>0</v>
      </c>
      <c r="GK43">
        <v>0</v>
      </c>
      <c r="GL43">
        <v>0</v>
      </c>
      <c r="GM43">
        <v>0</v>
      </c>
      <c r="GN43">
        <v>0</v>
      </c>
      <c r="GO43">
        <v>0</v>
      </c>
      <c r="GP43">
        <v>0</v>
      </c>
      <c r="GQ43">
        <v>0</v>
      </c>
      <c r="GR43">
        <v>1</v>
      </c>
      <c r="GS43">
        <v>0</v>
      </c>
      <c r="GT43">
        <v>0</v>
      </c>
      <c r="GU43">
        <v>0</v>
      </c>
      <c r="GV43">
        <v>0</v>
      </c>
      <c r="GW43">
        <v>0</v>
      </c>
      <c r="GX43">
        <v>0</v>
      </c>
      <c r="GY43">
        <v>0</v>
      </c>
      <c r="GZ43">
        <v>0</v>
      </c>
      <c r="HA43">
        <v>0</v>
      </c>
      <c r="HB43">
        <v>0</v>
      </c>
      <c r="HC43">
        <v>1</v>
      </c>
      <c r="HD43">
        <v>2</v>
      </c>
      <c r="HE43">
        <v>0</v>
      </c>
      <c r="HF43">
        <v>2</v>
      </c>
      <c r="HG43">
        <v>1</v>
      </c>
      <c r="HH43">
        <v>1</v>
      </c>
      <c r="HI43">
        <v>2</v>
      </c>
      <c r="HJ43">
        <v>0</v>
      </c>
      <c r="HK43">
        <v>0</v>
      </c>
      <c r="HL43">
        <v>0</v>
      </c>
      <c r="HM43">
        <v>0</v>
      </c>
      <c r="HN43">
        <v>0</v>
      </c>
      <c r="HO43">
        <v>0</v>
      </c>
      <c r="HP43">
        <v>0</v>
      </c>
      <c r="HQ43">
        <v>0</v>
      </c>
      <c r="HR43">
        <v>0</v>
      </c>
      <c r="HS43">
        <v>12350</v>
      </c>
      <c r="HT43">
        <v>0</v>
      </c>
      <c r="HU43">
        <v>0</v>
      </c>
      <c r="HV43">
        <v>0</v>
      </c>
      <c r="HW43">
        <v>0</v>
      </c>
      <c r="HX43">
        <v>0</v>
      </c>
      <c r="HY43">
        <v>0</v>
      </c>
      <c r="HZ43">
        <v>361752.65</v>
      </c>
      <c r="IA43">
        <v>1867.021</v>
      </c>
      <c r="IB43">
        <v>3799.76</v>
      </c>
      <c r="IC43">
        <v>155.58508333333333</v>
      </c>
      <c r="ID43">
        <v>379.976</v>
      </c>
      <c r="IE43">
        <v>48.870333333333328</v>
      </c>
      <c r="IF43">
        <v>101.80333333333334</v>
      </c>
      <c r="IG43">
        <v>137.83333333333334</v>
      </c>
      <c r="IH43">
        <v>333.83333333333331</v>
      </c>
      <c r="II43">
        <v>271.61666666666667</v>
      </c>
      <c r="IJ43">
        <v>0</v>
      </c>
      <c r="IK43">
        <v>0</v>
      </c>
      <c r="IL43">
        <v>0</v>
      </c>
      <c r="IM43">
        <v>550.47333333333336</v>
      </c>
      <c r="IN43">
        <v>2000</v>
      </c>
    </row>
    <row r="44" spans="1:248">
      <c r="A44">
        <v>41</v>
      </c>
      <c r="B44" t="str">
        <v>Panchkula</v>
      </c>
      <c r="C44" t="str">
        <v>HARYANA</v>
      </c>
      <c r="D44" t="str">
        <v>North</v>
      </c>
      <c r="E44" t="str">
        <v>RAMDOOT UDHYOG PRIVATE LIMITED</v>
      </c>
      <c r="F44">
        <v>0</v>
      </c>
      <c r="G44">
        <v>0</v>
      </c>
      <c r="H44">
        <v>0.5</v>
      </c>
      <c r="I44">
        <v>0</v>
      </c>
      <c r="J44" t="str">
        <v>Medium</v>
      </c>
      <c r="K44">
        <v>0</v>
      </c>
      <c r="L44">
        <v>0</v>
      </c>
      <c r="M44" t="str">
        <v>Sushant Abrol</v>
      </c>
      <c r="N44">
        <v>0</v>
      </c>
      <c r="O44">
        <v>6</v>
      </c>
      <c r="P44">
        <v>3500</v>
      </c>
      <c r="Q44">
        <v>0</v>
      </c>
      <c r="R44">
        <v>2</v>
      </c>
      <c r="S44">
        <v>0</v>
      </c>
      <c r="T44">
        <v>1</v>
      </c>
      <c r="U44">
        <v>0</v>
      </c>
      <c r="V44">
        <v>9</v>
      </c>
      <c r="W44">
        <v>0</v>
      </c>
      <c r="X44">
        <v>290</v>
      </c>
      <c r="Y44">
        <v>0.2219448275862069</v>
      </c>
      <c r="Z44">
        <v>8.2857142857142851E-2</v>
      </c>
      <c r="AA44">
        <v>1.8389714285714284E-2</v>
      </c>
      <c r="AB44">
        <v>0</v>
      </c>
      <c r="AC44">
        <v>0</v>
      </c>
      <c r="AD44">
        <v>75</v>
      </c>
      <c r="AE44">
        <v>12.23</v>
      </c>
      <c r="AF44">
        <v>0</v>
      </c>
      <c r="AG44">
        <v>41.83</v>
      </c>
      <c r="AH44">
        <v>94.4</v>
      </c>
      <c r="AI44">
        <v>140.73000000000002</v>
      </c>
      <c r="AJ44">
        <v>120.48</v>
      </c>
      <c r="AK44">
        <v>202.23</v>
      </c>
      <c r="AL44">
        <v>68</v>
      </c>
      <c r="AM44">
        <v>182.87</v>
      </c>
      <c r="AN44">
        <v>208.62</v>
      </c>
      <c r="AO44">
        <v>187</v>
      </c>
      <c r="AP44">
        <v>69</v>
      </c>
      <c r="AQ44">
        <v>0</v>
      </c>
      <c r="AR44">
        <v>0</v>
      </c>
      <c r="AS44">
        <v>0</v>
      </c>
      <c r="AT44">
        <v>48.05</v>
      </c>
      <c r="AU44">
        <v>65.5</v>
      </c>
      <c r="AV44">
        <v>47.47</v>
      </c>
      <c r="AW44">
        <v>18</v>
      </c>
      <c r="AX44">
        <v>0</v>
      </c>
      <c r="AY44">
        <v>0</v>
      </c>
      <c r="AZ44">
        <v>0</v>
      </c>
      <c r="BA44">
        <v>0</v>
      </c>
      <c r="BB44">
        <v>2</v>
      </c>
      <c r="BC44">
        <v>0</v>
      </c>
      <c r="BD44">
        <v>0</v>
      </c>
      <c r="BE44">
        <v>0</v>
      </c>
      <c r="BF44">
        <v>1</v>
      </c>
      <c r="BG44">
        <v>0</v>
      </c>
      <c r="BH44">
        <v>0</v>
      </c>
      <c r="BI44">
        <v>1</v>
      </c>
      <c r="BJ44">
        <v>0</v>
      </c>
      <c r="BK44">
        <v>0</v>
      </c>
      <c r="BL44">
        <v>1</v>
      </c>
      <c r="BM44">
        <v>0</v>
      </c>
      <c r="BN44">
        <v>1</v>
      </c>
      <c r="BO44">
        <v>0</v>
      </c>
      <c r="BP44">
        <v>0</v>
      </c>
      <c r="BQ44">
        <v>0</v>
      </c>
      <c r="BR44">
        <v>0</v>
      </c>
      <c r="BS44">
        <v>0</v>
      </c>
      <c r="BT44">
        <v>0</v>
      </c>
      <c r="BU44">
        <v>0</v>
      </c>
      <c r="BV44">
        <v>0</v>
      </c>
      <c r="BW44">
        <v>0</v>
      </c>
      <c r="BX44">
        <v>9</v>
      </c>
      <c r="BY44">
        <v>0</v>
      </c>
      <c r="BZ44">
        <v>0</v>
      </c>
      <c r="CA44">
        <v>2</v>
      </c>
      <c r="CB44">
        <v>1</v>
      </c>
      <c r="CC44">
        <v>0</v>
      </c>
      <c r="CD44">
        <v>1</v>
      </c>
      <c r="CE44">
        <v>1</v>
      </c>
      <c r="CF44">
        <v>2</v>
      </c>
      <c r="CG44">
        <v>2</v>
      </c>
      <c r="CH44">
        <v>3</v>
      </c>
      <c r="CI44">
        <v>1</v>
      </c>
      <c r="CJ44">
        <v>2</v>
      </c>
      <c r="CK44">
        <v>2</v>
      </c>
      <c r="CL44">
        <v>2</v>
      </c>
      <c r="CM44">
        <v>2</v>
      </c>
      <c r="CN44">
        <v>0</v>
      </c>
      <c r="CO44">
        <v>0</v>
      </c>
      <c r="CP44">
        <v>0</v>
      </c>
      <c r="CQ44">
        <v>1</v>
      </c>
      <c r="CR44">
        <v>1</v>
      </c>
      <c r="CS44">
        <v>1</v>
      </c>
      <c r="CT44">
        <v>2</v>
      </c>
      <c r="CU44">
        <v>0</v>
      </c>
      <c r="CV44">
        <v>0</v>
      </c>
      <c r="CW44">
        <v>0</v>
      </c>
      <c r="CX44">
        <v>0</v>
      </c>
      <c r="CY44">
        <v>0</v>
      </c>
      <c r="CZ44">
        <v>0</v>
      </c>
      <c r="DA44">
        <v>0</v>
      </c>
      <c r="DB44">
        <v>0</v>
      </c>
      <c r="DC44">
        <v>0</v>
      </c>
      <c r="DD44">
        <v>0</v>
      </c>
      <c r="DE44">
        <v>0</v>
      </c>
      <c r="DF44">
        <v>0</v>
      </c>
      <c r="DG44">
        <v>0</v>
      </c>
      <c r="DH44">
        <v>3</v>
      </c>
      <c r="DI44">
        <v>3</v>
      </c>
      <c r="DJ44">
        <v>3</v>
      </c>
      <c r="DK44">
        <v>3</v>
      </c>
      <c r="DL44">
        <v>3</v>
      </c>
      <c r="DM44">
        <v>2</v>
      </c>
      <c r="DN44">
        <v>0</v>
      </c>
      <c r="DO44">
        <v>1</v>
      </c>
      <c r="DP44">
        <v>1</v>
      </c>
      <c r="DQ44">
        <v>1</v>
      </c>
      <c r="DR44">
        <v>2</v>
      </c>
      <c r="DS44">
        <v>0</v>
      </c>
      <c r="DT44">
        <v>0</v>
      </c>
      <c r="DU44">
        <v>0</v>
      </c>
      <c r="DV44">
        <v>0</v>
      </c>
      <c r="DW44">
        <v>0</v>
      </c>
      <c r="DX44">
        <v>0</v>
      </c>
      <c r="DY44">
        <v>0</v>
      </c>
      <c r="DZ44">
        <v>0</v>
      </c>
      <c r="EA44">
        <v>0</v>
      </c>
      <c r="EB44">
        <v>0</v>
      </c>
      <c r="EC44">
        <v>0</v>
      </c>
      <c r="ED44">
        <v>0</v>
      </c>
      <c r="EE44">
        <v>0</v>
      </c>
      <c r="EF44">
        <v>0</v>
      </c>
      <c r="EG44">
        <v>0.8</v>
      </c>
      <c r="EH44">
        <v>0.8</v>
      </c>
      <c r="EI44">
        <v>1</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9.8000000000000007</v>
      </c>
      <c r="FF44">
        <v>9.8000000000000007</v>
      </c>
      <c r="FG44">
        <v>9</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9.8000000000000007</v>
      </c>
      <c r="GD44">
        <v>9.8000000000000007</v>
      </c>
      <c r="GE44">
        <v>9</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16660</v>
      </c>
      <c r="HT44">
        <v>0</v>
      </c>
      <c r="HU44">
        <v>0</v>
      </c>
      <c r="HV44">
        <v>0</v>
      </c>
      <c r="HW44">
        <v>0</v>
      </c>
      <c r="HX44">
        <v>0</v>
      </c>
      <c r="HY44">
        <v>0</v>
      </c>
      <c r="HZ44">
        <v>268183.65000000002</v>
      </c>
      <c r="IA44">
        <v>937.7700000000001</v>
      </c>
      <c r="IB44">
        <v>643.64</v>
      </c>
      <c r="IC44">
        <v>78.147500000000008</v>
      </c>
      <c r="ID44">
        <v>64.364000000000004</v>
      </c>
      <c r="IE44">
        <v>25</v>
      </c>
      <c r="IF44">
        <v>18.02</v>
      </c>
      <c r="IG44">
        <v>118.53666666666668</v>
      </c>
      <c r="IH44">
        <v>151.03333333333333</v>
      </c>
      <c r="II44">
        <v>154.87333333333333</v>
      </c>
      <c r="IJ44">
        <v>0</v>
      </c>
      <c r="IK44">
        <v>0</v>
      </c>
      <c r="IL44">
        <v>0</v>
      </c>
      <c r="IM44">
        <v>43.656666666666666</v>
      </c>
      <c r="IN44">
        <v>1500</v>
      </c>
    </row>
    <row r="45" spans="1:248">
      <c r="A45">
        <v>42</v>
      </c>
      <c r="B45" t="str">
        <v>Sonipat</v>
      </c>
      <c r="C45" t="str">
        <v>HARYANA</v>
      </c>
      <c r="D45" t="str">
        <v>North</v>
      </c>
      <c r="E45" t="str">
        <v>JAI DURGA STEELS</v>
      </c>
      <c r="F45">
        <v>0</v>
      </c>
      <c r="G45">
        <v>0</v>
      </c>
      <c r="H45">
        <v>0.5</v>
      </c>
      <c r="I45">
        <v>0</v>
      </c>
      <c r="J45" t="str">
        <v>Medium</v>
      </c>
      <c r="K45">
        <v>3</v>
      </c>
      <c r="L45">
        <v>0</v>
      </c>
      <c r="M45" t="str">
        <v>Vikram Nain</v>
      </c>
      <c r="N45">
        <v>0</v>
      </c>
      <c r="O45">
        <v>4</v>
      </c>
      <c r="P45">
        <v>3800</v>
      </c>
      <c r="Q45">
        <v>0</v>
      </c>
      <c r="R45">
        <v>0</v>
      </c>
      <c r="S45">
        <v>2</v>
      </c>
      <c r="T45">
        <v>2</v>
      </c>
      <c r="U45">
        <v>0</v>
      </c>
      <c r="V45">
        <v>13</v>
      </c>
      <c r="W45">
        <v>0</v>
      </c>
      <c r="X45">
        <v>580</v>
      </c>
      <c r="Y45">
        <v>0.49326379310344831</v>
      </c>
      <c r="Z45">
        <v>0.15263157894736842</v>
      </c>
      <c r="AA45">
        <v>7.528763157894737E-2</v>
      </c>
      <c r="AB45">
        <v>180</v>
      </c>
      <c r="AC45">
        <v>188</v>
      </c>
      <c r="AD45">
        <v>197</v>
      </c>
      <c r="AE45">
        <v>57</v>
      </c>
      <c r="AF45">
        <v>222</v>
      </c>
      <c r="AG45">
        <v>139</v>
      </c>
      <c r="AH45">
        <v>117</v>
      </c>
      <c r="AI45">
        <v>211</v>
      </c>
      <c r="AJ45">
        <v>177</v>
      </c>
      <c r="AK45">
        <v>313</v>
      </c>
      <c r="AL45">
        <v>383</v>
      </c>
      <c r="AM45">
        <v>332</v>
      </c>
      <c r="AN45">
        <v>330</v>
      </c>
      <c r="AO45">
        <v>258.10000000000002</v>
      </c>
      <c r="AP45">
        <v>322.3</v>
      </c>
      <c r="AQ45">
        <v>304.76</v>
      </c>
      <c r="AR45">
        <v>401.03999999999996</v>
      </c>
      <c r="AS45">
        <v>158.56</v>
      </c>
      <c r="AT45">
        <v>91.16</v>
      </c>
      <c r="AU45">
        <v>221.44</v>
      </c>
      <c r="AV45">
        <v>423.57000000000005</v>
      </c>
      <c r="AW45">
        <v>350</v>
      </c>
      <c r="AX45">
        <v>0</v>
      </c>
      <c r="AY45">
        <v>0</v>
      </c>
      <c r="AZ45">
        <v>3</v>
      </c>
      <c r="BA45">
        <v>0</v>
      </c>
      <c r="BB45">
        <v>0</v>
      </c>
      <c r="BC45">
        <v>0</v>
      </c>
      <c r="BD45">
        <v>1</v>
      </c>
      <c r="BE45">
        <v>0</v>
      </c>
      <c r="BF45">
        <v>0</v>
      </c>
      <c r="BG45">
        <v>1</v>
      </c>
      <c r="BH45">
        <v>0</v>
      </c>
      <c r="BI45">
        <v>1</v>
      </c>
      <c r="BJ45">
        <v>0</v>
      </c>
      <c r="BK45">
        <v>0</v>
      </c>
      <c r="BL45">
        <v>1</v>
      </c>
      <c r="BM45">
        <v>0</v>
      </c>
      <c r="BN45">
        <v>0</v>
      </c>
      <c r="BO45">
        <v>0</v>
      </c>
      <c r="BP45">
        <v>1</v>
      </c>
      <c r="BQ45">
        <v>0</v>
      </c>
      <c r="BR45">
        <v>0</v>
      </c>
      <c r="BS45">
        <v>0</v>
      </c>
      <c r="BT45">
        <v>0</v>
      </c>
      <c r="BU45">
        <v>0</v>
      </c>
      <c r="BV45">
        <v>0</v>
      </c>
      <c r="BW45">
        <v>0</v>
      </c>
      <c r="BX45">
        <v>13</v>
      </c>
      <c r="BY45">
        <v>5</v>
      </c>
      <c r="BZ45">
        <v>4</v>
      </c>
      <c r="CA45">
        <v>4</v>
      </c>
      <c r="CB45">
        <v>1</v>
      </c>
      <c r="CC45">
        <v>4</v>
      </c>
      <c r="CD45">
        <v>2</v>
      </c>
      <c r="CE45">
        <v>1</v>
      </c>
      <c r="CF45">
        <v>4</v>
      </c>
      <c r="CG45">
        <v>3</v>
      </c>
      <c r="CH45">
        <v>5</v>
      </c>
      <c r="CI45">
        <v>4</v>
      </c>
      <c r="CJ45">
        <v>4</v>
      </c>
      <c r="CK45">
        <v>5</v>
      </c>
      <c r="CL45">
        <v>5</v>
      </c>
      <c r="CM45">
        <v>5</v>
      </c>
      <c r="CN45">
        <v>5</v>
      </c>
      <c r="CO45">
        <v>6</v>
      </c>
      <c r="CP45">
        <v>4</v>
      </c>
      <c r="CQ45">
        <v>2</v>
      </c>
      <c r="CR45">
        <v>4</v>
      </c>
      <c r="CS45">
        <v>4</v>
      </c>
      <c r="CT45">
        <v>2</v>
      </c>
      <c r="CU45">
        <v>0</v>
      </c>
      <c r="CV45">
        <v>0</v>
      </c>
      <c r="CW45">
        <v>0</v>
      </c>
      <c r="CX45">
        <v>0</v>
      </c>
      <c r="CY45">
        <v>0</v>
      </c>
      <c r="CZ45">
        <v>0</v>
      </c>
      <c r="DA45">
        <v>0</v>
      </c>
      <c r="DB45">
        <v>0</v>
      </c>
      <c r="DC45">
        <v>0</v>
      </c>
      <c r="DD45">
        <v>0</v>
      </c>
      <c r="DE45">
        <v>0</v>
      </c>
      <c r="DF45">
        <v>0</v>
      </c>
      <c r="DG45">
        <v>0</v>
      </c>
      <c r="DH45">
        <v>6</v>
      </c>
      <c r="DI45">
        <v>7</v>
      </c>
      <c r="DJ45">
        <v>6</v>
      </c>
      <c r="DK45">
        <v>5</v>
      </c>
      <c r="DL45">
        <v>6</v>
      </c>
      <c r="DM45">
        <v>7</v>
      </c>
      <c r="DN45">
        <v>6</v>
      </c>
      <c r="DO45">
        <v>6</v>
      </c>
      <c r="DP45">
        <v>5</v>
      </c>
      <c r="DQ45">
        <v>4</v>
      </c>
      <c r="DR45">
        <v>4</v>
      </c>
      <c r="DS45">
        <v>0</v>
      </c>
      <c r="DT45">
        <v>0</v>
      </c>
      <c r="DU45">
        <v>0</v>
      </c>
      <c r="DV45">
        <v>0</v>
      </c>
      <c r="DW45">
        <v>0</v>
      </c>
      <c r="DX45">
        <v>0</v>
      </c>
      <c r="DY45">
        <v>0</v>
      </c>
      <c r="DZ45">
        <v>0</v>
      </c>
      <c r="EA45">
        <v>0</v>
      </c>
      <c r="EB45">
        <v>0</v>
      </c>
      <c r="EC45">
        <v>0</v>
      </c>
      <c r="ED45">
        <v>0</v>
      </c>
      <c r="EE45">
        <v>0</v>
      </c>
      <c r="EF45">
        <v>0</v>
      </c>
      <c r="EG45">
        <v>1</v>
      </c>
      <c r="EH45">
        <v>0</v>
      </c>
      <c r="EI45">
        <v>1</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3</v>
      </c>
      <c r="FF45">
        <v>5</v>
      </c>
      <c r="FG45">
        <v>5</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3</v>
      </c>
      <c r="GD45">
        <v>5</v>
      </c>
      <c r="GE45">
        <v>5</v>
      </c>
      <c r="GF45">
        <v>0</v>
      </c>
      <c r="GG45">
        <v>0</v>
      </c>
      <c r="GH45">
        <v>0</v>
      </c>
      <c r="GI45">
        <v>0</v>
      </c>
      <c r="GJ45">
        <v>0</v>
      </c>
      <c r="GK45">
        <v>0</v>
      </c>
      <c r="GL45">
        <v>0</v>
      </c>
      <c r="GM45">
        <v>0</v>
      </c>
      <c r="GN45">
        <v>0</v>
      </c>
      <c r="GO45">
        <v>0</v>
      </c>
      <c r="GP45">
        <v>0</v>
      </c>
      <c r="GQ45">
        <v>0</v>
      </c>
      <c r="GR45">
        <v>7</v>
      </c>
      <c r="GS45">
        <v>0</v>
      </c>
      <c r="GT45">
        <v>0</v>
      </c>
      <c r="GU45">
        <v>0</v>
      </c>
      <c r="GV45">
        <v>0</v>
      </c>
      <c r="GW45">
        <v>0</v>
      </c>
      <c r="GX45">
        <v>0</v>
      </c>
      <c r="GY45">
        <v>0</v>
      </c>
      <c r="GZ45">
        <v>0</v>
      </c>
      <c r="HA45">
        <v>0</v>
      </c>
      <c r="HB45">
        <v>0</v>
      </c>
      <c r="HC45">
        <v>3</v>
      </c>
      <c r="HD45">
        <v>2</v>
      </c>
      <c r="HE45">
        <v>1</v>
      </c>
      <c r="HF45">
        <v>2</v>
      </c>
      <c r="HG45">
        <v>1</v>
      </c>
      <c r="HH45">
        <v>0</v>
      </c>
      <c r="HI45">
        <v>0</v>
      </c>
      <c r="HJ45">
        <v>0</v>
      </c>
      <c r="HK45">
        <v>0</v>
      </c>
      <c r="HL45">
        <v>0</v>
      </c>
      <c r="HM45">
        <v>0</v>
      </c>
      <c r="HN45">
        <v>0</v>
      </c>
      <c r="HO45">
        <v>0</v>
      </c>
      <c r="HP45">
        <v>0</v>
      </c>
      <c r="HQ45">
        <v>0</v>
      </c>
      <c r="HR45">
        <v>0</v>
      </c>
      <c r="HS45">
        <v>0</v>
      </c>
      <c r="HT45">
        <v>0</v>
      </c>
      <c r="HU45">
        <v>0</v>
      </c>
      <c r="HV45">
        <v>0</v>
      </c>
      <c r="HW45">
        <v>0</v>
      </c>
      <c r="HX45">
        <v>0</v>
      </c>
      <c r="HY45">
        <v>0</v>
      </c>
      <c r="HZ45">
        <v>44799.5</v>
      </c>
      <c r="IA45">
        <v>2516</v>
      </c>
      <c r="IB45">
        <v>2860.9300000000003</v>
      </c>
      <c r="IC45">
        <v>209.66666666666666</v>
      </c>
      <c r="ID45">
        <v>286.09300000000002</v>
      </c>
      <c r="IE45">
        <v>188.33333333333334</v>
      </c>
      <c r="IF45">
        <v>139.33333333333334</v>
      </c>
      <c r="IG45">
        <v>168.33333333333334</v>
      </c>
      <c r="IH45">
        <v>342.66666666666669</v>
      </c>
      <c r="II45">
        <v>303.4666666666667</v>
      </c>
      <c r="IJ45">
        <v>0</v>
      </c>
      <c r="IK45">
        <v>0</v>
      </c>
      <c r="IL45">
        <v>0</v>
      </c>
      <c r="IM45">
        <v>331.67</v>
      </c>
      <c r="IN45">
        <v>950</v>
      </c>
    </row>
    <row r="46" spans="1:248">
      <c r="A46">
        <v>43</v>
      </c>
      <c r="B46" t="str">
        <v>Jind</v>
      </c>
      <c r="C46" t="str">
        <v>HARYANA</v>
      </c>
      <c r="D46" t="str">
        <v>North</v>
      </c>
      <c r="E46" t="str">
        <v>PAL CEMENT AND STEEL PVT. LTD.</v>
      </c>
      <c r="F46">
        <v>0</v>
      </c>
      <c r="G46">
        <v>0</v>
      </c>
      <c r="H46">
        <v>0.5</v>
      </c>
      <c r="I46">
        <v>0</v>
      </c>
      <c r="J46" t="str">
        <v>Medium</v>
      </c>
      <c r="K46">
        <v>1</v>
      </c>
      <c r="L46">
        <v>0</v>
      </c>
      <c r="M46" t="str">
        <v>Vikram Nain</v>
      </c>
      <c r="N46" t="str">
        <v>Varun Arora</v>
      </c>
      <c r="O46">
        <v>6</v>
      </c>
      <c r="P46">
        <v>2500</v>
      </c>
      <c r="Q46">
        <v>1</v>
      </c>
      <c r="R46">
        <v>0</v>
      </c>
      <c r="S46">
        <v>1</v>
      </c>
      <c r="T46">
        <v>1</v>
      </c>
      <c r="U46">
        <v>0</v>
      </c>
      <c r="V46">
        <v>14</v>
      </c>
      <c r="W46">
        <v>0</v>
      </c>
      <c r="X46">
        <v>150</v>
      </c>
      <c r="Y46">
        <v>0.84339999999999993</v>
      </c>
      <c r="Z46">
        <v>0.06</v>
      </c>
      <c r="AA46">
        <v>5.0603999999999996E-2</v>
      </c>
      <c r="AB46">
        <v>54</v>
      </c>
      <c r="AC46">
        <v>19.690000000000001</v>
      </c>
      <c r="AD46">
        <v>155</v>
      </c>
      <c r="AE46">
        <v>112.64</v>
      </c>
      <c r="AF46">
        <v>50.6</v>
      </c>
      <c r="AG46">
        <v>152.44999999999999</v>
      </c>
      <c r="AH46">
        <v>101.5</v>
      </c>
      <c r="AI46">
        <v>55</v>
      </c>
      <c r="AJ46">
        <v>35</v>
      </c>
      <c r="AK46">
        <v>158</v>
      </c>
      <c r="AL46">
        <v>143</v>
      </c>
      <c r="AM46">
        <v>186</v>
      </c>
      <c r="AN46">
        <v>53</v>
      </c>
      <c r="AO46">
        <v>127</v>
      </c>
      <c r="AP46">
        <v>76.5</v>
      </c>
      <c r="AQ46">
        <v>81.960000000000008</v>
      </c>
      <c r="AR46">
        <v>110.54</v>
      </c>
      <c r="AS46">
        <v>52.98</v>
      </c>
      <c r="AT46">
        <v>48.96</v>
      </c>
      <c r="AU46">
        <v>124.3</v>
      </c>
      <c r="AV46">
        <v>237.86</v>
      </c>
      <c r="AW46">
        <v>352</v>
      </c>
      <c r="AX46">
        <v>0</v>
      </c>
      <c r="AY46">
        <v>0</v>
      </c>
      <c r="AZ46">
        <v>1</v>
      </c>
      <c r="BA46">
        <v>0</v>
      </c>
      <c r="BB46">
        <v>2</v>
      </c>
      <c r="BC46">
        <v>1</v>
      </c>
      <c r="BD46">
        <v>0</v>
      </c>
      <c r="BE46">
        <v>2</v>
      </c>
      <c r="BF46">
        <v>0</v>
      </c>
      <c r="BG46">
        <v>0</v>
      </c>
      <c r="BH46">
        <v>0</v>
      </c>
      <c r="BI46">
        <v>0</v>
      </c>
      <c r="BJ46">
        <v>0</v>
      </c>
      <c r="BK46">
        <v>0</v>
      </c>
      <c r="BL46">
        <v>1</v>
      </c>
      <c r="BM46">
        <v>1</v>
      </c>
      <c r="BN46">
        <v>0</v>
      </c>
      <c r="BO46">
        <v>1</v>
      </c>
      <c r="BP46">
        <v>0</v>
      </c>
      <c r="BQ46">
        <v>0</v>
      </c>
      <c r="BR46">
        <v>0</v>
      </c>
      <c r="BS46">
        <v>0</v>
      </c>
      <c r="BT46">
        <v>1</v>
      </c>
      <c r="BU46">
        <v>1</v>
      </c>
      <c r="BV46">
        <v>0</v>
      </c>
      <c r="BW46">
        <v>0</v>
      </c>
      <c r="BX46">
        <v>14</v>
      </c>
      <c r="BY46">
        <v>3</v>
      </c>
      <c r="BZ46">
        <v>3</v>
      </c>
      <c r="CA46">
        <v>3</v>
      </c>
      <c r="CB46">
        <v>3</v>
      </c>
      <c r="CC46">
        <v>1</v>
      </c>
      <c r="CD46">
        <v>3</v>
      </c>
      <c r="CE46">
        <v>2</v>
      </c>
      <c r="CF46">
        <v>1</v>
      </c>
      <c r="CG46">
        <v>1</v>
      </c>
      <c r="CH46">
        <v>3</v>
      </c>
      <c r="CI46">
        <v>2</v>
      </c>
      <c r="CJ46">
        <v>2</v>
      </c>
      <c r="CK46">
        <v>1</v>
      </c>
      <c r="CL46">
        <v>2</v>
      </c>
      <c r="CM46">
        <v>2</v>
      </c>
      <c r="CN46">
        <v>2</v>
      </c>
      <c r="CO46">
        <v>3</v>
      </c>
      <c r="CP46">
        <v>3</v>
      </c>
      <c r="CQ46">
        <v>2</v>
      </c>
      <c r="CR46">
        <v>3</v>
      </c>
      <c r="CS46">
        <v>4</v>
      </c>
      <c r="CT46">
        <v>4</v>
      </c>
      <c r="CU46">
        <v>0</v>
      </c>
      <c r="CV46">
        <v>0</v>
      </c>
      <c r="CW46">
        <v>0</v>
      </c>
      <c r="CX46">
        <v>0</v>
      </c>
      <c r="CY46">
        <v>0</v>
      </c>
      <c r="CZ46">
        <v>0</v>
      </c>
      <c r="DA46">
        <v>0</v>
      </c>
      <c r="DB46">
        <v>0</v>
      </c>
      <c r="DC46">
        <v>0</v>
      </c>
      <c r="DD46">
        <v>0</v>
      </c>
      <c r="DE46">
        <v>0</v>
      </c>
      <c r="DF46">
        <v>0</v>
      </c>
      <c r="DG46">
        <v>0</v>
      </c>
      <c r="DH46">
        <v>3</v>
      </c>
      <c r="DI46">
        <v>4</v>
      </c>
      <c r="DJ46">
        <v>4</v>
      </c>
      <c r="DK46">
        <v>2</v>
      </c>
      <c r="DL46">
        <v>3</v>
      </c>
      <c r="DM46">
        <v>3</v>
      </c>
      <c r="DN46">
        <v>3</v>
      </c>
      <c r="DO46">
        <v>3</v>
      </c>
      <c r="DP46">
        <v>3</v>
      </c>
      <c r="DQ46">
        <v>4</v>
      </c>
      <c r="DR46">
        <v>5</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7</v>
      </c>
      <c r="GR46">
        <v>0</v>
      </c>
      <c r="GS46">
        <v>0</v>
      </c>
      <c r="GT46">
        <v>0</v>
      </c>
      <c r="GU46">
        <v>0</v>
      </c>
      <c r="GV46">
        <v>0</v>
      </c>
      <c r="GW46">
        <v>0</v>
      </c>
      <c r="GX46">
        <v>0</v>
      </c>
      <c r="GY46">
        <v>0</v>
      </c>
      <c r="GZ46">
        <v>0</v>
      </c>
      <c r="HA46">
        <v>0</v>
      </c>
      <c r="HB46">
        <v>0</v>
      </c>
      <c r="HC46">
        <v>2</v>
      </c>
      <c r="HD46">
        <v>2</v>
      </c>
      <c r="HE46">
        <v>2</v>
      </c>
      <c r="HF46">
        <v>2</v>
      </c>
      <c r="HG46">
        <v>3</v>
      </c>
      <c r="HH46">
        <v>2</v>
      </c>
      <c r="HI46">
        <v>1</v>
      </c>
      <c r="HJ46">
        <v>0</v>
      </c>
      <c r="HK46">
        <v>0</v>
      </c>
      <c r="HL46">
        <v>0</v>
      </c>
      <c r="HM46">
        <v>0</v>
      </c>
      <c r="HN46">
        <v>0</v>
      </c>
      <c r="HO46">
        <v>0</v>
      </c>
      <c r="HP46">
        <v>0</v>
      </c>
      <c r="HQ46">
        <v>0</v>
      </c>
      <c r="HR46">
        <v>0</v>
      </c>
      <c r="HS46">
        <v>0</v>
      </c>
      <c r="HT46">
        <v>0</v>
      </c>
      <c r="HU46">
        <v>0</v>
      </c>
      <c r="HV46">
        <v>0</v>
      </c>
      <c r="HW46">
        <v>0</v>
      </c>
      <c r="HX46">
        <v>0</v>
      </c>
      <c r="HY46">
        <v>0</v>
      </c>
      <c r="HZ46">
        <v>0</v>
      </c>
      <c r="IA46">
        <v>1222.8800000000001</v>
      </c>
      <c r="IB46">
        <v>1265.0999999999999</v>
      </c>
      <c r="IC46">
        <v>101.90666666666668</v>
      </c>
      <c r="ID46">
        <v>126.50999999999999</v>
      </c>
      <c r="IE46">
        <v>76.23</v>
      </c>
      <c r="IF46">
        <v>105.23</v>
      </c>
      <c r="IG46">
        <v>63.833333333333336</v>
      </c>
      <c r="IH46">
        <v>162.33333333333334</v>
      </c>
      <c r="II46">
        <v>85.5</v>
      </c>
      <c r="IJ46">
        <v>0</v>
      </c>
      <c r="IK46">
        <v>0</v>
      </c>
      <c r="IL46">
        <v>0</v>
      </c>
      <c r="IM46">
        <v>238.05333333333337</v>
      </c>
      <c r="IN46">
        <v>1600</v>
      </c>
    </row>
    <row r="47" spans="1:248">
      <c r="A47">
        <v>44</v>
      </c>
      <c r="B47" t="str">
        <v>Kaithal</v>
      </c>
      <c r="C47" t="str">
        <v>HARYANA</v>
      </c>
      <c r="D47" t="str">
        <v>North</v>
      </c>
      <c r="E47" t="str">
        <v>RAMDOOT UDHYOG PRIVATE LIMITED</v>
      </c>
      <c r="F47">
        <v>0</v>
      </c>
      <c r="G47">
        <v>0</v>
      </c>
      <c r="H47">
        <v>0.5</v>
      </c>
      <c r="I47">
        <v>0</v>
      </c>
      <c r="J47" t="str">
        <v>Medium</v>
      </c>
      <c r="K47">
        <v>0</v>
      </c>
      <c r="L47">
        <v>0</v>
      </c>
      <c r="M47" t="str">
        <v>Sushant Abrol</v>
      </c>
      <c r="N47" t="str">
        <v>Naseem Makkar</v>
      </c>
      <c r="O47">
        <v>19</v>
      </c>
      <c r="P47">
        <v>3000</v>
      </c>
      <c r="Q47">
        <v>1</v>
      </c>
      <c r="R47">
        <v>5</v>
      </c>
      <c r="S47">
        <v>0</v>
      </c>
      <c r="T47">
        <v>0</v>
      </c>
      <c r="U47">
        <v>0</v>
      </c>
      <c r="V47">
        <v>9</v>
      </c>
      <c r="W47">
        <v>0</v>
      </c>
      <c r="X47">
        <v>410</v>
      </c>
      <c r="Y47">
        <v>0.30281463414634141</v>
      </c>
      <c r="Z47">
        <v>0.13666666666666666</v>
      </c>
      <c r="AA47">
        <v>4.138466666666666E-2</v>
      </c>
      <c r="AB47">
        <v>100</v>
      </c>
      <c r="AC47">
        <v>111.02000000000001</v>
      </c>
      <c r="AD47">
        <v>27</v>
      </c>
      <c r="AE47">
        <v>45.230000000000004</v>
      </c>
      <c r="AF47">
        <v>135.24</v>
      </c>
      <c r="AG47">
        <v>105.72999999999999</v>
      </c>
      <c r="AH47">
        <v>205.39</v>
      </c>
      <c r="AI47">
        <v>46.94</v>
      </c>
      <c r="AJ47">
        <v>240.55</v>
      </c>
      <c r="AK47">
        <v>370.72999999999996</v>
      </c>
      <c r="AL47">
        <v>192</v>
      </c>
      <c r="AM47">
        <v>153.35</v>
      </c>
      <c r="AN47">
        <v>152.89000000000001</v>
      </c>
      <c r="AO47">
        <v>337</v>
      </c>
      <c r="AP47">
        <v>87</v>
      </c>
      <c r="AQ47">
        <v>148.01999999999998</v>
      </c>
      <c r="AR47">
        <v>241.95999999999998</v>
      </c>
      <c r="AS47">
        <v>87.56</v>
      </c>
      <c r="AT47">
        <v>12.01</v>
      </c>
      <c r="AU47">
        <v>24.03</v>
      </c>
      <c r="AV47">
        <v>36.07</v>
      </c>
      <c r="AW47">
        <v>115</v>
      </c>
      <c r="AX47">
        <v>0</v>
      </c>
      <c r="AY47">
        <v>0</v>
      </c>
      <c r="AZ47">
        <v>0</v>
      </c>
      <c r="BA47">
        <v>0</v>
      </c>
      <c r="BB47">
        <v>0</v>
      </c>
      <c r="BC47">
        <v>0</v>
      </c>
      <c r="BD47">
        <v>1</v>
      </c>
      <c r="BE47">
        <v>0</v>
      </c>
      <c r="BF47">
        <v>0</v>
      </c>
      <c r="BG47">
        <v>0</v>
      </c>
      <c r="BH47">
        <v>1</v>
      </c>
      <c r="BI47">
        <v>0</v>
      </c>
      <c r="BJ47">
        <v>1</v>
      </c>
      <c r="BK47">
        <v>0</v>
      </c>
      <c r="BL47">
        <v>1</v>
      </c>
      <c r="BM47">
        <v>0</v>
      </c>
      <c r="BN47">
        <v>0</v>
      </c>
      <c r="BO47">
        <v>0</v>
      </c>
      <c r="BP47">
        <v>0</v>
      </c>
      <c r="BQ47">
        <v>0</v>
      </c>
      <c r="BR47">
        <v>0</v>
      </c>
      <c r="BS47">
        <v>0</v>
      </c>
      <c r="BT47">
        <v>0</v>
      </c>
      <c r="BU47">
        <v>0</v>
      </c>
      <c r="BV47">
        <v>0</v>
      </c>
      <c r="BW47">
        <v>0</v>
      </c>
      <c r="BX47">
        <v>9</v>
      </c>
      <c r="BY47">
        <v>3</v>
      </c>
      <c r="BZ47">
        <v>3</v>
      </c>
      <c r="CA47">
        <v>2</v>
      </c>
      <c r="CB47">
        <v>2</v>
      </c>
      <c r="CC47">
        <v>4</v>
      </c>
      <c r="CD47">
        <v>2</v>
      </c>
      <c r="CE47">
        <v>3</v>
      </c>
      <c r="CF47">
        <v>1</v>
      </c>
      <c r="CG47">
        <v>4</v>
      </c>
      <c r="CH47">
        <v>4</v>
      </c>
      <c r="CI47">
        <v>5</v>
      </c>
      <c r="CJ47">
        <v>3</v>
      </c>
      <c r="CK47">
        <v>5</v>
      </c>
      <c r="CL47">
        <v>3</v>
      </c>
      <c r="CM47">
        <v>2</v>
      </c>
      <c r="CN47">
        <v>3</v>
      </c>
      <c r="CO47">
        <v>4</v>
      </c>
      <c r="CP47">
        <v>3</v>
      </c>
      <c r="CQ47">
        <v>1</v>
      </c>
      <c r="CR47">
        <v>2</v>
      </c>
      <c r="CS47">
        <v>2</v>
      </c>
      <c r="CT47">
        <v>3</v>
      </c>
      <c r="CU47">
        <v>0</v>
      </c>
      <c r="CV47">
        <v>0</v>
      </c>
      <c r="CW47">
        <v>0</v>
      </c>
      <c r="CX47">
        <v>0</v>
      </c>
      <c r="CY47">
        <v>0</v>
      </c>
      <c r="CZ47">
        <v>0</v>
      </c>
      <c r="DA47">
        <v>0</v>
      </c>
      <c r="DB47">
        <v>0</v>
      </c>
      <c r="DC47">
        <v>0</v>
      </c>
      <c r="DD47">
        <v>0</v>
      </c>
      <c r="DE47">
        <v>0</v>
      </c>
      <c r="DF47">
        <v>0</v>
      </c>
      <c r="DG47">
        <v>0</v>
      </c>
      <c r="DH47">
        <v>5</v>
      </c>
      <c r="DI47">
        <v>6</v>
      </c>
      <c r="DJ47">
        <v>6</v>
      </c>
      <c r="DK47">
        <v>5</v>
      </c>
      <c r="DL47">
        <v>3</v>
      </c>
      <c r="DM47">
        <v>4</v>
      </c>
      <c r="DN47">
        <v>4</v>
      </c>
      <c r="DO47">
        <v>4</v>
      </c>
      <c r="DP47">
        <v>3</v>
      </c>
      <c r="DQ47">
        <v>3</v>
      </c>
      <c r="DR47">
        <v>4</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1</v>
      </c>
      <c r="GS47">
        <v>0</v>
      </c>
      <c r="GT47">
        <v>0</v>
      </c>
      <c r="GU47">
        <v>0</v>
      </c>
      <c r="GV47">
        <v>0</v>
      </c>
      <c r="GW47">
        <v>0</v>
      </c>
      <c r="GX47">
        <v>0</v>
      </c>
      <c r="GY47">
        <v>0</v>
      </c>
      <c r="GZ47">
        <v>0</v>
      </c>
      <c r="HA47">
        <v>0</v>
      </c>
      <c r="HB47">
        <v>0</v>
      </c>
      <c r="HC47">
        <v>1</v>
      </c>
      <c r="HD47">
        <v>2</v>
      </c>
      <c r="HE47">
        <v>1</v>
      </c>
      <c r="HF47">
        <v>0</v>
      </c>
      <c r="HG47">
        <v>0</v>
      </c>
      <c r="HH47">
        <v>1</v>
      </c>
      <c r="HI47">
        <v>0</v>
      </c>
      <c r="HJ47">
        <v>0</v>
      </c>
      <c r="HK47">
        <v>0</v>
      </c>
      <c r="HL47">
        <v>0</v>
      </c>
      <c r="HM47">
        <v>0</v>
      </c>
      <c r="HN47">
        <v>0</v>
      </c>
      <c r="HO47">
        <v>0</v>
      </c>
      <c r="HP47">
        <v>0</v>
      </c>
      <c r="HQ47">
        <v>0</v>
      </c>
      <c r="HR47">
        <v>0</v>
      </c>
      <c r="HS47">
        <v>68195</v>
      </c>
      <c r="HT47">
        <v>0</v>
      </c>
      <c r="HU47">
        <v>0</v>
      </c>
      <c r="HV47">
        <v>0</v>
      </c>
      <c r="HW47">
        <v>0</v>
      </c>
      <c r="HX47">
        <v>0</v>
      </c>
      <c r="HY47">
        <v>0</v>
      </c>
      <c r="HZ47">
        <v>631232</v>
      </c>
      <c r="IA47">
        <v>1733.1799999999998</v>
      </c>
      <c r="IB47">
        <v>1241.5399999999997</v>
      </c>
      <c r="IC47">
        <v>144.43166666666664</v>
      </c>
      <c r="ID47">
        <v>124.15399999999997</v>
      </c>
      <c r="IE47">
        <v>79.34</v>
      </c>
      <c r="IF47">
        <v>95.40000000000002</v>
      </c>
      <c r="IG47">
        <v>164.29333333333332</v>
      </c>
      <c r="IH47">
        <v>238.69333333333336</v>
      </c>
      <c r="II47">
        <v>192.29666666666665</v>
      </c>
      <c r="IJ47">
        <v>0</v>
      </c>
      <c r="IK47">
        <v>0</v>
      </c>
      <c r="IL47">
        <v>0</v>
      </c>
      <c r="IM47">
        <v>58.366666666666667</v>
      </c>
      <c r="IN47">
        <v>5300</v>
      </c>
    </row>
    <row r="48" spans="1:248">
      <c r="A48">
        <v>45</v>
      </c>
      <c r="B48" t="str">
        <v>Karnal</v>
      </c>
      <c r="C48" t="str">
        <v>HARYANA</v>
      </c>
      <c r="D48" t="str">
        <v>North</v>
      </c>
      <c r="E48" t="str">
        <v>RAMDOOT UDHYOG PRIVATE LIMITED</v>
      </c>
      <c r="F48">
        <v>0</v>
      </c>
      <c r="G48">
        <v>0</v>
      </c>
      <c r="H48">
        <v>0.5</v>
      </c>
      <c r="I48">
        <v>0</v>
      </c>
      <c r="J48" t="str">
        <v>Medium</v>
      </c>
      <c r="K48">
        <v>1</v>
      </c>
      <c r="L48">
        <v>0</v>
      </c>
      <c r="M48" t="str">
        <v>Sushant Abrol</v>
      </c>
      <c r="N48" t="str">
        <v>Naseem Makkar</v>
      </c>
      <c r="O48">
        <v>0</v>
      </c>
      <c r="P48">
        <v>3000</v>
      </c>
      <c r="Q48">
        <v>0</v>
      </c>
      <c r="R48">
        <v>0</v>
      </c>
      <c r="S48">
        <v>0</v>
      </c>
      <c r="T48">
        <v>0</v>
      </c>
      <c r="U48">
        <v>0</v>
      </c>
      <c r="V48">
        <v>12</v>
      </c>
      <c r="W48">
        <v>0</v>
      </c>
      <c r="X48">
        <v>360</v>
      </c>
      <c r="Y48">
        <v>0.29970000000000002</v>
      </c>
      <c r="Z48">
        <v>0.12</v>
      </c>
      <c r="AA48">
        <v>3.5964000000000003E-2</v>
      </c>
      <c r="AB48">
        <v>100</v>
      </c>
      <c r="AC48">
        <v>60.330000000000005</v>
      </c>
      <c r="AD48">
        <v>73</v>
      </c>
      <c r="AE48">
        <v>24.98</v>
      </c>
      <c r="AF48">
        <v>22.3</v>
      </c>
      <c r="AG48">
        <v>37.18</v>
      </c>
      <c r="AH48">
        <v>51.449999999999996</v>
      </c>
      <c r="AI48">
        <v>15.01</v>
      </c>
      <c r="AJ48">
        <v>34.06</v>
      </c>
      <c r="AK48">
        <v>24.009999999999998</v>
      </c>
      <c r="AL48">
        <v>34</v>
      </c>
      <c r="AM48">
        <v>170.18</v>
      </c>
      <c r="AN48">
        <v>24.66</v>
      </c>
      <c r="AO48">
        <v>132.1</v>
      </c>
      <c r="AP48">
        <v>77</v>
      </c>
      <c r="AQ48">
        <v>37.130000000000003</v>
      </c>
      <c r="AR48">
        <v>91.39</v>
      </c>
      <c r="AS48">
        <v>67.89</v>
      </c>
      <c r="AT48">
        <v>122.25</v>
      </c>
      <c r="AU48">
        <v>191.4</v>
      </c>
      <c r="AV48">
        <v>254.10000000000002</v>
      </c>
      <c r="AW48">
        <v>81</v>
      </c>
      <c r="AX48">
        <v>0</v>
      </c>
      <c r="AY48">
        <v>0</v>
      </c>
      <c r="AZ48">
        <v>0</v>
      </c>
      <c r="BA48">
        <v>1</v>
      </c>
      <c r="BB48">
        <v>1</v>
      </c>
      <c r="BC48">
        <v>0</v>
      </c>
      <c r="BD48">
        <v>0</v>
      </c>
      <c r="BE48">
        <v>0</v>
      </c>
      <c r="BF48">
        <v>0</v>
      </c>
      <c r="BG48">
        <v>0</v>
      </c>
      <c r="BH48">
        <v>2</v>
      </c>
      <c r="BI48">
        <v>0</v>
      </c>
      <c r="BJ48">
        <v>0</v>
      </c>
      <c r="BK48">
        <v>0</v>
      </c>
      <c r="BL48">
        <v>0</v>
      </c>
      <c r="BM48">
        <v>0</v>
      </c>
      <c r="BN48">
        <v>0</v>
      </c>
      <c r="BO48">
        <v>0</v>
      </c>
      <c r="BP48">
        <v>2</v>
      </c>
      <c r="BQ48">
        <v>0</v>
      </c>
      <c r="BR48">
        <v>0</v>
      </c>
      <c r="BS48">
        <v>0</v>
      </c>
      <c r="BT48">
        <v>0</v>
      </c>
      <c r="BU48">
        <v>1</v>
      </c>
      <c r="BV48">
        <v>0</v>
      </c>
      <c r="BW48">
        <v>0</v>
      </c>
      <c r="BX48">
        <v>12</v>
      </c>
      <c r="BY48">
        <v>4</v>
      </c>
      <c r="BZ48">
        <v>4</v>
      </c>
      <c r="CA48">
        <v>5</v>
      </c>
      <c r="CB48">
        <v>2</v>
      </c>
      <c r="CC48">
        <v>2</v>
      </c>
      <c r="CD48">
        <v>2</v>
      </c>
      <c r="CE48">
        <v>2</v>
      </c>
      <c r="CF48">
        <v>1</v>
      </c>
      <c r="CG48">
        <v>3</v>
      </c>
      <c r="CH48">
        <v>2</v>
      </c>
      <c r="CI48">
        <v>2</v>
      </c>
      <c r="CJ48">
        <v>2</v>
      </c>
      <c r="CK48">
        <v>1</v>
      </c>
      <c r="CL48">
        <v>3</v>
      </c>
      <c r="CM48">
        <v>4</v>
      </c>
      <c r="CN48">
        <v>1</v>
      </c>
      <c r="CO48">
        <v>5</v>
      </c>
      <c r="CP48">
        <v>3</v>
      </c>
      <c r="CQ48">
        <v>4</v>
      </c>
      <c r="CR48">
        <v>4</v>
      </c>
      <c r="CS48">
        <v>3</v>
      </c>
      <c r="CT48">
        <v>3</v>
      </c>
      <c r="CU48">
        <v>0</v>
      </c>
      <c r="CV48">
        <v>0</v>
      </c>
      <c r="CW48">
        <v>0</v>
      </c>
      <c r="CX48">
        <v>0</v>
      </c>
      <c r="CY48">
        <v>0</v>
      </c>
      <c r="CZ48">
        <v>0</v>
      </c>
      <c r="DA48">
        <v>0</v>
      </c>
      <c r="DB48">
        <v>0</v>
      </c>
      <c r="DC48">
        <v>0</v>
      </c>
      <c r="DD48">
        <v>0</v>
      </c>
      <c r="DE48">
        <v>0</v>
      </c>
      <c r="DF48">
        <v>0</v>
      </c>
      <c r="DG48">
        <v>0</v>
      </c>
      <c r="DH48">
        <v>2</v>
      </c>
      <c r="DI48">
        <v>2</v>
      </c>
      <c r="DJ48">
        <v>3</v>
      </c>
      <c r="DK48">
        <v>4</v>
      </c>
      <c r="DL48">
        <v>4</v>
      </c>
      <c r="DM48">
        <v>6</v>
      </c>
      <c r="DN48">
        <v>6</v>
      </c>
      <c r="DO48">
        <v>6</v>
      </c>
      <c r="DP48">
        <v>5</v>
      </c>
      <c r="DQ48">
        <v>5</v>
      </c>
      <c r="DR48">
        <v>6</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8</v>
      </c>
      <c r="GS48">
        <v>0</v>
      </c>
      <c r="GT48">
        <v>0</v>
      </c>
      <c r="GU48">
        <v>0</v>
      </c>
      <c r="GV48">
        <v>0</v>
      </c>
      <c r="GW48">
        <v>0</v>
      </c>
      <c r="GX48">
        <v>0</v>
      </c>
      <c r="GY48">
        <v>0</v>
      </c>
      <c r="GZ48">
        <v>0</v>
      </c>
      <c r="HA48">
        <v>0</v>
      </c>
      <c r="HB48">
        <v>0</v>
      </c>
      <c r="HC48">
        <v>1</v>
      </c>
      <c r="HD48">
        <v>1</v>
      </c>
      <c r="HE48">
        <v>1</v>
      </c>
      <c r="HF48">
        <v>1</v>
      </c>
      <c r="HG48">
        <v>0</v>
      </c>
      <c r="HH48">
        <v>1</v>
      </c>
      <c r="HI48">
        <v>0</v>
      </c>
      <c r="HJ48">
        <v>0</v>
      </c>
      <c r="HK48">
        <v>0</v>
      </c>
      <c r="HL48">
        <v>0</v>
      </c>
      <c r="HM48">
        <v>0</v>
      </c>
      <c r="HN48">
        <v>0</v>
      </c>
      <c r="HO48">
        <v>0</v>
      </c>
      <c r="HP48">
        <v>0</v>
      </c>
      <c r="HQ48">
        <v>0</v>
      </c>
      <c r="HR48">
        <v>0</v>
      </c>
      <c r="HS48">
        <v>0</v>
      </c>
      <c r="HT48">
        <v>0</v>
      </c>
      <c r="HU48">
        <v>0</v>
      </c>
      <c r="HV48">
        <v>0</v>
      </c>
      <c r="HW48">
        <v>0</v>
      </c>
      <c r="HX48">
        <v>0</v>
      </c>
      <c r="HY48">
        <v>0</v>
      </c>
      <c r="HZ48">
        <v>0</v>
      </c>
      <c r="IA48">
        <v>646.5</v>
      </c>
      <c r="IB48">
        <v>1078.92</v>
      </c>
      <c r="IC48">
        <v>53.875</v>
      </c>
      <c r="ID48">
        <v>107.89200000000001</v>
      </c>
      <c r="IE48">
        <v>77.776666666666671</v>
      </c>
      <c r="IF48">
        <v>28.153333333333336</v>
      </c>
      <c r="IG48">
        <v>33.506666666666668</v>
      </c>
      <c r="IH48">
        <v>76.063333333333333</v>
      </c>
      <c r="II48">
        <v>77.92</v>
      </c>
      <c r="IJ48">
        <v>0</v>
      </c>
      <c r="IK48">
        <v>0</v>
      </c>
      <c r="IL48">
        <v>0</v>
      </c>
      <c r="IM48">
        <v>175.5</v>
      </c>
      <c r="IN48">
        <v>0</v>
      </c>
    </row>
    <row r="49" spans="1:248">
      <c r="A49">
        <v>46</v>
      </c>
      <c r="B49" t="str">
        <v>Rewari</v>
      </c>
      <c r="C49" t="str">
        <v>HARYANA</v>
      </c>
      <c r="D49" t="str">
        <v>North</v>
      </c>
      <c r="E49" t="str">
        <v>NIKUNJ UDYOG</v>
      </c>
      <c r="F49">
        <v>0</v>
      </c>
      <c r="G49">
        <v>0</v>
      </c>
      <c r="H49">
        <v>0.5</v>
      </c>
      <c r="I49">
        <v>0</v>
      </c>
      <c r="J49" t="str">
        <v>Medium</v>
      </c>
      <c r="K49">
        <v>1</v>
      </c>
      <c r="L49">
        <v>0</v>
      </c>
      <c r="M49" t="str">
        <v>Rahul Chauhan</v>
      </c>
      <c r="N49" t="str">
        <v>Shiv Shankar Sharma</v>
      </c>
      <c r="O49">
        <v>22</v>
      </c>
      <c r="P49">
        <v>2000</v>
      </c>
      <c r="Q49">
        <v>3</v>
      </c>
      <c r="R49">
        <v>2</v>
      </c>
      <c r="S49">
        <v>2</v>
      </c>
      <c r="T49">
        <v>9</v>
      </c>
      <c r="U49">
        <v>0</v>
      </c>
      <c r="V49">
        <v>5</v>
      </c>
      <c r="W49">
        <v>0</v>
      </c>
      <c r="X49">
        <v>1100</v>
      </c>
      <c r="Y49">
        <v>0.13280909090909088</v>
      </c>
      <c r="Z49">
        <v>0.55000000000000004</v>
      </c>
      <c r="AA49">
        <v>7.3044999999999985E-2</v>
      </c>
      <c r="AB49">
        <v>56</v>
      </c>
      <c r="AC49">
        <v>38.370000000000005</v>
      </c>
      <c r="AD49">
        <v>44</v>
      </c>
      <c r="AE49">
        <v>38.11</v>
      </c>
      <c r="AF49">
        <v>42</v>
      </c>
      <c r="AG49">
        <v>177.5</v>
      </c>
      <c r="AH49">
        <v>257.84000000000003</v>
      </c>
      <c r="AI49">
        <v>146</v>
      </c>
      <c r="AJ49">
        <v>187.7</v>
      </c>
      <c r="AK49">
        <v>239</v>
      </c>
      <c r="AL49">
        <v>213.5</v>
      </c>
      <c r="AM49">
        <v>386</v>
      </c>
      <c r="AN49">
        <v>254</v>
      </c>
      <c r="AO49">
        <v>181</v>
      </c>
      <c r="AP49">
        <v>172</v>
      </c>
      <c r="AQ49">
        <v>133.38</v>
      </c>
      <c r="AR49">
        <v>178.98000000000002</v>
      </c>
      <c r="AS49">
        <v>51.149999999999991</v>
      </c>
      <c r="AT49">
        <v>140.30000000000001</v>
      </c>
      <c r="AU49">
        <v>141.06</v>
      </c>
      <c r="AV49">
        <v>74.03</v>
      </c>
      <c r="AW49">
        <v>135</v>
      </c>
      <c r="AX49">
        <v>0</v>
      </c>
      <c r="AY49">
        <v>0</v>
      </c>
      <c r="AZ49">
        <v>0</v>
      </c>
      <c r="BA49">
        <v>0</v>
      </c>
      <c r="BB49">
        <v>0</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v>0</v>
      </c>
      <c r="BX49">
        <v>5</v>
      </c>
      <c r="BY49">
        <v>2</v>
      </c>
      <c r="BZ49">
        <v>2</v>
      </c>
      <c r="CA49">
        <v>2</v>
      </c>
      <c r="CB49">
        <v>2</v>
      </c>
      <c r="CC49">
        <v>3</v>
      </c>
      <c r="CD49">
        <v>4</v>
      </c>
      <c r="CE49">
        <v>2</v>
      </c>
      <c r="CF49">
        <v>3</v>
      </c>
      <c r="CG49">
        <v>4</v>
      </c>
      <c r="CH49">
        <v>4</v>
      </c>
      <c r="CI49">
        <v>3</v>
      </c>
      <c r="CJ49">
        <v>2</v>
      </c>
      <c r="CK49">
        <v>2</v>
      </c>
      <c r="CL49">
        <v>3</v>
      </c>
      <c r="CM49">
        <v>2</v>
      </c>
      <c r="CN49">
        <v>2</v>
      </c>
      <c r="CO49">
        <v>2</v>
      </c>
      <c r="CP49">
        <v>3</v>
      </c>
      <c r="CQ49">
        <v>3</v>
      </c>
      <c r="CR49">
        <v>2</v>
      </c>
      <c r="CS49">
        <v>2</v>
      </c>
      <c r="CT49">
        <v>2</v>
      </c>
      <c r="CU49">
        <v>0</v>
      </c>
      <c r="CV49">
        <v>0</v>
      </c>
      <c r="CW49">
        <v>0</v>
      </c>
      <c r="CX49">
        <v>0</v>
      </c>
      <c r="CY49">
        <v>0</v>
      </c>
      <c r="CZ49">
        <v>0</v>
      </c>
      <c r="DA49">
        <v>0</v>
      </c>
      <c r="DB49">
        <v>0</v>
      </c>
      <c r="DC49">
        <v>0</v>
      </c>
      <c r="DD49">
        <v>0</v>
      </c>
      <c r="DE49">
        <v>0</v>
      </c>
      <c r="DF49">
        <v>0</v>
      </c>
      <c r="DG49">
        <v>0</v>
      </c>
      <c r="DH49">
        <v>4</v>
      </c>
      <c r="DI49">
        <v>3</v>
      </c>
      <c r="DJ49">
        <v>3</v>
      </c>
      <c r="DK49">
        <v>3</v>
      </c>
      <c r="DL49">
        <v>3</v>
      </c>
      <c r="DM49">
        <v>2</v>
      </c>
      <c r="DN49">
        <v>3</v>
      </c>
      <c r="DO49">
        <v>3</v>
      </c>
      <c r="DP49">
        <v>3</v>
      </c>
      <c r="DQ49">
        <v>3</v>
      </c>
      <c r="DR49">
        <v>2</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1</v>
      </c>
      <c r="HF49">
        <v>0</v>
      </c>
      <c r="HG49">
        <v>0</v>
      </c>
      <c r="HH49">
        <v>1</v>
      </c>
      <c r="HI49">
        <v>0</v>
      </c>
      <c r="HJ49">
        <v>0</v>
      </c>
      <c r="HK49">
        <v>0</v>
      </c>
      <c r="HL49">
        <v>0</v>
      </c>
      <c r="HM49">
        <v>0</v>
      </c>
      <c r="HN49">
        <v>0</v>
      </c>
      <c r="HO49">
        <v>0</v>
      </c>
      <c r="HP49">
        <v>0</v>
      </c>
      <c r="HQ49">
        <v>0</v>
      </c>
      <c r="HR49">
        <v>0</v>
      </c>
      <c r="HS49">
        <v>20255</v>
      </c>
      <c r="HT49">
        <v>0</v>
      </c>
      <c r="HU49">
        <v>0</v>
      </c>
      <c r="HV49">
        <v>0</v>
      </c>
      <c r="HW49">
        <v>0</v>
      </c>
      <c r="HX49">
        <v>0</v>
      </c>
      <c r="HY49">
        <v>0</v>
      </c>
      <c r="HZ49">
        <v>1053869.5</v>
      </c>
      <c r="IA49">
        <v>1826.02</v>
      </c>
      <c r="IB49">
        <v>1460.8999999999999</v>
      </c>
      <c r="IC49">
        <v>152.16833333333332</v>
      </c>
      <c r="ID49">
        <v>146.08999999999997</v>
      </c>
      <c r="IE49">
        <v>46.123333333333335</v>
      </c>
      <c r="IF49">
        <v>85.87</v>
      </c>
      <c r="IG49">
        <v>197.17999999999998</v>
      </c>
      <c r="IH49">
        <v>279.5</v>
      </c>
      <c r="II49">
        <v>202.33333333333334</v>
      </c>
      <c r="IJ49">
        <v>0</v>
      </c>
      <c r="IK49">
        <v>0</v>
      </c>
      <c r="IL49">
        <v>0</v>
      </c>
      <c r="IM49">
        <v>116.69666666666667</v>
      </c>
      <c r="IN49">
        <v>10000</v>
      </c>
    </row>
    <row r="50" spans="1:248">
      <c r="A50">
        <v>47</v>
      </c>
      <c r="B50" t="str">
        <v>Jhajjar</v>
      </c>
      <c r="C50" t="str">
        <v>HARYANA</v>
      </c>
      <c r="D50" t="str">
        <v>North</v>
      </c>
      <c r="E50" t="str">
        <v>JAI DURGA STEELS</v>
      </c>
      <c r="F50">
        <v>0</v>
      </c>
      <c r="G50">
        <v>0</v>
      </c>
      <c r="H50">
        <v>0.3</v>
      </c>
      <c r="I50">
        <v>0</v>
      </c>
      <c r="J50" t="str">
        <v>Low</v>
      </c>
      <c r="K50">
        <v>1</v>
      </c>
      <c r="L50">
        <v>0</v>
      </c>
      <c r="M50" t="str">
        <v>Vikram Nain</v>
      </c>
      <c r="N50" t="str">
        <v>Sunny Bhutani</v>
      </c>
      <c r="O50">
        <v>12</v>
      </c>
      <c r="P50">
        <v>1500</v>
      </c>
      <c r="Q50">
        <v>1</v>
      </c>
      <c r="R50">
        <v>0</v>
      </c>
      <c r="S50">
        <v>4</v>
      </c>
      <c r="T50">
        <v>13</v>
      </c>
      <c r="U50">
        <v>0</v>
      </c>
      <c r="V50">
        <v>6</v>
      </c>
      <c r="W50">
        <v>0</v>
      </c>
      <c r="X50">
        <v>380</v>
      </c>
      <c r="Y50">
        <v>0.57590789473684201</v>
      </c>
      <c r="Z50">
        <v>0.25333333333333335</v>
      </c>
      <c r="AA50">
        <v>0.14589666666666665</v>
      </c>
      <c r="AB50">
        <v>92</v>
      </c>
      <c r="AC50">
        <v>83</v>
      </c>
      <c r="AD50">
        <v>73</v>
      </c>
      <c r="AE50">
        <v>85</v>
      </c>
      <c r="AF50">
        <v>100</v>
      </c>
      <c r="AG50">
        <v>139</v>
      </c>
      <c r="AH50">
        <v>84</v>
      </c>
      <c r="AI50">
        <v>204</v>
      </c>
      <c r="AJ50">
        <v>153</v>
      </c>
      <c r="AK50">
        <v>163</v>
      </c>
      <c r="AL50">
        <v>397</v>
      </c>
      <c r="AM50">
        <v>556</v>
      </c>
      <c r="AN50">
        <v>205</v>
      </c>
      <c r="AO50">
        <v>208.1</v>
      </c>
      <c r="AP50">
        <v>254</v>
      </c>
      <c r="AQ50">
        <v>341.76</v>
      </c>
      <c r="AR50">
        <v>256.22000000000003</v>
      </c>
      <c r="AS50">
        <v>182.07</v>
      </c>
      <c r="AT50">
        <v>125.58</v>
      </c>
      <c r="AU50">
        <v>210.76</v>
      </c>
      <c r="AV50">
        <v>167.96</v>
      </c>
      <c r="AW50">
        <v>237</v>
      </c>
      <c r="AX50">
        <v>0</v>
      </c>
      <c r="AY50">
        <v>0</v>
      </c>
      <c r="AZ50">
        <v>0</v>
      </c>
      <c r="BA50">
        <v>0</v>
      </c>
      <c r="BB50">
        <v>0</v>
      </c>
      <c r="BC50">
        <v>0</v>
      </c>
      <c r="BD50">
        <v>1</v>
      </c>
      <c r="BE50">
        <v>0</v>
      </c>
      <c r="BF50">
        <v>0</v>
      </c>
      <c r="BG50">
        <v>1</v>
      </c>
      <c r="BH50">
        <v>0</v>
      </c>
      <c r="BI50">
        <v>0</v>
      </c>
      <c r="BJ50">
        <v>0</v>
      </c>
      <c r="BK50">
        <v>0</v>
      </c>
      <c r="BL50">
        <v>0</v>
      </c>
      <c r="BM50">
        <v>0</v>
      </c>
      <c r="BN50">
        <v>0</v>
      </c>
      <c r="BO50">
        <v>0</v>
      </c>
      <c r="BP50">
        <v>0</v>
      </c>
      <c r="BQ50">
        <v>0</v>
      </c>
      <c r="BR50">
        <v>1</v>
      </c>
      <c r="BS50">
        <v>0</v>
      </c>
      <c r="BT50">
        <v>0</v>
      </c>
      <c r="BU50">
        <v>0</v>
      </c>
      <c r="BV50">
        <v>0</v>
      </c>
      <c r="BW50">
        <v>0</v>
      </c>
      <c r="BX50">
        <v>6</v>
      </c>
      <c r="BY50">
        <v>3</v>
      </c>
      <c r="BZ50">
        <v>3</v>
      </c>
      <c r="CA50">
        <v>3</v>
      </c>
      <c r="CB50">
        <v>3</v>
      </c>
      <c r="CC50">
        <v>3</v>
      </c>
      <c r="CD50">
        <v>4</v>
      </c>
      <c r="CE50">
        <v>4</v>
      </c>
      <c r="CF50">
        <v>5</v>
      </c>
      <c r="CG50">
        <v>3</v>
      </c>
      <c r="CH50">
        <v>3</v>
      </c>
      <c r="CI50">
        <v>4</v>
      </c>
      <c r="CJ50">
        <v>4</v>
      </c>
      <c r="CK50">
        <v>4</v>
      </c>
      <c r="CL50">
        <v>4</v>
      </c>
      <c r="CM50">
        <v>4</v>
      </c>
      <c r="CN50">
        <v>4</v>
      </c>
      <c r="CO50">
        <v>4</v>
      </c>
      <c r="CP50">
        <v>4</v>
      </c>
      <c r="CQ50">
        <v>4</v>
      </c>
      <c r="CR50">
        <v>3</v>
      </c>
      <c r="CS50">
        <v>2</v>
      </c>
      <c r="CT50">
        <v>3</v>
      </c>
      <c r="CU50">
        <v>0</v>
      </c>
      <c r="CV50">
        <v>0</v>
      </c>
      <c r="CW50">
        <v>0</v>
      </c>
      <c r="CX50">
        <v>0</v>
      </c>
      <c r="CY50">
        <v>0</v>
      </c>
      <c r="CZ50">
        <v>0</v>
      </c>
      <c r="DA50">
        <v>0</v>
      </c>
      <c r="DB50">
        <v>0</v>
      </c>
      <c r="DC50">
        <v>0</v>
      </c>
      <c r="DD50">
        <v>0</v>
      </c>
      <c r="DE50">
        <v>0</v>
      </c>
      <c r="DF50">
        <v>0</v>
      </c>
      <c r="DG50">
        <v>0</v>
      </c>
      <c r="DH50">
        <v>4</v>
      </c>
      <c r="DI50">
        <v>4</v>
      </c>
      <c r="DJ50">
        <v>4</v>
      </c>
      <c r="DK50">
        <v>4</v>
      </c>
      <c r="DL50">
        <v>4</v>
      </c>
      <c r="DM50">
        <v>4</v>
      </c>
      <c r="DN50">
        <v>4</v>
      </c>
      <c r="DO50">
        <v>5</v>
      </c>
      <c r="DP50">
        <v>5</v>
      </c>
      <c r="DQ50">
        <v>4</v>
      </c>
      <c r="DR50">
        <v>3</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1</v>
      </c>
      <c r="GR50">
        <v>1</v>
      </c>
      <c r="GS50">
        <v>0</v>
      </c>
      <c r="GT50">
        <v>0</v>
      </c>
      <c r="GU50">
        <v>0</v>
      </c>
      <c r="GV50">
        <v>0</v>
      </c>
      <c r="GW50">
        <v>0</v>
      </c>
      <c r="GX50">
        <v>0</v>
      </c>
      <c r="GY50">
        <v>0</v>
      </c>
      <c r="GZ50">
        <v>0</v>
      </c>
      <c r="HA50">
        <v>0</v>
      </c>
      <c r="HB50">
        <v>0</v>
      </c>
      <c r="HC50">
        <v>0</v>
      </c>
      <c r="HD50">
        <v>0</v>
      </c>
      <c r="HE50">
        <v>1</v>
      </c>
      <c r="HF50">
        <v>0</v>
      </c>
      <c r="HG50">
        <v>0</v>
      </c>
      <c r="HH50">
        <v>0</v>
      </c>
      <c r="HI50">
        <v>1</v>
      </c>
      <c r="HJ50">
        <v>0</v>
      </c>
      <c r="HK50">
        <v>0</v>
      </c>
      <c r="HL50">
        <v>0</v>
      </c>
      <c r="HM50">
        <v>0</v>
      </c>
      <c r="HN50">
        <v>0</v>
      </c>
      <c r="HO50">
        <v>0</v>
      </c>
      <c r="HP50">
        <v>0</v>
      </c>
      <c r="HQ50">
        <v>0</v>
      </c>
      <c r="HR50">
        <v>0</v>
      </c>
      <c r="HS50">
        <v>0</v>
      </c>
      <c r="HT50">
        <v>0</v>
      </c>
      <c r="HU50">
        <v>0</v>
      </c>
      <c r="HV50">
        <v>0</v>
      </c>
      <c r="HW50">
        <v>0</v>
      </c>
      <c r="HX50">
        <v>0</v>
      </c>
      <c r="HY50">
        <v>0</v>
      </c>
      <c r="HZ50">
        <v>0</v>
      </c>
      <c r="IA50">
        <v>2129</v>
      </c>
      <c r="IB50">
        <v>2188.4499999999998</v>
      </c>
      <c r="IC50">
        <v>177.41666666666666</v>
      </c>
      <c r="ID50">
        <v>218.84499999999997</v>
      </c>
      <c r="IE50">
        <v>82.666666666666671</v>
      </c>
      <c r="IF50">
        <v>108</v>
      </c>
      <c r="IG50">
        <v>147</v>
      </c>
      <c r="IH50">
        <v>372</v>
      </c>
      <c r="II50">
        <v>222.36666666666667</v>
      </c>
      <c r="IJ50">
        <v>0</v>
      </c>
      <c r="IK50">
        <v>0</v>
      </c>
      <c r="IL50">
        <v>0</v>
      </c>
      <c r="IM50">
        <v>205.24</v>
      </c>
      <c r="IN50">
        <v>5000</v>
      </c>
    </row>
    <row r="51" spans="1:248">
      <c r="A51">
        <v>48</v>
      </c>
      <c r="B51" t="str">
        <v>Mahendragarh</v>
      </c>
      <c r="C51" t="str">
        <v>HARYANA</v>
      </c>
      <c r="D51" t="str">
        <v>North</v>
      </c>
      <c r="E51" t="str">
        <v>NIKUNJ UDYOG</v>
      </c>
      <c r="F51">
        <v>0</v>
      </c>
      <c r="G51">
        <v>0</v>
      </c>
      <c r="H51">
        <v>0.3</v>
      </c>
      <c r="I51">
        <v>0</v>
      </c>
      <c r="J51" t="str">
        <v>Low</v>
      </c>
      <c r="K51">
        <v>0</v>
      </c>
      <c r="L51">
        <v>0</v>
      </c>
      <c r="M51" t="str">
        <v>Rahul Chauhan</v>
      </c>
      <c r="N51" t="str">
        <v>Shiv Shankar Sharma</v>
      </c>
      <c r="O51">
        <v>0</v>
      </c>
      <c r="P51">
        <v>800</v>
      </c>
      <c r="Q51">
        <v>0</v>
      </c>
      <c r="R51">
        <v>0</v>
      </c>
      <c r="S51">
        <v>0</v>
      </c>
      <c r="T51">
        <v>0</v>
      </c>
      <c r="U51">
        <v>0</v>
      </c>
      <c r="V51">
        <v>6</v>
      </c>
      <c r="W51">
        <v>0</v>
      </c>
      <c r="X51">
        <v>80</v>
      </c>
      <c r="Y51">
        <v>0.20396249999999999</v>
      </c>
      <c r="Z51">
        <v>0.1</v>
      </c>
      <c r="AA51">
        <v>2.0396250000000001E-2</v>
      </c>
      <c r="AB51">
        <v>0</v>
      </c>
      <c r="AC51">
        <v>10.17</v>
      </c>
      <c r="AD51">
        <v>0</v>
      </c>
      <c r="AE51">
        <v>0</v>
      </c>
      <c r="AF51">
        <v>25</v>
      </c>
      <c r="AG51">
        <v>0</v>
      </c>
      <c r="AH51">
        <v>0</v>
      </c>
      <c r="AI51">
        <v>0</v>
      </c>
      <c r="AJ51">
        <v>0</v>
      </c>
      <c r="AK51">
        <v>10</v>
      </c>
      <c r="AL51">
        <v>12.1</v>
      </c>
      <c r="AM51">
        <v>12</v>
      </c>
      <c r="AN51">
        <v>24</v>
      </c>
      <c r="AO51">
        <v>11</v>
      </c>
      <c r="AP51">
        <v>24</v>
      </c>
      <c r="AQ51">
        <v>12.07</v>
      </c>
      <c r="AR51">
        <v>27.02</v>
      </c>
      <c r="AS51">
        <v>0</v>
      </c>
      <c r="AT51">
        <v>15.03</v>
      </c>
      <c r="AU51">
        <v>11.01</v>
      </c>
      <c r="AV51">
        <v>24.04</v>
      </c>
      <c r="AW51">
        <v>15</v>
      </c>
      <c r="AX51">
        <v>0</v>
      </c>
      <c r="AY51">
        <v>0</v>
      </c>
      <c r="AZ51">
        <v>0</v>
      </c>
      <c r="BA51">
        <v>0</v>
      </c>
      <c r="BB51">
        <v>0</v>
      </c>
      <c r="BC51">
        <v>0</v>
      </c>
      <c r="BD51">
        <v>1</v>
      </c>
      <c r="BE51">
        <v>0</v>
      </c>
      <c r="BF51">
        <v>0</v>
      </c>
      <c r="BG51">
        <v>0</v>
      </c>
      <c r="BH51">
        <v>0</v>
      </c>
      <c r="BI51">
        <v>0</v>
      </c>
      <c r="BJ51">
        <v>0</v>
      </c>
      <c r="BK51">
        <v>0</v>
      </c>
      <c r="BL51">
        <v>0</v>
      </c>
      <c r="BM51">
        <v>1</v>
      </c>
      <c r="BN51">
        <v>0</v>
      </c>
      <c r="BO51">
        <v>0</v>
      </c>
      <c r="BP51">
        <v>0</v>
      </c>
      <c r="BQ51">
        <v>0</v>
      </c>
      <c r="BR51">
        <v>0</v>
      </c>
      <c r="BS51">
        <v>0</v>
      </c>
      <c r="BT51">
        <v>1</v>
      </c>
      <c r="BU51">
        <v>0</v>
      </c>
      <c r="BV51">
        <v>0</v>
      </c>
      <c r="BW51">
        <v>0</v>
      </c>
      <c r="BX51">
        <v>6</v>
      </c>
      <c r="BY51">
        <v>0</v>
      </c>
      <c r="BZ51">
        <v>1</v>
      </c>
      <c r="CA51">
        <v>0</v>
      </c>
      <c r="CB51">
        <v>0</v>
      </c>
      <c r="CC51">
        <v>2</v>
      </c>
      <c r="CD51">
        <v>0</v>
      </c>
      <c r="CE51">
        <v>0</v>
      </c>
      <c r="CF51">
        <v>0</v>
      </c>
      <c r="CG51">
        <v>0</v>
      </c>
      <c r="CH51">
        <v>1</v>
      </c>
      <c r="CI51">
        <v>1</v>
      </c>
      <c r="CJ51">
        <v>1</v>
      </c>
      <c r="CK51">
        <v>1</v>
      </c>
      <c r="CL51">
        <v>1</v>
      </c>
      <c r="CM51">
        <v>2</v>
      </c>
      <c r="CN51">
        <v>1</v>
      </c>
      <c r="CO51">
        <v>2</v>
      </c>
      <c r="CP51">
        <v>0</v>
      </c>
      <c r="CQ51">
        <v>1</v>
      </c>
      <c r="CR51">
        <v>1</v>
      </c>
      <c r="CS51">
        <v>2</v>
      </c>
      <c r="CT51">
        <v>1</v>
      </c>
      <c r="CU51">
        <v>0</v>
      </c>
      <c r="CV51">
        <v>0</v>
      </c>
      <c r="CW51">
        <v>0</v>
      </c>
      <c r="CX51">
        <v>0</v>
      </c>
      <c r="CY51">
        <v>0</v>
      </c>
      <c r="CZ51">
        <v>0</v>
      </c>
      <c r="DA51">
        <v>0</v>
      </c>
      <c r="DB51">
        <v>0</v>
      </c>
      <c r="DC51">
        <v>0</v>
      </c>
      <c r="DD51">
        <v>0</v>
      </c>
      <c r="DE51">
        <v>0</v>
      </c>
      <c r="DF51">
        <v>0</v>
      </c>
      <c r="DG51">
        <v>0</v>
      </c>
      <c r="DH51">
        <v>1</v>
      </c>
      <c r="DI51">
        <v>1</v>
      </c>
      <c r="DJ51">
        <v>2</v>
      </c>
      <c r="DK51">
        <v>2</v>
      </c>
      <c r="DL51">
        <v>2</v>
      </c>
      <c r="DM51">
        <v>2</v>
      </c>
      <c r="DN51">
        <v>2</v>
      </c>
      <c r="DO51">
        <v>2</v>
      </c>
      <c r="DP51">
        <v>2</v>
      </c>
      <c r="DQ51">
        <v>3</v>
      </c>
      <c r="DR51">
        <v>3</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1</v>
      </c>
      <c r="HI51">
        <v>0</v>
      </c>
      <c r="HJ51">
        <v>0</v>
      </c>
      <c r="HK51">
        <v>0</v>
      </c>
      <c r="HL51">
        <v>0</v>
      </c>
      <c r="HM51">
        <v>0</v>
      </c>
      <c r="HN51">
        <v>0</v>
      </c>
      <c r="HO51">
        <v>0</v>
      </c>
      <c r="HP51">
        <v>0</v>
      </c>
      <c r="HQ51">
        <v>0</v>
      </c>
      <c r="HR51">
        <v>0</v>
      </c>
      <c r="HS51">
        <v>0</v>
      </c>
      <c r="HT51">
        <v>0</v>
      </c>
      <c r="HU51">
        <v>0</v>
      </c>
      <c r="HV51">
        <v>0</v>
      </c>
      <c r="HW51">
        <v>0</v>
      </c>
      <c r="HX51">
        <v>0</v>
      </c>
      <c r="HY51">
        <v>0</v>
      </c>
      <c r="HZ51">
        <v>0</v>
      </c>
      <c r="IA51">
        <v>69.27000000000001</v>
      </c>
      <c r="IB51">
        <v>163.16999999999999</v>
      </c>
      <c r="IC51">
        <v>5.7725000000000009</v>
      </c>
      <c r="ID51">
        <v>16.317</v>
      </c>
      <c r="IE51">
        <v>3.39</v>
      </c>
      <c r="IF51">
        <v>8.3333333333333339</v>
      </c>
      <c r="IG51">
        <v>0</v>
      </c>
      <c r="IH51">
        <v>11.366666666666667</v>
      </c>
      <c r="II51">
        <v>19.666666666666668</v>
      </c>
      <c r="IJ51">
        <v>0</v>
      </c>
      <c r="IK51">
        <v>0</v>
      </c>
      <c r="IL51">
        <v>0</v>
      </c>
      <c r="IM51">
        <v>16.683333333333334</v>
      </c>
      <c r="IN51">
        <v>0</v>
      </c>
    </row>
    <row r="52" spans="1:248">
      <c r="A52">
        <v>49</v>
      </c>
      <c r="B52" t="str">
        <v>Shimla</v>
      </c>
      <c r="C52" t="str">
        <v>HIMACHAL PRADESH</v>
      </c>
      <c r="D52" t="str">
        <v>North</v>
      </c>
      <c r="E52" t="str">
        <v>PAL CEMENT AND STEEL PVT. LTD.</v>
      </c>
      <c r="F52">
        <v>0</v>
      </c>
      <c r="G52">
        <v>0</v>
      </c>
      <c r="H52">
        <v>0.5</v>
      </c>
      <c r="I52">
        <v>0</v>
      </c>
      <c r="J52" t="str">
        <v>Medium</v>
      </c>
      <c r="K52">
        <v>0</v>
      </c>
      <c r="L52">
        <v>0</v>
      </c>
      <c r="M52">
        <v>0</v>
      </c>
      <c r="N52">
        <v>0</v>
      </c>
      <c r="O52">
        <v>2</v>
      </c>
      <c r="P52">
        <v>2900</v>
      </c>
      <c r="Q52">
        <v>0</v>
      </c>
      <c r="R52">
        <v>0</v>
      </c>
      <c r="S52">
        <v>1</v>
      </c>
      <c r="T52">
        <v>9</v>
      </c>
      <c r="U52">
        <v>0</v>
      </c>
      <c r="V52">
        <v>1</v>
      </c>
      <c r="W52">
        <v>0</v>
      </c>
      <c r="X52">
        <v>0</v>
      </c>
      <c r="Y52" t="str">
        <v/>
      </c>
      <c r="Z52">
        <v>0</v>
      </c>
      <c r="AA52" t="str">
        <v/>
      </c>
      <c r="AB52">
        <v>0</v>
      </c>
      <c r="AC52">
        <v>0</v>
      </c>
      <c r="AD52">
        <v>0</v>
      </c>
      <c r="AE52">
        <v>18.66</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1</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1</v>
      </c>
      <c r="BY52">
        <v>0</v>
      </c>
      <c r="BZ52">
        <v>0</v>
      </c>
      <c r="CA52">
        <v>0</v>
      </c>
      <c r="CB52">
        <v>1</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18.66</v>
      </c>
      <c r="IB52">
        <v>0</v>
      </c>
      <c r="IC52">
        <v>1.5549999999999999</v>
      </c>
      <c r="ID52">
        <v>0</v>
      </c>
      <c r="IE52">
        <v>0</v>
      </c>
      <c r="IF52">
        <v>6.22</v>
      </c>
      <c r="IG52">
        <v>0</v>
      </c>
      <c r="IH52">
        <v>0</v>
      </c>
      <c r="II52">
        <v>0</v>
      </c>
      <c r="IJ52">
        <v>0</v>
      </c>
      <c r="IK52">
        <v>0</v>
      </c>
      <c r="IL52">
        <v>0</v>
      </c>
      <c r="IM52">
        <v>0</v>
      </c>
      <c r="IN52">
        <v>1200</v>
      </c>
    </row>
    <row r="53" spans="1:248">
      <c r="A53">
        <v>50</v>
      </c>
      <c r="B53" t="str">
        <v>Kangra</v>
      </c>
      <c r="C53" t="str">
        <v>HIMACHAL PRADESH</v>
      </c>
      <c r="D53" t="str">
        <v>North</v>
      </c>
      <c r="E53" t="str">
        <v>PAL CEMENT AND STEEL PVT. LTD.</v>
      </c>
      <c r="F53">
        <v>0</v>
      </c>
      <c r="G53">
        <v>0</v>
      </c>
      <c r="H53">
        <v>0.5</v>
      </c>
      <c r="I53">
        <v>0</v>
      </c>
      <c r="J53" t="str">
        <v>Medium</v>
      </c>
      <c r="K53">
        <v>0</v>
      </c>
      <c r="L53">
        <v>0</v>
      </c>
      <c r="M53">
        <v>0</v>
      </c>
      <c r="N53">
        <v>0</v>
      </c>
      <c r="O53">
        <v>3</v>
      </c>
      <c r="P53">
        <v>4500</v>
      </c>
      <c r="Q53">
        <v>0</v>
      </c>
      <c r="R53">
        <v>1</v>
      </c>
      <c r="S53">
        <v>0</v>
      </c>
      <c r="T53">
        <v>11</v>
      </c>
      <c r="U53">
        <v>0</v>
      </c>
      <c r="V53">
        <v>10</v>
      </c>
      <c r="W53">
        <v>0</v>
      </c>
      <c r="X53">
        <v>0</v>
      </c>
      <c r="Y53" t="str">
        <v/>
      </c>
      <c r="Z53">
        <v>0</v>
      </c>
      <c r="AA53" t="str">
        <v/>
      </c>
      <c r="AB53">
        <v>35.86</v>
      </c>
      <c r="AC53">
        <v>24.740000000000002</v>
      </c>
      <c r="AD53">
        <v>27</v>
      </c>
      <c r="AE53">
        <v>27</v>
      </c>
      <c r="AF53">
        <v>0</v>
      </c>
      <c r="AG53">
        <v>0</v>
      </c>
      <c r="AH53">
        <v>0</v>
      </c>
      <c r="AI53">
        <v>16</v>
      </c>
      <c r="AJ53">
        <v>12</v>
      </c>
      <c r="AK53">
        <v>0</v>
      </c>
      <c r="AL53">
        <v>36</v>
      </c>
      <c r="AM53">
        <v>0</v>
      </c>
      <c r="AN53">
        <v>12.1</v>
      </c>
      <c r="AO53">
        <v>13</v>
      </c>
      <c r="AP53">
        <v>0</v>
      </c>
      <c r="AQ53">
        <v>0</v>
      </c>
      <c r="AR53">
        <v>0</v>
      </c>
      <c r="AS53">
        <v>0</v>
      </c>
      <c r="AT53">
        <v>0</v>
      </c>
      <c r="AU53">
        <v>0</v>
      </c>
      <c r="AV53">
        <v>0</v>
      </c>
      <c r="AW53">
        <v>0</v>
      </c>
      <c r="AX53">
        <v>0</v>
      </c>
      <c r="AY53">
        <v>0</v>
      </c>
      <c r="AZ53">
        <v>2</v>
      </c>
      <c r="BA53">
        <v>2</v>
      </c>
      <c r="BB53">
        <v>2</v>
      </c>
      <c r="BC53">
        <v>0</v>
      </c>
      <c r="BD53">
        <v>0</v>
      </c>
      <c r="BE53">
        <v>0</v>
      </c>
      <c r="BF53">
        <v>0</v>
      </c>
      <c r="BG53">
        <v>0</v>
      </c>
      <c r="BH53">
        <v>1</v>
      </c>
      <c r="BI53">
        <v>0</v>
      </c>
      <c r="BJ53">
        <v>0</v>
      </c>
      <c r="BK53">
        <v>0</v>
      </c>
      <c r="BL53">
        <v>1</v>
      </c>
      <c r="BM53">
        <v>0</v>
      </c>
      <c r="BN53">
        <v>0</v>
      </c>
      <c r="BO53">
        <v>0</v>
      </c>
      <c r="BP53">
        <v>0</v>
      </c>
      <c r="BQ53">
        <v>0</v>
      </c>
      <c r="BR53">
        <v>0</v>
      </c>
      <c r="BS53">
        <v>0</v>
      </c>
      <c r="BT53">
        <v>0</v>
      </c>
      <c r="BU53">
        <v>0</v>
      </c>
      <c r="BV53">
        <v>0</v>
      </c>
      <c r="BW53">
        <v>0</v>
      </c>
      <c r="BX53">
        <v>10</v>
      </c>
      <c r="BY53">
        <v>3</v>
      </c>
      <c r="BZ53">
        <v>2</v>
      </c>
      <c r="CA53">
        <v>2</v>
      </c>
      <c r="CB53">
        <v>3</v>
      </c>
      <c r="CC53">
        <v>0</v>
      </c>
      <c r="CD53">
        <v>0</v>
      </c>
      <c r="CE53">
        <v>0</v>
      </c>
      <c r="CF53">
        <v>1</v>
      </c>
      <c r="CG53">
        <v>1</v>
      </c>
      <c r="CH53">
        <v>0</v>
      </c>
      <c r="CI53">
        <v>1</v>
      </c>
      <c r="CJ53">
        <v>0</v>
      </c>
      <c r="CK53">
        <v>2</v>
      </c>
      <c r="CL53">
        <v>1</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1</v>
      </c>
      <c r="DI53">
        <v>2</v>
      </c>
      <c r="DJ53">
        <v>2</v>
      </c>
      <c r="DK53">
        <v>2</v>
      </c>
      <c r="DL53">
        <v>1</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178.6</v>
      </c>
      <c r="IB53">
        <v>25.1</v>
      </c>
      <c r="IC53">
        <v>14.883333333333333</v>
      </c>
      <c r="ID53">
        <v>2.5100000000000002</v>
      </c>
      <c r="IE53">
        <v>29.2</v>
      </c>
      <c r="IF53">
        <v>9</v>
      </c>
      <c r="IG53">
        <v>9.3333333333333339</v>
      </c>
      <c r="IH53">
        <v>12</v>
      </c>
      <c r="II53">
        <v>8.3666666666666671</v>
      </c>
      <c r="IJ53">
        <v>0</v>
      </c>
      <c r="IK53">
        <v>0</v>
      </c>
      <c r="IL53">
        <v>0</v>
      </c>
      <c r="IM53">
        <v>0</v>
      </c>
      <c r="IN53">
        <v>1200</v>
      </c>
    </row>
    <row r="54" spans="1:248">
      <c r="A54">
        <v>51</v>
      </c>
      <c r="B54" t="str">
        <v>Mandi</v>
      </c>
      <c r="C54" t="str">
        <v>HIMACHAL PRADESH</v>
      </c>
      <c r="D54" t="str">
        <v>North</v>
      </c>
      <c r="E54" t="str">
        <v>PAL CEMENT AND STEEL PVT. LTD.</v>
      </c>
      <c r="F54">
        <v>0</v>
      </c>
      <c r="G54">
        <v>0</v>
      </c>
      <c r="H54">
        <v>0.5</v>
      </c>
      <c r="I54">
        <v>0</v>
      </c>
      <c r="J54" t="str">
        <v>Medium</v>
      </c>
      <c r="K54">
        <v>0</v>
      </c>
      <c r="L54">
        <v>0</v>
      </c>
      <c r="M54">
        <v>0</v>
      </c>
      <c r="N54">
        <v>0</v>
      </c>
      <c r="O54">
        <v>3</v>
      </c>
      <c r="P54">
        <v>4500</v>
      </c>
      <c r="Q54">
        <v>0</v>
      </c>
      <c r="R54">
        <v>1</v>
      </c>
      <c r="S54">
        <v>0</v>
      </c>
      <c r="T54">
        <v>13</v>
      </c>
      <c r="U54">
        <v>0</v>
      </c>
      <c r="V54">
        <v>1</v>
      </c>
      <c r="W54">
        <v>0</v>
      </c>
      <c r="X54">
        <v>0</v>
      </c>
      <c r="Y54" t="str">
        <v/>
      </c>
      <c r="Z54">
        <v>0</v>
      </c>
      <c r="AA54" t="str">
        <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1</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1</v>
      </c>
      <c r="FF54">
        <v>1</v>
      </c>
      <c r="FG54">
        <v>1</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3</v>
      </c>
      <c r="GD54">
        <v>1</v>
      </c>
      <c r="GE54">
        <v>1</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5604</v>
      </c>
      <c r="HT54">
        <v>0</v>
      </c>
      <c r="HU54">
        <v>0</v>
      </c>
      <c r="HV54">
        <v>0</v>
      </c>
      <c r="HW54">
        <v>0</v>
      </c>
      <c r="HX54">
        <v>0</v>
      </c>
      <c r="HY54">
        <v>0</v>
      </c>
      <c r="HZ54">
        <v>5114.5</v>
      </c>
      <c r="IA54">
        <v>0</v>
      </c>
      <c r="IB54">
        <v>0</v>
      </c>
      <c r="IC54">
        <v>0</v>
      </c>
      <c r="ID54">
        <v>0</v>
      </c>
      <c r="IE54">
        <v>0</v>
      </c>
      <c r="IF54">
        <v>0</v>
      </c>
      <c r="IG54">
        <v>0</v>
      </c>
      <c r="IH54">
        <v>0</v>
      </c>
      <c r="II54">
        <v>0</v>
      </c>
      <c r="IJ54">
        <v>0</v>
      </c>
      <c r="IK54">
        <v>0</v>
      </c>
      <c r="IL54">
        <v>0</v>
      </c>
      <c r="IM54">
        <v>0</v>
      </c>
      <c r="IN54">
        <v>1500</v>
      </c>
    </row>
    <row r="55" spans="1:248">
      <c r="A55">
        <v>52</v>
      </c>
      <c r="B55" t="str">
        <v>Solan</v>
      </c>
      <c r="C55" t="str">
        <v>HIMACHAL PRADESH</v>
      </c>
      <c r="D55" t="str">
        <v>North</v>
      </c>
      <c r="E55" t="str">
        <v>PAL CEMENT AND STEEL PVT. LTD.</v>
      </c>
      <c r="F55">
        <v>0</v>
      </c>
      <c r="G55">
        <v>0</v>
      </c>
      <c r="H55">
        <v>0.5</v>
      </c>
      <c r="I55">
        <v>0</v>
      </c>
      <c r="J55" t="str">
        <v>Medium</v>
      </c>
      <c r="K55">
        <v>0</v>
      </c>
      <c r="L55">
        <v>0</v>
      </c>
      <c r="M55">
        <v>0</v>
      </c>
      <c r="N55">
        <v>0</v>
      </c>
      <c r="O55">
        <v>2</v>
      </c>
      <c r="P55">
        <v>3000</v>
      </c>
      <c r="Q55">
        <v>0</v>
      </c>
      <c r="R55">
        <v>0</v>
      </c>
      <c r="S55">
        <v>1</v>
      </c>
      <c r="T55">
        <v>11</v>
      </c>
      <c r="U55">
        <v>0</v>
      </c>
      <c r="V55">
        <v>7</v>
      </c>
      <c r="W55">
        <v>0</v>
      </c>
      <c r="X55">
        <v>0</v>
      </c>
      <c r="Y55" t="str">
        <v/>
      </c>
      <c r="Z55">
        <v>0</v>
      </c>
      <c r="AA55" t="str">
        <v/>
      </c>
      <c r="AB55">
        <v>0</v>
      </c>
      <c r="AC55">
        <v>26.96</v>
      </c>
      <c r="AD55">
        <v>45</v>
      </c>
      <c r="AE55">
        <v>0</v>
      </c>
      <c r="AF55">
        <v>0</v>
      </c>
      <c r="AG55">
        <v>0</v>
      </c>
      <c r="AH55">
        <v>0</v>
      </c>
      <c r="AI55">
        <v>12</v>
      </c>
      <c r="AJ55">
        <v>12</v>
      </c>
      <c r="AK55">
        <v>0</v>
      </c>
      <c r="AL55">
        <v>0</v>
      </c>
      <c r="AM55">
        <v>123</v>
      </c>
      <c r="AN55">
        <v>42.7</v>
      </c>
      <c r="AO55">
        <v>51</v>
      </c>
      <c r="AP55">
        <v>15</v>
      </c>
      <c r="AQ55">
        <v>0</v>
      </c>
      <c r="AR55">
        <v>0</v>
      </c>
      <c r="AS55">
        <v>30.04</v>
      </c>
      <c r="AT55">
        <v>12.69</v>
      </c>
      <c r="AU55">
        <v>0</v>
      </c>
      <c r="AV55">
        <v>0</v>
      </c>
      <c r="AW55">
        <v>155</v>
      </c>
      <c r="AX55">
        <v>0</v>
      </c>
      <c r="AY55">
        <v>0</v>
      </c>
      <c r="AZ55">
        <v>0</v>
      </c>
      <c r="BA55">
        <v>2</v>
      </c>
      <c r="BB55">
        <v>1</v>
      </c>
      <c r="BC55">
        <v>0</v>
      </c>
      <c r="BD55">
        <v>0</v>
      </c>
      <c r="BE55">
        <v>0</v>
      </c>
      <c r="BF55">
        <v>0</v>
      </c>
      <c r="BG55">
        <v>1</v>
      </c>
      <c r="BH55">
        <v>1</v>
      </c>
      <c r="BI55">
        <v>0</v>
      </c>
      <c r="BJ55">
        <v>0</v>
      </c>
      <c r="BK55">
        <v>1</v>
      </c>
      <c r="BL55">
        <v>0</v>
      </c>
      <c r="BM55">
        <v>0</v>
      </c>
      <c r="BN55">
        <v>0</v>
      </c>
      <c r="BO55">
        <v>0</v>
      </c>
      <c r="BP55">
        <v>0</v>
      </c>
      <c r="BQ55">
        <v>0</v>
      </c>
      <c r="BR55">
        <v>1</v>
      </c>
      <c r="BS55">
        <v>0</v>
      </c>
      <c r="BT55">
        <v>0</v>
      </c>
      <c r="BU55">
        <v>0</v>
      </c>
      <c r="BV55">
        <v>0</v>
      </c>
      <c r="BW55">
        <v>0</v>
      </c>
      <c r="BX55">
        <v>7</v>
      </c>
      <c r="BY55">
        <v>0</v>
      </c>
      <c r="BZ55">
        <v>2</v>
      </c>
      <c r="CA55">
        <v>1</v>
      </c>
      <c r="CB55">
        <v>0</v>
      </c>
      <c r="CC55">
        <v>0</v>
      </c>
      <c r="CD55">
        <v>0</v>
      </c>
      <c r="CE55">
        <v>0</v>
      </c>
      <c r="CF55">
        <v>1</v>
      </c>
      <c r="CG55">
        <v>1</v>
      </c>
      <c r="CH55">
        <v>0</v>
      </c>
      <c r="CI55">
        <v>0</v>
      </c>
      <c r="CJ55">
        <v>1</v>
      </c>
      <c r="CK55">
        <v>2</v>
      </c>
      <c r="CL55">
        <v>1</v>
      </c>
      <c r="CM55">
        <v>1</v>
      </c>
      <c r="CN55">
        <v>0</v>
      </c>
      <c r="CO55">
        <v>0</v>
      </c>
      <c r="CP55">
        <v>1</v>
      </c>
      <c r="CQ55">
        <v>1</v>
      </c>
      <c r="CR55">
        <v>0</v>
      </c>
      <c r="CS55">
        <v>0</v>
      </c>
      <c r="CT55">
        <v>2</v>
      </c>
      <c r="CU55">
        <v>0</v>
      </c>
      <c r="CV55">
        <v>0</v>
      </c>
      <c r="CW55">
        <v>0</v>
      </c>
      <c r="CX55">
        <v>0</v>
      </c>
      <c r="CY55">
        <v>0</v>
      </c>
      <c r="CZ55">
        <v>0</v>
      </c>
      <c r="DA55">
        <v>0</v>
      </c>
      <c r="DB55">
        <v>0</v>
      </c>
      <c r="DC55">
        <v>0</v>
      </c>
      <c r="DD55">
        <v>0</v>
      </c>
      <c r="DE55">
        <v>0</v>
      </c>
      <c r="DF55">
        <v>0</v>
      </c>
      <c r="DG55">
        <v>0</v>
      </c>
      <c r="DH55">
        <v>1</v>
      </c>
      <c r="DI55">
        <v>2</v>
      </c>
      <c r="DJ55">
        <v>2</v>
      </c>
      <c r="DK55">
        <v>2</v>
      </c>
      <c r="DL55">
        <v>1</v>
      </c>
      <c r="DM55">
        <v>1</v>
      </c>
      <c r="DN55">
        <v>1</v>
      </c>
      <c r="DO55">
        <v>2</v>
      </c>
      <c r="DP55">
        <v>2</v>
      </c>
      <c r="DQ55">
        <v>1</v>
      </c>
      <c r="DR55">
        <v>2</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218.96</v>
      </c>
      <c r="IB55">
        <v>306.43</v>
      </c>
      <c r="IC55">
        <v>18.246666666666666</v>
      </c>
      <c r="ID55">
        <v>30.643000000000001</v>
      </c>
      <c r="IE55">
        <v>23.986666666666668</v>
      </c>
      <c r="IF55">
        <v>0</v>
      </c>
      <c r="IG55">
        <v>8</v>
      </c>
      <c r="IH55">
        <v>41</v>
      </c>
      <c r="II55">
        <v>36.233333333333334</v>
      </c>
      <c r="IJ55">
        <v>0</v>
      </c>
      <c r="IK55">
        <v>0</v>
      </c>
      <c r="IL55">
        <v>0</v>
      </c>
      <c r="IM55">
        <v>51.666666666666664</v>
      </c>
      <c r="IN55">
        <v>900</v>
      </c>
    </row>
    <row r="56" spans="1:248">
      <c r="A56">
        <v>53</v>
      </c>
      <c r="B56" t="str">
        <v>Kullu</v>
      </c>
      <c r="C56" t="str">
        <v>HIMACHAL PRADESH</v>
      </c>
      <c r="D56" t="str">
        <v>North</v>
      </c>
      <c r="E56" t="str">
        <v>PAL CEMENT AND STEEL PVT. LTD.</v>
      </c>
      <c r="F56">
        <v>0</v>
      </c>
      <c r="G56">
        <v>0</v>
      </c>
      <c r="H56">
        <v>0.5</v>
      </c>
      <c r="I56">
        <v>0</v>
      </c>
      <c r="J56" t="str">
        <v>Medium</v>
      </c>
      <c r="K56">
        <v>0</v>
      </c>
      <c r="L56">
        <v>0</v>
      </c>
      <c r="M56">
        <v>0</v>
      </c>
      <c r="N56">
        <v>0</v>
      </c>
      <c r="O56">
        <v>2</v>
      </c>
      <c r="P56">
        <v>2500</v>
      </c>
      <c r="Q56">
        <v>0</v>
      </c>
      <c r="R56">
        <v>0</v>
      </c>
      <c r="S56">
        <v>1</v>
      </c>
      <c r="T56">
        <v>9</v>
      </c>
      <c r="U56">
        <v>0</v>
      </c>
      <c r="V56">
        <v>1</v>
      </c>
      <c r="W56">
        <v>0</v>
      </c>
      <c r="X56">
        <v>0</v>
      </c>
      <c r="Y56" t="str">
        <v/>
      </c>
      <c r="Z56">
        <v>0</v>
      </c>
      <c r="AA56" t="str">
        <v/>
      </c>
      <c r="AB56">
        <v>0</v>
      </c>
      <c r="AC56">
        <v>0</v>
      </c>
      <c r="AD56">
        <v>0</v>
      </c>
      <c r="AE56">
        <v>0</v>
      </c>
      <c r="AF56">
        <v>0</v>
      </c>
      <c r="AG56">
        <v>6</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c r="BV56">
        <v>0</v>
      </c>
      <c r="BW56">
        <v>0</v>
      </c>
      <c r="BX56">
        <v>1</v>
      </c>
      <c r="BY56">
        <v>0</v>
      </c>
      <c r="BZ56">
        <v>0</v>
      </c>
      <c r="CA56">
        <v>0</v>
      </c>
      <c r="CB56">
        <v>0</v>
      </c>
      <c r="CC56">
        <v>0</v>
      </c>
      <c r="CD56">
        <v>1</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39330</v>
      </c>
      <c r="IA56">
        <v>6</v>
      </c>
      <c r="IB56">
        <v>0</v>
      </c>
      <c r="IC56">
        <v>0.5</v>
      </c>
      <c r="ID56">
        <v>0</v>
      </c>
      <c r="IE56">
        <v>0</v>
      </c>
      <c r="IF56">
        <v>2</v>
      </c>
      <c r="IG56">
        <v>0</v>
      </c>
      <c r="IH56">
        <v>0</v>
      </c>
      <c r="II56">
        <v>0</v>
      </c>
      <c r="IJ56">
        <v>0</v>
      </c>
      <c r="IK56">
        <v>0</v>
      </c>
      <c r="IL56">
        <v>0</v>
      </c>
      <c r="IM56">
        <v>0</v>
      </c>
      <c r="IN56">
        <v>900</v>
      </c>
    </row>
    <row r="57" spans="1:248">
      <c r="A57">
        <v>54</v>
      </c>
      <c r="B57" t="str">
        <v>Sirmaur</v>
      </c>
      <c r="C57" t="str">
        <v>HIMACHAL PRADESH</v>
      </c>
      <c r="D57" t="str">
        <v>North</v>
      </c>
      <c r="E57" t="str">
        <v>PAL CEMENT AND STEEL PVT. LTD.</v>
      </c>
      <c r="F57">
        <v>0</v>
      </c>
      <c r="G57">
        <v>0</v>
      </c>
      <c r="H57">
        <v>0.3</v>
      </c>
      <c r="I57">
        <v>0</v>
      </c>
      <c r="J57" t="str">
        <v>Low</v>
      </c>
      <c r="K57">
        <v>0</v>
      </c>
      <c r="L57">
        <v>0</v>
      </c>
      <c r="M57">
        <v>0</v>
      </c>
      <c r="N57">
        <v>0</v>
      </c>
      <c r="O57">
        <v>2</v>
      </c>
      <c r="P57">
        <v>1500</v>
      </c>
      <c r="Q57">
        <v>0</v>
      </c>
      <c r="R57">
        <v>0</v>
      </c>
      <c r="S57">
        <v>1</v>
      </c>
      <c r="T57">
        <v>12</v>
      </c>
      <c r="U57">
        <v>0</v>
      </c>
      <c r="V57">
        <v>0</v>
      </c>
      <c r="W57">
        <v>0</v>
      </c>
      <c r="X57">
        <v>0</v>
      </c>
      <c r="Y57" t="str">
        <v/>
      </c>
      <c r="Z57">
        <v>0</v>
      </c>
      <c r="AA57" t="str">
        <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1</v>
      </c>
      <c r="FF57">
        <v>1</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1</v>
      </c>
      <c r="GD57">
        <v>1</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3519</v>
      </c>
      <c r="HT57">
        <v>0</v>
      </c>
      <c r="HU57">
        <v>0</v>
      </c>
      <c r="HV57">
        <v>0</v>
      </c>
      <c r="HW57">
        <v>0</v>
      </c>
      <c r="HX57">
        <v>0</v>
      </c>
      <c r="HY57">
        <v>0</v>
      </c>
      <c r="HZ57">
        <v>16345.7</v>
      </c>
      <c r="IA57">
        <v>0</v>
      </c>
      <c r="IB57">
        <v>0</v>
      </c>
      <c r="IC57">
        <v>0</v>
      </c>
      <c r="ID57">
        <v>0</v>
      </c>
      <c r="IE57">
        <v>0</v>
      </c>
      <c r="IF57">
        <v>0</v>
      </c>
      <c r="IG57">
        <v>0</v>
      </c>
      <c r="IH57">
        <v>0</v>
      </c>
      <c r="II57">
        <v>0</v>
      </c>
      <c r="IJ57">
        <v>0</v>
      </c>
      <c r="IK57">
        <v>0</v>
      </c>
      <c r="IL57">
        <v>0</v>
      </c>
      <c r="IM57">
        <v>0</v>
      </c>
      <c r="IN57">
        <v>800</v>
      </c>
    </row>
    <row r="58" spans="1:248">
      <c r="A58">
        <v>55</v>
      </c>
      <c r="B58" t="str">
        <v>Hamirpur</v>
      </c>
      <c r="C58" t="str">
        <v>HIMACHAL PRADESH</v>
      </c>
      <c r="D58" t="str">
        <v>North</v>
      </c>
      <c r="E58" t="str">
        <v>PAL CEMENT AND STEEL PVT. LTD.</v>
      </c>
      <c r="F58">
        <v>0</v>
      </c>
      <c r="G58">
        <v>0</v>
      </c>
      <c r="H58">
        <v>0.5</v>
      </c>
      <c r="I58">
        <v>0</v>
      </c>
      <c r="J58" t="str">
        <v>Medium</v>
      </c>
      <c r="K58">
        <v>0</v>
      </c>
      <c r="L58">
        <v>0</v>
      </c>
      <c r="M58">
        <v>0</v>
      </c>
      <c r="N58">
        <v>0</v>
      </c>
      <c r="O58">
        <v>0</v>
      </c>
      <c r="P58">
        <v>2600</v>
      </c>
      <c r="Q58">
        <v>0</v>
      </c>
      <c r="R58">
        <v>0</v>
      </c>
      <c r="S58">
        <v>0</v>
      </c>
      <c r="T58">
        <v>16</v>
      </c>
      <c r="U58">
        <v>0</v>
      </c>
      <c r="V58">
        <v>1</v>
      </c>
      <c r="W58">
        <v>0</v>
      </c>
      <c r="X58">
        <v>0</v>
      </c>
      <c r="Y58" t="str">
        <v/>
      </c>
      <c r="Z58">
        <v>0</v>
      </c>
      <c r="AA58" t="str">
        <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12.02</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1</v>
      </c>
      <c r="BU58">
        <v>0</v>
      </c>
      <c r="BV58">
        <v>0</v>
      </c>
      <c r="BW58">
        <v>0</v>
      </c>
      <c r="BX58">
        <v>1</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1</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1</v>
      </c>
      <c r="DR58">
        <v>1</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5</v>
      </c>
      <c r="FF58">
        <v>3.5</v>
      </c>
      <c r="FG58">
        <v>2</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5</v>
      </c>
      <c r="GD58">
        <v>5</v>
      </c>
      <c r="GE58">
        <v>3.5</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12.02</v>
      </c>
      <c r="IC58">
        <v>0</v>
      </c>
      <c r="ID58">
        <v>1.202</v>
      </c>
      <c r="IE58">
        <v>0</v>
      </c>
      <c r="IF58">
        <v>0</v>
      </c>
      <c r="IG58">
        <v>0</v>
      </c>
      <c r="IH58">
        <v>0</v>
      </c>
      <c r="II58">
        <v>0</v>
      </c>
      <c r="IJ58">
        <v>0</v>
      </c>
      <c r="IK58">
        <v>0</v>
      </c>
      <c r="IL58">
        <v>0</v>
      </c>
      <c r="IM58">
        <v>4.0066666666666668</v>
      </c>
      <c r="IN58">
        <v>800</v>
      </c>
    </row>
    <row r="59" spans="1:248">
      <c r="A59">
        <v>56</v>
      </c>
      <c r="B59" t="str">
        <v>Bilaspur</v>
      </c>
      <c r="C59" t="str">
        <v>HIMACHAL PRADESH</v>
      </c>
      <c r="D59" t="str">
        <v>North</v>
      </c>
      <c r="E59" t="str">
        <v>PAL CEMENT AND STEEL PVT. LTD.</v>
      </c>
      <c r="F59">
        <v>0</v>
      </c>
      <c r="G59">
        <v>0</v>
      </c>
      <c r="H59">
        <v>0.5</v>
      </c>
      <c r="I59">
        <v>0</v>
      </c>
      <c r="J59" t="str">
        <v>Medium</v>
      </c>
      <c r="K59">
        <v>0</v>
      </c>
      <c r="L59">
        <v>0</v>
      </c>
      <c r="M59">
        <v>0</v>
      </c>
      <c r="N59">
        <v>0</v>
      </c>
      <c r="O59">
        <v>2</v>
      </c>
      <c r="P59">
        <v>2500</v>
      </c>
      <c r="Q59">
        <v>0</v>
      </c>
      <c r="R59">
        <v>0</v>
      </c>
      <c r="S59">
        <v>1</v>
      </c>
      <c r="T59">
        <v>11</v>
      </c>
      <c r="U59">
        <v>0</v>
      </c>
      <c r="V59">
        <v>4</v>
      </c>
      <c r="W59">
        <v>0</v>
      </c>
      <c r="X59">
        <v>0</v>
      </c>
      <c r="Y59" t="str">
        <v/>
      </c>
      <c r="Z59">
        <v>0</v>
      </c>
      <c r="AA59" t="str">
        <v/>
      </c>
      <c r="AB59">
        <v>9.58</v>
      </c>
      <c r="AC59">
        <v>0</v>
      </c>
      <c r="AD59">
        <v>0</v>
      </c>
      <c r="AE59">
        <v>22</v>
      </c>
      <c r="AF59">
        <v>50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1</v>
      </c>
      <c r="BE59">
        <v>0</v>
      </c>
      <c r="BF59">
        <v>0</v>
      </c>
      <c r="BG59">
        <v>0</v>
      </c>
      <c r="BH59">
        <v>0</v>
      </c>
      <c r="BI59">
        <v>0</v>
      </c>
      <c r="BJ59">
        <v>0</v>
      </c>
      <c r="BK59">
        <v>0</v>
      </c>
      <c r="BL59">
        <v>0</v>
      </c>
      <c r="BM59">
        <v>0</v>
      </c>
      <c r="BN59">
        <v>0</v>
      </c>
      <c r="BO59">
        <v>0</v>
      </c>
      <c r="BP59">
        <v>0</v>
      </c>
      <c r="BQ59">
        <v>0</v>
      </c>
      <c r="BR59">
        <v>0</v>
      </c>
      <c r="BS59">
        <v>0</v>
      </c>
      <c r="BT59">
        <v>0</v>
      </c>
      <c r="BU59">
        <v>0</v>
      </c>
      <c r="BV59">
        <v>0</v>
      </c>
      <c r="BW59">
        <v>0</v>
      </c>
      <c r="BX59">
        <v>4</v>
      </c>
      <c r="BY59">
        <v>1</v>
      </c>
      <c r="BZ59">
        <v>0</v>
      </c>
      <c r="CA59">
        <v>0</v>
      </c>
      <c r="CB59">
        <v>1</v>
      </c>
      <c r="CC59">
        <v>1</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15</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6120</v>
      </c>
      <c r="IA59">
        <v>81.58</v>
      </c>
      <c r="IB59">
        <v>0</v>
      </c>
      <c r="IC59">
        <v>6.7983333333333329</v>
      </c>
      <c r="ID59">
        <v>0</v>
      </c>
      <c r="IE59">
        <v>3.1933333333333334</v>
      </c>
      <c r="IF59">
        <v>24</v>
      </c>
      <c r="IG59">
        <v>0</v>
      </c>
      <c r="IH59">
        <v>0</v>
      </c>
      <c r="II59">
        <v>0</v>
      </c>
      <c r="IJ59">
        <v>0</v>
      </c>
      <c r="IK59">
        <v>0</v>
      </c>
      <c r="IL59">
        <v>0</v>
      </c>
      <c r="IM59">
        <v>0</v>
      </c>
      <c r="IN59">
        <v>800</v>
      </c>
    </row>
    <row r="60" spans="1:248">
      <c r="A60">
        <v>57</v>
      </c>
      <c r="B60" t="str">
        <v>Una</v>
      </c>
      <c r="C60" t="str">
        <v>HIMACHAL PRADESH</v>
      </c>
      <c r="D60" t="str">
        <v>North</v>
      </c>
      <c r="E60" t="str">
        <v>PAL CEMENT AND STEEL PVT. LTD.</v>
      </c>
      <c r="F60">
        <v>0</v>
      </c>
      <c r="G60">
        <v>0</v>
      </c>
      <c r="H60">
        <v>0.5</v>
      </c>
      <c r="I60">
        <v>0</v>
      </c>
      <c r="J60" t="str">
        <v>Medium</v>
      </c>
      <c r="K60">
        <v>0</v>
      </c>
      <c r="L60">
        <v>0</v>
      </c>
      <c r="M60">
        <v>0</v>
      </c>
      <c r="N60">
        <v>0</v>
      </c>
      <c r="O60">
        <v>2</v>
      </c>
      <c r="P60">
        <v>3500</v>
      </c>
      <c r="Q60">
        <v>0</v>
      </c>
      <c r="R60">
        <v>0</v>
      </c>
      <c r="S60">
        <v>1</v>
      </c>
      <c r="T60">
        <v>8</v>
      </c>
      <c r="U60">
        <v>0</v>
      </c>
      <c r="V60">
        <v>0</v>
      </c>
      <c r="W60">
        <v>0</v>
      </c>
      <c r="X60">
        <v>0</v>
      </c>
      <c r="Y60" t="str">
        <v/>
      </c>
      <c r="Z60">
        <v>0</v>
      </c>
      <c r="AA60" t="str">
        <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0.66666666666666663</v>
      </c>
      <c r="EH60">
        <v>0</v>
      </c>
      <c r="EI60">
        <v>0.33333333333333331</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5.666666666666667</v>
      </c>
      <c r="FF60">
        <v>5.666666666666667</v>
      </c>
      <c r="FG60">
        <v>4.333333333333333</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5.666666666666667</v>
      </c>
      <c r="GD60">
        <v>5.666666666666667</v>
      </c>
      <c r="GE60">
        <v>5.666666666666667</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15180</v>
      </c>
      <c r="HT60">
        <v>0</v>
      </c>
      <c r="HU60">
        <v>0</v>
      </c>
      <c r="HV60">
        <v>0</v>
      </c>
      <c r="HW60">
        <v>0</v>
      </c>
      <c r="HX60">
        <v>0</v>
      </c>
      <c r="HY60">
        <v>0</v>
      </c>
      <c r="HZ60">
        <v>111641</v>
      </c>
      <c r="IA60">
        <v>0</v>
      </c>
      <c r="IB60">
        <v>0</v>
      </c>
      <c r="IC60">
        <v>0</v>
      </c>
      <c r="ID60">
        <v>0</v>
      </c>
      <c r="IE60">
        <v>0</v>
      </c>
      <c r="IF60">
        <v>0</v>
      </c>
      <c r="IG60">
        <v>0</v>
      </c>
      <c r="IH60">
        <v>0</v>
      </c>
      <c r="II60">
        <v>0</v>
      </c>
      <c r="IJ60">
        <v>0</v>
      </c>
      <c r="IK60">
        <v>0</v>
      </c>
      <c r="IL60">
        <v>0</v>
      </c>
      <c r="IM60">
        <v>0</v>
      </c>
      <c r="IN60">
        <v>800</v>
      </c>
    </row>
    <row r="61" spans="1:248">
      <c r="A61">
        <v>58</v>
      </c>
      <c r="B61" t="str">
        <v>Kinnaur</v>
      </c>
      <c r="C61" t="str">
        <v>HIMACHAL PRADESH</v>
      </c>
      <c r="D61" t="str">
        <v>North</v>
      </c>
      <c r="E61" t="str">
        <v>PAL CEMENT AND STEEL PVT. LTD.</v>
      </c>
      <c r="F61">
        <v>0</v>
      </c>
      <c r="G61">
        <v>0</v>
      </c>
      <c r="H61">
        <v>0.3</v>
      </c>
      <c r="I61">
        <v>0</v>
      </c>
      <c r="J61" t="str">
        <v>Low</v>
      </c>
      <c r="K61">
        <v>0</v>
      </c>
      <c r="L61">
        <v>0</v>
      </c>
      <c r="M61">
        <v>0</v>
      </c>
      <c r="N61">
        <v>0</v>
      </c>
      <c r="O61">
        <v>0</v>
      </c>
      <c r="P61">
        <v>1200</v>
      </c>
      <c r="Q61">
        <v>0</v>
      </c>
      <c r="R61">
        <v>0</v>
      </c>
      <c r="S61">
        <v>0</v>
      </c>
      <c r="T61">
        <v>0</v>
      </c>
      <c r="U61">
        <v>0</v>
      </c>
      <c r="V61">
        <v>0</v>
      </c>
      <c r="W61">
        <v>0</v>
      </c>
      <c r="X61">
        <v>0</v>
      </c>
      <c r="Y61" t="str">
        <v/>
      </c>
      <c r="Z61">
        <v>0</v>
      </c>
      <c r="AA61" t="str">
        <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0</v>
      </c>
      <c r="ID61">
        <v>0</v>
      </c>
      <c r="IE61">
        <v>0</v>
      </c>
      <c r="IF61">
        <v>0</v>
      </c>
      <c r="IG61">
        <v>0</v>
      </c>
      <c r="IH61">
        <v>0</v>
      </c>
      <c r="II61">
        <v>0</v>
      </c>
      <c r="IJ61">
        <v>0</v>
      </c>
      <c r="IK61">
        <v>0</v>
      </c>
      <c r="IL61">
        <v>0</v>
      </c>
      <c r="IM61">
        <v>0</v>
      </c>
      <c r="IN61">
        <v>0</v>
      </c>
    </row>
    <row r="62" spans="1:248">
      <c r="A62">
        <v>59</v>
      </c>
      <c r="B62" t="str">
        <v>Chamba</v>
      </c>
      <c r="C62" t="str">
        <v>HIMACHAL PRADESH</v>
      </c>
      <c r="D62" t="str">
        <v>North</v>
      </c>
      <c r="E62" t="str">
        <v>PAL CEMENT AND STEEL PVT. LTD.</v>
      </c>
      <c r="F62">
        <v>0</v>
      </c>
      <c r="G62">
        <v>0</v>
      </c>
      <c r="H62">
        <v>0.3</v>
      </c>
      <c r="I62">
        <v>0</v>
      </c>
      <c r="J62" t="str">
        <v>Low</v>
      </c>
      <c r="K62">
        <v>0</v>
      </c>
      <c r="L62">
        <v>0</v>
      </c>
      <c r="M62">
        <v>0</v>
      </c>
      <c r="N62">
        <v>0</v>
      </c>
      <c r="O62">
        <v>0</v>
      </c>
      <c r="P62">
        <v>1700</v>
      </c>
      <c r="Q62">
        <v>0</v>
      </c>
      <c r="R62">
        <v>0</v>
      </c>
      <c r="S62">
        <v>0</v>
      </c>
      <c r="T62">
        <v>13</v>
      </c>
      <c r="U62">
        <v>0</v>
      </c>
      <c r="V62">
        <v>1</v>
      </c>
      <c r="W62">
        <v>0</v>
      </c>
      <c r="X62">
        <v>0</v>
      </c>
      <c r="Y62" t="str">
        <v/>
      </c>
      <c r="Z62">
        <v>0</v>
      </c>
      <c r="AA62" t="str">
        <v/>
      </c>
      <c r="AB62">
        <v>0</v>
      </c>
      <c r="AC62">
        <v>0</v>
      </c>
      <c r="AD62">
        <v>0</v>
      </c>
      <c r="AE62">
        <v>0</v>
      </c>
      <c r="AF62">
        <v>0</v>
      </c>
      <c r="AG62">
        <v>0</v>
      </c>
      <c r="AH62">
        <v>0</v>
      </c>
      <c r="AI62">
        <v>0</v>
      </c>
      <c r="AJ62">
        <v>0</v>
      </c>
      <c r="AK62">
        <v>0</v>
      </c>
      <c r="AL62">
        <v>0</v>
      </c>
      <c r="AM62">
        <v>0</v>
      </c>
      <c r="AN62">
        <v>0</v>
      </c>
      <c r="AO62">
        <v>0</v>
      </c>
      <c r="AP62">
        <v>15</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1</v>
      </c>
      <c r="BO62">
        <v>0</v>
      </c>
      <c r="BP62">
        <v>0</v>
      </c>
      <c r="BQ62">
        <v>0</v>
      </c>
      <c r="BR62">
        <v>0</v>
      </c>
      <c r="BS62">
        <v>0</v>
      </c>
      <c r="BT62">
        <v>0</v>
      </c>
      <c r="BU62">
        <v>0</v>
      </c>
      <c r="BV62">
        <v>0</v>
      </c>
      <c r="BW62">
        <v>0</v>
      </c>
      <c r="BX62">
        <v>1</v>
      </c>
      <c r="BY62">
        <v>0</v>
      </c>
      <c r="BZ62">
        <v>0</v>
      </c>
      <c r="CA62">
        <v>0</v>
      </c>
      <c r="CB62">
        <v>0</v>
      </c>
      <c r="CC62">
        <v>0</v>
      </c>
      <c r="CD62">
        <v>0</v>
      </c>
      <c r="CE62">
        <v>0</v>
      </c>
      <c r="CF62">
        <v>0</v>
      </c>
      <c r="CG62">
        <v>0</v>
      </c>
      <c r="CH62">
        <v>0</v>
      </c>
      <c r="CI62">
        <v>0</v>
      </c>
      <c r="CJ62">
        <v>0</v>
      </c>
      <c r="CK62">
        <v>0</v>
      </c>
      <c r="CL62">
        <v>0</v>
      </c>
      <c r="CM62">
        <v>1</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1</v>
      </c>
      <c r="DL62">
        <v>1</v>
      </c>
      <c r="DM62">
        <v>1</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1</v>
      </c>
      <c r="FF62">
        <v>1</v>
      </c>
      <c r="FG62">
        <v>1</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3</v>
      </c>
      <c r="GD62">
        <v>1</v>
      </c>
      <c r="GE62">
        <v>1</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15</v>
      </c>
      <c r="IC62">
        <v>0</v>
      </c>
      <c r="ID62">
        <v>1.5</v>
      </c>
      <c r="IE62">
        <v>0</v>
      </c>
      <c r="IF62">
        <v>0</v>
      </c>
      <c r="IG62">
        <v>0</v>
      </c>
      <c r="IH62">
        <v>0</v>
      </c>
      <c r="II62">
        <v>5</v>
      </c>
      <c r="IJ62">
        <v>0</v>
      </c>
      <c r="IK62">
        <v>0</v>
      </c>
      <c r="IL62">
        <v>0</v>
      </c>
      <c r="IM62">
        <v>0</v>
      </c>
      <c r="IN62">
        <v>700</v>
      </c>
    </row>
    <row r="63" spans="1:248">
      <c r="A63">
        <v>60</v>
      </c>
      <c r="B63" t="str">
        <v>Lahaul Spiti</v>
      </c>
      <c r="C63" t="str">
        <v>HIMACHAL PRADESH</v>
      </c>
      <c r="D63" t="str">
        <v>North</v>
      </c>
      <c r="E63" t="str">
        <v>PAL CEMENT AND STEEL PVT. LTD.</v>
      </c>
      <c r="F63">
        <v>0</v>
      </c>
      <c r="G63">
        <v>0</v>
      </c>
      <c r="H63">
        <v>0.3</v>
      </c>
      <c r="I63">
        <v>0</v>
      </c>
      <c r="J63" t="str">
        <v>Low</v>
      </c>
      <c r="K63">
        <v>0</v>
      </c>
      <c r="L63">
        <v>0</v>
      </c>
      <c r="M63">
        <v>0</v>
      </c>
      <c r="N63">
        <v>0</v>
      </c>
      <c r="O63">
        <v>0</v>
      </c>
      <c r="P63">
        <v>500</v>
      </c>
      <c r="Q63">
        <v>0</v>
      </c>
      <c r="R63">
        <v>0</v>
      </c>
      <c r="S63">
        <v>0</v>
      </c>
      <c r="T63">
        <v>16</v>
      </c>
      <c r="U63">
        <v>0</v>
      </c>
      <c r="V63">
        <v>0</v>
      </c>
      <c r="W63">
        <v>0</v>
      </c>
      <c r="X63">
        <v>0</v>
      </c>
      <c r="Y63" t="str">
        <v/>
      </c>
      <c r="Z63">
        <v>0</v>
      </c>
      <c r="AA63" t="str">
        <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700</v>
      </c>
    </row>
    <row r="64" spans="1:248">
      <c r="A64">
        <v>61</v>
      </c>
      <c r="B64" t="str">
        <v>Srinagar</v>
      </c>
      <c r="C64" t="str">
        <v>JAMMU AND KASHMIR</v>
      </c>
      <c r="D64" t="str">
        <v>North</v>
      </c>
      <c r="E64" t="str">
        <v>REHBER IRON STORE</v>
      </c>
      <c r="F64">
        <v>0</v>
      </c>
      <c r="G64">
        <v>0</v>
      </c>
      <c r="H64">
        <v>1</v>
      </c>
      <c r="I64">
        <v>0</v>
      </c>
      <c r="J64" t="str">
        <v>Very High</v>
      </c>
      <c r="K64">
        <v>2</v>
      </c>
      <c r="L64">
        <v>0</v>
      </c>
      <c r="M64" t="str">
        <v>Bhanu Ayush</v>
      </c>
      <c r="N64" t="str">
        <v>Raja Moin</v>
      </c>
      <c r="O64">
        <v>0</v>
      </c>
      <c r="P64">
        <v>10000</v>
      </c>
      <c r="Q64">
        <v>0</v>
      </c>
      <c r="R64">
        <v>0</v>
      </c>
      <c r="S64">
        <v>0</v>
      </c>
      <c r="T64">
        <v>11</v>
      </c>
      <c r="U64">
        <v>0</v>
      </c>
      <c r="V64">
        <v>0</v>
      </c>
      <c r="W64">
        <v>0</v>
      </c>
      <c r="X64">
        <v>0</v>
      </c>
      <c r="Y64" t="str">
        <v/>
      </c>
      <c r="Z64">
        <v>0</v>
      </c>
      <c r="AA64" t="str">
        <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600</v>
      </c>
    </row>
    <row r="65" spans="1:248">
      <c r="A65">
        <v>62</v>
      </c>
      <c r="B65" t="str">
        <v>Anantnag</v>
      </c>
      <c r="C65" t="str">
        <v>JAMMU AND KASHMIR</v>
      </c>
      <c r="D65" t="str">
        <v>North</v>
      </c>
      <c r="E65" t="str">
        <v>FAIRDEAL STEELS</v>
      </c>
      <c r="F65">
        <v>0</v>
      </c>
      <c r="G65">
        <v>0</v>
      </c>
      <c r="H65">
        <v>1</v>
      </c>
      <c r="I65">
        <v>0</v>
      </c>
      <c r="J65" t="str">
        <v>High</v>
      </c>
      <c r="K65">
        <v>1</v>
      </c>
      <c r="L65">
        <v>0</v>
      </c>
      <c r="M65" t="str">
        <v>Bhanu Ayush</v>
      </c>
      <c r="N65">
        <v>0</v>
      </c>
      <c r="O65">
        <v>21</v>
      </c>
      <c r="P65">
        <v>6000</v>
      </c>
      <c r="Q65">
        <v>2</v>
      </c>
      <c r="R65">
        <v>3</v>
      </c>
      <c r="S65">
        <v>2</v>
      </c>
      <c r="T65">
        <v>0</v>
      </c>
      <c r="U65">
        <v>0</v>
      </c>
      <c r="V65">
        <v>1</v>
      </c>
      <c r="W65">
        <v>0</v>
      </c>
      <c r="X65">
        <v>0</v>
      </c>
      <c r="Y65" t="str">
        <v/>
      </c>
      <c r="Z65">
        <v>0</v>
      </c>
      <c r="AA65" t="str">
        <v/>
      </c>
      <c r="AB65">
        <v>0</v>
      </c>
      <c r="AC65">
        <v>0</v>
      </c>
      <c r="AD65">
        <v>0</v>
      </c>
      <c r="AE65">
        <v>25</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1</v>
      </c>
      <c r="BY65">
        <v>0</v>
      </c>
      <c r="BZ65">
        <v>0</v>
      </c>
      <c r="CA65">
        <v>0</v>
      </c>
      <c r="CB65">
        <v>1</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243168</v>
      </c>
      <c r="IA65">
        <v>25</v>
      </c>
      <c r="IB65">
        <v>0</v>
      </c>
      <c r="IC65">
        <v>2.0833333333333335</v>
      </c>
      <c r="ID65">
        <v>0</v>
      </c>
      <c r="IE65">
        <v>0</v>
      </c>
      <c r="IF65">
        <v>8.3333333333333339</v>
      </c>
      <c r="IG65">
        <v>0</v>
      </c>
      <c r="IH65">
        <v>0</v>
      </c>
      <c r="II65">
        <v>0</v>
      </c>
      <c r="IJ65">
        <v>0</v>
      </c>
      <c r="IK65">
        <v>0</v>
      </c>
      <c r="IL65">
        <v>0</v>
      </c>
      <c r="IM65">
        <v>0</v>
      </c>
      <c r="IN65">
        <v>6000</v>
      </c>
    </row>
    <row r="66" spans="1:248">
      <c r="A66">
        <v>63</v>
      </c>
      <c r="B66" t="str">
        <v>Baramulla</v>
      </c>
      <c r="C66" t="str">
        <v>JAMMU AND KASHMIR</v>
      </c>
      <c r="D66" t="str">
        <v>North</v>
      </c>
      <c r="E66" t="str">
        <v>REHBER IRON STORE</v>
      </c>
      <c r="F66">
        <v>0</v>
      </c>
      <c r="G66">
        <v>0</v>
      </c>
      <c r="H66">
        <v>1</v>
      </c>
      <c r="I66">
        <v>0</v>
      </c>
      <c r="J66" t="str">
        <v>High</v>
      </c>
      <c r="K66">
        <v>0</v>
      </c>
      <c r="L66">
        <v>0</v>
      </c>
      <c r="M66" t="str">
        <v>Bhanu Ayush</v>
      </c>
      <c r="N66" t="str">
        <v>Raja Moin</v>
      </c>
      <c r="O66">
        <v>18</v>
      </c>
      <c r="P66">
        <v>5000</v>
      </c>
      <c r="Q66">
        <v>2</v>
      </c>
      <c r="R66">
        <v>0</v>
      </c>
      <c r="S66">
        <v>5</v>
      </c>
      <c r="T66">
        <v>1</v>
      </c>
      <c r="U66">
        <v>0</v>
      </c>
      <c r="V66">
        <v>0</v>
      </c>
      <c r="W66">
        <v>0</v>
      </c>
      <c r="X66">
        <v>0</v>
      </c>
      <c r="Y66" t="str">
        <v/>
      </c>
      <c r="Z66">
        <v>0</v>
      </c>
      <c r="AA66" t="str">
        <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8160</v>
      </c>
      <c r="IA66">
        <v>0</v>
      </c>
      <c r="IB66">
        <v>0</v>
      </c>
      <c r="IC66">
        <v>0</v>
      </c>
      <c r="ID66">
        <v>0</v>
      </c>
      <c r="IE66">
        <v>0</v>
      </c>
      <c r="IF66">
        <v>0</v>
      </c>
      <c r="IG66">
        <v>0</v>
      </c>
      <c r="IH66">
        <v>0</v>
      </c>
      <c r="II66">
        <v>0</v>
      </c>
      <c r="IJ66">
        <v>0</v>
      </c>
      <c r="IK66">
        <v>0</v>
      </c>
      <c r="IL66">
        <v>0</v>
      </c>
      <c r="IM66">
        <v>0</v>
      </c>
      <c r="IN66">
        <v>4000</v>
      </c>
    </row>
    <row r="67" spans="1:248">
      <c r="A67">
        <v>64</v>
      </c>
      <c r="B67" t="str">
        <v>Budgam</v>
      </c>
      <c r="C67" t="str">
        <v>JAMMU AND KASHMIR</v>
      </c>
      <c r="D67" t="str">
        <v>North</v>
      </c>
      <c r="E67" t="str">
        <v>REHBER IRON STORE</v>
      </c>
      <c r="F67">
        <v>0</v>
      </c>
      <c r="G67">
        <v>0</v>
      </c>
      <c r="H67">
        <v>0.5</v>
      </c>
      <c r="I67">
        <v>0</v>
      </c>
      <c r="J67" t="str">
        <v>Medium</v>
      </c>
      <c r="K67">
        <v>0</v>
      </c>
      <c r="L67">
        <v>0</v>
      </c>
      <c r="M67" t="str">
        <v>Bhanu Ayush</v>
      </c>
      <c r="N67" t="str">
        <v>Raja Moin</v>
      </c>
      <c r="O67">
        <v>10</v>
      </c>
      <c r="P67">
        <v>4500</v>
      </c>
      <c r="Q67">
        <v>0</v>
      </c>
      <c r="R67">
        <v>2</v>
      </c>
      <c r="S67">
        <v>2</v>
      </c>
      <c r="T67">
        <v>11</v>
      </c>
      <c r="U67">
        <v>0</v>
      </c>
      <c r="V67">
        <v>5</v>
      </c>
      <c r="W67">
        <v>0</v>
      </c>
      <c r="X67">
        <v>100</v>
      </c>
      <c r="Y67">
        <v>7.3889999999999997E-2</v>
      </c>
      <c r="Z67">
        <v>2.2222222222222223E-2</v>
      </c>
      <c r="AA67">
        <v>1.642E-3</v>
      </c>
      <c r="AB67">
        <v>0</v>
      </c>
      <c r="AC67">
        <v>53</v>
      </c>
      <c r="AD67">
        <v>36</v>
      </c>
      <c r="AE67">
        <v>19</v>
      </c>
      <c r="AF67">
        <v>0</v>
      </c>
      <c r="AG67">
        <v>18.46</v>
      </c>
      <c r="AH67">
        <v>29</v>
      </c>
      <c r="AI67">
        <v>0</v>
      </c>
      <c r="AJ67">
        <v>0</v>
      </c>
      <c r="AK67">
        <v>0</v>
      </c>
      <c r="AL67">
        <v>0</v>
      </c>
      <c r="AM67">
        <v>0</v>
      </c>
      <c r="AN67">
        <v>0</v>
      </c>
      <c r="AO67">
        <v>0</v>
      </c>
      <c r="AP67">
        <v>38</v>
      </c>
      <c r="AQ67">
        <v>0</v>
      </c>
      <c r="AR67">
        <v>0</v>
      </c>
      <c r="AS67">
        <v>0</v>
      </c>
      <c r="AT67">
        <v>0</v>
      </c>
      <c r="AU67">
        <v>18.03</v>
      </c>
      <c r="AV67">
        <v>17.86</v>
      </c>
      <c r="AW67">
        <v>0</v>
      </c>
      <c r="AX67">
        <v>0</v>
      </c>
      <c r="AY67">
        <v>0</v>
      </c>
      <c r="AZ67">
        <v>0</v>
      </c>
      <c r="BA67">
        <v>1</v>
      </c>
      <c r="BB67">
        <v>1</v>
      </c>
      <c r="BC67">
        <v>0</v>
      </c>
      <c r="BD67">
        <v>0</v>
      </c>
      <c r="BE67">
        <v>0</v>
      </c>
      <c r="BF67">
        <v>1</v>
      </c>
      <c r="BG67">
        <v>0</v>
      </c>
      <c r="BH67">
        <v>0</v>
      </c>
      <c r="BI67">
        <v>0</v>
      </c>
      <c r="BJ67">
        <v>0</v>
      </c>
      <c r="BK67">
        <v>0</v>
      </c>
      <c r="BL67">
        <v>0</v>
      </c>
      <c r="BM67">
        <v>0</v>
      </c>
      <c r="BN67">
        <v>1</v>
      </c>
      <c r="BO67">
        <v>0</v>
      </c>
      <c r="BP67">
        <v>0</v>
      </c>
      <c r="BQ67">
        <v>0</v>
      </c>
      <c r="BR67">
        <v>0</v>
      </c>
      <c r="BS67">
        <v>1</v>
      </c>
      <c r="BT67">
        <v>0</v>
      </c>
      <c r="BU67">
        <v>0</v>
      </c>
      <c r="BV67">
        <v>0</v>
      </c>
      <c r="BW67">
        <v>0</v>
      </c>
      <c r="BX67">
        <v>5</v>
      </c>
      <c r="BY67">
        <v>0</v>
      </c>
      <c r="BZ67">
        <v>1</v>
      </c>
      <c r="CA67">
        <v>2</v>
      </c>
      <c r="CB67">
        <v>1</v>
      </c>
      <c r="CC67">
        <v>0</v>
      </c>
      <c r="CD67">
        <v>1</v>
      </c>
      <c r="CE67">
        <v>2</v>
      </c>
      <c r="CF67">
        <v>0</v>
      </c>
      <c r="CG67">
        <v>0</v>
      </c>
      <c r="CH67">
        <v>0</v>
      </c>
      <c r="CI67">
        <v>0</v>
      </c>
      <c r="CJ67">
        <v>0</v>
      </c>
      <c r="CK67">
        <v>0</v>
      </c>
      <c r="CL67">
        <v>0</v>
      </c>
      <c r="CM67">
        <v>1</v>
      </c>
      <c r="CN67">
        <v>0</v>
      </c>
      <c r="CO67">
        <v>0</v>
      </c>
      <c r="CP67">
        <v>0</v>
      </c>
      <c r="CQ67">
        <v>0</v>
      </c>
      <c r="CR67">
        <v>1</v>
      </c>
      <c r="CS67">
        <v>1</v>
      </c>
      <c r="CT67">
        <v>0</v>
      </c>
      <c r="CU67">
        <v>0</v>
      </c>
      <c r="CV67">
        <v>0</v>
      </c>
      <c r="CW67">
        <v>0</v>
      </c>
      <c r="CX67">
        <v>0</v>
      </c>
      <c r="CY67">
        <v>0</v>
      </c>
      <c r="CZ67">
        <v>0</v>
      </c>
      <c r="DA67">
        <v>0</v>
      </c>
      <c r="DB67">
        <v>0</v>
      </c>
      <c r="DC67">
        <v>0</v>
      </c>
      <c r="DD67">
        <v>0</v>
      </c>
      <c r="DE67">
        <v>0</v>
      </c>
      <c r="DF67">
        <v>0</v>
      </c>
      <c r="DG67">
        <v>0</v>
      </c>
      <c r="DH67">
        <v>0</v>
      </c>
      <c r="DI67">
        <v>0</v>
      </c>
      <c r="DJ67">
        <v>0</v>
      </c>
      <c r="DK67">
        <v>1</v>
      </c>
      <c r="DL67">
        <v>1</v>
      </c>
      <c r="DM67">
        <v>1</v>
      </c>
      <c r="DN67">
        <v>0</v>
      </c>
      <c r="DO67">
        <v>0</v>
      </c>
      <c r="DP67">
        <v>1</v>
      </c>
      <c r="DQ67">
        <v>1</v>
      </c>
      <c r="DR67">
        <v>1</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1</v>
      </c>
      <c r="HJ67">
        <v>0</v>
      </c>
      <c r="HK67">
        <v>0</v>
      </c>
      <c r="HL67">
        <v>0</v>
      </c>
      <c r="HM67">
        <v>0</v>
      </c>
      <c r="HN67">
        <v>0</v>
      </c>
      <c r="HO67">
        <v>0</v>
      </c>
      <c r="HP67">
        <v>0</v>
      </c>
      <c r="HQ67">
        <v>0</v>
      </c>
      <c r="HR67">
        <v>0</v>
      </c>
      <c r="HS67">
        <v>0</v>
      </c>
      <c r="HT67">
        <v>0</v>
      </c>
      <c r="HU67">
        <v>0</v>
      </c>
      <c r="HV67">
        <v>0</v>
      </c>
      <c r="HW67">
        <v>0</v>
      </c>
      <c r="HX67">
        <v>0</v>
      </c>
      <c r="HY67">
        <v>0</v>
      </c>
      <c r="HZ67">
        <v>29920</v>
      </c>
      <c r="IA67">
        <v>155.46</v>
      </c>
      <c r="IB67">
        <v>73.89</v>
      </c>
      <c r="IC67">
        <v>12.955</v>
      </c>
      <c r="ID67">
        <v>7.3890000000000002</v>
      </c>
      <c r="IE67">
        <v>29.666666666666668</v>
      </c>
      <c r="IF67">
        <v>12.486666666666666</v>
      </c>
      <c r="IG67">
        <v>9.6666666666666661</v>
      </c>
      <c r="IH67">
        <v>0</v>
      </c>
      <c r="II67">
        <v>12.666666666666666</v>
      </c>
      <c r="IJ67">
        <v>0</v>
      </c>
      <c r="IK67">
        <v>0</v>
      </c>
      <c r="IL67">
        <v>0</v>
      </c>
      <c r="IM67">
        <v>11.963333333333333</v>
      </c>
      <c r="IN67">
        <v>3150</v>
      </c>
    </row>
    <row r="68" spans="1:248">
      <c r="A68">
        <v>65</v>
      </c>
      <c r="B68" t="str">
        <v>Kupwara</v>
      </c>
      <c r="C68" t="str">
        <v>JAMMU AND KASHMIR</v>
      </c>
      <c r="D68" t="str">
        <v>North</v>
      </c>
      <c r="E68" t="str">
        <v>REHBER IRON STORE</v>
      </c>
      <c r="F68">
        <v>0</v>
      </c>
      <c r="G68">
        <v>0</v>
      </c>
      <c r="H68">
        <v>0.5</v>
      </c>
      <c r="I68">
        <v>0</v>
      </c>
      <c r="J68" t="str">
        <v>Medium</v>
      </c>
      <c r="K68">
        <v>0</v>
      </c>
      <c r="L68">
        <v>0</v>
      </c>
      <c r="M68" t="str">
        <v>Bhanu Ayush</v>
      </c>
      <c r="N68" t="str">
        <v>Raja Moin</v>
      </c>
      <c r="O68">
        <v>16</v>
      </c>
      <c r="P68">
        <v>4500</v>
      </c>
      <c r="Q68">
        <v>0</v>
      </c>
      <c r="R68">
        <v>0</v>
      </c>
      <c r="S68">
        <v>8</v>
      </c>
      <c r="T68">
        <v>3</v>
      </c>
      <c r="U68">
        <v>0</v>
      </c>
      <c r="V68">
        <v>0</v>
      </c>
      <c r="W68">
        <v>0</v>
      </c>
      <c r="X68">
        <v>0</v>
      </c>
      <c r="Y68" t="str">
        <v/>
      </c>
      <c r="Z68">
        <v>0</v>
      </c>
      <c r="AA68" t="str">
        <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38080</v>
      </c>
      <c r="IA68">
        <v>0</v>
      </c>
      <c r="IB68">
        <v>0</v>
      </c>
      <c r="IC68">
        <v>0</v>
      </c>
      <c r="ID68">
        <v>0</v>
      </c>
      <c r="IE68">
        <v>0</v>
      </c>
      <c r="IF68">
        <v>0</v>
      </c>
      <c r="IG68">
        <v>0</v>
      </c>
      <c r="IH68">
        <v>0</v>
      </c>
      <c r="II68">
        <v>0</v>
      </c>
      <c r="IJ68">
        <v>0</v>
      </c>
      <c r="IK68">
        <v>0</v>
      </c>
      <c r="IL68">
        <v>0</v>
      </c>
      <c r="IM68">
        <v>0</v>
      </c>
      <c r="IN68">
        <v>3000</v>
      </c>
    </row>
    <row r="69" spans="1:248">
      <c r="A69">
        <v>66</v>
      </c>
      <c r="B69" t="str">
        <v>Leh</v>
      </c>
      <c r="C69" t="str">
        <v>JAMMU AND KASHMIR</v>
      </c>
      <c r="D69" t="str">
        <v>North</v>
      </c>
      <c r="E69" t="str">
        <v>REHBER IRON STORE</v>
      </c>
      <c r="F69">
        <v>0</v>
      </c>
      <c r="G69">
        <v>0</v>
      </c>
      <c r="H69">
        <v>0.3</v>
      </c>
      <c r="I69">
        <v>0</v>
      </c>
      <c r="J69" t="str">
        <v>Low</v>
      </c>
      <c r="K69">
        <v>0</v>
      </c>
      <c r="L69">
        <v>0</v>
      </c>
      <c r="M69" t="str">
        <v>Bhanu Ayush</v>
      </c>
      <c r="N69" t="str">
        <v>Raja Moin</v>
      </c>
      <c r="O69">
        <v>21</v>
      </c>
      <c r="P69">
        <v>1500</v>
      </c>
      <c r="Q69">
        <v>1</v>
      </c>
      <c r="R69">
        <v>3</v>
      </c>
      <c r="S69">
        <v>4</v>
      </c>
      <c r="T69">
        <v>1</v>
      </c>
      <c r="U69">
        <v>0</v>
      </c>
      <c r="V69">
        <v>0</v>
      </c>
      <c r="W69">
        <v>0</v>
      </c>
      <c r="X69">
        <v>0</v>
      </c>
      <c r="Y69" t="str">
        <v/>
      </c>
      <c r="Z69">
        <v>0</v>
      </c>
      <c r="AA69" t="str">
        <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0</v>
      </c>
      <c r="IH69">
        <v>0</v>
      </c>
      <c r="II69">
        <v>0</v>
      </c>
      <c r="IJ69">
        <v>0</v>
      </c>
      <c r="IK69">
        <v>0</v>
      </c>
      <c r="IL69">
        <v>0</v>
      </c>
      <c r="IM69">
        <v>0</v>
      </c>
      <c r="IN69">
        <v>1500</v>
      </c>
    </row>
    <row r="70" spans="1:248">
      <c r="A70">
        <v>67</v>
      </c>
      <c r="B70" t="str">
        <v>Ganderbal</v>
      </c>
      <c r="C70" t="str">
        <v>JAMMU AND KASHMIR</v>
      </c>
      <c r="D70" t="str">
        <v>North</v>
      </c>
      <c r="E70" t="str">
        <v>REHBER IRON STORE</v>
      </c>
      <c r="F70">
        <v>0</v>
      </c>
      <c r="G70">
        <v>0</v>
      </c>
      <c r="H70">
        <v>0.3</v>
      </c>
      <c r="I70">
        <v>0</v>
      </c>
      <c r="J70" t="str">
        <v>Low</v>
      </c>
      <c r="K70">
        <v>0</v>
      </c>
      <c r="L70">
        <v>0</v>
      </c>
      <c r="M70" t="str">
        <v>Bhanu Ayush</v>
      </c>
      <c r="N70" t="str">
        <v>Raja Moin</v>
      </c>
      <c r="O70">
        <v>3</v>
      </c>
      <c r="P70">
        <v>1200</v>
      </c>
      <c r="Q70">
        <v>0</v>
      </c>
      <c r="R70">
        <v>1</v>
      </c>
      <c r="S70">
        <v>0</v>
      </c>
      <c r="T70">
        <v>11</v>
      </c>
      <c r="U70">
        <v>0</v>
      </c>
      <c r="V70">
        <v>1</v>
      </c>
      <c r="W70">
        <v>0</v>
      </c>
      <c r="X70">
        <v>0</v>
      </c>
      <c r="Y70" t="str">
        <v/>
      </c>
      <c r="Z70">
        <v>0</v>
      </c>
      <c r="AA70" t="str">
        <v/>
      </c>
      <c r="AB70">
        <v>0</v>
      </c>
      <c r="AC70">
        <v>0</v>
      </c>
      <c r="AD70">
        <v>0</v>
      </c>
      <c r="AE70">
        <v>0</v>
      </c>
      <c r="AF70">
        <v>0</v>
      </c>
      <c r="AG70">
        <v>0</v>
      </c>
      <c r="AH70">
        <v>0</v>
      </c>
      <c r="AI70">
        <v>0</v>
      </c>
      <c r="AJ70">
        <v>0</v>
      </c>
      <c r="AK70">
        <v>0</v>
      </c>
      <c r="AL70">
        <v>0</v>
      </c>
      <c r="AM70">
        <v>0</v>
      </c>
      <c r="AN70">
        <v>0</v>
      </c>
      <c r="AO70">
        <v>0</v>
      </c>
      <c r="AP70">
        <v>0</v>
      </c>
      <c r="AQ70">
        <v>0</v>
      </c>
      <c r="AR70">
        <v>0</v>
      </c>
      <c r="AS70">
        <v>0</v>
      </c>
      <c r="AT70">
        <v>25.08</v>
      </c>
      <c r="AU70">
        <v>19</v>
      </c>
      <c r="AV70">
        <v>0</v>
      </c>
      <c r="AW70">
        <v>10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1</v>
      </c>
      <c r="BS70">
        <v>0</v>
      </c>
      <c r="BT70">
        <v>0</v>
      </c>
      <c r="BU70">
        <v>0</v>
      </c>
      <c r="BV70">
        <v>0</v>
      </c>
      <c r="BW70">
        <v>0</v>
      </c>
      <c r="BX70">
        <v>1</v>
      </c>
      <c r="BY70">
        <v>0</v>
      </c>
      <c r="BZ70">
        <v>0</v>
      </c>
      <c r="CA70">
        <v>0</v>
      </c>
      <c r="CB70">
        <v>0</v>
      </c>
      <c r="CC70">
        <v>0</v>
      </c>
      <c r="CD70">
        <v>0</v>
      </c>
      <c r="CE70">
        <v>0</v>
      </c>
      <c r="CF70">
        <v>0</v>
      </c>
      <c r="CG70">
        <v>0</v>
      </c>
      <c r="CH70">
        <v>0</v>
      </c>
      <c r="CI70">
        <v>0</v>
      </c>
      <c r="CJ70">
        <v>0</v>
      </c>
      <c r="CK70">
        <v>0</v>
      </c>
      <c r="CL70">
        <v>0</v>
      </c>
      <c r="CM70">
        <v>0</v>
      </c>
      <c r="CN70">
        <v>0</v>
      </c>
      <c r="CO70">
        <v>0</v>
      </c>
      <c r="CP70">
        <v>0</v>
      </c>
      <c r="CQ70">
        <v>1</v>
      </c>
      <c r="CR70">
        <v>1</v>
      </c>
      <c r="CS70">
        <v>0</v>
      </c>
      <c r="CT70">
        <v>1</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1</v>
      </c>
      <c r="DP70">
        <v>1</v>
      </c>
      <c r="DQ70">
        <v>1</v>
      </c>
      <c r="DR70">
        <v>1</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0</v>
      </c>
      <c r="HX70">
        <v>0</v>
      </c>
      <c r="HY70">
        <v>0</v>
      </c>
      <c r="HZ70">
        <v>0</v>
      </c>
      <c r="IA70">
        <v>0</v>
      </c>
      <c r="IB70">
        <v>54.08</v>
      </c>
      <c r="IC70">
        <v>0</v>
      </c>
      <c r="ID70">
        <v>5.4079999999999995</v>
      </c>
      <c r="IE70">
        <v>0</v>
      </c>
      <c r="IF70">
        <v>0</v>
      </c>
      <c r="IG70">
        <v>0</v>
      </c>
      <c r="IH70">
        <v>0</v>
      </c>
      <c r="II70">
        <v>0</v>
      </c>
      <c r="IJ70">
        <v>0</v>
      </c>
      <c r="IK70">
        <v>0</v>
      </c>
      <c r="IL70">
        <v>0</v>
      </c>
      <c r="IM70">
        <v>9.6666666666666661</v>
      </c>
      <c r="IN70">
        <v>1800</v>
      </c>
    </row>
    <row r="71" spans="1:248">
      <c r="A71">
        <v>68</v>
      </c>
      <c r="B71" t="str">
        <v>Kulgam</v>
      </c>
      <c r="C71" t="str">
        <v>JAMMU AND KASHMIR</v>
      </c>
      <c r="D71" t="str">
        <v>North</v>
      </c>
      <c r="E71" t="str">
        <v>FAIRDEAL STEELS</v>
      </c>
      <c r="F71">
        <v>0</v>
      </c>
      <c r="G71">
        <v>0</v>
      </c>
      <c r="H71">
        <v>0.3</v>
      </c>
      <c r="I71">
        <v>0</v>
      </c>
      <c r="J71" t="str">
        <v>Low</v>
      </c>
      <c r="K71">
        <v>0</v>
      </c>
      <c r="L71">
        <v>0</v>
      </c>
      <c r="M71" t="str">
        <v>Bhanu Ayush</v>
      </c>
      <c r="N71">
        <v>0</v>
      </c>
      <c r="O71">
        <v>10</v>
      </c>
      <c r="P71">
        <v>1200</v>
      </c>
      <c r="Q71">
        <v>1</v>
      </c>
      <c r="R71">
        <v>0</v>
      </c>
      <c r="S71">
        <v>3</v>
      </c>
      <c r="T71">
        <v>4</v>
      </c>
      <c r="U71">
        <v>0</v>
      </c>
      <c r="V71">
        <v>0</v>
      </c>
      <c r="W71">
        <v>0</v>
      </c>
      <c r="X71">
        <v>0</v>
      </c>
      <c r="Y71" t="str">
        <v/>
      </c>
      <c r="Z71">
        <v>0</v>
      </c>
      <c r="AA71" t="str">
        <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3</v>
      </c>
      <c r="FF71">
        <v>3</v>
      </c>
      <c r="FG71">
        <v>3</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5.666666666666667</v>
      </c>
      <c r="GD71">
        <v>3</v>
      </c>
      <c r="GE71">
        <v>3</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7096</v>
      </c>
      <c r="HT71">
        <v>0</v>
      </c>
      <c r="HU71">
        <v>0</v>
      </c>
      <c r="HV71">
        <v>0</v>
      </c>
      <c r="HW71">
        <v>0</v>
      </c>
      <c r="HX71">
        <v>0</v>
      </c>
      <c r="HY71">
        <v>0</v>
      </c>
      <c r="HZ71">
        <v>75157.320000000007</v>
      </c>
      <c r="IA71">
        <v>0</v>
      </c>
      <c r="IB71">
        <v>0</v>
      </c>
      <c r="IC71">
        <v>0</v>
      </c>
      <c r="ID71">
        <v>0</v>
      </c>
      <c r="IE71">
        <v>0</v>
      </c>
      <c r="IF71">
        <v>0</v>
      </c>
      <c r="IG71">
        <v>0</v>
      </c>
      <c r="IH71">
        <v>0</v>
      </c>
      <c r="II71">
        <v>0</v>
      </c>
      <c r="IJ71">
        <v>0</v>
      </c>
      <c r="IK71">
        <v>0</v>
      </c>
      <c r="IL71">
        <v>0</v>
      </c>
      <c r="IM71">
        <v>0</v>
      </c>
      <c r="IN71">
        <v>2550</v>
      </c>
    </row>
    <row r="72" spans="1:248">
      <c r="A72">
        <v>69</v>
      </c>
      <c r="B72" t="str">
        <v>Udhampur</v>
      </c>
      <c r="C72" t="str">
        <v>JAMMU AND KASHMIR</v>
      </c>
      <c r="D72" t="str">
        <v>North</v>
      </c>
      <c r="E72" t="str">
        <v>AGGARWAL TRADERS</v>
      </c>
      <c r="F72">
        <v>0</v>
      </c>
      <c r="G72">
        <v>0</v>
      </c>
      <c r="H72">
        <v>0.3</v>
      </c>
      <c r="I72">
        <v>0</v>
      </c>
      <c r="J72" t="str">
        <v>Low</v>
      </c>
      <c r="K72">
        <v>0</v>
      </c>
      <c r="L72">
        <v>0</v>
      </c>
      <c r="M72" t="str">
        <v>Bhanu Ayush</v>
      </c>
      <c r="N72">
        <v>0</v>
      </c>
      <c r="O72">
        <v>6</v>
      </c>
      <c r="P72">
        <v>1500</v>
      </c>
      <c r="Q72">
        <v>0</v>
      </c>
      <c r="R72">
        <v>0</v>
      </c>
      <c r="S72">
        <v>3</v>
      </c>
      <c r="T72">
        <v>6</v>
      </c>
      <c r="U72">
        <v>0</v>
      </c>
      <c r="V72">
        <v>3</v>
      </c>
      <c r="W72">
        <v>0</v>
      </c>
      <c r="X72">
        <v>10</v>
      </c>
      <c r="Y72">
        <v>0.56940000000000002</v>
      </c>
      <c r="Z72">
        <v>6.6666666666666671E-3</v>
      </c>
      <c r="AA72">
        <v>3.7960000000000003E-3</v>
      </c>
      <c r="AB72">
        <v>0</v>
      </c>
      <c r="AC72">
        <v>0</v>
      </c>
      <c r="AD72">
        <v>0</v>
      </c>
      <c r="AE72">
        <v>0</v>
      </c>
      <c r="AF72">
        <v>0</v>
      </c>
      <c r="AG72">
        <v>25</v>
      </c>
      <c r="AH72">
        <v>0</v>
      </c>
      <c r="AI72">
        <v>0</v>
      </c>
      <c r="AJ72">
        <v>0</v>
      </c>
      <c r="AK72">
        <v>17.63</v>
      </c>
      <c r="AL72">
        <v>6.62</v>
      </c>
      <c r="AM72">
        <v>0</v>
      </c>
      <c r="AN72">
        <v>0</v>
      </c>
      <c r="AO72">
        <v>0</v>
      </c>
      <c r="AP72">
        <v>0</v>
      </c>
      <c r="AQ72">
        <v>6</v>
      </c>
      <c r="AR72">
        <v>5.8</v>
      </c>
      <c r="AS72">
        <v>5.98</v>
      </c>
      <c r="AT72">
        <v>2.61</v>
      </c>
      <c r="AU72">
        <v>16.739999999999998</v>
      </c>
      <c r="AV72">
        <v>10.81</v>
      </c>
      <c r="AW72">
        <v>9</v>
      </c>
      <c r="AX72">
        <v>0</v>
      </c>
      <c r="AY72">
        <v>0</v>
      </c>
      <c r="AZ72">
        <v>0</v>
      </c>
      <c r="BA72">
        <v>0</v>
      </c>
      <c r="BB72">
        <v>0</v>
      </c>
      <c r="BC72">
        <v>0</v>
      </c>
      <c r="BD72">
        <v>0</v>
      </c>
      <c r="BE72">
        <v>1</v>
      </c>
      <c r="BF72">
        <v>0</v>
      </c>
      <c r="BG72">
        <v>0</v>
      </c>
      <c r="BH72">
        <v>0</v>
      </c>
      <c r="BI72">
        <v>1</v>
      </c>
      <c r="BJ72">
        <v>0</v>
      </c>
      <c r="BK72">
        <v>0</v>
      </c>
      <c r="BL72">
        <v>0</v>
      </c>
      <c r="BM72">
        <v>0</v>
      </c>
      <c r="BN72">
        <v>0</v>
      </c>
      <c r="BO72">
        <v>0</v>
      </c>
      <c r="BP72">
        <v>0</v>
      </c>
      <c r="BQ72">
        <v>0</v>
      </c>
      <c r="BR72">
        <v>0</v>
      </c>
      <c r="BS72">
        <v>0</v>
      </c>
      <c r="BT72">
        <v>0</v>
      </c>
      <c r="BU72">
        <v>1</v>
      </c>
      <c r="BV72">
        <v>0</v>
      </c>
      <c r="BW72">
        <v>0</v>
      </c>
      <c r="BX72">
        <v>3</v>
      </c>
      <c r="BY72">
        <v>0</v>
      </c>
      <c r="BZ72">
        <v>0</v>
      </c>
      <c r="CA72">
        <v>0</v>
      </c>
      <c r="CB72">
        <v>0</v>
      </c>
      <c r="CC72">
        <v>0</v>
      </c>
      <c r="CD72">
        <v>1</v>
      </c>
      <c r="CE72">
        <v>0</v>
      </c>
      <c r="CF72">
        <v>0</v>
      </c>
      <c r="CG72">
        <v>0</v>
      </c>
      <c r="CH72">
        <v>1</v>
      </c>
      <c r="CI72">
        <v>1</v>
      </c>
      <c r="CJ72">
        <v>0</v>
      </c>
      <c r="CK72">
        <v>0</v>
      </c>
      <c r="CL72">
        <v>0</v>
      </c>
      <c r="CM72">
        <v>0</v>
      </c>
      <c r="CN72">
        <v>1</v>
      </c>
      <c r="CO72">
        <v>1</v>
      </c>
      <c r="CP72">
        <v>1</v>
      </c>
      <c r="CQ72">
        <v>1</v>
      </c>
      <c r="CR72">
        <v>1</v>
      </c>
      <c r="CS72">
        <v>1</v>
      </c>
      <c r="CT72">
        <v>2</v>
      </c>
      <c r="CU72">
        <v>0</v>
      </c>
      <c r="CV72">
        <v>0</v>
      </c>
      <c r="CW72">
        <v>0</v>
      </c>
      <c r="CX72">
        <v>0</v>
      </c>
      <c r="CY72">
        <v>0</v>
      </c>
      <c r="CZ72">
        <v>0</v>
      </c>
      <c r="DA72">
        <v>0</v>
      </c>
      <c r="DB72">
        <v>0</v>
      </c>
      <c r="DC72">
        <v>0</v>
      </c>
      <c r="DD72">
        <v>0</v>
      </c>
      <c r="DE72">
        <v>0</v>
      </c>
      <c r="DF72">
        <v>0</v>
      </c>
      <c r="DG72">
        <v>0</v>
      </c>
      <c r="DH72">
        <v>1</v>
      </c>
      <c r="DI72">
        <v>1</v>
      </c>
      <c r="DJ72">
        <v>0</v>
      </c>
      <c r="DK72">
        <v>0</v>
      </c>
      <c r="DL72">
        <v>1</v>
      </c>
      <c r="DM72">
        <v>1</v>
      </c>
      <c r="DN72">
        <v>1</v>
      </c>
      <c r="DO72">
        <v>1</v>
      </c>
      <c r="DP72">
        <v>1</v>
      </c>
      <c r="DQ72">
        <v>1</v>
      </c>
      <c r="DR72">
        <v>2</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1</v>
      </c>
      <c r="GS72">
        <v>0</v>
      </c>
      <c r="GT72">
        <v>0</v>
      </c>
      <c r="GU72">
        <v>0</v>
      </c>
      <c r="GV72">
        <v>0</v>
      </c>
      <c r="GW72">
        <v>0</v>
      </c>
      <c r="GX72">
        <v>0</v>
      </c>
      <c r="GY72">
        <v>0</v>
      </c>
      <c r="GZ72">
        <v>0</v>
      </c>
      <c r="HA72">
        <v>0</v>
      </c>
      <c r="HB72">
        <v>0</v>
      </c>
      <c r="HC72">
        <v>0</v>
      </c>
      <c r="HD72">
        <v>1</v>
      </c>
      <c r="HE72">
        <v>0</v>
      </c>
      <c r="HF72">
        <v>1</v>
      </c>
      <c r="HG72">
        <v>0</v>
      </c>
      <c r="HH72">
        <v>0</v>
      </c>
      <c r="HI72">
        <v>0</v>
      </c>
      <c r="HJ72">
        <v>0</v>
      </c>
      <c r="HK72">
        <v>0</v>
      </c>
      <c r="HL72">
        <v>0</v>
      </c>
      <c r="HM72">
        <v>0</v>
      </c>
      <c r="HN72">
        <v>0</v>
      </c>
      <c r="HO72">
        <v>0</v>
      </c>
      <c r="HP72">
        <v>0</v>
      </c>
      <c r="HQ72">
        <v>0</v>
      </c>
      <c r="HR72">
        <v>0</v>
      </c>
      <c r="HS72">
        <v>0</v>
      </c>
      <c r="HT72">
        <v>0</v>
      </c>
      <c r="HU72">
        <v>0</v>
      </c>
      <c r="HV72">
        <v>0</v>
      </c>
      <c r="HW72">
        <v>0</v>
      </c>
      <c r="HX72">
        <v>0</v>
      </c>
      <c r="HY72">
        <v>0</v>
      </c>
      <c r="HZ72">
        <v>0</v>
      </c>
      <c r="IA72">
        <v>49.249999999999993</v>
      </c>
      <c r="IB72">
        <v>56.94</v>
      </c>
      <c r="IC72">
        <v>4.1041666666666661</v>
      </c>
      <c r="ID72">
        <v>5.694</v>
      </c>
      <c r="IE72">
        <v>0</v>
      </c>
      <c r="IF72">
        <v>8.3333333333333339</v>
      </c>
      <c r="IG72">
        <v>0</v>
      </c>
      <c r="IH72">
        <v>8.0833333333333339</v>
      </c>
      <c r="II72">
        <v>0</v>
      </c>
      <c r="IJ72">
        <v>0</v>
      </c>
      <c r="IK72">
        <v>0</v>
      </c>
      <c r="IL72">
        <v>0</v>
      </c>
      <c r="IM72">
        <v>12.183333333333332</v>
      </c>
      <c r="IN72">
        <v>2000</v>
      </c>
    </row>
    <row r="73" spans="1:248">
      <c r="A73">
        <v>70</v>
      </c>
      <c r="B73" t="str">
        <v>Ramban</v>
      </c>
      <c r="C73" t="str">
        <v>JAMMU AND KASHMIR</v>
      </c>
      <c r="D73" t="str">
        <v>North</v>
      </c>
      <c r="E73" t="str">
        <v>AGGARWAL TRADERS</v>
      </c>
      <c r="F73">
        <v>0</v>
      </c>
      <c r="G73">
        <v>0</v>
      </c>
      <c r="H73">
        <v>0.3</v>
      </c>
      <c r="I73">
        <v>0</v>
      </c>
      <c r="J73" t="str">
        <v>Low</v>
      </c>
      <c r="K73">
        <v>0</v>
      </c>
      <c r="L73">
        <v>0</v>
      </c>
      <c r="M73" t="str">
        <v>Bhanu Ayush</v>
      </c>
      <c r="N73">
        <v>0</v>
      </c>
      <c r="O73">
        <v>15</v>
      </c>
      <c r="P73">
        <v>900</v>
      </c>
      <c r="Q73">
        <v>0</v>
      </c>
      <c r="R73">
        <v>1</v>
      </c>
      <c r="S73">
        <v>6</v>
      </c>
      <c r="T73">
        <v>4</v>
      </c>
      <c r="U73">
        <v>0</v>
      </c>
      <c r="V73">
        <v>0</v>
      </c>
      <c r="W73">
        <v>0</v>
      </c>
      <c r="X73">
        <v>0</v>
      </c>
      <c r="Y73" t="str">
        <v/>
      </c>
      <c r="Z73">
        <v>0</v>
      </c>
      <c r="AA73" t="str">
        <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0.6</v>
      </c>
      <c r="EH73">
        <v>0.6</v>
      </c>
      <c r="EI73">
        <v>0.2</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8.6</v>
      </c>
      <c r="FF73">
        <v>8.6</v>
      </c>
      <c r="FG73">
        <v>8.6</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11</v>
      </c>
      <c r="GD73">
        <v>8.6</v>
      </c>
      <c r="GE73">
        <v>8.6</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44515</v>
      </c>
      <c r="HT73">
        <v>0</v>
      </c>
      <c r="HU73">
        <v>0</v>
      </c>
      <c r="HV73">
        <v>0</v>
      </c>
      <c r="HW73">
        <v>0</v>
      </c>
      <c r="HX73">
        <v>0</v>
      </c>
      <c r="HY73">
        <v>0</v>
      </c>
      <c r="HZ73">
        <v>312551.7</v>
      </c>
      <c r="IA73">
        <v>0</v>
      </c>
      <c r="IB73">
        <v>0</v>
      </c>
      <c r="IC73">
        <v>0</v>
      </c>
      <c r="ID73">
        <v>0</v>
      </c>
      <c r="IE73">
        <v>0</v>
      </c>
      <c r="IF73">
        <v>0</v>
      </c>
      <c r="IG73">
        <v>0</v>
      </c>
      <c r="IH73">
        <v>0</v>
      </c>
      <c r="II73">
        <v>0</v>
      </c>
      <c r="IJ73">
        <v>0</v>
      </c>
      <c r="IK73">
        <v>0</v>
      </c>
      <c r="IL73">
        <v>0</v>
      </c>
      <c r="IM73">
        <v>0</v>
      </c>
      <c r="IN73">
        <v>3400</v>
      </c>
    </row>
    <row r="74" spans="1:248">
      <c r="A74">
        <v>71</v>
      </c>
      <c r="B74" t="str">
        <v>Shopian</v>
      </c>
      <c r="C74" t="str">
        <v>JAMMU AND KASHMIR</v>
      </c>
      <c r="D74" t="str">
        <v>North</v>
      </c>
      <c r="E74" t="str">
        <v>FAIRDEAL STEELS</v>
      </c>
      <c r="F74">
        <v>0</v>
      </c>
      <c r="G74">
        <v>0</v>
      </c>
      <c r="H74">
        <v>0.3</v>
      </c>
      <c r="I74">
        <v>0</v>
      </c>
      <c r="J74" t="str">
        <v>Low</v>
      </c>
      <c r="K74">
        <v>0</v>
      </c>
      <c r="L74">
        <v>0</v>
      </c>
      <c r="M74" t="str">
        <v>Bhanu Ayush</v>
      </c>
      <c r="N74">
        <v>0</v>
      </c>
      <c r="O74">
        <v>4</v>
      </c>
      <c r="P74">
        <v>900</v>
      </c>
      <c r="Q74">
        <v>0</v>
      </c>
      <c r="R74">
        <v>0</v>
      </c>
      <c r="S74">
        <v>2</v>
      </c>
      <c r="T74">
        <v>7</v>
      </c>
      <c r="U74">
        <v>0</v>
      </c>
      <c r="V74">
        <v>0</v>
      </c>
      <c r="W74">
        <v>0</v>
      </c>
      <c r="X74">
        <v>0</v>
      </c>
      <c r="Y74" t="str">
        <v/>
      </c>
      <c r="Z74">
        <v>0</v>
      </c>
      <c r="AA74" t="str">
        <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0</v>
      </c>
      <c r="HY74">
        <v>0</v>
      </c>
      <c r="HZ74">
        <v>0</v>
      </c>
      <c r="IA74">
        <v>0</v>
      </c>
      <c r="IB74">
        <v>0</v>
      </c>
      <c r="IC74">
        <v>0</v>
      </c>
      <c r="ID74">
        <v>0</v>
      </c>
      <c r="IE74">
        <v>0</v>
      </c>
      <c r="IF74">
        <v>0</v>
      </c>
      <c r="IG74">
        <v>0</v>
      </c>
      <c r="IH74">
        <v>0</v>
      </c>
      <c r="II74">
        <v>0</v>
      </c>
      <c r="IJ74">
        <v>0</v>
      </c>
      <c r="IK74">
        <v>0</v>
      </c>
      <c r="IL74">
        <v>0</v>
      </c>
      <c r="IM74">
        <v>0</v>
      </c>
      <c r="IN74">
        <v>1500</v>
      </c>
    </row>
    <row r="75" spans="1:248">
      <c r="A75">
        <v>72</v>
      </c>
      <c r="B75" t="str">
        <v>Doda</v>
      </c>
      <c r="C75" t="str">
        <v>JAMMU AND KASHMIR</v>
      </c>
      <c r="D75" t="str">
        <v>North</v>
      </c>
      <c r="E75" t="str">
        <v>AGGARWAL TRADERS</v>
      </c>
      <c r="F75">
        <v>0</v>
      </c>
      <c r="G75">
        <v>0</v>
      </c>
      <c r="H75">
        <v>0.3</v>
      </c>
      <c r="I75">
        <v>0</v>
      </c>
      <c r="J75" t="str">
        <v>Low</v>
      </c>
      <c r="K75">
        <v>0</v>
      </c>
      <c r="L75">
        <v>0</v>
      </c>
      <c r="M75" t="str">
        <v>Bhanu Ayush</v>
      </c>
      <c r="N75">
        <v>0</v>
      </c>
      <c r="O75">
        <v>9</v>
      </c>
      <c r="P75">
        <v>800</v>
      </c>
      <c r="Q75">
        <v>0</v>
      </c>
      <c r="R75">
        <v>1</v>
      </c>
      <c r="S75">
        <v>3</v>
      </c>
      <c r="T75">
        <v>2</v>
      </c>
      <c r="U75">
        <v>0</v>
      </c>
      <c r="V75">
        <v>1</v>
      </c>
      <c r="W75">
        <v>0</v>
      </c>
      <c r="X75">
        <v>0</v>
      </c>
      <c r="Y75" t="str">
        <v/>
      </c>
      <c r="Z75">
        <v>0</v>
      </c>
      <c r="AA75" t="str">
        <v/>
      </c>
      <c r="AB75">
        <v>0</v>
      </c>
      <c r="AC75">
        <v>0</v>
      </c>
      <c r="AD75">
        <v>0</v>
      </c>
      <c r="AE75">
        <v>0</v>
      </c>
      <c r="AF75">
        <v>35</v>
      </c>
      <c r="AG75">
        <v>10</v>
      </c>
      <c r="AH75">
        <v>15</v>
      </c>
      <c r="AI75">
        <v>15</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1</v>
      </c>
      <c r="BE75">
        <v>0</v>
      </c>
      <c r="BF75">
        <v>0</v>
      </c>
      <c r="BG75">
        <v>0</v>
      </c>
      <c r="BH75">
        <v>0</v>
      </c>
      <c r="BI75">
        <v>0</v>
      </c>
      <c r="BJ75">
        <v>0</v>
      </c>
      <c r="BK75">
        <v>0</v>
      </c>
      <c r="BL75">
        <v>0</v>
      </c>
      <c r="BM75">
        <v>0</v>
      </c>
      <c r="BN75">
        <v>0</v>
      </c>
      <c r="BO75">
        <v>0</v>
      </c>
      <c r="BP75">
        <v>0</v>
      </c>
      <c r="BQ75">
        <v>0</v>
      </c>
      <c r="BR75">
        <v>0</v>
      </c>
      <c r="BS75">
        <v>0</v>
      </c>
      <c r="BT75">
        <v>0</v>
      </c>
      <c r="BU75">
        <v>0</v>
      </c>
      <c r="BV75">
        <v>0</v>
      </c>
      <c r="BW75">
        <v>0</v>
      </c>
      <c r="BX75">
        <v>1</v>
      </c>
      <c r="BY75">
        <v>0</v>
      </c>
      <c r="BZ75">
        <v>0</v>
      </c>
      <c r="CA75">
        <v>0</v>
      </c>
      <c r="CB75">
        <v>0</v>
      </c>
      <c r="CC75">
        <v>1</v>
      </c>
      <c r="CD75">
        <v>1</v>
      </c>
      <c r="CE75">
        <v>1</v>
      </c>
      <c r="CF75">
        <v>1</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809</v>
      </c>
      <c r="HT75">
        <v>0</v>
      </c>
      <c r="HU75">
        <v>0</v>
      </c>
      <c r="HV75">
        <v>0</v>
      </c>
      <c r="HW75">
        <v>0</v>
      </c>
      <c r="HX75">
        <v>0</v>
      </c>
      <c r="HY75">
        <v>0</v>
      </c>
      <c r="HZ75">
        <v>0</v>
      </c>
      <c r="IA75">
        <v>75</v>
      </c>
      <c r="IB75">
        <v>0</v>
      </c>
      <c r="IC75">
        <v>6.25</v>
      </c>
      <c r="ID75">
        <v>0</v>
      </c>
      <c r="IE75">
        <v>0</v>
      </c>
      <c r="IF75">
        <v>15</v>
      </c>
      <c r="IG75">
        <v>10</v>
      </c>
      <c r="IH75">
        <v>0</v>
      </c>
      <c r="II75">
        <v>0</v>
      </c>
      <c r="IJ75">
        <v>0</v>
      </c>
      <c r="IK75">
        <v>0</v>
      </c>
      <c r="IL75">
        <v>0</v>
      </c>
      <c r="IM75">
        <v>0</v>
      </c>
      <c r="IN75">
        <v>2100</v>
      </c>
    </row>
    <row r="76" spans="1:248">
      <c r="A76">
        <v>73</v>
      </c>
      <c r="B76" t="str">
        <v>Kathua</v>
      </c>
      <c r="C76" t="str">
        <v>JAMMU AND KASHMIR</v>
      </c>
      <c r="D76" t="str">
        <v>North</v>
      </c>
      <c r="E76" t="str">
        <v>AGGARWAL TRADERS</v>
      </c>
      <c r="F76">
        <v>0</v>
      </c>
      <c r="G76">
        <v>0</v>
      </c>
      <c r="H76">
        <v>0.3</v>
      </c>
      <c r="I76">
        <v>0</v>
      </c>
      <c r="J76" t="str">
        <v>Low</v>
      </c>
      <c r="K76">
        <v>0</v>
      </c>
      <c r="L76">
        <v>0</v>
      </c>
      <c r="M76" t="str">
        <v>Bhanu Ayush</v>
      </c>
      <c r="N76">
        <v>0</v>
      </c>
      <c r="O76">
        <v>7</v>
      </c>
      <c r="P76">
        <v>800</v>
      </c>
      <c r="Q76">
        <v>0</v>
      </c>
      <c r="R76">
        <v>1</v>
      </c>
      <c r="S76">
        <v>2</v>
      </c>
      <c r="T76">
        <v>1</v>
      </c>
      <c r="U76">
        <v>0</v>
      </c>
      <c r="V76">
        <v>3</v>
      </c>
      <c r="W76">
        <v>0</v>
      </c>
      <c r="X76">
        <v>110</v>
      </c>
      <c r="Y76">
        <v>3.9190909090909089E-2</v>
      </c>
      <c r="Z76">
        <v>0.13750000000000001</v>
      </c>
      <c r="AA76">
        <v>5.3887500000000003E-3</v>
      </c>
      <c r="AB76">
        <v>0</v>
      </c>
      <c r="AC76">
        <v>0</v>
      </c>
      <c r="AD76">
        <v>0</v>
      </c>
      <c r="AE76">
        <v>0</v>
      </c>
      <c r="AF76">
        <v>0</v>
      </c>
      <c r="AG76">
        <v>0</v>
      </c>
      <c r="AH76">
        <v>0</v>
      </c>
      <c r="AI76">
        <v>0</v>
      </c>
      <c r="AJ76">
        <v>0</v>
      </c>
      <c r="AK76">
        <v>0</v>
      </c>
      <c r="AL76">
        <v>0</v>
      </c>
      <c r="AM76">
        <v>19.03</v>
      </c>
      <c r="AN76">
        <v>3</v>
      </c>
      <c r="AO76">
        <v>0</v>
      </c>
      <c r="AP76">
        <v>0</v>
      </c>
      <c r="AQ76">
        <v>0</v>
      </c>
      <c r="AR76">
        <v>0</v>
      </c>
      <c r="AS76">
        <v>0</v>
      </c>
      <c r="AT76">
        <v>4.92</v>
      </c>
      <c r="AU76">
        <v>30.03</v>
      </c>
      <c r="AV76">
        <v>5.16</v>
      </c>
      <c r="AW76">
        <v>0</v>
      </c>
      <c r="AX76">
        <v>0</v>
      </c>
      <c r="AY76">
        <v>0</v>
      </c>
      <c r="AZ76">
        <v>0</v>
      </c>
      <c r="BA76">
        <v>0</v>
      </c>
      <c r="BB76">
        <v>0</v>
      </c>
      <c r="BC76">
        <v>0</v>
      </c>
      <c r="BD76">
        <v>0</v>
      </c>
      <c r="BE76">
        <v>0</v>
      </c>
      <c r="BF76">
        <v>0</v>
      </c>
      <c r="BG76">
        <v>0</v>
      </c>
      <c r="BH76">
        <v>0</v>
      </c>
      <c r="BI76">
        <v>0</v>
      </c>
      <c r="BJ76">
        <v>0</v>
      </c>
      <c r="BK76">
        <v>1</v>
      </c>
      <c r="BL76">
        <v>1</v>
      </c>
      <c r="BM76">
        <v>0</v>
      </c>
      <c r="BN76">
        <v>0</v>
      </c>
      <c r="BO76">
        <v>0</v>
      </c>
      <c r="BP76">
        <v>0</v>
      </c>
      <c r="BQ76">
        <v>0</v>
      </c>
      <c r="BR76">
        <v>0</v>
      </c>
      <c r="BS76">
        <v>0</v>
      </c>
      <c r="BT76">
        <v>1</v>
      </c>
      <c r="BU76">
        <v>0</v>
      </c>
      <c r="BV76">
        <v>0</v>
      </c>
      <c r="BW76">
        <v>0</v>
      </c>
      <c r="BX76">
        <v>3</v>
      </c>
      <c r="BY76">
        <v>0</v>
      </c>
      <c r="BZ76">
        <v>0</v>
      </c>
      <c r="CA76">
        <v>0</v>
      </c>
      <c r="CB76">
        <v>0</v>
      </c>
      <c r="CC76">
        <v>0</v>
      </c>
      <c r="CD76">
        <v>0</v>
      </c>
      <c r="CE76">
        <v>0</v>
      </c>
      <c r="CF76">
        <v>0</v>
      </c>
      <c r="CG76">
        <v>0</v>
      </c>
      <c r="CH76">
        <v>0</v>
      </c>
      <c r="CI76">
        <v>0</v>
      </c>
      <c r="CJ76">
        <v>1</v>
      </c>
      <c r="CK76">
        <v>1</v>
      </c>
      <c r="CL76">
        <v>0</v>
      </c>
      <c r="CM76">
        <v>0</v>
      </c>
      <c r="CN76">
        <v>0</v>
      </c>
      <c r="CO76">
        <v>0</v>
      </c>
      <c r="CP76">
        <v>0</v>
      </c>
      <c r="CQ76">
        <v>1</v>
      </c>
      <c r="CR76">
        <v>2</v>
      </c>
      <c r="CS76">
        <v>1</v>
      </c>
      <c r="CT76">
        <v>0</v>
      </c>
      <c r="CU76">
        <v>0</v>
      </c>
      <c r="CV76">
        <v>0</v>
      </c>
      <c r="CW76">
        <v>0</v>
      </c>
      <c r="CX76">
        <v>0</v>
      </c>
      <c r="CY76">
        <v>0</v>
      </c>
      <c r="CZ76">
        <v>0</v>
      </c>
      <c r="DA76">
        <v>0</v>
      </c>
      <c r="DB76">
        <v>0</v>
      </c>
      <c r="DC76">
        <v>0</v>
      </c>
      <c r="DD76">
        <v>0</v>
      </c>
      <c r="DE76">
        <v>0</v>
      </c>
      <c r="DF76">
        <v>0</v>
      </c>
      <c r="DG76">
        <v>0</v>
      </c>
      <c r="DH76">
        <v>1</v>
      </c>
      <c r="DI76">
        <v>2</v>
      </c>
      <c r="DJ76">
        <v>2</v>
      </c>
      <c r="DK76">
        <v>1</v>
      </c>
      <c r="DL76">
        <v>0</v>
      </c>
      <c r="DM76">
        <v>0</v>
      </c>
      <c r="DN76">
        <v>0</v>
      </c>
      <c r="DO76">
        <v>1</v>
      </c>
      <c r="DP76">
        <v>2</v>
      </c>
      <c r="DQ76">
        <v>3</v>
      </c>
      <c r="DR76">
        <v>3</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19.03</v>
      </c>
      <c r="IB76">
        <v>43.11</v>
      </c>
      <c r="IC76">
        <v>1.5858333333333334</v>
      </c>
      <c r="ID76">
        <v>4.3109999999999999</v>
      </c>
      <c r="IE76">
        <v>0</v>
      </c>
      <c r="IF76">
        <v>0</v>
      </c>
      <c r="IG76">
        <v>0</v>
      </c>
      <c r="IH76">
        <v>6.3433333333333337</v>
      </c>
      <c r="II76">
        <v>1</v>
      </c>
      <c r="IJ76">
        <v>0</v>
      </c>
      <c r="IK76">
        <v>0</v>
      </c>
      <c r="IL76">
        <v>0</v>
      </c>
      <c r="IM76">
        <v>11.729999999999999</v>
      </c>
      <c r="IN76">
        <v>1500</v>
      </c>
    </row>
    <row r="77" spans="1:248">
      <c r="A77">
        <v>74</v>
      </c>
      <c r="B77" t="str">
        <v>Poonch</v>
      </c>
      <c r="C77" t="str">
        <v>JAMMU AND KASHMIR</v>
      </c>
      <c r="D77" t="str">
        <v>North</v>
      </c>
      <c r="E77" t="str">
        <v>AGGARWAL TRADERS</v>
      </c>
      <c r="F77">
        <v>0</v>
      </c>
      <c r="G77">
        <v>0</v>
      </c>
      <c r="H77">
        <v>0.3</v>
      </c>
      <c r="I77">
        <v>0</v>
      </c>
      <c r="J77" t="str">
        <v>Low</v>
      </c>
      <c r="K77">
        <v>0</v>
      </c>
      <c r="L77">
        <v>0</v>
      </c>
      <c r="M77" t="str">
        <v>Bhanu Ayush</v>
      </c>
      <c r="N77">
        <v>0</v>
      </c>
      <c r="O77">
        <v>0</v>
      </c>
      <c r="P77">
        <v>800</v>
      </c>
      <c r="Q77">
        <v>0</v>
      </c>
      <c r="R77">
        <v>0</v>
      </c>
      <c r="S77">
        <v>0</v>
      </c>
      <c r="T77">
        <v>9</v>
      </c>
      <c r="U77">
        <v>0</v>
      </c>
      <c r="V77">
        <v>0</v>
      </c>
      <c r="W77">
        <v>0</v>
      </c>
      <c r="X77">
        <v>0</v>
      </c>
      <c r="Y77" t="str">
        <v/>
      </c>
      <c r="Z77">
        <v>0</v>
      </c>
      <c r="AA77" t="str">
        <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3</v>
      </c>
      <c r="FF77">
        <v>1</v>
      </c>
      <c r="FG77">
        <v>1</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3</v>
      </c>
      <c r="GD77">
        <v>3</v>
      </c>
      <c r="GE77">
        <v>1</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1100</v>
      </c>
    </row>
    <row r="78" spans="1:248">
      <c r="A78">
        <v>75</v>
      </c>
      <c r="B78" t="str">
        <v>Samba</v>
      </c>
      <c r="C78" t="str">
        <v>JAMMU AND KASHMIR</v>
      </c>
      <c r="D78" t="str">
        <v>North</v>
      </c>
      <c r="E78" t="str">
        <v>AGGARWAL TRADERS</v>
      </c>
      <c r="F78">
        <v>0</v>
      </c>
      <c r="G78">
        <v>0</v>
      </c>
      <c r="H78">
        <v>0.3</v>
      </c>
      <c r="I78">
        <v>0</v>
      </c>
      <c r="J78" t="str">
        <v>Low</v>
      </c>
      <c r="K78">
        <v>0</v>
      </c>
      <c r="L78">
        <v>0</v>
      </c>
      <c r="M78" t="str">
        <v>Bhanu Ayush</v>
      </c>
      <c r="N78">
        <v>0</v>
      </c>
      <c r="O78">
        <v>2</v>
      </c>
      <c r="P78">
        <v>800</v>
      </c>
      <c r="Q78">
        <v>0</v>
      </c>
      <c r="R78">
        <v>0</v>
      </c>
      <c r="S78">
        <v>1</v>
      </c>
      <c r="T78">
        <v>5</v>
      </c>
      <c r="U78">
        <v>0</v>
      </c>
      <c r="V78">
        <v>4</v>
      </c>
      <c r="W78">
        <v>0</v>
      </c>
      <c r="X78">
        <v>220</v>
      </c>
      <c r="Y78">
        <v>0.14574090909090912</v>
      </c>
      <c r="Z78">
        <v>0.27500000000000002</v>
      </c>
      <c r="AA78">
        <v>4.007875000000001E-2</v>
      </c>
      <c r="AB78">
        <v>0</v>
      </c>
      <c r="AC78">
        <v>30</v>
      </c>
      <c r="AD78">
        <v>22</v>
      </c>
      <c r="AE78">
        <v>11</v>
      </c>
      <c r="AF78">
        <v>10</v>
      </c>
      <c r="AG78">
        <v>10</v>
      </c>
      <c r="AH78">
        <v>17</v>
      </c>
      <c r="AI78">
        <v>8</v>
      </c>
      <c r="AJ78">
        <v>2.09</v>
      </c>
      <c r="AK78">
        <v>1.8</v>
      </c>
      <c r="AL78">
        <v>45.67</v>
      </c>
      <c r="AM78">
        <v>2.5499999999999998</v>
      </c>
      <c r="AN78">
        <v>14</v>
      </c>
      <c r="AO78">
        <v>0</v>
      </c>
      <c r="AP78">
        <v>11</v>
      </c>
      <c r="AQ78">
        <v>27.68</v>
      </c>
      <c r="AR78">
        <v>23.38</v>
      </c>
      <c r="AS78">
        <v>21.720000000000002</v>
      </c>
      <c r="AT78">
        <v>21.33</v>
      </c>
      <c r="AU78">
        <v>61.349999999999994</v>
      </c>
      <c r="AV78">
        <v>111.17</v>
      </c>
      <c r="AW78">
        <v>29</v>
      </c>
      <c r="AX78">
        <v>0</v>
      </c>
      <c r="AY78">
        <v>0</v>
      </c>
      <c r="AZ78">
        <v>0</v>
      </c>
      <c r="BA78">
        <v>1</v>
      </c>
      <c r="BB78">
        <v>0</v>
      </c>
      <c r="BC78">
        <v>0</v>
      </c>
      <c r="BD78">
        <v>0</v>
      </c>
      <c r="BE78">
        <v>0</v>
      </c>
      <c r="BF78">
        <v>0</v>
      </c>
      <c r="BG78">
        <v>1</v>
      </c>
      <c r="BH78">
        <v>0</v>
      </c>
      <c r="BI78">
        <v>0</v>
      </c>
      <c r="BJ78">
        <v>1</v>
      </c>
      <c r="BK78">
        <v>0</v>
      </c>
      <c r="BL78">
        <v>0</v>
      </c>
      <c r="BM78">
        <v>0</v>
      </c>
      <c r="BN78">
        <v>0</v>
      </c>
      <c r="BO78">
        <v>1</v>
      </c>
      <c r="BP78">
        <v>0</v>
      </c>
      <c r="BQ78">
        <v>0</v>
      </c>
      <c r="BR78">
        <v>0</v>
      </c>
      <c r="BS78">
        <v>0</v>
      </c>
      <c r="BT78">
        <v>0</v>
      </c>
      <c r="BU78">
        <v>0</v>
      </c>
      <c r="BV78">
        <v>0</v>
      </c>
      <c r="BW78">
        <v>0</v>
      </c>
      <c r="BX78">
        <v>4</v>
      </c>
      <c r="BY78">
        <v>0</v>
      </c>
      <c r="BZ78">
        <v>1</v>
      </c>
      <c r="CA78">
        <v>1</v>
      </c>
      <c r="CB78">
        <v>1</v>
      </c>
      <c r="CC78">
        <v>1</v>
      </c>
      <c r="CD78">
        <v>1</v>
      </c>
      <c r="CE78">
        <v>1</v>
      </c>
      <c r="CF78">
        <v>2</v>
      </c>
      <c r="CG78">
        <v>1</v>
      </c>
      <c r="CH78">
        <v>1</v>
      </c>
      <c r="CI78">
        <v>2</v>
      </c>
      <c r="CJ78">
        <v>1</v>
      </c>
      <c r="CK78">
        <v>2</v>
      </c>
      <c r="CL78">
        <v>0</v>
      </c>
      <c r="CM78">
        <v>1</v>
      </c>
      <c r="CN78">
        <v>2</v>
      </c>
      <c r="CO78">
        <v>1</v>
      </c>
      <c r="CP78">
        <v>2</v>
      </c>
      <c r="CQ78">
        <v>2</v>
      </c>
      <c r="CR78">
        <v>2</v>
      </c>
      <c r="CS78">
        <v>2</v>
      </c>
      <c r="CT78">
        <v>2</v>
      </c>
      <c r="CU78">
        <v>0</v>
      </c>
      <c r="CV78">
        <v>0</v>
      </c>
      <c r="CW78">
        <v>0</v>
      </c>
      <c r="CX78">
        <v>0</v>
      </c>
      <c r="CY78">
        <v>0</v>
      </c>
      <c r="CZ78">
        <v>0</v>
      </c>
      <c r="DA78">
        <v>0</v>
      </c>
      <c r="DB78">
        <v>0</v>
      </c>
      <c r="DC78">
        <v>0</v>
      </c>
      <c r="DD78">
        <v>0</v>
      </c>
      <c r="DE78">
        <v>0</v>
      </c>
      <c r="DF78">
        <v>0</v>
      </c>
      <c r="DG78">
        <v>0</v>
      </c>
      <c r="DH78">
        <v>3</v>
      </c>
      <c r="DI78">
        <v>2</v>
      </c>
      <c r="DJ78">
        <v>2</v>
      </c>
      <c r="DK78">
        <v>2</v>
      </c>
      <c r="DL78">
        <v>2</v>
      </c>
      <c r="DM78">
        <v>2</v>
      </c>
      <c r="DN78">
        <v>2</v>
      </c>
      <c r="DO78">
        <v>2</v>
      </c>
      <c r="DP78">
        <v>2</v>
      </c>
      <c r="DQ78">
        <v>2</v>
      </c>
      <c r="DR78">
        <v>2</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1</v>
      </c>
      <c r="GS78">
        <v>0</v>
      </c>
      <c r="GT78">
        <v>0</v>
      </c>
      <c r="GU78">
        <v>0</v>
      </c>
      <c r="GV78">
        <v>0</v>
      </c>
      <c r="GW78">
        <v>0</v>
      </c>
      <c r="GX78">
        <v>0</v>
      </c>
      <c r="GY78">
        <v>0</v>
      </c>
      <c r="GZ78">
        <v>0</v>
      </c>
      <c r="HA78">
        <v>0</v>
      </c>
      <c r="HB78">
        <v>0</v>
      </c>
      <c r="HC78">
        <v>0</v>
      </c>
      <c r="HD78">
        <v>0</v>
      </c>
      <c r="HE78">
        <v>1</v>
      </c>
      <c r="HF78">
        <v>1</v>
      </c>
      <c r="HG78">
        <v>1</v>
      </c>
      <c r="HH78">
        <v>0</v>
      </c>
      <c r="HI78">
        <v>0</v>
      </c>
      <c r="HJ78">
        <v>0</v>
      </c>
      <c r="HK78">
        <v>0</v>
      </c>
      <c r="HL78">
        <v>0</v>
      </c>
      <c r="HM78">
        <v>0</v>
      </c>
      <c r="HN78">
        <v>0</v>
      </c>
      <c r="HO78">
        <v>0</v>
      </c>
      <c r="HP78">
        <v>0</v>
      </c>
      <c r="HQ78">
        <v>0</v>
      </c>
      <c r="HR78">
        <v>0</v>
      </c>
      <c r="HS78">
        <v>0</v>
      </c>
      <c r="HT78">
        <v>0</v>
      </c>
      <c r="HU78">
        <v>0</v>
      </c>
      <c r="HV78">
        <v>0</v>
      </c>
      <c r="HW78">
        <v>0</v>
      </c>
      <c r="HX78">
        <v>0</v>
      </c>
      <c r="HY78">
        <v>0</v>
      </c>
      <c r="HZ78">
        <v>0</v>
      </c>
      <c r="IA78">
        <v>160.11000000000001</v>
      </c>
      <c r="IB78">
        <v>320.63</v>
      </c>
      <c r="IC78">
        <v>13.342500000000001</v>
      </c>
      <c r="ID78">
        <v>32.063000000000002</v>
      </c>
      <c r="IE78">
        <v>17.333333333333332</v>
      </c>
      <c r="IF78">
        <v>10.333333333333334</v>
      </c>
      <c r="IG78">
        <v>9.0299999999999994</v>
      </c>
      <c r="IH78">
        <v>16.673333333333332</v>
      </c>
      <c r="II78">
        <v>8.3333333333333339</v>
      </c>
      <c r="IJ78">
        <v>0</v>
      </c>
      <c r="IK78">
        <v>0</v>
      </c>
      <c r="IL78">
        <v>0</v>
      </c>
      <c r="IM78">
        <v>67.173333333333332</v>
      </c>
      <c r="IN78">
        <v>900</v>
      </c>
    </row>
    <row r="79" spans="1:248">
      <c r="A79">
        <v>76</v>
      </c>
      <c r="B79" t="str">
        <v>Kargil</v>
      </c>
      <c r="C79" t="str">
        <v>JAMMU AND KASHMIR</v>
      </c>
      <c r="D79" t="str">
        <v>North</v>
      </c>
      <c r="E79" t="str">
        <v>REHBER IRON STORE</v>
      </c>
      <c r="F79">
        <v>0</v>
      </c>
      <c r="G79">
        <v>0</v>
      </c>
      <c r="H79">
        <v>0.3</v>
      </c>
      <c r="I79">
        <v>0</v>
      </c>
      <c r="J79" t="str">
        <v>Low</v>
      </c>
      <c r="K79">
        <v>0</v>
      </c>
      <c r="L79">
        <v>0</v>
      </c>
      <c r="M79" t="str">
        <v>Bhanu Ayush</v>
      </c>
      <c r="N79" t="str">
        <v>Raja Moin</v>
      </c>
      <c r="O79">
        <v>10</v>
      </c>
      <c r="P79">
        <v>700</v>
      </c>
      <c r="Q79">
        <v>1</v>
      </c>
      <c r="R79">
        <v>0</v>
      </c>
      <c r="S79">
        <v>3</v>
      </c>
      <c r="T79">
        <v>1</v>
      </c>
      <c r="U79">
        <v>0</v>
      </c>
      <c r="V79">
        <v>0</v>
      </c>
      <c r="W79">
        <v>0</v>
      </c>
      <c r="X79">
        <v>0</v>
      </c>
      <c r="Y79" t="str">
        <v/>
      </c>
      <c r="Z79">
        <v>0</v>
      </c>
      <c r="AA79" t="str">
        <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0</v>
      </c>
      <c r="ID79">
        <v>0</v>
      </c>
      <c r="IE79">
        <v>0</v>
      </c>
      <c r="IF79">
        <v>0</v>
      </c>
      <c r="IG79">
        <v>0</v>
      </c>
      <c r="IH79">
        <v>0</v>
      </c>
      <c r="II79">
        <v>0</v>
      </c>
      <c r="IJ79">
        <v>0</v>
      </c>
      <c r="IK79">
        <v>0</v>
      </c>
      <c r="IL79">
        <v>0</v>
      </c>
      <c r="IM79">
        <v>0</v>
      </c>
      <c r="IN79">
        <v>700</v>
      </c>
    </row>
    <row r="80" spans="1:248">
      <c r="A80">
        <v>77</v>
      </c>
      <c r="B80" t="str">
        <v>Pulwama</v>
      </c>
      <c r="C80" t="str">
        <v>JAMMU AND KASHMIR</v>
      </c>
      <c r="D80" t="str">
        <v>North</v>
      </c>
      <c r="E80" t="str">
        <v>FAIRDEAL STEELS</v>
      </c>
      <c r="F80">
        <v>0</v>
      </c>
      <c r="G80">
        <v>0</v>
      </c>
      <c r="H80">
        <v>0.3</v>
      </c>
      <c r="I80">
        <v>0</v>
      </c>
      <c r="J80" t="str">
        <v>Low</v>
      </c>
      <c r="K80">
        <v>0</v>
      </c>
      <c r="L80">
        <v>0</v>
      </c>
      <c r="M80" t="str">
        <v>Bhanu Ayush</v>
      </c>
      <c r="N80">
        <v>0</v>
      </c>
      <c r="O80">
        <v>7</v>
      </c>
      <c r="P80">
        <v>700</v>
      </c>
      <c r="Q80">
        <v>0</v>
      </c>
      <c r="R80">
        <v>1</v>
      </c>
      <c r="S80">
        <v>2</v>
      </c>
      <c r="T80">
        <v>5</v>
      </c>
      <c r="U80">
        <v>0</v>
      </c>
      <c r="V80">
        <v>2</v>
      </c>
      <c r="W80">
        <v>0</v>
      </c>
      <c r="X80">
        <v>0</v>
      </c>
      <c r="Y80" t="str">
        <v/>
      </c>
      <c r="Z80">
        <v>0</v>
      </c>
      <c r="AA80" t="str">
        <v/>
      </c>
      <c r="AB80">
        <v>0</v>
      </c>
      <c r="AC80">
        <v>0</v>
      </c>
      <c r="AD80">
        <v>0</v>
      </c>
      <c r="AE80">
        <v>0</v>
      </c>
      <c r="AF80">
        <v>19</v>
      </c>
      <c r="AG80">
        <v>37</v>
      </c>
      <c r="AH80">
        <v>40</v>
      </c>
      <c r="AI80">
        <v>105</v>
      </c>
      <c r="AJ80">
        <v>0</v>
      </c>
      <c r="AK80">
        <v>0</v>
      </c>
      <c r="AL80">
        <v>40</v>
      </c>
      <c r="AM80">
        <v>0</v>
      </c>
      <c r="AN80">
        <v>0</v>
      </c>
      <c r="AO80">
        <v>0</v>
      </c>
      <c r="AP80">
        <v>0</v>
      </c>
      <c r="AQ80">
        <v>0</v>
      </c>
      <c r="AR80">
        <v>0</v>
      </c>
      <c r="AS80">
        <v>0</v>
      </c>
      <c r="AT80">
        <v>0</v>
      </c>
      <c r="AU80">
        <v>0</v>
      </c>
      <c r="AV80">
        <v>0</v>
      </c>
      <c r="AW80">
        <v>0</v>
      </c>
      <c r="AX80">
        <v>0</v>
      </c>
      <c r="AY80">
        <v>0</v>
      </c>
      <c r="AZ80">
        <v>0</v>
      </c>
      <c r="BA80">
        <v>0</v>
      </c>
      <c r="BB80">
        <v>0</v>
      </c>
      <c r="BC80">
        <v>0</v>
      </c>
      <c r="BD80">
        <v>1</v>
      </c>
      <c r="BE80">
        <v>0</v>
      </c>
      <c r="BF80">
        <v>1</v>
      </c>
      <c r="BG80">
        <v>0</v>
      </c>
      <c r="BH80">
        <v>0</v>
      </c>
      <c r="BI80">
        <v>0</v>
      </c>
      <c r="BJ80">
        <v>0</v>
      </c>
      <c r="BK80">
        <v>0</v>
      </c>
      <c r="BL80">
        <v>0</v>
      </c>
      <c r="BM80">
        <v>0</v>
      </c>
      <c r="BN80">
        <v>0</v>
      </c>
      <c r="BO80">
        <v>0</v>
      </c>
      <c r="BP80">
        <v>0</v>
      </c>
      <c r="BQ80">
        <v>0</v>
      </c>
      <c r="BR80">
        <v>0</v>
      </c>
      <c r="BS80">
        <v>0</v>
      </c>
      <c r="BT80">
        <v>0</v>
      </c>
      <c r="BU80">
        <v>0</v>
      </c>
      <c r="BV80">
        <v>0</v>
      </c>
      <c r="BW80">
        <v>0</v>
      </c>
      <c r="BX80">
        <v>2</v>
      </c>
      <c r="BY80">
        <v>0</v>
      </c>
      <c r="BZ80">
        <v>0</v>
      </c>
      <c r="CA80">
        <v>0</v>
      </c>
      <c r="CB80">
        <v>0</v>
      </c>
      <c r="CC80">
        <v>1</v>
      </c>
      <c r="CD80">
        <v>1</v>
      </c>
      <c r="CE80">
        <v>1</v>
      </c>
      <c r="CF80">
        <v>2</v>
      </c>
      <c r="CG80">
        <v>0</v>
      </c>
      <c r="CH80">
        <v>0</v>
      </c>
      <c r="CI80">
        <v>1</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1</v>
      </c>
      <c r="DI80">
        <v>1</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1</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241</v>
      </c>
      <c r="IB80">
        <v>0</v>
      </c>
      <c r="IC80">
        <v>20.083333333333332</v>
      </c>
      <c r="ID80">
        <v>0</v>
      </c>
      <c r="IE80">
        <v>0</v>
      </c>
      <c r="IF80">
        <v>18.666666666666668</v>
      </c>
      <c r="IG80">
        <v>48.333333333333336</v>
      </c>
      <c r="IH80">
        <v>13.333333333333334</v>
      </c>
      <c r="II80">
        <v>0</v>
      </c>
      <c r="IJ80">
        <v>0</v>
      </c>
      <c r="IK80">
        <v>0</v>
      </c>
      <c r="IL80">
        <v>0</v>
      </c>
      <c r="IM80">
        <v>0</v>
      </c>
      <c r="IN80">
        <v>1800</v>
      </c>
    </row>
    <row r="81" spans="1:248">
      <c r="A81">
        <v>78</v>
      </c>
      <c r="B81" t="str">
        <v>Rajouri</v>
      </c>
      <c r="C81" t="str">
        <v>JAMMU AND KASHMIR</v>
      </c>
      <c r="D81" t="str">
        <v>North</v>
      </c>
      <c r="E81" t="str">
        <v>AGGARWAL TRADERS</v>
      </c>
      <c r="F81">
        <v>0</v>
      </c>
      <c r="G81">
        <v>0</v>
      </c>
      <c r="H81">
        <v>0.3</v>
      </c>
      <c r="I81">
        <v>0</v>
      </c>
      <c r="J81" t="str">
        <v>Low</v>
      </c>
      <c r="K81">
        <v>0</v>
      </c>
      <c r="L81">
        <v>0</v>
      </c>
      <c r="M81" t="str">
        <v>Bhanu Ayush</v>
      </c>
      <c r="N81">
        <v>0</v>
      </c>
      <c r="O81">
        <v>0</v>
      </c>
      <c r="P81">
        <v>700</v>
      </c>
      <c r="Q81">
        <v>0</v>
      </c>
      <c r="R81">
        <v>0</v>
      </c>
      <c r="S81">
        <v>0</v>
      </c>
      <c r="T81">
        <v>10</v>
      </c>
      <c r="U81">
        <v>0</v>
      </c>
      <c r="V81">
        <v>0</v>
      </c>
      <c r="W81">
        <v>0</v>
      </c>
      <c r="X81">
        <v>0</v>
      </c>
      <c r="Y81" t="str">
        <v/>
      </c>
      <c r="Z81">
        <v>0</v>
      </c>
      <c r="AA81" t="str">
        <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575</v>
      </c>
    </row>
    <row r="82" spans="1:248">
      <c r="A82">
        <v>79</v>
      </c>
      <c r="B82" t="str">
        <v>Bandipora</v>
      </c>
      <c r="C82" t="str">
        <v>JAMMU AND KASHMIR</v>
      </c>
      <c r="D82" t="str">
        <v>North</v>
      </c>
      <c r="E82" t="str">
        <v>REHBER IRON STORE</v>
      </c>
      <c r="F82">
        <v>0</v>
      </c>
      <c r="G82">
        <v>0</v>
      </c>
      <c r="H82">
        <v>0.3</v>
      </c>
      <c r="I82">
        <v>0</v>
      </c>
      <c r="J82" t="str">
        <v>Low</v>
      </c>
      <c r="K82">
        <v>0</v>
      </c>
      <c r="L82">
        <v>0</v>
      </c>
      <c r="M82" t="str">
        <v>Bhanu Ayush</v>
      </c>
      <c r="N82">
        <v>0</v>
      </c>
      <c r="O82">
        <v>0</v>
      </c>
      <c r="P82">
        <v>600</v>
      </c>
      <c r="Q82">
        <v>0</v>
      </c>
      <c r="R82">
        <v>0</v>
      </c>
      <c r="S82">
        <v>0</v>
      </c>
      <c r="T82">
        <v>6</v>
      </c>
      <c r="U82">
        <v>0</v>
      </c>
      <c r="V82">
        <v>0</v>
      </c>
      <c r="W82">
        <v>0</v>
      </c>
      <c r="X82">
        <v>0</v>
      </c>
      <c r="Y82" t="str">
        <v/>
      </c>
      <c r="Z82">
        <v>0</v>
      </c>
      <c r="AA82" t="str">
        <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1</v>
      </c>
      <c r="FF82">
        <v>1</v>
      </c>
      <c r="FG82">
        <v>1</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3</v>
      </c>
      <c r="GD82">
        <v>1</v>
      </c>
      <c r="GE82">
        <v>1</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2296</v>
      </c>
      <c r="HT82">
        <v>0</v>
      </c>
      <c r="HU82">
        <v>0</v>
      </c>
      <c r="HV82">
        <v>0</v>
      </c>
      <c r="HW82">
        <v>0</v>
      </c>
      <c r="HX82">
        <v>0</v>
      </c>
      <c r="HY82">
        <v>0</v>
      </c>
      <c r="HZ82">
        <v>11244.44</v>
      </c>
      <c r="IA82">
        <v>0</v>
      </c>
      <c r="IB82">
        <v>0</v>
      </c>
      <c r="IC82">
        <v>0</v>
      </c>
      <c r="ID82">
        <v>0</v>
      </c>
      <c r="IE82">
        <v>0</v>
      </c>
      <c r="IF82">
        <v>0</v>
      </c>
      <c r="IG82">
        <v>0</v>
      </c>
      <c r="IH82">
        <v>0</v>
      </c>
      <c r="II82">
        <v>0</v>
      </c>
      <c r="IJ82">
        <v>0</v>
      </c>
      <c r="IK82">
        <v>0</v>
      </c>
      <c r="IL82">
        <v>0</v>
      </c>
      <c r="IM82">
        <v>0</v>
      </c>
      <c r="IN82">
        <v>650</v>
      </c>
    </row>
    <row r="83" spans="1:248">
      <c r="A83">
        <v>80</v>
      </c>
      <c r="B83" t="str">
        <v>Ranchi</v>
      </c>
      <c r="C83" t="str">
        <v>JHARKHAND</v>
      </c>
      <c r="D83" t="str">
        <v>East</v>
      </c>
      <c r="E83" t="str">
        <v>M/S REAL DREAMS ENTERPRISES</v>
      </c>
      <c r="F83">
        <v>0</v>
      </c>
      <c r="G83">
        <v>0</v>
      </c>
      <c r="H83">
        <v>1</v>
      </c>
      <c r="I83">
        <v>0</v>
      </c>
      <c r="J83" t="str">
        <v>Very High</v>
      </c>
      <c r="K83">
        <v>1</v>
      </c>
      <c r="L83">
        <v>0</v>
      </c>
      <c r="M83" t="str">
        <v>Susmit Kumar</v>
      </c>
      <c r="N83">
        <v>0</v>
      </c>
      <c r="O83">
        <v>0</v>
      </c>
      <c r="P83">
        <v>14000</v>
      </c>
      <c r="Q83">
        <v>0</v>
      </c>
      <c r="R83">
        <v>0</v>
      </c>
      <c r="S83">
        <v>0</v>
      </c>
      <c r="T83">
        <v>8</v>
      </c>
      <c r="U83">
        <v>0</v>
      </c>
      <c r="V83">
        <v>20</v>
      </c>
      <c r="W83">
        <v>0</v>
      </c>
      <c r="X83">
        <v>0</v>
      </c>
      <c r="Y83" t="str">
        <v/>
      </c>
      <c r="Z83">
        <v>0</v>
      </c>
      <c r="AA83" t="str">
        <v/>
      </c>
      <c r="AB83">
        <v>0</v>
      </c>
      <c r="AC83">
        <v>0</v>
      </c>
      <c r="AD83">
        <v>0</v>
      </c>
      <c r="AE83">
        <v>0</v>
      </c>
      <c r="AF83">
        <v>0</v>
      </c>
      <c r="AG83">
        <v>0</v>
      </c>
      <c r="AH83">
        <v>0</v>
      </c>
      <c r="AI83">
        <v>0</v>
      </c>
      <c r="AJ83">
        <v>0</v>
      </c>
      <c r="AK83">
        <v>75</v>
      </c>
      <c r="AL83">
        <v>90</v>
      </c>
      <c r="AM83">
        <v>111</v>
      </c>
      <c r="AN83">
        <v>128.73599999999999</v>
      </c>
      <c r="AO83">
        <v>104.11499999999999</v>
      </c>
      <c r="AP83">
        <v>15</v>
      </c>
      <c r="AQ83">
        <v>132.49</v>
      </c>
      <c r="AR83">
        <v>211.76</v>
      </c>
      <c r="AS83">
        <v>0</v>
      </c>
      <c r="AT83">
        <v>30.729999999999997</v>
      </c>
      <c r="AU83">
        <v>0</v>
      </c>
      <c r="AV83">
        <v>129.03</v>
      </c>
      <c r="AW83">
        <v>49</v>
      </c>
      <c r="AX83">
        <v>0</v>
      </c>
      <c r="AY83">
        <v>0</v>
      </c>
      <c r="AZ83">
        <v>0</v>
      </c>
      <c r="BA83">
        <v>0</v>
      </c>
      <c r="BB83">
        <v>0</v>
      </c>
      <c r="BC83">
        <v>0</v>
      </c>
      <c r="BD83">
        <v>0</v>
      </c>
      <c r="BE83">
        <v>0</v>
      </c>
      <c r="BF83">
        <v>0</v>
      </c>
      <c r="BG83">
        <v>0</v>
      </c>
      <c r="BH83">
        <v>0</v>
      </c>
      <c r="BI83">
        <v>5</v>
      </c>
      <c r="BJ83">
        <v>4</v>
      </c>
      <c r="BK83">
        <v>1</v>
      </c>
      <c r="BL83">
        <v>1</v>
      </c>
      <c r="BM83">
        <v>2</v>
      </c>
      <c r="BN83">
        <v>0</v>
      </c>
      <c r="BO83">
        <v>1</v>
      </c>
      <c r="BP83">
        <v>3</v>
      </c>
      <c r="BQ83">
        <v>0</v>
      </c>
      <c r="BR83">
        <v>2</v>
      </c>
      <c r="BS83">
        <v>0</v>
      </c>
      <c r="BT83">
        <v>1</v>
      </c>
      <c r="BU83">
        <v>0</v>
      </c>
      <c r="BV83">
        <v>0</v>
      </c>
      <c r="BW83">
        <v>0</v>
      </c>
      <c r="BX83">
        <v>20</v>
      </c>
      <c r="BY83">
        <v>0</v>
      </c>
      <c r="BZ83">
        <v>0</v>
      </c>
      <c r="CA83">
        <v>0</v>
      </c>
      <c r="CB83">
        <v>0</v>
      </c>
      <c r="CC83">
        <v>0</v>
      </c>
      <c r="CD83">
        <v>0</v>
      </c>
      <c r="CE83">
        <v>0</v>
      </c>
      <c r="CF83">
        <v>0</v>
      </c>
      <c r="CG83">
        <v>0</v>
      </c>
      <c r="CH83">
        <v>5</v>
      </c>
      <c r="CI83">
        <v>6</v>
      </c>
      <c r="CJ83">
        <v>7</v>
      </c>
      <c r="CK83">
        <v>10</v>
      </c>
      <c r="CL83">
        <v>8</v>
      </c>
      <c r="CM83">
        <v>1</v>
      </c>
      <c r="CN83">
        <v>5</v>
      </c>
      <c r="CO83">
        <v>11</v>
      </c>
      <c r="CP83">
        <v>0</v>
      </c>
      <c r="CQ83">
        <v>3</v>
      </c>
      <c r="CR83">
        <v>0</v>
      </c>
      <c r="CS83">
        <v>4</v>
      </c>
      <c r="CT83">
        <v>3</v>
      </c>
      <c r="CU83">
        <v>0</v>
      </c>
      <c r="CV83">
        <v>0</v>
      </c>
      <c r="CW83">
        <v>0</v>
      </c>
      <c r="CX83">
        <v>0</v>
      </c>
      <c r="CY83">
        <v>0</v>
      </c>
      <c r="CZ83">
        <v>0</v>
      </c>
      <c r="DA83">
        <v>0</v>
      </c>
      <c r="DB83">
        <v>0</v>
      </c>
      <c r="DC83">
        <v>0</v>
      </c>
      <c r="DD83">
        <v>0</v>
      </c>
      <c r="DE83">
        <v>0</v>
      </c>
      <c r="DF83">
        <v>0</v>
      </c>
      <c r="DG83">
        <v>0</v>
      </c>
      <c r="DH83">
        <v>10</v>
      </c>
      <c r="DI83">
        <v>11</v>
      </c>
      <c r="DJ83">
        <v>13</v>
      </c>
      <c r="DK83">
        <v>12</v>
      </c>
      <c r="DL83">
        <v>11</v>
      </c>
      <c r="DM83">
        <v>15</v>
      </c>
      <c r="DN83">
        <v>14</v>
      </c>
      <c r="DO83">
        <v>13</v>
      </c>
      <c r="DP83">
        <v>3</v>
      </c>
      <c r="DQ83">
        <v>7</v>
      </c>
      <c r="DR83">
        <v>6</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4</v>
      </c>
      <c r="GR83">
        <v>1</v>
      </c>
      <c r="GS83">
        <v>0</v>
      </c>
      <c r="GT83">
        <v>0</v>
      </c>
      <c r="GU83">
        <v>0</v>
      </c>
      <c r="GV83">
        <v>0</v>
      </c>
      <c r="GW83">
        <v>0</v>
      </c>
      <c r="GX83">
        <v>0</v>
      </c>
      <c r="GY83">
        <v>0</v>
      </c>
      <c r="GZ83">
        <v>0</v>
      </c>
      <c r="HA83">
        <v>0</v>
      </c>
      <c r="HB83">
        <v>0</v>
      </c>
      <c r="HC83">
        <v>4</v>
      </c>
      <c r="HD83">
        <v>1</v>
      </c>
      <c r="HE83">
        <v>3</v>
      </c>
      <c r="HF83">
        <v>1</v>
      </c>
      <c r="HG83">
        <v>0</v>
      </c>
      <c r="HH83">
        <v>2</v>
      </c>
      <c r="HI83">
        <v>0</v>
      </c>
      <c r="HJ83">
        <v>0</v>
      </c>
      <c r="HK83">
        <v>0</v>
      </c>
      <c r="HL83">
        <v>0</v>
      </c>
      <c r="HM83">
        <v>0</v>
      </c>
      <c r="HN83">
        <v>0</v>
      </c>
      <c r="HO83">
        <v>0</v>
      </c>
      <c r="HP83">
        <v>0</v>
      </c>
      <c r="HQ83">
        <v>0</v>
      </c>
      <c r="HR83">
        <v>0</v>
      </c>
      <c r="HS83">
        <v>0</v>
      </c>
      <c r="HT83">
        <v>0</v>
      </c>
      <c r="HU83">
        <v>0</v>
      </c>
      <c r="HV83">
        <v>0</v>
      </c>
      <c r="HW83">
        <v>0</v>
      </c>
      <c r="HX83">
        <v>0</v>
      </c>
      <c r="HY83">
        <v>0</v>
      </c>
      <c r="HZ83">
        <v>14924</v>
      </c>
      <c r="IA83">
        <v>276</v>
      </c>
      <c r="IB83">
        <v>800.86099999999999</v>
      </c>
      <c r="IC83">
        <v>23</v>
      </c>
      <c r="ID83">
        <v>80.086100000000002</v>
      </c>
      <c r="IE83">
        <v>0</v>
      </c>
      <c r="IF83">
        <v>0</v>
      </c>
      <c r="IG83">
        <v>0</v>
      </c>
      <c r="IH83">
        <v>92</v>
      </c>
      <c r="II83">
        <v>82.617000000000004</v>
      </c>
      <c r="IJ83">
        <v>0</v>
      </c>
      <c r="IK83">
        <v>0</v>
      </c>
      <c r="IL83">
        <v>0</v>
      </c>
      <c r="IM83">
        <v>59.343333333333334</v>
      </c>
      <c r="IN83">
        <v>520</v>
      </c>
    </row>
    <row r="84" spans="1:248">
      <c r="A84">
        <v>81</v>
      </c>
      <c r="B84" t="str">
        <v>Dhanbad</v>
      </c>
      <c r="C84" t="str">
        <v>JHARKHAND</v>
      </c>
      <c r="D84" t="str">
        <v>East</v>
      </c>
      <c r="E84" t="str">
        <v>M/S TIRUPATI SALES</v>
      </c>
      <c r="F84">
        <v>0</v>
      </c>
      <c r="G84">
        <v>0</v>
      </c>
      <c r="H84">
        <v>1</v>
      </c>
      <c r="I84">
        <v>0</v>
      </c>
      <c r="J84" t="str">
        <v>High</v>
      </c>
      <c r="K84">
        <v>1</v>
      </c>
      <c r="L84">
        <v>0</v>
      </c>
      <c r="M84">
        <v>0</v>
      </c>
      <c r="N84" t="str">
        <v xml:space="preserve">Debjyoti </v>
      </c>
      <c r="O84">
        <v>2</v>
      </c>
      <c r="P84">
        <v>6000</v>
      </c>
      <c r="Q84">
        <v>0</v>
      </c>
      <c r="R84">
        <v>0</v>
      </c>
      <c r="S84">
        <v>1</v>
      </c>
      <c r="T84">
        <v>5</v>
      </c>
      <c r="U84">
        <v>0</v>
      </c>
      <c r="V84">
        <v>3</v>
      </c>
      <c r="W84">
        <v>0</v>
      </c>
      <c r="X84">
        <v>0</v>
      </c>
      <c r="Y84" t="str">
        <v/>
      </c>
      <c r="Z84">
        <v>0</v>
      </c>
      <c r="AA84" t="str">
        <v/>
      </c>
      <c r="AB84">
        <v>0</v>
      </c>
      <c r="AC84">
        <v>0</v>
      </c>
      <c r="AD84">
        <v>0</v>
      </c>
      <c r="AE84">
        <v>0</v>
      </c>
      <c r="AF84">
        <v>0</v>
      </c>
      <c r="AG84">
        <v>0</v>
      </c>
      <c r="AH84">
        <v>0</v>
      </c>
      <c r="AI84">
        <v>0</v>
      </c>
      <c r="AJ84">
        <v>0</v>
      </c>
      <c r="AK84">
        <v>0</v>
      </c>
      <c r="AL84">
        <v>0</v>
      </c>
      <c r="AM84">
        <v>0</v>
      </c>
      <c r="AN84">
        <v>50</v>
      </c>
      <c r="AO84">
        <v>32</v>
      </c>
      <c r="AP84">
        <v>0</v>
      </c>
      <c r="AQ84">
        <v>0</v>
      </c>
      <c r="AR84">
        <v>0</v>
      </c>
      <c r="AS84">
        <v>0</v>
      </c>
      <c r="AT84">
        <v>0</v>
      </c>
      <c r="AU84">
        <v>0</v>
      </c>
      <c r="AV84">
        <v>10</v>
      </c>
      <c r="AW84">
        <v>0</v>
      </c>
      <c r="AX84">
        <v>0</v>
      </c>
      <c r="AY84">
        <v>0</v>
      </c>
      <c r="AZ84">
        <v>0</v>
      </c>
      <c r="BA84">
        <v>0</v>
      </c>
      <c r="BB84">
        <v>0</v>
      </c>
      <c r="BC84">
        <v>0</v>
      </c>
      <c r="BD84">
        <v>0</v>
      </c>
      <c r="BE84">
        <v>0</v>
      </c>
      <c r="BF84">
        <v>0</v>
      </c>
      <c r="BG84">
        <v>0</v>
      </c>
      <c r="BH84">
        <v>0</v>
      </c>
      <c r="BI84">
        <v>0</v>
      </c>
      <c r="BJ84">
        <v>0</v>
      </c>
      <c r="BK84">
        <v>0</v>
      </c>
      <c r="BL84">
        <v>1</v>
      </c>
      <c r="BM84">
        <v>0</v>
      </c>
      <c r="BN84">
        <v>0</v>
      </c>
      <c r="BO84">
        <v>0</v>
      </c>
      <c r="BP84">
        <v>0</v>
      </c>
      <c r="BQ84">
        <v>0</v>
      </c>
      <c r="BR84">
        <v>0</v>
      </c>
      <c r="BS84">
        <v>0</v>
      </c>
      <c r="BT84">
        <v>2</v>
      </c>
      <c r="BU84">
        <v>0</v>
      </c>
      <c r="BV84">
        <v>0</v>
      </c>
      <c r="BW84">
        <v>0</v>
      </c>
      <c r="BX84">
        <v>3</v>
      </c>
      <c r="BY84">
        <v>0</v>
      </c>
      <c r="BZ84">
        <v>0</v>
      </c>
      <c r="CA84">
        <v>0</v>
      </c>
      <c r="CB84">
        <v>0</v>
      </c>
      <c r="CC84">
        <v>0</v>
      </c>
      <c r="CD84">
        <v>0</v>
      </c>
      <c r="CE84">
        <v>0</v>
      </c>
      <c r="CF84">
        <v>0</v>
      </c>
      <c r="CG84">
        <v>0</v>
      </c>
      <c r="CH84">
        <v>0</v>
      </c>
      <c r="CI84">
        <v>0</v>
      </c>
      <c r="CJ84">
        <v>0</v>
      </c>
      <c r="CK84">
        <v>1</v>
      </c>
      <c r="CL84">
        <v>1</v>
      </c>
      <c r="CM84">
        <v>0</v>
      </c>
      <c r="CN84">
        <v>0</v>
      </c>
      <c r="CO84">
        <v>0</v>
      </c>
      <c r="CP84">
        <v>0</v>
      </c>
      <c r="CQ84">
        <v>0</v>
      </c>
      <c r="CR84">
        <v>0</v>
      </c>
      <c r="CS84">
        <v>2</v>
      </c>
      <c r="CT84">
        <v>0</v>
      </c>
      <c r="CU84">
        <v>0</v>
      </c>
      <c r="CV84">
        <v>0</v>
      </c>
      <c r="CW84">
        <v>0</v>
      </c>
      <c r="CX84">
        <v>0</v>
      </c>
      <c r="CY84">
        <v>0</v>
      </c>
      <c r="CZ84">
        <v>0</v>
      </c>
      <c r="DA84">
        <v>0</v>
      </c>
      <c r="DB84">
        <v>0</v>
      </c>
      <c r="DC84">
        <v>0</v>
      </c>
      <c r="DD84">
        <v>0</v>
      </c>
      <c r="DE84">
        <v>0</v>
      </c>
      <c r="DF84">
        <v>0</v>
      </c>
      <c r="DG84">
        <v>0</v>
      </c>
      <c r="DH84">
        <v>0</v>
      </c>
      <c r="DI84">
        <v>1</v>
      </c>
      <c r="DJ84">
        <v>1</v>
      </c>
      <c r="DK84">
        <v>1</v>
      </c>
      <c r="DL84">
        <v>1</v>
      </c>
      <c r="DM84">
        <v>0</v>
      </c>
      <c r="DN84">
        <v>0</v>
      </c>
      <c r="DO84">
        <v>0</v>
      </c>
      <c r="DP84">
        <v>0</v>
      </c>
      <c r="DQ84">
        <v>2</v>
      </c>
      <c r="DR84">
        <v>2</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4</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8160</v>
      </c>
      <c r="IA84">
        <v>0</v>
      </c>
      <c r="IB84">
        <v>92</v>
      </c>
      <c r="IC84">
        <v>0</v>
      </c>
      <c r="ID84">
        <v>9.1999999999999993</v>
      </c>
      <c r="IE84">
        <v>0</v>
      </c>
      <c r="IF84">
        <v>0</v>
      </c>
      <c r="IG84">
        <v>0</v>
      </c>
      <c r="IH84">
        <v>0</v>
      </c>
      <c r="II84">
        <v>27.333333333333332</v>
      </c>
      <c r="IJ84">
        <v>0</v>
      </c>
      <c r="IK84">
        <v>0</v>
      </c>
      <c r="IL84">
        <v>0</v>
      </c>
      <c r="IM84">
        <v>3.3333333333333335</v>
      </c>
      <c r="IN84">
        <v>1100</v>
      </c>
    </row>
    <row r="85" spans="1:248">
      <c r="A85">
        <v>82</v>
      </c>
      <c r="B85" t="str">
        <v>Deoghar</v>
      </c>
      <c r="C85" t="str">
        <v>JHARKHAND</v>
      </c>
      <c r="D85" t="str">
        <v>East</v>
      </c>
      <c r="E85">
        <v>0</v>
      </c>
      <c r="F85">
        <v>0</v>
      </c>
      <c r="G85">
        <v>0</v>
      </c>
      <c r="H85">
        <v>0.5</v>
      </c>
      <c r="I85">
        <v>0</v>
      </c>
      <c r="J85" t="str">
        <v>Medium</v>
      </c>
      <c r="K85">
        <v>0</v>
      </c>
      <c r="L85">
        <v>0</v>
      </c>
      <c r="M85">
        <v>0</v>
      </c>
      <c r="N85">
        <v>0</v>
      </c>
      <c r="O85">
        <v>2</v>
      </c>
      <c r="P85">
        <v>4000</v>
      </c>
      <c r="Q85">
        <v>0</v>
      </c>
      <c r="R85">
        <v>0</v>
      </c>
      <c r="S85">
        <v>1</v>
      </c>
      <c r="T85">
        <v>4</v>
      </c>
      <c r="U85">
        <v>0</v>
      </c>
      <c r="V85">
        <v>0</v>
      </c>
      <c r="W85">
        <v>0</v>
      </c>
      <c r="X85">
        <v>0</v>
      </c>
      <c r="Y85" t="str">
        <v/>
      </c>
      <c r="Z85">
        <v>0</v>
      </c>
      <c r="AA85" t="str">
        <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1</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0</v>
      </c>
      <c r="IH85">
        <v>0</v>
      </c>
      <c r="II85">
        <v>0</v>
      </c>
      <c r="IJ85">
        <v>0</v>
      </c>
      <c r="IK85">
        <v>0</v>
      </c>
      <c r="IL85">
        <v>0</v>
      </c>
      <c r="IM85">
        <v>0</v>
      </c>
      <c r="IN85">
        <v>1000</v>
      </c>
    </row>
    <row r="86" spans="1:248">
      <c r="A86">
        <v>83</v>
      </c>
      <c r="B86" t="str">
        <v>West Singhbhum</v>
      </c>
      <c r="C86" t="str">
        <v>JHARKHAND</v>
      </c>
      <c r="D86" t="str">
        <v>East</v>
      </c>
      <c r="E86" t="str">
        <v>Lalsar Steel</v>
      </c>
      <c r="F86">
        <v>0</v>
      </c>
      <c r="G86">
        <v>0</v>
      </c>
      <c r="H86">
        <v>0.5</v>
      </c>
      <c r="I86">
        <v>0</v>
      </c>
      <c r="J86" t="str">
        <v>Medium</v>
      </c>
      <c r="K86">
        <v>0</v>
      </c>
      <c r="L86">
        <v>0</v>
      </c>
      <c r="M86" t="str">
        <v>Saurav Nath</v>
      </c>
      <c r="N86">
        <v>0</v>
      </c>
      <c r="O86">
        <v>20</v>
      </c>
      <c r="P86">
        <v>3000</v>
      </c>
      <c r="Q86">
        <v>5</v>
      </c>
      <c r="R86">
        <v>0</v>
      </c>
      <c r="S86">
        <v>0</v>
      </c>
      <c r="T86">
        <v>0</v>
      </c>
      <c r="U86">
        <v>0</v>
      </c>
      <c r="V86">
        <v>0</v>
      </c>
      <c r="W86">
        <v>0</v>
      </c>
      <c r="X86">
        <v>0</v>
      </c>
      <c r="Y86" t="str">
        <v/>
      </c>
      <c r="Z86">
        <v>0</v>
      </c>
      <c r="AA86" t="str">
        <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0.42857142857142855</v>
      </c>
      <c r="EH86">
        <v>0.5625</v>
      </c>
      <c r="EI86">
        <v>0.3888888888888889</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28.714285714285715</v>
      </c>
      <c r="FF86">
        <v>30.625</v>
      </c>
      <c r="FG86">
        <v>31.611111111111111</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31.928571428571427</v>
      </c>
      <c r="GD86">
        <v>33.8125</v>
      </c>
      <c r="GE86">
        <v>32.666666666666664</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148167</v>
      </c>
      <c r="HT86">
        <v>0</v>
      </c>
      <c r="HU86">
        <v>0</v>
      </c>
      <c r="HV86">
        <v>0</v>
      </c>
      <c r="HW86">
        <v>0</v>
      </c>
      <c r="HX86">
        <v>0</v>
      </c>
      <c r="HY86">
        <v>0</v>
      </c>
      <c r="HZ86">
        <v>548684.5</v>
      </c>
      <c r="IA86">
        <v>0</v>
      </c>
      <c r="IB86">
        <v>0</v>
      </c>
      <c r="IC86">
        <v>0</v>
      </c>
      <c r="ID86">
        <v>0</v>
      </c>
      <c r="IE86">
        <v>0</v>
      </c>
      <c r="IF86">
        <v>0</v>
      </c>
      <c r="IG86">
        <v>0</v>
      </c>
      <c r="IH86">
        <v>0</v>
      </c>
      <c r="II86">
        <v>0</v>
      </c>
      <c r="IJ86">
        <v>0</v>
      </c>
      <c r="IK86">
        <v>0</v>
      </c>
      <c r="IL86">
        <v>0</v>
      </c>
      <c r="IM86">
        <v>0</v>
      </c>
      <c r="IN86">
        <v>22000</v>
      </c>
    </row>
    <row r="87" spans="1:248">
      <c r="A87">
        <v>84</v>
      </c>
      <c r="B87" t="str">
        <v>East Singhbhum</v>
      </c>
      <c r="C87" t="str">
        <v>JHARKHAND</v>
      </c>
      <c r="D87" t="str">
        <v>East</v>
      </c>
      <c r="E87" t="str">
        <v>Lalsar Steel</v>
      </c>
      <c r="F87">
        <v>0</v>
      </c>
      <c r="G87">
        <v>0</v>
      </c>
      <c r="H87">
        <v>0.5</v>
      </c>
      <c r="I87">
        <v>0</v>
      </c>
      <c r="J87" t="str">
        <v>Medium</v>
      </c>
      <c r="K87">
        <v>0</v>
      </c>
      <c r="L87">
        <v>0</v>
      </c>
      <c r="M87" t="str">
        <v>Saurav Nath</v>
      </c>
      <c r="N87">
        <v>0</v>
      </c>
      <c r="O87">
        <v>12</v>
      </c>
      <c r="P87">
        <v>3000</v>
      </c>
      <c r="Q87">
        <v>3</v>
      </c>
      <c r="R87">
        <v>0</v>
      </c>
      <c r="S87">
        <v>0</v>
      </c>
      <c r="T87">
        <v>0</v>
      </c>
      <c r="U87">
        <v>0</v>
      </c>
      <c r="V87">
        <v>0</v>
      </c>
      <c r="W87">
        <v>0</v>
      </c>
      <c r="X87">
        <v>0</v>
      </c>
      <c r="Y87" t="str">
        <v/>
      </c>
      <c r="Z87">
        <v>0</v>
      </c>
      <c r="AA87" t="str">
        <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0.33333333333333331</v>
      </c>
      <c r="EH87">
        <v>0.5</v>
      </c>
      <c r="EI87">
        <v>0.2</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7.666666666666667</v>
      </c>
      <c r="FF87">
        <v>9.75</v>
      </c>
      <c r="FG87">
        <v>10.6</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9</v>
      </c>
      <c r="GD87">
        <v>11</v>
      </c>
      <c r="GE87">
        <v>11.8</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1</v>
      </c>
      <c r="HI87">
        <v>0</v>
      </c>
      <c r="HJ87">
        <v>0</v>
      </c>
      <c r="HK87">
        <v>0</v>
      </c>
      <c r="HL87">
        <v>0</v>
      </c>
      <c r="HM87">
        <v>0</v>
      </c>
      <c r="HN87">
        <v>0</v>
      </c>
      <c r="HO87">
        <v>0</v>
      </c>
      <c r="HP87">
        <v>0</v>
      </c>
      <c r="HQ87">
        <v>0</v>
      </c>
      <c r="HR87">
        <v>0</v>
      </c>
      <c r="HS87">
        <v>93600.1</v>
      </c>
      <c r="HT87">
        <v>0</v>
      </c>
      <c r="HU87">
        <v>0</v>
      </c>
      <c r="HV87">
        <v>0</v>
      </c>
      <c r="HW87">
        <v>0</v>
      </c>
      <c r="HX87">
        <v>0</v>
      </c>
      <c r="HY87">
        <v>0</v>
      </c>
      <c r="HZ87">
        <v>1307498</v>
      </c>
      <c r="IA87">
        <v>0</v>
      </c>
      <c r="IB87">
        <v>0</v>
      </c>
      <c r="IC87">
        <v>0</v>
      </c>
      <c r="ID87">
        <v>0</v>
      </c>
      <c r="IE87">
        <v>0</v>
      </c>
      <c r="IF87">
        <v>0</v>
      </c>
      <c r="IG87">
        <v>0</v>
      </c>
      <c r="IH87">
        <v>0</v>
      </c>
      <c r="II87">
        <v>0</v>
      </c>
      <c r="IJ87">
        <v>0</v>
      </c>
      <c r="IK87">
        <v>0</v>
      </c>
      <c r="IL87">
        <v>0</v>
      </c>
      <c r="IM87">
        <v>0</v>
      </c>
      <c r="IN87">
        <v>18000</v>
      </c>
    </row>
    <row r="88" spans="1:248">
      <c r="A88">
        <v>85</v>
      </c>
      <c r="B88" t="str">
        <v>Bokaro</v>
      </c>
      <c r="C88" t="str">
        <v>JHARKHAND</v>
      </c>
      <c r="D88" t="str">
        <v>East</v>
      </c>
      <c r="E88" t="str">
        <v>M/S TIRUPATI SALES</v>
      </c>
      <c r="F88">
        <v>0</v>
      </c>
      <c r="G88">
        <v>0</v>
      </c>
      <c r="H88">
        <v>0.5</v>
      </c>
      <c r="I88">
        <v>0</v>
      </c>
      <c r="J88" t="str">
        <v>Medium</v>
      </c>
      <c r="K88">
        <v>1</v>
      </c>
      <c r="L88">
        <v>0</v>
      </c>
      <c r="M88">
        <v>0</v>
      </c>
      <c r="N88" t="str">
        <v xml:space="preserve">Debjyoti </v>
      </c>
      <c r="O88">
        <v>0</v>
      </c>
      <c r="P88">
        <v>4500</v>
      </c>
      <c r="Q88">
        <v>0</v>
      </c>
      <c r="R88">
        <v>0</v>
      </c>
      <c r="S88">
        <v>0</v>
      </c>
      <c r="T88">
        <v>5</v>
      </c>
      <c r="U88">
        <v>0</v>
      </c>
      <c r="V88">
        <v>3</v>
      </c>
      <c r="W88">
        <v>0</v>
      </c>
      <c r="X88">
        <v>0</v>
      </c>
      <c r="Y88" t="str">
        <v/>
      </c>
      <c r="Z88">
        <v>0</v>
      </c>
      <c r="AA88" t="str">
        <v/>
      </c>
      <c r="AB88">
        <v>0</v>
      </c>
      <c r="AC88">
        <v>0</v>
      </c>
      <c r="AD88">
        <v>0</v>
      </c>
      <c r="AE88">
        <v>0</v>
      </c>
      <c r="AF88">
        <v>0</v>
      </c>
      <c r="AG88">
        <v>0</v>
      </c>
      <c r="AH88">
        <v>0</v>
      </c>
      <c r="AI88">
        <v>0</v>
      </c>
      <c r="AJ88">
        <v>0</v>
      </c>
      <c r="AK88">
        <v>0</v>
      </c>
      <c r="AL88">
        <v>0</v>
      </c>
      <c r="AM88">
        <v>25</v>
      </c>
      <c r="AN88">
        <v>0</v>
      </c>
      <c r="AO88">
        <v>0</v>
      </c>
      <c r="AP88">
        <v>0</v>
      </c>
      <c r="AQ88">
        <v>0</v>
      </c>
      <c r="AR88">
        <v>0</v>
      </c>
      <c r="AS88">
        <v>5</v>
      </c>
      <c r="AT88">
        <v>0</v>
      </c>
      <c r="AU88">
        <v>0</v>
      </c>
      <c r="AV88">
        <v>10</v>
      </c>
      <c r="AW88">
        <v>0</v>
      </c>
      <c r="AX88">
        <v>0</v>
      </c>
      <c r="AY88">
        <v>0</v>
      </c>
      <c r="AZ88">
        <v>0</v>
      </c>
      <c r="BA88">
        <v>0</v>
      </c>
      <c r="BB88">
        <v>0</v>
      </c>
      <c r="BC88">
        <v>0</v>
      </c>
      <c r="BD88">
        <v>0</v>
      </c>
      <c r="BE88">
        <v>0</v>
      </c>
      <c r="BF88">
        <v>0</v>
      </c>
      <c r="BG88">
        <v>0</v>
      </c>
      <c r="BH88">
        <v>0</v>
      </c>
      <c r="BI88">
        <v>0</v>
      </c>
      <c r="BJ88">
        <v>0</v>
      </c>
      <c r="BK88">
        <v>1</v>
      </c>
      <c r="BL88">
        <v>0</v>
      </c>
      <c r="BM88">
        <v>0</v>
      </c>
      <c r="BN88">
        <v>0</v>
      </c>
      <c r="BO88">
        <v>0</v>
      </c>
      <c r="BP88">
        <v>0</v>
      </c>
      <c r="BQ88">
        <v>1</v>
      </c>
      <c r="BR88">
        <v>0</v>
      </c>
      <c r="BS88">
        <v>0</v>
      </c>
      <c r="BT88">
        <v>1</v>
      </c>
      <c r="BU88">
        <v>0</v>
      </c>
      <c r="BV88">
        <v>0</v>
      </c>
      <c r="BW88">
        <v>0</v>
      </c>
      <c r="BX88">
        <v>3</v>
      </c>
      <c r="BY88">
        <v>0</v>
      </c>
      <c r="BZ88">
        <v>0</v>
      </c>
      <c r="CA88">
        <v>0</v>
      </c>
      <c r="CB88">
        <v>0</v>
      </c>
      <c r="CC88">
        <v>0</v>
      </c>
      <c r="CD88">
        <v>0</v>
      </c>
      <c r="CE88">
        <v>0</v>
      </c>
      <c r="CF88">
        <v>0</v>
      </c>
      <c r="CG88">
        <v>0</v>
      </c>
      <c r="CH88">
        <v>0</v>
      </c>
      <c r="CI88">
        <v>0</v>
      </c>
      <c r="CJ88">
        <v>1</v>
      </c>
      <c r="CK88">
        <v>0</v>
      </c>
      <c r="CL88">
        <v>0</v>
      </c>
      <c r="CM88">
        <v>0</v>
      </c>
      <c r="CN88">
        <v>0</v>
      </c>
      <c r="CO88">
        <v>0</v>
      </c>
      <c r="CP88">
        <v>1</v>
      </c>
      <c r="CQ88">
        <v>0</v>
      </c>
      <c r="CR88">
        <v>0</v>
      </c>
      <c r="CS88">
        <v>1</v>
      </c>
      <c r="CT88">
        <v>0</v>
      </c>
      <c r="CU88">
        <v>0</v>
      </c>
      <c r="CV88">
        <v>0</v>
      </c>
      <c r="CW88">
        <v>0</v>
      </c>
      <c r="CX88">
        <v>0</v>
      </c>
      <c r="CY88">
        <v>0</v>
      </c>
      <c r="CZ88">
        <v>0</v>
      </c>
      <c r="DA88">
        <v>0</v>
      </c>
      <c r="DB88">
        <v>0</v>
      </c>
      <c r="DC88">
        <v>0</v>
      </c>
      <c r="DD88">
        <v>0</v>
      </c>
      <c r="DE88">
        <v>0</v>
      </c>
      <c r="DF88">
        <v>0</v>
      </c>
      <c r="DG88">
        <v>0</v>
      </c>
      <c r="DH88">
        <v>1</v>
      </c>
      <c r="DI88">
        <v>1</v>
      </c>
      <c r="DJ88">
        <v>1</v>
      </c>
      <c r="DK88">
        <v>0</v>
      </c>
      <c r="DL88">
        <v>0</v>
      </c>
      <c r="DM88">
        <v>0</v>
      </c>
      <c r="DN88">
        <v>1</v>
      </c>
      <c r="DO88">
        <v>1</v>
      </c>
      <c r="DP88">
        <v>1</v>
      </c>
      <c r="DQ88">
        <v>1</v>
      </c>
      <c r="DR88">
        <v>1</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18687</v>
      </c>
      <c r="HT88">
        <v>0</v>
      </c>
      <c r="HU88">
        <v>0</v>
      </c>
      <c r="HV88">
        <v>0</v>
      </c>
      <c r="HW88">
        <v>0</v>
      </c>
      <c r="HX88">
        <v>0</v>
      </c>
      <c r="HY88">
        <v>0</v>
      </c>
      <c r="HZ88">
        <v>719090</v>
      </c>
      <c r="IA88">
        <v>25</v>
      </c>
      <c r="IB88">
        <v>15</v>
      </c>
      <c r="IC88">
        <v>2.0833333333333335</v>
      </c>
      <c r="ID88">
        <v>1.5</v>
      </c>
      <c r="IE88">
        <v>0</v>
      </c>
      <c r="IF88">
        <v>0</v>
      </c>
      <c r="IG88">
        <v>0</v>
      </c>
      <c r="IH88">
        <v>8.3333333333333339</v>
      </c>
      <c r="II88">
        <v>0</v>
      </c>
      <c r="IJ88">
        <v>0</v>
      </c>
      <c r="IK88">
        <v>0</v>
      </c>
      <c r="IL88">
        <v>0</v>
      </c>
      <c r="IM88">
        <v>3.3333333333333335</v>
      </c>
      <c r="IN88">
        <v>0</v>
      </c>
    </row>
    <row r="89" spans="1:248">
      <c r="A89">
        <v>86</v>
      </c>
      <c r="B89" t="str">
        <v>Giridih</v>
      </c>
      <c r="C89" t="str">
        <v>JHARKHAND</v>
      </c>
      <c r="D89" t="str">
        <v>East</v>
      </c>
      <c r="E89" t="str">
        <v>M/S TIRUPATI SALES</v>
      </c>
      <c r="F89">
        <v>0</v>
      </c>
      <c r="G89">
        <v>0</v>
      </c>
      <c r="H89">
        <v>0.5</v>
      </c>
      <c r="I89">
        <v>0</v>
      </c>
      <c r="J89" t="str">
        <v>Medium</v>
      </c>
      <c r="K89">
        <v>0</v>
      </c>
      <c r="L89">
        <v>0</v>
      </c>
      <c r="M89">
        <v>0</v>
      </c>
      <c r="N89" t="str">
        <v xml:space="preserve">Debjyoti </v>
      </c>
      <c r="O89">
        <v>21</v>
      </c>
      <c r="P89">
        <v>2000</v>
      </c>
      <c r="Q89">
        <v>4</v>
      </c>
      <c r="R89">
        <v>1</v>
      </c>
      <c r="S89">
        <v>1</v>
      </c>
      <c r="T89">
        <v>0</v>
      </c>
      <c r="U89">
        <v>0</v>
      </c>
      <c r="V89">
        <v>1</v>
      </c>
      <c r="W89">
        <v>0</v>
      </c>
      <c r="X89">
        <v>0</v>
      </c>
      <c r="Y89" t="str">
        <v/>
      </c>
      <c r="Z89">
        <v>0</v>
      </c>
      <c r="AA89" t="str">
        <v/>
      </c>
      <c r="AB89">
        <v>0</v>
      </c>
      <c r="AC89">
        <v>0</v>
      </c>
      <c r="AD89">
        <v>0</v>
      </c>
      <c r="AE89">
        <v>0</v>
      </c>
      <c r="AF89">
        <v>0</v>
      </c>
      <c r="AG89">
        <v>0</v>
      </c>
      <c r="AH89">
        <v>0</v>
      </c>
      <c r="AI89">
        <v>0</v>
      </c>
      <c r="AJ89">
        <v>0</v>
      </c>
      <c r="AK89">
        <v>0</v>
      </c>
      <c r="AL89">
        <v>0</v>
      </c>
      <c r="AM89">
        <v>0</v>
      </c>
      <c r="AN89">
        <v>5</v>
      </c>
      <c r="AO89">
        <v>0</v>
      </c>
      <c r="AP89">
        <v>0</v>
      </c>
      <c r="AQ89">
        <v>0</v>
      </c>
      <c r="AR89">
        <v>0</v>
      </c>
      <c r="AS89">
        <v>5</v>
      </c>
      <c r="AT89">
        <v>12.49</v>
      </c>
      <c r="AU89">
        <v>0</v>
      </c>
      <c r="AV89">
        <v>10</v>
      </c>
      <c r="AW89">
        <v>8</v>
      </c>
      <c r="AX89">
        <v>0</v>
      </c>
      <c r="AY89">
        <v>0</v>
      </c>
      <c r="AZ89">
        <v>0</v>
      </c>
      <c r="BA89">
        <v>0</v>
      </c>
      <c r="BB89">
        <v>0</v>
      </c>
      <c r="BC89">
        <v>0</v>
      </c>
      <c r="BD89">
        <v>0</v>
      </c>
      <c r="BE89">
        <v>0</v>
      </c>
      <c r="BF89">
        <v>0</v>
      </c>
      <c r="BG89">
        <v>0</v>
      </c>
      <c r="BH89">
        <v>0</v>
      </c>
      <c r="BI89">
        <v>0</v>
      </c>
      <c r="BJ89">
        <v>0</v>
      </c>
      <c r="BK89">
        <v>0</v>
      </c>
      <c r="BL89">
        <v>1</v>
      </c>
      <c r="BM89">
        <v>0</v>
      </c>
      <c r="BN89">
        <v>0</v>
      </c>
      <c r="BO89">
        <v>0</v>
      </c>
      <c r="BP89">
        <v>0</v>
      </c>
      <c r="BQ89">
        <v>0</v>
      </c>
      <c r="BR89">
        <v>0</v>
      </c>
      <c r="BS89">
        <v>0</v>
      </c>
      <c r="BT89">
        <v>0</v>
      </c>
      <c r="BU89">
        <v>0</v>
      </c>
      <c r="BV89">
        <v>0</v>
      </c>
      <c r="BW89">
        <v>0</v>
      </c>
      <c r="BX89">
        <v>1</v>
      </c>
      <c r="BY89">
        <v>0</v>
      </c>
      <c r="BZ89">
        <v>0</v>
      </c>
      <c r="CA89">
        <v>0</v>
      </c>
      <c r="CB89">
        <v>0</v>
      </c>
      <c r="CC89">
        <v>0</v>
      </c>
      <c r="CD89">
        <v>0</v>
      </c>
      <c r="CE89">
        <v>0</v>
      </c>
      <c r="CF89">
        <v>0</v>
      </c>
      <c r="CG89">
        <v>0</v>
      </c>
      <c r="CH89">
        <v>0</v>
      </c>
      <c r="CI89">
        <v>0</v>
      </c>
      <c r="CJ89">
        <v>0</v>
      </c>
      <c r="CK89">
        <v>1</v>
      </c>
      <c r="CL89">
        <v>0</v>
      </c>
      <c r="CM89">
        <v>0</v>
      </c>
      <c r="CN89">
        <v>0</v>
      </c>
      <c r="CO89">
        <v>0</v>
      </c>
      <c r="CP89">
        <v>1</v>
      </c>
      <c r="CQ89">
        <v>1</v>
      </c>
      <c r="CR89">
        <v>0</v>
      </c>
      <c r="CS89">
        <v>1</v>
      </c>
      <c r="CT89">
        <v>1</v>
      </c>
      <c r="CU89">
        <v>0</v>
      </c>
      <c r="CV89">
        <v>0</v>
      </c>
      <c r="CW89">
        <v>0</v>
      </c>
      <c r="CX89">
        <v>0</v>
      </c>
      <c r="CY89">
        <v>0</v>
      </c>
      <c r="CZ89">
        <v>0</v>
      </c>
      <c r="DA89">
        <v>0</v>
      </c>
      <c r="DB89">
        <v>0</v>
      </c>
      <c r="DC89">
        <v>0</v>
      </c>
      <c r="DD89">
        <v>0</v>
      </c>
      <c r="DE89">
        <v>0</v>
      </c>
      <c r="DF89">
        <v>0</v>
      </c>
      <c r="DG89">
        <v>0</v>
      </c>
      <c r="DH89">
        <v>0</v>
      </c>
      <c r="DI89">
        <v>1</v>
      </c>
      <c r="DJ89">
        <v>1</v>
      </c>
      <c r="DK89">
        <v>1</v>
      </c>
      <c r="DL89">
        <v>0</v>
      </c>
      <c r="DM89">
        <v>0</v>
      </c>
      <c r="DN89">
        <v>1</v>
      </c>
      <c r="DO89">
        <v>1</v>
      </c>
      <c r="DP89">
        <v>1</v>
      </c>
      <c r="DQ89">
        <v>1</v>
      </c>
      <c r="DR89">
        <v>1</v>
      </c>
      <c r="DS89">
        <v>0</v>
      </c>
      <c r="DT89">
        <v>0</v>
      </c>
      <c r="DU89">
        <v>0</v>
      </c>
      <c r="DV89">
        <v>0</v>
      </c>
      <c r="DW89">
        <v>0</v>
      </c>
      <c r="DX89">
        <v>0</v>
      </c>
      <c r="DY89">
        <v>0</v>
      </c>
      <c r="DZ89">
        <v>0</v>
      </c>
      <c r="EA89">
        <v>0</v>
      </c>
      <c r="EB89">
        <v>0</v>
      </c>
      <c r="EC89">
        <v>0</v>
      </c>
      <c r="ED89">
        <v>0</v>
      </c>
      <c r="EE89">
        <v>0</v>
      </c>
      <c r="EF89">
        <v>0</v>
      </c>
      <c r="EG89">
        <v>0.4</v>
      </c>
      <c r="EH89">
        <v>0.36363636363636365</v>
      </c>
      <c r="EI89">
        <v>0.58333333333333337</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15.5</v>
      </c>
      <c r="FF89">
        <v>19.545454545454547</v>
      </c>
      <c r="FG89">
        <v>23.75</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17.7</v>
      </c>
      <c r="GD89">
        <v>19.545454545454547</v>
      </c>
      <c r="GE89">
        <v>24.833333333333332</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121459</v>
      </c>
      <c r="HT89">
        <v>0</v>
      </c>
      <c r="HU89">
        <v>0</v>
      </c>
      <c r="HV89">
        <v>0</v>
      </c>
      <c r="HW89">
        <v>0</v>
      </c>
      <c r="HX89">
        <v>0</v>
      </c>
      <c r="HY89">
        <v>0</v>
      </c>
      <c r="HZ89">
        <v>518970.85</v>
      </c>
      <c r="IA89">
        <v>0</v>
      </c>
      <c r="IB89">
        <v>40.49</v>
      </c>
      <c r="IC89">
        <v>0</v>
      </c>
      <c r="ID89">
        <v>4.0490000000000004</v>
      </c>
      <c r="IE89">
        <v>0</v>
      </c>
      <c r="IF89">
        <v>0</v>
      </c>
      <c r="IG89">
        <v>0</v>
      </c>
      <c r="IH89">
        <v>0</v>
      </c>
      <c r="II89">
        <v>1.6666666666666667</v>
      </c>
      <c r="IJ89">
        <v>0</v>
      </c>
      <c r="IK89">
        <v>0</v>
      </c>
      <c r="IL89">
        <v>0</v>
      </c>
      <c r="IM89">
        <v>6</v>
      </c>
      <c r="IN89">
        <v>7000</v>
      </c>
    </row>
    <row r="90" spans="1:248">
      <c r="A90">
        <v>87</v>
      </c>
      <c r="B90" t="str">
        <v>Palamu</v>
      </c>
      <c r="C90" t="str">
        <v>JHARKHAND</v>
      </c>
      <c r="D90" t="str">
        <v>East</v>
      </c>
      <c r="E90">
        <v>0</v>
      </c>
      <c r="F90">
        <v>0</v>
      </c>
      <c r="G90">
        <v>0</v>
      </c>
      <c r="H90">
        <v>0.5</v>
      </c>
      <c r="I90">
        <v>0</v>
      </c>
      <c r="J90" t="str">
        <v>Medium</v>
      </c>
      <c r="K90">
        <v>0</v>
      </c>
      <c r="L90">
        <v>0</v>
      </c>
      <c r="M90">
        <v>0</v>
      </c>
      <c r="N90">
        <v>0</v>
      </c>
      <c r="O90">
        <v>15</v>
      </c>
      <c r="P90">
        <v>3000</v>
      </c>
      <c r="Q90">
        <v>1</v>
      </c>
      <c r="R90">
        <v>3</v>
      </c>
      <c r="S90">
        <v>1</v>
      </c>
      <c r="T90">
        <v>3</v>
      </c>
      <c r="U90">
        <v>0</v>
      </c>
      <c r="V90">
        <v>3</v>
      </c>
      <c r="W90">
        <v>0</v>
      </c>
      <c r="X90">
        <v>0</v>
      </c>
      <c r="Y90" t="str">
        <v/>
      </c>
      <c r="Z90">
        <v>0</v>
      </c>
      <c r="AA90" t="str">
        <v/>
      </c>
      <c r="AB90">
        <v>0</v>
      </c>
      <c r="AC90">
        <v>0</v>
      </c>
      <c r="AD90">
        <v>0</v>
      </c>
      <c r="AE90">
        <v>0</v>
      </c>
      <c r="AF90">
        <v>0</v>
      </c>
      <c r="AG90">
        <v>0</v>
      </c>
      <c r="AH90">
        <v>0</v>
      </c>
      <c r="AI90">
        <v>0</v>
      </c>
      <c r="AJ90">
        <v>0</v>
      </c>
      <c r="AK90">
        <v>60</v>
      </c>
      <c r="AL90">
        <v>57</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1</v>
      </c>
      <c r="BJ90">
        <v>2</v>
      </c>
      <c r="BK90">
        <v>0</v>
      </c>
      <c r="BL90">
        <v>0</v>
      </c>
      <c r="BM90">
        <v>0</v>
      </c>
      <c r="BN90">
        <v>0</v>
      </c>
      <c r="BO90">
        <v>0</v>
      </c>
      <c r="BP90">
        <v>0</v>
      </c>
      <c r="BQ90">
        <v>0</v>
      </c>
      <c r="BR90">
        <v>0</v>
      </c>
      <c r="BS90">
        <v>0</v>
      </c>
      <c r="BT90">
        <v>0</v>
      </c>
      <c r="BU90">
        <v>0</v>
      </c>
      <c r="BV90">
        <v>0</v>
      </c>
      <c r="BW90">
        <v>0</v>
      </c>
      <c r="BX90">
        <v>3</v>
      </c>
      <c r="BY90">
        <v>0</v>
      </c>
      <c r="BZ90">
        <v>0</v>
      </c>
      <c r="CA90">
        <v>0</v>
      </c>
      <c r="CB90">
        <v>0</v>
      </c>
      <c r="CC90">
        <v>0</v>
      </c>
      <c r="CD90">
        <v>0</v>
      </c>
      <c r="CE90">
        <v>0</v>
      </c>
      <c r="CF90">
        <v>0</v>
      </c>
      <c r="CG90">
        <v>0</v>
      </c>
      <c r="CH90">
        <v>1</v>
      </c>
      <c r="CI90">
        <v>2</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3</v>
      </c>
      <c r="DI90">
        <v>2</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1</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117</v>
      </c>
      <c r="IB90">
        <v>0</v>
      </c>
      <c r="IC90">
        <v>9.75</v>
      </c>
      <c r="ID90">
        <v>0</v>
      </c>
      <c r="IE90">
        <v>0</v>
      </c>
      <c r="IF90">
        <v>0</v>
      </c>
      <c r="IG90">
        <v>0</v>
      </c>
      <c r="IH90">
        <v>39</v>
      </c>
      <c r="II90">
        <v>0</v>
      </c>
      <c r="IJ90">
        <v>0</v>
      </c>
      <c r="IK90">
        <v>0</v>
      </c>
      <c r="IL90">
        <v>0</v>
      </c>
      <c r="IM90">
        <v>0</v>
      </c>
      <c r="IN90">
        <v>4000</v>
      </c>
    </row>
    <row r="91" spans="1:248">
      <c r="A91">
        <v>88</v>
      </c>
      <c r="B91" t="str">
        <v>Garhwa</v>
      </c>
      <c r="C91" t="str">
        <v>JHARKHAND</v>
      </c>
      <c r="D91" t="str">
        <v>East</v>
      </c>
      <c r="E91">
        <v>0</v>
      </c>
      <c r="F91">
        <v>0</v>
      </c>
      <c r="G91">
        <v>0</v>
      </c>
      <c r="H91">
        <v>0.5</v>
      </c>
      <c r="I91">
        <v>0</v>
      </c>
      <c r="J91" t="str">
        <v>Medium</v>
      </c>
      <c r="K91">
        <v>0</v>
      </c>
      <c r="L91">
        <v>0</v>
      </c>
      <c r="M91">
        <v>0</v>
      </c>
      <c r="N91">
        <v>0</v>
      </c>
      <c r="O91">
        <v>15</v>
      </c>
      <c r="P91">
        <v>2500</v>
      </c>
      <c r="Q91">
        <v>1</v>
      </c>
      <c r="R91">
        <v>3</v>
      </c>
      <c r="S91">
        <v>1</v>
      </c>
      <c r="T91">
        <v>0</v>
      </c>
      <c r="U91">
        <v>0</v>
      </c>
      <c r="V91">
        <v>0</v>
      </c>
      <c r="W91">
        <v>0</v>
      </c>
      <c r="X91">
        <v>0</v>
      </c>
      <c r="Y91" t="str">
        <v/>
      </c>
      <c r="Z91">
        <v>0</v>
      </c>
      <c r="AA91" t="str">
        <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1</v>
      </c>
      <c r="FF91">
        <v>1</v>
      </c>
      <c r="FG91">
        <v>1</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1</v>
      </c>
      <c r="GD91">
        <v>1</v>
      </c>
      <c r="GE91">
        <v>1</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8986</v>
      </c>
      <c r="HT91">
        <v>0</v>
      </c>
      <c r="HU91">
        <v>0</v>
      </c>
      <c r="HV91">
        <v>0</v>
      </c>
      <c r="HW91">
        <v>0</v>
      </c>
      <c r="HX91">
        <v>0</v>
      </c>
      <c r="HY91">
        <v>0</v>
      </c>
      <c r="HZ91">
        <v>61376.5</v>
      </c>
      <c r="IA91">
        <v>0</v>
      </c>
      <c r="IB91">
        <v>0</v>
      </c>
      <c r="IC91">
        <v>0</v>
      </c>
      <c r="ID91">
        <v>0</v>
      </c>
      <c r="IE91">
        <v>0</v>
      </c>
      <c r="IF91">
        <v>0</v>
      </c>
      <c r="IG91">
        <v>0</v>
      </c>
      <c r="IH91">
        <v>0</v>
      </c>
      <c r="II91">
        <v>0</v>
      </c>
      <c r="IJ91">
        <v>0</v>
      </c>
      <c r="IK91">
        <v>0</v>
      </c>
      <c r="IL91">
        <v>0</v>
      </c>
      <c r="IM91">
        <v>0</v>
      </c>
      <c r="IN91">
        <v>3000</v>
      </c>
    </row>
    <row r="92" spans="1:248">
      <c r="A92">
        <v>89</v>
      </c>
      <c r="B92" t="str">
        <v>Dumka</v>
      </c>
      <c r="C92" t="str">
        <v>JHARKHAND</v>
      </c>
      <c r="D92" t="str">
        <v>East</v>
      </c>
      <c r="E92">
        <v>0</v>
      </c>
      <c r="F92">
        <v>0</v>
      </c>
      <c r="G92">
        <v>0</v>
      </c>
      <c r="H92">
        <v>0.5</v>
      </c>
      <c r="I92">
        <v>0</v>
      </c>
      <c r="J92" t="str">
        <v>Medium</v>
      </c>
      <c r="K92">
        <v>0</v>
      </c>
      <c r="L92">
        <v>0</v>
      </c>
      <c r="M92">
        <v>0</v>
      </c>
      <c r="N92">
        <v>0</v>
      </c>
      <c r="O92">
        <v>13</v>
      </c>
      <c r="P92">
        <v>2000</v>
      </c>
      <c r="Q92">
        <v>1</v>
      </c>
      <c r="R92">
        <v>1</v>
      </c>
      <c r="S92">
        <v>3</v>
      </c>
      <c r="T92">
        <v>2</v>
      </c>
      <c r="U92">
        <v>0</v>
      </c>
      <c r="V92">
        <v>0</v>
      </c>
      <c r="W92">
        <v>0</v>
      </c>
      <c r="X92">
        <v>0</v>
      </c>
      <c r="Y92" t="str">
        <v/>
      </c>
      <c r="Z92">
        <v>0</v>
      </c>
      <c r="AA92" t="str">
        <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1</v>
      </c>
      <c r="FF92">
        <v>1</v>
      </c>
      <c r="FG92">
        <v>2</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1</v>
      </c>
      <c r="GD92">
        <v>1</v>
      </c>
      <c r="GE92">
        <v>2</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15966</v>
      </c>
      <c r="HT92">
        <v>0</v>
      </c>
      <c r="HU92">
        <v>0</v>
      </c>
      <c r="HV92">
        <v>0</v>
      </c>
      <c r="HW92">
        <v>0</v>
      </c>
      <c r="HX92">
        <v>0</v>
      </c>
      <c r="HY92">
        <v>0</v>
      </c>
      <c r="HZ92">
        <v>177909</v>
      </c>
      <c r="IA92">
        <v>0</v>
      </c>
      <c r="IB92">
        <v>0</v>
      </c>
      <c r="IC92">
        <v>0</v>
      </c>
      <c r="ID92">
        <v>0</v>
      </c>
      <c r="IE92">
        <v>0</v>
      </c>
      <c r="IF92">
        <v>0</v>
      </c>
      <c r="IG92">
        <v>0</v>
      </c>
      <c r="IH92">
        <v>0</v>
      </c>
      <c r="II92">
        <v>0</v>
      </c>
      <c r="IJ92">
        <v>0</v>
      </c>
      <c r="IK92">
        <v>0</v>
      </c>
      <c r="IL92">
        <v>0</v>
      </c>
      <c r="IM92">
        <v>0</v>
      </c>
      <c r="IN92">
        <v>4000</v>
      </c>
    </row>
    <row r="93" spans="1:248">
      <c r="A93">
        <v>90</v>
      </c>
      <c r="B93" t="str">
        <v>Hazaribagh</v>
      </c>
      <c r="C93" t="str">
        <v>JHARKHAND</v>
      </c>
      <c r="D93" t="str">
        <v>East</v>
      </c>
      <c r="E93" t="str">
        <v>Amco Associates</v>
      </c>
      <c r="F93">
        <v>0</v>
      </c>
      <c r="G93">
        <v>0</v>
      </c>
      <c r="H93">
        <v>0.5</v>
      </c>
      <c r="I93">
        <v>0</v>
      </c>
      <c r="J93" t="str">
        <v>Medium</v>
      </c>
      <c r="K93">
        <v>2</v>
      </c>
      <c r="L93">
        <v>0</v>
      </c>
      <c r="M93" t="str">
        <v>Susmit Kumar</v>
      </c>
      <c r="N93">
        <v>0</v>
      </c>
      <c r="O93">
        <v>12</v>
      </c>
      <c r="P93">
        <v>3500</v>
      </c>
      <c r="Q93">
        <v>1</v>
      </c>
      <c r="R93">
        <v>0</v>
      </c>
      <c r="S93">
        <v>4</v>
      </c>
      <c r="T93">
        <v>4</v>
      </c>
      <c r="U93">
        <v>0</v>
      </c>
      <c r="V93">
        <v>5</v>
      </c>
      <c r="W93">
        <v>0</v>
      </c>
      <c r="X93">
        <v>0</v>
      </c>
      <c r="Y93" t="str">
        <v/>
      </c>
      <c r="Z93">
        <v>0</v>
      </c>
      <c r="AA93" t="str">
        <v/>
      </c>
      <c r="AB93">
        <v>0</v>
      </c>
      <c r="AC93">
        <v>0</v>
      </c>
      <c r="AD93">
        <v>0</v>
      </c>
      <c r="AE93">
        <v>0</v>
      </c>
      <c r="AF93">
        <v>0</v>
      </c>
      <c r="AG93">
        <v>0</v>
      </c>
      <c r="AH93">
        <v>0</v>
      </c>
      <c r="AI93">
        <v>0</v>
      </c>
      <c r="AJ93">
        <v>40</v>
      </c>
      <c r="AK93">
        <v>30</v>
      </c>
      <c r="AL93">
        <v>129.94</v>
      </c>
      <c r="AM93">
        <v>45</v>
      </c>
      <c r="AN93">
        <v>75.67</v>
      </c>
      <c r="AO93">
        <v>50</v>
      </c>
      <c r="AP93">
        <v>25</v>
      </c>
      <c r="AQ93">
        <v>0</v>
      </c>
      <c r="AR93">
        <v>25.02</v>
      </c>
      <c r="AS93">
        <v>0</v>
      </c>
      <c r="AT93">
        <v>0</v>
      </c>
      <c r="AU93">
        <v>0</v>
      </c>
      <c r="AV93">
        <v>0</v>
      </c>
      <c r="AW93">
        <v>0</v>
      </c>
      <c r="AX93">
        <v>0</v>
      </c>
      <c r="AY93">
        <v>0</v>
      </c>
      <c r="AZ93">
        <v>0</v>
      </c>
      <c r="BA93">
        <v>0</v>
      </c>
      <c r="BB93">
        <v>0</v>
      </c>
      <c r="BC93">
        <v>0</v>
      </c>
      <c r="BD93">
        <v>0</v>
      </c>
      <c r="BE93">
        <v>0</v>
      </c>
      <c r="BF93">
        <v>0</v>
      </c>
      <c r="BG93">
        <v>0</v>
      </c>
      <c r="BH93">
        <v>2</v>
      </c>
      <c r="BI93">
        <v>0</v>
      </c>
      <c r="BJ93">
        <v>3</v>
      </c>
      <c r="BK93">
        <v>0</v>
      </c>
      <c r="BL93">
        <v>0</v>
      </c>
      <c r="BM93">
        <v>0</v>
      </c>
      <c r="BN93">
        <v>0</v>
      </c>
      <c r="BO93">
        <v>0</v>
      </c>
      <c r="BP93">
        <v>0</v>
      </c>
      <c r="BQ93">
        <v>0</v>
      </c>
      <c r="BR93">
        <v>0</v>
      </c>
      <c r="BS93">
        <v>0</v>
      </c>
      <c r="BT93">
        <v>0</v>
      </c>
      <c r="BU93">
        <v>0</v>
      </c>
      <c r="BV93">
        <v>0</v>
      </c>
      <c r="BW93">
        <v>0</v>
      </c>
      <c r="BX93">
        <v>5</v>
      </c>
      <c r="BY93">
        <v>0</v>
      </c>
      <c r="BZ93">
        <v>0</v>
      </c>
      <c r="CA93">
        <v>0</v>
      </c>
      <c r="CB93">
        <v>0</v>
      </c>
      <c r="CC93">
        <v>0</v>
      </c>
      <c r="CD93">
        <v>0</v>
      </c>
      <c r="CE93">
        <v>0</v>
      </c>
      <c r="CF93">
        <v>0</v>
      </c>
      <c r="CG93">
        <v>2</v>
      </c>
      <c r="CH93">
        <v>2</v>
      </c>
      <c r="CI93">
        <v>5</v>
      </c>
      <c r="CJ93">
        <v>2</v>
      </c>
      <c r="CK93">
        <v>3</v>
      </c>
      <c r="CL93">
        <v>3</v>
      </c>
      <c r="CM93">
        <v>1</v>
      </c>
      <c r="CN93">
        <v>0</v>
      </c>
      <c r="CO93">
        <v>1</v>
      </c>
      <c r="CP93">
        <v>0</v>
      </c>
      <c r="CQ93">
        <v>0</v>
      </c>
      <c r="CR93">
        <v>0</v>
      </c>
      <c r="CS93">
        <v>0</v>
      </c>
      <c r="CT93">
        <v>0</v>
      </c>
      <c r="CU93">
        <v>0</v>
      </c>
      <c r="CV93">
        <v>0</v>
      </c>
      <c r="CW93">
        <v>0</v>
      </c>
      <c r="CX93">
        <v>0</v>
      </c>
      <c r="CY93">
        <v>0</v>
      </c>
      <c r="CZ93">
        <v>0</v>
      </c>
      <c r="DA93">
        <v>0</v>
      </c>
      <c r="DB93">
        <v>0</v>
      </c>
      <c r="DC93">
        <v>0</v>
      </c>
      <c r="DD93">
        <v>0</v>
      </c>
      <c r="DE93">
        <v>0</v>
      </c>
      <c r="DF93">
        <v>0</v>
      </c>
      <c r="DG93">
        <v>0</v>
      </c>
      <c r="DH93">
        <v>5</v>
      </c>
      <c r="DI93">
        <v>5</v>
      </c>
      <c r="DJ93">
        <v>3</v>
      </c>
      <c r="DK93">
        <v>3</v>
      </c>
      <c r="DL93">
        <v>3</v>
      </c>
      <c r="DM93">
        <v>1</v>
      </c>
      <c r="DN93">
        <v>1</v>
      </c>
      <c r="DO93">
        <v>1</v>
      </c>
      <c r="DP93">
        <v>0</v>
      </c>
      <c r="DQ93">
        <v>0</v>
      </c>
      <c r="DR93">
        <v>0</v>
      </c>
      <c r="DS93">
        <v>0</v>
      </c>
      <c r="DT93">
        <v>0</v>
      </c>
      <c r="DU93">
        <v>0</v>
      </c>
      <c r="DV93">
        <v>0</v>
      </c>
      <c r="DW93">
        <v>0</v>
      </c>
      <c r="DX93">
        <v>0</v>
      </c>
      <c r="DY93">
        <v>0</v>
      </c>
      <c r="DZ93">
        <v>0</v>
      </c>
      <c r="EA93">
        <v>0</v>
      </c>
      <c r="EB93">
        <v>0</v>
      </c>
      <c r="EC93">
        <v>0</v>
      </c>
      <c r="ED93">
        <v>0</v>
      </c>
      <c r="EE93">
        <v>0</v>
      </c>
      <c r="EF93">
        <v>0</v>
      </c>
      <c r="EG93">
        <v>1</v>
      </c>
      <c r="EH93">
        <v>0</v>
      </c>
      <c r="EI93">
        <v>1</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3</v>
      </c>
      <c r="FF93">
        <v>3</v>
      </c>
      <c r="FG93">
        <v>3</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3</v>
      </c>
      <c r="GD93">
        <v>3</v>
      </c>
      <c r="GE93">
        <v>3</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8889</v>
      </c>
      <c r="HT93">
        <v>0</v>
      </c>
      <c r="HU93">
        <v>0</v>
      </c>
      <c r="HV93">
        <v>0</v>
      </c>
      <c r="HW93">
        <v>0</v>
      </c>
      <c r="HX93">
        <v>0</v>
      </c>
      <c r="HY93">
        <v>0</v>
      </c>
      <c r="HZ93">
        <v>89774</v>
      </c>
      <c r="IA93">
        <v>244.94</v>
      </c>
      <c r="IB93">
        <v>175.69000000000003</v>
      </c>
      <c r="IC93">
        <v>20.411666666666665</v>
      </c>
      <c r="ID93">
        <v>17.569000000000003</v>
      </c>
      <c r="IE93">
        <v>0</v>
      </c>
      <c r="IF93">
        <v>0</v>
      </c>
      <c r="IG93">
        <v>13.333333333333334</v>
      </c>
      <c r="IH93">
        <v>68.313333333333333</v>
      </c>
      <c r="II93">
        <v>50.223333333333336</v>
      </c>
      <c r="IJ93">
        <v>0</v>
      </c>
      <c r="IK93">
        <v>0</v>
      </c>
      <c r="IL93">
        <v>0</v>
      </c>
      <c r="IM93">
        <v>0</v>
      </c>
      <c r="IN93">
        <v>3000</v>
      </c>
    </row>
    <row r="94" spans="1:248">
      <c r="A94">
        <v>91</v>
      </c>
      <c r="B94" t="str">
        <v>Godda</v>
      </c>
      <c r="C94" t="str">
        <v>JHARKHAND</v>
      </c>
      <c r="D94" t="str">
        <v>East</v>
      </c>
      <c r="E94">
        <v>0</v>
      </c>
      <c r="F94">
        <v>0</v>
      </c>
      <c r="G94">
        <v>0</v>
      </c>
      <c r="H94">
        <v>0.3</v>
      </c>
      <c r="I94">
        <v>0</v>
      </c>
      <c r="J94" t="str">
        <v>Low</v>
      </c>
      <c r="K94">
        <v>0</v>
      </c>
      <c r="L94">
        <v>0</v>
      </c>
      <c r="M94">
        <v>0</v>
      </c>
      <c r="N94">
        <v>0</v>
      </c>
      <c r="O94">
        <v>10</v>
      </c>
      <c r="P94">
        <v>1500</v>
      </c>
      <c r="Q94">
        <v>0</v>
      </c>
      <c r="R94">
        <v>0</v>
      </c>
      <c r="S94">
        <v>5</v>
      </c>
      <c r="T94">
        <v>2</v>
      </c>
      <c r="U94">
        <v>0</v>
      </c>
      <c r="V94">
        <v>0</v>
      </c>
      <c r="W94">
        <v>0</v>
      </c>
      <c r="X94">
        <v>0</v>
      </c>
      <c r="Y94" t="str">
        <v/>
      </c>
      <c r="Z94">
        <v>0</v>
      </c>
      <c r="AA94" t="str">
        <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4701</v>
      </c>
      <c r="HT94">
        <v>0</v>
      </c>
      <c r="HU94">
        <v>0</v>
      </c>
      <c r="HV94">
        <v>0</v>
      </c>
      <c r="HW94">
        <v>0</v>
      </c>
      <c r="HX94">
        <v>0</v>
      </c>
      <c r="HY94">
        <v>0</v>
      </c>
      <c r="HZ94">
        <v>85891</v>
      </c>
      <c r="IA94">
        <v>0</v>
      </c>
      <c r="IB94">
        <v>0</v>
      </c>
      <c r="IC94">
        <v>0</v>
      </c>
      <c r="ID94">
        <v>0</v>
      </c>
      <c r="IE94">
        <v>0</v>
      </c>
      <c r="IF94">
        <v>0</v>
      </c>
      <c r="IG94">
        <v>0</v>
      </c>
      <c r="IH94">
        <v>0</v>
      </c>
      <c r="II94">
        <v>0</v>
      </c>
      <c r="IJ94">
        <v>0</v>
      </c>
      <c r="IK94">
        <v>0</v>
      </c>
      <c r="IL94">
        <v>0</v>
      </c>
      <c r="IM94">
        <v>0</v>
      </c>
      <c r="IN94">
        <v>2000</v>
      </c>
    </row>
    <row r="95" spans="1:248">
      <c r="A95">
        <v>92</v>
      </c>
      <c r="B95" t="str">
        <v>Sahebganj</v>
      </c>
      <c r="C95" t="str">
        <v>JHARKHAND</v>
      </c>
      <c r="D95" t="str">
        <v>East</v>
      </c>
      <c r="E95">
        <v>0</v>
      </c>
      <c r="F95">
        <v>0</v>
      </c>
      <c r="G95">
        <v>0</v>
      </c>
      <c r="H95">
        <v>0.3</v>
      </c>
      <c r="I95">
        <v>0</v>
      </c>
      <c r="J95" t="str">
        <v>Low</v>
      </c>
      <c r="K95">
        <v>0</v>
      </c>
      <c r="L95">
        <v>0</v>
      </c>
      <c r="M95">
        <v>0</v>
      </c>
      <c r="N95">
        <v>0</v>
      </c>
      <c r="O95">
        <v>8</v>
      </c>
      <c r="P95">
        <v>1500</v>
      </c>
      <c r="Q95">
        <v>1</v>
      </c>
      <c r="R95">
        <v>0</v>
      </c>
      <c r="S95">
        <v>2</v>
      </c>
      <c r="T95">
        <v>3</v>
      </c>
      <c r="U95">
        <v>0</v>
      </c>
      <c r="V95">
        <v>0</v>
      </c>
      <c r="W95">
        <v>0</v>
      </c>
      <c r="X95">
        <v>0</v>
      </c>
      <c r="Y95" t="str">
        <v/>
      </c>
      <c r="Z95">
        <v>0</v>
      </c>
      <c r="AA95" t="str">
        <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2</v>
      </c>
      <c r="FG95">
        <v>3</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2</v>
      </c>
      <c r="GE95">
        <v>3</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2500</v>
      </c>
    </row>
    <row r="96" spans="1:248">
      <c r="A96">
        <v>93</v>
      </c>
      <c r="B96" t="str">
        <v>Ramgarh</v>
      </c>
      <c r="C96" t="str">
        <v>JHARKHAND</v>
      </c>
      <c r="D96" t="str">
        <v>East</v>
      </c>
      <c r="E96" t="str">
        <v>M/S REAL DREAMS ENTERPRISES</v>
      </c>
      <c r="F96">
        <v>0</v>
      </c>
      <c r="G96">
        <v>0</v>
      </c>
      <c r="H96">
        <v>0.5</v>
      </c>
      <c r="I96">
        <v>0</v>
      </c>
      <c r="J96" t="str">
        <v>Medium</v>
      </c>
      <c r="K96">
        <v>0</v>
      </c>
      <c r="L96">
        <v>0</v>
      </c>
      <c r="M96" t="str">
        <v>Susmit Kumar</v>
      </c>
      <c r="N96">
        <v>0</v>
      </c>
      <c r="O96">
        <v>10</v>
      </c>
      <c r="P96">
        <v>2800</v>
      </c>
      <c r="Q96">
        <v>0</v>
      </c>
      <c r="R96">
        <v>2</v>
      </c>
      <c r="S96">
        <v>2</v>
      </c>
      <c r="T96">
        <v>2</v>
      </c>
      <c r="U96">
        <v>0</v>
      </c>
      <c r="V96">
        <v>0</v>
      </c>
      <c r="W96">
        <v>0</v>
      </c>
      <c r="X96">
        <v>0</v>
      </c>
      <c r="Y96" t="str">
        <v/>
      </c>
      <c r="Z96">
        <v>0</v>
      </c>
      <c r="AA96" t="str">
        <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1</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1</v>
      </c>
      <c r="FF96">
        <v>3</v>
      </c>
      <c r="FG96">
        <v>3</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1</v>
      </c>
      <c r="GD96">
        <v>3</v>
      </c>
      <c r="GE96">
        <v>3</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13367</v>
      </c>
      <c r="HT96">
        <v>0</v>
      </c>
      <c r="HU96">
        <v>0</v>
      </c>
      <c r="HV96">
        <v>0</v>
      </c>
      <c r="HW96">
        <v>0</v>
      </c>
      <c r="HX96">
        <v>0</v>
      </c>
      <c r="HY96">
        <v>0</v>
      </c>
      <c r="HZ96">
        <v>98212</v>
      </c>
      <c r="IA96">
        <v>0</v>
      </c>
      <c r="IB96">
        <v>0</v>
      </c>
      <c r="IC96">
        <v>0</v>
      </c>
      <c r="ID96">
        <v>0</v>
      </c>
      <c r="IE96">
        <v>0</v>
      </c>
      <c r="IF96">
        <v>0</v>
      </c>
      <c r="IG96">
        <v>0</v>
      </c>
      <c r="IH96">
        <v>0</v>
      </c>
      <c r="II96">
        <v>0</v>
      </c>
      <c r="IJ96">
        <v>0</v>
      </c>
      <c r="IK96">
        <v>0</v>
      </c>
      <c r="IL96">
        <v>0</v>
      </c>
      <c r="IM96">
        <v>0</v>
      </c>
      <c r="IN96">
        <v>2500</v>
      </c>
    </row>
    <row r="97" spans="1:248">
      <c r="A97">
        <v>94</v>
      </c>
      <c r="B97" t="str">
        <v>Jamtara</v>
      </c>
      <c r="C97" t="str">
        <v>JHARKHAND</v>
      </c>
      <c r="D97" t="str">
        <v>East</v>
      </c>
      <c r="E97" t="str">
        <v>M/S TIRUPATI SALES</v>
      </c>
      <c r="F97">
        <v>0</v>
      </c>
      <c r="G97">
        <v>0</v>
      </c>
      <c r="H97">
        <v>0.3</v>
      </c>
      <c r="I97">
        <v>0</v>
      </c>
      <c r="J97" t="str">
        <v>Low</v>
      </c>
      <c r="K97">
        <v>1</v>
      </c>
      <c r="L97">
        <v>0</v>
      </c>
      <c r="M97">
        <v>0</v>
      </c>
      <c r="N97" t="str">
        <v xml:space="preserve">Debjyoti </v>
      </c>
      <c r="O97">
        <v>10</v>
      </c>
      <c r="P97">
        <v>1500</v>
      </c>
      <c r="Q97">
        <v>1</v>
      </c>
      <c r="R97">
        <v>2</v>
      </c>
      <c r="S97">
        <v>0</v>
      </c>
      <c r="T97">
        <v>0</v>
      </c>
      <c r="U97">
        <v>0</v>
      </c>
      <c r="V97">
        <v>2</v>
      </c>
      <c r="W97">
        <v>0</v>
      </c>
      <c r="X97">
        <v>0</v>
      </c>
      <c r="Y97" t="str">
        <v/>
      </c>
      <c r="Z97">
        <v>0</v>
      </c>
      <c r="AA97" t="str">
        <v/>
      </c>
      <c r="AB97">
        <v>0</v>
      </c>
      <c r="AC97">
        <v>0</v>
      </c>
      <c r="AD97">
        <v>0</v>
      </c>
      <c r="AE97">
        <v>0</v>
      </c>
      <c r="AF97">
        <v>0</v>
      </c>
      <c r="AG97">
        <v>0</v>
      </c>
      <c r="AH97">
        <v>0</v>
      </c>
      <c r="AI97">
        <v>0</v>
      </c>
      <c r="AJ97">
        <v>0</v>
      </c>
      <c r="AK97">
        <v>0</v>
      </c>
      <c r="AL97">
        <v>0</v>
      </c>
      <c r="AM97">
        <v>0</v>
      </c>
      <c r="AN97">
        <v>0</v>
      </c>
      <c r="AO97">
        <v>0</v>
      </c>
      <c r="AP97">
        <v>0</v>
      </c>
      <c r="AQ97">
        <v>0</v>
      </c>
      <c r="AR97">
        <v>0</v>
      </c>
      <c r="AS97">
        <v>10</v>
      </c>
      <c r="AT97">
        <v>0</v>
      </c>
      <c r="AU97">
        <v>0</v>
      </c>
      <c r="AV97">
        <v>5</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2</v>
      </c>
      <c r="BR97">
        <v>0</v>
      </c>
      <c r="BS97">
        <v>0</v>
      </c>
      <c r="BT97">
        <v>0</v>
      </c>
      <c r="BU97">
        <v>0</v>
      </c>
      <c r="BV97">
        <v>0</v>
      </c>
      <c r="BW97">
        <v>0</v>
      </c>
      <c r="BX97">
        <v>2</v>
      </c>
      <c r="BY97">
        <v>0</v>
      </c>
      <c r="BZ97">
        <v>0</v>
      </c>
      <c r="CA97">
        <v>0</v>
      </c>
      <c r="CB97">
        <v>0</v>
      </c>
      <c r="CC97">
        <v>0</v>
      </c>
      <c r="CD97">
        <v>0</v>
      </c>
      <c r="CE97">
        <v>0</v>
      </c>
      <c r="CF97">
        <v>0</v>
      </c>
      <c r="CG97">
        <v>0</v>
      </c>
      <c r="CH97">
        <v>0</v>
      </c>
      <c r="CI97">
        <v>0</v>
      </c>
      <c r="CJ97">
        <v>0</v>
      </c>
      <c r="CK97">
        <v>0</v>
      </c>
      <c r="CL97">
        <v>0</v>
      </c>
      <c r="CM97">
        <v>0</v>
      </c>
      <c r="CN97">
        <v>0</v>
      </c>
      <c r="CO97">
        <v>0</v>
      </c>
      <c r="CP97">
        <v>2</v>
      </c>
      <c r="CQ97">
        <v>0</v>
      </c>
      <c r="CR97">
        <v>0</v>
      </c>
      <c r="CS97">
        <v>1</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2</v>
      </c>
      <c r="DO97">
        <v>2</v>
      </c>
      <c r="DP97">
        <v>2</v>
      </c>
      <c r="DQ97">
        <v>1</v>
      </c>
      <c r="DR97">
        <v>1</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1</v>
      </c>
      <c r="FF97">
        <v>1</v>
      </c>
      <c r="FG97">
        <v>1</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3</v>
      </c>
      <c r="GD97">
        <v>1</v>
      </c>
      <c r="GE97">
        <v>1</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1</v>
      </c>
      <c r="HI97">
        <v>0</v>
      </c>
      <c r="HJ97">
        <v>0</v>
      </c>
      <c r="HK97">
        <v>0</v>
      </c>
      <c r="HL97">
        <v>0</v>
      </c>
      <c r="HM97">
        <v>0</v>
      </c>
      <c r="HN97">
        <v>0</v>
      </c>
      <c r="HO97">
        <v>0</v>
      </c>
      <c r="HP97">
        <v>0</v>
      </c>
      <c r="HQ97">
        <v>0</v>
      </c>
      <c r="HR97">
        <v>0</v>
      </c>
      <c r="HS97">
        <v>0</v>
      </c>
      <c r="HT97">
        <v>0</v>
      </c>
      <c r="HU97">
        <v>0</v>
      </c>
      <c r="HV97">
        <v>0</v>
      </c>
      <c r="HW97">
        <v>0</v>
      </c>
      <c r="HX97">
        <v>0</v>
      </c>
      <c r="HY97">
        <v>0</v>
      </c>
      <c r="HZ97">
        <v>0</v>
      </c>
      <c r="IA97">
        <v>0</v>
      </c>
      <c r="IB97">
        <v>15</v>
      </c>
      <c r="IC97">
        <v>0</v>
      </c>
      <c r="ID97">
        <v>1.5</v>
      </c>
      <c r="IE97">
        <v>0</v>
      </c>
      <c r="IF97">
        <v>0</v>
      </c>
      <c r="IG97">
        <v>0</v>
      </c>
      <c r="IH97">
        <v>0</v>
      </c>
      <c r="II97">
        <v>0</v>
      </c>
      <c r="IJ97">
        <v>0</v>
      </c>
      <c r="IK97">
        <v>0</v>
      </c>
      <c r="IL97">
        <v>0</v>
      </c>
      <c r="IM97">
        <v>1.6666666666666667</v>
      </c>
      <c r="IN97">
        <v>2500</v>
      </c>
    </row>
    <row r="98" spans="1:248">
      <c r="A98">
        <v>95</v>
      </c>
      <c r="B98" t="str">
        <v>Gumla</v>
      </c>
      <c r="C98" t="str">
        <v>JHARKHAND</v>
      </c>
      <c r="D98" t="str">
        <v>East</v>
      </c>
      <c r="E98">
        <v>0</v>
      </c>
      <c r="F98">
        <v>0</v>
      </c>
      <c r="G98">
        <v>0</v>
      </c>
      <c r="H98">
        <v>0.3</v>
      </c>
      <c r="I98">
        <v>0</v>
      </c>
      <c r="J98" t="str">
        <v>Low</v>
      </c>
      <c r="K98">
        <v>0</v>
      </c>
      <c r="L98">
        <v>0</v>
      </c>
      <c r="M98" t="str">
        <v>Susmit Kumar</v>
      </c>
      <c r="N98">
        <v>0</v>
      </c>
      <c r="O98">
        <v>8</v>
      </c>
      <c r="P98">
        <v>1200</v>
      </c>
      <c r="Q98">
        <v>1</v>
      </c>
      <c r="R98">
        <v>0</v>
      </c>
      <c r="S98">
        <v>2</v>
      </c>
      <c r="T98">
        <v>3</v>
      </c>
      <c r="U98">
        <v>0</v>
      </c>
      <c r="V98">
        <v>4</v>
      </c>
      <c r="W98">
        <v>0</v>
      </c>
      <c r="X98">
        <v>0</v>
      </c>
      <c r="Y98" t="str">
        <v/>
      </c>
      <c r="Z98">
        <v>0</v>
      </c>
      <c r="AA98" t="str">
        <v/>
      </c>
      <c r="AB98">
        <v>0</v>
      </c>
      <c r="AC98">
        <v>0</v>
      </c>
      <c r="AD98">
        <v>0</v>
      </c>
      <c r="AE98">
        <v>0</v>
      </c>
      <c r="AF98">
        <v>0</v>
      </c>
      <c r="AG98">
        <v>75</v>
      </c>
      <c r="AH98">
        <v>0</v>
      </c>
      <c r="AI98">
        <v>0</v>
      </c>
      <c r="AJ98">
        <v>0</v>
      </c>
      <c r="AK98">
        <v>31.5</v>
      </c>
      <c r="AL98">
        <v>29</v>
      </c>
      <c r="AM98">
        <v>30</v>
      </c>
      <c r="AN98">
        <v>7.915</v>
      </c>
      <c r="AO98">
        <v>0.32500000000000001</v>
      </c>
      <c r="AP98">
        <v>15</v>
      </c>
      <c r="AQ98">
        <v>0</v>
      </c>
      <c r="AR98">
        <v>0</v>
      </c>
      <c r="AS98">
        <v>0</v>
      </c>
      <c r="AT98">
        <v>0</v>
      </c>
      <c r="AU98">
        <v>0</v>
      </c>
      <c r="AV98">
        <v>0</v>
      </c>
      <c r="AW98">
        <v>0</v>
      </c>
      <c r="AX98">
        <v>0</v>
      </c>
      <c r="AY98">
        <v>0</v>
      </c>
      <c r="AZ98">
        <v>0</v>
      </c>
      <c r="BA98">
        <v>0</v>
      </c>
      <c r="BB98">
        <v>0</v>
      </c>
      <c r="BC98">
        <v>0</v>
      </c>
      <c r="BD98">
        <v>0</v>
      </c>
      <c r="BE98">
        <v>1</v>
      </c>
      <c r="BF98">
        <v>0</v>
      </c>
      <c r="BG98">
        <v>0</v>
      </c>
      <c r="BH98">
        <v>0</v>
      </c>
      <c r="BI98">
        <v>0</v>
      </c>
      <c r="BJ98">
        <v>1</v>
      </c>
      <c r="BK98">
        <v>0</v>
      </c>
      <c r="BL98">
        <v>2</v>
      </c>
      <c r="BM98">
        <v>0</v>
      </c>
      <c r="BN98">
        <v>0</v>
      </c>
      <c r="BO98">
        <v>0</v>
      </c>
      <c r="BP98">
        <v>0</v>
      </c>
      <c r="BQ98">
        <v>0</v>
      </c>
      <c r="BR98">
        <v>0</v>
      </c>
      <c r="BS98">
        <v>0</v>
      </c>
      <c r="BT98">
        <v>0</v>
      </c>
      <c r="BU98">
        <v>0</v>
      </c>
      <c r="BV98">
        <v>0</v>
      </c>
      <c r="BW98">
        <v>0</v>
      </c>
      <c r="BX98">
        <v>4</v>
      </c>
      <c r="BY98">
        <v>0</v>
      </c>
      <c r="BZ98">
        <v>0</v>
      </c>
      <c r="CA98">
        <v>0</v>
      </c>
      <c r="CB98">
        <v>0</v>
      </c>
      <c r="CC98">
        <v>0</v>
      </c>
      <c r="CD98">
        <v>1</v>
      </c>
      <c r="CE98">
        <v>0</v>
      </c>
      <c r="CF98">
        <v>0</v>
      </c>
      <c r="CG98">
        <v>0</v>
      </c>
      <c r="CH98">
        <v>1</v>
      </c>
      <c r="CI98">
        <v>1</v>
      </c>
      <c r="CJ98">
        <v>1</v>
      </c>
      <c r="CK98">
        <v>2</v>
      </c>
      <c r="CL98">
        <v>1</v>
      </c>
      <c r="CM98">
        <v>1</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2</v>
      </c>
      <c r="DI98">
        <v>3</v>
      </c>
      <c r="DJ98">
        <v>3</v>
      </c>
      <c r="DK98">
        <v>3</v>
      </c>
      <c r="DL98">
        <v>2</v>
      </c>
      <c r="DM98">
        <v>1</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1</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8148</v>
      </c>
      <c r="HT98">
        <v>0</v>
      </c>
      <c r="HU98">
        <v>0</v>
      </c>
      <c r="HV98">
        <v>0</v>
      </c>
      <c r="HW98">
        <v>0</v>
      </c>
      <c r="HX98">
        <v>0</v>
      </c>
      <c r="HY98">
        <v>0</v>
      </c>
      <c r="HZ98">
        <v>63410</v>
      </c>
      <c r="IA98">
        <v>165.5</v>
      </c>
      <c r="IB98">
        <v>23.240000000000002</v>
      </c>
      <c r="IC98">
        <v>13.791666666666666</v>
      </c>
      <c r="ID98">
        <v>2.3240000000000003</v>
      </c>
      <c r="IE98">
        <v>0</v>
      </c>
      <c r="IF98">
        <v>25</v>
      </c>
      <c r="IG98">
        <v>0</v>
      </c>
      <c r="IH98">
        <v>30.166666666666668</v>
      </c>
      <c r="II98">
        <v>7.746666666666667</v>
      </c>
      <c r="IJ98">
        <v>0</v>
      </c>
      <c r="IK98">
        <v>0</v>
      </c>
      <c r="IL98">
        <v>0</v>
      </c>
      <c r="IM98">
        <v>0</v>
      </c>
      <c r="IN98">
        <v>3000</v>
      </c>
    </row>
    <row r="99" spans="1:248">
      <c r="A99">
        <v>96</v>
      </c>
      <c r="B99" t="str">
        <v>Pakur</v>
      </c>
      <c r="C99" t="str">
        <v>JHARKHAND</v>
      </c>
      <c r="D99" t="str">
        <v>East</v>
      </c>
      <c r="E99">
        <v>0</v>
      </c>
      <c r="F99">
        <v>0</v>
      </c>
      <c r="G99">
        <v>0</v>
      </c>
      <c r="H99">
        <v>0.3</v>
      </c>
      <c r="I99">
        <v>0</v>
      </c>
      <c r="J99" t="str">
        <v>Low</v>
      </c>
      <c r="K99">
        <v>0</v>
      </c>
      <c r="L99">
        <v>0</v>
      </c>
      <c r="M99">
        <v>0</v>
      </c>
      <c r="N99">
        <v>0</v>
      </c>
      <c r="O99">
        <v>12</v>
      </c>
      <c r="P99">
        <v>1000</v>
      </c>
      <c r="Q99">
        <v>1</v>
      </c>
      <c r="R99">
        <v>2</v>
      </c>
      <c r="S99">
        <v>1</v>
      </c>
      <c r="T99">
        <v>3</v>
      </c>
      <c r="U99">
        <v>0</v>
      </c>
      <c r="V99">
        <v>0</v>
      </c>
      <c r="W99">
        <v>0</v>
      </c>
      <c r="X99">
        <v>0</v>
      </c>
      <c r="Y99" t="str">
        <v/>
      </c>
      <c r="Z99">
        <v>0</v>
      </c>
      <c r="AA99" t="str">
        <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3</v>
      </c>
      <c r="FF99">
        <v>1</v>
      </c>
      <c r="FG99">
        <v>1</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3</v>
      </c>
      <c r="GD99">
        <v>3</v>
      </c>
      <c r="GE99">
        <v>1</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11019</v>
      </c>
      <c r="HT99">
        <v>0</v>
      </c>
      <c r="HU99">
        <v>0</v>
      </c>
      <c r="HV99">
        <v>0</v>
      </c>
      <c r="HW99">
        <v>0</v>
      </c>
      <c r="HX99">
        <v>0</v>
      </c>
      <c r="HY99">
        <v>0</v>
      </c>
      <c r="HZ99">
        <v>142780</v>
      </c>
      <c r="IA99">
        <v>0</v>
      </c>
      <c r="IB99">
        <v>0</v>
      </c>
      <c r="IC99">
        <v>0</v>
      </c>
      <c r="ID99">
        <v>0</v>
      </c>
      <c r="IE99">
        <v>0</v>
      </c>
      <c r="IF99">
        <v>0</v>
      </c>
      <c r="IG99">
        <v>0</v>
      </c>
      <c r="IH99">
        <v>0</v>
      </c>
      <c r="II99">
        <v>0</v>
      </c>
      <c r="IJ99">
        <v>0</v>
      </c>
      <c r="IK99">
        <v>0</v>
      </c>
      <c r="IL99">
        <v>0</v>
      </c>
      <c r="IM99">
        <v>0</v>
      </c>
      <c r="IN99">
        <v>3000</v>
      </c>
    </row>
    <row r="100" spans="1:248">
      <c r="A100">
        <v>97</v>
      </c>
      <c r="B100" t="str">
        <v>Koderma</v>
      </c>
      <c r="C100" t="str">
        <v>JHARKHAND</v>
      </c>
      <c r="D100" t="str">
        <v>East</v>
      </c>
      <c r="E100" t="str">
        <v>Amco Associates</v>
      </c>
      <c r="F100">
        <v>0</v>
      </c>
      <c r="G100">
        <v>0</v>
      </c>
      <c r="H100">
        <v>0.5</v>
      </c>
      <c r="I100">
        <v>0</v>
      </c>
      <c r="J100" t="str">
        <v>Medium</v>
      </c>
      <c r="K100">
        <v>0</v>
      </c>
      <c r="L100">
        <v>0</v>
      </c>
      <c r="M100" t="str">
        <v>Susmit Kumar</v>
      </c>
      <c r="N100">
        <v>0</v>
      </c>
      <c r="O100">
        <v>0</v>
      </c>
      <c r="P100">
        <v>3000</v>
      </c>
      <c r="Q100">
        <v>0</v>
      </c>
      <c r="R100">
        <v>0</v>
      </c>
      <c r="S100">
        <v>0</v>
      </c>
      <c r="T100">
        <v>5</v>
      </c>
      <c r="U100">
        <v>0</v>
      </c>
      <c r="V100">
        <v>0</v>
      </c>
      <c r="W100">
        <v>0</v>
      </c>
      <c r="X100">
        <v>0</v>
      </c>
      <c r="Y100" t="str">
        <v/>
      </c>
      <c r="Z100">
        <v>0</v>
      </c>
      <c r="AA100" t="str">
        <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7608.5</v>
      </c>
      <c r="HT100">
        <v>0</v>
      </c>
      <c r="HU100">
        <v>0</v>
      </c>
      <c r="HV100">
        <v>0</v>
      </c>
      <c r="HW100">
        <v>0</v>
      </c>
      <c r="HX100">
        <v>0</v>
      </c>
      <c r="HY100">
        <v>0</v>
      </c>
      <c r="HZ100">
        <v>45651</v>
      </c>
      <c r="IA100">
        <v>0</v>
      </c>
      <c r="IB100">
        <v>0</v>
      </c>
      <c r="IC100">
        <v>0</v>
      </c>
      <c r="ID100">
        <v>0</v>
      </c>
      <c r="IE100">
        <v>0</v>
      </c>
      <c r="IF100">
        <v>0</v>
      </c>
      <c r="IG100">
        <v>0</v>
      </c>
      <c r="IH100">
        <v>0</v>
      </c>
      <c r="II100">
        <v>0</v>
      </c>
      <c r="IJ100">
        <v>0</v>
      </c>
      <c r="IK100">
        <v>0</v>
      </c>
      <c r="IL100">
        <v>0</v>
      </c>
      <c r="IM100">
        <v>0</v>
      </c>
      <c r="IN100">
        <v>0</v>
      </c>
    </row>
    <row r="101" spans="1:248">
      <c r="A101">
        <v>98</v>
      </c>
      <c r="B101" t="str">
        <v>Seraikela-Kharsawan</v>
      </c>
      <c r="C101" t="str">
        <v>JHARKHAND</v>
      </c>
      <c r="D101" t="str">
        <v>East</v>
      </c>
      <c r="E101" t="str">
        <v>Lalsar Steel</v>
      </c>
      <c r="F101">
        <v>0</v>
      </c>
      <c r="G101">
        <v>0</v>
      </c>
      <c r="H101">
        <v>0.3</v>
      </c>
      <c r="I101">
        <v>0</v>
      </c>
      <c r="J101" t="str">
        <v>Low</v>
      </c>
      <c r="K101">
        <v>0</v>
      </c>
      <c r="L101">
        <v>0</v>
      </c>
      <c r="M101" t="str">
        <v>Saurav Nath</v>
      </c>
      <c r="N101">
        <v>0</v>
      </c>
      <c r="O101">
        <v>6</v>
      </c>
      <c r="P101">
        <v>1700</v>
      </c>
      <c r="Q101">
        <v>1</v>
      </c>
      <c r="R101">
        <v>0</v>
      </c>
      <c r="S101">
        <v>1</v>
      </c>
      <c r="T101">
        <v>3</v>
      </c>
      <c r="U101">
        <v>0</v>
      </c>
      <c r="V101">
        <v>0</v>
      </c>
      <c r="W101">
        <v>0</v>
      </c>
      <c r="X101">
        <v>0</v>
      </c>
      <c r="Y101" t="str">
        <v/>
      </c>
      <c r="Z101">
        <v>0</v>
      </c>
      <c r="AA101" t="str">
        <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0.33333333333333331</v>
      </c>
      <c r="EH101">
        <v>0.33333333333333331</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5.666666666666667</v>
      </c>
      <c r="FF101">
        <v>5.666666666666667</v>
      </c>
      <c r="FG101">
        <v>4.333333333333333</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5.666666666666667</v>
      </c>
      <c r="GD101">
        <v>5.666666666666667</v>
      </c>
      <c r="GE101">
        <v>5.666666666666667</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10364</v>
      </c>
      <c r="HT101">
        <v>0</v>
      </c>
      <c r="HU101">
        <v>0</v>
      </c>
      <c r="HV101">
        <v>0</v>
      </c>
      <c r="HW101">
        <v>0</v>
      </c>
      <c r="HX101">
        <v>0</v>
      </c>
      <c r="HY101">
        <v>0</v>
      </c>
      <c r="HZ101">
        <v>120356.35</v>
      </c>
      <c r="IA101">
        <v>0</v>
      </c>
      <c r="IB101">
        <v>0</v>
      </c>
      <c r="IC101">
        <v>0</v>
      </c>
      <c r="ID101">
        <v>0</v>
      </c>
      <c r="IE101">
        <v>0</v>
      </c>
      <c r="IF101">
        <v>0</v>
      </c>
      <c r="IG101">
        <v>0</v>
      </c>
      <c r="IH101">
        <v>0</v>
      </c>
      <c r="II101">
        <v>0</v>
      </c>
      <c r="IJ101">
        <v>0</v>
      </c>
      <c r="IK101">
        <v>0</v>
      </c>
      <c r="IL101">
        <v>0</v>
      </c>
      <c r="IM101">
        <v>0</v>
      </c>
      <c r="IN101">
        <v>2000</v>
      </c>
    </row>
    <row r="102" spans="1:248">
      <c r="A102">
        <v>99</v>
      </c>
      <c r="B102" t="str">
        <v>Chatra</v>
      </c>
      <c r="C102" t="str">
        <v>JHARKHAND</v>
      </c>
      <c r="D102" t="str">
        <v>East</v>
      </c>
      <c r="E102" t="str">
        <v>Amco Associates</v>
      </c>
      <c r="F102">
        <v>0</v>
      </c>
      <c r="G102">
        <v>0</v>
      </c>
      <c r="H102">
        <v>0.3</v>
      </c>
      <c r="I102">
        <v>0</v>
      </c>
      <c r="J102" t="str">
        <v>Low</v>
      </c>
      <c r="K102">
        <v>0</v>
      </c>
      <c r="L102">
        <v>0</v>
      </c>
      <c r="M102" t="str">
        <v>Susmit Kumar</v>
      </c>
      <c r="N102">
        <v>0</v>
      </c>
      <c r="O102">
        <v>11</v>
      </c>
      <c r="P102">
        <v>600</v>
      </c>
      <c r="Q102">
        <v>1</v>
      </c>
      <c r="R102">
        <v>1</v>
      </c>
      <c r="S102">
        <v>2</v>
      </c>
      <c r="T102">
        <v>0</v>
      </c>
      <c r="U102">
        <v>0</v>
      </c>
      <c r="V102">
        <v>2</v>
      </c>
      <c r="W102">
        <v>0</v>
      </c>
      <c r="X102">
        <v>500</v>
      </c>
      <c r="Y102">
        <v>5.0639999999999999E-3</v>
      </c>
      <c r="Z102">
        <v>0.83333333333333337</v>
      </c>
      <c r="AA102">
        <v>4.2199999999999998E-3</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25.32</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2</v>
      </c>
      <c r="BT102">
        <v>0</v>
      </c>
      <c r="BU102">
        <v>0</v>
      </c>
      <c r="BV102">
        <v>0</v>
      </c>
      <c r="BW102">
        <v>0</v>
      </c>
      <c r="BX102">
        <v>2</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2</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2</v>
      </c>
      <c r="DQ102">
        <v>2</v>
      </c>
      <c r="DR102">
        <v>2</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25.32</v>
      </c>
      <c r="IC102">
        <v>0</v>
      </c>
      <c r="ID102">
        <v>2.532</v>
      </c>
      <c r="IE102">
        <v>0</v>
      </c>
      <c r="IF102">
        <v>0</v>
      </c>
      <c r="IG102">
        <v>0</v>
      </c>
      <c r="IH102">
        <v>0</v>
      </c>
      <c r="II102">
        <v>0</v>
      </c>
      <c r="IJ102">
        <v>0</v>
      </c>
      <c r="IK102">
        <v>0</v>
      </c>
      <c r="IL102">
        <v>0</v>
      </c>
      <c r="IM102">
        <v>8.44</v>
      </c>
      <c r="IN102">
        <v>2500</v>
      </c>
    </row>
    <row r="103" spans="1:248">
      <c r="A103">
        <v>100</v>
      </c>
      <c r="B103" t="str">
        <v>Latehar</v>
      </c>
      <c r="C103" t="str">
        <v>JHARKHAND</v>
      </c>
      <c r="D103" t="str">
        <v>East</v>
      </c>
      <c r="E103">
        <v>0</v>
      </c>
      <c r="F103">
        <v>0</v>
      </c>
      <c r="G103">
        <v>0</v>
      </c>
      <c r="H103">
        <v>0.3</v>
      </c>
      <c r="I103">
        <v>0</v>
      </c>
      <c r="J103" t="str">
        <v>Low</v>
      </c>
      <c r="K103">
        <v>0</v>
      </c>
      <c r="L103">
        <v>0</v>
      </c>
      <c r="M103">
        <v>0</v>
      </c>
      <c r="N103">
        <v>0</v>
      </c>
      <c r="O103">
        <v>0</v>
      </c>
      <c r="P103">
        <v>500</v>
      </c>
      <c r="Q103">
        <v>0</v>
      </c>
      <c r="R103">
        <v>0</v>
      </c>
      <c r="S103">
        <v>0</v>
      </c>
      <c r="T103">
        <v>0</v>
      </c>
      <c r="U103">
        <v>0</v>
      </c>
      <c r="V103">
        <v>1</v>
      </c>
      <c r="W103">
        <v>0</v>
      </c>
      <c r="X103">
        <v>0</v>
      </c>
      <c r="Y103" t="str">
        <v/>
      </c>
      <c r="Z103">
        <v>0</v>
      </c>
      <c r="AA103" t="str">
        <v/>
      </c>
      <c r="AB103">
        <v>0</v>
      </c>
      <c r="AC103">
        <v>0</v>
      </c>
      <c r="AD103">
        <v>0</v>
      </c>
      <c r="AE103">
        <v>0</v>
      </c>
      <c r="AF103">
        <v>0</v>
      </c>
      <c r="AG103">
        <v>0</v>
      </c>
      <c r="AH103">
        <v>0</v>
      </c>
      <c r="AI103">
        <v>0</v>
      </c>
      <c r="AJ103">
        <v>0</v>
      </c>
      <c r="AK103">
        <v>0</v>
      </c>
      <c r="AL103">
        <v>30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1</v>
      </c>
      <c r="BK103">
        <v>0</v>
      </c>
      <c r="BL103">
        <v>0</v>
      </c>
      <c r="BM103">
        <v>0</v>
      </c>
      <c r="BN103">
        <v>0</v>
      </c>
      <c r="BO103">
        <v>0</v>
      </c>
      <c r="BP103">
        <v>0</v>
      </c>
      <c r="BQ103">
        <v>0</v>
      </c>
      <c r="BR103">
        <v>0</v>
      </c>
      <c r="BS103">
        <v>0</v>
      </c>
      <c r="BT103">
        <v>0</v>
      </c>
      <c r="BU103">
        <v>0</v>
      </c>
      <c r="BV103">
        <v>0</v>
      </c>
      <c r="BW103">
        <v>0</v>
      </c>
      <c r="BX103">
        <v>1</v>
      </c>
      <c r="BY103">
        <v>0</v>
      </c>
      <c r="BZ103">
        <v>0</v>
      </c>
      <c r="CA103">
        <v>0</v>
      </c>
      <c r="CB103">
        <v>0</v>
      </c>
      <c r="CC103">
        <v>0</v>
      </c>
      <c r="CD103">
        <v>0</v>
      </c>
      <c r="CE103">
        <v>0</v>
      </c>
      <c r="CF103">
        <v>0</v>
      </c>
      <c r="CG103">
        <v>0</v>
      </c>
      <c r="CH103">
        <v>0</v>
      </c>
      <c r="CI103">
        <v>1</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1</v>
      </c>
      <c r="DI103">
        <v>1</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72775</v>
      </c>
      <c r="IA103">
        <v>30</v>
      </c>
      <c r="IB103">
        <v>0</v>
      </c>
      <c r="IC103">
        <v>2.5</v>
      </c>
      <c r="ID103">
        <v>0</v>
      </c>
      <c r="IE103">
        <v>0</v>
      </c>
      <c r="IF103">
        <v>0</v>
      </c>
      <c r="IG103">
        <v>0</v>
      </c>
      <c r="IH103">
        <v>10</v>
      </c>
      <c r="II103">
        <v>0</v>
      </c>
      <c r="IJ103">
        <v>0</v>
      </c>
      <c r="IK103">
        <v>0</v>
      </c>
      <c r="IL103">
        <v>0</v>
      </c>
      <c r="IM103">
        <v>0</v>
      </c>
      <c r="IN103">
        <v>0</v>
      </c>
    </row>
    <row r="104" spans="1:248">
      <c r="A104">
        <v>101</v>
      </c>
      <c r="B104" t="str">
        <v>Simdega</v>
      </c>
      <c r="C104" t="str">
        <v>JHARKHAND</v>
      </c>
      <c r="D104" t="str">
        <v>East</v>
      </c>
      <c r="E104" t="str">
        <v>M/S REAL DREAMS ENTERPRISES</v>
      </c>
      <c r="F104">
        <v>0</v>
      </c>
      <c r="G104">
        <v>0</v>
      </c>
      <c r="H104">
        <v>0.3</v>
      </c>
      <c r="I104">
        <v>0</v>
      </c>
      <c r="J104" t="str">
        <v>Low</v>
      </c>
      <c r="K104">
        <v>1</v>
      </c>
      <c r="L104">
        <v>0</v>
      </c>
      <c r="M104" t="str">
        <v>Susmit Kumar</v>
      </c>
      <c r="N104">
        <v>0</v>
      </c>
      <c r="O104">
        <v>3</v>
      </c>
      <c r="P104">
        <v>600</v>
      </c>
      <c r="Q104">
        <v>0</v>
      </c>
      <c r="R104">
        <v>1</v>
      </c>
      <c r="S104">
        <v>0</v>
      </c>
      <c r="T104">
        <v>4</v>
      </c>
      <c r="U104">
        <v>0</v>
      </c>
      <c r="V104">
        <v>1</v>
      </c>
      <c r="W104">
        <v>0</v>
      </c>
      <c r="X104">
        <v>0</v>
      </c>
      <c r="Y104" t="str">
        <v/>
      </c>
      <c r="Z104">
        <v>0</v>
      </c>
      <c r="AA104" t="str">
        <v/>
      </c>
      <c r="AB104">
        <v>0</v>
      </c>
      <c r="AC104">
        <v>0</v>
      </c>
      <c r="AD104">
        <v>0</v>
      </c>
      <c r="AE104">
        <v>0</v>
      </c>
      <c r="AF104">
        <v>0</v>
      </c>
      <c r="AG104">
        <v>11</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1</v>
      </c>
      <c r="BY104">
        <v>0</v>
      </c>
      <c r="BZ104">
        <v>0</v>
      </c>
      <c r="CA104">
        <v>0</v>
      </c>
      <c r="CB104">
        <v>0</v>
      </c>
      <c r="CC104">
        <v>0</v>
      </c>
      <c r="CD104">
        <v>1</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1</v>
      </c>
      <c r="FF104">
        <v>1</v>
      </c>
      <c r="FG104">
        <v>1</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3</v>
      </c>
      <c r="GD104">
        <v>1</v>
      </c>
      <c r="GE104">
        <v>1</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10990</v>
      </c>
      <c r="HT104">
        <v>0</v>
      </c>
      <c r="HU104">
        <v>0</v>
      </c>
      <c r="HV104">
        <v>0</v>
      </c>
      <c r="HW104">
        <v>0</v>
      </c>
      <c r="HX104">
        <v>0</v>
      </c>
      <c r="HY104">
        <v>0</v>
      </c>
      <c r="HZ104">
        <v>114224.4</v>
      </c>
      <c r="IA104">
        <v>11</v>
      </c>
      <c r="IB104">
        <v>0</v>
      </c>
      <c r="IC104">
        <v>0.91666666666666663</v>
      </c>
      <c r="ID104">
        <v>0</v>
      </c>
      <c r="IE104">
        <v>0</v>
      </c>
      <c r="IF104">
        <v>3.6666666666666665</v>
      </c>
      <c r="IG104">
        <v>0</v>
      </c>
      <c r="IH104">
        <v>0</v>
      </c>
      <c r="II104">
        <v>0</v>
      </c>
      <c r="IJ104">
        <v>0</v>
      </c>
      <c r="IK104">
        <v>0</v>
      </c>
      <c r="IL104">
        <v>0</v>
      </c>
      <c r="IM104">
        <v>0</v>
      </c>
      <c r="IN104">
        <v>1000</v>
      </c>
    </row>
    <row r="105" spans="1:248">
      <c r="A105">
        <v>102</v>
      </c>
      <c r="B105" t="str">
        <v>Khunti</v>
      </c>
      <c r="C105" t="str">
        <v>JHARKHAND</v>
      </c>
      <c r="D105" t="str">
        <v>East</v>
      </c>
      <c r="E105" t="str">
        <v>M/S REAL DREAMS ENTERPRISES</v>
      </c>
      <c r="F105">
        <v>0</v>
      </c>
      <c r="G105">
        <v>0</v>
      </c>
      <c r="H105">
        <v>0.3</v>
      </c>
      <c r="I105">
        <v>0</v>
      </c>
      <c r="J105" t="str">
        <v>Low</v>
      </c>
      <c r="K105">
        <v>0</v>
      </c>
      <c r="L105">
        <v>0</v>
      </c>
      <c r="M105" t="str">
        <v>Susmit Kumar</v>
      </c>
      <c r="N105">
        <v>0</v>
      </c>
      <c r="O105">
        <v>3</v>
      </c>
      <c r="P105">
        <v>1500</v>
      </c>
      <c r="Q105">
        <v>0</v>
      </c>
      <c r="R105">
        <v>1</v>
      </c>
      <c r="S105">
        <v>0</v>
      </c>
      <c r="T105">
        <v>3</v>
      </c>
      <c r="U105">
        <v>0</v>
      </c>
      <c r="V105">
        <v>0</v>
      </c>
      <c r="W105">
        <v>0</v>
      </c>
      <c r="X105">
        <v>0</v>
      </c>
      <c r="Y105" t="str">
        <v/>
      </c>
      <c r="Z105">
        <v>0</v>
      </c>
      <c r="AA105" t="str">
        <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2</v>
      </c>
      <c r="FG105">
        <v>3</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2</v>
      </c>
      <c r="GE105">
        <v>3</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6312.5</v>
      </c>
      <c r="HT105">
        <v>0</v>
      </c>
      <c r="HU105">
        <v>0</v>
      </c>
      <c r="HV105">
        <v>0</v>
      </c>
      <c r="HW105">
        <v>0</v>
      </c>
      <c r="HX105">
        <v>0</v>
      </c>
      <c r="HY105">
        <v>0</v>
      </c>
      <c r="HZ105">
        <v>50748.15</v>
      </c>
      <c r="IA105">
        <v>0</v>
      </c>
      <c r="IB105">
        <v>0</v>
      </c>
      <c r="IC105">
        <v>0</v>
      </c>
      <c r="ID105">
        <v>0</v>
      </c>
      <c r="IE105">
        <v>0</v>
      </c>
      <c r="IF105">
        <v>0</v>
      </c>
      <c r="IG105">
        <v>0</v>
      </c>
      <c r="IH105">
        <v>0</v>
      </c>
      <c r="II105">
        <v>0</v>
      </c>
      <c r="IJ105">
        <v>0</v>
      </c>
      <c r="IK105">
        <v>0</v>
      </c>
      <c r="IL105">
        <v>0</v>
      </c>
      <c r="IM105">
        <v>0</v>
      </c>
      <c r="IN105">
        <v>1000</v>
      </c>
    </row>
    <row r="106" spans="1:248">
      <c r="A106">
        <v>103</v>
      </c>
      <c r="B106" t="str">
        <v>Lohardaga</v>
      </c>
      <c r="C106" t="str">
        <v>JHARKHAND</v>
      </c>
      <c r="D106" t="str">
        <v>East</v>
      </c>
      <c r="E106" t="str">
        <v>M/S REAL DREAMS ENTERPRISES</v>
      </c>
      <c r="F106">
        <v>0</v>
      </c>
      <c r="G106">
        <v>0</v>
      </c>
      <c r="H106">
        <v>0.3</v>
      </c>
      <c r="I106">
        <v>0</v>
      </c>
      <c r="J106" t="str">
        <v>Low</v>
      </c>
      <c r="K106">
        <v>0</v>
      </c>
      <c r="L106">
        <v>0</v>
      </c>
      <c r="M106" t="str">
        <v>Susmit Kumar</v>
      </c>
      <c r="N106">
        <v>0</v>
      </c>
      <c r="O106">
        <v>15</v>
      </c>
      <c r="P106">
        <v>1000</v>
      </c>
      <c r="Q106">
        <v>1</v>
      </c>
      <c r="R106">
        <v>3</v>
      </c>
      <c r="S106">
        <v>1</v>
      </c>
      <c r="T106">
        <v>1</v>
      </c>
      <c r="U106">
        <v>0</v>
      </c>
      <c r="V106">
        <v>0</v>
      </c>
      <c r="W106">
        <v>0</v>
      </c>
      <c r="X106">
        <v>0</v>
      </c>
      <c r="Y106" t="str">
        <v/>
      </c>
      <c r="Z106">
        <v>0</v>
      </c>
      <c r="AA106" t="str">
        <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0.5</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7</v>
      </c>
      <c r="FF106">
        <v>5.666666666666667</v>
      </c>
      <c r="FG106">
        <v>3</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7</v>
      </c>
      <c r="GD106">
        <v>7</v>
      </c>
      <c r="GE106">
        <v>5.666666666666667</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25266</v>
      </c>
      <c r="HT106">
        <v>0</v>
      </c>
      <c r="HU106">
        <v>0</v>
      </c>
      <c r="HV106">
        <v>0</v>
      </c>
      <c r="HW106">
        <v>0</v>
      </c>
      <c r="HX106">
        <v>0</v>
      </c>
      <c r="HY106">
        <v>0</v>
      </c>
      <c r="HZ106">
        <v>118531</v>
      </c>
      <c r="IA106">
        <v>0</v>
      </c>
      <c r="IB106">
        <v>0</v>
      </c>
      <c r="IC106">
        <v>0</v>
      </c>
      <c r="ID106">
        <v>0</v>
      </c>
      <c r="IE106">
        <v>0</v>
      </c>
      <c r="IF106">
        <v>0</v>
      </c>
      <c r="IG106">
        <v>0</v>
      </c>
      <c r="IH106">
        <v>0</v>
      </c>
      <c r="II106">
        <v>0</v>
      </c>
      <c r="IJ106">
        <v>0</v>
      </c>
      <c r="IK106">
        <v>0</v>
      </c>
      <c r="IL106">
        <v>0</v>
      </c>
      <c r="IM106">
        <v>0</v>
      </c>
      <c r="IN106">
        <v>3000</v>
      </c>
    </row>
    <row r="107" spans="1:248">
      <c r="A107">
        <v>104</v>
      </c>
      <c r="B107" t="str">
        <v>Indore</v>
      </c>
      <c r="C107" t="str">
        <v>MADHYA PRADESH</v>
      </c>
      <c r="D107" t="str">
        <v>Central</v>
      </c>
      <c r="E107" t="str">
        <v>R. K. ENTERPRISES</v>
      </c>
      <c r="F107">
        <v>0</v>
      </c>
      <c r="G107">
        <v>0</v>
      </c>
      <c r="H107">
        <v>1</v>
      </c>
      <c r="I107">
        <v>0</v>
      </c>
      <c r="J107" t="str">
        <v>Very High</v>
      </c>
      <c r="K107">
        <v>2</v>
      </c>
      <c r="L107">
        <v>0</v>
      </c>
      <c r="M107">
        <v>0</v>
      </c>
      <c r="N107" t="str">
        <v>Yogeshwar Richhariya</v>
      </c>
      <c r="O107">
        <v>8</v>
      </c>
      <c r="P107">
        <v>22000</v>
      </c>
      <c r="Q107">
        <v>1</v>
      </c>
      <c r="R107">
        <v>0</v>
      </c>
      <c r="S107">
        <v>2</v>
      </c>
      <c r="T107">
        <v>4</v>
      </c>
      <c r="U107">
        <v>0</v>
      </c>
      <c r="V107">
        <v>40</v>
      </c>
      <c r="W107">
        <v>0</v>
      </c>
      <c r="X107">
        <v>1195</v>
      </c>
      <c r="Y107">
        <v>0.19583179916317991</v>
      </c>
      <c r="Z107">
        <v>5.4318181818181821E-2</v>
      </c>
      <c r="AA107">
        <v>1.0637227272727274E-2</v>
      </c>
      <c r="AB107">
        <v>93</v>
      </c>
      <c r="AC107">
        <v>150</v>
      </c>
      <c r="AD107">
        <v>25</v>
      </c>
      <c r="AE107">
        <v>52</v>
      </c>
      <c r="AF107">
        <v>76</v>
      </c>
      <c r="AG107">
        <v>25</v>
      </c>
      <c r="AH107">
        <v>130</v>
      </c>
      <c r="AI107">
        <v>50</v>
      </c>
      <c r="AJ107">
        <v>78</v>
      </c>
      <c r="AK107">
        <v>164.73</v>
      </c>
      <c r="AL107">
        <v>609.47</v>
      </c>
      <c r="AM107">
        <v>204.905</v>
      </c>
      <c r="AN107">
        <v>150.07999999999998</v>
      </c>
      <c r="AO107">
        <v>148</v>
      </c>
      <c r="AP107">
        <v>130</v>
      </c>
      <c r="AQ107">
        <v>204.05</v>
      </c>
      <c r="AR107">
        <v>179.07</v>
      </c>
      <c r="AS107">
        <v>255.5</v>
      </c>
      <c r="AT107">
        <v>114.67</v>
      </c>
      <c r="AU107">
        <v>74.98</v>
      </c>
      <c r="AV107">
        <v>551.84</v>
      </c>
      <c r="AW107">
        <v>532</v>
      </c>
      <c r="AX107">
        <v>0</v>
      </c>
      <c r="AY107">
        <v>0</v>
      </c>
      <c r="AZ107">
        <v>0</v>
      </c>
      <c r="BA107">
        <v>1</v>
      </c>
      <c r="BB107">
        <v>0</v>
      </c>
      <c r="BC107">
        <v>1</v>
      </c>
      <c r="BD107">
        <v>0</v>
      </c>
      <c r="BE107">
        <v>0</v>
      </c>
      <c r="BF107">
        <v>1</v>
      </c>
      <c r="BG107">
        <v>0</v>
      </c>
      <c r="BH107">
        <v>0</v>
      </c>
      <c r="BI107">
        <v>3</v>
      </c>
      <c r="BJ107">
        <v>4</v>
      </c>
      <c r="BK107">
        <v>3</v>
      </c>
      <c r="BL107">
        <v>2</v>
      </c>
      <c r="BM107">
        <v>2</v>
      </c>
      <c r="BN107">
        <v>1</v>
      </c>
      <c r="BO107">
        <v>0</v>
      </c>
      <c r="BP107">
        <v>3</v>
      </c>
      <c r="BQ107">
        <v>1</v>
      </c>
      <c r="BR107">
        <v>7</v>
      </c>
      <c r="BS107">
        <v>1</v>
      </c>
      <c r="BT107">
        <v>3</v>
      </c>
      <c r="BU107">
        <v>2</v>
      </c>
      <c r="BV107">
        <v>0</v>
      </c>
      <c r="BW107">
        <v>0</v>
      </c>
      <c r="BX107">
        <v>40</v>
      </c>
      <c r="BY107">
        <v>1</v>
      </c>
      <c r="BZ107">
        <v>3</v>
      </c>
      <c r="CA107">
        <v>1</v>
      </c>
      <c r="CB107">
        <v>1</v>
      </c>
      <c r="CC107">
        <v>1</v>
      </c>
      <c r="CD107">
        <v>1</v>
      </c>
      <c r="CE107">
        <v>2</v>
      </c>
      <c r="CF107">
        <v>1</v>
      </c>
      <c r="CG107">
        <v>2</v>
      </c>
      <c r="CH107">
        <v>5</v>
      </c>
      <c r="CI107">
        <v>10</v>
      </c>
      <c r="CJ107">
        <v>9</v>
      </c>
      <c r="CK107">
        <v>8</v>
      </c>
      <c r="CL107">
        <v>11</v>
      </c>
      <c r="CM107">
        <v>8</v>
      </c>
      <c r="CN107">
        <v>7</v>
      </c>
      <c r="CO107">
        <v>14</v>
      </c>
      <c r="CP107">
        <v>17</v>
      </c>
      <c r="CQ107">
        <v>23</v>
      </c>
      <c r="CR107">
        <v>9</v>
      </c>
      <c r="CS107">
        <v>11</v>
      </c>
      <c r="CT107">
        <v>22</v>
      </c>
      <c r="CU107">
        <v>0</v>
      </c>
      <c r="CV107">
        <v>0</v>
      </c>
      <c r="CW107">
        <v>0</v>
      </c>
      <c r="CX107">
        <v>0</v>
      </c>
      <c r="CY107">
        <v>0</v>
      </c>
      <c r="CZ107">
        <v>0</v>
      </c>
      <c r="DA107">
        <v>0</v>
      </c>
      <c r="DB107">
        <v>0</v>
      </c>
      <c r="DC107">
        <v>0</v>
      </c>
      <c r="DD107">
        <v>0</v>
      </c>
      <c r="DE107">
        <v>0</v>
      </c>
      <c r="DF107">
        <v>0</v>
      </c>
      <c r="DG107">
        <v>0</v>
      </c>
      <c r="DH107">
        <v>14</v>
      </c>
      <c r="DI107">
        <v>15</v>
      </c>
      <c r="DJ107">
        <v>15</v>
      </c>
      <c r="DK107">
        <v>13</v>
      </c>
      <c r="DL107">
        <v>13</v>
      </c>
      <c r="DM107">
        <v>15</v>
      </c>
      <c r="DN107">
        <v>19</v>
      </c>
      <c r="DO107">
        <v>27</v>
      </c>
      <c r="DP107">
        <v>27</v>
      </c>
      <c r="DQ107">
        <v>30</v>
      </c>
      <c r="DR107">
        <v>25</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7</v>
      </c>
      <c r="GR107">
        <v>8</v>
      </c>
      <c r="GS107">
        <v>0</v>
      </c>
      <c r="GT107">
        <v>0</v>
      </c>
      <c r="GU107">
        <v>0</v>
      </c>
      <c r="GV107">
        <v>0</v>
      </c>
      <c r="GW107">
        <v>0</v>
      </c>
      <c r="GX107">
        <v>0</v>
      </c>
      <c r="GY107">
        <v>0</v>
      </c>
      <c r="GZ107">
        <v>0</v>
      </c>
      <c r="HA107">
        <v>0</v>
      </c>
      <c r="HB107">
        <v>0</v>
      </c>
      <c r="HC107">
        <v>3</v>
      </c>
      <c r="HD107">
        <v>2</v>
      </c>
      <c r="HE107">
        <v>3</v>
      </c>
      <c r="HF107">
        <v>3</v>
      </c>
      <c r="HG107">
        <v>3</v>
      </c>
      <c r="HH107">
        <v>4</v>
      </c>
      <c r="HI107">
        <v>3</v>
      </c>
      <c r="HJ107">
        <v>0</v>
      </c>
      <c r="HK107">
        <v>0</v>
      </c>
      <c r="HL107">
        <v>0</v>
      </c>
      <c r="HM107">
        <v>0</v>
      </c>
      <c r="HN107">
        <v>0</v>
      </c>
      <c r="HO107">
        <v>0</v>
      </c>
      <c r="HP107">
        <v>0</v>
      </c>
      <c r="HQ107">
        <v>0</v>
      </c>
      <c r="HR107">
        <v>0</v>
      </c>
      <c r="HS107">
        <v>5144</v>
      </c>
      <c r="HT107">
        <v>0</v>
      </c>
      <c r="HU107">
        <v>0</v>
      </c>
      <c r="HV107">
        <v>0</v>
      </c>
      <c r="HW107">
        <v>0</v>
      </c>
      <c r="HX107">
        <v>0</v>
      </c>
      <c r="HY107">
        <v>0</v>
      </c>
      <c r="HZ107">
        <v>69670</v>
      </c>
      <c r="IA107">
        <v>1658.105</v>
      </c>
      <c r="IB107">
        <v>2340.19</v>
      </c>
      <c r="IC107">
        <v>138.17541666666668</v>
      </c>
      <c r="ID107">
        <v>234.01900000000001</v>
      </c>
      <c r="IE107">
        <v>89.333333333333329</v>
      </c>
      <c r="IF107">
        <v>51</v>
      </c>
      <c r="IG107">
        <v>86</v>
      </c>
      <c r="IH107">
        <v>326.36833333333334</v>
      </c>
      <c r="II107">
        <v>142.69333333333333</v>
      </c>
      <c r="IJ107">
        <v>0</v>
      </c>
      <c r="IK107">
        <v>0</v>
      </c>
      <c r="IL107">
        <v>0</v>
      </c>
      <c r="IM107">
        <v>386.27333333333337</v>
      </c>
      <c r="IN107">
        <v>2500</v>
      </c>
    </row>
    <row r="108" spans="1:248">
      <c r="A108">
        <v>105</v>
      </c>
      <c r="B108" t="str">
        <v>Bhopal</v>
      </c>
      <c r="C108" t="str">
        <v>MADHYA PRADESH</v>
      </c>
      <c r="D108" t="str">
        <v>Central</v>
      </c>
      <c r="E108" t="str">
        <v>Global Steel</v>
      </c>
      <c r="F108">
        <v>0</v>
      </c>
      <c r="G108">
        <v>0</v>
      </c>
      <c r="H108">
        <v>1</v>
      </c>
      <c r="I108">
        <v>0</v>
      </c>
      <c r="J108" t="str">
        <v>Very High</v>
      </c>
      <c r="K108">
        <v>0</v>
      </c>
      <c r="L108">
        <v>0</v>
      </c>
      <c r="M108" t="str">
        <v>Rebean Luther</v>
      </c>
      <c r="N108">
        <v>0</v>
      </c>
      <c r="O108">
        <v>8</v>
      </c>
      <c r="P108">
        <v>18000</v>
      </c>
      <c r="Q108">
        <v>1</v>
      </c>
      <c r="R108">
        <v>0</v>
      </c>
      <c r="S108">
        <v>2</v>
      </c>
      <c r="T108">
        <v>3</v>
      </c>
      <c r="U108">
        <v>0</v>
      </c>
      <c r="V108">
        <v>17</v>
      </c>
      <c r="W108">
        <v>0</v>
      </c>
      <c r="X108">
        <v>1160</v>
      </c>
      <c r="Y108">
        <v>0.10943706896551722</v>
      </c>
      <c r="Z108">
        <v>6.4444444444444443E-2</v>
      </c>
      <c r="AA108">
        <v>7.0526111111111093E-3</v>
      </c>
      <c r="AB108">
        <v>100</v>
      </c>
      <c r="AC108">
        <v>90</v>
      </c>
      <c r="AD108">
        <v>0</v>
      </c>
      <c r="AE108">
        <v>0</v>
      </c>
      <c r="AF108">
        <v>35</v>
      </c>
      <c r="AG108">
        <v>0</v>
      </c>
      <c r="AH108">
        <v>61</v>
      </c>
      <c r="AI108">
        <v>0</v>
      </c>
      <c r="AJ108">
        <v>192</v>
      </c>
      <c r="AK108">
        <v>128</v>
      </c>
      <c r="AL108">
        <v>35</v>
      </c>
      <c r="AM108">
        <v>42</v>
      </c>
      <c r="AN108">
        <v>186</v>
      </c>
      <c r="AO108">
        <v>57</v>
      </c>
      <c r="AP108">
        <v>27</v>
      </c>
      <c r="AQ108">
        <v>5.5</v>
      </c>
      <c r="AR108">
        <v>44.31</v>
      </c>
      <c r="AS108">
        <v>51.04</v>
      </c>
      <c r="AT108">
        <v>44.81</v>
      </c>
      <c r="AU108">
        <v>232.14999999999998</v>
      </c>
      <c r="AV108">
        <v>412.65999999999997</v>
      </c>
      <c r="AW108">
        <v>209</v>
      </c>
      <c r="AX108">
        <v>0</v>
      </c>
      <c r="AY108">
        <v>0</v>
      </c>
      <c r="AZ108">
        <v>1</v>
      </c>
      <c r="BA108">
        <v>0</v>
      </c>
      <c r="BB108">
        <v>0</v>
      </c>
      <c r="BC108">
        <v>0</v>
      </c>
      <c r="BD108">
        <v>1</v>
      </c>
      <c r="BE108">
        <v>0</v>
      </c>
      <c r="BF108">
        <v>1</v>
      </c>
      <c r="BG108">
        <v>0</v>
      </c>
      <c r="BH108">
        <v>0</v>
      </c>
      <c r="BI108">
        <v>0</v>
      </c>
      <c r="BJ108">
        <v>0</v>
      </c>
      <c r="BK108">
        <v>0</v>
      </c>
      <c r="BL108">
        <v>1</v>
      </c>
      <c r="BM108">
        <v>1</v>
      </c>
      <c r="BN108">
        <v>1</v>
      </c>
      <c r="BO108">
        <v>2</v>
      </c>
      <c r="BP108">
        <v>2</v>
      </c>
      <c r="BQ108">
        <v>0</v>
      </c>
      <c r="BR108">
        <v>2</v>
      </c>
      <c r="BS108">
        <v>2</v>
      </c>
      <c r="BT108">
        <v>3</v>
      </c>
      <c r="BU108">
        <v>0</v>
      </c>
      <c r="BV108">
        <v>0</v>
      </c>
      <c r="BW108">
        <v>0</v>
      </c>
      <c r="BX108">
        <v>17</v>
      </c>
      <c r="BY108">
        <v>1</v>
      </c>
      <c r="BZ108">
        <v>1</v>
      </c>
      <c r="CA108">
        <v>0</v>
      </c>
      <c r="CB108">
        <v>0</v>
      </c>
      <c r="CC108">
        <v>1</v>
      </c>
      <c r="CD108">
        <v>0</v>
      </c>
      <c r="CE108">
        <v>1</v>
      </c>
      <c r="CF108">
        <v>0</v>
      </c>
      <c r="CG108">
        <v>3</v>
      </c>
      <c r="CH108">
        <v>2</v>
      </c>
      <c r="CI108">
        <v>1</v>
      </c>
      <c r="CJ108">
        <v>1</v>
      </c>
      <c r="CK108">
        <v>2</v>
      </c>
      <c r="CL108">
        <v>3</v>
      </c>
      <c r="CM108">
        <v>2</v>
      </c>
      <c r="CN108">
        <v>2</v>
      </c>
      <c r="CO108">
        <v>2</v>
      </c>
      <c r="CP108">
        <v>2</v>
      </c>
      <c r="CQ108">
        <v>3</v>
      </c>
      <c r="CR108">
        <v>6</v>
      </c>
      <c r="CS108">
        <v>8</v>
      </c>
      <c r="CT108">
        <v>7</v>
      </c>
      <c r="CU108">
        <v>0</v>
      </c>
      <c r="CV108">
        <v>0</v>
      </c>
      <c r="CW108">
        <v>0</v>
      </c>
      <c r="CX108">
        <v>0</v>
      </c>
      <c r="CY108">
        <v>0</v>
      </c>
      <c r="CZ108">
        <v>0</v>
      </c>
      <c r="DA108">
        <v>0</v>
      </c>
      <c r="DB108">
        <v>0</v>
      </c>
      <c r="DC108">
        <v>0</v>
      </c>
      <c r="DD108">
        <v>0</v>
      </c>
      <c r="DE108">
        <v>0</v>
      </c>
      <c r="DF108">
        <v>0</v>
      </c>
      <c r="DG108">
        <v>0</v>
      </c>
      <c r="DH108">
        <v>3</v>
      </c>
      <c r="DI108">
        <v>4</v>
      </c>
      <c r="DJ108">
        <v>5</v>
      </c>
      <c r="DK108">
        <v>5</v>
      </c>
      <c r="DL108">
        <v>6</v>
      </c>
      <c r="DM108">
        <v>6</v>
      </c>
      <c r="DN108">
        <v>5</v>
      </c>
      <c r="DO108">
        <v>5</v>
      </c>
      <c r="DP108">
        <v>9</v>
      </c>
      <c r="DQ108">
        <v>12</v>
      </c>
      <c r="DR108">
        <v>12</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1</v>
      </c>
      <c r="FF108">
        <v>1</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1</v>
      </c>
      <c r="GD108">
        <v>1</v>
      </c>
      <c r="GE108">
        <v>0</v>
      </c>
      <c r="GF108">
        <v>0</v>
      </c>
      <c r="GG108">
        <v>0</v>
      </c>
      <c r="GH108">
        <v>0</v>
      </c>
      <c r="GI108">
        <v>0</v>
      </c>
      <c r="GJ108">
        <v>0</v>
      </c>
      <c r="GK108">
        <v>0</v>
      </c>
      <c r="GL108">
        <v>0</v>
      </c>
      <c r="GM108">
        <v>0</v>
      </c>
      <c r="GN108">
        <v>0</v>
      </c>
      <c r="GO108">
        <v>0</v>
      </c>
      <c r="GP108">
        <v>0</v>
      </c>
      <c r="GQ108">
        <v>2</v>
      </c>
      <c r="GR108">
        <v>0</v>
      </c>
      <c r="GS108">
        <v>0</v>
      </c>
      <c r="GT108">
        <v>0</v>
      </c>
      <c r="GU108">
        <v>0</v>
      </c>
      <c r="GV108">
        <v>0</v>
      </c>
      <c r="GW108">
        <v>0</v>
      </c>
      <c r="GX108">
        <v>0</v>
      </c>
      <c r="GY108">
        <v>0</v>
      </c>
      <c r="GZ108">
        <v>0</v>
      </c>
      <c r="HA108">
        <v>0</v>
      </c>
      <c r="HB108">
        <v>0</v>
      </c>
      <c r="HC108">
        <v>2</v>
      </c>
      <c r="HD108">
        <v>2</v>
      </c>
      <c r="HE108">
        <v>2</v>
      </c>
      <c r="HF108">
        <v>2</v>
      </c>
      <c r="HG108">
        <v>2</v>
      </c>
      <c r="HH108">
        <v>0</v>
      </c>
      <c r="HI108">
        <v>0</v>
      </c>
      <c r="HJ108">
        <v>0</v>
      </c>
      <c r="HK108">
        <v>0</v>
      </c>
      <c r="HL108">
        <v>0</v>
      </c>
      <c r="HM108">
        <v>0</v>
      </c>
      <c r="HN108">
        <v>0</v>
      </c>
      <c r="HO108">
        <v>0</v>
      </c>
      <c r="HP108">
        <v>0</v>
      </c>
      <c r="HQ108">
        <v>0</v>
      </c>
      <c r="HR108">
        <v>0</v>
      </c>
      <c r="HS108">
        <v>12489</v>
      </c>
      <c r="HT108">
        <v>0</v>
      </c>
      <c r="HU108">
        <v>0</v>
      </c>
      <c r="HV108">
        <v>0</v>
      </c>
      <c r="HW108">
        <v>0</v>
      </c>
      <c r="HX108">
        <v>0</v>
      </c>
      <c r="HY108">
        <v>0</v>
      </c>
      <c r="HZ108">
        <v>73210</v>
      </c>
      <c r="IA108">
        <v>683</v>
      </c>
      <c r="IB108">
        <v>1269.4699999999998</v>
      </c>
      <c r="IC108">
        <v>56.916666666666664</v>
      </c>
      <c r="ID108">
        <v>126.94699999999997</v>
      </c>
      <c r="IE108">
        <v>63.333333333333336</v>
      </c>
      <c r="IF108">
        <v>11.666666666666666</v>
      </c>
      <c r="IG108">
        <v>84.333333333333329</v>
      </c>
      <c r="IH108">
        <v>68.333333333333329</v>
      </c>
      <c r="II108">
        <v>90</v>
      </c>
      <c r="IJ108">
        <v>0</v>
      </c>
      <c r="IK108">
        <v>0</v>
      </c>
      <c r="IL108">
        <v>0</v>
      </c>
      <c r="IM108">
        <v>284.6033333333333</v>
      </c>
      <c r="IN108">
        <v>2500</v>
      </c>
    </row>
    <row r="109" spans="1:248">
      <c r="A109">
        <v>106</v>
      </c>
      <c r="B109" t="str">
        <v>Gwalior</v>
      </c>
      <c r="C109" t="str">
        <v>MADHYA PRADESH</v>
      </c>
      <c r="D109" t="str">
        <v>North</v>
      </c>
      <c r="E109" t="str">
        <v>SHALIKA ENTERPRISES PRIVATE LIMITED</v>
      </c>
      <c r="F109">
        <v>0</v>
      </c>
      <c r="G109">
        <v>0</v>
      </c>
      <c r="H109">
        <v>1</v>
      </c>
      <c r="I109">
        <v>0</v>
      </c>
      <c r="J109" t="str">
        <v>Very High</v>
      </c>
      <c r="K109">
        <v>0</v>
      </c>
      <c r="L109">
        <v>0</v>
      </c>
      <c r="M109" t="str">
        <v>Swapnil Dahayat</v>
      </c>
      <c r="N109">
        <v>0</v>
      </c>
      <c r="O109">
        <v>7</v>
      </c>
      <c r="P109">
        <v>10000</v>
      </c>
      <c r="Q109">
        <v>0</v>
      </c>
      <c r="R109">
        <v>1</v>
      </c>
      <c r="S109">
        <v>2</v>
      </c>
      <c r="T109">
        <v>4</v>
      </c>
      <c r="U109">
        <v>0</v>
      </c>
      <c r="V109">
        <v>8</v>
      </c>
      <c r="W109">
        <v>0</v>
      </c>
      <c r="X109">
        <v>125</v>
      </c>
      <c r="Y109">
        <v>0.345416</v>
      </c>
      <c r="Z109">
        <v>1.2500000000000001E-2</v>
      </c>
      <c r="AA109">
        <v>4.3176999999999998E-3</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177.98000000000002</v>
      </c>
      <c r="AV109">
        <v>150.79</v>
      </c>
      <c r="AW109">
        <v>103</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4</v>
      </c>
      <c r="BT109">
        <v>1</v>
      </c>
      <c r="BU109">
        <v>2</v>
      </c>
      <c r="BV109">
        <v>0</v>
      </c>
      <c r="BW109">
        <v>0</v>
      </c>
      <c r="BX109">
        <v>8</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4</v>
      </c>
      <c r="CS109">
        <v>5</v>
      </c>
      <c r="CT109">
        <v>6</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4</v>
      </c>
      <c r="DQ109">
        <v>5</v>
      </c>
      <c r="DR109">
        <v>7</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8866</v>
      </c>
      <c r="HT109">
        <v>0</v>
      </c>
      <c r="HU109">
        <v>0</v>
      </c>
      <c r="HV109">
        <v>0</v>
      </c>
      <c r="HW109">
        <v>0</v>
      </c>
      <c r="HX109">
        <v>0</v>
      </c>
      <c r="HY109">
        <v>0</v>
      </c>
      <c r="HZ109">
        <v>33336</v>
      </c>
      <c r="IA109">
        <v>0</v>
      </c>
      <c r="IB109">
        <v>431.77</v>
      </c>
      <c r="IC109">
        <v>0</v>
      </c>
      <c r="ID109">
        <v>43.177</v>
      </c>
      <c r="IE109">
        <v>0</v>
      </c>
      <c r="IF109">
        <v>0</v>
      </c>
      <c r="IG109">
        <v>0</v>
      </c>
      <c r="IH109">
        <v>0</v>
      </c>
      <c r="II109">
        <v>0</v>
      </c>
      <c r="IJ109">
        <v>0</v>
      </c>
      <c r="IK109">
        <v>0</v>
      </c>
      <c r="IL109">
        <v>0</v>
      </c>
      <c r="IM109">
        <v>143.92333333333332</v>
      </c>
      <c r="IN109">
        <v>2000</v>
      </c>
    </row>
    <row r="110" spans="1:248">
      <c r="A110">
        <v>107</v>
      </c>
      <c r="B110" t="str">
        <v>Jabalpur</v>
      </c>
      <c r="C110" t="str">
        <v>MADHYA PRADESH</v>
      </c>
      <c r="D110" t="str">
        <v>Central</v>
      </c>
      <c r="E110" t="str">
        <v>Global Steel</v>
      </c>
      <c r="F110">
        <v>0</v>
      </c>
      <c r="G110">
        <v>0</v>
      </c>
      <c r="H110">
        <v>1</v>
      </c>
      <c r="I110">
        <v>0</v>
      </c>
      <c r="J110" t="str">
        <v>High</v>
      </c>
      <c r="K110">
        <v>1</v>
      </c>
      <c r="L110">
        <v>1</v>
      </c>
      <c r="M110" t="str">
        <v>Abhinav Srivastava</v>
      </c>
      <c r="N110">
        <v>0</v>
      </c>
      <c r="O110">
        <v>6</v>
      </c>
      <c r="P110">
        <v>7000</v>
      </c>
      <c r="Q110">
        <v>0</v>
      </c>
      <c r="R110">
        <v>2</v>
      </c>
      <c r="S110">
        <v>0</v>
      </c>
      <c r="T110">
        <v>4</v>
      </c>
      <c r="U110">
        <v>0</v>
      </c>
      <c r="V110">
        <v>17</v>
      </c>
      <c r="W110">
        <v>0</v>
      </c>
      <c r="X110">
        <v>380</v>
      </c>
      <c r="Y110">
        <v>0.24627368421052628</v>
      </c>
      <c r="Z110">
        <v>5.4285714285714284E-2</v>
      </c>
      <c r="AA110">
        <v>1.3369142857142855E-2</v>
      </c>
      <c r="AB110">
        <v>378</v>
      </c>
      <c r="AC110">
        <v>248</v>
      </c>
      <c r="AD110">
        <v>349</v>
      </c>
      <c r="AE110">
        <v>320</v>
      </c>
      <c r="AF110">
        <v>55</v>
      </c>
      <c r="AG110">
        <v>81</v>
      </c>
      <c r="AH110">
        <v>34</v>
      </c>
      <c r="AI110">
        <v>187</v>
      </c>
      <c r="AJ110">
        <v>127</v>
      </c>
      <c r="AK110">
        <v>25</v>
      </c>
      <c r="AL110">
        <v>62</v>
      </c>
      <c r="AM110">
        <v>23</v>
      </c>
      <c r="AN110">
        <v>100</v>
      </c>
      <c r="AO110">
        <v>376</v>
      </c>
      <c r="AP110">
        <v>242</v>
      </c>
      <c r="AQ110">
        <v>52.86</v>
      </c>
      <c r="AR110">
        <v>78.39</v>
      </c>
      <c r="AS110">
        <v>15.02</v>
      </c>
      <c r="AT110">
        <v>3.5399999999999996</v>
      </c>
      <c r="AU110">
        <v>28.79</v>
      </c>
      <c r="AV110">
        <v>9.24</v>
      </c>
      <c r="AW110">
        <v>30</v>
      </c>
      <c r="AX110">
        <v>0</v>
      </c>
      <c r="AY110">
        <v>0</v>
      </c>
      <c r="AZ110">
        <v>0</v>
      </c>
      <c r="BA110">
        <v>0</v>
      </c>
      <c r="BB110">
        <v>1</v>
      </c>
      <c r="BC110">
        <v>1</v>
      </c>
      <c r="BD110">
        <v>1</v>
      </c>
      <c r="BE110">
        <v>2</v>
      </c>
      <c r="BF110">
        <v>1</v>
      </c>
      <c r="BG110">
        <v>1</v>
      </c>
      <c r="BH110">
        <v>1</v>
      </c>
      <c r="BI110">
        <v>0</v>
      </c>
      <c r="BJ110">
        <v>0</v>
      </c>
      <c r="BK110">
        <v>0</v>
      </c>
      <c r="BL110">
        <v>0</v>
      </c>
      <c r="BM110">
        <v>1</v>
      </c>
      <c r="BN110">
        <v>1</v>
      </c>
      <c r="BO110">
        <v>0</v>
      </c>
      <c r="BP110">
        <v>0</v>
      </c>
      <c r="BQ110">
        <v>0</v>
      </c>
      <c r="BR110">
        <v>0</v>
      </c>
      <c r="BS110">
        <v>0</v>
      </c>
      <c r="BT110">
        <v>1</v>
      </c>
      <c r="BU110">
        <v>1</v>
      </c>
      <c r="BV110">
        <v>0</v>
      </c>
      <c r="BW110">
        <v>0</v>
      </c>
      <c r="BX110">
        <v>17</v>
      </c>
      <c r="BY110">
        <v>2</v>
      </c>
      <c r="BZ110">
        <v>2</v>
      </c>
      <c r="CA110">
        <v>3</v>
      </c>
      <c r="CB110">
        <v>3</v>
      </c>
      <c r="CC110">
        <v>3</v>
      </c>
      <c r="CD110">
        <v>5</v>
      </c>
      <c r="CE110">
        <v>2</v>
      </c>
      <c r="CF110">
        <v>4</v>
      </c>
      <c r="CG110">
        <v>6</v>
      </c>
      <c r="CH110">
        <v>5</v>
      </c>
      <c r="CI110">
        <v>6</v>
      </c>
      <c r="CJ110">
        <v>3</v>
      </c>
      <c r="CK110">
        <v>4</v>
      </c>
      <c r="CL110">
        <v>5</v>
      </c>
      <c r="CM110">
        <v>8</v>
      </c>
      <c r="CN110">
        <v>3</v>
      </c>
      <c r="CO110">
        <v>9</v>
      </c>
      <c r="CP110">
        <v>1</v>
      </c>
      <c r="CQ110">
        <v>4</v>
      </c>
      <c r="CR110">
        <v>3</v>
      </c>
      <c r="CS110">
        <v>5</v>
      </c>
      <c r="CT110">
        <v>9</v>
      </c>
      <c r="CU110">
        <v>0</v>
      </c>
      <c r="CV110">
        <v>0</v>
      </c>
      <c r="CW110">
        <v>0</v>
      </c>
      <c r="CX110">
        <v>0</v>
      </c>
      <c r="CY110">
        <v>0</v>
      </c>
      <c r="CZ110">
        <v>0</v>
      </c>
      <c r="DA110">
        <v>0</v>
      </c>
      <c r="DB110">
        <v>0</v>
      </c>
      <c r="DC110">
        <v>0</v>
      </c>
      <c r="DD110">
        <v>0</v>
      </c>
      <c r="DE110">
        <v>0</v>
      </c>
      <c r="DF110">
        <v>0</v>
      </c>
      <c r="DG110">
        <v>0</v>
      </c>
      <c r="DH110">
        <v>7</v>
      </c>
      <c r="DI110">
        <v>7</v>
      </c>
      <c r="DJ110">
        <v>7</v>
      </c>
      <c r="DK110">
        <v>11</v>
      </c>
      <c r="DL110">
        <v>10</v>
      </c>
      <c r="DM110">
        <v>11</v>
      </c>
      <c r="DN110">
        <v>9</v>
      </c>
      <c r="DO110">
        <v>10</v>
      </c>
      <c r="DP110">
        <v>5</v>
      </c>
      <c r="DQ110">
        <v>8</v>
      </c>
      <c r="DR110">
        <v>11</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4</v>
      </c>
      <c r="HE110">
        <v>3</v>
      </c>
      <c r="HF110">
        <v>0</v>
      </c>
      <c r="HG110">
        <v>1</v>
      </c>
      <c r="HH110">
        <v>2</v>
      </c>
      <c r="HI110">
        <v>0</v>
      </c>
      <c r="HJ110">
        <v>0</v>
      </c>
      <c r="HK110">
        <v>0</v>
      </c>
      <c r="HL110">
        <v>0</v>
      </c>
      <c r="HM110">
        <v>0</v>
      </c>
      <c r="HN110">
        <v>0</v>
      </c>
      <c r="HO110">
        <v>0</v>
      </c>
      <c r="HP110">
        <v>0</v>
      </c>
      <c r="HQ110">
        <v>0</v>
      </c>
      <c r="HR110">
        <v>0</v>
      </c>
      <c r="HS110">
        <v>8586</v>
      </c>
      <c r="HT110">
        <v>0</v>
      </c>
      <c r="HU110">
        <v>0</v>
      </c>
      <c r="HV110">
        <v>0</v>
      </c>
      <c r="HW110">
        <v>0</v>
      </c>
      <c r="HX110">
        <v>0</v>
      </c>
      <c r="HY110">
        <v>0</v>
      </c>
      <c r="HZ110">
        <v>47223</v>
      </c>
      <c r="IA110">
        <v>1889</v>
      </c>
      <c r="IB110">
        <v>935.83999999999992</v>
      </c>
      <c r="IC110">
        <v>157.41666666666666</v>
      </c>
      <c r="ID110">
        <v>93.583999999999989</v>
      </c>
      <c r="IE110">
        <v>325</v>
      </c>
      <c r="IF110">
        <v>152</v>
      </c>
      <c r="IG110">
        <v>116</v>
      </c>
      <c r="IH110">
        <v>36.666666666666664</v>
      </c>
      <c r="II110">
        <v>239.33333333333334</v>
      </c>
      <c r="IJ110">
        <v>0</v>
      </c>
      <c r="IK110">
        <v>0</v>
      </c>
      <c r="IL110">
        <v>0</v>
      </c>
      <c r="IM110">
        <v>22.676666666666666</v>
      </c>
      <c r="IN110">
        <v>2000</v>
      </c>
    </row>
    <row r="111" spans="1:248">
      <c r="A111">
        <v>108</v>
      </c>
      <c r="B111" t="str">
        <v>Khargone</v>
      </c>
      <c r="C111" t="str">
        <v>MADHYA PRADESH</v>
      </c>
      <c r="D111" t="str">
        <v>Central</v>
      </c>
      <c r="E111" t="str">
        <v>R. K. ENTERPRISES</v>
      </c>
      <c r="F111">
        <v>0</v>
      </c>
      <c r="G111">
        <v>0</v>
      </c>
      <c r="H111">
        <v>0.5</v>
      </c>
      <c r="I111">
        <v>0</v>
      </c>
      <c r="J111" t="str">
        <v>Medium</v>
      </c>
      <c r="K111">
        <v>0</v>
      </c>
      <c r="L111">
        <v>0</v>
      </c>
      <c r="M111">
        <v>0</v>
      </c>
      <c r="N111" t="str">
        <v>Yogeshwar Richhariya</v>
      </c>
      <c r="O111">
        <v>10</v>
      </c>
      <c r="P111">
        <v>4000</v>
      </c>
      <c r="Q111">
        <v>0</v>
      </c>
      <c r="R111">
        <v>2</v>
      </c>
      <c r="S111">
        <v>2</v>
      </c>
      <c r="T111">
        <v>2</v>
      </c>
      <c r="U111">
        <v>0</v>
      </c>
      <c r="V111">
        <v>3</v>
      </c>
      <c r="W111">
        <v>0</v>
      </c>
      <c r="X111">
        <v>170</v>
      </c>
      <c r="Y111">
        <v>2.1158823529411765E-2</v>
      </c>
      <c r="Z111">
        <v>4.2500000000000003E-2</v>
      </c>
      <c r="AA111">
        <v>8.9925000000000009E-4</v>
      </c>
      <c r="AB111">
        <v>0</v>
      </c>
      <c r="AC111">
        <v>0</v>
      </c>
      <c r="AD111">
        <v>0</v>
      </c>
      <c r="AE111">
        <v>0</v>
      </c>
      <c r="AF111">
        <v>0</v>
      </c>
      <c r="AG111">
        <v>0</v>
      </c>
      <c r="AH111">
        <v>0</v>
      </c>
      <c r="AI111">
        <v>0</v>
      </c>
      <c r="AJ111">
        <v>30</v>
      </c>
      <c r="AK111">
        <v>0</v>
      </c>
      <c r="AL111">
        <v>0</v>
      </c>
      <c r="AM111">
        <v>0</v>
      </c>
      <c r="AN111">
        <v>0</v>
      </c>
      <c r="AO111">
        <v>12</v>
      </c>
      <c r="AP111">
        <v>0</v>
      </c>
      <c r="AQ111">
        <v>0</v>
      </c>
      <c r="AR111">
        <v>0</v>
      </c>
      <c r="AS111">
        <v>0</v>
      </c>
      <c r="AT111">
        <v>0</v>
      </c>
      <c r="AU111">
        <v>23.97</v>
      </c>
      <c r="AV111">
        <v>0</v>
      </c>
      <c r="AW111">
        <v>0</v>
      </c>
      <c r="AX111">
        <v>0</v>
      </c>
      <c r="AY111">
        <v>0</v>
      </c>
      <c r="AZ111">
        <v>0</v>
      </c>
      <c r="BA111">
        <v>0</v>
      </c>
      <c r="BB111">
        <v>0</v>
      </c>
      <c r="BC111">
        <v>0</v>
      </c>
      <c r="BD111">
        <v>0</v>
      </c>
      <c r="BE111">
        <v>0</v>
      </c>
      <c r="BF111">
        <v>0</v>
      </c>
      <c r="BG111">
        <v>0</v>
      </c>
      <c r="BH111">
        <v>1</v>
      </c>
      <c r="BI111">
        <v>0</v>
      </c>
      <c r="BJ111">
        <v>0</v>
      </c>
      <c r="BK111">
        <v>0</v>
      </c>
      <c r="BL111">
        <v>0</v>
      </c>
      <c r="BM111">
        <v>1</v>
      </c>
      <c r="BN111">
        <v>0</v>
      </c>
      <c r="BO111">
        <v>0</v>
      </c>
      <c r="BP111">
        <v>0</v>
      </c>
      <c r="BQ111">
        <v>0</v>
      </c>
      <c r="BR111">
        <v>0</v>
      </c>
      <c r="BS111">
        <v>1</v>
      </c>
      <c r="BT111">
        <v>0</v>
      </c>
      <c r="BU111">
        <v>0</v>
      </c>
      <c r="BV111">
        <v>0</v>
      </c>
      <c r="BW111">
        <v>0</v>
      </c>
      <c r="BX111">
        <v>3</v>
      </c>
      <c r="BY111">
        <v>0</v>
      </c>
      <c r="BZ111">
        <v>0</v>
      </c>
      <c r="CA111">
        <v>0</v>
      </c>
      <c r="CB111">
        <v>0</v>
      </c>
      <c r="CC111">
        <v>0</v>
      </c>
      <c r="CD111">
        <v>0</v>
      </c>
      <c r="CE111">
        <v>0</v>
      </c>
      <c r="CF111">
        <v>0</v>
      </c>
      <c r="CG111">
        <v>1</v>
      </c>
      <c r="CH111">
        <v>0</v>
      </c>
      <c r="CI111">
        <v>0</v>
      </c>
      <c r="CJ111">
        <v>0</v>
      </c>
      <c r="CK111">
        <v>0</v>
      </c>
      <c r="CL111">
        <v>1</v>
      </c>
      <c r="CM111">
        <v>0</v>
      </c>
      <c r="CN111">
        <v>0</v>
      </c>
      <c r="CO111">
        <v>0</v>
      </c>
      <c r="CP111">
        <v>0</v>
      </c>
      <c r="CQ111">
        <v>0</v>
      </c>
      <c r="CR111">
        <v>2</v>
      </c>
      <c r="CS111">
        <v>0</v>
      </c>
      <c r="CT111">
        <v>0</v>
      </c>
      <c r="CU111">
        <v>0</v>
      </c>
      <c r="CV111">
        <v>0</v>
      </c>
      <c r="CW111">
        <v>0</v>
      </c>
      <c r="CX111">
        <v>0</v>
      </c>
      <c r="CY111">
        <v>0</v>
      </c>
      <c r="CZ111">
        <v>0</v>
      </c>
      <c r="DA111">
        <v>0</v>
      </c>
      <c r="DB111">
        <v>0</v>
      </c>
      <c r="DC111">
        <v>0</v>
      </c>
      <c r="DD111">
        <v>0</v>
      </c>
      <c r="DE111">
        <v>0</v>
      </c>
      <c r="DF111">
        <v>0</v>
      </c>
      <c r="DG111">
        <v>0</v>
      </c>
      <c r="DH111">
        <v>0</v>
      </c>
      <c r="DI111">
        <v>0</v>
      </c>
      <c r="DJ111">
        <v>1</v>
      </c>
      <c r="DK111">
        <v>1</v>
      </c>
      <c r="DL111">
        <v>1</v>
      </c>
      <c r="DM111">
        <v>0</v>
      </c>
      <c r="DN111">
        <v>0</v>
      </c>
      <c r="DO111">
        <v>0</v>
      </c>
      <c r="DP111">
        <v>2</v>
      </c>
      <c r="DQ111">
        <v>2</v>
      </c>
      <c r="DR111">
        <v>2</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2</v>
      </c>
      <c r="GR111">
        <v>2</v>
      </c>
      <c r="GS111">
        <v>0</v>
      </c>
      <c r="GT111">
        <v>0</v>
      </c>
      <c r="GU111">
        <v>0</v>
      </c>
      <c r="GV111">
        <v>0</v>
      </c>
      <c r="GW111">
        <v>0</v>
      </c>
      <c r="GX111">
        <v>0</v>
      </c>
      <c r="GY111">
        <v>0</v>
      </c>
      <c r="GZ111">
        <v>0</v>
      </c>
      <c r="HA111">
        <v>0</v>
      </c>
      <c r="HB111">
        <v>0</v>
      </c>
      <c r="HC111">
        <v>0</v>
      </c>
      <c r="HD111">
        <v>0</v>
      </c>
      <c r="HE111">
        <v>0</v>
      </c>
      <c r="HF111">
        <v>0</v>
      </c>
      <c r="HG111">
        <v>0</v>
      </c>
      <c r="HH111">
        <v>1</v>
      </c>
      <c r="HI111">
        <v>0</v>
      </c>
      <c r="HJ111">
        <v>0</v>
      </c>
      <c r="HK111">
        <v>0</v>
      </c>
      <c r="HL111">
        <v>0</v>
      </c>
      <c r="HM111">
        <v>0</v>
      </c>
      <c r="HN111">
        <v>0</v>
      </c>
      <c r="HO111">
        <v>0</v>
      </c>
      <c r="HP111">
        <v>0</v>
      </c>
      <c r="HQ111">
        <v>0</v>
      </c>
      <c r="HR111">
        <v>0</v>
      </c>
      <c r="HS111">
        <v>5120</v>
      </c>
      <c r="HT111">
        <v>0</v>
      </c>
      <c r="HU111">
        <v>0</v>
      </c>
      <c r="HV111">
        <v>0</v>
      </c>
      <c r="HW111">
        <v>0</v>
      </c>
      <c r="HX111">
        <v>0</v>
      </c>
      <c r="HY111">
        <v>0</v>
      </c>
      <c r="HZ111">
        <v>28160</v>
      </c>
      <c r="IA111">
        <v>30</v>
      </c>
      <c r="IB111">
        <v>35.97</v>
      </c>
      <c r="IC111">
        <v>2.5</v>
      </c>
      <c r="ID111">
        <v>3.597</v>
      </c>
      <c r="IE111">
        <v>0</v>
      </c>
      <c r="IF111">
        <v>0</v>
      </c>
      <c r="IG111">
        <v>10</v>
      </c>
      <c r="IH111">
        <v>0</v>
      </c>
      <c r="II111">
        <v>4</v>
      </c>
      <c r="IJ111">
        <v>0</v>
      </c>
      <c r="IK111">
        <v>0</v>
      </c>
      <c r="IL111">
        <v>0</v>
      </c>
      <c r="IM111">
        <v>7.9899999999999993</v>
      </c>
      <c r="IN111">
        <v>2000</v>
      </c>
    </row>
    <row r="112" spans="1:248">
      <c r="A112">
        <v>109</v>
      </c>
      <c r="B112" t="str">
        <v>East Nimar</v>
      </c>
      <c r="C112" t="str">
        <v>MADHYA PRADESH</v>
      </c>
      <c r="D112" t="str">
        <v>Central</v>
      </c>
      <c r="E112" t="str">
        <v>R. K. ENTERPRISES</v>
      </c>
      <c r="F112">
        <v>0</v>
      </c>
      <c r="G112">
        <v>0</v>
      </c>
      <c r="H112">
        <v>0.5</v>
      </c>
      <c r="I112">
        <v>0</v>
      </c>
      <c r="J112" t="str">
        <v>Medium</v>
      </c>
      <c r="K112">
        <v>0</v>
      </c>
      <c r="L112">
        <v>0</v>
      </c>
      <c r="M112">
        <v>0</v>
      </c>
      <c r="N112" t="str">
        <v>Yogeshwar Richhariya</v>
      </c>
      <c r="O112">
        <v>8</v>
      </c>
      <c r="P112">
        <v>3000</v>
      </c>
      <c r="Q112">
        <v>1</v>
      </c>
      <c r="R112">
        <v>0</v>
      </c>
      <c r="S112">
        <v>2</v>
      </c>
      <c r="T112">
        <v>4</v>
      </c>
      <c r="U112">
        <v>0</v>
      </c>
      <c r="V112">
        <v>1</v>
      </c>
      <c r="W112">
        <v>0</v>
      </c>
      <c r="X112">
        <v>0</v>
      </c>
      <c r="Y112" t="str">
        <v/>
      </c>
      <c r="Z112">
        <v>0</v>
      </c>
      <c r="AA112" t="str">
        <v/>
      </c>
      <c r="AB112">
        <v>0</v>
      </c>
      <c r="AC112">
        <v>0</v>
      </c>
      <c r="AD112">
        <v>0</v>
      </c>
      <c r="AE112">
        <v>0</v>
      </c>
      <c r="AF112">
        <v>0</v>
      </c>
      <c r="AG112">
        <v>0</v>
      </c>
      <c r="AH112">
        <v>25</v>
      </c>
      <c r="AI112">
        <v>0</v>
      </c>
      <c r="AJ112">
        <v>30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1</v>
      </c>
      <c r="BG112">
        <v>0</v>
      </c>
      <c r="BH112">
        <v>0</v>
      </c>
      <c r="BI112">
        <v>0</v>
      </c>
      <c r="BJ112">
        <v>0</v>
      </c>
      <c r="BK112">
        <v>0</v>
      </c>
      <c r="BL112">
        <v>0</v>
      </c>
      <c r="BM112">
        <v>0</v>
      </c>
      <c r="BN112">
        <v>0</v>
      </c>
      <c r="BO112">
        <v>0</v>
      </c>
      <c r="BP112">
        <v>0</v>
      </c>
      <c r="BQ112">
        <v>0</v>
      </c>
      <c r="BR112">
        <v>0</v>
      </c>
      <c r="BS112">
        <v>0</v>
      </c>
      <c r="BT112">
        <v>0</v>
      </c>
      <c r="BU112">
        <v>0</v>
      </c>
      <c r="BV112">
        <v>0</v>
      </c>
      <c r="BW112">
        <v>0</v>
      </c>
      <c r="BX112">
        <v>1</v>
      </c>
      <c r="BY112">
        <v>0</v>
      </c>
      <c r="BZ112">
        <v>0</v>
      </c>
      <c r="CA112">
        <v>0</v>
      </c>
      <c r="CB112">
        <v>0</v>
      </c>
      <c r="CC112">
        <v>0</v>
      </c>
      <c r="CD112">
        <v>0</v>
      </c>
      <c r="CE112">
        <v>1</v>
      </c>
      <c r="CF112">
        <v>0</v>
      </c>
      <c r="CG112">
        <v>1</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1</v>
      </c>
      <c r="GR112">
        <v>0</v>
      </c>
      <c r="GS112">
        <v>0</v>
      </c>
      <c r="GT112">
        <v>0</v>
      </c>
      <c r="GU112">
        <v>0</v>
      </c>
      <c r="GV112">
        <v>0</v>
      </c>
      <c r="GW112">
        <v>0</v>
      </c>
      <c r="GX112">
        <v>0</v>
      </c>
      <c r="GY112">
        <v>0</v>
      </c>
      <c r="GZ112">
        <v>0</v>
      </c>
      <c r="HA112">
        <v>0</v>
      </c>
      <c r="HB112">
        <v>0</v>
      </c>
      <c r="HC112">
        <v>0</v>
      </c>
      <c r="HD112">
        <v>1</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55</v>
      </c>
      <c r="IB112">
        <v>0</v>
      </c>
      <c r="IC112">
        <v>4.583333333333333</v>
      </c>
      <c r="ID112">
        <v>0</v>
      </c>
      <c r="IE112">
        <v>0</v>
      </c>
      <c r="IF112">
        <v>0</v>
      </c>
      <c r="IG112">
        <v>18.333333333333332</v>
      </c>
      <c r="IH112">
        <v>0</v>
      </c>
      <c r="II112">
        <v>0</v>
      </c>
      <c r="IJ112">
        <v>0</v>
      </c>
      <c r="IK112">
        <v>0</v>
      </c>
      <c r="IL112">
        <v>0</v>
      </c>
      <c r="IM112">
        <v>0</v>
      </c>
      <c r="IN112">
        <v>2000</v>
      </c>
    </row>
    <row r="113" spans="1:248">
      <c r="A113">
        <v>110</v>
      </c>
      <c r="B113" t="str">
        <v>Sagar</v>
      </c>
      <c r="C113" t="str">
        <v>MADHYA PRADESH</v>
      </c>
      <c r="D113" t="str">
        <v>Central</v>
      </c>
      <c r="E113" t="str">
        <v>Global Steel</v>
      </c>
      <c r="F113">
        <v>0</v>
      </c>
      <c r="G113">
        <v>0</v>
      </c>
      <c r="H113">
        <v>0.5</v>
      </c>
      <c r="I113">
        <v>0</v>
      </c>
      <c r="J113" t="str">
        <v>Medium</v>
      </c>
      <c r="K113">
        <v>0</v>
      </c>
      <c r="L113">
        <v>0</v>
      </c>
      <c r="M113">
        <v>0</v>
      </c>
      <c r="N113" t="str">
        <v>Dharmendra Yadav</v>
      </c>
      <c r="O113">
        <v>8</v>
      </c>
      <c r="P113">
        <v>4000</v>
      </c>
      <c r="Q113">
        <v>1</v>
      </c>
      <c r="R113">
        <v>0</v>
      </c>
      <c r="S113">
        <v>2</v>
      </c>
      <c r="T113">
        <v>0</v>
      </c>
      <c r="U113">
        <v>0</v>
      </c>
      <c r="V113">
        <v>5</v>
      </c>
      <c r="W113">
        <v>0</v>
      </c>
      <c r="X113">
        <v>140</v>
      </c>
      <c r="Y113">
        <v>0.1525357142857143</v>
      </c>
      <c r="Z113">
        <v>3.5000000000000003E-2</v>
      </c>
      <c r="AA113">
        <v>5.3387500000000015E-3</v>
      </c>
      <c r="AB113">
        <v>0</v>
      </c>
      <c r="AC113">
        <v>0</v>
      </c>
      <c r="AD113">
        <v>0</v>
      </c>
      <c r="AE113">
        <v>0</v>
      </c>
      <c r="AF113">
        <v>10</v>
      </c>
      <c r="AG113">
        <v>0</v>
      </c>
      <c r="AH113">
        <v>0</v>
      </c>
      <c r="AI113">
        <v>12</v>
      </c>
      <c r="AJ113">
        <v>0</v>
      </c>
      <c r="AK113">
        <v>0</v>
      </c>
      <c r="AL113">
        <v>0</v>
      </c>
      <c r="AM113">
        <v>0</v>
      </c>
      <c r="AN113">
        <v>0</v>
      </c>
      <c r="AO113">
        <v>0</v>
      </c>
      <c r="AP113">
        <v>30</v>
      </c>
      <c r="AQ113">
        <v>0</v>
      </c>
      <c r="AR113">
        <v>30.18</v>
      </c>
      <c r="AS113">
        <v>0</v>
      </c>
      <c r="AT113">
        <v>0</v>
      </c>
      <c r="AU113">
        <v>34.92</v>
      </c>
      <c r="AV113">
        <v>52.45</v>
      </c>
      <c r="AW113">
        <v>66</v>
      </c>
      <c r="AX113">
        <v>0</v>
      </c>
      <c r="AY113">
        <v>0</v>
      </c>
      <c r="AZ113">
        <v>0</v>
      </c>
      <c r="BA113">
        <v>0</v>
      </c>
      <c r="BB113">
        <v>0</v>
      </c>
      <c r="BC113">
        <v>0</v>
      </c>
      <c r="BD113">
        <v>1</v>
      </c>
      <c r="BE113">
        <v>0</v>
      </c>
      <c r="BF113">
        <v>0</v>
      </c>
      <c r="BG113">
        <v>0</v>
      </c>
      <c r="BH113">
        <v>0</v>
      </c>
      <c r="BI113">
        <v>0</v>
      </c>
      <c r="BJ113">
        <v>0</v>
      </c>
      <c r="BK113">
        <v>0</v>
      </c>
      <c r="BL113">
        <v>0</v>
      </c>
      <c r="BM113">
        <v>0</v>
      </c>
      <c r="BN113">
        <v>1</v>
      </c>
      <c r="BO113">
        <v>0</v>
      </c>
      <c r="BP113">
        <v>0</v>
      </c>
      <c r="BQ113">
        <v>0</v>
      </c>
      <c r="BR113">
        <v>0</v>
      </c>
      <c r="BS113">
        <v>1</v>
      </c>
      <c r="BT113">
        <v>1</v>
      </c>
      <c r="BU113">
        <v>1</v>
      </c>
      <c r="BV113">
        <v>0</v>
      </c>
      <c r="BW113">
        <v>0</v>
      </c>
      <c r="BX113">
        <v>5</v>
      </c>
      <c r="BY113">
        <v>0</v>
      </c>
      <c r="BZ113">
        <v>0</v>
      </c>
      <c r="CA113">
        <v>0</v>
      </c>
      <c r="CB113">
        <v>0</v>
      </c>
      <c r="CC113">
        <v>1</v>
      </c>
      <c r="CD113">
        <v>0</v>
      </c>
      <c r="CE113">
        <v>0</v>
      </c>
      <c r="CF113">
        <v>1</v>
      </c>
      <c r="CG113">
        <v>0</v>
      </c>
      <c r="CH113">
        <v>0</v>
      </c>
      <c r="CI113">
        <v>0</v>
      </c>
      <c r="CJ113">
        <v>0</v>
      </c>
      <c r="CK113">
        <v>0</v>
      </c>
      <c r="CL113">
        <v>0</v>
      </c>
      <c r="CM113">
        <v>1</v>
      </c>
      <c r="CN113">
        <v>0</v>
      </c>
      <c r="CO113">
        <v>1</v>
      </c>
      <c r="CP113">
        <v>0</v>
      </c>
      <c r="CQ113">
        <v>0</v>
      </c>
      <c r="CR113">
        <v>1</v>
      </c>
      <c r="CS113">
        <v>2</v>
      </c>
      <c r="CT113">
        <v>2</v>
      </c>
      <c r="CU113">
        <v>0</v>
      </c>
      <c r="CV113">
        <v>0</v>
      </c>
      <c r="CW113">
        <v>0</v>
      </c>
      <c r="CX113">
        <v>0</v>
      </c>
      <c r="CY113">
        <v>0</v>
      </c>
      <c r="CZ113">
        <v>0</v>
      </c>
      <c r="DA113">
        <v>0</v>
      </c>
      <c r="DB113">
        <v>0</v>
      </c>
      <c r="DC113">
        <v>0</v>
      </c>
      <c r="DD113">
        <v>0</v>
      </c>
      <c r="DE113">
        <v>0</v>
      </c>
      <c r="DF113">
        <v>0</v>
      </c>
      <c r="DG113">
        <v>0</v>
      </c>
      <c r="DH113">
        <v>0</v>
      </c>
      <c r="DI113">
        <v>0</v>
      </c>
      <c r="DJ113">
        <v>0</v>
      </c>
      <c r="DK113">
        <v>1</v>
      </c>
      <c r="DL113">
        <v>1</v>
      </c>
      <c r="DM113">
        <v>1</v>
      </c>
      <c r="DN113">
        <v>1</v>
      </c>
      <c r="DO113">
        <v>1</v>
      </c>
      <c r="DP113">
        <v>1</v>
      </c>
      <c r="DQ113">
        <v>3</v>
      </c>
      <c r="DR113">
        <v>4</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3005</v>
      </c>
      <c r="HT113">
        <v>0</v>
      </c>
      <c r="HU113">
        <v>0</v>
      </c>
      <c r="HV113">
        <v>0</v>
      </c>
      <c r="HW113">
        <v>0</v>
      </c>
      <c r="HX113">
        <v>0</v>
      </c>
      <c r="HY113">
        <v>0</v>
      </c>
      <c r="HZ113">
        <v>13400</v>
      </c>
      <c r="IA113">
        <v>22</v>
      </c>
      <c r="IB113">
        <v>213.55</v>
      </c>
      <c r="IC113">
        <v>1.8333333333333333</v>
      </c>
      <c r="ID113">
        <v>21.355</v>
      </c>
      <c r="IE113">
        <v>0</v>
      </c>
      <c r="IF113">
        <v>3.3333333333333335</v>
      </c>
      <c r="IG113">
        <v>4</v>
      </c>
      <c r="IH113">
        <v>0</v>
      </c>
      <c r="II113">
        <v>10</v>
      </c>
      <c r="IJ113">
        <v>0</v>
      </c>
      <c r="IK113">
        <v>0</v>
      </c>
      <c r="IL113">
        <v>0</v>
      </c>
      <c r="IM113">
        <v>51.123333333333335</v>
      </c>
      <c r="IN113">
        <v>1500</v>
      </c>
    </row>
    <row r="114" spans="1:248">
      <c r="A114">
        <v>111</v>
      </c>
      <c r="B114" t="str">
        <v>Chhindwara</v>
      </c>
      <c r="C114" t="str">
        <v>MADHYA PRADESH</v>
      </c>
      <c r="D114" t="str">
        <v>Central</v>
      </c>
      <c r="E114" t="str">
        <v>Global Steel</v>
      </c>
      <c r="F114">
        <v>0</v>
      </c>
      <c r="G114">
        <v>0</v>
      </c>
      <c r="H114">
        <v>0.5</v>
      </c>
      <c r="I114">
        <v>0</v>
      </c>
      <c r="J114" t="str">
        <v>Medium</v>
      </c>
      <c r="K114">
        <v>0</v>
      </c>
      <c r="L114">
        <v>0</v>
      </c>
      <c r="M114" t="str">
        <v>Abhinav Srivastava</v>
      </c>
      <c r="N114">
        <v>0</v>
      </c>
      <c r="O114">
        <v>0</v>
      </c>
      <c r="P114">
        <v>3000</v>
      </c>
      <c r="Q114">
        <v>0</v>
      </c>
      <c r="R114">
        <v>0</v>
      </c>
      <c r="S114">
        <v>0</v>
      </c>
      <c r="T114">
        <v>5</v>
      </c>
      <c r="U114">
        <v>0</v>
      </c>
      <c r="V114">
        <v>2</v>
      </c>
      <c r="W114">
        <v>0</v>
      </c>
      <c r="X114">
        <v>750</v>
      </c>
      <c r="Y114">
        <v>2.0032000000000001E-2</v>
      </c>
      <c r="Z114">
        <v>0.25</v>
      </c>
      <c r="AA114">
        <v>5.0080000000000003E-3</v>
      </c>
      <c r="AB114">
        <v>0</v>
      </c>
      <c r="AC114">
        <v>0</v>
      </c>
      <c r="AD114">
        <v>0</v>
      </c>
      <c r="AE114">
        <v>0</v>
      </c>
      <c r="AF114">
        <v>241</v>
      </c>
      <c r="AG114">
        <v>0</v>
      </c>
      <c r="AH114">
        <v>105</v>
      </c>
      <c r="AI114">
        <v>0</v>
      </c>
      <c r="AJ114">
        <v>61</v>
      </c>
      <c r="AK114">
        <v>0</v>
      </c>
      <c r="AL114">
        <v>0</v>
      </c>
      <c r="AM114">
        <v>9</v>
      </c>
      <c r="AN114">
        <v>1</v>
      </c>
      <c r="AO114">
        <v>0</v>
      </c>
      <c r="AP114">
        <v>35</v>
      </c>
      <c r="AQ114">
        <v>0</v>
      </c>
      <c r="AR114">
        <v>41.22</v>
      </c>
      <c r="AS114">
        <v>0</v>
      </c>
      <c r="AT114">
        <v>0</v>
      </c>
      <c r="AU114">
        <v>73.02</v>
      </c>
      <c r="AV114">
        <v>0</v>
      </c>
      <c r="AW114">
        <v>0</v>
      </c>
      <c r="AX114">
        <v>0</v>
      </c>
      <c r="AY114">
        <v>0</v>
      </c>
      <c r="AZ114">
        <v>0</v>
      </c>
      <c r="BA114">
        <v>0</v>
      </c>
      <c r="BB114">
        <v>0</v>
      </c>
      <c r="BC114">
        <v>0</v>
      </c>
      <c r="BD114">
        <v>1</v>
      </c>
      <c r="BE114">
        <v>0</v>
      </c>
      <c r="BF114">
        <v>0</v>
      </c>
      <c r="BG114">
        <v>0</v>
      </c>
      <c r="BH114">
        <v>0</v>
      </c>
      <c r="BI114">
        <v>0</v>
      </c>
      <c r="BJ114">
        <v>0</v>
      </c>
      <c r="BK114">
        <v>0</v>
      </c>
      <c r="BL114">
        <v>0</v>
      </c>
      <c r="BM114">
        <v>0</v>
      </c>
      <c r="BN114">
        <v>0</v>
      </c>
      <c r="BO114">
        <v>0</v>
      </c>
      <c r="BP114">
        <v>1</v>
      </c>
      <c r="BQ114">
        <v>0</v>
      </c>
      <c r="BR114">
        <v>0</v>
      </c>
      <c r="BS114">
        <v>0</v>
      </c>
      <c r="BT114">
        <v>0</v>
      </c>
      <c r="BU114">
        <v>0</v>
      </c>
      <c r="BV114">
        <v>0</v>
      </c>
      <c r="BW114">
        <v>0</v>
      </c>
      <c r="BX114">
        <v>2</v>
      </c>
      <c r="BY114">
        <v>0</v>
      </c>
      <c r="BZ114">
        <v>0</v>
      </c>
      <c r="CA114">
        <v>0</v>
      </c>
      <c r="CB114">
        <v>0</v>
      </c>
      <c r="CC114">
        <v>1</v>
      </c>
      <c r="CD114">
        <v>0</v>
      </c>
      <c r="CE114">
        <v>1</v>
      </c>
      <c r="CF114">
        <v>0</v>
      </c>
      <c r="CG114">
        <v>1</v>
      </c>
      <c r="CH114">
        <v>0</v>
      </c>
      <c r="CI114">
        <v>0</v>
      </c>
      <c r="CJ114">
        <v>1</v>
      </c>
      <c r="CK114">
        <v>1</v>
      </c>
      <c r="CL114">
        <v>0</v>
      </c>
      <c r="CM114">
        <v>1</v>
      </c>
      <c r="CN114">
        <v>0</v>
      </c>
      <c r="CO114">
        <v>1</v>
      </c>
      <c r="CP114">
        <v>0</v>
      </c>
      <c r="CQ114">
        <v>0</v>
      </c>
      <c r="CR114">
        <v>1</v>
      </c>
      <c r="CS114">
        <v>0</v>
      </c>
      <c r="CT114">
        <v>0</v>
      </c>
      <c r="CU114">
        <v>0</v>
      </c>
      <c r="CV114">
        <v>0</v>
      </c>
      <c r="CW114">
        <v>0</v>
      </c>
      <c r="CX114">
        <v>0</v>
      </c>
      <c r="CY114">
        <v>0</v>
      </c>
      <c r="CZ114">
        <v>0</v>
      </c>
      <c r="DA114">
        <v>0</v>
      </c>
      <c r="DB114">
        <v>0</v>
      </c>
      <c r="DC114">
        <v>0</v>
      </c>
      <c r="DD114">
        <v>0</v>
      </c>
      <c r="DE114">
        <v>0</v>
      </c>
      <c r="DF114">
        <v>0</v>
      </c>
      <c r="DG114">
        <v>0</v>
      </c>
      <c r="DH114">
        <v>1</v>
      </c>
      <c r="DI114">
        <v>1</v>
      </c>
      <c r="DJ114">
        <v>1</v>
      </c>
      <c r="DK114">
        <v>1</v>
      </c>
      <c r="DL114">
        <v>1</v>
      </c>
      <c r="DM114">
        <v>2</v>
      </c>
      <c r="DN114">
        <v>1</v>
      </c>
      <c r="DO114">
        <v>1</v>
      </c>
      <c r="DP114">
        <v>1</v>
      </c>
      <c r="DQ114">
        <v>1</v>
      </c>
      <c r="DR114">
        <v>1</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1</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416</v>
      </c>
      <c r="IB114">
        <v>150.24</v>
      </c>
      <c r="IC114">
        <v>34.666666666666664</v>
      </c>
      <c r="ID114">
        <v>15.024000000000001</v>
      </c>
      <c r="IE114">
        <v>0</v>
      </c>
      <c r="IF114">
        <v>80.333333333333329</v>
      </c>
      <c r="IG114">
        <v>55.333333333333336</v>
      </c>
      <c r="IH114">
        <v>3</v>
      </c>
      <c r="II114">
        <v>12</v>
      </c>
      <c r="IJ114">
        <v>0</v>
      </c>
      <c r="IK114">
        <v>0</v>
      </c>
      <c r="IL114">
        <v>0</v>
      </c>
      <c r="IM114">
        <v>24.34</v>
      </c>
      <c r="IN114">
        <v>0</v>
      </c>
    </row>
    <row r="115" spans="1:248">
      <c r="A115">
        <v>112</v>
      </c>
      <c r="B115" t="str">
        <v>Vidisha</v>
      </c>
      <c r="C115" t="str">
        <v>MADHYA PRADESH</v>
      </c>
      <c r="D115" t="str">
        <v>Central</v>
      </c>
      <c r="E115" t="str">
        <v>Global Steel</v>
      </c>
      <c r="F115">
        <v>0</v>
      </c>
      <c r="G115">
        <v>0</v>
      </c>
      <c r="H115">
        <v>0.5</v>
      </c>
      <c r="I115">
        <v>0</v>
      </c>
      <c r="J115" t="str">
        <v>Medium</v>
      </c>
      <c r="K115">
        <v>0</v>
      </c>
      <c r="L115">
        <v>0</v>
      </c>
      <c r="M115" t="str">
        <v>Rubean Luther</v>
      </c>
      <c r="N115">
        <v>0</v>
      </c>
      <c r="O115">
        <v>0</v>
      </c>
      <c r="P115">
        <v>2000</v>
      </c>
      <c r="Q115">
        <v>0</v>
      </c>
      <c r="R115">
        <v>0</v>
      </c>
      <c r="S115">
        <v>0</v>
      </c>
      <c r="T115">
        <v>4</v>
      </c>
      <c r="U115">
        <v>0</v>
      </c>
      <c r="V115">
        <v>0</v>
      </c>
      <c r="W115">
        <v>0</v>
      </c>
      <c r="X115">
        <v>0</v>
      </c>
      <c r="Y115" t="str">
        <v/>
      </c>
      <c r="Z115">
        <v>0</v>
      </c>
      <c r="AA115" t="str">
        <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34000</v>
      </c>
      <c r="IA115">
        <v>0</v>
      </c>
      <c r="IB115">
        <v>0</v>
      </c>
      <c r="IC115">
        <v>0</v>
      </c>
      <c r="ID115">
        <v>0</v>
      </c>
      <c r="IE115">
        <v>0</v>
      </c>
      <c r="IF115">
        <v>0</v>
      </c>
      <c r="IG115">
        <v>0</v>
      </c>
      <c r="IH115">
        <v>0</v>
      </c>
      <c r="II115">
        <v>0</v>
      </c>
      <c r="IJ115">
        <v>0</v>
      </c>
      <c r="IK115">
        <v>0</v>
      </c>
      <c r="IL115">
        <v>0</v>
      </c>
      <c r="IM115">
        <v>0</v>
      </c>
      <c r="IN115">
        <v>0</v>
      </c>
    </row>
    <row r="116" spans="1:248">
      <c r="A116">
        <v>113</v>
      </c>
      <c r="B116" t="str">
        <v>Rewa</v>
      </c>
      <c r="C116" t="str">
        <v>MADHYA PRADESH</v>
      </c>
      <c r="D116" t="str">
        <v>Central</v>
      </c>
      <c r="E116" t="str">
        <v>Global Steel</v>
      </c>
      <c r="F116">
        <v>0</v>
      </c>
      <c r="G116">
        <v>0</v>
      </c>
      <c r="H116">
        <v>0.5</v>
      </c>
      <c r="I116">
        <v>0</v>
      </c>
      <c r="J116" t="str">
        <v>Medium</v>
      </c>
      <c r="K116">
        <v>0</v>
      </c>
      <c r="L116">
        <v>0</v>
      </c>
      <c r="M116">
        <v>0</v>
      </c>
      <c r="N116" t="str">
        <v>Dharmendra Yadav</v>
      </c>
      <c r="O116">
        <v>0</v>
      </c>
      <c r="P116">
        <v>2500</v>
      </c>
      <c r="Q116">
        <v>0</v>
      </c>
      <c r="R116">
        <v>0</v>
      </c>
      <c r="S116">
        <v>0</v>
      </c>
      <c r="T116">
        <v>6</v>
      </c>
      <c r="U116">
        <v>0</v>
      </c>
      <c r="V116">
        <v>1</v>
      </c>
      <c r="W116">
        <v>0</v>
      </c>
      <c r="X116">
        <v>200</v>
      </c>
      <c r="Y116">
        <v>6.6180000000000003E-2</v>
      </c>
      <c r="Z116">
        <v>0.08</v>
      </c>
      <c r="AA116">
        <v>5.2944000000000003E-3</v>
      </c>
      <c r="AB116">
        <v>0</v>
      </c>
      <c r="AC116">
        <v>0</v>
      </c>
      <c r="AD116">
        <v>0</v>
      </c>
      <c r="AE116">
        <v>0</v>
      </c>
      <c r="AF116">
        <v>0</v>
      </c>
      <c r="AG116">
        <v>0</v>
      </c>
      <c r="AH116">
        <v>0</v>
      </c>
      <c r="AI116">
        <v>0</v>
      </c>
      <c r="AJ116">
        <v>0</v>
      </c>
      <c r="AK116">
        <v>0</v>
      </c>
      <c r="AL116">
        <v>0</v>
      </c>
      <c r="AM116">
        <v>0</v>
      </c>
      <c r="AN116">
        <v>0</v>
      </c>
      <c r="AO116">
        <v>30</v>
      </c>
      <c r="AP116">
        <v>0</v>
      </c>
      <c r="AQ116">
        <v>0</v>
      </c>
      <c r="AR116">
        <v>14.57</v>
      </c>
      <c r="AS116">
        <v>10.97</v>
      </c>
      <c r="AT116">
        <v>41.85</v>
      </c>
      <c r="AU116">
        <v>9.9700000000000006</v>
      </c>
      <c r="AV116">
        <v>0</v>
      </c>
      <c r="AW116">
        <v>25</v>
      </c>
      <c r="AX116">
        <v>0</v>
      </c>
      <c r="AY116">
        <v>0</v>
      </c>
      <c r="AZ116">
        <v>0</v>
      </c>
      <c r="BA116">
        <v>0</v>
      </c>
      <c r="BB116">
        <v>0</v>
      </c>
      <c r="BC116">
        <v>0</v>
      </c>
      <c r="BD116">
        <v>0</v>
      </c>
      <c r="BE116">
        <v>0</v>
      </c>
      <c r="BF116">
        <v>0</v>
      </c>
      <c r="BG116">
        <v>0</v>
      </c>
      <c r="BH116">
        <v>0</v>
      </c>
      <c r="BI116">
        <v>0</v>
      </c>
      <c r="BJ116">
        <v>0</v>
      </c>
      <c r="BK116">
        <v>0</v>
      </c>
      <c r="BL116">
        <v>0</v>
      </c>
      <c r="BM116">
        <v>1</v>
      </c>
      <c r="BN116">
        <v>0</v>
      </c>
      <c r="BO116">
        <v>0</v>
      </c>
      <c r="BP116">
        <v>0</v>
      </c>
      <c r="BQ116">
        <v>0</v>
      </c>
      <c r="BR116">
        <v>0</v>
      </c>
      <c r="BS116">
        <v>0</v>
      </c>
      <c r="BT116">
        <v>0</v>
      </c>
      <c r="BU116">
        <v>0</v>
      </c>
      <c r="BV116">
        <v>0</v>
      </c>
      <c r="BW116">
        <v>0</v>
      </c>
      <c r="BX116">
        <v>1</v>
      </c>
      <c r="BY116">
        <v>0</v>
      </c>
      <c r="BZ116">
        <v>0</v>
      </c>
      <c r="CA116">
        <v>0</v>
      </c>
      <c r="CB116">
        <v>0</v>
      </c>
      <c r="CC116">
        <v>0</v>
      </c>
      <c r="CD116">
        <v>0</v>
      </c>
      <c r="CE116">
        <v>0</v>
      </c>
      <c r="CF116">
        <v>0</v>
      </c>
      <c r="CG116">
        <v>0</v>
      </c>
      <c r="CH116">
        <v>0</v>
      </c>
      <c r="CI116">
        <v>0</v>
      </c>
      <c r="CJ116">
        <v>0</v>
      </c>
      <c r="CK116">
        <v>0</v>
      </c>
      <c r="CL116">
        <v>1</v>
      </c>
      <c r="CM116">
        <v>0</v>
      </c>
      <c r="CN116">
        <v>0</v>
      </c>
      <c r="CO116">
        <v>1</v>
      </c>
      <c r="CP116">
        <v>1</v>
      </c>
      <c r="CQ116">
        <v>1</v>
      </c>
      <c r="CR116">
        <v>1</v>
      </c>
      <c r="CS116">
        <v>0</v>
      </c>
      <c r="CT116">
        <v>1</v>
      </c>
      <c r="CU116">
        <v>0</v>
      </c>
      <c r="CV116">
        <v>0</v>
      </c>
      <c r="CW116">
        <v>0</v>
      </c>
      <c r="CX116">
        <v>0</v>
      </c>
      <c r="CY116">
        <v>0</v>
      </c>
      <c r="CZ116">
        <v>0</v>
      </c>
      <c r="DA116">
        <v>0</v>
      </c>
      <c r="DB116">
        <v>0</v>
      </c>
      <c r="DC116">
        <v>0</v>
      </c>
      <c r="DD116">
        <v>0</v>
      </c>
      <c r="DE116">
        <v>0</v>
      </c>
      <c r="DF116">
        <v>0</v>
      </c>
      <c r="DG116">
        <v>0</v>
      </c>
      <c r="DH116">
        <v>0</v>
      </c>
      <c r="DI116">
        <v>0</v>
      </c>
      <c r="DJ116">
        <v>1</v>
      </c>
      <c r="DK116">
        <v>1</v>
      </c>
      <c r="DL116">
        <v>1</v>
      </c>
      <c r="DM116">
        <v>1</v>
      </c>
      <c r="DN116">
        <v>1</v>
      </c>
      <c r="DO116">
        <v>1</v>
      </c>
      <c r="DP116">
        <v>1</v>
      </c>
      <c r="DQ116">
        <v>1</v>
      </c>
      <c r="DR116">
        <v>1</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5671</v>
      </c>
      <c r="HT116">
        <v>0</v>
      </c>
      <c r="HU116">
        <v>0</v>
      </c>
      <c r="HV116">
        <v>0</v>
      </c>
      <c r="HW116">
        <v>0</v>
      </c>
      <c r="HX116">
        <v>0</v>
      </c>
      <c r="HY116">
        <v>0</v>
      </c>
      <c r="HZ116">
        <v>34026</v>
      </c>
      <c r="IA116">
        <v>0</v>
      </c>
      <c r="IB116">
        <v>132.36000000000001</v>
      </c>
      <c r="IC116">
        <v>0</v>
      </c>
      <c r="ID116">
        <v>13.236000000000001</v>
      </c>
      <c r="IE116">
        <v>0</v>
      </c>
      <c r="IF116">
        <v>0</v>
      </c>
      <c r="IG116">
        <v>0</v>
      </c>
      <c r="IH116">
        <v>0</v>
      </c>
      <c r="II116">
        <v>10</v>
      </c>
      <c r="IJ116">
        <v>0</v>
      </c>
      <c r="IK116">
        <v>0</v>
      </c>
      <c r="IL116">
        <v>0</v>
      </c>
      <c r="IM116">
        <v>11.656666666666666</v>
      </c>
      <c r="IN116">
        <v>0</v>
      </c>
    </row>
    <row r="117" spans="1:248">
      <c r="A117">
        <v>114</v>
      </c>
      <c r="B117" t="str">
        <v>Satna</v>
      </c>
      <c r="C117" t="str">
        <v>MADHYA PRADESH</v>
      </c>
      <c r="D117" t="str">
        <v>Central</v>
      </c>
      <c r="E117" t="str">
        <v>Global Steel</v>
      </c>
      <c r="F117">
        <v>0</v>
      </c>
      <c r="G117">
        <v>0</v>
      </c>
      <c r="H117">
        <v>0.5</v>
      </c>
      <c r="I117">
        <v>0</v>
      </c>
      <c r="J117" t="str">
        <v>Medium</v>
      </c>
      <c r="K117">
        <v>0</v>
      </c>
      <c r="L117">
        <v>0</v>
      </c>
      <c r="M117">
        <v>0</v>
      </c>
      <c r="N117" t="str">
        <v>Dharmendra Yadav</v>
      </c>
      <c r="O117">
        <v>13</v>
      </c>
      <c r="P117">
        <v>2500</v>
      </c>
      <c r="Q117">
        <v>0</v>
      </c>
      <c r="R117">
        <v>3</v>
      </c>
      <c r="S117">
        <v>2</v>
      </c>
      <c r="T117">
        <v>0</v>
      </c>
      <c r="U117">
        <v>0</v>
      </c>
      <c r="V117">
        <v>1</v>
      </c>
      <c r="W117">
        <v>0</v>
      </c>
      <c r="X117">
        <v>0</v>
      </c>
      <c r="Y117" t="str">
        <v/>
      </c>
      <c r="Z117">
        <v>0</v>
      </c>
      <c r="AA117" t="str">
        <v/>
      </c>
      <c r="AB117">
        <v>0</v>
      </c>
      <c r="AC117">
        <v>0</v>
      </c>
      <c r="AD117">
        <v>29</v>
      </c>
      <c r="AE117">
        <v>0</v>
      </c>
      <c r="AF117">
        <v>0</v>
      </c>
      <c r="AG117">
        <v>0</v>
      </c>
      <c r="AH117">
        <v>0</v>
      </c>
      <c r="AI117">
        <v>32</v>
      </c>
      <c r="AJ117">
        <v>0</v>
      </c>
      <c r="AK117">
        <v>0</v>
      </c>
      <c r="AL117">
        <v>0</v>
      </c>
      <c r="AM117">
        <v>0</v>
      </c>
      <c r="AN117">
        <v>0</v>
      </c>
      <c r="AO117">
        <v>68</v>
      </c>
      <c r="AP117">
        <v>0</v>
      </c>
      <c r="AQ117">
        <v>0</v>
      </c>
      <c r="AR117">
        <v>0</v>
      </c>
      <c r="AS117">
        <v>0</v>
      </c>
      <c r="AT117">
        <v>0</v>
      </c>
      <c r="AU117">
        <v>0</v>
      </c>
      <c r="AV117">
        <v>0</v>
      </c>
      <c r="AW117">
        <v>0</v>
      </c>
      <c r="AX117">
        <v>0</v>
      </c>
      <c r="AY117">
        <v>0</v>
      </c>
      <c r="AZ117">
        <v>0</v>
      </c>
      <c r="BA117">
        <v>0</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1</v>
      </c>
      <c r="BY117">
        <v>0</v>
      </c>
      <c r="BZ117">
        <v>0</v>
      </c>
      <c r="CA117">
        <v>1</v>
      </c>
      <c r="CB117">
        <v>0</v>
      </c>
      <c r="CC117">
        <v>0</v>
      </c>
      <c r="CD117">
        <v>0</v>
      </c>
      <c r="CE117">
        <v>0</v>
      </c>
      <c r="CF117">
        <v>1</v>
      </c>
      <c r="CG117">
        <v>0</v>
      </c>
      <c r="CH117">
        <v>0</v>
      </c>
      <c r="CI117">
        <v>0</v>
      </c>
      <c r="CJ117">
        <v>0</v>
      </c>
      <c r="CK117">
        <v>0</v>
      </c>
      <c r="CL117">
        <v>1</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1</v>
      </c>
      <c r="DK117">
        <v>1</v>
      </c>
      <c r="DL117">
        <v>1</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1</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61</v>
      </c>
      <c r="IB117">
        <v>68</v>
      </c>
      <c r="IC117">
        <v>5.083333333333333</v>
      </c>
      <c r="ID117">
        <v>6.8</v>
      </c>
      <c r="IE117">
        <v>9.6666666666666661</v>
      </c>
      <c r="IF117">
        <v>0</v>
      </c>
      <c r="IG117">
        <v>10.666666666666666</v>
      </c>
      <c r="IH117">
        <v>0</v>
      </c>
      <c r="II117">
        <v>22.666666666666668</v>
      </c>
      <c r="IJ117">
        <v>0</v>
      </c>
      <c r="IK117">
        <v>0</v>
      </c>
      <c r="IL117">
        <v>0</v>
      </c>
      <c r="IM117">
        <v>0</v>
      </c>
      <c r="IN117">
        <v>2500</v>
      </c>
    </row>
    <row r="118" spans="1:248">
      <c r="A118">
        <v>115</v>
      </c>
      <c r="B118" t="str">
        <v>Burhanpur</v>
      </c>
      <c r="C118" t="str">
        <v>MADHYA PRADESH</v>
      </c>
      <c r="D118" t="str">
        <v>Central</v>
      </c>
      <c r="E118" t="str">
        <v>R. K. ENTERPRISES</v>
      </c>
      <c r="F118">
        <v>0</v>
      </c>
      <c r="G118">
        <v>0</v>
      </c>
      <c r="H118">
        <v>0.5</v>
      </c>
      <c r="I118">
        <v>0</v>
      </c>
      <c r="J118" t="str">
        <v>Medium</v>
      </c>
      <c r="K118">
        <v>0</v>
      </c>
      <c r="L118">
        <v>0</v>
      </c>
      <c r="M118">
        <v>0</v>
      </c>
      <c r="N118" t="str">
        <v>Yogeshwar Richhariya</v>
      </c>
      <c r="O118">
        <v>5</v>
      </c>
      <c r="P118">
        <v>2500</v>
      </c>
      <c r="Q118">
        <v>0</v>
      </c>
      <c r="R118">
        <v>1</v>
      </c>
      <c r="S118">
        <v>1</v>
      </c>
      <c r="T118">
        <v>2</v>
      </c>
      <c r="U118">
        <v>0</v>
      </c>
      <c r="V118">
        <v>1</v>
      </c>
      <c r="W118">
        <v>0</v>
      </c>
      <c r="X118">
        <v>0</v>
      </c>
      <c r="Y118" t="str">
        <v/>
      </c>
      <c r="Z118">
        <v>0</v>
      </c>
      <c r="AA118" t="str">
        <v/>
      </c>
      <c r="AB118">
        <v>0</v>
      </c>
      <c r="AC118">
        <v>0</v>
      </c>
      <c r="AD118">
        <v>0</v>
      </c>
      <c r="AE118">
        <v>0</v>
      </c>
      <c r="AF118">
        <v>0</v>
      </c>
      <c r="AG118">
        <v>0</v>
      </c>
      <c r="AH118">
        <v>0</v>
      </c>
      <c r="AI118">
        <v>0</v>
      </c>
      <c r="AJ118">
        <v>0</v>
      </c>
      <c r="AK118">
        <v>0</v>
      </c>
      <c r="AL118">
        <v>11.9</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1</v>
      </c>
      <c r="BK118">
        <v>0</v>
      </c>
      <c r="BL118">
        <v>0</v>
      </c>
      <c r="BM118">
        <v>0</v>
      </c>
      <c r="BN118">
        <v>0</v>
      </c>
      <c r="BO118">
        <v>0</v>
      </c>
      <c r="BP118">
        <v>0</v>
      </c>
      <c r="BQ118">
        <v>0</v>
      </c>
      <c r="BR118">
        <v>0</v>
      </c>
      <c r="BS118">
        <v>0</v>
      </c>
      <c r="BT118">
        <v>0</v>
      </c>
      <c r="BU118">
        <v>0</v>
      </c>
      <c r="BV118">
        <v>0</v>
      </c>
      <c r="BW118">
        <v>0</v>
      </c>
      <c r="BX118">
        <v>1</v>
      </c>
      <c r="BY118">
        <v>0</v>
      </c>
      <c r="BZ118">
        <v>0</v>
      </c>
      <c r="CA118">
        <v>0</v>
      </c>
      <c r="CB118">
        <v>0</v>
      </c>
      <c r="CC118">
        <v>0</v>
      </c>
      <c r="CD118">
        <v>0</v>
      </c>
      <c r="CE118">
        <v>0</v>
      </c>
      <c r="CF118">
        <v>0</v>
      </c>
      <c r="CG118">
        <v>0</v>
      </c>
      <c r="CH118">
        <v>0</v>
      </c>
      <c r="CI118">
        <v>1</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1</v>
      </c>
      <c r="DI118">
        <v>1</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5950</v>
      </c>
      <c r="HT118">
        <v>0</v>
      </c>
      <c r="HU118">
        <v>0</v>
      </c>
      <c r="HV118">
        <v>0</v>
      </c>
      <c r="HW118">
        <v>0</v>
      </c>
      <c r="HX118">
        <v>0</v>
      </c>
      <c r="HY118">
        <v>0</v>
      </c>
      <c r="HZ118">
        <v>37485</v>
      </c>
      <c r="IA118">
        <v>11.9</v>
      </c>
      <c r="IB118">
        <v>0</v>
      </c>
      <c r="IC118">
        <v>0.9916666666666667</v>
      </c>
      <c r="ID118">
        <v>0</v>
      </c>
      <c r="IE118">
        <v>0</v>
      </c>
      <c r="IF118">
        <v>0</v>
      </c>
      <c r="IG118">
        <v>0</v>
      </c>
      <c r="IH118">
        <v>3.9666666666666668</v>
      </c>
      <c r="II118">
        <v>0</v>
      </c>
      <c r="IJ118">
        <v>0</v>
      </c>
      <c r="IK118">
        <v>0</v>
      </c>
      <c r="IL118">
        <v>0</v>
      </c>
      <c r="IM118">
        <v>0</v>
      </c>
      <c r="IN118">
        <v>1500</v>
      </c>
    </row>
    <row r="119" spans="1:248">
      <c r="A119">
        <v>116</v>
      </c>
      <c r="B119" t="str">
        <v>Ratlam</v>
      </c>
      <c r="C119" t="str">
        <v>MADHYA PRADESH</v>
      </c>
      <c r="D119" t="str">
        <v>Central</v>
      </c>
      <c r="E119" t="str">
        <v>R. K. ENTERPRISES</v>
      </c>
      <c r="F119">
        <v>0</v>
      </c>
      <c r="G119">
        <v>0</v>
      </c>
      <c r="H119">
        <v>0.5</v>
      </c>
      <c r="I119">
        <v>0</v>
      </c>
      <c r="J119" t="str">
        <v>Medium</v>
      </c>
      <c r="K119">
        <v>0</v>
      </c>
      <c r="L119">
        <v>0</v>
      </c>
      <c r="M119" t="str">
        <v>Swapnil Dahayat</v>
      </c>
      <c r="N119">
        <v>0</v>
      </c>
      <c r="O119">
        <v>5</v>
      </c>
      <c r="P119">
        <v>3000</v>
      </c>
      <c r="Q119">
        <v>0</v>
      </c>
      <c r="R119">
        <v>1</v>
      </c>
      <c r="S119">
        <v>1</v>
      </c>
      <c r="T119">
        <v>4</v>
      </c>
      <c r="U119">
        <v>0</v>
      </c>
      <c r="V119">
        <v>0</v>
      </c>
      <c r="W119">
        <v>0</v>
      </c>
      <c r="X119">
        <v>0</v>
      </c>
      <c r="Y119" t="str">
        <v/>
      </c>
      <c r="Z119">
        <v>0</v>
      </c>
      <c r="AA119" t="str">
        <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2</v>
      </c>
      <c r="FF119">
        <v>2</v>
      </c>
      <c r="FG119">
        <v>1</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2</v>
      </c>
      <c r="GD119">
        <v>2</v>
      </c>
      <c r="GE119">
        <v>1</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27500</v>
      </c>
      <c r="IA119">
        <v>0</v>
      </c>
      <c r="IB119">
        <v>0</v>
      </c>
      <c r="IC119">
        <v>0</v>
      </c>
      <c r="ID119">
        <v>0</v>
      </c>
      <c r="IE119">
        <v>0</v>
      </c>
      <c r="IF119">
        <v>0</v>
      </c>
      <c r="IG119">
        <v>0</v>
      </c>
      <c r="IH119">
        <v>0</v>
      </c>
      <c r="II119">
        <v>0</v>
      </c>
      <c r="IJ119">
        <v>0</v>
      </c>
      <c r="IK119">
        <v>0</v>
      </c>
      <c r="IL119">
        <v>0</v>
      </c>
      <c r="IM119">
        <v>0</v>
      </c>
      <c r="IN119">
        <v>1500</v>
      </c>
    </row>
    <row r="120" spans="1:248">
      <c r="A120">
        <v>117</v>
      </c>
      <c r="B120" t="str">
        <v>Ujjain</v>
      </c>
      <c r="C120" t="str">
        <v>MADHYA PRADESH</v>
      </c>
      <c r="D120" t="str">
        <v>Central</v>
      </c>
      <c r="E120" t="str">
        <v>R. K. ENTERPRISES</v>
      </c>
      <c r="F120">
        <v>0</v>
      </c>
      <c r="G120">
        <v>0</v>
      </c>
      <c r="H120">
        <v>0.5</v>
      </c>
      <c r="I120">
        <v>0</v>
      </c>
      <c r="J120" t="str">
        <v>Medium</v>
      </c>
      <c r="K120">
        <v>0</v>
      </c>
      <c r="L120">
        <v>0</v>
      </c>
      <c r="M120" t="str">
        <v>Swapnil Dahayat</v>
      </c>
      <c r="N120">
        <v>0</v>
      </c>
      <c r="O120">
        <v>5</v>
      </c>
      <c r="P120">
        <v>3000</v>
      </c>
      <c r="Q120">
        <v>0</v>
      </c>
      <c r="R120">
        <v>1</v>
      </c>
      <c r="S120">
        <v>1</v>
      </c>
      <c r="T120">
        <v>2</v>
      </c>
      <c r="U120">
        <v>0</v>
      </c>
      <c r="V120">
        <v>1</v>
      </c>
      <c r="W120">
        <v>0</v>
      </c>
      <c r="X120">
        <v>0</v>
      </c>
      <c r="Y120" t="str">
        <v/>
      </c>
      <c r="Z120">
        <v>0</v>
      </c>
      <c r="AA120" t="str">
        <v/>
      </c>
      <c r="AB120">
        <v>0</v>
      </c>
      <c r="AC120">
        <v>0</v>
      </c>
      <c r="AD120">
        <v>0</v>
      </c>
      <c r="AE120">
        <v>0</v>
      </c>
      <c r="AF120">
        <v>0</v>
      </c>
      <c r="AG120">
        <v>0</v>
      </c>
      <c r="AH120">
        <v>0</v>
      </c>
      <c r="AI120">
        <v>0</v>
      </c>
      <c r="AJ120">
        <v>0</v>
      </c>
      <c r="AK120">
        <v>0</v>
      </c>
      <c r="AL120">
        <v>0</v>
      </c>
      <c r="AM120">
        <v>10.220000000000001</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1</v>
      </c>
      <c r="BL120">
        <v>0</v>
      </c>
      <c r="BM120">
        <v>0</v>
      </c>
      <c r="BN120">
        <v>0</v>
      </c>
      <c r="BO120">
        <v>0</v>
      </c>
      <c r="BP120">
        <v>0</v>
      </c>
      <c r="BQ120">
        <v>0</v>
      </c>
      <c r="BR120">
        <v>0</v>
      </c>
      <c r="BS120">
        <v>0</v>
      </c>
      <c r="BT120">
        <v>0</v>
      </c>
      <c r="BU120">
        <v>0</v>
      </c>
      <c r="BV120">
        <v>0</v>
      </c>
      <c r="BW120">
        <v>0</v>
      </c>
      <c r="BX120">
        <v>1</v>
      </c>
      <c r="BY120">
        <v>0</v>
      </c>
      <c r="BZ120">
        <v>0</v>
      </c>
      <c r="CA120">
        <v>0</v>
      </c>
      <c r="CB120">
        <v>0</v>
      </c>
      <c r="CC120">
        <v>0</v>
      </c>
      <c r="CD120">
        <v>0</v>
      </c>
      <c r="CE120">
        <v>0</v>
      </c>
      <c r="CF120">
        <v>0</v>
      </c>
      <c r="CG120">
        <v>0</v>
      </c>
      <c r="CH120">
        <v>0</v>
      </c>
      <c r="CI120">
        <v>0</v>
      </c>
      <c r="CJ120">
        <v>1</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1</v>
      </c>
      <c r="DI120">
        <v>1</v>
      </c>
      <c r="DJ120">
        <v>1</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3</v>
      </c>
      <c r="GS120">
        <v>0</v>
      </c>
      <c r="GT120">
        <v>0</v>
      </c>
      <c r="GU120">
        <v>0</v>
      </c>
      <c r="GV120">
        <v>0</v>
      </c>
      <c r="GW120">
        <v>0</v>
      </c>
      <c r="GX120">
        <v>0</v>
      </c>
      <c r="GY120">
        <v>0</v>
      </c>
      <c r="GZ120">
        <v>0</v>
      </c>
      <c r="HA120">
        <v>0</v>
      </c>
      <c r="HB120">
        <v>0</v>
      </c>
      <c r="HC120">
        <v>3</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7500</v>
      </c>
      <c r="IA120">
        <v>10.220000000000001</v>
      </c>
      <c r="IB120">
        <v>0</v>
      </c>
      <c r="IC120">
        <v>0.85166666666666668</v>
      </c>
      <c r="ID120">
        <v>0</v>
      </c>
      <c r="IE120">
        <v>0</v>
      </c>
      <c r="IF120">
        <v>0</v>
      </c>
      <c r="IG120">
        <v>0</v>
      </c>
      <c r="IH120">
        <v>3.4066666666666667</v>
      </c>
      <c r="II120">
        <v>0</v>
      </c>
      <c r="IJ120">
        <v>0</v>
      </c>
      <c r="IK120">
        <v>0</v>
      </c>
      <c r="IL120">
        <v>0</v>
      </c>
      <c r="IM120">
        <v>0</v>
      </c>
      <c r="IN120">
        <v>1500</v>
      </c>
    </row>
    <row r="121" spans="1:248">
      <c r="A121">
        <v>118</v>
      </c>
      <c r="B121" t="str">
        <v>Guna</v>
      </c>
      <c r="C121" t="str">
        <v>MADHYA PRADESH</v>
      </c>
      <c r="D121" t="str">
        <v>North</v>
      </c>
      <c r="E121" t="str">
        <v>SHALIKA ENTERPRISES PRIVATE LIMITED</v>
      </c>
      <c r="F121">
        <v>0</v>
      </c>
      <c r="G121">
        <v>0</v>
      </c>
      <c r="H121">
        <v>0.5</v>
      </c>
      <c r="I121">
        <v>0</v>
      </c>
      <c r="J121" t="str">
        <v>Medium</v>
      </c>
      <c r="K121">
        <v>0</v>
      </c>
      <c r="L121">
        <v>0</v>
      </c>
      <c r="M121" t="str">
        <v>Swapnil Dahayat</v>
      </c>
      <c r="N121">
        <v>0</v>
      </c>
      <c r="O121">
        <v>7</v>
      </c>
      <c r="P121">
        <v>2500</v>
      </c>
      <c r="Q121">
        <v>0</v>
      </c>
      <c r="R121">
        <v>1</v>
      </c>
      <c r="S121">
        <v>2</v>
      </c>
      <c r="T121">
        <v>5</v>
      </c>
      <c r="U121">
        <v>0</v>
      </c>
      <c r="V121">
        <v>0</v>
      </c>
      <c r="W121">
        <v>0</v>
      </c>
      <c r="X121">
        <v>0</v>
      </c>
      <c r="Y121" t="str">
        <v/>
      </c>
      <c r="Z121">
        <v>0</v>
      </c>
      <c r="AA121" t="str">
        <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20120</v>
      </c>
      <c r="IA121">
        <v>0</v>
      </c>
      <c r="IB121">
        <v>0</v>
      </c>
      <c r="IC121">
        <v>0</v>
      </c>
      <c r="ID121">
        <v>0</v>
      </c>
      <c r="IE121">
        <v>0</v>
      </c>
      <c r="IF121">
        <v>0</v>
      </c>
      <c r="IG121">
        <v>0</v>
      </c>
      <c r="IH121">
        <v>0</v>
      </c>
      <c r="II121">
        <v>0</v>
      </c>
      <c r="IJ121">
        <v>0</v>
      </c>
      <c r="IK121">
        <v>0</v>
      </c>
      <c r="IL121">
        <v>0</v>
      </c>
      <c r="IM121">
        <v>0</v>
      </c>
      <c r="IN121">
        <v>1500</v>
      </c>
    </row>
    <row r="122" spans="1:248">
      <c r="A122">
        <v>119</v>
      </c>
      <c r="B122" t="str">
        <v>Katni</v>
      </c>
      <c r="C122" t="str">
        <v>MADHYA PRADESH</v>
      </c>
      <c r="D122" t="str">
        <v>Central</v>
      </c>
      <c r="E122" t="str">
        <v>Global Steel</v>
      </c>
      <c r="F122">
        <v>0</v>
      </c>
      <c r="G122">
        <v>0</v>
      </c>
      <c r="H122">
        <v>0.5</v>
      </c>
      <c r="I122">
        <v>0</v>
      </c>
      <c r="J122" t="str">
        <v>Medium</v>
      </c>
      <c r="K122">
        <v>0</v>
      </c>
      <c r="L122">
        <v>0</v>
      </c>
      <c r="M122">
        <v>0</v>
      </c>
      <c r="N122" t="str">
        <v>Dharmendra Yadav</v>
      </c>
      <c r="O122">
        <v>2</v>
      </c>
      <c r="P122">
        <v>2000</v>
      </c>
      <c r="Q122">
        <v>0</v>
      </c>
      <c r="R122">
        <v>0</v>
      </c>
      <c r="S122">
        <v>1</v>
      </c>
      <c r="T122">
        <v>4</v>
      </c>
      <c r="U122">
        <v>0</v>
      </c>
      <c r="V122">
        <v>3</v>
      </c>
      <c r="W122">
        <v>0</v>
      </c>
      <c r="X122">
        <v>0</v>
      </c>
      <c r="Y122" t="str">
        <v/>
      </c>
      <c r="Z122">
        <v>0</v>
      </c>
      <c r="AA122" t="str">
        <v/>
      </c>
      <c r="AB122">
        <v>0</v>
      </c>
      <c r="AC122">
        <v>0</v>
      </c>
      <c r="AD122">
        <v>0</v>
      </c>
      <c r="AE122">
        <v>0</v>
      </c>
      <c r="AF122">
        <v>0</v>
      </c>
      <c r="AG122">
        <v>0</v>
      </c>
      <c r="AH122">
        <v>0</v>
      </c>
      <c r="AI122">
        <v>0</v>
      </c>
      <c r="AJ122">
        <v>6</v>
      </c>
      <c r="AK122">
        <v>1</v>
      </c>
      <c r="AL122">
        <v>0</v>
      </c>
      <c r="AM122">
        <v>8</v>
      </c>
      <c r="AN122">
        <v>13</v>
      </c>
      <c r="AO122">
        <v>5</v>
      </c>
      <c r="AP122">
        <v>0</v>
      </c>
      <c r="AQ122">
        <v>0</v>
      </c>
      <c r="AR122">
        <v>1</v>
      </c>
      <c r="AS122">
        <v>0</v>
      </c>
      <c r="AT122">
        <v>0</v>
      </c>
      <c r="AU122">
        <v>0</v>
      </c>
      <c r="AV122">
        <v>0</v>
      </c>
      <c r="AW122">
        <v>15</v>
      </c>
      <c r="AX122">
        <v>0</v>
      </c>
      <c r="AY122">
        <v>0</v>
      </c>
      <c r="AZ122">
        <v>0</v>
      </c>
      <c r="BA122">
        <v>0</v>
      </c>
      <c r="BB122">
        <v>0</v>
      </c>
      <c r="BC122">
        <v>0</v>
      </c>
      <c r="BD122">
        <v>0</v>
      </c>
      <c r="BE122">
        <v>0</v>
      </c>
      <c r="BF122">
        <v>0</v>
      </c>
      <c r="BG122">
        <v>0</v>
      </c>
      <c r="BH122">
        <v>2</v>
      </c>
      <c r="BI122">
        <v>0</v>
      </c>
      <c r="BJ122">
        <v>0</v>
      </c>
      <c r="BK122">
        <v>1</v>
      </c>
      <c r="BL122">
        <v>0</v>
      </c>
      <c r="BM122">
        <v>0</v>
      </c>
      <c r="BN122">
        <v>0</v>
      </c>
      <c r="BO122">
        <v>0</v>
      </c>
      <c r="BP122">
        <v>0</v>
      </c>
      <c r="BQ122">
        <v>0</v>
      </c>
      <c r="BR122">
        <v>0</v>
      </c>
      <c r="BS122">
        <v>0</v>
      </c>
      <c r="BT122">
        <v>0</v>
      </c>
      <c r="BU122">
        <v>0</v>
      </c>
      <c r="BV122">
        <v>0</v>
      </c>
      <c r="BW122">
        <v>0</v>
      </c>
      <c r="BX122">
        <v>3</v>
      </c>
      <c r="BY122">
        <v>0</v>
      </c>
      <c r="BZ122">
        <v>0</v>
      </c>
      <c r="CA122">
        <v>0</v>
      </c>
      <c r="CB122">
        <v>0</v>
      </c>
      <c r="CC122">
        <v>0</v>
      </c>
      <c r="CD122">
        <v>0</v>
      </c>
      <c r="CE122">
        <v>0</v>
      </c>
      <c r="CF122">
        <v>0</v>
      </c>
      <c r="CG122">
        <v>2</v>
      </c>
      <c r="CH122">
        <v>1</v>
      </c>
      <c r="CI122">
        <v>0</v>
      </c>
      <c r="CJ122">
        <v>2</v>
      </c>
      <c r="CK122">
        <v>1</v>
      </c>
      <c r="CL122">
        <v>1</v>
      </c>
      <c r="CM122">
        <v>0</v>
      </c>
      <c r="CN122">
        <v>0</v>
      </c>
      <c r="CO122">
        <v>1</v>
      </c>
      <c r="CP122">
        <v>0</v>
      </c>
      <c r="CQ122">
        <v>0</v>
      </c>
      <c r="CR122">
        <v>0</v>
      </c>
      <c r="CS122">
        <v>0</v>
      </c>
      <c r="CT122">
        <v>2</v>
      </c>
      <c r="CU122">
        <v>0</v>
      </c>
      <c r="CV122">
        <v>0</v>
      </c>
      <c r="CW122">
        <v>0</v>
      </c>
      <c r="CX122">
        <v>0</v>
      </c>
      <c r="CY122">
        <v>0</v>
      </c>
      <c r="CZ122">
        <v>0</v>
      </c>
      <c r="DA122">
        <v>0</v>
      </c>
      <c r="DB122">
        <v>0</v>
      </c>
      <c r="DC122">
        <v>0</v>
      </c>
      <c r="DD122">
        <v>0</v>
      </c>
      <c r="DE122">
        <v>0</v>
      </c>
      <c r="DF122">
        <v>0</v>
      </c>
      <c r="DG122">
        <v>0</v>
      </c>
      <c r="DH122">
        <v>2</v>
      </c>
      <c r="DI122">
        <v>2</v>
      </c>
      <c r="DJ122">
        <v>2</v>
      </c>
      <c r="DK122">
        <v>2</v>
      </c>
      <c r="DL122">
        <v>1</v>
      </c>
      <c r="DM122">
        <v>1</v>
      </c>
      <c r="DN122">
        <v>1</v>
      </c>
      <c r="DO122">
        <v>1</v>
      </c>
      <c r="DP122">
        <v>0</v>
      </c>
      <c r="DQ122">
        <v>0</v>
      </c>
      <c r="DR122">
        <v>2</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3.5</v>
      </c>
      <c r="FF122">
        <v>2</v>
      </c>
      <c r="FG122">
        <v>2</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5</v>
      </c>
      <c r="GD122">
        <v>3.5</v>
      </c>
      <c r="GE122">
        <v>2</v>
      </c>
      <c r="GF122">
        <v>0</v>
      </c>
      <c r="GG122">
        <v>0</v>
      </c>
      <c r="GH122">
        <v>0</v>
      </c>
      <c r="GI122">
        <v>0</v>
      </c>
      <c r="GJ122">
        <v>0</v>
      </c>
      <c r="GK122">
        <v>0</v>
      </c>
      <c r="GL122">
        <v>0</v>
      </c>
      <c r="GM122">
        <v>0</v>
      </c>
      <c r="GN122">
        <v>0</v>
      </c>
      <c r="GO122">
        <v>0</v>
      </c>
      <c r="GP122">
        <v>0</v>
      </c>
      <c r="GQ122">
        <v>4</v>
      </c>
      <c r="GR122">
        <v>0</v>
      </c>
      <c r="GS122">
        <v>0</v>
      </c>
      <c r="GT122">
        <v>0</v>
      </c>
      <c r="GU122">
        <v>0</v>
      </c>
      <c r="GV122">
        <v>0</v>
      </c>
      <c r="GW122">
        <v>0</v>
      </c>
      <c r="GX122">
        <v>0</v>
      </c>
      <c r="GY122">
        <v>0</v>
      </c>
      <c r="GZ122">
        <v>0</v>
      </c>
      <c r="HA122">
        <v>0</v>
      </c>
      <c r="HB122">
        <v>0</v>
      </c>
      <c r="HC122">
        <v>4</v>
      </c>
      <c r="HD122">
        <v>2</v>
      </c>
      <c r="HE122">
        <v>3</v>
      </c>
      <c r="HF122">
        <v>4</v>
      </c>
      <c r="HG122">
        <v>3</v>
      </c>
      <c r="HH122">
        <v>2</v>
      </c>
      <c r="HI122">
        <v>2</v>
      </c>
      <c r="HJ122">
        <v>0</v>
      </c>
      <c r="HK122">
        <v>0</v>
      </c>
      <c r="HL122">
        <v>0</v>
      </c>
      <c r="HM122">
        <v>0</v>
      </c>
      <c r="HN122">
        <v>0</v>
      </c>
      <c r="HO122">
        <v>0</v>
      </c>
      <c r="HP122">
        <v>0</v>
      </c>
      <c r="HQ122">
        <v>0</v>
      </c>
      <c r="HR122">
        <v>0</v>
      </c>
      <c r="HS122">
        <v>0</v>
      </c>
      <c r="HT122">
        <v>0</v>
      </c>
      <c r="HU122">
        <v>0</v>
      </c>
      <c r="HV122">
        <v>0</v>
      </c>
      <c r="HW122">
        <v>0</v>
      </c>
      <c r="HX122">
        <v>0</v>
      </c>
      <c r="HY122">
        <v>0</v>
      </c>
      <c r="HZ122">
        <v>0</v>
      </c>
      <c r="IA122">
        <v>15</v>
      </c>
      <c r="IB122">
        <v>34</v>
      </c>
      <c r="IC122">
        <v>1.25</v>
      </c>
      <c r="ID122">
        <v>3.4</v>
      </c>
      <c r="IE122">
        <v>0</v>
      </c>
      <c r="IF122">
        <v>0</v>
      </c>
      <c r="IG122">
        <v>2</v>
      </c>
      <c r="IH122">
        <v>3</v>
      </c>
      <c r="II122">
        <v>6</v>
      </c>
      <c r="IJ122">
        <v>0</v>
      </c>
      <c r="IK122">
        <v>0</v>
      </c>
      <c r="IL122">
        <v>0</v>
      </c>
      <c r="IM122">
        <v>5</v>
      </c>
      <c r="IN122">
        <v>1000</v>
      </c>
    </row>
    <row r="123" spans="1:248">
      <c r="A123">
        <v>120</v>
      </c>
      <c r="B123" t="str">
        <v>Neemuch</v>
      </c>
      <c r="C123" t="str">
        <v>MADHYA PRADESH</v>
      </c>
      <c r="D123" t="str">
        <v>Central</v>
      </c>
      <c r="E123" t="str">
        <v>R. K. ENTERPRISES</v>
      </c>
      <c r="F123">
        <v>0</v>
      </c>
      <c r="G123">
        <v>0</v>
      </c>
      <c r="H123">
        <v>0.5</v>
      </c>
      <c r="I123">
        <v>0</v>
      </c>
      <c r="J123" t="str">
        <v>Medium</v>
      </c>
      <c r="K123">
        <v>0</v>
      </c>
      <c r="L123">
        <v>0</v>
      </c>
      <c r="M123" t="str">
        <v>Swapnil Dahayat</v>
      </c>
      <c r="N123">
        <v>0</v>
      </c>
      <c r="O123">
        <v>8</v>
      </c>
      <c r="P123">
        <v>2500</v>
      </c>
      <c r="Q123">
        <v>1</v>
      </c>
      <c r="R123">
        <v>0</v>
      </c>
      <c r="S123">
        <v>2</v>
      </c>
      <c r="T123">
        <v>2</v>
      </c>
      <c r="U123">
        <v>0</v>
      </c>
      <c r="V123">
        <v>2</v>
      </c>
      <c r="W123">
        <v>0</v>
      </c>
      <c r="X123">
        <v>40</v>
      </c>
      <c r="Y123">
        <v>8.0250000000000002E-2</v>
      </c>
      <c r="Z123">
        <v>1.6E-2</v>
      </c>
      <c r="AA123">
        <v>1.284E-3</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12.1</v>
      </c>
      <c r="AV123">
        <v>0</v>
      </c>
      <c r="AW123">
        <v>20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1</v>
      </c>
      <c r="BT123">
        <v>0</v>
      </c>
      <c r="BU123">
        <v>1</v>
      </c>
      <c r="BV123">
        <v>0</v>
      </c>
      <c r="BW123">
        <v>0</v>
      </c>
      <c r="BX123">
        <v>2</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0</v>
      </c>
      <c r="CT123">
        <v>1</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1</v>
      </c>
      <c r="DQ123">
        <v>1</v>
      </c>
      <c r="DR123">
        <v>2</v>
      </c>
      <c r="DS123">
        <v>0</v>
      </c>
      <c r="DT123">
        <v>0</v>
      </c>
      <c r="DU123">
        <v>0</v>
      </c>
      <c r="DV123">
        <v>0</v>
      </c>
      <c r="DW123">
        <v>0</v>
      </c>
      <c r="DX123">
        <v>0</v>
      </c>
      <c r="DY123">
        <v>0</v>
      </c>
      <c r="DZ123">
        <v>0</v>
      </c>
      <c r="EA123">
        <v>0</v>
      </c>
      <c r="EB123">
        <v>0</v>
      </c>
      <c r="EC123">
        <v>0</v>
      </c>
      <c r="ED123">
        <v>0</v>
      </c>
      <c r="EE123">
        <v>0</v>
      </c>
      <c r="EF123">
        <v>0</v>
      </c>
      <c r="EG123">
        <v>0</v>
      </c>
      <c r="EH123">
        <v>1</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2</v>
      </c>
      <c r="FF123">
        <v>3</v>
      </c>
      <c r="FG123">
        <v>3</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2</v>
      </c>
      <c r="GD123">
        <v>3</v>
      </c>
      <c r="GE123">
        <v>3</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5415</v>
      </c>
      <c r="HT123">
        <v>0</v>
      </c>
      <c r="HU123">
        <v>0</v>
      </c>
      <c r="HV123">
        <v>0</v>
      </c>
      <c r="HW123">
        <v>0</v>
      </c>
      <c r="HX123">
        <v>0</v>
      </c>
      <c r="HY123">
        <v>0</v>
      </c>
      <c r="HZ123">
        <v>29782.5</v>
      </c>
      <c r="IA123">
        <v>0</v>
      </c>
      <c r="IB123">
        <v>32.1</v>
      </c>
      <c r="IC123">
        <v>0</v>
      </c>
      <c r="ID123">
        <v>3.21</v>
      </c>
      <c r="IE123">
        <v>0</v>
      </c>
      <c r="IF123">
        <v>0</v>
      </c>
      <c r="IG123">
        <v>0</v>
      </c>
      <c r="IH123">
        <v>0</v>
      </c>
      <c r="II123">
        <v>0</v>
      </c>
      <c r="IJ123">
        <v>0</v>
      </c>
      <c r="IK123">
        <v>0</v>
      </c>
      <c r="IL123">
        <v>0</v>
      </c>
      <c r="IM123">
        <v>10.700000000000001</v>
      </c>
      <c r="IN123">
        <v>2000</v>
      </c>
    </row>
    <row r="124" spans="1:248">
      <c r="A124">
        <v>121</v>
      </c>
      <c r="B124" t="str">
        <v>Narsimhapur</v>
      </c>
      <c r="C124" t="str">
        <v>MADHYA PRADESH</v>
      </c>
      <c r="D124" t="str">
        <v>Central</v>
      </c>
      <c r="E124" t="str">
        <v>Global Steel</v>
      </c>
      <c r="F124">
        <v>0</v>
      </c>
      <c r="G124">
        <v>0</v>
      </c>
      <c r="H124">
        <v>0.5</v>
      </c>
      <c r="I124">
        <v>0</v>
      </c>
      <c r="J124" t="str">
        <v>Medium</v>
      </c>
      <c r="K124">
        <v>0</v>
      </c>
      <c r="L124">
        <v>0</v>
      </c>
      <c r="M124" t="str">
        <v>Abhinav Srivastava</v>
      </c>
      <c r="N124">
        <v>0</v>
      </c>
      <c r="O124">
        <v>7</v>
      </c>
      <c r="P124">
        <v>2000</v>
      </c>
      <c r="Q124">
        <v>0</v>
      </c>
      <c r="R124">
        <v>1</v>
      </c>
      <c r="S124">
        <v>2</v>
      </c>
      <c r="T124">
        <v>2</v>
      </c>
      <c r="U124">
        <v>0</v>
      </c>
      <c r="V124">
        <v>0</v>
      </c>
      <c r="W124">
        <v>0</v>
      </c>
      <c r="X124">
        <v>0</v>
      </c>
      <c r="Y124" t="str">
        <v/>
      </c>
      <c r="Z124">
        <v>0</v>
      </c>
      <c r="AA124" t="str">
        <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1</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112</v>
      </c>
      <c r="IA124">
        <v>0</v>
      </c>
      <c r="IB124">
        <v>0</v>
      </c>
      <c r="IC124">
        <v>0</v>
      </c>
      <c r="ID124">
        <v>0</v>
      </c>
      <c r="IE124">
        <v>0</v>
      </c>
      <c r="IF124">
        <v>0</v>
      </c>
      <c r="IG124">
        <v>0</v>
      </c>
      <c r="IH124">
        <v>0</v>
      </c>
      <c r="II124">
        <v>0</v>
      </c>
      <c r="IJ124">
        <v>0</v>
      </c>
      <c r="IK124">
        <v>0</v>
      </c>
      <c r="IL124">
        <v>0</v>
      </c>
      <c r="IM124">
        <v>0</v>
      </c>
      <c r="IN124">
        <v>1500</v>
      </c>
    </row>
    <row r="125" spans="1:248">
      <c r="A125">
        <v>122</v>
      </c>
      <c r="B125" t="str">
        <v>Sidhi</v>
      </c>
      <c r="C125" t="str">
        <v>MADHYA PRADESH</v>
      </c>
      <c r="D125" t="str">
        <v>Central</v>
      </c>
      <c r="E125" t="str">
        <v>Global Steel</v>
      </c>
      <c r="F125">
        <v>0</v>
      </c>
      <c r="G125">
        <v>0</v>
      </c>
      <c r="H125">
        <v>0.3</v>
      </c>
      <c r="I125">
        <v>0</v>
      </c>
      <c r="J125" t="str">
        <v>Low</v>
      </c>
      <c r="K125">
        <v>0</v>
      </c>
      <c r="L125">
        <v>0</v>
      </c>
      <c r="M125">
        <v>0</v>
      </c>
      <c r="N125" t="str">
        <v>Dharmendra Yadav</v>
      </c>
      <c r="O125">
        <v>0</v>
      </c>
      <c r="P125">
        <v>1000</v>
      </c>
      <c r="Q125">
        <v>0</v>
      </c>
      <c r="R125">
        <v>0</v>
      </c>
      <c r="S125">
        <v>0</v>
      </c>
      <c r="T125">
        <v>6</v>
      </c>
      <c r="U125">
        <v>0</v>
      </c>
      <c r="V125">
        <v>1</v>
      </c>
      <c r="W125">
        <v>0</v>
      </c>
      <c r="X125">
        <v>0</v>
      </c>
      <c r="Y125" t="str">
        <v/>
      </c>
      <c r="Z125">
        <v>0</v>
      </c>
      <c r="AA125" t="str">
        <v/>
      </c>
      <c r="AB125">
        <v>33.5</v>
      </c>
      <c r="AC125">
        <v>32</v>
      </c>
      <c r="AD125">
        <v>12</v>
      </c>
      <c r="AE125">
        <v>0</v>
      </c>
      <c r="AF125">
        <v>0</v>
      </c>
      <c r="AG125">
        <v>0</v>
      </c>
      <c r="AH125">
        <v>0</v>
      </c>
      <c r="AI125">
        <v>0</v>
      </c>
      <c r="AJ125">
        <v>0</v>
      </c>
      <c r="AK125">
        <v>0</v>
      </c>
      <c r="AL125">
        <v>25</v>
      </c>
      <c r="AM125">
        <v>0</v>
      </c>
      <c r="AN125">
        <v>0</v>
      </c>
      <c r="AO125">
        <v>0</v>
      </c>
      <c r="AP125">
        <v>0</v>
      </c>
      <c r="AQ125">
        <v>0</v>
      </c>
      <c r="AR125">
        <v>0</v>
      </c>
      <c r="AS125">
        <v>0</v>
      </c>
      <c r="AT125">
        <v>0</v>
      </c>
      <c r="AU125">
        <v>0</v>
      </c>
      <c r="AV125">
        <v>0</v>
      </c>
      <c r="AW125">
        <v>0</v>
      </c>
      <c r="AX125">
        <v>0</v>
      </c>
      <c r="AY125">
        <v>0</v>
      </c>
      <c r="AZ125">
        <v>1</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1</v>
      </c>
      <c r="BY125">
        <v>1</v>
      </c>
      <c r="BZ125">
        <v>1</v>
      </c>
      <c r="CA125">
        <v>1</v>
      </c>
      <c r="CB125">
        <v>0</v>
      </c>
      <c r="CC125">
        <v>0</v>
      </c>
      <c r="CD125">
        <v>0</v>
      </c>
      <c r="CE125">
        <v>0</v>
      </c>
      <c r="CF125">
        <v>0</v>
      </c>
      <c r="CG125">
        <v>0</v>
      </c>
      <c r="CH125">
        <v>0</v>
      </c>
      <c r="CI125">
        <v>1</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1</v>
      </c>
      <c r="DI125">
        <v>1</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5364</v>
      </c>
      <c r="HT125">
        <v>0</v>
      </c>
      <c r="HU125">
        <v>0</v>
      </c>
      <c r="HV125">
        <v>0</v>
      </c>
      <c r="HW125">
        <v>0</v>
      </c>
      <c r="HX125">
        <v>0</v>
      </c>
      <c r="HY125">
        <v>0</v>
      </c>
      <c r="HZ125">
        <v>32184</v>
      </c>
      <c r="IA125">
        <v>102.5</v>
      </c>
      <c r="IB125">
        <v>0</v>
      </c>
      <c r="IC125">
        <v>8.5416666666666661</v>
      </c>
      <c r="ID125">
        <v>0</v>
      </c>
      <c r="IE125">
        <v>25.833333333333332</v>
      </c>
      <c r="IF125">
        <v>0</v>
      </c>
      <c r="IG125">
        <v>0</v>
      </c>
      <c r="IH125">
        <v>8.3333333333333339</v>
      </c>
      <c r="II125">
        <v>0</v>
      </c>
      <c r="IJ125">
        <v>0</v>
      </c>
      <c r="IK125">
        <v>0</v>
      </c>
      <c r="IL125">
        <v>0</v>
      </c>
      <c r="IM125">
        <v>0</v>
      </c>
      <c r="IN125">
        <v>0</v>
      </c>
    </row>
    <row r="126" spans="1:248">
      <c r="A126">
        <v>123</v>
      </c>
      <c r="B126" t="str">
        <v>Singrauli</v>
      </c>
      <c r="C126" t="str">
        <v>MADHYA PRADESH</v>
      </c>
      <c r="D126" t="str">
        <v>Central</v>
      </c>
      <c r="E126" t="str">
        <v>Global Steel</v>
      </c>
      <c r="F126">
        <v>0</v>
      </c>
      <c r="G126">
        <v>0</v>
      </c>
      <c r="H126">
        <v>0.3</v>
      </c>
      <c r="I126">
        <v>0</v>
      </c>
      <c r="J126" t="str">
        <v>Low</v>
      </c>
      <c r="K126">
        <v>0</v>
      </c>
      <c r="L126">
        <v>0</v>
      </c>
      <c r="M126">
        <v>0</v>
      </c>
      <c r="N126" t="str">
        <v>Dharmendra Yadav</v>
      </c>
      <c r="O126">
        <v>2</v>
      </c>
      <c r="P126">
        <v>1000</v>
      </c>
      <c r="Q126">
        <v>0</v>
      </c>
      <c r="R126">
        <v>0</v>
      </c>
      <c r="S126">
        <v>1</v>
      </c>
      <c r="T126">
        <v>6</v>
      </c>
      <c r="U126">
        <v>0</v>
      </c>
      <c r="V126">
        <v>2</v>
      </c>
      <c r="W126">
        <v>0</v>
      </c>
      <c r="X126">
        <v>0</v>
      </c>
      <c r="Y126" t="str">
        <v/>
      </c>
      <c r="Z126">
        <v>0</v>
      </c>
      <c r="AA126" t="str">
        <v/>
      </c>
      <c r="AB126">
        <v>0</v>
      </c>
      <c r="AC126">
        <v>0</v>
      </c>
      <c r="AD126">
        <v>0</v>
      </c>
      <c r="AE126">
        <v>0</v>
      </c>
      <c r="AF126">
        <v>0</v>
      </c>
      <c r="AG126">
        <v>0</v>
      </c>
      <c r="AH126">
        <v>0</v>
      </c>
      <c r="AI126">
        <v>0</v>
      </c>
      <c r="AJ126">
        <v>0</v>
      </c>
      <c r="AK126">
        <v>0</v>
      </c>
      <c r="AL126">
        <v>0</v>
      </c>
      <c r="AM126">
        <v>0</v>
      </c>
      <c r="AN126">
        <v>0</v>
      </c>
      <c r="AO126">
        <v>26</v>
      </c>
      <c r="AP126">
        <v>0</v>
      </c>
      <c r="AQ126">
        <v>0</v>
      </c>
      <c r="AR126">
        <v>0</v>
      </c>
      <c r="AS126">
        <v>0</v>
      </c>
      <c r="AT126">
        <v>0</v>
      </c>
      <c r="AU126">
        <v>0</v>
      </c>
      <c r="AV126">
        <v>0</v>
      </c>
      <c r="AW126">
        <v>24</v>
      </c>
      <c r="AX126">
        <v>0</v>
      </c>
      <c r="AY126">
        <v>0</v>
      </c>
      <c r="AZ126">
        <v>0</v>
      </c>
      <c r="BA126">
        <v>0</v>
      </c>
      <c r="BB126">
        <v>0</v>
      </c>
      <c r="BC126">
        <v>0</v>
      </c>
      <c r="BD126">
        <v>0</v>
      </c>
      <c r="BE126">
        <v>0</v>
      </c>
      <c r="BF126">
        <v>0</v>
      </c>
      <c r="BG126">
        <v>0</v>
      </c>
      <c r="BH126">
        <v>0</v>
      </c>
      <c r="BI126">
        <v>0</v>
      </c>
      <c r="BJ126">
        <v>0</v>
      </c>
      <c r="BK126">
        <v>0</v>
      </c>
      <c r="BL126">
        <v>0</v>
      </c>
      <c r="BM126">
        <v>1</v>
      </c>
      <c r="BN126">
        <v>0</v>
      </c>
      <c r="BO126">
        <v>0</v>
      </c>
      <c r="BP126">
        <v>0</v>
      </c>
      <c r="BQ126">
        <v>0</v>
      </c>
      <c r="BR126">
        <v>0</v>
      </c>
      <c r="BS126">
        <v>0</v>
      </c>
      <c r="BT126">
        <v>0</v>
      </c>
      <c r="BU126">
        <v>1</v>
      </c>
      <c r="BV126">
        <v>0</v>
      </c>
      <c r="BW126">
        <v>0</v>
      </c>
      <c r="BX126">
        <v>2</v>
      </c>
      <c r="BY126">
        <v>0</v>
      </c>
      <c r="BZ126">
        <v>0</v>
      </c>
      <c r="CA126">
        <v>0</v>
      </c>
      <c r="CB126">
        <v>0</v>
      </c>
      <c r="CC126">
        <v>0</v>
      </c>
      <c r="CD126">
        <v>0</v>
      </c>
      <c r="CE126">
        <v>0</v>
      </c>
      <c r="CF126">
        <v>0</v>
      </c>
      <c r="CG126">
        <v>0</v>
      </c>
      <c r="CH126">
        <v>0</v>
      </c>
      <c r="CI126">
        <v>0</v>
      </c>
      <c r="CJ126">
        <v>0</v>
      </c>
      <c r="CK126">
        <v>0</v>
      </c>
      <c r="CL126">
        <v>1</v>
      </c>
      <c r="CM126">
        <v>0</v>
      </c>
      <c r="CN126">
        <v>0</v>
      </c>
      <c r="CO126">
        <v>0</v>
      </c>
      <c r="CP126">
        <v>0</v>
      </c>
      <c r="CQ126">
        <v>0</v>
      </c>
      <c r="CR126">
        <v>0</v>
      </c>
      <c r="CS126">
        <v>0</v>
      </c>
      <c r="CT126">
        <v>1</v>
      </c>
      <c r="CU126">
        <v>0</v>
      </c>
      <c r="CV126">
        <v>0</v>
      </c>
      <c r="CW126">
        <v>0</v>
      </c>
      <c r="CX126">
        <v>0</v>
      </c>
      <c r="CY126">
        <v>0</v>
      </c>
      <c r="CZ126">
        <v>0</v>
      </c>
      <c r="DA126">
        <v>0</v>
      </c>
      <c r="DB126">
        <v>0</v>
      </c>
      <c r="DC126">
        <v>0</v>
      </c>
      <c r="DD126">
        <v>0</v>
      </c>
      <c r="DE126">
        <v>0</v>
      </c>
      <c r="DF126">
        <v>0</v>
      </c>
      <c r="DG126">
        <v>0</v>
      </c>
      <c r="DH126">
        <v>0</v>
      </c>
      <c r="DI126">
        <v>0</v>
      </c>
      <c r="DJ126">
        <v>1</v>
      </c>
      <c r="DK126">
        <v>1</v>
      </c>
      <c r="DL126">
        <v>1</v>
      </c>
      <c r="DM126">
        <v>0</v>
      </c>
      <c r="DN126">
        <v>0</v>
      </c>
      <c r="DO126">
        <v>0</v>
      </c>
      <c r="DP126">
        <v>0</v>
      </c>
      <c r="DQ126">
        <v>0</v>
      </c>
      <c r="DR126">
        <v>1</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1</v>
      </c>
      <c r="GR126">
        <v>0</v>
      </c>
      <c r="GS126">
        <v>0</v>
      </c>
      <c r="GT126">
        <v>0</v>
      </c>
      <c r="GU126">
        <v>0</v>
      </c>
      <c r="GV126">
        <v>0</v>
      </c>
      <c r="GW126">
        <v>0</v>
      </c>
      <c r="GX126">
        <v>0</v>
      </c>
      <c r="GY126">
        <v>0</v>
      </c>
      <c r="GZ126">
        <v>0</v>
      </c>
      <c r="HA126">
        <v>0</v>
      </c>
      <c r="HB126">
        <v>0</v>
      </c>
      <c r="HC126">
        <v>0</v>
      </c>
      <c r="HD126">
        <v>1</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50</v>
      </c>
      <c r="IC126">
        <v>0</v>
      </c>
      <c r="ID126">
        <v>5</v>
      </c>
      <c r="IE126">
        <v>0</v>
      </c>
      <c r="IF126">
        <v>0</v>
      </c>
      <c r="IG126">
        <v>0</v>
      </c>
      <c r="IH126">
        <v>0</v>
      </c>
      <c r="II126">
        <v>8.6666666666666661</v>
      </c>
      <c r="IJ126">
        <v>0</v>
      </c>
      <c r="IK126">
        <v>0</v>
      </c>
      <c r="IL126">
        <v>0</v>
      </c>
      <c r="IM126">
        <v>8</v>
      </c>
      <c r="IN126">
        <v>1000</v>
      </c>
    </row>
    <row r="127" spans="1:248">
      <c r="A127">
        <v>124</v>
      </c>
      <c r="B127" t="str">
        <v>Dewas</v>
      </c>
      <c r="C127" t="str">
        <v>MADHYA PRADESH</v>
      </c>
      <c r="D127" t="str">
        <v>Central</v>
      </c>
      <c r="E127" t="str">
        <v>R. K. ENTERPRISES</v>
      </c>
      <c r="F127">
        <v>0</v>
      </c>
      <c r="G127">
        <v>0</v>
      </c>
      <c r="H127">
        <v>0.5</v>
      </c>
      <c r="I127">
        <v>0</v>
      </c>
      <c r="J127" t="str">
        <v>Medium</v>
      </c>
      <c r="K127">
        <v>0</v>
      </c>
      <c r="L127">
        <v>0</v>
      </c>
      <c r="M127">
        <v>0</v>
      </c>
      <c r="N127" t="str">
        <v>Yogeshwar Richhariya</v>
      </c>
      <c r="O127">
        <v>7</v>
      </c>
      <c r="P127">
        <v>3000</v>
      </c>
      <c r="Q127">
        <v>0</v>
      </c>
      <c r="R127">
        <v>1</v>
      </c>
      <c r="S127">
        <v>2</v>
      </c>
      <c r="T127">
        <v>1</v>
      </c>
      <c r="U127">
        <v>0</v>
      </c>
      <c r="V127">
        <v>7</v>
      </c>
      <c r="W127">
        <v>0</v>
      </c>
      <c r="X127">
        <v>70</v>
      </c>
      <c r="Y127">
        <v>0.11478571428571428</v>
      </c>
      <c r="Z127">
        <v>2.3333333333333334E-2</v>
      </c>
      <c r="AA127">
        <v>2.6783333333333333E-3</v>
      </c>
      <c r="AB127">
        <v>0</v>
      </c>
      <c r="AC127">
        <v>0</v>
      </c>
      <c r="AD127">
        <v>0</v>
      </c>
      <c r="AE127">
        <v>0</v>
      </c>
      <c r="AF127">
        <v>0</v>
      </c>
      <c r="AG127">
        <v>0</v>
      </c>
      <c r="AH127">
        <v>0</v>
      </c>
      <c r="AI127">
        <v>12</v>
      </c>
      <c r="AJ127">
        <v>12</v>
      </c>
      <c r="AK127">
        <v>0</v>
      </c>
      <c r="AL127">
        <v>6.05</v>
      </c>
      <c r="AM127">
        <v>12.22</v>
      </c>
      <c r="AN127">
        <v>40.01</v>
      </c>
      <c r="AO127">
        <v>0</v>
      </c>
      <c r="AP127">
        <v>0</v>
      </c>
      <c r="AQ127">
        <v>0</v>
      </c>
      <c r="AR127">
        <v>8</v>
      </c>
      <c r="AS127">
        <v>3.2</v>
      </c>
      <c r="AT127">
        <v>3</v>
      </c>
      <c r="AU127">
        <v>12.01</v>
      </c>
      <c r="AV127">
        <v>12.13</v>
      </c>
      <c r="AW127">
        <v>2</v>
      </c>
      <c r="AX127">
        <v>0</v>
      </c>
      <c r="AY127">
        <v>0</v>
      </c>
      <c r="AZ127">
        <v>0</v>
      </c>
      <c r="BA127">
        <v>0</v>
      </c>
      <c r="BB127">
        <v>0</v>
      </c>
      <c r="BC127">
        <v>0</v>
      </c>
      <c r="BD127">
        <v>0</v>
      </c>
      <c r="BE127">
        <v>0</v>
      </c>
      <c r="BF127">
        <v>0</v>
      </c>
      <c r="BG127">
        <v>1</v>
      </c>
      <c r="BH127">
        <v>1</v>
      </c>
      <c r="BI127">
        <v>0</v>
      </c>
      <c r="BJ127">
        <v>0</v>
      </c>
      <c r="BK127">
        <v>1</v>
      </c>
      <c r="BL127">
        <v>1</v>
      </c>
      <c r="BM127">
        <v>0</v>
      </c>
      <c r="BN127">
        <v>0</v>
      </c>
      <c r="BO127">
        <v>0</v>
      </c>
      <c r="BP127">
        <v>0</v>
      </c>
      <c r="BQ127">
        <v>0</v>
      </c>
      <c r="BR127">
        <v>0</v>
      </c>
      <c r="BS127">
        <v>1</v>
      </c>
      <c r="BT127">
        <v>1</v>
      </c>
      <c r="BU127">
        <v>1</v>
      </c>
      <c r="BV127">
        <v>0</v>
      </c>
      <c r="BW127">
        <v>0</v>
      </c>
      <c r="BX127">
        <v>7</v>
      </c>
      <c r="BY127">
        <v>0</v>
      </c>
      <c r="BZ127">
        <v>0</v>
      </c>
      <c r="CA127">
        <v>0</v>
      </c>
      <c r="CB127">
        <v>0</v>
      </c>
      <c r="CC127">
        <v>0</v>
      </c>
      <c r="CD127">
        <v>0</v>
      </c>
      <c r="CE127">
        <v>0</v>
      </c>
      <c r="CF127">
        <v>1</v>
      </c>
      <c r="CG127">
        <v>1</v>
      </c>
      <c r="CH127">
        <v>0</v>
      </c>
      <c r="CI127">
        <v>1</v>
      </c>
      <c r="CJ127">
        <v>1</v>
      </c>
      <c r="CK127">
        <v>2</v>
      </c>
      <c r="CL127">
        <v>0</v>
      </c>
      <c r="CM127">
        <v>0</v>
      </c>
      <c r="CN127">
        <v>0</v>
      </c>
      <c r="CO127">
        <v>3</v>
      </c>
      <c r="CP127">
        <v>2</v>
      </c>
      <c r="CQ127">
        <v>2</v>
      </c>
      <c r="CR127">
        <v>1</v>
      </c>
      <c r="CS127">
        <v>1</v>
      </c>
      <c r="CT127">
        <v>1</v>
      </c>
      <c r="CU127">
        <v>0</v>
      </c>
      <c r="CV127">
        <v>0</v>
      </c>
      <c r="CW127">
        <v>0</v>
      </c>
      <c r="CX127">
        <v>0</v>
      </c>
      <c r="CY127">
        <v>0</v>
      </c>
      <c r="CZ127">
        <v>0</v>
      </c>
      <c r="DA127">
        <v>0</v>
      </c>
      <c r="DB127">
        <v>0</v>
      </c>
      <c r="DC127">
        <v>0</v>
      </c>
      <c r="DD127">
        <v>0</v>
      </c>
      <c r="DE127">
        <v>0</v>
      </c>
      <c r="DF127">
        <v>0</v>
      </c>
      <c r="DG127">
        <v>0</v>
      </c>
      <c r="DH127">
        <v>2</v>
      </c>
      <c r="DI127">
        <v>3</v>
      </c>
      <c r="DJ127">
        <v>3</v>
      </c>
      <c r="DK127">
        <v>2</v>
      </c>
      <c r="DL127">
        <v>0</v>
      </c>
      <c r="DM127">
        <v>3</v>
      </c>
      <c r="DN127">
        <v>4</v>
      </c>
      <c r="DO127">
        <v>4</v>
      </c>
      <c r="DP127">
        <v>4</v>
      </c>
      <c r="DQ127">
        <v>4</v>
      </c>
      <c r="DR127">
        <v>3</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5</v>
      </c>
      <c r="GS127">
        <v>0</v>
      </c>
      <c r="GT127">
        <v>0</v>
      </c>
      <c r="GU127">
        <v>0</v>
      </c>
      <c r="GV127">
        <v>0</v>
      </c>
      <c r="GW127">
        <v>0</v>
      </c>
      <c r="GX127">
        <v>0</v>
      </c>
      <c r="GY127">
        <v>0</v>
      </c>
      <c r="GZ127">
        <v>0</v>
      </c>
      <c r="HA127">
        <v>0</v>
      </c>
      <c r="HB127">
        <v>0</v>
      </c>
      <c r="HC127">
        <v>2</v>
      </c>
      <c r="HD127">
        <v>2</v>
      </c>
      <c r="HE127">
        <v>2</v>
      </c>
      <c r="HF127">
        <v>2</v>
      </c>
      <c r="HG127">
        <v>0</v>
      </c>
      <c r="HH127">
        <v>0</v>
      </c>
      <c r="HI127">
        <v>1</v>
      </c>
      <c r="HJ127">
        <v>0</v>
      </c>
      <c r="HK127">
        <v>0</v>
      </c>
      <c r="HL127">
        <v>0</v>
      </c>
      <c r="HM127">
        <v>0</v>
      </c>
      <c r="HN127">
        <v>0</v>
      </c>
      <c r="HO127">
        <v>0</v>
      </c>
      <c r="HP127">
        <v>0</v>
      </c>
      <c r="HQ127">
        <v>0</v>
      </c>
      <c r="HR127">
        <v>0</v>
      </c>
      <c r="HS127">
        <v>0</v>
      </c>
      <c r="HT127">
        <v>0</v>
      </c>
      <c r="HU127">
        <v>0</v>
      </c>
      <c r="HV127">
        <v>0</v>
      </c>
      <c r="HW127">
        <v>0</v>
      </c>
      <c r="HX127">
        <v>0</v>
      </c>
      <c r="HY127">
        <v>0</v>
      </c>
      <c r="HZ127">
        <v>29000</v>
      </c>
      <c r="IA127">
        <v>42.27</v>
      </c>
      <c r="IB127">
        <v>80.349999999999994</v>
      </c>
      <c r="IC127">
        <v>3.5225000000000004</v>
      </c>
      <c r="ID127">
        <v>8.0350000000000001</v>
      </c>
      <c r="IE127">
        <v>0</v>
      </c>
      <c r="IF127">
        <v>0</v>
      </c>
      <c r="IG127">
        <v>8</v>
      </c>
      <c r="IH127">
        <v>6.09</v>
      </c>
      <c r="II127">
        <v>13.336666666666666</v>
      </c>
      <c r="IJ127">
        <v>0</v>
      </c>
      <c r="IK127">
        <v>0</v>
      </c>
      <c r="IL127">
        <v>0</v>
      </c>
      <c r="IM127">
        <v>8.7133333333333329</v>
      </c>
      <c r="IN127">
        <v>1500</v>
      </c>
    </row>
    <row r="128" spans="1:248">
      <c r="A128">
        <v>125</v>
      </c>
      <c r="B128" t="str">
        <v>Chhatarpur</v>
      </c>
      <c r="C128" t="str">
        <v>MADHYA PRADESH</v>
      </c>
      <c r="D128" t="str">
        <v>Central</v>
      </c>
      <c r="E128" t="str">
        <v>Global Steel</v>
      </c>
      <c r="F128">
        <v>0</v>
      </c>
      <c r="G128">
        <v>0</v>
      </c>
      <c r="H128">
        <v>0.5</v>
      </c>
      <c r="I128">
        <v>0</v>
      </c>
      <c r="J128" t="str">
        <v>Medium</v>
      </c>
      <c r="K128">
        <v>0</v>
      </c>
      <c r="L128">
        <v>0</v>
      </c>
      <c r="M128">
        <v>0</v>
      </c>
      <c r="N128" t="str">
        <v>Dharmendra Yadav</v>
      </c>
      <c r="O128">
        <v>0</v>
      </c>
      <c r="P128">
        <v>2500</v>
      </c>
      <c r="Q128">
        <v>0</v>
      </c>
      <c r="R128">
        <v>0</v>
      </c>
      <c r="S128">
        <v>0</v>
      </c>
      <c r="T128">
        <v>7</v>
      </c>
      <c r="U128">
        <v>0</v>
      </c>
      <c r="V128">
        <v>1</v>
      </c>
      <c r="W128">
        <v>0</v>
      </c>
      <c r="X128">
        <v>0</v>
      </c>
      <c r="Y128" t="str">
        <v/>
      </c>
      <c r="Z128">
        <v>0</v>
      </c>
      <c r="AA128" t="str">
        <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1</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4819</v>
      </c>
      <c r="HT128">
        <v>0</v>
      </c>
      <c r="HU128">
        <v>0</v>
      </c>
      <c r="HV128">
        <v>0</v>
      </c>
      <c r="HW128">
        <v>0</v>
      </c>
      <c r="HX128">
        <v>0</v>
      </c>
      <c r="HY128">
        <v>0</v>
      </c>
      <c r="HZ128">
        <v>34194</v>
      </c>
      <c r="IA128">
        <v>0</v>
      </c>
      <c r="IB128">
        <v>0</v>
      </c>
      <c r="IC128">
        <v>0</v>
      </c>
      <c r="ID128">
        <v>0</v>
      </c>
      <c r="IE128">
        <v>0</v>
      </c>
      <c r="IF128">
        <v>0</v>
      </c>
      <c r="IG128">
        <v>0</v>
      </c>
      <c r="IH128">
        <v>0</v>
      </c>
      <c r="II128">
        <v>0</v>
      </c>
      <c r="IJ128">
        <v>0</v>
      </c>
      <c r="IK128">
        <v>0</v>
      </c>
      <c r="IL128">
        <v>0</v>
      </c>
      <c r="IM128">
        <v>0</v>
      </c>
      <c r="IN128">
        <v>0</v>
      </c>
    </row>
    <row r="129" spans="1:248">
      <c r="A129">
        <v>126</v>
      </c>
      <c r="B129" t="str">
        <v>Damoh</v>
      </c>
      <c r="C129" t="str">
        <v>MADHYA PRADESH</v>
      </c>
      <c r="D129" t="str">
        <v>Central</v>
      </c>
      <c r="E129" t="str">
        <v>Global Steel</v>
      </c>
      <c r="F129">
        <v>0</v>
      </c>
      <c r="G129">
        <v>0</v>
      </c>
      <c r="H129">
        <v>0.5</v>
      </c>
      <c r="I129">
        <v>0</v>
      </c>
      <c r="J129" t="str">
        <v>Medium</v>
      </c>
      <c r="K129">
        <v>0</v>
      </c>
      <c r="L129">
        <v>0</v>
      </c>
      <c r="M129">
        <v>0</v>
      </c>
      <c r="N129" t="str">
        <v>Dharmendra Yadav</v>
      </c>
      <c r="O129">
        <v>0</v>
      </c>
      <c r="P129">
        <v>2500</v>
      </c>
      <c r="Q129">
        <v>0</v>
      </c>
      <c r="R129">
        <v>0</v>
      </c>
      <c r="S129">
        <v>0</v>
      </c>
      <c r="T129">
        <v>3</v>
      </c>
      <c r="U129">
        <v>0</v>
      </c>
      <c r="V129">
        <v>1</v>
      </c>
      <c r="W129">
        <v>0</v>
      </c>
      <c r="X129">
        <v>0</v>
      </c>
      <c r="Y129" t="str">
        <v/>
      </c>
      <c r="Z129">
        <v>0</v>
      </c>
      <c r="AA129" t="str">
        <v/>
      </c>
      <c r="AB129">
        <v>0</v>
      </c>
      <c r="AC129">
        <v>0</v>
      </c>
      <c r="AD129">
        <v>0</v>
      </c>
      <c r="AE129">
        <v>0</v>
      </c>
      <c r="AF129">
        <v>0</v>
      </c>
      <c r="AG129">
        <v>0</v>
      </c>
      <c r="AH129">
        <v>0</v>
      </c>
      <c r="AI129">
        <v>10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1</v>
      </c>
      <c r="BY129">
        <v>0</v>
      </c>
      <c r="BZ129">
        <v>0</v>
      </c>
      <c r="CA129">
        <v>0</v>
      </c>
      <c r="CB129">
        <v>0</v>
      </c>
      <c r="CC129">
        <v>0</v>
      </c>
      <c r="CD129">
        <v>0</v>
      </c>
      <c r="CE129">
        <v>0</v>
      </c>
      <c r="CF129">
        <v>1</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1</v>
      </c>
      <c r="HH129">
        <v>0</v>
      </c>
      <c r="HI129">
        <v>0</v>
      </c>
      <c r="HJ129">
        <v>0</v>
      </c>
      <c r="HK129">
        <v>0</v>
      </c>
      <c r="HL129">
        <v>0</v>
      </c>
      <c r="HM129">
        <v>0</v>
      </c>
      <c r="HN129">
        <v>0</v>
      </c>
      <c r="HO129">
        <v>0</v>
      </c>
      <c r="HP129">
        <v>0</v>
      </c>
      <c r="HQ129">
        <v>0</v>
      </c>
      <c r="HR129">
        <v>0</v>
      </c>
      <c r="HS129">
        <v>5699</v>
      </c>
      <c r="HT129">
        <v>0</v>
      </c>
      <c r="HU129">
        <v>0</v>
      </c>
      <c r="HV129">
        <v>0</v>
      </c>
      <c r="HW129">
        <v>0</v>
      </c>
      <c r="HX129">
        <v>0</v>
      </c>
      <c r="HY129">
        <v>0</v>
      </c>
      <c r="HZ129">
        <v>34194</v>
      </c>
      <c r="IA129">
        <v>10</v>
      </c>
      <c r="IB129">
        <v>0</v>
      </c>
      <c r="IC129">
        <v>0.83333333333333337</v>
      </c>
      <c r="ID129">
        <v>0</v>
      </c>
      <c r="IE129">
        <v>0</v>
      </c>
      <c r="IF129">
        <v>0</v>
      </c>
      <c r="IG129">
        <v>3.3333333333333335</v>
      </c>
      <c r="IH129">
        <v>0</v>
      </c>
      <c r="II129">
        <v>0</v>
      </c>
      <c r="IJ129">
        <v>0</v>
      </c>
      <c r="IK129">
        <v>0</v>
      </c>
      <c r="IL129">
        <v>0</v>
      </c>
      <c r="IM129">
        <v>0</v>
      </c>
      <c r="IN129">
        <v>0</v>
      </c>
    </row>
    <row r="130" spans="1:248">
      <c r="A130">
        <v>127</v>
      </c>
      <c r="B130" t="str">
        <v>Tikamgarh</v>
      </c>
      <c r="C130" t="str">
        <v>MADHYA PRADESH</v>
      </c>
      <c r="D130" t="str">
        <v>Central</v>
      </c>
      <c r="E130" t="str">
        <v>Global Steel</v>
      </c>
      <c r="F130">
        <v>0</v>
      </c>
      <c r="G130">
        <v>0</v>
      </c>
      <c r="H130">
        <v>0.5</v>
      </c>
      <c r="I130">
        <v>0</v>
      </c>
      <c r="J130" t="str">
        <v>Medium</v>
      </c>
      <c r="K130">
        <v>0</v>
      </c>
      <c r="L130">
        <v>0</v>
      </c>
      <c r="M130">
        <v>0</v>
      </c>
      <c r="N130" t="str">
        <v>Dharmendra Yadav</v>
      </c>
      <c r="O130">
        <v>4</v>
      </c>
      <c r="P130">
        <v>2000</v>
      </c>
      <c r="Q130">
        <v>0</v>
      </c>
      <c r="R130">
        <v>0</v>
      </c>
      <c r="S130">
        <v>2</v>
      </c>
      <c r="T130">
        <v>2</v>
      </c>
      <c r="U130">
        <v>0</v>
      </c>
      <c r="V130">
        <v>0</v>
      </c>
      <c r="W130">
        <v>0</v>
      </c>
      <c r="X130">
        <v>0</v>
      </c>
      <c r="Y130" t="str">
        <v/>
      </c>
      <c r="Z130">
        <v>0</v>
      </c>
      <c r="AA130" t="str">
        <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1000</v>
      </c>
    </row>
    <row r="131" spans="1:248">
      <c r="A131">
        <v>128</v>
      </c>
      <c r="B131" t="str">
        <v>Rajgarh</v>
      </c>
      <c r="C131" t="str">
        <v>MADHYA PRADESH</v>
      </c>
      <c r="D131" t="str">
        <v>Central</v>
      </c>
      <c r="E131" t="str">
        <v>R. K. ENTERPRISES</v>
      </c>
      <c r="F131">
        <v>0</v>
      </c>
      <c r="G131">
        <v>0</v>
      </c>
      <c r="H131">
        <v>0.5</v>
      </c>
      <c r="I131">
        <v>0</v>
      </c>
      <c r="J131" t="str">
        <v>Medium</v>
      </c>
      <c r="K131">
        <v>0</v>
      </c>
      <c r="L131">
        <v>0</v>
      </c>
      <c r="M131">
        <v>0</v>
      </c>
      <c r="N131" t="str">
        <v>Yogeshwar Richhariya</v>
      </c>
      <c r="O131">
        <v>3</v>
      </c>
      <c r="P131">
        <v>2000</v>
      </c>
      <c r="Q131">
        <v>0</v>
      </c>
      <c r="R131">
        <v>1</v>
      </c>
      <c r="S131">
        <v>0</v>
      </c>
      <c r="T131">
        <v>3</v>
      </c>
      <c r="U131">
        <v>0</v>
      </c>
      <c r="V131">
        <v>0</v>
      </c>
      <c r="W131">
        <v>0</v>
      </c>
      <c r="X131">
        <v>0</v>
      </c>
      <c r="Y131" t="str">
        <v/>
      </c>
      <c r="Z131">
        <v>0</v>
      </c>
      <c r="AA131" t="str">
        <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2</v>
      </c>
      <c r="FG131">
        <v>3</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2</v>
      </c>
      <c r="GE131">
        <v>3</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1000</v>
      </c>
    </row>
    <row r="132" spans="1:248">
      <c r="A132">
        <v>129</v>
      </c>
      <c r="B132" t="str">
        <v>Barwani</v>
      </c>
      <c r="C132" t="str">
        <v>MADHYA PRADESH</v>
      </c>
      <c r="D132" t="str">
        <v>Central</v>
      </c>
      <c r="E132" t="str">
        <v>R. K. ENTERPRISES</v>
      </c>
      <c r="F132">
        <v>0</v>
      </c>
      <c r="G132">
        <v>0</v>
      </c>
      <c r="H132">
        <v>0.5</v>
      </c>
      <c r="I132">
        <v>0</v>
      </c>
      <c r="J132" t="str">
        <v>Medium</v>
      </c>
      <c r="K132">
        <v>0</v>
      </c>
      <c r="L132">
        <v>0</v>
      </c>
      <c r="M132">
        <v>0</v>
      </c>
      <c r="N132" t="str">
        <v>Yogeshwar Richhariya</v>
      </c>
      <c r="O132">
        <v>2</v>
      </c>
      <c r="P132">
        <v>2000</v>
      </c>
      <c r="Q132">
        <v>0</v>
      </c>
      <c r="R132">
        <v>0</v>
      </c>
      <c r="S132">
        <v>1</v>
      </c>
      <c r="T132">
        <v>4</v>
      </c>
      <c r="U132">
        <v>0</v>
      </c>
      <c r="V132">
        <v>1</v>
      </c>
      <c r="W132">
        <v>0</v>
      </c>
      <c r="X132">
        <v>0</v>
      </c>
      <c r="Y132" t="str">
        <v/>
      </c>
      <c r="Z132">
        <v>0</v>
      </c>
      <c r="AA132" t="str">
        <v/>
      </c>
      <c r="AB132">
        <v>0</v>
      </c>
      <c r="AC132">
        <v>0</v>
      </c>
      <c r="AD132">
        <v>0</v>
      </c>
      <c r="AE132">
        <v>0</v>
      </c>
      <c r="AF132">
        <v>25</v>
      </c>
      <c r="AG132">
        <v>25</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1</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1</v>
      </c>
      <c r="BY132">
        <v>0</v>
      </c>
      <c r="BZ132">
        <v>0</v>
      </c>
      <c r="CA132">
        <v>0</v>
      </c>
      <c r="CB132">
        <v>0</v>
      </c>
      <c r="CC132">
        <v>1</v>
      </c>
      <c r="CD132">
        <v>1</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4010</v>
      </c>
      <c r="HT132">
        <v>0</v>
      </c>
      <c r="HU132">
        <v>0</v>
      </c>
      <c r="HV132">
        <v>0</v>
      </c>
      <c r="HW132">
        <v>0</v>
      </c>
      <c r="HX132">
        <v>0</v>
      </c>
      <c r="HY132">
        <v>0</v>
      </c>
      <c r="HZ132">
        <v>24060</v>
      </c>
      <c r="IA132">
        <v>50</v>
      </c>
      <c r="IB132">
        <v>0</v>
      </c>
      <c r="IC132">
        <v>4.166666666666667</v>
      </c>
      <c r="ID132">
        <v>0</v>
      </c>
      <c r="IE132">
        <v>0</v>
      </c>
      <c r="IF132">
        <v>16.666666666666668</v>
      </c>
      <c r="IG132">
        <v>0</v>
      </c>
      <c r="IH132">
        <v>0</v>
      </c>
      <c r="II132">
        <v>0</v>
      </c>
      <c r="IJ132">
        <v>0</v>
      </c>
      <c r="IK132">
        <v>0</v>
      </c>
      <c r="IL132">
        <v>0</v>
      </c>
      <c r="IM132">
        <v>0</v>
      </c>
      <c r="IN132">
        <v>1000</v>
      </c>
    </row>
    <row r="133" spans="1:248">
      <c r="A133">
        <v>130</v>
      </c>
      <c r="B133" t="str">
        <v>Betul</v>
      </c>
      <c r="C133" t="str">
        <v>MADHYA PRADESH</v>
      </c>
      <c r="D133" t="str">
        <v>Central</v>
      </c>
      <c r="E133" t="str">
        <v>R. K. ENTERPRISES</v>
      </c>
      <c r="F133">
        <v>0</v>
      </c>
      <c r="G133">
        <v>0</v>
      </c>
      <c r="H133">
        <v>0.5</v>
      </c>
      <c r="I133">
        <v>0</v>
      </c>
      <c r="J133" t="str">
        <v>Medium</v>
      </c>
      <c r="K133">
        <v>0</v>
      </c>
      <c r="L133">
        <v>0</v>
      </c>
      <c r="M133" t="str">
        <v>Abhinav Srivastava</v>
      </c>
      <c r="N133">
        <v>0</v>
      </c>
      <c r="O133">
        <v>13</v>
      </c>
      <c r="P133">
        <v>2000</v>
      </c>
      <c r="Q133">
        <v>1</v>
      </c>
      <c r="R133">
        <v>1</v>
      </c>
      <c r="S133">
        <v>3</v>
      </c>
      <c r="T133">
        <v>9</v>
      </c>
      <c r="U133">
        <v>0</v>
      </c>
      <c r="V133">
        <v>1</v>
      </c>
      <c r="W133">
        <v>0</v>
      </c>
      <c r="X133">
        <v>0</v>
      </c>
      <c r="Y133" t="str">
        <v/>
      </c>
      <c r="Z133">
        <v>0</v>
      </c>
      <c r="AA133" t="str">
        <v/>
      </c>
      <c r="AB133">
        <v>0</v>
      </c>
      <c r="AC133">
        <v>15</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1</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1</v>
      </c>
      <c r="BY133">
        <v>0</v>
      </c>
      <c r="BZ133">
        <v>1</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2844</v>
      </c>
      <c r="HT133">
        <v>0</v>
      </c>
      <c r="HU133">
        <v>0</v>
      </c>
      <c r="HV133">
        <v>0</v>
      </c>
      <c r="HW133">
        <v>0</v>
      </c>
      <c r="HX133">
        <v>0</v>
      </c>
      <c r="HY133">
        <v>0</v>
      </c>
      <c r="HZ133">
        <v>46372</v>
      </c>
      <c r="IA133">
        <v>15</v>
      </c>
      <c r="IB133">
        <v>0</v>
      </c>
      <c r="IC133">
        <v>1.25</v>
      </c>
      <c r="ID133">
        <v>0</v>
      </c>
      <c r="IE133">
        <v>5</v>
      </c>
      <c r="IF133">
        <v>0</v>
      </c>
      <c r="IG133">
        <v>0</v>
      </c>
      <c r="IH133">
        <v>0</v>
      </c>
      <c r="II133">
        <v>0</v>
      </c>
      <c r="IJ133">
        <v>0</v>
      </c>
      <c r="IK133">
        <v>0</v>
      </c>
      <c r="IL133">
        <v>0</v>
      </c>
      <c r="IM133">
        <v>0</v>
      </c>
      <c r="IN133">
        <v>5500</v>
      </c>
    </row>
    <row r="134" spans="1:248">
      <c r="A134">
        <v>131</v>
      </c>
      <c r="B134" t="str">
        <v>Harda</v>
      </c>
      <c r="C134" t="str">
        <v>MADHYA PRADESH</v>
      </c>
      <c r="D134" t="str">
        <v>Central</v>
      </c>
      <c r="E134" t="str">
        <v>R. K. ENTERPRISES</v>
      </c>
      <c r="F134">
        <v>0</v>
      </c>
      <c r="G134">
        <v>0</v>
      </c>
      <c r="H134">
        <v>0.3</v>
      </c>
      <c r="I134">
        <v>0</v>
      </c>
      <c r="J134" t="str">
        <v>Low</v>
      </c>
      <c r="K134">
        <v>0</v>
      </c>
      <c r="L134">
        <v>0</v>
      </c>
      <c r="M134">
        <v>0</v>
      </c>
      <c r="N134" t="str">
        <v>Yogeshwar Richhariya</v>
      </c>
      <c r="O134">
        <v>10</v>
      </c>
      <c r="P134">
        <v>1500</v>
      </c>
      <c r="Q134">
        <v>1</v>
      </c>
      <c r="R134">
        <v>2</v>
      </c>
      <c r="S134">
        <v>0</v>
      </c>
      <c r="T134">
        <v>13</v>
      </c>
      <c r="U134">
        <v>0</v>
      </c>
      <c r="V134">
        <v>1</v>
      </c>
      <c r="W134">
        <v>0</v>
      </c>
      <c r="X134">
        <v>150</v>
      </c>
      <c r="Y134">
        <v>3.182666666666667E-2</v>
      </c>
      <c r="Z134">
        <v>0.1</v>
      </c>
      <c r="AA134">
        <v>3.182666666666667E-3</v>
      </c>
      <c r="AB134">
        <v>0</v>
      </c>
      <c r="AC134">
        <v>0</v>
      </c>
      <c r="AD134">
        <v>0</v>
      </c>
      <c r="AE134">
        <v>35</v>
      </c>
      <c r="AF134">
        <v>0</v>
      </c>
      <c r="AG134">
        <v>0</v>
      </c>
      <c r="AH134">
        <v>0</v>
      </c>
      <c r="AI134">
        <v>0</v>
      </c>
      <c r="AJ134">
        <v>0</v>
      </c>
      <c r="AK134">
        <v>0</v>
      </c>
      <c r="AL134">
        <v>0</v>
      </c>
      <c r="AM134">
        <v>0</v>
      </c>
      <c r="AN134">
        <v>0</v>
      </c>
      <c r="AO134">
        <v>0</v>
      </c>
      <c r="AP134">
        <v>0</v>
      </c>
      <c r="AQ134">
        <v>0</v>
      </c>
      <c r="AR134">
        <v>0</v>
      </c>
      <c r="AS134">
        <v>0</v>
      </c>
      <c r="AT134">
        <v>12.05</v>
      </c>
      <c r="AU134">
        <v>11.94</v>
      </c>
      <c r="AV134">
        <v>11.75</v>
      </c>
      <c r="AW134">
        <v>12</v>
      </c>
      <c r="AX134">
        <v>0</v>
      </c>
      <c r="AY134">
        <v>0</v>
      </c>
      <c r="AZ134">
        <v>0</v>
      </c>
      <c r="BA134">
        <v>0</v>
      </c>
      <c r="BB134">
        <v>0</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1</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1</v>
      </c>
      <c r="CR134">
        <v>1</v>
      </c>
      <c r="CS134">
        <v>1</v>
      </c>
      <c r="CT134">
        <v>1</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1</v>
      </c>
      <c r="DP134">
        <v>1</v>
      </c>
      <c r="DQ134">
        <v>1</v>
      </c>
      <c r="DR134">
        <v>1</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47928</v>
      </c>
      <c r="IA134">
        <v>35</v>
      </c>
      <c r="IB134">
        <v>47.74</v>
      </c>
      <c r="IC134">
        <v>2.9166666666666665</v>
      </c>
      <c r="ID134">
        <v>4.774</v>
      </c>
      <c r="IE134">
        <v>0</v>
      </c>
      <c r="IF134">
        <v>11.666666666666666</v>
      </c>
      <c r="IG134">
        <v>0</v>
      </c>
      <c r="IH134">
        <v>0</v>
      </c>
      <c r="II134">
        <v>0</v>
      </c>
      <c r="IJ134">
        <v>0</v>
      </c>
      <c r="IK134">
        <v>0</v>
      </c>
      <c r="IL134">
        <v>0</v>
      </c>
      <c r="IM134">
        <v>11.896666666666667</v>
      </c>
      <c r="IN134">
        <v>5100</v>
      </c>
    </row>
    <row r="135" spans="1:248">
      <c r="A135">
        <v>132</v>
      </c>
      <c r="B135" t="str">
        <v>Narmadapuram</v>
      </c>
      <c r="C135" t="str">
        <v>MADHYA PRADESH</v>
      </c>
      <c r="D135" t="str">
        <v>Central</v>
      </c>
      <c r="E135" t="str">
        <v>Global Steel</v>
      </c>
      <c r="F135">
        <v>0</v>
      </c>
      <c r="G135">
        <v>0</v>
      </c>
      <c r="H135">
        <v>0.5</v>
      </c>
      <c r="I135">
        <v>0</v>
      </c>
      <c r="J135" t="str">
        <v>Medium</v>
      </c>
      <c r="K135">
        <v>0</v>
      </c>
      <c r="L135">
        <v>0</v>
      </c>
      <c r="M135">
        <v>0</v>
      </c>
      <c r="N135">
        <v>0</v>
      </c>
      <c r="O135">
        <v>8</v>
      </c>
      <c r="P135">
        <v>3000</v>
      </c>
      <c r="Q135">
        <v>0</v>
      </c>
      <c r="R135">
        <v>2</v>
      </c>
      <c r="S135">
        <v>1</v>
      </c>
      <c r="T135">
        <v>5</v>
      </c>
      <c r="U135">
        <v>0</v>
      </c>
      <c r="V135">
        <v>0</v>
      </c>
      <c r="W135">
        <v>0</v>
      </c>
      <c r="X135">
        <v>0</v>
      </c>
      <c r="Y135" t="str">
        <v/>
      </c>
      <c r="Z135">
        <v>0</v>
      </c>
      <c r="AA135" t="str">
        <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8160</v>
      </c>
      <c r="IA135">
        <v>0</v>
      </c>
      <c r="IB135">
        <v>0</v>
      </c>
      <c r="IC135">
        <v>0</v>
      </c>
      <c r="ID135">
        <v>0</v>
      </c>
      <c r="IE135">
        <v>0</v>
      </c>
      <c r="IF135">
        <v>0</v>
      </c>
      <c r="IG135">
        <v>0</v>
      </c>
      <c r="IH135">
        <v>0</v>
      </c>
      <c r="II135">
        <v>0</v>
      </c>
      <c r="IJ135">
        <v>0</v>
      </c>
      <c r="IK135">
        <v>0</v>
      </c>
      <c r="IL135">
        <v>0</v>
      </c>
      <c r="IM135">
        <v>0</v>
      </c>
      <c r="IN135">
        <v>2800</v>
      </c>
    </row>
    <row r="136" spans="1:248">
      <c r="A136">
        <v>133</v>
      </c>
      <c r="B136" t="str">
        <v>Ashoknagar</v>
      </c>
      <c r="C136" t="str">
        <v>MADHYA PRADESH</v>
      </c>
      <c r="D136" t="str">
        <v>North</v>
      </c>
      <c r="E136" t="str">
        <v>SHALIKA ENTERPRISES PRIVATE LIMITED</v>
      </c>
      <c r="F136">
        <v>0</v>
      </c>
      <c r="G136">
        <v>0</v>
      </c>
      <c r="H136">
        <v>0.3</v>
      </c>
      <c r="I136">
        <v>0</v>
      </c>
      <c r="J136" t="str">
        <v>Low</v>
      </c>
      <c r="K136">
        <v>0</v>
      </c>
      <c r="L136">
        <v>0</v>
      </c>
      <c r="M136" t="str">
        <v>Swapnil Dahayat</v>
      </c>
      <c r="N136">
        <v>0</v>
      </c>
      <c r="O136">
        <v>6</v>
      </c>
      <c r="P136">
        <v>1500</v>
      </c>
      <c r="Q136">
        <v>1</v>
      </c>
      <c r="R136">
        <v>0</v>
      </c>
      <c r="S136">
        <v>1</v>
      </c>
      <c r="T136">
        <v>6</v>
      </c>
      <c r="U136">
        <v>0</v>
      </c>
      <c r="V136">
        <v>1</v>
      </c>
      <c r="W136">
        <v>0</v>
      </c>
      <c r="X136">
        <v>0</v>
      </c>
      <c r="Y136" t="str">
        <v/>
      </c>
      <c r="Z136">
        <v>0</v>
      </c>
      <c r="AA136" t="str">
        <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41</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1</v>
      </c>
      <c r="BV136">
        <v>0</v>
      </c>
      <c r="BW136">
        <v>0</v>
      </c>
      <c r="BX136">
        <v>1</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1</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1</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41</v>
      </c>
      <c r="IC136">
        <v>0</v>
      </c>
      <c r="ID136">
        <v>4.0999999999999996</v>
      </c>
      <c r="IE136">
        <v>0</v>
      </c>
      <c r="IF136">
        <v>0</v>
      </c>
      <c r="IG136">
        <v>0</v>
      </c>
      <c r="IH136">
        <v>0</v>
      </c>
      <c r="II136">
        <v>0</v>
      </c>
      <c r="IJ136">
        <v>0</v>
      </c>
      <c r="IK136">
        <v>0</v>
      </c>
      <c r="IL136">
        <v>0</v>
      </c>
      <c r="IM136">
        <v>13.666666666666666</v>
      </c>
      <c r="IN136">
        <v>2500</v>
      </c>
    </row>
    <row r="137" spans="1:248">
      <c r="A137">
        <v>134</v>
      </c>
      <c r="B137" t="str">
        <v>Morena</v>
      </c>
      <c r="C137" t="str">
        <v>MADHYA PRADESH</v>
      </c>
      <c r="D137" t="str">
        <v>North</v>
      </c>
      <c r="E137" t="str">
        <v>SHALIKA ENTERPRISES PRIVATE LIMITED</v>
      </c>
      <c r="F137">
        <v>0</v>
      </c>
      <c r="G137">
        <v>0</v>
      </c>
      <c r="H137">
        <v>0.5</v>
      </c>
      <c r="I137">
        <v>0</v>
      </c>
      <c r="J137" t="str">
        <v>Medium</v>
      </c>
      <c r="K137">
        <v>0</v>
      </c>
      <c r="L137">
        <v>0</v>
      </c>
      <c r="M137" t="str">
        <v>Swapnil Dahayat</v>
      </c>
      <c r="N137">
        <v>0</v>
      </c>
      <c r="O137">
        <v>6</v>
      </c>
      <c r="P137">
        <v>2000</v>
      </c>
      <c r="Q137">
        <v>0</v>
      </c>
      <c r="R137">
        <v>2</v>
      </c>
      <c r="S137">
        <v>0</v>
      </c>
      <c r="T137">
        <v>11</v>
      </c>
      <c r="U137">
        <v>0</v>
      </c>
      <c r="V137">
        <v>3</v>
      </c>
      <c r="W137">
        <v>0</v>
      </c>
      <c r="X137">
        <v>0</v>
      </c>
      <c r="Y137" t="str">
        <v/>
      </c>
      <c r="Z137">
        <v>0</v>
      </c>
      <c r="AA137" t="str">
        <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20.94</v>
      </c>
      <c r="AV137">
        <v>45.21</v>
      </c>
      <c r="AW137">
        <v>12</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1</v>
      </c>
      <c r="BT137">
        <v>2</v>
      </c>
      <c r="BU137">
        <v>0</v>
      </c>
      <c r="BV137">
        <v>0</v>
      </c>
      <c r="BW137">
        <v>0</v>
      </c>
      <c r="BX137">
        <v>3</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1</v>
      </c>
      <c r="CS137">
        <v>2</v>
      </c>
      <c r="CT137">
        <v>1</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1</v>
      </c>
      <c r="DQ137">
        <v>3</v>
      </c>
      <c r="DR137">
        <v>3</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78.150000000000006</v>
      </c>
      <c r="IC137">
        <v>0</v>
      </c>
      <c r="ID137">
        <v>7.8150000000000004</v>
      </c>
      <c r="IE137">
        <v>0</v>
      </c>
      <c r="IF137">
        <v>0</v>
      </c>
      <c r="IG137">
        <v>0</v>
      </c>
      <c r="IH137">
        <v>0</v>
      </c>
      <c r="II137">
        <v>0</v>
      </c>
      <c r="IJ137">
        <v>0</v>
      </c>
      <c r="IK137">
        <v>0</v>
      </c>
      <c r="IL137">
        <v>0</v>
      </c>
      <c r="IM137">
        <v>26.05</v>
      </c>
      <c r="IN137">
        <v>2400</v>
      </c>
    </row>
    <row r="138" spans="1:248">
      <c r="A138">
        <v>135</v>
      </c>
      <c r="B138" t="str">
        <v>Sehore</v>
      </c>
      <c r="C138" t="str">
        <v>MADHYA PRADESH</v>
      </c>
      <c r="D138" t="str">
        <v>Central</v>
      </c>
      <c r="E138" t="str">
        <v>R. K. ENTERPRISES</v>
      </c>
      <c r="F138">
        <v>0</v>
      </c>
      <c r="G138">
        <v>0</v>
      </c>
      <c r="H138">
        <v>0.5</v>
      </c>
      <c r="I138">
        <v>0</v>
      </c>
      <c r="J138" t="str">
        <v>Medium</v>
      </c>
      <c r="K138">
        <v>0</v>
      </c>
      <c r="L138">
        <v>0</v>
      </c>
      <c r="M138" t="str">
        <v>Rubean Luther</v>
      </c>
      <c r="N138">
        <v>0</v>
      </c>
      <c r="O138">
        <v>7</v>
      </c>
      <c r="P138">
        <v>2500</v>
      </c>
      <c r="Q138">
        <v>0</v>
      </c>
      <c r="R138">
        <v>1</v>
      </c>
      <c r="S138">
        <v>2</v>
      </c>
      <c r="T138">
        <v>4</v>
      </c>
      <c r="U138">
        <v>0</v>
      </c>
      <c r="V138">
        <v>0</v>
      </c>
      <c r="W138">
        <v>0</v>
      </c>
      <c r="X138">
        <v>0</v>
      </c>
      <c r="Y138" t="str">
        <v/>
      </c>
      <c r="Z138">
        <v>0</v>
      </c>
      <c r="AA138" t="str">
        <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1</v>
      </c>
      <c r="HD138">
        <v>0</v>
      </c>
      <c r="HE138">
        <v>0</v>
      </c>
      <c r="HF138">
        <v>0</v>
      </c>
      <c r="HG138">
        <v>0</v>
      </c>
      <c r="HH138">
        <v>0</v>
      </c>
      <c r="HI138">
        <v>0</v>
      </c>
      <c r="HJ138">
        <v>0</v>
      </c>
      <c r="HK138">
        <v>0</v>
      </c>
      <c r="HL138">
        <v>0</v>
      </c>
      <c r="HM138">
        <v>0</v>
      </c>
      <c r="HN138">
        <v>0</v>
      </c>
      <c r="HO138">
        <v>0</v>
      </c>
      <c r="HP138">
        <v>0</v>
      </c>
      <c r="HQ138">
        <v>0</v>
      </c>
      <c r="HR138">
        <v>0</v>
      </c>
      <c r="HS138">
        <v>2300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2000</v>
      </c>
    </row>
    <row r="139" spans="1:248">
      <c r="A139">
        <v>136</v>
      </c>
      <c r="B139" t="str">
        <v>Mandla</v>
      </c>
      <c r="C139" t="str">
        <v>MADHYA PRADESH</v>
      </c>
      <c r="D139" t="str">
        <v>Central</v>
      </c>
      <c r="E139" t="str">
        <v>Global Steel</v>
      </c>
      <c r="F139">
        <v>0</v>
      </c>
      <c r="G139">
        <v>0</v>
      </c>
      <c r="H139">
        <v>0.3</v>
      </c>
      <c r="I139">
        <v>0</v>
      </c>
      <c r="J139" t="str">
        <v>Low</v>
      </c>
      <c r="K139">
        <v>0</v>
      </c>
      <c r="L139">
        <v>0</v>
      </c>
      <c r="M139" t="str">
        <v>Abhinav Srivastava</v>
      </c>
      <c r="N139">
        <v>0</v>
      </c>
      <c r="O139">
        <v>14</v>
      </c>
      <c r="P139">
        <v>1500</v>
      </c>
      <c r="Q139">
        <v>0</v>
      </c>
      <c r="R139">
        <v>2</v>
      </c>
      <c r="S139">
        <v>4</v>
      </c>
      <c r="T139">
        <v>0</v>
      </c>
      <c r="U139">
        <v>0</v>
      </c>
      <c r="V139">
        <v>0</v>
      </c>
      <c r="W139">
        <v>0</v>
      </c>
      <c r="X139">
        <v>0</v>
      </c>
      <c r="Y139" t="str">
        <v/>
      </c>
      <c r="Z139">
        <v>0</v>
      </c>
      <c r="AA139" t="str">
        <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1</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2500</v>
      </c>
    </row>
    <row r="140" spans="1:248">
      <c r="A140">
        <v>137</v>
      </c>
      <c r="B140" t="str">
        <v>Shahdol</v>
      </c>
      <c r="C140" t="str">
        <v>MADHYA PRADESH</v>
      </c>
      <c r="D140" t="str">
        <v>Central</v>
      </c>
      <c r="E140" t="str">
        <v>Global Steel</v>
      </c>
      <c r="F140">
        <v>0</v>
      </c>
      <c r="G140">
        <v>0</v>
      </c>
      <c r="H140">
        <v>0.3</v>
      </c>
      <c r="I140">
        <v>0</v>
      </c>
      <c r="J140" t="str">
        <v>Low</v>
      </c>
      <c r="K140">
        <v>0</v>
      </c>
      <c r="L140">
        <v>0</v>
      </c>
      <c r="M140">
        <v>0</v>
      </c>
      <c r="N140" t="str">
        <v>Dharmendra Yadav</v>
      </c>
      <c r="O140">
        <v>4</v>
      </c>
      <c r="P140">
        <v>1500</v>
      </c>
      <c r="Q140">
        <v>0</v>
      </c>
      <c r="R140">
        <v>0</v>
      </c>
      <c r="S140">
        <v>2</v>
      </c>
      <c r="T140">
        <v>12</v>
      </c>
      <c r="U140">
        <v>0</v>
      </c>
      <c r="V140">
        <v>2</v>
      </c>
      <c r="W140">
        <v>0</v>
      </c>
      <c r="X140">
        <v>0</v>
      </c>
      <c r="Y140" t="str">
        <v/>
      </c>
      <c r="Z140">
        <v>0</v>
      </c>
      <c r="AA140" t="str">
        <v/>
      </c>
      <c r="AB140">
        <v>0</v>
      </c>
      <c r="AC140">
        <v>0</v>
      </c>
      <c r="AD140">
        <v>0</v>
      </c>
      <c r="AE140">
        <v>0</v>
      </c>
      <c r="AF140">
        <v>0</v>
      </c>
      <c r="AG140">
        <v>0</v>
      </c>
      <c r="AH140">
        <v>5</v>
      </c>
      <c r="AI140">
        <v>40</v>
      </c>
      <c r="AJ140">
        <v>0</v>
      </c>
      <c r="AK140">
        <v>6</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1</v>
      </c>
      <c r="BG140">
        <v>1</v>
      </c>
      <c r="BH140">
        <v>0</v>
      </c>
      <c r="BI140">
        <v>0</v>
      </c>
      <c r="BJ140">
        <v>0</v>
      </c>
      <c r="BK140">
        <v>0</v>
      </c>
      <c r="BL140">
        <v>0</v>
      </c>
      <c r="BM140">
        <v>0</v>
      </c>
      <c r="BN140">
        <v>0</v>
      </c>
      <c r="BO140">
        <v>0</v>
      </c>
      <c r="BP140">
        <v>0</v>
      </c>
      <c r="BQ140">
        <v>0</v>
      </c>
      <c r="BR140">
        <v>0</v>
      </c>
      <c r="BS140">
        <v>0</v>
      </c>
      <c r="BT140">
        <v>0</v>
      </c>
      <c r="BU140">
        <v>0</v>
      </c>
      <c r="BV140">
        <v>0</v>
      </c>
      <c r="BW140">
        <v>0</v>
      </c>
      <c r="BX140">
        <v>2</v>
      </c>
      <c r="BY140">
        <v>0</v>
      </c>
      <c r="BZ140">
        <v>0</v>
      </c>
      <c r="CA140">
        <v>0</v>
      </c>
      <c r="CB140">
        <v>0</v>
      </c>
      <c r="CC140">
        <v>0</v>
      </c>
      <c r="CD140">
        <v>0</v>
      </c>
      <c r="CE140">
        <v>1</v>
      </c>
      <c r="CF140">
        <v>2</v>
      </c>
      <c r="CG140">
        <v>0</v>
      </c>
      <c r="CH140">
        <v>1</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1</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1</v>
      </c>
      <c r="HD140">
        <v>1</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51</v>
      </c>
      <c r="IB140">
        <v>0</v>
      </c>
      <c r="IC140">
        <v>4.25</v>
      </c>
      <c r="ID140">
        <v>0</v>
      </c>
      <c r="IE140">
        <v>0</v>
      </c>
      <c r="IF140">
        <v>0</v>
      </c>
      <c r="IG140">
        <v>15</v>
      </c>
      <c r="IH140">
        <v>2</v>
      </c>
      <c r="II140">
        <v>0</v>
      </c>
      <c r="IJ140">
        <v>0</v>
      </c>
      <c r="IK140">
        <v>0</v>
      </c>
      <c r="IL140">
        <v>0</v>
      </c>
      <c r="IM140">
        <v>0</v>
      </c>
      <c r="IN140">
        <v>2500</v>
      </c>
    </row>
    <row r="141" spans="1:248">
      <c r="A141">
        <v>138</v>
      </c>
      <c r="B141" t="str">
        <v>Umaria</v>
      </c>
      <c r="C141" t="str">
        <v>MADHYA PRADESH</v>
      </c>
      <c r="D141" t="str">
        <v>Central</v>
      </c>
      <c r="E141" t="str">
        <v>Global Steel</v>
      </c>
      <c r="F141">
        <v>0</v>
      </c>
      <c r="G141">
        <v>0</v>
      </c>
      <c r="H141">
        <v>0.3</v>
      </c>
      <c r="I141">
        <v>0</v>
      </c>
      <c r="J141" t="str">
        <v>Low</v>
      </c>
      <c r="K141">
        <v>0</v>
      </c>
      <c r="L141">
        <v>0</v>
      </c>
      <c r="M141">
        <v>0</v>
      </c>
      <c r="N141" t="str">
        <v>Dharmendra Yadav</v>
      </c>
      <c r="O141">
        <v>6</v>
      </c>
      <c r="P141">
        <v>1500</v>
      </c>
      <c r="Q141">
        <v>0</v>
      </c>
      <c r="R141">
        <v>2</v>
      </c>
      <c r="S141">
        <v>0</v>
      </c>
      <c r="T141">
        <v>5</v>
      </c>
      <c r="U141">
        <v>0</v>
      </c>
      <c r="V141">
        <v>0</v>
      </c>
      <c r="W141">
        <v>0</v>
      </c>
      <c r="X141">
        <v>0</v>
      </c>
      <c r="Y141" t="str">
        <v/>
      </c>
      <c r="Z141">
        <v>0</v>
      </c>
      <c r="AA141" t="str">
        <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1</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11950</v>
      </c>
      <c r="IA141">
        <v>0</v>
      </c>
      <c r="IB141">
        <v>0</v>
      </c>
      <c r="IC141">
        <v>0</v>
      </c>
      <c r="ID141">
        <v>0</v>
      </c>
      <c r="IE141">
        <v>0</v>
      </c>
      <c r="IF141">
        <v>0</v>
      </c>
      <c r="IG141">
        <v>0</v>
      </c>
      <c r="IH141">
        <v>0</v>
      </c>
      <c r="II141">
        <v>0</v>
      </c>
      <c r="IJ141">
        <v>0</v>
      </c>
      <c r="IK141">
        <v>0</v>
      </c>
      <c r="IL141">
        <v>0</v>
      </c>
      <c r="IM141">
        <v>0</v>
      </c>
      <c r="IN141">
        <v>2000</v>
      </c>
    </row>
    <row r="142" spans="1:248">
      <c r="A142">
        <v>139</v>
      </c>
      <c r="B142" t="str">
        <v>Dhar</v>
      </c>
      <c r="C142" t="str">
        <v>MADHYA PRADESH</v>
      </c>
      <c r="D142" t="str">
        <v>Central</v>
      </c>
      <c r="E142" t="str">
        <v>R. K. ENTERPRISES</v>
      </c>
      <c r="F142">
        <v>0</v>
      </c>
      <c r="G142">
        <v>0</v>
      </c>
      <c r="H142">
        <v>0.3</v>
      </c>
      <c r="I142">
        <v>0</v>
      </c>
      <c r="J142" t="str">
        <v>Low</v>
      </c>
      <c r="K142">
        <v>0</v>
      </c>
      <c r="L142">
        <v>0</v>
      </c>
      <c r="M142">
        <v>0</v>
      </c>
      <c r="N142" t="str">
        <v>Yogeshwar Richhariya</v>
      </c>
      <c r="O142">
        <v>9</v>
      </c>
      <c r="P142">
        <v>1500</v>
      </c>
      <c r="Q142">
        <v>1</v>
      </c>
      <c r="R142">
        <v>1</v>
      </c>
      <c r="S142">
        <v>1</v>
      </c>
      <c r="T142">
        <v>9</v>
      </c>
      <c r="U142">
        <v>0</v>
      </c>
      <c r="V142">
        <v>2</v>
      </c>
      <c r="W142">
        <v>0</v>
      </c>
      <c r="X142">
        <v>100</v>
      </c>
      <c r="Y142">
        <v>1.2130799999999999</v>
      </c>
      <c r="Z142">
        <v>6.6666666666666666E-2</v>
      </c>
      <c r="AA142">
        <v>8.0871999999999999E-2</v>
      </c>
      <c r="AB142">
        <v>0</v>
      </c>
      <c r="AC142">
        <v>0</v>
      </c>
      <c r="AD142">
        <v>0</v>
      </c>
      <c r="AE142">
        <v>0</v>
      </c>
      <c r="AF142">
        <v>0</v>
      </c>
      <c r="AG142">
        <v>0</v>
      </c>
      <c r="AH142">
        <v>12</v>
      </c>
      <c r="AI142">
        <v>0</v>
      </c>
      <c r="AJ142">
        <v>0</v>
      </c>
      <c r="AK142">
        <v>0</v>
      </c>
      <c r="AL142">
        <v>0</v>
      </c>
      <c r="AM142">
        <v>0</v>
      </c>
      <c r="AN142">
        <v>0</v>
      </c>
      <c r="AO142">
        <v>0</v>
      </c>
      <c r="AP142">
        <v>0</v>
      </c>
      <c r="AQ142">
        <v>0</v>
      </c>
      <c r="AR142">
        <v>35</v>
      </c>
      <c r="AS142">
        <v>51</v>
      </c>
      <c r="AT142">
        <v>46.77</v>
      </c>
      <c r="AU142">
        <v>195.52</v>
      </c>
      <c r="AV142">
        <v>535.79</v>
      </c>
      <c r="AW142">
        <v>349</v>
      </c>
      <c r="AX142">
        <v>0</v>
      </c>
      <c r="AY142">
        <v>0</v>
      </c>
      <c r="AZ142">
        <v>0</v>
      </c>
      <c r="BA142">
        <v>0</v>
      </c>
      <c r="BB142">
        <v>0</v>
      </c>
      <c r="BC142">
        <v>0</v>
      </c>
      <c r="BD142">
        <v>0</v>
      </c>
      <c r="BE142">
        <v>0</v>
      </c>
      <c r="BF142">
        <v>1</v>
      </c>
      <c r="BG142">
        <v>0</v>
      </c>
      <c r="BH142">
        <v>0</v>
      </c>
      <c r="BI142">
        <v>0</v>
      </c>
      <c r="BJ142">
        <v>0</v>
      </c>
      <c r="BK142">
        <v>0</v>
      </c>
      <c r="BL142">
        <v>0</v>
      </c>
      <c r="BM142">
        <v>0</v>
      </c>
      <c r="BN142">
        <v>0</v>
      </c>
      <c r="BO142">
        <v>0</v>
      </c>
      <c r="BP142">
        <v>1</v>
      </c>
      <c r="BQ142">
        <v>0</v>
      </c>
      <c r="BR142">
        <v>0</v>
      </c>
      <c r="BS142">
        <v>0</v>
      </c>
      <c r="BT142">
        <v>0</v>
      </c>
      <c r="BU142">
        <v>0</v>
      </c>
      <c r="BV142">
        <v>0</v>
      </c>
      <c r="BW142">
        <v>0</v>
      </c>
      <c r="BX142">
        <v>2</v>
      </c>
      <c r="BY142">
        <v>0</v>
      </c>
      <c r="BZ142">
        <v>0</v>
      </c>
      <c r="CA142">
        <v>0</v>
      </c>
      <c r="CB142">
        <v>0</v>
      </c>
      <c r="CC142">
        <v>0</v>
      </c>
      <c r="CD142">
        <v>0</v>
      </c>
      <c r="CE142">
        <v>1</v>
      </c>
      <c r="CF142">
        <v>0</v>
      </c>
      <c r="CG142">
        <v>0</v>
      </c>
      <c r="CH142">
        <v>0</v>
      </c>
      <c r="CI142">
        <v>0</v>
      </c>
      <c r="CJ142">
        <v>0</v>
      </c>
      <c r="CK142">
        <v>0</v>
      </c>
      <c r="CL142">
        <v>0</v>
      </c>
      <c r="CM142">
        <v>0</v>
      </c>
      <c r="CN142">
        <v>0</v>
      </c>
      <c r="CO142">
        <v>1</v>
      </c>
      <c r="CP142">
        <v>1</v>
      </c>
      <c r="CQ142">
        <v>1</v>
      </c>
      <c r="CR142">
        <v>1</v>
      </c>
      <c r="CS142">
        <v>1</v>
      </c>
      <c r="CT142">
        <v>1</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1</v>
      </c>
      <c r="DN142">
        <v>1</v>
      </c>
      <c r="DO142">
        <v>1</v>
      </c>
      <c r="DP142">
        <v>1</v>
      </c>
      <c r="DQ142">
        <v>1</v>
      </c>
      <c r="DR142">
        <v>1</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84136</v>
      </c>
      <c r="IA142">
        <v>12</v>
      </c>
      <c r="IB142">
        <v>1213.08</v>
      </c>
      <c r="IC142">
        <v>1</v>
      </c>
      <c r="ID142">
        <v>121.30799999999999</v>
      </c>
      <c r="IE142">
        <v>0</v>
      </c>
      <c r="IF142">
        <v>0</v>
      </c>
      <c r="IG142">
        <v>4</v>
      </c>
      <c r="IH142">
        <v>0</v>
      </c>
      <c r="II142">
        <v>0</v>
      </c>
      <c r="IJ142">
        <v>0</v>
      </c>
      <c r="IK142">
        <v>0</v>
      </c>
      <c r="IL142">
        <v>0</v>
      </c>
      <c r="IM142">
        <v>360.1033333333333</v>
      </c>
      <c r="IN142">
        <v>2680</v>
      </c>
    </row>
    <row r="143" spans="1:248">
      <c r="A143">
        <v>140</v>
      </c>
      <c r="B143" t="str">
        <v>Jhabua</v>
      </c>
      <c r="C143" t="str">
        <v>MADHYA PRADESH</v>
      </c>
      <c r="D143" t="str">
        <v>Central</v>
      </c>
      <c r="E143" t="str">
        <v>R. K. ENTERPRISES</v>
      </c>
      <c r="F143">
        <v>0</v>
      </c>
      <c r="G143">
        <v>0</v>
      </c>
      <c r="H143">
        <v>0.3</v>
      </c>
      <c r="I143">
        <v>0</v>
      </c>
      <c r="J143" t="str">
        <v>Low</v>
      </c>
      <c r="K143">
        <v>0</v>
      </c>
      <c r="L143">
        <v>0</v>
      </c>
      <c r="M143">
        <v>0</v>
      </c>
      <c r="N143" t="str">
        <v>Yogeshwar Richhariya</v>
      </c>
      <c r="O143">
        <v>12</v>
      </c>
      <c r="P143">
        <v>1000</v>
      </c>
      <c r="Q143">
        <v>1</v>
      </c>
      <c r="R143">
        <v>0</v>
      </c>
      <c r="S143">
        <v>4</v>
      </c>
      <c r="T143">
        <v>8</v>
      </c>
      <c r="U143">
        <v>0</v>
      </c>
      <c r="V143">
        <v>2</v>
      </c>
      <c r="W143">
        <v>0</v>
      </c>
      <c r="X143">
        <v>150</v>
      </c>
      <c r="Y143">
        <v>1.602E-2</v>
      </c>
      <c r="Z143">
        <v>0.15</v>
      </c>
      <c r="AA143">
        <v>2.4029999999999998E-3</v>
      </c>
      <c r="AB143">
        <v>0</v>
      </c>
      <c r="AC143">
        <v>0</v>
      </c>
      <c r="AD143">
        <v>0</v>
      </c>
      <c r="AE143">
        <v>0</v>
      </c>
      <c r="AF143">
        <v>0</v>
      </c>
      <c r="AG143">
        <v>0</v>
      </c>
      <c r="AH143">
        <v>0</v>
      </c>
      <c r="AI143">
        <v>0</v>
      </c>
      <c r="AJ143">
        <v>0</v>
      </c>
      <c r="AK143">
        <v>0</v>
      </c>
      <c r="AL143">
        <v>30.73</v>
      </c>
      <c r="AM143">
        <v>1.48</v>
      </c>
      <c r="AN143">
        <v>0</v>
      </c>
      <c r="AO143">
        <v>0</v>
      </c>
      <c r="AP143">
        <v>0</v>
      </c>
      <c r="AQ143">
        <v>0</v>
      </c>
      <c r="AR143">
        <v>0</v>
      </c>
      <c r="AS143">
        <v>0</v>
      </c>
      <c r="AT143">
        <v>0</v>
      </c>
      <c r="AU143">
        <v>24.03</v>
      </c>
      <c r="AV143">
        <v>0</v>
      </c>
      <c r="AW143">
        <v>0</v>
      </c>
      <c r="AX143">
        <v>0</v>
      </c>
      <c r="AY143">
        <v>0</v>
      </c>
      <c r="AZ143">
        <v>0</v>
      </c>
      <c r="BA143">
        <v>0</v>
      </c>
      <c r="BB143">
        <v>0</v>
      </c>
      <c r="BC143">
        <v>0</v>
      </c>
      <c r="BD143">
        <v>0</v>
      </c>
      <c r="BE143">
        <v>0</v>
      </c>
      <c r="BF143">
        <v>0</v>
      </c>
      <c r="BG143">
        <v>0</v>
      </c>
      <c r="BH143">
        <v>0</v>
      </c>
      <c r="BI143">
        <v>0</v>
      </c>
      <c r="BJ143">
        <v>1</v>
      </c>
      <c r="BK143">
        <v>1</v>
      </c>
      <c r="BL143">
        <v>0</v>
      </c>
      <c r="BM143">
        <v>0</v>
      </c>
      <c r="BN143">
        <v>0</v>
      </c>
      <c r="BO143">
        <v>0</v>
      </c>
      <c r="BP143">
        <v>0</v>
      </c>
      <c r="BQ143">
        <v>0</v>
      </c>
      <c r="BR143">
        <v>0</v>
      </c>
      <c r="BS143">
        <v>0</v>
      </c>
      <c r="BT143">
        <v>0</v>
      </c>
      <c r="BU143">
        <v>0</v>
      </c>
      <c r="BV143">
        <v>0</v>
      </c>
      <c r="BW143">
        <v>0</v>
      </c>
      <c r="BX143">
        <v>2</v>
      </c>
      <c r="BY143">
        <v>0</v>
      </c>
      <c r="BZ143">
        <v>0</v>
      </c>
      <c r="CA143">
        <v>0</v>
      </c>
      <c r="CB143">
        <v>0</v>
      </c>
      <c r="CC143">
        <v>0</v>
      </c>
      <c r="CD143">
        <v>0</v>
      </c>
      <c r="CE143">
        <v>0</v>
      </c>
      <c r="CF143">
        <v>0</v>
      </c>
      <c r="CG143">
        <v>0</v>
      </c>
      <c r="CH143">
        <v>0</v>
      </c>
      <c r="CI143">
        <v>1</v>
      </c>
      <c r="CJ143">
        <v>1</v>
      </c>
      <c r="CK143">
        <v>0</v>
      </c>
      <c r="CL143">
        <v>0</v>
      </c>
      <c r="CM143">
        <v>0</v>
      </c>
      <c r="CN143">
        <v>0</v>
      </c>
      <c r="CO143">
        <v>0</v>
      </c>
      <c r="CP143">
        <v>0</v>
      </c>
      <c r="CQ143">
        <v>0</v>
      </c>
      <c r="CR143">
        <v>1</v>
      </c>
      <c r="CS143">
        <v>0</v>
      </c>
      <c r="CT143">
        <v>0</v>
      </c>
      <c r="CU143">
        <v>0</v>
      </c>
      <c r="CV143">
        <v>0</v>
      </c>
      <c r="CW143">
        <v>0</v>
      </c>
      <c r="CX143">
        <v>0</v>
      </c>
      <c r="CY143">
        <v>0</v>
      </c>
      <c r="CZ143">
        <v>0</v>
      </c>
      <c r="DA143">
        <v>0</v>
      </c>
      <c r="DB143">
        <v>0</v>
      </c>
      <c r="DC143">
        <v>0</v>
      </c>
      <c r="DD143">
        <v>0</v>
      </c>
      <c r="DE143">
        <v>0</v>
      </c>
      <c r="DF143">
        <v>0</v>
      </c>
      <c r="DG143">
        <v>0</v>
      </c>
      <c r="DH143">
        <v>2</v>
      </c>
      <c r="DI143">
        <v>2</v>
      </c>
      <c r="DJ143">
        <v>1</v>
      </c>
      <c r="DK143">
        <v>0</v>
      </c>
      <c r="DL143">
        <v>0</v>
      </c>
      <c r="DM143">
        <v>0</v>
      </c>
      <c r="DN143">
        <v>0</v>
      </c>
      <c r="DO143">
        <v>0</v>
      </c>
      <c r="DP143">
        <v>1</v>
      </c>
      <c r="DQ143">
        <v>1</v>
      </c>
      <c r="DR143">
        <v>1</v>
      </c>
      <c r="DS143">
        <v>0</v>
      </c>
      <c r="DT143">
        <v>0</v>
      </c>
      <c r="DU143">
        <v>0</v>
      </c>
      <c r="DV143">
        <v>0</v>
      </c>
      <c r="DW143">
        <v>0</v>
      </c>
      <c r="DX143">
        <v>0</v>
      </c>
      <c r="DY143">
        <v>0</v>
      </c>
      <c r="DZ143">
        <v>0</v>
      </c>
      <c r="EA143">
        <v>0</v>
      </c>
      <c r="EB143">
        <v>0</v>
      </c>
      <c r="EC143">
        <v>0</v>
      </c>
      <c r="ED143">
        <v>0</v>
      </c>
      <c r="EE143">
        <v>0</v>
      </c>
      <c r="EF143">
        <v>0</v>
      </c>
      <c r="EG143">
        <v>0.25</v>
      </c>
      <c r="EH143">
        <v>0.25</v>
      </c>
      <c r="EI143">
        <v>0.25</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8.5</v>
      </c>
      <c r="FF143">
        <v>7.75</v>
      </c>
      <c r="FG143">
        <v>6.5</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8.5</v>
      </c>
      <c r="GD143">
        <v>9</v>
      </c>
      <c r="GE143">
        <v>7.75</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1</v>
      </c>
      <c r="HD143">
        <v>0</v>
      </c>
      <c r="HE143">
        <v>0</v>
      </c>
      <c r="HF143">
        <v>0</v>
      </c>
      <c r="HG143">
        <v>0</v>
      </c>
      <c r="HH143">
        <v>0</v>
      </c>
      <c r="HI143">
        <v>0</v>
      </c>
      <c r="HJ143">
        <v>0</v>
      </c>
      <c r="HK143">
        <v>0</v>
      </c>
      <c r="HL143">
        <v>0</v>
      </c>
      <c r="HM143">
        <v>0</v>
      </c>
      <c r="HN143">
        <v>0</v>
      </c>
      <c r="HO143">
        <v>0</v>
      </c>
      <c r="HP143">
        <v>0</v>
      </c>
      <c r="HQ143">
        <v>0</v>
      </c>
      <c r="HR143">
        <v>0</v>
      </c>
      <c r="HS143">
        <v>17417</v>
      </c>
      <c r="HT143">
        <v>0</v>
      </c>
      <c r="HU143">
        <v>0</v>
      </c>
      <c r="HV143">
        <v>0</v>
      </c>
      <c r="HW143">
        <v>0</v>
      </c>
      <c r="HX143">
        <v>0</v>
      </c>
      <c r="HY143">
        <v>0</v>
      </c>
      <c r="HZ143">
        <v>174997</v>
      </c>
      <c r="IA143">
        <v>32.21</v>
      </c>
      <c r="IB143">
        <v>24.03</v>
      </c>
      <c r="IC143">
        <v>2.6841666666666666</v>
      </c>
      <c r="ID143">
        <v>2.403</v>
      </c>
      <c r="IE143">
        <v>0</v>
      </c>
      <c r="IF143">
        <v>0</v>
      </c>
      <c r="IG143">
        <v>0</v>
      </c>
      <c r="IH143">
        <v>10.736666666666666</v>
      </c>
      <c r="II143">
        <v>0</v>
      </c>
      <c r="IJ143">
        <v>0</v>
      </c>
      <c r="IK143">
        <v>0</v>
      </c>
      <c r="IL143">
        <v>0</v>
      </c>
      <c r="IM143">
        <v>8.01</v>
      </c>
      <c r="IN143">
        <v>3750</v>
      </c>
    </row>
    <row r="144" spans="1:248">
      <c r="A144">
        <v>141</v>
      </c>
      <c r="B144" t="str">
        <v>Mandsaur</v>
      </c>
      <c r="C144" t="str">
        <v>MADHYA PRADESH</v>
      </c>
      <c r="D144" t="str">
        <v>Central</v>
      </c>
      <c r="E144" t="str">
        <v>R. K. ENTERPRISES</v>
      </c>
      <c r="F144">
        <v>0</v>
      </c>
      <c r="G144">
        <v>0</v>
      </c>
      <c r="H144">
        <v>0.5</v>
      </c>
      <c r="I144">
        <v>0</v>
      </c>
      <c r="J144" t="str">
        <v>Medium</v>
      </c>
      <c r="K144">
        <v>0</v>
      </c>
      <c r="L144">
        <v>0</v>
      </c>
      <c r="M144" t="str">
        <v>Swapnil Dahayat</v>
      </c>
      <c r="N144" t="str">
        <v>Yogeshwar Richhariya</v>
      </c>
      <c r="O144">
        <v>0</v>
      </c>
      <c r="P144">
        <v>2000</v>
      </c>
      <c r="Q144">
        <v>0</v>
      </c>
      <c r="R144">
        <v>0</v>
      </c>
      <c r="S144">
        <v>0</v>
      </c>
      <c r="T144">
        <v>8</v>
      </c>
      <c r="U144">
        <v>0</v>
      </c>
      <c r="V144">
        <v>2</v>
      </c>
      <c r="W144">
        <v>0</v>
      </c>
      <c r="X144">
        <v>0</v>
      </c>
      <c r="Y144" t="str">
        <v/>
      </c>
      <c r="Z144">
        <v>0</v>
      </c>
      <c r="AA144" t="str">
        <v/>
      </c>
      <c r="AB144">
        <v>0</v>
      </c>
      <c r="AC144">
        <v>0</v>
      </c>
      <c r="AD144">
        <v>0</v>
      </c>
      <c r="AE144">
        <v>0</v>
      </c>
      <c r="AF144">
        <v>0</v>
      </c>
      <c r="AG144">
        <v>0</v>
      </c>
      <c r="AH144">
        <v>0</v>
      </c>
      <c r="AI144">
        <v>0</v>
      </c>
      <c r="AJ144">
        <v>0</v>
      </c>
      <c r="AK144">
        <v>0</v>
      </c>
      <c r="AL144">
        <v>0</v>
      </c>
      <c r="AM144">
        <v>0</v>
      </c>
      <c r="AN144">
        <v>4.9400000000000004</v>
      </c>
      <c r="AO144">
        <v>3</v>
      </c>
      <c r="AP144">
        <v>0</v>
      </c>
      <c r="AQ144">
        <v>0</v>
      </c>
      <c r="AR144">
        <v>0</v>
      </c>
      <c r="AS144">
        <v>0</v>
      </c>
      <c r="AT144">
        <v>0</v>
      </c>
      <c r="AU144">
        <v>0</v>
      </c>
      <c r="AV144">
        <v>40.74</v>
      </c>
      <c r="AW144">
        <v>0</v>
      </c>
      <c r="AX144">
        <v>0</v>
      </c>
      <c r="AY144">
        <v>0</v>
      </c>
      <c r="AZ144">
        <v>0</v>
      </c>
      <c r="BA144">
        <v>0</v>
      </c>
      <c r="BB144">
        <v>0</v>
      </c>
      <c r="BC144">
        <v>0</v>
      </c>
      <c r="BD144">
        <v>0</v>
      </c>
      <c r="BE144">
        <v>0</v>
      </c>
      <c r="BF144">
        <v>0</v>
      </c>
      <c r="BG144">
        <v>0</v>
      </c>
      <c r="BH144">
        <v>0</v>
      </c>
      <c r="BI144">
        <v>0</v>
      </c>
      <c r="BJ144">
        <v>0</v>
      </c>
      <c r="BK144">
        <v>0</v>
      </c>
      <c r="BL144">
        <v>1</v>
      </c>
      <c r="BM144">
        <v>0</v>
      </c>
      <c r="BN144">
        <v>0</v>
      </c>
      <c r="BO144">
        <v>0</v>
      </c>
      <c r="BP144">
        <v>0</v>
      </c>
      <c r="BQ144">
        <v>0</v>
      </c>
      <c r="BR144">
        <v>0</v>
      </c>
      <c r="BS144">
        <v>0</v>
      </c>
      <c r="BT144">
        <v>1</v>
      </c>
      <c r="BU144">
        <v>0</v>
      </c>
      <c r="BV144">
        <v>0</v>
      </c>
      <c r="BW144">
        <v>0</v>
      </c>
      <c r="BX144">
        <v>2</v>
      </c>
      <c r="BY144">
        <v>0</v>
      </c>
      <c r="BZ144">
        <v>0</v>
      </c>
      <c r="CA144">
        <v>0</v>
      </c>
      <c r="CB144">
        <v>0</v>
      </c>
      <c r="CC144">
        <v>0</v>
      </c>
      <c r="CD144">
        <v>0</v>
      </c>
      <c r="CE144">
        <v>0</v>
      </c>
      <c r="CF144">
        <v>0</v>
      </c>
      <c r="CG144">
        <v>0</v>
      </c>
      <c r="CH144">
        <v>0</v>
      </c>
      <c r="CI144">
        <v>0</v>
      </c>
      <c r="CJ144">
        <v>0</v>
      </c>
      <c r="CK144">
        <v>1</v>
      </c>
      <c r="CL144">
        <v>1</v>
      </c>
      <c r="CM144">
        <v>0</v>
      </c>
      <c r="CN144">
        <v>0</v>
      </c>
      <c r="CO144">
        <v>0</v>
      </c>
      <c r="CP144">
        <v>0</v>
      </c>
      <c r="CQ144">
        <v>0</v>
      </c>
      <c r="CR144">
        <v>0</v>
      </c>
      <c r="CS144">
        <v>1</v>
      </c>
      <c r="CT144">
        <v>0</v>
      </c>
      <c r="CU144">
        <v>0</v>
      </c>
      <c r="CV144">
        <v>0</v>
      </c>
      <c r="CW144">
        <v>0</v>
      </c>
      <c r="CX144">
        <v>0</v>
      </c>
      <c r="CY144">
        <v>0</v>
      </c>
      <c r="CZ144">
        <v>0</v>
      </c>
      <c r="DA144">
        <v>0</v>
      </c>
      <c r="DB144">
        <v>0</v>
      </c>
      <c r="DC144">
        <v>0</v>
      </c>
      <c r="DD144">
        <v>0</v>
      </c>
      <c r="DE144">
        <v>0</v>
      </c>
      <c r="DF144">
        <v>0</v>
      </c>
      <c r="DG144">
        <v>0</v>
      </c>
      <c r="DH144">
        <v>0</v>
      </c>
      <c r="DI144">
        <v>1</v>
      </c>
      <c r="DJ144">
        <v>1</v>
      </c>
      <c r="DK144">
        <v>1</v>
      </c>
      <c r="DL144">
        <v>1</v>
      </c>
      <c r="DM144">
        <v>0</v>
      </c>
      <c r="DN144">
        <v>0</v>
      </c>
      <c r="DO144">
        <v>0</v>
      </c>
      <c r="DP144">
        <v>0</v>
      </c>
      <c r="DQ144">
        <v>1</v>
      </c>
      <c r="DR144">
        <v>1</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48.68</v>
      </c>
      <c r="IC144">
        <v>0</v>
      </c>
      <c r="ID144">
        <v>4.8680000000000003</v>
      </c>
      <c r="IE144">
        <v>0</v>
      </c>
      <c r="IF144">
        <v>0</v>
      </c>
      <c r="IG144">
        <v>0</v>
      </c>
      <c r="IH144">
        <v>0</v>
      </c>
      <c r="II144">
        <v>2.6466666666666669</v>
      </c>
      <c r="IJ144">
        <v>0</v>
      </c>
      <c r="IK144">
        <v>0</v>
      </c>
      <c r="IL144">
        <v>0</v>
      </c>
      <c r="IM144">
        <v>13.58</v>
      </c>
      <c r="IN144">
        <v>750</v>
      </c>
    </row>
    <row r="145" spans="1:248">
      <c r="A145">
        <v>142</v>
      </c>
      <c r="B145" t="str">
        <v>Shajapur</v>
      </c>
      <c r="C145" t="str">
        <v>MADHYA PRADESH</v>
      </c>
      <c r="D145" t="str">
        <v>Central</v>
      </c>
      <c r="E145" t="str">
        <v>R. K. ENTERPRISES</v>
      </c>
      <c r="F145">
        <v>0</v>
      </c>
      <c r="G145">
        <v>0</v>
      </c>
      <c r="H145">
        <v>0.3</v>
      </c>
      <c r="I145">
        <v>0</v>
      </c>
      <c r="J145" t="str">
        <v>Low</v>
      </c>
      <c r="K145">
        <v>0</v>
      </c>
      <c r="L145">
        <v>0</v>
      </c>
      <c r="M145">
        <v>0</v>
      </c>
      <c r="N145" t="str">
        <v>Yogeshwar Richhariya</v>
      </c>
      <c r="O145">
        <v>7</v>
      </c>
      <c r="P145">
        <v>1500</v>
      </c>
      <c r="Q145">
        <v>0</v>
      </c>
      <c r="R145">
        <v>1</v>
      </c>
      <c r="S145">
        <v>2</v>
      </c>
      <c r="T145">
        <v>8</v>
      </c>
      <c r="U145">
        <v>0</v>
      </c>
      <c r="V145">
        <v>0</v>
      </c>
      <c r="W145">
        <v>0</v>
      </c>
      <c r="X145">
        <v>0</v>
      </c>
      <c r="Y145" t="str">
        <v/>
      </c>
      <c r="Z145">
        <v>0</v>
      </c>
      <c r="AA145" t="str">
        <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8710</v>
      </c>
      <c r="HT145">
        <v>0</v>
      </c>
      <c r="HU145">
        <v>0</v>
      </c>
      <c r="HV145">
        <v>0</v>
      </c>
      <c r="HW145">
        <v>0</v>
      </c>
      <c r="HX145">
        <v>0</v>
      </c>
      <c r="HY145">
        <v>0</v>
      </c>
      <c r="HZ145">
        <v>281468</v>
      </c>
      <c r="IA145">
        <v>0</v>
      </c>
      <c r="IB145">
        <v>0</v>
      </c>
      <c r="IC145">
        <v>0</v>
      </c>
      <c r="ID145">
        <v>0</v>
      </c>
      <c r="IE145">
        <v>0</v>
      </c>
      <c r="IF145">
        <v>0</v>
      </c>
      <c r="IG145">
        <v>0</v>
      </c>
      <c r="IH145">
        <v>0</v>
      </c>
      <c r="II145">
        <v>0</v>
      </c>
      <c r="IJ145">
        <v>0</v>
      </c>
      <c r="IK145">
        <v>0</v>
      </c>
      <c r="IL145">
        <v>0</v>
      </c>
      <c r="IM145">
        <v>0</v>
      </c>
      <c r="IN145">
        <v>2600</v>
      </c>
    </row>
    <row r="146" spans="1:248">
      <c r="A146">
        <v>143</v>
      </c>
      <c r="B146" t="str">
        <v>Shivpuri</v>
      </c>
      <c r="C146" t="str">
        <v>MADHYA PRADESH</v>
      </c>
      <c r="D146" t="str">
        <v>North</v>
      </c>
      <c r="E146" t="str">
        <v>SHALIKA ENTERPRISES PRIVATE LIMITED</v>
      </c>
      <c r="F146">
        <v>0</v>
      </c>
      <c r="G146">
        <v>0</v>
      </c>
      <c r="H146">
        <v>0.5</v>
      </c>
      <c r="I146">
        <v>0</v>
      </c>
      <c r="J146" t="str">
        <v>Medium</v>
      </c>
      <c r="K146">
        <v>0</v>
      </c>
      <c r="L146">
        <v>0</v>
      </c>
      <c r="M146" t="str">
        <v>Swapnil Dahayat</v>
      </c>
      <c r="N146">
        <v>0</v>
      </c>
      <c r="O146">
        <v>5</v>
      </c>
      <c r="P146">
        <v>2000</v>
      </c>
      <c r="Q146">
        <v>0</v>
      </c>
      <c r="R146">
        <v>1</v>
      </c>
      <c r="S146">
        <v>1</v>
      </c>
      <c r="T146">
        <v>20</v>
      </c>
      <c r="U146">
        <v>0</v>
      </c>
      <c r="V146">
        <v>1</v>
      </c>
      <c r="W146">
        <v>0</v>
      </c>
      <c r="X146">
        <v>0</v>
      </c>
      <c r="Y146" t="str">
        <v/>
      </c>
      <c r="Z146">
        <v>0</v>
      </c>
      <c r="AA146" t="str">
        <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11.97</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1</v>
      </c>
      <c r="BU146">
        <v>0</v>
      </c>
      <c r="BV146">
        <v>0</v>
      </c>
      <c r="BW146">
        <v>0</v>
      </c>
      <c r="BX146">
        <v>1</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1</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1</v>
      </c>
      <c r="DR146">
        <v>1</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3</v>
      </c>
      <c r="FF146">
        <v>3.5</v>
      </c>
      <c r="FG146">
        <v>2</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3</v>
      </c>
      <c r="GD146">
        <v>3.5</v>
      </c>
      <c r="GE146">
        <v>3.5</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7520</v>
      </c>
      <c r="HT146">
        <v>0</v>
      </c>
      <c r="HU146">
        <v>0</v>
      </c>
      <c r="HV146">
        <v>0</v>
      </c>
      <c r="HW146">
        <v>0</v>
      </c>
      <c r="HX146">
        <v>0</v>
      </c>
      <c r="HY146">
        <v>0</v>
      </c>
      <c r="HZ146">
        <v>400004</v>
      </c>
      <c r="IA146">
        <v>0</v>
      </c>
      <c r="IB146">
        <v>11.97</v>
      </c>
      <c r="IC146">
        <v>0</v>
      </c>
      <c r="ID146">
        <v>1.1970000000000001</v>
      </c>
      <c r="IE146">
        <v>0</v>
      </c>
      <c r="IF146">
        <v>0</v>
      </c>
      <c r="IG146">
        <v>0</v>
      </c>
      <c r="IH146">
        <v>0</v>
      </c>
      <c r="II146">
        <v>0</v>
      </c>
      <c r="IJ146">
        <v>0</v>
      </c>
      <c r="IK146">
        <v>0</v>
      </c>
      <c r="IL146">
        <v>0</v>
      </c>
      <c r="IM146">
        <v>3.99</v>
      </c>
      <c r="IN146">
        <v>4250</v>
      </c>
    </row>
    <row r="147" spans="1:248">
      <c r="A147">
        <v>144</v>
      </c>
      <c r="B147" t="str">
        <v>Seoni</v>
      </c>
      <c r="C147" t="str">
        <v>MADHYA PRADESH</v>
      </c>
      <c r="D147" t="str">
        <v>Central</v>
      </c>
      <c r="E147" t="str">
        <v>Global Steel</v>
      </c>
      <c r="F147">
        <v>0</v>
      </c>
      <c r="G147">
        <v>0</v>
      </c>
      <c r="H147">
        <v>0.3</v>
      </c>
      <c r="I147">
        <v>0</v>
      </c>
      <c r="J147" t="str">
        <v>Low</v>
      </c>
      <c r="K147">
        <v>0</v>
      </c>
      <c r="L147">
        <v>0</v>
      </c>
      <c r="M147" t="str">
        <v>Abhinav Srivastava</v>
      </c>
      <c r="N147">
        <v>0</v>
      </c>
      <c r="O147">
        <v>0</v>
      </c>
      <c r="P147">
        <v>1000</v>
      </c>
      <c r="Q147">
        <v>0</v>
      </c>
      <c r="R147">
        <v>0</v>
      </c>
      <c r="S147">
        <v>0</v>
      </c>
      <c r="T147">
        <v>9</v>
      </c>
      <c r="U147">
        <v>0</v>
      </c>
      <c r="V147">
        <v>0</v>
      </c>
      <c r="W147">
        <v>0</v>
      </c>
      <c r="X147">
        <v>0</v>
      </c>
      <c r="Y147" t="str">
        <v/>
      </c>
      <c r="Z147">
        <v>0</v>
      </c>
      <c r="AA147" t="str">
        <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1</v>
      </c>
      <c r="FF147">
        <v>1</v>
      </c>
      <c r="FG147">
        <v>1</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1</v>
      </c>
      <c r="GD147">
        <v>1</v>
      </c>
      <c r="GE147">
        <v>1</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6841</v>
      </c>
      <c r="HT147">
        <v>0</v>
      </c>
      <c r="HU147">
        <v>0</v>
      </c>
      <c r="HV147">
        <v>0</v>
      </c>
      <c r="HW147">
        <v>0</v>
      </c>
      <c r="HX147">
        <v>0</v>
      </c>
      <c r="HY147">
        <v>0</v>
      </c>
      <c r="HZ147">
        <v>206507</v>
      </c>
      <c r="IA147">
        <v>0</v>
      </c>
      <c r="IB147">
        <v>0</v>
      </c>
      <c r="IC147">
        <v>0</v>
      </c>
      <c r="ID147">
        <v>0</v>
      </c>
      <c r="IE147">
        <v>0</v>
      </c>
      <c r="IF147">
        <v>0</v>
      </c>
      <c r="IG147">
        <v>0</v>
      </c>
      <c r="IH147">
        <v>0</v>
      </c>
      <c r="II147">
        <v>0</v>
      </c>
      <c r="IJ147">
        <v>0</v>
      </c>
      <c r="IK147">
        <v>0</v>
      </c>
      <c r="IL147">
        <v>0</v>
      </c>
      <c r="IM147">
        <v>0</v>
      </c>
      <c r="IN147">
        <v>480</v>
      </c>
    </row>
    <row r="148" spans="1:248">
      <c r="A148">
        <v>145</v>
      </c>
      <c r="B148" t="str">
        <v>Agar Malwa</v>
      </c>
      <c r="C148" t="str">
        <v>MADHYA PRADESH</v>
      </c>
      <c r="D148" t="str">
        <v>Central</v>
      </c>
      <c r="E148" t="str">
        <v>R. K. ENTERPRISES</v>
      </c>
      <c r="F148">
        <v>0</v>
      </c>
      <c r="G148">
        <v>0</v>
      </c>
      <c r="H148">
        <v>0.3</v>
      </c>
      <c r="I148">
        <v>0</v>
      </c>
      <c r="J148" t="str">
        <v>Low</v>
      </c>
      <c r="K148">
        <v>0</v>
      </c>
      <c r="L148">
        <v>0</v>
      </c>
      <c r="M148">
        <v>0</v>
      </c>
      <c r="N148" t="str">
        <v>Yogeshwar Richhariya</v>
      </c>
      <c r="O148">
        <v>2</v>
      </c>
      <c r="P148">
        <v>1500</v>
      </c>
      <c r="Q148">
        <v>0</v>
      </c>
      <c r="R148">
        <v>0</v>
      </c>
      <c r="S148">
        <v>1</v>
      </c>
      <c r="T148">
        <v>6</v>
      </c>
      <c r="U148">
        <v>0</v>
      </c>
      <c r="V148">
        <v>0</v>
      </c>
      <c r="W148">
        <v>0</v>
      </c>
      <c r="X148">
        <v>0</v>
      </c>
      <c r="Y148" t="str">
        <v/>
      </c>
      <c r="Z148">
        <v>0</v>
      </c>
      <c r="AA148" t="str">
        <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41046</v>
      </c>
      <c r="IA148">
        <v>0</v>
      </c>
      <c r="IB148">
        <v>0</v>
      </c>
      <c r="IC148">
        <v>0</v>
      </c>
      <c r="ID148">
        <v>0</v>
      </c>
      <c r="IE148">
        <v>0</v>
      </c>
      <c r="IF148">
        <v>0</v>
      </c>
      <c r="IG148">
        <v>0</v>
      </c>
      <c r="IH148">
        <v>0</v>
      </c>
      <c r="II148">
        <v>0</v>
      </c>
      <c r="IJ148">
        <v>0</v>
      </c>
      <c r="IK148">
        <v>0</v>
      </c>
      <c r="IL148">
        <v>0</v>
      </c>
      <c r="IM148">
        <v>0</v>
      </c>
      <c r="IN148">
        <v>930</v>
      </c>
    </row>
    <row r="149" spans="1:248">
      <c r="A149">
        <v>146</v>
      </c>
      <c r="B149" t="str">
        <v>Bhind</v>
      </c>
      <c r="C149" t="str">
        <v>MADHYA PRADESH</v>
      </c>
      <c r="D149" t="str">
        <v>North</v>
      </c>
      <c r="E149" t="str">
        <v>SHALIKA ENTERPRISES PRIVATE LIMITED</v>
      </c>
      <c r="F149">
        <v>0</v>
      </c>
      <c r="G149">
        <v>0</v>
      </c>
      <c r="H149">
        <v>0.3</v>
      </c>
      <c r="I149">
        <v>0</v>
      </c>
      <c r="J149" t="str">
        <v>Low</v>
      </c>
      <c r="K149">
        <v>0</v>
      </c>
      <c r="L149">
        <v>0</v>
      </c>
      <c r="M149" t="str">
        <v>Swapnil Dahayat</v>
      </c>
      <c r="N149">
        <v>0</v>
      </c>
      <c r="O149">
        <v>9</v>
      </c>
      <c r="P149">
        <v>1500</v>
      </c>
      <c r="Q149">
        <v>0</v>
      </c>
      <c r="R149">
        <v>1</v>
      </c>
      <c r="S149">
        <v>3</v>
      </c>
      <c r="T149">
        <v>4</v>
      </c>
      <c r="U149">
        <v>0</v>
      </c>
      <c r="V149">
        <v>4</v>
      </c>
      <c r="W149">
        <v>0</v>
      </c>
      <c r="X149">
        <v>50</v>
      </c>
      <c r="Y149">
        <v>0.11091999999999999</v>
      </c>
      <c r="Z149">
        <v>3.3333333333333333E-2</v>
      </c>
      <c r="AA149">
        <v>3.6973333333333329E-3</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45.3</v>
      </c>
      <c r="AV149">
        <v>10.16</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3</v>
      </c>
      <c r="BT149">
        <v>1</v>
      </c>
      <c r="BU149">
        <v>0</v>
      </c>
      <c r="BV149">
        <v>0</v>
      </c>
      <c r="BW149">
        <v>0</v>
      </c>
      <c r="BX149">
        <v>4</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3</v>
      </c>
      <c r="CS149">
        <v>1</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3</v>
      </c>
      <c r="DQ149">
        <v>4</v>
      </c>
      <c r="DR149">
        <v>4</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55.459999999999994</v>
      </c>
      <c r="IC149">
        <v>0</v>
      </c>
      <c r="ID149">
        <v>5.5459999999999994</v>
      </c>
      <c r="IE149">
        <v>0</v>
      </c>
      <c r="IF149">
        <v>0</v>
      </c>
      <c r="IG149">
        <v>0</v>
      </c>
      <c r="IH149">
        <v>0</v>
      </c>
      <c r="II149">
        <v>0</v>
      </c>
      <c r="IJ149">
        <v>0</v>
      </c>
      <c r="IK149">
        <v>0</v>
      </c>
      <c r="IL149">
        <v>0</v>
      </c>
      <c r="IM149">
        <v>18.486666666666665</v>
      </c>
      <c r="IN149">
        <v>2400</v>
      </c>
    </row>
    <row r="150" spans="1:248">
      <c r="A150">
        <v>147</v>
      </c>
      <c r="B150" t="str">
        <v>Datia</v>
      </c>
      <c r="C150" t="str">
        <v>MADHYA PRADESH</v>
      </c>
      <c r="D150" t="str">
        <v>North</v>
      </c>
      <c r="E150" t="str">
        <v>SHALIKA ENTERPRISES PRIVATE LIMITED</v>
      </c>
      <c r="F150">
        <v>0</v>
      </c>
      <c r="G150">
        <v>0</v>
      </c>
      <c r="H150">
        <v>0.3</v>
      </c>
      <c r="I150">
        <v>0</v>
      </c>
      <c r="J150" t="str">
        <v>Low</v>
      </c>
      <c r="K150">
        <v>0</v>
      </c>
      <c r="L150">
        <v>0</v>
      </c>
      <c r="M150" t="str">
        <v>Swapnil Dahayat</v>
      </c>
      <c r="N150">
        <v>0</v>
      </c>
      <c r="O150">
        <v>2</v>
      </c>
      <c r="P150">
        <v>1500</v>
      </c>
      <c r="Q150">
        <v>0</v>
      </c>
      <c r="R150">
        <v>0</v>
      </c>
      <c r="S150">
        <v>1</v>
      </c>
      <c r="T150">
        <v>24</v>
      </c>
      <c r="U150">
        <v>0</v>
      </c>
      <c r="V150">
        <v>1</v>
      </c>
      <c r="W150">
        <v>0</v>
      </c>
      <c r="X150">
        <v>0</v>
      </c>
      <c r="Y150" t="str">
        <v/>
      </c>
      <c r="Z150">
        <v>0</v>
      </c>
      <c r="AA150" t="str">
        <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39</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1</v>
      </c>
      <c r="BV150">
        <v>0</v>
      </c>
      <c r="BW150">
        <v>0</v>
      </c>
      <c r="BX150">
        <v>1</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1</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1</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1</v>
      </c>
      <c r="FF150">
        <v>3</v>
      </c>
      <c r="FG150">
        <v>3.5</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1</v>
      </c>
      <c r="GD150">
        <v>3</v>
      </c>
      <c r="GE150">
        <v>3.5</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52688</v>
      </c>
      <c r="IA150">
        <v>0</v>
      </c>
      <c r="IB150">
        <v>39</v>
      </c>
      <c r="IC150">
        <v>0</v>
      </c>
      <c r="ID150">
        <v>3.9</v>
      </c>
      <c r="IE150">
        <v>0</v>
      </c>
      <c r="IF150">
        <v>0</v>
      </c>
      <c r="IG150">
        <v>0</v>
      </c>
      <c r="IH150">
        <v>0</v>
      </c>
      <c r="II150">
        <v>0</v>
      </c>
      <c r="IJ150">
        <v>0</v>
      </c>
      <c r="IK150">
        <v>0</v>
      </c>
      <c r="IL150">
        <v>0</v>
      </c>
      <c r="IM150">
        <v>13</v>
      </c>
      <c r="IN150">
        <v>1960</v>
      </c>
    </row>
    <row r="151" spans="1:248">
      <c r="A151">
        <v>148</v>
      </c>
      <c r="B151" t="str">
        <v>Sheopur</v>
      </c>
      <c r="C151" t="str">
        <v>MADHYA PRADESH</v>
      </c>
      <c r="D151" t="str">
        <v>North</v>
      </c>
      <c r="E151" t="str">
        <v>SHALIKA ENTERPRISES PRIVATE LIMITED</v>
      </c>
      <c r="F151">
        <v>0</v>
      </c>
      <c r="G151">
        <v>0</v>
      </c>
      <c r="H151">
        <v>0.3</v>
      </c>
      <c r="I151">
        <v>0</v>
      </c>
      <c r="J151" t="str">
        <v>Low</v>
      </c>
      <c r="K151">
        <v>0</v>
      </c>
      <c r="L151">
        <v>0</v>
      </c>
      <c r="M151" t="str">
        <v>Swapnil Dahayat</v>
      </c>
      <c r="N151">
        <v>0</v>
      </c>
      <c r="O151">
        <v>0</v>
      </c>
      <c r="P151">
        <v>1000</v>
      </c>
      <c r="Q151">
        <v>0</v>
      </c>
      <c r="R151">
        <v>0</v>
      </c>
      <c r="S151">
        <v>0</v>
      </c>
      <c r="T151">
        <v>5</v>
      </c>
      <c r="U151">
        <v>0</v>
      </c>
      <c r="V151">
        <v>1</v>
      </c>
      <c r="W151">
        <v>0</v>
      </c>
      <c r="X151">
        <v>0</v>
      </c>
      <c r="Y151" t="str">
        <v/>
      </c>
      <c r="Z151">
        <v>0</v>
      </c>
      <c r="AA151" t="str">
        <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12.03</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1</v>
      </c>
      <c r="BU151">
        <v>0</v>
      </c>
      <c r="BV151">
        <v>0</v>
      </c>
      <c r="BW151">
        <v>0</v>
      </c>
      <c r="BX151">
        <v>1</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1</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1</v>
      </c>
      <c r="DR151">
        <v>1</v>
      </c>
      <c r="DS151">
        <v>0</v>
      </c>
      <c r="DT151">
        <v>0</v>
      </c>
      <c r="DU151">
        <v>0</v>
      </c>
      <c r="DV151">
        <v>0</v>
      </c>
      <c r="DW151">
        <v>0</v>
      </c>
      <c r="DX151">
        <v>0</v>
      </c>
      <c r="DY151">
        <v>0</v>
      </c>
      <c r="DZ151">
        <v>0</v>
      </c>
      <c r="EA151">
        <v>0</v>
      </c>
      <c r="EB151">
        <v>0</v>
      </c>
      <c r="EC151">
        <v>0</v>
      </c>
      <c r="ED151">
        <v>0</v>
      </c>
      <c r="EE151">
        <v>0</v>
      </c>
      <c r="EF151">
        <v>0</v>
      </c>
      <c r="EG151">
        <v>0.4</v>
      </c>
      <c r="EH151">
        <v>0.4</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9.8000000000000007</v>
      </c>
      <c r="FF151">
        <v>8.6</v>
      </c>
      <c r="FG151">
        <v>6.5</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9.8000000000000007</v>
      </c>
      <c r="GD151">
        <v>9.8000000000000007</v>
      </c>
      <c r="GE151">
        <v>7.75</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5515</v>
      </c>
      <c r="HT151">
        <v>0</v>
      </c>
      <c r="HU151">
        <v>0</v>
      </c>
      <c r="HV151">
        <v>0</v>
      </c>
      <c r="HW151">
        <v>0</v>
      </c>
      <c r="HX151">
        <v>0</v>
      </c>
      <c r="HY151">
        <v>0</v>
      </c>
      <c r="HZ151">
        <v>36849</v>
      </c>
      <c r="IA151">
        <v>0</v>
      </c>
      <c r="IB151">
        <v>12.03</v>
      </c>
      <c r="IC151">
        <v>0</v>
      </c>
      <c r="ID151">
        <v>1.2029999999999998</v>
      </c>
      <c r="IE151">
        <v>0</v>
      </c>
      <c r="IF151">
        <v>0</v>
      </c>
      <c r="IG151">
        <v>0</v>
      </c>
      <c r="IH151">
        <v>0</v>
      </c>
      <c r="II151">
        <v>0</v>
      </c>
      <c r="IJ151">
        <v>0</v>
      </c>
      <c r="IK151">
        <v>0</v>
      </c>
      <c r="IL151">
        <v>0</v>
      </c>
      <c r="IM151">
        <v>4.01</v>
      </c>
      <c r="IN151">
        <v>350</v>
      </c>
    </row>
    <row r="152" spans="1:248">
      <c r="A152">
        <v>149</v>
      </c>
      <c r="B152" t="str">
        <v>Anuppur</v>
      </c>
      <c r="C152" t="str">
        <v>MADHYA PRADESH</v>
      </c>
      <c r="D152" t="str">
        <v>Central</v>
      </c>
      <c r="E152" t="str">
        <v>Global Steel</v>
      </c>
      <c r="F152">
        <v>0</v>
      </c>
      <c r="G152">
        <v>0</v>
      </c>
      <c r="H152">
        <v>0.3</v>
      </c>
      <c r="I152">
        <v>0</v>
      </c>
      <c r="J152" t="str">
        <v>Low</v>
      </c>
      <c r="K152">
        <v>0</v>
      </c>
      <c r="L152">
        <v>0</v>
      </c>
      <c r="M152">
        <v>0</v>
      </c>
      <c r="N152" t="str">
        <v>Dharmendra Yadav</v>
      </c>
      <c r="O152">
        <v>0</v>
      </c>
      <c r="P152">
        <v>1000</v>
      </c>
      <c r="Q152">
        <v>0</v>
      </c>
      <c r="R152">
        <v>0</v>
      </c>
      <c r="S152">
        <v>0</v>
      </c>
      <c r="T152">
        <v>17</v>
      </c>
      <c r="U152">
        <v>0</v>
      </c>
      <c r="V152">
        <v>0</v>
      </c>
      <c r="W152">
        <v>0</v>
      </c>
      <c r="X152">
        <v>0</v>
      </c>
      <c r="Y152" t="str">
        <v/>
      </c>
      <c r="Z152">
        <v>0</v>
      </c>
      <c r="AA152" t="str">
        <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0.3125</v>
      </c>
      <c r="EH152">
        <v>0.26666666666666666</v>
      </c>
      <c r="EI152">
        <v>0.125</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26.625</v>
      </c>
      <c r="FF152">
        <v>25.533333333333335</v>
      </c>
      <c r="FG152">
        <v>24.375</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28.75</v>
      </c>
      <c r="GD152">
        <v>28.733333333333334</v>
      </c>
      <c r="GE152">
        <v>28.625</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11933</v>
      </c>
      <c r="HT152">
        <v>0</v>
      </c>
      <c r="HU152">
        <v>0</v>
      </c>
      <c r="HV152">
        <v>0</v>
      </c>
      <c r="HW152">
        <v>0</v>
      </c>
      <c r="HX152">
        <v>0</v>
      </c>
      <c r="HY152">
        <v>0</v>
      </c>
      <c r="HZ152">
        <v>724967</v>
      </c>
      <c r="IA152">
        <v>0</v>
      </c>
      <c r="IB152">
        <v>0</v>
      </c>
      <c r="IC152">
        <v>0</v>
      </c>
      <c r="ID152">
        <v>0</v>
      </c>
      <c r="IE152">
        <v>0</v>
      </c>
      <c r="IF152">
        <v>0</v>
      </c>
      <c r="IG152">
        <v>0</v>
      </c>
      <c r="IH152">
        <v>0</v>
      </c>
      <c r="II152">
        <v>0</v>
      </c>
      <c r="IJ152">
        <v>0</v>
      </c>
      <c r="IK152">
        <v>0</v>
      </c>
      <c r="IL152">
        <v>0</v>
      </c>
      <c r="IM152">
        <v>0</v>
      </c>
      <c r="IN152">
        <v>570</v>
      </c>
    </row>
    <row r="153" spans="1:248">
      <c r="A153">
        <v>150</v>
      </c>
      <c r="B153" t="str">
        <v>Dindori</v>
      </c>
      <c r="C153" t="str">
        <v>MADHYA PRADESH</v>
      </c>
      <c r="D153" t="str">
        <v>Central</v>
      </c>
      <c r="E153" t="str">
        <v>Global Steel</v>
      </c>
      <c r="F153">
        <v>0</v>
      </c>
      <c r="G153">
        <v>0</v>
      </c>
      <c r="H153">
        <v>0.3</v>
      </c>
      <c r="I153">
        <v>0</v>
      </c>
      <c r="J153" t="str">
        <v>Low</v>
      </c>
      <c r="K153">
        <v>0</v>
      </c>
      <c r="L153">
        <v>0</v>
      </c>
      <c r="M153">
        <v>0</v>
      </c>
      <c r="N153" t="str">
        <v>Dharmendra Yadav</v>
      </c>
      <c r="O153">
        <v>7</v>
      </c>
      <c r="P153">
        <v>1000</v>
      </c>
      <c r="Q153">
        <v>1</v>
      </c>
      <c r="R153">
        <v>1</v>
      </c>
      <c r="S153">
        <v>0</v>
      </c>
      <c r="T153">
        <v>9</v>
      </c>
      <c r="U153">
        <v>0</v>
      </c>
      <c r="V153">
        <v>1</v>
      </c>
      <c r="W153">
        <v>0</v>
      </c>
      <c r="X153">
        <v>0</v>
      </c>
      <c r="Y153" t="str">
        <v/>
      </c>
      <c r="Z153">
        <v>0</v>
      </c>
      <c r="AA153" t="str">
        <v/>
      </c>
      <c r="AB153">
        <v>0</v>
      </c>
      <c r="AC153">
        <v>0</v>
      </c>
      <c r="AD153">
        <v>0</v>
      </c>
      <c r="AE153">
        <v>0</v>
      </c>
      <c r="AF153">
        <v>0</v>
      </c>
      <c r="AG153">
        <v>0</v>
      </c>
      <c r="AH153">
        <v>0</v>
      </c>
      <c r="AI153">
        <v>0</v>
      </c>
      <c r="AJ153">
        <v>0</v>
      </c>
      <c r="AK153">
        <v>0</v>
      </c>
      <c r="AL153">
        <v>0</v>
      </c>
      <c r="AM153">
        <v>0</v>
      </c>
      <c r="AN153">
        <v>0</v>
      </c>
      <c r="AO153">
        <v>5</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1</v>
      </c>
      <c r="BN153">
        <v>0</v>
      </c>
      <c r="BO153">
        <v>0</v>
      </c>
      <c r="BP153">
        <v>0</v>
      </c>
      <c r="BQ153">
        <v>0</v>
      </c>
      <c r="BR153">
        <v>0</v>
      </c>
      <c r="BS153">
        <v>0</v>
      </c>
      <c r="BT153">
        <v>0</v>
      </c>
      <c r="BU153">
        <v>0</v>
      </c>
      <c r="BV153">
        <v>0</v>
      </c>
      <c r="BW153">
        <v>0</v>
      </c>
      <c r="BX153">
        <v>1</v>
      </c>
      <c r="BY153">
        <v>0</v>
      </c>
      <c r="BZ153">
        <v>0</v>
      </c>
      <c r="CA153">
        <v>0</v>
      </c>
      <c r="CB153">
        <v>0</v>
      </c>
      <c r="CC153">
        <v>0</v>
      </c>
      <c r="CD153">
        <v>0</v>
      </c>
      <c r="CE153">
        <v>0</v>
      </c>
      <c r="CF153">
        <v>0</v>
      </c>
      <c r="CG153">
        <v>0</v>
      </c>
      <c r="CH153">
        <v>0</v>
      </c>
      <c r="CI153">
        <v>0</v>
      </c>
      <c r="CJ153">
        <v>0</v>
      </c>
      <c r="CK153">
        <v>0</v>
      </c>
      <c r="CL153">
        <v>1</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1</v>
      </c>
      <c r="DK153">
        <v>1</v>
      </c>
      <c r="DL153">
        <v>1</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1</v>
      </c>
      <c r="HD153">
        <v>0</v>
      </c>
      <c r="HE153">
        <v>0</v>
      </c>
      <c r="HF153">
        <v>1</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241482</v>
      </c>
      <c r="IA153">
        <v>0</v>
      </c>
      <c r="IB153">
        <v>5</v>
      </c>
      <c r="IC153">
        <v>0</v>
      </c>
      <c r="ID153">
        <v>0.5</v>
      </c>
      <c r="IE153">
        <v>0</v>
      </c>
      <c r="IF153">
        <v>0</v>
      </c>
      <c r="IG153">
        <v>0</v>
      </c>
      <c r="IH153">
        <v>0</v>
      </c>
      <c r="II153">
        <v>1.6666666666666667</v>
      </c>
      <c r="IJ153">
        <v>0</v>
      </c>
      <c r="IK153">
        <v>0</v>
      </c>
      <c r="IL153">
        <v>0</v>
      </c>
      <c r="IM153">
        <v>0</v>
      </c>
      <c r="IN153">
        <v>2500</v>
      </c>
    </row>
    <row r="154" spans="1:248">
      <c r="A154">
        <v>151</v>
      </c>
      <c r="B154" t="str">
        <v>Alirajpur</v>
      </c>
      <c r="C154" t="str">
        <v>MADHYA PRADESH</v>
      </c>
      <c r="D154" t="str">
        <v>Central</v>
      </c>
      <c r="E154" t="str">
        <v>R. K. ENTERPRISES</v>
      </c>
      <c r="F154">
        <v>0</v>
      </c>
      <c r="G154">
        <v>0</v>
      </c>
      <c r="H154">
        <v>0.3</v>
      </c>
      <c r="I154">
        <v>0</v>
      </c>
      <c r="J154" t="str">
        <v>Low</v>
      </c>
      <c r="K154">
        <v>0</v>
      </c>
      <c r="L154">
        <v>0</v>
      </c>
      <c r="M154">
        <v>0</v>
      </c>
      <c r="N154" t="str">
        <v>Yogeshwar Richhariya</v>
      </c>
      <c r="O154">
        <v>2</v>
      </c>
      <c r="P154">
        <v>1000</v>
      </c>
      <c r="Q154">
        <v>0</v>
      </c>
      <c r="R154">
        <v>0</v>
      </c>
      <c r="S154">
        <v>1</v>
      </c>
      <c r="T154">
        <v>8</v>
      </c>
      <c r="U154">
        <v>0</v>
      </c>
      <c r="V154">
        <v>0</v>
      </c>
      <c r="W154">
        <v>0</v>
      </c>
      <c r="X154">
        <v>0</v>
      </c>
      <c r="Y154" t="str">
        <v/>
      </c>
      <c r="Z154">
        <v>0</v>
      </c>
      <c r="AA154" t="str">
        <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860</v>
      </c>
    </row>
    <row r="155" spans="1:248">
      <c r="A155">
        <v>152</v>
      </c>
      <c r="B155" t="str">
        <v>Panna</v>
      </c>
      <c r="C155" t="str">
        <v>MADHYA PRADESH</v>
      </c>
      <c r="D155" t="str">
        <v>Central</v>
      </c>
      <c r="E155" t="str">
        <v>Global Steel</v>
      </c>
      <c r="F155">
        <v>0</v>
      </c>
      <c r="G155">
        <v>0</v>
      </c>
      <c r="H155">
        <v>0.3</v>
      </c>
      <c r="I155">
        <v>0</v>
      </c>
      <c r="J155" t="str">
        <v>Low</v>
      </c>
      <c r="K155">
        <v>0</v>
      </c>
      <c r="L155">
        <v>0</v>
      </c>
      <c r="M155">
        <v>0</v>
      </c>
      <c r="N155" t="str">
        <v>Dharmendra Yadav</v>
      </c>
      <c r="O155">
        <v>13</v>
      </c>
      <c r="P155">
        <v>1000</v>
      </c>
      <c r="Q155">
        <v>0</v>
      </c>
      <c r="R155">
        <v>1</v>
      </c>
      <c r="S155">
        <v>5</v>
      </c>
      <c r="T155">
        <v>3</v>
      </c>
      <c r="U155">
        <v>0</v>
      </c>
      <c r="V155">
        <v>0</v>
      </c>
      <c r="W155">
        <v>0</v>
      </c>
      <c r="X155">
        <v>0</v>
      </c>
      <c r="Y155" t="str">
        <v/>
      </c>
      <c r="Z155">
        <v>0</v>
      </c>
      <c r="AA155" t="str">
        <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2900</v>
      </c>
    </row>
    <row r="156" spans="1:248">
      <c r="A156">
        <v>153</v>
      </c>
      <c r="B156" t="str">
        <v>Amravati</v>
      </c>
      <c r="C156" t="str">
        <v>MAHARASHTRA</v>
      </c>
      <c r="D156" t="str">
        <v>Central</v>
      </c>
      <c r="E156" t="str">
        <v>SSTL (INDIA) PRIVATE LIMITED</v>
      </c>
      <c r="F156">
        <v>0</v>
      </c>
      <c r="G156">
        <v>0</v>
      </c>
      <c r="H156">
        <v>1</v>
      </c>
      <c r="I156">
        <v>0</v>
      </c>
      <c r="J156" t="str">
        <v>High</v>
      </c>
      <c r="K156">
        <v>0</v>
      </c>
      <c r="L156">
        <v>0</v>
      </c>
      <c r="M156">
        <v>0</v>
      </c>
      <c r="N156" t="str">
        <v>Ekeshwar Sahu</v>
      </c>
      <c r="O156">
        <v>7</v>
      </c>
      <c r="P156">
        <v>5500</v>
      </c>
      <c r="Q156">
        <v>0</v>
      </c>
      <c r="R156">
        <v>1</v>
      </c>
      <c r="S156">
        <v>2</v>
      </c>
      <c r="T156">
        <v>11</v>
      </c>
      <c r="U156">
        <v>0</v>
      </c>
      <c r="V156">
        <v>5</v>
      </c>
      <c r="W156">
        <v>0</v>
      </c>
      <c r="X156">
        <v>0</v>
      </c>
      <c r="Y156" t="str">
        <v/>
      </c>
      <c r="Z156">
        <v>0</v>
      </c>
      <c r="AA156" t="str">
        <v/>
      </c>
      <c r="AB156">
        <v>0</v>
      </c>
      <c r="AC156">
        <v>10</v>
      </c>
      <c r="AD156">
        <v>12</v>
      </c>
      <c r="AE156">
        <v>10</v>
      </c>
      <c r="AF156">
        <v>0</v>
      </c>
      <c r="AG156">
        <v>42</v>
      </c>
      <c r="AH156">
        <v>0</v>
      </c>
      <c r="AI156">
        <v>0</v>
      </c>
      <c r="AJ156">
        <v>0</v>
      </c>
      <c r="AK156">
        <v>0</v>
      </c>
      <c r="AL156">
        <v>10</v>
      </c>
      <c r="AM156">
        <v>0</v>
      </c>
      <c r="AN156">
        <v>0</v>
      </c>
      <c r="AO156">
        <v>0</v>
      </c>
      <c r="AP156">
        <v>0</v>
      </c>
      <c r="AQ156">
        <v>0</v>
      </c>
      <c r="AR156">
        <v>0</v>
      </c>
      <c r="AS156">
        <v>0</v>
      </c>
      <c r="AT156">
        <v>0</v>
      </c>
      <c r="AU156">
        <v>0</v>
      </c>
      <c r="AV156">
        <v>0</v>
      </c>
      <c r="AW156">
        <v>0</v>
      </c>
      <c r="AX156">
        <v>0</v>
      </c>
      <c r="AY156">
        <v>0</v>
      </c>
      <c r="AZ156">
        <v>0</v>
      </c>
      <c r="BA156">
        <v>1</v>
      </c>
      <c r="BB156">
        <v>1</v>
      </c>
      <c r="BC156">
        <v>1</v>
      </c>
      <c r="BD156">
        <v>0</v>
      </c>
      <c r="BE156">
        <v>1</v>
      </c>
      <c r="BF156">
        <v>0</v>
      </c>
      <c r="BG156">
        <v>0</v>
      </c>
      <c r="BH156">
        <v>0</v>
      </c>
      <c r="BI156">
        <v>0</v>
      </c>
      <c r="BJ156">
        <v>1</v>
      </c>
      <c r="BK156">
        <v>0</v>
      </c>
      <c r="BL156">
        <v>0</v>
      </c>
      <c r="BM156">
        <v>0</v>
      </c>
      <c r="BN156">
        <v>0</v>
      </c>
      <c r="BO156">
        <v>0</v>
      </c>
      <c r="BP156">
        <v>0</v>
      </c>
      <c r="BQ156">
        <v>0</v>
      </c>
      <c r="BR156">
        <v>0</v>
      </c>
      <c r="BS156">
        <v>0</v>
      </c>
      <c r="BT156">
        <v>0</v>
      </c>
      <c r="BU156">
        <v>0</v>
      </c>
      <c r="BV156">
        <v>0</v>
      </c>
      <c r="BW156">
        <v>0</v>
      </c>
      <c r="BX156">
        <v>5</v>
      </c>
      <c r="BY156">
        <v>0</v>
      </c>
      <c r="BZ156">
        <v>1</v>
      </c>
      <c r="CA156">
        <v>1</v>
      </c>
      <c r="CB156">
        <v>1</v>
      </c>
      <c r="CC156">
        <v>0</v>
      </c>
      <c r="CD156">
        <v>1</v>
      </c>
      <c r="CE156">
        <v>0</v>
      </c>
      <c r="CF156">
        <v>0</v>
      </c>
      <c r="CG156">
        <v>0</v>
      </c>
      <c r="CH156">
        <v>0</v>
      </c>
      <c r="CI156">
        <v>1</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1</v>
      </c>
      <c r="DI156">
        <v>1</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18347</v>
      </c>
      <c r="IA156">
        <v>84</v>
      </c>
      <c r="IB156">
        <v>0</v>
      </c>
      <c r="IC156">
        <v>7</v>
      </c>
      <c r="ID156">
        <v>0</v>
      </c>
      <c r="IE156">
        <v>7.333333333333333</v>
      </c>
      <c r="IF156">
        <v>17.333333333333332</v>
      </c>
      <c r="IG156">
        <v>0</v>
      </c>
      <c r="IH156">
        <v>3.3333333333333335</v>
      </c>
      <c r="II156">
        <v>0</v>
      </c>
      <c r="IJ156">
        <v>0</v>
      </c>
      <c r="IK156">
        <v>0</v>
      </c>
      <c r="IL156">
        <v>0</v>
      </c>
      <c r="IM156">
        <v>0</v>
      </c>
      <c r="IN156">
        <v>5400</v>
      </c>
    </row>
    <row r="157" spans="1:248">
      <c r="A157">
        <v>154</v>
      </c>
      <c r="B157" t="str">
        <v>Yavatmal</v>
      </c>
      <c r="C157" t="str">
        <v>MAHARASHTRA</v>
      </c>
      <c r="D157" t="str">
        <v>Central</v>
      </c>
      <c r="E157" t="str">
        <v>SSTL (INDIA) PRIVATE LIMITED</v>
      </c>
      <c r="F157">
        <v>0</v>
      </c>
      <c r="G157">
        <v>0</v>
      </c>
      <c r="H157">
        <v>1</v>
      </c>
      <c r="I157">
        <v>0</v>
      </c>
      <c r="J157" t="str">
        <v>High</v>
      </c>
      <c r="K157">
        <v>0</v>
      </c>
      <c r="L157">
        <v>0</v>
      </c>
      <c r="M157">
        <v>0</v>
      </c>
      <c r="N157" t="str">
        <v>Ekeshwar Sahu</v>
      </c>
      <c r="O157">
        <v>4</v>
      </c>
      <c r="P157">
        <v>5000</v>
      </c>
      <c r="Q157">
        <v>1</v>
      </c>
      <c r="R157">
        <v>0</v>
      </c>
      <c r="S157">
        <v>0</v>
      </c>
      <c r="T157">
        <v>13</v>
      </c>
      <c r="U157">
        <v>0</v>
      </c>
      <c r="V157">
        <v>0</v>
      </c>
      <c r="W157">
        <v>0</v>
      </c>
      <c r="X157">
        <v>0</v>
      </c>
      <c r="Y157" t="str">
        <v/>
      </c>
      <c r="Z157">
        <v>0</v>
      </c>
      <c r="AA157" t="str">
        <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2</v>
      </c>
      <c r="FG157">
        <v>3</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2</v>
      </c>
      <c r="GE157">
        <v>3</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25498</v>
      </c>
      <c r="IA157">
        <v>0</v>
      </c>
      <c r="IB157">
        <v>0</v>
      </c>
      <c r="IC157">
        <v>0</v>
      </c>
      <c r="ID157">
        <v>0</v>
      </c>
      <c r="IE157">
        <v>0</v>
      </c>
      <c r="IF157">
        <v>0</v>
      </c>
      <c r="IG157">
        <v>0</v>
      </c>
      <c r="IH157">
        <v>0</v>
      </c>
      <c r="II157">
        <v>0</v>
      </c>
      <c r="IJ157">
        <v>0</v>
      </c>
      <c r="IK157">
        <v>0</v>
      </c>
      <c r="IL157">
        <v>0</v>
      </c>
      <c r="IM157">
        <v>0</v>
      </c>
      <c r="IN157">
        <v>5000</v>
      </c>
    </row>
    <row r="158" spans="1:248">
      <c r="A158">
        <v>155</v>
      </c>
      <c r="B158" t="str">
        <v>Wardha</v>
      </c>
      <c r="C158" t="str">
        <v>MAHARASHTRA</v>
      </c>
      <c r="D158" t="str">
        <v>Central</v>
      </c>
      <c r="E158" t="str">
        <v>SSTL (INDIA) PRIVATE LIMITED</v>
      </c>
      <c r="F158">
        <v>0</v>
      </c>
      <c r="G158">
        <v>0</v>
      </c>
      <c r="H158">
        <v>0.5</v>
      </c>
      <c r="I158">
        <v>0</v>
      </c>
      <c r="J158" t="str">
        <v>Medium</v>
      </c>
      <c r="K158">
        <v>0</v>
      </c>
      <c r="L158">
        <v>0</v>
      </c>
      <c r="M158">
        <v>0</v>
      </c>
      <c r="N158" t="str">
        <v>Ekeshwar Sahu</v>
      </c>
      <c r="O158">
        <v>0</v>
      </c>
      <c r="P158">
        <v>3000</v>
      </c>
      <c r="Q158">
        <v>0</v>
      </c>
      <c r="R158">
        <v>0</v>
      </c>
      <c r="S158">
        <v>0</v>
      </c>
      <c r="T158">
        <v>12</v>
      </c>
      <c r="U158">
        <v>0</v>
      </c>
      <c r="V158">
        <v>4</v>
      </c>
      <c r="W158">
        <v>0</v>
      </c>
      <c r="X158">
        <v>0</v>
      </c>
      <c r="Y158" t="str">
        <v/>
      </c>
      <c r="Z158">
        <v>0</v>
      </c>
      <c r="AA158" t="str">
        <v/>
      </c>
      <c r="AB158">
        <v>0</v>
      </c>
      <c r="AC158">
        <v>0</v>
      </c>
      <c r="AD158">
        <v>0</v>
      </c>
      <c r="AE158">
        <v>0</v>
      </c>
      <c r="AF158">
        <v>0</v>
      </c>
      <c r="AG158">
        <v>0</v>
      </c>
      <c r="AH158">
        <v>0</v>
      </c>
      <c r="AI158">
        <v>0</v>
      </c>
      <c r="AJ158">
        <v>0</v>
      </c>
      <c r="AK158">
        <v>0</v>
      </c>
      <c r="AL158">
        <v>12</v>
      </c>
      <c r="AM158">
        <v>32</v>
      </c>
      <c r="AN158">
        <v>0</v>
      </c>
      <c r="AO158">
        <v>27</v>
      </c>
      <c r="AP158">
        <v>0</v>
      </c>
      <c r="AQ158">
        <v>0</v>
      </c>
      <c r="AR158">
        <v>0</v>
      </c>
      <c r="AS158">
        <v>0</v>
      </c>
      <c r="AT158">
        <v>0</v>
      </c>
      <c r="AU158">
        <v>0</v>
      </c>
      <c r="AV158">
        <v>20.16</v>
      </c>
      <c r="AW158">
        <v>0</v>
      </c>
      <c r="AX158">
        <v>0</v>
      </c>
      <c r="AY158">
        <v>0</v>
      </c>
      <c r="AZ158">
        <v>0</v>
      </c>
      <c r="BA158">
        <v>0</v>
      </c>
      <c r="BB158">
        <v>0</v>
      </c>
      <c r="BC158">
        <v>0</v>
      </c>
      <c r="BD158">
        <v>0</v>
      </c>
      <c r="BE158">
        <v>0</v>
      </c>
      <c r="BF158">
        <v>0</v>
      </c>
      <c r="BG158">
        <v>0</v>
      </c>
      <c r="BH158">
        <v>0</v>
      </c>
      <c r="BI158">
        <v>0</v>
      </c>
      <c r="BJ158">
        <v>1</v>
      </c>
      <c r="BK158">
        <v>1</v>
      </c>
      <c r="BL158">
        <v>0</v>
      </c>
      <c r="BM158">
        <v>1</v>
      </c>
      <c r="BN158">
        <v>0</v>
      </c>
      <c r="BO158">
        <v>0</v>
      </c>
      <c r="BP158">
        <v>0</v>
      </c>
      <c r="BQ158">
        <v>0</v>
      </c>
      <c r="BR158">
        <v>0</v>
      </c>
      <c r="BS158">
        <v>0</v>
      </c>
      <c r="BT158">
        <v>1</v>
      </c>
      <c r="BU158">
        <v>0</v>
      </c>
      <c r="BV158">
        <v>0</v>
      </c>
      <c r="BW158">
        <v>0</v>
      </c>
      <c r="BX158">
        <v>4</v>
      </c>
      <c r="BY158">
        <v>0</v>
      </c>
      <c r="BZ158">
        <v>0</v>
      </c>
      <c r="CA158">
        <v>0</v>
      </c>
      <c r="CB158">
        <v>0</v>
      </c>
      <c r="CC158">
        <v>0</v>
      </c>
      <c r="CD158">
        <v>0</v>
      </c>
      <c r="CE158">
        <v>0</v>
      </c>
      <c r="CF158">
        <v>0</v>
      </c>
      <c r="CG158">
        <v>0</v>
      </c>
      <c r="CH158">
        <v>0</v>
      </c>
      <c r="CI158">
        <v>1</v>
      </c>
      <c r="CJ158">
        <v>1</v>
      </c>
      <c r="CK158">
        <v>0</v>
      </c>
      <c r="CL158">
        <v>1</v>
      </c>
      <c r="CM158">
        <v>0</v>
      </c>
      <c r="CN158">
        <v>0</v>
      </c>
      <c r="CO158">
        <v>0</v>
      </c>
      <c r="CP158">
        <v>0</v>
      </c>
      <c r="CQ158">
        <v>0</v>
      </c>
      <c r="CR158">
        <v>0</v>
      </c>
      <c r="CS158">
        <v>1</v>
      </c>
      <c r="CT158">
        <v>0</v>
      </c>
      <c r="CU158">
        <v>0</v>
      </c>
      <c r="CV158">
        <v>0</v>
      </c>
      <c r="CW158">
        <v>0</v>
      </c>
      <c r="CX158">
        <v>0</v>
      </c>
      <c r="CY158">
        <v>0</v>
      </c>
      <c r="CZ158">
        <v>0</v>
      </c>
      <c r="DA158">
        <v>0</v>
      </c>
      <c r="DB158">
        <v>0</v>
      </c>
      <c r="DC158">
        <v>0</v>
      </c>
      <c r="DD158">
        <v>0</v>
      </c>
      <c r="DE158">
        <v>0</v>
      </c>
      <c r="DF158">
        <v>0</v>
      </c>
      <c r="DG158">
        <v>0</v>
      </c>
      <c r="DH158">
        <v>2</v>
      </c>
      <c r="DI158">
        <v>2</v>
      </c>
      <c r="DJ158">
        <v>2</v>
      </c>
      <c r="DK158">
        <v>1</v>
      </c>
      <c r="DL158">
        <v>1</v>
      </c>
      <c r="DM158">
        <v>0</v>
      </c>
      <c r="DN158">
        <v>0</v>
      </c>
      <c r="DO158">
        <v>0</v>
      </c>
      <c r="DP158">
        <v>0</v>
      </c>
      <c r="DQ158">
        <v>1</v>
      </c>
      <c r="DR158">
        <v>1</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2</v>
      </c>
      <c r="FF158">
        <v>1</v>
      </c>
      <c r="FG158">
        <v>1</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2</v>
      </c>
      <c r="GD158">
        <v>1</v>
      </c>
      <c r="GE158">
        <v>1</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1</v>
      </c>
      <c r="HI158">
        <v>0</v>
      </c>
      <c r="HJ158">
        <v>0</v>
      </c>
      <c r="HK158">
        <v>0</v>
      </c>
      <c r="HL158">
        <v>0</v>
      </c>
      <c r="HM158">
        <v>0</v>
      </c>
      <c r="HN158">
        <v>0</v>
      </c>
      <c r="HO158">
        <v>0</v>
      </c>
      <c r="HP158">
        <v>0</v>
      </c>
      <c r="HQ158">
        <v>0</v>
      </c>
      <c r="HR158">
        <v>0</v>
      </c>
      <c r="HS158">
        <v>106521</v>
      </c>
      <c r="HT158">
        <v>0</v>
      </c>
      <c r="HU158">
        <v>0</v>
      </c>
      <c r="HV158">
        <v>0</v>
      </c>
      <c r="HW158">
        <v>0</v>
      </c>
      <c r="HX158">
        <v>0</v>
      </c>
      <c r="HY158">
        <v>0</v>
      </c>
      <c r="HZ158">
        <v>13272</v>
      </c>
      <c r="IA158">
        <v>44</v>
      </c>
      <c r="IB158">
        <v>47.16</v>
      </c>
      <c r="IC158">
        <v>3.6666666666666665</v>
      </c>
      <c r="ID158">
        <v>4.7159999999999993</v>
      </c>
      <c r="IE158">
        <v>0</v>
      </c>
      <c r="IF158">
        <v>0</v>
      </c>
      <c r="IG158">
        <v>0</v>
      </c>
      <c r="IH158">
        <v>14.666666666666666</v>
      </c>
      <c r="II158">
        <v>9</v>
      </c>
      <c r="IJ158">
        <v>0</v>
      </c>
      <c r="IK158">
        <v>0</v>
      </c>
      <c r="IL158">
        <v>0</v>
      </c>
      <c r="IM158">
        <v>6.72</v>
      </c>
      <c r="IN158">
        <v>2950</v>
      </c>
    </row>
    <row r="159" spans="1:248">
      <c r="A159">
        <v>156</v>
      </c>
      <c r="B159" t="str">
        <v>Gondia</v>
      </c>
      <c r="C159" t="str">
        <v>MAHARASHTRA</v>
      </c>
      <c r="D159" t="str">
        <v>Central</v>
      </c>
      <c r="E159" t="str">
        <v>SSTL (INDIA) PRIVATE LIMITED</v>
      </c>
      <c r="F159">
        <v>0</v>
      </c>
      <c r="G159">
        <v>0</v>
      </c>
      <c r="H159">
        <v>0.5</v>
      </c>
      <c r="I159">
        <v>0</v>
      </c>
      <c r="J159" t="str">
        <v>Medium</v>
      </c>
      <c r="K159">
        <v>0</v>
      </c>
      <c r="L159">
        <v>0</v>
      </c>
      <c r="M159">
        <v>0</v>
      </c>
      <c r="N159" t="str">
        <v>Ekeshwar Sahu</v>
      </c>
      <c r="O159">
        <v>5</v>
      </c>
      <c r="P159">
        <v>2500</v>
      </c>
      <c r="Q159">
        <v>0</v>
      </c>
      <c r="R159">
        <v>1</v>
      </c>
      <c r="S159">
        <v>1</v>
      </c>
      <c r="T159">
        <v>8</v>
      </c>
      <c r="U159">
        <v>0</v>
      </c>
      <c r="V159">
        <v>0</v>
      </c>
      <c r="W159">
        <v>0</v>
      </c>
      <c r="X159">
        <v>0</v>
      </c>
      <c r="Y159" t="str">
        <v/>
      </c>
      <c r="Z159">
        <v>0</v>
      </c>
      <c r="AA159" t="str">
        <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1</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18347</v>
      </c>
      <c r="IA159">
        <v>0</v>
      </c>
      <c r="IB159">
        <v>0</v>
      </c>
      <c r="IC159">
        <v>0</v>
      </c>
      <c r="ID159">
        <v>0</v>
      </c>
      <c r="IE159">
        <v>0</v>
      </c>
      <c r="IF159">
        <v>0</v>
      </c>
      <c r="IG159">
        <v>0</v>
      </c>
      <c r="IH159">
        <v>0</v>
      </c>
      <c r="II159">
        <v>0</v>
      </c>
      <c r="IJ159">
        <v>0</v>
      </c>
      <c r="IK159">
        <v>0</v>
      </c>
      <c r="IL159">
        <v>0</v>
      </c>
      <c r="IM159">
        <v>0</v>
      </c>
      <c r="IN159">
        <v>1500</v>
      </c>
    </row>
    <row r="160" spans="1:248">
      <c r="A160">
        <v>157</v>
      </c>
      <c r="B160" t="str">
        <v>Gadchiroli</v>
      </c>
      <c r="C160" t="str">
        <v>MAHARASHTRA</v>
      </c>
      <c r="D160" t="str">
        <v>Central</v>
      </c>
      <c r="E160" t="str">
        <v>SSTL (INDIA) PRIVATE LIMITED</v>
      </c>
      <c r="F160">
        <v>0</v>
      </c>
      <c r="G160">
        <v>0</v>
      </c>
      <c r="H160">
        <v>0.5</v>
      </c>
      <c r="I160">
        <v>0</v>
      </c>
      <c r="J160" t="str">
        <v>Medium</v>
      </c>
      <c r="K160">
        <v>0</v>
      </c>
      <c r="L160">
        <v>0</v>
      </c>
      <c r="M160">
        <v>0</v>
      </c>
      <c r="N160" t="str">
        <v>Ekeshwar Sahu</v>
      </c>
      <c r="O160">
        <v>3</v>
      </c>
      <c r="P160">
        <v>2500</v>
      </c>
      <c r="Q160">
        <v>0</v>
      </c>
      <c r="R160">
        <v>1</v>
      </c>
      <c r="S160">
        <v>0</v>
      </c>
      <c r="T160">
        <v>11</v>
      </c>
      <c r="U160">
        <v>0</v>
      </c>
      <c r="V160">
        <v>0</v>
      </c>
      <c r="W160">
        <v>0</v>
      </c>
      <c r="X160">
        <v>0</v>
      </c>
      <c r="Y160" t="str">
        <v/>
      </c>
      <c r="Z160">
        <v>0</v>
      </c>
      <c r="AA160" t="str">
        <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8995</v>
      </c>
      <c r="HT160">
        <v>0</v>
      </c>
      <c r="HU160">
        <v>0</v>
      </c>
      <c r="HV160">
        <v>0</v>
      </c>
      <c r="HW160">
        <v>0</v>
      </c>
      <c r="HX160">
        <v>0</v>
      </c>
      <c r="HY160">
        <v>0</v>
      </c>
      <c r="HZ160">
        <v>54869</v>
      </c>
      <c r="IA160">
        <v>0</v>
      </c>
      <c r="IB160">
        <v>0</v>
      </c>
      <c r="IC160">
        <v>0</v>
      </c>
      <c r="ID160">
        <v>0</v>
      </c>
      <c r="IE160">
        <v>0</v>
      </c>
      <c r="IF160">
        <v>0</v>
      </c>
      <c r="IG160">
        <v>0</v>
      </c>
      <c r="IH160">
        <v>0</v>
      </c>
      <c r="II160">
        <v>0</v>
      </c>
      <c r="IJ160">
        <v>0</v>
      </c>
      <c r="IK160">
        <v>0</v>
      </c>
      <c r="IL160">
        <v>0</v>
      </c>
      <c r="IM160">
        <v>0</v>
      </c>
      <c r="IN160">
        <v>2500</v>
      </c>
    </row>
    <row r="161" spans="1:248">
      <c r="A161">
        <v>158</v>
      </c>
      <c r="B161" t="str">
        <v>Bhandara</v>
      </c>
      <c r="C161" t="str">
        <v>MAHARASHTRA</v>
      </c>
      <c r="D161" t="str">
        <v>Central</v>
      </c>
      <c r="E161" t="str">
        <v>SSTL (INDIA) PRIVATE LIMITED</v>
      </c>
      <c r="F161">
        <v>0</v>
      </c>
      <c r="G161">
        <v>0</v>
      </c>
      <c r="H161">
        <v>0.5</v>
      </c>
      <c r="I161">
        <v>0</v>
      </c>
      <c r="J161" t="str">
        <v>Medium</v>
      </c>
      <c r="K161">
        <v>0</v>
      </c>
      <c r="L161">
        <v>0</v>
      </c>
      <c r="M161">
        <v>0</v>
      </c>
      <c r="N161" t="str">
        <v>Ekeshwar Sahu</v>
      </c>
      <c r="O161">
        <v>0</v>
      </c>
      <c r="P161">
        <v>2500</v>
      </c>
      <c r="Q161">
        <v>0</v>
      </c>
      <c r="R161">
        <v>0</v>
      </c>
      <c r="S161">
        <v>0</v>
      </c>
      <c r="T161">
        <v>3</v>
      </c>
      <c r="U161">
        <v>0</v>
      </c>
      <c r="V161">
        <v>2</v>
      </c>
      <c r="W161">
        <v>0</v>
      </c>
      <c r="X161">
        <v>0</v>
      </c>
      <c r="Y161" t="str">
        <v/>
      </c>
      <c r="Z161">
        <v>0</v>
      </c>
      <c r="AA161" t="str">
        <v/>
      </c>
      <c r="AB161">
        <v>0</v>
      </c>
      <c r="AC161">
        <v>0</v>
      </c>
      <c r="AD161">
        <v>0</v>
      </c>
      <c r="AE161">
        <v>0</v>
      </c>
      <c r="AF161">
        <v>0</v>
      </c>
      <c r="AG161">
        <v>0</v>
      </c>
      <c r="AH161">
        <v>25</v>
      </c>
      <c r="AI161">
        <v>0</v>
      </c>
      <c r="AJ161">
        <v>0</v>
      </c>
      <c r="AK161">
        <v>0</v>
      </c>
      <c r="AL161">
        <v>10</v>
      </c>
      <c r="AM161">
        <v>0</v>
      </c>
      <c r="AN161">
        <v>0</v>
      </c>
      <c r="AO161">
        <v>0</v>
      </c>
      <c r="AP161">
        <v>12</v>
      </c>
      <c r="AQ161">
        <v>0</v>
      </c>
      <c r="AR161">
        <v>0</v>
      </c>
      <c r="AS161">
        <v>0</v>
      </c>
      <c r="AT161">
        <v>0</v>
      </c>
      <c r="AU161">
        <v>0</v>
      </c>
      <c r="AV161">
        <v>0</v>
      </c>
      <c r="AW161">
        <v>0</v>
      </c>
      <c r="AX161">
        <v>0</v>
      </c>
      <c r="AY161">
        <v>0</v>
      </c>
      <c r="AZ161">
        <v>0</v>
      </c>
      <c r="BA161">
        <v>0</v>
      </c>
      <c r="BB161">
        <v>0</v>
      </c>
      <c r="BC161">
        <v>0</v>
      </c>
      <c r="BD161">
        <v>0</v>
      </c>
      <c r="BE161">
        <v>0</v>
      </c>
      <c r="BF161">
        <v>1</v>
      </c>
      <c r="BG161">
        <v>0</v>
      </c>
      <c r="BH161">
        <v>0</v>
      </c>
      <c r="BI161">
        <v>0</v>
      </c>
      <c r="BJ161">
        <v>0</v>
      </c>
      <c r="BK161">
        <v>0</v>
      </c>
      <c r="BL161">
        <v>0</v>
      </c>
      <c r="BM161">
        <v>0</v>
      </c>
      <c r="BN161">
        <v>1</v>
      </c>
      <c r="BO161">
        <v>0</v>
      </c>
      <c r="BP161">
        <v>0</v>
      </c>
      <c r="BQ161">
        <v>0</v>
      </c>
      <c r="BR161">
        <v>0</v>
      </c>
      <c r="BS161">
        <v>0</v>
      </c>
      <c r="BT161">
        <v>0</v>
      </c>
      <c r="BU161">
        <v>0</v>
      </c>
      <c r="BV161">
        <v>0</v>
      </c>
      <c r="BW161">
        <v>0</v>
      </c>
      <c r="BX161">
        <v>2</v>
      </c>
      <c r="BY161">
        <v>0</v>
      </c>
      <c r="BZ161">
        <v>0</v>
      </c>
      <c r="CA161">
        <v>0</v>
      </c>
      <c r="CB161">
        <v>0</v>
      </c>
      <c r="CC161">
        <v>0</v>
      </c>
      <c r="CD161">
        <v>0</v>
      </c>
      <c r="CE161">
        <v>1</v>
      </c>
      <c r="CF161">
        <v>0</v>
      </c>
      <c r="CG161">
        <v>0</v>
      </c>
      <c r="CH161">
        <v>0</v>
      </c>
      <c r="CI161">
        <v>1</v>
      </c>
      <c r="CJ161">
        <v>0</v>
      </c>
      <c r="CK161">
        <v>0</v>
      </c>
      <c r="CL161">
        <v>0</v>
      </c>
      <c r="CM161">
        <v>1</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1</v>
      </c>
      <c r="DI161">
        <v>1</v>
      </c>
      <c r="DJ161">
        <v>0</v>
      </c>
      <c r="DK161">
        <v>1</v>
      </c>
      <c r="DL161">
        <v>1</v>
      </c>
      <c r="DM161">
        <v>1</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1</v>
      </c>
      <c r="FF161">
        <v>1</v>
      </c>
      <c r="FG161">
        <v>1</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1</v>
      </c>
      <c r="GD161">
        <v>1</v>
      </c>
      <c r="GE161">
        <v>1</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1</v>
      </c>
      <c r="HI161">
        <v>0</v>
      </c>
      <c r="HJ161">
        <v>0</v>
      </c>
      <c r="HK161">
        <v>0</v>
      </c>
      <c r="HL161">
        <v>0</v>
      </c>
      <c r="HM161">
        <v>0</v>
      </c>
      <c r="HN161">
        <v>0</v>
      </c>
      <c r="HO161">
        <v>0</v>
      </c>
      <c r="HP161">
        <v>0</v>
      </c>
      <c r="HQ161">
        <v>0</v>
      </c>
      <c r="HR161">
        <v>0</v>
      </c>
      <c r="HS161">
        <v>0</v>
      </c>
      <c r="HT161">
        <v>0</v>
      </c>
      <c r="HU161">
        <v>0</v>
      </c>
      <c r="HV161">
        <v>0</v>
      </c>
      <c r="HW161">
        <v>0</v>
      </c>
      <c r="HX161">
        <v>0</v>
      </c>
      <c r="HY161">
        <v>0</v>
      </c>
      <c r="HZ161">
        <v>16455</v>
      </c>
      <c r="IA161">
        <v>35</v>
      </c>
      <c r="IB161">
        <v>12</v>
      </c>
      <c r="IC161">
        <v>2.9166666666666665</v>
      </c>
      <c r="ID161">
        <v>1.2</v>
      </c>
      <c r="IE161">
        <v>0</v>
      </c>
      <c r="IF161">
        <v>0</v>
      </c>
      <c r="IG161">
        <v>8.3333333333333339</v>
      </c>
      <c r="IH161">
        <v>3.3333333333333335</v>
      </c>
      <c r="II161">
        <v>4</v>
      </c>
      <c r="IJ161">
        <v>0</v>
      </c>
      <c r="IK161">
        <v>0</v>
      </c>
      <c r="IL161">
        <v>0</v>
      </c>
      <c r="IM161">
        <v>0</v>
      </c>
      <c r="IN161">
        <v>2450</v>
      </c>
    </row>
    <row r="162" spans="1:248">
      <c r="A162">
        <v>159</v>
      </c>
      <c r="B162" t="str">
        <v>Washim</v>
      </c>
      <c r="C162" t="str">
        <v>MAHARASHTRA</v>
      </c>
      <c r="D162" t="str">
        <v>Central</v>
      </c>
      <c r="E162" t="str">
        <v>SSTL (INDIA) PRIVATE LIMITED</v>
      </c>
      <c r="F162">
        <v>0</v>
      </c>
      <c r="G162">
        <v>0</v>
      </c>
      <c r="H162">
        <v>0.5</v>
      </c>
      <c r="I162">
        <v>0</v>
      </c>
      <c r="J162" t="str">
        <v>Medium</v>
      </c>
      <c r="K162">
        <v>0</v>
      </c>
      <c r="L162">
        <v>0</v>
      </c>
      <c r="M162">
        <v>0</v>
      </c>
      <c r="N162" t="str">
        <v>Ekeshwar Sahu</v>
      </c>
      <c r="O162">
        <v>0</v>
      </c>
      <c r="P162">
        <v>2500</v>
      </c>
      <c r="Q162">
        <v>0</v>
      </c>
      <c r="R162">
        <v>0</v>
      </c>
      <c r="S162">
        <v>0</v>
      </c>
      <c r="T162">
        <v>6</v>
      </c>
      <c r="U162">
        <v>0</v>
      </c>
      <c r="V162">
        <v>0</v>
      </c>
      <c r="W162">
        <v>0</v>
      </c>
      <c r="X162">
        <v>0</v>
      </c>
      <c r="Y162" t="str">
        <v/>
      </c>
      <c r="Z162">
        <v>0</v>
      </c>
      <c r="AA162" t="str">
        <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320</v>
      </c>
    </row>
    <row r="163" spans="1:248">
      <c r="A163">
        <v>160</v>
      </c>
      <c r="B163" t="str">
        <v>Buldhana</v>
      </c>
      <c r="C163" t="str">
        <v>MAHARASHTRA</v>
      </c>
      <c r="D163" t="str">
        <v>Central</v>
      </c>
      <c r="E163" t="str">
        <v>SSTL (INDIA) PRIVATE LIMITED</v>
      </c>
      <c r="F163">
        <v>0</v>
      </c>
      <c r="G163">
        <v>0</v>
      </c>
      <c r="H163">
        <v>0.5</v>
      </c>
      <c r="I163">
        <v>0</v>
      </c>
      <c r="J163" t="str">
        <v>Medium</v>
      </c>
      <c r="K163">
        <v>0</v>
      </c>
      <c r="L163">
        <v>0</v>
      </c>
      <c r="M163">
        <v>0</v>
      </c>
      <c r="N163" t="str">
        <v>Ekeshwar Sahu</v>
      </c>
      <c r="O163">
        <v>3</v>
      </c>
      <c r="P163">
        <v>2500</v>
      </c>
      <c r="Q163">
        <v>0</v>
      </c>
      <c r="R163">
        <v>1</v>
      </c>
      <c r="S163">
        <v>0</v>
      </c>
      <c r="T163">
        <v>6</v>
      </c>
      <c r="U163">
        <v>0</v>
      </c>
      <c r="V163">
        <v>0</v>
      </c>
      <c r="W163">
        <v>0</v>
      </c>
      <c r="X163">
        <v>0</v>
      </c>
      <c r="Y163" t="str">
        <v/>
      </c>
      <c r="Z163">
        <v>0</v>
      </c>
      <c r="AA163" t="str">
        <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15289</v>
      </c>
      <c r="IA163">
        <v>0</v>
      </c>
      <c r="IB163">
        <v>0</v>
      </c>
      <c r="IC163">
        <v>0</v>
      </c>
      <c r="ID163">
        <v>0</v>
      </c>
      <c r="IE163">
        <v>0</v>
      </c>
      <c r="IF163">
        <v>0</v>
      </c>
      <c r="IG163">
        <v>0</v>
      </c>
      <c r="IH163">
        <v>0</v>
      </c>
      <c r="II163">
        <v>0</v>
      </c>
      <c r="IJ163">
        <v>0</v>
      </c>
      <c r="IK163">
        <v>0</v>
      </c>
      <c r="IL163">
        <v>0</v>
      </c>
      <c r="IM163">
        <v>0</v>
      </c>
      <c r="IN163">
        <v>1000</v>
      </c>
    </row>
    <row r="164" spans="1:248">
      <c r="A164">
        <v>161</v>
      </c>
      <c r="B164" t="str">
        <v>Akola</v>
      </c>
      <c r="C164" t="str">
        <v>MAHARASHTRA</v>
      </c>
      <c r="D164" t="str">
        <v>Central</v>
      </c>
      <c r="E164" t="str">
        <v>SSTL (INDIA) PRIVATE LIMITED</v>
      </c>
      <c r="F164">
        <v>0</v>
      </c>
      <c r="G164">
        <v>0</v>
      </c>
      <c r="H164">
        <v>0.5</v>
      </c>
      <c r="I164">
        <v>0</v>
      </c>
      <c r="J164" t="str">
        <v>Medium</v>
      </c>
      <c r="K164">
        <v>0</v>
      </c>
      <c r="L164">
        <v>0</v>
      </c>
      <c r="M164">
        <v>0</v>
      </c>
      <c r="N164" t="str">
        <v>Ekeshwar Sahu</v>
      </c>
      <c r="O164">
        <v>0</v>
      </c>
      <c r="P164">
        <v>2000</v>
      </c>
      <c r="Q164">
        <v>0</v>
      </c>
      <c r="R164">
        <v>0</v>
      </c>
      <c r="S164">
        <v>0</v>
      </c>
      <c r="T164">
        <v>13</v>
      </c>
      <c r="U164">
        <v>0</v>
      </c>
      <c r="V164">
        <v>2</v>
      </c>
      <c r="W164">
        <v>0</v>
      </c>
      <c r="X164">
        <v>120</v>
      </c>
      <c r="Y164">
        <v>0.18716666666666668</v>
      </c>
      <c r="Z164">
        <v>0.06</v>
      </c>
      <c r="AA164">
        <v>1.123E-2</v>
      </c>
      <c r="AB164">
        <v>0</v>
      </c>
      <c r="AC164">
        <v>0</v>
      </c>
      <c r="AD164">
        <v>10</v>
      </c>
      <c r="AE164">
        <v>0</v>
      </c>
      <c r="AF164">
        <v>15.8</v>
      </c>
      <c r="AG164">
        <v>0</v>
      </c>
      <c r="AH164">
        <v>0</v>
      </c>
      <c r="AI164">
        <v>10</v>
      </c>
      <c r="AJ164">
        <v>0</v>
      </c>
      <c r="AK164">
        <v>0</v>
      </c>
      <c r="AL164">
        <v>10</v>
      </c>
      <c r="AM164">
        <v>10</v>
      </c>
      <c r="AN164">
        <v>12</v>
      </c>
      <c r="AO164">
        <v>0</v>
      </c>
      <c r="AP164">
        <v>10</v>
      </c>
      <c r="AQ164">
        <v>0</v>
      </c>
      <c r="AR164">
        <v>9.7100000000000009</v>
      </c>
      <c r="AS164">
        <v>20.09</v>
      </c>
      <c r="AT164">
        <v>22.060000000000002</v>
      </c>
      <c r="AU164">
        <v>5.0199999999999996</v>
      </c>
      <c r="AV164">
        <v>70.72</v>
      </c>
      <c r="AW164">
        <v>75</v>
      </c>
      <c r="AX164">
        <v>0</v>
      </c>
      <c r="AY164">
        <v>0</v>
      </c>
      <c r="AZ164">
        <v>0</v>
      </c>
      <c r="BA164">
        <v>0</v>
      </c>
      <c r="BB164">
        <v>1</v>
      </c>
      <c r="BC164">
        <v>0</v>
      </c>
      <c r="BD164">
        <v>0</v>
      </c>
      <c r="BE164">
        <v>0</v>
      </c>
      <c r="BF164">
        <v>0</v>
      </c>
      <c r="BG164">
        <v>0</v>
      </c>
      <c r="BH164">
        <v>0</v>
      </c>
      <c r="BI164">
        <v>0</v>
      </c>
      <c r="BJ164">
        <v>1</v>
      </c>
      <c r="BK164">
        <v>0</v>
      </c>
      <c r="BL164">
        <v>0</v>
      </c>
      <c r="BM164">
        <v>0</v>
      </c>
      <c r="BN164">
        <v>0</v>
      </c>
      <c r="BO164">
        <v>0</v>
      </c>
      <c r="BP164">
        <v>0</v>
      </c>
      <c r="BQ164">
        <v>0</v>
      </c>
      <c r="BR164">
        <v>0</v>
      </c>
      <c r="BS164">
        <v>0</v>
      </c>
      <c r="BT164">
        <v>0</v>
      </c>
      <c r="BU164">
        <v>0</v>
      </c>
      <c r="BV164">
        <v>0</v>
      </c>
      <c r="BW164">
        <v>0</v>
      </c>
      <c r="BX164">
        <v>2</v>
      </c>
      <c r="BY164">
        <v>0</v>
      </c>
      <c r="BZ164">
        <v>0</v>
      </c>
      <c r="CA164">
        <v>1</v>
      </c>
      <c r="CB164">
        <v>0</v>
      </c>
      <c r="CC164">
        <v>1</v>
      </c>
      <c r="CD164">
        <v>0</v>
      </c>
      <c r="CE164">
        <v>0</v>
      </c>
      <c r="CF164">
        <v>1</v>
      </c>
      <c r="CG164">
        <v>0</v>
      </c>
      <c r="CH164">
        <v>0</v>
      </c>
      <c r="CI164">
        <v>1</v>
      </c>
      <c r="CJ164">
        <v>1</v>
      </c>
      <c r="CK164">
        <v>1</v>
      </c>
      <c r="CL164">
        <v>0</v>
      </c>
      <c r="CM164">
        <v>1</v>
      </c>
      <c r="CN164">
        <v>0</v>
      </c>
      <c r="CO164">
        <v>1</v>
      </c>
      <c r="CP164">
        <v>2</v>
      </c>
      <c r="CQ164">
        <v>2</v>
      </c>
      <c r="CR164">
        <v>1</v>
      </c>
      <c r="CS164">
        <v>2</v>
      </c>
      <c r="CT164">
        <v>2</v>
      </c>
      <c r="CU164">
        <v>0</v>
      </c>
      <c r="CV164">
        <v>0</v>
      </c>
      <c r="CW164">
        <v>0</v>
      </c>
      <c r="CX164">
        <v>0</v>
      </c>
      <c r="CY164">
        <v>0</v>
      </c>
      <c r="CZ164">
        <v>0</v>
      </c>
      <c r="DA164">
        <v>0</v>
      </c>
      <c r="DB164">
        <v>0</v>
      </c>
      <c r="DC164">
        <v>0</v>
      </c>
      <c r="DD164">
        <v>0</v>
      </c>
      <c r="DE164">
        <v>0</v>
      </c>
      <c r="DF164">
        <v>0</v>
      </c>
      <c r="DG164">
        <v>0</v>
      </c>
      <c r="DH164">
        <v>1</v>
      </c>
      <c r="DI164">
        <v>1</v>
      </c>
      <c r="DJ164">
        <v>1</v>
      </c>
      <c r="DK164">
        <v>1</v>
      </c>
      <c r="DL164">
        <v>1</v>
      </c>
      <c r="DM164">
        <v>1</v>
      </c>
      <c r="DN164">
        <v>2</v>
      </c>
      <c r="DO164">
        <v>2</v>
      </c>
      <c r="DP164">
        <v>2</v>
      </c>
      <c r="DQ164">
        <v>2</v>
      </c>
      <c r="DR164">
        <v>2</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4</v>
      </c>
      <c r="FF164">
        <v>4</v>
      </c>
      <c r="FG164">
        <v>4</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4</v>
      </c>
      <c r="GD164">
        <v>4</v>
      </c>
      <c r="GE164">
        <v>4</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1</v>
      </c>
      <c r="HE164">
        <v>0</v>
      </c>
      <c r="HF164">
        <v>0</v>
      </c>
      <c r="HG164">
        <v>0</v>
      </c>
      <c r="HH164">
        <v>1</v>
      </c>
      <c r="HI164">
        <v>0</v>
      </c>
      <c r="HJ164">
        <v>0</v>
      </c>
      <c r="HK164">
        <v>0</v>
      </c>
      <c r="HL164">
        <v>0</v>
      </c>
      <c r="HM164">
        <v>0</v>
      </c>
      <c r="HN164">
        <v>0</v>
      </c>
      <c r="HO164">
        <v>0</v>
      </c>
      <c r="HP164">
        <v>0</v>
      </c>
      <c r="HQ164">
        <v>0</v>
      </c>
      <c r="HR164">
        <v>0</v>
      </c>
      <c r="HS164">
        <v>0</v>
      </c>
      <c r="HT164">
        <v>0</v>
      </c>
      <c r="HU164">
        <v>0</v>
      </c>
      <c r="HV164">
        <v>0</v>
      </c>
      <c r="HW164">
        <v>0</v>
      </c>
      <c r="HX164">
        <v>0</v>
      </c>
      <c r="HY164">
        <v>0</v>
      </c>
      <c r="HZ164">
        <v>89388</v>
      </c>
      <c r="IA164">
        <v>55.8</v>
      </c>
      <c r="IB164">
        <v>224.6</v>
      </c>
      <c r="IC164">
        <v>4.6499999999999995</v>
      </c>
      <c r="ID164">
        <v>22.46</v>
      </c>
      <c r="IE164">
        <v>3.3333333333333335</v>
      </c>
      <c r="IF164">
        <v>5.2666666666666666</v>
      </c>
      <c r="IG164">
        <v>3.3333333333333335</v>
      </c>
      <c r="IH164">
        <v>6.666666666666667</v>
      </c>
      <c r="II164">
        <v>7.333333333333333</v>
      </c>
      <c r="IJ164">
        <v>0</v>
      </c>
      <c r="IK164">
        <v>0</v>
      </c>
      <c r="IL164">
        <v>0</v>
      </c>
      <c r="IM164">
        <v>50.24666666666667</v>
      </c>
      <c r="IN164">
        <v>1900</v>
      </c>
    </row>
    <row r="165" spans="1:248">
      <c r="A165">
        <v>162</v>
      </c>
      <c r="B165" t="str">
        <v>Baleshwar</v>
      </c>
      <c r="C165" t="str">
        <v>ODISHA</v>
      </c>
      <c r="D165" t="str">
        <v>Central</v>
      </c>
      <c r="E165" t="str">
        <v>Niyati Udyog Private Limited</v>
      </c>
      <c r="F165">
        <v>0</v>
      </c>
      <c r="G165">
        <v>0</v>
      </c>
      <c r="H165">
        <v>1</v>
      </c>
      <c r="I165">
        <v>0</v>
      </c>
      <c r="J165" t="str">
        <v>High</v>
      </c>
      <c r="K165">
        <v>0</v>
      </c>
      <c r="L165">
        <v>0</v>
      </c>
      <c r="M165">
        <v>0</v>
      </c>
      <c r="N165" t="str">
        <v>Sourav Kumar Rana</v>
      </c>
      <c r="O165">
        <v>0</v>
      </c>
      <c r="P165">
        <v>6500</v>
      </c>
      <c r="Q165">
        <v>0</v>
      </c>
      <c r="R165">
        <v>0</v>
      </c>
      <c r="S165">
        <v>0</v>
      </c>
      <c r="T165">
        <v>13</v>
      </c>
      <c r="U165">
        <v>0</v>
      </c>
      <c r="V165">
        <v>0</v>
      </c>
      <c r="W165">
        <v>0</v>
      </c>
      <c r="X165">
        <v>0</v>
      </c>
      <c r="Y165" t="str">
        <v/>
      </c>
      <c r="Z165">
        <v>0</v>
      </c>
      <c r="AA165" t="str">
        <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1</v>
      </c>
      <c r="EI165">
        <v>1</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1</v>
      </c>
      <c r="FF165">
        <v>3</v>
      </c>
      <c r="FG165">
        <v>3</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1</v>
      </c>
      <c r="GD165">
        <v>3</v>
      </c>
      <c r="GE165">
        <v>3</v>
      </c>
      <c r="GF165">
        <v>0</v>
      </c>
      <c r="GG165">
        <v>0</v>
      </c>
      <c r="GH165">
        <v>0</v>
      </c>
      <c r="GI165">
        <v>0</v>
      </c>
      <c r="GJ165">
        <v>0</v>
      </c>
      <c r="GK165">
        <v>0</v>
      </c>
      <c r="GL165">
        <v>0</v>
      </c>
      <c r="GM165">
        <v>0</v>
      </c>
      <c r="GN165">
        <v>0</v>
      </c>
      <c r="GO165">
        <v>0</v>
      </c>
      <c r="GP165">
        <v>0</v>
      </c>
      <c r="GQ165">
        <v>1</v>
      </c>
      <c r="GR165">
        <v>3</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16590</v>
      </c>
      <c r="IA165">
        <v>0</v>
      </c>
      <c r="IB165">
        <v>0</v>
      </c>
      <c r="IC165">
        <v>0</v>
      </c>
      <c r="ID165">
        <v>0</v>
      </c>
      <c r="IE165">
        <v>0</v>
      </c>
      <c r="IF165">
        <v>0</v>
      </c>
      <c r="IG165">
        <v>0</v>
      </c>
      <c r="IH165">
        <v>0</v>
      </c>
      <c r="II165">
        <v>0</v>
      </c>
      <c r="IJ165">
        <v>0</v>
      </c>
      <c r="IK165">
        <v>0</v>
      </c>
      <c r="IL165">
        <v>0</v>
      </c>
      <c r="IM165">
        <v>0</v>
      </c>
      <c r="IN165">
        <v>600</v>
      </c>
    </row>
    <row r="166" spans="1:248">
      <c r="A166">
        <v>163</v>
      </c>
      <c r="B166" t="str">
        <v>Cuttack</v>
      </c>
      <c r="C166" t="str">
        <v>ODISHA</v>
      </c>
      <c r="D166" t="str">
        <v>Central</v>
      </c>
      <c r="E166" t="str">
        <v>Niyati Udyog Private Limited</v>
      </c>
      <c r="F166">
        <v>0</v>
      </c>
      <c r="G166">
        <v>0</v>
      </c>
      <c r="H166">
        <v>1</v>
      </c>
      <c r="I166">
        <v>0</v>
      </c>
      <c r="J166" t="str">
        <v>High</v>
      </c>
      <c r="K166">
        <v>1</v>
      </c>
      <c r="L166">
        <v>0</v>
      </c>
      <c r="M166">
        <v>0</v>
      </c>
      <c r="N166" t="str">
        <v>Bidyut Mishra</v>
      </c>
      <c r="O166">
        <v>19</v>
      </c>
      <c r="P166">
        <v>7500</v>
      </c>
      <c r="Q166">
        <v>2</v>
      </c>
      <c r="R166">
        <v>3</v>
      </c>
      <c r="S166">
        <v>1</v>
      </c>
      <c r="T166">
        <v>0</v>
      </c>
      <c r="U166">
        <v>0</v>
      </c>
      <c r="V166">
        <v>10</v>
      </c>
      <c r="W166">
        <v>0</v>
      </c>
      <c r="X166">
        <v>350</v>
      </c>
      <c r="Y166">
        <v>0.13218857142857143</v>
      </c>
      <c r="Z166">
        <v>4.6666666666666669E-2</v>
      </c>
      <c r="AA166">
        <v>6.1688000000000003E-3</v>
      </c>
      <c r="AB166">
        <v>0</v>
      </c>
      <c r="AC166">
        <v>0</v>
      </c>
      <c r="AD166">
        <v>0</v>
      </c>
      <c r="AE166">
        <v>0</v>
      </c>
      <c r="AF166">
        <v>0</v>
      </c>
      <c r="AG166">
        <v>73</v>
      </c>
      <c r="AH166">
        <v>59.08</v>
      </c>
      <c r="AI166">
        <v>0</v>
      </c>
      <c r="AJ166">
        <v>25</v>
      </c>
      <c r="AK166">
        <v>12</v>
      </c>
      <c r="AL166">
        <v>0</v>
      </c>
      <c r="AM166">
        <v>32</v>
      </c>
      <c r="AN166">
        <v>44.16</v>
      </c>
      <c r="AO166">
        <v>14</v>
      </c>
      <c r="AP166">
        <v>43</v>
      </c>
      <c r="AQ166">
        <v>32.28</v>
      </c>
      <c r="AR166">
        <v>77.84</v>
      </c>
      <c r="AS166">
        <v>25.69</v>
      </c>
      <c r="AT166">
        <v>19.559999999999999</v>
      </c>
      <c r="AU166">
        <v>44.919999999999995</v>
      </c>
      <c r="AV166">
        <v>132.20999999999998</v>
      </c>
      <c r="AW166">
        <v>29</v>
      </c>
      <c r="AX166">
        <v>0</v>
      </c>
      <c r="AY166">
        <v>0</v>
      </c>
      <c r="AZ166">
        <v>0</v>
      </c>
      <c r="BA166">
        <v>0</v>
      </c>
      <c r="BB166">
        <v>0</v>
      </c>
      <c r="BC166">
        <v>0</v>
      </c>
      <c r="BD166">
        <v>0</v>
      </c>
      <c r="BE166">
        <v>1</v>
      </c>
      <c r="BF166">
        <v>1</v>
      </c>
      <c r="BG166">
        <v>0</v>
      </c>
      <c r="BH166">
        <v>1</v>
      </c>
      <c r="BI166">
        <v>1</v>
      </c>
      <c r="BJ166">
        <v>0</v>
      </c>
      <c r="BK166">
        <v>0</v>
      </c>
      <c r="BL166">
        <v>1</v>
      </c>
      <c r="BM166">
        <v>0</v>
      </c>
      <c r="BN166">
        <v>0</v>
      </c>
      <c r="BO166">
        <v>0</v>
      </c>
      <c r="BP166">
        <v>0</v>
      </c>
      <c r="BQ166">
        <v>1</v>
      </c>
      <c r="BR166">
        <v>1</v>
      </c>
      <c r="BS166">
        <v>0</v>
      </c>
      <c r="BT166">
        <v>3</v>
      </c>
      <c r="BU166">
        <v>0</v>
      </c>
      <c r="BV166">
        <v>0</v>
      </c>
      <c r="BW166">
        <v>0</v>
      </c>
      <c r="BX166">
        <v>10</v>
      </c>
      <c r="BY166">
        <v>0</v>
      </c>
      <c r="BZ166">
        <v>0</v>
      </c>
      <c r="CA166">
        <v>0</v>
      </c>
      <c r="CB166">
        <v>0</v>
      </c>
      <c r="CC166">
        <v>0</v>
      </c>
      <c r="CD166">
        <v>1</v>
      </c>
      <c r="CE166">
        <v>2</v>
      </c>
      <c r="CF166">
        <v>0</v>
      </c>
      <c r="CG166">
        <v>1</v>
      </c>
      <c r="CH166">
        <v>1</v>
      </c>
      <c r="CI166">
        <v>0</v>
      </c>
      <c r="CJ166">
        <v>1</v>
      </c>
      <c r="CK166">
        <v>2</v>
      </c>
      <c r="CL166">
        <v>1</v>
      </c>
      <c r="CM166">
        <v>1</v>
      </c>
      <c r="CN166">
        <v>1</v>
      </c>
      <c r="CO166">
        <v>1</v>
      </c>
      <c r="CP166">
        <v>3</v>
      </c>
      <c r="CQ166">
        <v>3</v>
      </c>
      <c r="CR166">
        <v>2</v>
      </c>
      <c r="CS166">
        <v>6</v>
      </c>
      <c r="CT166">
        <v>6</v>
      </c>
      <c r="CU166">
        <v>0</v>
      </c>
      <c r="CV166">
        <v>0</v>
      </c>
      <c r="CW166">
        <v>0</v>
      </c>
      <c r="CX166">
        <v>0</v>
      </c>
      <c r="CY166">
        <v>0</v>
      </c>
      <c r="CZ166">
        <v>0</v>
      </c>
      <c r="DA166">
        <v>0</v>
      </c>
      <c r="DB166">
        <v>0</v>
      </c>
      <c r="DC166">
        <v>0</v>
      </c>
      <c r="DD166">
        <v>0</v>
      </c>
      <c r="DE166">
        <v>0</v>
      </c>
      <c r="DF166">
        <v>0</v>
      </c>
      <c r="DG166">
        <v>0</v>
      </c>
      <c r="DH166">
        <v>2</v>
      </c>
      <c r="DI166">
        <v>3</v>
      </c>
      <c r="DJ166">
        <v>4</v>
      </c>
      <c r="DK166">
        <v>3</v>
      </c>
      <c r="DL166">
        <v>2</v>
      </c>
      <c r="DM166">
        <v>1</v>
      </c>
      <c r="DN166">
        <v>3</v>
      </c>
      <c r="DO166">
        <v>4</v>
      </c>
      <c r="DP166">
        <v>4</v>
      </c>
      <c r="DQ166">
        <v>8</v>
      </c>
      <c r="DR166">
        <v>7</v>
      </c>
      <c r="DS166">
        <v>0</v>
      </c>
      <c r="DT166">
        <v>0</v>
      </c>
      <c r="DU166">
        <v>0</v>
      </c>
      <c r="DV166">
        <v>0</v>
      </c>
      <c r="DW166">
        <v>0</v>
      </c>
      <c r="DX166">
        <v>0</v>
      </c>
      <c r="DY166">
        <v>0</v>
      </c>
      <c r="DZ166">
        <v>0</v>
      </c>
      <c r="EA166">
        <v>0</v>
      </c>
      <c r="EB166">
        <v>0</v>
      </c>
      <c r="EC166">
        <v>0</v>
      </c>
      <c r="ED166">
        <v>0</v>
      </c>
      <c r="EE166">
        <v>0</v>
      </c>
      <c r="EF166">
        <v>0</v>
      </c>
      <c r="EG166">
        <v>4.333333333333333</v>
      </c>
      <c r="EH166">
        <v>3</v>
      </c>
      <c r="EI166">
        <v>2</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4.333333333333333</v>
      </c>
      <c r="FF166">
        <v>4.333333333333333</v>
      </c>
      <c r="FG166">
        <v>2</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5.666666666666667</v>
      </c>
      <c r="GD166">
        <v>4.333333333333333</v>
      </c>
      <c r="GE166">
        <v>3.5</v>
      </c>
      <c r="GF166">
        <v>0</v>
      </c>
      <c r="GG166">
        <v>0</v>
      </c>
      <c r="GH166">
        <v>0</v>
      </c>
      <c r="GI166">
        <v>0</v>
      </c>
      <c r="GJ166">
        <v>0</v>
      </c>
      <c r="GK166">
        <v>0</v>
      </c>
      <c r="GL166">
        <v>0</v>
      </c>
      <c r="GM166">
        <v>0</v>
      </c>
      <c r="GN166">
        <v>0</v>
      </c>
      <c r="GO166">
        <v>0</v>
      </c>
      <c r="GP166">
        <v>0</v>
      </c>
      <c r="GQ166">
        <v>2</v>
      </c>
      <c r="GR166">
        <v>9</v>
      </c>
      <c r="GS166">
        <v>0</v>
      </c>
      <c r="GT166">
        <v>0</v>
      </c>
      <c r="GU166">
        <v>0</v>
      </c>
      <c r="GV166">
        <v>0</v>
      </c>
      <c r="GW166">
        <v>0</v>
      </c>
      <c r="GX166">
        <v>0</v>
      </c>
      <c r="GY166">
        <v>0</v>
      </c>
      <c r="GZ166">
        <v>0</v>
      </c>
      <c r="HA166">
        <v>0</v>
      </c>
      <c r="HB166">
        <v>0</v>
      </c>
      <c r="HC166">
        <v>0</v>
      </c>
      <c r="HD166">
        <v>0</v>
      </c>
      <c r="HE166">
        <v>1</v>
      </c>
      <c r="HF166">
        <v>1</v>
      </c>
      <c r="HG166">
        <v>1</v>
      </c>
      <c r="HH166">
        <v>1</v>
      </c>
      <c r="HI166">
        <v>2</v>
      </c>
      <c r="HJ166">
        <v>0</v>
      </c>
      <c r="HK166">
        <v>0</v>
      </c>
      <c r="HL166">
        <v>0</v>
      </c>
      <c r="HM166">
        <v>0</v>
      </c>
      <c r="HN166">
        <v>0</v>
      </c>
      <c r="HO166">
        <v>0</v>
      </c>
      <c r="HP166">
        <v>0</v>
      </c>
      <c r="HQ166">
        <v>0</v>
      </c>
      <c r="HR166">
        <v>0</v>
      </c>
      <c r="HS166">
        <v>16980</v>
      </c>
      <c r="HT166">
        <v>0</v>
      </c>
      <c r="HU166">
        <v>0</v>
      </c>
      <c r="HV166">
        <v>0</v>
      </c>
      <c r="HW166">
        <v>0</v>
      </c>
      <c r="HX166">
        <v>0</v>
      </c>
      <c r="HY166">
        <v>0</v>
      </c>
      <c r="HZ166">
        <v>294082.5</v>
      </c>
      <c r="IA166">
        <v>201.07999999999998</v>
      </c>
      <c r="IB166">
        <v>462.65999999999997</v>
      </c>
      <c r="IC166">
        <v>16.756666666666664</v>
      </c>
      <c r="ID166">
        <v>46.265999999999998</v>
      </c>
      <c r="IE166">
        <v>0</v>
      </c>
      <c r="IF166">
        <v>24.333333333333332</v>
      </c>
      <c r="IG166">
        <v>28.026666666666667</v>
      </c>
      <c r="IH166">
        <v>14.666666666666666</v>
      </c>
      <c r="II166">
        <v>33.72</v>
      </c>
      <c r="IJ166">
        <v>0</v>
      </c>
      <c r="IK166">
        <v>0</v>
      </c>
      <c r="IL166">
        <v>0</v>
      </c>
      <c r="IM166">
        <v>68.709999999999994</v>
      </c>
      <c r="IN166">
        <v>4000</v>
      </c>
    </row>
    <row r="167" spans="1:248">
      <c r="A167">
        <v>164</v>
      </c>
      <c r="B167" t="str">
        <v>Angul</v>
      </c>
      <c r="C167" t="str">
        <v>ODISHA</v>
      </c>
      <c r="D167" t="str">
        <v>Central</v>
      </c>
      <c r="E167" t="str">
        <v>Niyati Udyog Private Limited</v>
      </c>
      <c r="F167">
        <v>0</v>
      </c>
      <c r="G167">
        <v>0</v>
      </c>
      <c r="H167">
        <v>1</v>
      </c>
      <c r="I167">
        <v>0</v>
      </c>
      <c r="J167" t="str">
        <v>High</v>
      </c>
      <c r="K167">
        <v>0</v>
      </c>
      <c r="L167">
        <v>0</v>
      </c>
      <c r="M167">
        <v>0</v>
      </c>
      <c r="N167" t="str">
        <v>Sourav Kumar Rana</v>
      </c>
      <c r="O167">
        <v>17</v>
      </c>
      <c r="P167">
        <v>5500</v>
      </c>
      <c r="Q167">
        <v>0</v>
      </c>
      <c r="R167">
        <v>3</v>
      </c>
      <c r="S167">
        <v>4</v>
      </c>
      <c r="T167">
        <v>1</v>
      </c>
      <c r="U167">
        <v>0</v>
      </c>
      <c r="V167">
        <v>0</v>
      </c>
      <c r="W167">
        <v>0</v>
      </c>
      <c r="X167">
        <v>0</v>
      </c>
      <c r="Y167" t="str">
        <v/>
      </c>
      <c r="Z167">
        <v>0</v>
      </c>
      <c r="AA167" t="str">
        <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0.2</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7.5</v>
      </c>
      <c r="FF167">
        <v>8.5</v>
      </c>
      <c r="FG167">
        <v>8.1999999999999993</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7.5</v>
      </c>
      <c r="GD167">
        <v>9.75</v>
      </c>
      <c r="GE167">
        <v>10.6</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9848</v>
      </c>
      <c r="HT167">
        <v>0</v>
      </c>
      <c r="HU167">
        <v>0</v>
      </c>
      <c r="HV167">
        <v>0</v>
      </c>
      <c r="HW167">
        <v>0</v>
      </c>
      <c r="HX167">
        <v>0</v>
      </c>
      <c r="HY167">
        <v>0</v>
      </c>
      <c r="HZ167">
        <v>55641.200000000004</v>
      </c>
      <c r="IA167">
        <v>0</v>
      </c>
      <c r="IB167">
        <v>0</v>
      </c>
      <c r="IC167">
        <v>0</v>
      </c>
      <c r="ID167">
        <v>0</v>
      </c>
      <c r="IE167">
        <v>0</v>
      </c>
      <c r="IF167">
        <v>0</v>
      </c>
      <c r="IG167">
        <v>0</v>
      </c>
      <c r="IH167">
        <v>0</v>
      </c>
      <c r="II167">
        <v>0</v>
      </c>
      <c r="IJ167">
        <v>0</v>
      </c>
      <c r="IK167">
        <v>0</v>
      </c>
      <c r="IL167">
        <v>0</v>
      </c>
      <c r="IM167">
        <v>0</v>
      </c>
      <c r="IN167">
        <v>4000</v>
      </c>
    </row>
    <row r="168" spans="1:248">
      <c r="A168">
        <v>165</v>
      </c>
      <c r="B168" t="str">
        <v>Puri</v>
      </c>
      <c r="C168" t="str">
        <v>ODISHA</v>
      </c>
      <c r="D168" t="str">
        <v>Central</v>
      </c>
      <c r="E168" t="str">
        <v>Niyati Udyog Private Limited</v>
      </c>
      <c r="F168">
        <v>0</v>
      </c>
      <c r="G168">
        <v>0</v>
      </c>
      <c r="H168">
        <v>1</v>
      </c>
      <c r="I168">
        <v>0</v>
      </c>
      <c r="J168" t="str">
        <v>High</v>
      </c>
      <c r="K168">
        <v>0</v>
      </c>
      <c r="L168">
        <v>0</v>
      </c>
      <c r="M168">
        <v>0</v>
      </c>
      <c r="N168" t="str">
        <v>Bidyut Mishra</v>
      </c>
      <c r="O168">
        <v>11</v>
      </c>
      <c r="P168">
        <v>6500</v>
      </c>
      <c r="Q168">
        <v>2</v>
      </c>
      <c r="R168">
        <v>1</v>
      </c>
      <c r="S168">
        <v>0</v>
      </c>
      <c r="T168">
        <v>0</v>
      </c>
      <c r="U168">
        <v>0</v>
      </c>
      <c r="V168">
        <v>3</v>
      </c>
      <c r="W168">
        <v>0</v>
      </c>
      <c r="X168">
        <v>200</v>
      </c>
      <c r="Y168">
        <v>1.3215000000000001E-2</v>
      </c>
      <c r="Z168">
        <v>3.0769230769230771E-2</v>
      </c>
      <c r="AA168">
        <v>4.0661538461538466E-4</v>
      </c>
      <c r="AB168">
        <v>0</v>
      </c>
      <c r="AC168">
        <v>0</v>
      </c>
      <c r="AD168">
        <v>64.430000000000007</v>
      </c>
      <c r="AE168">
        <v>33.270000000000003</v>
      </c>
      <c r="AF168">
        <v>35.39</v>
      </c>
      <c r="AG168">
        <v>0</v>
      </c>
      <c r="AH168">
        <v>0</v>
      </c>
      <c r="AI168">
        <v>0</v>
      </c>
      <c r="AJ168">
        <v>0</v>
      </c>
      <c r="AK168">
        <v>0</v>
      </c>
      <c r="AL168">
        <v>0</v>
      </c>
      <c r="AM168">
        <v>0</v>
      </c>
      <c r="AN168">
        <v>0</v>
      </c>
      <c r="AO168">
        <v>0</v>
      </c>
      <c r="AP168">
        <v>0</v>
      </c>
      <c r="AQ168">
        <v>0</v>
      </c>
      <c r="AR168">
        <v>8.7100000000000009</v>
      </c>
      <c r="AS168">
        <v>2.09</v>
      </c>
      <c r="AT168">
        <v>2.21</v>
      </c>
      <c r="AU168">
        <v>6.21</v>
      </c>
      <c r="AV168">
        <v>3.21</v>
      </c>
      <c r="AW168">
        <v>4</v>
      </c>
      <c r="AX168">
        <v>0</v>
      </c>
      <c r="AY168">
        <v>0</v>
      </c>
      <c r="AZ168">
        <v>0</v>
      </c>
      <c r="BA168">
        <v>0</v>
      </c>
      <c r="BB168">
        <v>2</v>
      </c>
      <c r="BC168">
        <v>0</v>
      </c>
      <c r="BD168">
        <v>0</v>
      </c>
      <c r="BE168">
        <v>0</v>
      </c>
      <c r="BF168">
        <v>0</v>
      </c>
      <c r="BG168">
        <v>0</v>
      </c>
      <c r="BH168">
        <v>0</v>
      </c>
      <c r="BI168">
        <v>0</v>
      </c>
      <c r="BJ168">
        <v>0</v>
      </c>
      <c r="BK168">
        <v>0</v>
      </c>
      <c r="BL168">
        <v>0</v>
      </c>
      <c r="BM168">
        <v>0</v>
      </c>
      <c r="BN168">
        <v>0</v>
      </c>
      <c r="BO168">
        <v>0</v>
      </c>
      <c r="BP168">
        <v>1</v>
      </c>
      <c r="BQ168">
        <v>0</v>
      </c>
      <c r="BR168">
        <v>0</v>
      </c>
      <c r="BS168">
        <v>0</v>
      </c>
      <c r="BT168">
        <v>0</v>
      </c>
      <c r="BU168">
        <v>0</v>
      </c>
      <c r="BV168">
        <v>0</v>
      </c>
      <c r="BW168">
        <v>0</v>
      </c>
      <c r="BX168">
        <v>3</v>
      </c>
      <c r="BY168">
        <v>0</v>
      </c>
      <c r="BZ168">
        <v>0</v>
      </c>
      <c r="CA168">
        <v>2</v>
      </c>
      <c r="CB168">
        <v>1</v>
      </c>
      <c r="CC168">
        <v>1</v>
      </c>
      <c r="CD168">
        <v>0</v>
      </c>
      <c r="CE168">
        <v>0</v>
      </c>
      <c r="CF168">
        <v>0</v>
      </c>
      <c r="CG168">
        <v>0</v>
      </c>
      <c r="CH168">
        <v>0</v>
      </c>
      <c r="CI168">
        <v>0</v>
      </c>
      <c r="CJ168">
        <v>0</v>
      </c>
      <c r="CK168">
        <v>0</v>
      </c>
      <c r="CL168">
        <v>0</v>
      </c>
      <c r="CM168">
        <v>0</v>
      </c>
      <c r="CN168">
        <v>0</v>
      </c>
      <c r="CO168">
        <v>1</v>
      </c>
      <c r="CP168">
        <v>1</v>
      </c>
      <c r="CQ168">
        <v>1</v>
      </c>
      <c r="CR168">
        <v>1</v>
      </c>
      <c r="CS168">
        <v>1</v>
      </c>
      <c r="CT168">
        <v>1</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1</v>
      </c>
      <c r="DN168">
        <v>1</v>
      </c>
      <c r="DO168">
        <v>1</v>
      </c>
      <c r="DP168">
        <v>1</v>
      </c>
      <c r="DQ168">
        <v>1</v>
      </c>
      <c r="DR168">
        <v>1</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2</v>
      </c>
      <c r="HI168">
        <v>0</v>
      </c>
      <c r="HJ168">
        <v>0</v>
      </c>
      <c r="HK168">
        <v>0</v>
      </c>
      <c r="HL168">
        <v>0</v>
      </c>
      <c r="HM168">
        <v>0</v>
      </c>
      <c r="HN168">
        <v>0</v>
      </c>
      <c r="HO168">
        <v>0</v>
      </c>
      <c r="HP168">
        <v>0</v>
      </c>
      <c r="HQ168">
        <v>0</v>
      </c>
      <c r="HR168">
        <v>0</v>
      </c>
      <c r="HS168">
        <v>4358</v>
      </c>
      <c r="HT168">
        <v>0</v>
      </c>
      <c r="HU168">
        <v>0</v>
      </c>
      <c r="HV168">
        <v>0</v>
      </c>
      <c r="HW168">
        <v>0</v>
      </c>
      <c r="HX168">
        <v>0</v>
      </c>
      <c r="HY168">
        <v>0</v>
      </c>
      <c r="HZ168">
        <v>72754.7</v>
      </c>
      <c r="IA168">
        <v>133.09000000000003</v>
      </c>
      <c r="IB168">
        <v>26.430000000000003</v>
      </c>
      <c r="IC168">
        <v>11.090833333333336</v>
      </c>
      <c r="ID168">
        <v>2.6430000000000002</v>
      </c>
      <c r="IE168">
        <v>21.47666666666667</v>
      </c>
      <c r="IF168">
        <v>22.886666666666667</v>
      </c>
      <c r="IG168">
        <v>0</v>
      </c>
      <c r="IH168">
        <v>0</v>
      </c>
      <c r="II168">
        <v>0</v>
      </c>
      <c r="IJ168">
        <v>0</v>
      </c>
      <c r="IK168">
        <v>0</v>
      </c>
      <c r="IL168">
        <v>0</v>
      </c>
      <c r="IM168">
        <v>4.4733333333333336</v>
      </c>
      <c r="IN168">
        <v>3000</v>
      </c>
    </row>
    <row r="169" spans="1:248">
      <c r="A169">
        <v>166</v>
      </c>
      <c r="B169" t="str">
        <v>Ganjam</v>
      </c>
      <c r="C169" t="str">
        <v>ODISHA</v>
      </c>
      <c r="D169" t="str">
        <v>Central</v>
      </c>
      <c r="E169" t="str">
        <v>GOLDWIN ISPAT PRIVATE LIMITED</v>
      </c>
      <c r="F169">
        <v>0</v>
      </c>
      <c r="G169">
        <v>0</v>
      </c>
      <c r="H169">
        <v>1</v>
      </c>
      <c r="I169">
        <v>0</v>
      </c>
      <c r="J169" t="str">
        <v>High</v>
      </c>
      <c r="K169">
        <v>0</v>
      </c>
      <c r="L169">
        <v>1</v>
      </c>
      <c r="M169">
        <v>0</v>
      </c>
      <c r="N169" t="str">
        <v>Bidyut Mishra</v>
      </c>
      <c r="O169">
        <v>6</v>
      </c>
      <c r="P169">
        <v>6500</v>
      </c>
      <c r="Q169">
        <v>1</v>
      </c>
      <c r="R169">
        <v>0</v>
      </c>
      <c r="S169">
        <v>1</v>
      </c>
      <c r="T169">
        <v>1</v>
      </c>
      <c r="U169">
        <v>0</v>
      </c>
      <c r="V169">
        <v>3</v>
      </c>
      <c r="W169">
        <v>0</v>
      </c>
      <c r="X169">
        <v>0</v>
      </c>
      <c r="Y169" t="str">
        <v/>
      </c>
      <c r="Z169">
        <v>0</v>
      </c>
      <c r="AA169" t="str">
        <v/>
      </c>
      <c r="AB169">
        <v>60</v>
      </c>
      <c r="AC169">
        <v>0</v>
      </c>
      <c r="AD169">
        <v>0</v>
      </c>
      <c r="AE169">
        <v>0</v>
      </c>
      <c r="AF169">
        <v>0</v>
      </c>
      <c r="AG169">
        <v>0</v>
      </c>
      <c r="AH169">
        <v>0</v>
      </c>
      <c r="AI169">
        <v>0</v>
      </c>
      <c r="AJ169">
        <v>25</v>
      </c>
      <c r="AK169">
        <v>0</v>
      </c>
      <c r="AL169">
        <v>0</v>
      </c>
      <c r="AM169">
        <v>0</v>
      </c>
      <c r="AN169">
        <v>25</v>
      </c>
      <c r="AO169">
        <v>0</v>
      </c>
      <c r="AP169">
        <v>0</v>
      </c>
      <c r="AQ169">
        <v>0</v>
      </c>
      <c r="AR169">
        <v>0</v>
      </c>
      <c r="AS169">
        <v>0</v>
      </c>
      <c r="AT169">
        <v>0</v>
      </c>
      <c r="AU169">
        <v>0</v>
      </c>
      <c r="AV169">
        <v>0</v>
      </c>
      <c r="AW169">
        <v>41</v>
      </c>
      <c r="AX169">
        <v>0</v>
      </c>
      <c r="AY169">
        <v>0</v>
      </c>
      <c r="AZ169">
        <v>1</v>
      </c>
      <c r="BA169">
        <v>0</v>
      </c>
      <c r="BB169">
        <v>0</v>
      </c>
      <c r="BC169">
        <v>0</v>
      </c>
      <c r="BD169">
        <v>0</v>
      </c>
      <c r="BE169">
        <v>0</v>
      </c>
      <c r="BF169">
        <v>0</v>
      </c>
      <c r="BG169">
        <v>0</v>
      </c>
      <c r="BH169">
        <v>1</v>
      </c>
      <c r="BI169">
        <v>0</v>
      </c>
      <c r="BJ169">
        <v>0</v>
      </c>
      <c r="BK169">
        <v>0</v>
      </c>
      <c r="BL169">
        <v>1</v>
      </c>
      <c r="BM169">
        <v>0</v>
      </c>
      <c r="BN169">
        <v>0</v>
      </c>
      <c r="BO169">
        <v>0</v>
      </c>
      <c r="BP169">
        <v>0</v>
      </c>
      <c r="BQ169">
        <v>0</v>
      </c>
      <c r="BR169">
        <v>0</v>
      </c>
      <c r="BS169">
        <v>0</v>
      </c>
      <c r="BT169">
        <v>0</v>
      </c>
      <c r="BU169">
        <v>0</v>
      </c>
      <c r="BV169">
        <v>0</v>
      </c>
      <c r="BW169">
        <v>0</v>
      </c>
      <c r="BX169">
        <v>3</v>
      </c>
      <c r="BY169">
        <v>1</v>
      </c>
      <c r="BZ169">
        <v>0</v>
      </c>
      <c r="CA169">
        <v>0</v>
      </c>
      <c r="CB169">
        <v>0</v>
      </c>
      <c r="CC169">
        <v>0</v>
      </c>
      <c r="CD169">
        <v>0</v>
      </c>
      <c r="CE169">
        <v>0</v>
      </c>
      <c r="CF169">
        <v>0</v>
      </c>
      <c r="CG169">
        <v>1</v>
      </c>
      <c r="CH169">
        <v>0</v>
      </c>
      <c r="CI169">
        <v>0</v>
      </c>
      <c r="CJ169">
        <v>0</v>
      </c>
      <c r="CK169">
        <v>1</v>
      </c>
      <c r="CL169">
        <v>0</v>
      </c>
      <c r="CM169">
        <v>0</v>
      </c>
      <c r="CN169">
        <v>0</v>
      </c>
      <c r="CO169">
        <v>0</v>
      </c>
      <c r="CP169">
        <v>0</v>
      </c>
      <c r="CQ169">
        <v>0</v>
      </c>
      <c r="CR169">
        <v>0</v>
      </c>
      <c r="CS169">
        <v>0</v>
      </c>
      <c r="CT169">
        <v>1</v>
      </c>
      <c r="CU169">
        <v>0</v>
      </c>
      <c r="CV169">
        <v>0</v>
      </c>
      <c r="CW169">
        <v>0</v>
      </c>
      <c r="CX169">
        <v>0</v>
      </c>
      <c r="CY169">
        <v>0</v>
      </c>
      <c r="CZ169">
        <v>0</v>
      </c>
      <c r="DA169">
        <v>0</v>
      </c>
      <c r="DB169">
        <v>0</v>
      </c>
      <c r="DC169">
        <v>0</v>
      </c>
      <c r="DD169">
        <v>0</v>
      </c>
      <c r="DE169">
        <v>0</v>
      </c>
      <c r="DF169">
        <v>0</v>
      </c>
      <c r="DG169">
        <v>0</v>
      </c>
      <c r="DH169">
        <v>0</v>
      </c>
      <c r="DI169">
        <v>1</v>
      </c>
      <c r="DJ169">
        <v>1</v>
      </c>
      <c r="DK169">
        <v>1</v>
      </c>
      <c r="DL169">
        <v>0</v>
      </c>
      <c r="DM169">
        <v>0</v>
      </c>
      <c r="DN169">
        <v>0</v>
      </c>
      <c r="DO169">
        <v>0</v>
      </c>
      <c r="DP169">
        <v>0</v>
      </c>
      <c r="DQ169">
        <v>0</v>
      </c>
      <c r="DR169">
        <v>1</v>
      </c>
      <c r="DS169">
        <v>0</v>
      </c>
      <c r="DT169">
        <v>0</v>
      </c>
      <c r="DU169">
        <v>0</v>
      </c>
      <c r="DV169">
        <v>0</v>
      </c>
      <c r="DW169">
        <v>0</v>
      </c>
      <c r="DX169">
        <v>0</v>
      </c>
      <c r="DY169">
        <v>0</v>
      </c>
      <c r="DZ169">
        <v>0</v>
      </c>
      <c r="EA169">
        <v>0</v>
      </c>
      <c r="EB169">
        <v>0</v>
      </c>
      <c r="EC169">
        <v>0</v>
      </c>
      <c r="ED169">
        <v>0</v>
      </c>
      <c r="EE169">
        <v>0</v>
      </c>
      <c r="EF169">
        <v>0</v>
      </c>
      <c r="EG169">
        <v>0</v>
      </c>
      <c r="EH169">
        <v>0</v>
      </c>
      <c r="EI169">
        <v>0.5</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3.5</v>
      </c>
      <c r="FF169">
        <v>2</v>
      </c>
      <c r="FG169">
        <v>3.5</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3.5</v>
      </c>
      <c r="GD169">
        <v>3.5</v>
      </c>
      <c r="GE169">
        <v>3.5</v>
      </c>
      <c r="GF169">
        <v>0</v>
      </c>
      <c r="GG169">
        <v>0</v>
      </c>
      <c r="GH169">
        <v>0</v>
      </c>
      <c r="GI169">
        <v>0</v>
      </c>
      <c r="GJ169">
        <v>0</v>
      </c>
      <c r="GK169">
        <v>0</v>
      </c>
      <c r="GL169">
        <v>0</v>
      </c>
      <c r="GM169">
        <v>0</v>
      </c>
      <c r="GN169">
        <v>0</v>
      </c>
      <c r="GO169">
        <v>0</v>
      </c>
      <c r="GP169">
        <v>0</v>
      </c>
      <c r="GQ169">
        <v>2</v>
      </c>
      <c r="GR169">
        <v>2</v>
      </c>
      <c r="GS169">
        <v>0</v>
      </c>
      <c r="GT169">
        <v>0</v>
      </c>
      <c r="GU169">
        <v>0</v>
      </c>
      <c r="GV169">
        <v>0</v>
      </c>
      <c r="GW169">
        <v>0</v>
      </c>
      <c r="GX169">
        <v>0</v>
      </c>
      <c r="GY169">
        <v>0</v>
      </c>
      <c r="GZ169">
        <v>0</v>
      </c>
      <c r="HA169">
        <v>0</v>
      </c>
      <c r="HB169">
        <v>0</v>
      </c>
      <c r="HC169">
        <v>1</v>
      </c>
      <c r="HD169">
        <v>1</v>
      </c>
      <c r="HE169">
        <v>0</v>
      </c>
      <c r="HF169">
        <v>0</v>
      </c>
      <c r="HG169">
        <v>2</v>
      </c>
      <c r="HH169">
        <v>0</v>
      </c>
      <c r="HI169">
        <v>2</v>
      </c>
      <c r="HJ169">
        <v>0</v>
      </c>
      <c r="HK169">
        <v>0</v>
      </c>
      <c r="HL169">
        <v>0</v>
      </c>
      <c r="HM169">
        <v>0</v>
      </c>
      <c r="HN169">
        <v>0</v>
      </c>
      <c r="HO169">
        <v>0</v>
      </c>
      <c r="HP169">
        <v>0</v>
      </c>
      <c r="HQ169">
        <v>0</v>
      </c>
      <c r="HR169">
        <v>0</v>
      </c>
      <c r="HS169">
        <v>9291</v>
      </c>
      <c r="HT169">
        <v>0</v>
      </c>
      <c r="HU169">
        <v>0</v>
      </c>
      <c r="HV169">
        <v>0</v>
      </c>
      <c r="HW169">
        <v>0</v>
      </c>
      <c r="HX169">
        <v>0</v>
      </c>
      <c r="HY169">
        <v>0</v>
      </c>
      <c r="HZ169">
        <v>82366.149999999994</v>
      </c>
      <c r="IA169">
        <v>85</v>
      </c>
      <c r="IB169">
        <v>66</v>
      </c>
      <c r="IC169">
        <v>7.083333333333333</v>
      </c>
      <c r="ID169">
        <v>6.6</v>
      </c>
      <c r="IE169">
        <v>20</v>
      </c>
      <c r="IF169">
        <v>0</v>
      </c>
      <c r="IG169">
        <v>8.3333333333333339</v>
      </c>
      <c r="IH169">
        <v>0</v>
      </c>
      <c r="II169">
        <v>8.3333333333333339</v>
      </c>
      <c r="IJ169">
        <v>0</v>
      </c>
      <c r="IK169">
        <v>0</v>
      </c>
      <c r="IL169">
        <v>0</v>
      </c>
      <c r="IM169">
        <v>13.666666666666666</v>
      </c>
      <c r="IN169">
        <v>2800</v>
      </c>
    </row>
    <row r="170" spans="1:248">
      <c r="A170">
        <v>167</v>
      </c>
      <c r="B170" t="str">
        <v>Sambalpur</v>
      </c>
      <c r="C170" t="str">
        <v>ODISHA</v>
      </c>
      <c r="D170" t="str">
        <v>Central</v>
      </c>
      <c r="E170" t="str">
        <v>SACHDEVA ISPAT PVT LTD</v>
      </c>
      <c r="F170">
        <v>0</v>
      </c>
      <c r="G170">
        <v>0</v>
      </c>
      <c r="H170">
        <v>0.5</v>
      </c>
      <c r="I170">
        <v>0</v>
      </c>
      <c r="J170" t="str">
        <v>Medium</v>
      </c>
      <c r="K170">
        <v>0</v>
      </c>
      <c r="L170">
        <v>0</v>
      </c>
      <c r="M170">
        <v>0</v>
      </c>
      <c r="N170" t="str">
        <v>Papun Padhan</v>
      </c>
      <c r="O170">
        <v>10</v>
      </c>
      <c r="P170">
        <v>4500</v>
      </c>
      <c r="Q170">
        <v>1</v>
      </c>
      <c r="R170">
        <v>2</v>
      </c>
      <c r="S170">
        <v>0</v>
      </c>
      <c r="T170">
        <v>0</v>
      </c>
      <c r="U170">
        <v>0</v>
      </c>
      <c r="V170">
        <v>10</v>
      </c>
      <c r="W170">
        <v>0</v>
      </c>
      <c r="X170">
        <v>0</v>
      </c>
      <c r="Y170" t="str">
        <v/>
      </c>
      <c r="Z170">
        <v>0</v>
      </c>
      <c r="AA170" t="str">
        <v/>
      </c>
      <c r="AB170">
        <v>50.05</v>
      </c>
      <c r="AC170">
        <v>125.59</v>
      </c>
      <c r="AD170">
        <v>121</v>
      </c>
      <c r="AE170">
        <v>30</v>
      </c>
      <c r="AF170">
        <v>0</v>
      </c>
      <c r="AG170">
        <v>0</v>
      </c>
      <c r="AH170">
        <v>126</v>
      </c>
      <c r="AI170">
        <v>21</v>
      </c>
      <c r="AJ170">
        <v>30</v>
      </c>
      <c r="AK170">
        <v>0</v>
      </c>
      <c r="AL170">
        <v>0</v>
      </c>
      <c r="AM170">
        <v>0</v>
      </c>
      <c r="AN170">
        <v>0</v>
      </c>
      <c r="AO170">
        <v>0</v>
      </c>
      <c r="AP170">
        <v>0</v>
      </c>
      <c r="AQ170">
        <v>0</v>
      </c>
      <c r="AR170">
        <v>119.85</v>
      </c>
      <c r="AS170">
        <v>0</v>
      </c>
      <c r="AT170">
        <v>32.480000000000004</v>
      </c>
      <c r="AU170">
        <v>0</v>
      </c>
      <c r="AV170">
        <v>0</v>
      </c>
      <c r="AW170">
        <v>0</v>
      </c>
      <c r="AX170">
        <v>0</v>
      </c>
      <c r="AY170">
        <v>0</v>
      </c>
      <c r="AZ170">
        <v>0</v>
      </c>
      <c r="BA170">
        <v>3</v>
      </c>
      <c r="BB170">
        <v>1</v>
      </c>
      <c r="BC170">
        <v>0</v>
      </c>
      <c r="BD170">
        <v>0</v>
      </c>
      <c r="BE170">
        <v>0</v>
      </c>
      <c r="BF170">
        <v>2</v>
      </c>
      <c r="BG170">
        <v>0</v>
      </c>
      <c r="BH170">
        <v>0</v>
      </c>
      <c r="BI170">
        <v>0</v>
      </c>
      <c r="BJ170">
        <v>0</v>
      </c>
      <c r="BK170">
        <v>0</v>
      </c>
      <c r="BL170">
        <v>0</v>
      </c>
      <c r="BM170">
        <v>0</v>
      </c>
      <c r="BN170">
        <v>0</v>
      </c>
      <c r="BO170">
        <v>0</v>
      </c>
      <c r="BP170">
        <v>1</v>
      </c>
      <c r="BQ170">
        <v>0</v>
      </c>
      <c r="BR170">
        <v>2</v>
      </c>
      <c r="BS170">
        <v>0</v>
      </c>
      <c r="BT170">
        <v>0</v>
      </c>
      <c r="BU170">
        <v>0</v>
      </c>
      <c r="BV170">
        <v>0</v>
      </c>
      <c r="BW170">
        <v>0</v>
      </c>
      <c r="BX170">
        <v>10</v>
      </c>
      <c r="BY170">
        <v>1</v>
      </c>
      <c r="BZ170">
        <v>4</v>
      </c>
      <c r="CA170">
        <v>4</v>
      </c>
      <c r="CB170">
        <v>1</v>
      </c>
      <c r="CC170">
        <v>0</v>
      </c>
      <c r="CD170">
        <v>0</v>
      </c>
      <c r="CE170">
        <v>2</v>
      </c>
      <c r="CF170">
        <v>1</v>
      </c>
      <c r="CG170">
        <v>1</v>
      </c>
      <c r="CH170">
        <v>0</v>
      </c>
      <c r="CI170">
        <v>0</v>
      </c>
      <c r="CJ170">
        <v>0</v>
      </c>
      <c r="CK170">
        <v>0</v>
      </c>
      <c r="CL170">
        <v>0</v>
      </c>
      <c r="CM170">
        <v>0</v>
      </c>
      <c r="CN170">
        <v>0</v>
      </c>
      <c r="CO170">
        <v>2</v>
      </c>
      <c r="CP170">
        <v>0</v>
      </c>
      <c r="CQ170">
        <v>3</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2</v>
      </c>
      <c r="DN170">
        <v>2</v>
      </c>
      <c r="DO170">
        <v>4</v>
      </c>
      <c r="DP170">
        <v>3</v>
      </c>
      <c r="DQ170">
        <v>3</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2</v>
      </c>
      <c r="FF170">
        <v>1</v>
      </c>
      <c r="FG170">
        <v>1</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2</v>
      </c>
      <c r="GD170">
        <v>1</v>
      </c>
      <c r="GE170">
        <v>1</v>
      </c>
      <c r="GF170">
        <v>0</v>
      </c>
      <c r="GG170">
        <v>0</v>
      </c>
      <c r="GH170">
        <v>0</v>
      </c>
      <c r="GI170">
        <v>0</v>
      </c>
      <c r="GJ170">
        <v>0</v>
      </c>
      <c r="GK170">
        <v>0</v>
      </c>
      <c r="GL170">
        <v>0</v>
      </c>
      <c r="GM170">
        <v>0</v>
      </c>
      <c r="GN170">
        <v>0</v>
      </c>
      <c r="GO170">
        <v>0</v>
      </c>
      <c r="GP170">
        <v>0</v>
      </c>
      <c r="GQ170">
        <v>4</v>
      </c>
      <c r="GR170">
        <v>3</v>
      </c>
      <c r="GS170">
        <v>0</v>
      </c>
      <c r="GT170">
        <v>0</v>
      </c>
      <c r="GU170">
        <v>0</v>
      </c>
      <c r="GV170">
        <v>0</v>
      </c>
      <c r="GW170">
        <v>0</v>
      </c>
      <c r="GX170">
        <v>0</v>
      </c>
      <c r="GY170">
        <v>0</v>
      </c>
      <c r="GZ170">
        <v>0</v>
      </c>
      <c r="HA170">
        <v>0</v>
      </c>
      <c r="HB170">
        <v>0</v>
      </c>
      <c r="HC170">
        <v>0</v>
      </c>
      <c r="HD170">
        <v>0</v>
      </c>
      <c r="HE170">
        <v>0</v>
      </c>
      <c r="HF170">
        <v>1</v>
      </c>
      <c r="HG170">
        <v>1</v>
      </c>
      <c r="HH170">
        <v>2</v>
      </c>
      <c r="HI170">
        <v>2</v>
      </c>
      <c r="HJ170">
        <v>0</v>
      </c>
      <c r="HK170">
        <v>0</v>
      </c>
      <c r="HL170">
        <v>0</v>
      </c>
      <c r="HM170">
        <v>0</v>
      </c>
      <c r="HN170">
        <v>0</v>
      </c>
      <c r="HO170">
        <v>0</v>
      </c>
      <c r="HP170">
        <v>0</v>
      </c>
      <c r="HQ170">
        <v>0</v>
      </c>
      <c r="HR170">
        <v>0</v>
      </c>
      <c r="HS170">
        <v>11256</v>
      </c>
      <c r="HT170">
        <v>0</v>
      </c>
      <c r="HU170">
        <v>0</v>
      </c>
      <c r="HV170">
        <v>0</v>
      </c>
      <c r="HW170">
        <v>0</v>
      </c>
      <c r="HX170">
        <v>0</v>
      </c>
      <c r="HY170">
        <v>0</v>
      </c>
      <c r="HZ170">
        <v>138798.79999999999</v>
      </c>
      <c r="IA170">
        <v>503.64</v>
      </c>
      <c r="IB170">
        <v>152.32999999999998</v>
      </c>
      <c r="IC170">
        <v>41.97</v>
      </c>
      <c r="ID170">
        <v>15.232999999999999</v>
      </c>
      <c r="IE170">
        <v>98.88</v>
      </c>
      <c r="IF170">
        <v>10</v>
      </c>
      <c r="IG170">
        <v>59</v>
      </c>
      <c r="IH170">
        <v>0</v>
      </c>
      <c r="II170">
        <v>0</v>
      </c>
      <c r="IJ170">
        <v>0</v>
      </c>
      <c r="IK170">
        <v>0</v>
      </c>
      <c r="IL170">
        <v>0</v>
      </c>
      <c r="IM170">
        <v>0</v>
      </c>
      <c r="IN170">
        <v>4020</v>
      </c>
    </row>
    <row r="171" spans="1:248">
      <c r="A171">
        <v>168</v>
      </c>
      <c r="B171" t="str">
        <v>Bhadrak</v>
      </c>
      <c r="C171" t="str">
        <v>ODISHA</v>
      </c>
      <c r="D171" t="str">
        <v>Central</v>
      </c>
      <c r="E171" t="str">
        <v>Niyati Udyog Private Limited</v>
      </c>
      <c r="F171">
        <v>0</v>
      </c>
      <c r="G171">
        <v>0</v>
      </c>
      <c r="H171">
        <v>0.5</v>
      </c>
      <c r="I171">
        <v>0</v>
      </c>
      <c r="J171" t="str">
        <v>Medium</v>
      </c>
      <c r="K171">
        <v>0</v>
      </c>
      <c r="L171">
        <v>0</v>
      </c>
      <c r="M171">
        <v>0</v>
      </c>
      <c r="N171" t="str">
        <v>Sourav Kumar Rana</v>
      </c>
      <c r="O171">
        <v>13</v>
      </c>
      <c r="P171">
        <v>3000</v>
      </c>
      <c r="Q171">
        <v>0</v>
      </c>
      <c r="R171">
        <v>3</v>
      </c>
      <c r="S171">
        <v>2</v>
      </c>
      <c r="T171">
        <v>0</v>
      </c>
      <c r="U171">
        <v>0</v>
      </c>
      <c r="V171">
        <v>0</v>
      </c>
      <c r="W171">
        <v>0</v>
      </c>
      <c r="X171">
        <v>0</v>
      </c>
      <c r="Y171" t="str">
        <v/>
      </c>
      <c r="Z171">
        <v>0</v>
      </c>
      <c r="AA171" t="str">
        <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1</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1</v>
      </c>
      <c r="FF171">
        <v>1</v>
      </c>
      <c r="FG171">
        <v>3</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3</v>
      </c>
      <c r="GD171">
        <v>1</v>
      </c>
      <c r="GE171">
        <v>3</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4606</v>
      </c>
      <c r="HT171">
        <v>0</v>
      </c>
      <c r="HU171">
        <v>0</v>
      </c>
      <c r="HV171">
        <v>0</v>
      </c>
      <c r="HW171">
        <v>0</v>
      </c>
      <c r="HX171">
        <v>0</v>
      </c>
      <c r="HY171">
        <v>0</v>
      </c>
      <c r="HZ171">
        <v>109600</v>
      </c>
      <c r="IA171">
        <v>0</v>
      </c>
      <c r="IB171">
        <v>0</v>
      </c>
      <c r="IC171">
        <v>0</v>
      </c>
      <c r="ID171">
        <v>0</v>
      </c>
      <c r="IE171">
        <v>0</v>
      </c>
      <c r="IF171">
        <v>0</v>
      </c>
      <c r="IG171">
        <v>0</v>
      </c>
      <c r="IH171">
        <v>0</v>
      </c>
      <c r="II171">
        <v>0</v>
      </c>
      <c r="IJ171">
        <v>0</v>
      </c>
      <c r="IK171">
        <v>0</v>
      </c>
      <c r="IL171">
        <v>0</v>
      </c>
      <c r="IM171">
        <v>0</v>
      </c>
      <c r="IN171">
        <v>2800</v>
      </c>
    </row>
    <row r="172" spans="1:248">
      <c r="A172">
        <v>169</v>
      </c>
      <c r="B172" t="str">
        <v>Jagatsinghapur</v>
      </c>
      <c r="C172" t="str">
        <v>ODISHA</v>
      </c>
      <c r="D172" t="str">
        <v>Central</v>
      </c>
      <c r="E172" t="str">
        <v>Niyati Udyog Private Limited</v>
      </c>
      <c r="F172">
        <v>0</v>
      </c>
      <c r="G172">
        <v>0</v>
      </c>
      <c r="H172">
        <v>0.5</v>
      </c>
      <c r="I172">
        <v>0</v>
      </c>
      <c r="J172" t="str">
        <v>Medium</v>
      </c>
      <c r="K172">
        <v>0</v>
      </c>
      <c r="L172">
        <v>0</v>
      </c>
      <c r="M172">
        <v>0</v>
      </c>
      <c r="N172" t="str">
        <v>Bidyut Mishra</v>
      </c>
      <c r="O172">
        <v>8</v>
      </c>
      <c r="P172">
        <v>3000</v>
      </c>
      <c r="Q172">
        <v>2</v>
      </c>
      <c r="R172">
        <v>0</v>
      </c>
      <c r="S172">
        <v>0</v>
      </c>
      <c r="T172">
        <v>0</v>
      </c>
      <c r="U172">
        <v>0</v>
      </c>
      <c r="V172">
        <v>1</v>
      </c>
      <c r="W172">
        <v>0</v>
      </c>
      <c r="X172">
        <v>0</v>
      </c>
      <c r="Y172" t="str">
        <v/>
      </c>
      <c r="Z172">
        <v>0</v>
      </c>
      <c r="AA172" t="str">
        <v/>
      </c>
      <c r="AB172">
        <v>0</v>
      </c>
      <c r="AC172">
        <v>0</v>
      </c>
      <c r="AD172">
        <v>0</v>
      </c>
      <c r="AE172">
        <v>0</v>
      </c>
      <c r="AF172">
        <v>0</v>
      </c>
      <c r="AG172">
        <v>0</v>
      </c>
      <c r="AH172">
        <v>0</v>
      </c>
      <c r="AI172">
        <v>0</v>
      </c>
      <c r="AJ172">
        <v>0</v>
      </c>
      <c r="AK172">
        <v>0</v>
      </c>
      <c r="AL172">
        <v>0</v>
      </c>
      <c r="AM172">
        <v>0</v>
      </c>
      <c r="AN172">
        <v>0</v>
      </c>
      <c r="AO172">
        <v>0</v>
      </c>
      <c r="AP172">
        <v>0</v>
      </c>
      <c r="AQ172">
        <v>0</v>
      </c>
      <c r="AR172">
        <v>7.53</v>
      </c>
      <c r="AS172">
        <v>1.05</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1</v>
      </c>
      <c r="BQ172">
        <v>0</v>
      </c>
      <c r="BR172">
        <v>0</v>
      </c>
      <c r="BS172">
        <v>0</v>
      </c>
      <c r="BT172">
        <v>0</v>
      </c>
      <c r="BU172">
        <v>0</v>
      </c>
      <c r="BV172">
        <v>0</v>
      </c>
      <c r="BW172">
        <v>0</v>
      </c>
      <c r="BX172">
        <v>1</v>
      </c>
      <c r="BY172">
        <v>0</v>
      </c>
      <c r="BZ172">
        <v>0</v>
      </c>
      <c r="CA172">
        <v>0</v>
      </c>
      <c r="CB172">
        <v>0</v>
      </c>
      <c r="CC172">
        <v>0</v>
      </c>
      <c r="CD172">
        <v>0</v>
      </c>
      <c r="CE172">
        <v>0</v>
      </c>
      <c r="CF172">
        <v>0</v>
      </c>
      <c r="CG172">
        <v>0</v>
      </c>
      <c r="CH172">
        <v>0</v>
      </c>
      <c r="CI172">
        <v>0</v>
      </c>
      <c r="CJ172">
        <v>0</v>
      </c>
      <c r="CK172">
        <v>0</v>
      </c>
      <c r="CL172">
        <v>0</v>
      </c>
      <c r="CM172">
        <v>0</v>
      </c>
      <c r="CN172">
        <v>0</v>
      </c>
      <c r="CO172">
        <v>1</v>
      </c>
      <c r="CP172">
        <v>1</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1</v>
      </c>
      <c r="DN172">
        <v>1</v>
      </c>
      <c r="DO172">
        <v>1</v>
      </c>
      <c r="DP172">
        <v>1</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1</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8.58</v>
      </c>
      <c r="IC172">
        <v>0</v>
      </c>
      <c r="ID172">
        <v>0.85799999999999998</v>
      </c>
      <c r="IE172">
        <v>0</v>
      </c>
      <c r="IF172">
        <v>0</v>
      </c>
      <c r="IG172">
        <v>0</v>
      </c>
      <c r="IH172">
        <v>0</v>
      </c>
      <c r="II172">
        <v>0</v>
      </c>
      <c r="IJ172">
        <v>0</v>
      </c>
      <c r="IK172">
        <v>0</v>
      </c>
      <c r="IL172">
        <v>0</v>
      </c>
      <c r="IM172">
        <v>0</v>
      </c>
      <c r="IN172">
        <v>2700</v>
      </c>
    </row>
    <row r="173" spans="1:248">
      <c r="A173">
        <v>170</v>
      </c>
      <c r="B173" t="str">
        <v>Mayurbhanj</v>
      </c>
      <c r="C173" t="str">
        <v>ODISHA</v>
      </c>
      <c r="D173" t="str">
        <v>Central</v>
      </c>
      <c r="E173" t="str">
        <v>Niyati Udyog Private Limited</v>
      </c>
      <c r="F173">
        <v>0</v>
      </c>
      <c r="G173">
        <v>0</v>
      </c>
      <c r="H173">
        <v>0.5</v>
      </c>
      <c r="I173">
        <v>0</v>
      </c>
      <c r="J173" t="str">
        <v>Medium</v>
      </c>
      <c r="K173">
        <v>0</v>
      </c>
      <c r="L173">
        <v>0</v>
      </c>
      <c r="M173">
        <v>0</v>
      </c>
      <c r="N173" t="str">
        <v>Sourav Kumar Rana</v>
      </c>
      <c r="O173">
        <v>10</v>
      </c>
      <c r="P173">
        <v>3000</v>
      </c>
      <c r="Q173">
        <v>1</v>
      </c>
      <c r="R173">
        <v>2</v>
      </c>
      <c r="S173">
        <v>0</v>
      </c>
      <c r="T173">
        <v>0</v>
      </c>
      <c r="U173">
        <v>0</v>
      </c>
      <c r="V173">
        <v>4</v>
      </c>
      <c r="W173">
        <v>0</v>
      </c>
      <c r="X173">
        <v>0</v>
      </c>
      <c r="Y173" t="str">
        <v/>
      </c>
      <c r="Z173">
        <v>0</v>
      </c>
      <c r="AA173" t="str">
        <v/>
      </c>
      <c r="AB173">
        <v>0</v>
      </c>
      <c r="AC173">
        <v>0</v>
      </c>
      <c r="AD173">
        <v>0</v>
      </c>
      <c r="AE173">
        <v>0</v>
      </c>
      <c r="AF173">
        <v>0</v>
      </c>
      <c r="AG173">
        <v>0</v>
      </c>
      <c r="AH173">
        <v>0</v>
      </c>
      <c r="AI173">
        <v>0</v>
      </c>
      <c r="AJ173">
        <v>12</v>
      </c>
      <c r="AK173">
        <v>0</v>
      </c>
      <c r="AL173">
        <v>30</v>
      </c>
      <c r="AM173">
        <v>0</v>
      </c>
      <c r="AN173">
        <v>5</v>
      </c>
      <c r="AO173">
        <v>12</v>
      </c>
      <c r="AP173">
        <v>0</v>
      </c>
      <c r="AQ173">
        <v>0</v>
      </c>
      <c r="AR173">
        <v>0</v>
      </c>
      <c r="AS173">
        <v>0</v>
      </c>
      <c r="AT173">
        <v>0</v>
      </c>
      <c r="AU173">
        <v>0</v>
      </c>
      <c r="AV173">
        <v>10.5</v>
      </c>
      <c r="AW173">
        <v>0</v>
      </c>
      <c r="AX173">
        <v>0</v>
      </c>
      <c r="AY173">
        <v>0</v>
      </c>
      <c r="AZ173">
        <v>0</v>
      </c>
      <c r="BA173">
        <v>0</v>
      </c>
      <c r="BB173">
        <v>0</v>
      </c>
      <c r="BC173">
        <v>0</v>
      </c>
      <c r="BD173">
        <v>0</v>
      </c>
      <c r="BE173">
        <v>0</v>
      </c>
      <c r="BF173">
        <v>0</v>
      </c>
      <c r="BG173">
        <v>0</v>
      </c>
      <c r="BH173">
        <v>1</v>
      </c>
      <c r="BI173">
        <v>0</v>
      </c>
      <c r="BJ173">
        <v>1</v>
      </c>
      <c r="BK173">
        <v>0</v>
      </c>
      <c r="BL173">
        <v>1</v>
      </c>
      <c r="BM173">
        <v>1</v>
      </c>
      <c r="BN173">
        <v>0</v>
      </c>
      <c r="BO173">
        <v>0</v>
      </c>
      <c r="BP173">
        <v>0</v>
      </c>
      <c r="BQ173">
        <v>0</v>
      </c>
      <c r="BR173">
        <v>0</v>
      </c>
      <c r="BS173">
        <v>0</v>
      </c>
      <c r="BT173">
        <v>0</v>
      </c>
      <c r="BU173">
        <v>0</v>
      </c>
      <c r="BV173">
        <v>0</v>
      </c>
      <c r="BW173">
        <v>0</v>
      </c>
      <c r="BX173">
        <v>4</v>
      </c>
      <c r="BY173">
        <v>0</v>
      </c>
      <c r="BZ173">
        <v>0</v>
      </c>
      <c r="CA173">
        <v>0</v>
      </c>
      <c r="CB173">
        <v>0</v>
      </c>
      <c r="CC173">
        <v>0</v>
      </c>
      <c r="CD173">
        <v>0</v>
      </c>
      <c r="CE173">
        <v>0</v>
      </c>
      <c r="CF173">
        <v>0</v>
      </c>
      <c r="CG173">
        <v>1</v>
      </c>
      <c r="CH173">
        <v>0</v>
      </c>
      <c r="CI173">
        <v>1</v>
      </c>
      <c r="CJ173">
        <v>0</v>
      </c>
      <c r="CK173">
        <v>1</v>
      </c>
      <c r="CL173">
        <v>1</v>
      </c>
      <c r="CM173">
        <v>0</v>
      </c>
      <c r="CN173">
        <v>0</v>
      </c>
      <c r="CO173">
        <v>0</v>
      </c>
      <c r="CP173">
        <v>0</v>
      </c>
      <c r="CQ173">
        <v>0</v>
      </c>
      <c r="CR173">
        <v>0</v>
      </c>
      <c r="CS173">
        <v>1</v>
      </c>
      <c r="CT173">
        <v>0</v>
      </c>
      <c r="CU173">
        <v>0</v>
      </c>
      <c r="CV173">
        <v>0</v>
      </c>
      <c r="CW173">
        <v>0</v>
      </c>
      <c r="CX173">
        <v>0</v>
      </c>
      <c r="CY173">
        <v>0</v>
      </c>
      <c r="CZ173">
        <v>0</v>
      </c>
      <c r="DA173">
        <v>0</v>
      </c>
      <c r="DB173">
        <v>0</v>
      </c>
      <c r="DC173">
        <v>0</v>
      </c>
      <c r="DD173">
        <v>0</v>
      </c>
      <c r="DE173">
        <v>0</v>
      </c>
      <c r="DF173">
        <v>0</v>
      </c>
      <c r="DG173">
        <v>0</v>
      </c>
      <c r="DH173">
        <v>1</v>
      </c>
      <c r="DI173">
        <v>2</v>
      </c>
      <c r="DJ173">
        <v>2</v>
      </c>
      <c r="DK173">
        <v>2</v>
      </c>
      <c r="DL173">
        <v>1</v>
      </c>
      <c r="DM173">
        <v>0</v>
      </c>
      <c r="DN173">
        <v>0</v>
      </c>
      <c r="DO173">
        <v>0</v>
      </c>
      <c r="DP173">
        <v>0</v>
      </c>
      <c r="DQ173">
        <v>1</v>
      </c>
      <c r="DR173">
        <v>1</v>
      </c>
      <c r="DS173">
        <v>0</v>
      </c>
      <c r="DT173">
        <v>0</v>
      </c>
      <c r="DU173">
        <v>0</v>
      </c>
      <c r="DV173">
        <v>0</v>
      </c>
      <c r="DW173">
        <v>0</v>
      </c>
      <c r="DX173">
        <v>0</v>
      </c>
      <c r="DY173">
        <v>0</v>
      </c>
      <c r="DZ173">
        <v>0</v>
      </c>
      <c r="EA173">
        <v>0</v>
      </c>
      <c r="EB173">
        <v>0</v>
      </c>
      <c r="EC173">
        <v>0</v>
      </c>
      <c r="ED173">
        <v>0</v>
      </c>
      <c r="EE173">
        <v>0</v>
      </c>
      <c r="EF173">
        <v>0</v>
      </c>
      <c r="EG173">
        <v>0</v>
      </c>
      <c r="EH173">
        <v>0.5</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2</v>
      </c>
      <c r="FF173">
        <v>3.5</v>
      </c>
      <c r="FG173">
        <v>3.5</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3.5</v>
      </c>
      <c r="GD173">
        <v>3.5</v>
      </c>
      <c r="GE173">
        <v>3.5</v>
      </c>
      <c r="GF173">
        <v>0</v>
      </c>
      <c r="GG173">
        <v>0</v>
      </c>
      <c r="GH173">
        <v>0</v>
      </c>
      <c r="GI173">
        <v>0</v>
      </c>
      <c r="GJ173">
        <v>0</v>
      </c>
      <c r="GK173">
        <v>0</v>
      </c>
      <c r="GL173">
        <v>0</v>
      </c>
      <c r="GM173">
        <v>0</v>
      </c>
      <c r="GN173">
        <v>0</v>
      </c>
      <c r="GO173">
        <v>0</v>
      </c>
      <c r="GP173">
        <v>0</v>
      </c>
      <c r="GQ173">
        <v>2</v>
      </c>
      <c r="GR173">
        <v>0</v>
      </c>
      <c r="GS173">
        <v>0</v>
      </c>
      <c r="GT173">
        <v>0</v>
      </c>
      <c r="GU173">
        <v>0</v>
      </c>
      <c r="GV173">
        <v>0</v>
      </c>
      <c r="GW173">
        <v>0</v>
      </c>
      <c r="GX173">
        <v>0</v>
      </c>
      <c r="GY173">
        <v>0</v>
      </c>
      <c r="GZ173">
        <v>0</v>
      </c>
      <c r="HA173">
        <v>0</v>
      </c>
      <c r="HB173">
        <v>0</v>
      </c>
      <c r="HC173">
        <v>1</v>
      </c>
      <c r="HD173">
        <v>0</v>
      </c>
      <c r="HE173">
        <v>1</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23232.800000000003</v>
      </c>
      <c r="IA173">
        <v>42</v>
      </c>
      <c r="IB173">
        <v>27.5</v>
      </c>
      <c r="IC173">
        <v>3.5</v>
      </c>
      <c r="ID173">
        <v>2.75</v>
      </c>
      <c r="IE173">
        <v>0</v>
      </c>
      <c r="IF173">
        <v>0</v>
      </c>
      <c r="IG173">
        <v>4</v>
      </c>
      <c r="IH173">
        <v>10</v>
      </c>
      <c r="II173">
        <v>5.666666666666667</v>
      </c>
      <c r="IJ173">
        <v>0</v>
      </c>
      <c r="IK173">
        <v>0</v>
      </c>
      <c r="IL173">
        <v>0</v>
      </c>
      <c r="IM173">
        <v>3.5</v>
      </c>
      <c r="IN173">
        <v>2500</v>
      </c>
    </row>
    <row r="174" spans="1:248">
      <c r="A174">
        <v>171</v>
      </c>
      <c r="B174" t="str">
        <v>Jharsuguda</v>
      </c>
      <c r="C174" t="str">
        <v>ODISHA</v>
      </c>
      <c r="D174" t="str">
        <v>Central</v>
      </c>
      <c r="E174" t="str">
        <v>SACHDEVA ISPAT PVT LTD</v>
      </c>
      <c r="F174">
        <v>0</v>
      </c>
      <c r="G174">
        <v>0</v>
      </c>
      <c r="H174">
        <v>0.5</v>
      </c>
      <c r="I174">
        <v>0</v>
      </c>
      <c r="J174" t="str">
        <v>Medium</v>
      </c>
      <c r="K174">
        <v>0</v>
      </c>
      <c r="L174">
        <v>0</v>
      </c>
      <c r="M174">
        <v>0</v>
      </c>
      <c r="N174" t="str">
        <v>Papun Padhan</v>
      </c>
      <c r="O174">
        <v>11</v>
      </c>
      <c r="P174">
        <v>3000</v>
      </c>
      <c r="Q174">
        <v>1</v>
      </c>
      <c r="R174">
        <v>1</v>
      </c>
      <c r="S174">
        <v>2</v>
      </c>
      <c r="T174">
        <v>0</v>
      </c>
      <c r="U174">
        <v>0</v>
      </c>
      <c r="V174">
        <v>9</v>
      </c>
      <c r="W174">
        <v>0</v>
      </c>
      <c r="X174">
        <v>350</v>
      </c>
      <c r="Y174">
        <v>0.24810857142857146</v>
      </c>
      <c r="Z174">
        <v>0.11666666666666667</v>
      </c>
      <c r="AA174">
        <v>2.8946000000000003E-2</v>
      </c>
      <c r="AB174">
        <v>50.69</v>
      </c>
      <c r="AC174">
        <v>97.95</v>
      </c>
      <c r="AD174">
        <v>0</v>
      </c>
      <c r="AE174">
        <v>3.27</v>
      </c>
      <c r="AF174">
        <v>40</v>
      </c>
      <c r="AG174">
        <v>142.19999999999999</v>
      </c>
      <c r="AH174">
        <v>0</v>
      </c>
      <c r="AI174">
        <v>48</v>
      </c>
      <c r="AJ174">
        <v>0</v>
      </c>
      <c r="AK174">
        <v>120</v>
      </c>
      <c r="AL174">
        <v>160</v>
      </c>
      <c r="AM174">
        <v>265</v>
      </c>
      <c r="AN174">
        <v>203</v>
      </c>
      <c r="AO174">
        <v>159</v>
      </c>
      <c r="AP174">
        <v>0</v>
      </c>
      <c r="AQ174">
        <v>0</v>
      </c>
      <c r="AR174">
        <v>194.18</v>
      </c>
      <c r="AS174">
        <v>41.94</v>
      </c>
      <c r="AT174">
        <v>78.349999999999994</v>
      </c>
      <c r="AU174">
        <v>64.240000000000009</v>
      </c>
      <c r="AV174">
        <v>127.67</v>
      </c>
      <c r="AW174">
        <v>0</v>
      </c>
      <c r="AX174">
        <v>0</v>
      </c>
      <c r="AY174">
        <v>0</v>
      </c>
      <c r="AZ174">
        <v>0</v>
      </c>
      <c r="BA174">
        <v>1</v>
      </c>
      <c r="BB174">
        <v>0</v>
      </c>
      <c r="BC174">
        <v>0</v>
      </c>
      <c r="BD174">
        <v>0</v>
      </c>
      <c r="BE174">
        <v>1</v>
      </c>
      <c r="BF174">
        <v>0</v>
      </c>
      <c r="BG174">
        <v>0</v>
      </c>
      <c r="BH174">
        <v>0</v>
      </c>
      <c r="BI174">
        <v>0</v>
      </c>
      <c r="BJ174">
        <v>0</v>
      </c>
      <c r="BK174">
        <v>3</v>
      </c>
      <c r="BL174">
        <v>0</v>
      </c>
      <c r="BM174">
        <v>0</v>
      </c>
      <c r="BN174">
        <v>0</v>
      </c>
      <c r="BO174">
        <v>0</v>
      </c>
      <c r="BP174">
        <v>0</v>
      </c>
      <c r="BQ174">
        <v>0</v>
      </c>
      <c r="BR174">
        <v>0</v>
      </c>
      <c r="BS174">
        <v>1</v>
      </c>
      <c r="BT174">
        <v>0</v>
      </c>
      <c r="BU174">
        <v>0</v>
      </c>
      <c r="BV174">
        <v>0</v>
      </c>
      <c r="BW174">
        <v>0</v>
      </c>
      <c r="BX174">
        <v>9</v>
      </c>
      <c r="BY174">
        <v>1</v>
      </c>
      <c r="BZ174">
        <v>3</v>
      </c>
      <c r="CA174">
        <v>0</v>
      </c>
      <c r="CB174">
        <v>1</v>
      </c>
      <c r="CC174">
        <v>2</v>
      </c>
      <c r="CD174">
        <v>4</v>
      </c>
      <c r="CE174">
        <v>0</v>
      </c>
      <c r="CF174">
        <v>2</v>
      </c>
      <c r="CG174">
        <v>0</v>
      </c>
      <c r="CH174">
        <v>1</v>
      </c>
      <c r="CI174">
        <v>1</v>
      </c>
      <c r="CJ174">
        <v>4</v>
      </c>
      <c r="CK174">
        <v>2</v>
      </c>
      <c r="CL174">
        <v>2</v>
      </c>
      <c r="CM174">
        <v>0</v>
      </c>
      <c r="CN174">
        <v>0</v>
      </c>
      <c r="CO174">
        <v>1</v>
      </c>
      <c r="CP174">
        <v>1</v>
      </c>
      <c r="CQ174">
        <v>1</v>
      </c>
      <c r="CR174">
        <v>3</v>
      </c>
      <c r="CS174">
        <v>3</v>
      </c>
      <c r="CT174">
        <v>0</v>
      </c>
      <c r="CU174">
        <v>0</v>
      </c>
      <c r="CV174">
        <v>0</v>
      </c>
      <c r="CW174">
        <v>0</v>
      </c>
      <c r="CX174">
        <v>0</v>
      </c>
      <c r="CY174">
        <v>0</v>
      </c>
      <c r="CZ174">
        <v>0</v>
      </c>
      <c r="DA174">
        <v>0</v>
      </c>
      <c r="DB174">
        <v>0</v>
      </c>
      <c r="DC174">
        <v>0</v>
      </c>
      <c r="DD174">
        <v>0</v>
      </c>
      <c r="DE174">
        <v>0</v>
      </c>
      <c r="DF174">
        <v>0</v>
      </c>
      <c r="DG174">
        <v>0</v>
      </c>
      <c r="DH174">
        <v>4</v>
      </c>
      <c r="DI174">
        <v>4</v>
      </c>
      <c r="DJ174">
        <v>4</v>
      </c>
      <c r="DK174">
        <v>3</v>
      </c>
      <c r="DL174">
        <v>2</v>
      </c>
      <c r="DM174">
        <v>1</v>
      </c>
      <c r="DN174">
        <v>2</v>
      </c>
      <c r="DO174">
        <v>2</v>
      </c>
      <c r="DP174">
        <v>4</v>
      </c>
      <c r="DQ174">
        <v>4</v>
      </c>
      <c r="DR174">
        <v>4</v>
      </c>
      <c r="DS174">
        <v>0</v>
      </c>
      <c r="DT174">
        <v>0</v>
      </c>
      <c r="DU174">
        <v>0</v>
      </c>
      <c r="DV174">
        <v>0</v>
      </c>
      <c r="DW174">
        <v>0</v>
      </c>
      <c r="DX174">
        <v>0</v>
      </c>
      <c r="DY174">
        <v>0</v>
      </c>
      <c r="DZ174">
        <v>0</v>
      </c>
      <c r="EA174">
        <v>0</v>
      </c>
      <c r="EB174">
        <v>0</v>
      </c>
      <c r="EC174">
        <v>0</v>
      </c>
      <c r="ED174">
        <v>0</v>
      </c>
      <c r="EE174">
        <v>0</v>
      </c>
      <c r="EF174">
        <v>0</v>
      </c>
      <c r="EG174">
        <v>0</v>
      </c>
      <c r="EH174">
        <v>0.2</v>
      </c>
      <c r="EI174">
        <v>0.2</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6</v>
      </c>
      <c r="FF174">
        <v>6.2</v>
      </c>
      <c r="FG174">
        <v>6.2</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7.25</v>
      </c>
      <c r="GD174">
        <v>6.2</v>
      </c>
      <c r="GE174">
        <v>6.2</v>
      </c>
      <c r="GF174">
        <v>0</v>
      </c>
      <c r="GG174">
        <v>0</v>
      </c>
      <c r="GH174">
        <v>0</v>
      </c>
      <c r="GI174">
        <v>0</v>
      </c>
      <c r="GJ174">
        <v>0</v>
      </c>
      <c r="GK174">
        <v>0</v>
      </c>
      <c r="GL174">
        <v>0</v>
      </c>
      <c r="GM174">
        <v>0</v>
      </c>
      <c r="GN174">
        <v>0</v>
      </c>
      <c r="GO174">
        <v>0</v>
      </c>
      <c r="GP174">
        <v>0</v>
      </c>
      <c r="GQ174">
        <v>1</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4239</v>
      </c>
      <c r="HT174">
        <v>0</v>
      </c>
      <c r="HU174">
        <v>0</v>
      </c>
      <c r="HV174">
        <v>0</v>
      </c>
      <c r="HW174">
        <v>0</v>
      </c>
      <c r="HX174">
        <v>0</v>
      </c>
      <c r="HY174">
        <v>0</v>
      </c>
      <c r="HZ174">
        <v>55641.200000000004</v>
      </c>
      <c r="IA174">
        <v>927.11</v>
      </c>
      <c r="IB174">
        <v>868.38000000000011</v>
      </c>
      <c r="IC174">
        <v>77.259166666666673</v>
      </c>
      <c r="ID174">
        <v>86.838000000000008</v>
      </c>
      <c r="IE174">
        <v>49.54666666666666</v>
      </c>
      <c r="IF174">
        <v>61.823333333333331</v>
      </c>
      <c r="IG174">
        <v>16</v>
      </c>
      <c r="IH174">
        <v>181.66666666666666</v>
      </c>
      <c r="II174">
        <v>120.66666666666667</v>
      </c>
      <c r="IJ174">
        <v>0</v>
      </c>
      <c r="IK174">
        <v>0</v>
      </c>
      <c r="IL174">
        <v>0</v>
      </c>
      <c r="IM174">
        <v>63.970000000000006</v>
      </c>
      <c r="IN174">
        <v>2500</v>
      </c>
    </row>
    <row r="175" spans="1:248">
      <c r="A175">
        <v>172</v>
      </c>
      <c r="B175" t="str">
        <v>Sundargarh</v>
      </c>
      <c r="C175" t="str">
        <v>ODISHA</v>
      </c>
      <c r="D175" t="str">
        <v>Central</v>
      </c>
      <c r="E175" t="str">
        <v>SACHDEVA ISPAT PVT LTD</v>
      </c>
      <c r="F175">
        <v>0</v>
      </c>
      <c r="G175">
        <v>0</v>
      </c>
      <c r="H175">
        <v>0.5</v>
      </c>
      <c r="I175">
        <v>0</v>
      </c>
      <c r="J175" t="str">
        <v>Medium</v>
      </c>
      <c r="K175">
        <v>0</v>
      </c>
      <c r="L175">
        <v>0</v>
      </c>
      <c r="M175">
        <v>0</v>
      </c>
      <c r="N175" t="str">
        <v>Papun Padhan</v>
      </c>
      <c r="O175">
        <v>4</v>
      </c>
      <c r="P175">
        <v>2500</v>
      </c>
      <c r="Q175">
        <v>1</v>
      </c>
      <c r="R175">
        <v>0</v>
      </c>
      <c r="S175">
        <v>0</v>
      </c>
      <c r="T175">
        <v>0</v>
      </c>
      <c r="U175">
        <v>0</v>
      </c>
      <c r="V175">
        <v>37</v>
      </c>
      <c r="W175">
        <v>0</v>
      </c>
      <c r="X175">
        <v>200</v>
      </c>
      <c r="Y175">
        <v>8.1650000000000014E-2</v>
      </c>
      <c r="Z175">
        <v>0.08</v>
      </c>
      <c r="AA175">
        <v>6.5320000000000013E-3</v>
      </c>
      <c r="AB175">
        <v>208.29000000000002</v>
      </c>
      <c r="AC175">
        <v>168.94000000000003</v>
      </c>
      <c r="AD175">
        <v>59</v>
      </c>
      <c r="AE175">
        <v>66.430000000000007</v>
      </c>
      <c r="AF175">
        <v>18.21</v>
      </c>
      <c r="AG175">
        <v>64</v>
      </c>
      <c r="AH175">
        <v>79.5</v>
      </c>
      <c r="AI175">
        <v>84</v>
      </c>
      <c r="AJ175">
        <v>59.440000000000005</v>
      </c>
      <c r="AK175">
        <v>130.5</v>
      </c>
      <c r="AL175">
        <v>102.2</v>
      </c>
      <c r="AM175">
        <v>90.7</v>
      </c>
      <c r="AN175">
        <v>39.6</v>
      </c>
      <c r="AO175">
        <v>19.5</v>
      </c>
      <c r="AP175">
        <v>25.8</v>
      </c>
      <c r="AQ175">
        <v>6.7</v>
      </c>
      <c r="AR175">
        <v>18.399999999999999</v>
      </c>
      <c r="AS175">
        <v>0.5</v>
      </c>
      <c r="AT175">
        <v>5</v>
      </c>
      <c r="AU175">
        <v>6.5</v>
      </c>
      <c r="AV175">
        <v>5.3000000000000007</v>
      </c>
      <c r="AW175">
        <v>36</v>
      </c>
      <c r="AX175">
        <v>0</v>
      </c>
      <c r="AY175">
        <v>0</v>
      </c>
      <c r="AZ175">
        <v>3</v>
      </c>
      <c r="BA175">
        <v>6</v>
      </c>
      <c r="BB175">
        <v>1</v>
      </c>
      <c r="BC175">
        <v>1</v>
      </c>
      <c r="BD175">
        <v>1</v>
      </c>
      <c r="BE175">
        <v>0</v>
      </c>
      <c r="BF175">
        <v>1</v>
      </c>
      <c r="BG175">
        <v>0</v>
      </c>
      <c r="BH175">
        <v>2</v>
      </c>
      <c r="BI175">
        <v>3</v>
      </c>
      <c r="BJ175">
        <v>1</v>
      </c>
      <c r="BK175">
        <v>1</v>
      </c>
      <c r="BL175">
        <v>0</v>
      </c>
      <c r="BM175">
        <v>1</v>
      </c>
      <c r="BN175">
        <v>1</v>
      </c>
      <c r="BO175">
        <v>0</v>
      </c>
      <c r="BP175">
        <v>1</v>
      </c>
      <c r="BQ175">
        <v>0</v>
      </c>
      <c r="BR175">
        <v>1</v>
      </c>
      <c r="BS175">
        <v>0</v>
      </c>
      <c r="BT175">
        <v>1</v>
      </c>
      <c r="BU175">
        <v>2</v>
      </c>
      <c r="BV175">
        <v>0</v>
      </c>
      <c r="BW175">
        <v>0</v>
      </c>
      <c r="BX175">
        <v>37</v>
      </c>
      <c r="BY175">
        <v>7</v>
      </c>
      <c r="BZ175">
        <v>11</v>
      </c>
      <c r="CA175">
        <v>4</v>
      </c>
      <c r="CB175">
        <v>5</v>
      </c>
      <c r="CC175">
        <v>3</v>
      </c>
      <c r="CD175">
        <v>2</v>
      </c>
      <c r="CE175">
        <v>6</v>
      </c>
      <c r="CF175">
        <v>4</v>
      </c>
      <c r="CG175">
        <v>6</v>
      </c>
      <c r="CH175">
        <v>6</v>
      </c>
      <c r="CI175">
        <v>6</v>
      </c>
      <c r="CJ175">
        <v>7</v>
      </c>
      <c r="CK175">
        <v>5</v>
      </c>
      <c r="CL175">
        <v>5</v>
      </c>
      <c r="CM175">
        <v>3</v>
      </c>
      <c r="CN175">
        <v>2</v>
      </c>
      <c r="CO175">
        <v>3</v>
      </c>
      <c r="CP175">
        <v>1</v>
      </c>
      <c r="CQ175">
        <v>4</v>
      </c>
      <c r="CR175">
        <v>4</v>
      </c>
      <c r="CS175">
        <v>3</v>
      </c>
      <c r="CT175">
        <v>10</v>
      </c>
      <c r="CU175">
        <v>0</v>
      </c>
      <c r="CV175">
        <v>0</v>
      </c>
      <c r="CW175">
        <v>0</v>
      </c>
      <c r="CX175">
        <v>0</v>
      </c>
      <c r="CY175">
        <v>0</v>
      </c>
      <c r="CZ175">
        <v>0</v>
      </c>
      <c r="DA175">
        <v>0</v>
      </c>
      <c r="DB175">
        <v>0</v>
      </c>
      <c r="DC175">
        <v>0</v>
      </c>
      <c r="DD175">
        <v>0</v>
      </c>
      <c r="DE175">
        <v>0</v>
      </c>
      <c r="DF175">
        <v>0</v>
      </c>
      <c r="DG175">
        <v>0</v>
      </c>
      <c r="DH175">
        <v>12</v>
      </c>
      <c r="DI175">
        <v>12</v>
      </c>
      <c r="DJ175">
        <v>12</v>
      </c>
      <c r="DK175">
        <v>11</v>
      </c>
      <c r="DL175">
        <v>7</v>
      </c>
      <c r="DM175">
        <v>5</v>
      </c>
      <c r="DN175">
        <v>6</v>
      </c>
      <c r="DO175">
        <v>7</v>
      </c>
      <c r="DP175">
        <v>7</v>
      </c>
      <c r="DQ175">
        <v>9</v>
      </c>
      <c r="DR175">
        <v>11</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1</v>
      </c>
      <c r="GR175">
        <v>0</v>
      </c>
      <c r="GS175">
        <v>0</v>
      </c>
      <c r="GT175">
        <v>0</v>
      </c>
      <c r="GU175">
        <v>0</v>
      </c>
      <c r="GV175">
        <v>0</v>
      </c>
      <c r="GW175">
        <v>0</v>
      </c>
      <c r="GX175">
        <v>0</v>
      </c>
      <c r="GY175">
        <v>0</v>
      </c>
      <c r="GZ175">
        <v>0</v>
      </c>
      <c r="HA175">
        <v>0</v>
      </c>
      <c r="HB175">
        <v>0</v>
      </c>
      <c r="HC175">
        <v>1</v>
      </c>
      <c r="HD175">
        <v>0</v>
      </c>
      <c r="HE175">
        <v>0</v>
      </c>
      <c r="HF175">
        <v>0</v>
      </c>
      <c r="HG175">
        <v>0</v>
      </c>
      <c r="HH175">
        <v>1</v>
      </c>
      <c r="HI175">
        <v>2</v>
      </c>
      <c r="HJ175">
        <v>0</v>
      </c>
      <c r="HK175">
        <v>0</v>
      </c>
      <c r="HL175">
        <v>0</v>
      </c>
      <c r="HM175">
        <v>0</v>
      </c>
      <c r="HN175">
        <v>0</v>
      </c>
      <c r="HO175">
        <v>0</v>
      </c>
      <c r="HP175">
        <v>0</v>
      </c>
      <c r="HQ175">
        <v>0</v>
      </c>
      <c r="HR175">
        <v>0</v>
      </c>
      <c r="HS175">
        <v>0</v>
      </c>
      <c r="HT175">
        <v>0</v>
      </c>
      <c r="HU175">
        <v>0</v>
      </c>
      <c r="HV175">
        <v>0</v>
      </c>
      <c r="HW175">
        <v>0</v>
      </c>
      <c r="HX175">
        <v>0</v>
      </c>
      <c r="HY175">
        <v>0</v>
      </c>
      <c r="HZ175">
        <v>448587.25</v>
      </c>
      <c r="IA175">
        <v>1131.21</v>
      </c>
      <c r="IB175">
        <v>163.30000000000001</v>
      </c>
      <c r="IC175">
        <v>94.267499999999998</v>
      </c>
      <c r="ID175">
        <v>16.330000000000002</v>
      </c>
      <c r="IE175">
        <v>145.41</v>
      </c>
      <c r="IF175">
        <v>49.546666666666674</v>
      </c>
      <c r="IG175">
        <v>74.313333333333333</v>
      </c>
      <c r="IH175">
        <v>107.8</v>
      </c>
      <c r="II175">
        <v>28.3</v>
      </c>
      <c r="IJ175">
        <v>0</v>
      </c>
      <c r="IK175">
        <v>0</v>
      </c>
      <c r="IL175">
        <v>0</v>
      </c>
      <c r="IM175">
        <v>15.933333333333332</v>
      </c>
      <c r="IN175">
        <v>2500</v>
      </c>
    </row>
    <row r="176" spans="1:248">
      <c r="A176">
        <v>173</v>
      </c>
      <c r="B176" t="str">
        <v>Rayagada</v>
      </c>
      <c r="C176" t="str">
        <v>ODISHA</v>
      </c>
      <c r="D176" t="str">
        <v>Central</v>
      </c>
      <c r="E176" t="str">
        <v>GOLDWIN ISPAT PRIVATE LIMITED</v>
      </c>
      <c r="F176">
        <v>0</v>
      </c>
      <c r="G176">
        <v>0</v>
      </c>
      <c r="H176">
        <v>0.5</v>
      </c>
      <c r="I176">
        <v>0</v>
      </c>
      <c r="J176" t="str">
        <v>Medium</v>
      </c>
      <c r="K176">
        <v>0</v>
      </c>
      <c r="L176">
        <v>0</v>
      </c>
      <c r="M176">
        <v>0</v>
      </c>
      <c r="N176" t="str">
        <v>Amit Behera</v>
      </c>
      <c r="O176">
        <v>11</v>
      </c>
      <c r="P176">
        <v>2500</v>
      </c>
      <c r="Q176">
        <v>1</v>
      </c>
      <c r="R176">
        <v>1</v>
      </c>
      <c r="S176">
        <v>2</v>
      </c>
      <c r="T176">
        <v>0</v>
      </c>
      <c r="U176">
        <v>0</v>
      </c>
      <c r="V176">
        <v>1</v>
      </c>
      <c r="W176">
        <v>0</v>
      </c>
      <c r="X176">
        <v>0</v>
      </c>
      <c r="Y176" t="str">
        <v/>
      </c>
      <c r="Z176">
        <v>0</v>
      </c>
      <c r="AA176" t="str">
        <v/>
      </c>
      <c r="AB176">
        <v>0</v>
      </c>
      <c r="AC176">
        <v>0</v>
      </c>
      <c r="AD176">
        <v>0</v>
      </c>
      <c r="AE176">
        <v>0</v>
      </c>
      <c r="AF176">
        <v>0</v>
      </c>
      <c r="AG176">
        <v>0</v>
      </c>
      <c r="AH176">
        <v>0</v>
      </c>
      <c r="AI176">
        <v>0</v>
      </c>
      <c r="AJ176">
        <v>0</v>
      </c>
      <c r="AK176">
        <v>0</v>
      </c>
      <c r="AL176">
        <v>0</v>
      </c>
      <c r="AM176">
        <v>0</v>
      </c>
      <c r="AN176">
        <v>0</v>
      </c>
      <c r="AO176">
        <v>0</v>
      </c>
      <c r="AP176">
        <v>0</v>
      </c>
      <c r="AQ176">
        <v>0</v>
      </c>
      <c r="AR176">
        <v>24.77</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1</v>
      </c>
      <c r="BQ176">
        <v>0</v>
      </c>
      <c r="BR176">
        <v>0</v>
      </c>
      <c r="BS176">
        <v>0</v>
      </c>
      <c r="BT176">
        <v>0</v>
      </c>
      <c r="BU176">
        <v>0</v>
      </c>
      <c r="BV176">
        <v>0</v>
      </c>
      <c r="BW176">
        <v>0</v>
      </c>
      <c r="BX176">
        <v>1</v>
      </c>
      <c r="BY176">
        <v>0</v>
      </c>
      <c r="BZ176">
        <v>0</v>
      </c>
      <c r="CA176">
        <v>0</v>
      </c>
      <c r="CB176">
        <v>0</v>
      </c>
      <c r="CC176">
        <v>0</v>
      </c>
      <c r="CD176">
        <v>0</v>
      </c>
      <c r="CE176">
        <v>0</v>
      </c>
      <c r="CF176">
        <v>0</v>
      </c>
      <c r="CG176">
        <v>0</v>
      </c>
      <c r="CH176">
        <v>0</v>
      </c>
      <c r="CI176">
        <v>0</v>
      </c>
      <c r="CJ176">
        <v>0</v>
      </c>
      <c r="CK176">
        <v>0</v>
      </c>
      <c r="CL176">
        <v>0</v>
      </c>
      <c r="CM176">
        <v>0</v>
      </c>
      <c r="CN176">
        <v>0</v>
      </c>
      <c r="CO176">
        <v>1</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1</v>
      </c>
      <c r="DN176">
        <v>1</v>
      </c>
      <c r="DO176">
        <v>1</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1</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2</v>
      </c>
      <c r="FF176">
        <v>3</v>
      </c>
      <c r="FG176">
        <v>3</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2</v>
      </c>
      <c r="GD176">
        <v>3</v>
      </c>
      <c r="GE176">
        <v>3</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1</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24.77</v>
      </c>
      <c r="IC176">
        <v>0</v>
      </c>
      <c r="ID176">
        <v>2.4769999999999999</v>
      </c>
      <c r="IE176">
        <v>0</v>
      </c>
      <c r="IF176">
        <v>0</v>
      </c>
      <c r="IG176">
        <v>0</v>
      </c>
      <c r="IH176">
        <v>0</v>
      </c>
      <c r="II176">
        <v>0</v>
      </c>
      <c r="IJ176">
        <v>0</v>
      </c>
      <c r="IK176">
        <v>0</v>
      </c>
      <c r="IL176">
        <v>0</v>
      </c>
      <c r="IM176">
        <v>0</v>
      </c>
      <c r="IN176">
        <v>2500</v>
      </c>
    </row>
    <row r="177" spans="1:248">
      <c r="A177">
        <v>174</v>
      </c>
      <c r="B177" t="str">
        <v>Jajpur</v>
      </c>
      <c r="C177" t="str">
        <v>ODISHA</v>
      </c>
      <c r="D177" t="str">
        <v>Central</v>
      </c>
      <c r="E177" t="str">
        <v>Niyati Udyog Private Limited</v>
      </c>
      <c r="F177">
        <v>0</v>
      </c>
      <c r="G177">
        <v>0</v>
      </c>
      <c r="H177">
        <v>0.5</v>
      </c>
      <c r="I177">
        <v>0</v>
      </c>
      <c r="J177" t="str">
        <v>Medium</v>
      </c>
      <c r="K177">
        <v>0</v>
      </c>
      <c r="L177">
        <v>0</v>
      </c>
      <c r="M177">
        <v>0</v>
      </c>
      <c r="N177" t="str">
        <v>Sourav Kumar Rana</v>
      </c>
      <c r="O177">
        <v>12</v>
      </c>
      <c r="P177">
        <v>2500</v>
      </c>
      <c r="Q177">
        <v>1</v>
      </c>
      <c r="R177">
        <v>2</v>
      </c>
      <c r="S177">
        <v>1</v>
      </c>
      <c r="T177">
        <v>1</v>
      </c>
      <c r="U177">
        <v>0</v>
      </c>
      <c r="V177">
        <v>0</v>
      </c>
      <c r="W177">
        <v>0</v>
      </c>
      <c r="X177">
        <v>0</v>
      </c>
      <c r="Y177" t="str">
        <v/>
      </c>
      <c r="Z177">
        <v>0</v>
      </c>
      <c r="AA177" t="str">
        <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1</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2500</v>
      </c>
    </row>
    <row r="178" spans="1:248">
      <c r="A178">
        <v>175</v>
      </c>
      <c r="B178" t="str">
        <v>Kendrapara</v>
      </c>
      <c r="C178" t="str">
        <v>ODISHA</v>
      </c>
      <c r="D178" t="str">
        <v>Central</v>
      </c>
      <c r="E178" t="str">
        <v>Niyati Udyog Private Limited</v>
      </c>
      <c r="F178">
        <v>0</v>
      </c>
      <c r="G178">
        <v>0</v>
      </c>
      <c r="H178">
        <v>0.5</v>
      </c>
      <c r="I178">
        <v>0</v>
      </c>
      <c r="J178" t="str">
        <v>Medium</v>
      </c>
      <c r="K178">
        <v>0</v>
      </c>
      <c r="L178">
        <v>0</v>
      </c>
      <c r="M178">
        <v>0</v>
      </c>
      <c r="N178" t="str">
        <v>Bidyut Mishra</v>
      </c>
      <c r="O178">
        <v>4</v>
      </c>
      <c r="P178">
        <v>2000</v>
      </c>
      <c r="Q178">
        <v>1</v>
      </c>
      <c r="R178">
        <v>0</v>
      </c>
      <c r="S178">
        <v>0</v>
      </c>
      <c r="T178">
        <v>0</v>
      </c>
      <c r="U178">
        <v>0</v>
      </c>
      <c r="V178">
        <v>2</v>
      </c>
      <c r="W178">
        <v>0</v>
      </c>
      <c r="X178">
        <v>50</v>
      </c>
      <c r="Y178">
        <v>7.8420000000000004E-2</v>
      </c>
      <c r="Z178">
        <v>2.5000000000000001E-2</v>
      </c>
      <c r="AA178">
        <v>1.9605E-3</v>
      </c>
      <c r="AB178">
        <v>0</v>
      </c>
      <c r="AC178">
        <v>0</v>
      </c>
      <c r="AD178">
        <v>0</v>
      </c>
      <c r="AE178">
        <v>0</v>
      </c>
      <c r="AF178">
        <v>0</v>
      </c>
      <c r="AG178">
        <v>0</v>
      </c>
      <c r="AH178">
        <v>0</v>
      </c>
      <c r="AI178">
        <v>0</v>
      </c>
      <c r="AJ178">
        <v>0</v>
      </c>
      <c r="AK178">
        <v>0</v>
      </c>
      <c r="AL178">
        <v>0</v>
      </c>
      <c r="AM178">
        <v>0</v>
      </c>
      <c r="AN178">
        <v>0</v>
      </c>
      <c r="AO178">
        <v>0</v>
      </c>
      <c r="AP178">
        <v>0</v>
      </c>
      <c r="AQ178">
        <v>0</v>
      </c>
      <c r="AR178">
        <v>3.93</v>
      </c>
      <c r="AS178">
        <v>31.049999999999997</v>
      </c>
      <c r="AT178">
        <v>0</v>
      </c>
      <c r="AU178">
        <v>1.52</v>
      </c>
      <c r="AV178">
        <v>2.71</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1</v>
      </c>
      <c r="BQ178">
        <v>1</v>
      </c>
      <c r="BR178">
        <v>0</v>
      </c>
      <c r="BS178">
        <v>0</v>
      </c>
      <c r="BT178">
        <v>0</v>
      </c>
      <c r="BU178">
        <v>0</v>
      </c>
      <c r="BV178">
        <v>0</v>
      </c>
      <c r="BW178">
        <v>0</v>
      </c>
      <c r="BX178">
        <v>2</v>
      </c>
      <c r="BY178">
        <v>0</v>
      </c>
      <c r="BZ178">
        <v>0</v>
      </c>
      <c r="CA178">
        <v>0</v>
      </c>
      <c r="CB178">
        <v>0</v>
      </c>
      <c r="CC178">
        <v>0</v>
      </c>
      <c r="CD178">
        <v>0</v>
      </c>
      <c r="CE178">
        <v>0</v>
      </c>
      <c r="CF178">
        <v>0</v>
      </c>
      <c r="CG178">
        <v>0</v>
      </c>
      <c r="CH178">
        <v>0</v>
      </c>
      <c r="CI178">
        <v>0</v>
      </c>
      <c r="CJ178">
        <v>0</v>
      </c>
      <c r="CK178">
        <v>0</v>
      </c>
      <c r="CL178">
        <v>0</v>
      </c>
      <c r="CM178">
        <v>0</v>
      </c>
      <c r="CN178">
        <v>0</v>
      </c>
      <c r="CO178">
        <v>1</v>
      </c>
      <c r="CP178">
        <v>2</v>
      </c>
      <c r="CQ178">
        <v>0</v>
      </c>
      <c r="CR178">
        <v>1</v>
      </c>
      <c r="CS178">
        <v>1</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1</v>
      </c>
      <c r="DN178">
        <v>2</v>
      </c>
      <c r="DO178">
        <v>2</v>
      </c>
      <c r="DP178">
        <v>2</v>
      </c>
      <c r="DQ178">
        <v>2</v>
      </c>
      <c r="DR178">
        <v>2</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2</v>
      </c>
      <c r="FG178">
        <v>3</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2</v>
      </c>
      <c r="GE178">
        <v>3</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1</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305100</v>
      </c>
      <c r="IA178">
        <v>0</v>
      </c>
      <c r="IB178">
        <v>39.21</v>
      </c>
      <c r="IC178">
        <v>0</v>
      </c>
      <c r="ID178">
        <v>3.9210000000000003</v>
      </c>
      <c r="IE178">
        <v>0</v>
      </c>
      <c r="IF178">
        <v>0</v>
      </c>
      <c r="IG178">
        <v>0</v>
      </c>
      <c r="IH178">
        <v>0</v>
      </c>
      <c r="II178">
        <v>0</v>
      </c>
      <c r="IJ178">
        <v>0</v>
      </c>
      <c r="IK178">
        <v>0</v>
      </c>
      <c r="IL178">
        <v>0</v>
      </c>
      <c r="IM178">
        <v>1.4100000000000001</v>
      </c>
      <c r="IN178">
        <v>1800</v>
      </c>
    </row>
    <row r="179" spans="1:248">
      <c r="A179">
        <v>176</v>
      </c>
      <c r="B179" t="str">
        <v>Nayagarh</v>
      </c>
      <c r="C179" t="str">
        <v>ODISHA</v>
      </c>
      <c r="D179" t="str">
        <v>Central</v>
      </c>
      <c r="E179" t="str">
        <v>Niyati Udyog Private Limited</v>
      </c>
      <c r="F179">
        <v>0</v>
      </c>
      <c r="G179">
        <v>0</v>
      </c>
      <c r="H179">
        <v>0.5</v>
      </c>
      <c r="I179">
        <v>0</v>
      </c>
      <c r="J179" t="str">
        <v>Medium</v>
      </c>
      <c r="K179">
        <v>0</v>
      </c>
      <c r="L179">
        <v>0</v>
      </c>
      <c r="M179">
        <v>0</v>
      </c>
      <c r="N179" t="str">
        <v>Bidyut Mishra</v>
      </c>
      <c r="O179">
        <v>35</v>
      </c>
      <c r="P179">
        <v>2000</v>
      </c>
      <c r="Q179">
        <v>6</v>
      </c>
      <c r="R179">
        <v>3</v>
      </c>
      <c r="S179">
        <v>1</v>
      </c>
      <c r="T179">
        <v>2</v>
      </c>
      <c r="U179">
        <v>0</v>
      </c>
      <c r="V179">
        <v>1</v>
      </c>
      <c r="W179">
        <v>0</v>
      </c>
      <c r="X179">
        <v>0</v>
      </c>
      <c r="Y179" t="str">
        <v/>
      </c>
      <c r="Z179">
        <v>0</v>
      </c>
      <c r="AA179" t="str">
        <v/>
      </c>
      <c r="AB179">
        <v>0</v>
      </c>
      <c r="AC179">
        <v>0</v>
      </c>
      <c r="AD179">
        <v>0</v>
      </c>
      <c r="AE179">
        <v>0</v>
      </c>
      <c r="AF179">
        <v>0</v>
      </c>
      <c r="AG179">
        <v>0</v>
      </c>
      <c r="AH179">
        <v>0</v>
      </c>
      <c r="AI179">
        <v>0</v>
      </c>
      <c r="AJ179">
        <v>0</v>
      </c>
      <c r="AK179">
        <v>0</v>
      </c>
      <c r="AL179">
        <v>0</v>
      </c>
      <c r="AM179">
        <v>0</v>
      </c>
      <c r="AN179">
        <v>0</v>
      </c>
      <c r="AO179">
        <v>0</v>
      </c>
      <c r="AP179">
        <v>0</v>
      </c>
      <c r="AQ179">
        <v>0</v>
      </c>
      <c r="AR179">
        <v>13.95</v>
      </c>
      <c r="AS179">
        <v>0</v>
      </c>
      <c r="AT179">
        <v>0</v>
      </c>
      <c r="AU179">
        <v>0</v>
      </c>
      <c r="AV179">
        <v>0</v>
      </c>
      <c r="AW179">
        <v>33</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1</v>
      </c>
      <c r="BQ179">
        <v>0</v>
      </c>
      <c r="BR179">
        <v>0</v>
      </c>
      <c r="BS179">
        <v>0</v>
      </c>
      <c r="BT179">
        <v>0</v>
      </c>
      <c r="BU179">
        <v>0</v>
      </c>
      <c r="BV179">
        <v>0</v>
      </c>
      <c r="BW179">
        <v>0</v>
      </c>
      <c r="BX179">
        <v>1</v>
      </c>
      <c r="BY179">
        <v>0</v>
      </c>
      <c r="BZ179">
        <v>0</v>
      </c>
      <c r="CA179">
        <v>0</v>
      </c>
      <c r="CB179">
        <v>0</v>
      </c>
      <c r="CC179">
        <v>0</v>
      </c>
      <c r="CD179">
        <v>0</v>
      </c>
      <c r="CE179">
        <v>0</v>
      </c>
      <c r="CF179">
        <v>0</v>
      </c>
      <c r="CG179">
        <v>0</v>
      </c>
      <c r="CH179">
        <v>0</v>
      </c>
      <c r="CI179">
        <v>0</v>
      </c>
      <c r="CJ179">
        <v>0</v>
      </c>
      <c r="CK179">
        <v>0</v>
      </c>
      <c r="CL179">
        <v>0</v>
      </c>
      <c r="CM179">
        <v>0</v>
      </c>
      <c r="CN179">
        <v>0</v>
      </c>
      <c r="CO179">
        <v>1</v>
      </c>
      <c r="CP179">
        <v>0</v>
      </c>
      <c r="CQ179">
        <v>0</v>
      </c>
      <c r="CR179">
        <v>0</v>
      </c>
      <c r="CS179">
        <v>0</v>
      </c>
      <c r="CT179">
        <v>1</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1</v>
      </c>
      <c r="DN179">
        <v>1</v>
      </c>
      <c r="DO179">
        <v>1</v>
      </c>
      <c r="DP179">
        <v>0</v>
      </c>
      <c r="DQ179">
        <v>0</v>
      </c>
      <c r="DR179">
        <v>1</v>
      </c>
      <c r="DS179">
        <v>0</v>
      </c>
      <c r="DT179">
        <v>0</v>
      </c>
      <c r="DU179">
        <v>0</v>
      </c>
      <c r="DV179">
        <v>0</v>
      </c>
      <c r="DW179">
        <v>0</v>
      </c>
      <c r="DX179">
        <v>0</v>
      </c>
      <c r="DY179">
        <v>0</v>
      </c>
      <c r="DZ179">
        <v>0</v>
      </c>
      <c r="EA179">
        <v>0</v>
      </c>
      <c r="EB179">
        <v>0</v>
      </c>
      <c r="EC179">
        <v>0</v>
      </c>
      <c r="ED179">
        <v>0</v>
      </c>
      <c r="EE179">
        <v>0</v>
      </c>
      <c r="EF179">
        <v>0</v>
      </c>
      <c r="EG179">
        <v>0.8666666666666667</v>
      </c>
      <c r="EH179">
        <v>1.0363636363636364</v>
      </c>
      <c r="EI179">
        <v>0.45454545454545453</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29.6</v>
      </c>
      <c r="FF179">
        <v>27.127272727272725</v>
      </c>
      <c r="FG179">
        <v>27.127272727272725</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30.711111111111112</v>
      </c>
      <c r="GD179">
        <v>31.709090909090911</v>
      </c>
      <c r="GE179">
        <v>28.218181818181815</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15690.5</v>
      </c>
      <c r="HT179">
        <v>0</v>
      </c>
      <c r="HU179">
        <v>0</v>
      </c>
      <c r="HV179">
        <v>0</v>
      </c>
      <c r="HW179">
        <v>0</v>
      </c>
      <c r="HX179">
        <v>0</v>
      </c>
      <c r="HY179">
        <v>0</v>
      </c>
      <c r="HZ179">
        <v>293258.3</v>
      </c>
      <c r="IA179">
        <v>0</v>
      </c>
      <c r="IB179">
        <v>46.95</v>
      </c>
      <c r="IC179">
        <v>0</v>
      </c>
      <c r="ID179">
        <v>4.6950000000000003</v>
      </c>
      <c r="IE179">
        <v>0</v>
      </c>
      <c r="IF179">
        <v>0</v>
      </c>
      <c r="IG179">
        <v>0</v>
      </c>
      <c r="IH179">
        <v>0</v>
      </c>
      <c r="II179">
        <v>0</v>
      </c>
      <c r="IJ179">
        <v>0</v>
      </c>
      <c r="IK179">
        <v>0</v>
      </c>
      <c r="IL179">
        <v>0</v>
      </c>
      <c r="IM179">
        <v>11</v>
      </c>
      <c r="IN179">
        <v>35000</v>
      </c>
    </row>
    <row r="180" spans="1:248">
      <c r="A180">
        <v>177</v>
      </c>
      <c r="B180" t="str">
        <v>Koraput</v>
      </c>
      <c r="C180" t="str">
        <v>ODISHA</v>
      </c>
      <c r="D180" t="str">
        <v>Central</v>
      </c>
      <c r="E180" t="str">
        <v>SACHDEVA ISPAT PVT LTD</v>
      </c>
      <c r="F180">
        <v>0</v>
      </c>
      <c r="G180">
        <v>0</v>
      </c>
      <c r="H180">
        <v>0.5</v>
      </c>
      <c r="I180">
        <v>0</v>
      </c>
      <c r="J180" t="str">
        <v>Medium</v>
      </c>
      <c r="K180">
        <v>0</v>
      </c>
      <c r="L180">
        <v>0</v>
      </c>
      <c r="M180">
        <v>0</v>
      </c>
      <c r="N180" t="str">
        <v>Amit Behera</v>
      </c>
      <c r="O180">
        <v>15</v>
      </c>
      <c r="P180">
        <v>2000</v>
      </c>
      <c r="Q180">
        <v>1</v>
      </c>
      <c r="R180">
        <v>3</v>
      </c>
      <c r="S180">
        <v>1</v>
      </c>
      <c r="T180">
        <v>2</v>
      </c>
      <c r="U180">
        <v>0</v>
      </c>
      <c r="V180">
        <v>2</v>
      </c>
      <c r="W180">
        <v>0</v>
      </c>
      <c r="X180">
        <v>0</v>
      </c>
      <c r="Y180" t="str">
        <v/>
      </c>
      <c r="Z180">
        <v>0</v>
      </c>
      <c r="AA180" t="str">
        <v/>
      </c>
      <c r="AB180">
        <v>20</v>
      </c>
      <c r="AC180">
        <v>0</v>
      </c>
      <c r="AD180">
        <v>30</v>
      </c>
      <c r="AE180">
        <v>0</v>
      </c>
      <c r="AF180">
        <v>0</v>
      </c>
      <c r="AG180">
        <v>0</v>
      </c>
      <c r="AH180">
        <v>0</v>
      </c>
      <c r="AI180">
        <v>0</v>
      </c>
      <c r="AJ180">
        <v>0</v>
      </c>
      <c r="AK180">
        <v>0</v>
      </c>
      <c r="AL180">
        <v>0</v>
      </c>
      <c r="AM180">
        <v>0</v>
      </c>
      <c r="AN180">
        <v>0</v>
      </c>
      <c r="AO180">
        <v>0</v>
      </c>
      <c r="AP180">
        <v>0</v>
      </c>
      <c r="AQ180">
        <v>0</v>
      </c>
      <c r="AR180">
        <v>30.12</v>
      </c>
      <c r="AS180">
        <v>0</v>
      </c>
      <c r="AT180">
        <v>20.059999999999999</v>
      </c>
      <c r="AU180">
        <v>0</v>
      </c>
      <c r="AV180">
        <v>25.16</v>
      </c>
      <c r="AW180">
        <v>0</v>
      </c>
      <c r="AX180">
        <v>0</v>
      </c>
      <c r="AY180">
        <v>0</v>
      </c>
      <c r="AZ180">
        <v>1</v>
      </c>
      <c r="BA180">
        <v>0</v>
      </c>
      <c r="BB180">
        <v>0</v>
      </c>
      <c r="BC180">
        <v>0</v>
      </c>
      <c r="BD180">
        <v>0</v>
      </c>
      <c r="BE180">
        <v>0</v>
      </c>
      <c r="BF180">
        <v>0</v>
      </c>
      <c r="BG180">
        <v>0</v>
      </c>
      <c r="BH180">
        <v>0</v>
      </c>
      <c r="BI180">
        <v>0</v>
      </c>
      <c r="BJ180">
        <v>0</v>
      </c>
      <c r="BK180">
        <v>0</v>
      </c>
      <c r="BL180">
        <v>0</v>
      </c>
      <c r="BM180">
        <v>0</v>
      </c>
      <c r="BN180">
        <v>0</v>
      </c>
      <c r="BO180">
        <v>0</v>
      </c>
      <c r="BP180">
        <v>1</v>
      </c>
      <c r="BQ180">
        <v>0</v>
      </c>
      <c r="BR180">
        <v>0</v>
      </c>
      <c r="BS180">
        <v>0</v>
      </c>
      <c r="BT180">
        <v>0</v>
      </c>
      <c r="BU180">
        <v>0</v>
      </c>
      <c r="BV180">
        <v>0</v>
      </c>
      <c r="BW180">
        <v>0</v>
      </c>
      <c r="BX180">
        <v>2</v>
      </c>
      <c r="BY180">
        <v>1</v>
      </c>
      <c r="BZ180">
        <v>0</v>
      </c>
      <c r="CA180">
        <v>1</v>
      </c>
      <c r="CB180">
        <v>0</v>
      </c>
      <c r="CC180">
        <v>0</v>
      </c>
      <c r="CD180">
        <v>0</v>
      </c>
      <c r="CE180">
        <v>0</v>
      </c>
      <c r="CF180">
        <v>0</v>
      </c>
      <c r="CG180">
        <v>0</v>
      </c>
      <c r="CH180">
        <v>0</v>
      </c>
      <c r="CI180">
        <v>0</v>
      </c>
      <c r="CJ180">
        <v>0</v>
      </c>
      <c r="CK180">
        <v>0</v>
      </c>
      <c r="CL180">
        <v>0</v>
      </c>
      <c r="CM180">
        <v>0</v>
      </c>
      <c r="CN180">
        <v>0</v>
      </c>
      <c r="CO180">
        <v>1</v>
      </c>
      <c r="CP180">
        <v>0</v>
      </c>
      <c r="CQ180">
        <v>1</v>
      </c>
      <c r="CR180">
        <v>0</v>
      </c>
      <c r="CS180">
        <v>1</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1</v>
      </c>
      <c r="DN180">
        <v>1</v>
      </c>
      <c r="DO180">
        <v>2</v>
      </c>
      <c r="DP180">
        <v>1</v>
      </c>
      <c r="DQ180">
        <v>1</v>
      </c>
      <c r="DR180">
        <v>1</v>
      </c>
      <c r="DS180">
        <v>0</v>
      </c>
      <c r="DT180">
        <v>0</v>
      </c>
      <c r="DU180">
        <v>0</v>
      </c>
      <c r="DV180">
        <v>0</v>
      </c>
      <c r="DW180">
        <v>0</v>
      </c>
      <c r="DX180">
        <v>0</v>
      </c>
      <c r="DY180">
        <v>0</v>
      </c>
      <c r="DZ180">
        <v>0</v>
      </c>
      <c r="EA180">
        <v>0</v>
      </c>
      <c r="EB180">
        <v>0</v>
      </c>
      <c r="EC180">
        <v>0</v>
      </c>
      <c r="ED180">
        <v>0</v>
      </c>
      <c r="EE180">
        <v>0</v>
      </c>
      <c r="EF180">
        <v>0</v>
      </c>
      <c r="EG180">
        <v>0.42857142857142855</v>
      </c>
      <c r="EH180">
        <v>0.46666666666666667</v>
      </c>
      <c r="EI180">
        <v>0.26666666666666666</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26.714285714285715</v>
      </c>
      <c r="FF180">
        <v>24.6</v>
      </c>
      <c r="FG180">
        <v>23.533333333333335</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27.785714285714285</v>
      </c>
      <c r="GD180">
        <v>26.733333333333334</v>
      </c>
      <c r="GE180">
        <v>24.6</v>
      </c>
      <c r="GF180">
        <v>0</v>
      </c>
      <c r="GG180">
        <v>0</v>
      </c>
      <c r="GH180">
        <v>0</v>
      </c>
      <c r="GI180">
        <v>0</v>
      </c>
      <c r="GJ180">
        <v>0</v>
      </c>
      <c r="GK180">
        <v>0</v>
      </c>
      <c r="GL180">
        <v>0</v>
      </c>
      <c r="GM180">
        <v>0</v>
      </c>
      <c r="GN180">
        <v>0</v>
      </c>
      <c r="GO180">
        <v>0</v>
      </c>
      <c r="GP180">
        <v>0</v>
      </c>
      <c r="GQ180">
        <v>0</v>
      </c>
      <c r="GR180">
        <v>1</v>
      </c>
      <c r="GS180">
        <v>0</v>
      </c>
      <c r="GT180">
        <v>0</v>
      </c>
      <c r="GU180">
        <v>0</v>
      </c>
      <c r="GV180">
        <v>0</v>
      </c>
      <c r="GW180">
        <v>0</v>
      </c>
      <c r="GX180">
        <v>0</v>
      </c>
      <c r="GY180">
        <v>0</v>
      </c>
      <c r="GZ180">
        <v>0</v>
      </c>
      <c r="HA180">
        <v>0</v>
      </c>
      <c r="HB180">
        <v>0</v>
      </c>
      <c r="HC180">
        <v>1</v>
      </c>
      <c r="HD180">
        <v>2</v>
      </c>
      <c r="HE180">
        <v>0</v>
      </c>
      <c r="HF180">
        <v>0</v>
      </c>
      <c r="HG180">
        <v>0</v>
      </c>
      <c r="HH180">
        <v>0</v>
      </c>
      <c r="HI180">
        <v>0</v>
      </c>
      <c r="HJ180">
        <v>0</v>
      </c>
      <c r="HK180">
        <v>0</v>
      </c>
      <c r="HL180">
        <v>0</v>
      </c>
      <c r="HM180">
        <v>0</v>
      </c>
      <c r="HN180">
        <v>0</v>
      </c>
      <c r="HO180">
        <v>0</v>
      </c>
      <c r="HP180">
        <v>0</v>
      </c>
      <c r="HQ180">
        <v>0</v>
      </c>
      <c r="HR180">
        <v>0</v>
      </c>
      <c r="HS180">
        <v>9848</v>
      </c>
      <c r="HT180">
        <v>0</v>
      </c>
      <c r="HU180">
        <v>0</v>
      </c>
      <c r="HV180">
        <v>0</v>
      </c>
      <c r="HW180">
        <v>0</v>
      </c>
      <c r="HX180">
        <v>0</v>
      </c>
      <c r="HY180">
        <v>0</v>
      </c>
      <c r="HZ180">
        <v>550035.29999999993</v>
      </c>
      <c r="IA180">
        <v>50</v>
      </c>
      <c r="IB180">
        <v>75.34</v>
      </c>
      <c r="IC180">
        <v>4.166666666666667</v>
      </c>
      <c r="ID180">
        <v>7.5340000000000007</v>
      </c>
      <c r="IE180">
        <v>16.666666666666668</v>
      </c>
      <c r="IF180">
        <v>0</v>
      </c>
      <c r="IG180">
        <v>0</v>
      </c>
      <c r="IH180">
        <v>0</v>
      </c>
      <c r="II180">
        <v>0</v>
      </c>
      <c r="IJ180">
        <v>0</v>
      </c>
      <c r="IK180">
        <v>0</v>
      </c>
      <c r="IL180">
        <v>0</v>
      </c>
      <c r="IM180">
        <v>8.3866666666666667</v>
      </c>
      <c r="IN180">
        <v>12000</v>
      </c>
    </row>
    <row r="181" spans="1:248">
      <c r="A181">
        <v>178</v>
      </c>
      <c r="B181" t="str">
        <v>Balangir</v>
      </c>
      <c r="C181" t="str">
        <v>ODISHA</v>
      </c>
      <c r="D181" t="str">
        <v>Central</v>
      </c>
      <c r="E181" t="str">
        <v>SACHDEVA ISPAT PVT LTD</v>
      </c>
      <c r="F181">
        <v>0</v>
      </c>
      <c r="G181">
        <v>0</v>
      </c>
      <c r="H181">
        <v>0.3</v>
      </c>
      <c r="I181">
        <v>0</v>
      </c>
      <c r="J181" t="str">
        <v>Low</v>
      </c>
      <c r="K181">
        <v>0</v>
      </c>
      <c r="L181">
        <v>0</v>
      </c>
      <c r="M181">
        <v>0</v>
      </c>
      <c r="N181" t="str">
        <v>Amit Behera</v>
      </c>
      <c r="O181">
        <v>14</v>
      </c>
      <c r="P181">
        <v>1800</v>
      </c>
      <c r="Q181">
        <v>1</v>
      </c>
      <c r="R181">
        <v>2</v>
      </c>
      <c r="S181">
        <v>2</v>
      </c>
      <c r="T181">
        <v>1</v>
      </c>
      <c r="U181">
        <v>0</v>
      </c>
      <c r="V181">
        <v>2</v>
      </c>
      <c r="W181">
        <v>0</v>
      </c>
      <c r="X181">
        <v>60</v>
      </c>
      <c r="Y181">
        <v>7.3849999999999999E-2</v>
      </c>
      <c r="Z181">
        <v>3.3333333333333333E-2</v>
      </c>
      <c r="AA181">
        <v>2.4616666666666667E-3</v>
      </c>
      <c r="AB181">
        <v>0</v>
      </c>
      <c r="AC181">
        <v>0</v>
      </c>
      <c r="AD181">
        <v>0</v>
      </c>
      <c r="AE181">
        <v>0</v>
      </c>
      <c r="AF181">
        <v>0</v>
      </c>
      <c r="AG181">
        <v>0</v>
      </c>
      <c r="AH181">
        <v>0</v>
      </c>
      <c r="AI181">
        <v>0</v>
      </c>
      <c r="AJ181">
        <v>0</v>
      </c>
      <c r="AK181">
        <v>0</v>
      </c>
      <c r="AL181">
        <v>0</v>
      </c>
      <c r="AM181">
        <v>0</v>
      </c>
      <c r="AN181">
        <v>0</v>
      </c>
      <c r="AO181">
        <v>32</v>
      </c>
      <c r="AP181">
        <v>0</v>
      </c>
      <c r="AQ181">
        <v>0</v>
      </c>
      <c r="AR181">
        <v>0</v>
      </c>
      <c r="AS181">
        <v>0</v>
      </c>
      <c r="AT181">
        <v>0</v>
      </c>
      <c r="AU181">
        <v>12.31</v>
      </c>
      <c r="AV181">
        <v>0</v>
      </c>
      <c r="AW181">
        <v>0</v>
      </c>
      <c r="AX181">
        <v>0</v>
      </c>
      <c r="AY181">
        <v>0</v>
      </c>
      <c r="AZ181">
        <v>0</v>
      </c>
      <c r="BA181">
        <v>0</v>
      </c>
      <c r="BB181">
        <v>0</v>
      </c>
      <c r="BC181">
        <v>0</v>
      </c>
      <c r="BD181">
        <v>0</v>
      </c>
      <c r="BE181">
        <v>0</v>
      </c>
      <c r="BF181">
        <v>0</v>
      </c>
      <c r="BG181">
        <v>0</v>
      </c>
      <c r="BH181">
        <v>0</v>
      </c>
      <c r="BI181">
        <v>0</v>
      </c>
      <c r="BJ181">
        <v>0</v>
      </c>
      <c r="BK181">
        <v>0</v>
      </c>
      <c r="BL181">
        <v>0</v>
      </c>
      <c r="BM181">
        <v>1</v>
      </c>
      <c r="BN181">
        <v>0</v>
      </c>
      <c r="BO181">
        <v>0</v>
      </c>
      <c r="BP181">
        <v>0</v>
      </c>
      <c r="BQ181">
        <v>0</v>
      </c>
      <c r="BR181">
        <v>0</v>
      </c>
      <c r="BS181">
        <v>1</v>
      </c>
      <c r="BT181">
        <v>0</v>
      </c>
      <c r="BU181">
        <v>0</v>
      </c>
      <c r="BV181">
        <v>0</v>
      </c>
      <c r="BW181">
        <v>0</v>
      </c>
      <c r="BX181">
        <v>2</v>
      </c>
      <c r="BY181">
        <v>0</v>
      </c>
      <c r="BZ181">
        <v>0</v>
      </c>
      <c r="CA181">
        <v>0</v>
      </c>
      <c r="CB181">
        <v>0</v>
      </c>
      <c r="CC181">
        <v>0</v>
      </c>
      <c r="CD181">
        <v>0</v>
      </c>
      <c r="CE181">
        <v>0</v>
      </c>
      <c r="CF181">
        <v>0</v>
      </c>
      <c r="CG181">
        <v>0</v>
      </c>
      <c r="CH181">
        <v>0</v>
      </c>
      <c r="CI181">
        <v>0</v>
      </c>
      <c r="CJ181">
        <v>0</v>
      </c>
      <c r="CK181">
        <v>0</v>
      </c>
      <c r="CL181">
        <v>1</v>
      </c>
      <c r="CM181">
        <v>0</v>
      </c>
      <c r="CN181">
        <v>0</v>
      </c>
      <c r="CO181">
        <v>0</v>
      </c>
      <c r="CP181">
        <v>0</v>
      </c>
      <c r="CQ181">
        <v>0</v>
      </c>
      <c r="CR181">
        <v>1</v>
      </c>
      <c r="CS181">
        <v>0</v>
      </c>
      <c r="CT181">
        <v>0</v>
      </c>
      <c r="CU181">
        <v>0</v>
      </c>
      <c r="CV181">
        <v>0</v>
      </c>
      <c r="CW181">
        <v>0</v>
      </c>
      <c r="CX181">
        <v>0</v>
      </c>
      <c r="CY181">
        <v>0</v>
      </c>
      <c r="CZ181">
        <v>0</v>
      </c>
      <c r="DA181">
        <v>0</v>
      </c>
      <c r="DB181">
        <v>0</v>
      </c>
      <c r="DC181">
        <v>0</v>
      </c>
      <c r="DD181">
        <v>0</v>
      </c>
      <c r="DE181">
        <v>0</v>
      </c>
      <c r="DF181">
        <v>0</v>
      </c>
      <c r="DG181">
        <v>0</v>
      </c>
      <c r="DH181">
        <v>0</v>
      </c>
      <c r="DI181">
        <v>0</v>
      </c>
      <c r="DJ181">
        <v>1</v>
      </c>
      <c r="DK181">
        <v>1</v>
      </c>
      <c r="DL181">
        <v>1</v>
      </c>
      <c r="DM181">
        <v>0</v>
      </c>
      <c r="DN181">
        <v>0</v>
      </c>
      <c r="DO181">
        <v>0</v>
      </c>
      <c r="DP181">
        <v>1</v>
      </c>
      <c r="DQ181">
        <v>1</v>
      </c>
      <c r="DR181">
        <v>1</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3</v>
      </c>
      <c r="FF181">
        <v>3</v>
      </c>
      <c r="FG181">
        <v>3.5</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3</v>
      </c>
      <c r="GD181">
        <v>5</v>
      </c>
      <c r="GE181">
        <v>3.5</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2</v>
      </c>
      <c r="HJ181">
        <v>0</v>
      </c>
      <c r="HK181">
        <v>0</v>
      </c>
      <c r="HL181">
        <v>0</v>
      </c>
      <c r="HM181">
        <v>0</v>
      </c>
      <c r="HN181">
        <v>0</v>
      </c>
      <c r="HO181">
        <v>0</v>
      </c>
      <c r="HP181">
        <v>0</v>
      </c>
      <c r="HQ181">
        <v>0</v>
      </c>
      <c r="HR181">
        <v>0</v>
      </c>
      <c r="HS181">
        <v>1100</v>
      </c>
      <c r="HT181">
        <v>0</v>
      </c>
      <c r="HU181">
        <v>0</v>
      </c>
      <c r="HV181">
        <v>0</v>
      </c>
      <c r="HW181">
        <v>0</v>
      </c>
      <c r="HX181">
        <v>0</v>
      </c>
      <c r="HY181">
        <v>0</v>
      </c>
      <c r="HZ181">
        <v>0</v>
      </c>
      <c r="IA181">
        <v>0</v>
      </c>
      <c r="IB181">
        <v>44.31</v>
      </c>
      <c r="IC181">
        <v>0</v>
      </c>
      <c r="ID181">
        <v>4.431</v>
      </c>
      <c r="IE181">
        <v>0</v>
      </c>
      <c r="IF181">
        <v>0</v>
      </c>
      <c r="IG181">
        <v>0</v>
      </c>
      <c r="IH181">
        <v>0</v>
      </c>
      <c r="II181">
        <v>10.666666666666666</v>
      </c>
      <c r="IJ181">
        <v>0</v>
      </c>
      <c r="IK181">
        <v>0</v>
      </c>
      <c r="IL181">
        <v>0</v>
      </c>
      <c r="IM181">
        <v>4.1033333333333335</v>
      </c>
      <c r="IN181">
        <v>8000</v>
      </c>
    </row>
    <row r="182" spans="1:248">
      <c r="A182">
        <v>179</v>
      </c>
      <c r="B182" t="str">
        <v>Bargarh</v>
      </c>
      <c r="C182" t="str">
        <v>ODISHA</v>
      </c>
      <c r="D182" t="str">
        <v>Central</v>
      </c>
      <c r="E182" t="str">
        <v>SACHDEVA ISPAT PVT LTD</v>
      </c>
      <c r="F182">
        <v>0</v>
      </c>
      <c r="G182">
        <v>0</v>
      </c>
      <c r="H182">
        <v>0.3</v>
      </c>
      <c r="I182">
        <v>0</v>
      </c>
      <c r="J182" t="str">
        <v>Low</v>
      </c>
      <c r="K182">
        <v>0</v>
      </c>
      <c r="L182">
        <v>0</v>
      </c>
      <c r="M182">
        <v>0</v>
      </c>
      <c r="N182" t="str">
        <v>Papun Padhan</v>
      </c>
      <c r="O182">
        <v>14</v>
      </c>
      <c r="P182">
        <v>1500</v>
      </c>
      <c r="Q182">
        <v>2</v>
      </c>
      <c r="R182">
        <v>2</v>
      </c>
      <c r="S182">
        <v>0</v>
      </c>
      <c r="T182">
        <v>2</v>
      </c>
      <c r="U182">
        <v>0</v>
      </c>
      <c r="V182">
        <v>3</v>
      </c>
      <c r="W182">
        <v>0</v>
      </c>
      <c r="X182">
        <v>0</v>
      </c>
      <c r="Y182" t="str">
        <v/>
      </c>
      <c r="Z182">
        <v>0</v>
      </c>
      <c r="AA182" t="str">
        <v/>
      </c>
      <c r="AB182">
        <v>0</v>
      </c>
      <c r="AC182">
        <v>0</v>
      </c>
      <c r="AD182">
        <v>0</v>
      </c>
      <c r="AE182">
        <v>0</v>
      </c>
      <c r="AF182">
        <v>0</v>
      </c>
      <c r="AG182">
        <v>0</v>
      </c>
      <c r="AH182">
        <v>50</v>
      </c>
      <c r="AI182">
        <v>0</v>
      </c>
      <c r="AJ182">
        <v>0</v>
      </c>
      <c r="AK182">
        <v>12</v>
      </c>
      <c r="AL182">
        <v>0</v>
      </c>
      <c r="AM182">
        <v>0</v>
      </c>
      <c r="AN182">
        <v>0</v>
      </c>
      <c r="AO182">
        <v>0</v>
      </c>
      <c r="AP182">
        <v>0</v>
      </c>
      <c r="AQ182">
        <v>0</v>
      </c>
      <c r="AR182">
        <v>0</v>
      </c>
      <c r="AS182">
        <v>0</v>
      </c>
      <c r="AT182">
        <v>0</v>
      </c>
      <c r="AU182">
        <v>0</v>
      </c>
      <c r="AV182">
        <v>10.029999999999999</v>
      </c>
      <c r="AW182">
        <v>0</v>
      </c>
      <c r="AX182">
        <v>0</v>
      </c>
      <c r="AY182">
        <v>0</v>
      </c>
      <c r="AZ182">
        <v>0</v>
      </c>
      <c r="BA182">
        <v>0</v>
      </c>
      <c r="BB182">
        <v>0</v>
      </c>
      <c r="BC182">
        <v>0</v>
      </c>
      <c r="BD182">
        <v>0</v>
      </c>
      <c r="BE182">
        <v>0</v>
      </c>
      <c r="BF182">
        <v>1</v>
      </c>
      <c r="BG182">
        <v>0</v>
      </c>
      <c r="BH182">
        <v>0</v>
      </c>
      <c r="BI182">
        <v>1</v>
      </c>
      <c r="BJ182">
        <v>0</v>
      </c>
      <c r="BK182">
        <v>0</v>
      </c>
      <c r="BL182">
        <v>0</v>
      </c>
      <c r="BM182">
        <v>0</v>
      </c>
      <c r="BN182">
        <v>0</v>
      </c>
      <c r="BO182">
        <v>0</v>
      </c>
      <c r="BP182">
        <v>0</v>
      </c>
      <c r="BQ182">
        <v>0</v>
      </c>
      <c r="BR182">
        <v>0</v>
      </c>
      <c r="BS182">
        <v>0</v>
      </c>
      <c r="BT182">
        <v>1</v>
      </c>
      <c r="BU182">
        <v>0</v>
      </c>
      <c r="BV182">
        <v>0</v>
      </c>
      <c r="BW182">
        <v>0</v>
      </c>
      <c r="BX182">
        <v>3</v>
      </c>
      <c r="BY182">
        <v>0</v>
      </c>
      <c r="BZ182">
        <v>0</v>
      </c>
      <c r="CA182">
        <v>0</v>
      </c>
      <c r="CB182">
        <v>0</v>
      </c>
      <c r="CC182">
        <v>0</v>
      </c>
      <c r="CD182">
        <v>0</v>
      </c>
      <c r="CE182">
        <v>1</v>
      </c>
      <c r="CF182">
        <v>0</v>
      </c>
      <c r="CG182">
        <v>0</v>
      </c>
      <c r="CH182">
        <v>1</v>
      </c>
      <c r="CI182">
        <v>0</v>
      </c>
      <c r="CJ182">
        <v>0</v>
      </c>
      <c r="CK182">
        <v>0</v>
      </c>
      <c r="CL182">
        <v>0</v>
      </c>
      <c r="CM182">
        <v>0</v>
      </c>
      <c r="CN182">
        <v>0</v>
      </c>
      <c r="CO182">
        <v>0</v>
      </c>
      <c r="CP182">
        <v>0</v>
      </c>
      <c r="CQ182">
        <v>0</v>
      </c>
      <c r="CR182">
        <v>0</v>
      </c>
      <c r="CS182">
        <v>1</v>
      </c>
      <c r="CT182">
        <v>0</v>
      </c>
      <c r="CU182">
        <v>0</v>
      </c>
      <c r="CV182">
        <v>0</v>
      </c>
      <c r="CW182">
        <v>0</v>
      </c>
      <c r="CX182">
        <v>0</v>
      </c>
      <c r="CY182">
        <v>0</v>
      </c>
      <c r="CZ182">
        <v>0</v>
      </c>
      <c r="DA182">
        <v>0</v>
      </c>
      <c r="DB182">
        <v>0</v>
      </c>
      <c r="DC182">
        <v>0</v>
      </c>
      <c r="DD182">
        <v>0</v>
      </c>
      <c r="DE182">
        <v>0</v>
      </c>
      <c r="DF182">
        <v>0</v>
      </c>
      <c r="DG182">
        <v>0</v>
      </c>
      <c r="DH182">
        <v>1</v>
      </c>
      <c r="DI182">
        <v>0</v>
      </c>
      <c r="DJ182">
        <v>0</v>
      </c>
      <c r="DK182">
        <v>0</v>
      </c>
      <c r="DL182">
        <v>0</v>
      </c>
      <c r="DM182">
        <v>0</v>
      </c>
      <c r="DN182">
        <v>0</v>
      </c>
      <c r="DO182">
        <v>0</v>
      </c>
      <c r="DP182">
        <v>0</v>
      </c>
      <c r="DQ182">
        <v>1</v>
      </c>
      <c r="DR182">
        <v>1</v>
      </c>
      <c r="DS182">
        <v>0</v>
      </c>
      <c r="DT182">
        <v>0</v>
      </c>
      <c r="DU182">
        <v>0</v>
      </c>
      <c r="DV182">
        <v>0</v>
      </c>
      <c r="DW182">
        <v>0</v>
      </c>
      <c r="DX182">
        <v>0</v>
      </c>
      <c r="DY182">
        <v>0</v>
      </c>
      <c r="DZ182">
        <v>0</v>
      </c>
      <c r="EA182">
        <v>0</v>
      </c>
      <c r="EB182">
        <v>0</v>
      </c>
      <c r="EC182">
        <v>0</v>
      </c>
      <c r="ED182">
        <v>0</v>
      </c>
      <c r="EE182">
        <v>0</v>
      </c>
      <c r="EF182">
        <v>0</v>
      </c>
      <c r="EG182">
        <v>0.2</v>
      </c>
      <c r="EH182">
        <v>0.25</v>
      </c>
      <c r="EI182">
        <v>0.66666666666666663</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6.2</v>
      </c>
      <c r="FF182">
        <v>5.25</v>
      </c>
      <c r="FG182">
        <v>5.666666666666667</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6.2</v>
      </c>
      <c r="GD182">
        <v>5.25</v>
      </c>
      <c r="GE182">
        <v>5.666666666666667</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1583</v>
      </c>
      <c r="HT182">
        <v>0</v>
      </c>
      <c r="HU182">
        <v>0</v>
      </c>
      <c r="HV182">
        <v>0</v>
      </c>
      <c r="HW182">
        <v>0</v>
      </c>
      <c r="HX182">
        <v>0</v>
      </c>
      <c r="HY182">
        <v>0</v>
      </c>
      <c r="HZ182">
        <v>49304.899999999994</v>
      </c>
      <c r="IA182">
        <v>62</v>
      </c>
      <c r="IB182">
        <v>10.029999999999999</v>
      </c>
      <c r="IC182">
        <v>5.166666666666667</v>
      </c>
      <c r="ID182">
        <v>1.0029999999999999</v>
      </c>
      <c r="IE182">
        <v>0</v>
      </c>
      <c r="IF182">
        <v>0</v>
      </c>
      <c r="IG182">
        <v>16.666666666666668</v>
      </c>
      <c r="IH182">
        <v>4</v>
      </c>
      <c r="II182">
        <v>0</v>
      </c>
      <c r="IJ182">
        <v>0</v>
      </c>
      <c r="IK182">
        <v>0</v>
      </c>
      <c r="IL182">
        <v>0</v>
      </c>
      <c r="IM182">
        <v>3.3433333333333333</v>
      </c>
      <c r="IN182">
        <v>7500</v>
      </c>
    </row>
    <row r="183" spans="1:248">
      <c r="A183">
        <v>180</v>
      </c>
      <c r="B183" t="str">
        <v>Gajapati</v>
      </c>
      <c r="C183" t="str">
        <v>ODISHA</v>
      </c>
      <c r="D183" t="str">
        <v>Central</v>
      </c>
      <c r="E183" t="str">
        <v>GOLDWIN ISPAT PRIVATE LIMITED</v>
      </c>
      <c r="F183">
        <v>0</v>
      </c>
      <c r="G183">
        <v>0</v>
      </c>
      <c r="H183">
        <v>0.3</v>
      </c>
      <c r="I183">
        <v>0</v>
      </c>
      <c r="J183" t="str">
        <v>Low</v>
      </c>
      <c r="K183">
        <v>0</v>
      </c>
      <c r="L183">
        <v>0</v>
      </c>
      <c r="M183">
        <v>0</v>
      </c>
      <c r="N183" t="str">
        <v>Bidyut Mishra</v>
      </c>
      <c r="O183">
        <v>16</v>
      </c>
      <c r="P183">
        <v>1500</v>
      </c>
      <c r="Q183">
        <v>2</v>
      </c>
      <c r="R183">
        <v>2</v>
      </c>
      <c r="S183">
        <v>1</v>
      </c>
      <c r="T183">
        <v>7</v>
      </c>
      <c r="U183">
        <v>0</v>
      </c>
      <c r="V183">
        <v>1</v>
      </c>
      <c r="W183">
        <v>0</v>
      </c>
      <c r="X183">
        <v>0</v>
      </c>
      <c r="Y183" t="str">
        <v/>
      </c>
      <c r="Z183">
        <v>0</v>
      </c>
      <c r="AA183" t="str">
        <v/>
      </c>
      <c r="AB183">
        <v>0</v>
      </c>
      <c r="AC183">
        <v>4</v>
      </c>
      <c r="AD183">
        <v>3</v>
      </c>
      <c r="AE183">
        <v>4.1500000000000004</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1</v>
      </c>
      <c r="BY183">
        <v>0</v>
      </c>
      <c r="BZ183">
        <v>1</v>
      </c>
      <c r="CA183">
        <v>1</v>
      </c>
      <c r="CB183">
        <v>1</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0.33333333333333331</v>
      </c>
      <c r="EH183">
        <v>0</v>
      </c>
      <c r="EI183">
        <v>0.33333333333333331</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7.666666666666667</v>
      </c>
      <c r="FF183">
        <v>5.666666666666667</v>
      </c>
      <c r="FG183">
        <v>4.333333333333333</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7.666666666666667</v>
      </c>
      <c r="GD183">
        <v>7</v>
      </c>
      <c r="GE183">
        <v>5.666666666666667</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4348</v>
      </c>
      <c r="HT183">
        <v>0</v>
      </c>
      <c r="HU183">
        <v>0</v>
      </c>
      <c r="HV183">
        <v>0</v>
      </c>
      <c r="HW183">
        <v>0</v>
      </c>
      <c r="HX183">
        <v>0</v>
      </c>
      <c r="HY183">
        <v>0</v>
      </c>
      <c r="HZ183">
        <v>49322.45</v>
      </c>
      <c r="IA183">
        <v>11.15</v>
      </c>
      <c r="IB183">
        <v>0</v>
      </c>
      <c r="IC183">
        <v>0.9291666666666667</v>
      </c>
      <c r="ID183">
        <v>0</v>
      </c>
      <c r="IE183">
        <v>2.3333333333333335</v>
      </c>
      <c r="IF183">
        <v>1.3833333333333335</v>
      </c>
      <c r="IG183">
        <v>0</v>
      </c>
      <c r="IH183">
        <v>0</v>
      </c>
      <c r="II183">
        <v>0</v>
      </c>
      <c r="IJ183">
        <v>0</v>
      </c>
      <c r="IK183">
        <v>0</v>
      </c>
      <c r="IL183">
        <v>0</v>
      </c>
      <c r="IM183">
        <v>0</v>
      </c>
      <c r="IN183">
        <v>6000</v>
      </c>
    </row>
    <row r="184" spans="1:248">
      <c r="A184">
        <v>181</v>
      </c>
      <c r="B184" t="str">
        <v>Nabarangpur</v>
      </c>
      <c r="C184" t="str">
        <v>ODISHA</v>
      </c>
      <c r="D184" t="str">
        <v>Central</v>
      </c>
      <c r="E184" t="str">
        <v>SACHDEVA ISPAT PVT LTD</v>
      </c>
      <c r="F184">
        <v>0</v>
      </c>
      <c r="G184">
        <v>0</v>
      </c>
      <c r="H184">
        <v>0.3</v>
      </c>
      <c r="I184">
        <v>0</v>
      </c>
      <c r="J184" t="str">
        <v>Low</v>
      </c>
      <c r="K184">
        <v>0</v>
      </c>
      <c r="L184">
        <v>0</v>
      </c>
      <c r="M184">
        <v>0</v>
      </c>
      <c r="N184" t="str">
        <v>Amit Behera</v>
      </c>
      <c r="O184">
        <v>17</v>
      </c>
      <c r="P184">
        <v>1500</v>
      </c>
      <c r="Q184">
        <v>2</v>
      </c>
      <c r="R184">
        <v>1</v>
      </c>
      <c r="S184">
        <v>3</v>
      </c>
      <c r="T184">
        <v>0</v>
      </c>
      <c r="U184">
        <v>0</v>
      </c>
      <c r="V184">
        <v>4</v>
      </c>
      <c r="W184">
        <v>0</v>
      </c>
      <c r="X184">
        <v>400</v>
      </c>
      <c r="Y184">
        <v>9.6850000000000009E-3</v>
      </c>
      <c r="Z184">
        <v>0.26666666666666666</v>
      </c>
      <c r="AA184">
        <v>2.5826666666666667E-3</v>
      </c>
      <c r="AB184">
        <v>25</v>
      </c>
      <c r="AC184">
        <v>0</v>
      </c>
      <c r="AD184">
        <v>0</v>
      </c>
      <c r="AE184">
        <v>20</v>
      </c>
      <c r="AF184">
        <v>0</v>
      </c>
      <c r="AG184">
        <v>0</v>
      </c>
      <c r="AH184">
        <v>0</v>
      </c>
      <c r="AI184">
        <v>0</v>
      </c>
      <c r="AJ184">
        <v>0</v>
      </c>
      <c r="AK184">
        <v>0</v>
      </c>
      <c r="AL184">
        <v>0</v>
      </c>
      <c r="AM184">
        <v>0</v>
      </c>
      <c r="AN184">
        <v>0</v>
      </c>
      <c r="AO184">
        <v>0</v>
      </c>
      <c r="AP184">
        <v>0</v>
      </c>
      <c r="AQ184">
        <v>0</v>
      </c>
      <c r="AR184">
        <v>0</v>
      </c>
      <c r="AS184">
        <v>0</v>
      </c>
      <c r="AT184">
        <v>0</v>
      </c>
      <c r="AU184">
        <v>11.73</v>
      </c>
      <c r="AV184">
        <v>12.01</v>
      </c>
      <c r="AW184">
        <v>15</v>
      </c>
      <c r="AX184">
        <v>0</v>
      </c>
      <c r="AY184">
        <v>0</v>
      </c>
      <c r="AZ184">
        <v>1</v>
      </c>
      <c r="BA184">
        <v>0</v>
      </c>
      <c r="BB184">
        <v>0</v>
      </c>
      <c r="BC184">
        <v>1</v>
      </c>
      <c r="BD184">
        <v>0</v>
      </c>
      <c r="BE184">
        <v>0</v>
      </c>
      <c r="BF184">
        <v>0</v>
      </c>
      <c r="BG184">
        <v>0</v>
      </c>
      <c r="BH184">
        <v>0</v>
      </c>
      <c r="BI184">
        <v>0</v>
      </c>
      <c r="BJ184">
        <v>0</v>
      </c>
      <c r="BK184">
        <v>0</v>
      </c>
      <c r="BL184">
        <v>0</v>
      </c>
      <c r="BM184">
        <v>0</v>
      </c>
      <c r="BN184">
        <v>0</v>
      </c>
      <c r="BO184">
        <v>0</v>
      </c>
      <c r="BP184">
        <v>0</v>
      </c>
      <c r="BQ184">
        <v>0</v>
      </c>
      <c r="BR184">
        <v>0</v>
      </c>
      <c r="BS184">
        <v>1</v>
      </c>
      <c r="BT184">
        <v>0</v>
      </c>
      <c r="BU184">
        <v>1</v>
      </c>
      <c r="BV184">
        <v>0</v>
      </c>
      <c r="BW184">
        <v>0</v>
      </c>
      <c r="BX184">
        <v>4</v>
      </c>
      <c r="BY184">
        <v>1</v>
      </c>
      <c r="BZ184">
        <v>0</v>
      </c>
      <c r="CA184">
        <v>0</v>
      </c>
      <c r="CB184">
        <v>1</v>
      </c>
      <c r="CC184">
        <v>0</v>
      </c>
      <c r="CD184">
        <v>0</v>
      </c>
      <c r="CE184">
        <v>0</v>
      </c>
      <c r="CF184">
        <v>0</v>
      </c>
      <c r="CG184">
        <v>0</v>
      </c>
      <c r="CH184">
        <v>0</v>
      </c>
      <c r="CI184">
        <v>0</v>
      </c>
      <c r="CJ184">
        <v>0</v>
      </c>
      <c r="CK184">
        <v>0</v>
      </c>
      <c r="CL184">
        <v>0</v>
      </c>
      <c r="CM184">
        <v>0</v>
      </c>
      <c r="CN184">
        <v>0</v>
      </c>
      <c r="CO184">
        <v>0</v>
      </c>
      <c r="CP184">
        <v>0</v>
      </c>
      <c r="CQ184">
        <v>0</v>
      </c>
      <c r="CR184">
        <v>1</v>
      </c>
      <c r="CS184">
        <v>1</v>
      </c>
      <c r="CT184">
        <v>2</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1</v>
      </c>
      <c r="DQ184">
        <v>1</v>
      </c>
      <c r="DR184">
        <v>2</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2</v>
      </c>
      <c r="FF184">
        <v>1</v>
      </c>
      <c r="FG184">
        <v>1</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2</v>
      </c>
      <c r="GD184">
        <v>1</v>
      </c>
      <c r="GE184">
        <v>1</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1</v>
      </c>
      <c r="HF184">
        <v>1</v>
      </c>
      <c r="HG184">
        <v>0</v>
      </c>
      <c r="HH184">
        <v>0</v>
      </c>
      <c r="HI184">
        <v>0</v>
      </c>
      <c r="HJ184">
        <v>0</v>
      </c>
      <c r="HK184">
        <v>0</v>
      </c>
      <c r="HL184">
        <v>0</v>
      </c>
      <c r="HM184">
        <v>0</v>
      </c>
      <c r="HN184">
        <v>0</v>
      </c>
      <c r="HO184">
        <v>0</v>
      </c>
      <c r="HP184">
        <v>0</v>
      </c>
      <c r="HQ184">
        <v>0</v>
      </c>
      <c r="HR184">
        <v>0</v>
      </c>
      <c r="HS184">
        <v>5026</v>
      </c>
      <c r="HT184">
        <v>0</v>
      </c>
      <c r="HU184">
        <v>0</v>
      </c>
      <c r="HV184">
        <v>0</v>
      </c>
      <c r="HW184">
        <v>0</v>
      </c>
      <c r="HX184">
        <v>0</v>
      </c>
      <c r="HY184">
        <v>0</v>
      </c>
      <c r="HZ184">
        <v>224435</v>
      </c>
      <c r="IA184">
        <v>45</v>
      </c>
      <c r="IB184">
        <v>38.74</v>
      </c>
      <c r="IC184">
        <v>3.75</v>
      </c>
      <c r="ID184">
        <v>3.8740000000000001</v>
      </c>
      <c r="IE184">
        <v>8.3333333333333339</v>
      </c>
      <c r="IF184">
        <v>6.666666666666667</v>
      </c>
      <c r="IG184">
        <v>0</v>
      </c>
      <c r="IH184">
        <v>0</v>
      </c>
      <c r="II184">
        <v>0</v>
      </c>
      <c r="IJ184">
        <v>0</v>
      </c>
      <c r="IK184">
        <v>0</v>
      </c>
      <c r="IL184">
        <v>0</v>
      </c>
      <c r="IM184">
        <v>12.913333333333334</v>
      </c>
      <c r="IN184">
        <v>6000</v>
      </c>
    </row>
    <row r="185" spans="1:248">
      <c r="A185">
        <v>182</v>
      </c>
      <c r="B185" t="str">
        <v>Kandhamal</v>
      </c>
      <c r="C185" t="str">
        <v>ODISHA</v>
      </c>
      <c r="D185" t="str">
        <v>Central</v>
      </c>
      <c r="E185" t="str">
        <v>GOLDWIN ISPAT PRIVATE LIMITED</v>
      </c>
      <c r="F185">
        <v>0</v>
      </c>
      <c r="G185">
        <v>0</v>
      </c>
      <c r="H185">
        <v>0.3</v>
      </c>
      <c r="I185">
        <v>0</v>
      </c>
      <c r="J185" t="str">
        <v>Low</v>
      </c>
      <c r="K185">
        <v>0</v>
      </c>
      <c r="L185">
        <v>0</v>
      </c>
      <c r="M185">
        <v>0</v>
      </c>
      <c r="N185" t="str">
        <v>Amit Behera</v>
      </c>
      <c r="O185">
        <v>15</v>
      </c>
      <c r="P185">
        <v>1200</v>
      </c>
      <c r="Q185">
        <v>1</v>
      </c>
      <c r="R185">
        <v>3</v>
      </c>
      <c r="S185">
        <v>1</v>
      </c>
      <c r="T185">
        <v>4</v>
      </c>
      <c r="U185">
        <v>0</v>
      </c>
      <c r="V185">
        <v>0</v>
      </c>
      <c r="W185">
        <v>0</v>
      </c>
      <c r="X185">
        <v>0</v>
      </c>
      <c r="Y185" t="str">
        <v/>
      </c>
      <c r="Z185">
        <v>0</v>
      </c>
      <c r="AA185" t="str">
        <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0.5</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5</v>
      </c>
      <c r="FF185">
        <v>3.5</v>
      </c>
      <c r="FG185">
        <v>2</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5</v>
      </c>
      <c r="GD185">
        <v>5</v>
      </c>
      <c r="GE185">
        <v>3.5</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6445.5</v>
      </c>
      <c r="HT185">
        <v>0</v>
      </c>
      <c r="HU185">
        <v>0</v>
      </c>
      <c r="HV185">
        <v>0</v>
      </c>
      <c r="HW185">
        <v>0</v>
      </c>
      <c r="HX185">
        <v>0</v>
      </c>
      <c r="HY185">
        <v>0</v>
      </c>
      <c r="HZ185">
        <v>120887.1</v>
      </c>
      <c r="IA185">
        <v>0</v>
      </c>
      <c r="IB185">
        <v>0</v>
      </c>
      <c r="IC185">
        <v>0</v>
      </c>
      <c r="ID185">
        <v>0</v>
      </c>
      <c r="IE185">
        <v>0</v>
      </c>
      <c r="IF185">
        <v>0</v>
      </c>
      <c r="IG185">
        <v>0</v>
      </c>
      <c r="IH185">
        <v>0</v>
      </c>
      <c r="II185">
        <v>0</v>
      </c>
      <c r="IJ185">
        <v>0</v>
      </c>
      <c r="IK185">
        <v>0</v>
      </c>
      <c r="IL185">
        <v>0</v>
      </c>
      <c r="IM185">
        <v>0</v>
      </c>
      <c r="IN185">
        <v>4500</v>
      </c>
    </row>
    <row r="186" spans="1:248">
      <c r="A186">
        <v>183</v>
      </c>
      <c r="B186" t="str">
        <v>Boudh</v>
      </c>
      <c r="C186" t="str">
        <v>ODISHA</v>
      </c>
      <c r="D186" t="str">
        <v>Central</v>
      </c>
      <c r="E186" t="str">
        <v>SACHDEVA ISPAT PVT LTD</v>
      </c>
      <c r="F186">
        <v>0</v>
      </c>
      <c r="G186">
        <v>0</v>
      </c>
      <c r="H186">
        <v>0.3</v>
      </c>
      <c r="I186">
        <v>0</v>
      </c>
      <c r="J186" t="str">
        <v>Low</v>
      </c>
      <c r="K186">
        <v>0</v>
      </c>
      <c r="L186">
        <v>0</v>
      </c>
      <c r="M186">
        <v>0</v>
      </c>
      <c r="N186" t="str">
        <v>Papun Padhan</v>
      </c>
      <c r="O186">
        <v>18</v>
      </c>
      <c r="P186">
        <v>1000</v>
      </c>
      <c r="Q186">
        <v>1</v>
      </c>
      <c r="R186">
        <v>4</v>
      </c>
      <c r="S186">
        <v>1</v>
      </c>
      <c r="T186">
        <v>1</v>
      </c>
      <c r="U186">
        <v>0</v>
      </c>
      <c r="V186">
        <v>2</v>
      </c>
      <c r="W186">
        <v>0</v>
      </c>
      <c r="X186">
        <v>0</v>
      </c>
      <c r="Y186" t="str">
        <v/>
      </c>
      <c r="Z186">
        <v>0</v>
      </c>
      <c r="AA186" t="str">
        <v/>
      </c>
      <c r="AB186">
        <v>30.02</v>
      </c>
      <c r="AC186">
        <v>30.17</v>
      </c>
      <c r="AD186">
        <v>0</v>
      </c>
      <c r="AE186">
        <v>0</v>
      </c>
      <c r="AF186">
        <v>0</v>
      </c>
      <c r="AG186">
        <v>30</v>
      </c>
      <c r="AH186">
        <v>0</v>
      </c>
      <c r="AI186">
        <v>30</v>
      </c>
      <c r="AJ186">
        <v>0</v>
      </c>
      <c r="AK186">
        <v>25</v>
      </c>
      <c r="AL186">
        <v>0</v>
      </c>
      <c r="AM186">
        <v>0</v>
      </c>
      <c r="AN186">
        <v>0</v>
      </c>
      <c r="AO186">
        <v>0</v>
      </c>
      <c r="AP186">
        <v>0</v>
      </c>
      <c r="AQ186">
        <v>0</v>
      </c>
      <c r="AR186">
        <v>28.79</v>
      </c>
      <c r="AS186">
        <v>0</v>
      </c>
      <c r="AT186">
        <v>0</v>
      </c>
      <c r="AU186">
        <v>0</v>
      </c>
      <c r="AV186">
        <v>11.86</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1</v>
      </c>
      <c r="BU186">
        <v>0</v>
      </c>
      <c r="BV186">
        <v>0</v>
      </c>
      <c r="BW186">
        <v>0</v>
      </c>
      <c r="BX186">
        <v>2</v>
      </c>
      <c r="BY186">
        <v>1</v>
      </c>
      <c r="BZ186">
        <v>1</v>
      </c>
      <c r="CA186">
        <v>0</v>
      </c>
      <c r="CB186">
        <v>0</v>
      </c>
      <c r="CC186">
        <v>0</v>
      </c>
      <c r="CD186">
        <v>1</v>
      </c>
      <c r="CE186">
        <v>0</v>
      </c>
      <c r="CF186">
        <v>1</v>
      </c>
      <c r="CG186">
        <v>0</v>
      </c>
      <c r="CH186">
        <v>1</v>
      </c>
      <c r="CI186">
        <v>0</v>
      </c>
      <c r="CJ186">
        <v>0</v>
      </c>
      <c r="CK186">
        <v>0</v>
      </c>
      <c r="CL186">
        <v>0</v>
      </c>
      <c r="CM186">
        <v>0</v>
      </c>
      <c r="CN186">
        <v>0</v>
      </c>
      <c r="CO186">
        <v>1</v>
      </c>
      <c r="CP186">
        <v>0</v>
      </c>
      <c r="CQ186">
        <v>0</v>
      </c>
      <c r="CR186">
        <v>0</v>
      </c>
      <c r="CS186">
        <v>1</v>
      </c>
      <c r="CT186">
        <v>0</v>
      </c>
      <c r="CU186">
        <v>0</v>
      </c>
      <c r="CV186">
        <v>0</v>
      </c>
      <c r="CW186">
        <v>0</v>
      </c>
      <c r="CX186">
        <v>0</v>
      </c>
      <c r="CY186">
        <v>0</v>
      </c>
      <c r="CZ186">
        <v>0</v>
      </c>
      <c r="DA186">
        <v>0</v>
      </c>
      <c r="DB186">
        <v>0</v>
      </c>
      <c r="DC186">
        <v>0</v>
      </c>
      <c r="DD186">
        <v>0</v>
      </c>
      <c r="DE186">
        <v>0</v>
      </c>
      <c r="DF186">
        <v>0</v>
      </c>
      <c r="DG186">
        <v>0</v>
      </c>
      <c r="DH186">
        <v>1</v>
      </c>
      <c r="DI186">
        <v>0</v>
      </c>
      <c r="DJ186">
        <v>0</v>
      </c>
      <c r="DK186">
        <v>0</v>
      </c>
      <c r="DL186">
        <v>0</v>
      </c>
      <c r="DM186">
        <v>1</v>
      </c>
      <c r="DN186">
        <v>1</v>
      </c>
      <c r="DO186">
        <v>1</v>
      </c>
      <c r="DP186">
        <v>0</v>
      </c>
      <c r="DQ186">
        <v>1</v>
      </c>
      <c r="DR186">
        <v>1</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145.19</v>
      </c>
      <c r="IB186">
        <v>40.65</v>
      </c>
      <c r="IC186">
        <v>12.099166666666667</v>
      </c>
      <c r="ID186">
        <v>4.0649999999999995</v>
      </c>
      <c r="IE186">
        <v>20.063333333333333</v>
      </c>
      <c r="IF186">
        <v>10</v>
      </c>
      <c r="IG186">
        <v>10</v>
      </c>
      <c r="IH186">
        <v>8.3333333333333339</v>
      </c>
      <c r="II186">
        <v>0</v>
      </c>
      <c r="IJ186">
        <v>0</v>
      </c>
      <c r="IK186">
        <v>0</v>
      </c>
      <c r="IL186">
        <v>0</v>
      </c>
      <c r="IM186">
        <v>3.9533333333333331</v>
      </c>
      <c r="IN186">
        <v>3900</v>
      </c>
    </row>
    <row r="187" spans="1:248">
      <c r="A187">
        <v>184</v>
      </c>
      <c r="B187" t="str">
        <v>Sonepur</v>
      </c>
      <c r="C187" t="str">
        <v>ODISHA</v>
      </c>
      <c r="D187" t="str">
        <v>Central</v>
      </c>
      <c r="E187" t="str">
        <v>SACHDEVA ISPAT PVT LTD</v>
      </c>
      <c r="F187">
        <v>0</v>
      </c>
      <c r="G187">
        <v>0</v>
      </c>
      <c r="H187">
        <v>0.3</v>
      </c>
      <c r="I187">
        <v>0</v>
      </c>
      <c r="J187" t="str">
        <v>Low</v>
      </c>
      <c r="K187">
        <v>0</v>
      </c>
      <c r="L187">
        <v>0</v>
      </c>
      <c r="M187">
        <v>0</v>
      </c>
      <c r="N187" t="str">
        <v>Papun Padhan</v>
      </c>
      <c r="O187">
        <v>17</v>
      </c>
      <c r="P187">
        <v>0</v>
      </c>
      <c r="Q187">
        <v>2</v>
      </c>
      <c r="R187">
        <v>3</v>
      </c>
      <c r="S187">
        <v>0</v>
      </c>
      <c r="T187">
        <v>1</v>
      </c>
      <c r="U187">
        <v>0</v>
      </c>
      <c r="V187">
        <v>2</v>
      </c>
      <c r="W187">
        <v>0</v>
      </c>
      <c r="X187">
        <v>150</v>
      </c>
      <c r="Y187">
        <v>1.5346666666666666E-2</v>
      </c>
      <c r="Z187" t="str">
        <v/>
      </c>
      <c r="AA187" t="str">
        <v/>
      </c>
      <c r="AB187">
        <v>0</v>
      </c>
      <c r="AC187">
        <v>0</v>
      </c>
      <c r="AD187">
        <v>17</v>
      </c>
      <c r="AE187">
        <v>0</v>
      </c>
      <c r="AF187">
        <v>0</v>
      </c>
      <c r="AG187">
        <v>0</v>
      </c>
      <c r="AH187">
        <v>0</v>
      </c>
      <c r="AI187">
        <v>0</v>
      </c>
      <c r="AJ187">
        <v>25</v>
      </c>
      <c r="AK187">
        <v>0</v>
      </c>
      <c r="AL187">
        <v>0</v>
      </c>
      <c r="AM187">
        <v>0</v>
      </c>
      <c r="AN187">
        <v>0</v>
      </c>
      <c r="AO187">
        <v>0</v>
      </c>
      <c r="AP187">
        <v>0</v>
      </c>
      <c r="AQ187">
        <v>0</v>
      </c>
      <c r="AR187">
        <v>0</v>
      </c>
      <c r="AS187">
        <v>0</v>
      </c>
      <c r="AT187">
        <v>0</v>
      </c>
      <c r="AU187">
        <v>10.99</v>
      </c>
      <c r="AV187">
        <v>12.03</v>
      </c>
      <c r="AW187">
        <v>0</v>
      </c>
      <c r="AX187">
        <v>0</v>
      </c>
      <c r="AY187">
        <v>0</v>
      </c>
      <c r="AZ187">
        <v>0</v>
      </c>
      <c r="BA187">
        <v>0</v>
      </c>
      <c r="BB187">
        <v>1</v>
      </c>
      <c r="BC187">
        <v>0</v>
      </c>
      <c r="BD187">
        <v>0</v>
      </c>
      <c r="BE187">
        <v>0</v>
      </c>
      <c r="BF187">
        <v>0</v>
      </c>
      <c r="BG187">
        <v>0</v>
      </c>
      <c r="BH187">
        <v>0</v>
      </c>
      <c r="BI187">
        <v>0</v>
      </c>
      <c r="BJ187">
        <v>0</v>
      </c>
      <c r="BK187">
        <v>0</v>
      </c>
      <c r="BL187">
        <v>0</v>
      </c>
      <c r="BM187">
        <v>0</v>
      </c>
      <c r="BN187">
        <v>0</v>
      </c>
      <c r="BO187">
        <v>0</v>
      </c>
      <c r="BP187">
        <v>0</v>
      </c>
      <c r="BQ187">
        <v>0</v>
      </c>
      <c r="BR187">
        <v>0</v>
      </c>
      <c r="BS187">
        <v>1</v>
      </c>
      <c r="BT187">
        <v>0</v>
      </c>
      <c r="BU187">
        <v>0</v>
      </c>
      <c r="BV187">
        <v>0</v>
      </c>
      <c r="BW187">
        <v>0</v>
      </c>
      <c r="BX187">
        <v>2</v>
      </c>
      <c r="BY187">
        <v>0</v>
      </c>
      <c r="BZ187">
        <v>0</v>
      </c>
      <c r="CA187">
        <v>1</v>
      </c>
      <c r="CB187">
        <v>0</v>
      </c>
      <c r="CC187">
        <v>0</v>
      </c>
      <c r="CD187">
        <v>0</v>
      </c>
      <c r="CE187">
        <v>0</v>
      </c>
      <c r="CF187">
        <v>0</v>
      </c>
      <c r="CG187">
        <v>1</v>
      </c>
      <c r="CH187">
        <v>0</v>
      </c>
      <c r="CI187">
        <v>0</v>
      </c>
      <c r="CJ187">
        <v>0</v>
      </c>
      <c r="CK187">
        <v>0</v>
      </c>
      <c r="CL187">
        <v>0</v>
      </c>
      <c r="CM187">
        <v>0</v>
      </c>
      <c r="CN187">
        <v>0</v>
      </c>
      <c r="CO187">
        <v>0</v>
      </c>
      <c r="CP187">
        <v>0</v>
      </c>
      <c r="CQ187">
        <v>0</v>
      </c>
      <c r="CR187">
        <v>1</v>
      </c>
      <c r="CS187">
        <v>1</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1</v>
      </c>
      <c r="DQ187">
        <v>1</v>
      </c>
      <c r="DR187">
        <v>1</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3</v>
      </c>
      <c r="FF187">
        <v>1</v>
      </c>
      <c r="FG187">
        <v>1</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3</v>
      </c>
      <c r="GD187">
        <v>1</v>
      </c>
      <c r="GE187">
        <v>1</v>
      </c>
      <c r="GF187">
        <v>0</v>
      </c>
      <c r="GG187">
        <v>0</v>
      </c>
      <c r="GH187">
        <v>0</v>
      </c>
      <c r="GI187">
        <v>0</v>
      </c>
      <c r="GJ187">
        <v>0</v>
      </c>
      <c r="GK187">
        <v>0</v>
      </c>
      <c r="GL187">
        <v>0</v>
      </c>
      <c r="GM187">
        <v>0</v>
      </c>
      <c r="GN187">
        <v>0</v>
      </c>
      <c r="GO187">
        <v>0</v>
      </c>
      <c r="GP187">
        <v>0</v>
      </c>
      <c r="GQ187">
        <v>1</v>
      </c>
      <c r="GR187">
        <v>6</v>
      </c>
      <c r="GS187">
        <v>0</v>
      </c>
      <c r="GT187">
        <v>0</v>
      </c>
      <c r="GU187">
        <v>0</v>
      </c>
      <c r="GV187">
        <v>0</v>
      </c>
      <c r="GW187">
        <v>0</v>
      </c>
      <c r="GX187">
        <v>0</v>
      </c>
      <c r="GY187">
        <v>0</v>
      </c>
      <c r="GZ187">
        <v>0</v>
      </c>
      <c r="HA187">
        <v>0</v>
      </c>
      <c r="HB187">
        <v>0</v>
      </c>
      <c r="HC187">
        <v>2</v>
      </c>
      <c r="HD187">
        <v>0</v>
      </c>
      <c r="HE187">
        <v>2</v>
      </c>
      <c r="HF187">
        <v>0</v>
      </c>
      <c r="HG187">
        <v>0</v>
      </c>
      <c r="HH187">
        <v>0</v>
      </c>
      <c r="HI187">
        <v>0</v>
      </c>
      <c r="HJ187">
        <v>0</v>
      </c>
      <c r="HK187">
        <v>0</v>
      </c>
      <c r="HL187">
        <v>0</v>
      </c>
      <c r="HM187">
        <v>0</v>
      </c>
      <c r="HN187">
        <v>0</v>
      </c>
      <c r="HO187">
        <v>0</v>
      </c>
      <c r="HP187">
        <v>0</v>
      </c>
      <c r="HQ187">
        <v>0</v>
      </c>
      <c r="HR187">
        <v>0</v>
      </c>
      <c r="HS187">
        <v>5826</v>
      </c>
      <c r="HT187">
        <v>0</v>
      </c>
      <c r="HU187">
        <v>0</v>
      </c>
      <c r="HV187">
        <v>0</v>
      </c>
      <c r="HW187">
        <v>0</v>
      </c>
      <c r="HX187">
        <v>0</v>
      </c>
      <c r="HY187">
        <v>0</v>
      </c>
      <c r="HZ187">
        <v>109520.40000000001</v>
      </c>
      <c r="IA187">
        <v>42</v>
      </c>
      <c r="IB187">
        <v>23.02</v>
      </c>
      <c r="IC187">
        <v>3.5</v>
      </c>
      <c r="ID187">
        <v>2.302</v>
      </c>
      <c r="IE187">
        <v>5.666666666666667</v>
      </c>
      <c r="IF187">
        <v>0</v>
      </c>
      <c r="IG187">
        <v>8.3333333333333339</v>
      </c>
      <c r="IH187">
        <v>0</v>
      </c>
      <c r="II187">
        <v>0</v>
      </c>
      <c r="IJ187">
        <v>0</v>
      </c>
      <c r="IK187">
        <v>0</v>
      </c>
      <c r="IL187">
        <v>0</v>
      </c>
      <c r="IM187">
        <v>7.6733333333333329</v>
      </c>
      <c r="IN187">
        <v>4500</v>
      </c>
    </row>
    <row r="188" spans="1:248">
      <c r="A188">
        <v>185</v>
      </c>
      <c r="B188" t="str">
        <v>Malkangiri</v>
      </c>
      <c r="C188" t="str">
        <v>ODISHA</v>
      </c>
      <c r="D188" t="str">
        <v>Central</v>
      </c>
      <c r="E188" t="str">
        <v>SACHDEVA ISPAT PVT LTD</v>
      </c>
      <c r="F188">
        <v>0</v>
      </c>
      <c r="G188">
        <v>0</v>
      </c>
      <c r="H188">
        <v>0.3</v>
      </c>
      <c r="I188">
        <v>0</v>
      </c>
      <c r="J188" t="str">
        <v>Low</v>
      </c>
      <c r="K188">
        <v>0</v>
      </c>
      <c r="L188">
        <v>0</v>
      </c>
      <c r="M188">
        <v>0</v>
      </c>
      <c r="N188" t="str">
        <v>Amit Behera</v>
      </c>
      <c r="O188">
        <v>18</v>
      </c>
      <c r="P188">
        <v>1000</v>
      </c>
      <c r="Q188">
        <v>1</v>
      </c>
      <c r="R188">
        <v>4</v>
      </c>
      <c r="S188">
        <v>1</v>
      </c>
      <c r="T188">
        <v>0</v>
      </c>
      <c r="U188">
        <v>0</v>
      </c>
      <c r="V188">
        <v>1</v>
      </c>
      <c r="W188">
        <v>0</v>
      </c>
      <c r="X188">
        <v>0</v>
      </c>
      <c r="Y188" t="str">
        <v/>
      </c>
      <c r="Z188">
        <v>0</v>
      </c>
      <c r="AA188" t="str">
        <v/>
      </c>
      <c r="AB188">
        <v>30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1</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1</v>
      </c>
      <c r="BY188">
        <v>1</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1</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1</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30</v>
      </c>
      <c r="IB188">
        <v>0</v>
      </c>
      <c r="IC188">
        <v>2.5</v>
      </c>
      <c r="ID188">
        <v>0</v>
      </c>
      <c r="IE188">
        <v>10</v>
      </c>
      <c r="IF188">
        <v>0</v>
      </c>
      <c r="IG188">
        <v>0</v>
      </c>
      <c r="IH188">
        <v>0</v>
      </c>
      <c r="II188">
        <v>0</v>
      </c>
      <c r="IJ188">
        <v>0</v>
      </c>
      <c r="IK188">
        <v>0</v>
      </c>
      <c r="IL188">
        <v>0</v>
      </c>
      <c r="IM188">
        <v>0</v>
      </c>
      <c r="IN188">
        <v>4500</v>
      </c>
    </row>
    <row r="189" spans="1:248">
      <c r="A189">
        <v>186</v>
      </c>
      <c r="B189" t="str">
        <v>Kendujhar</v>
      </c>
      <c r="C189" t="str">
        <v>ODISHA</v>
      </c>
      <c r="D189" t="str">
        <v>Central</v>
      </c>
      <c r="E189" t="str">
        <v>Niyati Udyog Private Limited</v>
      </c>
      <c r="F189">
        <v>0</v>
      </c>
      <c r="G189">
        <v>0</v>
      </c>
      <c r="H189">
        <v>0.5</v>
      </c>
      <c r="I189">
        <v>0</v>
      </c>
      <c r="J189" t="str">
        <v>Medium</v>
      </c>
      <c r="K189">
        <v>0</v>
      </c>
      <c r="L189">
        <v>0</v>
      </c>
      <c r="M189">
        <v>0</v>
      </c>
      <c r="N189" t="str">
        <v>Sourav Kumar Rana</v>
      </c>
      <c r="O189">
        <v>13</v>
      </c>
      <c r="P189">
        <v>2000</v>
      </c>
      <c r="Q189">
        <v>1</v>
      </c>
      <c r="R189">
        <v>1</v>
      </c>
      <c r="S189">
        <v>3</v>
      </c>
      <c r="T189">
        <v>5</v>
      </c>
      <c r="U189">
        <v>0</v>
      </c>
      <c r="V189">
        <v>2</v>
      </c>
      <c r="W189">
        <v>0</v>
      </c>
      <c r="X189">
        <v>0</v>
      </c>
      <c r="Y189" t="str">
        <v/>
      </c>
      <c r="Z189">
        <v>0</v>
      </c>
      <c r="AA189" t="str">
        <v/>
      </c>
      <c r="AB189">
        <v>0</v>
      </c>
      <c r="AC189">
        <v>0</v>
      </c>
      <c r="AD189">
        <v>0</v>
      </c>
      <c r="AE189">
        <v>0</v>
      </c>
      <c r="AF189">
        <v>0</v>
      </c>
      <c r="AG189">
        <v>0</v>
      </c>
      <c r="AH189">
        <v>0</v>
      </c>
      <c r="AI189">
        <v>0</v>
      </c>
      <c r="AJ189">
        <v>13</v>
      </c>
      <c r="AK189">
        <v>12</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1</v>
      </c>
      <c r="BI189">
        <v>1</v>
      </c>
      <c r="BJ189">
        <v>0</v>
      </c>
      <c r="BK189">
        <v>0</v>
      </c>
      <c r="BL189">
        <v>0</v>
      </c>
      <c r="BM189">
        <v>0</v>
      </c>
      <c r="BN189">
        <v>0</v>
      </c>
      <c r="BO189">
        <v>0</v>
      </c>
      <c r="BP189">
        <v>0</v>
      </c>
      <c r="BQ189">
        <v>0</v>
      </c>
      <c r="BR189">
        <v>0</v>
      </c>
      <c r="BS189">
        <v>0</v>
      </c>
      <c r="BT189">
        <v>0</v>
      </c>
      <c r="BU189">
        <v>0</v>
      </c>
      <c r="BV189">
        <v>0</v>
      </c>
      <c r="BW189">
        <v>0</v>
      </c>
      <c r="BX189">
        <v>2</v>
      </c>
      <c r="BY189">
        <v>0</v>
      </c>
      <c r="BZ189">
        <v>0</v>
      </c>
      <c r="CA189">
        <v>0</v>
      </c>
      <c r="CB189">
        <v>0</v>
      </c>
      <c r="CC189">
        <v>0</v>
      </c>
      <c r="CD189">
        <v>0</v>
      </c>
      <c r="CE189">
        <v>0</v>
      </c>
      <c r="CF189">
        <v>0</v>
      </c>
      <c r="CG189">
        <v>1</v>
      </c>
      <c r="CH189">
        <v>1</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1</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0.25</v>
      </c>
      <c r="EH189">
        <v>0</v>
      </c>
      <c r="EI189">
        <v>0.25</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6.5</v>
      </c>
      <c r="FF189">
        <v>5.25</v>
      </c>
      <c r="FG189">
        <v>5.25</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7.75</v>
      </c>
      <c r="GD189">
        <v>6.5</v>
      </c>
      <c r="GE189">
        <v>5.25</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5602.5</v>
      </c>
      <c r="HT189">
        <v>0</v>
      </c>
      <c r="HU189">
        <v>0</v>
      </c>
      <c r="HV189">
        <v>0</v>
      </c>
      <c r="HW189">
        <v>0</v>
      </c>
      <c r="HX189">
        <v>0</v>
      </c>
      <c r="HY189">
        <v>0</v>
      </c>
      <c r="HZ189">
        <v>361965.45</v>
      </c>
      <c r="IA189">
        <v>25</v>
      </c>
      <c r="IB189">
        <v>0</v>
      </c>
      <c r="IC189">
        <v>2.0833333333333335</v>
      </c>
      <c r="ID189">
        <v>0</v>
      </c>
      <c r="IE189">
        <v>0</v>
      </c>
      <c r="IF189">
        <v>0</v>
      </c>
      <c r="IG189">
        <v>4.333333333333333</v>
      </c>
      <c r="IH189">
        <v>4</v>
      </c>
      <c r="II189">
        <v>0</v>
      </c>
      <c r="IJ189">
        <v>0</v>
      </c>
      <c r="IK189">
        <v>0</v>
      </c>
      <c r="IL189">
        <v>0</v>
      </c>
      <c r="IM189">
        <v>0</v>
      </c>
      <c r="IN189">
        <v>4500</v>
      </c>
    </row>
    <row r="190" spans="1:248">
      <c r="A190">
        <v>187</v>
      </c>
      <c r="B190" t="str">
        <v>Deogarh</v>
      </c>
      <c r="C190" t="str">
        <v>ODISHA</v>
      </c>
      <c r="D190" t="str">
        <v>Central</v>
      </c>
      <c r="E190" t="str">
        <v>SACHDEVA ISPAT PVT LTD</v>
      </c>
      <c r="F190">
        <v>0</v>
      </c>
      <c r="G190">
        <v>0</v>
      </c>
      <c r="H190">
        <v>0.3</v>
      </c>
      <c r="I190">
        <v>0</v>
      </c>
      <c r="J190" t="str">
        <v>Low</v>
      </c>
      <c r="K190">
        <v>0</v>
      </c>
      <c r="L190">
        <v>0</v>
      </c>
      <c r="M190">
        <v>0</v>
      </c>
      <c r="N190" t="str">
        <v>Papun Padhan</v>
      </c>
      <c r="O190">
        <v>15</v>
      </c>
      <c r="P190">
        <v>1000</v>
      </c>
      <c r="Q190">
        <v>1</v>
      </c>
      <c r="R190">
        <v>1</v>
      </c>
      <c r="S190">
        <v>4</v>
      </c>
      <c r="T190">
        <v>0</v>
      </c>
      <c r="U190">
        <v>0</v>
      </c>
      <c r="V190">
        <v>1</v>
      </c>
      <c r="W190">
        <v>0</v>
      </c>
      <c r="X190">
        <v>50</v>
      </c>
      <c r="Y190">
        <v>2.5000000000000001E-2</v>
      </c>
      <c r="Z190">
        <v>0.05</v>
      </c>
      <c r="AA190">
        <v>1.2500000000000002E-3</v>
      </c>
      <c r="AB190">
        <v>0</v>
      </c>
      <c r="AC190">
        <v>3.5</v>
      </c>
      <c r="AD190">
        <v>0</v>
      </c>
      <c r="AE190">
        <v>0</v>
      </c>
      <c r="AF190">
        <v>0</v>
      </c>
      <c r="AG190">
        <v>2</v>
      </c>
      <c r="AH190">
        <v>0</v>
      </c>
      <c r="AI190">
        <v>0</v>
      </c>
      <c r="AJ190">
        <v>0</v>
      </c>
      <c r="AK190">
        <v>0</v>
      </c>
      <c r="AL190">
        <v>1</v>
      </c>
      <c r="AM190">
        <v>0</v>
      </c>
      <c r="AN190">
        <v>1</v>
      </c>
      <c r="AO190">
        <v>0</v>
      </c>
      <c r="AP190">
        <v>0</v>
      </c>
      <c r="AQ190">
        <v>0</v>
      </c>
      <c r="AR190">
        <v>0</v>
      </c>
      <c r="AS190">
        <v>4.5</v>
      </c>
      <c r="AT190">
        <v>0</v>
      </c>
      <c r="AU190">
        <v>5.5</v>
      </c>
      <c r="AV190">
        <v>0.5</v>
      </c>
      <c r="AW190">
        <v>1</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1</v>
      </c>
      <c r="BY190">
        <v>0</v>
      </c>
      <c r="BZ190">
        <v>1</v>
      </c>
      <c r="CA190">
        <v>0</v>
      </c>
      <c r="CB190">
        <v>0</v>
      </c>
      <c r="CC190">
        <v>0</v>
      </c>
      <c r="CD190">
        <v>1</v>
      </c>
      <c r="CE190">
        <v>0</v>
      </c>
      <c r="CF190">
        <v>0</v>
      </c>
      <c r="CG190">
        <v>0</v>
      </c>
      <c r="CH190">
        <v>0</v>
      </c>
      <c r="CI190">
        <v>1</v>
      </c>
      <c r="CJ190">
        <v>0</v>
      </c>
      <c r="CK190">
        <v>1</v>
      </c>
      <c r="CL190">
        <v>0</v>
      </c>
      <c r="CM190">
        <v>0</v>
      </c>
      <c r="CN190">
        <v>0</v>
      </c>
      <c r="CO190">
        <v>0</v>
      </c>
      <c r="CP190">
        <v>1</v>
      </c>
      <c r="CQ190">
        <v>0</v>
      </c>
      <c r="CR190">
        <v>1</v>
      </c>
      <c r="CS190">
        <v>1</v>
      </c>
      <c r="CT190">
        <v>1</v>
      </c>
      <c r="CU190">
        <v>0</v>
      </c>
      <c r="CV190">
        <v>0</v>
      </c>
      <c r="CW190">
        <v>0</v>
      </c>
      <c r="CX190">
        <v>0</v>
      </c>
      <c r="CY190">
        <v>0</v>
      </c>
      <c r="CZ190">
        <v>0</v>
      </c>
      <c r="DA190">
        <v>0</v>
      </c>
      <c r="DB190">
        <v>0</v>
      </c>
      <c r="DC190">
        <v>0</v>
      </c>
      <c r="DD190">
        <v>0</v>
      </c>
      <c r="DE190">
        <v>0</v>
      </c>
      <c r="DF190">
        <v>0</v>
      </c>
      <c r="DG190">
        <v>0</v>
      </c>
      <c r="DH190">
        <v>1</v>
      </c>
      <c r="DI190">
        <v>1</v>
      </c>
      <c r="DJ190">
        <v>1</v>
      </c>
      <c r="DK190">
        <v>1</v>
      </c>
      <c r="DL190">
        <v>0</v>
      </c>
      <c r="DM190">
        <v>0</v>
      </c>
      <c r="DN190">
        <v>1</v>
      </c>
      <c r="DO190">
        <v>1</v>
      </c>
      <c r="DP190">
        <v>1</v>
      </c>
      <c r="DQ190">
        <v>1</v>
      </c>
      <c r="DR190">
        <v>1</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6.5</v>
      </c>
      <c r="IB190">
        <v>12.5</v>
      </c>
      <c r="IC190">
        <v>0.54166666666666663</v>
      </c>
      <c r="ID190">
        <v>1.25</v>
      </c>
      <c r="IE190">
        <v>1.1666666666666667</v>
      </c>
      <c r="IF190">
        <v>0.66666666666666663</v>
      </c>
      <c r="IG190">
        <v>0</v>
      </c>
      <c r="IH190">
        <v>0.33333333333333331</v>
      </c>
      <c r="II190">
        <v>0.33333333333333331</v>
      </c>
      <c r="IJ190">
        <v>0</v>
      </c>
      <c r="IK190">
        <v>0</v>
      </c>
      <c r="IL190">
        <v>0</v>
      </c>
      <c r="IM190">
        <v>2.3333333333333335</v>
      </c>
      <c r="IN190">
        <v>3000</v>
      </c>
    </row>
    <row r="191" spans="1:248">
      <c r="A191">
        <v>188</v>
      </c>
      <c r="B191" t="str">
        <v>Kalahandi</v>
      </c>
      <c r="C191" t="str">
        <v>ODISHA</v>
      </c>
      <c r="D191" t="str">
        <v>Central</v>
      </c>
      <c r="E191" t="str">
        <v>SACHDEVA ISPAT PVT LTD</v>
      </c>
      <c r="F191">
        <v>0</v>
      </c>
      <c r="G191">
        <v>0</v>
      </c>
      <c r="H191">
        <v>0.3</v>
      </c>
      <c r="I191">
        <v>0</v>
      </c>
      <c r="J191" t="str">
        <v>Low</v>
      </c>
      <c r="K191">
        <v>0</v>
      </c>
      <c r="L191">
        <v>0</v>
      </c>
      <c r="M191">
        <v>0</v>
      </c>
      <c r="N191" t="str">
        <v>Papun Padhan</v>
      </c>
      <c r="O191">
        <v>16</v>
      </c>
      <c r="P191">
        <v>1000</v>
      </c>
      <c r="Q191">
        <v>1</v>
      </c>
      <c r="R191">
        <v>2</v>
      </c>
      <c r="S191">
        <v>3</v>
      </c>
      <c r="T191">
        <v>0</v>
      </c>
      <c r="U191">
        <v>0</v>
      </c>
      <c r="V191">
        <v>3</v>
      </c>
      <c r="W191">
        <v>0</v>
      </c>
      <c r="X191">
        <v>180</v>
      </c>
      <c r="Y191">
        <v>0.23728888888888891</v>
      </c>
      <c r="Z191">
        <v>0.18</v>
      </c>
      <c r="AA191">
        <v>4.2712E-2</v>
      </c>
      <c r="AB191">
        <v>0</v>
      </c>
      <c r="AC191">
        <v>0</v>
      </c>
      <c r="AD191">
        <v>2</v>
      </c>
      <c r="AE191">
        <v>0</v>
      </c>
      <c r="AF191">
        <v>0</v>
      </c>
      <c r="AG191">
        <v>0</v>
      </c>
      <c r="AH191">
        <v>0</v>
      </c>
      <c r="AI191">
        <v>0</v>
      </c>
      <c r="AJ191">
        <v>0</v>
      </c>
      <c r="AK191">
        <v>40</v>
      </c>
      <c r="AL191">
        <v>0</v>
      </c>
      <c r="AM191">
        <v>0</v>
      </c>
      <c r="AN191">
        <v>0</v>
      </c>
      <c r="AO191">
        <v>11.5</v>
      </c>
      <c r="AP191">
        <v>27</v>
      </c>
      <c r="AQ191">
        <v>58.51</v>
      </c>
      <c r="AR191">
        <v>60.85</v>
      </c>
      <c r="AS191">
        <v>66.89</v>
      </c>
      <c r="AT191">
        <v>0</v>
      </c>
      <c r="AU191">
        <v>142.38999999999999</v>
      </c>
      <c r="AV191">
        <v>39.979999999999997</v>
      </c>
      <c r="AW191">
        <v>20</v>
      </c>
      <c r="AX191">
        <v>0</v>
      </c>
      <c r="AY191">
        <v>0</v>
      </c>
      <c r="AZ191">
        <v>0</v>
      </c>
      <c r="BA191">
        <v>0</v>
      </c>
      <c r="BB191">
        <v>1</v>
      </c>
      <c r="BC191">
        <v>0</v>
      </c>
      <c r="BD191">
        <v>0</v>
      </c>
      <c r="BE191">
        <v>0</v>
      </c>
      <c r="BF191">
        <v>0</v>
      </c>
      <c r="BG191">
        <v>0</v>
      </c>
      <c r="BH191">
        <v>0</v>
      </c>
      <c r="BI191">
        <v>1</v>
      </c>
      <c r="BJ191">
        <v>0</v>
      </c>
      <c r="BK191">
        <v>0</v>
      </c>
      <c r="BL191">
        <v>0</v>
      </c>
      <c r="BM191">
        <v>0</v>
      </c>
      <c r="BN191">
        <v>0</v>
      </c>
      <c r="BO191">
        <v>1</v>
      </c>
      <c r="BP191">
        <v>0</v>
      </c>
      <c r="BQ191">
        <v>0</v>
      </c>
      <c r="BR191">
        <v>0</v>
      </c>
      <c r="BS191">
        <v>0</v>
      </c>
      <c r="BT191">
        <v>0</v>
      </c>
      <c r="BU191">
        <v>0</v>
      </c>
      <c r="BV191">
        <v>0</v>
      </c>
      <c r="BW191">
        <v>0</v>
      </c>
      <c r="BX191">
        <v>3</v>
      </c>
      <c r="BY191">
        <v>0</v>
      </c>
      <c r="BZ191">
        <v>0</v>
      </c>
      <c r="CA191">
        <v>1</v>
      </c>
      <c r="CB191">
        <v>0</v>
      </c>
      <c r="CC191">
        <v>0</v>
      </c>
      <c r="CD191">
        <v>0</v>
      </c>
      <c r="CE191">
        <v>0</v>
      </c>
      <c r="CF191">
        <v>0</v>
      </c>
      <c r="CG191">
        <v>0</v>
      </c>
      <c r="CH191">
        <v>1</v>
      </c>
      <c r="CI191">
        <v>0</v>
      </c>
      <c r="CJ191">
        <v>0</v>
      </c>
      <c r="CK191">
        <v>0</v>
      </c>
      <c r="CL191">
        <v>1</v>
      </c>
      <c r="CM191">
        <v>1</v>
      </c>
      <c r="CN191">
        <v>2</v>
      </c>
      <c r="CO191">
        <v>1</v>
      </c>
      <c r="CP191">
        <v>1</v>
      </c>
      <c r="CQ191">
        <v>0</v>
      </c>
      <c r="CR191">
        <v>2</v>
      </c>
      <c r="CS191">
        <v>1</v>
      </c>
      <c r="CT191">
        <v>1</v>
      </c>
      <c r="CU191">
        <v>0</v>
      </c>
      <c r="CV191">
        <v>0</v>
      </c>
      <c r="CW191">
        <v>0</v>
      </c>
      <c r="CX191">
        <v>0</v>
      </c>
      <c r="CY191">
        <v>0</v>
      </c>
      <c r="CZ191">
        <v>0</v>
      </c>
      <c r="DA191">
        <v>0</v>
      </c>
      <c r="DB191">
        <v>0</v>
      </c>
      <c r="DC191">
        <v>0</v>
      </c>
      <c r="DD191">
        <v>0</v>
      </c>
      <c r="DE191">
        <v>0</v>
      </c>
      <c r="DF191">
        <v>0</v>
      </c>
      <c r="DG191">
        <v>0</v>
      </c>
      <c r="DH191">
        <v>1</v>
      </c>
      <c r="DI191">
        <v>0</v>
      </c>
      <c r="DJ191">
        <v>1</v>
      </c>
      <c r="DK191">
        <v>1</v>
      </c>
      <c r="DL191">
        <v>2</v>
      </c>
      <c r="DM191">
        <v>2</v>
      </c>
      <c r="DN191">
        <v>2</v>
      </c>
      <c r="DO191">
        <v>1</v>
      </c>
      <c r="DP191">
        <v>2</v>
      </c>
      <c r="DQ191">
        <v>2</v>
      </c>
      <c r="DR191">
        <v>2</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4</v>
      </c>
      <c r="FF191">
        <v>4</v>
      </c>
      <c r="FG191">
        <v>4</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5.25</v>
      </c>
      <c r="GD191">
        <v>4</v>
      </c>
      <c r="GE191">
        <v>4</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1</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323017</v>
      </c>
      <c r="IA191">
        <v>42</v>
      </c>
      <c r="IB191">
        <v>427.12</v>
      </c>
      <c r="IC191">
        <v>3.5</v>
      </c>
      <c r="ID191">
        <v>42.712000000000003</v>
      </c>
      <c r="IE191">
        <v>0.66666666666666663</v>
      </c>
      <c r="IF191">
        <v>0</v>
      </c>
      <c r="IG191">
        <v>0</v>
      </c>
      <c r="IH191">
        <v>13.333333333333334</v>
      </c>
      <c r="II191">
        <v>12.833333333333334</v>
      </c>
      <c r="IJ191">
        <v>0</v>
      </c>
      <c r="IK191">
        <v>0</v>
      </c>
      <c r="IL191">
        <v>0</v>
      </c>
      <c r="IM191">
        <v>67.456666666666663</v>
      </c>
      <c r="IN191">
        <v>3500</v>
      </c>
    </row>
    <row r="192" spans="1:248">
      <c r="A192">
        <v>189</v>
      </c>
      <c r="B192" t="str">
        <v>Amritsar</v>
      </c>
      <c r="C192" t="str">
        <v>PUNJAB</v>
      </c>
      <c r="D192" t="str">
        <v>North</v>
      </c>
      <c r="E192" t="str">
        <v>MAHAVIR STEEL CORPORATION</v>
      </c>
      <c r="F192">
        <v>0</v>
      </c>
      <c r="G192">
        <v>0</v>
      </c>
      <c r="H192">
        <v>1</v>
      </c>
      <c r="I192">
        <v>0</v>
      </c>
      <c r="J192" t="str">
        <v>High</v>
      </c>
      <c r="K192">
        <v>0</v>
      </c>
      <c r="L192">
        <v>0</v>
      </c>
      <c r="M192">
        <v>0</v>
      </c>
      <c r="N192">
        <v>0</v>
      </c>
      <c r="O192">
        <v>15</v>
      </c>
      <c r="P192">
        <v>5500</v>
      </c>
      <c r="Q192">
        <v>1</v>
      </c>
      <c r="R192">
        <v>1</v>
      </c>
      <c r="S192">
        <v>4</v>
      </c>
      <c r="T192">
        <v>1</v>
      </c>
      <c r="U192">
        <v>0</v>
      </c>
      <c r="V192">
        <v>6</v>
      </c>
      <c r="W192">
        <v>0</v>
      </c>
      <c r="X192">
        <v>50</v>
      </c>
      <c r="Y192">
        <v>0.16274</v>
      </c>
      <c r="Z192">
        <v>9.0909090909090905E-3</v>
      </c>
      <c r="AA192">
        <v>1.4794545454545453E-3</v>
      </c>
      <c r="AB192">
        <v>0</v>
      </c>
      <c r="AC192">
        <v>15.95</v>
      </c>
      <c r="AD192">
        <v>0</v>
      </c>
      <c r="AE192">
        <v>0</v>
      </c>
      <c r="AF192">
        <v>0</v>
      </c>
      <c r="AG192">
        <v>25.21</v>
      </c>
      <c r="AH192">
        <v>258</v>
      </c>
      <c r="AI192">
        <v>28</v>
      </c>
      <c r="AJ192">
        <v>0</v>
      </c>
      <c r="AK192">
        <v>12.09</v>
      </c>
      <c r="AL192">
        <v>30.77</v>
      </c>
      <c r="AM192">
        <v>0</v>
      </c>
      <c r="AN192">
        <v>11.96</v>
      </c>
      <c r="AO192">
        <v>0</v>
      </c>
      <c r="AP192">
        <v>0</v>
      </c>
      <c r="AQ192">
        <v>0</v>
      </c>
      <c r="AR192">
        <v>12.01</v>
      </c>
      <c r="AS192">
        <v>0</v>
      </c>
      <c r="AT192">
        <v>0</v>
      </c>
      <c r="AU192">
        <v>57.4</v>
      </c>
      <c r="AV192">
        <v>0</v>
      </c>
      <c r="AW192">
        <v>0</v>
      </c>
      <c r="AX192">
        <v>0</v>
      </c>
      <c r="AY192">
        <v>0</v>
      </c>
      <c r="AZ192">
        <v>0</v>
      </c>
      <c r="BA192">
        <v>1</v>
      </c>
      <c r="BB192">
        <v>0</v>
      </c>
      <c r="BC192">
        <v>0</v>
      </c>
      <c r="BD192">
        <v>0</v>
      </c>
      <c r="BE192">
        <v>1</v>
      </c>
      <c r="BF192">
        <v>1</v>
      </c>
      <c r="BG192">
        <v>0</v>
      </c>
      <c r="BH192">
        <v>0</v>
      </c>
      <c r="BI192">
        <v>1</v>
      </c>
      <c r="BJ192">
        <v>1</v>
      </c>
      <c r="BK192">
        <v>0</v>
      </c>
      <c r="BL192">
        <v>0</v>
      </c>
      <c r="BM192">
        <v>0</v>
      </c>
      <c r="BN192">
        <v>0</v>
      </c>
      <c r="BO192">
        <v>0</v>
      </c>
      <c r="BP192">
        <v>0</v>
      </c>
      <c r="BQ192">
        <v>0</v>
      </c>
      <c r="BR192">
        <v>0</v>
      </c>
      <c r="BS192">
        <v>1</v>
      </c>
      <c r="BT192">
        <v>0</v>
      </c>
      <c r="BU192">
        <v>0</v>
      </c>
      <c r="BV192">
        <v>0</v>
      </c>
      <c r="BW192">
        <v>0</v>
      </c>
      <c r="BX192">
        <v>6</v>
      </c>
      <c r="BY192">
        <v>0</v>
      </c>
      <c r="BZ192">
        <v>1</v>
      </c>
      <c r="CA192">
        <v>0</v>
      </c>
      <c r="CB192">
        <v>0</v>
      </c>
      <c r="CC192">
        <v>0</v>
      </c>
      <c r="CD192">
        <v>1</v>
      </c>
      <c r="CE192">
        <v>1</v>
      </c>
      <c r="CF192">
        <v>1</v>
      </c>
      <c r="CG192">
        <v>0</v>
      </c>
      <c r="CH192">
        <v>1</v>
      </c>
      <c r="CI192">
        <v>2</v>
      </c>
      <c r="CJ192">
        <v>0</v>
      </c>
      <c r="CK192">
        <v>1</v>
      </c>
      <c r="CL192">
        <v>0</v>
      </c>
      <c r="CM192">
        <v>0</v>
      </c>
      <c r="CN192">
        <v>0</v>
      </c>
      <c r="CO192">
        <v>1</v>
      </c>
      <c r="CP192">
        <v>0</v>
      </c>
      <c r="CQ192">
        <v>0</v>
      </c>
      <c r="CR192">
        <v>1</v>
      </c>
      <c r="CS192">
        <v>0</v>
      </c>
      <c r="CT192">
        <v>0</v>
      </c>
      <c r="CU192">
        <v>0</v>
      </c>
      <c r="CV192">
        <v>0</v>
      </c>
      <c r="CW192">
        <v>0</v>
      </c>
      <c r="CX192">
        <v>0</v>
      </c>
      <c r="CY192">
        <v>0</v>
      </c>
      <c r="CZ192">
        <v>0</v>
      </c>
      <c r="DA192">
        <v>0</v>
      </c>
      <c r="DB192">
        <v>0</v>
      </c>
      <c r="DC192">
        <v>0</v>
      </c>
      <c r="DD192">
        <v>0</v>
      </c>
      <c r="DE192">
        <v>0</v>
      </c>
      <c r="DF192">
        <v>0</v>
      </c>
      <c r="DG192">
        <v>0</v>
      </c>
      <c r="DH192">
        <v>2</v>
      </c>
      <c r="DI192">
        <v>2</v>
      </c>
      <c r="DJ192">
        <v>1</v>
      </c>
      <c r="DK192">
        <v>1</v>
      </c>
      <c r="DL192">
        <v>0</v>
      </c>
      <c r="DM192">
        <v>1</v>
      </c>
      <c r="DN192">
        <v>1</v>
      </c>
      <c r="DO192">
        <v>1</v>
      </c>
      <c r="DP192">
        <v>1</v>
      </c>
      <c r="DQ192">
        <v>1</v>
      </c>
      <c r="DR192">
        <v>1</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1</v>
      </c>
      <c r="GR192">
        <v>7</v>
      </c>
      <c r="GS192">
        <v>0</v>
      </c>
      <c r="GT192">
        <v>0</v>
      </c>
      <c r="GU192">
        <v>0</v>
      </c>
      <c r="GV192">
        <v>0</v>
      </c>
      <c r="GW192">
        <v>0</v>
      </c>
      <c r="GX192">
        <v>0</v>
      </c>
      <c r="GY192">
        <v>0</v>
      </c>
      <c r="GZ192">
        <v>0</v>
      </c>
      <c r="HA192">
        <v>0</v>
      </c>
      <c r="HB192">
        <v>0</v>
      </c>
      <c r="HC192">
        <v>0</v>
      </c>
      <c r="HD192">
        <v>1</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370.01999999999992</v>
      </c>
      <c r="IB192">
        <v>81.37</v>
      </c>
      <c r="IC192">
        <v>30.834999999999994</v>
      </c>
      <c r="ID192">
        <v>8.1370000000000005</v>
      </c>
      <c r="IE192">
        <v>5.3166666666666664</v>
      </c>
      <c r="IF192">
        <v>8.4033333333333342</v>
      </c>
      <c r="IG192">
        <v>95.333333333333329</v>
      </c>
      <c r="IH192">
        <v>14.286666666666667</v>
      </c>
      <c r="II192">
        <v>3.9866666666666668</v>
      </c>
      <c r="IJ192">
        <v>0</v>
      </c>
      <c r="IK192">
        <v>0</v>
      </c>
      <c r="IL192">
        <v>0</v>
      </c>
      <c r="IM192">
        <v>19.133333333333333</v>
      </c>
      <c r="IN192">
        <v>3500</v>
      </c>
    </row>
    <row r="193" spans="1:248">
      <c r="A193">
        <v>190</v>
      </c>
      <c r="B193" t="str">
        <v>Gurdaspur</v>
      </c>
      <c r="C193" t="str">
        <v>PUNJAB</v>
      </c>
      <c r="D193" t="str">
        <v>North</v>
      </c>
      <c r="E193" t="str">
        <v>MAHAVIR STEEL CORPORATION</v>
      </c>
      <c r="F193">
        <v>0</v>
      </c>
      <c r="G193">
        <v>0</v>
      </c>
      <c r="H193">
        <v>0.5</v>
      </c>
      <c r="I193">
        <v>0</v>
      </c>
      <c r="J193" t="str">
        <v>Medium</v>
      </c>
      <c r="K193">
        <v>1</v>
      </c>
      <c r="L193">
        <v>0</v>
      </c>
      <c r="M193">
        <v>0</v>
      </c>
      <c r="N193">
        <v>0</v>
      </c>
      <c r="O193">
        <v>5</v>
      </c>
      <c r="P193">
        <v>4000</v>
      </c>
      <c r="Q193">
        <v>0</v>
      </c>
      <c r="R193">
        <v>1</v>
      </c>
      <c r="S193">
        <v>1</v>
      </c>
      <c r="T193">
        <v>3</v>
      </c>
      <c r="U193">
        <v>0</v>
      </c>
      <c r="V193">
        <v>8</v>
      </c>
      <c r="W193">
        <v>0</v>
      </c>
      <c r="X193">
        <v>0</v>
      </c>
      <c r="Y193" t="str">
        <v/>
      </c>
      <c r="Z193">
        <v>0</v>
      </c>
      <c r="AA193" t="str">
        <v/>
      </c>
      <c r="AB193">
        <v>0</v>
      </c>
      <c r="AC193">
        <v>0</v>
      </c>
      <c r="AD193">
        <v>0</v>
      </c>
      <c r="AE193">
        <v>0</v>
      </c>
      <c r="AF193">
        <v>0</v>
      </c>
      <c r="AG193">
        <v>0</v>
      </c>
      <c r="AH193">
        <v>0</v>
      </c>
      <c r="AI193">
        <v>0</v>
      </c>
      <c r="AJ193">
        <v>0</v>
      </c>
      <c r="AK193">
        <v>51.5</v>
      </c>
      <c r="AL193">
        <v>0</v>
      </c>
      <c r="AM193">
        <v>2.12</v>
      </c>
      <c r="AN193">
        <v>13.324999999999999</v>
      </c>
      <c r="AO193">
        <v>63</v>
      </c>
      <c r="AP193">
        <v>59.2</v>
      </c>
      <c r="AQ193">
        <v>3</v>
      </c>
      <c r="AR193">
        <v>4.05</v>
      </c>
      <c r="AS193">
        <v>0</v>
      </c>
      <c r="AT193">
        <v>0</v>
      </c>
      <c r="AU193">
        <v>0</v>
      </c>
      <c r="AV193">
        <v>0</v>
      </c>
      <c r="AW193">
        <v>0</v>
      </c>
      <c r="AX193">
        <v>0</v>
      </c>
      <c r="AY193">
        <v>0</v>
      </c>
      <c r="AZ193">
        <v>0</v>
      </c>
      <c r="BA193">
        <v>0</v>
      </c>
      <c r="BB193">
        <v>0</v>
      </c>
      <c r="BC193">
        <v>0</v>
      </c>
      <c r="BD193">
        <v>0</v>
      </c>
      <c r="BE193">
        <v>0</v>
      </c>
      <c r="BF193">
        <v>0</v>
      </c>
      <c r="BG193">
        <v>0</v>
      </c>
      <c r="BH193">
        <v>0</v>
      </c>
      <c r="BI193">
        <v>1</v>
      </c>
      <c r="BJ193">
        <v>0</v>
      </c>
      <c r="BK193">
        <v>1</v>
      </c>
      <c r="BL193">
        <v>2</v>
      </c>
      <c r="BM193">
        <v>1</v>
      </c>
      <c r="BN193">
        <v>1</v>
      </c>
      <c r="BO193">
        <v>0</v>
      </c>
      <c r="BP193">
        <v>2</v>
      </c>
      <c r="BQ193">
        <v>0</v>
      </c>
      <c r="BR193">
        <v>0</v>
      </c>
      <c r="BS193">
        <v>0</v>
      </c>
      <c r="BT193">
        <v>0</v>
      </c>
      <c r="BU193">
        <v>0</v>
      </c>
      <c r="BV193">
        <v>0</v>
      </c>
      <c r="BW193">
        <v>0</v>
      </c>
      <c r="BX193">
        <v>8</v>
      </c>
      <c r="BY193">
        <v>0</v>
      </c>
      <c r="BZ193">
        <v>0</v>
      </c>
      <c r="CA193">
        <v>0</v>
      </c>
      <c r="CB193">
        <v>0</v>
      </c>
      <c r="CC193">
        <v>0</v>
      </c>
      <c r="CD193">
        <v>0</v>
      </c>
      <c r="CE193">
        <v>0</v>
      </c>
      <c r="CF193">
        <v>0</v>
      </c>
      <c r="CG193">
        <v>0</v>
      </c>
      <c r="CH193">
        <v>1</v>
      </c>
      <c r="CI193">
        <v>0</v>
      </c>
      <c r="CJ193">
        <v>1</v>
      </c>
      <c r="CK193">
        <v>2</v>
      </c>
      <c r="CL193">
        <v>1</v>
      </c>
      <c r="CM193">
        <v>2</v>
      </c>
      <c r="CN193">
        <v>2</v>
      </c>
      <c r="CO193">
        <v>2</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2</v>
      </c>
      <c r="DI193">
        <v>3</v>
      </c>
      <c r="DJ193">
        <v>4</v>
      </c>
      <c r="DK193">
        <v>4</v>
      </c>
      <c r="DL193">
        <v>4</v>
      </c>
      <c r="DM193">
        <v>6</v>
      </c>
      <c r="DN193">
        <v>4</v>
      </c>
      <c r="DO193">
        <v>2</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1</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53.62</v>
      </c>
      <c r="IB193">
        <v>142.57500000000002</v>
      </c>
      <c r="IC193">
        <v>4.4683333333333328</v>
      </c>
      <c r="ID193">
        <v>14.257500000000002</v>
      </c>
      <c r="IE193">
        <v>0</v>
      </c>
      <c r="IF193">
        <v>0</v>
      </c>
      <c r="IG193">
        <v>0</v>
      </c>
      <c r="IH193">
        <v>17.873333333333331</v>
      </c>
      <c r="II193">
        <v>45.175000000000004</v>
      </c>
      <c r="IJ193">
        <v>0</v>
      </c>
      <c r="IK193">
        <v>0</v>
      </c>
      <c r="IL193">
        <v>0</v>
      </c>
      <c r="IM193">
        <v>0</v>
      </c>
      <c r="IN193">
        <v>1500</v>
      </c>
    </row>
    <row r="194" spans="1:248">
      <c r="A194">
        <v>191</v>
      </c>
      <c r="B194" t="str">
        <v>Bathinda</v>
      </c>
      <c r="C194" t="str">
        <v>PUNJAB</v>
      </c>
      <c r="D194" t="str">
        <v>North</v>
      </c>
      <c r="E194" t="str">
        <v>TANVI SALES</v>
      </c>
      <c r="F194">
        <v>0</v>
      </c>
      <c r="G194">
        <v>0</v>
      </c>
      <c r="H194">
        <v>1</v>
      </c>
      <c r="I194">
        <v>0</v>
      </c>
      <c r="J194" t="str">
        <v>High</v>
      </c>
      <c r="K194">
        <v>0</v>
      </c>
      <c r="L194">
        <v>1</v>
      </c>
      <c r="M194">
        <v>0</v>
      </c>
      <c r="N194" t="str">
        <v>Sonu Kumar</v>
      </c>
      <c r="O194">
        <v>2</v>
      </c>
      <c r="P194">
        <v>5000</v>
      </c>
      <c r="Q194">
        <v>0</v>
      </c>
      <c r="R194">
        <v>0</v>
      </c>
      <c r="S194">
        <v>1</v>
      </c>
      <c r="T194">
        <v>6</v>
      </c>
      <c r="U194">
        <v>0</v>
      </c>
      <c r="V194">
        <v>8</v>
      </c>
      <c r="W194">
        <v>0</v>
      </c>
      <c r="X194">
        <v>100</v>
      </c>
      <c r="Y194">
        <v>0.44014999999999999</v>
      </c>
      <c r="Z194">
        <v>0.02</v>
      </c>
      <c r="AA194">
        <v>8.8030000000000001E-3</v>
      </c>
      <c r="AB194">
        <v>0</v>
      </c>
      <c r="AC194">
        <v>12</v>
      </c>
      <c r="AD194">
        <v>0</v>
      </c>
      <c r="AE194">
        <v>0</v>
      </c>
      <c r="AF194">
        <v>0</v>
      </c>
      <c r="AG194">
        <v>0</v>
      </c>
      <c r="AH194">
        <v>0</v>
      </c>
      <c r="AI194">
        <v>0</v>
      </c>
      <c r="AJ194">
        <v>30</v>
      </c>
      <c r="AK194">
        <v>25</v>
      </c>
      <c r="AL194">
        <v>29</v>
      </c>
      <c r="AM194">
        <v>51</v>
      </c>
      <c r="AN194">
        <v>37</v>
      </c>
      <c r="AO194">
        <v>102</v>
      </c>
      <c r="AP194">
        <v>76</v>
      </c>
      <c r="AQ194">
        <v>41.03</v>
      </c>
      <c r="AR194">
        <v>58.98</v>
      </c>
      <c r="AS194">
        <v>0</v>
      </c>
      <c r="AT194">
        <v>58.019999999999996</v>
      </c>
      <c r="AU194">
        <v>26.84</v>
      </c>
      <c r="AV194">
        <v>24.28</v>
      </c>
      <c r="AW194">
        <v>16</v>
      </c>
      <c r="AX194">
        <v>0</v>
      </c>
      <c r="AY194">
        <v>0</v>
      </c>
      <c r="AZ194">
        <v>0</v>
      </c>
      <c r="BA194">
        <v>1</v>
      </c>
      <c r="BB194">
        <v>0</v>
      </c>
      <c r="BC194">
        <v>0</v>
      </c>
      <c r="BD194">
        <v>0</v>
      </c>
      <c r="BE194">
        <v>0</v>
      </c>
      <c r="BF194">
        <v>0</v>
      </c>
      <c r="BG194">
        <v>0</v>
      </c>
      <c r="BH194">
        <v>1</v>
      </c>
      <c r="BI194">
        <v>0</v>
      </c>
      <c r="BJ194">
        <v>1</v>
      </c>
      <c r="BK194">
        <v>0</v>
      </c>
      <c r="BL194">
        <v>0</v>
      </c>
      <c r="BM194">
        <v>2</v>
      </c>
      <c r="BN194">
        <v>0</v>
      </c>
      <c r="BO194">
        <v>1</v>
      </c>
      <c r="BP194">
        <v>2</v>
      </c>
      <c r="BQ194">
        <v>0</v>
      </c>
      <c r="BR194">
        <v>0</v>
      </c>
      <c r="BS194">
        <v>0</v>
      </c>
      <c r="BT194">
        <v>0</v>
      </c>
      <c r="BU194">
        <v>0</v>
      </c>
      <c r="BV194">
        <v>0</v>
      </c>
      <c r="BW194">
        <v>0</v>
      </c>
      <c r="BX194">
        <v>8</v>
      </c>
      <c r="BY194">
        <v>0</v>
      </c>
      <c r="BZ194">
        <v>1</v>
      </c>
      <c r="CA194">
        <v>0</v>
      </c>
      <c r="CB194">
        <v>0</v>
      </c>
      <c r="CC194">
        <v>0</v>
      </c>
      <c r="CD194">
        <v>0</v>
      </c>
      <c r="CE194">
        <v>0</v>
      </c>
      <c r="CF194">
        <v>0</v>
      </c>
      <c r="CG194">
        <v>1</v>
      </c>
      <c r="CH194">
        <v>1</v>
      </c>
      <c r="CI194">
        <v>2</v>
      </c>
      <c r="CJ194">
        <v>1</v>
      </c>
      <c r="CK194">
        <v>1</v>
      </c>
      <c r="CL194">
        <v>3</v>
      </c>
      <c r="CM194">
        <v>1</v>
      </c>
      <c r="CN194">
        <v>3</v>
      </c>
      <c r="CO194">
        <v>3</v>
      </c>
      <c r="CP194">
        <v>0</v>
      </c>
      <c r="CQ194">
        <v>2</v>
      </c>
      <c r="CR194">
        <v>1</v>
      </c>
      <c r="CS194">
        <v>1</v>
      </c>
      <c r="CT194">
        <v>1</v>
      </c>
      <c r="CU194">
        <v>0</v>
      </c>
      <c r="CV194">
        <v>0</v>
      </c>
      <c r="CW194">
        <v>0</v>
      </c>
      <c r="CX194">
        <v>0</v>
      </c>
      <c r="CY194">
        <v>0</v>
      </c>
      <c r="CZ194">
        <v>0</v>
      </c>
      <c r="DA194">
        <v>0</v>
      </c>
      <c r="DB194">
        <v>0</v>
      </c>
      <c r="DC194">
        <v>0</v>
      </c>
      <c r="DD194">
        <v>0</v>
      </c>
      <c r="DE194">
        <v>0</v>
      </c>
      <c r="DF194">
        <v>0</v>
      </c>
      <c r="DG194">
        <v>0</v>
      </c>
      <c r="DH194">
        <v>2</v>
      </c>
      <c r="DI194">
        <v>2</v>
      </c>
      <c r="DJ194">
        <v>3</v>
      </c>
      <c r="DK194">
        <v>3</v>
      </c>
      <c r="DL194">
        <v>4</v>
      </c>
      <c r="DM194">
        <v>5</v>
      </c>
      <c r="DN194">
        <v>5</v>
      </c>
      <c r="DO194">
        <v>4</v>
      </c>
      <c r="DP194">
        <v>2</v>
      </c>
      <c r="DQ194">
        <v>2</v>
      </c>
      <c r="DR194">
        <v>1</v>
      </c>
      <c r="DS194">
        <v>0</v>
      </c>
      <c r="DT194">
        <v>0</v>
      </c>
      <c r="DU194">
        <v>0</v>
      </c>
      <c r="DV194">
        <v>0</v>
      </c>
      <c r="DW194">
        <v>0</v>
      </c>
      <c r="DX194">
        <v>0</v>
      </c>
      <c r="DY194">
        <v>0</v>
      </c>
      <c r="DZ194">
        <v>0</v>
      </c>
      <c r="EA194">
        <v>0</v>
      </c>
      <c r="EB194">
        <v>0</v>
      </c>
      <c r="EC194">
        <v>0</v>
      </c>
      <c r="ED194">
        <v>0</v>
      </c>
      <c r="EE194">
        <v>0</v>
      </c>
      <c r="EF194">
        <v>0</v>
      </c>
      <c r="EG194">
        <v>0.25</v>
      </c>
      <c r="EH194">
        <v>0.25</v>
      </c>
      <c r="EI194">
        <v>0.25</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6.5</v>
      </c>
      <c r="FF194">
        <v>5.25</v>
      </c>
      <c r="FG194">
        <v>5.25</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6.5</v>
      </c>
      <c r="GD194">
        <v>6.5</v>
      </c>
      <c r="GE194">
        <v>5.25</v>
      </c>
      <c r="GF194">
        <v>0</v>
      </c>
      <c r="GG194">
        <v>0</v>
      </c>
      <c r="GH194">
        <v>0</v>
      </c>
      <c r="GI194">
        <v>0</v>
      </c>
      <c r="GJ194">
        <v>0</v>
      </c>
      <c r="GK194">
        <v>0</v>
      </c>
      <c r="GL194">
        <v>0</v>
      </c>
      <c r="GM194">
        <v>0</v>
      </c>
      <c r="GN194">
        <v>0</v>
      </c>
      <c r="GO194">
        <v>0</v>
      </c>
      <c r="GP194">
        <v>0</v>
      </c>
      <c r="GQ194">
        <v>0</v>
      </c>
      <c r="GR194">
        <v>4</v>
      </c>
      <c r="GS194">
        <v>0</v>
      </c>
      <c r="GT194">
        <v>0</v>
      </c>
      <c r="GU194">
        <v>0</v>
      </c>
      <c r="GV194">
        <v>0</v>
      </c>
      <c r="GW194">
        <v>0</v>
      </c>
      <c r="GX194">
        <v>0</v>
      </c>
      <c r="GY194">
        <v>0</v>
      </c>
      <c r="GZ194">
        <v>0</v>
      </c>
      <c r="HA194">
        <v>0</v>
      </c>
      <c r="HB194">
        <v>0</v>
      </c>
      <c r="HC194">
        <v>0</v>
      </c>
      <c r="HD194">
        <v>2</v>
      </c>
      <c r="HE194">
        <v>1</v>
      </c>
      <c r="HF194">
        <v>2</v>
      </c>
      <c r="HG194">
        <v>3</v>
      </c>
      <c r="HH194">
        <v>3</v>
      </c>
      <c r="HI194">
        <v>1</v>
      </c>
      <c r="HJ194">
        <v>0</v>
      </c>
      <c r="HK194">
        <v>0</v>
      </c>
      <c r="HL194">
        <v>0</v>
      </c>
      <c r="HM194">
        <v>0</v>
      </c>
      <c r="HN194">
        <v>0</v>
      </c>
      <c r="HO194">
        <v>0</v>
      </c>
      <c r="HP194">
        <v>0</v>
      </c>
      <c r="HQ194">
        <v>0</v>
      </c>
      <c r="HR194">
        <v>0</v>
      </c>
      <c r="HS194">
        <v>0</v>
      </c>
      <c r="HT194">
        <v>0</v>
      </c>
      <c r="HU194">
        <v>0</v>
      </c>
      <c r="HV194">
        <v>0</v>
      </c>
      <c r="HW194">
        <v>0</v>
      </c>
      <c r="HX194">
        <v>0</v>
      </c>
      <c r="HY194">
        <v>0</v>
      </c>
      <c r="HZ194">
        <v>27273.8</v>
      </c>
      <c r="IA194">
        <v>147</v>
      </c>
      <c r="IB194">
        <v>440.15</v>
      </c>
      <c r="IC194">
        <v>12.25</v>
      </c>
      <c r="ID194">
        <v>44.015000000000001</v>
      </c>
      <c r="IE194">
        <v>4</v>
      </c>
      <c r="IF194">
        <v>0</v>
      </c>
      <c r="IG194">
        <v>10</v>
      </c>
      <c r="IH194">
        <v>35</v>
      </c>
      <c r="II194">
        <v>71.666666666666671</v>
      </c>
      <c r="IJ194">
        <v>0</v>
      </c>
      <c r="IK194">
        <v>0</v>
      </c>
      <c r="IL194">
        <v>0</v>
      </c>
      <c r="IM194">
        <v>22.373333333333335</v>
      </c>
      <c r="IN194">
        <v>1000</v>
      </c>
    </row>
    <row r="195" spans="1:248">
      <c r="A195">
        <v>192</v>
      </c>
      <c r="B195" t="str">
        <v>Ferozepur</v>
      </c>
      <c r="C195" t="str">
        <v>PUNJAB</v>
      </c>
      <c r="D195" t="str">
        <v>North</v>
      </c>
      <c r="E195" t="str">
        <v>MAHAVIR STEEL CORPORATION</v>
      </c>
      <c r="F195">
        <v>0</v>
      </c>
      <c r="G195">
        <v>0</v>
      </c>
      <c r="H195">
        <v>0.5</v>
      </c>
      <c r="I195">
        <v>0</v>
      </c>
      <c r="J195" t="str">
        <v>Medium</v>
      </c>
      <c r="K195">
        <v>0</v>
      </c>
      <c r="L195">
        <v>1</v>
      </c>
      <c r="M195">
        <v>0</v>
      </c>
      <c r="N195">
        <v>0</v>
      </c>
      <c r="O195">
        <v>7</v>
      </c>
      <c r="P195">
        <v>3000</v>
      </c>
      <c r="Q195">
        <v>1</v>
      </c>
      <c r="R195">
        <v>1</v>
      </c>
      <c r="S195">
        <v>0</v>
      </c>
      <c r="T195">
        <v>0</v>
      </c>
      <c r="U195">
        <v>0</v>
      </c>
      <c r="V195">
        <v>0</v>
      </c>
      <c r="W195">
        <v>0</v>
      </c>
      <c r="X195">
        <v>0</v>
      </c>
      <c r="Y195" t="str">
        <v/>
      </c>
      <c r="Z195">
        <v>0</v>
      </c>
      <c r="AA195" t="str">
        <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0.33333333333333331</v>
      </c>
      <c r="EI195">
        <v>0.33333333333333331</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5.5</v>
      </c>
      <c r="FF195">
        <v>4.333333333333333</v>
      </c>
      <c r="FG195">
        <v>4.333333333333333</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7</v>
      </c>
      <c r="GD195">
        <v>5.666666666666667</v>
      </c>
      <c r="GE195">
        <v>4.333333333333333</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1</v>
      </c>
      <c r="HG195">
        <v>1</v>
      </c>
      <c r="HH195">
        <v>1</v>
      </c>
      <c r="HI195">
        <v>0</v>
      </c>
      <c r="HJ195">
        <v>0</v>
      </c>
      <c r="HK195">
        <v>0</v>
      </c>
      <c r="HL195">
        <v>0</v>
      </c>
      <c r="HM195">
        <v>0</v>
      </c>
      <c r="HN195">
        <v>0</v>
      </c>
      <c r="HO195">
        <v>0</v>
      </c>
      <c r="HP195">
        <v>0</v>
      </c>
      <c r="HQ195">
        <v>0</v>
      </c>
      <c r="HR195">
        <v>0</v>
      </c>
      <c r="HS195">
        <v>3152</v>
      </c>
      <c r="HT195">
        <v>0</v>
      </c>
      <c r="HU195">
        <v>0</v>
      </c>
      <c r="HV195">
        <v>0</v>
      </c>
      <c r="HW195">
        <v>0</v>
      </c>
      <c r="HX195">
        <v>0</v>
      </c>
      <c r="HY195">
        <v>0</v>
      </c>
      <c r="HZ195">
        <v>94489.2</v>
      </c>
      <c r="IA195">
        <v>0</v>
      </c>
      <c r="IB195">
        <v>0</v>
      </c>
      <c r="IC195">
        <v>0</v>
      </c>
      <c r="ID195">
        <v>0</v>
      </c>
      <c r="IE195">
        <v>0</v>
      </c>
      <c r="IF195">
        <v>0</v>
      </c>
      <c r="IG195">
        <v>0</v>
      </c>
      <c r="IH195">
        <v>0</v>
      </c>
      <c r="II195">
        <v>0</v>
      </c>
      <c r="IJ195">
        <v>0</v>
      </c>
      <c r="IK195">
        <v>0</v>
      </c>
      <c r="IL195">
        <v>0</v>
      </c>
      <c r="IM195">
        <v>0</v>
      </c>
      <c r="IN195">
        <v>3000</v>
      </c>
    </row>
    <row r="196" spans="1:248">
      <c r="A196">
        <v>193</v>
      </c>
      <c r="B196" t="str">
        <v>Barnala</v>
      </c>
      <c r="C196" t="str">
        <v>PUNJAB</v>
      </c>
      <c r="D196" t="str">
        <v>North</v>
      </c>
      <c r="E196" t="str">
        <v>RAMDOOT UDHYOG PRIVATE LIMITED</v>
      </c>
      <c r="F196">
        <v>0</v>
      </c>
      <c r="G196">
        <v>0</v>
      </c>
      <c r="H196">
        <v>0.5</v>
      </c>
      <c r="I196">
        <v>0</v>
      </c>
      <c r="J196" t="str">
        <v>Medium</v>
      </c>
      <c r="K196">
        <v>1</v>
      </c>
      <c r="L196">
        <v>0</v>
      </c>
      <c r="M196">
        <v>0</v>
      </c>
      <c r="N196">
        <v>0</v>
      </c>
      <c r="O196">
        <v>16</v>
      </c>
      <c r="P196">
        <v>2800</v>
      </c>
      <c r="Q196">
        <v>4</v>
      </c>
      <c r="R196">
        <v>0</v>
      </c>
      <c r="S196">
        <v>0</v>
      </c>
      <c r="T196">
        <v>1</v>
      </c>
      <c r="U196">
        <v>0</v>
      </c>
      <c r="V196">
        <v>4</v>
      </c>
      <c r="W196">
        <v>0</v>
      </c>
      <c r="X196">
        <v>200</v>
      </c>
      <c r="Y196">
        <v>9.9085000000000006E-2</v>
      </c>
      <c r="Z196">
        <v>7.1428571428571425E-2</v>
      </c>
      <c r="AA196">
        <v>7.0775000000000005E-3</v>
      </c>
      <c r="AB196">
        <v>0</v>
      </c>
      <c r="AC196">
        <v>30</v>
      </c>
      <c r="AD196">
        <v>0</v>
      </c>
      <c r="AE196">
        <v>0</v>
      </c>
      <c r="AF196">
        <v>0</v>
      </c>
      <c r="AG196">
        <v>18</v>
      </c>
      <c r="AH196">
        <v>45</v>
      </c>
      <c r="AI196">
        <v>48</v>
      </c>
      <c r="AJ196">
        <v>48</v>
      </c>
      <c r="AK196">
        <v>15</v>
      </c>
      <c r="AL196">
        <v>0</v>
      </c>
      <c r="AM196">
        <v>40</v>
      </c>
      <c r="AN196">
        <v>0</v>
      </c>
      <c r="AO196">
        <v>0</v>
      </c>
      <c r="AP196">
        <v>13</v>
      </c>
      <c r="AQ196">
        <v>18.010000000000002</v>
      </c>
      <c r="AR196">
        <v>48.26</v>
      </c>
      <c r="AS196">
        <v>30.05</v>
      </c>
      <c r="AT196">
        <v>26.990000000000002</v>
      </c>
      <c r="AU196">
        <v>25.7</v>
      </c>
      <c r="AV196">
        <v>24.16</v>
      </c>
      <c r="AW196">
        <v>12</v>
      </c>
      <c r="AX196">
        <v>0</v>
      </c>
      <c r="AY196">
        <v>0</v>
      </c>
      <c r="AZ196">
        <v>0</v>
      </c>
      <c r="BA196">
        <v>1</v>
      </c>
      <c r="BB196">
        <v>0</v>
      </c>
      <c r="BC196">
        <v>0</v>
      </c>
      <c r="BD196">
        <v>0</v>
      </c>
      <c r="BE196">
        <v>0</v>
      </c>
      <c r="BF196">
        <v>1</v>
      </c>
      <c r="BG196">
        <v>0</v>
      </c>
      <c r="BH196">
        <v>0</v>
      </c>
      <c r="BI196">
        <v>0</v>
      </c>
      <c r="BJ196">
        <v>0</v>
      </c>
      <c r="BK196">
        <v>0</v>
      </c>
      <c r="BL196">
        <v>0</v>
      </c>
      <c r="BM196">
        <v>0</v>
      </c>
      <c r="BN196">
        <v>0</v>
      </c>
      <c r="BO196">
        <v>0</v>
      </c>
      <c r="BP196">
        <v>0</v>
      </c>
      <c r="BQ196">
        <v>0</v>
      </c>
      <c r="BR196">
        <v>1</v>
      </c>
      <c r="BS196">
        <v>0</v>
      </c>
      <c r="BT196">
        <v>1</v>
      </c>
      <c r="BU196">
        <v>0</v>
      </c>
      <c r="BV196">
        <v>0</v>
      </c>
      <c r="BW196">
        <v>0</v>
      </c>
      <c r="BX196">
        <v>4</v>
      </c>
      <c r="BY196">
        <v>0</v>
      </c>
      <c r="BZ196">
        <v>1</v>
      </c>
      <c r="CA196">
        <v>0</v>
      </c>
      <c r="CB196">
        <v>0</v>
      </c>
      <c r="CC196">
        <v>0</v>
      </c>
      <c r="CD196">
        <v>1</v>
      </c>
      <c r="CE196">
        <v>2</v>
      </c>
      <c r="CF196">
        <v>2</v>
      </c>
      <c r="CG196">
        <v>2</v>
      </c>
      <c r="CH196">
        <v>1</v>
      </c>
      <c r="CI196">
        <v>0</v>
      </c>
      <c r="CJ196">
        <v>1</v>
      </c>
      <c r="CK196">
        <v>0</v>
      </c>
      <c r="CL196">
        <v>0</v>
      </c>
      <c r="CM196">
        <v>1</v>
      </c>
      <c r="CN196">
        <v>1</v>
      </c>
      <c r="CO196">
        <v>1</v>
      </c>
      <c r="CP196">
        <v>1</v>
      </c>
      <c r="CQ196">
        <v>2</v>
      </c>
      <c r="CR196">
        <v>1</v>
      </c>
      <c r="CS196">
        <v>2</v>
      </c>
      <c r="CT196">
        <v>1</v>
      </c>
      <c r="CU196">
        <v>0</v>
      </c>
      <c r="CV196">
        <v>0</v>
      </c>
      <c r="CW196">
        <v>0</v>
      </c>
      <c r="CX196">
        <v>0</v>
      </c>
      <c r="CY196">
        <v>0</v>
      </c>
      <c r="CZ196">
        <v>0</v>
      </c>
      <c r="DA196">
        <v>0</v>
      </c>
      <c r="DB196">
        <v>0</v>
      </c>
      <c r="DC196">
        <v>0</v>
      </c>
      <c r="DD196">
        <v>0</v>
      </c>
      <c r="DE196">
        <v>0</v>
      </c>
      <c r="DF196">
        <v>0</v>
      </c>
      <c r="DG196">
        <v>0</v>
      </c>
      <c r="DH196">
        <v>1</v>
      </c>
      <c r="DI196">
        <v>1</v>
      </c>
      <c r="DJ196">
        <v>1</v>
      </c>
      <c r="DK196">
        <v>1</v>
      </c>
      <c r="DL196">
        <v>1</v>
      </c>
      <c r="DM196">
        <v>1</v>
      </c>
      <c r="DN196">
        <v>1</v>
      </c>
      <c r="DO196">
        <v>2</v>
      </c>
      <c r="DP196">
        <v>2</v>
      </c>
      <c r="DQ196">
        <v>3</v>
      </c>
      <c r="DR196">
        <v>2</v>
      </c>
      <c r="DS196">
        <v>0</v>
      </c>
      <c r="DT196">
        <v>0</v>
      </c>
      <c r="DU196">
        <v>0</v>
      </c>
      <c r="DV196">
        <v>0</v>
      </c>
      <c r="DW196">
        <v>0</v>
      </c>
      <c r="DX196">
        <v>0</v>
      </c>
      <c r="DY196">
        <v>0</v>
      </c>
      <c r="DZ196">
        <v>0</v>
      </c>
      <c r="EA196">
        <v>0</v>
      </c>
      <c r="EB196">
        <v>0</v>
      </c>
      <c r="EC196">
        <v>0</v>
      </c>
      <c r="ED196">
        <v>0</v>
      </c>
      <c r="EE196">
        <v>0</v>
      </c>
      <c r="EF196">
        <v>0</v>
      </c>
      <c r="EG196">
        <v>0.14285714285714285</v>
      </c>
      <c r="EH196">
        <v>0.375</v>
      </c>
      <c r="EI196">
        <v>0.25</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12.428571428571429</v>
      </c>
      <c r="FF196">
        <v>14.5</v>
      </c>
      <c r="FG196">
        <v>13.625</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13.571428571428571</v>
      </c>
      <c r="GD196">
        <v>15.625</v>
      </c>
      <c r="GE196">
        <v>13.625</v>
      </c>
      <c r="GF196">
        <v>0</v>
      </c>
      <c r="GG196">
        <v>0</v>
      </c>
      <c r="GH196">
        <v>0</v>
      </c>
      <c r="GI196">
        <v>0</v>
      </c>
      <c r="GJ196">
        <v>0</v>
      </c>
      <c r="GK196">
        <v>0</v>
      </c>
      <c r="GL196">
        <v>0</v>
      </c>
      <c r="GM196">
        <v>0</v>
      </c>
      <c r="GN196">
        <v>0</v>
      </c>
      <c r="GO196">
        <v>0</v>
      </c>
      <c r="GP196">
        <v>0</v>
      </c>
      <c r="GQ196">
        <v>1</v>
      </c>
      <c r="GR196">
        <v>2</v>
      </c>
      <c r="GS196">
        <v>0</v>
      </c>
      <c r="GT196">
        <v>0</v>
      </c>
      <c r="GU196">
        <v>0</v>
      </c>
      <c r="GV196">
        <v>0</v>
      </c>
      <c r="GW196">
        <v>0</v>
      </c>
      <c r="GX196">
        <v>0</v>
      </c>
      <c r="GY196">
        <v>0</v>
      </c>
      <c r="GZ196">
        <v>0</v>
      </c>
      <c r="HA196">
        <v>0</v>
      </c>
      <c r="HB196">
        <v>0</v>
      </c>
      <c r="HC196">
        <v>1</v>
      </c>
      <c r="HD196">
        <v>1</v>
      </c>
      <c r="HE196">
        <v>0</v>
      </c>
      <c r="HF196">
        <v>0</v>
      </c>
      <c r="HG196">
        <v>0</v>
      </c>
      <c r="HH196">
        <v>1</v>
      </c>
      <c r="HI196">
        <v>0</v>
      </c>
      <c r="HJ196">
        <v>0</v>
      </c>
      <c r="HK196">
        <v>0</v>
      </c>
      <c r="HL196">
        <v>0</v>
      </c>
      <c r="HM196">
        <v>0</v>
      </c>
      <c r="HN196">
        <v>0</v>
      </c>
      <c r="HO196">
        <v>0</v>
      </c>
      <c r="HP196">
        <v>0</v>
      </c>
      <c r="HQ196">
        <v>0</v>
      </c>
      <c r="HR196">
        <v>0</v>
      </c>
      <c r="HS196">
        <v>38431.5</v>
      </c>
      <c r="HT196">
        <v>0</v>
      </c>
      <c r="HU196">
        <v>0</v>
      </c>
      <c r="HV196">
        <v>0</v>
      </c>
      <c r="HW196">
        <v>0</v>
      </c>
      <c r="HX196">
        <v>0</v>
      </c>
      <c r="HY196">
        <v>0</v>
      </c>
      <c r="HZ196">
        <v>868531.8</v>
      </c>
      <c r="IA196">
        <v>244</v>
      </c>
      <c r="IB196">
        <v>198.17</v>
      </c>
      <c r="IC196">
        <v>20.333333333333332</v>
      </c>
      <c r="ID196">
        <v>19.817</v>
      </c>
      <c r="IE196">
        <v>10</v>
      </c>
      <c r="IF196">
        <v>6</v>
      </c>
      <c r="IG196">
        <v>47</v>
      </c>
      <c r="IH196">
        <v>18.333333333333332</v>
      </c>
      <c r="II196">
        <v>4.333333333333333</v>
      </c>
      <c r="IJ196">
        <v>0</v>
      </c>
      <c r="IK196">
        <v>0</v>
      </c>
      <c r="IL196">
        <v>0</v>
      </c>
      <c r="IM196">
        <v>20.62</v>
      </c>
      <c r="IN196">
        <v>15000</v>
      </c>
    </row>
    <row r="197" spans="1:248">
      <c r="A197">
        <v>194</v>
      </c>
      <c r="B197" t="str">
        <v>Mansa</v>
      </c>
      <c r="C197" t="str">
        <v>PUNJAB</v>
      </c>
      <c r="D197" t="str">
        <v>North</v>
      </c>
      <c r="E197" t="str">
        <v>RAMDOOT UDHYOG PRIVATE LIMITED</v>
      </c>
      <c r="F197">
        <v>0</v>
      </c>
      <c r="G197">
        <v>0</v>
      </c>
      <c r="H197">
        <v>0.5</v>
      </c>
      <c r="I197">
        <v>0</v>
      </c>
      <c r="J197" t="str">
        <v>Medium</v>
      </c>
      <c r="K197">
        <v>0</v>
      </c>
      <c r="L197">
        <v>0</v>
      </c>
      <c r="M197">
        <v>0</v>
      </c>
      <c r="N197">
        <v>0</v>
      </c>
      <c r="O197">
        <v>12</v>
      </c>
      <c r="P197">
        <v>2800</v>
      </c>
      <c r="Q197">
        <v>3</v>
      </c>
      <c r="R197">
        <v>0</v>
      </c>
      <c r="S197">
        <v>0</v>
      </c>
      <c r="T197">
        <v>0</v>
      </c>
      <c r="U197">
        <v>0</v>
      </c>
      <c r="V197">
        <v>4</v>
      </c>
      <c r="W197">
        <v>0</v>
      </c>
      <c r="X197">
        <v>90</v>
      </c>
      <c r="Y197">
        <v>7.2622222222222213E-2</v>
      </c>
      <c r="Z197">
        <v>3.214285714285714E-2</v>
      </c>
      <c r="AA197">
        <v>2.3342857142857137E-3</v>
      </c>
      <c r="AB197">
        <v>0</v>
      </c>
      <c r="AC197">
        <v>12</v>
      </c>
      <c r="AD197">
        <v>0</v>
      </c>
      <c r="AE197">
        <v>0</v>
      </c>
      <c r="AF197">
        <v>0</v>
      </c>
      <c r="AG197">
        <v>0</v>
      </c>
      <c r="AH197">
        <v>12</v>
      </c>
      <c r="AI197">
        <v>0</v>
      </c>
      <c r="AJ197">
        <v>67</v>
      </c>
      <c r="AK197">
        <v>0</v>
      </c>
      <c r="AL197">
        <v>0</v>
      </c>
      <c r="AM197">
        <v>0</v>
      </c>
      <c r="AN197">
        <v>0</v>
      </c>
      <c r="AO197">
        <v>0</v>
      </c>
      <c r="AP197">
        <v>0</v>
      </c>
      <c r="AQ197">
        <v>16.14</v>
      </c>
      <c r="AR197">
        <v>13.44</v>
      </c>
      <c r="AS197">
        <v>0</v>
      </c>
      <c r="AT197">
        <v>0</v>
      </c>
      <c r="AU197">
        <v>23.78</v>
      </c>
      <c r="AV197">
        <v>12</v>
      </c>
      <c r="AW197">
        <v>0</v>
      </c>
      <c r="AX197">
        <v>0</v>
      </c>
      <c r="AY197">
        <v>0</v>
      </c>
      <c r="AZ197">
        <v>0</v>
      </c>
      <c r="BA197">
        <v>1</v>
      </c>
      <c r="BB197">
        <v>0</v>
      </c>
      <c r="BC197">
        <v>0</v>
      </c>
      <c r="BD197">
        <v>0</v>
      </c>
      <c r="BE197">
        <v>0</v>
      </c>
      <c r="BF197">
        <v>1</v>
      </c>
      <c r="BG197">
        <v>0</v>
      </c>
      <c r="BH197">
        <v>0</v>
      </c>
      <c r="BI197">
        <v>0</v>
      </c>
      <c r="BJ197">
        <v>0</v>
      </c>
      <c r="BK197">
        <v>0</v>
      </c>
      <c r="BL197">
        <v>0</v>
      </c>
      <c r="BM197">
        <v>0</v>
      </c>
      <c r="BN197">
        <v>0</v>
      </c>
      <c r="BO197">
        <v>1</v>
      </c>
      <c r="BP197">
        <v>0</v>
      </c>
      <c r="BQ197">
        <v>0</v>
      </c>
      <c r="BR197">
        <v>0</v>
      </c>
      <c r="BS197">
        <v>1</v>
      </c>
      <c r="BT197">
        <v>0</v>
      </c>
      <c r="BU197">
        <v>0</v>
      </c>
      <c r="BV197">
        <v>0</v>
      </c>
      <c r="BW197">
        <v>0</v>
      </c>
      <c r="BX197">
        <v>4</v>
      </c>
      <c r="BY197">
        <v>0</v>
      </c>
      <c r="BZ197">
        <v>1</v>
      </c>
      <c r="CA197">
        <v>0</v>
      </c>
      <c r="CB197">
        <v>0</v>
      </c>
      <c r="CC197">
        <v>0</v>
      </c>
      <c r="CD197">
        <v>0</v>
      </c>
      <c r="CE197">
        <v>1</v>
      </c>
      <c r="CF197">
        <v>0</v>
      </c>
      <c r="CG197">
        <v>1</v>
      </c>
      <c r="CH197">
        <v>0</v>
      </c>
      <c r="CI197">
        <v>0</v>
      </c>
      <c r="CJ197">
        <v>0</v>
      </c>
      <c r="CK197">
        <v>0</v>
      </c>
      <c r="CL197">
        <v>0</v>
      </c>
      <c r="CM197">
        <v>0</v>
      </c>
      <c r="CN197">
        <v>1</v>
      </c>
      <c r="CO197">
        <v>1</v>
      </c>
      <c r="CP197">
        <v>0</v>
      </c>
      <c r="CQ197">
        <v>0</v>
      </c>
      <c r="CR197">
        <v>2</v>
      </c>
      <c r="CS197">
        <v>1</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1</v>
      </c>
      <c r="DM197">
        <v>1</v>
      </c>
      <c r="DN197">
        <v>1</v>
      </c>
      <c r="DO197">
        <v>1</v>
      </c>
      <c r="DP197">
        <v>2</v>
      </c>
      <c r="DQ197">
        <v>2</v>
      </c>
      <c r="DR197">
        <v>2</v>
      </c>
      <c r="DS197">
        <v>0</v>
      </c>
      <c r="DT197">
        <v>0</v>
      </c>
      <c r="DU197">
        <v>0</v>
      </c>
      <c r="DV197">
        <v>0</v>
      </c>
      <c r="DW197">
        <v>0</v>
      </c>
      <c r="DX197">
        <v>0</v>
      </c>
      <c r="DY197">
        <v>0</v>
      </c>
      <c r="DZ197">
        <v>0</v>
      </c>
      <c r="EA197">
        <v>0</v>
      </c>
      <c r="EB197">
        <v>0</v>
      </c>
      <c r="EC197">
        <v>0</v>
      </c>
      <c r="ED197">
        <v>0</v>
      </c>
      <c r="EE197">
        <v>0</v>
      </c>
      <c r="EF197">
        <v>0</v>
      </c>
      <c r="EG197">
        <v>1</v>
      </c>
      <c r="EH197">
        <v>0.66666666666666663</v>
      </c>
      <c r="EI197">
        <v>0.5</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7</v>
      </c>
      <c r="FF197">
        <v>9</v>
      </c>
      <c r="FG197">
        <v>7.75</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7</v>
      </c>
      <c r="GD197">
        <v>9</v>
      </c>
      <c r="GE197">
        <v>9</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1</v>
      </c>
      <c r="HJ197">
        <v>0</v>
      </c>
      <c r="HK197">
        <v>0</v>
      </c>
      <c r="HL197">
        <v>0</v>
      </c>
      <c r="HM197">
        <v>0</v>
      </c>
      <c r="HN197">
        <v>0</v>
      </c>
      <c r="HO197">
        <v>0</v>
      </c>
      <c r="HP197">
        <v>0</v>
      </c>
      <c r="HQ197">
        <v>0</v>
      </c>
      <c r="HR197">
        <v>0</v>
      </c>
      <c r="HS197">
        <v>102220.5</v>
      </c>
      <c r="HT197">
        <v>0</v>
      </c>
      <c r="HU197">
        <v>0</v>
      </c>
      <c r="HV197">
        <v>0</v>
      </c>
      <c r="HW197">
        <v>0</v>
      </c>
      <c r="HX197">
        <v>0</v>
      </c>
      <c r="HY197">
        <v>0</v>
      </c>
      <c r="HZ197">
        <v>645605</v>
      </c>
      <c r="IA197">
        <v>91</v>
      </c>
      <c r="IB197">
        <v>65.36</v>
      </c>
      <c r="IC197">
        <v>7.583333333333333</v>
      </c>
      <c r="ID197">
        <v>6.5359999999999996</v>
      </c>
      <c r="IE197">
        <v>4</v>
      </c>
      <c r="IF197">
        <v>0</v>
      </c>
      <c r="IG197">
        <v>26.333333333333332</v>
      </c>
      <c r="IH197">
        <v>0</v>
      </c>
      <c r="II197">
        <v>0</v>
      </c>
      <c r="IJ197">
        <v>0</v>
      </c>
      <c r="IK197">
        <v>0</v>
      </c>
      <c r="IL197">
        <v>0</v>
      </c>
      <c r="IM197">
        <v>11.926666666666668</v>
      </c>
      <c r="IN197">
        <v>6000</v>
      </c>
    </row>
    <row r="198" spans="1:248">
      <c r="A198">
        <v>195</v>
      </c>
      <c r="B198" t="str">
        <v>Tarn Taran</v>
      </c>
      <c r="C198" t="str">
        <v>PUNJAB</v>
      </c>
      <c r="D198" t="str">
        <v>North</v>
      </c>
      <c r="E198" t="str">
        <v>MAHAVIR STEEL CORPORATION</v>
      </c>
      <c r="F198">
        <v>0</v>
      </c>
      <c r="G198">
        <v>0</v>
      </c>
      <c r="H198">
        <v>0.5</v>
      </c>
      <c r="I198">
        <v>0</v>
      </c>
      <c r="J198" t="str">
        <v>Medium</v>
      </c>
      <c r="K198">
        <v>0</v>
      </c>
      <c r="L198">
        <v>0</v>
      </c>
      <c r="M198">
        <v>0</v>
      </c>
      <c r="N198">
        <v>0</v>
      </c>
      <c r="O198">
        <v>16</v>
      </c>
      <c r="P198">
        <v>2800</v>
      </c>
      <c r="Q198">
        <v>1</v>
      </c>
      <c r="R198">
        <v>4</v>
      </c>
      <c r="S198">
        <v>0</v>
      </c>
      <c r="T198">
        <v>0</v>
      </c>
      <c r="U198">
        <v>0</v>
      </c>
      <c r="V198">
        <v>2</v>
      </c>
      <c r="W198">
        <v>0</v>
      </c>
      <c r="X198">
        <v>0</v>
      </c>
      <c r="Y198" t="str">
        <v/>
      </c>
      <c r="Z198">
        <v>0</v>
      </c>
      <c r="AA198" t="str">
        <v/>
      </c>
      <c r="AB198">
        <v>0</v>
      </c>
      <c r="AC198">
        <v>0</v>
      </c>
      <c r="AD198">
        <v>0</v>
      </c>
      <c r="AE198">
        <v>0</v>
      </c>
      <c r="AF198">
        <v>0</v>
      </c>
      <c r="AG198">
        <v>2.58</v>
      </c>
      <c r="AH198">
        <v>0</v>
      </c>
      <c r="AI198">
        <v>0</v>
      </c>
      <c r="AJ198">
        <v>0</v>
      </c>
      <c r="AK198">
        <v>26.55</v>
      </c>
      <c r="AL198">
        <v>12.74</v>
      </c>
      <c r="AM198">
        <v>0</v>
      </c>
      <c r="AN198">
        <v>0</v>
      </c>
      <c r="AO198">
        <v>0</v>
      </c>
      <c r="AP198">
        <v>8</v>
      </c>
      <c r="AQ198">
        <v>0</v>
      </c>
      <c r="AR198">
        <v>0</v>
      </c>
      <c r="AS198">
        <v>0</v>
      </c>
      <c r="AT198">
        <v>0</v>
      </c>
      <c r="AU198">
        <v>0</v>
      </c>
      <c r="AV198">
        <v>0</v>
      </c>
      <c r="AW198">
        <v>0</v>
      </c>
      <c r="AX198">
        <v>0</v>
      </c>
      <c r="AY198">
        <v>0</v>
      </c>
      <c r="AZ198">
        <v>0</v>
      </c>
      <c r="BA198">
        <v>0</v>
      </c>
      <c r="BB198">
        <v>0</v>
      </c>
      <c r="BC198">
        <v>0</v>
      </c>
      <c r="BD198">
        <v>0</v>
      </c>
      <c r="BE198">
        <v>1</v>
      </c>
      <c r="BF198">
        <v>0</v>
      </c>
      <c r="BG198">
        <v>0</v>
      </c>
      <c r="BH198">
        <v>0</v>
      </c>
      <c r="BI198">
        <v>1</v>
      </c>
      <c r="BJ198">
        <v>0</v>
      </c>
      <c r="BK198">
        <v>0</v>
      </c>
      <c r="BL198">
        <v>0</v>
      </c>
      <c r="BM198">
        <v>0</v>
      </c>
      <c r="BN198">
        <v>0</v>
      </c>
      <c r="BO198">
        <v>0</v>
      </c>
      <c r="BP198">
        <v>0</v>
      </c>
      <c r="BQ198">
        <v>0</v>
      </c>
      <c r="BR198">
        <v>0</v>
      </c>
      <c r="BS198">
        <v>0</v>
      </c>
      <c r="BT198">
        <v>0</v>
      </c>
      <c r="BU198">
        <v>0</v>
      </c>
      <c r="BV198">
        <v>0</v>
      </c>
      <c r="BW198">
        <v>0</v>
      </c>
      <c r="BX198">
        <v>2</v>
      </c>
      <c r="BY198">
        <v>0</v>
      </c>
      <c r="BZ198">
        <v>0</v>
      </c>
      <c r="CA198">
        <v>0</v>
      </c>
      <c r="CB198">
        <v>0</v>
      </c>
      <c r="CC198">
        <v>0</v>
      </c>
      <c r="CD198">
        <v>1</v>
      </c>
      <c r="CE198">
        <v>0</v>
      </c>
      <c r="CF198">
        <v>0</v>
      </c>
      <c r="CG198">
        <v>0</v>
      </c>
      <c r="CH198">
        <v>1</v>
      </c>
      <c r="CI198">
        <v>1</v>
      </c>
      <c r="CJ198">
        <v>0</v>
      </c>
      <c r="CK198">
        <v>0</v>
      </c>
      <c r="CL198">
        <v>0</v>
      </c>
      <c r="CM198">
        <v>1</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1</v>
      </c>
      <c r="DI198">
        <v>1</v>
      </c>
      <c r="DJ198">
        <v>0</v>
      </c>
      <c r="DK198">
        <v>1</v>
      </c>
      <c r="DL198">
        <v>1</v>
      </c>
      <c r="DM198">
        <v>1</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41.870000000000005</v>
      </c>
      <c r="IB198">
        <v>8</v>
      </c>
      <c r="IC198">
        <v>3.4891666666666672</v>
      </c>
      <c r="ID198">
        <v>0.8</v>
      </c>
      <c r="IE198">
        <v>0</v>
      </c>
      <c r="IF198">
        <v>0.86</v>
      </c>
      <c r="IG198">
        <v>0</v>
      </c>
      <c r="IH198">
        <v>13.096666666666666</v>
      </c>
      <c r="II198">
        <v>2.6666666666666665</v>
      </c>
      <c r="IJ198">
        <v>0</v>
      </c>
      <c r="IK198">
        <v>0</v>
      </c>
      <c r="IL198">
        <v>0</v>
      </c>
      <c r="IM198">
        <v>0</v>
      </c>
      <c r="IN198">
        <v>3700</v>
      </c>
    </row>
    <row r="199" spans="1:248">
      <c r="A199">
        <v>196</v>
      </c>
      <c r="B199" t="str">
        <v>Nawanshahr (SBS Nagar)</v>
      </c>
      <c r="C199" t="str">
        <v>PUNJAB</v>
      </c>
      <c r="D199" t="str">
        <v>North</v>
      </c>
      <c r="E199" t="str">
        <v>PAL CEMENT AND STEEL PVT. LTD.</v>
      </c>
      <c r="F199">
        <v>0</v>
      </c>
      <c r="G199">
        <v>0</v>
      </c>
      <c r="H199">
        <v>0.5</v>
      </c>
      <c r="I199">
        <v>0</v>
      </c>
      <c r="J199" t="str">
        <v>Medium</v>
      </c>
      <c r="K199">
        <v>0</v>
      </c>
      <c r="L199">
        <v>0</v>
      </c>
      <c r="M199">
        <v>0</v>
      </c>
      <c r="N199" t="str">
        <v>Abhishek Wadhwa</v>
      </c>
      <c r="O199">
        <v>10</v>
      </c>
      <c r="P199">
        <v>2700</v>
      </c>
      <c r="Q199">
        <v>1</v>
      </c>
      <c r="R199">
        <v>2</v>
      </c>
      <c r="S199">
        <v>0</v>
      </c>
      <c r="T199">
        <v>0</v>
      </c>
      <c r="U199">
        <v>0</v>
      </c>
      <c r="V199">
        <v>0</v>
      </c>
      <c r="W199">
        <v>0</v>
      </c>
      <c r="X199">
        <v>0</v>
      </c>
      <c r="Y199" t="str">
        <v/>
      </c>
      <c r="Z199">
        <v>0</v>
      </c>
      <c r="AA199" t="str">
        <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0.5</v>
      </c>
      <c r="EH199">
        <v>0.2</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9.5</v>
      </c>
      <c r="FF199">
        <v>9.8000000000000007</v>
      </c>
      <c r="FG199">
        <v>6.2</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9.5</v>
      </c>
      <c r="GD199">
        <v>9.8000000000000007</v>
      </c>
      <c r="GE199">
        <v>9.8000000000000007</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2735</v>
      </c>
      <c r="HT199">
        <v>0</v>
      </c>
      <c r="HU199">
        <v>0</v>
      </c>
      <c r="HV199">
        <v>0</v>
      </c>
      <c r="HW199">
        <v>0</v>
      </c>
      <c r="HX199">
        <v>0</v>
      </c>
      <c r="HY199">
        <v>0</v>
      </c>
      <c r="HZ199">
        <v>44920</v>
      </c>
      <c r="IA199">
        <v>0</v>
      </c>
      <c r="IB199">
        <v>0</v>
      </c>
      <c r="IC199">
        <v>0</v>
      </c>
      <c r="ID199">
        <v>0</v>
      </c>
      <c r="IE199">
        <v>0</v>
      </c>
      <c r="IF199">
        <v>0</v>
      </c>
      <c r="IG199">
        <v>0</v>
      </c>
      <c r="IH199">
        <v>0</v>
      </c>
      <c r="II199">
        <v>0</v>
      </c>
      <c r="IJ199">
        <v>0</v>
      </c>
      <c r="IK199">
        <v>0</v>
      </c>
      <c r="IL199">
        <v>0</v>
      </c>
      <c r="IM199">
        <v>0</v>
      </c>
      <c r="IN199">
        <v>2700</v>
      </c>
    </row>
    <row r="200" spans="1:248">
      <c r="A200">
        <v>197</v>
      </c>
      <c r="B200" t="str">
        <v>Faridkot</v>
      </c>
      <c r="C200" t="str">
        <v>PUNJAB</v>
      </c>
      <c r="D200" t="str">
        <v>North</v>
      </c>
      <c r="E200" t="str">
        <v>TANVI SALES</v>
      </c>
      <c r="F200">
        <v>0</v>
      </c>
      <c r="G200">
        <v>0</v>
      </c>
      <c r="H200">
        <v>0.5</v>
      </c>
      <c r="I200">
        <v>0</v>
      </c>
      <c r="J200" t="str">
        <v>Medium</v>
      </c>
      <c r="K200">
        <v>1</v>
      </c>
      <c r="L200">
        <v>0</v>
      </c>
      <c r="M200">
        <v>0</v>
      </c>
      <c r="N200">
        <v>0</v>
      </c>
      <c r="O200">
        <v>4</v>
      </c>
      <c r="P200">
        <v>2500</v>
      </c>
      <c r="Q200">
        <v>0</v>
      </c>
      <c r="R200">
        <v>0</v>
      </c>
      <c r="S200">
        <v>2</v>
      </c>
      <c r="T200">
        <v>3</v>
      </c>
      <c r="U200">
        <v>0</v>
      </c>
      <c r="V200">
        <v>2</v>
      </c>
      <c r="W200">
        <v>0</v>
      </c>
      <c r="X200">
        <v>0</v>
      </c>
      <c r="Y200" t="str">
        <v/>
      </c>
      <c r="Z200">
        <v>0</v>
      </c>
      <c r="AA200" t="str">
        <v/>
      </c>
      <c r="AB200">
        <v>0</v>
      </c>
      <c r="AC200">
        <v>0</v>
      </c>
      <c r="AD200">
        <v>0</v>
      </c>
      <c r="AE200">
        <v>0</v>
      </c>
      <c r="AF200">
        <v>0</v>
      </c>
      <c r="AG200">
        <v>0</v>
      </c>
      <c r="AH200">
        <v>0</v>
      </c>
      <c r="AI200">
        <v>0</v>
      </c>
      <c r="AJ200">
        <v>12</v>
      </c>
      <c r="AK200">
        <v>0</v>
      </c>
      <c r="AL200">
        <v>15</v>
      </c>
      <c r="AM200">
        <v>0</v>
      </c>
      <c r="AN200">
        <v>0</v>
      </c>
      <c r="AO200">
        <v>12</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1</v>
      </c>
      <c r="BI200">
        <v>0</v>
      </c>
      <c r="BJ200">
        <v>1</v>
      </c>
      <c r="BK200">
        <v>0</v>
      </c>
      <c r="BL200">
        <v>0</v>
      </c>
      <c r="BM200">
        <v>0</v>
      </c>
      <c r="BN200">
        <v>0</v>
      </c>
      <c r="BO200">
        <v>0</v>
      </c>
      <c r="BP200">
        <v>0</v>
      </c>
      <c r="BQ200">
        <v>0</v>
      </c>
      <c r="BR200">
        <v>0</v>
      </c>
      <c r="BS200">
        <v>0</v>
      </c>
      <c r="BT200">
        <v>0</v>
      </c>
      <c r="BU200">
        <v>0</v>
      </c>
      <c r="BV200">
        <v>0</v>
      </c>
      <c r="BW200">
        <v>0</v>
      </c>
      <c r="BX200">
        <v>2</v>
      </c>
      <c r="BY200">
        <v>0</v>
      </c>
      <c r="BZ200">
        <v>0</v>
      </c>
      <c r="CA200">
        <v>0</v>
      </c>
      <c r="CB200">
        <v>0</v>
      </c>
      <c r="CC200">
        <v>0</v>
      </c>
      <c r="CD200">
        <v>0</v>
      </c>
      <c r="CE200">
        <v>0</v>
      </c>
      <c r="CF200">
        <v>0</v>
      </c>
      <c r="CG200">
        <v>1</v>
      </c>
      <c r="CH200">
        <v>0</v>
      </c>
      <c r="CI200">
        <v>1</v>
      </c>
      <c r="CJ200">
        <v>0</v>
      </c>
      <c r="CK200">
        <v>0</v>
      </c>
      <c r="CL200">
        <v>1</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1</v>
      </c>
      <c r="DI200">
        <v>1</v>
      </c>
      <c r="DJ200">
        <v>1</v>
      </c>
      <c r="DK200">
        <v>1</v>
      </c>
      <c r="DL200">
        <v>1</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1</v>
      </c>
      <c r="GR200">
        <v>3</v>
      </c>
      <c r="GS200">
        <v>0</v>
      </c>
      <c r="GT200">
        <v>0</v>
      </c>
      <c r="GU200">
        <v>0</v>
      </c>
      <c r="GV200">
        <v>0</v>
      </c>
      <c r="GW200">
        <v>0</v>
      </c>
      <c r="GX200">
        <v>0</v>
      </c>
      <c r="GY200">
        <v>0</v>
      </c>
      <c r="GZ200">
        <v>0</v>
      </c>
      <c r="HA200">
        <v>0</v>
      </c>
      <c r="HB200">
        <v>0</v>
      </c>
      <c r="HC200">
        <v>1</v>
      </c>
      <c r="HD200">
        <v>1</v>
      </c>
      <c r="HE200">
        <v>1</v>
      </c>
      <c r="HF200">
        <v>0</v>
      </c>
      <c r="HG200">
        <v>0</v>
      </c>
      <c r="HH200">
        <v>0</v>
      </c>
      <c r="HI200">
        <v>0</v>
      </c>
      <c r="HJ200">
        <v>0</v>
      </c>
      <c r="HK200">
        <v>0</v>
      </c>
      <c r="HL200">
        <v>0</v>
      </c>
      <c r="HM200">
        <v>0</v>
      </c>
      <c r="HN200">
        <v>0</v>
      </c>
      <c r="HO200">
        <v>0</v>
      </c>
      <c r="HP200">
        <v>0</v>
      </c>
      <c r="HQ200">
        <v>0</v>
      </c>
      <c r="HR200">
        <v>0</v>
      </c>
      <c r="HS200">
        <v>556</v>
      </c>
      <c r="HT200">
        <v>0</v>
      </c>
      <c r="HU200">
        <v>0</v>
      </c>
      <c r="HV200">
        <v>0</v>
      </c>
      <c r="HW200">
        <v>0</v>
      </c>
      <c r="HX200">
        <v>0</v>
      </c>
      <c r="HY200">
        <v>0</v>
      </c>
      <c r="HZ200">
        <v>3224.7999999999997</v>
      </c>
      <c r="IA200">
        <v>27</v>
      </c>
      <c r="IB200">
        <v>12</v>
      </c>
      <c r="IC200">
        <v>2.25</v>
      </c>
      <c r="ID200">
        <v>1.2</v>
      </c>
      <c r="IE200">
        <v>0</v>
      </c>
      <c r="IF200">
        <v>0</v>
      </c>
      <c r="IG200">
        <v>4</v>
      </c>
      <c r="IH200">
        <v>5</v>
      </c>
      <c r="II200">
        <v>4</v>
      </c>
      <c r="IJ200">
        <v>0</v>
      </c>
      <c r="IK200">
        <v>0</v>
      </c>
      <c r="IL200">
        <v>0</v>
      </c>
      <c r="IM200">
        <v>0</v>
      </c>
      <c r="IN200">
        <v>3500</v>
      </c>
    </row>
    <row r="201" spans="1:248">
      <c r="A201">
        <v>198</v>
      </c>
      <c r="B201" t="str">
        <v>Fatehgarh Sahib</v>
      </c>
      <c r="C201" t="str">
        <v>PUNJAB</v>
      </c>
      <c r="D201" t="str">
        <v>North</v>
      </c>
      <c r="E201" t="str">
        <v>PAL CEMENT AND STEEL PVT. LTD.</v>
      </c>
      <c r="F201">
        <v>0</v>
      </c>
      <c r="G201">
        <v>0</v>
      </c>
      <c r="H201">
        <v>0.5</v>
      </c>
      <c r="I201">
        <v>0</v>
      </c>
      <c r="J201" t="str">
        <v>Medium</v>
      </c>
      <c r="K201">
        <v>0</v>
      </c>
      <c r="L201">
        <v>0</v>
      </c>
      <c r="M201">
        <v>0</v>
      </c>
      <c r="N201">
        <v>0</v>
      </c>
      <c r="O201">
        <v>17</v>
      </c>
      <c r="P201">
        <v>2500</v>
      </c>
      <c r="Q201">
        <v>1</v>
      </c>
      <c r="R201">
        <v>1</v>
      </c>
      <c r="S201">
        <v>5</v>
      </c>
      <c r="T201">
        <v>0</v>
      </c>
      <c r="U201">
        <v>0</v>
      </c>
      <c r="V201">
        <v>5</v>
      </c>
      <c r="W201">
        <v>0</v>
      </c>
      <c r="X201">
        <v>0</v>
      </c>
      <c r="Y201" t="str">
        <v/>
      </c>
      <c r="Z201">
        <v>0</v>
      </c>
      <c r="AA201" t="str">
        <v/>
      </c>
      <c r="AB201">
        <v>0</v>
      </c>
      <c r="AC201">
        <v>0</v>
      </c>
      <c r="AD201">
        <v>0</v>
      </c>
      <c r="AE201">
        <v>0</v>
      </c>
      <c r="AF201">
        <v>0</v>
      </c>
      <c r="AG201">
        <v>30</v>
      </c>
      <c r="AH201">
        <v>50</v>
      </c>
      <c r="AI201">
        <v>21</v>
      </c>
      <c r="AJ201">
        <v>33</v>
      </c>
      <c r="AK201">
        <v>0</v>
      </c>
      <c r="AL201">
        <v>361</v>
      </c>
      <c r="AM201">
        <v>0</v>
      </c>
      <c r="AN201">
        <v>66</v>
      </c>
      <c r="AO201">
        <v>70</v>
      </c>
      <c r="AP201">
        <v>33</v>
      </c>
      <c r="AQ201">
        <v>0</v>
      </c>
      <c r="AR201">
        <v>0</v>
      </c>
      <c r="AS201">
        <v>0</v>
      </c>
      <c r="AT201">
        <v>30.11</v>
      </c>
      <c r="AU201">
        <v>0</v>
      </c>
      <c r="AV201">
        <v>0</v>
      </c>
      <c r="AW201">
        <v>0</v>
      </c>
      <c r="AX201">
        <v>0</v>
      </c>
      <c r="AY201">
        <v>0</v>
      </c>
      <c r="AZ201">
        <v>0</v>
      </c>
      <c r="BA201">
        <v>0</v>
      </c>
      <c r="BB201">
        <v>0</v>
      </c>
      <c r="BC201">
        <v>0</v>
      </c>
      <c r="BD201">
        <v>0</v>
      </c>
      <c r="BE201">
        <v>1</v>
      </c>
      <c r="BF201">
        <v>0</v>
      </c>
      <c r="BG201">
        <v>1</v>
      </c>
      <c r="BH201">
        <v>1</v>
      </c>
      <c r="BI201">
        <v>0</v>
      </c>
      <c r="BJ201">
        <v>1</v>
      </c>
      <c r="BK201">
        <v>0</v>
      </c>
      <c r="BL201">
        <v>1</v>
      </c>
      <c r="BM201">
        <v>0</v>
      </c>
      <c r="BN201">
        <v>0</v>
      </c>
      <c r="BO201">
        <v>0</v>
      </c>
      <c r="BP201">
        <v>0</v>
      </c>
      <c r="BQ201">
        <v>0</v>
      </c>
      <c r="BR201">
        <v>0</v>
      </c>
      <c r="BS201">
        <v>0</v>
      </c>
      <c r="BT201">
        <v>0</v>
      </c>
      <c r="BU201">
        <v>0</v>
      </c>
      <c r="BV201">
        <v>0</v>
      </c>
      <c r="BW201">
        <v>0</v>
      </c>
      <c r="BX201">
        <v>5</v>
      </c>
      <c r="BY201">
        <v>0</v>
      </c>
      <c r="BZ201">
        <v>0</v>
      </c>
      <c r="CA201">
        <v>0</v>
      </c>
      <c r="CB201">
        <v>0</v>
      </c>
      <c r="CC201">
        <v>0</v>
      </c>
      <c r="CD201">
        <v>1</v>
      </c>
      <c r="CE201">
        <v>1</v>
      </c>
      <c r="CF201">
        <v>2</v>
      </c>
      <c r="CG201">
        <v>3</v>
      </c>
      <c r="CH201">
        <v>0</v>
      </c>
      <c r="CI201">
        <v>1</v>
      </c>
      <c r="CJ201">
        <v>0</v>
      </c>
      <c r="CK201">
        <v>1</v>
      </c>
      <c r="CL201">
        <v>1</v>
      </c>
      <c r="CM201">
        <v>1</v>
      </c>
      <c r="CN201">
        <v>0</v>
      </c>
      <c r="CO201">
        <v>0</v>
      </c>
      <c r="CP201">
        <v>0</v>
      </c>
      <c r="CQ201">
        <v>1</v>
      </c>
      <c r="CR201">
        <v>0</v>
      </c>
      <c r="CS201">
        <v>0</v>
      </c>
      <c r="CT201">
        <v>0</v>
      </c>
      <c r="CU201">
        <v>0</v>
      </c>
      <c r="CV201">
        <v>0</v>
      </c>
      <c r="CW201">
        <v>0</v>
      </c>
      <c r="CX201">
        <v>0</v>
      </c>
      <c r="CY201">
        <v>0</v>
      </c>
      <c r="CZ201">
        <v>0</v>
      </c>
      <c r="DA201">
        <v>0</v>
      </c>
      <c r="DB201">
        <v>0</v>
      </c>
      <c r="DC201">
        <v>0</v>
      </c>
      <c r="DD201">
        <v>0</v>
      </c>
      <c r="DE201">
        <v>0</v>
      </c>
      <c r="DF201">
        <v>0</v>
      </c>
      <c r="DG201">
        <v>0</v>
      </c>
      <c r="DH201">
        <v>1</v>
      </c>
      <c r="DI201">
        <v>2</v>
      </c>
      <c r="DJ201">
        <v>1</v>
      </c>
      <c r="DK201">
        <v>1</v>
      </c>
      <c r="DL201">
        <v>1</v>
      </c>
      <c r="DM201">
        <v>1</v>
      </c>
      <c r="DN201">
        <v>0</v>
      </c>
      <c r="DO201">
        <v>1</v>
      </c>
      <c r="DP201">
        <v>1</v>
      </c>
      <c r="DQ201">
        <v>1</v>
      </c>
      <c r="DR201">
        <v>0</v>
      </c>
      <c r="DS201">
        <v>0</v>
      </c>
      <c r="DT201">
        <v>0</v>
      </c>
      <c r="DU201">
        <v>0</v>
      </c>
      <c r="DV201">
        <v>0</v>
      </c>
      <c r="DW201">
        <v>0</v>
      </c>
      <c r="DX201">
        <v>0</v>
      </c>
      <c r="DY201">
        <v>0</v>
      </c>
      <c r="DZ201">
        <v>0</v>
      </c>
      <c r="EA201">
        <v>0</v>
      </c>
      <c r="EB201">
        <v>0</v>
      </c>
      <c r="EC201">
        <v>0</v>
      </c>
      <c r="ED201">
        <v>0</v>
      </c>
      <c r="EE201">
        <v>0</v>
      </c>
      <c r="EF201">
        <v>0</v>
      </c>
      <c r="EG201">
        <v>0.75</v>
      </c>
      <c r="EH201">
        <v>0.75</v>
      </c>
      <c r="EI201">
        <v>1</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9</v>
      </c>
      <c r="FF201">
        <v>7.75</v>
      </c>
      <c r="FG201">
        <v>9</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9</v>
      </c>
      <c r="GD201">
        <v>9</v>
      </c>
      <c r="GE201">
        <v>9</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94298.75</v>
      </c>
      <c r="HT201">
        <v>0</v>
      </c>
      <c r="HU201">
        <v>0</v>
      </c>
      <c r="HV201">
        <v>0</v>
      </c>
      <c r="HW201">
        <v>0</v>
      </c>
      <c r="HX201">
        <v>0</v>
      </c>
      <c r="HY201">
        <v>0</v>
      </c>
      <c r="HZ201">
        <v>648401.4</v>
      </c>
      <c r="IA201">
        <v>495</v>
      </c>
      <c r="IB201">
        <v>199.11</v>
      </c>
      <c r="IC201">
        <v>41.25</v>
      </c>
      <c r="ID201">
        <v>19.911000000000001</v>
      </c>
      <c r="IE201">
        <v>0</v>
      </c>
      <c r="IF201">
        <v>10</v>
      </c>
      <c r="IG201">
        <v>34.666666666666664</v>
      </c>
      <c r="IH201">
        <v>120.33333333333333</v>
      </c>
      <c r="II201">
        <v>56.333333333333336</v>
      </c>
      <c r="IJ201">
        <v>0</v>
      </c>
      <c r="IK201">
        <v>0</v>
      </c>
      <c r="IL201">
        <v>0</v>
      </c>
      <c r="IM201">
        <v>0</v>
      </c>
      <c r="IN201">
        <v>3950</v>
      </c>
    </row>
    <row r="202" spans="1:248">
      <c r="A202">
        <v>199</v>
      </c>
      <c r="B202" t="str">
        <v>Chandigarh</v>
      </c>
      <c r="C202" t="str">
        <v>PUNJAB</v>
      </c>
      <c r="D202" t="str">
        <v>North</v>
      </c>
      <c r="E202" t="str">
        <v>PAL CEMENT AND STEEL PVT. LTD.</v>
      </c>
      <c r="F202">
        <v>0</v>
      </c>
      <c r="G202">
        <v>0</v>
      </c>
      <c r="H202">
        <v>0.5</v>
      </c>
      <c r="I202">
        <v>0</v>
      </c>
      <c r="J202" t="str">
        <v>Medium</v>
      </c>
      <c r="K202">
        <v>0</v>
      </c>
      <c r="L202">
        <v>0</v>
      </c>
      <c r="M202">
        <v>0</v>
      </c>
      <c r="N202" t="str">
        <v>Abhishek Wadhwa</v>
      </c>
      <c r="O202">
        <v>10</v>
      </c>
      <c r="P202">
        <v>2500</v>
      </c>
      <c r="Q202">
        <v>1</v>
      </c>
      <c r="R202">
        <v>0</v>
      </c>
      <c r="S202">
        <v>3</v>
      </c>
      <c r="T202">
        <v>0</v>
      </c>
      <c r="U202">
        <v>0</v>
      </c>
      <c r="V202">
        <v>5</v>
      </c>
      <c r="W202">
        <v>0</v>
      </c>
      <c r="X202">
        <v>0</v>
      </c>
      <c r="Y202" t="str">
        <v/>
      </c>
      <c r="Z202">
        <v>0</v>
      </c>
      <c r="AA202" t="str">
        <v/>
      </c>
      <c r="AB202">
        <v>0</v>
      </c>
      <c r="AC202">
        <v>0</v>
      </c>
      <c r="AD202">
        <v>0</v>
      </c>
      <c r="AE202">
        <v>0</v>
      </c>
      <c r="AF202">
        <v>0</v>
      </c>
      <c r="AG202">
        <v>0</v>
      </c>
      <c r="AH202">
        <v>0</v>
      </c>
      <c r="AI202">
        <v>0</v>
      </c>
      <c r="AJ202">
        <v>10</v>
      </c>
      <c r="AK202">
        <v>0</v>
      </c>
      <c r="AL202">
        <v>0</v>
      </c>
      <c r="AM202">
        <v>51</v>
      </c>
      <c r="AN202">
        <v>0</v>
      </c>
      <c r="AO202">
        <v>0</v>
      </c>
      <c r="AP202">
        <v>0</v>
      </c>
      <c r="AQ202">
        <v>0</v>
      </c>
      <c r="AR202">
        <v>0</v>
      </c>
      <c r="AS202">
        <v>0</v>
      </c>
      <c r="AT202">
        <v>0</v>
      </c>
      <c r="AU202">
        <v>0</v>
      </c>
      <c r="AV202">
        <v>0</v>
      </c>
      <c r="AW202">
        <v>27</v>
      </c>
      <c r="AX202">
        <v>0</v>
      </c>
      <c r="AY202">
        <v>0</v>
      </c>
      <c r="AZ202">
        <v>0</v>
      </c>
      <c r="BA202">
        <v>0</v>
      </c>
      <c r="BB202">
        <v>0</v>
      </c>
      <c r="BC202">
        <v>0</v>
      </c>
      <c r="BD202">
        <v>0</v>
      </c>
      <c r="BE202">
        <v>0</v>
      </c>
      <c r="BF202">
        <v>0</v>
      </c>
      <c r="BG202">
        <v>0</v>
      </c>
      <c r="BH202">
        <v>1</v>
      </c>
      <c r="BI202">
        <v>0</v>
      </c>
      <c r="BJ202">
        <v>0</v>
      </c>
      <c r="BK202">
        <v>1</v>
      </c>
      <c r="BL202">
        <v>0</v>
      </c>
      <c r="BM202">
        <v>0</v>
      </c>
      <c r="BN202">
        <v>0</v>
      </c>
      <c r="BO202">
        <v>0</v>
      </c>
      <c r="BP202">
        <v>0</v>
      </c>
      <c r="BQ202">
        <v>0</v>
      </c>
      <c r="BR202">
        <v>0</v>
      </c>
      <c r="BS202">
        <v>0</v>
      </c>
      <c r="BT202">
        <v>0</v>
      </c>
      <c r="BU202">
        <v>3</v>
      </c>
      <c r="BV202">
        <v>0</v>
      </c>
      <c r="BW202">
        <v>0</v>
      </c>
      <c r="BX202">
        <v>5</v>
      </c>
      <c r="BY202">
        <v>0</v>
      </c>
      <c r="BZ202">
        <v>0</v>
      </c>
      <c r="CA202">
        <v>0</v>
      </c>
      <c r="CB202">
        <v>0</v>
      </c>
      <c r="CC202">
        <v>0</v>
      </c>
      <c r="CD202">
        <v>0</v>
      </c>
      <c r="CE202">
        <v>0</v>
      </c>
      <c r="CF202">
        <v>0</v>
      </c>
      <c r="CG202">
        <v>1</v>
      </c>
      <c r="CH202">
        <v>0</v>
      </c>
      <c r="CI202">
        <v>0</v>
      </c>
      <c r="CJ202">
        <v>1</v>
      </c>
      <c r="CK202">
        <v>0</v>
      </c>
      <c r="CL202">
        <v>0</v>
      </c>
      <c r="CM202">
        <v>0</v>
      </c>
      <c r="CN202">
        <v>0</v>
      </c>
      <c r="CO202">
        <v>0</v>
      </c>
      <c r="CP202">
        <v>0</v>
      </c>
      <c r="CQ202">
        <v>0</v>
      </c>
      <c r="CR202">
        <v>0</v>
      </c>
      <c r="CS202">
        <v>0</v>
      </c>
      <c r="CT202">
        <v>4</v>
      </c>
      <c r="CU202">
        <v>0</v>
      </c>
      <c r="CV202">
        <v>0</v>
      </c>
      <c r="CW202">
        <v>0</v>
      </c>
      <c r="CX202">
        <v>0</v>
      </c>
      <c r="CY202">
        <v>0</v>
      </c>
      <c r="CZ202">
        <v>0</v>
      </c>
      <c r="DA202">
        <v>0</v>
      </c>
      <c r="DB202">
        <v>0</v>
      </c>
      <c r="DC202">
        <v>0</v>
      </c>
      <c r="DD202">
        <v>0</v>
      </c>
      <c r="DE202">
        <v>0</v>
      </c>
      <c r="DF202">
        <v>0</v>
      </c>
      <c r="DG202">
        <v>0</v>
      </c>
      <c r="DH202">
        <v>1</v>
      </c>
      <c r="DI202">
        <v>1</v>
      </c>
      <c r="DJ202">
        <v>1</v>
      </c>
      <c r="DK202">
        <v>0</v>
      </c>
      <c r="DL202">
        <v>0</v>
      </c>
      <c r="DM202">
        <v>0</v>
      </c>
      <c r="DN202">
        <v>0</v>
      </c>
      <c r="DO202">
        <v>0</v>
      </c>
      <c r="DP202">
        <v>0</v>
      </c>
      <c r="DQ202">
        <v>0</v>
      </c>
      <c r="DR202">
        <v>4</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61</v>
      </c>
      <c r="IB202">
        <v>27</v>
      </c>
      <c r="IC202">
        <v>5.083333333333333</v>
      </c>
      <c r="ID202">
        <v>2.7</v>
      </c>
      <c r="IE202">
        <v>0</v>
      </c>
      <c r="IF202">
        <v>0</v>
      </c>
      <c r="IG202">
        <v>3.3333333333333335</v>
      </c>
      <c r="IH202">
        <v>17</v>
      </c>
      <c r="II202">
        <v>0</v>
      </c>
      <c r="IJ202">
        <v>0</v>
      </c>
      <c r="IK202">
        <v>0</v>
      </c>
      <c r="IL202">
        <v>0</v>
      </c>
      <c r="IM202">
        <v>9</v>
      </c>
      <c r="IN202">
        <v>2900</v>
      </c>
    </row>
    <row r="203" spans="1:248">
      <c r="A203">
        <v>200</v>
      </c>
      <c r="B203" t="str">
        <v>Moga</v>
      </c>
      <c r="C203" t="str">
        <v>PUNJAB</v>
      </c>
      <c r="D203" t="str">
        <v>North</v>
      </c>
      <c r="E203" t="str">
        <v>MAHAVIR STEEL CORPORATION</v>
      </c>
      <c r="F203">
        <v>0</v>
      </c>
      <c r="G203">
        <v>0</v>
      </c>
      <c r="H203">
        <v>0.5</v>
      </c>
      <c r="I203">
        <v>0</v>
      </c>
      <c r="J203" t="str">
        <v>Medium</v>
      </c>
      <c r="K203">
        <v>0</v>
      </c>
      <c r="L203">
        <v>0</v>
      </c>
      <c r="M203">
        <v>0</v>
      </c>
      <c r="N203">
        <v>0</v>
      </c>
      <c r="O203">
        <v>13</v>
      </c>
      <c r="P203">
        <v>2500</v>
      </c>
      <c r="Q203">
        <v>0</v>
      </c>
      <c r="R203">
        <v>3</v>
      </c>
      <c r="S203">
        <v>2</v>
      </c>
      <c r="T203">
        <v>0</v>
      </c>
      <c r="U203">
        <v>0</v>
      </c>
      <c r="V203">
        <v>2</v>
      </c>
      <c r="W203">
        <v>0</v>
      </c>
      <c r="X203">
        <v>0</v>
      </c>
      <c r="Y203" t="str">
        <v/>
      </c>
      <c r="Z203">
        <v>0</v>
      </c>
      <c r="AA203" t="str">
        <v/>
      </c>
      <c r="AB203">
        <v>0</v>
      </c>
      <c r="AC203">
        <v>0</v>
      </c>
      <c r="AD203">
        <v>0</v>
      </c>
      <c r="AE203">
        <v>0</v>
      </c>
      <c r="AF203">
        <v>0</v>
      </c>
      <c r="AG203">
        <v>0</v>
      </c>
      <c r="AH203">
        <v>0</v>
      </c>
      <c r="AI203">
        <v>0</v>
      </c>
      <c r="AJ203">
        <v>0</v>
      </c>
      <c r="AK203">
        <v>0</v>
      </c>
      <c r="AL203">
        <v>0</v>
      </c>
      <c r="AM203">
        <v>0</v>
      </c>
      <c r="AN203">
        <v>51.39</v>
      </c>
      <c r="AO203">
        <v>0</v>
      </c>
      <c r="AP203">
        <v>2</v>
      </c>
      <c r="AQ203">
        <v>0</v>
      </c>
      <c r="AR203">
        <v>0</v>
      </c>
      <c r="AS203">
        <v>0</v>
      </c>
      <c r="AT203">
        <v>0</v>
      </c>
      <c r="AU203">
        <v>25.62</v>
      </c>
      <c r="AV203">
        <v>0</v>
      </c>
      <c r="AW203">
        <v>0</v>
      </c>
      <c r="AX203">
        <v>0</v>
      </c>
      <c r="AY203">
        <v>0</v>
      </c>
      <c r="AZ203">
        <v>0</v>
      </c>
      <c r="BA203">
        <v>0</v>
      </c>
      <c r="BB203">
        <v>0</v>
      </c>
      <c r="BC203">
        <v>0</v>
      </c>
      <c r="BD203">
        <v>0</v>
      </c>
      <c r="BE203">
        <v>0</v>
      </c>
      <c r="BF203">
        <v>0</v>
      </c>
      <c r="BG203">
        <v>0</v>
      </c>
      <c r="BH203">
        <v>0</v>
      </c>
      <c r="BI203">
        <v>0</v>
      </c>
      <c r="BJ203">
        <v>0</v>
      </c>
      <c r="BK203">
        <v>0</v>
      </c>
      <c r="BL203">
        <v>1</v>
      </c>
      <c r="BM203">
        <v>0</v>
      </c>
      <c r="BN203">
        <v>0</v>
      </c>
      <c r="BO203">
        <v>0</v>
      </c>
      <c r="BP203">
        <v>0</v>
      </c>
      <c r="BQ203">
        <v>0</v>
      </c>
      <c r="BR203">
        <v>0</v>
      </c>
      <c r="BS203">
        <v>1</v>
      </c>
      <c r="BT203">
        <v>0</v>
      </c>
      <c r="BU203">
        <v>0</v>
      </c>
      <c r="BV203">
        <v>0</v>
      </c>
      <c r="BW203">
        <v>0</v>
      </c>
      <c r="BX203">
        <v>2</v>
      </c>
      <c r="BY203">
        <v>0</v>
      </c>
      <c r="BZ203">
        <v>0</v>
      </c>
      <c r="CA203">
        <v>0</v>
      </c>
      <c r="CB203">
        <v>0</v>
      </c>
      <c r="CC203">
        <v>0</v>
      </c>
      <c r="CD203">
        <v>0</v>
      </c>
      <c r="CE203">
        <v>0</v>
      </c>
      <c r="CF203">
        <v>0</v>
      </c>
      <c r="CG203">
        <v>0</v>
      </c>
      <c r="CH203">
        <v>0</v>
      </c>
      <c r="CI203">
        <v>0</v>
      </c>
      <c r="CJ203">
        <v>0</v>
      </c>
      <c r="CK203">
        <v>1</v>
      </c>
      <c r="CL203">
        <v>0</v>
      </c>
      <c r="CM203">
        <v>1</v>
      </c>
      <c r="CN203">
        <v>0</v>
      </c>
      <c r="CO203">
        <v>0</v>
      </c>
      <c r="CP203">
        <v>0</v>
      </c>
      <c r="CQ203">
        <v>0</v>
      </c>
      <c r="CR203">
        <v>1</v>
      </c>
      <c r="CS203">
        <v>0</v>
      </c>
      <c r="CT203">
        <v>0</v>
      </c>
      <c r="CU203">
        <v>0</v>
      </c>
      <c r="CV203">
        <v>0</v>
      </c>
      <c r="CW203">
        <v>0</v>
      </c>
      <c r="CX203">
        <v>0</v>
      </c>
      <c r="CY203">
        <v>0</v>
      </c>
      <c r="CZ203">
        <v>0</v>
      </c>
      <c r="DA203">
        <v>0</v>
      </c>
      <c r="DB203">
        <v>0</v>
      </c>
      <c r="DC203">
        <v>0</v>
      </c>
      <c r="DD203">
        <v>0</v>
      </c>
      <c r="DE203">
        <v>0</v>
      </c>
      <c r="DF203">
        <v>0</v>
      </c>
      <c r="DG203">
        <v>0</v>
      </c>
      <c r="DH203">
        <v>0</v>
      </c>
      <c r="DI203">
        <v>1</v>
      </c>
      <c r="DJ203">
        <v>1</v>
      </c>
      <c r="DK203">
        <v>1</v>
      </c>
      <c r="DL203">
        <v>1</v>
      </c>
      <c r="DM203">
        <v>1</v>
      </c>
      <c r="DN203">
        <v>0</v>
      </c>
      <c r="DO203">
        <v>0</v>
      </c>
      <c r="DP203">
        <v>1</v>
      </c>
      <c r="DQ203">
        <v>1</v>
      </c>
      <c r="DR203">
        <v>1</v>
      </c>
      <c r="DS203">
        <v>0</v>
      </c>
      <c r="DT203">
        <v>0</v>
      </c>
      <c r="DU203">
        <v>0</v>
      </c>
      <c r="DV203">
        <v>0</v>
      </c>
      <c r="DW203">
        <v>0</v>
      </c>
      <c r="DX203">
        <v>0</v>
      </c>
      <c r="DY203">
        <v>0</v>
      </c>
      <c r="DZ203">
        <v>0</v>
      </c>
      <c r="EA203">
        <v>0</v>
      </c>
      <c r="EB203">
        <v>0</v>
      </c>
      <c r="EC203">
        <v>0</v>
      </c>
      <c r="ED203">
        <v>0</v>
      </c>
      <c r="EE203">
        <v>0</v>
      </c>
      <c r="EF203">
        <v>0</v>
      </c>
      <c r="EG203">
        <v>0</v>
      </c>
      <c r="EH203">
        <v>0</v>
      </c>
      <c r="EI203">
        <v>0.33333333333333331</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5.5</v>
      </c>
      <c r="FF203">
        <v>4.333333333333333</v>
      </c>
      <c r="FG203">
        <v>4.333333333333333</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5.5</v>
      </c>
      <c r="GD203">
        <v>5.666666666666667</v>
      </c>
      <c r="GE203">
        <v>5.666666666666667</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61034</v>
      </c>
      <c r="IA203">
        <v>0</v>
      </c>
      <c r="IB203">
        <v>79.010000000000005</v>
      </c>
      <c r="IC203">
        <v>0</v>
      </c>
      <c r="ID203">
        <v>7.9010000000000007</v>
      </c>
      <c r="IE203">
        <v>0</v>
      </c>
      <c r="IF203">
        <v>0</v>
      </c>
      <c r="IG203">
        <v>0</v>
      </c>
      <c r="IH203">
        <v>0</v>
      </c>
      <c r="II203">
        <v>17.796666666666667</v>
      </c>
      <c r="IJ203">
        <v>0</v>
      </c>
      <c r="IK203">
        <v>0</v>
      </c>
      <c r="IL203">
        <v>0</v>
      </c>
      <c r="IM203">
        <v>8.5400000000000009</v>
      </c>
      <c r="IN203">
        <v>2850</v>
      </c>
    </row>
    <row r="204" spans="1:248">
      <c r="A204">
        <v>201</v>
      </c>
      <c r="B204" t="str">
        <v>Rupnagar</v>
      </c>
      <c r="C204" t="str">
        <v>PUNJAB</v>
      </c>
      <c r="D204" t="str">
        <v>North</v>
      </c>
      <c r="E204" t="str">
        <v>PAL CEMENT AND STEEL PVT. LTD.</v>
      </c>
      <c r="F204">
        <v>0</v>
      </c>
      <c r="G204">
        <v>0</v>
      </c>
      <c r="H204">
        <v>0.5</v>
      </c>
      <c r="I204">
        <v>0</v>
      </c>
      <c r="J204" t="str">
        <v>Medium</v>
      </c>
      <c r="K204">
        <v>0</v>
      </c>
      <c r="L204">
        <v>0</v>
      </c>
      <c r="M204">
        <v>0</v>
      </c>
      <c r="N204" t="str">
        <v>Abhishek Wadhwa</v>
      </c>
      <c r="O204">
        <v>9</v>
      </c>
      <c r="P204">
        <v>2500</v>
      </c>
      <c r="Q204">
        <v>1</v>
      </c>
      <c r="R204">
        <v>1</v>
      </c>
      <c r="S204">
        <v>1</v>
      </c>
      <c r="T204">
        <v>1</v>
      </c>
      <c r="U204">
        <v>0</v>
      </c>
      <c r="V204">
        <v>0</v>
      </c>
      <c r="W204">
        <v>0</v>
      </c>
      <c r="X204">
        <v>0</v>
      </c>
      <c r="Y204" t="str">
        <v/>
      </c>
      <c r="Z204">
        <v>0</v>
      </c>
      <c r="AA204" t="str">
        <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0.5</v>
      </c>
      <c r="EH204">
        <v>0.75</v>
      </c>
      <c r="EI204">
        <v>0.5</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6.5</v>
      </c>
      <c r="FF204">
        <v>7.75</v>
      </c>
      <c r="FG204">
        <v>7.75</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6.5</v>
      </c>
      <c r="GD204">
        <v>7.75</v>
      </c>
      <c r="GE204">
        <v>7.75</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36946</v>
      </c>
      <c r="HT204">
        <v>0</v>
      </c>
      <c r="HU204">
        <v>0</v>
      </c>
      <c r="HV204">
        <v>0</v>
      </c>
      <c r="HW204">
        <v>0</v>
      </c>
      <c r="HX204">
        <v>0</v>
      </c>
      <c r="HY204">
        <v>0</v>
      </c>
      <c r="HZ204">
        <v>235520.59999999998</v>
      </c>
      <c r="IA204">
        <v>0</v>
      </c>
      <c r="IB204">
        <v>0</v>
      </c>
      <c r="IC204">
        <v>0</v>
      </c>
      <c r="ID204">
        <v>0</v>
      </c>
      <c r="IE204">
        <v>0</v>
      </c>
      <c r="IF204">
        <v>0</v>
      </c>
      <c r="IG204">
        <v>0</v>
      </c>
      <c r="IH204">
        <v>0</v>
      </c>
      <c r="II204">
        <v>0</v>
      </c>
      <c r="IJ204">
        <v>0</v>
      </c>
      <c r="IK204">
        <v>0</v>
      </c>
      <c r="IL204">
        <v>0</v>
      </c>
      <c r="IM204">
        <v>0</v>
      </c>
      <c r="IN204">
        <v>2500</v>
      </c>
    </row>
    <row r="205" spans="1:248">
      <c r="A205">
        <v>202</v>
      </c>
      <c r="B205" t="str">
        <v>Malerkotla</v>
      </c>
      <c r="C205" t="str">
        <v>PUNJAB</v>
      </c>
      <c r="D205" t="str">
        <v>North</v>
      </c>
      <c r="E205" t="str">
        <v>PAL CEMENT AND STEEL PVT. LTD.</v>
      </c>
      <c r="F205">
        <v>0</v>
      </c>
      <c r="G205">
        <v>0</v>
      </c>
      <c r="H205">
        <v>0.3</v>
      </c>
      <c r="I205">
        <v>0</v>
      </c>
      <c r="J205" t="str">
        <v>Low</v>
      </c>
      <c r="K205">
        <v>0</v>
      </c>
      <c r="L205">
        <v>0</v>
      </c>
      <c r="M205">
        <v>0</v>
      </c>
      <c r="N205">
        <v>0</v>
      </c>
      <c r="O205">
        <v>10</v>
      </c>
      <c r="P205">
        <v>1800</v>
      </c>
      <c r="Q205">
        <v>0</v>
      </c>
      <c r="R205">
        <v>2</v>
      </c>
      <c r="S205">
        <v>2</v>
      </c>
      <c r="T205">
        <v>2</v>
      </c>
      <c r="U205">
        <v>0</v>
      </c>
      <c r="V205">
        <v>1</v>
      </c>
      <c r="W205">
        <v>0</v>
      </c>
      <c r="X205">
        <v>0</v>
      </c>
      <c r="Y205" t="str">
        <v/>
      </c>
      <c r="Z205">
        <v>0</v>
      </c>
      <c r="AA205" t="str">
        <v/>
      </c>
      <c r="AB205">
        <v>0</v>
      </c>
      <c r="AC205">
        <v>0</v>
      </c>
      <c r="AD205">
        <v>0</v>
      </c>
      <c r="AE205">
        <v>0</v>
      </c>
      <c r="AF205">
        <v>0</v>
      </c>
      <c r="AG205">
        <v>0</v>
      </c>
      <c r="AH205">
        <v>0</v>
      </c>
      <c r="AI205">
        <v>0</v>
      </c>
      <c r="AJ205">
        <v>0</v>
      </c>
      <c r="AK205">
        <v>0</v>
      </c>
      <c r="AL205">
        <v>0</v>
      </c>
      <c r="AM205">
        <v>0</v>
      </c>
      <c r="AN205">
        <v>0</v>
      </c>
      <c r="AO205">
        <v>11.25</v>
      </c>
      <c r="AP205">
        <v>0</v>
      </c>
      <c r="AQ205">
        <v>0</v>
      </c>
      <c r="AR205">
        <v>11</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1</v>
      </c>
      <c r="BN205">
        <v>0</v>
      </c>
      <c r="BO205">
        <v>0</v>
      </c>
      <c r="BP205">
        <v>0</v>
      </c>
      <c r="BQ205">
        <v>0</v>
      </c>
      <c r="BR205">
        <v>0</v>
      </c>
      <c r="BS205">
        <v>0</v>
      </c>
      <c r="BT205">
        <v>0</v>
      </c>
      <c r="BU205">
        <v>0</v>
      </c>
      <c r="BV205">
        <v>0</v>
      </c>
      <c r="BW205">
        <v>0</v>
      </c>
      <c r="BX205">
        <v>1</v>
      </c>
      <c r="BY205">
        <v>0</v>
      </c>
      <c r="BZ205">
        <v>0</v>
      </c>
      <c r="CA205">
        <v>0</v>
      </c>
      <c r="CB205">
        <v>0</v>
      </c>
      <c r="CC205">
        <v>0</v>
      </c>
      <c r="CD205">
        <v>0</v>
      </c>
      <c r="CE205">
        <v>0</v>
      </c>
      <c r="CF205">
        <v>0</v>
      </c>
      <c r="CG205">
        <v>0</v>
      </c>
      <c r="CH205">
        <v>0</v>
      </c>
      <c r="CI205">
        <v>0</v>
      </c>
      <c r="CJ205">
        <v>0</v>
      </c>
      <c r="CK205">
        <v>0</v>
      </c>
      <c r="CL205">
        <v>1</v>
      </c>
      <c r="CM205">
        <v>0</v>
      </c>
      <c r="CN205">
        <v>0</v>
      </c>
      <c r="CO205">
        <v>1</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1</v>
      </c>
      <c r="DK205">
        <v>1</v>
      </c>
      <c r="DL205">
        <v>1</v>
      </c>
      <c r="DM205">
        <v>1</v>
      </c>
      <c r="DN205">
        <v>1</v>
      </c>
      <c r="DO205">
        <v>1</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22.25</v>
      </c>
      <c r="IC205">
        <v>0</v>
      </c>
      <c r="ID205">
        <v>2.2250000000000001</v>
      </c>
      <c r="IE205">
        <v>0</v>
      </c>
      <c r="IF205">
        <v>0</v>
      </c>
      <c r="IG205">
        <v>0</v>
      </c>
      <c r="IH205">
        <v>0</v>
      </c>
      <c r="II205">
        <v>3.75</v>
      </c>
      <c r="IJ205">
        <v>0</v>
      </c>
      <c r="IK205">
        <v>0</v>
      </c>
      <c r="IL205">
        <v>0</v>
      </c>
      <c r="IM205">
        <v>0</v>
      </c>
      <c r="IN205">
        <v>1800</v>
      </c>
    </row>
    <row r="206" spans="1:248">
      <c r="A206">
        <v>203</v>
      </c>
      <c r="B206" t="str">
        <v>Jaipur</v>
      </c>
      <c r="C206" t="str">
        <v>RAJASTHAN</v>
      </c>
      <c r="D206" t="str">
        <v>North</v>
      </c>
      <c r="E206" t="str">
        <v>J P ALLOYS</v>
      </c>
      <c r="F206">
        <v>0</v>
      </c>
      <c r="G206">
        <v>0</v>
      </c>
      <c r="H206">
        <v>1</v>
      </c>
      <c r="I206">
        <v>0</v>
      </c>
      <c r="J206" t="str">
        <v>Very High</v>
      </c>
      <c r="K206">
        <v>2</v>
      </c>
      <c r="L206">
        <v>0</v>
      </c>
      <c r="M206" t="str">
        <v>Amit Kumar Sharma</v>
      </c>
      <c r="N206">
        <v>0</v>
      </c>
      <c r="O206">
        <v>10</v>
      </c>
      <c r="P206">
        <v>20000</v>
      </c>
      <c r="Q206">
        <v>0</v>
      </c>
      <c r="R206">
        <v>2</v>
      </c>
      <c r="S206">
        <v>2</v>
      </c>
      <c r="T206">
        <v>1</v>
      </c>
      <c r="U206">
        <v>0</v>
      </c>
      <c r="V206">
        <v>24</v>
      </c>
      <c r="W206">
        <v>0</v>
      </c>
      <c r="X206">
        <v>700</v>
      </c>
      <c r="Y206">
        <v>0.36315000000000003</v>
      </c>
      <c r="Z206">
        <v>3.5000000000000003E-2</v>
      </c>
      <c r="AA206">
        <v>1.2710250000000003E-2</v>
      </c>
      <c r="AB206">
        <v>121</v>
      </c>
      <c r="AC206">
        <v>80.3</v>
      </c>
      <c r="AD206">
        <v>40</v>
      </c>
      <c r="AE206">
        <v>99.9</v>
      </c>
      <c r="AF206">
        <v>81</v>
      </c>
      <c r="AG206">
        <v>225</v>
      </c>
      <c r="AH206">
        <v>522</v>
      </c>
      <c r="AI206">
        <v>231</v>
      </c>
      <c r="AJ206">
        <v>270</v>
      </c>
      <c r="AK206">
        <v>263.68</v>
      </c>
      <c r="AL206">
        <v>207</v>
      </c>
      <c r="AM206">
        <v>257</v>
      </c>
      <c r="AN206">
        <v>400</v>
      </c>
      <c r="AO206">
        <v>366</v>
      </c>
      <c r="AP206">
        <v>211.5</v>
      </c>
      <c r="AQ206">
        <v>159</v>
      </c>
      <c r="AR206">
        <v>294</v>
      </c>
      <c r="AS206">
        <v>203.78</v>
      </c>
      <c r="AT206">
        <v>8</v>
      </c>
      <c r="AU206">
        <v>317.77999999999997</v>
      </c>
      <c r="AV206">
        <v>302.99</v>
      </c>
      <c r="AW206">
        <v>279</v>
      </c>
      <c r="AX206">
        <v>0</v>
      </c>
      <c r="AY206">
        <v>0</v>
      </c>
      <c r="AZ206">
        <v>2</v>
      </c>
      <c r="BA206">
        <v>0</v>
      </c>
      <c r="BB206">
        <v>1</v>
      </c>
      <c r="BC206">
        <v>1</v>
      </c>
      <c r="BD206">
        <v>0</v>
      </c>
      <c r="BE206">
        <v>2</v>
      </c>
      <c r="BF206">
        <v>2</v>
      </c>
      <c r="BG206">
        <v>0</v>
      </c>
      <c r="BH206">
        <v>0</v>
      </c>
      <c r="BI206">
        <v>0</v>
      </c>
      <c r="BJ206">
        <v>1</v>
      </c>
      <c r="BK206">
        <v>1</v>
      </c>
      <c r="BL206">
        <v>1</v>
      </c>
      <c r="BM206">
        <v>0</v>
      </c>
      <c r="BN206">
        <v>0</v>
      </c>
      <c r="BO206">
        <v>0</v>
      </c>
      <c r="BP206">
        <v>0</v>
      </c>
      <c r="BQ206">
        <v>0</v>
      </c>
      <c r="BR206">
        <v>0</v>
      </c>
      <c r="BS206">
        <v>1</v>
      </c>
      <c r="BT206">
        <v>2</v>
      </c>
      <c r="BU206">
        <v>1</v>
      </c>
      <c r="BV206">
        <v>0</v>
      </c>
      <c r="BW206">
        <v>0</v>
      </c>
      <c r="BX206">
        <v>24</v>
      </c>
      <c r="BY206">
        <v>6</v>
      </c>
      <c r="BZ206">
        <v>3</v>
      </c>
      <c r="CA206">
        <v>1</v>
      </c>
      <c r="CB206">
        <v>3</v>
      </c>
      <c r="CC206">
        <v>3</v>
      </c>
      <c r="CD206">
        <v>3</v>
      </c>
      <c r="CE206">
        <v>6</v>
      </c>
      <c r="CF206">
        <v>4</v>
      </c>
      <c r="CG206">
        <v>6</v>
      </c>
      <c r="CH206">
        <v>6</v>
      </c>
      <c r="CI206">
        <v>5</v>
      </c>
      <c r="CJ206">
        <v>5</v>
      </c>
      <c r="CK206">
        <v>7</v>
      </c>
      <c r="CL206">
        <v>7</v>
      </c>
      <c r="CM206">
        <v>5</v>
      </c>
      <c r="CN206">
        <v>3</v>
      </c>
      <c r="CO206">
        <v>3</v>
      </c>
      <c r="CP206">
        <v>3</v>
      </c>
      <c r="CQ206">
        <v>1</v>
      </c>
      <c r="CR206">
        <v>6</v>
      </c>
      <c r="CS206">
        <v>6</v>
      </c>
      <c r="CT206">
        <v>6</v>
      </c>
      <c r="CU206">
        <v>0</v>
      </c>
      <c r="CV206">
        <v>0</v>
      </c>
      <c r="CW206">
        <v>0</v>
      </c>
      <c r="CX206">
        <v>0</v>
      </c>
      <c r="CY206">
        <v>0</v>
      </c>
      <c r="CZ206">
        <v>0</v>
      </c>
      <c r="DA206">
        <v>0</v>
      </c>
      <c r="DB206">
        <v>0</v>
      </c>
      <c r="DC206">
        <v>0</v>
      </c>
      <c r="DD206">
        <v>0</v>
      </c>
      <c r="DE206">
        <v>0</v>
      </c>
      <c r="DF206">
        <v>0</v>
      </c>
      <c r="DG206">
        <v>0</v>
      </c>
      <c r="DH206">
        <v>8</v>
      </c>
      <c r="DI206">
        <v>11</v>
      </c>
      <c r="DJ206">
        <v>10</v>
      </c>
      <c r="DK206">
        <v>9</v>
      </c>
      <c r="DL206">
        <v>8</v>
      </c>
      <c r="DM206">
        <v>5</v>
      </c>
      <c r="DN206">
        <v>3</v>
      </c>
      <c r="DO206">
        <v>4</v>
      </c>
      <c r="DP206">
        <v>7</v>
      </c>
      <c r="DQ206">
        <v>11</v>
      </c>
      <c r="DR206">
        <v>11</v>
      </c>
      <c r="DS206">
        <v>0</v>
      </c>
      <c r="DT206">
        <v>0</v>
      </c>
      <c r="DU206">
        <v>0</v>
      </c>
      <c r="DV206">
        <v>0</v>
      </c>
      <c r="DW206">
        <v>0</v>
      </c>
      <c r="DX206">
        <v>0</v>
      </c>
      <c r="DY206">
        <v>0</v>
      </c>
      <c r="DZ206">
        <v>0</v>
      </c>
      <c r="EA206">
        <v>0</v>
      </c>
      <c r="EB206">
        <v>0</v>
      </c>
      <c r="EC206">
        <v>0</v>
      </c>
      <c r="ED206">
        <v>0</v>
      </c>
      <c r="EE206">
        <v>0</v>
      </c>
      <c r="EF206">
        <v>0</v>
      </c>
      <c r="EG206">
        <v>1</v>
      </c>
      <c r="EH206">
        <v>0</v>
      </c>
      <c r="EI206">
        <v>1</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3</v>
      </c>
      <c r="FF206">
        <v>3</v>
      </c>
      <c r="FG206">
        <v>3</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3</v>
      </c>
      <c r="GD206">
        <v>3</v>
      </c>
      <c r="GE206">
        <v>3</v>
      </c>
      <c r="GF206">
        <v>0</v>
      </c>
      <c r="GG206">
        <v>0</v>
      </c>
      <c r="GH206">
        <v>0</v>
      </c>
      <c r="GI206">
        <v>0</v>
      </c>
      <c r="GJ206">
        <v>0</v>
      </c>
      <c r="GK206">
        <v>0</v>
      </c>
      <c r="GL206">
        <v>0</v>
      </c>
      <c r="GM206">
        <v>0</v>
      </c>
      <c r="GN206">
        <v>0</v>
      </c>
      <c r="GO206">
        <v>0</v>
      </c>
      <c r="GP206">
        <v>0</v>
      </c>
      <c r="GQ206">
        <v>26</v>
      </c>
      <c r="GR206">
        <v>20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2397.88</v>
      </c>
      <c r="IB206">
        <v>2542.0500000000002</v>
      </c>
      <c r="IC206">
        <v>199.82333333333335</v>
      </c>
      <c r="ID206">
        <v>254.20500000000001</v>
      </c>
      <c r="IE206">
        <v>80.433333333333337</v>
      </c>
      <c r="IF206">
        <v>135.29999999999998</v>
      </c>
      <c r="IG206">
        <v>341</v>
      </c>
      <c r="IH206">
        <v>242.56000000000003</v>
      </c>
      <c r="II206">
        <v>325.83333333333331</v>
      </c>
      <c r="IJ206">
        <v>0</v>
      </c>
      <c r="IK206">
        <v>0</v>
      </c>
      <c r="IL206">
        <v>0</v>
      </c>
      <c r="IM206">
        <v>299.92333333333335</v>
      </c>
      <c r="IN206">
        <v>2400</v>
      </c>
    </row>
    <row r="207" spans="1:248">
      <c r="A207">
        <v>204</v>
      </c>
      <c r="B207" t="str">
        <v>Jodhpur</v>
      </c>
      <c r="C207" t="str">
        <v>RAJASTHAN</v>
      </c>
      <c r="D207" t="str">
        <v>North</v>
      </c>
      <c r="E207" t="str">
        <v>M R ASSOCIATES</v>
      </c>
      <c r="F207">
        <v>0</v>
      </c>
      <c r="G207">
        <v>0</v>
      </c>
      <c r="H207">
        <v>1</v>
      </c>
      <c r="I207">
        <v>0</v>
      </c>
      <c r="J207" t="str">
        <v>Very High</v>
      </c>
      <c r="K207">
        <v>1</v>
      </c>
      <c r="L207">
        <v>0</v>
      </c>
      <c r="M207" t="str">
        <v>Amit Kumar Sharma</v>
      </c>
      <c r="N207" t="str">
        <v>Neeraj Sharma</v>
      </c>
      <c r="O207">
        <v>12</v>
      </c>
      <c r="P207">
        <v>12000</v>
      </c>
      <c r="Q207">
        <v>2</v>
      </c>
      <c r="R207">
        <v>0</v>
      </c>
      <c r="S207">
        <v>2</v>
      </c>
      <c r="T207">
        <v>3</v>
      </c>
      <c r="U207">
        <v>0</v>
      </c>
      <c r="V207">
        <v>19</v>
      </c>
      <c r="W207">
        <v>0</v>
      </c>
      <c r="X207">
        <v>1990</v>
      </c>
      <c r="Y207">
        <v>0.136372864321608</v>
      </c>
      <c r="Z207">
        <v>0.16583333333333333</v>
      </c>
      <c r="AA207">
        <v>2.2615166666666658E-2</v>
      </c>
      <c r="AB207">
        <v>25</v>
      </c>
      <c r="AC207">
        <v>120</v>
      </c>
      <c r="AD207">
        <v>41</v>
      </c>
      <c r="AE207">
        <v>45.1</v>
      </c>
      <c r="AF207">
        <v>163.9</v>
      </c>
      <c r="AG207">
        <v>113</v>
      </c>
      <c r="AH207">
        <v>145.06</v>
      </c>
      <c r="AI207">
        <v>171</v>
      </c>
      <c r="AJ207">
        <v>393</v>
      </c>
      <c r="AK207">
        <v>184</v>
      </c>
      <c r="AL207">
        <v>180</v>
      </c>
      <c r="AM207">
        <v>294</v>
      </c>
      <c r="AN207">
        <v>250.84</v>
      </c>
      <c r="AO207">
        <v>183</v>
      </c>
      <c r="AP207">
        <v>167</v>
      </c>
      <c r="AQ207">
        <v>201.51999999999998</v>
      </c>
      <c r="AR207">
        <v>191.95000000000002</v>
      </c>
      <c r="AS207">
        <v>338.65</v>
      </c>
      <c r="AT207">
        <v>185.69</v>
      </c>
      <c r="AU207">
        <v>356.12</v>
      </c>
      <c r="AV207">
        <v>503.04999999999995</v>
      </c>
      <c r="AW207">
        <v>336</v>
      </c>
      <c r="AX207">
        <v>0</v>
      </c>
      <c r="AY207">
        <v>0</v>
      </c>
      <c r="AZ207">
        <v>1</v>
      </c>
      <c r="BA207">
        <v>3</v>
      </c>
      <c r="BB207">
        <v>1</v>
      </c>
      <c r="BC207">
        <v>1</v>
      </c>
      <c r="BD207">
        <v>2</v>
      </c>
      <c r="BE207">
        <v>0</v>
      </c>
      <c r="BF207">
        <v>2</v>
      </c>
      <c r="BG207">
        <v>0</v>
      </c>
      <c r="BH207">
        <v>4</v>
      </c>
      <c r="BI207">
        <v>1</v>
      </c>
      <c r="BJ207">
        <v>2</v>
      </c>
      <c r="BK207">
        <v>1</v>
      </c>
      <c r="BL207">
        <v>1</v>
      </c>
      <c r="BM207">
        <v>0</v>
      </c>
      <c r="BN207">
        <v>0</v>
      </c>
      <c r="BO207">
        <v>0</v>
      </c>
      <c r="BP207">
        <v>0</v>
      </c>
      <c r="BQ207">
        <v>0</v>
      </c>
      <c r="BR207">
        <v>0</v>
      </c>
      <c r="BS207">
        <v>0</v>
      </c>
      <c r="BT207">
        <v>0</v>
      </c>
      <c r="BU207">
        <v>0</v>
      </c>
      <c r="BV207">
        <v>0</v>
      </c>
      <c r="BW207">
        <v>0</v>
      </c>
      <c r="BX207">
        <v>19</v>
      </c>
      <c r="BY207">
        <v>1</v>
      </c>
      <c r="BZ207">
        <v>3</v>
      </c>
      <c r="CA207">
        <v>2</v>
      </c>
      <c r="CB207">
        <v>2</v>
      </c>
      <c r="CC207">
        <v>5</v>
      </c>
      <c r="CD207">
        <v>1</v>
      </c>
      <c r="CE207">
        <v>4</v>
      </c>
      <c r="CF207">
        <v>4</v>
      </c>
      <c r="CG207">
        <v>8</v>
      </c>
      <c r="CH207">
        <v>7</v>
      </c>
      <c r="CI207">
        <v>9</v>
      </c>
      <c r="CJ207">
        <v>8</v>
      </c>
      <c r="CK207">
        <v>7</v>
      </c>
      <c r="CL207">
        <v>7</v>
      </c>
      <c r="CM207">
        <v>4</v>
      </c>
      <c r="CN207">
        <v>8</v>
      </c>
      <c r="CO207">
        <v>7</v>
      </c>
      <c r="CP207">
        <v>10</v>
      </c>
      <c r="CQ207">
        <v>10</v>
      </c>
      <c r="CR207">
        <v>8</v>
      </c>
      <c r="CS207">
        <v>9</v>
      </c>
      <c r="CT207">
        <v>8</v>
      </c>
      <c r="CU207">
        <v>0</v>
      </c>
      <c r="CV207">
        <v>0</v>
      </c>
      <c r="CW207">
        <v>0</v>
      </c>
      <c r="CX207">
        <v>0</v>
      </c>
      <c r="CY207">
        <v>0</v>
      </c>
      <c r="CZ207">
        <v>0</v>
      </c>
      <c r="DA207">
        <v>0</v>
      </c>
      <c r="DB207">
        <v>0</v>
      </c>
      <c r="DC207">
        <v>0</v>
      </c>
      <c r="DD207">
        <v>0</v>
      </c>
      <c r="DE207">
        <v>0</v>
      </c>
      <c r="DF207">
        <v>0</v>
      </c>
      <c r="DG207">
        <v>0</v>
      </c>
      <c r="DH207">
        <v>12</v>
      </c>
      <c r="DI207">
        <v>12</v>
      </c>
      <c r="DJ207">
        <v>11</v>
      </c>
      <c r="DK207">
        <v>9</v>
      </c>
      <c r="DL207">
        <v>10</v>
      </c>
      <c r="DM207">
        <v>10</v>
      </c>
      <c r="DN207">
        <v>12</v>
      </c>
      <c r="DO207">
        <v>12</v>
      </c>
      <c r="DP207">
        <v>12</v>
      </c>
      <c r="DQ207">
        <v>11</v>
      </c>
      <c r="DR207">
        <v>11</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3</v>
      </c>
      <c r="FF207">
        <v>5</v>
      </c>
      <c r="FG207">
        <v>4.333333333333333</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3</v>
      </c>
      <c r="GD207">
        <v>5</v>
      </c>
      <c r="GE207">
        <v>4.333333333333333</v>
      </c>
      <c r="GF207">
        <v>0</v>
      </c>
      <c r="GG207">
        <v>0</v>
      </c>
      <c r="GH207">
        <v>0</v>
      </c>
      <c r="GI207">
        <v>0</v>
      </c>
      <c r="GJ207">
        <v>0</v>
      </c>
      <c r="GK207">
        <v>0</v>
      </c>
      <c r="GL207">
        <v>0</v>
      </c>
      <c r="GM207">
        <v>0</v>
      </c>
      <c r="GN207">
        <v>0</v>
      </c>
      <c r="GO207">
        <v>0</v>
      </c>
      <c r="GP207">
        <v>0</v>
      </c>
      <c r="GQ207">
        <v>3</v>
      </c>
      <c r="GR207">
        <v>15</v>
      </c>
      <c r="GS207">
        <v>0</v>
      </c>
      <c r="GT207">
        <v>0</v>
      </c>
      <c r="GU207">
        <v>0</v>
      </c>
      <c r="GV207">
        <v>0</v>
      </c>
      <c r="GW207">
        <v>0</v>
      </c>
      <c r="GX207">
        <v>0</v>
      </c>
      <c r="GY207">
        <v>0</v>
      </c>
      <c r="GZ207">
        <v>0</v>
      </c>
      <c r="HA207">
        <v>0</v>
      </c>
      <c r="HB207">
        <v>0</v>
      </c>
      <c r="HC207">
        <v>2</v>
      </c>
      <c r="HD207">
        <v>2</v>
      </c>
      <c r="HE207">
        <v>1</v>
      </c>
      <c r="HF207">
        <v>1</v>
      </c>
      <c r="HG207">
        <v>1</v>
      </c>
      <c r="HH207">
        <v>3</v>
      </c>
      <c r="HI207">
        <v>1</v>
      </c>
      <c r="HJ207">
        <v>0</v>
      </c>
      <c r="HK207">
        <v>0</v>
      </c>
      <c r="HL207">
        <v>0</v>
      </c>
      <c r="HM207">
        <v>0</v>
      </c>
      <c r="HN207">
        <v>0</v>
      </c>
      <c r="HO207">
        <v>0</v>
      </c>
      <c r="HP207">
        <v>0</v>
      </c>
      <c r="HQ207">
        <v>0</v>
      </c>
      <c r="HR207">
        <v>0</v>
      </c>
      <c r="HS207">
        <v>1310.5</v>
      </c>
      <c r="HT207">
        <v>0</v>
      </c>
      <c r="HU207">
        <v>0</v>
      </c>
      <c r="HV207">
        <v>0</v>
      </c>
      <c r="HW207">
        <v>0</v>
      </c>
      <c r="HX207">
        <v>0</v>
      </c>
      <c r="HY207">
        <v>0</v>
      </c>
      <c r="HZ207">
        <v>7598</v>
      </c>
      <c r="IA207">
        <v>1875.06</v>
      </c>
      <c r="IB207">
        <v>2713.8199999999997</v>
      </c>
      <c r="IC207">
        <v>156.255</v>
      </c>
      <c r="ID207">
        <v>271.38199999999995</v>
      </c>
      <c r="IE207">
        <v>62</v>
      </c>
      <c r="IF207">
        <v>107.33333333333333</v>
      </c>
      <c r="IG207">
        <v>236.35333333333332</v>
      </c>
      <c r="IH207">
        <v>219.33333333333334</v>
      </c>
      <c r="II207">
        <v>200.28</v>
      </c>
      <c r="IJ207">
        <v>0</v>
      </c>
      <c r="IK207">
        <v>0</v>
      </c>
      <c r="IL207">
        <v>0</v>
      </c>
      <c r="IM207">
        <v>398.39000000000004</v>
      </c>
      <c r="IN207">
        <v>5350</v>
      </c>
    </row>
    <row r="208" spans="1:248">
      <c r="A208">
        <v>205</v>
      </c>
      <c r="B208" t="str">
        <v>Kota</v>
      </c>
      <c r="C208" t="str">
        <v>RAJASTHAN</v>
      </c>
      <c r="D208" t="str">
        <v>North</v>
      </c>
      <c r="E208" t="str">
        <v>J P ALLOYS</v>
      </c>
      <c r="F208">
        <v>0</v>
      </c>
      <c r="G208">
        <v>0</v>
      </c>
      <c r="H208">
        <v>1</v>
      </c>
      <c r="I208">
        <v>0</v>
      </c>
      <c r="J208" t="str">
        <v>High</v>
      </c>
      <c r="K208">
        <v>2</v>
      </c>
      <c r="L208">
        <v>0</v>
      </c>
      <c r="M208" t="str">
        <v>Amit Kumar Sharma</v>
      </c>
      <c r="N208">
        <v>0</v>
      </c>
      <c r="O208">
        <v>8</v>
      </c>
      <c r="P208">
        <v>8000</v>
      </c>
      <c r="Q208">
        <v>1</v>
      </c>
      <c r="R208">
        <v>0</v>
      </c>
      <c r="S208">
        <v>2</v>
      </c>
      <c r="T208">
        <v>1</v>
      </c>
      <c r="U208">
        <v>0</v>
      </c>
      <c r="V208">
        <v>4</v>
      </c>
      <c r="W208">
        <v>0</v>
      </c>
      <c r="X208">
        <v>0</v>
      </c>
      <c r="Y208" t="str">
        <v/>
      </c>
      <c r="Z208">
        <v>0</v>
      </c>
      <c r="AA208" t="str">
        <v/>
      </c>
      <c r="AB208">
        <v>0</v>
      </c>
      <c r="AC208">
        <v>0</v>
      </c>
      <c r="AD208">
        <v>0</v>
      </c>
      <c r="AE208">
        <v>0</v>
      </c>
      <c r="AF208">
        <v>0</v>
      </c>
      <c r="AG208">
        <v>0</v>
      </c>
      <c r="AH208">
        <v>0</v>
      </c>
      <c r="AI208">
        <v>0</v>
      </c>
      <c r="AJ208">
        <v>0</v>
      </c>
      <c r="AK208">
        <v>0</v>
      </c>
      <c r="AL208">
        <v>51</v>
      </c>
      <c r="AM208">
        <v>92</v>
      </c>
      <c r="AN208">
        <v>91.7</v>
      </c>
      <c r="AO208">
        <v>10</v>
      </c>
      <c r="AP208">
        <v>0</v>
      </c>
      <c r="AQ208">
        <v>0</v>
      </c>
      <c r="AR208">
        <v>0</v>
      </c>
      <c r="AS208">
        <v>21.03</v>
      </c>
      <c r="AT208">
        <v>0</v>
      </c>
      <c r="AU208">
        <v>0</v>
      </c>
      <c r="AV208">
        <v>46.11</v>
      </c>
      <c r="AW208">
        <v>0</v>
      </c>
      <c r="AX208">
        <v>0</v>
      </c>
      <c r="AY208">
        <v>0</v>
      </c>
      <c r="AZ208">
        <v>0</v>
      </c>
      <c r="BA208">
        <v>0</v>
      </c>
      <c r="BB208">
        <v>0</v>
      </c>
      <c r="BC208">
        <v>0</v>
      </c>
      <c r="BD208">
        <v>0</v>
      </c>
      <c r="BE208">
        <v>0</v>
      </c>
      <c r="BF208">
        <v>0</v>
      </c>
      <c r="BG208">
        <v>0</v>
      </c>
      <c r="BH208">
        <v>0</v>
      </c>
      <c r="BI208">
        <v>0</v>
      </c>
      <c r="BJ208">
        <v>1</v>
      </c>
      <c r="BK208">
        <v>0</v>
      </c>
      <c r="BL208">
        <v>1</v>
      </c>
      <c r="BM208">
        <v>1</v>
      </c>
      <c r="BN208">
        <v>0</v>
      </c>
      <c r="BO208">
        <v>0</v>
      </c>
      <c r="BP208">
        <v>0</v>
      </c>
      <c r="BQ208">
        <v>0</v>
      </c>
      <c r="BR208">
        <v>0</v>
      </c>
      <c r="BS208">
        <v>0</v>
      </c>
      <c r="BT208">
        <v>1</v>
      </c>
      <c r="BU208">
        <v>0</v>
      </c>
      <c r="BV208">
        <v>0</v>
      </c>
      <c r="BW208">
        <v>0</v>
      </c>
      <c r="BX208">
        <v>4</v>
      </c>
      <c r="BY208">
        <v>0</v>
      </c>
      <c r="BZ208">
        <v>0</v>
      </c>
      <c r="CA208">
        <v>0</v>
      </c>
      <c r="CB208">
        <v>0</v>
      </c>
      <c r="CC208">
        <v>0</v>
      </c>
      <c r="CD208">
        <v>0</v>
      </c>
      <c r="CE208">
        <v>0</v>
      </c>
      <c r="CF208">
        <v>0</v>
      </c>
      <c r="CG208">
        <v>0</v>
      </c>
      <c r="CH208">
        <v>0</v>
      </c>
      <c r="CI208">
        <v>1</v>
      </c>
      <c r="CJ208">
        <v>1</v>
      </c>
      <c r="CK208">
        <v>1</v>
      </c>
      <c r="CL208">
        <v>1</v>
      </c>
      <c r="CM208">
        <v>0</v>
      </c>
      <c r="CN208">
        <v>0</v>
      </c>
      <c r="CO208">
        <v>0</v>
      </c>
      <c r="CP208">
        <v>1</v>
      </c>
      <c r="CQ208">
        <v>0</v>
      </c>
      <c r="CR208">
        <v>0</v>
      </c>
      <c r="CS208">
        <v>2</v>
      </c>
      <c r="CT208">
        <v>0</v>
      </c>
      <c r="CU208">
        <v>0</v>
      </c>
      <c r="CV208">
        <v>0</v>
      </c>
      <c r="CW208">
        <v>0</v>
      </c>
      <c r="CX208">
        <v>0</v>
      </c>
      <c r="CY208">
        <v>0</v>
      </c>
      <c r="CZ208">
        <v>0</v>
      </c>
      <c r="DA208">
        <v>0</v>
      </c>
      <c r="DB208">
        <v>0</v>
      </c>
      <c r="DC208">
        <v>0</v>
      </c>
      <c r="DD208">
        <v>0</v>
      </c>
      <c r="DE208">
        <v>0</v>
      </c>
      <c r="DF208">
        <v>0</v>
      </c>
      <c r="DG208">
        <v>0</v>
      </c>
      <c r="DH208">
        <v>1</v>
      </c>
      <c r="DI208">
        <v>2</v>
      </c>
      <c r="DJ208">
        <v>3</v>
      </c>
      <c r="DK208">
        <v>2</v>
      </c>
      <c r="DL208">
        <v>1</v>
      </c>
      <c r="DM208">
        <v>0</v>
      </c>
      <c r="DN208">
        <v>1</v>
      </c>
      <c r="DO208">
        <v>1</v>
      </c>
      <c r="DP208">
        <v>1</v>
      </c>
      <c r="DQ208">
        <v>2</v>
      </c>
      <c r="DR208">
        <v>2</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1</v>
      </c>
      <c r="FF208">
        <v>3</v>
      </c>
      <c r="FG208">
        <v>3.5</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1</v>
      </c>
      <c r="GD208">
        <v>3</v>
      </c>
      <c r="GE208">
        <v>3.5</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3583</v>
      </c>
      <c r="HT208">
        <v>0</v>
      </c>
      <c r="HU208">
        <v>0</v>
      </c>
      <c r="HV208">
        <v>0</v>
      </c>
      <c r="HW208">
        <v>0</v>
      </c>
      <c r="HX208">
        <v>0</v>
      </c>
      <c r="HY208">
        <v>0</v>
      </c>
      <c r="HZ208">
        <v>20781.399999999998</v>
      </c>
      <c r="IA208">
        <v>143</v>
      </c>
      <c r="IB208">
        <v>168.84</v>
      </c>
      <c r="IC208">
        <v>11.916666666666666</v>
      </c>
      <c r="ID208">
        <v>16.884</v>
      </c>
      <c r="IE208">
        <v>0</v>
      </c>
      <c r="IF208">
        <v>0</v>
      </c>
      <c r="IG208">
        <v>0</v>
      </c>
      <c r="IH208">
        <v>47.666666666666664</v>
      </c>
      <c r="II208">
        <v>33.9</v>
      </c>
      <c r="IJ208">
        <v>0</v>
      </c>
      <c r="IK208">
        <v>0</v>
      </c>
      <c r="IL208">
        <v>0</v>
      </c>
      <c r="IM208">
        <v>15.37</v>
      </c>
      <c r="IN208">
        <v>1950</v>
      </c>
    </row>
    <row r="209" spans="1:248">
      <c r="A209">
        <v>206</v>
      </c>
      <c r="B209" t="str">
        <v>Ajmer</v>
      </c>
      <c r="C209" t="str">
        <v>RAJASTHAN</v>
      </c>
      <c r="D209" t="str">
        <v>North</v>
      </c>
      <c r="E209" t="str">
        <v>Swastik Tradevision Pvt. Ltd.</v>
      </c>
      <c r="F209">
        <v>0</v>
      </c>
      <c r="G209">
        <v>0</v>
      </c>
      <c r="H209">
        <v>1</v>
      </c>
      <c r="I209">
        <v>0</v>
      </c>
      <c r="J209" t="str">
        <v>High</v>
      </c>
      <c r="K209">
        <v>1</v>
      </c>
      <c r="L209">
        <v>1</v>
      </c>
      <c r="M209" t="str">
        <v>Amit Kumar Sharma</v>
      </c>
      <c r="N209">
        <v>0</v>
      </c>
      <c r="O209">
        <v>10</v>
      </c>
      <c r="P209">
        <v>7500</v>
      </c>
      <c r="Q209">
        <v>0</v>
      </c>
      <c r="R209">
        <v>2</v>
      </c>
      <c r="S209">
        <v>2</v>
      </c>
      <c r="T209">
        <v>0</v>
      </c>
      <c r="U209">
        <v>0</v>
      </c>
      <c r="V209">
        <v>8</v>
      </c>
      <c r="W209">
        <v>0</v>
      </c>
      <c r="X209">
        <v>200</v>
      </c>
      <c r="Y209">
        <v>0.27671499999999999</v>
      </c>
      <c r="Z209">
        <v>2.6666666666666668E-2</v>
      </c>
      <c r="AA209">
        <v>7.3790666666666664E-3</v>
      </c>
      <c r="AB209">
        <v>21</v>
      </c>
      <c r="AC209">
        <v>54.870000000000005</v>
      </c>
      <c r="AD209">
        <v>0</v>
      </c>
      <c r="AE209">
        <v>0</v>
      </c>
      <c r="AF209">
        <v>20</v>
      </c>
      <c r="AG209">
        <v>0</v>
      </c>
      <c r="AH209">
        <v>41.28</v>
      </c>
      <c r="AI209">
        <v>20</v>
      </c>
      <c r="AJ209">
        <v>64.959999999999994</v>
      </c>
      <c r="AK209">
        <v>19.86</v>
      </c>
      <c r="AL209">
        <v>0</v>
      </c>
      <c r="AM209">
        <v>70.22</v>
      </c>
      <c r="AN209">
        <v>60</v>
      </c>
      <c r="AO209">
        <v>40</v>
      </c>
      <c r="AP209">
        <v>181</v>
      </c>
      <c r="AQ209">
        <v>30.76</v>
      </c>
      <c r="AR209">
        <v>60.53</v>
      </c>
      <c r="AS209">
        <v>20.07</v>
      </c>
      <c r="AT209">
        <v>45.12</v>
      </c>
      <c r="AU209">
        <v>25.02</v>
      </c>
      <c r="AV209">
        <v>49.93</v>
      </c>
      <c r="AW209">
        <v>41</v>
      </c>
      <c r="AX209">
        <v>0</v>
      </c>
      <c r="AY209">
        <v>0</v>
      </c>
      <c r="AZ209">
        <v>0</v>
      </c>
      <c r="BA209">
        <v>2</v>
      </c>
      <c r="BB209">
        <v>0</v>
      </c>
      <c r="BC209">
        <v>0</v>
      </c>
      <c r="BD209">
        <v>0</v>
      </c>
      <c r="BE209">
        <v>0</v>
      </c>
      <c r="BF209">
        <v>1</v>
      </c>
      <c r="BG209">
        <v>1</v>
      </c>
      <c r="BH209">
        <v>1</v>
      </c>
      <c r="BI209">
        <v>0</v>
      </c>
      <c r="BJ209">
        <v>0</v>
      </c>
      <c r="BK209">
        <v>0</v>
      </c>
      <c r="BL209">
        <v>0</v>
      </c>
      <c r="BM209">
        <v>0</v>
      </c>
      <c r="BN209">
        <v>0</v>
      </c>
      <c r="BO209">
        <v>0</v>
      </c>
      <c r="BP209">
        <v>0</v>
      </c>
      <c r="BQ209">
        <v>0</v>
      </c>
      <c r="BR209">
        <v>0</v>
      </c>
      <c r="BS209">
        <v>0</v>
      </c>
      <c r="BT209">
        <v>1</v>
      </c>
      <c r="BU209">
        <v>0</v>
      </c>
      <c r="BV209">
        <v>0</v>
      </c>
      <c r="BW209">
        <v>0</v>
      </c>
      <c r="BX209">
        <v>8</v>
      </c>
      <c r="BY209">
        <v>1</v>
      </c>
      <c r="BZ209">
        <v>3</v>
      </c>
      <c r="CA209">
        <v>0</v>
      </c>
      <c r="CB209">
        <v>0</v>
      </c>
      <c r="CC209">
        <v>1</v>
      </c>
      <c r="CD209">
        <v>0</v>
      </c>
      <c r="CE209">
        <v>2</v>
      </c>
      <c r="CF209">
        <v>1</v>
      </c>
      <c r="CG209">
        <v>3</v>
      </c>
      <c r="CH209">
        <v>1</v>
      </c>
      <c r="CI209">
        <v>0</v>
      </c>
      <c r="CJ209">
        <v>1</v>
      </c>
      <c r="CK209">
        <v>1</v>
      </c>
      <c r="CL209">
        <v>1</v>
      </c>
      <c r="CM209">
        <v>2</v>
      </c>
      <c r="CN209">
        <v>1</v>
      </c>
      <c r="CO209">
        <v>1</v>
      </c>
      <c r="CP209">
        <v>1</v>
      </c>
      <c r="CQ209">
        <v>1</v>
      </c>
      <c r="CR209">
        <v>1</v>
      </c>
      <c r="CS209">
        <v>2</v>
      </c>
      <c r="CT209">
        <v>1</v>
      </c>
      <c r="CU209">
        <v>0</v>
      </c>
      <c r="CV209">
        <v>0</v>
      </c>
      <c r="CW209">
        <v>0</v>
      </c>
      <c r="CX209">
        <v>0</v>
      </c>
      <c r="CY209">
        <v>0</v>
      </c>
      <c r="CZ209">
        <v>0</v>
      </c>
      <c r="DA209">
        <v>0</v>
      </c>
      <c r="DB209">
        <v>0</v>
      </c>
      <c r="DC209">
        <v>0</v>
      </c>
      <c r="DD209">
        <v>0</v>
      </c>
      <c r="DE209">
        <v>0</v>
      </c>
      <c r="DF209">
        <v>0</v>
      </c>
      <c r="DG209">
        <v>0</v>
      </c>
      <c r="DH209">
        <v>1</v>
      </c>
      <c r="DI209">
        <v>1</v>
      </c>
      <c r="DJ209">
        <v>1</v>
      </c>
      <c r="DK209">
        <v>2</v>
      </c>
      <c r="DL209">
        <v>2</v>
      </c>
      <c r="DM209">
        <v>2</v>
      </c>
      <c r="DN209">
        <v>1</v>
      </c>
      <c r="DO209">
        <v>1</v>
      </c>
      <c r="DP209">
        <v>1</v>
      </c>
      <c r="DQ209">
        <v>2</v>
      </c>
      <c r="DR209">
        <v>2</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2</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2</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312.19000000000005</v>
      </c>
      <c r="IB209">
        <v>553.42999999999995</v>
      </c>
      <c r="IC209">
        <v>26.015833333333337</v>
      </c>
      <c r="ID209">
        <v>55.342999999999996</v>
      </c>
      <c r="IE209">
        <v>25.290000000000003</v>
      </c>
      <c r="IF209">
        <v>6.666666666666667</v>
      </c>
      <c r="IG209">
        <v>42.08</v>
      </c>
      <c r="IH209">
        <v>30.026666666666667</v>
      </c>
      <c r="II209">
        <v>93.666666666666671</v>
      </c>
      <c r="IJ209">
        <v>0</v>
      </c>
      <c r="IK209">
        <v>0</v>
      </c>
      <c r="IL209">
        <v>0</v>
      </c>
      <c r="IM209">
        <v>38.65</v>
      </c>
      <c r="IN209">
        <v>2000</v>
      </c>
    </row>
    <row r="210" spans="1:248">
      <c r="A210">
        <v>207</v>
      </c>
      <c r="B210" t="str">
        <v>Alwar</v>
      </c>
      <c r="C210" t="str">
        <v>RAJASTHAN</v>
      </c>
      <c r="D210" t="str">
        <v>North</v>
      </c>
      <c r="E210" t="str">
        <v>Swastik Tradevision Pvt. Ltd.</v>
      </c>
      <c r="F210">
        <v>0</v>
      </c>
      <c r="G210">
        <v>0</v>
      </c>
      <c r="H210">
        <v>1</v>
      </c>
      <c r="I210">
        <v>0</v>
      </c>
      <c r="J210" t="str">
        <v>High</v>
      </c>
      <c r="K210">
        <v>1</v>
      </c>
      <c r="L210">
        <v>0</v>
      </c>
      <c r="M210" t="str">
        <v>Amit Kumar Sharma</v>
      </c>
      <c r="N210" t="str">
        <v>Ravi Kumar Kulmi</v>
      </c>
      <c r="O210">
        <v>13</v>
      </c>
      <c r="P210">
        <v>6000</v>
      </c>
      <c r="Q210">
        <v>0</v>
      </c>
      <c r="R210">
        <v>1</v>
      </c>
      <c r="S210">
        <v>5</v>
      </c>
      <c r="T210">
        <v>0</v>
      </c>
      <c r="U210">
        <v>0</v>
      </c>
      <c r="V210">
        <v>7</v>
      </c>
      <c r="W210">
        <v>0</v>
      </c>
      <c r="X210">
        <v>40</v>
      </c>
      <c r="Y210">
        <v>0.43405000000000005</v>
      </c>
      <c r="Z210">
        <v>6.6666666666666671E-3</v>
      </c>
      <c r="AA210">
        <v>2.8936666666666672E-3</v>
      </c>
      <c r="AB210">
        <v>20</v>
      </c>
      <c r="AC210">
        <v>53.29</v>
      </c>
      <c r="AD210">
        <v>20</v>
      </c>
      <c r="AE210">
        <v>0</v>
      </c>
      <c r="AF210">
        <v>0</v>
      </c>
      <c r="AG210">
        <v>25</v>
      </c>
      <c r="AH210">
        <v>20.059999999999999</v>
      </c>
      <c r="AI210">
        <v>25</v>
      </c>
      <c r="AJ210">
        <v>0</v>
      </c>
      <c r="AK210">
        <v>25.04</v>
      </c>
      <c r="AL210">
        <v>0</v>
      </c>
      <c r="AM210">
        <v>36.93</v>
      </c>
      <c r="AN210">
        <v>42.55</v>
      </c>
      <c r="AO210">
        <v>0</v>
      </c>
      <c r="AP210">
        <v>20</v>
      </c>
      <c r="AQ210">
        <v>0</v>
      </c>
      <c r="AR210">
        <v>25.01</v>
      </c>
      <c r="AS210">
        <v>0</v>
      </c>
      <c r="AT210">
        <v>0</v>
      </c>
      <c r="AU210">
        <v>19.920000000000002</v>
      </c>
      <c r="AV210">
        <v>30.14</v>
      </c>
      <c r="AW210">
        <v>36</v>
      </c>
      <c r="AX210">
        <v>0</v>
      </c>
      <c r="AY210">
        <v>0</v>
      </c>
      <c r="AZ210">
        <v>1</v>
      </c>
      <c r="BA210">
        <v>0</v>
      </c>
      <c r="BB210">
        <v>0</v>
      </c>
      <c r="BC210">
        <v>0</v>
      </c>
      <c r="BD210">
        <v>0</v>
      </c>
      <c r="BE210">
        <v>0</v>
      </c>
      <c r="BF210">
        <v>1</v>
      </c>
      <c r="BG210">
        <v>0</v>
      </c>
      <c r="BH210">
        <v>0</v>
      </c>
      <c r="BI210">
        <v>0</v>
      </c>
      <c r="BJ210">
        <v>0</v>
      </c>
      <c r="BK210">
        <v>1</v>
      </c>
      <c r="BL210">
        <v>1</v>
      </c>
      <c r="BM210">
        <v>0</v>
      </c>
      <c r="BN210">
        <v>0</v>
      </c>
      <c r="BO210">
        <v>0</v>
      </c>
      <c r="BP210">
        <v>0</v>
      </c>
      <c r="BQ210">
        <v>0</v>
      </c>
      <c r="BR210">
        <v>0</v>
      </c>
      <c r="BS210">
        <v>0</v>
      </c>
      <c r="BT210">
        <v>0</v>
      </c>
      <c r="BU210">
        <v>1</v>
      </c>
      <c r="BV210">
        <v>0</v>
      </c>
      <c r="BW210">
        <v>0</v>
      </c>
      <c r="BX210">
        <v>7</v>
      </c>
      <c r="BY210">
        <v>1</v>
      </c>
      <c r="BZ210">
        <v>2</v>
      </c>
      <c r="CA210">
        <v>1</v>
      </c>
      <c r="CB210">
        <v>0</v>
      </c>
      <c r="CC210">
        <v>0</v>
      </c>
      <c r="CD210">
        <v>1</v>
      </c>
      <c r="CE210">
        <v>1</v>
      </c>
      <c r="CF210">
        <v>1</v>
      </c>
      <c r="CG210">
        <v>0</v>
      </c>
      <c r="CH210">
        <v>1</v>
      </c>
      <c r="CI210">
        <v>0</v>
      </c>
      <c r="CJ210">
        <v>2</v>
      </c>
      <c r="CK210">
        <v>2</v>
      </c>
      <c r="CL210">
        <v>0</v>
      </c>
      <c r="CM210">
        <v>1</v>
      </c>
      <c r="CN210">
        <v>0</v>
      </c>
      <c r="CO210">
        <v>1</v>
      </c>
      <c r="CP210">
        <v>0</v>
      </c>
      <c r="CQ210">
        <v>0</v>
      </c>
      <c r="CR210">
        <v>1</v>
      </c>
      <c r="CS210">
        <v>1</v>
      </c>
      <c r="CT210">
        <v>1</v>
      </c>
      <c r="CU210">
        <v>0</v>
      </c>
      <c r="CV210">
        <v>0</v>
      </c>
      <c r="CW210">
        <v>0</v>
      </c>
      <c r="CX210">
        <v>0</v>
      </c>
      <c r="CY210">
        <v>0</v>
      </c>
      <c r="CZ210">
        <v>0</v>
      </c>
      <c r="DA210">
        <v>0</v>
      </c>
      <c r="DB210">
        <v>0</v>
      </c>
      <c r="DC210">
        <v>0</v>
      </c>
      <c r="DD210">
        <v>0</v>
      </c>
      <c r="DE210">
        <v>0</v>
      </c>
      <c r="DF210">
        <v>0</v>
      </c>
      <c r="DG210">
        <v>0</v>
      </c>
      <c r="DH210">
        <v>2</v>
      </c>
      <c r="DI210">
        <v>3</v>
      </c>
      <c r="DJ210">
        <v>3</v>
      </c>
      <c r="DK210">
        <v>2</v>
      </c>
      <c r="DL210">
        <v>1</v>
      </c>
      <c r="DM210">
        <v>1</v>
      </c>
      <c r="DN210">
        <v>1</v>
      </c>
      <c r="DO210">
        <v>1</v>
      </c>
      <c r="DP210">
        <v>1</v>
      </c>
      <c r="DQ210">
        <v>2</v>
      </c>
      <c r="DR210">
        <v>3</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1</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225.32</v>
      </c>
      <c r="IB210">
        <v>173.62</v>
      </c>
      <c r="IC210">
        <v>18.776666666666667</v>
      </c>
      <c r="ID210">
        <v>17.362000000000002</v>
      </c>
      <c r="IE210">
        <v>31.096666666666664</v>
      </c>
      <c r="IF210">
        <v>8.3333333333333339</v>
      </c>
      <c r="IG210">
        <v>15.020000000000001</v>
      </c>
      <c r="IH210">
        <v>20.656666666666666</v>
      </c>
      <c r="II210">
        <v>20.849999999999998</v>
      </c>
      <c r="IJ210">
        <v>0</v>
      </c>
      <c r="IK210">
        <v>0</v>
      </c>
      <c r="IL210">
        <v>0</v>
      </c>
      <c r="IM210">
        <v>28.686666666666667</v>
      </c>
      <c r="IN210">
        <v>2000</v>
      </c>
    </row>
    <row r="211" spans="1:248">
      <c r="A211">
        <v>208</v>
      </c>
      <c r="B211" t="str">
        <v>Sikar</v>
      </c>
      <c r="C211" t="str">
        <v>RAJASTHAN</v>
      </c>
      <c r="D211" t="str">
        <v>North</v>
      </c>
      <c r="E211" t="str">
        <v>BD ISPAT AND ALLOYS</v>
      </c>
      <c r="F211">
        <v>0</v>
      </c>
      <c r="G211">
        <v>0</v>
      </c>
      <c r="H211">
        <v>1</v>
      </c>
      <c r="I211">
        <v>0</v>
      </c>
      <c r="J211" t="str">
        <v>High</v>
      </c>
      <c r="K211">
        <v>1</v>
      </c>
      <c r="L211">
        <v>0</v>
      </c>
      <c r="M211" t="str">
        <v>Amit Kumar Sharma</v>
      </c>
      <c r="N211">
        <v>0</v>
      </c>
      <c r="O211">
        <v>9</v>
      </c>
      <c r="P211">
        <v>6000</v>
      </c>
      <c r="Q211">
        <v>0</v>
      </c>
      <c r="R211">
        <v>3</v>
      </c>
      <c r="S211">
        <v>0</v>
      </c>
      <c r="T211">
        <v>0</v>
      </c>
      <c r="U211">
        <v>0</v>
      </c>
      <c r="V211">
        <v>7</v>
      </c>
      <c r="W211">
        <v>0</v>
      </c>
      <c r="X211">
        <v>0</v>
      </c>
      <c r="Y211" t="str">
        <v/>
      </c>
      <c r="Z211">
        <v>0</v>
      </c>
      <c r="AA211" t="str">
        <v/>
      </c>
      <c r="AB211">
        <v>0</v>
      </c>
      <c r="AC211">
        <v>0</v>
      </c>
      <c r="AD211">
        <v>0</v>
      </c>
      <c r="AE211">
        <v>0</v>
      </c>
      <c r="AF211">
        <v>0</v>
      </c>
      <c r="AG211">
        <v>0</v>
      </c>
      <c r="AH211">
        <v>33.04</v>
      </c>
      <c r="AI211">
        <v>0</v>
      </c>
      <c r="AJ211">
        <v>20.059999999999999</v>
      </c>
      <c r="AK211">
        <v>0</v>
      </c>
      <c r="AL211">
        <v>0</v>
      </c>
      <c r="AM211">
        <v>11</v>
      </c>
      <c r="AN211">
        <v>10</v>
      </c>
      <c r="AO211">
        <v>0</v>
      </c>
      <c r="AP211">
        <v>14</v>
      </c>
      <c r="AQ211">
        <v>0</v>
      </c>
      <c r="AR211">
        <v>0</v>
      </c>
      <c r="AS211">
        <v>0</v>
      </c>
      <c r="AT211">
        <v>0</v>
      </c>
      <c r="AU211">
        <v>0</v>
      </c>
      <c r="AV211">
        <v>0</v>
      </c>
      <c r="AW211">
        <v>0</v>
      </c>
      <c r="AX211">
        <v>0</v>
      </c>
      <c r="AY211">
        <v>0</v>
      </c>
      <c r="AZ211">
        <v>0</v>
      </c>
      <c r="BA211">
        <v>0</v>
      </c>
      <c r="BB211">
        <v>0</v>
      </c>
      <c r="BC211">
        <v>0</v>
      </c>
      <c r="BD211">
        <v>0</v>
      </c>
      <c r="BE211">
        <v>0</v>
      </c>
      <c r="BF211">
        <v>1</v>
      </c>
      <c r="BG211">
        <v>0</v>
      </c>
      <c r="BH211">
        <v>0</v>
      </c>
      <c r="BI211">
        <v>0</v>
      </c>
      <c r="BJ211">
        <v>0</v>
      </c>
      <c r="BK211">
        <v>1</v>
      </c>
      <c r="BL211">
        <v>1</v>
      </c>
      <c r="BM211">
        <v>0</v>
      </c>
      <c r="BN211">
        <v>0</v>
      </c>
      <c r="BO211">
        <v>0</v>
      </c>
      <c r="BP211">
        <v>0</v>
      </c>
      <c r="BQ211">
        <v>0</v>
      </c>
      <c r="BR211">
        <v>0</v>
      </c>
      <c r="BS211">
        <v>0</v>
      </c>
      <c r="BT211">
        <v>0</v>
      </c>
      <c r="BU211">
        <v>0</v>
      </c>
      <c r="BV211">
        <v>0</v>
      </c>
      <c r="BW211">
        <v>0</v>
      </c>
      <c r="BX211">
        <v>7</v>
      </c>
      <c r="BY211">
        <v>0</v>
      </c>
      <c r="BZ211">
        <v>0</v>
      </c>
      <c r="CA211">
        <v>0</v>
      </c>
      <c r="CB211">
        <v>0</v>
      </c>
      <c r="CC211">
        <v>0</v>
      </c>
      <c r="CD211">
        <v>0</v>
      </c>
      <c r="CE211">
        <v>1</v>
      </c>
      <c r="CF211">
        <v>0</v>
      </c>
      <c r="CG211">
        <v>1</v>
      </c>
      <c r="CH211">
        <v>0</v>
      </c>
      <c r="CI211">
        <v>0</v>
      </c>
      <c r="CJ211">
        <v>1</v>
      </c>
      <c r="CK211">
        <v>1</v>
      </c>
      <c r="CL211">
        <v>0</v>
      </c>
      <c r="CM211">
        <v>1</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1</v>
      </c>
      <c r="DI211">
        <v>2</v>
      </c>
      <c r="DJ211">
        <v>2</v>
      </c>
      <c r="DK211">
        <v>1</v>
      </c>
      <c r="DL211">
        <v>1</v>
      </c>
      <c r="DM211">
        <v>1</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0.5</v>
      </c>
      <c r="EH211">
        <v>0.5</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5</v>
      </c>
      <c r="FF211">
        <v>3.5</v>
      </c>
      <c r="FG211">
        <v>3.5</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5</v>
      </c>
      <c r="GD211">
        <v>5</v>
      </c>
      <c r="GE211">
        <v>3.5</v>
      </c>
      <c r="GF211">
        <v>0</v>
      </c>
      <c r="GG211">
        <v>0</v>
      </c>
      <c r="GH211">
        <v>0</v>
      </c>
      <c r="GI211">
        <v>0</v>
      </c>
      <c r="GJ211">
        <v>0</v>
      </c>
      <c r="GK211">
        <v>0</v>
      </c>
      <c r="GL211">
        <v>0</v>
      </c>
      <c r="GM211">
        <v>0</v>
      </c>
      <c r="GN211">
        <v>0</v>
      </c>
      <c r="GO211">
        <v>0</v>
      </c>
      <c r="GP211">
        <v>0</v>
      </c>
      <c r="GQ211">
        <v>0</v>
      </c>
      <c r="GR211">
        <v>1</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64.099999999999994</v>
      </c>
      <c r="IB211">
        <v>24</v>
      </c>
      <c r="IC211">
        <v>5.3416666666666659</v>
      </c>
      <c r="ID211">
        <v>2.4</v>
      </c>
      <c r="IE211">
        <v>0</v>
      </c>
      <c r="IF211">
        <v>0</v>
      </c>
      <c r="IG211">
        <v>17.7</v>
      </c>
      <c r="IH211">
        <v>3.6666666666666665</v>
      </c>
      <c r="II211">
        <v>8</v>
      </c>
      <c r="IJ211">
        <v>0</v>
      </c>
      <c r="IK211">
        <v>0</v>
      </c>
      <c r="IL211">
        <v>0</v>
      </c>
      <c r="IM211">
        <v>0</v>
      </c>
      <c r="IN211">
        <v>2000</v>
      </c>
    </row>
    <row r="212" spans="1:248">
      <c r="A212">
        <v>209</v>
      </c>
      <c r="B212" t="str">
        <v>Pali</v>
      </c>
      <c r="C212" t="str">
        <v>RAJASTHAN</v>
      </c>
      <c r="D212" t="str">
        <v>North</v>
      </c>
      <c r="E212" t="str">
        <v>M R ASSOCIATES</v>
      </c>
      <c r="F212">
        <v>0</v>
      </c>
      <c r="G212">
        <v>0</v>
      </c>
      <c r="H212">
        <v>0.5</v>
      </c>
      <c r="I212">
        <v>0</v>
      </c>
      <c r="J212" t="str">
        <v>Medium</v>
      </c>
      <c r="K212">
        <v>1</v>
      </c>
      <c r="L212">
        <v>0</v>
      </c>
      <c r="M212" t="str">
        <v>Amit Kumar Sharma</v>
      </c>
      <c r="N212" t="str">
        <v>Neeraj Sharma</v>
      </c>
      <c r="O212">
        <v>7</v>
      </c>
      <c r="P212">
        <v>4500</v>
      </c>
      <c r="Q212">
        <v>0</v>
      </c>
      <c r="R212">
        <v>1</v>
      </c>
      <c r="S212">
        <v>2</v>
      </c>
      <c r="T212">
        <v>1</v>
      </c>
      <c r="U212">
        <v>0</v>
      </c>
      <c r="V212">
        <v>5</v>
      </c>
      <c r="W212">
        <v>0</v>
      </c>
      <c r="X212">
        <v>0</v>
      </c>
      <c r="Y212" t="str">
        <v/>
      </c>
      <c r="Z212">
        <v>0</v>
      </c>
      <c r="AA212" t="str">
        <v/>
      </c>
      <c r="AB212">
        <v>0</v>
      </c>
      <c r="AC212">
        <v>0</v>
      </c>
      <c r="AD212">
        <v>30</v>
      </c>
      <c r="AE212">
        <v>0</v>
      </c>
      <c r="AF212">
        <v>0</v>
      </c>
      <c r="AG212">
        <v>0</v>
      </c>
      <c r="AH212">
        <v>0</v>
      </c>
      <c r="AI212">
        <v>0</v>
      </c>
      <c r="AJ212">
        <v>20</v>
      </c>
      <c r="AK212">
        <v>147</v>
      </c>
      <c r="AL212">
        <v>1</v>
      </c>
      <c r="AM212">
        <v>63</v>
      </c>
      <c r="AN212">
        <v>20.05</v>
      </c>
      <c r="AO212">
        <v>0</v>
      </c>
      <c r="AP212">
        <v>0</v>
      </c>
      <c r="AQ212">
        <v>0</v>
      </c>
      <c r="AR212">
        <v>0</v>
      </c>
      <c r="AS212">
        <v>4.5</v>
      </c>
      <c r="AT212">
        <v>6.6</v>
      </c>
      <c r="AU212">
        <v>0</v>
      </c>
      <c r="AV212">
        <v>25.03</v>
      </c>
      <c r="AW212">
        <v>123</v>
      </c>
      <c r="AX212">
        <v>0</v>
      </c>
      <c r="AY212">
        <v>0</v>
      </c>
      <c r="AZ212">
        <v>0</v>
      </c>
      <c r="BA212">
        <v>0</v>
      </c>
      <c r="BB212">
        <v>1</v>
      </c>
      <c r="BC212">
        <v>0</v>
      </c>
      <c r="BD212">
        <v>0</v>
      </c>
      <c r="BE212">
        <v>0</v>
      </c>
      <c r="BF212">
        <v>0</v>
      </c>
      <c r="BG212">
        <v>0</v>
      </c>
      <c r="BH212">
        <v>1</v>
      </c>
      <c r="BI212">
        <v>0</v>
      </c>
      <c r="BJ212">
        <v>0</v>
      </c>
      <c r="BK212">
        <v>0</v>
      </c>
      <c r="BL212">
        <v>0</v>
      </c>
      <c r="BM212">
        <v>0</v>
      </c>
      <c r="BN212">
        <v>0</v>
      </c>
      <c r="BO212">
        <v>0</v>
      </c>
      <c r="BP212">
        <v>0</v>
      </c>
      <c r="BQ212">
        <v>0</v>
      </c>
      <c r="BR212">
        <v>1</v>
      </c>
      <c r="BS212">
        <v>0</v>
      </c>
      <c r="BT212">
        <v>1</v>
      </c>
      <c r="BU212">
        <v>1</v>
      </c>
      <c r="BV212">
        <v>0</v>
      </c>
      <c r="BW212">
        <v>0</v>
      </c>
      <c r="BX212">
        <v>5</v>
      </c>
      <c r="BY212">
        <v>0</v>
      </c>
      <c r="BZ212">
        <v>0</v>
      </c>
      <c r="CA212">
        <v>1</v>
      </c>
      <c r="CB212">
        <v>0</v>
      </c>
      <c r="CC212">
        <v>0</v>
      </c>
      <c r="CD212">
        <v>0</v>
      </c>
      <c r="CE212">
        <v>0</v>
      </c>
      <c r="CF212">
        <v>0</v>
      </c>
      <c r="CG212">
        <v>1</v>
      </c>
      <c r="CH212">
        <v>1</v>
      </c>
      <c r="CI212">
        <v>1</v>
      </c>
      <c r="CJ212">
        <v>2</v>
      </c>
      <c r="CK212">
        <v>1</v>
      </c>
      <c r="CL212">
        <v>0</v>
      </c>
      <c r="CM212">
        <v>0</v>
      </c>
      <c r="CN212">
        <v>0</v>
      </c>
      <c r="CO212">
        <v>0</v>
      </c>
      <c r="CP212">
        <v>1</v>
      </c>
      <c r="CQ212">
        <v>2</v>
      </c>
      <c r="CR212">
        <v>0</v>
      </c>
      <c r="CS212">
        <v>1</v>
      </c>
      <c r="CT212">
        <v>2</v>
      </c>
      <c r="CU212">
        <v>0</v>
      </c>
      <c r="CV212">
        <v>0</v>
      </c>
      <c r="CW212">
        <v>0</v>
      </c>
      <c r="CX212">
        <v>0</v>
      </c>
      <c r="CY212">
        <v>0</v>
      </c>
      <c r="CZ212">
        <v>0</v>
      </c>
      <c r="DA212">
        <v>0</v>
      </c>
      <c r="DB212">
        <v>0</v>
      </c>
      <c r="DC212">
        <v>0</v>
      </c>
      <c r="DD212">
        <v>0</v>
      </c>
      <c r="DE212">
        <v>0</v>
      </c>
      <c r="DF212">
        <v>0</v>
      </c>
      <c r="DG212">
        <v>0</v>
      </c>
      <c r="DH212">
        <v>2</v>
      </c>
      <c r="DI212">
        <v>2</v>
      </c>
      <c r="DJ212">
        <v>2</v>
      </c>
      <c r="DK212">
        <v>1</v>
      </c>
      <c r="DL212">
        <v>0</v>
      </c>
      <c r="DM212">
        <v>0</v>
      </c>
      <c r="DN212">
        <v>1</v>
      </c>
      <c r="DO212">
        <v>2</v>
      </c>
      <c r="DP212">
        <v>2</v>
      </c>
      <c r="DQ212">
        <v>3</v>
      </c>
      <c r="DR212">
        <v>2</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1</v>
      </c>
      <c r="GR212">
        <v>0</v>
      </c>
      <c r="GS212">
        <v>0</v>
      </c>
      <c r="GT212">
        <v>0</v>
      </c>
      <c r="GU212">
        <v>0</v>
      </c>
      <c r="GV212">
        <v>0</v>
      </c>
      <c r="GW212">
        <v>0</v>
      </c>
      <c r="GX212">
        <v>0</v>
      </c>
      <c r="GY212">
        <v>0</v>
      </c>
      <c r="GZ212">
        <v>0</v>
      </c>
      <c r="HA212">
        <v>0</v>
      </c>
      <c r="HB212">
        <v>0</v>
      </c>
      <c r="HC212">
        <v>0</v>
      </c>
      <c r="HD212">
        <v>0</v>
      </c>
      <c r="HE212">
        <v>1</v>
      </c>
      <c r="HF212">
        <v>1</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261</v>
      </c>
      <c r="IB212">
        <v>179.18</v>
      </c>
      <c r="IC212">
        <v>21.75</v>
      </c>
      <c r="ID212">
        <v>17.917999999999999</v>
      </c>
      <c r="IE212">
        <v>10</v>
      </c>
      <c r="IF212">
        <v>0</v>
      </c>
      <c r="IG212">
        <v>6.666666666666667</v>
      </c>
      <c r="IH212">
        <v>70.333333333333329</v>
      </c>
      <c r="II212">
        <v>6.6833333333333336</v>
      </c>
      <c r="IJ212">
        <v>0</v>
      </c>
      <c r="IK212">
        <v>0</v>
      </c>
      <c r="IL212">
        <v>0</v>
      </c>
      <c r="IM212">
        <v>49.343333333333334</v>
      </c>
      <c r="IN212">
        <v>1500</v>
      </c>
    </row>
    <row r="213" spans="1:248">
      <c r="A213">
        <v>210</v>
      </c>
      <c r="B213" t="str">
        <v>Jhalawar</v>
      </c>
      <c r="C213" t="str">
        <v>RAJASTHAN</v>
      </c>
      <c r="D213" t="str">
        <v>North</v>
      </c>
      <c r="E213" t="str">
        <v>J P ALLOYS</v>
      </c>
      <c r="F213">
        <v>0</v>
      </c>
      <c r="G213">
        <v>0</v>
      </c>
      <c r="H213">
        <v>0.5</v>
      </c>
      <c r="I213">
        <v>0</v>
      </c>
      <c r="J213" t="str">
        <v>Medium</v>
      </c>
      <c r="K213">
        <v>0</v>
      </c>
      <c r="L213">
        <v>0</v>
      </c>
      <c r="M213" t="str">
        <v>Amit Kumar Sharma</v>
      </c>
      <c r="N213">
        <v>0</v>
      </c>
      <c r="O213">
        <v>7</v>
      </c>
      <c r="P213">
        <v>3900</v>
      </c>
      <c r="Q213">
        <v>1</v>
      </c>
      <c r="R213">
        <v>1</v>
      </c>
      <c r="S213">
        <v>0</v>
      </c>
      <c r="T213">
        <v>0</v>
      </c>
      <c r="U213">
        <v>0</v>
      </c>
      <c r="V213">
        <v>0</v>
      </c>
      <c r="W213">
        <v>0</v>
      </c>
      <c r="X213">
        <v>0</v>
      </c>
      <c r="Y213" t="str">
        <v/>
      </c>
      <c r="Z213">
        <v>0</v>
      </c>
      <c r="AA213" t="str">
        <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1</v>
      </c>
      <c r="FF213">
        <v>0</v>
      </c>
      <c r="FG213">
        <v>4</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1</v>
      </c>
      <c r="GD213">
        <v>0</v>
      </c>
      <c r="GE213">
        <v>4</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2056</v>
      </c>
      <c r="HT213">
        <v>0</v>
      </c>
      <c r="HU213">
        <v>0</v>
      </c>
      <c r="HV213">
        <v>0</v>
      </c>
      <c r="HW213">
        <v>0</v>
      </c>
      <c r="HX213">
        <v>0</v>
      </c>
      <c r="HY213">
        <v>0</v>
      </c>
      <c r="HZ213">
        <v>150316</v>
      </c>
      <c r="IA213">
        <v>0</v>
      </c>
      <c r="IB213">
        <v>0</v>
      </c>
      <c r="IC213">
        <v>0</v>
      </c>
      <c r="ID213">
        <v>0</v>
      </c>
      <c r="IE213">
        <v>0</v>
      </c>
      <c r="IF213">
        <v>0</v>
      </c>
      <c r="IG213">
        <v>0</v>
      </c>
      <c r="IH213">
        <v>0</v>
      </c>
      <c r="II213">
        <v>0</v>
      </c>
      <c r="IJ213">
        <v>0</v>
      </c>
      <c r="IK213">
        <v>0</v>
      </c>
      <c r="IL213">
        <v>0</v>
      </c>
      <c r="IM213">
        <v>0</v>
      </c>
      <c r="IN213">
        <v>3000</v>
      </c>
    </row>
    <row r="214" spans="1:248">
      <c r="A214">
        <v>211</v>
      </c>
      <c r="B214" t="str">
        <v>Jhunjhunu</v>
      </c>
      <c r="C214" t="str">
        <v>RAJASTHAN</v>
      </c>
      <c r="D214" t="str">
        <v>North</v>
      </c>
      <c r="E214" t="str">
        <v>BD ISPAT AND ALLOYS</v>
      </c>
      <c r="F214">
        <v>0</v>
      </c>
      <c r="G214">
        <v>0</v>
      </c>
      <c r="H214">
        <v>0.5</v>
      </c>
      <c r="I214">
        <v>0</v>
      </c>
      <c r="J214" t="str">
        <v>Medium</v>
      </c>
      <c r="K214">
        <v>0</v>
      </c>
      <c r="L214">
        <v>0</v>
      </c>
      <c r="M214" t="str">
        <v>Amit Kumar Sharma</v>
      </c>
      <c r="N214">
        <v>0</v>
      </c>
      <c r="O214">
        <v>5</v>
      </c>
      <c r="P214">
        <v>4500</v>
      </c>
      <c r="Q214">
        <v>0</v>
      </c>
      <c r="R214">
        <v>1</v>
      </c>
      <c r="S214">
        <v>1</v>
      </c>
      <c r="T214">
        <v>4</v>
      </c>
      <c r="U214">
        <v>0</v>
      </c>
      <c r="V214">
        <v>6</v>
      </c>
      <c r="W214">
        <v>0</v>
      </c>
      <c r="X214">
        <v>0</v>
      </c>
      <c r="Y214" t="str">
        <v/>
      </c>
      <c r="Z214">
        <v>0</v>
      </c>
      <c r="AA214" t="str">
        <v/>
      </c>
      <c r="AB214">
        <v>21</v>
      </c>
      <c r="AC214">
        <v>30</v>
      </c>
      <c r="AD214">
        <v>0</v>
      </c>
      <c r="AE214">
        <v>30.15</v>
      </c>
      <c r="AF214">
        <v>0</v>
      </c>
      <c r="AG214">
        <v>0</v>
      </c>
      <c r="AH214">
        <v>20.07</v>
      </c>
      <c r="AI214">
        <v>20</v>
      </c>
      <c r="AJ214">
        <v>25.02</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2</v>
      </c>
      <c r="BG214">
        <v>1</v>
      </c>
      <c r="BH214">
        <v>0</v>
      </c>
      <c r="BI214">
        <v>0</v>
      </c>
      <c r="BJ214">
        <v>0</v>
      </c>
      <c r="BK214">
        <v>0</v>
      </c>
      <c r="BL214">
        <v>0</v>
      </c>
      <c r="BM214">
        <v>0</v>
      </c>
      <c r="BN214">
        <v>0</v>
      </c>
      <c r="BO214">
        <v>0</v>
      </c>
      <c r="BP214">
        <v>0</v>
      </c>
      <c r="BQ214">
        <v>0</v>
      </c>
      <c r="BR214">
        <v>0</v>
      </c>
      <c r="BS214">
        <v>0</v>
      </c>
      <c r="BT214">
        <v>0</v>
      </c>
      <c r="BU214">
        <v>0</v>
      </c>
      <c r="BV214">
        <v>0</v>
      </c>
      <c r="BW214">
        <v>0</v>
      </c>
      <c r="BX214">
        <v>6</v>
      </c>
      <c r="BY214">
        <v>1</v>
      </c>
      <c r="BZ214">
        <v>1</v>
      </c>
      <c r="CA214">
        <v>0</v>
      </c>
      <c r="CB214">
        <v>1</v>
      </c>
      <c r="CC214">
        <v>0</v>
      </c>
      <c r="CD214">
        <v>0</v>
      </c>
      <c r="CE214">
        <v>2</v>
      </c>
      <c r="CF214">
        <v>1</v>
      </c>
      <c r="CG214">
        <v>1</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0.5714285714285714</v>
      </c>
      <c r="EH214">
        <v>0.4</v>
      </c>
      <c r="EI214">
        <v>0.33333333333333331</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11.571428571428571</v>
      </c>
      <c r="FF214">
        <v>13</v>
      </c>
      <c r="FG214">
        <v>10.666666666666666</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11.571428571428571</v>
      </c>
      <c r="GD214">
        <v>13</v>
      </c>
      <c r="GE214">
        <v>13</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38954.5</v>
      </c>
      <c r="HT214">
        <v>0</v>
      </c>
      <c r="HU214">
        <v>0</v>
      </c>
      <c r="HV214">
        <v>0</v>
      </c>
      <c r="HW214">
        <v>0</v>
      </c>
      <c r="HX214">
        <v>0</v>
      </c>
      <c r="HY214">
        <v>0</v>
      </c>
      <c r="HZ214">
        <v>401142.19999999995</v>
      </c>
      <c r="IA214">
        <v>146.24</v>
      </c>
      <c r="IB214">
        <v>0</v>
      </c>
      <c r="IC214">
        <v>12.186666666666667</v>
      </c>
      <c r="ID214">
        <v>0</v>
      </c>
      <c r="IE214">
        <v>17</v>
      </c>
      <c r="IF214">
        <v>10.049999999999999</v>
      </c>
      <c r="IG214">
        <v>21.696666666666669</v>
      </c>
      <c r="IH214">
        <v>0</v>
      </c>
      <c r="II214">
        <v>0</v>
      </c>
      <c r="IJ214">
        <v>0</v>
      </c>
      <c r="IK214">
        <v>0</v>
      </c>
      <c r="IL214">
        <v>0</v>
      </c>
      <c r="IM214">
        <v>0</v>
      </c>
      <c r="IN214">
        <v>1900</v>
      </c>
    </row>
    <row r="215" spans="1:248">
      <c r="A215">
        <v>212</v>
      </c>
      <c r="B215" t="str">
        <v>Hanumangarh</v>
      </c>
      <c r="C215" t="str">
        <v>RAJASTHAN</v>
      </c>
      <c r="D215" t="str">
        <v>North</v>
      </c>
      <c r="E215" t="str">
        <v>BD ISPAT AND ALLOYS</v>
      </c>
      <c r="F215">
        <v>0</v>
      </c>
      <c r="G215">
        <v>0</v>
      </c>
      <c r="H215">
        <v>0.5</v>
      </c>
      <c r="I215">
        <v>0</v>
      </c>
      <c r="J215" t="str">
        <v>Medium</v>
      </c>
      <c r="K215">
        <v>0</v>
      </c>
      <c r="L215">
        <v>0</v>
      </c>
      <c r="M215" t="str">
        <v>Amit Kumar Sharma</v>
      </c>
      <c r="N215">
        <v>0</v>
      </c>
      <c r="O215">
        <v>0</v>
      </c>
      <c r="P215">
        <v>4500</v>
      </c>
      <c r="Q215">
        <v>0</v>
      </c>
      <c r="R215">
        <v>0</v>
      </c>
      <c r="S215">
        <v>0</v>
      </c>
      <c r="T215">
        <v>3</v>
      </c>
      <c r="U215">
        <v>0</v>
      </c>
      <c r="V215">
        <v>2</v>
      </c>
      <c r="W215">
        <v>0</v>
      </c>
      <c r="X215">
        <v>0</v>
      </c>
      <c r="Y215" t="str">
        <v/>
      </c>
      <c r="Z215">
        <v>0</v>
      </c>
      <c r="AA215" t="str">
        <v/>
      </c>
      <c r="AB215">
        <v>0</v>
      </c>
      <c r="AC215">
        <v>0</v>
      </c>
      <c r="AD215">
        <v>0</v>
      </c>
      <c r="AE215">
        <v>0</v>
      </c>
      <c r="AF215">
        <v>0</v>
      </c>
      <c r="AG215">
        <v>0</v>
      </c>
      <c r="AH215">
        <v>12.14</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1</v>
      </c>
      <c r="BG215">
        <v>0</v>
      </c>
      <c r="BH215">
        <v>0</v>
      </c>
      <c r="BI215">
        <v>0</v>
      </c>
      <c r="BJ215">
        <v>0</v>
      </c>
      <c r="BK215">
        <v>0</v>
      </c>
      <c r="BL215">
        <v>0</v>
      </c>
      <c r="BM215">
        <v>0</v>
      </c>
      <c r="BN215">
        <v>0</v>
      </c>
      <c r="BO215">
        <v>0</v>
      </c>
      <c r="BP215">
        <v>0</v>
      </c>
      <c r="BQ215">
        <v>0</v>
      </c>
      <c r="BR215">
        <v>0</v>
      </c>
      <c r="BS215">
        <v>0</v>
      </c>
      <c r="BT215">
        <v>0</v>
      </c>
      <c r="BU215">
        <v>0</v>
      </c>
      <c r="BV215">
        <v>0</v>
      </c>
      <c r="BW215">
        <v>0</v>
      </c>
      <c r="BX215">
        <v>2</v>
      </c>
      <c r="BY215">
        <v>0</v>
      </c>
      <c r="BZ215">
        <v>0</v>
      </c>
      <c r="CA215">
        <v>0</v>
      </c>
      <c r="CB215">
        <v>0</v>
      </c>
      <c r="CC215">
        <v>0</v>
      </c>
      <c r="CD215">
        <v>0</v>
      </c>
      <c r="CE215">
        <v>1</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4</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4</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12.14</v>
      </c>
      <c r="IB215">
        <v>0</v>
      </c>
      <c r="IC215">
        <v>1.0116666666666667</v>
      </c>
      <c r="ID215">
        <v>0</v>
      </c>
      <c r="IE215">
        <v>0</v>
      </c>
      <c r="IF215">
        <v>0</v>
      </c>
      <c r="IG215">
        <v>4.0466666666666669</v>
      </c>
      <c r="IH215">
        <v>0</v>
      </c>
      <c r="II215">
        <v>0</v>
      </c>
      <c r="IJ215">
        <v>0</v>
      </c>
      <c r="IK215">
        <v>0</v>
      </c>
      <c r="IL215">
        <v>0</v>
      </c>
      <c r="IM215">
        <v>0</v>
      </c>
      <c r="IN215">
        <v>500</v>
      </c>
    </row>
    <row r="216" spans="1:248">
      <c r="A216">
        <v>213</v>
      </c>
      <c r="B216" t="str">
        <v>Nagaur</v>
      </c>
      <c r="C216" t="str">
        <v>RAJASTHAN</v>
      </c>
      <c r="D216" t="str">
        <v>North</v>
      </c>
      <c r="E216" t="str">
        <v>Swastik Tradevision Pvt. Ltd.</v>
      </c>
      <c r="F216">
        <v>0</v>
      </c>
      <c r="G216">
        <v>0</v>
      </c>
      <c r="H216">
        <v>0.5</v>
      </c>
      <c r="I216">
        <v>0</v>
      </c>
      <c r="J216" t="str">
        <v>Medium</v>
      </c>
      <c r="K216">
        <v>0</v>
      </c>
      <c r="L216">
        <v>0</v>
      </c>
      <c r="M216" t="str">
        <v>Amit Kumar Sharma</v>
      </c>
      <c r="N216">
        <v>0</v>
      </c>
      <c r="O216">
        <v>6</v>
      </c>
      <c r="P216">
        <v>4500</v>
      </c>
      <c r="Q216">
        <v>0</v>
      </c>
      <c r="R216">
        <v>2</v>
      </c>
      <c r="S216">
        <v>0</v>
      </c>
      <c r="T216">
        <v>1</v>
      </c>
      <c r="U216">
        <v>0</v>
      </c>
      <c r="V216">
        <v>7</v>
      </c>
      <c r="W216">
        <v>0</v>
      </c>
      <c r="X216">
        <v>450</v>
      </c>
      <c r="Y216">
        <v>0.14082666666666666</v>
      </c>
      <c r="Z216">
        <v>0.1</v>
      </c>
      <c r="AA216">
        <v>1.4082666666666667E-2</v>
      </c>
      <c r="AB216">
        <v>22</v>
      </c>
      <c r="AC216">
        <v>60.980000000000004</v>
      </c>
      <c r="AD216">
        <v>0</v>
      </c>
      <c r="AE216">
        <v>53.14</v>
      </c>
      <c r="AF216">
        <v>25</v>
      </c>
      <c r="AG216">
        <v>45</v>
      </c>
      <c r="AH216">
        <v>56.120000000000005</v>
      </c>
      <c r="AI216">
        <v>25</v>
      </c>
      <c r="AJ216">
        <v>65.08</v>
      </c>
      <c r="AK216">
        <v>89.860000000000014</v>
      </c>
      <c r="AL216">
        <v>61.92</v>
      </c>
      <c r="AM216">
        <v>82.86</v>
      </c>
      <c r="AN216">
        <v>40</v>
      </c>
      <c r="AO216">
        <v>20</v>
      </c>
      <c r="AP216">
        <v>62.08</v>
      </c>
      <c r="AQ216">
        <v>40.04</v>
      </c>
      <c r="AR216">
        <v>59.92</v>
      </c>
      <c r="AS216">
        <v>19.95</v>
      </c>
      <c r="AT216">
        <v>78.509999999999991</v>
      </c>
      <c r="AU216">
        <v>92.63</v>
      </c>
      <c r="AV216">
        <v>104.59</v>
      </c>
      <c r="AW216">
        <v>116</v>
      </c>
      <c r="AX216">
        <v>0</v>
      </c>
      <c r="AY216">
        <v>0</v>
      </c>
      <c r="AZ216">
        <v>0</v>
      </c>
      <c r="BA216">
        <v>1</v>
      </c>
      <c r="BB216">
        <v>0</v>
      </c>
      <c r="BC216">
        <v>0</v>
      </c>
      <c r="BD216">
        <v>0</v>
      </c>
      <c r="BE216">
        <v>0</v>
      </c>
      <c r="BF216">
        <v>0</v>
      </c>
      <c r="BG216">
        <v>0</v>
      </c>
      <c r="BH216">
        <v>1</v>
      </c>
      <c r="BI216">
        <v>1</v>
      </c>
      <c r="BJ216">
        <v>0</v>
      </c>
      <c r="BK216">
        <v>0</v>
      </c>
      <c r="BL216">
        <v>0</v>
      </c>
      <c r="BM216">
        <v>0</v>
      </c>
      <c r="BN216">
        <v>0</v>
      </c>
      <c r="BO216">
        <v>0</v>
      </c>
      <c r="BP216">
        <v>0</v>
      </c>
      <c r="BQ216">
        <v>0</v>
      </c>
      <c r="BR216">
        <v>0</v>
      </c>
      <c r="BS216">
        <v>0</v>
      </c>
      <c r="BT216">
        <v>0</v>
      </c>
      <c r="BU216">
        <v>1</v>
      </c>
      <c r="BV216">
        <v>0</v>
      </c>
      <c r="BW216">
        <v>0</v>
      </c>
      <c r="BX216">
        <v>7</v>
      </c>
      <c r="BY216">
        <v>1</v>
      </c>
      <c r="BZ216">
        <v>3</v>
      </c>
      <c r="CA216">
        <v>0</v>
      </c>
      <c r="CB216">
        <v>1</v>
      </c>
      <c r="CC216">
        <v>1</v>
      </c>
      <c r="CD216">
        <v>2</v>
      </c>
      <c r="CE216">
        <v>2</v>
      </c>
      <c r="CF216">
        <v>1</v>
      </c>
      <c r="CG216">
        <v>3</v>
      </c>
      <c r="CH216">
        <v>3</v>
      </c>
      <c r="CI216">
        <v>3</v>
      </c>
      <c r="CJ216">
        <v>1</v>
      </c>
      <c r="CK216">
        <v>2</v>
      </c>
      <c r="CL216">
        <v>1</v>
      </c>
      <c r="CM216">
        <v>2</v>
      </c>
      <c r="CN216">
        <v>1</v>
      </c>
      <c r="CO216">
        <v>1</v>
      </c>
      <c r="CP216">
        <v>1</v>
      </c>
      <c r="CQ216">
        <v>2</v>
      </c>
      <c r="CR216">
        <v>3</v>
      </c>
      <c r="CS216">
        <v>2</v>
      </c>
      <c r="CT216">
        <v>3</v>
      </c>
      <c r="CU216">
        <v>0</v>
      </c>
      <c r="CV216">
        <v>0</v>
      </c>
      <c r="CW216">
        <v>0</v>
      </c>
      <c r="CX216">
        <v>0</v>
      </c>
      <c r="CY216">
        <v>0</v>
      </c>
      <c r="CZ216">
        <v>0</v>
      </c>
      <c r="DA216">
        <v>0</v>
      </c>
      <c r="DB216">
        <v>0</v>
      </c>
      <c r="DC216">
        <v>0</v>
      </c>
      <c r="DD216">
        <v>0</v>
      </c>
      <c r="DE216">
        <v>0</v>
      </c>
      <c r="DF216">
        <v>0</v>
      </c>
      <c r="DG216">
        <v>0</v>
      </c>
      <c r="DH216">
        <v>3</v>
      </c>
      <c r="DI216">
        <v>3</v>
      </c>
      <c r="DJ216">
        <v>2</v>
      </c>
      <c r="DK216">
        <v>1</v>
      </c>
      <c r="DL216">
        <v>2</v>
      </c>
      <c r="DM216">
        <v>2</v>
      </c>
      <c r="DN216">
        <v>1</v>
      </c>
      <c r="DO216">
        <v>2</v>
      </c>
      <c r="DP216">
        <v>3</v>
      </c>
      <c r="DQ216">
        <v>3</v>
      </c>
      <c r="DR216">
        <v>4</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3</v>
      </c>
      <c r="FF216">
        <v>1</v>
      </c>
      <c r="FG216">
        <v>3</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3</v>
      </c>
      <c r="GD216">
        <v>3</v>
      </c>
      <c r="GE216">
        <v>3</v>
      </c>
      <c r="GF216">
        <v>0</v>
      </c>
      <c r="GG216">
        <v>0</v>
      </c>
      <c r="GH216">
        <v>0</v>
      </c>
      <c r="GI216">
        <v>0</v>
      </c>
      <c r="GJ216">
        <v>0</v>
      </c>
      <c r="GK216">
        <v>0</v>
      </c>
      <c r="GL216">
        <v>0</v>
      </c>
      <c r="GM216">
        <v>0</v>
      </c>
      <c r="GN216">
        <v>0</v>
      </c>
      <c r="GO216">
        <v>0</v>
      </c>
      <c r="GP216">
        <v>0</v>
      </c>
      <c r="GQ216">
        <v>1</v>
      </c>
      <c r="GR216">
        <v>1</v>
      </c>
      <c r="GS216">
        <v>0</v>
      </c>
      <c r="GT216">
        <v>0</v>
      </c>
      <c r="GU216">
        <v>0</v>
      </c>
      <c r="GV216">
        <v>0</v>
      </c>
      <c r="GW216">
        <v>0</v>
      </c>
      <c r="GX216">
        <v>0</v>
      </c>
      <c r="GY216">
        <v>0</v>
      </c>
      <c r="GZ216">
        <v>0</v>
      </c>
      <c r="HA216">
        <v>0</v>
      </c>
      <c r="HB216">
        <v>0</v>
      </c>
      <c r="HC216">
        <v>4</v>
      </c>
      <c r="HD216">
        <v>2</v>
      </c>
      <c r="HE216">
        <v>1</v>
      </c>
      <c r="HF216">
        <v>0</v>
      </c>
      <c r="HG216">
        <v>0</v>
      </c>
      <c r="HH216">
        <v>1</v>
      </c>
      <c r="HI216">
        <v>1</v>
      </c>
      <c r="HJ216">
        <v>0</v>
      </c>
      <c r="HK216">
        <v>0</v>
      </c>
      <c r="HL216">
        <v>0</v>
      </c>
      <c r="HM216">
        <v>0</v>
      </c>
      <c r="HN216">
        <v>0</v>
      </c>
      <c r="HO216">
        <v>0</v>
      </c>
      <c r="HP216">
        <v>0</v>
      </c>
      <c r="HQ216">
        <v>0</v>
      </c>
      <c r="HR216">
        <v>0</v>
      </c>
      <c r="HS216">
        <v>0</v>
      </c>
      <c r="HT216">
        <v>0</v>
      </c>
      <c r="HU216">
        <v>0</v>
      </c>
      <c r="HV216">
        <v>0</v>
      </c>
      <c r="HW216">
        <v>0</v>
      </c>
      <c r="HX216">
        <v>0</v>
      </c>
      <c r="HY216">
        <v>0</v>
      </c>
      <c r="HZ216">
        <v>0</v>
      </c>
      <c r="IA216">
        <v>586.96</v>
      </c>
      <c r="IB216">
        <v>633.72</v>
      </c>
      <c r="IC216">
        <v>48.913333333333334</v>
      </c>
      <c r="ID216">
        <v>63.372</v>
      </c>
      <c r="IE216">
        <v>27.66</v>
      </c>
      <c r="IF216">
        <v>41.046666666666667</v>
      </c>
      <c r="IG216">
        <v>48.733333333333327</v>
      </c>
      <c r="IH216">
        <v>78.213333333333352</v>
      </c>
      <c r="II216">
        <v>40.693333333333335</v>
      </c>
      <c r="IJ216">
        <v>0</v>
      </c>
      <c r="IK216">
        <v>0</v>
      </c>
      <c r="IL216">
        <v>0</v>
      </c>
      <c r="IM216">
        <v>104.40666666666668</v>
      </c>
      <c r="IN216">
        <v>1700</v>
      </c>
    </row>
    <row r="217" spans="1:248">
      <c r="A217">
        <v>214</v>
      </c>
      <c r="B217" t="str">
        <v>Churu</v>
      </c>
      <c r="C217" t="str">
        <v>RAJASTHAN</v>
      </c>
      <c r="D217" t="str">
        <v>North</v>
      </c>
      <c r="E217" t="str">
        <v>BD ISPAT AND ALLOYS</v>
      </c>
      <c r="F217">
        <v>0</v>
      </c>
      <c r="G217">
        <v>0</v>
      </c>
      <c r="H217">
        <v>0.5</v>
      </c>
      <c r="I217">
        <v>0</v>
      </c>
      <c r="J217" t="str">
        <v>Medium</v>
      </c>
      <c r="K217">
        <v>0</v>
      </c>
      <c r="L217">
        <v>0</v>
      </c>
      <c r="M217" t="str">
        <v>Amit Kumar Sharma</v>
      </c>
      <c r="N217">
        <v>0</v>
      </c>
      <c r="O217">
        <v>0</v>
      </c>
      <c r="P217">
        <v>3000</v>
      </c>
      <c r="Q217">
        <v>0</v>
      </c>
      <c r="R217">
        <v>0</v>
      </c>
      <c r="S217">
        <v>0</v>
      </c>
      <c r="T217">
        <v>0</v>
      </c>
      <c r="U217">
        <v>0</v>
      </c>
      <c r="V217">
        <v>3</v>
      </c>
      <c r="W217">
        <v>0</v>
      </c>
      <c r="X217">
        <v>0</v>
      </c>
      <c r="Y217" t="str">
        <v/>
      </c>
      <c r="Z217">
        <v>0</v>
      </c>
      <c r="AA217" t="str">
        <v/>
      </c>
      <c r="AB217">
        <v>0</v>
      </c>
      <c r="AC217">
        <v>0</v>
      </c>
      <c r="AD217">
        <v>0</v>
      </c>
      <c r="AE217">
        <v>0</v>
      </c>
      <c r="AF217">
        <v>0</v>
      </c>
      <c r="AG217">
        <v>0</v>
      </c>
      <c r="AH217">
        <v>0</v>
      </c>
      <c r="AI217">
        <v>0</v>
      </c>
      <c r="AJ217">
        <v>0</v>
      </c>
      <c r="AK217">
        <v>0</v>
      </c>
      <c r="AL217">
        <v>7</v>
      </c>
      <c r="AM217">
        <v>5</v>
      </c>
      <c r="AN217">
        <v>0</v>
      </c>
      <c r="AO217">
        <v>0</v>
      </c>
      <c r="AP217">
        <v>0</v>
      </c>
      <c r="AQ217">
        <v>0</v>
      </c>
      <c r="AR217">
        <v>0</v>
      </c>
      <c r="AS217">
        <v>0</v>
      </c>
      <c r="AT217">
        <v>20.11</v>
      </c>
      <c r="AU217">
        <v>0</v>
      </c>
      <c r="AV217">
        <v>0</v>
      </c>
      <c r="AW217">
        <v>0</v>
      </c>
      <c r="AX217">
        <v>0</v>
      </c>
      <c r="AY217">
        <v>0</v>
      </c>
      <c r="AZ217">
        <v>0</v>
      </c>
      <c r="BA217">
        <v>0</v>
      </c>
      <c r="BB217">
        <v>0</v>
      </c>
      <c r="BC217">
        <v>0</v>
      </c>
      <c r="BD217">
        <v>0</v>
      </c>
      <c r="BE217">
        <v>0</v>
      </c>
      <c r="BF217">
        <v>0</v>
      </c>
      <c r="BG217">
        <v>0</v>
      </c>
      <c r="BH217">
        <v>0</v>
      </c>
      <c r="BI217">
        <v>0</v>
      </c>
      <c r="BJ217">
        <v>1</v>
      </c>
      <c r="BK217">
        <v>0</v>
      </c>
      <c r="BL217">
        <v>0</v>
      </c>
      <c r="BM217">
        <v>0</v>
      </c>
      <c r="BN217">
        <v>0</v>
      </c>
      <c r="BO217">
        <v>0</v>
      </c>
      <c r="BP217">
        <v>0</v>
      </c>
      <c r="BQ217">
        <v>0</v>
      </c>
      <c r="BR217">
        <v>1</v>
      </c>
      <c r="BS217">
        <v>0</v>
      </c>
      <c r="BT217">
        <v>0</v>
      </c>
      <c r="BU217">
        <v>0</v>
      </c>
      <c r="BV217">
        <v>0</v>
      </c>
      <c r="BW217">
        <v>0</v>
      </c>
      <c r="BX217">
        <v>3</v>
      </c>
      <c r="BY217">
        <v>0</v>
      </c>
      <c r="BZ217">
        <v>0</v>
      </c>
      <c r="CA217">
        <v>0</v>
      </c>
      <c r="CB217">
        <v>0</v>
      </c>
      <c r="CC217">
        <v>0</v>
      </c>
      <c r="CD217">
        <v>0</v>
      </c>
      <c r="CE217">
        <v>0</v>
      </c>
      <c r="CF217">
        <v>0</v>
      </c>
      <c r="CG217">
        <v>0</v>
      </c>
      <c r="CH217">
        <v>0</v>
      </c>
      <c r="CI217">
        <v>1</v>
      </c>
      <c r="CJ217">
        <v>1</v>
      </c>
      <c r="CK217">
        <v>0</v>
      </c>
      <c r="CL217">
        <v>0</v>
      </c>
      <c r="CM217">
        <v>0</v>
      </c>
      <c r="CN217">
        <v>0</v>
      </c>
      <c r="CO217">
        <v>0</v>
      </c>
      <c r="CP217">
        <v>0</v>
      </c>
      <c r="CQ217">
        <v>1</v>
      </c>
      <c r="CR217">
        <v>0</v>
      </c>
      <c r="CS217">
        <v>0</v>
      </c>
      <c r="CT217">
        <v>0</v>
      </c>
      <c r="CU217">
        <v>0</v>
      </c>
      <c r="CV217">
        <v>0</v>
      </c>
      <c r="CW217">
        <v>0</v>
      </c>
      <c r="CX217">
        <v>0</v>
      </c>
      <c r="CY217">
        <v>0</v>
      </c>
      <c r="CZ217">
        <v>0</v>
      </c>
      <c r="DA217">
        <v>0</v>
      </c>
      <c r="DB217">
        <v>0</v>
      </c>
      <c r="DC217">
        <v>0</v>
      </c>
      <c r="DD217">
        <v>0</v>
      </c>
      <c r="DE217">
        <v>0</v>
      </c>
      <c r="DF217">
        <v>0</v>
      </c>
      <c r="DG217">
        <v>0</v>
      </c>
      <c r="DH217">
        <v>1</v>
      </c>
      <c r="DI217">
        <v>1</v>
      </c>
      <c r="DJ217">
        <v>1</v>
      </c>
      <c r="DK217">
        <v>0</v>
      </c>
      <c r="DL217">
        <v>0</v>
      </c>
      <c r="DM217">
        <v>0</v>
      </c>
      <c r="DN217">
        <v>0</v>
      </c>
      <c r="DO217">
        <v>1</v>
      </c>
      <c r="DP217">
        <v>1</v>
      </c>
      <c r="DQ217">
        <v>1</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1</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12</v>
      </c>
      <c r="IB217">
        <v>20.11</v>
      </c>
      <c r="IC217">
        <v>1</v>
      </c>
      <c r="ID217">
        <v>2.0110000000000001</v>
      </c>
      <c r="IE217">
        <v>0</v>
      </c>
      <c r="IF217">
        <v>0</v>
      </c>
      <c r="IG217">
        <v>0</v>
      </c>
      <c r="IH217">
        <v>4</v>
      </c>
      <c r="II217">
        <v>0</v>
      </c>
      <c r="IJ217">
        <v>0</v>
      </c>
      <c r="IK217">
        <v>0</v>
      </c>
      <c r="IL217">
        <v>0</v>
      </c>
      <c r="IM217">
        <v>0</v>
      </c>
      <c r="IN217">
        <v>0</v>
      </c>
    </row>
    <row r="218" spans="1:248">
      <c r="A218">
        <v>215</v>
      </c>
      <c r="B218" t="str">
        <v>Tonk</v>
      </c>
      <c r="C218" t="str">
        <v>RAJASTHAN</v>
      </c>
      <c r="D218" t="str">
        <v>North</v>
      </c>
      <c r="E218" t="str">
        <v>J P ALLOYS</v>
      </c>
      <c r="F218">
        <v>0</v>
      </c>
      <c r="G218">
        <v>0</v>
      </c>
      <c r="H218">
        <v>0.5</v>
      </c>
      <c r="I218">
        <v>0</v>
      </c>
      <c r="J218" t="str">
        <v>Medium</v>
      </c>
      <c r="K218">
        <v>0</v>
      </c>
      <c r="L218">
        <v>0</v>
      </c>
      <c r="M218" t="str">
        <v>Amit Kumar Sharma</v>
      </c>
      <c r="N218">
        <v>0</v>
      </c>
      <c r="O218">
        <v>7</v>
      </c>
      <c r="P218">
        <v>3500</v>
      </c>
      <c r="Q218">
        <v>0</v>
      </c>
      <c r="R218">
        <v>1</v>
      </c>
      <c r="S218">
        <v>2</v>
      </c>
      <c r="T218">
        <v>5</v>
      </c>
      <c r="U218">
        <v>0</v>
      </c>
      <c r="V218">
        <v>4</v>
      </c>
      <c r="W218">
        <v>0</v>
      </c>
      <c r="X218">
        <v>0</v>
      </c>
      <c r="Y218" t="str">
        <v/>
      </c>
      <c r="Z218">
        <v>0</v>
      </c>
      <c r="AA218" t="str">
        <v/>
      </c>
      <c r="AB218">
        <v>0</v>
      </c>
      <c r="AC218">
        <v>0</v>
      </c>
      <c r="AD218">
        <v>0</v>
      </c>
      <c r="AE218">
        <v>0</v>
      </c>
      <c r="AF218">
        <v>0</v>
      </c>
      <c r="AG218">
        <v>0</v>
      </c>
      <c r="AH218">
        <v>20</v>
      </c>
      <c r="AI218">
        <v>0</v>
      </c>
      <c r="AJ218">
        <v>7</v>
      </c>
      <c r="AK218">
        <v>30</v>
      </c>
      <c r="AL218">
        <v>51</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2</v>
      </c>
      <c r="BJ218">
        <v>1</v>
      </c>
      <c r="BK218">
        <v>0</v>
      </c>
      <c r="BL218">
        <v>0</v>
      </c>
      <c r="BM218">
        <v>0</v>
      </c>
      <c r="BN218">
        <v>0</v>
      </c>
      <c r="BO218">
        <v>0</v>
      </c>
      <c r="BP218">
        <v>0</v>
      </c>
      <c r="BQ218">
        <v>0</v>
      </c>
      <c r="BR218">
        <v>0</v>
      </c>
      <c r="BS218">
        <v>0</v>
      </c>
      <c r="BT218">
        <v>0</v>
      </c>
      <c r="BU218">
        <v>0</v>
      </c>
      <c r="BV218">
        <v>0</v>
      </c>
      <c r="BW218">
        <v>0</v>
      </c>
      <c r="BX218">
        <v>4</v>
      </c>
      <c r="BY218">
        <v>0</v>
      </c>
      <c r="BZ218">
        <v>0</v>
      </c>
      <c r="CA218">
        <v>0</v>
      </c>
      <c r="CB218">
        <v>0</v>
      </c>
      <c r="CC218">
        <v>0</v>
      </c>
      <c r="CD218">
        <v>0</v>
      </c>
      <c r="CE218">
        <v>1</v>
      </c>
      <c r="CF218">
        <v>0</v>
      </c>
      <c r="CG218">
        <v>1</v>
      </c>
      <c r="CH218">
        <v>2</v>
      </c>
      <c r="CI218">
        <v>1</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3</v>
      </c>
      <c r="DI218">
        <v>1</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1</v>
      </c>
      <c r="HF218">
        <v>0</v>
      </c>
      <c r="HG218">
        <v>0</v>
      </c>
      <c r="HH218">
        <v>0</v>
      </c>
      <c r="HI218">
        <v>0</v>
      </c>
      <c r="HJ218">
        <v>0</v>
      </c>
      <c r="HK218">
        <v>0</v>
      </c>
      <c r="HL218">
        <v>0</v>
      </c>
      <c r="HM218">
        <v>0</v>
      </c>
      <c r="HN218">
        <v>0</v>
      </c>
      <c r="HO218">
        <v>0</v>
      </c>
      <c r="HP218">
        <v>0</v>
      </c>
      <c r="HQ218">
        <v>0</v>
      </c>
      <c r="HR218">
        <v>0</v>
      </c>
      <c r="HS218">
        <v>3568</v>
      </c>
      <c r="HT218">
        <v>0</v>
      </c>
      <c r="HU218">
        <v>0</v>
      </c>
      <c r="HV218">
        <v>0</v>
      </c>
      <c r="HW218">
        <v>0</v>
      </c>
      <c r="HX218">
        <v>0</v>
      </c>
      <c r="HY218">
        <v>0</v>
      </c>
      <c r="HZ218">
        <v>73539.399999999994</v>
      </c>
      <c r="IA218">
        <v>108</v>
      </c>
      <c r="IB218">
        <v>0</v>
      </c>
      <c r="IC218">
        <v>9</v>
      </c>
      <c r="ID218">
        <v>0</v>
      </c>
      <c r="IE218">
        <v>0</v>
      </c>
      <c r="IF218">
        <v>0</v>
      </c>
      <c r="IG218">
        <v>9</v>
      </c>
      <c r="IH218">
        <v>27</v>
      </c>
      <c r="II218">
        <v>0</v>
      </c>
      <c r="IJ218">
        <v>0</v>
      </c>
      <c r="IK218">
        <v>0</v>
      </c>
      <c r="IL218">
        <v>0</v>
      </c>
      <c r="IM218">
        <v>0</v>
      </c>
      <c r="IN218">
        <v>2250</v>
      </c>
    </row>
    <row r="219" spans="1:248">
      <c r="A219">
        <v>216</v>
      </c>
      <c r="B219" t="str">
        <v>Jalore</v>
      </c>
      <c r="C219" t="str">
        <v>RAJASTHAN</v>
      </c>
      <c r="D219" t="str">
        <v>North</v>
      </c>
      <c r="E219" t="str">
        <v>M R ASSOCIATES</v>
      </c>
      <c r="F219">
        <v>0</v>
      </c>
      <c r="G219">
        <v>0</v>
      </c>
      <c r="H219">
        <v>0.5</v>
      </c>
      <c r="I219">
        <v>0</v>
      </c>
      <c r="J219" t="str">
        <v>Medium</v>
      </c>
      <c r="K219">
        <v>0</v>
      </c>
      <c r="L219">
        <v>0</v>
      </c>
      <c r="M219" t="str">
        <v>Amit Kumar Sharma</v>
      </c>
      <c r="N219" t="str">
        <v>Neeraj Sharma</v>
      </c>
      <c r="O219">
        <v>7</v>
      </c>
      <c r="P219">
        <v>2500</v>
      </c>
      <c r="Q219">
        <v>0</v>
      </c>
      <c r="R219">
        <v>1</v>
      </c>
      <c r="S219">
        <v>2</v>
      </c>
      <c r="T219">
        <v>1</v>
      </c>
      <c r="U219">
        <v>0</v>
      </c>
      <c r="V219">
        <v>7</v>
      </c>
      <c r="W219">
        <v>0</v>
      </c>
      <c r="X219">
        <v>80</v>
      </c>
      <c r="Y219">
        <v>0.19719999999999999</v>
      </c>
      <c r="Z219">
        <v>3.2000000000000001E-2</v>
      </c>
      <c r="AA219">
        <v>6.3103999999999999E-3</v>
      </c>
      <c r="AB219">
        <v>0</v>
      </c>
      <c r="AC219">
        <v>0</v>
      </c>
      <c r="AD219">
        <v>0</v>
      </c>
      <c r="AE219">
        <v>0</v>
      </c>
      <c r="AF219">
        <v>0</v>
      </c>
      <c r="AG219">
        <v>0</v>
      </c>
      <c r="AH219">
        <v>10.130000000000001</v>
      </c>
      <c r="AI219">
        <v>0</v>
      </c>
      <c r="AJ219">
        <v>0</v>
      </c>
      <c r="AK219">
        <v>0</v>
      </c>
      <c r="AL219">
        <v>0</v>
      </c>
      <c r="AM219">
        <v>0</v>
      </c>
      <c r="AN219">
        <v>10.18</v>
      </c>
      <c r="AO219">
        <v>0</v>
      </c>
      <c r="AP219">
        <v>0</v>
      </c>
      <c r="AQ219">
        <v>0</v>
      </c>
      <c r="AR219">
        <v>0</v>
      </c>
      <c r="AS219">
        <v>11</v>
      </c>
      <c r="AT219">
        <v>0</v>
      </c>
      <c r="AU219">
        <v>20</v>
      </c>
      <c r="AV219">
        <v>81.58</v>
      </c>
      <c r="AW219">
        <v>35</v>
      </c>
      <c r="AX219">
        <v>0</v>
      </c>
      <c r="AY219">
        <v>0</v>
      </c>
      <c r="AZ219">
        <v>0</v>
      </c>
      <c r="BA219">
        <v>0</v>
      </c>
      <c r="BB219">
        <v>0</v>
      </c>
      <c r="BC219">
        <v>0</v>
      </c>
      <c r="BD219">
        <v>0</v>
      </c>
      <c r="BE219">
        <v>0</v>
      </c>
      <c r="BF219">
        <v>1</v>
      </c>
      <c r="BG219">
        <v>0</v>
      </c>
      <c r="BH219">
        <v>0</v>
      </c>
      <c r="BI219">
        <v>0</v>
      </c>
      <c r="BJ219">
        <v>0</v>
      </c>
      <c r="BK219">
        <v>0</v>
      </c>
      <c r="BL219">
        <v>1</v>
      </c>
      <c r="BM219">
        <v>0</v>
      </c>
      <c r="BN219">
        <v>0</v>
      </c>
      <c r="BO219">
        <v>0</v>
      </c>
      <c r="BP219">
        <v>0</v>
      </c>
      <c r="BQ219">
        <v>1</v>
      </c>
      <c r="BR219">
        <v>0</v>
      </c>
      <c r="BS219">
        <v>1</v>
      </c>
      <c r="BT219">
        <v>2</v>
      </c>
      <c r="BU219">
        <v>1</v>
      </c>
      <c r="BV219">
        <v>0</v>
      </c>
      <c r="BW219">
        <v>0</v>
      </c>
      <c r="BX219">
        <v>7</v>
      </c>
      <c r="BY219">
        <v>0</v>
      </c>
      <c r="BZ219">
        <v>0</v>
      </c>
      <c r="CA219">
        <v>0</v>
      </c>
      <c r="CB219">
        <v>0</v>
      </c>
      <c r="CC219">
        <v>0</v>
      </c>
      <c r="CD219">
        <v>0</v>
      </c>
      <c r="CE219">
        <v>1</v>
      </c>
      <c r="CF219">
        <v>0</v>
      </c>
      <c r="CG219">
        <v>0</v>
      </c>
      <c r="CH219">
        <v>0</v>
      </c>
      <c r="CI219">
        <v>0</v>
      </c>
      <c r="CJ219">
        <v>0</v>
      </c>
      <c r="CK219">
        <v>1</v>
      </c>
      <c r="CL219">
        <v>0</v>
      </c>
      <c r="CM219">
        <v>0</v>
      </c>
      <c r="CN219">
        <v>0</v>
      </c>
      <c r="CO219">
        <v>0</v>
      </c>
      <c r="CP219">
        <v>1</v>
      </c>
      <c r="CQ219">
        <v>0</v>
      </c>
      <c r="CR219">
        <v>1</v>
      </c>
      <c r="CS219">
        <v>3</v>
      </c>
      <c r="CT219">
        <v>2</v>
      </c>
      <c r="CU219">
        <v>0</v>
      </c>
      <c r="CV219">
        <v>0</v>
      </c>
      <c r="CW219">
        <v>0</v>
      </c>
      <c r="CX219">
        <v>0</v>
      </c>
      <c r="CY219">
        <v>0</v>
      </c>
      <c r="CZ219">
        <v>0</v>
      </c>
      <c r="DA219">
        <v>0</v>
      </c>
      <c r="DB219">
        <v>0</v>
      </c>
      <c r="DC219">
        <v>0</v>
      </c>
      <c r="DD219">
        <v>0</v>
      </c>
      <c r="DE219">
        <v>0</v>
      </c>
      <c r="DF219">
        <v>0</v>
      </c>
      <c r="DG219">
        <v>0</v>
      </c>
      <c r="DH219">
        <v>0</v>
      </c>
      <c r="DI219">
        <v>1</v>
      </c>
      <c r="DJ219">
        <v>1</v>
      </c>
      <c r="DK219">
        <v>1</v>
      </c>
      <c r="DL219">
        <v>0</v>
      </c>
      <c r="DM219">
        <v>0</v>
      </c>
      <c r="DN219">
        <v>1</v>
      </c>
      <c r="DO219">
        <v>1</v>
      </c>
      <c r="DP219">
        <v>2</v>
      </c>
      <c r="DQ219">
        <v>3</v>
      </c>
      <c r="DR219">
        <v>4</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1</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10.130000000000001</v>
      </c>
      <c r="IB219">
        <v>157.76</v>
      </c>
      <c r="IC219">
        <v>0.84416666666666673</v>
      </c>
      <c r="ID219">
        <v>15.776</v>
      </c>
      <c r="IE219">
        <v>0</v>
      </c>
      <c r="IF219">
        <v>0</v>
      </c>
      <c r="IG219">
        <v>3.3766666666666669</v>
      </c>
      <c r="IH219">
        <v>0</v>
      </c>
      <c r="II219">
        <v>3.3933333333333331</v>
      </c>
      <c r="IJ219">
        <v>0</v>
      </c>
      <c r="IK219">
        <v>0</v>
      </c>
      <c r="IL219">
        <v>0</v>
      </c>
      <c r="IM219">
        <v>45.526666666666664</v>
      </c>
      <c r="IN219">
        <v>1500</v>
      </c>
    </row>
    <row r="220" spans="1:248">
      <c r="A220">
        <v>217</v>
      </c>
      <c r="B220" t="str">
        <v>Sawai Madhopur</v>
      </c>
      <c r="C220" t="str">
        <v>RAJASTHAN</v>
      </c>
      <c r="D220" t="str">
        <v>North</v>
      </c>
      <c r="E220" t="str">
        <v>Swastik Tradevision Pvt. Ltd.</v>
      </c>
      <c r="F220">
        <v>0</v>
      </c>
      <c r="G220">
        <v>0</v>
      </c>
      <c r="H220">
        <v>0.5</v>
      </c>
      <c r="I220">
        <v>0</v>
      </c>
      <c r="J220" t="str">
        <v>Medium</v>
      </c>
      <c r="K220">
        <v>0</v>
      </c>
      <c r="L220">
        <v>0</v>
      </c>
      <c r="M220" t="str">
        <v>Amit Kumar Sharma</v>
      </c>
      <c r="N220" t="str">
        <v>Ravi Kumar Kulmi</v>
      </c>
      <c r="O220">
        <v>6</v>
      </c>
      <c r="P220">
        <v>3000</v>
      </c>
      <c r="Q220">
        <v>0</v>
      </c>
      <c r="R220">
        <v>0</v>
      </c>
      <c r="S220">
        <v>3</v>
      </c>
      <c r="T220">
        <v>2</v>
      </c>
      <c r="U220">
        <v>0</v>
      </c>
      <c r="V220">
        <v>7</v>
      </c>
      <c r="W220">
        <v>0</v>
      </c>
      <c r="X220">
        <v>1</v>
      </c>
      <c r="Y220">
        <v>9.0079999999999991</v>
      </c>
      <c r="Z220">
        <v>3.3333333333333332E-4</v>
      </c>
      <c r="AA220">
        <v>3.0026666666666661E-3</v>
      </c>
      <c r="AB220">
        <v>22</v>
      </c>
      <c r="AC220">
        <v>0</v>
      </c>
      <c r="AD220">
        <v>0</v>
      </c>
      <c r="AE220">
        <v>0</v>
      </c>
      <c r="AF220">
        <v>0</v>
      </c>
      <c r="AG220">
        <v>20</v>
      </c>
      <c r="AH220">
        <v>19.989999999999998</v>
      </c>
      <c r="AI220">
        <v>0</v>
      </c>
      <c r="AJ220">
        <v>45.64</v>
      </c>
      <c r="AK220">
        <v>21.53</v>
      </c>
      <c r="AL220">
        <v>0</v>
      </c>
      <c r="AM220">
        <v>0</v>
      </c>
      <c r="AN220">
        <v>0</v>
      </c>
      <c r="AO220">
        <v>0</v>
      </c>
      <c r="AP220">
        <v>0</v>
      </c>
      <c r="AQ220">
        <v>0</v>
      </c>
      <c r="AR220">
        <v>20.04</v>
      </c>
      <c r="AS220">
        <v>0</v>
      </c>
      <c r="AT220">
        <v>19.989999999999998</v>
      </c>
      <c r="AU220">
        <v>25.04</v>
      </c>
      <c r="AV220">
        <v>25.01</v>
      </c>
      <c r="AW220">
        <v>0</v>
      </c>
      <c r="AX220">
        <v>0</v>
      </c>
      <c r="AY220">
        <v>0</v>
      </c>
      <c r="AZ220">
        <v>0</v>
      </c>
      <c r="BA220">
        <v>0</v>
      </c>
      <c r="BB220">
        <v>0</v>
      </c>
      <c r="BC220">
        <v>0</v>
      </c>
      <c r="BD220">
        <v>0</v>
      </c>
      <c r="BE220">
        <v>0</v>
      </c>
      <c r="BF220">
        <v>1</v>
      </c>
      <c r="BG220">
        <v>0</v>
      </c>
      <c r="BH220">
        <v>1</v>
      </c>
      <c r="BI220">
        <v>1</v>
      </c>
      <c r="BJ220">
        <v>0</v>
      </c>
      <c r="BK220">
        <v>0</v>
      </c>
      <c r="BL220">
        <v>0</v>
      </c>
      <c r="BM220">
        <v>0</v>
      </c>
      <c r="BN220">
        <v>0</v>
      </c>
      <c r="BO220">
        <v>0</v>
      </c>
      <c r="BP220">
        <v>1</v>
      </c>
      <c r="BQ220">
        <v>0</v>
      </c>
      <c r="BR220">
        <v>0</v>
      </c>
      <c r="BS220">
        <v>0</v>
      </c>
      <c r="BT220">
        <v>0</v>
      </c>
      <c r="BU220">
        <v>0</v>
      </c>
      <c r="BV220">
        <v>0</v>
      </c>
      <c r="BW220">
        <v>0</v>
      </c>
      <c r="BX220">
        <v>7</v>
      </c>
      <c r="BY220">
        <v>1</v>
      </c>
      <c r="BZ220">
        <v>0</v>
      </c>
      <c r="CA220">
        <v>0</v>
      </c>
      <c r="CB220">
        <v>0</v>
      </c>
      <c r="CC220">
        <v>0</v>
      </c>
      <c r="CD220">
        <v>1</v>
      </c>
      <c r="CE220">
        <v>1</v>
      </c>
      <c r="CF220">
        <v>0</v>
      </c>
      <c r="CG220">
        <v>3</v>
      </c>
      <c r="CH220">
        <v>1</v>
      </c>
      <c r="CI220">
        <v>0</v>
      </c>
      <c r="CJ220">
        <v>0</v>
      </c>
      <c r="CK220">
        <v>0</v>
      </c>
      <c r="CL220">
        <v>0</v>
      </c>
      <c r="CM220">
        <v>0</v>
      </c>
      <c r="CN220">
        <v>0</v>
      </c>
      <c r="CO220">
        <v>1</v>
      </c>
      <c r="CP220">
        <v>0</v>
      </c>
      <c r="CQ220">
        <v>1</v>
      </c>
      <c r="CR220">
        <v>1</v>
      </c>
      <c r="CS220">
        <v>1</v>
      </c>
      <c r="CT220">
        <v>0</v>
      </c>
      <c r="CU220">
        <v>0</v>
      </c>
      <c r="CV220">
        <v>0</v>
      </c>
      <c r="CW220">
        <v>0</v>
      </c>
      <c r="CX220">
        <v>0</v>
      </c>
      <c r="CY220">
        <v>0</v>
      </c>
      <c r="CZ220">
        <v>0</v>
      </c>
      <c r="DA220">
        <v>0</v>
      </c>
      <c r="DB220">
        <v>0</v>
      </c>
      <c r="DC220">
        <v>0</v>
      </c>
      <c r="DD220">
        <v>0</v>
      </c>
      <c r="DE220">
        <v>0</v>
      </c>
      <c r="DF220">
        <v>0</v>
      </c>
      <c r="DG220">
        <v>0</v>
      </c>
      <c r="DH220">
        <v>1</v>
      </c>
      <c r="DI220">
        <v>0</v>
      </c>
      <c r="DJ220">
        <v>0</v>
      </c>
      <c r="DK220">
        <v>0</v>
      </c>
      <c r="DL220">
        <v>0</v>
      </c>
      <c r="DM220">
        <v>1</v>
      </c>
      <c r="DN220">
        <v>1</v>
      </c>
      <c r="DO220">
        <v>1</v>
      </c>
      <c r="DP220">
        <v>1</v>
      </c>
      <c r="DQ220">
        <v>1</v>
      </c>
      <c r="DR220">
        <v>1</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2</v>
      </c>
      <c r="FF220">
        <v>2</v>
      </c>
      <c r="FG220">
        <v>2</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2</v>
      </c>
      <c r="GD220">
        <v>2</v>
      </c>
      <c r="GE220">
        <v>2</v>
      </c>
      <c r="GF220">
        <v>0</v>
      </c>
      <c r="GG220">
        <v>0</v>
      </c>
      <c r="GH220">
        <v>0</v>
      </c>
      <c r="GI220">
        <v>0</v>
      </c>
      <c r="GJ220">
        <v>0</v>
      </c>
      <c r="GK220">
        <v>0</v>
      </c>
      <c r="GL220">
        <v>0</v>
      </c>
      <c r="GM220">
        <v>0</v>
      </c>
      <c r="GN220">
        <v>0</v>
      </c>
      <c r="GO220">
        <v>0</v>
      </c>
      <c r="GP220">
        <v>0</v>
      </c>
      <c r="GQ220">
        <v>1</v>
      </c>
      <c r="GR220">
        <v>0</v>
      </c>
      <c r="GS220">
        <v>0</v>
      </c>
      <c r="GT220">
        <v>0</v>
      </c>
      <c r="GU220">
        <v>0</v>
      </c>
      <c r="GV220">
        <v>0</v>
      </c>
      <c r="GW220">
        <v>0</v>
      </c>
      <c r="GX220">
        <v>0</v>
      </c>
      <c r="GY220">
        <v>0</v>
      </c>
      <c r="GZ220">
        <v>0</v>
      </c>
      <c r="HA220">
        <v>0</v>
      </c>
      <c r="HB220">
        <v>0</v>
      </c>
      <c r="HC220">
        <v>0</v>
      </c>
      <c r="HD220">
        <v>0</v>
      </c>
      <c r="HE220">
        <v>0</v>
      </c>
      <c r="HF220">
        <v>0</v>
      </c>
      <c r="HG220">
        <v>0</v>
      </c>
      <c r="HH220">
        <v>1</v>
      </c>
      <c r="HI220">
        <v>0</v>
      </c>
      <c r="HJ220">
        <v>0</v>
      </c>
      <c r="HK220">
        <v>0</v>
      </c>
      <c r="HL220">
        <v>0</v>
      </c>
      <c r="HM220">
        <v>0</v>
      </c>
      <c r="HN220">
        <v>0</v>
      </c>
      <c r="HO220">
        <v>0</v>
      </c>
      <c r="HP220">
        <v>0</v>
      </c>
      <c r="HQ220">
        <v>0</v>
      </c>
      <c r="HR220">
        <v>0</v>
      </c>
      <c r="HS220">
        <v>7686.5</v>
      </c>
      <c r="HT220">
        <v>0</v>
      </c>
      <c r="HU220">
        <v>0</v>
      </c>
      <c r="HV220">
        <v>0</v>
      </c>
      <c r="HW220">
        <v>0</v>
      </c>
      <c r="HX220">
        <v>0</v>
      </c>
      <c r="HY220">
        <v>0</v>
      </c>
      <c r="HZ220">
        <v>150247</v>
      </c>
      <c r="IA220">
        <v>129.16</v>
      </c>
      <c r="IB220">
        <v>90.08</v>
      </c>
      <c r="IC220">
        <v>10.763333333333334</v>
      </c>
      <c r="ID220">
        <v>9.0079999999999991</v>
      </c>
      <c r="IE220">
        <v>7.333333333333333</v>
      </c>
      <c r="IF220">
        <v>6.666666666666667</v>
      </c>
      <c r="IG220">
        <v>21.876666666666665</v>
      </c>
      <c r="IH220">
        <v>7.1766666666666667</v>
      </c>
      <c r="II220">
        <v>0</v>
      </c>
      <c r="IJ220">
        <v>0</v>
      </c>
      <c r="IK220">
        <v>0</v>
      </c>
      <c r="IL220">
        <v>0</v>
      </c>
      <c r="IM220">
        <v>16.683333333333334</v>
      </c>
      <c r="IN220">
        <v>1300</v>
      </c>
    </row>
    <row r="221" spans="1:248">
      <c r="A221">
        <v>218</v>
      </c>
      <c r="B221" t="str">
        <v>Pratapgarh</v>
      </c>
      <c r="C221" t="str">
        <v>RAJASTHAN</v>
      </c>
      <c r="D221" t="str">
        <v>North</v>
      </c>
      <c r="E221" t="str">
        <v>J P ALLOYS</v>
      </c>
      <c r="F221">
        <v>0</v>
      </c>
      <c r="G221">
        <v>0</v>
      </c>
      <c r="H221">
        <v>0.3</v>
      </c>
      <c r="I221">
        <v>0</v>
      </c>
      <c r="J221" t="str">
        <v>Low</v>
      </c>
      <c r="K221">
        <v>0</v>
      </c>
      <c r="L221">
        <v>0</v>
      </c>
      <c r="M221" t="str">
        <v>Amit Kumar Sharma</v>
      </c>
      <c r="N221" t="str">
        <v>Pushpendra</v>
      </c>
      <c r="O221">
        <v>8</v>
      </c>
      <c r="P221">
        <v>1500</v>
      </c>
      <c r="Q221">
        <v>0</v>
      </c>
      <c r="R221">
        <v>2</v>
      </c>
      <c r="S221">
        <v>1</v>
      </c>
      <c r="T221">
        <v>0</v>
      </c>
      <c r="U221">
        <v>0</v>
      </c>
      <c r="V221">
        <v>0</v>
      </c>
      <c r="W221">
        <v>0</v>
      </c>
      <c r="X221">
        <v>0</v>
      </c>
      <c r="Y221" t="str">
        <v/>
      </c>
      <c r="Z221">
        <v>0</v>
      </c>
      <c r="AA221" t="str">
        <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2</v>
      </c>
      <c r="FG221">
        <v>3</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2</v>
      </c>
      <c r="GE221">
        <v>3</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15897.25</v>
      </c>
      <c r="HT221">
        <v>0</v>
      </c>
      <c r="HU221">
        <v>0</v>
      </c>
      <c r="HV221">
        <v>0</v>
      </c>
      <c r="HW221">
        <v>0</v>
      </c>
      <c r="HX221">
        <v>0</v>
      </c>
      <c r="HY221">
        <v>0</v>
      </c>
      <c r="HZ221">
        <v>114447.59999999999</v>
      </c>
      <c r="IA221">
        <v>0</v>
      </c>
      <c r="IB221">
        <v>0</v>
      </c>
      <c r="IC221">
        <v>0</v>
      </c>
      <c r="ID221">
        <v>0</v>
      </c>
      <c r="IE221">
        <v>0</v>
      </c>
      <c r="IF221">
        <v>0</v>
      </c>
      <c r="IG221">
        <v>0</v>
      </c>
      <c r="IH221">
        <v>0</v>
      </c>
      <c r="II221">
        <v>0</v>
      </c>
      <c r="IJ221">
        <v>0</v>
      </c>
      <c r="IK221">
        <v>0</v>
      </c>
      <c r="IL221">
        <v>0</v>
      </c>
      <c r="IM221">
        <v>0</v>
      </c>
      <c r="IN221">
        <v>1400</v>
      </c>
    </row>
    <row r="222" spans="1:248">
      <c r="A222">
        <v>219</v>
      </c>
      <c r="B222" t="str">
        <v>Bharatpur</v>
      </c>
      <c r="C222" t="str">
        <v>RAJASTHAN</v>
      </c>
      <c r="D222" t="str">
        <v>North</v>
      </c>
      <c r="E222" t="str">
        <v>Swastik Tradevision Pvt. Ltd.</v>
      </c>
      <c r="F222">
        <v>0</v>
      </c>
      <c r="G222">
        <v>0</v>
      </c>
      <c r="H222">
        <v>0.5</v>
      </c>
      <c r="I222">
        <v>0</v>
      </c>
      <c r="J222" t="str">
        <v>Medium</v>
      </c>
      <c r="K222">
        <v>0</v>
      </c>
      <c r="L222">
        <v>0</v>
      </c>
      <c r="M222" t="str">
        <v>Amit Kumar Sharma</v>
      </c>
      <c r="N222" t="str">
        <v>Ravi Kumar Kulmi</v>
      </c>
      <c r="O222">
        <v>6</v>
      </c>
      <c r="P222">
        <v>3000</v>
      </c>
      <c r="Q222">
        <v>0</v>
      </c>
      <c r="R222">
        <v>2</v>
      </c>
      <c r="S222">
        <v>0</v>
      </c>
      <c r="T222">
        <v>0</v>
      </c>
      <c r="U222">
        <v>0</v>
      </c>
      <c r="V222">
        <v>2</v>
      </c>
      <c r="W222">
        <v>0</v>
      </c>
      <c r="X222">
        <v>0</v>
      </c>
      <c r="Y222" t="str">
        <v/>
      </c>
      <c r="Z222">
        <v>0</v>
      </c>
      <c r="AA222" t="str">
        <v/>
      </c>
      <c r="AB222">
        <v>0</v>
      </c>
      <c r="AC222">
        <v>20.14</v>
      </c>
      <c r="AD222">
        <v>0</v>
      </c>
      <c r="AE222">
        <v>0</v>
      </c>
      <c r="AF222">
        <v>0</v>
      </c>
      <c r="AG222">
        <v>0</v>
      </c>
      <c r="AH222">
        <v>0</v>
      </c>
      <c r="AI222">
        <v>0</v>
      </c>
      <c r="AJ222">
        <v>0</v>
      </c>
      <c r="AK222">
        <v>21.04</v>
      </c>
      <c r="AL222">
        <v>39.53</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1</v>
      </c>
      <c r="BJ222">
        <v>0</v>
      </c>
      <c r="BK222">
        <v>0</v>
      </c>
      <c r="BL222">
        <v>0</v>
      </c>
      <c r="BM222">
        <v>0</v>
      </c>
      <c r="BN222">
        <v>0</v>
      </c>
      <c r="BO222">
        <v>0</v>
      </c>
      <c r="BP222">
        <v>0</v>
      </c>
      <c r="BQ222">
        <v>0</v>
      </c>
      <c r="BR222">
        <v>0</v>
      </c>
      <c r="BS222">
        <v>0</v>
      </c>
      <c r="BT222">
        <v>0</v>
      </c>
      <c r="BU222">
        <v>0</v>
      </c>
      <c r="BV222">
        <v>0</v>
      </c>
      <c r="BW222">
        <v>0</v>
      </c>
      <c r="BX222">
        <v>2</v>
      </c>
      <c r="BY222">
        <v>0</v>
      </c>
      <c r="BZ222">
        <v>1</v>
      </c>
      <c r="CA222">
        <v>0</v>
      </c>
      <c r="CB222">
        <v>0</v>
      </c>
      <c r="CC222">
        <v>0</v>
      </c>
      <c r="CD222">
        <v>0</v>
      </c>
      <c r="CE222">
        <v>0</v>
      </c>
      <c r="CF222">
        <v>0</v>
      </c>
      <c r="CG222">
        <v>0</v>
      </c>
      <c r="CH222">
        <v>1</v>
      </c>
      <c r="CI222">
        <v>1</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1</v>
      </c>
      <c r="DI222">
        <v>1</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1</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1</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80.710000000000008</v>
      </c>
      <c r="IB222">
        <v>0</v>
      </c>
      <c r="IC222">
        <v>6.725833333333334</v>
      </c>
      <c r="ID222">
        <v>0</v>
      </c>
      <c r="IE222">
        <v>6.7133333333333338</v>
      </c>
      <c r="IF222">
        <v>0</v>
      </c>
      <c r="IG222">
        <v>0</v>
      </c>
      <c r="IH222">
        <v>20.190000000000001</v>
      </c>
      <c r="II222">
        <v>0</v>
      </c>
      <c r="IJ222">
        <v>0</v>
      </c>
      <c r="IK222">
        <v>0</v>
      </c>
      <c r="IL222">
        <v>0</v>
      </c>
      <c r="IM222">
        <v>0</v>
      </c>
      <c r="IN222">
        <v>1400</v>
      </c>
    </row>
    <row r="223" spans="1:248">
      <c r="A223">
        <v>220</v>
      </c>
      <c r="B223" t="str">
        <v>Banswara</v>
      </c>
      <c r="C223" t="str">
        <v>RAJASTHAN</v>
      </c>
      <c r="D223" t="str">
        <v>North</v>
      </c>
      <c r="E223" t="str">
        <v>J P ALLOYS</v>
      </c>
      <c r="F223">
        <v>0</v>
      </c>
      <c r="G223">
        <v>0</v>
      </c>
      <c r="H223">
        <v>0.5</v>
      </c>
      <c r="I223">
        <v>0</v>
      </c>
      <c r="J223" t="str">
        <v>Medium</v>
      </c>
      <c r="K223">
        <v>0</v>
      </c>
      <c r="L223">
        <v>0</v>
      </c>
      <c r="M223" t="str">
        <v>Amit Kumar Sharma</v>
      </c>
      <c r="N223" t="str">
        <v>Pushpendra</v>
      </c>
      <c r="O223">
        <v>5</v>
      </c>
      <c r="P223">
        <v>3500</v>
      </c>
      <c r="Q223">
        <v>0</v>
      </c>
      <c r="R223">
        <v>1</v>
      </c>
      <c r="S223">
        <v>1</v>
      </c>
      <c r="T223">
        <v>4</v>
      </c>
      <c r="U223">
        <v>0</v>
      </c>
      <c r="V223">
        <v>1</v>
      </c>
      <c r="W223">
        <v>0</v>
      </c>
      <c r="X223">
        <v>0</v>
      </c>
      <c r="Y223" t="str">
        <v/>
      </c>
      <c r="Z223">
        <v>0</v>
      </c>
      <c r="AA223" t="str">
        <v/>
      </c>
      <c r="AB223">
        <v>0</v>
      </c>
      <c r="AC223">
        <v>0</v>
      </c>
      <c r="AD223">
        <v>0</v>
      </c>
      <c r="AE223">
        <v>0</v>
      </c>
      <c r="AF223">
        <v>0</v>
      </c>
      <c r="AG223">
        <v>0</v>
      </c>
      <c r="AH223">
        <v>0</v>
      </c>
      <c r="AI223">
        <v>0</v>
      </c>
      <c r="AJ223">
        <v>0</v>
      </c>
      <c r="AK223">
        <v>0</v>
      </c>
      <c r="AL223">
        <v>0</v>
      </c>
      <c r="AM223">
        <v>25</v>
      </c>
      <c r="AN223">
        <v>0</v>
      </c>
      <c r="AO223">
        <v>0</v>
      </c>
      <c r="AP223">
        <v>0</v>
      </c>
      <c r="AQ223">
        <v>0</v>
      </c>
      <c r="AR223">
        <v>27</v>
      </c>
      <c r="AS223">
        <v>0</v>
      </c>
      <c r="AT223">
        <v>0</v>
      </c>
      <c r="AU223">
        <v>0</v>
      </c>
      <c r="AV223">
        <v>0</v>
      </c>
      <c r="AW223">
        <v>25</v>
      </c>
      <c r="AX223">
        <v>0</v>
      </c>
      <c r="AY223">
        <v>0</v>
      </c>
      <c r="AZ223">
        <v>0</v>
      </c>
      <c r="BA223">
        <v>0</v>
      </c>
      <c r="BB223">
        <v>0</v>
      </c>
      <c r="BC223">
        <v>0</v>
      </c>
      <c r="BD223">
        <v>0</v>
      </c>
      <c r="BE223">
        <v>0</v>
      </c>
      <c r="BF223">
        <v>0</v>
      </c>
      <c r="BG223">
        <v>0</v>
      </c>
      <c r="BH223">
        <v>0</v>
      </c>
      <c r="BI223">
        <v>0</v>
      </c>
      <c r="BJ223">
        <v>0</v>
      </c>
      <c r="BK223">
        <v>1</v>
      </c>
      <c r="BL223">
        <v>0</v>
      </c>
      <c r="BM223">
        <v>0</v>
      </c>
      <c r="BN223">
        <v>0</v>
      </c>
      <c r="BO223">
        <v>0</v>
      </c>
      <c r="BP223">
        <v>0</v>
      </c>
      <c r="BQ223">
        <v>0</v>
      </c>
      <c r="BR223">
        <v>0</v>
      </c>
      <c r="BS223">
        <v>0</v>
      </c>
      <c r="BT223">
        <v>0</v>
      </c>
      <c r="BU223">
        <v>0</v>
      </c>
      <c r="BV223">
        <v>0</v>
      </c>
      <c r="BW223">
        <v>0</v>
      </c>
      <c r="BX223">
        <v>1</v>
      </c>
      <c r="BY223">
        <v>0</v>
      </c>
      <c r="BZ223">
        <v>0</v>
      </c>
      <c r="CA223">
        <v>0</v>
      </c>
      <c r="CB223">
        <v>0</v>
      </c>
      <c r="CC223">
        <v>0</v>
      </c>
      <c r="CD223">
        <v>0</v>
      </c>
      <c r="CE223">
        <v>0</v>
      </c>
      <c r="CF223">
        <v>0</v>
      </c>
      <c r="CG223">
        <v>0</v>
      </c>
      <c r="CH223">
        <v>0</v>
      </c>
      <c r="CI223">
        <v>0</v>
      </c>
      <c r="CJ223">
        <v>1</v>
      </c>
      <c r="CK223">
        <v>0</v>
      </c>
      <c r="CL223">
        <v>0</v>
      </c>
      <c r="CM223">
        <v>0</v>
      </c>
      <c r="CN223">
        <v>0</v>
      </c>
      <c r="CO223">
        <v>1</v>
      </c>
      <c r="CP223">
        <v>0</v>
      </c>
      <c r="CQ223">
        <v>0</v>
      </c>
      <c r="CR223">
        <v>0</v>
      </c>
      <c r="CS223">
        <v>0</v>
      </c>
      <c r="CT223">
        <v>1</v>
      </c>
      <c r="CU223">
        <v>0</v>
      </c>
      <c r="CV223">
        <v>0</v>
      </c>
      <c r="CW223">
        <v>0</v>
      </c>
      <c r="CX223">
        <v>0</v>
      </c>
      <c r="CY223">
        <v>0</v>
      </c>
      <c r="CZ223">
        <v>0</v>
      </c>
      <c r="DA223">
        <v>0</v>
      </c>
      <c r="DB223">
        <v>0</v>
      </c>
      <c r="DC223">
        <v>0</v>
      </c>
      <c r="DD223">
        <v>0</v>
      </c>
      <c r="DE223">
        <v>0</v>
      </c>
      <c r="DF223">
        <v>0</v>
      </c>
      <c r="DG223">
        <v>0</v>
      </c>
      <c r="DH223">
        <v>1</v>
      </c>
      <c r="DI223">
        <v>1</v>
      </c>
      <c r="DJ223">
        <v>1</v>
      </c>
      <c r="DK223">
        <v>0</v>
      </c>
      <c r="DL223">
        <v>0</v>
      </c>
      <c r="DM223">
        <v>1</v>
      </c>
      <c r="DN223">
        <v>1</v>
      </c>
      <c r="DO223">
        <v>1</v>
      </c>
      <c r="DP223">
        <v>0</v>
      </c>
      <c r="DQ223">
        <v>0</v>
      </c>
      <c r="DR223">
        <v>1</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25</v>
      </c>
      <c r="IB223">
        <v>52</v>
      </c>
      <c r="IC223">
        <v>2.0833333333333335</v>
      </c>
      <c r="ID223">
        <v>5.2</v>
      </c>
      <c r="IE223">
        <v>0</v>
      </c>
      <c r="IF223">
        <v>0</v>
      </c>
      <c r="IG223">
        <v>0</v>
      </c>
      <c r="IH223">
        <v>8.3333333333333339</v>
      </c>
      <c r="II223">
        <v>0</v>
      </c>
      <c r="IJ223">
        <v>0</v>
      </c>
      <c r="IK223">
        <v>0</v>
      </c>
      <c r="IL223">
        <v>0</v>
      </c>
      <c r="IM223">
        <v>8.3333333333333339</v>
      </c>
      <c r="IN223">
        <v>1350</v>
      </c>
    </row>
    <row r="224" spans="1:248">
      <c r="A224">
        <v>221</v>
      </c>
      <c r="B224" t="str">
        <v>Baran</v>
      </c>
      <c r="C224" t="str">
        <v>RAJASTHAN</v>
      </c>
      <c r="D224" t="str">
        <v>North</v>
      </c>
      <c r="E224" t="str">
        <v>J P ALLOYS</v>
      </c>
      <c r="F224">
        <v>0</v>
      </c>
      <c r="G224">
        <v>0</v>
      </c>
      <c r="H224">
        <v>0.5</v>
      </c>
      <c r="I224">
        <v>0</v>
      </c>
      <c r="J224" t="str">
        <v>Medium</v>
      </c>
      <c r="K224">
        <v>0</v>
      </c>
      <c r="L224">
        <v>0</v>
      </c>
      <c r="M224" t="str">
        <v>Amit Kumar Sharma</v>
      </c>
      <c r="N224">
        <v>0</v>
      </c>
      <c r="O224">
        <v>7</v>
      </c>
      <c r="P224">
        <v>3500</v>
      </c>
      <c r="Q224">
        <v>0</v>
      </c>
      <c r="R224">
        <v>1</v>
      </c>
      <c r="S224">
        <v>2</v>
      </c>
      <c r="T224">
        <v>1</v>
      </c>
      <c r="U224">
        <v>0</v>
      </c>
      <c r="V224">
        <v>0</v>
      </c>
      <c r="W224">
        <v>0</v>
      </c>
      <c r="X224">
        <v>0</v>
      </c>
      <c r="Y224" t="str">
        <v/>
      </c>
      <c r="Z224">
        <v>0</v>
      </c>
      <c r="AA224" t="str">
        <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4955.25</v>
      </c>
      <c r="HT224">
        <v>0</v>
      </c>
      <c r="HU224">
        <v>0</v>
      </c>
      <c r="HV224">
        <v>0</v>
      </c>
      <c r="HW224">
        <v>0</v>
      </c>
      <c r="HX224">
        <v>0</v>
      </c>
      <c r="HY224">
        <v>0</v>
      </c>
      <c r="HZ224">
        <v>6160</v>
      </c>
      <c r="IA224">
        <v>0</v>
      </c>
      <c r="IB224">
        <v>0</v>
      </c>
      <c r="IC224">
        <v>0</v>
      </c>
      <c r="ID224">
        <v>0</v>
      </c>
      <c r="IE224">
        <v>0</v>
      </c>
      <c r="IF224">
        <v>0</v>
      </c>
      <c r="IG224">
        <v>0</v>
      </c>
      <c r="IH224">
        <v>0</v>
      </c>
      <c r="II224">
        <v>0</v>
      </c>
      <c r="IJ224">
        <v>0</v>
      </c>
      <c r="IK224">
        <v>0</v>
      </c>
      <c r="IL224">
        <v>0</v>
      </c>
      <c r="IM224">
        <v>0</v>
      </c>
      <c r="IN224">
        <v>1400</v>
      </c>
    </row>
    <row r="225" spans="1:248">
      <c r="A225">
        <v>222</v>
      </c>
      <c r="B225" t="str">
        <v>Bundi</v>
      </c>
      <c r="C225" t="str">
        <v>RAJASTHAN</v>
      </c>
      <c r="D225" t="str">
        <v>North</v>
      </c>
      <c r="E225" t="str">
        <v>J P ALLOYS</v>
      </c>
      <c r="F225">
        <v>0</v>
      </c>
      <c r="G225">
        <v>0</v>
      </c>
      <c r="H225">
        <v>0.5</v>
      </c>
      <c r="I225">
        <v>0</v>
      </c>
      <c r="J225" t="str">
        <v>Medium</v>
      </c>
      <c r="K225">
        <v>0</v>
      </c>
      <c r="L225">
        <v>0</v>
      </c>
      <c r="M225" t="str">
        <v>Amit Kumar Sharma</v>
      </c>
      <c r="N225">
        <v>0</v>
      </c>
      <c r="O225">
        <v>7</v>
      </c>
      <c r="P225">
        <v>2500</v>
      </c>
      <c r="Q225">
        <v>0</v>
      </c>
      <c r="R225">
        <v>1</v>
      </c>
      <c r="S225">
        <v>2</v>
      </c>
      <c r="T225">
        <v>0</v>
      </c>
      <c r="U225">
        <v>0</v>
      </c>
      <c r="V225">
        <v>0</v>
      </c>
      <c r="W225">
        <v>0</v>
      </c>
      <c r="X225">
        <v>0</v>
      </c>
      <c r="Y225" t="str">
        <v/>
      </c>
      <c r="Z225">
        <v>0</v>
      </c>
      <c r="AA225" t="str">
        <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1300</v>
      </c>
    </row>
    <row r="226" spans="1:248">
      <c r="A226">
        <v>223</v>
      </c>
      <c r="B226" t="str">
        <v>Dungarpur</v>
      </c>
      <c r="C226" t="str">
        <v>RAJASTHAN</v>
      </c>
      <c r="D226" t="str">
        <v>North</v>
      </c>
      <c r="E226" t="str">
        <v>J P ALLOYS</v>
      </c>
      <c r="F226">
        <v>0</v>
      </c>
      <c r="G226">
        <v>0</v>
      </c>
      <c r="H226">
        <v>0.5</v>
      </c>
      <c r="I226">
        <v>0</v>
      </c>
      <c r="J226" t="str">
        <v>Medium</v>
      </c>
      <c r="K226">
        <v>0</v>
      </c>
      <c r="L226">
        <v>0</v>
      </c>
      <c r="M226" t="str">
        <v>Amit Kumar Sharma</v>
      </c>
      <c r="N226" t="str">
        <v>Pushpendra</v>
      </c>
      <c r="O226">
        <v>7</v>
      </c>
      <c r="P226">
        <v>3000</v>
      </c>
      <c r="Q226">
        <v>0</v>
      </c>
      <c r="R226">
        <v>1</v>
      </c>
      <c r="S226">
        <v>2</v>
      </c>
      <c r="T226">
        <v>1</v>
      </c>
      <c r="U226">
        <v>0</v>
      </c>
      <c r="V226">
        <v>1</v>
      </c>
      <c r="W226">
        <v>0</v>
      </c>
      <c r="X226">
        <v>0</v>
      </c>
      <c r="Y226" t="str">
        <v/>
      </c>
      <c r="Z226">
        <v>0</v>
      </c>
      <c r="AA226" t="str">
        <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41.8</v>
      </c>
      <c r="AW226">
        <v>14</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1</v>
      </c>
      <c r="BU226">
        <v>0</v>
      </c>
      <c r="BV226">
        <v>0</v>
      </c>
      <c r="BW226">
        <v>0</v>
      </c>
      <c r="BX226">
        <v>1</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1</v>
      </c>
      <c r="CT226">
        <v>1</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1</v>
      </c>
      <c r="DR226">
        <v>1</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55.8</v>
      </c>
      <c r="IC226">
        <v>0</v>
      </c>
      <c r="ID226">
        <v>5.58</v>
      </c>
      <c r="IE226">
        <v>0</v>
      </c>
      <c r="IF226">
        <v>0</v>
      </c>
      <c r="IG226">
        <v>0</v>
      </c>
      <c r="IH226">
        <v>0</v>
      </c>
      <c r="II226">
        <v>0</v>
      </c>
      <c r="IJ226">
        <v>0</v>
      </c>
      <c r="IK226">
        <v>0</v>
      </c>
      <c r="IL226">
        <v>0</v>
      </c>
      <c r="IM226">
        <v>18.599999999999998</v>
      </c>
      <c r="IN226">
        <v>1200</v>
      </c>
    </row>
    <row r="227" spans="1:248">
      <c r="A227">
        <v>224</v>
      </c>
      <c r="B227" t="str">
        <v>Sirohi</v>
      </c>
      <c r="C227" t="str">
        <v>RAJASTHAN</v>
      </c>
      <c r="D227" t="str">
        <v>North</v>
      </c>
      <c r="E227" t="str">
        <v>M R ASSOCIATES</v>
      </c>
      <c r="F227">
        <v>0</v>
      </c>
      <c r="G227">
        <v>0</v>
      </c>
      <c r="H227">
        <v>0.3</v>
      </c>
      <c r="I227">
        <v>0</v>
      </c>
      <c r="J227" t="str">
        <v>Low</v>
      </c>
      <c r="K227">
        <v>0</v>
      </c>
      <c r="L227">
        <v>0</v>
      </c>
      <c r="M227" t="str">
        <v>Amit Kumar Sharma</v>
      </c>
      <c r="N227" t="str">
        <v>Neeraj Sharma</v>
      </c>
      <c r="O227">
        <v>4</v>
      </c>
      <c r="P227">
        <v>1500</v>
      </c>
      <c r="Q227">
        <v>0</v>
      </c>
      <c r="R227">
        <v>0</v>
      </c>
      <c r="S227">
        <v>2</v>
      </c>
      <c r="T227">
        <v>3</v>
      </c>
      <c r="U227">
        <v>0</v>
      </c>
      <c r="V227">
        <v>1</v>
      </c>
      <c r="W227">
        <v>0</v>
      </c>
      <c r="X227">
        <v>0</v>
      </c>
      <c r="Y227" t="str">
        <v/>
      </c>
      <c r="Z227">
        <v>0</v>
      </c>
      <c r="AA227" t="str">
        <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24.91</v>
      </c>
      <c r="AW227">
        <v>40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1</v>
      </c>
      <c r="BU227">
        <v>0</v>
      </c>
      <c r="BV227">
        <v>0</v>
      </c>
      <c r="BW227">
        <v>0</v>
      </c>
      <c r="BX227">
        <v>1</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1</v>
      </c>
      <c r="CT227">
        <v>1</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1</v>
      </c>
      <c r="DR227">
        <v>1</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1</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64.91</v>
      </c>
      <c r="IC227">
        <v>0</v>
      </c>
      <c r="ID227">
        <v>6.4909999999999997</v>
      </c>
      <c r="IE227">
        <v>0</v>
      </c>
      <c r="IF227">
        <v>0</v>
      </c>
      <c r="IG227">
        <v>0</v>
      </c>
      <c r="IH227">
        <v>0</v>
      </c>
      <c r="II227">
        <v>0</v>
      </c>
      <c r="IJ227">
        <v>0</v>
      </c>
      <c r="IK227">
        <v>0</v>
      </c>
      <c r="IL227">
        <v>0</v>
      </c>
      <c r="IM227">
        <v>21.636666666666667</v>
      </c>
      <c r="IN227">
        <v>1050</v>
      </c>
    </row>
    <row r="228" spans="1:248">
      <c r="A228">
        <v>225</v>
      </c>
      <c r="B228" t="str">
        <v>Rajsamand</v>
      </c>
      <c r="C228" t="str">
        <v>RAJASTHAN</v>
      </c>
      <c r="D228" t="str">
        <v>North</v>
      </c>
      <c r="E228" t="str">
        <v>J P ALLOYS</v>
      </c>
      <c r="F228">
        <v>0</v>
      </c>
      <c r="G228">
        <v>0</v>
      </c>
      <c r="H228">
        <v>0.3</v>
      </c>
      <c r="I228">
        <v>0</v>
      </c>
      <c r="J228" t="str">
        <v>Low</v>
      </c>
      <c r="K228">
        <v>0</v>
      </c>
      <c r="L228">
        <v>0</v>
      </c>
      <c r="M228" t="str">
        <v>Amit Kumar Sharma</v>
      </c>
      <c r="N228" t="str">
        <v>Pushpendra</v>
      </c>
      <c r="O228">
        <v>10</v>
      </c>
      <c r="P228">
        <v>1000</v>
      </c>
      <c r="Q228">
        <v>0</v>
      </c>
      <c r="R228">
        <v>2</v>
      </c>
      <c r="S228">
        <v>2</v>
      </c>
      <c r="T228">
        <v>0</v>
      </c>
      <c r="U228">
        <v>0</v>
      </c>
      <c r="V228">
        <v>7</v>
      </c>
      <c r="W228">
        <v>0</v>
      </c>
      <c r="X228">
        <v>0</v>
      </c>
      <c r="Y228" t="str">
        <v/>
      </c>
      <c r="Z228">
        <v>0</v>
      </c>
      <c r="AA228" t="str">
        <v/>
      </c>
      <c r="AB228">
        <v>20</v>
      </c>
      <c r="AC228">
        <v>0</v>
      </c>
      <c r="AD228">
        <v>0</v>
      </c>
      <c r="AE228">
        <v>0</v>
      </c>
      <c r="AF228">
        <v>0</v>
      </c>
      <c r="AG228">
        <v>114</v>
      </c>
      <c r="AH228">
        <v>62</v>
      </c>
      <c r="AI228">
        <v>0</v>
      </c>
      <c r="AJ228">
        <v>59</v>
      </c>
      <c r="AK228">
        <v>13</v>
      </c>
      <c r="AL228">
        <v>0</v>
      </c>
      <c r="AM228">
        <v>43</v>
      </c>
      <c r="AN228">
        <v>52</v>
      </c>
      <c r="AO228">
        <v>53</v>
      </c>
      <c r="AP228">
        <v>51</v>
      </c>
      <c r="AQ228">
        <v>32.979999999999997</v>
      </c>
      <c r="AR228">
        <v>47.84</v>
      </c>
      <c r="AS228">
        <v>0</v>
      </c>
      <c r="AT228">
        <v>0</v>
      </c>
      <c r="AU228">
        <v>0</v>
      </c>
      <c r="AV228">
        <v>67.289999999999992</v>
      </c>
      <c r="AW228">
        <v>20</v>
      </c>
      <c r="AX228">
        <v>0</v>
      </c>
      <c r="AY228">
        <v>0</v>
      </c>
      <c r="AZ228">
        <v>1</v>
      </c>
      <c r="BA228">
        <v>0</v>
      </c>
      <c r="BB228">
        <v>0</v>
      </c>
      <c r="BC228">
        <v>0</v>
      </c>
      <c r="BD228">
        <v>0</v>
      </c>
      <c r="BE228">
        <v>1</v>
      </c>
      <c r="BF228">
        <v>0</v>
      </c>
      <c r="BG228">
        <v>0</v>
      </c>
      <c r="BH228">
        <v>0</v>
      </c>
      <c r="BI228">
        <v>1</v>
      </c>
      <c r="BJ228">
        <v>0</v>
      </c>
      <c r="BK228">
        <v>1</v>
      </c>
      <c r="BL228">
        <v>0</v>
      </c>
      <c r="BM228">
        <v>0</v>
      </c>
      <c r="BN228">
        <v>0</v>
      </c>
      <c r="BO228">
        <v>0</v>
      </c>
      <c r="BP228">
        <v>2</v>
      </c>
      <c r="BQ228">
        <v>0</v>
      </c>
      <c r="BR228">
        <v>0</v>
      </c>
      <c r="BS228">
        <v>0</v>
      </c>
      <c r="BT228">
        <v>1</v>
      </c>
      <c r="BU228">
        <v>0</v>
      </c>
      <c r="BV228">
        <v>0</v>
      </c>
      <c r="BW228">
        <v>0</v>
      </c>
      <c r="BX228">
        <v>7</v>
      </c>
      <c r="BY228">
        <v>1</v>
      </c>
      <c r="BZ228">
        <v>0</v>
      </c>
      <c r="CA228">
        <v>0</v>
      </c>
      <c r="CB228">
        <v>0</v>
      </c>
      <c r="CC228">
        <v>0</v>
      </c>
      <c r="CD228">
        <v>1</v>
      </c>
      <c r="CE228">
        <v>2</v>
      </c>
      <c r="CF228">
        <v>0</v>
      </c>
      <c r="CG228">
        <v>2</v>
      </c>
      <c r="CH228">
        <v>1</v>
      </c>
      <c r="CI228">
        <v>0</v>
      </c>
      <c r="CJ228">
        <v>2</v>
      </c>
      <c r="CK228">
        <v>1</v>
      </c>
      <c r="CL228">
        <v>1</v>
      </c>
      <c r="CM228">
        <v>1</v>
      </c>
      <c r="CN228">
        <v>1</v>
      </c>
      <c r="CO228">
        <v>2</v>
      </c>
      <c r="CP228">
        <v>0</v>
      </c>
      <c r="CQ228">
        <v>0</v>
      </c>
      <c r="CR228">
        <v>0</v>
      </c>
      <c r="CS228">
        <v>2</v>
      </c>
      <c r="CT228">
        <v>1</v>
      </c>
      <c r="CU228">
        <v>0</v>
      </c>
      <c r="CV228">
        <v>0</v>
      </c>
      <c r="CW228">
        <v>0</v>
      </c>
      <c r="CX228">
        <v>0</v>
      </c>
      <c r="CY228">
        <v>0</v>
      </c>
      <c r="CZ228">
        <v>0</v>
      </c>
      <c r="DA228">
        <v>0</v>
      </c>
      <c r="DB228">
        <v>0</v>
      </c>
      <c r="DC228">
        <v>0</v>
      </c>
      <c r="DD228">
        <v>0</v>
      </c>
      <c r="DE228">
        <v>0</v>
      </c>
      <c r="DF228">
        <v>0</v>
      </c>
      <c r="DG228">
        <v>0</v>
      </c>
      <c r="DH228">
        <v>3</v>
      </c>
      <c r="DI228">
        <v>2</v>
      </c>
      <c r="DJ228">
        <v>2</v>
      </c>
      <c r="DK228">
        <v>1</v>
      </c>
      <c r="DL228">
        <v>1</v>
      </c>
      <c r="DM228">
        <v>3</v>
      </c>
      <c r="DN228">
        <v>3</v>
      </c>
      <c r="DO228">
        <v>2</v>
      </c>
      <c r="DP228">
        <v>0</v>
      </c>
      <c r="DQ228">
        <v>2</v>
      </c>
      <c r="DR228">
        <v>2</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1</v>
      </c>
      <c r="HE228">
        <v>0</v>
      </c>
      <c r="HF228">
        <v>0</v>
      </c>
      <c r="HG228">
        <v>0</v>
      </c>
      <c r="HH228">
        <v>1</v>
      </c>
      <c r="HI228">
        <v>0</v>
      </c>
      <c r="HJ228">
        <v>0</v>
      </c>
      <c r="HK228">
        <v>0</v>
      </c>
      <c r="HL228">
        <v>0</v>
      </c>
      <c r="HM228">
        <v>0</v>
      </c>
      <c r="HN228">
        <v>0</v>
      </c>
      <c r="HO228">
        <v>0</v>
      </c>
      <c r="HP228">
        <v>0</v>
      </c>
      <c r="HQ228">
        <v>0</v>
      </c>
      <c r="HR228">
        <v>0</v>
      </c>
      <c r="HS228">
        <v>1776</v>
      </c>
      <c r="HT228">
        <v>0</v>
      </c>
      <c r="HU228">
        <v>0</v>
      </c>
      <c r="HV228">
        <v>0</v>
      </c>
      <c r="HW228">
        <v>0</v>
      </c>
      <c r="HX228">
        <v>0</v>
      </c>
      <c r="HY228">
        <v>0</v>
      </c>
      <c r="HZ228">
        <v>10300.799999999999</v>
      </c>
      <c r="IA228">
        <v>311</v>
      </c>
      <c r="IB228">
        <v>324.11</v>
      </c>
      <c r="IC228">
        <v>25.916666666666668</v>
      </c>
      <c r="ID228">
        <v>32.411000000000001</v>
      </c>
      <c r="IE228">
        <v>6.666666666666667</v>
      </c>
      <c r="IF228">
        <v>38</v>
      </c>
      <c r="IG228">
        <v>40.333333333333336</v>
      </c>
      <c r="IH228">
        <v>18.666666666666668</v>
      </c>
      <c r="II228">
        <v>52</v>
      </c>
      <c r="IJ228">
        <v>0</v>
      </c>
      <c r="IK228">
        <v>0</v>
      </c>
      <c r="IL228">
        <v>0</v>
      </c>
      <c r="IM228">
        <v>29.096666666666664</v>
      </c>
      <c r="IN228">
        <v>1950</v>
      </c>
    </row>
    <row r="229" spans="1:248">
      <c r="A229">
        <v>226</v>
      </c>
      <c r="B229" t="str">
        <v>Dholpur</v>
      </c>
      <c r="C229" t="str">
        <v>RAJASTHAN</v>
      </c>
      <c r="D229" t="str">
        <v>North</v>
      </c>
      <c r="E229" t="str">
        <v>Swastik Tradevision Pvt. Ltd.</v>
      </c>
      <c r="F229">
        <v>0</v>
      </c>
      <c r="G229">
        <v>0</v>
      </c>
      <c r="H229">
        <v>0.5</v>
      </c>
      <c r="I229">
        <v>0</v>
      </c>
      <c r="J229" t="str">
        <v>Medium</v>
      </c>
      <c r="K229">
        <v>0</v>
      </c>
      <c r="L229">
        <v>0</v>
      </c>
      <c r="M229" t="str">
        <v>Amit Kumar Sharma</v>
      </c>
      <c r="N229" t="str">
        <v>Ravi Kumar Kulmi</v>
      </c>
      <c r="O229">
        <v>15</v>
      </c>
      <c r="P229">
        <v>2000</v>
      </c>
      <c r="Q229">
        <v>0</v>
      </c>
      <c r="R229">
        <v>3</v>
      </c>
      <c r="S229">
        <v>3</v>
      </c>
      <c r="T229">
        <v>0</v>
      </c>
      <c r="U229">
        <v>0</v>
      </c>
      <c r="V229">
        <v>0</v>
      </c>
      <c r="W229">
        <v>0</v>
      </c>
      <c r="X229">
        <v>0</v>
      </c>
      <c r="Y229" t="str">
        <v/>
      </c>
      <c r="Z229">
        <v>0</v>
      </c>
      <c r="AA229" t="str">
        <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0.16666666666666666</v>
      </c>
      <c r="EH229">
        <v>0.5</v>
      </c>
      <c r="EI229">
        <v>0.2</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8.3333333333333339</v>
      </c>
      <c r="FF229">
        <v>7.75</v>
      </c>
      <c r="FG229">
        <v>8.6</v>
      </c>
      <c r="FH229">
        <v>0</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0</v>
      </c>
      <c r="GB229">
        <v>0</v>
      </c>
      <c r="GC229">
        <v>8.3333333333333339</v>
      </c>
      <c r="GD229">
        <v>7.75</v>
      </c>
      <c r="GE229">
        <v>8.6</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14614.25</v>
      </c>
      <c r="HT229">
        <v>0</v>
      </c>
      <c r="HU229">
        <v>0</v>
      </c>
      <c r="HV229">
        <v>0</v>
      </c>
      <c r="HW229">
        <v>0</v>
      </c>
      <c r="HX229">
        <v>0</v>
      </c>
      <c r="HY229">
        <v>0</v>
      </c>
      <c r="HZ229">
        <v>170064.2</v>
      </c>
      <c r="IA229">
        <v>0</v>
      </c>
      <c r="IB229">
        <v>0</v>
      </c>
      <c r="IC229">
        <v>0</v>
      </c>
      <c r="ID229">
        <v>0</v>
      </c>
      <c r="IE229">
        <v>0</v>
      </c>
      <c r="IF229">
        <v>0</v>
      </c>
      <c r="IG229">
        <v>0</v>
      </c>
      <c r="IH229">
        <v>0</v>
      </c>
      <c r="II229">
        <v>0</v>
      </c>
      <c r="IJ229">
        <v>0</v>
      </c>
      <c r="IK229">
        <v>0</v>
      </c>
      <c r="IL229">
        <v>0</v>
      </c>
      <c r="IM229">
        <v>0</v>
      </c>
      <c r="IN229">
        <v>3000</v>
      </c>
    </row>
    <row r="230" spans="1:248">
      <c r="A230">
        <v>227</v>
      </c>
      <c r="B230" t="str">
        <v>Jaisalmer</v>
      </c>
      <c r="C230" t="str">
        <v>RAJASTHAN</v>
      </c>
      <c r="D230" t="str">
        <v>North</v>
      </c>
      <c r="E230" t="str">
        <v>M R ASSOCIATES</v>
      </c>
      <c r="F230">
        <v>0</v>
      </c>
      <c r="G230">
        <v>0</v>
      </c>
      <c r="H230">
        <v>0.3</v>
      </c>
      <c r="I230">
        <v>0</v>
      </c>
      <c r="J230" t="str">
        <v>Low</v>
      </c>
      <c r="K230">
        <v>0</v>
      </c>
      <c r="L230">
        <v>0</v>
      </c>
      <c r="M230" t="str">
        <v>Amit Kumar Sharma</v>
      </c>
      <c r="N230" t="str">
        <v>Neeraj Sharma</v>
      </c>
      <c r="O230">
        <v>4</v>
      </c>
      <c r="P230">
        <v>1500</v>
      </c>
      <c r="Q230">
        <v>0</v>
      </c>
      <c r="R230">
        <v>0</v>
      </c>
      <c r="S230">
        <v>2</v>
      </c>
      <c r="T230">
        <v>0</v>
      </c>
      <c r="U230">
        <v>0</v>
      </c>
      <c r="V230">
        <v>3</v>
      </c>
      <c r="W230">
        <v>0</v>
      </c>
      <c r="X230">
        <v>450</v>
      </c>
      <c r="Y230">
        <v>0.10284888888888888</v>
      </c>
      <c r="Z230">
        <v>0.3</v>
      </c>
      <c r="AA230">
        <v>3.0854666666666662E-2</v>
      </c>
      <c r="AB230">
        <v>0</v>
      </c>
      <c r="AC230">
        <v>25</v>
      </c>
      <c r="AD230">
        <v>25</v>
      </c>
      <c r="AE230">
        <v>25.1</v>
      </c>
      <c r="AF230">
        <v>58.5</v>
      </c>
      <c r="AG230">
        <v>100.14</v>
      </c>
      <c r="AH230">
        <v>75.319999999999993</v>
      </c>
      <c r="AI230">
        <v>25</v>
      </c>
      <c r="AJ230">
        <v>77</v>
      </c>
      <c r="AK230">
        <v>89</v>
      </c>
      <c r="AL230">
        <v>56</v>
      </c>
      <c r="AM230">
        <v>25</v>
      </c>
      <c r="AN230">
        <v>107.77</v>
      </c>
      <c r="AO230">
        <v>25</v>
      </c>
      <c r="AP230">
        <v>27</v>
      </c>
      <c r="AQ230">
        <v>67.13</v>
      </c>
      <c r="AR230">
        <v>50.03</v>
      </c>
      <c r="AS230">
        <v>0</v>
      </c>
      <c r="AT230">
        <v>24.98</v>
      </c>
      <c r="AU230">
        <v>24.95</v>
      </c>
      <c r="AV230">
        <v>49.96</v>
      </c>
      <c r="AW230">
        <v>86</v>
      </c>
      <c r="AX230">
        <v>0</v>
      </c>
      <c r="AY230">
        <v>0</v>
      </c>
      <c r="AZ230">
        <v>0</v>
      </c>
      <c r="BA230">
        <v>1</v>
      </c>
      <c r="BB230">
        <v>0</v>
      </c>
      <c r="BC230">
        <v>0</v>
      </c>
      <c r="BD230">
        <v>0</v>
      </c>
      <c r="BE230">
        <v>0</v>
      </c>
      <c r="BF230">
        <v>0</v>
      </c>
      <c r="BG230">
        <v>0</v>
      </c>
      <c r="BH230">
        <v>0</v>
      </c>
      <c r="BI230">
        <v>0</v>
      </c>
      <c r="BJ230">
        <v>1</v>
      </c>
      <c r="BK230">
        <v>0</v>
      </c>
      <c r="BL230">
        <v>1</v>
      </c>
      <c r="BM230">
        <v>0</v>
      </c>
      <c r="BN230">
        <v>0</v>
      </c>
      <c r="BO230">
        <v>0</v>
      </c>
      <c r="BP230">
        <v>0</v>
      </c>
      <c r="BQ230">
        <v>0</v>
      </c>
      <c r="BR230">
        <v>0</v>
      </c>
      <c r="BS230">
        <v>0</v>
      </c>
      <c r="BT230">
        <v>0</v>
      </c>
      <c r="BU230">
        <v>0</v>
      </c>
      <c r="BV230">
        <v>0</v>
      </c>
      <c r="BW230">
        <v>0</v>
      </c>
      <c r="BX230">
        <v>3</v>
      </c>
      <c r="BY230">
        <v>0</v>
      </c>
      <c r="BZ230">
        <v>1</v>
      </c>
      <c r="CA230">
        <v>1</v>
      </c>
      <c r="CB230">
        <v>1</v>
      </c>
      <c r="CC230">
        <v>1</v>
      </c>
      <c r="CD230">
        <v>1</v>
      </c>
      <c r="CE230">
        <v>1</v>
      </c>
      <c r="CF230">
        <v>1</v>
      </c>
      <c r="CG230">
        <v>1</v>
      </c>
      <c r="CH230">
        <v>1</v>
      </c>
      <c r="CI230">
        <v>2</v>
      </c>
      <c r="CJ230">
        <v>1</v>
      </c>
      <c r="CK230">
        <v>1</v>
      </c>
      <c r="CL230">
        <v>1</v>
      </c>
      <c r="CM230">
        <v>1</v>
      </c>
      <c r="CN230">
        <v>1</v>
      </c>
      <c r="CO230">
        <v>1</v>
      </c>
      <c r="CP230">
        <v>0</v>
      </c>
      <c r="CQ230">
        <v>1</v>
      </c>
      <c r="CR230">
        <v>1</v>
      </c>
      <c r="CS230">
        <v>1</v>
      </c>
      <c r="CT230">
        <v>1</v>
      </c>
      <c r="CU230">
        <v>0</v>
      </c>
      <c r="CV230">
        <v>0</v>
      </c>
      <c r="CW230">
        <v>0</v>
      </c>
      <c r="CX230">
        <v>0</v>
      </c>
      <c r="CY230">
        <v>0</v>
      </c>
      <c r="CZ230">
        <v>0</v>
      </c>
      <c r="DA230">
        <v>0</v>
      </c>
      <c r="DB230">
        <v>0</v>
      </c>
      <c r="DC230">
        <v>0</v>
      </c>
      <c r="DD230">
        <v>0</v>
      </c>
      <c r="DE230">
        <v>0</v>
      </c>
      <c r="DF230">
        <v>0</v>
      </c>
      <c r="DG230">
        <v>0</v>
      </c>
      <c r="DH230">
        <v>2</v>
      </c>
      <c r="DI230">
        <v>3</v>
      </c>
      <c r="DJ230">
        <v>2</v>
      </c>
      <c r="DK230">
        <v>1</v>
      </c>
      <c r="DL230">
        <v>1</v>
      </c>
      <c r="DM230">
        <v>1</v>
      </c>
      <c r="DN230">
        <v>1</v>
      </c>
      <c r="DO230">
        <v>1</v>
      </c>
      <c r="DP230">
        <v>1</v>
      </c>
      <c r="DQ230">
        <v>2</v>
      </c>
      <c r="DR230">
        <v>2</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1</v>
      </c>
      <c r="GR230">
        <v>1</v>
      </c>
      <c r="GS230">
        <v>0</v>
      </c>
      <c r="GT230">
        <v>0</v>
      </c>
      <c r="GU230">
        <v>0</v>
      </c>
      <c r="GV230">
        <v>0</v>
      </c>
      <c r="GW230">
        <v>0</v>
      </c>
      <c r="GX230">
        <v>0</v>
      </c>
      <c r="GY230">
        <v>0</v>
      </c>
      <c r="GZ230">
        <v>0</v>
      </c>
      <c r="HA230">
        <v>0</v>
      </c>
      <c r="HB230">
        <v>0</v>
      </c>
      <c r="HC230">
        <v>1</v>
      </c>
      <c r="HD230">
        <v>0</v>
      </c>
      <c r="HE230">
        <v>0</v>
      </c>
      <c r="HF230">
        <v>0</v>
      </c>
      <c r="HG230">
        <v>0</v>
      </c>
      <c r="HH230">
        <v>1</v>
      </c>
      <c r="HI230">
        <v>0</v>
      </c>
      <c r="HJ230">
        <v>0</v>
      </c>
      <c r="HK230">
        <v>0</v>
      </c>
      <c r="HL230">
        <v>0</v>
      </c>
      <c r="HM230">
        <v>0</v>
      </c>
      <c r="HN230">
        <v>0</v>
      </c>
      <c r="HO230">
        <v>0</v>
      </c>
      <c r="HP230">
        <v>0</v>
      </c>
      <c r="HQ230">
        <v>0</v>
      </c>
      <c r="HR230">
        <v>0</v>
      </c>
      <c r="HS230">
        <v>3374</v>
      </c>
      <c r="HT230">
        <v>0</v>
      </c>
      <c r="HU230">
        <v>0</v>
      </c>
      <c r="HV230">
        <v>0</v>
      </c>
      <c r="HW230">
        <v>0</v>
      </c>
      <c r="HX230">
        <v>0</v>
      </c>
      <c r="HY230">
        <v>0</v>
      </c>
      <c r="HZ230">
        <v>36719.199999999997</v>
      </c>
      <c r="IA230">
        <v>581.05999999999995</v>
      </c>
      <c r="IB230">
        <v>462.81999999999994</v>
      </c>
      <c r="IC230">
        <v>48.42166666666666</v>
      </c>
      <c r="ID230">
        <v>46.281999999999996</v>
      </c>
      <c r="IE230">
        <v>16.666666666666668</v>
      </c>
      <c r="IF230">
        <v>61.24666666666667</v>
      </c>
      <c r="IG230">
        <v>59.106666666666662</v>
      </c>
      <c r="IH230">
        <v>56.666666666666664</v>
      </c>
      <c r="II230">
        <v>53.256666666666661</v>
      </c>
      <c r="IJ230">
        <v>0</v>
      </c>
      <c r="IK230">
        <v>0</v>
      </c>
      <c r="IL230">
        <v>0</v>
      </c>
      <c r="IM230">
        <v>53.636666666666663</v>
      </c>
      <c r="IN230">
        <v>800</v>
      </c>
    </row>
    <row r="231" spans="1:248">
      <c r="A231">
        <v>228</v>
      </c>
      <c r="B231" t="str">
        <v>Lucknow</v>
      </c>
      <c r="C231" t="str">
        <v>UTTAR PRADESH</v>
      </c>
      <c r="D231" t="str">
        <v>North</v>
      </c>
      <c r="E231" t="str">
        <v>SHREE LAKSHMAN ROLLING MILL (INDIA) LLP</v>
      </c>
      <c r="F231">
        <v>0</v>
      </c>
      <c r="G231">
        <v>0</v>
      </c>
      <c r="H231">
        <v>1</v>
      </c>
      <c r="I231">
        <v>0</v>
      </c>
      <c r="J231" t="str">
        <v>Very High</v>
      </c>
      <c r="K231">
        <v>1</v>
      </c>
      <c r="L231">
        <v>1</v>
      </c>
      <c r="M231">
        <v>0</v>
      </c>
      <c r="N231" t="str">
        <v>Deepanshu</v>
      </c>
      <c r="O231">
        <v>10</v>
      </c>
      <c r="P231">
        <v>15000</v>
      </c>
      <c r="Q231">
        <v>0</v>
      </c>
      <c r="R231">
        <v>2</v>
      </c>
      <c r="S231">
        <v>2</v>
      </c>
      <c r="T231">
        <v>0</v>
      </c>
      <c r="U231">
        <v>0</v>
      </c>
      <c r="V231">
        <v>24</v>
      </c>
      <c r="W231">
        <v>0</v>
      </c>
      <c r="X231">
        <v>1460</v>
      </c>
      <c r="Y231">
        <v>8.4143493150684923E-2</v>
      </c>
      <c r="Z231">
        <v>9.7333333333333327E-2</v>
      </c>
      <c r="AA231">
        <v>8.1899666666666645E-3</v>
      </c>
      <c r="AB231">
        <v>88</v>
      </c>
      <c r="AC231">
        <v>28.004999999999999</v>
      </c>
      <c r="AD231">
        <v>35</v>
      </c>
      <c r="AE231">
        <v>26.75</v>
      </c>
      <c r="AF231">
        <v>31</v>
      </c>
      <c r="AG231">
        <v>29.6</v>
      </c>
      <c r="AH231">
        <v>46</v>
      </c>
      <c r="AI231">
        <v>46</v>
      </c>
      <c r="AJ231">
        <v>52</v>
      </c>
      <c r="AK231">
        <v>49.204999999999998</v>
      </c>
      <c r="AL231">
        <v>38.094999999999999</v>
      </c>
      <c r="AM231">
        <v>82.800000000000011</v>
      </c>
      <c r="AN231">
        <v>83.365000000000009</v>
      </c>
      <c r="AO231">
        <v>138.83000000000001</v>
      </c>
      <c r="AP231">
        <v>44.29</v>
      </c>
      <c r="AQ231">
        <v>63.52000000000001</v>
      </c>
      <c r="AR231">
        <v>92.710000000000008</v>
      </c>
      <c r="AS231">
        <v>97.789999999999992</v>
      </c>
      <c r="AT231">
        <v>143.10000000000002</v>
      </c>
      <c r="AU231">
        <v>123.21000000000001</v>
      </c>
      <c r="AV231">
        <v>277.67999999999995</v>
      </c>
      <c r="AW231">
        <v>164</v>
      </c>
      <c r="AX231">
        <v>0</v>
      </c>
      <c r="AY231">
        <v>0</v>
      </c>
      <c r="AZ231">
        <v>0</v>
      </c>
      <c r="BA231">
        <v>0</v>
      </c>
      <c r="BB231">
        <v>0</v>
      </c>
      <c r="BC231">
        <v>1</v>
      </c>
      <c r="BD231">
        <v>0</v>
      </c>
      <c r="BE231">
        <v>1</v>
      </c>
      <c r="BF231">
        <v>0</v>
      </c>
      <c r="BG231">
        <v>2</v>
      </c>
      <c r="BH231">
        <v>1</v>
      </c>
      <c r="BI231">
        <v>1</v>
      </c>
      <c r="BJ231">
        <v>0</v>
      </c>
      <c r="BK231">
        <v>0</v>
      </c>
      <c r="BL231">
        <v>2</v>
      </c>
      <c r="BM231">
        <v>1</v>
      </c>
      <c r="BN231">
        <v>0</v>
      </c>
      <c r="BO231">
        <v>3</v>
      </c>
      <c r="BP231">
        <v>2</v>
      </c>
      <c r="BQ231">
        <v>1</v>
      </c>
      <c r="BR231">
        <v>3</v>
      </c>
      <c r="BS231">
        <v>1</v>
      </c>
      <c r="BT231">
        <v>0</v>
      </c>
      <c r="BU231">
        <v>1</v>
      </c>
      <c r="BV231">
        <v>0</v>
      </c>
      <c r="BW231">
        <v>0</v>
      </c>
      <c r="BX231">
        <v>24</v>
      </c>
      <c r="BY231">
        <v>3</v>
      </c>
      <c r="BZ231">
        <v>2</v>
      </c>
      <c r="CA231">
        <v>1</v>
      </c>
      <c r="CB231">
        <v>1</v>
      </c>
      <c r="CC231">
        <v>3</v>
      </c>
      <c r="CD231">
        <v>4</v>
      </c>
      <c r="CE231">
        <v>4</v>
      </c>
      <c r="CF231">
        <v>5</v>
      </c>
      <c r="CG231">
        <v>3</v>
      </c>
      <c r="CH231">
        <v>5</v>
      </c>
      <c r="CI231">
        <v>3</v>
      </c>
      <c r="CJ231">
        <v>3</v>
      </c>
      <c r="CK231">
        <v>3</v>
      </c>
      <c r="CL231">
        <v>5</v>
      </c>
      <c r="CM231">
        <v>2</v>
      </c>
      <c r="CN231">
        <v>5</v>
      </c>
      <c r="CO231">
        <v>8</v>
      </c>
      <c r="CP231">
        <v>7</v>
      </c>
      <c r="CQ231">
        <v>8</v>
      </c>
      <c r="CR231">
        <v>7</v>
      </c>
      <c r="CS231">
        <v>7</v>
      </c>
      <c r="CT231">
        <v>9</v>
      </c>
      <c r="CU231">
        <v>0</v>
      </c>
      <c r="CV231">
        <v>0</v>
      </c>
      <c r="CW231">
        <v>0</v>
      </c>
      <c r="CX231">
        <v>0</v>
      </c>
      <c r="CY231">
        <v>0</v>
      </c>
      <c r="CZ231">
        <v>0</v>
      </c>
      <c r="DA231">
        <v>0</v>
      </c>
      <c r="DB231">
        <v>0</v>
      </c>
      <c r="DC231">
        <v>0</v>
      </c>
      <c r="DD231">
        <v>0</v>
      </c>
      <c r="DE231">
        <v>0</v>
      </c>
      <c r="DF231">
        <v>0</v>
      </c>
      <c r="DG231">
        <v>0</v>
      </c>
      <c r="DH231">
        <v>6</v>
      </c>
      <c r="DI231">
        <v>6</v>
      </c>
      <c r="DJ231">
        <v>7</v>
      </c>
      <c r="DK231">
        <v>6</v>
      </c>
      <c r="DL231">
        <v>9</v>
      </c>
      <c r="DM231">
        <v>9</v>
      </c>
      <c r="DN231">
        <v>11</v>
      </c>
      <c r="DO231">
        <v>14</v>
      </c>
      <c r="DP231">
        <v>12</v>
      </c>
      <c r="DQ231">
        <v>13</v>
      </c>
      <c r="DR231">
        <v>12</v>
      </c>
      <c r="DS231">
        <v>0</v>
      </c>
      <c r="DT231">
        <v>0</v>
      </c>
      <c r="DU231">
        <v>0</v>
      </c>
      <c r="DV231">
        <v>0</v>
      </c>
      <c r="DW231">
        <v>0</v>
      </c>
      <c r="DX231">
        <v>0</v>
      </c>
      <c r="DY231">
        <v>0</v>
      </c>
      <c r="DZ231">
        <v>0</v>
      </c>
      <c r="EA231">
        <v>0</v>
      </c>
      <c r="EB231">
        <v>0</v>
      </c>
      <c r="EC231">
        <v>0</v>
      </c>
      <c r="ED231">
        <v>0</v>
      </c>
      <c r="EE231">
        <v>0</v>
      </c>
      <c r="EF231">
        <v>0</v>
      </c>
      <c r="EG231">
        <v>0.75</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7.75</v>
      </c>
      <c r="FF231">
        <v>7.75</v>
      </c>
      <c r="FG231">
        <v>6</v>
      </c>
      <c r="FH231">
        <v>0</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0</v>
      </c>
      <c r="GB231">
        <v>0</v>
      </c>
      <c r="GC231">
        <v>7.75</v>
      </c>
      <c r="GD231">
        <v>7.75</v>
      </c>
      <c r="GE231">
        <v>9.75</v>
      </c>
      <c r="GF231">
        <v>0</v>
      </c>
      <c r="GG231">
        <v>0</v>
      </c>
      <c r="GH231">
        <v>0</v>
      </c>
      <c r="GI231">
        <v>0</v>
      </c>
      <c r="GJ231">
        <v>0</v>
      </c>
      <c r="GK231">
        <v>0</v>
      </c>
      <c r="GL231">
        <v>0</v>
      </c>
      <c r="GM231">
        <v>0</v>
      </c>
      <c r="GN231">
        <v>0</v>
      </c>
      <c r="GO231">
        <v>0</v>
      </c>
      <c r="GP231">
        <v>0</v>
      </c>
      <c r="GQ231">
        <v>21</v>
      </c>
      <c r="GR231">
        <v>24</v>
      </c>
      <c r="GS231">
        <v>0</v>
      </c>
      <c r="GT231">
        <v>0</v>
      </c>
      <c r="GU231">
        <v>0</v>
      </c>
      <c r="GV231">
        <v>0</v>
      </c>
      <c r="GW231">
        <v>0</v>
      </c>
      <c r="GX231">
        <v>0</v>
      </c>
      <c r="GY231">
        <v>0</v>
      </c>
      <c r="GZ231">
        <v>0</v>
      </c>
      <c r="HA231">
        <v>0</v>
      </c>
      <c r="HB231">
        <v>0</v>
      </c>
      <c r="HC231">
        <v>1</v>
      </c>
      <c r="HD231">
        <v>1</v>
      </c>
      <c r="HE231">
        <v>2</v>
      </c>
      <c r="HF231">
        <v>1</v>
      </c>
      <c r="HG231">
        <v>2</v>
      </c>
      <c r="HH231">
        <v>2</v>
      </c>
      <c r="HI231">
        <v>1</v>
      </c>
      <c r="HJ231">
        <v>0</v>
      </c>
      <c r="HK231">
        <v>0</v>
      </c>
      <c r="HL231">
        <v>0</v>
      </c>
      <c r="HM231">
        <v>0</v>
      </c>
      <c r="HN231">
        <v>0</v>
      </c>
      <c r="HO231">
        <v>0</v>
      </c>
      <c r="HP231">
        <v>0</v>
      </c>
      <c r="HQ231">
        <v>0</v>
      </c>
      <c r="HR231">
        <v>0</v>
      </c>
      <c r="HS231">
        <v>5933</v>
      </c>
      <c r="HT231">
        <v>0</v>
      </c>
      <c r="HU231">
        <v>0</v>
      </c>
      <c r="HV231">
        <v>0</v>
      </c>
      <c r="HW231">
        <v>0</v>
      </c>
      <c r="HX231">
        <v>0</v>
      </c>
      <c r="HY231">
        <v>0</v>
      </c>
      <c r="HZ231">
        <v>252013</v>
      </c>
      <c r="IA231">
        <v>552.45499999999993</v>
      </c>
      <c r="IB231">
        <v>1228.4949999999999</v>
      </c>
      <c r="IC231">
        <v>46.037916666666661</v>
      </c>
      <c r="ID231">
        <v>122.84949999999999</v>
      </c>
      <c r="IE231">
        <v>50.335000000000001</v>
      </c>
      <c r="IF231">
        <v>29.116666666666664</v>
      </c>
      <c r="IG231">
        <v>48</v>
      </c>
      <c r="IH231">
        <v>56.70000000000001</v>
      </c>
      <c r="II231">
        <v>88.828333333333333</v>
      </c>
      <c r="IJ231">
        <v>0</v>
      </c>
      <c r="IK231">
        <v>0</v>
      </c>
      <c r="IL231">
        <v>0</v>
      </c>
      <c r="IM231">
        <v>188.29666666666665</v>
      </c>
      <c r="IN231">
        <v>1800</v>
      </c>
    </row>
    <row r="232" spans="1:248">
      <c r="A232">
        <v>229</v>
      </c>
      <c r="B232" t="str">
        <v>Kanpur Nagar</v>
      </c>
      <c r="C232" t="str">
        <v>UTTAR PRADESH</v>
      </c>
      <c r="D232" t="str">
        <v>North</v>
      </c>
      <c r="E232" t="str">
        <v>SHREE LAKSHMAN ROLLING MILL (INDIA) LLP</v>
      </c>
      <c r="F232">
        <v>0</v>
      </c>
      <c r="G232">
        <v>0</v>
      </c>
      <c r="H232">
        <v>1</v>
      </c>
      <c r="I232">
        <v>0</v>
      </c>
      <c r="J232" t="str">
        <v>High</v>
      </c>
      <c r="K232">
        <v>0</v>
      </c>
      <c r="L232">
        <v>0</v>
      </c>
      <c r="M232">
        <v>0</v>
      </c>
      <c r="N232" t="str">
        <v>Ashutosh Shukla</v>
      </c>
      <c r="O232">
        <v>4</v>
      </c>
      <c r="P232">
        <v>7000</v>
      </c>
      <c r="Q232">
        <v>0</v>
      </c>
      <c r="R232">
        <v>0</v>
      </c>
      <c r="S232">
        <v>2</v>
      </c>
      <c r="T232">
        <v>1</v>
      </c>
      <c r="U232">
        <v>0</v>
      </c>
      <c r="V232">
        <v>22</v>
      </c>
      <c r="W232">
        <v>0</v>
      </c>
      <c r="X232">
        <v>1730</v>
      </c>
      <c r="Y232">
        <v>0.1619326589595376</v>
      </c>
      <c r="Z232">
        <v>0.24714285714285714</v>
      </c>
      <c r="AA232">
        <v>4.0020500000000007E-2</v>
      </c>
      <c r="AB232">
        <v>60</v>
      </c>
      <c r="AC232">
        <v>270.995</v>
      </c>
      <c r="AD232">
        <v>145</v>
      </c>
      <c r="AE232">
        <v>9.15</v>
      </c>
      <c r="AF232">
        <v>395</v>
      </c>
      <c r="AG232">
        <v>93.704999999999998</v>
      </c>
      <c r="AH232">
        <v>189</v>
      </c>
      <c r="AI232">
        <v>115</v>
      </c>
      <c r="AJ232">
        <v>168</v>
      </c>
      <c r="AK232">
        <v>164.185</v>
      </c>
      <c r="AL232">
        <v>568.38</v>
      </c>
      <c r="AM232">
        <v>612.18499999999995</v>
      </c>
      <c r="AN232">
        <v>715.73500000000013</v>
      </c>
      <c r="AO232">
        <v>262.66000000000003</v>
      </c>
      <c r="AP232">
        <v>195.65</v>
      </c>
      <c r="AQ232">
        <v>108.88</v>
      </c>
      <c r="AR232">
        <v>199.92999999999998</v>
      </c>
      <c r="AS232">
        <v>397.90999999999997</v>
      </c>
      <c r="AT232">
        <v>119.89</v>
      </c>
      <c r="AU232">
        <v>202.1</v>
      </c>
      <c r="AV232">
        <v>344.68</v>
      </c>
      <c r="AW232">
        <v>254</v>
      </c>
      <c r="AX232">
        <v>0</v>
      </c>
      <c r="AY232">
        <v>0</v>
      </c>
      <c r="AZ232">
        <v>0</v>
      </c>
      <c r="BA232">
        <v>1</v>
      </c>
      <c r="BB232">
        <v>0</v>
      </c>
      <c r="BC232">
        <v>0</v>
      </c>
      <c r="BD232">
        <v>0</v>
      </c>
      <c r="BE232">
        <v>1</v>
      </c>
      <c r="BF232">
        <v>0</v>
      </c>
      <c r="BG232">
        <v>0</v>
      </c>
      <c r="BH232">
        <v>0</v>
      </c>
      <c r="BI232">
        <v>0</v>
      </c>
      <c r="BJ232">
        <v>0</v>
      </c>
      <c r="BK232">
        <v>1</v>
      </c>
      <c r="BL232">
        <v>8</v>
      </c>
      <c r="BM232">
        <v>0</v>
      </c>
      <c r="BN232">
        <v>2</v>
      </c>
      <c r="BO232">
        <v>0</v>
      </c>
      <c r="BP232">
        <v>0</v>
      </c>
      <c r="BQ232">
        <v>1</v>
      </c>
      <c r="BR232">
        <v>0</v>
      </c>
      <c r="BS232">
        <v>0</v>
      </c>
      <c r="BT232">
        <v>2</v>
      </c>
      <c r="BU232">
        <v>3</v>
      </c>
      <c r="BV232">
        <v>0</v>
      </c>
      <c r="BW232">
        <v>0</v>
      </c>
      <c r="BX232">
        <v>22</v>
      </c>
      <c r="BY232">
        <v>3</v>
      </c>
      <c r="BZ232">
        <v>2</v>
      </c>
      <c r="CA232">
        <v>2</v>
      </c>
      <c r="CB232">
        <v>1</v>
      </c>
      <c r="CC232">
        <v>2</v>
      </c>
      <c r="CD232">
        <v>2</v>
      </c>
      <c r="CE232">
        <v>1</v>
      </c>
      <c r="CF232">
        <v>2</v>
      </c>
      <c r="CG232">
        <v>1</v>
      </c>
      <c r="CH232">
        <v>2</v>
      </c>
      <c r="CI232">
        <v>1</v>
      </c>
      <c r="CJ232">
        <v>3</v>
      </c>
      <c r="CK232">
        <v>11</v>
      </c>
      <c r="CL232">
        <v>6</v>
      </c>
      <c r="CM232">
        <v>5</v>
      </c>
      <c r="CN232">
        <v>2</v>
      </c>
      <c r="CO232">
        <v>3</v>
      </c>
      <c r="CP232">
        <v>4</v>
      </c>
      <c r="CQ232">
        <v>2</v>
      </c>
      <c r="CR232">
        <v>3</v>
      </c>
      <c r="CS232">
        <v>7</v>
      </c>
      <c r="CT232">
        <v>6</v>
      </c>
      <c r="CU232">
        <v>0</v>
      </c>
      <c r="CV232">
        <v>0</v>
      </c>
      <c r="CW232">
        <v>0</v>
      </c>
      <c r="CX232">
        <v>0</v>
      </c>
      <c r="CY232">
        <v>0</v>
      </c>
      <c r="CZ232">
        <v>0</v>
      </c>
      <c r="DA232">
        <v>0</v>
      </c>
      <c r="DB232">
        <v>0</v>
      </c>
      <c r="DC232">
        <v>0</v>
      </c>
      <c r="DD232">
        <v>0</v>
      </c>
      <c r="DE232">
        <v>0</v>
      </c>
      <c r="DF232">
        <v>0</v>
      </c>
      <c r="DG232">
        <v>0</v>
      </c>
      <c r="DH232">
        <v>4</v>
      </c>
      <c r="DI232">
        <v>11</v>
      </c>
      <c r="DJ232">
        <v>11</v>
      </c>
      <c r="DK232">
        <v>14</v>
      </c>
      <c r="DL232">
        <v>9</v>
      </c>
      <c r="DM232">
        <v>6</v>
      </c>
      <c r="DN232">
        <v>5</v>
      </c>
      <c r="DO232">
        <v>5</v>
      </c>
      <c r="DP232">
        <v>5</v>
      </c>
      <c r="DQ232">
        <v>8</v>
      </c>
      <c r="DR232">
        <v>11</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2</v>
      </c>
      <c r="GS232">
        <v>0</v>
      </c>
      <c r="GT232">
        <v>0</v>
      </c>
      <c r="GU232">
        <v>0</v>
      </c>
      <c r="GV232">
        <v>0</v>
      </c>
      <c r="GW232">
        <v>0</v>
      </c>
      <c r="GX232">
        <v>0</v>
      </c>
      <c r="GY232">
        <v>0</v>
      </c>
      <c r="GZ232">
        <v>0</v>
      </c>
      <c r="HA232">
        <v>0</v>
      </c>
      <c r="HB232">
        <v>0</v>
      </c>
      <c r="HC232">
        <v>0</v>
      </c>
      <c r="HD232">
        <v>0</v>
      </c>
      <c r="HE232">
        <v>1</v>
      </c>
      <c r="HF232">
        <v>0</v>
      </c>
      <c r="HG232">
        <v>1</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2790.6</v>
      </c>
      <c r="IB232">
        <v>2801.4350000000004</v>
      </c>
      <c r="IC232">
        <v>232.54999999999998</v>
      </c>
      <c r="ID232">
        <v>280.14350000000002</v>
      </c>
      <c r="IE232">
        <v>158.66499999999999</v>
      </c>
      <c r="IF232">
        <v>165.95166666666665</v>
      </c>
      <c r="IG232">
        <v>157.33333333333334</v>
      </c>
      <c r="IH232">
        <v>448.25</v>
      </c>
      <c r="II232">
        <v>391.34833333333341</v>
      </c>
      <c r="IJ232">
        <v>0</v>
      </c>
      <c r="IK232">
        <v>0</v>
      </c>
      <c r="IL232">
        <v>0</v>
      </c>
      <c r="IM232">
        <v>266.92666666666668</v>
      </c>
      <c r="IN232">
        <v>900</v>
      </c>
    </row>
    <row r="233" spans="1:248">
      <c r="A233">
        <v>230</v>
      </c>
      <c r="B233" t="str">
        <v>Varanasi</v>
      </c>
      <c r="C233" t="str">
        <v>UTTAR PRADESH</v>
      </c>
      <c r="D233" t="str">
        <v>North</v>
      </c>
      <c r="E233" t="str">
        <v>OPTRIX INFRA LLP 2</v>
      </c>
      <c r="F233">
        <v>0</v>
      </c>
      <c r="G233">
        <v>0</v>
      </c>
      <c r="H233">
        <v>1</v>
      </c>
      <c r="I233">
        <v>0</v>
      </c>
      <c r="J233" t="str">
        <v>High</v>
      </c>
      <c r="K233">
        <v>1</v>
      </c>
      <c r="L233">
        <v>1</v>
      </c>
      <c r="M233">
        <v>0</v>
      </c>
      <c r="N233" t="str">
        <v>Divyansh Dhawal</v>
      </c>
      <c r="O233">
        <v>2</v>
      </c>
      <c r="P233">
        <v>6000</v>
      </c>
      <c r="Q233">
        <v>0</v>
      </c>
      <c r="R233">
        <v>0</v>
      </c>
      <c r="S233">
        <v>1</v>
      </c>
      <c r="T233">
        <v>4</v>
      </c>
      <c r="U233">
        <v>0</v>
      </c>
      <c r="V233">
        <v>11</v>
      </c>
      <c r="W233">
        <v>0</v>
      </c>
      <c r="X233">
        <v>1000</v>
      </c>
      <c r="Y233">
        <v>0.11634499999999999</v>
      </c>
      <c r="Z233">
        <v>0.16666666666666666</v>
      </c>
      <c r="AA233">
        <v>1.9390833333333329E-2</v>
      </c>
      <c r="AB233">
        <v>50</v>
      </c>
      <c r="AC233">
        <v>25</v>
      </c>
      <c r="AD233">
        <v>50</v>
      </c>
      <c r="AE233">
        <v>4</v>
      </c>
      <c r="AF233">
        <v>113</v>
      </c>
      <c r="AG233">
        <v>103</v>
      </c>
      <c r="AH233">
        <v>45</v>
      </c>
      <c r="AI233">
        <v>10</v>
      </c>
      <c r="AJ233">
        <v>76</v>
      </c>
      <c r="AK233">
        <v>195</v>
      </c>
      <c r="AL233">
        <v>216</v>
      </c>
      <c r="AM233">
        <v>131.12</v>
      </c>
      <c r="AN233">
        <v>193.5</v>
      </c>
      <c r="AO233">
        <v>206</v>
      </c>
      <c r="AP233">
        <v>150</v>
      </c>
      <c r="AQ233">
        <v>122.61</v>
      </c>
      <c r="AR233">
        <v>184.37</v>
      </c>
      <c r="AS233">
        <v>94.27</v>
      </c>
      <c r="AT233">
        <v>92.61</v>
      </c>
      <c r="AU233">
        <v>90.09</v>
      </c>
      <c r="AV233">
        <v>0</v>
      </c>
      <c r="AW233">
        <v>30</v>
      </c>
      <c r="AX233">
        <v>0</v>
      </c>
      <c r="AY233">
        <v>0</v>
      </c>
      <c r="AZ233">
        <v>0</v>
      </c>
      <c r="BA233">
        <v>1</v>
      </c>
      <c r="BB233">
        <v>0</v>
      </c>
      <c r="BC233">
        <v>0</v>
      </c>
      <c r="BD233">
        <v>1</v>
      </c>
      <c r="BE233">
        <v>0</v>
      </c>
      <c r="BF233">
        <v>0</v>
      </c>
      <c r="BG233">
        <v>1</v>
      </c>
      <c r="BH233">
        <v>0</v>
      </c>
      <c r="BI233">
        <v>1</v>
      </c>
      <c r="BJ233">
        <v>0</v>
      </c>
      <c r="BK233">
        <v>0</v>
      </c>
      <c r="BL233">
        <v>1</v>
      </c>
      <c r="BM233">
        <v>1</v>
      </c>
      <c r="BN233">
        <v>0</v>
      </c>
      <c r="BO233">
        <v>0</v>
      </c>
      <c r="BP233">
        <v>0</v>
      </c>
      <c r="BQ233">
        <v>0</v>
      </c>
      <c r="BR233">
        <v>0</v>
      </c>
      <c r="BS233">
        <v>0</v>
      </c>
      <c r="BT233">
        <v>0</v>
      </c>
      <c r="BU233">
        <v>0</v>
      </c>
      <c r="BV233">
        <v>0</v>
      </c>
      <c r="BW233">
        <v>0</v>
      </c>
      <c r="BX233">
        <v>11</v>
      </c>
      <c r="BY233">
        <v>4</v>
      </c>
      <c r="BZ233">
        <v>2</v>
      </c>
      <c r="CA233">
        <v>2</v>
      </c>
      <c r="CB233">
        <v>1</v>
      </c>
      <c r="CC233">
        <v>4</v>
      </c>
      <c r="CD233">
        <v>5</v>
      </c>
      <c r="CE233">
        <v>3</v>
      </c>
      <c r="CF233">
        <v>2</v>
      </c>
      <c r="CG233">
        <v>2</v>
      </c>
      <c r="CH233">
        <v>2</v>
      </c>
      <c r="CI233">
        <v>2</v>
      </c>
      <c r="CJ233">
        <v>1</v>
      </c>
      <c r="CK233">
        <v>3</v>
      </c>
      <c r="CL233">
        <v>3</v>
      </c>
      <c r="CM233">
        <v>2</v>
      </c>
      <c r="CN233">
        <v>2</v>
      </c>
      <c r="CO233">
        <v>3</v>
      </c>
      <c r="CP233">
        <v>3</v>
      </c>
      <c r="CQ233">
        <v>3</v>
      </c>
      <c r="CR233">
        <v>3</v>
      </c>
      <c r="CS233">
        <v>0</v>
      </c>
      <c r="CT233">
        <v>1</v>
      </c>
      <c r="CU233">
        <v>0</v>
      </c>
      <c r="CV233">
        <v>0</v>
      </c>
      <c r="CW233">
        <v>0</v>
      </c>
      <c r="CX233">
        <v>0</v>
      </c>
      <c r="CY233">
        <v>0</v>
      </c>
      <c r="CZ233">
        <v>0</v>
      </c>
      <c r="DA233">
        <v>0</v>
      </c>
      <c r="DB233">
        <v>0</v>
      </c>
      <c r="DC233">
        <v>0</v>
      </c>
      <c r="DD233">
        <v>0</v>
      </c>
      <c r="DE233">
        <v>0</v>
      </c>
      <c r="DF233">
        <v>0</v>
      </c>
      <c r="DG233">
        <v>0</v>
      </c>
      <c r="DH233">
        <v>2</v>
      </c>
      <c r="DI233">
        <v>4</v>
      </c>
      <c r="DJ233">
        <v>4</v>
      </c>
      <c r="DK233">
        <v>4</v>
      </c>
      <c r="DL233">
        <v>3</v>
      </c>
      <c r="DM233">
        <v>3</v>
      </c>
      <c r="DN233">
        <v>3</v>
      </c>
      <c r="DO233">
        <v>3</v>
      </c>
      <c r="DP233">
        <v>3</v>
      </c>
      <c r="DQ233">
        <v>3</v>
      </c>
      <c r="DR233">
        <v>3</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0</v>
      </c>
      <c r="GO233">
        <v>0</v>
      </c>
      <c r="GP233">
        <v>0</v>
      </c>
      <c r="GQ233">
        <v>5</v>
      </c>
      <c r="GR233">
        <v>18</v>
      </c>
      <c r="GS233">
        <v>0</v>
      </c>
      <c r="GT233">
        <v>0</v>
      </c>
      <c r="GU233">
        <v>0</v>
      </c>
      <c r="GV233">
        <v>0</v>
      </c>
      <c r="GW233">
        <v>0</v>
      </c>
      <c r="GX233">
        <v>0</v>
      </c>
      <c r="GY233">
        <v>0</v>
      </c>
      <c r="GZ233">
        <v>0</v>
      </c>
      <c r="HA233">
        <v>0</v>
      </c>
      <c r="HB233">
        <v>0</v>
      </c>
      <c r="HC233">
        <v>0</v>
      </c>
      <c r="HD233">
        <v>1</v>
      </c>
      <c r="HE233">
        <v>2</v>
      </c>
      <c r="HF233">
        <v>1</v>
      </c>
      <c r="HG233">
        <v>1</v>
      </c>
      <c r="HH233">
        <v>4</v>
      </c>
      <c r="HI233">
        <v>1</v>
      </c>
      <c r="HJ233">
        <v>0</v>
      </c>
      <c r="HK233">
        <v>0</v>
      </c>
      <c r="HL233">
        <v>0</v>
      </c>
      <c r="HM233">
        <v>0</v>
      </c>
      <c r="HN233">
        <v>0</v>
      </c>
      <c r="HO233">
        <v>0</v>
      </c>
      <c r="HP233">
        <v>0</v>
      </c>
      <c r="HQ233">
        <v>0</v>
      </c>
      <c r="HR233">
        <v>0</v>
      </c>
      <c r="HS233">
        <v>6037.5</v>
      </c>
      <c r="HT233">
        <v>0</v>
      </c>
      <c r="HU233">
        <v>0</v>
      </c>
      <c r="HV233">
        <v>0</v>
      </c>
      <c r="HW233">
        <v>0</v>
      </c>
      <c r="HX233">
        <v>0</v>
      </c>
      <c r="HY233">
        <v>0</v>
      </c>
      <c r="HZ233">
        <v>79038.599999999991</v>
      </c>
      <c r="IA233">
        <v>1018.12</v>
      </c>
      <c r="IB233">
        <v>1163.4499999999998</v>
      </c>
      <c r="IC233">
        <v>84.843333333333334</v>
      </c>
      <c r="ID233">
        <v>116.34499999999998</v>
      </c>
      <c r="IE233">
        <v>41.666666666666664</v>
      </c>
      <c r="IF233">
        <v>73.333333333333329</v>
      </c>
      <c r="IG233">
        <v>43.666666666666664</v>
      </c>
      <c r="IH233">
        <v>180.70666666666668</v>
      </c>
      <c r="II233">
        <v>183.16666666666666</v>
      </c>
      <c r="IJ233">
        <v>0</v>
      </c>
      <c r="IK233">
        <v>0</v>
      </c>
      <c r="IL233">
        <v>0</v>
      </c>
      <c r="IM233">
        <v>40.03</v>
      </c>
      <c r="IN233">
        <v>800</v>
      </c>
    </row>
    <row r="234" spans="1:248">
      <c r="A234">
        <v>231</v>
      </c>
      <c r="B234" t="str">
        <v>Moradabad</v>
      </c>
      <c r="C234" t="str">
        <v>UTTAR PRADESH</v>
      </c>
      <c r="D234" t="str">
        <v>North</v>
      </c>
      <c r="E234" t="str">
        <v>OPTRIX INFRA LLP</v>
      </c>
      <c r="F234">
        <v>0</v>
      </c>
      <c r="G234">
        <v>0</v>
      </c>
      <c r="H234">
        <v>0.5</v>
      </c>
      <c r="I234">
        <v>0</v>
      </c>
      <c r="J234" t="str">
        <v>Medium</v>
      </c>
      <c r="K234">
        <v>1</v>
      </c>
      <c r="L234">
        <v>0</v>
      </c>
      <c r="M234">
        <v>0</v>
      </c>
      <c r="N234" t="str">
        <v>Shiv Kumar</v>
      </c>
      <c r="O234">
        <v>2</v>
      </c>
      <c r="P234">
        <v>3850</v>
      </c>
      <c r="Q234">
        <v>0</v>
      </c>
      <c r="R234">
        <v>0</v>
      </c>
      <c r="S234">
        <v>1</v>
      </c>
      <c r="T234">
        <v>4</v>
      </c>
      <c r="U234">
        <v>0</v>
      </c>
      <c r="V234">
        <v>10</v>
      </c>
      <c r="W234">
        <v>0</v>
      </c>
      <c r="X234">
        <v>900</v>
      </c>
      <c r="Y234">
        <v>1.4788888888888891E-2</v>
      </c>
      <c r="Z234">
        <v>0.23376623376623376</v>
      </c>
      <c r="AA234">
        <v>3.4571428571428578E-3</v>
      </c>
      <c r="AB234">
        <v>0</v>
      </c>
      <c r="AC234">
        <v>7</v>
      </c>
      <c r="AD234">
        <v>6</v>
      </c>
      <c r="AE234">
        <v>3.8</v>
      </c>
      <c r="AF234">
        <v>10</v>
      </c>
      <c r="AG234">
        <v>13.5</v>
      </c>
      <c r="AH234">
        <v>8.4</v>
      </c>
      <c r="AI234">
        <v>12</v>
      </c>
      <c r="AJ234">
        <v>17</v>
      </c>
      <c r="AK234">
        <v>26</v>
      </c>
      <c r="AL234">
        <v>13.5</v>
      </c>
      <c r="AM234">
        <v>15</v>
      </c>
      <c r="AN234">
        <v>5</v>
      </c>
      <c r="AO234">
        <v>30</v>
      </c>
      <c r="AP234">
        <v>0</v>
      </c>
      <c r="AQ234">
        <v>12</v>
      </c>
      <c r="AR234">
        <v>11.94</v>
      </c>
      <c r="AS234">
        <v>1</v>
      </c>
      <c r="AT234">
        <v>0</v>
      </c>
      <c r="AU234">
        <v>50.4</v>
      </c>
      <c r="AV234">
        <v>7.76</v>
      </c>
      <c r="AW234">
        <v>15</v>
      </c>
      <c r="AX234">
        <v>0</v>
      </c>
      <c r="AY234">
        <v>0</v>
      </c>
      <c r="AZ234">
        <v>0</v>
      </c>
      <c r="BA234">
        <v>1</v>
      </c>
      <c r="BB234">
        <v>1</v>
      </c>
      <c r="BC234">
        <v>1</v>
      </c>
      <c r="BD234">
        <v>0</v>
      </c>
      <c r="BE234">
        <v>3</v>
      </c>
      <c r="BF234">
        <v>0</v>
      </c>
      <c r="BG234">
        <v>0</v>
      </c>
      <c r="BH234">
        <v>0</v>
      </c>
      <c r="BI234">
        <v>0</v>
      </c>
      <c r="BJ234">
        <v>2</v>
      </c>
      <c r="BK234">
        <v>0</v>
      </c>
      <c r="BL234">
        <v>1</v>
      </c>
      <c r="BM234">
        <v>1</v>
      </c>
      <c r="BN234">
        <v>0</v>
      </c>
      <c r="BO234">
        <v>0</v>
      </c>
      <c r="BP234">
        <v>0</v>
      </c>
      <c r="BQ234">
        <v>0</v>
      </c>
      <c r="BR234">
        <v>0</v>
      </c>
      <c r="BS234">
        <v>0</v>
      </c>
      <c r="BT234">
        <v>0</v>
      </c>
      <c r="BU234">
        <v>0</v>
      </c>
      <c r="BV234">
        <v>0</v>
      </c>
      <c r="BW234">
        <v>0</v>
      </c>
      <c r="BX234">
        <v>10</v>
      </c>
      <c r="BY234">
        <v>0</v>
      </c>
      <c r="BZ234">
        <v>1</v>
      </c>
      <c r="CA234">
        <v>2</v>
      </c>
      <c r="CB234">
        <v>2</v>
      </c>
      <c r="CC234">
        <v>2</v>
      </c>
      <c r="CD234">
        <v>3</v>
      </c>
      <c r="CE234">
        <v>3</v>
      </c>
      <c r="CF234">
        <v>3</v>
      </c>
      <c r="CG234">
        <v>3</v>
      </c>
      <c r="CH234">
        <v>2</v>
      </c>
      <c r="CI234">
        <v>4</v>
      </c>
      <c r="CJ234">
        <v>5</v>
      </c>
      <c r="CK234">
        <v>4</v>
      </c>
      <c r="CL234">
        <v>3</v>
      </c>
      <c r="CM234">
        <v>0</v>
      </c>
      <c r="CN234">
        <v>1</v>
      </c>
      <c r="CO234">
        <v>1</v>
      </c>
      <c r="CP234">
        <v>1</v>
      </c>
      <c r="CQ234">
        <v>0</v>
      </c>
      <c r="CR234">
        <v>2</v>
      </c>
      <c r="CS234">
        <v>2</v>
      </c>
      <c r="CT234">
        <v>2</v>
      </c>
      <c r="CU234">
        <v>0</v>
      </c>
      <c r="CV234">
        <v>0</v>
      </c>
      <c r="CW234">
        <v>0</v>
      </c>
      <c r="CX234">
        <v>0</v>
      </c>
      <c r="CY234">
        <v>0</v>
      </c>
      <c r="CZ234">
        <v>0</v>
      </c>
      <c r="DA234">
        <v>0</v>
      </c>
      <c r="DB234">
        <v>0</v>
      </c>
      <c r="DC234">
        <v>0</v>
      </c>
      <c r="DD234">
        <v>0</v>
      </c>
      <c r="DE234">
        <v>0</v>
      </c>
      <c r="DF234">
        <v>0</v>
      </c>
      <c r="DG234">
        <v>0</v>
      </c>
      <c r="DH234">
        <v>5</v>
      </c>
      <c r="DI234">
        <v>6</v>
      </c>
      <c r="DJ234">
        <v>8</v>
      </c>
      <c r="DK234">
        <v>6</v>
      </c>
      <c r="DL234">
        <v>3</v>
      </c>
      <c r="DM234">
        <v>2</v>
      </c>
      <c r="DN234">
        <v>2</v>
      </c>
      <c r="DO234">
        <v>1</v>
      </c>
      <c r="DP234">
        <v>2</v>
      </c>
      <c r="DQ234">
        <v>2</v>
      </c>
      <c r="DR234">
        <v>2</v>
      </c>
      <c r="DS234">
        <v>0</v>
      </c>
      <c r="DT234">
        <v>0</v>
      </c>
      <c r="DU234">
        <v>0</v>
      </c>
      <c r="DV234">
        <v>0</v>
      </c>
      <c r="DW234">
        <v>0</v>
      </c>
      <c r="DX234">
        <v>0</v>
      </c>
      <c r="DY234">
        <v>0</v>
      </c>
      <c r="DZ234">
        <v>0</v>
      </c>
      <c r="EA234">
        <v>0</v>
      </c>
      <c r="EB234">
        <v>0</v>
      </c>
      <c r="EC234">
        <v>0</v>
      </c>
      <c r="ED234">
        <v>0</v>
      </c>
      <c r="EE234">
        <v>0</v>
      </c>
      <c r="EF234">
        <v>0</v>
      </c>
      <c r="EG234">
        <v>1</v>
      </c>
      <c r="EH234">
        <v>1</v>
      </c>
      <c r="EI234">
        <v>1</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1</v>
      </c>
      <c r="FF234">
        <v>1</v>
      </c>
      <c r="FG234">
        <v>1</v>
      </c>
      <c r="FH234">
        <v>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3</v>
      </c>
      <c r="GD234">
        <v>1</v>
      </c>
      <c r="GE234">
        <v>1</v>
      </c>
      <c r="GF234">
        <v>0</v>
      </c>
      <c r="GG234">
        <v>0</v>
      </c>
      <c r="GH234">
        <v>0</v>
      </c>
      <c r="GI234">
        <v>0</v>
      </c>
      <c r="GJ234">
        <v>0</v>
      </c>
      <c r="GK234">
        <v>0</v>
      </c>
      <c r="GL234">
        <v>0</v>
      </c>
      <c r="GM234">
        <v>0</v>
      </c>
      <c r="GN234">
        <v>0</v>
      </c>
      <c r="GO234">
        <v>0</v>
      </c>
      <c r="GP234">
        <v>0</v>
      </c>
      <c r="GQ234">
        <v>0</v>
      </c>
      <c r="GR234">
        <v>0</v>
      </c>
      <c r="GS234">
        <v>0</v>
      </c>
      <c r="GT234">
        <v>0</v>
      </c>
      <c r="GU234">
        <v>0</v>
      </c>
      <c r="GV234">
        <v>0</v>
      </c>
      <c r="GW234">
        <v>0</v>
      </c>
      <c r="GX234">
        <v>0</v>
      </c>
      <c r="GY234">
        <v>0</v>
      </c>
      <c r="GZ234">
        <v>0</v>
      </c>
      <c r="HA234">
        <v>0</v>
      </c>
      <c r="HB234">
        <v>0</v>
      </c>
      <c r="HC234">
        <v>1</v>
      </c>
      <c r="HD234">
        <v>0</v>
      </c>
      <c r="HE234">
        <v>2</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132.19999999999999</v>
      </c>
      <c r="IB234">
        <v>133.10000000000002</v>
      </c>
      <c r="IC234">
        <v>11.016666666666666</v>
      </c>
      <c r="ID234">
        <v>13.310000000000002</v>
      </c>
      <c r="IE234">
        <v>4.333333333333333</v>
      </c>
      <c r="IF234">
        <v>9.1</v>
      </c>
      <c r="IG234">
        <v>12.466666666666667</v>
      </c>
      <c r="IH234">
        <v>18.166666666666668</v>
      </c>
      <c r="II234">
        <v>11.666666666666666</v>
      </c>
      <c r="IJ234">
        <v>0</v>
      </c>
      <c r="IK234">
        <v>0</v>
      </c>
      <c r="IL234">
        <v>0</v>
      </c>
      <c r="IM234">
        <v>24.386666666666667</v>
      </c>
      <c r="IN234">
        <v>590</v>
      </c>
    </row>
    <row r="235" spans="1:248">
      <c r="A235">
        <v>232</v>
      </c>
      <c r="B235" t="str">
        <v>Agra</v>
      </c>
      <c r="C235" t="str">
        <v>UTTAR PRADESH</v>
      </c>
      <c r="D235" t="str">
        <v>North</v>
      </c>
      <c r="E235" t="str">
        <v>Dinesh Steel Private Limited</v>
      </c>
      <c r="F235">
        <v>0</v>
      </c>
      <c r="G235">
        <v>0</v>
      </c>
      <c r="H235">
        <v>1</v>
      </c>
      <c r="I235">
        <v>0</v>
      </c>
      <c r="J235" t="str">
        <v>High</v>
      </c>
      <c r="K235">
        <v>1</v>
      </c>
      <c r="L235">
        <v>1</v>
      </c>
      <c r="M235" t="str">
        <v>Pankaj Garg</v>
      </c>
      <c r="N235">
        <v>0</v>
      </c>
      <c r="O235">
        <v>5</v>
      </c>
      <c r="P235">
        <v>7000</v>
      </c>
      <c r="Q235">
        <v>0</v>
      </c>
      <c r="R235">
        <v>1</v>
      </c>
      <c r="S235">
        <v>1</v>
      </c>
      <c r="T235">
        <v>1</v>
      </c>
      <c r="U235">
        <v>0</v>
      </c>
      <c r="V235">
        <v>24</v>
      </c>
      <c r="W235">
        <v>0</v>
      </c>
      <c r="X235">
        <v>1785</v>
      </c>
      <c r="Y235">
        <v>0.13018991596638654</v>
      </c>
      <c r="Z235">
        <v>0.255</v>
      </c>
      <c r="AA235">
        <v>3.3198428571428566E-2</v>
      </c>
      <c r="AB235">
        <v>304</v>
      </c>
      <c r="AC235">
        <v>213</v>
      </c>
      <c r="AD235">
        <v>273</v>
      </c>
      <c r="AE235">
        <v>192</v>
      </c>
      <c r="AF235">
        <v>208.20000000000002</v>
      </c>
      <c r="AG235">
        <v>234</v>
      </c>
      <c r="AH235">
        <v>293</v>
      </c>
      <c r="AI235">
        <v>466</v>
      </c>
      <c r="AJ235">
        <v>333</v>
      </c>
      <c r="AK235">
        <v>592</v>
      </c>
      <c r="AL235">
        <v>689</v>
      </c>
      <c r="AM235">
        <v>802</v>
      </c>
      <c r="AN235">
        <v>368</v>
      </c>
      <c r="AO235">
        <v>276</v>
      </c>
      <c r="AP235">
        <v>238</v>
      </c>
      <c r="AQ235">
        <v>164.04</v>
      </c>
      <c r="AR235">
        <v>203.58</v>
      </c>
      <c r="AS235">
        <v>332.32</v>
      </c>
      <c r="AT235">
        <v>183.97</v>
      </c>
      <c r="AU235">
        <v>146.31</v>
      </c>
      <c r="AV235">
        <v>211.67</v>
      </c>
      <c r="AW235">
        <v>200</v>
      </c>
      <c r="AX235">
        <v>0</v>
      </c>
      <c r="AY235">
        <v>0</v>
      </c>
      <c r="AZ235">
        <v>2</v>
      </c>
      <c r="BA235">
        <v>0</v>
      </c>
      <c r="BB235">
        <v>1</v>
      </c>
      <c r="BC235">
        <v>0</v>
      </c>
      <c r="BD235">
        <v>2</v>
      </c>
      <c r="BE235">
        <v>0</v>
      </c>
      <c r="BF235">
        <v>0</v>
      </c>
      <c r="BG235">
        <v>0</v>
      </c>
      <c r="BH235">
        <v>1</v>
      </c>
      <c r="BI235">
        <v>1</v>
      </c>
      <c r="BJ235">
        <v>0</v>
      </c>
      <c r="BK235">
        <v>0</v>
      </c>
      <c r="BL235">
        <v>0</v>
      </c>
      <c r="BM235">
        <v>1</v>
      </c>
      <c r="BN235">
        <v>0</v>
      </c>
      <c r="BO235">
        <v>1</v>
      </c>
      <c r="BP235">
        <v>2</v>
      </c>
      <c r="BQ235">
        <v>0</v>
      </c>
      <c r="BR235">
        <v>0</v>
      </c>
      <c r="BS235">
        <v>2</v>
      </c>
      <c r="BT235">
        <v>1</v>
      </c>
      <c r="BU235">
        <v>1</v>
      </c>
      <c r="BV235">
        <v>0</v>
      </c>
      <c r="BW235">
        <v>0</v>
      </c>
      <c r="BX235">
        <v>24</v>
      </c>
      <c r="BY235">
        <v>11</v>
      </c>
      <c r="BZ235">
        <v>11</v>
      </c>
      <c r="CA235">
        <v>10</v>
      </c>
      <c r="CB235">
        <v>7</v>
      </c>
      <c r="CC235">
        <v>10</v>
      </c>
      <c r="CD235">
        <v>12</v>
      </c>
      <c r="CE235">
        <v>8</v>
      </c>
      <c r="CF235">
        <v>9</v>
      </c>
      <c r="CG235">
        <v>8</v>
      </c>
      <c r="CH235">
        <v>12</v>
      </c>
      <c r="CI235">
        <v>11</v>
      </c>
      <c r="CJ235">
        <v>10</v>
      </c>
      <c r="CK235">
        <v>13</v>
      </c>
      <c r="CL235">
        <v>16</v>
      </c>
      <c r="CM235">
        <v>15</v>
      </c>
      <c r="CN235">
        <v>15</v>
      </c>
      <c r="CO235">
        <v>16</v>
      </c>
      <c r="CP235">
        <v>14</v>
      </c>
      <c r="CQ235">
        <v>14</v>
      </c>
      <c r="CR235">
        <v>16</v>
      </c>
      <c r="CS235">
        <v>19</v>
      </c>
      <c r="CT235">
        <v>19</v>
      </c>
      <c r="CU235">
        <v>0</v>
      </c>
      <c r="CV235">
        <v>0</v>
      </c>
      <c r="CW235">
        <v>0</v>
      </c>
      <c r="CX235">
        <v>0</v>
      </c>
      <c r="CY235">
        <v>0</v>
      </c>
      <c r="CZ235">
        <v>0</v>
      </c>
      <c r="DA235">
        <v>0</v>
      </c>
      <c r="DB235">
        <v>0</v>
      </c>
      <c r="DC235">
        <v>0</v>
      </c>
      <c r="DD235">
        <v>0</v>
      </c>
      <c r="DE235">
        <v>0</v>
      </c>
      <c r="DF235">
        <v>0</v>
      </c>
      <c r="DG235">
        <v>0</v>
      </c>
      <c r="DH235">
        <v>14</v>
      </c>
      <c r="DI235">
        <v>14</v>
      </c>
      <c r="DJ235">
        <v>16</v>
      </c>
      <c r="DK235">
        <v>16</v>
      </c>
      <c r="DL235">
        <v>17</v>
      </c>
      <c r="DM235">
        <v>18</v>
      </c>
      <c r="DN235">
        <v>17</v>
      </c>
      <c r="DO235">
        <v>17</v>
      </c>
      <c r="DP235">
        <v>19</v>
      </c>
      <c r="DQ235">
        <v>20</v>
      </c>
      <c r="DR235">
        <v>21</v>
      </c>
      <c r="DS235">
        <v>0</v>
      </c>
      <c r="DT235">
        <v>0</v>
      </c>
      <c r="DU235">
        <v>0</v>
      </c>
      <c r="DV235">
        <v>0</v>
      </c>
      <c r="DW235">
        <v>0</v>
      </c>
      <c r="DX235">
        <v>0</v>
      </c>
      <c r="DY235">
        <v>0</v>
      </c>
      <c r="DZ235">
        <v>0</v>
      </c>
      <c r="EA235">
        <v>0</v>
      </c>
      <c r="EB235">
        <v>0</v>
      </c>
      <c r="EC235">
        <v>0</v>
      </c>
      <c r="ED235">
        <v>0</v>
      </c>
      <c r="EE235">
        <v>0</v>
      </c>
      <c r="EF235">
        <v>0</v>
      </c>
      <c r="EG235">
        <v>0</v>
      </c>
      <c r="EH235">
        <v>0</v>
      </c>
      <c r="EI235">
        <v>2</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2</v>
      </c>
      <c r="FH235">
        <v>0</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2</v>
      </c>
      <c r="GF235">
        <v>0</v>
      </c>
      <c r="GG235">
        <v>0</v>
      </c>
      <c r="GH235">
        <v>0</v>
      </c>
      <c r="GI235">
        <v>0</v>
      </c>
      <c r="GJ235">
        <v>0</v>
      </c>
      <c r="GK235">
        <v>0</v>
      </c>
      <c r="GL235">
        <v>0</v>
      </c>
      <c r="GM235">
        <v>0</v>
      </c>
      <c r="GN235">
        <v>0</v>
      </c>
      <c r="GO235">
        <v>0</v>
      </c>
      <c r="GP235">
        <v>0</v>
      </c>
      <c r="GQ235">
        <v>3</v>
      </c>
      <c r="GR235">
        <v>17</v>
      </c>
      <c r="GS235">
        <v>0</v>
      </c>
      <c r="GT235">
        <v>0</v>
      </c>
      <c r="GU235">
        <v>0</v>
      </c>
      <c r="GV235">
        <v>0</v>
      </c>
      <c r="GW235">
        <v>0</v>
      </c>
      <c r="GX235">
        <v>0</v>
      </c>
      <c r="GY235">
        <v>0</v>
      </c>
      <c r="GZ235">
        <v>0</v>
      </c>
      <c r="HA235">
        <v>0</v>
      </c>
      <c r="HB235">
        <v>0</v>
      </c>
      <c r="HC235">
        <v>2</v>
      </c>
      <c r="HD235">
        <v>0</v>
      </c>
      <c r="HE235">
        <v>2</v>
      </c>
      <c r="HF235">
        <v>1</v>
      </c>
      <c r="HG235">
        <v>3</v>
      </c>
      <c r="HH235">
        <v>4</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4599.2</v>
      </c>
      <c r="IB235">
        <v>2323.89</v>
      </c>
      <c r="IC235">
        <v>383.26666666666665</v>
      </c>
      <c r="ID235">
        <v>232.38899999999998</v>
      </c>
      <c r="IE235">
        <v>263.33333333333331</v>
      </c>
      <c r="IF235">
        <v>211.4</v>
      </c>
      <c r="IG235">
        <v>364</v>
      </c>
      <c r="IH235">
        <v>694.33333333333337</v>
      </c>
      <c r="II235">
        <v>294</v>
      </c>
      <c r="IJ235">
        <v>0</v>
      </c>
      <c r="IK235">
        <v>0</v>
      </c>
      <c r="IL235">
        <v>0</v>
      </c>
      <c r="IM235">
        <v>185.99333333333334</v>
      </c>
      <c r="IN235">
        <v>7000</v>
      </c>
    </row>
    <row r="236" spans="1:248">
      <c r="A236">
        <v>233</v>
      </c>
      <c r="B236" t="str">
        <v>Kanpur Dehat</v>
      </c>
      <c r="C236" t="str">
        <v>UTTAR PRADESH</v>
      </c>
      <c r="D236" t="str">
        <v>North</v>
      </c>
      <c r="E236" t="str">
        <v>SHREE LAKSHMAN ROLLING MILL (INDIA) LLP</v>
      </c>
      <c r="F236">
        <v>0</v>
      </c>
      <c r="G236">
        <v>0</v>
      </c>
      <c r="H236">
        <v>1</v>
      </c>
      <c r="I236">
        <v>0</v>
      </c>
      <c r="J236" t="str">
        <v>High</v>
      </c>
      <c r="K236">
        <v>0</v>
      </c>
      <c r="L236">
        <v>1</v>
      </c>
      <c r="M236">
        <v>0</v>
      </c>
      <c r="N236" t="str">
        <v>Ashutosh Shukla</v>
      </c>
      <c r="O236">
        <v>5</v>
      </c>
      <c r="P236">
        <v>5000</v>
      </c>
      <c r="Q236">
        <v>0</v>
      </c>
      <c r="R236">
        <v>1</v>
      </c>
      <c r="S236">
        <v>1</v>
      </c>
      <c r="T236">
        <v>1</v>
      </c>
      <c r="U236">
        <v>0</v>
      </c>
      <c r="V236">
        <v>1</v>
      </c>
      <c r="W236">
        <v>0</v>
      </c>
      <c r="X236">
        <v>0</v>
      </c>
      <c r="Y236" t="str">
        <v/>
      </c>
      <c r="Z236">
        <v>0</v>
      </c>
      <c r="AA236" t="str">
        <v/>
      </c>
      <c r="AB236">
        <v>0</v>
      </c>
      <c r="AC236">
        <v>0</v>
      </c>
      <c r="AD236">
        <v>0</v>
      </c>
      <c r="AE236">
        <v>0</v>
      </c>
      <c r="AF236">
        <v>0</v>
      </c>
      <c r="AG236">
        <v>0</v>
      </c>
      <c r="AH236">
        <v>0</v>
      </c>
      <c r="AI236">
        <v>0</v>
      </c>
      <c r="AJ236">
        <v>0</v>
      </c>
      <c r="AK236">
        <v>0</v>
      </c>
      <c r="AL236">
        <v>0</v>
      </c>
      <c r="AM236">
        <v>0</v>
      </c>
      <c r="AN236">
        <v>0</v>
      </c>
      <c r="AO236">
        <v>0</v>
      </c>
      <c r="AP236">
        <v>0</v>
      </c>
      <c r="AQ236">
        <v>0</v>
      </c>
      <c r="AR236">
        <v>0</v>
      </c>
      <c r="AS236">
        <v>9.8000000000000007</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1</v>
      </c>
      <c r="BR236">
        <v>0</v>
      </c>
      <c r="BS236">
        <v>0</v>
      </c>
      <c r="BT236">
        <v>0</v>
      </c>
      <c r="BU236">
        <v>0</v>
      </c>
      <c r="BV236">
        <v>0</v>
      </c>
      <c r="BW236">
        <v>0</v>
      </c>
      <c r="BX236">
        <v>1</v>
      </c>
      <c r="BY236">
        <v>0</v>
      </c>
      <c r="BZ236">
        <v>0</v>
      </c>
      <c r="CA236">
        <v>0</v>
      </c>
      <c r="CB236">
        <v>0</v>
      </c>
      <c r="CC236">
        <v>0</v>
      </c>
      <c r="CD236">
        <v>0</v>
      </c>
      <c r="CE236">
        <v>0</v>
      </c>
      <c r="CF236">
        <v>0</v>
      </c>
      <c r="CG236">
        <v>0</v>
      </c>
      <c r="CH236">
        <v>0</v>
      </c>
      <c r="CI236">
        <v>0</v>
      </c>
      <c r="CJ236">
        <v>0</v>
      </c>
      <c r="CK236">
        <v>0</v>
      </c>
      <c r="CL236">
        <v>0</v>
      </c>
      <c r="CM236">
        <v>0</v>
      </c>
      <c r="CN236">
        <v>0</v>
      </c>
      <c r="CO236">
        <v>0</v>
      </c>
      <c r="CP236">
        <v>1</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1</v>
      </c>
      <c r="DO236">
        <v>1</v>
      </c>
      <c r="DP236">
        <v>1</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1</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9.8000000000000007</v>
      </c>
      <c r="IC236">
        <v>0</v>
      </c>
      <c r="ID236">
        <v>0.98000000000000009</v>
      </c>
      <c r="IE236">
        <v>0</v>
      </c>
      <c r="IF236">
        <v>0</v>
      </c>
      <c r="IG236">
        <v>0</v>
      </c>
      <c r="IH236">
        <v>0</v>
      </c>
      <c r="II236">
        <v>0</v>
      </c>
      <c r="IJ236">
        <v>0</v>
      </c>
      <c r="IK236">
        <v>0</v>
      </c>
      <c r="IL236">
        <v>0</v>
      </c>
      <c r="IM236">
        <v>0</v>
      </c>
      <c r="IN236">
        <v>1000</v>
      </c>
    </row>
    <row r="237" spans="1:248">
      <c r="A237">
        <v>234</v>
      </c>
      <c r="B237" t="str">
        <v>Unnao</v>
      </c>
      <c r="C237" t="str">
        <v>UTTAR PRADESH</v>
      </c>
      <c r="D237" t="str">
        <v>North</v>
      </c>
      <c r="E237" t="str">
        <v>SHREE LAKSHMAN ROLLING MILL (INDIA) LLP</v>
      </c>
      <c r="F237">
        <v>0</v>
      </c>
      <c r="G237">
        <v>0</v>
      </c>
      <c r="H237">
        <v>0.5</v>
      </c>
      <c r="I237">
        <v>0</v>
      </c>
      <c r="J237" t="str">
        <v>Medium</v>
      </c>
      <c r="K237">
        <v>0</v>
      </c>
      <c r="L237">
        <v>0</v>
      </c>
      <c r="M237">
        <v>0</v>
      </c>
      <c r="N237" t="str">
        <v>Ashutosh Shukla</v>
      </c>
      <c r="O237">
        <v>0</v>
      </c>
      <c r="P237">
        <v>3700</v>
      </c>
      <c r="Q237">
        <v>0</v>
      </c>
      <c r="R237">
        <v>0</v>
      </c>
      <c r="S237">
        <v>0</v>
      </c>
      <c r="T237">
        <v>3</v>
      </c>
      <c r="U237">
        <v>0</v>
      </c>
      <c r="V237">
        <v>0</v>
      </c>
      <c r="W237">
        <v>0</v>
      </c>
      <c r="X237">
        <v>0</v>
      </c>
      <c r="Y237" t="str">
        <v/>
      </c>
      <c r="Z237">
        <v>0</v>
      </c>
      <c r="AA237" t="str">
        <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c r="IL237">
        <v>0</v>
      </c>
      <c r="IM237">
        <v>0</v>
      </c>
      <c r="IN237">
        <v>125</v>
      </c>
    </row>
    <row r="238" spans="1:248">
      <c r="A238">
        <v>235</v>
      </c>
      <c r="B238" t="str">
        <v>Meerut</v>
      </c>
      <c r="C238" t="str">
        <v>UTTAR PRADESH</v>
      </c>
      <c r="D238" t="str">
        <v>North</v>
      </c>
      <c r="E238" t="str">
        <v>OPTRIX INFRA LLP</v>
      </c>
      <c r="F238">
        <v>0</v>
      </c>
      <c r="G238">
        <v>0</v>
      </c>
      <c r="H238">
        <v>0.5</v>
      </c>
      <c r="I238">
        <v>0</v>
      </c>
      <c r="J238" t="str">
        <v>Medium</v>
      </c>
      <c r="K238">
        <v>0</v>
      </c>
      <c r="L238">
        <v>0</v>
      </c>
      <c r="M238" t="str">
        <v>Dinesh Mohan</v>
      </c>
      <c r="N238" t="str">
        <v>Shiv Kumar</v>
      </c>
      <c r="O238">
        <v>5</v>
      </c>
      <c r="P238">
        <v>4500</v>
      </c>
      <c r="Q238">
        <v>0</v>
      </c>
      <c r="R238">
        <v>1</v>
      </c>
      <c r="S238">
        <v>1</v>
      </c>
      <c r="T238">
        <v>1</v>
      </c>
      <c r="U238">
        <v>0</v>
      </c>
      <c r="V238">
        <v>6</v>
      </c>
      <c r="W238">
        <v>0</v>
      </c>
      <c r="X238">
        <v>0</v>
      </c>
      <c r="Y238" t="str">
        <v/>
      </c>
      <c r="Z238">
        <v>0</v>
      </c>
      <c r="AA238" t="str">
        <v/>
      </c>
      <c r="AB238">
        <v>35</v>
      </c>
      <c r="AC238">
        <v>0</v>
      </c>
      <c r="AD238">
        <v>0</v>
      </c>
      <c r="AE238">
        <v>0</v>
      </c>
      <c r="AF238">
        <v>0</v>
      </c>
      <c r="AG238">
        <v>0</v>
      </c>
      <c r="AH238">
        <v>0</v>
      </c>
      <c r="AI238">
        <v>0</v>
      </c>
      <c r="AJ238">
        <v>0</v>
      </c>
      <c r="AK238">
        <v>54.17</v>
      </c>
      <c r="AL238">
        <v>52</v>
      </c>
      <c r="AM238">
        <v>0</v>
      </c>
      <c r="AN238">
        <v>117</v>
      </c>
      <c r="AO238">
        <v>19</v>
      </c>
      <c r="AP238">
        <v>0</v>
      </c>
      <c r="AQ238">
        <v>0</v>
      </c>
      <c r="AR238">
        <v>0</v>
      </c>
      <c r="AS238">
        <v>2</v>
      </c>
      <c r="AT238">
        <v>0</v>
      </c>
      <c r="AU238">
        <v>0</v>
      </c>
      <c r="AV238">
        <v>0</v>
      </c>
      <c r="AW238">
        <v>8</v>
      </c>
      <c r="AX238">
        <v>0</v>
      </c>
      <c r="AY238">
        <v>0</v>
      </c>
      <c r="AZ238">
        <v>1</v>
      </c>
      <c r="BA238">
        <v>0</v>
      </c>
      <c r="BB238">
        <v>0</v>
      </c>
      <c r="BC238">
        <v>0</v>
      </c>
      <c r="BD238">
        <v>0</v>
      </c>
      <c r="BE238">
        <v>0</v>
      </c>
      <c r="BF238">
        <v>0</v>
      </c>
      <c r="BG238">
        <v>0</v>
      </c>
      <c r="BH238">
        <v>0</v>
      </c>
      <c r="BI238">
        <v>1</v>
      </c>
      <c r="BJ238">
        <v>1</v>
      </c>
      <c r="BK238">
        <v>0</v>
      </c>
      <c r="BL238">
        <v>3</v>
      </c>
      <c r="BM238">
        <v>0</v>
      </c>
      <c r="BN238">
        <v>0</v>
      </c>
      <c r="BO238">
        <v>0</v>
      </c>
      <c r="BP238">
        <v>0</v>
      </c>
      <c r="BQ238">
        <v>0</v>
      </c>
      <c r="BR238">
        <v>0</v>
      </c>
      <c r="BS238">
        <v>0</v>
      </c>
      <c r="BT238">
        <v>0</v>
      </c>
      <c r="BU238">
        <v>0</v>
      </c>
      <c r="BV238">
        <v>0</v>
      </c>
      <c r="BW238">
        <v>0</v>
      </c>
      <c r="BX238">
        <v>6</v>
      </c>
      <c r="BY238">
        <v>1</v>
      </c>
      <c r="BZ238">
        <v>0</v>
      </c>
      <c r="CA238">
        <v>0</v>
      </c>
      <c r="CB238">
        <v>0</v>
      </c>
      <c r="CC238">
        <v>0</v>
      </c>
      <c r="CD238">
        <v>0</v>
      </c>
      <c r="CE238">
        <v>0</v>
      </c>
      <c r="CF238">
        <v>0</v>
      </c>
      <c r="CG238">
        <v>0</v>
      </c>
      <c r="CH238">
        <v>1</v>
      </c>
      <c r="CI238">
        <v>1</v>
      </c>
      <c r="CJ238">
        <v>0</v>
      </c>
      <c r="CK238">
        <v>4</v>
      </c>
      <c r="CL238">
        <v>1</v>
      </c>
      <c r="CM238">
        <v>0</v>
      </c>
      <c r="CN238">
        <v>0</v>
      </c>
      <c r="CO238">
        <v>0</v>
      </c>
      <c r="CP238">
        <v>1</v>
      </c>
      <c r="CQ238">
        <v>0</v>
      </c>
      <c r="CR238">
        <v>0</v>
      </c>
      <c r="CS238">
        <v>0</v>
      </c>
      <c r="CT238">
        <v>2</v>
      </c>
      <c r="CU238">
        <v>0</v>
      </c>
      <c r="CV238">
        <v>0</v>
      </c>
      <c r="CW238">
        <v>0</v>
      </c>
      <c r="CX238">
        <v>0</v>
      </c>
      <c r="CY238">
        <v>0</v>
      </c>
      <c r="CZ238">
        <v>0</v>
      </c>
      <c r="DA238">
        <v>0</v>
      </c>
      <c r="DB238">
        <v>0</v>
      </c>
      <c r="DC238">
        <v>0</v>
      </c>
      <c r="DD238">
        <v>0</v>
      </c>
      <c r="DE238">
        <v>0</v>
      </c>
      <c r="DF238">
        <v>0</v>
      </c>
      <c r="DG238">
        <v>0</v>
      </c>
      <c r="DH238">
        <v>2</v>
      </c>
      <c r="DI238">
        <v>4</v>
      </c>
      <c r="DJ238">
        <v>4</v>
      </c>
      <c r="DK238">
        <v>4</v>
      </c>
      <c r="DL238">
        <v>1</v>
      </c>
      <c r="DM238">
        <v>0</v>
      </c>
      <c r="DN238">
        <v>1</v>
      </c>
      <c r="DO238">
        <v>1</v>
      </c>
      <c r="DP238">
        <v>1</v>
      </c>
      <c r="DQ238">
        <v>0</v>
      </c>
      <c r="DR238">
        <v>2</v>
      </c>
      <c r="DS238">
        <v>0</v>
      </c>
      <c r="DT238">
        <v>0</v>
      </c>
      <c r="DU238">
        <v>0</v>
      </c>
      <c r="DV238">
        <v>0</v>
      </c>
      <c r="DW238">
        <v>0</v>
      </c>
      <c r="DX238">
        <v>0</v>
      </c>
      <c r="DY238">
        <v>0</v>
      </c>
      <c r="DZ238">
        <v>0</v>
      </c>
      <c r="EA238">
        <v>0</v>
      </c>
      <c r="EB238">
        <v>0</v>
      </c>
      <c r="EC238">
        <v>0</v>
      </c>
      <c r="ED238">
        <v>0</v>
      </c>
      <c r="EE238">
        <v>0</v>
      </c>
      <c r="EF238">
        <v>0</v>
      </c>
      <c r="EG238">
        <v>1</v>
      </c>
      <c r="EH238">
        <v>1</v>
      </c>
      <c r="EI238">
        <v>1</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1</v>
      </c>
      <c r="FF238">
        <v>1</v>
      </c>
      <c r="FG238">
        <v>1</v>
      </c>
      <c r="FH238">
        <v>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1</v>
      </c>
      <c r="GD238">
        <v>1</v>
      </c>
      <c r="GE238">
        <v>1</v>
      </c>
      <c r="GF238">
        <v>0</v>
      </c>
      <c r="GG238">
        <v>0</v>
      </c>
      <c r="GH238">
        <v>0</v>
      </c>
      <c r="GI238">
        <v>0</v>
      </c>
      <c r="GJ238">
        <v>0</v>
      </c>
      <c r="GK238">
        <v>0</v>
      </c>
      <c r="GL238">
        <v>0</v>
      </c>
      <c r="GM238">
        <v>0</v>
      </c>
      <c r="GN238">
        <v>0</v>
      </c>
      <c r="GO238">
        <v>0</v>
      </c>
      <c r="GP238">
        <v>0</v>
      </c>
      <c r="GQ238">
        <v>1</v>
      </c>
      <c r="GR238">
        <v>0</v>
      </c>
      <c r="GS238">
        <v>0</v>
      </c>
      <c r="GT238">
        <v>0</v>
      </c>
      <c r="GU238">
        <v>0</v>
      </c>
      <c r="GV238">
        <v>0</v>
      </c>
      <c r="GW238">
        <v>0</v>
      </c>
      <c r="GX238">
        <v>0</v>
      </c>
      <c r="GY238">
        <v>0</v>
      </c>
      <c r="GZ238">
        <v>0</v>
      </c>
      <c r="HA238">
        <v>0</v>
      </c>
      <c r="HB238">
        <v>0</v>
      </c>
      <c r="HC238">
        <v>0</v>
      </c>
      <c r="HD238">
        <v>0</v>
      </c>
      <c r="HE238">
        <v>0</v>
      </c>
      <c r="HF238">
        <v>0</v>
      </c>
      <c r="HG238">
        <v>0</v>
      </c>
      <c r="HH238">
        <v>0</v>
      </c>
      <c r="HI238">
        <v>1</v>
      </c>
      <c r="HJ238">
        <v>0</v>
      </c>
      <c r="HK238">
        <v>0</v>
      </c>
      <c r="HL238">
        <v>0</v>
      </c>
      <c r="HM238">
        <v>0</v>
      </c>
      <c r="HN238">
        <v>0</v>
      </c>
      <c r="HO238">
        <v>0</v>
      </c>
      <c r="HP238">
        <v>0</v>
      </c>
      <c r="HQ238">
        <v>0</v>
      </c>
      <c r="HR238">
        <v>0</v>
      </c>
      <c r="HS238">
        <v>0</v>
      </c>
      <c r="HT238">
        <v>0</v>
      </c>
      <c r="HU238">
        <v>0</v>
      </c>
      <c r="HV238">
        <v>0</v>
      </c>
      <c r="HW238">
        <v>0</v>
      </c>
      <c r="HX238">
        <v>0</v>
      </c>
      <c r="HY238">
        <v>0</v>
      </c>
      <c r="HZ238">
        <v>0</v>
      </c>
      <c r="IA238">
        <v>141.17000000000002</v>
      </c>
      <c r="IB238">
        <v>146</v>
      </c>
      <c r="IC238">
        <v>11.764166666666668</v>
      </c>
      <c r="ID238">
        <v>14.6</v>
      </c>
      <c r="IE238">
        <v>11.666666666666666</v>
      </c>
      <c r="IF238">
        <v>0</v>
      </c>
      <c r="IG238">
        <v>0</v>
      </c>
      <c r="IH238">
        <v>35.39</v>
      </c>
      <c r="II238">
        <v>45.333333333333336</v>
      </c>
      <c r="IJ238">
        <v>0</v>
      </c>
      <c r="IK238">
        <v>0</v>
      </c>
      <c r="IL238">
        <v>0</v>
      </c>
      <c r="IM238">
        <v>2.6666666666666665</v>
      </c>
      <c r="IN238">
        <v>1000</v>
      </c>
    </row>
    <row r="239" spans="1:248">
      <c r="A239">
        <v>236</v>
      </c>
      <c r="B239" t="str">
        <v>Barabanki</v>
      </c>
      <c r="C239" t="str">
        <v>UTTAR PRADESH</v>
      </c>
      <c r="D239" t="str">
        <v>North</v>
      </c>
      <c r="E239" t="str">
        <v>SHREE LAKSHMAN ROLLING MILL (INDIA) LLP</v>
      </c>
      <c r="F239">
        <v>0</v>
      </c>
      <c r="G239">
        <v>0</v>
      </c>
      <c r="H239">
        <v>0.5</v>
      </c>
      <c r="I239">
        <v>0</v>
      </c>
      <c r="J239" t="str">
        <v>Medium</v>
      </c>
      <c r="K239">
        <v>0</v>
      </c>
      <c r="L239">
        <v>0</v>
      </c>
      <c r="M239">
        <v>0</v>
      </c>
      <c r="N239" t="str">
        <v>Deepanshu</v>
      </c>
      <c r="O239">
        <v>3</v>
      </c>
      <c r="P239">
        <v>3500</v>
      </c>
      <c r="Q239">
        <v>0</v>
      </c>
      <c r="R239">
        <v>1</v>
      </c>
      <c r="S239">
        <v>0</v>
      </c>
      <c r="T239">
        <v>5</v>
      </c>
      <c r="U239">
        <v>0</v>
      </c>
      <c r="V239">
        <v>1</v>
      </c>
      <c r="W239">
        <v>0</v>
      </c>
      <c r="X239">
        <v>0</v>
      </c>
      <c r="Y239" t="str">
        <v/>
      </c>
      <c r="Z239">
        <v>0</v>
      </c>
      <c r="AA239" t="str">
        <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1</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1</v>
      </c>
      <c r="EH239">
        <v>1</v>
      </c>
      <c r="EI239">
        <v>1</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3</v>
      </c>
      <c r="FF239">
        <v>1</v>
      </c>
      <c r="FG239">
        <v>1</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3</v>
      </c>
      <c r="GD239">
        <v>3</v>
      </c>
      <c r="GE239">
        <v>1</v>
      </c>
      <c r="GF239">
        <v>0</v>
      </c>
      <c r="GG239">
        <v>0</v>
      </c>
      <c r="GH239">
        <v>0</v>
      </c>
      <c r="GI239">
        <v>0</v>
      </c>
      <c r="GJ239">
        <v>0</v>
      </c>
      <c r="GK239">
        <v>0</v>
      </c>
      <c r="GL239">
        <v>0</v>
      </c>
      <c r="GM239">
        <v>0</v>
      </c>
      <c r="GN239">
        <v>0</v>
      </c>
      <c r="GO239">
        <v>0</v>
      </c>
      <c r="GP239">
        <v>0</v>
      </c>
      <c r="GQ239">
        <v>1</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c r="IL239">
        <v>0</v>
      </c>
      <c r="IM239">
        <v>0</v>
      </c>
      <c r="IN239">
        <v>565</v>
      </c>
    </row>
    <row r="240" spans="1:248">
      <c r="A240">
        <v>237</v>
      </c>
      <c r="B240" t="str">
        <v>Gorakhpur</v>
      </c>
      <c r="C240" t="str">
        <v>UTTAR PRADESH</v>
      </c>
      <c r="D240" t="str">
        <v>North</v>
      </c>
      <c r="E240" t="str">
        <v>GOBINDGARH IRON LLP</v>
      </c>
      <c r="F240">
        <v>0</v>
      </c>
      <c r="G240">
        <v>0</v>
      </c>
      <c r="H240">
        <v>0.5</v>
      </c>
      <c r="I240">
        <v>0</v>
      </c>
      <c r="J240" t="str">
        <v>Medium</v>
      </c>
      <c r="K240">
        <v>1</v>
      </c>
      <c r="L240">
        <v>1</v>
      </c>
      <c r="M240" t="str">
        <v>Mohd Ansari</v>
      </c>
      <c r="N240">
        <v>0</v>
      </c>
      <c r="O240">
        <v>0</v>
      </c>
      <c r="P240">
        <v>3500</v>
      </c>
      <c r="Q240">
        <v>0</v>
      </c>
      <c r="R240">
        <v>0</v>
      </c>
      <c r="S240">
        <v>0</v>
      </c>
      <c r="T240">
        <v>6</v>
      </c>
      <c r="U240">
        <v>0</v>
      </c>
      <c r="V240">
        <v>8</v>
      </c>
      <c r="W240">
        <v>0</v>
      </c>
      <c r="X240">
        <v>200</v>
      </c>
      <c r="Y240">
        <v>0.52174500000000001</v>
      </c>
      <c r="Z240">
        <v>5.7142857142857141E-2</v>
      </c>
      <c r="AA240">
        <v>2.9814E-2</v>
      </c>
      <c r="AB240">
        <v>50</v>
      </c>
      <c r="AC240">
        <v>45</v>
      </c>
      <c r="AD240">
        <v>106</v>
      </c>
      <c r="AE240">
        <v>19</v>
      </c>
      <c r="AF240">
        <v>5</v>
      </c>
      <c r="AG240">
        <v>23</v>
      </c>
      <c r="AH240">
        <v>58</v>
      </c>
      <c r="AI240">
        <v>180</v>
      </c>
      <c r="AJ240">
        <v>85</v>
      </c>
      <c r="AK240">
        <v>68</v>
      </c>
      <c r="AL240">
        <v>125</v>
      </c>
      <c r="AM240">
        <v>199</v>
      </c>
      <c r="AN240">
        <v>55</v>
      </c>
      <c r="AO240">
        <v>129</v>
      </c>
      <c r="AP240">
        <v>91.1</v>
      </c>
      <c r="AQ240">
        <v>84.93</v>
      </c>
      <c r="AR240">
        <v>104</v>
      </c>
      <c r="AS240">
        <v>130.46</v>
      </c>
      <c r="AT240">
        <v>35</v>
      </c>
      <c r="AU240">
        <v>75</v>
      </c>
      <c r="AV240">
        <v>0</v>
      </c>
      <c r="AW240">
        <v>339</v>
      </c>
      <c r="AX240">
        <v>0</v>
      </c>
      <c r="AY240">
        <v>0</v>
      </c>
      <c r="AZ240">
        <v>0</v>
      </c>
      <c r="BA240">
        <v>0</v>
      </c>
      <c r="BB240">
        <v>1</v>
      </c>
      <c r="BC240">
        <v>0</v>
      </c>
      <c r="BD240">
        <v>0</v>
      </c>
      <c r="BE240">
        <v>0</v>
      </c>
      <c r="BF240">
        <v>0</v>
      </c>
      <c r="BG240">
        <v>0</v>
      </c>
      <c r="BH240">
        <v>0</v>
      </c>
      <c r="BI240">
        <v>0</v>
      </c>
      <c r="BJ240">
        <v>0</v>
      </c>
      <c r="BK240">
        <v>0</v>
      </c>
      <c r="BL240">
        <v>0</v>
      </c>
      <c r="BM240">
        <v>0</v>
      </c>
      <c r="BN240">
        <v>0</v>
      </c>
      <c r="BO240">
        <v>1</v>
      </c>
      <c r="BP240">
        <v>1</v>
      </c>
      <c r="BQ240">
        <v>0</v>
      </c>
      <c r="BR240">
        <v>0</v>
      </c>
      <c r="BS240">
        <v>0</v>
      </c>
      <c r="BT240">
        <v>0</v>
      </c>
      <c r="BU240">
        <v>2</v>
      </c>
      <c r="BV240">
        <v>0</v>
      </c>
      <c r="BW240">
        <v>0</v>
      </c>
      <c r="BX240">
        <v>8</v>
      </c>
      <c r="BY240">
        <v>2</v>
      </c>
      <c r="BZ240">
        <v>3</v>
      </c>
      <c r="CA240">
        <v>4</v>
      </c>
      <c r="CB240">
        <v>3</v>
      </c>
      <c r="CC240">
        <v>1</v>
      </c>
      <c r="CD240">
        <v>4</v>
      </c>
      <c r="CE240">
        <v>4</v>
      </c>
      <c r="CF240">
        <v>4</v>
      </c>
      <c r="CG240">
        <v>4</v>
      </c>
      <c r="CH240">
        <v>2</v>
      </c>
      <c r="CI240">
        <v>3</v>
      </c>
      <c r="CJ240">
        <v>3</v>
      </c>
      <c r="CK240">
        <v>3</v>
      </c>
      <c r="CL240">
        <v>3</v>
      </c>
      <c r="CM240">
        <v>4</v>
      </c>
      <c r="CN240">
        <v>2</v>
      </c>
      <c r="CO240">
        <v>2</v>
      </c>
      <c r="CP240">
        <v>3</v>
      </c>
      <c r="CQ240">
        <v>2</v>
      </c>
      <c r="CR240">
        <v>3</v>
      </c>
      <c r="CS240">
        <v>0</v>
      </c>
      <c r="CT240">
        <v>5</v>
      </c>
      <c r="CU240">
        <v>0</v>
      </c>
      <c r="CV240">
        <v>0</v>
      </c>
      <c r="CW240">
        <v>0</v>
      </c>
      <c r="CX240">
        <v>0</v>
      </c>
      <c r="CY240">
        <v>0</v>
      </c>
      <c r="CZ240">
        <v>0</v>
      </c>
      <c r="DA240">
        <v>0</v>
      </c>
      <c r="DB240">
        <v>0</v>
      </c>
      <c r="DC240">
        <v>0</v>
      </c>
      <c r="DD240">
        <v>0</v>
      </c>
      <c r="DE240">
        <v>0</v>
      </c>
      <c r="DF240">
        <v>0</v>
      </c>
      <c r="DG240">
        <v>0</v>
      </c>
      <c r="DH240">
        <v>4</v>
      </c>
      <c r="DI240">
        <v>4</v>
      </c>
      <c r="DJ240">
        <v>4</v>
      </c>
      <c r="DK240">
        <v>4</v>
      </c>
      <c r="DL240">
        <v>5</v>
      </c>
      <c r="DM240">
        <v>6</v>
      </c>
      <c r="DN240">
        <v>3</v>
      </c>
      <c r="DO240">
        <v>3</v>
      </c>
      <c r="DP240">
        <v>3</v>
      </c>
      <c r="DQ240">
        <v>3</v>
      </c>
      <c r="DR240">
        <v>5</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3</v>
      </c>
      <c r="HD240">
        <v>1</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963</v>
      </c>
      <c r="IB240">
        <v>1043.49</v>
      </c>
      <c r="IC240">
        <v>80.25</v>
      </c>
      <c r="ID240">
        <v>104.349</v>
      </c>
      <c r="IE240">
        <v>67</v>
      </c>
      <c r="IF240">
        <v>15.666666666666666</v>
      </c>
      <c r="IG240">
        <v>107.66666666666667</v>
      </c>
      <c r="IH240">
        <v>130.66666666666666</v>
      </c>
      <c r="II240">
        <v>91.7</v>
      </c>
      <c r="IJ240">
        <v>0</v>
      </c>
      <c r="IK240">
        <v>0</v>
      </c>
      <c r="IL240">
        <v>0</v>
      </c>
      <c r="IM240">
        <v>138</v>
      </c>
      <c r="IN240">
        <v>225</v>
      </c>
    </row>
    <row r="241" spans="1:248">
      <c r="A241">
        <v>238</v>
      </c>
      <c r="B241" t="str">
        <v>Muzaffarnagar</v>
      </c>
      <c r="C241" t="str">
        <v>UTTAR PRADESH</v>
      </c>
      <c r="D241" t="str">
        <v>North</v>
      </c>
      <c r="E241" t="str">
        <v>OPTRIX INFRA LLP</v>
      </c>
      <c r="F241">
        <v>0</v>
      </c>
      <c r="G241">
        <v>0</v>
      </c>
      <c r="H241">
        <v>0.5</v>
      </c>
      <c r="I241">
        <v>0</v>
      </c>
      <c r="J241" t="str">
        <v>Medium</v>
      </c>
      <c r="K241">
        <v>0</v>
      </c>
      <c r="L241">
        <v>0</v>
      </c>
      <c r="M241">
        <v>0</v>
      </c>
      <c r="N241" t="str">
        <v>Shiv Kumar</v>
      </c>
      <c r="O241">
        <v>2</v>
      </c>
      <c r="P241">
        <v>2900</v>
      </c>
      <c r="Q241">
        <v>0</v>
      </c>
      <c r="R241">
        <v>0</v>
      </c>
      <c r="S241">
        <v>1</v>
      </c>
      <c r="T241">
        <v>1</v>
      </c>
      <c r="U241">
        <v>0</v>
      </c>
      <c r="V241">
        <v>4</v>
      </c>
      <c r="W241">
        <v>0</v>
      </c>
      <c r="X241">
        <v>620</v>
      </c>
      <c r="Y241">
        <v>4.6280645161290324E-2</v>
      </c>
      <c r="Z241">
        <v>0.21379310344827587</v>
      </c>
      <c r="AA241">
        <v>9.8944827586206902E-3</v>
      </c>
      <c r="AB241">
        <v>0</v>
      </c>
      <c r="AC241">
        <v>48</v>
      </c>
      <c r="AD241">
        <v>15</v>
      </c>
      <c r="AE241">
        <v>0</v>
      </c>
      <c r="AF241">
        <v>0</v>
      </c>
      <c r="AG241">
        <v>72</v>
      </c>
      <c r="AH241">
        <v>66</v>
      </c>
      <c r="AI241">
        <v>0</v>
      </c>
      <c r="AJ241">
        <v>0</v>
      </c>
      <c r="AK241">
        <v>5</v>
      </c>
      <c r="AL241">
        <v>2</v>
      </c>
      <c r="AM241">
        <v>0</v>
      </c>
      <c r="AN241">
        <v>0</v>
      </c>
      <c r="AO241">
        <v>6</v>
      </c>
      <c r="AP241">
        <v>0</v>
      </c>
      <c r="AQ241">
        <v>0</v>
      </c>
      <c r="AR241">
        <v>0</v>
      </c>
      <c r="AS241">
        <v>30.59</v>
      </c>
      <c r="AT241">
        <v>0</v>
      </c>
      <c r="AU241">
        <v>88.54</v>
      </c>
      <c r="AV241">
        <v>48.81</v>
      </c>
      <c r="AW241">
        <v>113</v>
      </c>
      <c r="AX241">
        <v>0</v>
      </c>
      <c r="AY241">
        <v>0</v>
      </c>
      <c r="AZ241">
        <v>0</v>
      </c>
      <c r="BA241">
        <v>0</v>
      </c>
      <c r="BB241">
        <v>0</v>
      </c>
      <c r="BC241">
        <v>0</v>
      </c>
      <c r="BD241">
        <v>0</v>
      </c>
      <c r="BE241">
        <v>0</v>
      </c>
      <c r="BF241">
        <v>0</v>
      </c>
      <c r="BG241">
        <v>0</v>
      </c>
      <c r="BH241">
        <v>0</v>
      </c>
      <c r="BI241">
        <v>0</v>
      </c>
      <c r="BJ241">
        <v>1</v>
      </c>
      <c r="BK241">
        <v>0</v>
      </c>
      <c r="BL241">
        <v>0</v>
      </c>
      <c r="BM241">
        <v>1</v>
      </c>
      <c r="BN241">
        <v>0</v>
      </c>
      <c r="BO241">
        <v>0</v>
      </c>
      <c r="BP241">
        <v>0</v>
      </c>
      <c r="BQ241">
        <v>1</v>
      </c>
      <c r="BR241">
        <v>0</v>
      </c>
      <c r="BS241">
        <v>0</v>
      </c>
      <c r="BT241">
        <v>0</v>
      </c>
      <c r="BU241">
        <v>0</v>
      </c>
      <c r="BV241">
        <v>0</v>
      </c>
      <c r="BW241">
        <v>0</v>
      </c>
      <c r="BX241">
        <v>4</v>
      </c>
      <c r="BY241">
        <v>0</v>
      </c>
      <c r="BZ241">
        <v>1</v>
      </c>
      <c r="CA241">
        <v>1</v>
      </c>
      <c r="CB241">
        <v>0</v>
      </c>
      <c r="CC241">
        <v>0</v>
      </c>
      <c r="CD241">
        <v>1</v>
      </c>
      <c r="CE241">
        <v>1</v>
      </c>
      <c r="CF241">
        <v>0</v>
      </c>
      <c r="CG241">
        <v>0</v>
      </c>
      <c r="CH241">
        <v>1</v>
      </c>
      <c r="CI241">
        <v>1</v>
      </c>
      <c r="CJ241">
        <v>0</v>
      </c>
      <c r="CK241">
        <v>0</v>
      </c>
      <c r="CL241">
        <v>1</v>
      </c>
      <c r="CM241">
        <v>0</v>
      </c>
      <c r="CN241">
        <v>0</v>
      </c>
      <c r="CO241">
        <v>0</v>
      </c>
      <c r="CP241">
        <v>1</v>
      </c>
      <c r="CQ241">
        <v>0</v>
      </c>
      <c r="CR241">
        <v>2</v>
      </c>
      <c r="CS241">
        <v>1</v>
      </c>
      <c r="CT241">
        <v>2</v>
      </c>
      <c r="CU241">
        <v>0</v>
      </c>
      <c r="CV241">
        <v>0</v>
      </c>
      <c r="CW241">
        <v>0</v>
      </c>
      <c r="CX241">
        <v>0</v>
      </c>
      <c r="CY241">
        <v>0</v>
      </c>
      <c r="CZ241">
        <v>0</v>
      </c>
      <c r="DA241">
        <v>0</v>
      </c>
      <c r="DB241">
        <v>0</v>
      </c>
      <c r="DC241">
        <v>0</v>
      </c>
      <c r="DD241">
        <v>0</v>
      </c>
      <c r="DE241">
        <v>0</v>
      </c>
      <c r="DF241">
        <v>0</v>
      </c>
      <c r="DG241">
        <v>0</v>
      </c>
      <c r="DH241">
        <v>2</v>
      </c>
      <c r="DI241">
        <v>1</v>
      </c>
      <c r="DJ241">
        <v>1</v>
      </c>
      <c r="DK241">
        <v>1</v>
      </c>
      <c r="DL241">
        <v>1</v>
      </c>
      <c r="DM241">
        <v>0</v>
      </c>
      <c r="DN241">
        <v>1</v>
      </c>
      <c r="DO241">
        <v>1</v>
      </c>
      <c r="DP241">
        <v>2</v>
      </c>
      <c r="DQ241">
        <v>2</v>
      </c>
      <c r="DR241">
        <v>2</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1</v>
      </c>
      <c r="HG241">
        <v>1</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208</v>
      </c>
      <c r="IB241">
        <v>286.94</v>
      </c>
      <c r="IC241">
        <v>17.333333333333332</v>
      </c>
      <c r="ID241">
        <v>28.693999999999999</v>
      </c>
      <c r="IE241">
        <v>21</v>
      </c>
      <c r="IF241">
        <v>24</v>
      </c>
      <c r="IG241">
        <v>22</v>
      </c>
      <c r="IH241">
        <v>2.3333333333333335</v>
      </c>
      <c r="II241">
        <v>2</v>
      </c>
      <c r="IJ241">
        <v>0</v>
      </c>
      <c r="IK241">
        <v>0</v>
      </c>
      <c r="IL241">
        <v>0</v>
      </c>
      <c r="IM241">
        <v>83.45</v>
      </c>
      <c r="IN241">
        <v>500</v>
      </c>
    </row>
    <row r="242" spans="1:248">
      <c r="A242">
        <v>239</v>
      </c>
      <c r="B242" t="str">
        <v>Bijnor</v>
      </c>
      <c r="C242" t="str">
        <v>UTTAR PRADESH</v>
      </c>
      <c r="D242" t="str">
        <v>North</v>
      </c>
      <c r="E242" t="str">
        <v>OPTRIX INFRA LLP</v>
      </c>
      <c r="F242">
        <v>0</v>
      </c>
      <c r="G242">
        <v>0</v>
      </c>
      <c r="H242">
        <v>0.5</v>
      </c>
      <c r="I242">
        <v>0</v>
      </c>
      <c r="J242" t="str">
        <v>Medium</v>
      </c>
      <c r="K242">
        <v>0</v>
      </c>
      <c r="L242">
        <v>0</v>
      </c>
      <c r="M242">
        <v>0</v>
      </c>
      <c r="N242" t="str">
        <v>Shiv Kumar</v>
      </c>
      <c r="O242">
        <v>3</v>
      </c>
      <c r="P242">
        <v>2850</v>
      </c>
      <c r="Q242">
        <v>0</v>
      </c>
      <c r="R242">
        <v>1</v>
      </c>
      <c r="S242">
        <v>0</v>
      </c>
      <c r="T242">
        <v>4</v>
      </c>
      <c r="U242">
        <v>0</v>
      </c>
      <c r="V242">
        <v>5</v>
      </c>
      <c r="W242">
        <v>0</v>
      </c>
      <c r="X242">
        <v>200</v>
      </c>
      <c r="Y242">
        <v>3.4534999999999996E-2</v>
      </c>
      <c r="Z242">
        <v>7.0175438596491224E-2</v>
      </c>
      <c r="AA242">
        <v>2.4235087719298243E-3</v>
      </c>
      <c r="AB242">
        <v>0</v>
      </c>
      <c r="AC242">
        <v>0</v>
      </c>
      <c r="AD242">
        <v>5</v>
      </c>
      <c r="AE242">
        <v>42</v>
      </c>
      <c r="AF242">
        <v>56</v>
      </c>
      <c r="AG242">
        <v>0</v>
      </c>
      <c r="AH242">
        <v>0</v>
      </c>
      <c r="AI242">
        <v>0</v>
      </c>
      <c r="AJ242">
        <v>63</v>
      </c>
      <c r="AK242">
        <v>0</v>
      </c>
      <c r="AL242">
        <v>0</v>
      </c>
      <c r="AM242">
        <v>25</v>
      </c>
      <c r="AN242">
        <v>10</v>
      </c>
      <c r="AO242">
        <v>0</v>
      </c>
      <c r="AP242">
        <v>12.02</v>
      </c>
      <c r="AQ242">
        <v>0</v>
      </c>
      <c r="AR242">
        <v>0</v>
      </c>
      <c r="AS242">
        <v>0</v>
      </c>
      <c r="AT242">
        <v>20.079999999999998</v>
      </c>
      <c r="AU242">
        <v>15</v>
      </c>
      <c r="AV242">
        <v>6.97</v>
      </c>
      <c r="AW242">
        <v>5</v>
      </c>
      <c r="AX242">
        <v>0</v>
      </c>
      <c r="AY242">
        <v>0</v>
      </c>
      <c r="AZ242">
        <v>0</v>
      </c>
      <c r="BA242">
        <v>0</v>
      </c>
      <c r="BB242">
        <v>1</v>
      </c>
      <c r="BC242">
        <v>1</v>
      </c>
      <c r="BD242">
        <v>0</v>
      </c>
      <c r="BE242">
        <v>0</v>
      </c>
      <c r="BF242">
        <v>0</v>
      </c>
      <c r="BG242">
        <v>0</v>
      </c>
      <c r="BH242">
        <v>1</v>
      </c>
      <c r="BI242">
        <v>0</v>
      </c>
      <c r="BJ242">
        <v>0</v>
      </c>
      <c r="BK242">
        <v>1</v>
      </c>
      <c r="BL242">
        <v>1</v>
      </c>
      <c r="BM242">
        <v>0</v>
      </c>
      <c r="BN242">
        <v>0</v>
      </c>
      <c r="BO242">
        <v>0</v>
      </c>
      <c r="BP242">
        <v>0</v>
      </c>
      <c r="BQ242">
        <v>0</v>
      </c>
      <c r="BR242">
        <v>0</v>
      </c>
      <c r="BS242">
        <v>0</v>
      </c>
      <c r="BT242">
        <v>0</v>
      </c>
      <c r="BU242">
        <v>0</v>
      </c>
      <c r="BV242">
        <v>0</v>
      </c>
      <c r="BW242">
        <v>0</v>
      </c>
      <c r="BX242">
        <v>5</v>
      </c>
      <c r="BY242">
        <v>0</v>
      </c>
      <c r="BZ242">
        <v>0</v>
      </c>
      <c r="CA242">
        <v>1</v>
      </c>
      <c r="CB242">
        <v>1</v>
      </c>
      <c r="CC242">
        <v>1</v>
      </c>
      <c r="CD242">
        <v>0</v>
      </c>
      <c r="CE242">
        <v>0</v>
      </c>
      <c r="CF242">
        <v>0</v>
      </c>
      <c r="CG242">
        <v>1</v>
      </c>
      <c r="CH242">
        <v>0</v>
      </c>
      <c r="CI242">
        <v>0</v>
      </c>
      <c r="CJ242">
        <v>1</v>
      </c>
      <c r="CK242">
        <v>1</v>
      </c>
      <c r="CL242">
        <v>0</v>
      </c>
      <c r="CM242">
        <v>1</v>
      </c>
      <c r="CN242">
        <v>0</v>
      </c>
      <c r="CO242">
        <v>0</v>
      </c>
      <c r="CP242">
        <v>0</v>
      </c>
      <c r="CQ242">
        <v>1</v>
      </c>
      <c r="CR242">
        <v>1</v>
      </c>
      <c r="CS242">
        <v>1</v>
      </c>
      <c r="CT242">
        <v>1</v>
      </c>
      <c r="CU242">
        <v>0</v>
      </c>
      <c r="CV242">
        <v>0</v>
      </c>
      <c r="CW242">
        <v>0</v>
      </c>
      <c r="CX242">
        <v>0</v>
      </c>
      <c r="CY242">
        <v>0</v>
      </c>
      <c r="CZ242">
        <v>0</v>
      </c>
      <c r="DA242">
        <v>0</v>
      </c>
      <c r="DB242">
        <v>0</v>
      </c>
      <c r="DC242">
        <v>0</v>
      </c>
      <c r="DD242">
        <v>0</v>
      </c>
      <c r="DE242">
        <v>0</v>
      </c>
      <c r="DF242">
        <v>0</v>
      </c>
      <c r="DG242">
        <v>0</v>
      </c>
      <c r="DH242">
        <v>1</v>
      </c>
      <c r="DI242">
        <v>2</v>
      </c>
      <c r="DJ242">
        <v>2</v>
      </c>
      <c r="DK242">
        <v>2</v>
      </c>
      <c r="DL242">
        <v>1</v>
      </c>
      <c r="DM242">
        <v>1</v>
      </c>
      <c r="DN242">
        <v>0</v>
      </c>
      <c r="DO242">
        <v>1</v>
      </c>
      <c r="DP242">
        <v>1</v>
      </c>
      <c r="DQ242">
        <v>1</v>
      </c>
      <c r="DR242">
        <v>1</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0</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1</v>
      </c>
      <c r="GR242">
        <v>0</v>
      </c>
      <c r="GS242">
        <v>0</v>
      </c>
      <c r="GT242">
        <v>0</v>
      </c>
      <c r="GU242">
        <v>0</v>
      </c>
      <c r="GV242">
        <v>0</v>
      </c>
      <c r="GW242">
        <v>0</v>
      </c>
      <c r="GX242">
        <v>0</v>
      </c>
      <c r="GY242">
        <v>0</v>
      </c>
      <c r="GZ242">
        <v>0</v>
      </c>
      <c r="HA242">
        <v>0</v>
      </c>
      <c r="HB242">
        <v>0</v>
      </c>
      <c r="HC242">
        <v>1</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191</v>
      </c>
      <c r="IB242">
        <v>69.069999999999993</v>
      </c>
      <c r="IC242">
        <v>15.916666666666666</v>
      </c>
      <c r="ID242">
        <v>6.9069999999999991</v>
      </c>
      <c r="IE242">
        <v>1.6666666666666667</v>
      </c>
      <c r="IF242">
        <v>32.666666666666664</v>
      </c>
      <c r="IG242">
        <v>21</v>
      </c>
      <c r="IH242">
        <v>8.3333333333333339</v>
      </c>
      <c r="II242">
        <v>7.34</v>
      </c>
      <c r="IJ242">
        <v>0</v>
      </c>
      <c r="IK242">
        <v>0</v>
      </c>
      <c r="IL242">
        <v>0</v>
      </c>
      <c r="IM242">
        <v>8.99</v>
      </c>
      <c r="IN242">
        <v>1000</v>
      </c>
    </row>
    <row r="243" spans="1:248">
      <c r="A243">
        <v>240</v>
      </c>
      <c r="B243" t="str">
        <v>Mathura</v>
      </c>
      <c r="C243" t="str">
        <v>UTTAR PRADESH</v>
      </c>
      <c r="D243" t="str">
        <v>North</v>
      </c>
      <c r="E243" t="str">
        <v>Dinesh Steel Private Limited</v>
      </c>
      <c r="F243">
        <v>0</v>
      </c>
      <c r="G243">
        <v>0</v>
      </c>
      <c r="H243">
        <v>0.5</v>
      </c>
      <c r="I243">
        <v>0</v>
      </c>
      <c r="J243" t="str">
        <v>Medium</v>
      </c>
      <c r="K243">
        <v>1</v>
      </c>
      <c r="L243">
        <v>0</v>
      </c>
      <c r="M243" t="str">
        <v>Pankaj Garg</v>
      </c>
      <c r="N243">
        <v>0</v>
      </c>
      <c r="O243">
        <v>0</v>
      </c>
      <c r="P243">
        <v>3000</v>
      </c>
      <c r="Q243">
        <v>0</v>
      </c>
      <c r="R243">
        <v>0</v>
      </c>
      <c r="S243">
        <v>0</v>
      </c>
      <c r="T243">
        <v>4</v>
      </c>
      <c r="U243">
        <v>0</v>
      </c>
      <c r="V243">
        <v>6</v>
      </c>
      <c r="W243">
        <v>0</v>
      </c>
      <c r="X243">
        <v>800</v>
      </c>
      <c r="Y243">
        <v>0.10170249999999999</v>
      </c>
      <c r="Z243">
        <v>0.26666666666666666</v>
      </c>
      <c r="AA243">
        <v>2.7120666666666664E-2</v>
      </c>
      <c r="AB243">
        <v>136</v>
      </c>
      <c r="AC243">
        <v>72</v>
      </c>
      <c r="AD243">
        <v>38</v>
      </c>
      <c r="AE243">
        <v>50</v>
      </c>
      <c r="AF243">
        <v>0</v>
      </c>
      <c r="AG243">
        <v>90</v>
      </c>
      <c r="AH243">
        <v>42</v>
      </c>
      <c r="AI243">
        <v>63</v>
      </c>
      <c r="AJ243">
        <v>128</v>
      </c>
      <c r="AK243">
        <v>66</v>
      </c>
      <c r="AL243">
        <v>98</v>
      </c>
      <c r="AM243">
        <v>135</v>
      </c>
      <c r="AN243">
        <v>32</v>
      </c>
      <c r="AO243">
        <v>161</v>
      </c>
      <c r="AP243">
        <v>66</v>
      </c>
      <c r="AQ243">
        <v>74.800000000000011</v>
      </c>
      <c r="AR243">
        <v>85.94</v>
      </c>
      <c r="AS243">
        <v>53.84</v>
      </c>
      <c r="AT243">
        <v>56.94</v>
      </c>
      <c r="AU243">
        <v>51.96</v>
      </c>
      <c r="AV243">
        <v>93.14</v>
      </c>
      <c r="AW243">
        <v>138</v>
      </c>
      <c r="AX243">
        <v>0</v>
      </c>
      <c r="AY243">
        <v>0</v>
      </c>
      <c r="AZ243">
        <v>0</v>
      </c>
      <c r="BA243">
        <v>0</v>
      </c>
      <c r="BB243">
        <v>0</v>
      </c>
      <c r="BC243">
        <v>0</v>
      </c>
      <c r="BD243">
        <v>0</v>
      </c>
      <c r="BE243">
        <v>1</v>
      </c>
      <c r="BF243">
        <v>0</v>
      </c>
      <c r="BG243">
        <v>0</v>
      </c>
      <c r="BH243">
        <v>1</v>
      </c>
      <c r="BI243">
        <v>0</v>
      </c>
      <c r="BJ243">
        <v>0</v>
      </c>
      <c r="BK243">
        <v>0</v>
      </c>
      <c r="BL243">
        <v>0</v>
      </c>
      <c r="BM243">
        <v>0</v>
      </c>
      <c r="BN243">
        <v>0</v>
      </c>
      <c r="BO243">
        <v>0</v>
      </c>
      <c r="BP243">
        <v>2</v>
      </c>
      <c r="BQ243">
        <v>0</v>
      </c>
      <c r="BR243">
        <v>0</v>
      </c>
      <c r="BS243">
        <v>0</v>
      </c>
      <c r="BT243">
        <v>0</v>
      </c>
      <c r="BU243">
        <v>0</v>
      </c>
      <c r="BV243">
        <v>0</v>
      </c>
      <c r="BW243">
        <v>0</v>
      </c>
      <c r="BX243">
        <v>6</v>
      </c>
      <c r="BY243">
        <v>2</v>
      </c>
      <c r="BZ243">
        <v>2</v>
      </c>
      <c r="CA243">
        <v>2</v>
      </c>
      <c r="CB243">
        <v>1</v>
      </c>
      <c r="CC243">
        <v>0</v>
      </c>
      <c r="CD243">
        <v>3</v>
      </c>
      <c r="CE243">
        <v>3</v>
      </c>
      <c r="CF243">
        <v>2</v>
      </c>
      <c r="CG243">
        <v>4</v>
      </c>
      <c r="CH243">
        <v>2</v>
      </c>
      <c r="CI243">
        <v>2</v>
      </c>
      <c r="CJ243">
        <v>1</v>
      </c>
      <c r="CK243">
        <v>2</v>
      </c>
      <c r="CL243">
        <v>3</v>
      </c>
      <c r="CM243">
        <v>2</v>
      </c>
      <c r="CN243">
        <v>2</v>
      </c>
      <c r="CO243">
        <v>5</v>
      </c>
      <c r="CP243">
        <v>3</v>
      </c>
      <c r="CQ243">
        <v>4</v>
      </c>
      <c r="CR243">
        <v>4</v>
      </c>
      <c r="CS243">
        <v>4</v>
      </c>
      <c r="CT243">
        <v>4</v>
      </c>
      <c r="CU243">
        <v>0</v>
      </c>
      <c r="CV243">
        <v>0</v>
      </c>
      <c r="CW243">
        <v>0</v>
      </c>
      <c r="CX243">
        <v>0</v>
      </c>
      <c r="CY243">
        <v>0</v>
      </c>
      <c r="CZ243">
        <v>0</v>
      </c>
      <c r="DA243">
        <v>0</v>
      </c>
      <c r="DB243">
        <v>0</v>
      </c>
      <c r="DC243">
        <v>0</v>
      </c>
      <c r="DD243">
        <v>0</v>
      </c>
      <c r="DE243">
        <v>0</v>
      </c>
      <c r="DF243">
        <v>0</v>
      </c>
      <c r="DG243">
        <v>0</v>
      </c>
      <c r="DH243">
        <v>3</v>
      </c>
      <c r="DI243">
        <v>2</v>
      </c>
      <c r="DJ243">
        <v>3</v>
      </c>
      <c r="DK243">
        <v>3</v>
      </c>
      <c r="DL243">
        <v>3</v>
      </c>
      <c r="DM243">
        <v>5</v>
      </c>
      <c r="DN243">
        <v>5</v>
      </c>
      <c r="DO243">
        <v>5</v>
      </c>
      <c r="DP243">
        <v>4</v>
      </c>
      <c r="DQ243">
        <v>4</v>
      </c>
      <c r="DR243">
        <v>4</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0</v>
      </c>
      <c r="GI243">
        <v>0</v>
      </c>
      <c r="GJ243">
        <v>0</v>
      </c>
      <c r="GK243">
        <v>0</v>
      </c>
      <c r="GL243">
        <v>0</v>
      </c>
      <c r="GM243">
        <v>0</v>
      </c>
      <c r="GN243">
        <v>0</v>
      </c>
      <c r="GO243">
        <v>0</v>
      </c>
      <c r="GP243">
        <v>0</v>
      </c>
      <c r="GQ243">
        <v>2</v>
      </c>
      <c r="GR243">
        <v>5</v>
      </c>
      <c r="GS243">
        <v>0</v>
      </c>
      <c r="GT243">
        <v>0</v>
      </c>
      <c r="GU243">
        <v>0</v>
      </c>
      <c r="GV243">
        <v>0</v>
      </c>
      <c r="GW243">
        <v>0</v>
      </c>
      <c r="GX243">
        <v>0</v>
      </c>
      <c r="GY243">
        <v>0</v>
      </c>
      <c r="GZ243">
        <v>0</v>
      </c>
      <c r="HA243">
        <v>0</v>
      </c>
      <c r="HB243">
        <v>0</v>
      </c>
      <c r="HC243">
        <v>0</v>
      </c>
      <c r="HD243">
        <v>1</v>
      </c>
      <c r="HE243">
        <v>0</v>
      </c>
      <c r="HF243">
        <v>0</v>
      </c>
      <c r="HG243">
        <v>0</v>
      </c>
      <c r="HH243">
        <v>0</v>
      </c>
      <c r="HI243">
        <v>1</v>
      </c>
      <c r="HJ243">
        <v>0</v>
      </c>
      <c r="HK243">
        <v>0</v>
      </c>
      <c r="HL243">
        <v>0</v>
      </c>
      <c r="HM243">
        <v>0</v>
      </c>
      <c r="HN243">
        <v>0</v>
      </c>
      <c r="HO243">
        <v>0</v>
      </c>
      <c r="HP243">
        <v>0</v>
      </c>
      <c r="HQ243">
        <v>0</v>
      </c>
      <c r="HR243">
        <v>0</v>
      </c>
      <c r="HS243">
        <v>0</v>
      </c>
      <c r="HT243">
        <v>0</v>
      </c>
      <c r="HU243">
        <v>0</v>
      </c>
      <c r="HV243">
        <v>0</v>
      </c>
      <c r="HW243">
        <v>0</v>
      </c>
      <c r="HX243">
        <v>0</v>
      </c>
      <c r="HY243">
        <v>0</v>
      </c>
      <c r="HZ243">
        <v>0</v>
      </c>
      <c r="IA243">
        <v>918</v>
      </c>
      <c r="IB243">
        <v>813.62</v>
      </c>
      <c r="IC243">
        <v>76.5</v>
      </c>
      <c r="ID243">
        <v>81.361999999999995</v>
      </c>
      <c r="IE243">
        <v>82</v>
      </c>
      <c r="IF243">
        <v>46.666666666666664</v>
      </c>
      <c r="IG243">
        <v>77.666666666666671</v>
      </c>
      <c r="IH243">
        <v>99.666666666666671</v>
      </c>
      <c r="II243">
        <v>86.333333333333329</v>
      </c>
      <c r="IJ243">
        <v>0</v>
      </c>
      <c r="IK243">
        <v>0</v>
      </c>
      <c r="IL243">
        <v>0</v>
      </c>
      <c r="IM243">
        <v>94.366666666666674</v>
      </c>
      <c r="IN243">
        <v>3000</v>
      </c>
    </row>
    <row r="244" spans="1:248">
      <c r="A244">
        <v>241</v>
      </c>
      <c r="B244" t="str">
        <v>Lakhimpur</v>
      </c>
      <c r="C244" t="str">
        <v>UTTAR PRADESH</v>
      </c>
      <c r="D244" t="str">
        <v>North</v>
      </c>
      <c r="E244" t="str">
        <v>SHREE LAKSHMAN ROLLING MILL (INDIA) LLP</v>
      </c>
      <c r="F244">
        <v>0</v>
      </c>
      <c r="G244">
        <v>0</v>
      </c>
      <c r="H244">
        <v>0.5</v>
      </c>
      <c r="I244">
        <v>0</v>
      </c>
      <c r="J244" t="str">
        <v>Medium</v>
      </c>
      <c r="K244">
        <v>1</v>
      </c>
      <c r="L244">
        <v>0</v>
      </c>
      <c r="M244">
        <v>0</v>
      </c>
      <c r="N244" t="str">
        <v>Deepanshu</v>
      </c>
      <c r="O244">
        <v>56</v>
      </c>
      <c r="P244">
        <v>2500</v>
      </c>
      <c r="Q244">
        <v>5</v>
      </c>
      <c r="R244">
        <v>8</v>
      </c>
      <c r="S244">
        <v>6</v>
      </c>
      <c r="T244">
        <v>3</v>
      </c>
      <c r="U244">
        <v>0</v>
      </c>
      <c r="V244">
        <v>0</v>
      </c>
      <c r="W244">
        <v>0</v>
      </c>
      <c r="X244">
        <v>0</v>
      </c>
      <c r="Y244" t="str">
        <v/>
      </c>
      <c r="Z244">
        <v>0</v>
      </c>
      <c r="AA244" t="str">
        <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3.5</v>
      </c>
      <c r="EH244">
        <v>4</v>
      </c>
      <c r="EI244">
        <v>5</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3.5</v>
      </c>
      <c r="FF244">
        <v>5.5</v>
      </c>
      <c r="FG244">
        <v>6.333333333333333</v>
      </c>
      <c r="FH244">
        <v>0</v>
      </c>
      <c r="FI244">
        <v>0</v>
      </c>
      <c r="FJ244">
        <v>0</v>
      </c>
      <c r="FK244">
        <v>0</v>
      </c>
      <c r="FL244">
        <v>0</v>
      </c>
      <c r="FM244">
        <v>0</v>
      </c>
      <c r="FN244">
        <v>0</v>
      </c>
      <c r="FO244">
        <v>0</v>
      </c>
      <c r="FP244">
        <v>0</v>
      </c>
      <c r="FQ244">
        <v>0</v>
      </c>
      <c r="FR244">
        <v>0</v>
      </c>
      <c r="FS244">
        <v>0</v>
      </c>
      <c r="FT244">
        <v>0</v>
      </c>
      <c r="FU244">
        <v>0</v>
      </c>
      <c r="FV244">
        <v>0</v>
      </c>
      <c r="FW244">
        <v>0</v>
      </c>
      <c r="FX244">
        <v>0</v>
      </c>
      <c r="FY244">
        <v>0</v>
      </c>
      <c r="FZ244">
        <v>0</v>
      </c>
      <c r="GA244">
        <v>0</v>
      </c>
      <c r="GB244">
        <v>0</v>
      </c>
      <c r="GC244">
        <v>5</v>
      </c>
      <c r="GD244">
        <v>5.5</v>
      </c>
      <c r="GE244">
        <v>7.666666666666667</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v>
      </c>
      <c r="IN244">
        <v>14650</v>
      </c>
    </row>
    <row r="245" spans="1:248">
      <c r="A245">
        <v>242</v>
      </c>
      <c r="B245" t="str">
        <v>Sultanpur</v>
      </c>
      <c r="C245" t="str">
        <v>UTTAR PRADESH</v>
      </c>
      <c r="D245" t="str">
        <v>North</v>
      </c>
      <c r="E245" t="str">
        <v>SHREE LAKSHMAN ROLLING MILL (INDIA) LLP</v>
      </c>
      <c r="F245">
        <v>0</v>
      </c>
      <c r="G245">
        <v>0</v>
      </c>
      <c r="H245">
        <v>0.5</v>
      </c>
      <c r="I245">
        <v>0</v>
      </c>
      <c r="J245" t="str">
        <v>Medium</v>
      </c>
      <c r="K245">
        <v>1</v>
      </c>
      <c r="L245">
        <v>0</v>
      </c>
      <c r="M245">
        <v>0</v>
      </c>
      <c r="N245" t="str">
        <v>Deepanshu</v>
      </c>
      <c r="O245">
        <v>4</v>
      </c>
      <c r="P245">
        <v>2500</v>
      </c>
      <c r="Q245">
        <v>0</v>
      </c>
      <c r="R245">
        <v>0</v>
      </c>
      <c r="S245">
        <v>2</v>
      </c>
      <c r="T245">
        <v>27</v>
      </c>
      <c r="U245">
        <v>0</v>
      </c>
      <c r="V245">
        <v>1</v>
      </c>
      <c r="W245">
        <v>0</v>
      </c>
      <c r="X245">
        <v>0</v>
      </c>
      <c r="Y245" t="str">
        <v/>
      </c>
      <c r="Z245">
        <v>0</v>
      </c>
      <c r="AA245" t="str">
        <v/>
      </c>
      <c r="AB245">
        <v>0</v>
      </c>
      <c r="AC245">
        <v>0</v>
      </c>
      <c r="AD245">
        <v>0</v>
      </c>
      <c r="AE245">
        <v>0</v>
      </c>
      <c r="AF245">
        <v>0</v>
      </c>
      <c r="AG245">
        <v>0</v>
      </c>
      <c r="AH245">
        <v>0</v>
      </c>
      <c r="AI245">
        <v>0</v>
      </c>
      <c r="AJ245">
        <v>0</v>
      </c>
      <c r="AK245">
        <v>0</v>
      </c>
      <c r="AL245">
        <v>9</v>
      </c>
      <c r="AM245">
        <v>0</v>
      </c>
      <c r="AN245">
        <v>9</v>
      </c>
      <c r="AO245">
        <v>0</v>
      </c>
      <c r="AP245">
        <v>26</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1</v>
      </c>
      <c r="BK245">
        <v>0</v>
      </c>
      <c r="BL245">
        <v>0</v>
      </c>
      <c r="BM245">
        <v>0</v>
      </c>
      <c r="BN245">
        <v>0</v>
      </c>
      <c r="BO245">
        <v>0</v>
      </c>
      <c r="BP245">
        <v>0</v>
      </c>
      <c r="BQ245">
        <v>0</v>
      </c>
      <c r="BR245">
        <v>0</v>
      </c>
      <c r="BS245">
        <v>0</v>
      </c>
      <c r="BT245">
        <v>0</v>
      </c>
      <c r="BU245">
        <v>0</v>
      </c>
      <c r="BV245">
        <v>0</v>
      </c>
      <c r="BW245">
        <v>0</v>
      </c>
      <c r="BX245">
        <v>1</v>
      </c>
      <c r="BY245">
        <v>0</v>
      </c>
      <c r="BZ245">
        <v>0</v>
      </c>
      <c r="CA245">
        <v>0</v>
      </c>
      <c r="CB245">
        <v>0</v>
      </c>
      <c r="CC245">
        <v>0</v>
      </c>
      <c r="CD245">
        <v>0</v>
      </c>
      <c r="CE245">
        <v>0</v>
      </c>
      <c r="CF245">
        <v>0</v>
      </c>
      <c r="CG245">
        <v>0</v>
      </c>
      <c r="CH245">
        <v>0</v>
      </c>
      <c r="CI245">
        <v>1</v>
      </c>
      <c r="CJ245">
        <v>0</v>
      </c>
      <c r="CK245">
        <v>1</v>
      </c>
      <c r="CL245">
        <v>0</v>
      </c>
      <c r="CM245">
        <v>1</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1</v>
      </c>
      <c r="DI245">
        <v>1</v>
      </c>
      <c r="DJ245">
        <v>1</v>
      </c>
      <c r="DK245">
        <v>1</v>
      </c>
      <c r="DL245">
        <v>1</v>
      </c>
      <c r="DM245">
        <v>1</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10</v>
      </c>
      <c r="EH245">
        <v>10.6</v>
      </c>
      <c r="EI245">
        <v>9.1666666666666661</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10</v>
      </c>
      <c r="FF245">
        <v>13</v>
      </c>
      <c r="FG245">
        <v>12.666666666666666</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10</v>
      </c>
      <c r="GD245">
        <v>13</v>
      </c>
      <c r="GE245">
        <v>15</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1</v>
      </c>
      <c r="HF245">
        <v>0</v>
      </c>
      <c r="HG245">
        <v>0</v>
      </c>
      <c r="HH245">
        <v>1</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9</v>
      </c>
      <c r="IB245">
        <v>35</v>
      </c>
      <c r="IC245">
        <v>0.75</v>
      </c>
      <c r="ID245">
        <v>3.5</v>
      </c>
      <c r="IE245">
        <v>0</v>
      </c>
      <c r="IF245">
        <v>0</v>
      </c>
      <c r="IG245">
        <v>0</v>
      </c>
      <c r="IH245">
        <v>3</v>
      </c>
      <c r="II245">
        <v>11.666666666666666</v>
      </c>
      <c r="IJ245">
        <v>0</v>
      </c>
      <c r="IK245">
        <v>0</v>
      </c>
      <c r="IL245">
        <v>0</v>
      </c>
      <c r="IM245">
        <v>0</v>
      </c>
      <c r="IN245">
        <v>3000</v>
      </c>
    </row>
    <row r="246" spans="1:248">
      <c r="A246">
        <v>243</v>
      </c>
      <c r="B246" t="str">
        <v>Rampur</v>
      </c>
      <c r="C246" t="str">
        <v>UTTAR PRADESH</v>
      </c>
      <c r="D246" t="str">
        <v>North</v>
      </c>
      <c r="E246" t="str">
        <v>OPTRIX INFRA LLP</v>
      </c>
      <c r="F246">
        <v>0</v>
      </c>
      <c r="G246">
        <v>0</v>
      </c>
      <c r="H246">
        <v>0.5</v>
      </c>
      <c r="I246">
        <v>0</v>
      </c>
      <c r="J246" t="str">
        <v>Medium</v>
      </c>
      <c r="K246">
        <v>0</v>
      </c>
      <c r="L246">
        <v>0</v>
      </c>
      <c r="M246" t="str">
        <v>Dinesh Mohan</v>
      </c>
      <c r="N246">
        <v>0</v>
      </c>
      <c r="O246">
        <v>4</v>
      </c>
      <c r="P246">
        <v>2200</v>
      </c>
      <c r="Q246">
        <v>1</v>
      </c>
      <c r="R246">
        <v>0</v>
      </c>
      <c r="S246">
        <v>0</v>
      </c>
      <c r="T246">
        <v>0</v>
      </c>
      <c r="U246">
        <v>0</v>
      </c>
      <c r="V246">
        <v>2</v>
      </c>
      <c r="W246">
        <v>0</v>
      </c>
      <c r="X246">
        <v>350</v>
      </c>
      <c r="Y246">
        <v>1.4314285714285713E-2</v>
      </c>
      <c r="Z246">
        <v>0.15909090909090909</v>
      </c>
      <c r="AA246">
        <v>2.2772727272727272E-3</v>
      </c>
      <c r="AB246">
        <v>0</v>
      </c>
      <c r="AC246">
        <v>0</v>
      </c>
      <c r="AD246">
        <v>3</v>
      </c>
      <c r="AE246">
        <v>11</v>
      </c>
      <c r="AF246">
        <v>10</v>
      </c>
      <c r="AG246">
        <v>17</v>
      </c>
      <c r="AH246">
        <v>20.5</v>
      </c>
      <c r="AI246">
        <v>10</v>
      </c>
      <c r="AJ246">
        <v>23</v>
      </c>
      <c r="AK246">
        <v>0</v>
      </c>
      <c r="AL246">
        <v>0</v>
      </c>
      <c r="AM246">
        <v>0</v>
      </c>
      <c r="AN246">
        <v>0</v>
      </c>
      <c r="AO246">
        <v>0</v>
      </c>
      <c r="AP246">
        <v>0</v>
      </c>
      <c r="AQ246">
        <v>0</v>
      </c>
      <c r="AR246">
        <v>12.06</v>
      </c>
      <c r="AS246">
        <v>1</v>
      </c>
      <c r="AT246">
        <v>10.02</v>
      </c>
      <c r="AU246">
        <v>12</v>
      </c>
      <c r="AV246">
        <v>10.02</v>
      </c>
      <c r="AW246">
        <v>5</v>
      </c>
      <c r="AX246">
        <v>0</v>
      </c>
      <c r="AY246">
        <v>0</v>
      </c>
      <c r="AZ246">
        <v>0</v>
      </c>
      <c r="BA246">
        <v>0</v>
      </c>
      <c r="BB246">
        <v>1</v>
      </c>
      <c r="BC246">
        <v>0</v>
      </c>
      <c r="BD246">
        <v>0</v>
      </c>
      <c r="BE246">
        <v>0</v>
      </c>
      <c r="BF246">
        <v>0</v>
      </c>
      <c r="BG246">
        <v>1</v>
      </c>
      <c r="BH246">
        <v>0</v>
      </c>
      <c r="BI246">
        <v>0</v>
      </c>
      <c r="BJ246">
        <v>0</v>
      </c>
      <c r="BK246">
        <v>0</v>
      </c>
      <c r="BL246">
        <v>0</v>
      </c>
      <c r="BM246">
        <v>0</v>
      </c>
      <c r="BN246">
        <v>0</v>
      </c>
      <c r="BO246">
        <v>0</v>
      </c>
      <c r="BP246">
        <v>0</v>
      </c>
      <c r="BQ246">
        <v>0</v>
      </c>
      <c r="BR246">
        <v>0</v>
      </c>
      <c r="BS246">
        <v>0</v>
      </c>
      <c r="BT246">
        <v>0</v>
      </c>
      <c r="BU246">
        <v>0</v>
      </c>
      <c r="BV246">
        <v>0</v>
      </c>
      <c r="BW246">
        <v>0</v>
      </c>
      <c r="BX246">
        <v>2</v>
      </c>
      <c r="BY246">
        <v>0</v>
      </c>
      <c r="BZ246">
        <v>0</v>
      </c>
      <c r="CA246">
        <v>1</v>
      </c>
      <c r="CB246">
        <v>1</v>
      </c>
      <c r="CC246">
        <v>1</v>
      </c>
      <c r="CD246">
        <v>1</v>
      </c>
      <c r="CE246">
        <v>1</v>
      </c>
      <c r="CF246">
        <v>2</v>
      </c>
      <c r="CG246">
        <v>1</v>
      </c>
      <c r="CH246">
        <v>0</v>
      </c>
      <c r="CI246">
        <v>0</v>
      </c>
      <c r="CJ246">
        <v>0</v>
      </c>
      <c r="CK246">
        <v>0</v>
      </c>
      <c r="CL246">
        <v>0</v>
      </c>
      <c r="CM246">
        <v>0</v>
      </c>
      <c r="CN246">
        <v>0</v>
      </c>
      <c r="CO246">
        <v>1</v>
      </c>
      <c r="CP246">
        <v>1</v>
      </c>
      <c r="CQ246">
        <v>1</v>
      </c>
      <c r="CR246">
        <v>1</v>
      </c>
      <c r="CS246">
        <v>1</v>
      </c>
      <c r="CT246">
        <v>1</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1</v>
      </c>
      <c r="DN246">
        <v>1</v>
      </c>
      <c r="DO246">
        <v>1</v>
      </c>
      <c r="DP246">
        <v>1</v>
      </c>
      <c r="DQ246">
        <v>1</v>
      </c>
      <c r="DR246">
        <v>1</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94.5</v>
      </c>
      <c r="IB246">
        <v>50.099999999999994</v>
      </c>
      <c r="IC246">
        <v>7.875</v>
      </c>
      <c r="ID246">
        <v>5.01</v>
      </c>
      <c r="IE246">
        <v>1</v>
      </c>
      <c r="IF246">
        <v>12.666666666666666</v>
      </c>
      <c r="IG246">
        <v>17.833333333333332</v>
      </c>
      <c r="IH246">
        <v>0</v>
      </c>
      <c r="II246">
        <v>0</v>
      </c>
      <c r="IJ246">
        <v>0</v>
      </c>
      <c r="IK246">
        <v>0</v>
      </c>
      <c r="IL246">
        <v>0</v>
      </c>
      <c r="IM246">
        <v>9.0066666666666659</v>
      </c>
      <c r="IN246">
        <v>12000</v>
      </c>
    </row>
    <row r="247" spans="1:248">
      <c r="A247">
        <v>244</v>
      </c>
      <c r="B247" t="str">
        <v>Azamgarh</v>
      </c>
      <c r="C247" t="str">
        <v>UTTAR PRADESH</v>
      </c>
      <c r="D247" t="str">
        <v>North</v>
      </c>
      <c r="E247" t="str">
        <v>GOBINDGARH IRON LLP</v>
      </c>
      <c r="F247">
        <v>0</v>
      </c>
      <c r="G247">
        <v>0</v>
      </c>
      <c r="H247">
        <v>0.5</v>
      </c>
      <c r="I247">
        <v>0</v>
      </c>
      <c r="J247" t="str">
        <v>Medium</v>
      </c>
      <c r="K247">
        <v>2</v>
      </c>
      <c r="L247">
        <v>0</v>
      </c>
      <c r="M247" t="str">
        <v>Mohd Ansari</v>
      </c>
      <c r="N247">
        <v>0</v>
      </c>
      <c r="O247">
        <v>47</v>
      </c>
      <c r="P247">
        <v>2500</v>
      </c>
      <c r="Q247">
        <v>1</v>
      </c>
      <c r="R247">
        <v>3</v>
      </c>
      <c r="S247">
        <v>17</v>
      </c>
      <c r="T247">
        <v>6</v>
      </c>
      <c r="U247">
        <v>0</v>
      </c>
      <c r="V247">
        <v>7</v>
      </c>
      <c r="W247">
        <v>0</v>
      </c>
      <c r="X247">
        <v>620</v>
      </c>
      <c r="Y247">
        <v>4.1374193548387089E-2</v>
      </c>
      <c r="Z247">
        <v>0.248</v>
      </c>
      <c r="AA247">
        <v>1.0260799999999999E-2</v>
      </c>
      <c r="AB247">
        <v>5</v>
      </c>
      <c r="AC247">
        <v>5</v>
      </c>
      <c r="AD247">
        <v>0</v>
      </c>
      <c r="AE247">
        <v>0</v>
      </c>
      <c r="AF247">
        <v>10</v>
      </c>
      <c r="AG247">
        <v>15</v>
      </c>
      <c r="AH247">
        <v>59</v>
      </c>
      <c r="AI247">
        <v>61</v>
      </c>
      <c r="AJ247">
        <v>60</v>
      </c>
      <c r="AK247">
        <v>0</v>
      </c>
      <c r="AL247">
        <v>51</v>
      </c>
      <c r="AM247">
        <v>129</v>
      </c>
      <c r="AN247">
        <v>0</v>
      </c>
      <c r="AO247">
        <v>10</v>
      </c>
      <c r="AP247">
        <v>11</v>
      </c>
      <c r="AQ247">
        <v>7.49</v>
      </c>
      <c r="AR247">
        <v>6</v>
      </c>
      <c r="AS247">
        <v>0</v>
      </c>
      <c r="AT247">
        <v>5</v>
      </c>
      <c r="AU247">
        <v>25</v>
      </c>
      <c r="AV247">
        <v>149.03</v>
      </c>
      <c r="AW247">
        <v>43</v>
      </c>
      <c r="AX247">
        <v>0</v>
      </c>
      <c r="AY247">
        <v>0</v>
      </c>
      <c r="AZ247">
        <v>0</v>
      </c>
      <c r="BA247">
        <v>0</v>
      </c>
      <c r="BB247">
        <v>0</v>
      </c>
      <c r="BC247">
        <v>0</v>
      </c>
      <c r="BD247">
        <v>1</v>
      </c>
      <c r="BE247">
        <v>0</v>
      </c>
      <c r="BF247">
        <v>1</v>
      </c>
      <c r="BG247">
        <v>0</v>
      </c>
      <c r="BH247">
        <v>0</v>
      </c>
      <c r="BI247">
        <v>0</v>
      </c>
      <c r="BJ247">
        <v>0</v>
      </c>
      <c r="BK247">
        <v>0</v>
      </c>
      <c r="BL247">
        <v>0</v>
      </c>
      <c r="BM247">
        <v>1</v>
      </c>
      <c r="BN247">
        <v>0</v>
      </c>
      <c r="BO247">
        <v>0</v>
      </c>
      <c r="BP247">
        <v>0</v>
      </c>
      <c r="BQ247">
        <v>0</v>
      </c>
      <c r="BR247">
        <v>0</v>
      </c>
      <c r="BS247">
        <v>1</v>
      </c>
      <c r="BT247">
        <v>0</v>
      </c>
      <c r="BU247">
        <v>0</v>
      </c>
      <c r="BV247">
        <v>0</v>
      </c>
      <c r="BW247">
        <v>0</v>
      </c>
      <c r="BX247">
        <v>7</v>
      </c>
      <c r="BY247">
        <v>1</v>
      </c>
      <c r="BZ247">
        <v>1</v>
      </c>
      <c r="CA247">
        <v>0</v>
      </c>
      <c r="CB247">
        <v>0</v>
      </c>
      <c r="CC247">
        <v>1</v>
      </c>
      <c r="CD247">
        <v>2</v>
      </c>
      <c r="CE247">
        <v>2</v>
      </c>
      <c r="CF247">
        <v>3</v>
      </c>
      <c r="CG247">
        <v>3</v>
      </c>
      <c r="CH247">
        <v>0</v>
      </c>
      <c r="CI247">
        <v>1</v>
      </c>
      <c r="CJ247">
        <v>1</v>
      </c>
      <c r="CK247">
        <v>0</v>
      </c>
      <c r="CL247">
        <v>1</v>
      </c>
      <c r="CM247">
        <v>1</v>
      </c>
      <c r="CN247">
        <v>2</v>
      </c>
      <c r="CO247">
        <v>1</v>
      </c>
      <c r="CP247">
        <v>0</v>
      </c>
      <c r="CQ247">
        <v>1</v>
      </c>
      <c r="CR247">
        <v>3</v>
      </c>
      <c r="CS247">
        <v>1</v>
      </c>
      <c r="CT247">
        <v>4</v>
      </c>
      <c r="CU247">
        <v>0</v>
      </c>
      <c r="CV247">
        <v>0</v>
      </c>
      <c r="CW247">
        <v>0</v>
      </c>
      <c r="CX247">
        <v>0</v>
      </c>
      <c r="CY247">
        <v>0</v>
      </c>
      <c r="CZ247">
        <v>0</v>
      </c>
      <c r="DA247">
        <v>0</v>
      </c>
      <c r="DB247">
        <v>0</v>
      </c>
      <c r="DC247">
        <v>0</v>
      </c>
      <c r="DD247">
        <v>0</v>
      </c>
      <c r="DE247">
        <v>0</v>
      </c>
      <c r="DF247">
        <v>0</v>
      </c>
      <c r="DG247">
        <v>0</v>
      </c>
      <c r="DH247">
        <v>1</v>
      </c>
      <c r="DI247">
        <v>1</v>
      </c>
      <c r="DJ247">
        <v>2</v>
      </c>
      <c r="DK247">
        <v>2</v>
      </c>
      <c r="DL247">
        <v>2</v>
      </c>
      <c r="DM247">
        <v>2</v>
      </c>
      <c r="DN247">
        <v>2</v>
      </c>
      <c r="DO247">
        <v>1</v>
      </c>
      <c r="DP247">
        <v>3</v>
      </c>
      <c r="DQ247">
        <v>4</v>
      </c>
      <c r="DR247">
        <v>5</v>
      </c>
      <c r="DS247">
        <v>0</v>
      </c>
      <c r="DT247">
        <v>0</v>
      </c>
      <c r="DU247">
        <v>0</v>
      </c>
      <c r="DV247">
        <v>0</v>
      </c>
      <c r="DW247">
        <v>0</v>
      </c>
      <c r="DX247">
        <v>0</v>
      </c>
      <c r="DY247">
        <v>0</v>
      </c>
      <c r="DZ247">
        <v>0</v>
      </c>
      <c r="EA247">
        <v>0</v>
      </c>
      <c r="EB247">
        <v>0</v>
      </c>
      <c r="EC247">
        <v>0</v>
      </c>
      <c r="ED247">
        <v>0</v>
      </c>
      <c r="EE247">
        <v>0</v>
      </c>
      <c r="EF247">
        <v>0</v>
      </c>
      <c r="EG247">
        <v>14.111111111111111</v>
      </c>
      <c r="EH247">
        <v>17.545454545454547</v>
      </c>
      <c r="EI247">
        <v>11</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18.555555555555557</v>
      </c>
      <c r="FF247">
        <v>18.636363636363637</v>
      </c>
      <c r="FG247">
        <v>17.545454545454547</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23</v>
      </c>
      <c r="GD247">
        <v>20.818181818181817</v>
      </c>
      <c r="GE247">
        <v>18.636363636363637</v>
      </c>
      <c r="GF247">
        <v>0</v>
      </c>
      <c r="GG247">
        <v>0</v>
      </c>
      <c r="GH247">
        <v>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57685</v>
      </c>
      <c r="IA247">
        <v>395</v>
      </c>
      <c r="IB247">
        <v>256.52</v>
      </c>
      <c r="IC247">
        <v>32.916666666666664</v>
      </c>
      <c r="ID247">
        <v>25.651999999999997</v>
      </c>
      <c r="IE247">
        <v>3.3333333333333335</v>
      </c>
      <c r="IF247">
        <v>8.3333333333333339</v>
      </c>
      <c r="IG247">
        <v>60</v>
      </c>
      <c r="IH247">
        <v>60</v>
      </c>
      <c r="II247">
        <v>7</v>
      </c>
      <c r="IJ247">
        <v>0</v>
      </c>
      <c r="IK247">
        <v>0</v>
      </c>
      <c r="IL247">
        <v>0</v>
      </c>
      <c r="IM247">
        <v>72.343333333333334</v>
      </c>
      <c r="IN247">
        <v>10000</v>
      </c>
    </row>
    <row r="248" spans="1:248">
      <c r="A248">
        <v>245</v>
      </c>
      <c r="B248" t="str">
        <v>Bahraich</v>
      </c>
      <c r="C248" t="str">
        <v>UTTAR PRADESH</v>
      </c>
      <c r="D248" t="str">
        <v>North</v>
      </c>
      <c r="E248" t="str">
        <v>SHREE LAKSHMAN ROLLING MILL (INDIA) LLP</v>
      </c>
      <c r="F248">
        <v>0</v>
      </c>
      <c r="G248">
        <v>0</v>
      </c>
      <c r="H248">
        <v>0.5</v>
      </c>
      <c r="I248">
        <v>0</v>
      </c>
      <c r="J248" t="str">
        <v>Medium</v>
      </c>
      <c r="K248">
        <v>0</v>
      </c>
      <c r="L248">
        <v>0</v>
      </c>
      <c r="M248">
        <v>0</v>
      </c>
      <c r="N248" t="str">
        <v>Deepanshu</v>
      </c>
      <c r="O248">
        <v>29</v>
      </c>
      <c r="P248">
        <v>2000</v>
      </c>
      <c r="Q248">
        <v>0</v>
      </c>
      <c r="R248">
        <v>3</v>
      </c>
      <c r="S248">
        <v>10</v>
      </c>
      <c r="T248">
        <v>6</v>
      </c>
      <c r="U248">
        <v>0</v>
      </c>
      <c r="V248">
        <v>0</v>
      </c>
      <c r="W248">
        <v>0</v>
      </c>
      <c r="X248">
        <v>0</v>
      </c>
      <c r="Y248" t="str">
        <v/>
      </c>
      <c r="Z248">
        <v>0</v>
      </c>
      <c r="AA248" t="str">
        <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c r="IL248">
        <v>0</v>
      </c>
      <c r="IM248">
        <v>0</v>
      </c>
      <c r="IN248">
        <v>6500</v>
      </c>
    </row>
    <row r="249" spans="1:248">
      <c r="A249">
        <v>246</v>
      </c>
      <c r="B249" t="str">
        <v>Gonda</v>
      </c>
      <c r="C249" t="str">
        <v>UTTAR PRADESH</v>
      </c>
      <c r="D249" t="str">
        <v>North</v>
      </c>
      <c r="E249" t="str">
        <v>SHREE LAKSHMAN ROLLING MILL (INDIA) LLP</v>
      </c>
      <c r="F249">
        <v>0</v>
      </c>
      <c r="G249">
        <v>0</v>
      </c>
      <c r="H249">
        <v>0.5</v>
      </c>
      <c r="I249">
        <v>0</v>
      </c>
      <c r="J249" t="str">
        <v>Medium</v>
      </c>
      <c r="K249">
        <v>0</v>
      </c>
      <c r="L249">
        <v>0</v>
      </c>
      <c r="M249">
        <v>0</v>
      </c>
      <c r="N249" t="str">
        <v>Deepanshu</v>
      </c>
      <c r="O249">
        <v>0</v>
      </c>
      <c r="P249">
        <v>2000</v>
      </c>
      <c r="Q249">
        <v>0</v>
      </c>
      <c r="R249">
        <v>0</v>
      </c>
      <c r="S249">
        <v>0</v>
      </c>
      <c r="T249">
        <v>0</v>
      </c>
      <c r="U249">
        <v>0</v>
      </c>
      <c r="V249">
        <v>2</v>
      </c>
      <c r="W249">
        <v>0</v>
      </c>
      <c r="X249">
        <v>0</v>
      </c>
      <c r="Y249" t="str">
        <v/>
      </c>
      <c r="Z249">
        <v>0</v>
      </c>
      <c r="AA249" t="str">
        <v/>
      </c>
      <c r="AB249">
        <v>34</v>
      </c>
      <c r="AC249">
        <v>0</v>
      </c>
      <c r="AD249">
        <v>0</v>
      </c>
      <c r="AE249">
        <v>0</v>
      </c>
      <c r="AF249">
        <v>0</v>
      </c>
      <c r="AG249">
        <v>0</v>
      </c>
      <c r="AH249">
        <v>0</v>
      </c>
      <c r="AI249">
        <v>0</v>
      </c>
      <c r="AJ249">
        <v>28</v>
      </c>
      <c r="AK249">
        <v>0</v>
      </c>
      <c r="AL249">
        <v>0</v>
      </c>
      <c r="AM249">
        <v>0</v>
      </c>
      <c r="AN249">
        <v>0</v>
      </c>
      <c r="AO249">
        <v>103.73</v>
      </c>
      <c r="AP249">
        <v>0</v>
      </c>
      <c r="AQ249">
        <v>0</v>
      </c>
      <c r="AR249">
        <v>0</v>
      </c>
      <c r="AS249">
        <v>30.41</v>
      </c>
      <c r="AT249">
        <v>0</v>
      </c>
      <c r="AU249">
        <v>0</v>
      </c>
      <c r="AV249">
        <v>0</v>
      </c>
      <c r="AW249">
        <v>0</v>
      </c>
      <c r="AX249">
        <v>0</v>
      </c>
      <c r="AY249">
        <v>0</v>
      </c>
      <c r="AZ249">
        <v>1</v>
      </c>
      <c r="BA249">
        <v>0</v>
      </c>
      <c r="BB249">
        <v>0</v>
      </c>
      <c r="BC249">
        <v>0</v>
      </c>
      <c r="BD249">
        <v>0</v>
      </c>
      <c r="BE249">
        <v>0</v>
      </c>
      <c r="BF249">
        <v>0</v>
      </c>
      <c r="BG249">
        <v>0</v>
      </c>
      <c r="BH249">
        <v>0</v>
      </c>
      <c r="BI249">
        <v>0</v>
      </c>
      <c r="BJ249">
        <v>0</v>
      </c>
      <c r="BK249">
        <v>0</v>
      </c>
      <c r="BL249">
        <v>0</v>
      </c>
      <c r="BM249">
        <v>1</v>
      </c>
      <c r="BN249">
        <v>0</v>
      </c>
      <c r="BO249">
        <v>0</v>
      </c>
      <c r="BP249">
        <v>0</v>
      </c>
      <c r="BQ249">
        <v>0</v>
      </c>
      <c r="BR249">
        <v>0</v>
      </c>
      <c r="BS249">
        <v>0</v>
      </c>
      <c r="BT249">
        <v>0</v>
      </c>
      <c r="BU249">
        <v>0</v>
      </c>
      <c r="BV249">
        <v>0</v>
      </c>
      <c r="BW249">
        <v>0</v>
      </c>
      <c r="BX249">
        <v>2</v>
      </c>
      <c r="BY249">
        <v>1</v>
      </c>
      <c r="BZ249">
        <v>0</v>
      </c>
      <c r="CA249">
        <v>0</v>
      </c>
      <c r="CB249">
        <v>0</v>
      </c>
      <c r="CC249">
        <v>0</v>
      </c>
      <c r="CD249">
        <v>0</v>
      </c>
      <c r="CE249">
        <v>0</v>
      </c>
      <c r="CF249">
        <v>0</v>
      </c>
      <c r="CG249">
        <v>1</v>
      </c>
      <c r="CH249">
        <v>0</v>
      </c>
      <c r="CI249">
        <v>0</v>
      </c>
      <c r="CJ249">
        <v>0</v>
      </c>
      <c r="CK249">
        <v>0</v>
      </c>
      <c r="CL249">
        <v>1</v>
      </c>
      <c r="CM249">
        <v>0</v>
      </c>
      <c r="CN249">
        <v>0</v>
      </c>
      <c r="CO249">
        <v>0</v>
      </c>
      <c r="CP249">
        <v>1</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1</v>
      </c>
      <c r="DK249">
        <v>1</v>
      </c>
      <c r="DL249">
        <v>1</v>
      </c>
      <c r="DM249">
        <v>0</v>
      </c>
      <c r="DN249">
        <v>1</v>
      </c>
      <c r="DO249">
        <v>1</v>
      </c>
      <c r="DP249">
        <v>1</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c r="FM249">
        <v>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62</v>
      </c>
      <c r="IB249">
        <v>134.14000000000001</v>
      </c>
      <c r="IC249">
        <v>5.166666666666667</v>
      </c>
      <c r="ID249">
        <v>13.414000000000001</v>
      </c>
      <c r="IE249">
        <v>11.333333333333334</v>
      </c>
      <c r="IF249">
        <v>0</v>
      </c>
      <c r="IG249">
        <v>9.3333333333333339</v>
      </c>
      <c r="IH249">
        <v>0</v>
      </c>
      <c r="II249">
        <v>34.576666666666668</v>
      </c>
      <c r="IJ249">
        <v>0</v>
      </c>
      <c r="IK249">
        <v>0</v>
      </c>
      <c r="IL249">
        <v>0</v>
      </c>
      <c r="IM249">
        <v>0</v>
      </c>
      <c r="IN249">
        <v>0</v>
      </c>
    </row>
    <row r="250" spans="1:248">
      <c r="A250">
        <v>247</v>
      </c>
      <c r="B250" t="str">
        <v>Hardoi</v>
      </c>
      <c r="C250" t="str">
        <v>UTTAR PRADESH</v>
      </c>
      <c r="D250" t="str">
        <v>North</v>
      </c>
      <c r="E250" t="str">
        <v>SHREE LAKSHMAN ROLLING MILL (INDIA) LLP</v>
      </c>
      <c r="F250">
        <v>0</v>
      </c>
      <c r="G250">
        <v>0</v>
      </c>
      <c r="H250">
        <v>0.5</v>
      </c>
      <c r="I250">
        <v>0</v>
      </c>
      <c r="J250" t="str">
        <v>Medium</v>
      </c>
      <c r="K250">
        <v>1</v>
      </c>
      <c r="L250">
        <v>0</v>
      </c>
      <c r="M250">
        <v>0</v>
      </c>
      <c r="N250" t="str">
        <v>Deepanshu</v>
      </c>
      <c r="O250">
        <v>25</v>
      </c>
      <c r="P250">
        <v>2000</v>
      </c>
      <c r="Q250">
        <v>3</v>
      </c>
      <c r="R250">
        <v>1</v>
      </c>
      <c r="S250">
        <v>5</v>
      </c>
      <c r="T250">
        <v>0</v>
      </c>
      <c r="U250">
        <v>0</v>
      </c>
      <c r="V250">
        <v>1</v>
      </c>
      <c r="W250">
        <v>0</v>
      </c>
      <c r="X250">
        <v>80</v>
      </c>
      <c r="Y250">
        <v>4.0037500000000004E-2</v>
      </c>
      <c r="Z250">
        <v>0.04</v>
      </c>
      <c r="AA250">
        <v>1.6015000000000003E-3</v>
      </c>
      <c r="AB250">
        <v>0</v>
      </c>
      <c r="AC250">
        <v>0</v>
      </c>
      <c r="AD250">
        <v>0</v>
      </c>
      <c r="AE250">
        <v>0</v>
      </c>
      <c r="AF250">
        <v>0</v>
      </c>
      <c r="AG250">
        <v>0</v>
      </c>
      <c r="AH250">
        <v>0</v>
      </c>
      <c r="AI250">
        <v>0</v>
      </c>
      <c r="AJ250">
        <v>0</v>
      </c>
      <c r="AK250">
        <v>0</v>
      </c>
      <c r="AL250">
        <v>0</v>
      </c>
      <c r="AM250">
        <v>0</v>
      </c>
      <c r="AN250">
        <v>0</v>
      </c>
      <c r="AO250">
        <v>0</v>
      </c>
      <c r="AP250">
        <v>8.93</v>
      </c>
      <c r="AQ250">
        <v>0</v>
      </c>
      <c r="AR250">
        <v>0</v>
      </c>
      <c r="AS250">
        <v>10.18</v>
      </c>
      <c r="AT250">
        <v>0</v>
      </c>
      <c r="AU250">
        <v>9.92</v>
      </c>
      <c r="AV250">
        <v>0</v>
      </c>
      <c r="AW250">
        <v>3</v>
      </c>
      <c r="AX250">
        <v>0</v>
      </c>
      <c r="AY250">
        <v>0</v>
      </c>
      <c r="AZ250">
        <v>0</v>
      </c>
      <c r="BA250">
        <v>0</v>
      </c>
      <c r="BB250">
        <v>0</v>
      </c>
      <c r="BC250">
        <v>0</v>
      </c>
      <c r="BD250">
        <v>0</v>
      </c>
      <c r="BE250">
        <v>0</v>
      </c>
      <c r="BF250">
        <v>0</v>
      </c>
      <c r="BG250">
        <v>0</v>
      </c>
      <c r="BH250">
        <v>0</v>
      </c>
      <c r="BI250">
        <v>0</v>
      </c>
      <c r="BJ250">
        <v>0</v>
      </c>
      <c r="BK250">
        <v>0</v>
      </c>
      <c r="BL250">
        <v>0</v>
      </c>
      <c r="BM250">
        <v>0</v>
      </c>
      <c r="BN250">
        <v>1</v>
      </c>
      <c r="BO250">
        <v>0</v>
      </c>
      <c r="BP250">
        <v>0</v>
      </c>
      <c r="BQ250">
        <v>0</v>
      </c>
      <c r="BR250">
        <v>0</v>
      </c>
      <c r="BS250">
        <v>0</v>
      </c>
      <c r="BT250">
        <v>0</v>
      </c>
      <c r="BU250">
        <v>0</v>
      </c>
      <c r="BV250">
        <v>0</v>
      </c>
      <c r="BW250">
        <v>0</v>
      </c>
      <c r="BX250">
        <v>1</v>
      </c>
      <c r="BY250">
        <v>0</v>
      </c>
      <c r="BZ250">
        <v>0</v>
      </c>
      <c r="CA250">
        <v>0</v>
      </c>
      <c r="CB250">
        <v>0</v>
      </c>
      <c r="CC250">
        <v>0</v>
      </c>
      <c r="CD250">
        <v>0</v>
      </c>
      <c r="CE250">
        <v>0</v>
      </c>
      <c r="CF250">
        <v>0</v>
      </c>
      <c r="CG250">
        <v>0</v>
      </c>
      <c r="CH250">
        <v>0</v>
      </c>
      <c r="CI250">
        <v>0</v>
      </c>
      <c r="CJ250">
        <v>0</v>
      </c>
      <c r="CK250">
        <v>0</v>
      </c>
      <c r="CL250">
        <v>0</v>
      </c>
      <c r="CM250">
        <v>1</v>
      </c>
      <c r="CN250">
        <v>0</v>
      </c>
      <c r="CO250">
        <v>0</v>
      </c>
      <c r="CP250">
        <v>1</v>
      </c>
      <c r="CQ250">
        <v>0</v>
      </c>
      <c r="CR250">
        <v>1</v>
      </c>
      <c r="CS250">
        <v>0</v>
      </c>
      <c r="CT250">
        <v>1</v>
      </c>
      <c r="CU250">
        <v>0</v>
      </c>
      <c r="CV250">
        <v>0</v>
      </c>
      <c r="CW250">
        <v>0</v>
      </c>
      <c r="CX250">
        <v>0</v>
      </c>
      <c r="CY250">
        <v>0</v>
      </c>
      <c r="CZ250">
        <v>0</v>
      </c>
      <c r="DA250">
        <v>0</v>
      </c>
      <c r="DB250">
        <v>0</v>
      </c>
      <c r="DC250">
        <v>0</v>
      </c>
      <c r="DD250">
        <v>0</v>
      </c>
      <c r="DE250">
        <v>0</v>
      </c>
      <c r="DF250">
        <v>0</v>
      </c>
      <c r="DG250">
        <v>0</v>
      </c>
      <c r="DH250">
        <v>0</v>
      </c>
      <c r="DI250">
        <v>0</v>
      </c>
      <c r="DJ250">
        <v>0</v>
      </c>
      <c r="DK250">
        <v>1</v>
      </c>
      <c r="DL250">
        <v>1</v>
      </c>
      <c r="DM250">
        <v>1</v>
      </c>
      <c r="DN250">
        <v>1</v>
      </c>
      <c r="DO250">
        <v>1</v>
      </c>
      <c r="DP250">
        <v>1</v>
      </c>
      <c r="DQ250">
        <v>1</v>
      </c>
      <c r="DR250">
        <v>1</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2</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32.03</v>
      </c>
      <c r="IC250">
        <v>0</v>
      </c>
      <c r="ID250">
        <v>3.2030000000000003</v>
      </c>
      <c r="IE250">
        <v>0</v>
      </c>
      <c r="IF250">
        <v>0</v>
      </c>
      <c r="IG250">
        <v>0</v>
      </c>
      <c r="IH250">
        <v>0</v>
      </c>
      <c r="II250">
        <v>2.9766666666666666</v>
      </c>
      <c r="IJ250">
        <v>0</v>
      </c>
      <c r="IK250">
        <v>0</v>
      </c>
      <c r="IL250">
        <v>0</v>
      </c>
      <c r="IM250">
        <v>4.3066666666666666</v>
      </c>
      <c r="IN250">
        <v>5500</v>
      </c>
    </row>
    <row r="251" spans="1:248">
      <c r="A251">
        <v>248</v>
      </c>
      <c r="B251" t="str">
        <v>Jaunpur</v>
      </c>
      <c r="C251" t="str">
        <v>UTTAR PRADESH</v>
      </c>
      <c r="D251" t="str">
        <v>North</v>
      </c>
      <c r="E251" t="str">
        <v>OPTRIX INFRA LLP 2</v>
      </c>
      <c r="F251">
        <v>0</v>
      </c>
      <c r="G251">
        <v>0</v>
      </c>
      <c r="H251">
        <v>0.5</v>
      </c>
      <c r="I251">
        <v>0</v>
      </c>
      <c r="J251" t="str">
        <v>Medium</v>
      </c>
      <c r="K251">
        <v>1</v>
      </c>
      <c r="L251">
        <v>0</v>
      </c>
      <c r="M251">
        <v>0</v>
      </c>
      <c r="N251" t="str">
        <v>Divyansh Dhawal</v>
      </c>
      <c r="O251">
        <v>0</v>
      </c>
      <c r="P251">
        <v>2000</v>
      </c>
      <c r="Q251">
        <v>0</v>
      </c>
      <c r="R251">
        <v>0</v>
      </c>
      <c r="S251">
        <v>0</v>
      </c>
      <c r="T251">
        <v>0</v>
      </c>
      <c r="U251">
        <v>0</v>
      </c>
      <c r="V251">
        <v>1</v>
      </c>
      <c r="W251">
        <v>0</v>
      </c>
      <c r="X251">
        <v>0</v>
      </c>
      <c r="Y251" t="str">
        <v/>
      </c>
      <c r="Z251">
        <v>0</v>
      </c>
      <c r="AA251" t="str">
        <v/>
      </c>
      <c r="AB251">
        <v>20</v>
      </c>
      <c r="AC251">
        <v>30</v>
      </c>
      <c r="AD251">
        <v>6</v>
      </c>
      <c r="AE251">
        <v>10</v>
      </c>
      <c r="AF251">
        <v>40</v>
      </c>
      <c r="AG251">
        <v>10</v>
      </c>
      <c r="AH251">
        <v>9</v>
      </c>
      <c r="AI251">
        <v>10</v>
      </c>
      <c r="AJ251">
        <v>30</v>
      </c>
      <c r="AK251">
        <v>64</v>
      </c>
      <c r="AL251">
        <v>65</v>
      </c>
      <c r="AM251">
        <v>170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1</v>
      </c>
      <c r="BY251">
        <v>1</v>
      </c>
      <c r="BZ251">
        <v>1</v>
      </c>
      <c r="CA251">
        <v>1</v>
      </c>
      <c r="CB251">
        <v>1</v>
      </c>
      <c r="CC251">
        <v>1</v>
      </c>
      <c r="CD251">
        <v>1</v>
      </c>
      <c r="CE251">
        <v>1</v>
      </c>
      <c r="CF251">
        <v>1</v>
      </c>
      <c r="CG251">
        <v>1</v>
      </c>
      <c r="CH251">
        <v>1</v>
      </c>
      <c r="CI251">
        <v>1</v>
      </c>
      <c r="CJ251">
        <v>1</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1</v>
      </c>
      <c r="DI251">
        <v>1</v>
      </c>
      <c r="DJ251">
        <v>1</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2</v>
      </c>
      <c r="EH251">
        <v>2</v>
      </c>
      <c r="EI251">
        <v>2</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5</v>
      </c>
      <c r="FF251">
        <v>2</v>
      </c>
      <c r="FG251">
        <v>2</v>
      </c>
      <c r="FH251">
        <v>0</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0</v>
      </c>
      <c r="GB251">
        <v>0</v>
      </c>
      <c r="GC251">
        <v>5</v>
      </c>
      <c r="GD251">
        <v>5</v>
      </c>
      <c r="GE251">
        <v>2</v>
      </c>
      <c r="GF251">
        <v>0</v>
      </c>
      <c r="GG251">
        <v>0</v>
      </c>
      <c r="GH251">
        <v>0</v>
      </c>
      <c r="GI251">
        <v>0</v>
      </c>
      <c r="GJ251">
        <v>0</v>
      </c>
      <c r="GK251">
        <v>0</v>
      </c>
      <c r="GL251">
        <v>0</v>
      </c>
      <c r="GM251">
        <v>0</v>
      </c>
      <c r="GN251">
        <v>0</v>
      </c>
      <c r="GO251">
        <v>0</v>
      </c>
      <c r="GP251">
        <v>0</v>
      </c>
      <c r="GQ251">
        <v>0</v>
      </c>
      <c r="GR251">
        <v>2</v>
      </c>
      <c r="GS251">
        <v>0</v>
      </c>
      <c r="GT251">
        <v>0</v>
      </c>
      <c r="GU251">
        <v>0</v>
      </c>
      <c r="GV251">
        <v>0</v>
      </c>
      <c r="GW251">
        <v>0</v>
      </c>
      <c r="GX251">
        <v>0</v>
      </c>
      <c r="GY251">
        <v>0</v>
      </c>
      <c r="GZ251">
        <v>0</v>
      </c>
      <c r="HA251">
        <v>0</v>
      </c>
      <c r="HB251">
        <v>0</v>
      </c>
      <c r="HC251">
        <v>0</v>
      </c>
      <c r="HD251">
        <v>1</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464</v>
      </c>
      <c r="IB251">
        <v>0</v>
      </c>
      <c r="IC251">
        <v>38.666666666666664</v>
      </c>
      <c r="ID251">
        <v>0</v>
      </c>
      <c r="IE251">
        <v>18.666666666666668</v>
      </c>
      <c r="IF251">
        <v>20</v>
      </c>
      <c r="IG251">
        <v>16.333333333333332</v>
      </c>
      <c r="IH251">
        <v>99.666666666666671</v>
      </c>
      <c r="II251">
        <v>0</v>
      </c>
      <c r="IJ251">
        <v>0</v>
      </c>
      <c r="IK251">
        <v>0</v>
      </c>
      <c r="IL251">
        <v>0</v>
      </c>
      <c r="IM251">
        <v>0</v>
      </c>
      <c r="IN251">
        <v>0</v>
      </c>
    </row>
    <row r="252" spans="1:248">
      <c r="A252">
        <v>249</v>
      </c>
      <c r="B252" t="str">
        <v>Kushi nagar</v>
      </c>
      <c r="C252" t="str">
        <v>UTTAR PRADESH</v>
      </c>
      <c r="D252" t="str">
        <v>North</v>
      </c>
      <c r="E252" t="str">
        <v>GOBINDGARH IRON LLP</v>
      </c>
      <c r="F252">
        <v>0</v>
      </c>
      <c r="G252">
        <v>0</v>
      </c>
      <c r="H252">
        <v>0.5</v>
      </c>
      <c r="I252">
        <v>0</v>
      </c>
      <c r="J252" t="str">
        <v>Medium</v>
      </c>
      <c r="K252">
        <v>0</v>
      </c>
      <c r="L252">
        <v>0</v>
      </c>
      <c r="M252" t="str">
        <v>Mohd Ansari</v>
      </c>
      <c r="N252">
        <v>0</v>
      </c>
      <c r="O252">
        <v>8</v>
      </c>
      <c r="P252">
        <v>2000</v>
      </c>
      <c r="Q252">
        <v>2</v>
      </c>
      <c r="R252">
        <v>0</v>
      </c>
      <c r="S252">
        <v>0</v>
      </c>
      <c r="T252">
        <v>6</v>
      </c>
      <c r="U252">
        <v>0</v>
      </c>
      <c r="V252">
        <v>6</v>
      </c>
      <c r="W252">
        <v>0</v>
      </c>
      <c r="X252">
        <v>10</v>
      </c>
      <c r="Y252">
        <v>0.28999999999999998</v>
      </c>
      <c r="Z252">
        <v>5.0000000000000001E-3</v>
      </c>
      <c r="AA252">
        <v>1.4499999999999999E-3</v>
      </c>
      <c r="AB252">
        <v>9</v>
      </c>
      <c r="AC252">
        <v>5</v>
      </c>
      <c r="AD252">
        <v>10</v>
      </c>
      <c r="AE252">
        <v>5</v>
      </c>
      <c r="AF252">
        <v>0</v>
      </c>
      <c r="AG252">
        <v>5</v>
      </c>
      <c r="AH252">
        <v>0</v>
      </c>
      <c r="AI252">
        <v>0</v>
      </c>
      <c r="AJ252">
        <v>0</v>
      </c>
      <c r="AK252">
        <v>10</v>
      </c>
      <c r="AL252">
        <v>5</v>
      </c>
      <c r="AM252">
        <v>0</v>
      </c>
      <c r="AN252">
        <v>0</v>
      </c>
      <c r="AO252">
        <v>0</v>
      </c>
      <c r="AP252">
        <v>0</v>
      </c>
      <c r="AQ252">
        <v>0</v>
      </c>
      <c r="AR252">
        <v>0</v>
      </c>
      <c r="AS252">
        <v>0</v>
      </c>
      <c r="AT252">
        <v>0</v>
      </c>
      <c r="AU252">
        <v>5</v>
      </c>
      <c r="AV252">
        <v>0</v>
      </c>
      <c r="AW252">
        <v>24</v>
      </c>
      <c r="AX252">
        <v>0</v>
      </c>
      <c r="AY252">
        <v>0</v>
      </c>
      <c r="AZ252">
        <v>2</v>
      </c>
      <c r="BA252">
        <v>0</v>
      </c>
      <c r="BB252">
        <v>1</v>
      </c>
      <c r="BC252">
        <v>0</v>
      </c>
      <c r="BD252">
        <v>0</v>
      </c>
      <c r="BE252">
        <v>0</v>
      </c>
      <c r="BF252">
        <v>0</v>
      </c>
      <c r="BG252">
        <v>0</v>
      </c>
      <c r="BH252">
        <v>0</v>
      </c>
      <c r="BI252">
        <v>1</v>
      </c>
      <c r="BJ252">
        <v>0</v>
      </c>
      <c r="BK252">
        <v>0</v>
      </c>
      <c r="BL252">
        <v>0</v>
      </c>
      <c r="BM252">
        <v>0</v>
      </c>
      <c r="BN252">
        <v>0</v>
      </c>
      <c r="BO252">
        <v>0</v>
      </c>
      <c r="BP252">
        <v>0</v>
      </c>
      <c r="BQ252">
        <v>0</v>
      </c>
      <c r="BR252">
        <v>0</v>
      </c>
      <c r="BS252">
        <v>1</v>
      </c>
      <c r="BT252">
        <v>0</v>
      </c>
      <c r="BU252">
        <v>1</v>
      </c>
      <c r="BV252">
        <v>0</v>
      </c>
      <c r="BW252">
        <v>0</v>
      </c>
      <c r="BX252">
        <v>6</v>
      </c>
      <c r="BY252">
        <v>2</v>
      </c>
      <c r="BZ252">
        <v>1</v>
      </c>
      <c r="CA252">
        <v>1</v>
      </c>
      <c r="CB252">
        <v>1</v>
      </c>
      <c r="CC252">
        <v>0</v>
      </c>
      <c r="CD252">
        <v>1</v>
      </c>
      <c r="CE252">
        <v>0</v>
      </c>
      <c r="CF252">
        <v>0</v>
      </c>
      <c r="CG252">
        <v>0</v>
      </c>
      <c r="CH252">
        <v>1</v>
      </c>
      <c r="CI252">
        <v>1</v>
      </c>
      <c r="CJ252">
        <v>0</v>
      </c>
      <c r="CK252">
        <v>0</v>
      </c>
      <c r="CL252">
        <v>0</v>
      </c>
      <c r="CM252">
        <v>0</v>
      </c>
      <c r="CN252">
        <v>0</v>
      </c>
      <c r="CO252">
        <v>0</v>
      </c>
      <c r="CP252">
        <v>0</v>
      </c>
      <c r="CQ252">
        <v>0</v>
      </c>
      <c r="CR252">
        <v>1</v>
      </c>
      <c r="CS252">
        <v>0</v>
      </c>
      <c r="CT252">
        <v>2</v>
      </c>
      <c r="CU252">
        <v>0</v>
      </c>
      <c r="CV252">
        <v>0</v>
      </c>
      <c r="CW252">
        <v>0</v>
      </c>
      <c r="CX252">
        <v>0</v>
      </c>
      <c r="CY252">
        <v>0</v>
      </c>
      <c r="CZ252">
        <v>0</v>
      </c>
      <c r="DA252">
        <v>0</v>
      </c>
      <c r="DB252">
        <v>0</v>
      </c>
      <c r="DC252">
        <v>0</v>
      </c>
      <c r="DD252">
        <v>0</v>
      </c>
      <c r="DE252">
        <v>0</v>
      </c>
      <c r="DF252">
        <v>0</v>
      </c>
      <c r="DG252">
        <v>0</v>
      </c>
      <c r="DH252">
        <v>1</v>
      </c>
      <c r="DI252">
        <v>1</v>
      </c>
      <c r="DJ252">
        <v>0</v>
      </c>
      <c r="DK252">
        <v>0</v>
      </c>
      <c r="DL252">
        <v>0</v>
      </c>
      <c r="DM252">
        <v>0</v>
      </c>
      <c r="DN252">
        <v>0</v>
      </c>
      <c r="DO252">
        <v>0</v>
      </c>
      <c r="DP252">
        <v>1</v>
      </c>
      <c r="DQ252">
        <v>1</v>
      </c>
      <c r="DR252">
        <v>2</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49</v>
      </c>
      <c r="IB252">
        <v>29</v>
      </c>
      <c r="IC252">
        <v>4.083333333333333</v>
      </c>
      <c r="ID252">
        <v>2.9</v>
      </c>
      <c r="IE252">
        <v>8</v>
      </c>
      <c r="IF252">
        <v>3.3333333333333335</v>
      </c>
      <c r="IG252">
        <v>0</v>
      </c>
      <c r="IH252">
        <v>5</v>
      </c>
      <c r="II252">
        <v>0</v>
      </c>
      <c r="IJ252">
        <v>0</v>
      </c>
      <c r="IK252">
        <v>0</v>
      </c>
      <c r="IL252">
        <v>0</v>
      </c>
      <c r="IM252">
        <v>9.6666666666666661</v>
      </c>
      <c r="IN252">
        <v>3000</v>
      </c>
    </row>
    <row r="253" spans="1:248">
      <c r="A253">
        <v>250</v>
      </c>
      <c r="B253" t="str">
        <v>Mirzapur</v>
      </c>
      <c r="C253" t="str">
        <v>UTTAR PRADESH</v>
      </c>
      <c r="D253" t="str">
        <v>North</v>
      </c>
      <c r="E253" t="str">
        <v>OPTRIX INFRA LLP 2</v>
      </c>
      <c r="F253">
        <v>0</v>
      </c>
      <c r="G253">
        <v>0</v>
      </c>
      <c r="H253">
        <v>0.5</v>
      </c>
      <c r="I253">
        <v>0</v>
      </c>
      <c r="J253" t="str">
        <v>Medium</v>
      </c>
      <c r="K253">
        <v>1</v>
      </c>
      <c r="L253">
        <v>0</v>
      </c>
      <c r="M253">
        <v>0</v>
      </c>
      <c r="N253" t="str">
        <v>Divyansh Dhawal</v>
      </c>
      <c r="O253">
        <v>16</v>
      </c>
      <c r="P253">
        <v>2000</v>
      </c>
      <c r="Q253">
        <v>1</v>
      </c>
      <c r="R253">
        <v>2</v>
      </c>
      <c r="S253">
        <v>3</v>
      </c>
      <c r="T253">
        <v>1</v>
      </c>
      <c r="U253">
        <v>0</v>
      </c>
      <c r="V253">
        <v>3</v>
      </c>
      <c r="W253">
        <v>0</v>
      </c>
      <c r="X253">
        <v>170</v>
      </c>
      <c r="Y253">
        <v>9.168823529411764E-2</v>
      </c>
      <c r="Z253">
        <v>8.5000000000000006E-2</v>
      </c>
      <c r="AA253">
        <v>7.7935000000000001E-3</v>
      </c>
      <c r="AB253">
        <v>0</v>
      </c>
      <c r="AC253">
        <v>62.94</v>
      </c>
      <c r="AD253">
        <v>0</v>
      </c>
      <c r="AE253">
        <v>0</v>
      </c>
      <c r="AF253">
        <v>52.98</v>
      </c>
      <c r="AG253">
        <v>30</v>
      </c>
      <c r="AH253">
        <v>57</v>
      </c>
      <c r="AI253">
        <v>68</v>
      </c>
      <c r="AJ253">
        <v>35</v>
      </c>
      <c r="AK253">
        <v>0</v>
      </c>
      <c r="AL253">
        <v>0</v>
      </c>
      <c r="AM253">
        <v>35.134999999999998</v>
      </c>
      <c r="AN253">
        <v>35</v>
      </c>
      <c r="AO253">
        <v>35</v>
      </c>
      <c r="AP253">
        <v>0</v>
      </c>
      <c r="AQ253">
        <v>0</v>
      </c>
      <c r="AR253">
        <v>30.1</v>
      </c>
      <c r="AS253">
        <v>0</v>
      </c>
      <c r="AT253">
        <v>0</v>
      </c>
      <c r="AU253">
        <v>55.77</v>
      </c>
      <c r="AV253">
        <v>0</v>
      </c>
      <c r="AW253">
        <v>0</v>
      </c>
      <c r="AX253">
        <v>0</v>
      </c>
      <c r="AY253">
        <v>0</v>
      </c>
      <c r="AZ253">
        <v>0</v>
      </c>
      <c r="BA253">
        <v>1</v>
      </c>
      <c r="BB253">
        <v>0</v>
      </c>
      <c r="BC253">
        <v>0</v>
      </c>
      <c r="BD253">
        <v>1</v>
      </c>
      <c r="BE253">
        <v>0</v>
      </c>
      <c r="BF253">
        <v>0</v>
      </c>
      <c r="BG253">
        <v>0</v>
      </c>
      <c r="BH253">
        <v>0</v>
      </c>
      <c r="BI253">
        <v>0</v>
      </c>
      <c r="BJ253">
        <v>0</v>
      </c>
      <c r="BK253">
        <v>1</v>
      </c>
      <c r="BL253">
        <v>0</v>
      </c>
      <c r="BM253">
        <v>0</v>
      </c>
      <c r="BN253">
        <v>0</v>
      </c>
      <c r="BO253">
        <v>0</v>
      </c>
      <c r="BP253">
        <v>0</v>
      </c>
      <c r="BQ253">
        <v>0</v>
      </c>
      <c r="BR253">
        <v>0</v>
      </c>
      <c r="BS253">
        <v>0</v>
      </c>
      <c r="BT253">
        <v>0</v>
      </c>
      <c r="BU253">
        <v>0</v>
      </c>
      <c r="BV253">
        <v>0</v>
      </c>
      <c r="BW253">
        <v>0</v>
      </c>
      <c r="BX253">
        <v>3</v>
      </c>
      <c r="BY253">
        <v>0</v>
      </c>
      <c r="BZ253">
        <v>1</v>
      </c>
      <c r="CA253">
        <v>0</v>
      </c>
      <c r="CB253">
        <v>0</v>
      </c>
      <c r="CC253">
        <v>2</v>
      </c>
      <c r="CD253">
        <v>1</v>
      </c>
      <c r="CE253">
        <v>1</v>
      </c>
      <c r="CF253">
        <v>1</v>
      </c>
      <c r="CG253">
        <v>1</v>
      </c>
      <c r="CH253">
        <v>0</v>
      </c>
      <c r="CI253">
        <v>0</v>
      </c>
      <c r="CJ253">
        <v>1</v>
      </c>
      <c r="CK253">
        <v>1</v>
      </c>
      <c r="CL253">
        <v>1</v>
      </c>
      <c r="CM253">
        <v>0</v>
      </c>
      <c r="CN253">
        <v>0</v>
      </c>
      <c r="CO253">
        <v>1</v>
      </c>
      <c r="CP253">
        <v>0</v>
      </c>
      <c r="CQ253">
        <v>0</v>
      </c>
      <c r="CR253">
        <v>1</v>
      </c>
      <c r="CS253">
        <v>0</v>
      </c>
      <c r="CT253">
        <v>0</v>
      </c>
      <c r="CU253">
        <v>0</v>
      </c>
      <c r="CV253">
        <v>0</v>
      </c>
      <c r="CW253">
        <v>0</v>
      </c>
      <c r="CX253">
        <v>0</v>
      </c>
      <c r="CY253">
        <v>0</v>
      </c>
      <c r="CZ253">
        <v>0</v>
      </c>
      <c r="DA253">
        <v>0</v>
      </c>
      <c r="DB253">
        <v>0</v>
      </c>
      <c r="DC253">
        <v>0</v>
      </c>
      <c r="DD253">
        <v>0</v>
      </c>
      <c r="DE253">
        <v>0</v>
      </c>
      <c r="DF253">
        <v>0</v>
      </c>
      <c r="DG253">
        <v>0</v>
      </c>
      <c r="DH253">
        <v>1</v>
      </c>
      <c r="DI253">
        <v>2</v>
      </c>
      <c r="DJ253">
        <v>2</v>
      </c>
      <c r="DK253">
        <v>1</v>
      </c>
      <c r="DL253">
        <v>1</v>
      </c>
      <c r="DM253">
        <v>1</v>
      </c>
      <c r="DN253">
        <v>1</v>
      </c>
      <c r="DO253">
        <v>1</v>
      </c>
      <c r="DP253">
        <v>1</v>
      </c>
      <c r="DQ253">
        <v>1</v>
      </c>
      <c r="DR253">
        <v>1</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0</v>
      </c>
      <c r="GJ253">
        <v>0</v>
      </c>
      <c r="GK253">
        <v>0</v>
      </c>
      <c r="GL253">
        <v>0</v>
      </c>
      <c r="GM253">
        <v>0</v>
      </c>
      <c r="GN253">
        <v>0</v>
      </c>
      <c r="GO253">
        <v>0</v>
      </c>
      <c r="GP253">
        <v>0</v>
      </c>
      <c r="GQ253">
        <v>0</v>
      </c>
      <c r="GR253">
        <v>1</v>
      </c>
      <c r="GS253">
        <v>0</v>
      </c>
      <c r="GT253">
        <v>0</v>
      </c>
      <c r="GU253">
        <v>0</v>
      </c>
      <c r="GV253">
        <v>0</v>
      </c>
      <c r="GW253">
        <v>0</v>
      </c>
      <c r="GX253">
        <v>0</v>
      </c>
      <c r="GY253">
        <v>0</v>
      </c>
      <c r="GZ253">
        <v>0</v>
      </c>
      <c r="HA253">
        <v>0</v>
      </c>
      <c r="HB253">
        <v>0</v>
      </c>
      <c r="HC253">
        <v>1</v>
      </c>
      <c r="HD253">
        <v>1</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341.05499999999995</v>
      </c>
      <c r="IB253">
        <v>155.87</v>
      </c>
      <c r="IC253">
        <v>28.421249999999997</v>
      </c>
      <c r="ID253">
        <v>15.587</v>
      </c>
      <c r="IE253">
        <v>20.98</v>
      </c>
      <c r="IF253">
        <v>27.659999999999997</v>
      </c>
      <c r="IG253">
        <v>53.333333333333336</v>
      </c>
      <c r="IH253">
        <v>11.711666666666666</v>
      </c>
      <c r="II253">
        <v>23.333333333333332</v>
      </c>
      <c r="IJ253">
        <v>0</v>
      </c>
      <c r="IK253">
        <v>0</v>
      </c>
      <c r="IL253">
        <v>0</v>
      </c>
      <c r="IM253">
        <v>18.59</v>
      </c>
      <c r="IN253">
        <v>3500</v>
      </c>
    </row>
    <row r="254" spans="1:248">
      <c r="A254">
        <v>251</v>
      </c>
      <c r="B254" t="str">
        <v>Pratapgarh</v>
      </c>
      <c r="C254" t="str">
        <v>UTTAR PRADESH</v>
      </c>
      <c r="D254" t="str">
        <v>North</v>
      </c>
      <c r="E254" t="str">
        <v>OPTRIX INFRA LLP 2</v>
      </c>
      <c r="F254">
        <v>0</v>
      </c>
      <c r="G254">
        <v>0</v>
      </c>
      <c r="H254">
        <v>0.5</v>
      </c>
      <c r="I254">
        <v>0</v>
      </c>
      <c r="J254" t="str">
        <v>Medium</v>
      </c>
      <c r="K254">
        <v>0</v>
      </c>
      <c r="L254">
        <v>0</v>
      </c>
      <c r="M254">
        <v>0</v>
      </c>
      <c r="N254" t="str">
        <v>Divyansh Dhawal</v>
      </c>
      <c r="O254">
        <v>12</v>
      </c>
      <c r="P254">
        <v>2000</v>
      </c>
      <c r="Q254">
        <v>1</v>
      </c>
      <c r="R254">
        <v>0</v>
      </c>
      <c r="S254">
        <v>4</v>
      </c>
      <c r="T254">
        <v>1</v>
      </c>
      <c r="U254">
        <v>0</v>
      </c>
      <c r="V254">
        <v>0</v>
      </c>
      <c r="W254">
        <v>0</v>
      </c>
      <c r="X254">
        <v>0</v>
      </c>
      <c r="Y254" t="str">
        <v/>
      </c>
      <c r="Z254">
        <v>0</v>
      </c>
      <c r="AA254" t="str">
        <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c r="IL254">
        <v>0</v>
      </c>
      <c r="IM254">
        <v>0</v>
      </c>
      <c r="IN254">
        <v>2500</v>
      </c>
    </row>
    <row r="255" spans="1:248">
      <c r="A255">
        <v>252</v>
      </c>
      <c r="B255" t="str">
        <v>Hapur</v>
      </c>
      <c r="C255" t="str">
        <v>UTTAR PRADESH</v>
      </c>
      <c r="D255" t="str">
        <v>North</v>
      </c>
      <c r="E255" t="str">
        <v>SHASHI STEELS CORPORATION</v>
      </c>
      <c r="F255">
        <v>0</v>
      </c>
      <c r="G255">
        <v>0</v>
      </c>
      <c r="H255">
        <v>0.5</v>
      </c>
      <c r="I255">
        <v>0</v>
      </c>
      <c r="J255" t="str">
        <v>Medium</v>
      </c>
      <c r="K255">
        <v>1</v>
      </c>
      <c r="L255">
        <v>0</v>
      </c>
      <c r="M255" t="str">
        <v>Dinesh Mohan</v>
      </c>
      <c r="N255">
        <v>0</v>
      </c>
      <c r="O255">
        <v>25</v>
      </c>
      <c r="P255">
        <v>3000</v>
      </c>
      <c r="Q255">
        <v>1</v>
      </c>
      <c r="R255">
        <v>3</v>
      </c>
      <c r="S255">
        <v>6</v>
      </c>
      <c r="T255">
        <v>1</v>
      </c>
      <c r="U255">
        <v>0</v>
      </c>
      <c r="V255">
        <v>5</v>
      </c>
      <c r="W255">
        <v>0</v>
      </c>
      <c r="X255">
        <v>250</v>
      </c>
      <c r="Y255">
        <v>1.4628E-2</v>
      </c>
      <c r="Z255">
        <v>8.3333333333333329E-2</v>
      </c>
      <c r="AA255">
        <v>1.219E-3</v>
      </c>
      <c r="AB255">
        <v>0</v>
      </c>
      <c r="AC255">
        <v>0</v>
      </c>
      <c r="AD255">
        <v>5</v>
      </c>
      <c r="AE255">
        <v>8.129999999999999</v>
      </c>
      <c r="AF255">
        <v>0</v>
      </c>
      <c r="AG255">
        <v>4</v>
      </c>
      <c r="AH255">
        <v>7</v>
      </c>
      <c r="AI255">
        <v>0</v>
      </c>
      <c r="AJ255">
        <v>5</v>
      </c>
      <c r="AK255">
        <v>0</v>
      </c>
      <c r="AL255">
        <v>0</v>
      </c>
      <c r="AM255">
        <v>0</v>
      </c>
      <c r="AN255">
        <v>0</v>
      </c>
      <c r="AO255">
        <v>0</v>
      </c>
      <c r="AP255">
        <v>12.07</v>
      </c>
      <c r="AQ255">
        <v>0</v>
      </c>
      <c r="AR255">
        <v>0</v>
      </c>
      <c r="AS255">
        <v>0</v>
      </c>
      <c r="AT255">
        <v>0</v>
      </c>
      <c r="AU255">
        <v>12.5</v>
      </c>
      <c r="AV255">
        <v>3</v>
      </c>
      <c r="AW255">
        <v>9</v>
      </c>
      <c r="AX255">
        <v>0</v>
      </c>
      <c r="AY255">
        <v>0</v>
      </c>
      <c r="AZ255">
        <v>0</v>
      </c>
      <c r="BA255">
        <v>0</v>
      </c>
      <c r="BB255">
        <v>1</v>
      </c>
      <c r="BC255">
        <v>0</v>
      </c>
      <c r="BD255">
        <v>0</v>
      </c>
      <c r="BE255">
        <v>0</v>
      </c>
      <c r="BF255">
        <v>0</v>
      </c>
      <c r="BG255">
        <v>0</v>
      </c>
      <c r="BH255">
        <v>0</v>
      </c>
      <c r="BI255">
        <v>0</v>
      </c>
      <c r="BJ255">
        <v>0</v>
      </c>
      <c r="BK255">
        <v>0</v>
      </c>
      <c r="BL255">
        <v>0</v>
      </c>
      <c r="BM255">
        <v>0</v>
      </c>
      <c r="BN255">
        <v>2</v>
      </c>
      <c r="BO255">
        <v>0</v>
      </c>
      <c r="BP255">
        <v>0</v>
      </c>
      <c r="BQ255">
        <v>0</v>
      </c>
      <c r="BR255">
        <v>0</v>
      </c>
      <c r="BS255">
        <v>0</v>
      </c>
      <c r="BT255">
        <v>0</v>
      </c>
      <c r="BU255">
        <v>1</v>
      </c>
      <c r="BV255">
        <v>0</v>
      </c>
      <c r="BW255">
        <v>0</v>
      </c>
      <c r="BX255">
        <v>5</v>
      </c>
      <c r="BY255">
        <v>0</v>
      </c>
      <c r="BZ255">
        <v>0</v>
      </c>
      <c r="CA255">
        <v>1</v>
      </c>
      <c r="CB255">
        <v>2</v>
      </c>
      <c r="CC255">
        <v>0</v>
      </c>
      <c r="CD255">
        <v>1</v>
      </c>
      <c r="CE255">
        <v>1</v>
      </c>
      <c r="CF255">
        <v>0</v>
      </c>
      <c r="CG255">
        <v>1</v>
      </c>
      <c r="CH255">
        <v>0</v>
      </c>
      <c r="CI255">
        <v>0</v>
      </c>
      <c r="CJ255">
        <v>0</v>
      </c>
      <c r="CK255">
        <v>0</v>
      </c>
      <c r="CL255">
        <v>0</v>
      </c>
      <c r="CM255">
        <v>2</v>
      </c>
      <c r="CN255">
        <v>0</v>
      </c>
      <c r="CO255">
        <v>0</v>
      </c>
      <c r="CP255">
        <v>0</v>
      </c>
      <c r="CQ255">
        <v>0</v>
      </c>
      <c r="CR255">
        <v>2</v>
      </c>
      <c r="CS255">
        <v>1</v>
      </c>
      <c r="CT255">
        <v>2</v>
      </c>
      <c r="CU255">
        <v>0</v>
      </c>
      <c r="CV255">
        <v>0</v>
      </c>
      <c r="CW255">
        <v>0</v>
      </c>
      <c r="CX255">
        <v>0</v>
      </c>
      <c r="CY255">
        <v>0</v>
      </c>
      <c r="CZ255">
        <v>0</v>
      </c>
      <c r="DA255">
        <v>0</v>
      </c>
      <c r="DB255">
        <v>0</v>
      </c>
      <c r="DC255">
        <v>0</v>
      </c>
      <c r="DD255">
        <v>0</v>
      </c>
      <c r="DE255">
        <v>0</v>
      </c>
      <c r="DF255">
        <v>0</v>
      </c>
      <c r="DG255">
        <v>0</v>
      </c>
      <c r="DH255">
        <v>0</v>
      </c>
      <c r="DI255">
        <v>0</v>
      </c>
      <c r="DJ255">
        <v>0</v>
      </c>
      <c r="DK255">
        <v>2</v>
      </c>
      <c r="DL255">
        <v>2</v>
      </c>
      <c r="DM255">
        <v>2</v>
      </c>
      <c r="DN255">
        <v>0</v>
      </c>
      <c r="DO255">
        <v>0</v>
      </c>
      <c r="DP255">
        <v>2</v>
      </c>
      <c r="DQ255">
        <v>2</v>
      </c>
      <c r="DR255">
        <v>3</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1</v>
      </c>
      <c r="HG255">
        <v>0</v>
      </c>
      <c r="HH255">
        <v>2</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29.13</v>
      </c>
      <c r="IB255">
        <v>36.57</v>
      </c>
      <c r="IC255">
        <v>2.4274999999999998</v>
      </c>
      <c r="ID255">
        <v>3.657</v>
      </c>
      <c r="IE255">
        <v>1.6666666666666667</v>
      </c>
      <c r="IF255">
        <v>4.043333333333333</v>
      </c>
      <c r="IG255">
        <v>4</v>
      </c>
      <c r="IH255">
        <v>0</v>
      </c>
      <c r="II255">
        <v>4.0233333333333334</v>
      </c>
      <c r="IJ255">
        <v>0</v>
      </c>
      <c r="IK255">
        <v>0</v>
      </c>
      <c r="IL255">
        <v>0</v>
      </c>
      <c r="IM255">
        <v>8.1666666666666661</v>
      </c>
      <c r="IN255">
        <v>5000</v>
      </c>
    </row>
    <row r="256" spans="1:248">
      <c r="A256">
        <v>253</v>
      </c>
      <c r="B256" t="str">
        <v>Ballia</v>
      </c>
      <c r="C256" t="str">
        <v>UTTAR PRADESH</v>
      </c>
      <c r="D256" t="str">
        <v>North</v>
      </c>
      <c r="E256" t="str">
        <v>GOBINDGARH IRON LLP</v>
      </c>
      <c r="F256">
        <v>0</v>
      </c>
      <c r="G256">
        <v>0</v>
      </c>
      <c r="H256">
        <v>0.5</v>
      </c>
      <c r="I256">
        <v>0</v>
      </c>
      <c r="J256" t="str">
        <v>Medium</v>
      </c>
      <c r="K256">
        <v>0</v>
      </c>
      <c r="L256">
        <v>0</v>
      </c>
      <c r="M256" t="str">
        <v>Mohd Ansari</v>
      </c>
      <c r="N256">
        <v>0</v>
      </c>
      <c r="O256">
        <v>0</v>
      </c>
      <c r="P256">
        <v>3000</v>
      </c>
      <c r="Q256">
        <v>0</v>
      </c>
      <c r="R256">
        <v>0</v>
      </c>
      <c r="S256">
        <v>0</v>
      </c>
      <c r="T256">
        <v>8</v>
      </c>
      <c r="U256">
        <v>0</v>
      </c>
      <c r="V256">
        <v>6</v>
      </c>
      <c r="W256">
        <v>0</v>
      </c>
      <c r="X256">
        <v>15</v>
      </c>
      <c r="Y256">
        <v>0.29333333333333333</v>
      </c>
      <c r="Z256">
        <v>5.0000000000000001E-3</v>
      </c>
      <c r="AA256">
        <v>1.4666666666666667E-3</v>
      </c>
      <c r="AB256">
        <v>5</v>
      </c>
      <c r="AC256">
        <v>0</v>
      </c>
      <c r="AD256">
        <v>0</v>
      </c>
      <c r="AE256">
        <v>3</v>
      </c>
      <c r="AF256">
        <v>0</v>
      </c>
      <c r="AG256">
        <v>10</v>
      </c>
      <c r="AH256">
        <v>10</v>
      </c>
      <c r="AI256">
        <v>0</v>
      </c>
      <c r="AJ256">
        <v>0</v>
      </c>
      <c r="AK256">
        <v>0</v>
      </c>
      <c r="AL256">
        <v>0</v>
      </c>
      <c r="AM256">
        <v>0</v>
      </c>
      <c r="AN256">
        <v>0</v>
      </c>
      <c r="AO256">
        <v>0</v>
      </c>
      <c r="AP256">
        <v>0</v>
      </c>
      <c r="AQ256">
        <v>0</v>
      </c>
      <c r="AR256">
        <v>0</v>
      </c>
      <c r="AS256">
        <v>0</v>
      </c>
      <c r="AT256">
        <v>0</v>
      </c>
      <c r="AU256">
        <v>15</v>
      </c>
      <c r="AV256">
        <v>0</v>
      </c>
      <c r="AW256">
        <v>29</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v>
      </c>
      <c r="BT256">
        <v>0</v>
      </c>
      <c r="BU256">
        <v>2</v>
      </c>
      <c r="BV256">
        <v>0</v>
      </c>
      <c r="BW256">
        <v>0</v>
      </c>
      <c r="BX256">
        <v>6</v>
      </c>
      <c r="BY256">
        <v>1</v>
      </c>
      <c r="BZ256">
        <v>0</v>
      </c>
      <c r="CA256">
        <v>0</v>
      </c>
      <c r="CB256">
        <v>1</v>
      </c>
      <c r="CC256">
        <v>0</v>
      </c>
      <c r="CD256">
        <v>2</v>
      </c>
      <c r="CE256">
        <v>2</v>
      </c>
      <c r="CF256">
        <v>0</v>
      </c>
      <c r="CG256">
        <v>0</v>
      </c>
      <c r="CH256">
        <v>0</v>
      </c>
      <c r="CI256">
        <v>0</v>
      </c>
      <c r="CJ256">
        <v>0</v>
      </c>
      <c r="CK256">
        <v>0</v>
      </c>
      <c r="CL256">
        <v>0</v>
      </c>
      <c r="CM256">
        <v>0</v>
      </c>
      <c r="CN256">
        <v>0</v>
      </c>
      <c r="CO256">
        <v>0</v>
      </c>
      <c r="CP256">
        <v>0</v>
      </c>
      <c r="CQ256">
        <v>0</v>
      </c>
      <c r="CR256">
        <v>2</v>
      </c>
      <c r="CS256">
        <v>0</v>
      </c>
      <c r="CT256">
        <v>3</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2</v>
      </c>
      <c r="DQ256">
        <v>2</v>
      </c>
      <c r="DR256">
        <v>4</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28</v>
      </c>
      <c r="IB256">
        <v>44</v>
      </c>
      <c r="IC256">
        <v>2.3333333333333335</v>
      </c>
      <c r="ID256">
        <v>4.4000000000000004</v>
      </c>
      <c r="IE256">
        <v>1.6666666666666667</v>
      </c>
      <c r="IF256">
        <v>4.333333333333333</v>
      </c>
      <c r="IG256">
        <v>3.3333333333333335</v>
      </c>
      <c r="IH256">
        <v>0</v>
      </c>
      <c r="II256">
        <v>0</v>
      </c>
      <c r="IJ256">
        <v>0</v>
      </c>
      <c r="IK256">
        <v>0</v>
      </c>
      <c r="IL256">
        <v>0</v>
      </c>
      <c r="IM256">
        <v>14.666666666666666</v>
      </c>
      <c r="IN256">
        <v>0</v>
      </c>
    </row>
    <row r="257" spans="1:248">
      <c r="A257">
        <v>254</v>
      </c>
      <c r="B257" t="str">
        <v>Deoria</v>
      </c>
      <c r="C257" t="str">
        <v>UTTAR PRADESH</v>
      </c>
      <c r="D257" t="str">
        <v>North</v>
      </c>
      <c r="E257" t="str">
        <v>GOBINDGARH IRON LLP</v>
      </c>
      <c r="F257">
        <v>0</v>
      </c>
      <c r="G257">
        <v>0</v>
      </c>
      <c r="H257">
        <v>0.3</v>
      </c>
      <c r="I257">
        <v>0</v>
      </c>
      <c r="J257" t="str">
        <v>Low</v>
      </c>
      <c r="K257">
        <v>1</v>
      </c>
      <c r="L257">
        <v>0</v>
      </c>
      <c r="M257" t="str">
        <v>Mohd Ansari</v>
      </c>
      <c r="N257">
        <v>0</v>
      </c>
      <c r="O257">
        <v>0</v>
      </c>
      <c r="P257">
        <v>1900</v>
      </c>
      <c r="Q257">
        <v>0</v>
      </c>
      <c r="R257">
        <v>0</v>
      </c>
      <c r="S257">
        <v>0</v>
      </c>
      <c r="T257">
        <v>4</v>
      </c>
      <c r="U257">
        <v>0</v>
      </c>
      <c r="V257">
        <v>14</v>
      </c>
      <c r="W257">
        <v>0</v>
      </c>
      <c r="X257">
        <v>120</v>
      </c>
      <c r="Y257">
        <v>0.34067500000000001</v>
      </c>
      <c r="Z257">
        <v>6.3157894736842107E-2</v>
      </c>
      <c r="AA257">
        <v>2.1516315789473685E-2</v>
      </c>
      <c r="AB257">
        <v>25</v>
      </c>
      <c r="AC257">
        <v>27</v>
      </c>
      <c r="AD257">
        <v>5</v>
      </c>
      <c r="AE257">
        <v>5</v>
      </c>
      <c r="AF257">
        <v>17</v>
      </c>
      <c r="AG257">
        <v>27</v>
      </c>
      <c r="AH257">
        <v>54</v>
      </c>
      <c r="AI257">
        <v>55</v>
      </c>
      <c r="AJ257">
        <v>40</v>
      </c>
      <c r="AK257">
        <v>28</v>
      </c>
      <c r="AL257">
        <v>73</v>
      </c>
      <c r="AM257">
        <v>53</v>
      </c>
      <c r="AN257">
        <v>50</v>
      </c>
      <c r="AO257">
        <v>21</v>
      </c>
      <c r="AP257">
        <v>14</v>
      </c>
      <c r="AQ257">
        <v>37</v>
      </c>
      <c r="AR257">
        <v>48</v>
      </c>
      <c r="AS257">
        <v>44.31</v>
      </c>
      <c r="AT257">
        <v>33</v>
      </c>
      <c r="AU257">
        <v>58.5</v>
      </c>
      <c r="AV257">
        <v>13</v>
      </c>
      <c r="AW257">
        <v>90</v>
      </c>
      <c r="AX257">
        <v>0</v>
      </c>
      <c r="AY257">
        <v>0</v>
      </c>
      <c r="AZ257">
        <v>3</v>
      </c>
      <c r="BA257">
        <v>1</v>
      </c>
      <c r="BB257">
        <v>0</v>
      </c>
      <c r="BC257">
        <v>0</v>
      </c>
      <c r="BD257">
        <v>0</v>
      </c>
      <c r="BE257">
        <v>0</v>
      </c>
      <c r="BF257">
        <v>3</v>
      </c>
      <c r="BG257">
        <v>0</v>
      </c>
      <c r="BH257">
        <v>0</v>
      </c>
      <c r="BI257">
        <v>0</v>
      </c>
      <c r="BJ257">
        <v>0</v>
      </c>
      <c r="BK257">
        <v>0</v>
      </c>
      <c r="BL257">
        <v>0</v>
      </c>
      <c r="BM257">
        <v>1</v>
      </c>
      <c r="BN257">
        <v>0</v>
      </c>
      <c r="BO257">
        <v>1</v>
      </c>
      <c r="BP257">
        <v>0</v>
      </c>
      <c r="BQ257">
        <v>0</v>
      </c>
      <c r="BR257">
        <v>2</v>
      </c>
      <c r="BS257">
        <v>0</v>
      </c>
      <c r="BT257">
        <v>0</v>
      </c>
      <c r="BU257">
        <v>2</v>
      </c>
      <c r="BV257">
        <v>0</v>
      </c>
      <c r="BW257">
        <v>0</v>
      </c>
      <c r="BX257">
        <v>14</v>
      </c>
      <c r="BY257">
        <v>3</v>
      </c>
      <c r="BZ257">
        <v>3</v>
      </c>
      <c r="CA257">
        <v>1</v>
      </c>
      <c r="CB257">
        <v>1</v>
      </c>
      <c r="CC257">
        <v>2</v>
      </c>
      <c r="CD257">
        <v>4</v>
      </c>
      <c r="CE257">
        <v>7</v>
      </c>
      <c r="CF257">
        <v>4</v>
      </c>
      <c r="CG257">
        <v>4</v>
      </c>
      <c r="CH257">
        <v>3</v>
      </c>
      <c r="CI257">
        <v>3</v>
      </c>
      <c r="CJ257">
        <v>3</v>
      </c>
      <c r="CK257">
        <v>4</v>
      </c>
      <c r="CL257">
        <v>3</v>
      </c>
      <c r="CM257">
        <v>2</v>
      </c>
      <c r="CN257">
        <v>4</v>
      </c>
      <c r="CO257">
        <v>3</v>
      </c>
      <c r="CP257">
        <v>4</v>
      </c>
      <c r="CQ257">
        <v>3</v>
      </c>
      <c r="CR257">
        <v>4</v>
      </c>
      <c r="CS257">
        <v>1</v>
      </c>
      <c r="CT257">
        <v>6</v>
      </c>
      <c r="CU257">
        <v>0</v>
      </c>
      <c r="CV257">
        <v>0</v>
      </c>
      <c r="CW257">
        <v>0</v>
      </c>
      <c r="CX257">
        <v>0</v>
      </c>
      <c r="CY257">
        <v>0</v>
      </c>
      <c r="CZ257">
        <v>0</v>
      </c>
      <c r="DA257">
        <v>0</v>
      </c>
      <c r="DB257">
        <v>0</v>
      </c>
      <c r="DC257">
        <v>0</v>
      </c>
      <c r="DD257">
        <v>0</v>
      </c>
      <c r="DE257">
        <v>0</v>
      </c>
      <c r="DF257">
        <v>0</v>
      </c>
      <c r="DG257">
        <v>0</v>
      </c>
      <c r="DH257">
        <v>5</v>
      </c>
      <c r="DI257">
        <v>4</v>
      </c>
      <c r="DJ257">
        <v>6</v>
      </c>
      <c r="DK257">
        <v>6</v>
      </c>
      <c r="DL257">
        <v>7</v>
      </c>
      <c r="DM257">
        <v>5</v>
      </c>
      <c r="DN257">
        <v>5</v>
      </c>
      <c r="DO257">
        <v>6</v>
      </c>
      <c r="DP257">
        <v>6</v>
      </c>
      <c r="DQ257">
        <v>5</v>
      </c>
      <c r="DR257">
        <v>7</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2</v>
      </c>
      <c r="HD257">
        <v>0</v>
      </c>
      <c r="HE257">
        <v>0</v>
      </c>
      <c r="HF257">
        <v>1</v>
      </c>
      <c r="HG257">
        <v>2</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409</v>
      </c>
      <c r="IB257">
        <v>408.81</v>
      </c>
      <c r="IC257">
        <v>34.083333333333336</v>
      </c>
      <c r="ID257">
        <v>40.881</v>
      </c>
      <c r="IE257">
        <v>19</v>
      </c>
      <c r="IF257">
        <v>16.333333333333332</v>
      </c>
      <c r="IG257">
        <v>49.666666666666664</v>
      </c>
      <c r="IH257">
        <v>51.333333333333336</v>
      </c>
      <c r="II257">
        <v>28.333333333333332</v>
      </c>
      <c r="IJ257">
        <v>0</v>
      </c>
      <c r="IK257">
        <v>0</v>
      </c>
      <c r="IL257">
        <v>0</v>
      </c>
      <c r="IM257">
        <v>53.833333333333336</v>
      </c>
      <c r="IN257">
        <v>0</v>
      </c>
    </row>
    <row r="258" spans="1:248">
      <c r="A258">
        <v>255</v>
      </c>
      <c r="B258" t="str">
        <v>Budaun</v>
      </c>
      <c r="C258" t="str">
        <v>UTTAR PRADESH</v>
      </c>
      <c r="D258" t="str">
        <v>North</v>
      </c>
      <c r="E258" t="str">
        <v>Khandelwal Associates</v>
      </c>
      <c r="F258">
        <v>0</v>
      </c>
      <c r="G258">
        <v>0</v>
      </c>
      <c r="H258">
        <v>0.3</v>
      </c>
      <c r="I258">
        <v>0</v>
      </c>
      <c r="J258" t="str">
        <v>Low</v>
      </c>
      <c r="K258">
        <v>0</v>
      </c>
      <c r="L258">
        <v>0</v>
      </c>
      <c r="M258">
        <v>0</v>
      </c>
      <c r="N258" t="str">
        <v>Shiv Kumar</v>
      </c>
      <c r="O258">
        <v>32</v>
      </c>
      <c r="P258">
        <v>1850</v>
      </c>
      <c r="Q258">
        <v>1</v>
      </c>
      <c r="R258">
        <v>6</v>
      </c>
      <c r="S258">
        <v>5</v>
      </c>
      <c r="T258">
        <v>10</v>
      </c>
      <c r="U258">
        <v>0</v>
      </c>
      <c r="V258">
        <v>0</v>
      </c>
      <c r="W258">
        <v>0</v>
      </c>
      <c r="X258">
        <v>0</v>
      </c>
      <c r="Y258" t="str">
        <v/>
      </c>
      <c r="Z258">
        <v>0</v>
      </c>
      <c r="AA258" t="str">
        <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c r="IL258">
        <v>0</v>
      </c>
      <c r="IM258">
        <v>0</v>
      </c>
      <c r="IN258">
        <v>8000</v>
      </c>
    </row>
    <row r="259" spans="1:248">
      <c r="A259">
        <v>256</v>
      </c>
      <c r="B259" t="str">
        <v>Sambhal</v>
      </c>
      <c r="C259" t="str">
        <v>UTTAR PRADESH</v>
      </c>
      <c r="D259" t="str">
        <v>North</v>
      </c>
      <c r="E259" t="str">
        <v>OPTRIX INFRA LLP</v>
      </c>
      <c r="F259">
        <v>0</v>
      </c>
      <c r="G259">
        <v>0</v>
      </c>
      <c r="H259">
        <v>0.3</v>
      </c>
      <c r="I259">
        <v>0</v>
      </c>
      <c r="J259" t="str">
        <v>Low</v>
      </c>
      <c r="K259">
        <v>0</v>
      </c>
      <c r="L259">
        <v>0</v>
      </c>
      <c r="M259" t="str">
        <v>Dinesh Mohan</v>
      </c>
      <c r="N259">
        <v>0</v>
      </c>
      <c r="O259">
        <v>0</v>
      </c>
      <c r="P259">
        <v>1840</v>
      </c>
      <c r="Q259">
        <v>0</v>
      </c>
      <c r="R259">
        <v>0</v>
      </c>
      <c r="S259">
        <v>0</v>
      </c>
      <c r="T259">
        <v>20</v>
      </c>
      <c r="U259">
        <v>0</v>
      </c>
      <c r="V259">
        <v>0</v>
      </c>
      <c r="W259">
        <v>0</v>
      </c>
      <c r="X259">
        <v>0</v>
      </c>
      <c r="Y259" t="str">
        <v/>
      </c>
      <c r="Z259">
        <v>0</v>
      </c>
      <c r="AA259" t="str">
        <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1</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c r="IL259">
        <v>0</v>
      </c>
      <c r="IM259">
        <v>0</v>
      </c>
      <c r="IN259">
        <v>2010</v>
      </c>
    </row>
    <row r="260" spans="1:248">
      <c r="A260">
        <v>257</v>
      </c>
      <c r="B260" t="str">
        <v>Shahjahanpur</v>
      </c>
      <c r="C260" t="str">
        <v>UTTAR PRADESH</v>
      </c>
      <c r="D260" t="str">
        <v>North</v>
      </c>
      <c r="E260" t="str">
        <v>Khandelwal Associates</v>
      </c>
      <c r="F260">
        <v>0</v>
      </c>
      <c r="G260">
        <v>0</v>
      </c>
      <c r="H260">
        <v>0.3</v>
      </c>
      <c r="I260">
        <v>0</v>
      </c>
      <c r="J260" t="str">
        <v>Low</v>
      </c>
      <c r="K260">
        <v>0</v>
      </c>
      <c r="L260">
        <v>0</v>
      </c>
      <c r="M260">
        <v>0</v>
      </c>
      <c r="N260" t="str">
        <v>Shiv Kumar</v>
      </c>
      <c r="O260">
        <v>63</v>
      </c>
      <c r="P260">
        <v>1800</v>
      </c>
      <c r="Q260">
        <v>5</v>
      </c>
      <c r="R260">
        <v>11</v>
      </c>
      <c r="S260">
        <v>5</v>
      </c>
      <c r="T260">
        <v>1</v>
      </c>
      <c r="U260">
        <v>0</v>
      </c>
      <c r="V260">
        <v>3</v>
      </c>
      <c r="W260">
        <v>0</v>
      </c>
      <c r="X260">
        <v>0</v>
      </c>
      <c r="Y260" t="str">
        <v/>
      </c>
      <c r="Z260">
        <v>0</v>
      </c>
      <c r="AA260" t="str">
        <v/>
      </c>
      <c r="AB260">
        <v>0</v>
      </c>
      <c r="AC260">
        <v>0</v>
      </c>
      <c r="AD260">
        <v>0</v>
      </c>
      <c r="AE260">
        <v>0</v>
      </c>
      <c r="AF260">
        <v>0</v>
      </c>
      <c r="AG260">
        <v>15</v>
      </c>
      <c r="AH260">
        <v>0</v>
      </c>
      <c r="AI260">
        <v>0</v>
      </c>
      <c r="AJ260">
        <v>0</v>
      </c>
      <c r="AK260">
        <v>0</v>
      </c>
      <c r="AL260">
        <v>0</v>
      </c>
      <c r="AM260">
        <v>1</v>
      </c>
      <c r="AN260">
        <v>0</v>
      </c>
      <c r="AO260">
        <v>0</v>
      </c>
      <c r="AP260">
        <v>0</v>
      </c>
      <c r="AQ260">
        <v>0</v>
      </c>
      <c r="AR260">
        <v>0</v>
      </c>
      <c r="AS260">
        <v>0</v>
      </c>
      <c r="AT260">
        <v>0</v>
      </c>
      <c r="AU260">
        <v>0</v>
      </c>
      <c r="AV260">
        <v>0</v>
      </c>
      <c r="AW260">
        <v>1</v>
      </c>
      <c r="AX260">
        <v>0</v>
      </c>
      <c r="AY260">
        <v>0</v>
      </c>
      <c r="AZ260">
        <v>0</v>
      </c>
      <c r="BA260">
        <v>0</v>
      </c>
      <c r="BB260">
        <v>0</v>
      </c>
      <c r="BC260">
        <v>0</v>
      </c>
      <c r="BD260">
        <v>0</v>
      </c>
      <c r="BE260">
        <v>1</v>
      </c>
      <c r="BF260">
        <v>0</v>
      </c>
      <c r="BG260">
        <v>0</v>
      </c>
      <c r="BH260">
        <v>0</v>
      </c>
      <c r="BI260">
        <v>0</v>
      </c>
      <c r="BJ260">
        <v>0</v>
      </c>
      <c r="BK260">
        <v>0</v>
      </c>
      <c r="BL260">
        <v>0</v>
      </c>
      <c r="BM260">
        <v>0</v>
      </c>
      <c r="BN260">
        <v>0</v>
      </c>
      <c r="BO260">
        <v>0</v>
      </c>
      <c r="BP260">
        <v>0</v>
      </c>
      <c r="BQ260">
        <v>0</v>
      </c>
      <c r="BR260">
        <v>0</v>
      </c>
      <c r="BS260">
        <v>0</v>
      </c>
      <c r="BT260">
        <v>0</v>
      </c>
      <c r="BU260">
        <v>1</v>
      </c>
      <c r="BV260">
        <v>0</v>
      </c>
      <c r="BW260">
        <v>0</v>
      </c>
      <c r="BX260">
        <v>3</v>
      </c>
      <c r="BY260">
        <v>0</v>
      </c>
      <c r="BZ260">
        <v>0</v>
      </c>
      <c r="CA260">
        <v>0</v>
      </c>
      <c r="CB260">
        <v>0</v>
      </c>
      <c r="CC260">
        <v>0</v>
      </c>
      <c r="CD260">
        <v>1</v>
      </c>
      <c r="CE260">
        <v>0</v>
      </c>
      <c r="CF260">
        <v>0</v>
      </c>
      <c r="CG260">
        <v>0</v>
      </c>
      <c r="CH260">
        <v>0</v>
      </c>
      <c r="CI260">
        <v>0</v>
      </c>
      <c r="CJ260">
        <v>1</v>
      </c>
      <c r="CK260">
        <v>0</v>
      </c>
      <c r="CL260">
        <v>0</v>
      </c>
      <c r="CM260">
        <v>0</v>
      </c>
      <c r="CN260">
        <v>0</v>
      </c>
      <c r="CO260">
        <v>0</v>
      </c>
      <c r="CP260">
        <v>0</v>
      </c>
      <c r="CQ260">
        <v>0</v>
      </c>
      <c r="CR260">
        <v>0</v>
      </c>
      <c r="CS260">
        <v>0</v>
      </c>
      <c r="CT260">
        <v>1</v>
      </c>
      <c r="CU260">
        <v>0</v>
      </c>
      <c r="CV260">
        <v>0</v>
      </c>
      <c r="CW260">
        <v>0</v>
      </c>
      <c r="CX260">
        <v>0</v>
      </c>
      <c r="CY260">
        <v>0</v>
      </c>
      <c r="CZ260">
        <v>0</v>
      </c>
      <c r="DA260">
        <v>0</v>
      </c>
      <c r="DB260">
        <v>0</v>
      </c>
      <c r="DC260">
        <v>0</v>
      </c>
      <c r="DD260">
        <v>0</v>
      </c>
      <c r="DE260">
        <v>0</v>
      </c>
      <c r="DF260">
        <v>0</v>
      </c>
      <c r="DG260">
        <v>0</v>
      </c>
      <c r="DH260">
        <v>1</v>
      </c>
      <c r="DI260">
        <v>1</v>
      </c>
      <c r="DJ260">
        <v>1</v>
      </c>
      <c r="DK260">
        <v>0</v>
      </c>
      <c r="DL260">
        <v>0</v>
      </c>
      <c r="DM260">
        <v>0</v>
      </c>
      <c r="DN260">
        <v>0</v>
      </c>
      <c r="DO260">
        <v>0</v>
      </c>
      <c r="DP260">
        <v>0</v>
      </c>
      <c r="DQ260">
        <v>0</v>
      </c>
      <c r="DR260">
        <v>1</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16</v>
      </c>
      <c r="IB260">
        <v>1</v>
      </c>
      <c r="IC260">
        <v>1.3333333333333333</v>
      </c>
      <c r="ID260">
        <v>0.1</v>
      </c>
      <c r="IE260">
        <v>0</v>
      </c>
      <c r="IF260">
        <v>5</v>
      </c>
      <c r="IG260">
        <v>0</v>
      </c>
      <c r="IH260">
        <v>0.33333333333333331</v>
      </c>
      <c r="II260">
        <v>0</v>
      </c>
      <c r="IJ260">
        <v>0</v>
      </c>
      <c r="IK260">
        <v>0</v>
      </c>
      <c r="IL260">
        <v>0</v>
      </c>
      <c r="IM260">
        <v>0.33333333333333331</v>
      </c>
      <c r="IN260">
        <v>16000</v>
      </c>
    </row>
    <row r="261" spans="1:248">
      <c r="A261">
        <v>258</v>
      </c>
      <c r="B261" t="str">
        <v>Baghpat</v>
      </c>
      <c r="C261" t="str">
        <v>UTTAR PRADESH</v>
      </c>
      <c r="D261" t="str">
        <v>North</v>
      </c>
      <c r="E261" t="str">
        <v>OPTRIX INFRA LLP</v>
      </c>
      <c r="F261">
        <v>0</v>
      </c>
      <c r="G261">
        <v>0</v>
      </c>
      <c r="H261">
        <v>0.3</v>
      </c>
      <c r="I261">
        <v>0</v>
      </c>
      <c r="J261" t="str">
        <v>Low</v>
      </c>
      <c r="K261">
        <v>0</v>
      </c>
      <c r="L261">
        <v>0</v>
      </c>
      <c r="M261" t="str">
        <v>Dinesh Mohan</v>
      </c>
      <c r="N261">
        <v>0</v>
      </c>
      <c r="O261">
        <v>29</v>
      </c>
      <c r="P261">
        <v>1750</v>
      </c>
      <c r="Q261">
        <v>0</v>
      </c>
      <c r="R261">
        <v>1</v>
      </c>
      <c r="S261">
        <v>13</v>
      </c>
      <c r="T261">
        <v>2</v>
      </c>
      <c r="U261">
        <v>0</v>
      </c>
      <c r="V261">
        <v>3</v>
      </c>
      <c r="W261">
        <v>0</v>
      </c>
      <c r="X261">
        <v>0</v>
      </c>
      <c r="Y261" t="str">
        <v/>
      </c>
      <c r="Z261">
        <v>0</v>
      </c>
      <c r="AA261" t="str">
        <v/>
      </c>
      <c r="AB261">
        <v>0</v>
      </c>
      <c r="AC261">
        <v>0</v>
      </c>
      <c r="AD261">
        <v>0</v>
      </c>
      <c r="AE261">
        <v>0</v>
      </c>
      <c r="AF261">
        <v>0</v>
      </c>
      <c r="AG261">
        <v>0</v>
      </c>
      <c r="AH261">
        <v>0</v>
      </c>
      <c r="AI261">
        <v>0</v>
      </c>
      <c r="AJ261">
        <v>0</v>
      </c>
      <c r="AK261">
        <v>0</v>
      </c>
      <c r="AL261">
        <v>0</v>
      </c>
      <c r="AM261">
        <v>0</v>
      </c>
      <c r="AN261">
        <v>0</v>
      </c>
      <c r="AO261">
        <v>0</v>
      </c>
      <c r="AP261">
        <v>5</v>
      </c>
      <c r="AQ261">
        <v>7</v>
      </c>
      <c r="AR261">
        <v>7.5</v>
      </c>
      <c r="AS261">
        <v>6</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2</v>
      </c>
      <c r="BO261">
        <v>0</v>
      </c>
      <c r="BP261">
        <v>1</v>
      </c>
      <c r="BQ261">
        <v>0</v>
      </c>
      <c r="BR261">
        <v>0</v>
      </c>
      <c r="BS261">
        <v>0</v>
      </c>
      <c r="BT261">
        <v>0</v>
      </c>
      <c r="BU261">
        <v>0</v>
      </c>
      <c r="BV261">
        <v>0</v>
      </c>
      <c r="BW261">
        <v>0</v>
      </c>
      <c r="BX261">
        <v>3</v>
      </c>
      <c r="BY261">
        <v>0</v>
      </c>
      <c r="BZ261">
        <v>0</v>
      </c>
      <c r="CA261">
        <v>0</v>
      </c>
      <c r="CB261">
        <v>0</v>
      </c>
      <c r="CC261">
        <v>0</v>
      </c>
      <c r="CD261">
        <v>0</v>
      </c>
      <c r="CE261">
        <v>0</v>
      </c>
      <c r="CF261">
        <v>0</v>
      </c>
      <c r="CG261">
        <v>0</v>
      </c>
      <c r="CH261">
        <v>0</v>
      </c>
      <c r="CI261">
        <v>0</v>
      </c>
      <c r="CJ261">
        <v>0</v>
      </c>
      <c r="CK261">
        <v>0</v>
      </c>
      <c r="CL261">
        <v>0</v>
      </c>
      <c r="CM261">
        <v>2</v>
      </c>
      <c r="CN261">
        <v>2</v>
      </c>
      <c r="CO261">
        <v>3</v>
      </c>
      <c r="CP261">
        <v>2</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2</v>
      </c>
      <c r="DL261">
        <v>2</v>
      </c>
      <c r="DM261">
        <v>3</v>
      </c>
      <c r="DN261">
        <v>3</v>
      </c>
      <c r="DO261">
        <v>3</v>
      </c>
      <c r="DP261">
        <v>2</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25.5</v>
      </c>
      <c r="IC261">
        <v>0</v>
      </c>
      <c r="ID261">
        <v>2.5499999999999998</v>
      </c>
      <c r="IE261">
        <v>0</v>
      </c>
      <c r="IF261">
        <v>0</v>
      </c>
      <c r="IG261">
        <v>0</v>
      </c>
      <c r="IH261">
        <v>0</v>
      </c>
      <c r="II261">
        <v>1.6666666666666667</v>
      </c>
      <c r="IJ261">
        <v>0</v>
      </c>
      <c r="IK261">
        <v>0</v>
      </c>
      <c r="IL261">
        <v>0</v>
      </c>
      <c r="IM261">
        <v>0</v>
      </c>
      <c r="IN261">
        <v>5500</v>
      </c>
    </row>
    <row r="262" spans="1:248">
      <c r="A262">
        <v>259</v>
      </c>
      <c r="B262" t="str">
        <v>Kannauj</v>
      </c>
      <c r="C262" t="str">
        <v>UTTAR PRADESH</v>
      </c>
      <c r="D262" t="str">
        <v>North</v>
      </c>
      <c r="E262" t="str">
        <v>SHREE LAKSHMAN ROLLING MILL (INDIA) LLP</v>
      </c>
      <c r="F262">
        <v>0</v>
      </c>
      <c r="G262">
        <v>0</v>
      </c>
      <c r="H262">
        <v>0.3</v>
      </c>
      <c r="I262">
        <v>0</v>
      </c>
      <c r="J262" t="str">
        <v>Low</v>
      </c>
      <c r="K262">
        <v>0</v>
      </c>
      <c r="L262">
        <v>0</v>
      </c>
      <c r="M262">
        <v>0</v>
      </c>
      <c r="N262" t="str">
        <v>Ashutosh Shukla</v>
      </c>
      <c r="O262">
        <v>23</v>
      </c>
      <c r="P262">
        <v>1700</v>
      </c>
      <c r="Q262">
        <v>2</v>
      </c>
      <c r="R262">
        <v>1</v>
      </c>
      <c r="S262">
        <v>6</v>
      </c>
      <c r="T262">
        <v>8</v>
      </c>
      <c r="U262">
        <v>0</v>
      </c>
      <c r="V262">
        <v>3</v>
      </c>
      <c r="W262">
        <v>0</v>
      </c>
      <c r="X262">
        <v>90</v>
      </c>
      <c r="Y262">
        <v>3.2711111111111107E-2</v>
      </c>
      <c r="Z262">
        <v>5.2941176470588235E-2</v>
      </c>
      <c r="AA262">
        <v>1.7317647058823528E-3</v>
      </c>
      <c r="AB262">
        <v>0</v>
      </c>
      <c r="AC262">
        <v>0</v>
      </c>
      <c r="AD262">
        <v>0</v>
      </c>
      <c r="AE262">
        <v>0</v>
      </c>
      <c r="AF262">
        <v>0</v>
      </c>
      <c r="AG262">
        <v>0</v>
      </c>
      <c r="AH262">
        <v>0</v>
      </c>
      <c r="AI262">
        <v>0</v>
      </c>
      <c r="AJ262">
        <v>0</v>
      </c>
      <c r="AK262">
        <v>0</v>
      </c>
      <c r="AL262">
        <v>0</v>
      </c>
      <c r="AM262">
        <v>5.3049999999999997</v>
      </c>
      <c r="AN262">
        <v>0</v>
      </c>
      <c r="AO262">
        <v>0</v>
      </c>
      <c r="AP262">
        <v>10.18</v>
      </c>
      <c r="AQ262">
        <v>0</v>
      </c>
      <c r="AR262">
        <v>0</v>
      </c>
      <c r="AS262">
        <v>11.26</v>
      </c>
      <c r="AT262">
        <v>0</v>
      </c>
      <c r="AU262">
        <v>5</v>
      </c>
      <c r="AV262">
        <v>3</v>
      </c>
      <c r="AW262">
        <v>0</v>
      </c>
      <c r="AX262">
        <v>0</v>
      </c>
      <c r="AY262">
        <v>0</v>
      </c>
      <c r="AZ262">
        <v>0</v>
      </c>
      <c r="BA262">
        <v>0</v>
      </c>
      <c r="BB262">
        <v>0</v>
      </c>
      <c r="BC262">
        <v>0</v>
      </c>
      <c r="BD262">
        <v>0</v>
      </c>
      <c r="BE262">
        <v>0</v>
      </c>
      <c r="BF262">
        <v>0</v>
      </c>
      <c r="BG262">
        <v>0</v>
      </c>
      <c r="BH262">
        <v>0</v>
      </c>
      <c r="BI262">
        <v>0</v>
      </c>
      <c r="BJ262">
        <v>0</v>
      </c>
      <c r="BK262">
        <v>1</v>
      </c>
      <c r="BL262">
        <v>0</v>
      </c>
      <c r="BM262">
        <v>0</v>
      </c>
      <c r="BN262">
        <v>1</v>
      </c>
      <c r="BO262">
        <v>0</v>
      </c>
      <c r="BP262">
        <v>0</v>
      </c>
      <c r="BQ262">
        <v>1</v>
      </c>
      <c r="BR262">
        <v>0</v>
      </c>
      <c r="BS262">
        <v>0</v>
      </c>
      <c r="BT262">
        <v>0</v>
      </c>
      <c r="BU262">
        <v>0</v>
      </c>
      <c r="BV262">
        <v>0</v>
      </c>
      <c r="BW262">
        <v>0</v>
      </c>
      <c r="BX262">
        <v>3</v>
      </c>
      <c r="BY262">
        <v>0</v>
      </c>
      <c r="BZ262">
        <v>0</v>
      </c>
      <c r="CA262">
        <v>0</v>
      </c>
      <c r="CB262">
        <v>0</v>
      </c>
      <c r="CC262">
        <v>0</v>
      </c>
      <c r="CD262">
        <v>0</v>
      </c>
      <c r="CE262">
        <v>0</v>
      </c>
      <c r="CF262">
        <v>0</v>
      </c>
      <c r="CG262">
        <v>0</v>
      </c>
      <c r="CH262">
        <v>0</v>
      </c>
      <c r="CI262">
        <v>0</v>
      </c>
      <c r="CJ262">
        <v>1</v>
      </c>
      <c r="CK262">
        <v>0</v>
      </c>
      <c r="CL262">
        <v>0</v>
      </c>
      <c r="CM262">
        <v>1</v>
      </c>
      <c r="CN262">
        <v>0</v>
      </c>
      <c r="CO262">
        <v>0</v>
      </c>
      <c r="CP262">
        <v>1</v>
      </c>
      <c r="CQ262">
        <v>0</v>
      </c>
      <c r="CR262">
        <v>1</v>
      </c>
      <c r="CS262">
        <v>1</v>
      </c>
      <c r="CT262">
        <v>0</v>
      </c>
      <c r="CU262">
        <v>0</v>
      </c>
      <c r="CV262">
        <v>0</v>
      </c>
      <c r="CW262">
        <v>0</v>
      </c>
      <c r="CX262">
        <v>0</v>
      </c>
      <c r="CY262">
        <v>0</v>
      </c>
      <c r="CZ262">
        <v>0</v>
      </c>
      <c r="DA262">
        <v>0</v>
      </c>
      <c r="DB262">
        <v>0</v>
      </c>
      <c r="DC262">
        <v>0</v>
      </c>
      <c r="DD262">
        <v>0</v>
      </c>
      <c r="DE262">
        <v>0</v>
      </c>
      <c r="DF262">
        <v>0</v>
      </c>
      <c r="DG262">
        <v>0</v>
      </c>
      <c r="DH262">
        <v>1</v>
      </c>
      <c r="DI262">
        <v>1</v>
      </c>
      <c r="DJ262">
        <v>1</v>
      </c>
      <c r="DK262">
        <v>1</v>
      </c>
      <c r="DL262">
        <v>1</v>
      </c>
      <c r="DM262">
        <v>1</v>
      </c>
      <c r="DN262">
        <v>1</v>
      </c>
      <c r="DO262">
        <v>1</v>
      </c>
      <c r="DP262">
        <v>2</v>
      </c>
      <c r="DQ262">
        <v>1</v>
      </c>
      <c r="DR262">
        <v>1</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0</v>
      </c>
      <c r="FM262">
        <v>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1</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5.3049999999999997</v>
      </c>
      <c r="IB262">
        <v>29.439999999999998</v>
      </c>
      <c r="IC262">
        <v>0.44208333333333333</v>
      </c>
      <c r="ID262">
        <v>2.944</v>
      </c>
      <c r="IE262">
        <v>0</v>
      </c>
      <c r="IF262">
        <v>0</v>
      </c>
      <c r="IG262">
        <v>0</v>
      </c>
      <c r="IH262">
        <v>1.7683333333333333</v>
      </c>
      <c r="II262">
        <v>3.3933333333333331</v>
      </c>
      <c r="IJ262">
        <v>0</v>
      </c>
      <c r="IK262">
        <v>0</v>
      </c>
      <c r="IL262">
        <v>0</v>
      </c>
      <c r="IM262">
        <v>2.6666666666666665</v>
      </c>
      <c r="IN262">
        <v>6000</v>
      </c>
    </row>
    <row r="263" spans="1:248">
      <c r="A263">
        <v>260</v>
      </c>
      <c r="B263" t="str">
        <v>Amroha</v>
      </c>
      <c r="C263" t="str">
        <v>UTTAR PRADESH</v>
      </c>
      <c r="D263" t="str">
        <v>North</v>
      </c>
      <c r="E263" t="str">
        <v>OPTRIX INFRA LLP</v>
      </c>
      <c r="F263">
        <v>0</v>
      </c>
      <c r="G263">
        <v>0</v>
      </c>
      <c r="H263">
        <v>0.3</v>
      </c>
      <c r="I263">
        <v>0</v>
      </c>
      <c r="J263" t="str">
        <v>Low</v>
      </c>
      <c r="K263">
        <v>0</v>
      </c>
      <c r="L263">
        <v>0</v>
      </c>
      <c r="M263" t="str">
        <v>Dinesh Mohan</v>
      </c>
      <c r="N263">
        <v>0</v>
      </c>
      <c r="O263">
        <v>10</v>
      </c>
      <c r="P263">
        <v>1660</v>
      </c>
      <c r="Q263">
        <v>1</v>
      </c>
      <c r="R263">
        <v>0</v>
      </c>
      <c r="S263">
        <v>3</v>
      </c>
      <c r="T263">
        <v>11</v>
      </c>
      <c r="U263">
        <v>0</v>
      </c>
      <c r="V263">
        <v>2</v>
      </c>
      <c r="W263">
        <v>0</v>
      </c>
      <c r="X263">
        <v>100</v>
      </c>
      <c r="Y263">
        <v>4.0050000000000002E-2</v>
      </c>
      <c r="Z263">
        <v>6.0240963855421686E-2</v>
      </c>
      <c r="AA263">
        <v>2.4126506024096388E-3</v>
      </c>
      <c r="AB263">
        <v>0</v>
      </c>
      <c r="AC263">
        <v>0</v>
      </c>
      <c r="AD263">
        <v>0</v>
      </c>
      <c r="AE263">
        <v>0</v>
      </c>
      <c r="AF263">
        <v>0</v>
      </c>
      <c r="AG263">
        <v>0</v>
      </c>
      <c r="AH263">
        <v>0</v>
      </c>
      <c r="AI263">
        <v>0</v>
      </c>
      <c r="AJ263">
        <v>0</v>
      </c>
      <c r="AK263">
        <v>1</v>
      </c>
      <c r="AL263">
        <v>0</v>
      </c>
      <c r="AM263">
        <v>1</v>
      </c>
      <c r="AN263">
        <v>0</v>
      </c>
      <c r="AO263">
        <v>0</v>
      </c>
      <c r="AP263">
        <v>0</v>
      </c>
      <c r="AQ263">
        <v>0</v>
      </c>
      <c r="AR263">
        <v>15</v>
      </c>
      <c r="AS263">
        <v>0</v>
      </c>
      <c r="AT263">
        <v>0</v>
      </c>
      <c r="AU263">
        <v>10</v>
      </c>
      <c r="AV263">
        <v>10.050000000000001</v>
      </c>
      <c r="AW263">
        <v>5</v>
      </c>
      <c r="AX263">
        <v>0</v>
      </c>
      <c r="AY263">
        <v>0</v>
      </c>
      <c r="AZ263">
        <v>0</v>
      </c>
      <c r="BA263">
        <v>0</v>
      </c>
      <c r="BB263">
        <v>0</v>
      </c>
      <c r="BC263">
        <v>0</v>
      </c>
      <c r="BD263">
        <v>0</v>
      </c>
      <c r="BE263">
        <v>0</v>
      </c>
      <c r="BF263">
        <v>0</v>
      </c>
      <c r="BG263">
        <v>0</v>
      </c>
      <c r="BH263">
        <v>0</v>
      </c>
      <c r="BI263">
        <v>1</v>
      </c>
      <c r="BJ263">
        <v>0</v>
      </c>
      <c r="BK263">
        <v>0</v>
      </c>
      <c r="BL263">
        <v>0</v>
      </c>
      <c r="BM263">
        <v>0</v>
      </c>
      <c r="BN263">
        <v>0</v>
      </c>
      <c r="BO263">
        <v>0</v>
      </c>
      <c r="BP263">
        <v>1</v>
      </c>
      <c r="BQ263">
        <v>0</v>
      </c>
      <c r="BR263">
        <v>0</v>
      </c>
      <c r="BS263">
        <v>0</v>
      </c>
      <c r="BT263">
        <v>0</v>
      </c>
      <c r="BU263">
        <v>0</v>
      </c>
      <c r="BV263">
        <v>0</v>
      </c>
      <c r="BW263">
        <v>0</v>
      </c>
      <c r="BX263">
        <v>2</v>
      </c>
      <c r="BY263">
        <v>0</v>
      </c>
      <c r="BZ263">
        <v>0</v>
      </c>
      <c r="CA263">
        <v>0</v>
      </c>
      <c r="CB263">
        <v>0</v>
      </c>
      <c r="CC263">
        <v>0</v>
      </c>
      <c r="CD263">
        <v>0</v>
      </c>
      <c r="CE263">
        <v>0</v>
      </c>
      <c r="CF263">
        <v>0</v>
      </c>
      <c r="CG263">
        <v>0</v>
      </c>
      <c r="CH263">
        <v>1</v>
      </c>
      <c r="CI263">
        <v>0</v>
      </c>
      <c r="CJ263">
        <v>1</v>
      </c>
      <c r="CK263">
        <v>0</v>
      </c>
      <c r="CL263">
        <v>0</v>
      </c>
      <c r="CM263">
        <v>0</v>
      </c>
      <c r="CN263">
        <v>0</v>
      </c>
      <c r="CO263">
        <v>1</v>
      </c>
      <c r="CP263">
        <v>0</v>
      </c>
      <c r="CQ263">
        <v>0</v>
      </c>
      <c r="CR263">
        <v>1</v>
      </c>
      <c r="CS263">
        <v>1</v>
      </c>
      <c r="CT263">
        <v>1</v>
      </c>
      <c r="CU263">
        <v>0</v>
      </c>
      <c r="CV263">
        <v>0</v>
      </c>
      <c r="CW263">
        <v>0</v>
      </c>
      <c r="CX263">
        <v>0</v>
      </c>
      <c r="CY263">
        <v>0</v>
      </c>
      <c r="CZ263">
        <v>0</v>
      </c>
      <c r="DA263">
        <v>0</v>
      </c>
      <c r="DB263">
        <v>0</v>
      </c>
      <c r="DC263">
        <v>0</v>
      </c>
      <c r="DD263">
        <v>0</v>
      </c>
      <c r="DE263">
        <v>0</v>
      </c>
      <c r="DF263">
        <v>0</v>
      </c>
      <c r="DG263">
        <v>0</v>
      </c>
      <c r="DH263">
        <v>1</v>
      </c>
      <c r="DI263">
        <v>1</v>
      </c>
      <c r="DJ263">
        <v>1</v>
      </c>
      <c r="DK263">
        <v>0</v>
      </c>
      <c r="DL263">
        <v>0</v>
      </c>
      <c r="DM263">
        <v>1</v>
      </c>
      <c r="DN263">
        <v>1</v>
      </c>
      <c r="DO263">
        <v>1</v>
      </c>
      <c r="DP263">
        <v>1</v>
      </c>
      <c r="DQ263">
        <v>1</v>
      </c>
      <c r="DR263">
        <v>1</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2</v>
      </c>
      <c r="IB263">
        <v>40.049999999999997</v>
      </c>
      <c r="IC263">
        <v>0.16666666666666666</v>
      </c>
      <c r="ID263">
        <v>4.0049999999999999</v>
      </c>
      <c r="IE263">
        <v>0</v>
      </c>
      <c r="IF263">
        <v>0</v>
      </c>
      <c r="IG263">
        <v>0</v>
      </c>
      <c r="IH263">
        <v>0.66666666666666663</v>
      </c>
      <c r="II263">
        <v>0</v>
      </c>
      <c r="IJ263">
        <v>0</v>
      </c>
      <c r="IK263">
        <v>0</v>
      </c>
      <c r="IL263">
        <v>0</v>
      </c>
      <c r="IM263">
        <v>8.35</v>
      </c>
      <c r="IN263">
        <v>4000</v>
      </c>
    </row>
    <row r="264" spans="1:248">
      <c r="A264">
        <v>261</v>
      </c>
      <c r="B264" t="str">
        <v>Hamirpur</v>
      </c>
      <c r="C264" t="str">
        <v>UTTAR PRADESH</v>
      </c>
      <c r="D264" t="str">
        <v>North</v>
      </c>
      <c r="E264" t="str">
        <v>SHREE LAKSHMAN ROLLING MILL (INDIA) LLP</v>
      </c>
      <c r="F264">
        <v>0</v>
      </c>
      <c r="G264">
        <v>0</v>
      </c>
      <c r="H264">
        <v>0.3</v>
      </c>
      <c r="I264">
        <v>0</v>
      </c>
      <c r="J264" t="str">
        <v>Low</v>
      </c>
      <c r="K264">
        <v>0</v>
      </c>
      <c r="L264">
        <v>0</v>
      </c>
      <c r="M264">
        <v>0</v>
      </c>
      <c r="N264" t="str">
        <v>Ashutosh Shukla</v>
      </c>
      <c r="O264">
        <v>18</v>
      </c>
      <c r="P264">
        <v>1600</v>
      </c>
      <c r="Q264">
        <v>0</v>
      </c>
      <c r="R264">
        <v>2</v>
      </c>
      <c r="S264">
        <v>6</v>
      </c>
      <c r="T264">
        <v>2</v>
      </c>
      <c r="U264">
        <v>0</v>
      </c>
      <c r="V264">
        <v>1</v>
      </c>
      <c r="W264">
        <v>0</v>
      </c>
      <c r="X264">
        <v>0</v>
      </c>
      <c r="Y264" t="str">
        <v/>
      </c>
      <c r="Z264">
        <v>0</v>
      </c>
      <c r="AA264" t="str">
        <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12.02</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1</v>
      </c>
      <c r="BU264">
        <v>0</v>
      </c>
      <c r="BV264">
        <v>0</v>
      </c>
      <c r="BW264">
        <v>0</v>
      </c>
      <c r="BX264">
        <v>1</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1</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1</v>
      </c>
      <c r="DR264">
        <v>1</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12.02</v>
      </c>
      <c r="IC264">
        <v>0</v>
      </c>
      <c r="ID264">
        <v>1.202</v>
      </c>
      <c r="IE264">
        <v>0</v>
      </c>
      <c r="IF264">
        <v>0</v>
      </c>
      <c r="IG264">
        <v>0</v>
      </c>
      <c r="IH264">
        <v>0</v>
      </c>
      <c r="II264">
        <v>0</v>
      </c>
      <c r="IJ264">
        <v>0</v>
      </c>
      <c r="IK264">
        <v>0</v>
      </c>
      <c r="IL264">
        <v>0</v>
      </c>
      <c r="IM264">
        <v>4.0066666666666668</v>
      </c>
      <c r="IN264">
        <v>3500</v>
      </c>
    </row>
    <row r="265" spans="1:248">
      <c r="A265">
        <v>262</v>
      </c>
      <c r="B265" t="str">
        <v>Balrampur</v>
      </c>
      <c r="C265" t="str">
        <v>UTTAR PRADESH</v>
      </c>
      <c r="D265" t="str">
        <v>North</v>
      </c>
      <c r="E265" t="str">
        <v>SHREE LAKSHMAN ROLLING MILL (INDIA) LLP</v>
      </c>
      <c r="F265">
        <v>0</v>
      </c>
      <c r="G265">
        <v>0</v>
      </c>
      <c r="H265">
        <v>0.3</v>
      </c>
      <c r="I265">
        <v>0</v>
      </c>
      <c r="J265" t="str">
        <v>Low</v>
      </c>
      <c r="K265">
        <v>0</v>
      </c>
      <c r="L265">
        <v>0</v>
      </c>
      <c r="M265">
        <v>0</v>
      </c>
      <c r="N265" t="str">
        <v>Deepanshu</v>
      </c>
      <c r="O265">
        <v>6</v>
      </c>
      <c r="P265">
        <v>1500</v>
      </c>
      <c r="Q265">
        <v>1</v>
      </c>
      <c r="R265">
        <v>0</v>
      </c>
      <c r="S265">
        <v>1</v>
      </c>
      <c r="T265">
        <v>13</v>
      </c>
      <c r="U265">
        <v>0</v>
      </c>
      <c r="V265">
        <v>4</v>
      </c>
      <c r="W265">
        <v>0</v>
      </c>
      <c r="X265">
        <v>0</v>
      </c>
      <c r="Y265" t="str">
        <v/>
      </c>
      <c r="Z265">
        <v>0</v>
      </c>
      <c r="AA265" t="str">
        <v/>
      </c>
      <c r="AB265">
        <v>48.129999999999995</v>
      </c>
      <c r="AC265">
        <v>0</v>
      </c>
      <c r="AD265">
        <v>0</v>
      </c>
      <c r="AE265">
        <v>0</v>
      </c>
      <c r="AF265">
        <v>0</v>
      </c>
      <c r="AG265">
        <v>0</v>
      </c>
      <c r="AH265">
        <v>30</v>
      </c>
      <c r="AI265">
        <v>4</v>
      </c>
      <c r="AJ265">
        <v>0</v>
      </c>
      <c r="AK265">
        <v>8.83</v>
      </c>
      <c r="AL265">
        <v>0</v>
      </c>
      <c r="AM265">
        <v>0</v>
      </c>
      <c r="AN265">
        <v>0</v>
      </c>
      <c r="AO265">
        <v>0</v>
      </c>
      <c r="AP265">
        <v>0</v>
      </c>
      <c r="AQ265">
        <v>0</v>
      </c>
      <c r="AR265">
        <v>0</v>
      </c>
      <c r="AS265">
        <v>0</v>
      </c>
      <c r="AT265">
        <v>10</v>
      </c>
      <c r="AU265">
        <v>0</v>
      </c>
      <c r="AV265">
        <v>0</v>
      </c>
      <c r="AW265">
        <v>0</v>
      </c>
      <c r="AX265">
        <v>0</v>
      </c>
      <c r="AY265">
        <v>0</v>
      </c>
      <c r="AZ265">
        <v>1</v>
      </c>
      <c r="BA265">
        <v>0</v>
      </c>
      <c r="BB265">
        <v>0</v>
      </c>
      <c r="BC265">
        <v>0</v>
      </c>
      <c r="BD265">
        <v>0</v>
      </c>
      <c r="BE265">
        <v>0</v>
      </c>
      <c r="BF265">
        <v>1</v>
      </c>
      <c r="BG265">
        <v>0</v>
      </c>
      <c r="BH265">
        <v>0</v>
      </c>
      <c r="BI265">
        <v>0</v>
      </c>
      <c r="BJ265">
        <v>0</v>
      </c>
      <c r="BK265">
        <v>0</v>
      </c>
      <c r="BL265">
        <v>0</v>
      </c>
      <c r="BM265">
        <v>0</v>
      </c>
      <c r="BN265">
        <v>0</v>
      </c>
      <c r="BO265">
        <v>0</v>
      </c>
      <c r="BP265">
        <v>0</v>
      </c>
      <c r="BQ265">
        <v>0</v>
      </c>
      <c r="BR265">
        <v>0</v>
      </c>
      <c r="BS265">
        <v>0</v>
      </c>
      <c r="BT265">
        <v>0</v>
      </c>
      <c r="BU265">
        <v>0</v>
      </c>
      <c r="BV265">
        <v>0</v>
      </c>
      <c r="BW265">
        <v>0</v>
      </c>
      <c r="BX265">
        <v>4</v>
      </c>
      <c r="BY265">
        <v>2</v>
      </c>
      <c r="BZ265">
        <v>0</v>
      </c>
      <c r="CA265">
        <v>0</v>
      </c>
      <c r="CB265">
        <v>0</v>
      </c>
      <c r="CC265">
        <v>0</v>
      </c>
      <c r="CD265">
        <v>0</v>
      </c>
      <c r="CE265">
        <v>1</v>
      </c>
      <c r="CF265">
        <v>1</v>
      </c>
      <c r="CG265">
        <v>0</v>
      </c>
      <c r="CH265">
        <v>1</v>
      </c>
      <c r="CI265">
        <v>0</v>
      </c>
      <c r="CJ265">
        <v>0</v>
      </c>
      <c r="CK265">
        <v>0</v>
      </c>
      <c r="CL265">
        <v>0</v>
      </c>
      <c r="CM265">
        <v>0</v>
      </c>
      <c r="CN265">
        <v>0</v>
      </c>
      <c r="CO265">
        <v>0</v>
      </c>
      <c r="CP265">
        <v>0</v>
      </c>
      <c r="CQ265">
        <v>1</v>
      </c>
      <c r="CR265">
        <v>0</v>
      </c>
      <c r="CS265">
        <v>0</v>
      </c>
      <c r="CT265">
        <v>0</v>
      </c>
      <c r="CU265">
        <v>0</v>
      </c>
      <c r="CV265">
        <v>0</v>
      </c>
      <c r="CW265">
        <v>0</v>
      </c>
      <c r="CX265">
        <v>0</v>
      </c>
      <c r="CY265">
        <v>0</v>
      </c>
      <c r="CZ265">
        <v>0</v>
      </c>
      <c r="DA265">
        <v>0</v>
      </c>
      <c r="DB265">
        <v>0</v>
      </c>
      <c r="DC265">
        <v>0</v>
      </c>
      <c r="DD265">
        <v>0</v>
      </c>
      <c r="DE265">
        <v>0</v>
      </c>
      <c r="DF265">
        <v>0</v>
      </c>
      <c r="DG265">
        <v>0</v>
      </c>
      <c r="DH265">
        <v>1</v>
      </c>
      <c r="DI265">
        <v>0</v>
      </c>
      <c r="DJ265">
        <v>0</v>
      </c>
      <c r="DK265">
        <v>0</v>
      </c>
      <c r="DL265">
        <v>0</v>
      </c>
      <c r="DM265">
        <v>0</v>
      </c>
      <c r="DN265">
        <v>0</v>
      </c>
      <c r="DO265">
        <v>1</v>
      </c>
      <c r="DP265">
        <v>1</v>
      </c>
      <c r="DQ265">
        <v>1</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90.96</v>
      </c>
      <c r="IB265">
        <v>10</v>
      </c>
      <c r="IC265">
        <v>7.5799999999999992</v>
      </c>
      <c r="ID265">
        <v>1</v>
      </c>
      <c r="IE265">
        <v>16.043333333333333</v>
      </c>
      <c r="IF265">
        <v>0</v>
      </c>
      <c r="IG265">
        <v>11.333333333333334</v>
      </c>
      <c r="IH265">
        <v>2.9433333333333334</v>
      </c>
      <c r="II265">
        <v>0</v>
      </c>
      <c r="IJ265">
        <v>0</v>
      </c>
      <c r="IK265">
        <v>0</v>
      </c>
      <c r="IL265">
        <v>0</v>
      </c>
      <c r="IM265">
        <v>0</v>
      </c>
      <c r="IN265">
        <v>3000</v>
      </c>
    </row>
    <row r="266" spans="1:248">
      <c r="A266">
        <v>263</v>
      </c>
      <c r="B266" t="str">
        <v>Banda</v>
      </c>
      <c r="C266" t="str">
        <v>UTTAR PRADESH</v>
      </c>
      <c r="D266" t="str">
        <v>North</v>
      </c>
      <c r="E266" t="str">
        <v>SHREE LAKSHMAN ROLLING MILL (INDIA) LLP</v>
      </c>
      <c r="F266">
        <v>0</v>
      </c>
      <c r="G266">
        <v>0</v>
      </c>
      <c r="H266">
        <v>0.3</v>
      </c>
      <c r="I266">
        <v>0</v>
      </c>
      <c r="J266" t="str">
        <v>Low</v>
      </c>
      <c r="K266">
        <v>0</v>
      </c>
      <c r="L266">
        <v>0</v>
      </c>
      <c r="M266">
        <v>0</v>
      </c>
      <c r="N266" t="str">
        <v>Ashutosh Shukla</v>
      </c>
      <c r="O266">
        <v>15</v>
      </c>
      <c r="P266">
        <v>1500</v>
      </c>
      <c r="Q266">
        <v>0</v>
      </c>
      <c r="R266">
        <v>1</v>
      </c>
      <c r="S266">
        <v>6</v>
      </c>
      <c r="T266">
        <v>12</v>
      </c>
      <c r="U266">
        <v>0</v>
      </c>
      <c r="V266">
        <v>0</v>
      </c>
      <c r="W266">
        <v>0</v>
      </c>
      <c r="X266">
        <v>0</v>
      </c>
      <c r="Y266" t="str">
        <v/>
      </c>
      <c r="Z266">
        <v>0</v>
      </c>
      <c r="AA266" t="str">
        <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c r="IL266">
        <v>0</v>
      </c>
      <c r="IM266">
        <v>0</v>
      </c>
      <c r="IN266">
        <v>3500</v>
      </c>
    </row>
    <row r="267" spans="1:248">
      <c r="A267">
        <v>264</v>
      </c>
      <c r="B267" t="str">
        <v>Mau</v>
      </c>
      <c r="C267" t="str">
        <v>UTTAR PRADESH</v>
      </c>
      <c r="D267" t="str">
        <v>North</v>
      </c>
      <c r="E267" t="str">
        <v>GOBINDGARH IRON LLP</v>
      </c>
      <c r="F267">
        <v>0</v>
      </c>
      <c r="G267">
        <v>0</v>
      </c>
      <c r="H267">
        <v>0.3</v>
      </c>
      <c r="I267">
        <v>0</v>
      </c>
      <c r="J267" t="str">
        <v>Low</v>
      </c>
      <c r="K267">
        <v>0</v>
      </c>
      <c r="L267">
        <v>0</v>
      </c>
      <c r="M267" t="str">
        <v>Mohd Ansari</v>
      </c>
      <c r="N267">
        <v>0</v>
      </c>
      <c r="O267">
        <v>6</v>
      </c>
      <c r="P267">
        <v>1500</v>
      </c>
      <c r="Q267">
        <v>1</v>
      </c>
      <c r="R267">
        <v>0</v>
      </c>
      <c r="S267">
        <v>1</v>
      </c>
      <c r="T267">
        <v>24</v>
      </c>
      <c r="U267">
        <v>0</v>
      </c>
      <c r="V267">
        <v>4</v>
      </c>
      <c r="W267">
        <v>0</v>
      </c>
      <c r="X267">
        <v>0</v>
      </c>
      <c r="Y267" t="str">
        <v/>
      </c>
      <c r="Z267">
        <v>0</v>
      </c>
      <c r="AA267" t="str">
        <v/>
      </c>
      <c r="AB267">
        <v>20</v>
      </c>
      <c r="AC267">
        <v>20</v>
      </c>
      <c r="AD267">
        <v>9</v>
      </c>
      <c r="AE267">
        <v>5</v>
      </c>
      <c r="AF267">
        <v>10</v>
      </c>
      <c r="AG267">
        <v>15</v>
      </c>
      <c r="AH267">
        <v>5</v>
      </c>
      <c r="AI267">
        <v>9</v>
      </c>
      <c r="AJ267">
        <v>5</v>
      </c>
      <c r="AK267">
        <v>8</v>
      </c>
      <c r="AL267">
        <v>0</v>
      </c>
      <c r="AM267">
        <v>0</v>
      </c>
      <c r="AN267">
        <v>0</v>
      </c>
      <c r="AO267">
        <v>0</v>
      </c>
      <c r="AP267">
        <v>0</v>
      </c>
      <c r="AQ267">
        <v>0</v>
      </c>
      <c r="AR267">
        <v>30.1</v>
      </c>
      <c r="AS267">
        <v>3</v>
      </c>
      <c r="AT267">
        <v>9</v>
      </c>
      <c r="AU267">
        <v>0</v>
      </c>
      <c r="AV267">
        <v>0</v>
      </c>
      <c r="AW267">
        <v>8</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1</v>
      </c>
      <c r="BS267">
        <v>0</v>
      </c>
      <c r="BT267">
        <v>0</v>
      </c>
      <c r="BU267">
        <v>0</v>
      </c>
      <c r="BV267">
        <v>0</v>
      </c>
      <c r="BW267">
        <v>0</v>
      </c>
      <c r="BX267">
        <v>4</v>
      </c>
      <c r="BY267">
        <v>1</v>
      </c>
      <c r="BZ267">
        <v>3</v>
      </c>
      <c r="CA267">
        <v>1</v>
      </c>
      <c r="CB267">
        <v>1</v>
      </c>
      <c r="CC267">
        <v>2</v>
      </c>
      <c r="CD267">
        <v>3</v>
      </c>
      <c r="CE267">
        <v>1</v>
      </c>
      <c r="CF267">
        <v>1</v>
      </c>
      <c r="CG267">
        <v>1</v>
      </c>
      <c r="CH267">
        <v>1</v>
      </c>
      <c r="CI267">
        <v>0</v>
      </c>
      <c r="CJ267">
        <v>0</v>
      </c>
      <c r="CK267">
        <v>0</v>
      </c>
      <c r="CL267">
        <v>0</v>
      </c>
      <c r="CM267">
        <v>0</v>
      </c>
      <c r="CN267">
        <v>0</v>
      </c>
      <c r="CO267">
        <v>1</v>
      </c>
      <c r="CP267">
        <v>1</v>
      </c>
      <c r="CQ267">
        <v>1</v>
      </c>
      <c r="CR267">
        <v>0</v>
      </c>
      <c r="CS267">
        <v>0</v>
      </c>
      <c r="CT267">
        <v>1</v>
      </c>
      <c r="CU267">
        <v>0</v>
      </c>
      <c r="CV267">
        <v>0</v>
      </c>
      <c r="CW267">
        <v>0</v>
      </c>
      <c r="CX267">
        <v>0</v>
      </c>
      <c r="CY267">
        <v>0</v>
      </c>
      <c r="CZ267">
        <v>0</v>
      </c>
      <c r="DA267">
        <v>0</v>
      </c>
      <c r="DB267">
        <v>0</v>
      </c>
      <c r="DC267">
        <v>0</v>
      </c>
      <c r="DD267">
        <v>0</v>
      </c>
      <c r="DE267">
        <v>0</v>
      </c>
      <c r="DF267">
        <v>0</v>
      </c>
      <c r="DG267">
        <v>0</v>
      </c>
      <c r="DH267">
        <v>1</v>
      </c>
      <c r="DI267">
        <v>0</v>
      </c>
      <c r="DJ267">
        <v>0</v>
      </c>
      <c r="DK267">
        <v>0</v>
      </c>
      <c r="DL267">
        <v>0</v>
      </c>
      <c r="DM267">
        <v>1</v>
      </c>
      <c r="DN267">
        <v>1</v>
      </c>
      <c r="DO267">
        <v>2</v>
      </c>
      <c r="DP267">
        <v>2</v>
      </c>
      <c r="DQ267">
        <v>1</v>
      </c>
      <c r="DR267">
        <v>1</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106</v>
      </c>
      <c r="IB267">
        <v>50.1</v>
      </c>
      <c r="IC267">
        <v>8.8333333333333339</v>
      </c>
      <c r="ID267">
        <v>5.01</v>
      </c>
      <c r="IE267">
        <v>16.333333333333332</v>
      </c>
      <c r="IF267">
        <v>10</v>
      </c>
      <c r="IG267">
        <v>6.333333333333333</v>
      </c>
      <c r="IH267">
        <v>2.6666666666666665</v>
      </c>
      <c r="II267">
        <v>0</v>
      </c>
      <c r="IJ267">
        <v>0</v>
      </c>
      <c r="IK267">
        <v>0</v>
      </c>
      <c r="IL267">
        <v>0</v>
      </c>
      <c r="IM267">
        <v>2.6666666666666665</v>
      </c>
      <c r="IN267">
        <v>3500</v>
      </c>
    </row>
    <row r="268" spans="1:248">
      <c r="A268">
        <v>265</v>
      </c>
      <c r="B268" t="str">
        <v>Chandauli</v>
      </c>
      <c r="C268" t="str">
        <v>UTTAR PRADESH</v>
      </c>
      <c r="D268" t="str">
        <v>North</v>
      </c>
      <c r="E268" t="str">
        <v>OPTRIX INFRA LLP 2</v>
      </c>
      <c r="F268">
        <v>0</v>
      </c>
      <c r="G268">
        <v>0</v>
      </c>
      <c r="H268">
        <v>0.3</v>
      </c>
      <c r="I268">
        <v>0</v>
      </c>
      <c r="J268" t="str">
        <v>Low</v>
      </c>
      <c r="K268">
        <v>0</v>
      </c>
      <c r="L268">
        <v>0</v>
      </c>
      <c r="M268">
        <v>0</v>
      </c>
      <c r="N268" t="str">
        <v>Divyansh Dhawal</v>
      </c>
      <c r="O268">
        <v>16</v>
      </c>
      <c r="P268">
        <v>1400</v>
      </c>
      <c r="Q268">
        <v>0</v>
      </c>
      <c r="R268">
        <v>2</v>
      </c>
      <c r="S268">
        <v>5</v>
      </c>
      <c r="T268">
        <v>8</v>
      </c>
      <c r="U268">
        <v>0</v>
      </c>
      <c r="V268">
        <v>4</v>
      </c>
      <c r="W268">
        <v>0</v>
      </c>
      <c r="X268">
        <v>0</v>
      </c>
      <c r="Y268" t="str">
        <v/>
      </c>
      <c r="Z268">
        <v>0</v>
      </c>
      <c r="AA268" t="str">
        <v/>
      </c>
      <c r="AB268">
        <v>0</v>
      </c>
      <c r="AC268">
        <v>0</v>
      </c>
      <c r="AD268">
        <v>0</v>
      </c>
      <c r="AE268">
        <v>0</v>
      </c>
      <c r="AF268">
        <v>0</v>
      </c>
      <c r="AG268">
        <v>0</v>
      </c>
      <c r="AH268">
        <v>0</v>
      </c>
      <c r="AI268">
        <v>0</v>
      </c>
      <c r="AJ268">
        <v>0</v>
      </c>
      <c r="AK268">
        <v>61</v>
      </c>
      <c r="AL268">
        <v>0</v>
      </c>
      <c r="AM268">
        <v>0</v>
      </c>
      <c r="AN268">
        <v>0</v>
      </c>
      <c r="AO268">
        <v>30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1</v>
      </c>
      <c r="BJ268">
        <v>0</v>
      </c>
      <c r="BK268">
        <v>0</v>
      </c>
      <c r="BL268">
        <v>0</v>
      </c>
      <c r="BM268">
        <v>1</v>
      </c>
      <c r="BN268">
        <v>0</v>
      </c>
      <c r="BO268">
        <v>0</v>
      </c>
      <c r="BP268">
        <v>0</v>
      </c>
      <c r="BQ268">
        <v>0</v>
      </c>
      <c r="BR268">
        <v>0</v>
      </c>
      <c r="BS268">
        <v>0</v>
      </c>
      <c r="BT268">
        <v>0</v>
      </c>
      <c r="BU268">
        <v>0</v>
      </c>
      <c r="BV268">
        <v>0</v>
      </c>
      <c r="BW268">
        <v>0</v>
      </c>
      <c r="BX268">
        <v>4</v>
      </c>
      <c r="BY268">
        <v>0</v>
      </c>
      <c r="BZ268">
        <v>0</v>
      </c>
      <c r="CA268">
        <v>0</v>
      </c>
      <c r="CB268">
        <v>0</v>
      </c>
      <c r="CC268">
        <v>0</v>
      </c>
      <c r="CD268">
        <v>0</v>
      </c>
      <c r="CE268">
        <v>0</v>
      </c>
      <c r="CF268">
        <v>0</v>
      </c>
      <c r="CG268">
        <v>0</v>
      </c>
      <c r="CH268">
        <v>1</v>
      </c>
      <c r="CI268">
        <v>0</v>
      </c>
      <c r="CJ268">
        <v>0</v>
      </c>
      <c r="CK268">
        <v>0</v>
      </c>
      <c r="CL268">
        <v>1</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1</v>
      </c>
      <c r="DI268">
        <v>0</v>
      </c>
      <c r="DJ268">
        <v>1</v>
      </c>
      <c r="DK268">
        <v>1</v>
      </c>
      <c r="DL268">
        <v>1</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0</v>
      </c>
      <c r="FD268">
        <v>0</v>
      </c>
      <c r="FE268">
        <v>0</v>
      </c>
      <c r="FF268">
        <v>0</v>
      </c>
      <c r="FG268">
        <v>0</v>
      </c>
      <c r="FH268">
        <v>0</v>
      </c>
      <c r="FI268">
        <v>0</v>
      </c>
      <c r="FJ268">
        <v>0</v>
      </c>
      <c r="FK268">
        <v>0</v>
      </c>
      <c r="FL268">
        <v>0</v>
      </c>
      <c r="FM268">
        <v>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1</v>
      </c>
      <c r="GS268">
        <v>0</v>
      </c>
      <c r="GT268">
        <v>0</v>
      </c>
      <c r="GU268">
        <v>0</v>
      </c>
      <c r="GV268">
        <v>0</v>
      </c>
      <c r="GW268">
        <v>0</v>
      </c>
      <c r="GX268">
        <v>0</v>
      </c>
      <c r="GY268">
        <v>0</v>
      </c>
      <c r="GZ268">
        <v>0</v>
      </c>
      <c r="HA268">
        <v>0</v>
      </c>
      <c r="HB268">
        <v>0</v>
      </c>
      <c r="HC268">
        <v>0</v>
      </c>
      <c r="HD268">
        <v>1</v>
      </c>
      <c r="HE268">
        <v>1</v>
      </c>
      <c r="HF268">
        <v>0</v>
      </c>
      <c r="HG268">
        <v>1</v>
      </c>
      <c r="HH268">
        <v>0</v>
      </c>
      <c r="HI268">
        <v>0</v>
      </c>
      <c r="HJ268">
        <v>0</v>
      </c>
      <c r="HK268">
        <v>0</v>
      </c>
      <c r="HL268">
        <v>0</v>
      </c>
      <c r="HM268">
        <v>0</v>
      </c>
      <c r="HN268">
        <v>0</v>
      </c>
      <c r="HO268">
        <v>0</v>
      </c>
      <c r="HP268">
        <v>0</v>
      </c>
      <c r="HQ268">
        <v>0</v>
      </c>
      <c r="HR268">
        <v>0</v>
      </c>
      <c r="HS268">
        <v>0</v>
      </c>
      <c r="HT268">
        <v>0</v>
      </c>
      <c r="HU268">
        <v>0</v>
      </c>
      <c r="HV268">
        <v>0</v>
      </c>
      <c r="HW268">
        <v>0</v>
      </c>
      <c r="HX268">
        <v>0</v>
      </c>
      <c r="HY268">
        <v>0</v>
      </c>
      <c r="HZ268">
        <v>0</v>
      </c>
      <c r="IA268">
        <v>61</v>
      </c>
      <c r="IB268">
        <v>30</v>
      </c>
      <c r="IC268">
        <v>5.083333333333333</v>
      </c>
      <c r="ID268">
        <v>3</v>
      </c>
      <c r="IE268">
        <v>0</v>
      </c>
      <c r="IF268">
        <v>0</v>
      </c>
      <c r="IG268">
        <v>0</v>
      </c>
      <c r="IH268">
        <v>20.333333333333332</v>
      </c>
      <c r="II268">
        <v>10</v>
      </c>
      <c r="IJ268">
        <v>0</v>
      </c>
      <c r="IK268">
        <v>0</v>
      </c>
      <c r="IL268">
        <v>0</v>
      </c>
      <c r="IM268">
        <v>0</v>
      </c>
      <c r="IN268">
        <v>4000</v>
      </c>
    </row>
    <row r="269" spans="1:248">
      <c r="A269">
        <v>266</v>
      </c>
      <c r="B269" t="str">
        <v>Bhadohi</v>
      </c>
      <c r="C269" t="str">
        <v>UTTAR PRADESH</v>
      </c>
      <c r="D269" t="str">
        <v>North</v>
      </c>
      <c r="E269" t="str">
        <v>OPTRIX INFRA LLP 2</v>
      </c>
      <c r="F269">
        <v>0</v>
      </c>
      <c r="G269">
        <v>0</v>
      </c>
      <c r="H269">
        <v>0.3</v>
      </c>
      <c r="I269">
        <v>0</v>
      </c>
      <c r="J269" t="str">
        <v>Low</v>
      </c>
      <c r="K269">
        <v>0</v>
      </c>
      <c r="L269">
        <v>0</v>
      </c>
      <c r="M269">
        <v>0</v>
      </c>
      <c r="N269" t="str">
        <v>Divyansh Dhawal</v>
      </c>
      <c r="O269">
        <v>13</v>
      </c>
      <c r="P269">
        <v>1400</v>
      </c>
      <c r="Q269">
        <v>0</v>
      </c>
      <c r="R269">
        <v>1</v>
      </c>
      <c r="S269">
        <v>5</v>
      </c>
      <c r="T269">
        <v>7</v>
      </c>
      <c r="U269">
        <v>0</v>
      </c>
      <c r="V269">
        <v>2</v>
      </c>
      <c r="W269">
        <v>0</v>
      </c>
      <c r="X269">
        <v>0</v>
      </c>
      <c r="Y269" t="str">
        <v/>
      </c>
      <c r="Z269">
        <v>0</v>
      </c>
      <c r="AA269" t="str">
        <v/>
      </c>
      <c r="AB269">
        <v>0</v>
      </c>
      <c r="AC269">
        <v>0</v>
      </c>
      <c r="AD269">
        <v>0</v>
      </c>
      <c r="AE269">
        <v>0</v>
      </c>
      <c r="AF269">
        <v>0</v>
      </c>
      <c r="AG269">
        <v>0</v>
      </c>
      <c r="AH269">
        <v>25</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1</v>
      </c>
      <c r="BG269">
        <v>0</v>
      </c>
      <c r="BH269">
        <v>0</v>
      </c>
      <c r="BI269">
        <v>0</v>
      </c>
      <c r="BJ269">
        <v>0</v>
      </c>
      <c r="BK269">
        <v>0</v>
      </c>
      <c r="BL269">
        <v>0</v>
      </c>
      <c r="BM269">
        <v>0</v>
      </c>
      <c r="BN269">
        <v>0</v>
      </c>
      <c r="BO269">
        <v>0</v>
      </c>
      <c r="BP269">
        <v>0</v>
      </c>
      <c r="BQ269">
        <v>0</v>
      </c>
      <c r="BR269">
        <v>0</v>
      </c>
      <c r="BS269">
        <v>0</v>
      </c>
      <c r="BT269">
        <v>0</v>
      </c>
      <c r="BU269">
        <v>0</v>
      </c>
      <c r="BV269">
        <v>0</v>
      </c>
      <c r="BW269">
        <v>0</v>
      </c>
      <c r="BX269">
        <v>2</v>
      </c>
      <c r="BY269">
        <v>0</v>
      </c>
      <c r="BZ269">
        <v>0</v>
      </c>
      <c r="CA269">
        <v>0</v>
      </c>
      <c r="CB269">
        <v>0</v>
      </c>
      <c r="CC269">
        <v>0</v>
      </c>
      <c r="CD269">
        <v>0</v>
      </c>
      <c r="CE269">
        <v>1</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0</v>
      </c>
      <c r="HE269">
        <v>0</v>
      </c>
      <c r="HF269">
        <v>0</v>
      </c>
      <c r="HG269">
        <v>0</v>
      </c>
      <c r="HH269">
        <v>0</v>
      </c>
      <c r="HI269">
        <v>0</v>
      </c>
      <c r="HJ269">
        <v>0</v>
      </c>
      <c r="HK269">
        <v>0</v>
      </c>
      <c r="HL269">
        <v>0</v>
      </c>
      <c r="HM269">
        <v>0</v>
      </c>
      <c r="HN269">
        <v>0</v>
      </c>
      <c r="HO269">
        <v>0</v>
      </c>
      <c r="HP269">
        <v>0</v>
      </c>
      <c r="HQ269">
        <v>0</v>
      </c>
      <c r="HR269">
        <v>0</v>
      </c>
      <c r="HS269">
        <v>0</v>
      </c>
      <c r="HT269">
        <v>0</v>
      </c>
      <c r="HU269">
        <v>0</v>
      </c>
      <c r="HV269">
        <v>0</v>
      </c>
      <c r="HW269">
        <v>0</v>
      </c>
      <c r="HX269">
        <v>0</v>
      </c>
      <c r="HY269">
        <v>0</v>
      </c>
      <c r="HZ269">
        <v>0</v>
      </c>
      <c r="IA269">
        <v>25</v>
      </c>
      <c r="IB269">
        <v>0</v>
      </c>
      <c r="IC269">
        <v>2.0833333333333335</v>
      </c>
      <c r="ID269">
        <v>0</v>
      </c>
      <c r="IE269">
        <v>0</v>
      </c>
      <c r="IF269">
        <v>0</v>
      </c>
      <c r="IG269">
        <v>8.3333333333333339</v>
      </c>
      <c r="IH269">
        <v>0</v>
      </c>
      <c r="II269">
        <v>0</v>
      </c>
      <c r="IJ269">
        <v>0</v>
      </c>
      <c r="IK269">
        <v>0</v>
      </c>
      <c r="IL269">
        <v>0</v>
      </c>
      <c r="IM269">
        <v>0</v>
      </c>
      <c r="IN269">
        <v>3500</v>
      </c>
    </row>
    <row r="270" spans="1:248">
      <c r="A270">
        <v>267</v>
      </c>
      <c r="B270" t="str">
        <v>Sitapur</v>
      </c>
      <c r="C270" t="str">
        <v>UTTAR PRADESH</v>
      </c>
      <c r="D270" t="str">
        <v>North</v>
      </c>
      <c r="E270" t="str">
        <v>SHREE LAKSHMAN ROLLING MILL (INDIA) LLP</v>
      </c>
      <c r="F270">
        <v>0</v>
      </c>
      <c r="G270">
        <v>0</v>
      </c>
      <c r="H270">
        <v>0.3</v>
      </c>
      <c r="I270">
        <v>0</v>
      </c>
      <c r="J270" t="str">
        <v>Low</v>
      </c>
      <c r="K270">
        <v>0</v>
      </c>
      <c r="L270">
        <v>0</v>
      </c>
      <c r="M270">
        <v>0</v>
      </c>
      <c r="N270" t="str">
        <v>Deepanshu</v>
      </c>
      <c r="O270">
        <v>25</v>
      </c>
      <c r="P270">
        <v>1400</v>
      </c>
      <c r="Q270">
        <v>0</v>
      </c>
      <c r="R270">
        <v>3</v>
      </c>
      <c r="S270">
        <v>8</v>
      </c>
      <c r="T270">
        <v>1</v>
      </c>
      <c r="U270">
        <v>0</v>
      </c>
      <c r="V270">
        <v>0</v>
      </c>
      <c r="W270">
        <v>0</v>
      </c>
      <c r="X270">
        <v>0</v>
      </c>
      <c r="Y270" t="str">
        <v/>
      </c>
      <c r="Z270">
        <v>0</v>
      </c>
      <c r="AA270" t="str">
        <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0</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1</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4700</v>
      </c>
    </row>
    <row r="271" spans="1:248">
      <c r="A271">
        <v>268</v>
      </c>
      <c r="B271" t="str">
        <v>Sonbhadra</v>
      </c>
      <c r="C271" t="str">
        <v>UTTAR PRADESH</v>
      </c>
      <c r="D271" t="str">
        <v>North</v>
      </c>
      <c r="E271" t="str">
        <v>OPTRIX INFRA LLP 2</v>
      </c>
      <c r="F271">
        <v>0</v>
      </c>
      <c r="G271">
        <v>0</v>
      </c>
      <c r="H271">
        <v>0.3</v>
      </c>
      <c r="I271">
        <v>0</v>
      </c>
      <c r="J271" t="str">
        <v>Low</v>
      </c>
      <c r="K271">
        <v>0</v>
      </c>
      <c r="L271">
        <v>0</v>
      </c>
      <c r="M271">
        <v>0</v>
      </c>
      <c r="N271" t="str">
        <v>Divyansh Dhawal</v>
      </c>
      <c r="O271">
        <v>15</v>
      </c>
      <c r="P271">
        <v>1400</v>
      </c>
      <c r="Q271">
        <v>0</v>
      </c>
      <c r="R271">
        <v>1</v>
      </c>
      <c r="S271">
        <v>6</v>
      </c>
      <c r="T271">
        <v>12</v>
      </c>
      <c r="U271">
        <v>0</v>
      </c>
      <c r="V271">
        <v>2</v>
      </c>
      <c r="W271">
        <v>0</v>
      </c>
      <c r="X271">
        <v>200</v>
      </c>
      <c r="Y271">
        <v>2.9035000000000002E-2</v>
      </c>
      <c r="Z271">
        <v>0.14285714285714285</v>
      </c>
      <c r="AA271">
        <v>4.1478571428571432E-3</v>
      </c>
      <c r="AB271">
        <v>15</v>
      </c>
      <c r="AC271">
        <v>0</v>
      </c>
      <c r="AD271">
        <v>0</v>
      </c>
      <c r="AE271">
        <v>0</v>
      </c>
      <c r="AF271">
        <v>0</v>
      </c>
      <c r="AG271">
        <v>5</v>
      </c>
      <c r="AH271">
        <v>0</v>
      </c>
      <c r="AI271">
        <v>0</v>
      </c>
      <c r="AJ271">
        <v>0</v>
      </c>
      <c r="AK271">
        <v>0</v>
      </c>
      <c r="AL271">
        <v>0</v>
      </c>
      <c r="AM271">
        <v>0</v>
      </c>
      <c r="AN271">
        <v>0</v>
      </c>
      <c r="AO271">
        <v>0</v>
      </c>
      <c r="AP271">
        <v>0</v>
      </c>
      <c r="AQ271">
        <v>0</v>
      </c>
      <c r="AR271">
        <v>25.17</v>
      </c>
      <c r="AS271">
        <v>0</v>
      </c>
      <c r="AT271">
        <v>0</v>
      </c>
      <c r="AU271">
        <v>32.9</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1</v>
      </c>
      <c r="BQ271">
        <v>0</v>
      </c>
      <c r="BR271">
        <v>0</v>
      </c>
      <c r="BS271">
        <v>0</v>
      </c>
      <c r="BT271">
        <v>0</v>
      </c>
      <c r="BU271">
        <v>0</v>
      </c>
      <c r="BV271">
        <v>0</v>
      </c>
      <c r="BW271">
        <v>0</v>
      </c>
      <c r="BX271">
        <v>2</v>
      </c>
      <c r="BY271">
        <v>1</v>
      </c>
      <c r="BZ271">
        <v>0</v>
      </c>
      <c r="CA271">
        <v>0</v>
      </c>
      <c r="CB271">
        <v>0</v>
      </c>
      <c r="CC271">
        <v>0</v>
      </c>
      <c r="CD271">
        <v>1</v>
      </c>
      <c r="CE271">
        <v>0</v>
      </c>
      <c r="CF271">
        <v>0</v>
      </c>
      <c r="CG271">
        <v>0</v>
      </c>
      <c r="CH271">
        <v>0</v>
      </c>
      <c r="CI271">
        <v>0</v>
      </c>
      <c r="CJ271">
        <v>0</v>
      </c>
      <c r="CK271">
        <v>0</v>
      </c>
      <c r="CL271">
        <v>0</v>
      </c>
      <c r="CM271">
        <v>0</v>
      </c>
      <c r="CN271">
        <v>0</v>
      </c>
      <c r="CO271">
        <v>1</v>
      </c>
      <c r="CP271">
        <v>0</v>
      </c>
      <c r="CQ271">
        <v>0</v>
      </c>
      <c r="CR271">
        <v>1</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1</v>
      </c>
      <c r="DN271">
        <v>1</v>
      </c>
      <c r="DO271">
        <v>1</v>
      </c>
      <c r="DP271">
        <v>1</v>
      </c>
      <c r="DQ271">
        <v>1</v>
      </c>
      <c r="DR271">
        <v>1</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0</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1</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20</v>
      </c>
      <c r="IB271">
        <v>58.07</v>
      </c>
      <c r="IC271">
        <v>1.6666666666666667</v>
      </c>
      <c r="ID271">
        <v>5.8070000000000004</v>
      </c>
      <c r="IE271">
        <v>5</v>
      </c>
      <c r="IF271">
        <v>1.6666666666666667</v>
      </c>
      <c r="IG271">
        <v>0</v>
      </c>
      <c r="IH271">
        <v>0</v>
      </c>
      <c r="II271">
        <v>0</v>
      </c>
      <c r="IJ271">
        <v>0</v>
      </c>
      <c r="IK271">
        <v>0</v>
      </c>
      <c r="IL271">
        <v>0</v>
      </c>
      <c r="IM271">
        <v>10.966666666666667</v>
      </c>
      <c r="IN271">
        <v>4000</v>
      </c>
    </row>
    <row r="272" spans="1:248">
      <c r="A272">
        <v>269</v>
      </c>
      <c r="B272" t="str">
        <v>Fatehpur</v>
      </c>
      <c r="C272" t="str">
        <v>UTTAR PRADESH</v>
      </c>
      <c r="D272" t="str">
        <v>North</v>
      </c>
      <c r="E272" t="str">
        <v>SHREE LAKSHMAN ROLLING MILL (INDIA) LLP</v>
      </c>
      <c r="F272">
        <v>0</v>
      </c>
      <c r="G272">
        <v>0</v>
      </c>
      <c r="H272">
        <v>0.3</v>
      </c>
      <c r="I272">
        <v>0</v>
      </c>
      <c r="J272" t="str">
        <v>Low</v>
      </c>
      <c r="K272">
        <v>0</v>
      </c>
      <c r="L272">
        <v>0</v>
      </c>
      <c r="M272">
        <v>0</v>
      </c>
      <c r="N272" t="str">
        <v>Ashutosh Shukla</v>
      </c>
      <c r="O272">
        <v>13</v>
      </c>
      <c r="P272">
        <v>1300</v>
      </c>
      <c r="Q272">
        <v>0</v>
      </c>
      <c r="R272">
        <v>1</v>
      </c>
      <c r="S272">
        <v>5</v>
      </c>
      <c r="T272">
        <v>10</v>
      </c>
      <c r="U272">
        <v>0</v>
      </c>
      <c r="V272">
        <v>0</v>
      </c>
      <c r="W272">
        <v>0</v>
      </c>
      <c r="X272">
        <v>0</v>
      </c>
      <c r="Y272" t="str">
        <v/>
      </c>
      <c r="Z272">
        <v>0</v>
      </c>
      <c r="AA272" t="str">
        <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0</v>
      </c>
      <c r="IE272">
        <v>0</v>
      </c>
      <c r="IF272">
        <v>0</v>
      </c>
      <c r="IG272">
        <v>0</v>
      </c>
      <c r="IH272">
        <v>0</v>
      </c>
      <c r="II272">
        <v>0</v>
      </c>
      <c r="IJ272">
        <v>0</v>
      </c>
      <c r="IK272">
        <v>0</v>
      </c>
      <c r="IL272">
        <v>0</v>
      </c>
      <c r="IM272">
        <v>0</v>
      </c>
      <c r="IN272">
        <v>4000</v>
      </c>
    </row>
    <row r="273" spans="1:248">
      <c r="A273">
        <v>270</v>
      </c>
      <c r="B273" t="str">
        <v>Farrukhabad</v>
      </c>
      <c r="C273" t="str">
        <v>UTTAR PRADESH</v>
      </c>
      <c r="D273" t="str">
        <v>North</v>
      </c>
      <c r="E273" t="str">
        <v>SHREE LAKSHMAN ROLLING MILL (INDIA) LLP</v>
      </c>
      <c r="F273">
        <v>0</v>
      </c>
      <c r="G273">
        <v>0</v>
      </c>
      <c r="H273">
        <v>0.3</v>
      </c>
      <c r="I273">
        <v>0</v>
      </c>
      <c r="J273" t="str">
        <v>Low</v>
      </c>
      <c r="K273">
        <v>0</v>
      </c>
      <c r="L273">
        <v>0</v>
      </c>
      <c r="M273">
        <v>0</v>
      </c>
      <c r="N273" t="str">
        <v>Ashutosh Shukla</v>
      </c>
      <c r="O273">
        <v>9</v>
      </c>
      <c r="P273">
        <v>1200</v>
      </c>
      <c r="Q273">
        <v>1</v>
      </c>
      <c r="R273">
        <v>1</v>
      </c>
      <c r="S273">
        <v>1</v>
      </c>
      <c r="T273">
        <v>14</v>
      </c>
      <c r="U273">
        <v>0</v>
      </c>
      <c r="V273">
        <v>0</v>
      </c>
      <c r="W273">
        <v>0</v>
      </c>
      <c r="X273">
        <v>0</v>
      </c>
      <c r="Y273" t="str">
        <v/>
      </c>
      <c r="Z273">
        <v>0</v>
      </c>
      <c r="AA273" t="str">
        <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0</v>
      </c>
      <c r="FI273">
        <v>0</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0</v>
      </c>
      <c r="GI273">
        <v>0</v>
      </c>
      <c r="GJ273">
        <v>0</v>
      </c>
      <c r="GK273">
        <v>0</v>
      </c>
      <c r="GL273">
        <v>0</v>
      </c>
      <c r="GM273">
        <v>0</v>
      </c>
      <c r="GN273">
        <v>0</v>
      </c>
      <c r="GO273">
        <v>0</v>
      </c>
      <c r="GP273">
        <v>0</v>
      </c>
      <c r="GQ273">
        <v>0</v>
      </c>
      <c r="GR273">
        <v>0</v>
      </c>
      <c r="GS273">
        <v>0</v>
      </c>
      <c r="GT273">
        <v>0</v>
      </c>
      <c r="GU273">
        <v>0</v>
      </c>
      <c r="GV273">
        <v>0</v>
      </c>
      <c r="GW273">
        <v>0</v>
      </c>
      <c r="GX273">
        <v>0</v>
      </c>
      <c r="GY273">
        <v>0</v>
      </c>
      <c r="GZ273">
        <v>0</v>
      </c>
      <c r="HA273">
        <v>0</v>
      </c>
      <c r="HB273">
        <v>0</v>
      </c>
      <c r="HC273">
        <v>0</v>
      </c>
      <c r="HD273">
        <v>0</v>
      </c>
      <c r="HE273">
        <v>0</v>
      </c>
      <c r="HF273">
        <v>0</v>
      </c>
      <c r="HG273">
        <v>0</v>
      </c>
      <c r="HH273">
        <v>1</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c r="IL273">
        <v>0</v>
      </c>
      <c r="IM273">
        <v>0</v>
      </c>
      <c r="IN273">
        <v>3450</v>
      </c>
    </row>
    <row r="274" spans="1:248">
      <c r="A274">
        <v>271</v>
      </c>
      <c r="B274" t="str">
        <v>Siddharthnagar</v>
      </c>
      <c r="C274" t="str">
        <v>UTTAR PRADESH</v>
      </c>
      <c r="D274" t="str">
        <v>North</v>
      </c>
      <c r="E274" t="str">
        <v>GOBINDGARH IRON LLP</v>
      </c>
      <c r="F274">
        <v>0</v>
      </c>
      <c r="G274">
        <v>0</v>
      </c>
      <c r="H274">
        <v>0.3</v>
      </c>
      <c r="I274">
        <v>0</v>
      </c>
      <c r="J274" t="str">
        <v>Low</v>
      </c>
      <c r="K274">
        <v>0</v>
      </c>
      <c r="L274">
        <v>0</v>
      </c>
      <c r="M274" t="str">
        <v>Mohd Ansari</v>
      </c>
      <c r="N274">
        <v>0</v>
      </c>
      <c r="O274">
        <v>17</v>
      </c>
      <c r="P274">
        <v>1200</v>
      </c>
      <c r="Q274">
        <v>1</v>
      </c>
      <c r="R274">
        <v>1</v>
      </c>
      <c r="S274">
        <v>5</v>
      </c>
      <c r="T274">
        <v>0</v>
      </c>
      <c r="U274">
        <v>0</v>
      </c>
      <c r="V274">
        <v>0</v>
      </c>
      <c r="W274">
        <v>0</v>
      </c>
      <c r="X274">
        <v>0</v>
      </c>
      <c r="Y274" t="str">
        <v/>
      </c>
      <c r="Z274">
        <v>0</v>
      </c>
      <c r="AA274" t="str">
        <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3500</v>
      </c>
    </row>
    <row r="275" spans="1:248">
      <c r="A275">
        <v>272</v>
      </c>
      <c r="B275" t="str">
        <v>Sant Kabeer Nagar</v>
      </c>
      <c r="C275" t="str">
        <v>UTTAR PRADESH</v>
      </c>
      <c r="D275" t="str">
        <v>North</v>
      </c>
      <c r="E275" t="str">
        <v>GOBINDGARH IRON LLP</v>
      </c>
      <c r="F275">
        <v>0</v>
      </c>
      <c r="G275">
        <v>0</v>
      </c>
      <c r="H275">
        <v>0.3</v>
      </c>
      <c r="I275">
        <v>0</v>
      </c>
      <c r="J275" t="str">
        <v>Low</v>
      </c>
      <c r="K275">
        <v>0</v>
      </c>
      <c r="L275">
        <v>0</v>
      </c>
      <c r="M275" t="str">
        <v>Mohd Ansari</v>
      </c>
      <c r="N275">
        <v>0</v>
      </c>
      <c r="O275">
        <v>6</v>
      </c>
      <c r="P275">
        <v>1150</v>
      </c>
      <c r="Q275">
        <v>0</v>
      </c>
      <c r="R275">
        <v>0</v>
      </c>
      <c r="S275">
        <v>3</v>
      </c>
      <c r="T275">
        <v>8</v>
      </c>
      <c r="U275">
        <v>0</v>
      </c>
      <c r="V275">
        <v>1</v>
      </c>
      <c r="W275">
        <v>0</v>
      </c>
      <c r="X275">
        <v>0</v>
      </c>
      <c r="Y275" t="str">
        <v/>
      </c>
      <c r="Z275">
        <v>0</v>
      </c>
      <c r="AA275" t="str">
        <v/>
      </c>
      <c r="AB275">
        <v>0</v>
      </c>
      <c r="AC275">
        <v>0</v>
      </c>
      <c r="AD275">
        <v>5</v>
      </c>
      <c r="AE275">
        <v>9</v>
      </c>
      <c r="AF275">
        <v>10</v>
      </c>
      <c r="AG275">
        <v>5</v>
      </c>
      <c r="AH275">
        <v>7</v>
      </c>
      <c r="AI275">
        <v>5</v>
      </c>
      <c r="AJ275">
        <v>5</v>
      </c>
      <c r="AK275">
        <v>5</v>
      </c>
      <c r="AL275">
        <v>5</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1</v>
      </c>
      <c r="BY275">
        <v>0</v>
      </c>
      <c r="BZ275">
        <v>0</v>
      </c>
      <c r="CA275">
        <v>1</v>
      </c>
      <c r="CB275">
        <v>1</v>
      </c>
      <c r="CC275">
        <v>1</v>
      </c>
      <c r="CD275">
        <v>1</v>
      </c>
      <c r="CE275">
        <v>1</v>
      </c>
      <c r="CF275">
        <v>1</v>
      </c>
      <c r="CG275">
        <v>1</v>
      </c>
      <c r="CH275">
        <v>1</v>
      </c>
      <c r="CI275">
        <v>1</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1</v>
      </c>
      <c r="DI275">
        <v>1</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56</v>
      </c>
      <c r="IB275">
        <v>0</v>
      </c>
      <c r="IC275">
        <v>4.666666666666667</v>
      </c>
      <c r="ID275">
        <v>0</v>
      </c>
      <c r="IE275">
        <v>1.6666666666666667</v>
      </c>
      <c r="IF275">
        <v>8</v>
      </c>
      <c r="IG275">
        <v>5.666666666666667</v>
      </c>
      <c r="IH275">
        <v>3.3333333333333335</v>
      </c>
      <c r="II275">
        <v>0</v>
      </c>
      <c r="IJ275">
        <v>0</v>
      </c>
      <c r="IK275">
        <v>0</v>
      </c>
      <c r="IL275">
        <v>0</v>
      </c>
      <c r="IM275">
        <v>0</v>
      </c>
      <c r="IN275">
        <v>2400</v>
      </c>
    </row>
    <row r="276" spans="1:248">
      <c r="A276">
        <v>273</v>
      </c>
      <c r="B276" t="str">
        <v>Basti</v>
      </c>
      <c r="C276" t="str">
        <v>UTTAR PRADESH</v>
      </c>
      <c r="D276" t="str">
        <v>North</v>
      </c>
      <c r="E276" t="str">
        <v>GOBINDGARH IRON LLP</v>
      </c>
      <c r="F276">
        <v>0</v>
      </c>
      <c r="G276">
        <v>0</v>
      </c>
      <c r="H276">
        <v>0.3</v>
      </c>
      <c r="I276">
        <v>0</v>
      </c>
      <c r="J276" t="str">
        <v>Low</v>
      </c>
      <c r="K276">
        <v>0</v>
      </c>
      <c r="L276">
        <v>0</v>
      </c>
      <c r="M276" t="str">
        <v>Mohd Ansari</v>
      </c>
      <c r="N276">
        <v>0</v>
      </c>
      <c r="O276">
        <v>15</v>
      </c>
      <c r="P276">
        <v>1050</v>
      </c>
      <c r="Q276">
        <v>1</v>
      </c>
      <c r="R276">
        <v>1</v>
      </c>
      <c r="S276">
        <v>4</v>
      </c>
      <c r="T276">
        <v>1</v>
      </c>
      <c r="U276">
        <v>0</v>
      </c>
      <c r="V276">
        <v>1</v>
      </c>
      <c r="W276">
        <v>0</v>
      </c>
      <c r="X276">
        <v>0</v>
      </c>
      <c r="Y276" t="str">
        <v/>
      </c>
      <c r="Z276">
        <v>0</v>
      </c>
      <c r="AA276" t="str">
        <v/>
      </c>
      <c r="AB276">
        <v>10</v>
      </c>
      <c r="AC276">
        <v>5</v>
      </c>
      <c r="AD276">
        <v>0</v>
      </c>
      <c r="AE276">
        <v>0</v>
      </c>
      <c r="AF276">
        <v>5</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1</v>
      </c>
      <c r="BY276">
        <v>1</v>
      </c>
      <c r="BZ276">
        <v>1</v>
      </c>
      <c r="CA276">
        <v>0</v>
      </c>
      <c r="CB276">
        <v>0</v>
      </c>
      <c r="CC276">
        <v>1</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20</v>
      </c>
      <c r="IB276">
        <v>0</v>
      </c>
      <c r="IC276">
        <v>1.6666666666666667</v>
      </c>
      <c r="ID276">
        <v>0</v>
      </c>
      <c r="IE276">
        <v>5</v>
      </c>
      <c r="IF276">
        <v>1.6666666666666667</v>
      </c>
      <c r="IG276">
        <v>0</v>
      </c>
      <c r="IH276">
        <v>0</v>
      </c>
      <c r="II276">
        <v>0</v>
      </c>
      <c r="IJ276">
        <v>0</v>
      </c>
      <c r="IK276">
        <v>0</v>
      </c>
      <c r="IL276">
        <v>0</v>
      </c>
      <c r="IM276">
        <v>0</v>
      </c>
      <c r="IN276">
        <v>3500</v>
      </c>
    </row>
    <row r="277" spans="1:248">
      <c r="A277">
        <v>274</v>
      </c>
      <c r="B277" t="str">
        <v>Aligarh</v>
      </c>
      <c r="C277" t="str">
        <v>UTTAR PRADESH</v>
      </c>
      <c r="D277" t="str">
        <v>North</v>
      </c>
      <c r="E277" t="str">
        <v>Dinesh Steel Private Limited</v>
      </c>
      <c r="F277">
        <v>0</v>
      </c>
      <c r="G277">
        <v>0</v>
      </c>
      <c r="H277">
        <v>0.5</v>
      </c>
      <c r="I277">
        <v>0</v>
      </c>
      <c r="J277" t="str">
        <v>Medium</v>
      </c>
      <c r="K277">
        <v>1</v>
      </c>
      <c r="L277">
        <v>0</v>
      </c>
      <c r="M277" t="str">
        <v>Pankaj Garg</v>
      </c>
      <c r="N277">
        <v>0</v>
      </c>
      <c r="O277">
        <v>9</v>
      </c>
      <c r="P277">
        <v>3000</v>
      </c>
      <c r="Q277">
        <v>0</v>
      </c>
      <c r="R277">
        <v>1</v>
      </c>
      <c r="S277">
        <v>3</v>
      </c>
      <c r="T277">
        <v>8</v>
      </c>
      <c r="U277">
        <v>0</v>
      </c>
      <c r="V277">
        <v>8</v>
      </c>
      <c r="W277">
        <v>0</v>
      </c>
      <c r="X277">
        <v>770</v>
      </c>
      <c r="Y277">
        <v>6.1159740259740261E-2</v>
      </c>
      <c r="Z277">
        <v>0.25666666666666665</v>
      </c>
      <c r="AA277">
        <v>1.5697666666666665E-2</v>
      </c>
      <c r="AB277">
        <v>44</v>
      </c>
      <c r="AC277">
        <v>38.049999999999997</v>
      </c>
      <c r="AD277">
        <v>34</v>
      </c>
      <c r="AE277">
        <v>18.535</v>
      </c>
      <c r="AF277">
        <v>28</v>
      </c>
      <c r="AG277">
        <v>151.9</v>
      </c>
      <c r="AH277">
        <v>102</v>
      </c>
      <c r="AI277">
        <v>67</v>
      </c>
      <c r="AJ277">
        <v>150</v>
      </c>
      <c r="AK277">
        <v>80.105000000000004</v>
      </c>
      <c r="AL277">
        <v>47.55</v>
      </c>
      <c r="AM277">
        <v>54.67</v>
      </c>
      <c r="AN277">
        <v>62</v>
      </c>
      <c r="AO277">
        <v>54</v>
      </c>
      <c r="AP277">
        <v>45</v>
      </c>
      <c r="AQ277">
        <v>12.31</v>
      </c>
      <c r="AR277">
        <v>11.95</v>
      </c>
      <c r="AS277">
        <v>27.08</v>
      </c>
      <c r="AT277">
        <v>21.98</v>
      </c>
      <c r="AU277">
        <v>69.19</v>
      </c>
      <c r="AV277">
        <v>91.42</v>
      </c>
      <c r="AW277">
        <v>76</v>
      </c>
      <c r="AX277">
        <v>0</v>
      </c>
      <c r="AY277">
        <v>0</v>
      </c>
      <c r="AZ277">
        <v>0</v>
      </c>
      <c r="BA277">
        <v>2</v>
      </c>
      <c r="BB277">
        <v>2</v>
      </c>
      <c r="BC277">
        <v>0</v>
      </c>
      <c r="BD277">
        <v>0</v>
      </c>
      <c r="BE277">
        <v>1</v>
      </c>
      <c r="BF277">
        <v>1</v>
      </c>
      <c r="BG277">
        <v>0</v>
      </c>
      <c r="BH277">
        <v>1</v>
      </c>
      <c r="BI277">
        <v>0</v>
      </c>
      <c r="BJ277">
        <v>0</v>
      </c>
      <c r="BK277">
        <v>0</v>
      </c>
      <c r="BL277">
        <v>0</v>
      </c>
      <c r="BM277">
        <v>0</v>
      </c>
      <c r="BN277">
        <v>0</v>
      </c>
      <c r="BO277">
        <v>0</v>
      </c>
      <c r="BP277">
        <v>0</v>
      </c>
      <c r="BQ277">
        <v>0</v>
      </c>
      <c r="BR277">
        <v>0</v>
      </c>
      <c r="BS277">
        <v>0</v>
      </c>
      <c r="BT277">
        <v>0</v>
      </c>
      <c r="BU277">
        <v>0</v>
      </c>
      <c r="BV277">
        <v>0</v>
      </c>
      <c r="BW277">
        <v>0</v>
      </c>
      <c r="BX277">
        <v>8</v>
      </c>
      <c r="BY277">
        <v>1</v>
      </c>
      <c r="BZ277">
        <v>3</v>
      </c>
      <c r="CA277">
        <v>3</v>
      </c>
      <c r="CB277">
        <v>1</v>
      </c>
      <c r="CC277">
        <v>3</v>
      </c>
      <c r="CD277">
        <v>4</v>
      </c>
      <c r="CE277">
        <v>4</v>
      </c>
      <c r="CF277">
        <v>3</v>
      </c>
      <c r="CG277">
        <v>5</v>
      </c>
      <c r="CH277">
        <v>3</v>
      </c>
      <c r="CI277">
        <v>3</v>
      </c>
      <c r="CJ277">
        <v>3</v>
      </c>
      <c r="CK277">
        <v>2</v>
      </c>
      <c r="CL277">
        <v>3</v>
      </c>
      <c r="CM277">
        <v>2</v>
      </c>
      <c r="CN277">
        <v>1</v>
      </c>
      <c r="CO277">
        <v>1</v>
      </c>
      <c r="CP277">
        <v>2</v>
      </c>
      <c r="CQ277">
        <v>1</v>
      </c>
      <c r="CR277">
        <v>3</v>
      </c>
      <c r="CS277">
        <v>5</v>
      </c>
      <c r="CT277">
        <v>3</v>
      </c>
      <c r="CU277">
        <v>0</v>
      </c>
      <c r="CV277">
        <v>0</v>
      </c>
      <c r="CW277">
        <v>0</v>
      </c>
      <c r="CX277">
        <v>0</v>
      </c>
      <c r="CY277">
        <v>0</v>
      </c>
      <c r="CZ277">
        <v>0</v>
      </c>
      <c r="DA277">
        <v>0</v>
      </c>
      <c r="DB277">
        <v>0</v>
      </c>
      <c r="DC277">
        <v>0</v>
      </c>
      <c r="DD277">
        <v>0</v>
      </c>
      <c r="DE277">
        <v>0</v>
      </c>
      <c r="DF277">
        <v>0</v>
      </c>
      <c r="DG277">
        <v>0</v>
      </c>
      <c r="DH277">
        <v>5</v>
      </c>
      <c r="DI277">
        <v>3</v>
      </c>
      <c r="DJ277">
        <v>4</v>
      </c>
      <c r="DK277">
        <v>4</v>
      </c>
      <c r="DL277">
        <v>4</v>
      </c>
      <c r="DM277">
        <v>2</v>
      </c>
      <c r="DN277">
        <v>3</v>
      </c>
      <c r="DO277">
        <v>3</v>
      </c>
      <c r="DP277">
        <v>5</v>
      </c>
      <c r="DQ277">
        <v>5</v>
      </c>
      <c r="DR277">
        <v>5</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0</v>
      </c>
      <c r="FE277">
        <v>0</v>
      </c>
      <c r="FF277">
        <v>0</v>
      </c>
      <c r="FG277">
        <v>0</v>
      </c>
      <c r="FH277">
        <v>0</v>
      </c>
      <c r="FI277">
        <v>0</v>
      </c>
      <c r="FJ277">
        <v>0</v>
      </c>
      <c r="FK277">
        <v>0</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1</v>
      </c>
      <c r="GS277">
        <v>0</v>
      </c>
      <c r="GT277">
        <v>0</v>
      </c>
      <c r="GU277">
        <v>0</v>
      </c>
      <c r="GV277">
        <v>0</v>
      </c>
      <c r="GW277">
        <v>0</v>
      </c>
      <c r="GX277">
        <v>0</v>
      </c>
      <c r="GY277">
        <v>0</v>
      </c>
      <c r="GZ277">
        <v>0</v>
      </c>
      <c r="HA277">
        <v>0</v>
      </c>
      <c r="HB277">
        <v>0</v>
      </c>
      <c r="HC277">
        <v>0</v>
      </c>
      <c r="HD277">
        <v>1</v>
      </c>
      <c r="HE277">
        <v>1</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815.81</v>
      </c>
      <c r="IB277">
        <v>470.93</v>
      </c>
      <c r="IC277">
        <v>67.984166666666667</v>
      </c>
      <c r="ID277">
        <v>47.093000000000004</v>
      </c>
      <c r="IE277">
        <v>38.68333333333333</v>
      </c>
      <c r="IF277">
        <v>66.144999999999996</v>
      </c>
      <c r="IG277">
        <v>106.33333333333333</v>
      </c>
      <c r="IH277">
        <v>60.774999999999999</v>
      </c>
      <c r="II277">
        <v>53.666666666666664</v>
      </c>
      <c r="IJ277">
        <v>0</v>
      </c>
      <c r="IK277">
        <v>0</v>
      </c>
      <c r="IL277">
        <v>0</v>
      </c>
      <c r="IM277">
        <v>78.87</v>
      </c>
      <c r="IN277">
        <v>3000</v>
      </c>
    </row>
    <row r="278" spans="1:248">
      <c r="A278">
        <v>275</v>
      </c>
      <c r="B278" t="str">
        <v>Auraiya</v>
      </c>
      <c r="C278" t="str">
        <v>UTTAR PRADESH</v>
      </c>
      <c r="D278" t="str">
        <v>North</v>
      </c>
      <c r="E278" t="str">
        <v>SHREE LAKSHMAN ROLLING MILL (INDIA) LLP</v>
      </c>
      <c r="F278">
        <v>0</v>
      </c>
      <c r="G278">
        <v>0</v>
      </c>
      <c r="H278">
        <v>0.3</v>
      </c>
      <c r="I278">
        <v>0</v>
      </c>
      <c r="J278" t="str">
        <v>Low</v>
      </c>
      <c r="K278">
        <v>0</v>
      </c>
      <c r="L278">
        <v>0</v>
      </c>
      <c r="M278">
        <v>0</v>
      </c>
      <c r="N278" t="str">
        <v>Ashutosh Shukla</v>
      </c>
      <c r="O278">
        <v>9</v>
      </c>
      <c r="P278">
        <v>1000</v>
      </c>
      <c r="Q278">
        <v>0</v>
      </c>
      <c r="R278">
        <v>1</v>
      </c>
      <c r="S278">
        <v>3</v>
      </c>
      <c r="T278">
        <v>1</v>
      </c>
      <c r="U278">
        <v>0</v>
      </c>
      <c r="V278">
        <v>1</v>
      </c>
      <c r="W278">
        <v>0</v>
      </c>
      <c r="X278">
        <v>0</v>
      </c>
      <c r="Y278" t="str">
        <v/>
      </c>
      <c r="Z278">
        <v>0</v>
      </c>
      <c r="AA278" t="str">
        <v/>
      </c>
      <c r="AB278">
        <v>0</v>
      </c>
      <c r="AC278">
        <v>0</v>
      </c>
      <c r="AD278">
        <v>7</v>
      </c>
      <c r="AE278">
        <v>0</v>
      </c>
      <c r="AF278">
        <v>12</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1</v>
      </c>
      <c r="BY278">
        <v>0</v>
      </c>
      <c r="BZ278">
        <v>0</v>
      </c>
      <c r="CA278">
        <v>1</v>
      </c>
      <c r="CB278">
        <v>0</v>
      </c>
      <c r="CC278">
        <v>1</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0</v>
      </c>
      <c r="EV278">
        <v>0</v>
      </c>
      <c r="EW278">
        <v>0</v>
      </c>
      <c r="EX278">
        <v>0</v>
      </c>
      <c r="EY278">
        <v>0</v>
      </c>
      <c r="EZ278">
        <v>0</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19</v>
      </c>
      <c r="IB278">
        <v>0</v>
      </c>
      <c r="IC278">
        <v>1.5833333333333333</v>
      </c>
      <c r="ID278">
        <v>0</v>
      </c>
      <c r="IE278">
        <v>2.3333333333333335</v>
      </c>
      <c r="IF278">
        <v>4</v>
      </c>
      <c r="IG278">
        <v>0</v>
      </c>
      <c r="IH278">
        <v>0</v>
      </c>
      <c r="II278">
        <v>0</v>
      </c>
      <c r="IJ278">
        <v>0</v>
      </c>
      <c r="IK278">
        <v>0</v>
      </c>
      <c r="IL278">
        <v>0</v>
      </c>
      <c r="IM278">
        <v>0</v>
      </c>
      <c r="IN278">
        <v>2000</v>
      </c>
    </row>
    <row r="279" spans="1:248">
      <c r="A279">
        <v>276</v>
      </c>
      <c r="B279" t="str">
        <v>Maharajganj</v>
      </c>
      <c r="C279" t="str">
        <v>UTTAR PRADESH</v>
      </c>
      <c r="D279" t="str">
        <v>North</v>
      </c>
      <c r="E279" t="str">
        <v>GOBINDGARH IRON LLP</v>
      </c>
      <c r="F279">
        <v>0</v>
      </c>
      <c r="G279">
        <v>0</v>
      </c>
      <c r="H279">
        <v>0.3</v>
      </c>
      <c r="I279">
        <v>0</v>
      </c>
      <c r="J279" t="str">
        <v>Low</v>
      </c>
      <c r="K279">
        <v>1</v>
      </c>
      <c r="L279">
        <v>0</v>
      </c>
      <c r="M279" t="str">
        <v>Mohd Ansari</v>
      </c>
      <c r="N279">
        <v>0</v>
      </c>
      <c r="O279">
        <v>63</v>
      </c>
      <c r="P279">
        <v>1000</v>
      </c>
      <c r="Q279">
        <v>5</v>
      </c>
      <c r="R279">
        <v>11</v>
      </c>
      <c r="S279">
        <v>5</v>
      </c>
      <c r="T279">
        <v>1</v>
      </c>
      <c r="U279">
        <v>0</v>
      </c>
      <c r="V279">
        <v>8</v>
      </c>
      <c r="W279">
        <v>0</v>
      </c>
      <c r="X279">
        <v>60</v>
      </c>
      <c r="Y279">
        <v>0.16371666666666668</v>
      </c>
      <c r="Z279">
        <v>0.06</v>
      </c>
      <c r="AA279">
        <v>9.8230000000000001E-3</v>
      </c>
      <c r="AB279">
        <v>33</v>
      </c>
      <c r="AC279">
        <v>0</v>
      </c>
      <c r="AD279">
        <v>0</v>
      </c>
      <c r="AE279">
        <v>5</v>
      </c>
      <c r="AF279">
        <v>8</v>
      </c>
      <c r="AG279">
        <v>3</v>
      </c>
      <c r="AH279">
        <v>0</v>
      </c>
      <c r="AI279">
        <v>3</v>
      </c>
      <c r="AJ279">
        <v>20</v>
      </c>
      <c r="AK279">
        <v>3</v>
      </c>
      <c r="AL279">
        <v>8</v>
      </c>
      <c r="AM279">
        <v>8</v>
      </c>
      <c r="AN279">
        <v>15</v>
      </c>
      <c r="AO279">
        <v>0</v>
      </c>
      <c r="AP279">
        <v>5</v>
      </c>
      <c r="AQ279">
        <v>3</v>
      </c>
      <c r="AR279">
        <v>23.23</v>
      </c>
      <c r="AS279">
        <v>3</v>
      </c>
      <c r="AT279">
        <v>8</v>
      </c>
      <c r="AU279">
        <v>5</v>
      </c>
      <c r="AV279">
        <v>0</v>
      </c>
      <c r="AW279">
        <v>36</v>
      </c>
      <c r="AX279">
        <v>0</v>
      </c>
      <c r="AY279">
        <v>0</v>
      </c>
      <c r="AZ279">
        <v>0</v>
      </c>
      <c r="BA279">
        <v>0</v>
      </c>
      <c r="BB279">
        <v>0</v>
      </c>
      <c r="BC279">
        <v>1</v>
      </c>
      <c r="BD279">
        <v>0</v>
      </c>
      <c r="BE279">
        <v>0</v>
      </c>
      <c r="BF279">
        <v>0</v>
      </c>
      <c r="BG279">
        <v>0</v>
      </c>
      <c r="BH279">
        <v>3</v>
      </c>
      <c r="BI279">
        <v>0</v>
      </c>
      <c r="BJ279">
        <v>0</v>
      </c>
      <c r="BK279">
        <v>0</v>
      </c>
      <c r="BL279">
        <v>0</v>
      </c>
      <c r="BM279">
        <v>0</v>
      </c>
      <c r="BN279">
        <v>1</v>
      </c>
      <c r="BO279">
        <v>0</v>
      </c>
      <c r="BP279">
        <v>1</v>
      </c>
      <c r="BQ279">
        <v>0</v>
      </c>
      <c r="BR279">
        <v>0</v>
      </c>
      <c r="BS279">
        <v>0</v>
      </c>
      <c r="BT279">
        <v>0</v>
      </c>
      <c r="BU279">
        <v>1</v>
      </c>
      <c r="BV279">
        <v>0</v>
      </c>
      <c r="BW279">
        <v>0</v>
      </c>
      <c r="BX279">
        <v>8</v>
      </c>
      <c r="BY279">
        <v>1</v>
      </c>
      <c r="BZ279">
        <v>0</v>
      </c>
      <c r="CA279">
        <v>0</v>
      </c>
      <c r="CB279">
        <v>1</v>
      </c>
      <c r="CC279">
        <v>1</v>
      </c>
      <c r="CD279">
        <v>1</v>
      </c>
      <c r="CE279">
        <v>0</v>
      </c>
      <c r="CF279">
        <v>1</v>
      </c>
      <c r="CG279">
        <v>4</v>
      </c>
      <c r="CH279">
        <v>1</v>
      </c>
      <c r="CI279">
        <v>2</v>
      </c>
      <c r="CJ279">
        <v>1</v>
      </c>
      <c r="CK279">
        <v>3</v>
      </c>
      <c r="CL279">
        <v>0</v>
      </c>
      <c r="CM279">
        <v>1</v>
      </c>
      <c r="CN279">
        <v>1</v>
      </c>
      <c r="CO279">
        <v>2</v>
      </c>
      <c r="CP279">
        <v>1</v>
      </c>
      <c r="CQ279">
        <v>2</v>
      </c>
      <c r="CR279">
        <v>2</v>
      </c>
      <c r="CS279">
        <v>0</v>
      </c>
      <c r="CT279">
        <v>2</v>
      </c>
      <c r="CU279">
        <v>0</v>
      </c>
      <c r="CV279">
        <v>0</v>
      </c>
      <c r="CW279">
        <v>0</v>
      </c>
      <c r="CX279">
        <v>0</v>
      </c>
      <c r="CY279">
        <v>0</v>
      </c>
      <c r="CZ279">
        <v>0</v>
      </c>
      <c r="DA279">
        <v>0</v>
      </c>
      <c r="DB279">
        <v>0</v>
      </c>
      <c r="DC279">
        <v>0</v>
      </c>
      <c r="DD279">
        <v>0</v>
      </c>
      <c r="DE279">
        <v>0</v>
      </c>
      <c r="DF279">
        <v>0</v>
      </c>
      <c r="DG279">
        <v>0</v>
      </c>
      <c r="DH279">
        <v>3</v>
      </c>
      <c r="DI279">
        <v>3</v>
      </c>
      <c r="DJ279">
        <v>3</v>
      </c>
      <c r="DK279">
        <v>4</v>
      </c>
      <c r="DL279">
        <v>2</v>
      </c>
      <c r="DM279">
        <v>3</v>
      </c>
      <c r="DN279">
        <v>2</v>
      </c>
      <c r="DO279">
        <v>2</v>
      </c>
      <c r="DP279">
        <v>2</v>
      </c>
      <c r="DQ279">
        <v>2</v>
      </c>
      <c r="DR279">
        <v>3</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0</v>
      </c>
      <c r="FE279">
        <v>0</v>
      </c>
      <c r="FF279">
        <v>0</v>
      </c>
      <c r="FG279">
        <v>0</v>
      </c>
      <c r="FH279">
        <v>0</v>
      </c>
      <c r="FI279">
        <v>0</v>
      </c>
      <c r="FJ279">
        <v>0</v>
      </c>
      <c r="FK279">
        <v>0</v>
      </c>
      <c r="FL279">
        <v>0</v>
      </c>
      <c r="FM279">
        <v>0</v>
      </c>
      <c r="FN279">
        <v>0</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0</v>
      </c>
      <c r="HB279">
        <v>0</v>
      </c>
      <c r="HC279">
        <v>1</v>
      </c>
      <c r="HD279">
        <v>0</v>
      </c>
      <c r="HE279">
        <v>1</v>
      </c>
      <c r="HF279">
        <v>1</v>
      </c>
      <c r="HG279">
        <v>1</v>
      </c>
      <c r="HH279">
        <v>0</v>
      </c>
      <c r="HI279">
        <v>1</v>
      </c>
      <c r="HJ279">
        <v>0</v>
      </c>
      <c r="HK279">
        <v>0</v>
      </c>
      <c r="HL279">
        <v>0</v>
      </c>
      <c r="HM279">
        <v>0</v>
      </c>
      <c r="HN279">
        <v>0</v>
      </c>
      <c r="HO279">
        <v>0</v>
      </c>
      <c r="HP279">
        <v>0</v>
      </c>
      <c r="HQ279">
        <v>0</v>
      </c>
      <c r="HR279">
        <v>0</v>
      </c>
      <c r="HS279">
        <v>0</v>
      </c>
      <c r="HT279">
        <v>0</v>
      </c>
      <c r="HU279">
        <v>0</v>
      </c>
      <c r="HV279">
        <v>0</v>
      </c>
      <c r="HW279">
        <v>0</v>
      </c>
      <c r="HX279">
        <v>0</v>
      </c>
      <c r="HY279">
        <v>0</v>
      </c>
      <c r="HZ279">
        <v>0</v>
      </c>
      <c r="IA279">
        <v>91</v>
      </c>
      <c r="IB279">
        <v>98.23</v>
      </c>
      <c r="IC279">
        <v>7.583333333333333</v>
      </c>
      <c r="ID279">
        <v>9.8230000000000004</v>
      </c>
      <c r="IE279">
        <v>11</v>
      </c>
      <c r="IF279">
        <v>5.333333333333333</v>
      </c>
      <c r="IG279">
        <v>7.666666666666667</v>
      </c>
      <c r="IH279">
        <v>6.333333333333333</v>
      </c>
      <c r="II279">
        <v>6.666666666666667</v>
      </c>
      <c r="IJ279">
        <v>0</v>
      </c>
      <c r="IK279">
        <v>0</v>
      </c>
      <c r="IL279">
        <v>0</v>
      </c>
      <c r="IM279">
        <v>13.666666666666666</v>
      </c>
      <c r="IN279">
        <v>16000</v>
      </c>
    </row>
    <row r="280" spans="1:248">
      <c r="A280">
        <v>277</v>
      </c>
      <c r="B280" t="str">
        <v>Ambedkar Nagar</v>
      </c>
      <c r="C280" t="str">
        <v>UTTAR PRADESH</v>
      </c>
      <c r="D280" t="str">
        <v>North</v>
      </c>
      <c r="E280" t="str">
        <v>SHREE LAKSHMAN ROLLING MILL (INDIA) LLP</v>
      </c>
      <c r="F280">
        <v>0</v>
      </c>
      <c r="G280">
        <v>0</v>
      </c>
      <c r="H280">
        <v>0.3</v>
      </c>
      <c r="I280">
        <v>0</v>
      </c>
      <c r="J280" t="str">
        <v>Low</v>
      </c>
      <c r="K280">
        <v>0</v>
      </c>
      <c r="L280">
        <v>0</v>
      </c>
      <c r="M280">
        <v>0</v>
      </c>
      <c r="N280" t="str">
        <v>Deepanshu</v>
      </c>
      <c r="O280">
        <v>11</v>
      </c>
      <c r="P280">
        <v>900</v>
      </c>
      <c r="Q280">
        <v>0</v>
      </c>
      <c r="R280">
        <v>1</v>
      </c>
      <c r="S280">
        <v>4</v>
      </c>
      <c r="T280">
        <v>2</v>
      </c>
      <c r="U280">
        <v>0</v>
      </c>
      <c r="V280">
        <v>1</v>
      </c>
      <c r="W280">
        <v>0</v>
      </c>
      <c r="X280">
        <v>0</v>
      </c>
      <c r="Y280" t="str">
        <v/>
      </c>
      <c r="Z280">
        <v>0</v>
      </c>
      <c r="AA280" t="str">
        <v/>
      </c>
      <c r="AB280">
        <v>10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1</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1</v>
      </c>
      <c r="BY280">
        <v>1</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10</v>
      </c>
      <c r="IB280">
        <v>0</v>
      </c>
      <c r="IC280">
        <v>0.83333333333333337</v>
      </c>
      <c r="ID280">
        <v>0</v>
      </c>
      <c r="IE280">
        <v>3.3333333333333335</v>
      </c>
      <c r="IF280">
        <v>0</v>
      </c>
      <c r="IG280">
        <v>0</v>
      </c>
      <c r="IH280">
        <v>0</v>
      </c>
      <c r="II280">
        <v>0</v>
      </c>
      <c r="IJ280">
        <v>0</v>
      </c>
      <c r="IK280">
        <v>0</v>
      </c>
      <c r="IL280">
        <v>0</v>
      </c>
      <c r="IM280">
        <v>0</v>
      </c>
      <c r="IN280">
        <v>2500</v>
      </c>
    </row>
    <row r="281" spans="1:248">
      <c r="A281">
        <v>278</v>
      </c>
      <c r="B281" t="str">
        <v>Chitrakoot</v>
      </c>
      <c r="C281" t="str">
        <v>UTTAR PRADESH</v>
      </c>
      <c r="D281" t="str">
        <v>North</v>
      </c>
      <c r="E281" t="str">
        <v>OPTRIX INFRA LLP 2</v>
      </c>
      <c r="F281">
        <v>0</v>
      </c>
      <c r="G281">
        <v>0</v>
      </c>
      <c r="H281">
        <v>0.3</v>
      </c>
      <c r="I281">
        <v>0</v>
      </c>
      <c r="J281" t="str">
        <v>Low</v>
      </c>
      <c r="K281">
        <v>0</v>
      </c>
      <c r="L281">
        <v>0</v>
      </c>
      <c r="M281">
        <v>0</v>
      </c>
      <c r="N281" t="str">
        <v>Divyansh Dhawal</v>
      </c>
      <c r="O281">
        <v>0</v>
      </c>
      <c r="P281">
        <v>900</v>
      </c>
      <c r="Q281">
        <v>0</v>
      </c>
      <c r="R281">
        <v>0</v>
      </c>
      <c r="S281">
        <v>0</v>
      </c>
      <c r="T281">
        <v>0</v>
      </c>
      <c r="U281">
        <v>0</v>
      </c>
      <c r="V281">
        <v>0</v>
      </c>
      <c r="W281">
        <v>0</v>
      </c>
      <c r="X281">
        <v>0</v>
      </c>
      <c r="Y281" t="str">
        <v/>
      </c>
      <c r="Z281">
        <v>0</v>
      </c>
      <c r="AA281" t="str">
        <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c r="IL281">
        <v>0</v>
      </c>
      <c r="IM281">
        <v>0</v>
      </c>
      <c r="IN281">
        <v>0</v>
      </c>
    </row>
    <row r="282" spans="1:248">
      <c r="A282">
        <v>279</v>
      </c>
      <c r="B282" t="str">
        <v>Kaushambi</v>
      </c>
      <c r="C282" t="str">
        <v>UTTAR PRADESH</v>
      </c>
      <c r="D282" t="str">
        <v>North</v>
      </c>
      <c r="E282" t="str">
        <v>OPTRIX INFRA LLP 2</v>
      </c>
      <c r="F282">
        <v>0</v>
      </c>
      <c r="G282">
        <v>0</v>
      </c>
      <c r="H282">
        <v>0.3</v>
      </c>
      <c r="I282">
        <v>0</v>
      </c>
      <c r="J282" t="str">
        <v>Low</v>
      </c>
      <c r="K282">
        <v>0</v>
      </c>
      <c r="L282">
        <v>0</v>
      </c>
      <c r="M282">
        <v>0</v>
      </c>
      <c r="N282" t="str">
        <v>Divyansh Dhawal</v>
      </c>
      <c r="O282">
        <v>9</v>
      </c>
      <c r="P282">
        <v>900</v>
      </c>
      <c r="Q282">
        <v>0</v>
      </c>
      <c r="R282">
        <v>1</v>
      </c>
      <c r="S282">
        <v>3</v>
      </c>
      <c r="T282">
        <v>10</v>
      </c>
      <c r="U282">
        <v>0</v>
      </c>
      <c r="V282">
        <v>0</v>
      </c>
      <c r="W282">
        <v>0</v>
      </c>
      <c r="X282">
        <v>0</v>
      </c>
      <c r="Y282" t="str">
        <v/>
      </c>
      <c r="Z282">
        <v>0</v>
      </c>
      <c r="AA282" t="str">
        <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c r="IL282">
        <v>0</v>
      </c>
      <c r="IM282">
        <v>0</v>
      </c>
      <c r="IN282">
        <v>3000</v>
      </c>
    </row>
    <row r="283" spans="1:248">
      <c r="A283">
        <v>280</v>
      </c>
      <c r="B283" t="str">
        <v>Mahoba</v>
      </c>
      <c r="C283" t="str">
        <v>UTTAR PRADESH</v>
      </c>
      <c r="D283" t="str">
        <v>North</v>
      </c>
      <c r="E283" t="str">
        <v>SHREE LAKSHMAN ROLLING MILL (INDIA) LLP</v>
      </c>
      <c r="F283">
        <v>0</v>
      </c>
      <c r="G283">
        <v>0</v>
      </c>
      <c r="H283">
        <v>0.3</v>
      </c>
      <c r="I283">
        <v>0</v>
      </c>
      <c r="J283" t="str">
        <v>Low</v>
      </c>
      <c r="K283">
        <v>0</v>
      </c>
      <c r="L283">
        <v>0</v>
      </c>
      <c r="M283">
        <v>0</v>
      </c>
      <c r="N283" t="str">
        <v>Ashutosh Shukla</v>
      </c>
      <c r="O283">
        <v>17</v>
      </c>
      <c r="P283">
        <v>900</v>
      </c>
      <c r="Q283">
        <v>0</v>
      </c>
      <c r="R283">
        <v>1</v>
      </c>
      <c r="S283">
        <v>7</v>
      </c>
      <c r="T283">
        <v>12</v>
      </c>
      <c r="U283">
        <v>0</v>
      </c>
      <c r="V283">
        <v>1</v>
      </c>
      <c r="W283">
        <v>0</v>
      </c>
      <c r="X283">
        <v>0</v>
      </c>
      <c r="Y283" t="str">
        <v/>
      </c>
      <c r="Z283">
        <v>0</v>
      </c>
      <c r="AA283" t="str">
        <v/>
      </c>
      <c r="AB283">
        <v>0</v>
      </c>
      <c r="AC283">
        <v>0</v>
      </c>
      <c r="AD283">
        <v>0</v>
      </c>
      <c r="AE283">
        <v>0</v>
      </c>
      <c r="AF283">
        <v>0</v>
      </c>
      <c r="AG283">
        <v>0</v>
      </c>
      <c r="AH283">
        <v>0</v>
      </c>
      <c r="AI283">
        <v>0</v>
      </c>
      <c r="AJ283">
        <v>0</v>
      </c>
      <c r="AK283">
        <v>0</v>
      </c>
      <c r="AL283">
        <v>0</v>
      </c>
      <c r="AM283">
        <v>0</v>
      </c>
      <c r="AN283">
        <v>0</v>
      </c>
      <c r="AO283">
        <v>0</v>
      </c>
      <c r="AP283">
        <v>5</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1</v>
      </c>
      <c r="BY283">
        <v>0</v>
      </c>
      <c r="BZ283">
        <v>0</v>
      </c>
      <c r="CA283">
        <v>0</v>
      </c>
      <c r="CB283">
        <v>0</v>
      </c>
      <c r="CC283">
        <v>0</v>
      </c>
      <c r="CD283">
        <v>0</v>
      </c>
      <c r="CE283">
        <v>0</v>
      </c>
      <c r="CF283">
        <v>0</v>
      </c>
      <c r="CG283">
        <v>0</v>
      </c>
      <c r="CH283">
        <v>0</v>
      </c>
      <c r="CI283">
        <v>0</v>
      </c>
      <c r="CJ283">
        <v>0</v>
      </c>
      <c r="CK283">
        <v>0</v>
      </c>
      <c r="CL283">
        <v>0</v>
      </c>
      <c r="CM283">
        <v>1</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1</v>
      </c>
      <c r="DL283">
        <v>1</v>
      </c>
      <c r="DM283">
        <v>1</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2</v>
      </c>
      <c r="EI283">
        <v>1</v>
      </c>
      <c r="EJ283">
        <v>0</v>
      </c>
      <c r="EK283">
        <v>0</v>
      </c>
      <c r="EL283">
        <v>0</v>
      </c>
      <c r="EM283">
        <v>0</v>
      </c>
      <c r="EN283">
        <v>0</v>
      </c>
      <c r="EO283">
        <v>0</v>
      </c>
      <c r="EP283">
        <v>0</v>
      </c>
      <c r="EQ283">
        <v>0</v>
      </c>
      <c r="ER283">
        <v>0</v>
      </c>
      <c r="ES283">
        <v>0</v>
      </c>
      <c r="ET283">
        <v>0</v>
      </c>
      <c r="EU283">
        <v>0</v>
      </c>
      <c r="EV283">
        <v>0</v>
      </c>
      <c r="EW283">
        <v>0</v>
      </c>
      <c r="EX283">
        <v>0</v>
      </c>
      <c r="EY283">
        <v>0</v>
      </c>
      <c r="EZ283">
        <v>0</v>
      </c>
      <c r="FA283">
        <v>0</v>
      </c>
      <c r="FB283">
        <v>0</v>
      </c>
      <c r="FC283">
        <v>0</v>
      </c>
      <c r="FD283">
        <v>0</v>
      </c>
      <c r="FE283">
        <v>0</v>
      </c>
      <c r="FF283">
        <v>2</v>
      </c>
      <c r="FG283">
        <v>3</v>
      </c>
      <c r="FH283">
        <v>0</v>
      </c>
      <c r="FI283">
        <v>0</v>
      </c>
      <c r="FJ283">
        <v>0</v>
      </c>
      <c r="FK283">
        <v>0</v>
      </c>
      <c r="FL283">
        <v>0</v>
      </c>
      <c r="FM283">
        <v>0</v>
      </c>
      <c r="FN283">
        <v>0</v>
      </c>
      <c r="FO283">
        <v>0</v>
      </c>
      <c r="FP283">
        <v>0</v>
      </c>
      <c r="FQ283">
        <v>0</v>
      </c>
      <c r="FR283">
        <v>0</v>
      </c>
      <c r="FS283">
        <v>0</v>
      </c>
      <c r="FT283">
        <v>0</v>
      </c>
      <c r="FU283">
        <v>0</v>
      </c>
      <c r="FV283">
        <v>0</v>
      </c>
      <c r="FW283">
        <v>0</v>
      </c>
      <c r="FX283">
        <v>0</v>
      </c>
      <c r="FY283">
        <v>0</v>
      </c>
      <c r="FZ283">
        <v>0</v>
      </c>
      <c r="GA283">
        <v>0</v>
      </c>
      <c r="GB283">
        <v>0</v>
      </c>
      <c r="GC283">
        <v>0</v>
      </c>
      <c r="GD283">
        <v>2</v>
      </c>
      <c r="GE283">
        <v>3</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5</v>
      </c>
      <c r="IC283">
        <v>0</v>
      </c>
      <c r="ID283">
        <v>0.5</v>
      </c>
      <c r="IE283">
        <v>0</v>
      </c>
      <c r="IF283">
        <v>0</v>
      </c>
      <c r="IG283">
        <v>0</v>
      </c>
      <c r="IH283">
        <v>0</v>
      </c>
      <c r="II283">
        <v>1.6666666666666667</v>
      </c>
      <c r="IJ283">
        <v>0</v>
      </c>
      <c r="IK283">
        <v>0</v>
      </c>
      <c r="IL283">
        <v>0</v>
      </c>
      <c r="IM283">
        <v>0</v>
      </c>
      <c r="IN283">
        <v>4000</v>
      </c>
    </row>
    <row r="284" spans="1:248">
      <c r="A284">
        <v>281</v>
      </c>
      <c r="B284" t="str">
        <v>Firozabad</v>
      </c>
      <c r="C284" t="str">
        <v>UTTAR PRADESH</v>
      </c>
      <c r="D284" t="str">
        <v>North</v>
      </c>
      <c r="E284" t="str">
        <v>Dinesh Steel Private Limited</v>
      </c>
      <c r="F284">
        <v>0</v>
      </c>
      <c r="G284">
        <v>0</v>
      </c>
      <c r="H284">
        <v>0.3</v>
      </c>
      <c r="I284">
        <v>0</v>
      </c>
      <c r="J284" t="str">
        <v>Low</v>
      </c>
      <c r="K284">
        <v>0</v>
      </c>
      <c r="L284">
        <v>0</v>
      </c>
      <c r="M284" t="str">
        <v>Pankaj Garg</v>
      </c>
      <c r="N284">
        <v>0</v>
      </c>
      <c r="O284">
        <v>3</v>
      </c>
      <c r="P284">
        <v>1200</v>
      </c>
      <c r="Q284">
        <v>0</v>
      </c>
      <c r="R284">
        <v>1</v>
      </c>
      <c r="S284">
        <v>0</v>
      </c>
      <c r="T284">
        <v>0</v>
      </c>
      <c r="U284">
        <v>0</v>
      </c>
      <c r="V284">
        <v>1</v>
      </c>
      <c r="W284">
        <v>0</v>
      </c>
      <c r="X284">
        <v>150</v>
      </c>
      <c r="Y284">
        <v>0.10800666666666667</v>
      </c>
      <c r="Z284">
        <v>0.125</v>
      </c>
      <c r="AA284">
        <v>1.3500833333333333E-2</v>
      </c>
      <c r="AB284">
        <v>0</v>
      </c>
      <c r="AC284">
        <v>18</v>
      </c>
      <c r="AD284">
        <v>0</v>
      </c>
      <c r="AE284">
        <v>0</v>
      </c>
      <c r="AF284">
        <v>15</v>
      </c>
      <c r="AG284">
        <v>0</v>
      </c>
      <c r="AH284">
        <v>85</v>
      </c>
      <c r="AI284">
        <v>13</v>
      </c>
      <c r="AJ284">
        <v>12</v>
      </c>
      <c r="AK284">
        <v>13</v>
      </c>
      <c r="AL284">
        <v>15</v>
      </c>
      <c r="AM284">
        <v>31</v>
      </c>
      <c r="AN284">
        <v>15</v>
      </c>
      <c r="AO284">
        <v>33</v>
      </c>
      <c r="AP284">
        <v>15</v>
      </c>
      <c r="AQ284">
        <v>0</v>
      </c>
      <c r="AR284">
        <v>13.93</v>
      </c>
      <c r="AS284">
        <v>12</v>
      </c>
      <c r="AT284">
        <v>14.04</v>
      </c>
      <c r="AU284">
        <v>36</v>
      </c>
      <c r="AV284">
        <v>13.04</v>
      </c>
      <c r="AW284">
        <v>10</v>
      </c>
      <c r="AX284">
        <v>0</v>
      </c>
      <c r="AY284">
        <v>0</v>
      </c>
      <c r="AZ284">
        <v>0</v>
      </c>
      <c r="BA284">
        <v>1</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1</v>
      </c>
      <c r="BY284">
        <v>0</v>
      </c>
      <c r="BZ284">
        <v>1</v>
      </c>
      <c r="CA284">
        <v>0</v>
      </c>
      <c r="CB284">
        <v>0</v>
      </c>
      <c r="CC284">
        <v>1</v>
      </c>
      <c r="CD284">
        <v>0</v>
      </c>
      <c r="CE284">
        <v>1</v>
      </c>
      <c r="CF284">
        <v>1</v>
      </c>
      <c r="CG284">
        <v>1</v>
      </c>
      <c r="CH284">
        <v>1</v>
      </c>
      <c r="CI284">
        <v>1</v>
      </c>
      <c r="CJ284">
        <v>1</v>
      </c>
      <c r="CK284">
        <v>1</v>
      </c>
      <c r="CL284">
        <v>1</v>
      </c>
      <c r="CM284">
        <v>1</v>
      </c>
      <c r="CN284">
        <v>0</v>
      </c>
      <c r="CO284">
        <v>1</v>
      </c>
      <c r="CP284">
        <v>1</v>
      </c>
      <c r="CQ284">
        <v>1</v>
      </c>
      <c r="CR284">
        <v>1</v>
      </c>
      <c r="CS284">
        <v>1</v>
      </c>
      <c r="CT284">
        <v>1</v>
      </c>
      <c r="CU284">
        <v>0</v>
      </c>
      <c r="CV284">
        <v>0</v>
      </c>
      <c r="CW284">
        <v>0</v>
      </c>
      <c r="CX284">
        <v>0</v>
      </c>
      <c r="CY284">
        <v>0</v>
      </c>
      <c r="CZ284">
        <v>0</v>
      </c>
      <c r="DA284">
        <v>0</v>
      </c>
      <c r="DB284">
        <v>0</v>
      </c>
      <c r="DC284">
        <v>0</v>
      </c>
      <c r="DD284">
        <v>0</v>
      </c>
      <c r="DE284">
        <v>0</v>
      </c>
      <c r="DF284">
        <v>0</v>
      </c>
      <c r="DG284">
        <v>0</v>
      </c>
      <c r="DH284">
        <v>1</v>
      </c>
      <c r="DI284">
        <v>1</v>
      </c>
      <c r="DJ284">
        <v>1</v>
      </c>
      <c r="DK284">
        <v>1</v>
      </c>
      <c r="DL284">
        <v>1</v>
      </c>
      <c r="DM284">
        <v>1</v>
      </c>
      <c r="DN284">
        <v>1</v>
      </c>
      <c r="DO284">
        <v>1</v>
      </c>
      <c r="DP284">
        <v>1</v>
      </c>
      <c r="DQ284">
        <v>1</v>
      </c>
      <c r="DR284">
        <v>1</v>
      </c>
      <c r="DS284">
        <v>0</v>
      </c>
      <c r="DT284">
        <v>0</v>
      </c>
      <c r="DU284">
        <v>0</v>
      </c>
      <c r="DV284">
        <v>0</v>
      </c>
      <c r="DW284">
        <v>0</v>
      </c>
      <c r="DX284">
        <v>0</v>
      </c>
      <c r="DY284">
        <v>0</v>
      </c>
      <c r="DZ284">
        <v>0</v>
      </c>
      <c r="EA284">
        <v>0</v>
      </c>
      <c r="EB284">
        <v>0</v>
      </c>
      <c r="EC284">
        <v>0</v>
      </c>
      <c r="ED284">
        <v>0</v>
      </c>
      <c r="EE284">
        <v>0</v>
      </c>
      <c r="EF284">
        <v>0</v>
      </c>
      <c r="EG284">
        <v>0</v>
      </c>
      <c r="EH284">
        <v>0</v>
      </c>
      <c r="EI284">
        <v>2</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2</v>
      </c>
      <c r="FH284">
        <v>0</v>
      </c>
      <c r="FI284">
        <v>0</v>
      </c>
      <c r="FJ284">
        <v>0</v>
      </c>
      <c r="FK284">
        <v>0</v>
      </c>
      <c r="FL284">
        <v>0</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2</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202</v>
      </c>
      <c r="IB284">
        <v>162.01</v>
      </c>
      <c r="IC284">
        <v>16.833333333333332</v>
      </c>
      <c r="ID284">
        <v>16.201000000000001</v>
      </c>
      <c r="IE284">
        <v>6</v>
      </c>
      <c r="IF284">
        <v>5</v>
      </c>
      <c r="IG284">
        <v>36.666666666666664</v>
      </c>
      <c r="IH284">
        <v>19.666666666666668</v>
      </c>
      <c r="II284">
        <v>21</v>
      </c>
      <c r="IJ284">
        <v>0</v>
      </c>
      <c r="IK284">
        <v>0</v>
      </c>
      <c r="IL284">
        <v>0</v>
      </c>
      <c r="IM284">
        <v>19.68</v>
      </c>
      <c r="IN284">
        <v>1200</v>
      </c>
    </row>
    <row r="285" spans="1:248">
      <c r="A285">
        <v>282</v>
      </c>
      <c r="B285" t="str">
        <v>Jalaun</v>
      </c>
      <c r="C285" t="str">
        <v>UTTAR PRADESH</v>
      </c>
      <c r="D285" t="str">
        <v>North</v>
      </c>
      <c r="E285" t="str">
        <v>SHREE LAKSHMAN ROLLING MILL (INDIA) LLP</v>
      </c>
      <c r="F285">
        <v>0</v>
      </c>
      <c r="G285">
        <v>0</v>
      </c>
      <c r="H285">
        <v>0.3</v>
      </c>
      <c r="I285">
        <v>0</v>
      </c>
      <c r="J285" t="str">
        <v>Low</v>
      </c>
      <c r="K285">
        <v>0</v>
      </c>
      <c r="L285">
        <v>0</v>
      </c>
      <c r="M285">
        <v>0</v>
      </c>
      <c r="N285" t="str">
        <v>Ashutosh Shukla</v>
      </c>
      <c r="O285">
        <v>19</v>
      </c>
      <c r="P285">
        <v>800</v>
      </c>
      <c r="Q285">
        <v>1</v>
      </c>
      <c r="R285">
        <v>1</v>
      </c>
      <c r="S285">
        <v>6</v>
      </c>
      <c r="T285">
        <v>3</v>
      </c>
      <c r="U285">
        <v>0</v>
      </c>
      <c r="V285">
        <v>0</v>
      </c>
      <c r="W285">
        <v>0</v>
      </c>
      <c r="X285">
        <v>0</v>
      </c>
      <c r="Y285" t="str">
        <v/>
      </c>
      <c r="Z285">
        <v>0</v>
      </c>
      <c r="AA285" t="str">
        <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0</v>
      </c>
      <c r="FI285">
        <v>0</v>
      </c>
      <c r="FJ285">
        <v>0</v>
      </c>
      <c r="FK285">
        <v>0</v>
      </c>
      <c r="FL285">
        <v>0</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1</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c r="IL285">
        <v>0</v>
      </c>
      <c r="IM285">
        <v>0</v>
      </c>
      <c r="IN285">
        <v>4050</v>
      </c>
    </row>
    <row r="286" spans="1:248">
      <c r="A286">
        <v>283</v>
      </c>
      <c r="B286" t="str">
        <v>Amethi</v>
      </c>
      <c r="C286" t="str">
        <v>UTTAR PRADESH</v>
      </c>
      <c r="D286" t="str">
        <v>North</v>
      </c>
      <c r="E286" t="str">
        <v>SHREE LAKSHMAN ROLLING MILL (INDIA) LLP</v>
      </c>
      <c r="F286">
        <v>0</v>
      </c>
      <c r="G286">
        <v>0</v>
      </c>
      <c r="H286">
        <v>0.3</v>
      </c>
      <c r="I286">
        <v>0</v>
      </c>
      <c r="J286" t="str">
        <v>Low</v>
      </c>
      <c r="K286">
        <v>0</v>
      </c>
      <c r="L286">
        <v>0</v>
      </c>
      <c r="M286">
        <v>0</v>
      </c>
      <c r="N286" t="str">
        <v>Deepanshu</v>
      </c>
      <c r="O286">
        <v>5</v>
      </c>
      <c r="P286">
        <v>600</v>
      </c>
      <c r="Q286">
        <v>0</v>
      </c>
      <c r="R286">
        <v>1</v>
      </c>
      <c r="S286">
        <v>1</v>
      </c>
      <c r="T286">
        <v>12</v>
      </c>
      <c r="U286">
        <v>0</v>
      </c>
      <c r="V286">
        <v>1</v>
      </c>
      <c r="W286">
        <v>0</v>
      </c>
      <c r="X286">
        <v>0</v>
      </c>
      <c r="Y286" t="str">
        <v/>
      </c>
      <c r="Z286">
        <v>0</v>
      </c>
      <c r="AA286" t="str">
        <v/>
      </c>
      <c r="AB286">
        <v>0</v>
      </c>
      <c r="AC286">
        <v>0</v>
      </c>
      <c r="AD286">
        <v>0</v>
      </c>
      <c r="AE286">
        <v>0</v>
      </c>
      <c r="AF286">
        <v>0</v>
      </c>
      <c r="AG286">
        <v>0</v>
      </c>
      <c r="AH286">
        <v>9</v>
      </c>
      <c r="AI286">
        <v>0</v>
      </c>
      <c r="AJ286">
        <v>0</v>
      </c>
      <c r="AK286">
        <v>0</v>
      </c>
      <c r="AL286">
        <v>9.07</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1</v>
      </c>
      <c r="BG286">
        <v>0</v>
      </c>
      <c r="BH286">
        <v>0</v>
      </c>
      <c r="BI286">
        <v>0</v>
      </c>
      <c r="BJ286">
        <v>0</v>
      </c>
      <c r="BK286">
        <v>0</v>
      </c>
      <c r="BL286">
        <v>0</v>
      </c>
      <c r="BM286">
        <v>0</v>
      </c>
      <c r="BN286">
        <v>0</v>
      </c>
      <c r="BO286">
        <v>0</v>
      </c>
      <c r="BP286">
        <v>0</v>
      </c>
      <c r="BQ286">
        <v>0</v>
      </c>
      <c r="BR286">
        <v>0</v>
      </c>
      <c r="BS286">
        <v>0</v>
      </c>
      <c r="BT286">
        <v>0</v>
      </c>
      <c r="BU286">
        <v>0</v>
      </c>
      <c r="BV286">
        <v>0</v>
      </c>
      <c r="BW286">
        <v>0</v>
      </c>
      <c r="BX286">
        <v>1</v>
      </c>
      <c r="BY286">
        <v>0</v>
      </c>
      <c r="BZ286">
        <v>0</v>
      </c>
      <c r="CA286">
        <v>0</v>
      </c>
      <c r="CB286">
        <v>0</v>
      </c>
      <c r="CC286">
        <v>0</v>
      </c>
      <c r="CD286">
        <v>0</v>
      </c>
      <c r="CE286">
        <v>1</v>
      </c>
      <c r="CF286">
        <v>0</v>
      </c>
      <c r="CG286">
        <v>0</v>
      </c>
      <c r="CH286">
        <v>0</v>
      </c>
      <c r="CI286">
        <v>1</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1</v>
      </c>
      <c r="DI286">
        <v>1</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0</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1</v>
      </c>
      <c r="GR286">
        <v>0</v>
      </c>
      <c r="GS286">
        <v>0</v>
      </c>
      <c r="GT286">
        <v>0</v>
      </c>
      <c r="GU286">
        <v>0</v>
      </c>
      <c r="GV286">
        <v>0</v>
      </c>
      <c r="GW286">
        <v>0</v>
      </c>
      <c r="GX286">
        <v>0</v>
      </c>
      <c r="GY286">
        <v>0</v>
      </c>
      <c r="GZ286">
        <v>0</v>
      </c>
      <c r="HA286">
        <v>0</v>
      </c>
      <c r="HB286">
        <v>0</v>
      </c>
      <c r="HC286">
        <v>1</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18.07</v>
      </c>
      <c r="IB286">
        <v>0</v>
      </c>
      <c r="IC286">
        <v>1.5058333333333334</v>
      </c>
      <c r="ID286">
        <v>0</v>
      </c>
      <c r="IE286">
        <v>0</v>
      </c>
      <c r="IF286">
        <v>0</v>
      </c>
      <c r="IG286">
        <v>3</v>
      </c>
      <c r="IH286">
        <v>3.0233333333333334</v>
      </c>
      <c r="II286">
        <v>0</v>
      </c>
      <c r="IJ286">
        <v>0</v>
      </c>
      <c r="IK286">
        <v>0</v>
      </c>
      <c r="IL286">
        <v>0</v>
      </c>
      <c r="IM286">
        <v>0</v>
      </c>
      <c r="IN286">
        <v>3000</v>
      </c>
    </row>
    <row r="287" spans="1:248">
      <c r="A287">
        <v>284</v>
      </c>
      <c r="B287" t="str">
        <v>Etah</v>
      </c>
      <c r="C287" t="str">
        <v>UTTAR PRADESH</v>
      </c>
      <c r="D287" t="str">
        <v>North</v>
      </c>
      <c r="E287" t="str">
        <v>Dinesh Steel Private Limited</v>
      </c>
      <c r="F287">
        <v>0</v>
      </c>
      <c r="G287">
        <v>0</v>
      </c>
      <c r="H287">
        <v>0.3</v>
      </c>
      <c r="I287">
        <v>0</v>
      </c>
      <c r="J287" t="str">
        <v>Low</v>
      </c>
      <c r="K287">
        <v>1</v>
      </c>
      <c r="L287">
        <v>0</v>
      </c>
      <c r="M287" t="str">
        <v>Pankaj Garg</v>
      </c>
      <c r="N287">
        <v>0</v>
      </c>
      <c r="O287">
        <v>11</v>
      </c>
      <c r="P287">
        <v>1000</v>
      </c>
      <c r="Q287">
        <v>0</v>
      </c>
      <c r="R287">
        <v>3</v>
      </c>
      <c r="S287">
        <v>1</v>
      </c>
      <c r="T287">
        <v>4</v>
      </c>
      <c r="U287">
        <v>0</v>
      </c>
      <c r="V287">
        <v>1</v>
      </c>
      <c r="W287">
        <v>0</v>
      </c>
      <c r="X287">
        <v>0</v>
      </c>
      <c r="Y287" t="str">
        <v/>
      </c>
      <c r="Z287">
        <v>0</v>
      </c>
      <c r="AA287" t="str">
        <v/>
      </c>
      <c r="AB287">
        <v>0</v>
      </c>
      <c r="AC287">
        <v>0</v>
      </c>
      <c r="AD287">
        <v>0</v>
      </c>
      <c r="AE287">
        <v>0</v>
      </c>
      <c r="AF287">
        <v>0</v>
      </c>
      <c r="AG287">
        <v>0</v>
      </c>
      <c r="AH287">
        <v>0</v>
      </c>
      <c r="AI287">
        <v>0</v>
      </c>
      <c r="AJ287">
        <v>0</v>
      </c>
      <c r="AK287">
        <v>0</v>
      </c>
      <c r="AL287">
        <v>0</v>
      </c>
      <c r="AM287">
        <v>0</v>
      </c>
      <c r="AN287">
        <v>0</v>
      </c>
      <c r="AO287">
        <v>0</v>
      </c>
      <c r="AP287">
        <v>12</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1</v>
      </c>
      <c r="BO287">
        <v>0</v>
      </c>
      <c r="BP287">
        <v>0</v>
      </c>
      <c r="BQ287">
        <v>0</v>
      </c>
      <c r="BR287">
        <v>0</v>
      </c>
      <c r="BS287">
        <v>0</v>
      </c>
      <c r="BT287">
        <v>0</v>
      </c>
      <c r="BU287">
        <v>0</v>
      </c>
      <c r="BV287">
        <v>0</v>
      </c>
      <c r="BW287">
        <v>0</v>
      </c>
      <c r="BX287">
        <v>1</v>
      </c>
      <c r="BY287">
        <v>0</v>
      </c>
      <c r="BZ287">
        <v>0</v>
      </c>
      <c r="CA287">
        <v>0</v>
      </c>
      <c r="CB287">
        <v>0</v>
      </c>
      <c r="CC287">
        <v>0</v>
      </c>
      <c r="CD287">
        <v>0</v>
      </c>
      <c r="CE287">
        <v>0</v>
      </c>
      <c r="CF287">
        <v>0</v>
      </c>
      <c r="CG287">
        <v>0</v>
      </c>
      <c r="CH287">
        <v>0</v>
      </c>
      <c r="CI287">
        <v>0</v>
      </c>
      <c r="CJ287">
        <v>0</v>
      </c>
      <c r="CK287">
        <v>0</v>
      </c>
      <c r="CL287">
        <v>0</v>
      </c>
      <c r="CM287">
        <v>1</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1</v>
      </c>
      <c r="DL287">
        <v>1</v>
      </c>
      <c r="DM287">
        <v>1</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v>
      </c>
      <c r="GH287">
        <v>0</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0</v>
      </c>
      <c r="HP287">
        <v>0</v>
      </c>
      <c r="HQ287">
        <v>0</v>
      </c>
      <c r="HR287">
        <v>0</v>
      </c>
      <c r="HS287">
        <v>0</v>
      </c>
      <c r="HT287">
        <v>0</v>
      </c>
      <c r="HU287">
        <v>0</v>
      </c>
      <c r="HV287">
        <v>0</v>
      </c>
      <c r="HW287">
        <v>0</v>
      </c>
      <c r="HX287">
        <v>0</v>
      </c>
      <c r="HY287">
        <v>0</v>
      </c>
      <c r="HZ287">
        <v>0</v>
      </c>
      <c r="IA287">
        <v>0</v>
      </c>
      <c r="IB287">
        <v>12</v>
      </c>
      <c r="IC287">
        <v>0</v>
      </c>
      <c r="ID287">
        <v>1.2</v>
      </c>
      <c r="IE287">
        <v>0</v>
      </c>
      <c r="IF287">
        <v>0</v>
      </c>
      <c r="IG287">
        <v>0</v>
      </c>
      <c r="IH287">
        <v>0</v>
      </c>
      <c r="II287">
        <v>4</v>
      </c>
      <c r="IJ287">
        <v>0</v>
      </c>
      <c r="IK287">
        <v>0</v>
      </c>
      <c r="IL287">
        <v>0</v>
      </c>
      <c r="IM287">
        <v>0</v>
      </c>
      <c r="IN287">
        <v>1000</v>
      </c>
    </row>
    <row r="288" spans="1:248">
      <c r="A288">
        <v>285</v>
      </c>
      <c r="B288" t="str">
        <v>Kasganj</v>
      </c>
      <c r="C288" t="str">
        <v>UTTAR PRADESH</v>
      </c>
      <c r="D288" t="str">
        <v>North</v>
      </c>
      <c r="E288" t="str">
        <v>Dinesh Steel Private Limited</v>
      </c>
      <c r="F288">
        <v>0</v>
      </c>
      <c r="G288">
        <v>0</v>
      </c>
      <c r="H288">
        <v>0.3</v>
      </c>
      <c r="I288">
        <v>0</v>
      </c>
      <c r="J288" t="str">
        <v>Low</v>
      </c>
      <c r="K288">
        <v>0</v>
      </c>
      <c r="L288">
        <v>0</v>
      </c>
      <c r="M288" t="str">
        <v>Pankaj Garg</v>
      </c>
      <c r="N288">
        <v>0</v>
      </c>
      <c r="O288">
        <v>11</v>
      </c>
      <c r="P288">
        <v>1000</v>
      </c>
      <c r="Q288">
        <v>0</v>
      </c>
      <c r="R288">
        <v>1</v>
      </c>
      <c r="S288">
        <v>4</v>
      </c>
      <c r="T288">
        <v>1</v>
      </c>
      <c r="U288">
        <v>0</v>
      </c>
      <c r="V288">
        <v>1</v>
      </c>
      <c r="W288">
        <v>0</v>
      </c>
      <c r="X288">
        <v>0</v>
      </c>
      <c r="Y288" t="str">
        <v/>
      </c>
      <c r="Z288">
        <v>0</v>
      </c>
      <c r="AA288" t="str">
        <v/>
      </c>
      <c r="AB288">
        <v>16</v>
      </c>
      <c r="AC288">
        <v>0</v>
      </c>
      <c r="AD288">
        <v>0</v>
      </c>
      <c r="AE288">
        <v>0</v>
      </c>
      <c r="AF288">
        <v>0</v>
      </c>
      <c r="AG288">
        <v>0</v>
      </c>
      <c r="AH288">
        <v>0</v>
      </c>
      <c r="AI288">
        <v>0</v>
      </c>
      <c r="AJ288">
        <v>0</v>
      </c>
      <c r="AK288">
        <v>10</v>
      </c>
      <c r="AL288">
        <v>0</v>
      </c>
      <c r="AM288">
        <v>0</v>
      </c>
      <c r="AN288">
        <v>0</v>
      </c>
      <c r="AO288">
        <v>0</v>
      </c>
      <c r="AP288">
        <v>0</v>
      </c>
      <c r="AQ288">
        <v>0</v>
      </c>
      <c r="AR288">
        <v>0</v>
      </c>
      <c r="AS288">
        <v>0</v>
      </c>
      <c r="AT288">
        <v>0</v>
      </c>
      <c r="AU288">
        <v>0</v>
      </c>
      <c r="AV288">
        <v>0</v>
      </c>
      <c r="AW288">
        <v>0</v>
      </c>
      <c r="AX288">
        <v>0</v>
      </c>
      <c r="AY288">
        <v>0</v>
      </c>
      <c r="AZ288">
        <v>1</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1</v>
      </c>
      <c r="BY288">
        <v>1</v>
      </c>
      <c r="BZ288">
        <v>0</v>
      </c>
      <c r="CA288">
        <v>0</v>
      </c>
      <c r="CB288">
        <v>0</v>
      </c>
      <c r="CC288">
        <v>0</v>
      </c>
      <c r="CD288">
        <v>0</v>
      </c>
      <c r="CE288">
        <v>0</v>
      </c>
      <c r="CF288">
        <v>0</v>
      </c>
      <c r="CG288">
        <v>0</v>
      </c>
      <c r="CH288">
        <v>1</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1</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0</v>
      </c>
      <c r="FH288">
        <v>0</v>
      </c>
      <c r="FI288">
        <v>0</v>
      </c>
      <c r="FJ288">
        <v>0</v>
      </c>
      <c r="FK288">
        <v>0</v>
      </c>
      <c r="FL288">
        <v>0</v>
      </c>
      <c r="FM288">
        <v>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0</v>
      </c>
      <c r="GG288">
        <v>0</v>
      </c>
      <c r="GH288">
        <v>0</v>
      </c>
      <c r="GI288">
        <v>0</v>
      </c>
      <c r="GJ288">
        <v>0</v>
      </c>
      <c r="GK288">
        <v>0</v>
      </c>
      <c r="GL288">
        <v>0</v>
      </c>
      <c r="GM288">
        <v>0</v>
      </c>
      <c r="GN288">
        <v>0</v>
      </c>
      <c r="GO288">
        <v>0</v>
      </c>
      <c r="GP288">
        <v>0</v>
      </c>
      <c r="GQ288">
        <v>0</v>
      </c>
      <c r="GR288">
        <v>0</v>
      </c>
      <c r="GS288">
        <v>0</v>
      </c>
      <c r="GT288">
        <v>0</v>
      </c>
      <c r="GU288">
        <v>0</v>
      </c>
      <c r="GV288">
        <v>0</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0</v>
      </c>
      <c r="HZ288">
        <v>0</v>
      </c>
      <c r="IA288">
        <v>26</v>
      </c>
      <c r="IB288">
        <v>0</v>
      </c>
      <c r="IC288">
        <v>2.1666666666666665</v>
      </c>
      <c r="ID288">
        <v>0</v>
      </c>
      <c r="IE288">
        <v>5.333333333333333</v>
      </c>
      <c r="IF288">
        <v>0</v>
      </c>
      <c r="IG288">
        <v>0</v>
      </c>
      <c r="IH288">
        <v>3.3333333333333335</v>
      </c>
      <c r="II288">
        <v>0</v>
      </c>
      <c r="IJ288">
        <v>0</v>
      </c>
      <c r="IK288">
        <v>0</v>
      </c>
      <c r="IL288">
        <v>0</v>
      </c>
      <c r="IM288">
        <v>0</v>
      </c>
      <c r="IN288">
        <v>1000</v>
      </c>
    </row>
    <row r="289" spans="1:248">
      <c r="A289">
        <v>286</v>
      </c>
      <c r="B289" t="str">
        <v>Mainpuri</v>
      </c>
      <c r="C289" t="str">
        <v>UTTAR PRADESH</v>
      </c>
      <c r="D289" t="str">
        <v>North</v>
      </c>
      <c r="E289" t="str">
        <v>Dinesh Steel Private Limited</v>
      </c>
      <c r="F289">
        <v>0</v>
      </c>
      <c r="G289">
        <v>0</v>
      </c>
      <c r="H289">
        <v>0.3</v>
      </c>
      <c r="I289">
        <v>0</v>
      </c>
      <c r="J289" t="str">
        <v>Low</v>
      </c>
      <c r="K289">
        <v>0</v>
      </c>
      <c r="L289">
        <v>0</v>
      </c>
      <c r="M289" t="str">
        <v>Pankaj Garg</v>
      </c>
      <c r="N289">
        <v>0</v>
      </c>
      <c r="O289">
        <v>13</v>
      </c>
      <c r="P289">
        <v>1500</v>
      </c>
      <c r="Q289">
        <v>1</v>
      </c>
      <c r="R289">
        <v>1</v>
      </c>
      <c r="S289">
        <v>3</v>
      </c>
      <c r="T289">
        <v>1</v>
      </c>
      <c r="U289">
        <v>0</v>
      </c>
      <c r="V289">
        <v>0</v>
      </c>
      <c r="W289">
        <v>0</v>
      </c>
      <c r="X289">
        <v>0</v>
      </c>
      <c r="Y289" t="str">
        <v/>
      </c>
      <c r="Z289">
        <v>0</v>
      </c>
      <c r="AA289" t="str">
        <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0</v>
      </c>
      <c r="HC289">
        <v>0</v>
      </c>
      <c r="HD289">
        <v>0</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c r="IL289">
        <v>0</v>
      </c>
      <c r="IM289">
        <v>0</v>
      </c>
      <c r="IN289">
        <v>1500</v>
      </c>
    </row>
    <row r="290" spans="1:248">
      <c r="A290">
        <v>287</v>
      </c>
      <c r="B290" t="str">
        <v>Shravasti</v>
      </c>
      <c r="C290" t="str">
        <v>UTTAR PRADESH</v>
      </c>
      <c r="D290" t="str">
        <v>North</v>
      </c>
      <c r="E290" t="str">
        <v>SHREE LAKSHMAN ROLLING MILL (INDIA) LLP</v>
      </c>
      <c r="F290">
        <v>0</v>
      </c>
      <c r="G290">
        <v>0</v>
      </c>
      <c r="H290">
        <v>0.3</v>
      </c>
      <c r="I290">
        <v>0</v>
      </c>
      <c r="J290" t="str">
        <v>Low</v>
      </c>
      <c r="K290">
        <v>0</v>
      </c>
      <c r="L290">
        <v>0</v>
      </c>
      <c r="M290">
        <v>0</v>
      </c>
      <c r="N290" t="str">
        <v>Deepanshu</v>
      </c>
      <c r="O290">
        <v>16</v>
      </c>
      <c r="P290">
        <v>500</v>
      </c>
      <c r="Q290">
        <v>0</v>
      </c>
      <c r="R290">
        <v>2</v>
      </c>
      <c r="S290">
        <v>5</v>
      </c>
      <c r="T290">
        <v>4</v>
      </c>
      <c r="U290">
        <v>0</v>
      </c>
      <c r="V290">
        <v>0</v>
      </c>
      <c r="W290">
        <v>0</v>
      </c>
      <c r="X290">
        <v>0</v>
      </c>
      <c r="Y290" t="str">
        <v/>
      </c>
      <c r="Z290">
        <v>0</v>
      </c>
      <c r="AA290" t="str">
        <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0</v>
      </c>
      <c r="IK290">
        <v>0</v>
      </c>
      <c r="IL290">
        <v>0</v>
      </c>
      <c r="IM290">
        <v>0</v>
      </c>
      <c r="IN290">
        <v>3000</v>
      </c>
    </row>
    <row r="291" spans="1:248">
      <c r="A291">
        <v>288</v>
      </c>
      <c r="B291" t="str">
        <v>Dehradun</v>
      </c>
      <c r="C291" t="str">
        <v>UTTARAKHAND</v>
      </c>
      <c r="D291" t="str">
        <v>North</v>
      </c>
      <c r="E291" t="str">
        <v>SHIVA SALES INDIA CORPORATION</v>
      </c>
      <c r="F291">
        <v>0</v>
      </c>
      <c r="G291">
        <v>0</v>
      </c>
      <c r="H291">
        <v>1</v>
      </c>
      <c r="I291">
        <v>0</v>
      </c>
      <c r="J291" t="str">
        <v>High</v>
      </c>
      <c r="K291">
        <v>1</v>
      </c>
      <c r="L291">
        <v>0</v>
      </c>
      <c r="M291" t="str">
        <v>Ravi Kumar</v>
      </c>
      <c r="N291">
        <v>0</v>
      </c>
      <c r="O291">
        <v>13</v>
      </c>
      <c r="P291">
        <v>7000</v>
      </c>
      <c r="Q291">
        <v>1</v>
      </c>
      <c r="R291">
        <v>1</v>
      </c>
      <c r="S291">
        <v>3</v>
      </c>
      <c r="T291">
        <v>3</v>
      </c>
      <c r="U291">
        <v>0</v>
      </c>
      <c r="V291">
        <v>28</v>
      </c>
      <c r="W291">
        <v>0</v>
      </c>
      <c r="X291">
        <v>1070</v>
      </c>
      <c r="Y291">
        <v>0.12915607476635513</v>
      </c>
      <c r="Z291">
        <v>0.15285714285714286</v>
      </c>
      <c r="AA291">
        <v>1.974242857142857E-2</v>
      </c>
      <c r="AB291">
        <v>28</v>
      </c>
      <c r="AC291">
        <v>36</v>
      </c>
      <c r="AD291">
        <v>37</v>
      </c>
      <c r="AE291">
        <v>54</v>
      </c>
      <c r="AF291">
        <v>44</v>
      </c>
      <c r="AG291">
        <v>45</v>
      </c>
      <c r="AH291">
        <v>105</v>
      </c>
      <c r="AI291">
        <v>95</v>
      </c>
      <c r="AJ291">
        <v>58</v>
      </c>
      <c r="AK291">
        <v>66.5</v>
      </c>
      <c r="AL291">
        <v>225.5</v>
      </c>
      <c r="AM291">
        <v>280</v>
      </c>
      <c r="AN291">
        <v>195</v>
      </c>
      <c r="AO291">
        <v>318</v>
      </c>
      <c r="AP291">
        <v>190</v>
      </c>
      <c r="AQ291">
        <v>80.509999999999991</v>
      </c>
      <c r="AR291">
        <v>108</v>
      </c>
      <c r="AS291">
        <v>61.5</v>
      </c>
      <c r="AT291">
        <v>53.5</v>
      </c>
      <c r="AU291">
        <v>74.599999999999994</v>
      </c>
      <c r="AV291">
        <v>133.86000000000001</v>
      </c>
      <c r="AW291">
        <v>167</v>
      </c>
      <c r="AX291">
        <v>0</v>
      </c>
      <c r="AY291">
        <v>0</v>
      </c>
      <c r="AZ291">
        <v>0</v>
      </c>
      <c r="BA291">
        <v>1</v>
      </c>
      <c r="BB291">
        <v>1</v>
      </c>
      <c r="BC291">
        <v>1</v>
      </c>
      <c r="BD291">
        <v>1</v>
      </c>
      <c r="BE291">
        <v>0</v>
      </c>
      <c r="BF291">
        <v>3</v>
      </c>
      <c r="BG291">
        <v>0</v>
      </c>
      <c r="BH291">
        <v>1</v>
      </c>
      <c r="BI291">
        <v>3</v>
      </c>
      <c r="BJ291">
        <v>2</v>
      </c>
      <c r="BK291">
        <v>1</v>
      </c>
      <c r="BL291">
        <v>2</v>
      </c>
      <c r="BM291">
        <v>2</v>
      </c>
      <c r="BN291">
        <v>1</v>
      </c>
      <c r="BO291">
        <v>1</v>
      </c>
      <c r="BP291">
        <v>1</v>
      </c>
      <c r="BQ291">
        <v>1</v>
      </c>
      <c r="BR291">
        <v>2</v>
      </c>
      <c r="BS291">
        <v>0</v>
      </c>
      <c r="BT291">
        <v>1</v>
      </c>
      <c r="BU291">
        <v>1</v>
      </c>
      <c r="BV291">
        <v>0</v>
      </c>
      <c r="BW291">
        <v>0</v>
      </c>
      <c r="BX291">
        <v>28</v>
      </c>
      <c r="BY291">
        <v>2</v>
      </c>
      <c r="BZ291">
        <v>2</v>
      </c>
      <c r="CA291">
        <v>2</v>
      </c>
      <c r="CB291">
        <v>2</v>
      </c>
      <c r="CC291">
        <v>2</v>
      </c>
      <c r="CD291">
        <v>3</v>
      </c>
      <c r="CE291">
        <v>6</v>
      </c>
      <c r="CF291">
        <v>7</v>
      </c>
      <c r="CG291">
        <v>6</v>
      </c>
      <c r="CH291">
        <v>7</v>
      </c>
      <c r="CI291">
        <v>11</v>
      </c>
      <c r="CJ291">
        <v>10</v>
      </c>
      <c r="CK291">
        <v>12</v>
      </c>
      <c r="CL291">
        <v>13</v>
      </c>
      <c r="CM291">
        <v>11</v>
      </c>
      <c r="CN291">
        <v>6</v>
      </c>
      <c r="CO291">
        <v>8</v>
      </c>
      <c r="CP291">
        <v>7</v>
      </c>
      <c r="CQ291">
        <v>7</v>
      </c>
      <c r="CR291">
        <v>8</v>
      </c>
      <c r="CS291">
        <v>12</v>
      </c>
      <c r="CT291">
        <v>14</v>
      </c>
      <c r="CU291">
        <v>0</v>
      </c>
      <c r="CV291">
        <v>0</v>
      </c>
      <c r="CW291">
        <v>0</v>
      </c>
      <c r="CX291">
        <v>0</v>
      </c>
      <c r="CY291">
        <v>0</v>
      </c>
      <c r="CZ291">
        <v>0</v>
      </c>
      <c r="DA291">
        <v>0</v>
      </c>
      <c r="DB291">
        <v>0</v>
      </c>
      <c r="DC291">
        <v>0</v>
      </c>
      <c r="DD291">
        <v>0</v>
      </c>
      <c r="DE291">
        <v>0</v>
      </c>
      <c r="DF291">
        <v>0</v>
      </c>
      <c r="DG291">
        <v>0</v>
      </c>
      <c r="DH291">
        <v>13</v>
      </c>
      <c r="DI291">
        <v>15</v>
      </c>
      <c r="DJ291">
        <v>16</v>
      </c>
      <c r="DK291">
        <v>17</v>
      </c>
      <c r="DL291">
        <v>16</v>
      </c>
      <c r="DM291">
        <v>13</v>
      </c>
      <c r="DN291">
        <v>15</v>
      </c>
      <c r="DO291">
        <v>15</v>
      </c>
      <c r="DP291">
        <v>15</v>
      </c>
      <c r="DQ291">
        <v>15</v>
      </c>
      <c r="DR291">
        <v>16</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1</v>
      </c>
      <c r="GR291">
        <v>2</v>
      </c>
      <c r="GS291">
        <v>0</v>
      </c>
      <c r="GT291">
        <v>0</v>
      </c>
      <c r="GU291">
        <v>0</v>
      </c>
      <c r="GV291">
        <v>0</v>
      </c>
      <c r="GW291">
        <v>0</v>
      </c>
      <c r="GX291">
        <v>0</v>
      </c>
      <c r="GY291">
        <v>0</v>
      </c>
      <c r="GZ291">
        <v>0</v>
      </c>
      <c r="HA291">
        <v>0</v>
      </c>
      <c r="HB291">
        <v>0</v>
      </c>
      <c r="HC291">
        <v>4</v>
      </c>
      <c r="HD291">
        <v>1</v>
      </c>
      <c r="HE291">
        <v>4</v>
      </c>
      <c r="HF291">
        <v>2</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1074</v>
      </c>
      <c r="IB291">
        <v>1381.9699999999998</v>
      </c>
      <c r="IC291">
        <v>89.5</v>
      </c>
      <c r="ID291">
        <v>138.19699999999997</v>
      </c>
      <c r="IE291">
        <v>33.666666666666664</v>
      </c>
      <c r="IF291">
        <v>47.666666666666664</v>
      </c>
      <c r="IG291">
        <v>86</v>
      </c>
      <c r="IH291">
        <v>190.66666666666666</v>
      </c>
      <c r="II291">
        <v>234.33333333333334</v>
      </c>
      <c r="IJ291">
        <v>0</v>
      </c>
      <c r="IK291">
        <v>0</v>
      </c>
      <c r="IL291">
        <v>0</v>
      </c>
      <c r="IM291">
        <v>125.15333333333335</v>
      </c>
      <c r="IN291">
        <v>3500</v>
      </c>
    </row>
    <row r="292" spans="1:248">
      <c r="A292">
        <v>289</v>
      </c>
      <c r="B292" t="str">
        <v>Nainital</v>
      </c>
      <c r="C292" t="str">
        <v>UTTARAKHAND</v>
      </c>
      <c r="D292" t="str">
        <v>North</v>
      </c>
      <c r="E292" t="str">
        <v>SHIVA SALES INDIA CORPORATION</v>
      </c>
      <c r="F292">
        <v>0</v>
      </c>
      <c r="G292">
        <v>0</v>
      </c>
      <c r="H292">
        <v>1</v>
      </c>
      <c r="I292">
        <v>0</v>
      </c>
      <c r="J292" t="str">
        <v>High</v>
      </c>
      <c r="K292">
        <v>0</v>
      </c>
      <c r="L292">
        <v>0</v>
      </c>
      <c r="M292" t="str">
        <v>Ravi Kumar</v>
      </c>
      <c r="N292" t="str">
        <v>Manoj Yadav</v>
      </c>
      <c r="O292">
        <v>0</v>
      </c>
      <c r="P292">
        <v>7000</v>
      </c>
      <c r="Q292">
        <v>0</v>
      </c>
      <c r="R292">
        <v>0</v>
      </c>
      <c r="S292">
        <v>0</v>
      </c>
      <c r="T292">
        <v>0</v>
      </c>
      <c r="U292">
        <v>0</v>
      </c>
      <c r="V292">
        <v>15</v>
      </c>
      <c r="W292">
        <v>0</v>
      </c>
      <c r="X292">
        <v>275</v>
      </c>
      <c r="Y292">
        <v>0.19604363636363636</v>
      </c>
      <c r="Z292">
        <v>3.9285714285714285E-2</v>
      </c>
      <c r="AA292">
        <v>7.7017142857142857E-3</v>
      </c>
      <c r="AB292">
        <v>59</v>
      </c>
      <c r="AC292">
        <v>49</v>
      </c>
      <c r="AD292">
        <v>51</v>
      </c>
      <c r="AE292">
        <v>53</v>
      </c>
      <c r="AF292">
        <v>32</v>
      </c>
      <c r="AG292">
        <v>12</v>
      </c>
      <c r="AH292">
        <v>21</v>
      </c>
      <c r="AI292">
        <v>17</v>
      </c>
      <c r="AJ292">
        <v>60</v>
      </c>
      <c r="AK292">
        <v>50.5</v>
      </c>
      <c r="AL292">
        <v>28</v>
      </c>
      <c r="AM292">
        <v>57</v>
      </c>
      <c r="AN292">
        <v>50</v>
      </c>
      <c r="AO292">
        <v>77</v>
      </c>
      <c r="AP292">
        <v>53</v>
      </c>
      <c r="AQ292">
        <v>40.96</v>
      </c>
      <c r="AR292">
        <v>68.099999999999994</v>
      </c>
      <c r="AS292">
        <v>30.08</v>
      </c>
      <c r="AT292">
        <v>70.36</v>
      </c>
      <c r="AU292">
        <v>48.05</v>
      </c>
      <c r="AV292">
        <v>30.57</v>
      </c>
      <c r="AW292">
        <v>71</v>
      </c>
      <c r="AX292">
        <v>0</v>
      </c>
      <c r="AY292">
        <v>0</v>
      </c>
      <c r="AZ292">
        <v>0</v>
      </c>
      <c r="BA292">
        <v>0</v>
      </c>
      <c r="BB292">
        <v>1</v>
      </c>
      <c r="BC292">
        <v>0</v>
      </c>
      <c r="BD292">
        <v>0</v>
      </c>
      <c r="BE292">
        <v>1</v>
      </c>
      <c r="BF292">
        <v>0</v>
      </c>
      <c r="BG292">
        <v>0</v>
      </c>
      <c r="BH292">
        <v>0</v>
      </c>
      <c r="BI292">
        <v>1</v>
      </c>
      <c r="BJ292">
        <v>0</v>
      </c>
      <c r="BK292">
        <v>0</v>
      </c>
      <c r="BL292">
        <v>0</v>
      </c>
      <c r="BM292">
        <v>1</v>
      </c>
      <c r="BN292">
        <v>0</v>
      </c>
      <c r="BO292">
        <v>0</v>
      </c>
      <c r="BP292">
        <v>1</v>
      </c>
      <c r="BQ292">
        <v>0</v>
      </c>
      <c r="BR292">
        <v>2</v>
      </c>
      <c r="BS292">
        <v>2</v>
      </c>
      <c r="BT292">
        <v>0</v>
      </c>
      <c r="BU292">
        <v>0</v>
      </c>
      <c r="BV292">
        <v>0</v>
      </c>
      <c r="BW292">
        <v>0</v>
      </c>
      <c r="BX292">
        <v>15</v>
      </c>
      <c r="BY292">
        <v>4</v>
      </c>
      <c r="BZ292">
        <v>3</v>
      </c>
      <c r="CA292">
        <v>5</v>
      </c>
      <c r="CB292">
        <v>3</v>
      </c>
      <c r="CC292">
        <v>3</v>
      </c>
      <c r="CD292">
        <v>2</v>
      </c>
      <c r="CE292">
        <v>1</v>
      </c>
      <c r="CF292">
        <v>2</v>
      </c>
      <c r="CG292">
        <v>5</v>
      </c>
      <c r="CH292">
        <v>3</v>
      </c>
      <c r="CI292">
        <v>3</v>
      </c>
      <c r="CJ292">
        <v>3</v>
      </c>
      <c r="CK292">
        <v>2</v>
      </c>
      <c r="CL292">
        <v>4</v>
      </c>
      <c r="CM292">
        <v>5</v>
      </c>
      <c r="CN292">
        <v>2</v>
      </c>
      <c r="CO292">
        <v>5</v>
      </c>
      <c r="CP292">
        <v>2</v>
      </c>
      <c r="CQ292">
        <v>6</v>
      </c>
      <c r="CR292">
        <v>5</v>
      </c>
      <c r="CS292">
        <v>3</v>
      </c>
      <c r="CT292">
        <v>2</v>
      </c>
      <c r="CU292">
        <v>0</v>
      </c>
      <c r="CV292">
        <v>0</v>
      </c>
      <c r="CW292">
        <v>0</v>
      </c>
      <c r="CX292">
        <v>0</v>
      </c>
      <c r="CY292">
        <v>0</v>
      </c>
      <c r="CZ292">
        <v>0</v>
      </c>
      <c r="DA292">
        <v>0</v>
      </c>
      <c r="DB292">
        <v>0</v>
      </c>
      <c r="DC292">
        <v>0</v>
      </c>
      <c r="DD292">
        <v>0</v>
      </c>
      <c r="DE292">
        <v>0</v>
      </c>
      <c r="DF292">
        <v>0</v>
      </c>
      <c r="DG292">
        <v>0</v>
      </c>
      <c r="DH292">
        <v>4</v>
      </c>
      <c r="DI292">
        <v>4</v>
      </c>
      <c r="DJ292">
        <v>4</v>
      </c>
      <c r="DK292">
        <v>5</v>
      </c>
      <c r="DL292">
        <v>5</v>
      </c>
      <c r="DM292">
        <v>6</v>
      </c>
      <c r="DN292">
        <v>6</v>
      </c>
      <c r="DO292">
        <v>8</v>
      </c>
      <c r="DP292">
        <v>9</v>
      </c>
      <c r="DQ292">
        <v>9</v>
      </c>
      <c r="DR292">
        <v>7</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2</v>
      </c>
      <c r="GR292">
        <v>2</v>
      </c>
      <c r="GS292">
        <v>0</v>
      </c>
      <c r="GT292">
        <v>0</v>
      </c>
      <c r="GU292">
        <v>0</v>
      </c>
      <c r="GV292">
        <v>0</v>
      </c>
      <c r="GW292">
        <v>0</v>
      </c>
      <c r="GX292">
        <v>0</v>
      </c>
      <c r="GY292">
        <v>0</v>
      </c>
      <c r="GZ292">
        <v>0</v>
      </c>
      <c r="HA292">
        <v>0</v>
      </c>
      <c r="HB292">
        <v>0</v>
      </c>
      <c r="HC292">
        <v>3</v>
      </c>
      <c r="HD292">
        <v>3</v>
      </c>
      <c r="HE292">
        <v>2</v>
      </c>
      <c r="HF292">
        <v>1</v>
      </c>
      <c r="HG292">
        <v>0</v>
      </c>
      <c r="HH292">
        <v>3</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489.5</v>
      </c>
      <c r="IB292">
        <v>539.12</v>
      </c>
      <c r="IC292">
        <v>40.791666666666664</v>
      </c>
      <c r="ID292">
        <v>53.911999999999999</v>
      </c>
      <c r="IE292">
        <v>53</v>
      </c>
      <c r="IF292">
        <v>32.333333333333336</v>
      </c>
      <c r="IG292">
        <v>32.666666666666664</v>
      </c>
      <c r="IH292">
        <v>45.166666666666664</v>
      </c>
      <c r="II292">
        <v>60</v>
      </c>
      <c r="IJ292">
        <v>0</v>
      </c>
      <c r="IK292">
        <v>0</v>
      </c>
      <c r="IL292">
        <v>0</v>
      </c>
      <c r="IM292">
        <v>49.873333333333335</v>
      </c>
      <c r="IN292">
        <v>0</v>
      </c>
    </row>
    <row r="293" spans="1:248">
      <c r="A293">
        <v>290</v>
      </c>
      <c r="B293" t="str">
        <v>Rudraprayag</v>
      </c>
      <c r="C293" t="str">
        <v>UTTARAKHAND</v>
      </c>
      <c r="D293" t="str">
        <v>North</v>
      </c>
      <c r="E293" t="str">
        <v>SHIVA SALES INDIA CORPORATION</v>
      </c>
      <c r="F293">
        <v>0</v>
      </c>
      <c r="G293">
        <v>0</v>
      </c>
      <c r="H293">
        <v>0.5</v>
      </c>
      <c r="I293">
        <v>0</v>
      </c>
      <c r="J293" t="str">
        <v>Medium</v>
      </c>
      <c r="K293">
        <v>0</v>
      </c>
      <c r="L293">
        <v>0</v>
      </c>
      <c r="M293" t="str">
        <v>Ravi Kumar</v>
      </c>
      <c r="N293">
        <v>0</v>
      </c>
      <c r="O293">
        <v>0</v>
      </c>
      <c r="P293">
        <v>3000</v>
      </c>
      <c r="Q293">
        <v>0</v>
      </c>
      <c r="R293">
        <v>0</v>
      </c>
      <c r="S293">
        <v>0</v>
      </c>
      <c r="T293">
        <v>0</v>
      </c>
      <c r="U293">
        <v>0</v>
      </c>
      <c r="V293">
        <v>0</v>
      </c>
      <c r="W293">
        <v>0</v>
      </c>
      <c r="X293">
        <v>0</v>
      </c>
      <c r="Y293" t="str">
        <v/>
      </c>
      <c r="Z293">
        <v>0</v>
      </c>
      <c r="AA293" t="str">
        <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c r="IL293">
        <v>0</v>
      </c>
      <c r="IM293">
        <v>0</v>
      </c>
      <c r="IN293">
        <v>0</v>
      </c>
    </row>
    <row r="294" spans="1:248">
      <c r="A294">
        <v>291</v>
      </c>
      <c r="B294" t="str">
        <v>Champawat</v>
      </c>
      <c r="C294" t="str">
        <v>UTTARAKHAND</v>
      </c>
      <c r="D294" t="str">
        <v>North</v>
      </c>
      <c r="E294" t="str">
        <v>SHIVA SALES INDIA CORPORATION</v>
      </c>
      <c r="F294">
        <v>0</v>
      </c>
      <c r="G294">
        <v>0</v>
      </c>
      <c r="H294">
        <v>0.3</v>
      </c>
      <c r="I294">
        <v>0</v>
      </c>
      <c r="J294" t="str">
        <v>Low</v>
      </c>
      <c r="K294">
        <v>0</v>
      </c>
      <c r="L294">
        <v>0</v>
      </c>
      <c r="M294" t="str">
        <v>Ravi Kumar</v>
      </c>
      <c r="N294" t="str">
        <v>Manoj Yadav</v>
      </c>
      <c r="O294">
        <v>0</v>
      </c>
      <c r="P294">
        <v>1000</v>
      </c>
      <c r="Q294">
        <v>0</v>
      </c>
      <c r="R294">
        <v>0</v>
      </c>
      <c r="S294">
        <v>0</v>
      </c>
      <c r="T294">
        <v>0</v>
      </c>
      <c r="U294">
        <v>0</v>
      </c>
      <c r="V294">
        <v>1</v>
      </c>
      <c r="W294">
        <v>0</v>
      </c>
      <c r="X294">
        <v>0</v>
      </c>
      <c r="Y294" t="str">
        <v/>
      </c>
      <c r="Z294">
        <v>0</v>
      </c>
      <c r="AA294" t="str">
        <v/>
      </c>
      <c r="AB294">
        <v>0</v>
      </c>
      <c r="AC294">
        <v>0</v>
      </c>
      <c r="AD294">
        <v>0</v>
      </c>
      <c r="AE294">
        <v>0</v>
      </c>
      <c r="AF294">
        <v>0</v>
      </c>
      <c r="AG294">
        <v>0</v>
      </c>
      <c r="AH294">
        <v>0</v>
      </c>
      <c r="AI294">
        <v>0</v>
      </c>
      <c r="AJ294">
        <v>0</v>
      </c>
      <c r="AK294">
        <v>10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1</v>
      </c>
      <c r="BJ294">
        <v>0</v>
      </c>
      <c r="BK294">
        <v>0</v>
      </c>
      <c r="BL294">
        <v>0</v>
      </c>
      <c r="BM294">
        <v>0</v>
      </c>
      <c r="BN294">
        <v>0</v>
      </c>
      <c r="BO294">
        <v>0</v>
      </c>
      <c r="BP294">
        <v>0</v>
      </c>
      <c r="BQ294">
        <v>0</v>
      </c>
      <c r="BR294">
        <v>0</v>
      </c>
      <c r="BS294">
        <v>0</v>
      </c>
      <c r="BT294">
        <v>0</v>
      </c>
      <c r="BU294">
        <v>0</v>
      </c>
      <c r="BV294">
        <v>0</v>
      </c>
      <c r="BW294">
        <v>0</v>
      </c>
      <c r="BX294">
        <v>1</v>
      </c>
      <c r="BY294">
        <v>0</v>
      </c>
      <c r="BZ294">
        <v>0</v>
      </c>
      <c r="CA294">
        <v>0</v>
      </c>
      <c r="CB294">
        <v>0</v>
      </c>
      <c r="CC294">
        <v>0</v>
      </c>
      <c r="CD294">
        <v>0</v>
      </c>
      <c r="CE294">
        <v>0</v>
      </c>
      <c r="CF294">
        <v>0</v>
      </c>
      <c r="CG294">
        <v>0</v>
      </c>
      <c r="CH294">
        <v>1</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1</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0</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10</v>
      </c>
      <c r="IB294">
        <v>0</v>
      </c>
      <c r="IC294">
        <v>0.83333333333333337</v>
      </c>
      <c r="ID294">
        <v>0</v>
      </c>
      <c r="IE294">
        <v>0</v>
      </c>
      <c r="IF294">
        <v>0</v>
      </c>
      <c r="IG294">
        <v>0</v>
      </c>
      <c r="IH294">
        <v>3.3333333333333335</v>
      </c>
      <c r="II294">
        <v>0</v>
      </c>
      <c r="IJ294">
        <v>0</v>
      </c>
      <c r="IK294">
        <v>0</v>
      </c>
      <c r="IL294">
        <v>0</v>
      </c>
      <c r="IM294">
        <v>0</v>
      </c>
      <c r="IN294">
        <v>0</v>
      </c>
    </row>
    <row r="295" spans="1:248">
      <c r="A295">
        <v>292</v>
      </c>
      <c r="B295" t="str">
        <v>Pauri Garhwal</v>
      </c>
      <c r="C295" t="str">
        <v>UTTARAKHAND</v>
      </c>
      <c r="D295" t="str">
        <v>North</v>
      </c>
      <c r="E295" t="str">
        <v>SHIVA SALES INDIA CORPORATION</v>
      </c>
      <c r="F295">
        <v>0</v>
      </c>
      <c r="G295">
        <v>0</v>
      </c>
      <c r="H295">
        <v>0.5</v>
      </c>
      <c r="I295">
        <v>0</v>
      </c>
      <c r="J295" t="str">
        <v>Medium</v>
      </c>
      <c r="K295">
        <v>0</v>
      </c>
      <c r="L295">
        <v>0</v>
      </c>
      <c r="M295" t="str">
        <v>Ravi Kumar</v>
      </c>
      <c r="N295">
        <v>0</v>
      </c>
      <c r="O295">
        <v>0</v>
      </c>
      <c r="P295">
        <v>2000</v>
      </c>
      <c r="Q295">
        <v>0</v>
      </c>
      <c r="R295">
        <v>0</v>
      </c>
      <c r="S295">
        <v>0</v>
      </c>
      <c r="T295">
        <v>0</v>
      </c>
      <c r="U295">
        <v>0</v>
      </c>
      <c r="V295">
        <v>1</v>
      </c>
      <c r="W295">
        <v>0</v>
      </c>
      <c r="X295">
        <v>0</v>
      </c>
      <c r="Y295" t="str">
        <v/>
      </c>
      <c r="Z295">
        <v>0</v>
      </c>
      <c r="AA295" t="str">
        <v/>
      </c>
      <c r="AB295">
        <v>0</v>
      </c>
      <c r="AC295">
        <v>0</v>
      </c>
      <c r="AD295">
        <v>0</v>
      </c>
      <c r="AE295">
        <v>0</v>
      </c>
      <c r="AF295">
        <v>0</v>
      </c>
      <c r="AG295">
        <v>0</v>
      </c>
      <c r="AH295">
        <v>0</v>
      </c>
      <c r="AI295">
        <v>0</v>
      </c>
      <c r="AJ295">
        <v>57</v>
      </c>
      <c r="AK295">
        <v>0</v>
      </c>
      <c r="AL295">
        <v>0</v>
      </c>
      <c r="AM295">
        <v>4</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1</v>
      </c>
      <c r="BI295">
        <v>0</v>
      </c>
      <c r="BJ295">
        <v>0</v>
      </c>
      <c r="BK295">
        <v>0</v>
      </c>
      <c r="BL295">
        <v>0</v>
      </c>
      <c r="BM295">
        <v>0</v>
      </c>
      <c r="BN295">
        <v>0</v>
      </c>
      <c r="BO295">
        <v>0</v>
      </c>
      <c r="BP295">
        <v>0</v>
      </c>
      <c r="BQ295">
        <v>0</v>
      </c>
      <c r="BR295">
        <v>0</v>
      </c>
      <c r="BS295">
        <v>0</v>
      </c>
      <c r="BT295">
        <v>0</v>
      </c>
      <c r="BU295">
        <v>0</v>
      </c>
      <c r="BV295">
        <v>0</v>
      </c>
      <c r="BW295">
        <v>0</v>
      </c>
      <c r="BX295">
        <v>1</v>
      </c>
      <c r="BY295">
        <v>0</v>
      </c>
      <c r="BZ295">
        <v>0</v>
      </c>
      <c r="CA295">
        <v>0</v>
      </c>
      <c r="CB295">
        <v>0</v>
      </c>
      <c r="CC295">
        <v>0</v>
      </c>
      <c r="CD295">
        <v>0</v>
      </c>
      <c r="CE295">
        <v>0</v>
      </c>
      <c r="CF295">
        <v>0</v>
      </c>
      <c r="CG295">
        <v>1</v>
      </c>
      <c r="CH295">
        <v>0</v>
      </c>
      <c r="CI295">
        <v>0</v>
      </c>
      <c r="CJ295">
        <v>1</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1</v>
      </c>
      <c r="DI295">
        <v>1</v>
      </c>
      <c r="DJ295">
        <v>1</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61</v>
      </c>
      <c r="IB295">
        <v>0</v>
      </c>
      <c r="IC295">
        <v>5.083333333333333</v>
      </c>
      <c r="ID295">
        <v>0</v>
      </c>
      <c r="IE295">
        <v>0</v>
      </c>
      <c r="IF295">
        <v>0</v>
      </c>
      <c r="IG295">
        <v>19</v>
      </c>
      <c r="IH295">
        <v>1.3333333333333333</v>
      </c>
      <c r="II295">
        <v>0</v>
      </c>
      <c r="IJ295">
        <v>0</v>
      </c>
      <c r="IK295">
        <v>0</v>
      </c>
      <c r="IL295">
        <v>0</v>
      </c>
      <c r="IM295">
        <v>0</v>
      </c>
      <c r="IN295">
        <v>0</v>
      </c>
    </row>
    <row r="296" spans="1:248">
      <c r="A296">
        <v>293</v>
      </c>
      <c r="B296" t="str">
        <v>Chamoli</v>
      </c>
      <c r="C296" t="str">
        <v>UTTARAKHAND</v>
      </c>
      <c r="D296" t="str">
        <v>North</v>
      </c>
      <c r="E296" t="str">
        <v>SHIVA SALES INDIA CORPORATION</v>
      </c>
      <c r="F296">
        <v>0</v>
      </c>
      <c r="G296">
        <v>0</v>
      </c>
      <c r="H296">
        <v>0.3</v>
      </c>
      <c r="I296">
        <v>0</v>
      </c>
      <c r="J296" t="str">
        <v>Low</v>
      </c>
      <c r="K296">
        <v>0</v>
      </c>
      <c r="L296">
        <v>0</v>
      </c>
      <c r="M296" t="str">
        <v>Ravi Kumar</v>
      </c>
      <c r="N296">
        <v>0</v>
      </c>
      <c r="O296">
        <v>0</v>
      </c>
      <c r="P296">
        <v>1800</v>
      </c>
      <c r="Q296">
        <v>0</v>
      </c>
      <c r="R296">
        <v>0</v>
      </c>
      <c r="S296">
        <v>0</v>
      </c>
      <c r="T296">
        <v>0</v>
      </c>
      <c r="U296">
        <v>0</v>
      </c>
      <c r="V296">
        <v>0</v>
      </c>
      <c r="W296">
        <v>0</v>
      </c>
      <c r="X296">
        <v>0</v>
      </c>
      <c r="Y296" t="str">
        <v/>
      </c>
      <c r="Z296">
        <v>0</v>
      </c>
      <c r="AA296" t="str">
        <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c r="IL296">
        <v>0</v>
      </c>
      <c r="IM296">
        <v>0</v>
      </c>
      <c r="IN296">
        <v>0</v>
      </c>
    </row>
    <row r="297" spans="1:248">
      <c r="A297">
        <v>294</v>
      </c>
      <c r="B297" t="str">
        <v>Tehri Garhwal</v>
      </c>
      <c r="C297" t="str">
        <v>UTTARAKHAND</v>
      </c>
      <c r="D297" t="str">
        <v>North</v>
      </c>
      <c r="E297" t="str">
        <v>SHIVA SALES INDIA CORPORATION</v>
      </c>
      <c r="F297">
        <v>0</v>
      </c>
      <c r="G297">
        <v>0</v>
      </c>
      <c r="H297">
        <v>0.3</v>
      </c>
      <c r="I297">
        <v>0</v>
      </c>
      <c r="J297" t="str">
        <v>Low</v>
      </c>
      <c r="K297">
        <v>0</v>
      </c>
      <c r="L297">
        <v>0</v>
      </c>
      <c r="M297" t="str">
        <v>Ravi Kumar</v>
      </c>
      <c r="N297">
        <v>0</v>
      </c>
      <c r="O297">
        <v>0</v>
      </c>
      <c r="P297">
        <v>1500</v>
      </c>
      <c r="Q297">
        <v>0</v>
      </c>
      <c r="R297">
        <v>0</v>
      </c>
      <c r="S297">
        <v>0</v>
      </c>
      <c r="T297">
        <v>0</v>
      </c>
      <c r="U297">
        <v>0</v>
      </c>
      <c r="V297">
        <v>1</v>
      </c>
      <c r="W297">
        <v>0</v>
      </c>
      <c r="X297">
        <v>0</v>
      </c>
      <c r="Y297" t="str">
        <v/>
      </c>
      <c r="Z297">
        <v>0</v>
      </c>
      <c r="AA297" t="str">
        <v/>
      </c>
      <c r="AB297">
        <v>0</v>
      </c>
      <c r="AC297">
        <v>0</v>
      </c>
      <c r="AD297">
        <v>0</v>
      </c>
      <c r="AE297">
        <v>0</v>
      </c>
      <c r="AF297">
        <v>0</v>
      </c>
      <c r="AG297">
        <v>0</v>
      </c>
      <c r="AH297">
        <v>0</v>
      </c>
      <c r="AI297">
        <v>0</v>
      </c>
      <c r="AJ297">
        <v>0</v>
      </c>
      <c r="AK297">
        <v>0</v>
      </c>
      <c r="AL297">
        <v>6</v>
      </c>
      <c r="AM297">
        <v>0</v>
      </c>
      <c r="AN297">
        <v>4</v>
      </c>
      <c r="AO297">
        <v>0</v>
      </c>
      <c r="AP297">
        <v>6</v>
      </c>
      <c r="AQ297">
        <v>0</v>
      </c>
      <c r="AR297">
        <v>0</v>
      </c>
      <c r="AS297">
        <v>0</v>
      </c>
      <c r="AT297">
        <v>0</v>
      </c>
      <c r="AU297">
        <v>0</v>
      </c>
      <c r="AV297">
        <v>16.52</v>
      </c>
      <c r="AW297">
        <v>0</v>
      </c>
      <c r="AX297">
        <v>0</v>
      </c>
      <c r="AY297">
        <v>0</v>
      </c>
      <c r="AZ297">
        <v>0</v>
      </c>
      <c r="BA297">
        <v>0</v>
      </c>
      <c r="BB297">
        <v>0</v>
      </c>
      <c r="BC297">
        <v>0</v>
      </c>
      <c r="BD297">
        <v>0</v>
      </c>
      <c r="BE297">
        <v>0</v>
      </c>
      <c r="BF297">
        <v>0</v>
      </c>
      <c r="BG297">
        <v>0</v>
      </c>
      <c r="BH297">
        <v>0</v>
      </c>
      <c r="BI297">
        <v>0</v>
      </c>
      <c r="BJ297">
        <v>1</v>
      </c>
      <c r="BK297">
        <v>0</v>
      </c>
      <c r="BL297">
        <v>0</v>
      </c>
      <c r="BM297">
        <v>0</v>
      </c>
      <c r="BN297">
        <v>0</v>
      </c>
      <c r="BO297">
        <v>0</v>
      </c>
      <c r="BP297">
        <v>0</v>
      </c>
      <c r="BQ297">
        <v>0</v>
      </c>
      <c r="BR297">
        <v>0</v>
      </c>
      <c r="BS297">
        <v>0</v>
      </c>
      <c r="BT297">
        <v>0</v>
      </c>
      <c r="BU297">
        <v>0</v>
      </c>
      <c r="BV297">
        <v>0</v>
      </c>
      <c r="BW297">
        <v>0</v>
      </c>
      <c r="BX297">
        <v>1</v>
      </c>
      <c r="BY297">
        <v>0</v>
      </c>
      <c r="BZ297">
        <v>0</v>
      </c>
      <c r="CA297">
        <v>0</v>
      </c>
      <c r="CB297">
        <v>0</v>
      </c>
      <c r="CC297">
        <v>0</v>
      </c>
      <c r="CD297">
        <v>0</v>
      </c>
      <c r="CE297">
        <v>0</v>
      </c>
      <c r="CF297">
        <v>0</v>
      </c>
      <c r="CG297">
        <v>0</v>
      </c>
      <c r="CH297">
        <v>0</v>
      </c>
      <c r="CI297">
        <v>1</v>
      </c>
      <c r="CJ297">
        <v>0</v>
      </c>
      <c r="CK297">
        <v>1</v>
      </c>
      <c r="CL297">
        <v>0</v>
      </c>
      <c r="CM297">
        <v>1</v>
      </c>
      <c r="CN297">
        <v>0</v>
      </c>
      <c r="CO297">
        <v>0</v>
      </c>
      <c r="CP297">
        <v>0</v>
      </c>
      <c r="CQ297">
        <v>0</v>
      </c>
      <c r="CR297">
        <v>0</v>
      </c>
      <c r="CS297">
        <v>1</v>
      </c>
      <c r="CT297">
        <v>0</v>
      </c>
      <c r="CU297">
        <v>0</v>
      </c>
      <c r="CV297">
        <v>0</v>
      </c>
      <c r="CW297">
        <v>0</v>
      </c>
      <c r="CX297">
        <v>0</v>
      </c>
      <c r="CY297">
        <v>0</v>
      </c>
      <c r="CZ297">
        <v>0</v>
      </c>
      <c r="DA297">
        <v>0</v>
      </c>
      <c r="DB297">
        <v>0</v>
      </c>
      <c r="DC297">
        <v>0</v>
      </c>
      <c r="DD297">
        <v>0</v>
      </c>
      <c r="DE297">
        <v>0</v>
      </c>
      <c r="DF297">
        <v>0</v>
      </c>
      <c r="DG297">
        <v>0</v>
      </c>
      <c r="DH297">
        <v>1</v>
      </c>
      <c r="DI297">
        <v>1</v>
      </c>
      <c r="DJ297">
        <v>1</v>
      </c>
      <c r="DK297">
        <v>1</v>
      </c>
      <c r="DL297">
        <v>1</v>
      </c>
      <c r="DM297">
        <v>1</v>
      </c>
      <c r="DN297">
        <v>0</v>
      </c>
      <c r="DO297">
        <v>0</v>
      </c>
      <c r="DP297">
        <v>0</v>
      </c>
      <c r="DQ297">
        <v>1</v>
      </c>
      <c r="DR297">
        <v>1</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6</v>
      </c>
      <c r="IB297">
        <v>26.52</v>
      </c>
      <c r="IC297">
        <v>0.5</v>
      </c>
      <c r="ID297">
        <v>2.6520000000000001</v>
      </c>
      <c r="IE297">
        <v>0</v>
      </c>
      <c r="IF297">
        <v>0</v>
      </c>
      <c r="IG297">
        <v>0</v>
      </c>
      <c r="IH297">
        <v>2</v>
      </c>
      <c r="II297">
        <v>3.3333333333333335</v>
      </c>
      <c r="IJ297">
        <v>0</v>
      </c>
      <c r="IK297">
        <v>0</v>
      </c>
      <c r="IL297">
        <v>0</v>
      </c>
      <c r="IM297">
        <v>5.5066666666666668</v>
      </c>
      <c r="IN297">
        <v>0</v>
      </c>
    </row>
    <row r="298" spans="1:248">
      <c r="A298">
        <v>295</v>
      </c>
      <c r="B298" t="str">
        <v>Almora</v>
      </c>
      <c r="C298" t="str">
        <v>UTTARAKHAND</v>
      </c>
      <c r="D298" t="str">
        <v>North</v>
      </c>
      <c r="E298" t="str">
        <v>SHIVA SALES INDIA CORPORATION</v>
      </c>
      <c r="F298">
        <v>0</v>
      </c>
      <c r="G298">
        <v>0</v>
      </c>
      <c r="H298">
        <v>0.3</v>
      </c>
      <c r="I298">
        <v>0</v>
      </c>
      <c r="J298" t="str">
        <v>Low</v>
      </c>
      <c r="K298">
        <v>0</v>
      </c>
      <c r="L298">
        <v>0</v>
      </c>
      <c r="M298" t="str">
        <v>Ravi Kumar</v>
      </c>
      <c r="N298">
        <v>0</v>
      </c>
      <c r="O298">
        <v>0</v>
      </c>
      <c r="P298">
        <v>1000</v>
      </c>
      <c r="Q298">
        <v>0</v>
      </c>
      <c r="R298">
        <v>0</v>
      </c>
      <c r="S298">
        <v>0</v>
      </c>
      <c r="T298">
        <v>0</v>
      </c>
      <c r="U298">
        <v>0</v>
      </c>
      <c r="V298">
        <v>1</v>
      </c>
      <c r="W298">
        <v>0</v>
      </c>
      <c r="X298">
        <v>0</v>
      </c>
      <c r="Y298" t="str">
        <v/>
      </c>
      <c r="Z298">
        <v>0</v>
      </c>
      <c r="AA298" t="str">
        <v/>
      </c>
      <c r="AB298">
        <v>0</v>
      </c>
      <c r="AC298">
        <v>0</v>
      </c>
      <c r="AD298">
        <v>0</v>
      </c>
      <c r="AE298">
        <v>0</v>
      </c>
      <c r="AF298">
        <v>0</v>
      </c>
      <c r="AG298">
        <v>0</v>
      </c>
      <c r="AH298">
        <v>0</v>
      </c>
      <c r="AI298">
        <v>0</v>
      </c>
      <c r="AJ298">
        <v>0</v>
      </c>
      <c r="AK298">
        <v>0</v>
      </c>
      <c r="AL298">
        <v>25</v>
      </c>
      <c r="AM298">
        <v>0</v>
      </c>
      <c r="AN298">
        <v>0</v>
      </c>
      <c r="AO298">
        <v>0</v>
      </c>
      <c r="AP298">
        <v>11</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1</v>
      </c>
      <c r="BK298">
        <v>0</v>
      </c>
      <c r="BL298">
        <v>0</v>
      </c>
      <c r="BM298">
        <v>0</v>
      </c>
      <c r="BN298">
        <v>0</v>
      </c>
      <c r="BO298">
        <v>0</v>
      </c>
      <c r="BP298">
        <v>0</v>
      </c>
      <c r="BQ298">
        <v>0</v>
      </c>
      <c r="BR298">
        <v>0</v>
      </c>
      <c r="BS298">
        <v>0</v>
      </c>
      <c r="BT298">
        <v>0</v>
      </c>
      <c r="BU298">
        <v>0</v>
      </c>
      <c r="BV298">
        <v>0</v>
      </c>
      <c r="BW298">
        <v>0</v>
      </c>
      <c r="BX298">
        <v>1</v>
      </c>
      <c r="BY298">
        <v>0</v>
      </c>
      <c r="BZ298">
        <v>0</v>
      </c>
      <c r="CA298">
        <v>0</v>
      </c>
      <c r="CB298">
        <v>0</v>
      </c>
      <c r="CC298">
        <v>0</v>
      </c>
      <c r="CD298">
        <v>0</v>
      </c>
      <c r="CE298">
        <v>0</v>
      </c>
      <c r="CF298">
        <v>0</v>
      </c>
      <c r="CG298">
        <v>0</v>
      </c>
      <c r="CH298">
        <v>0</v>
      </c>
      <c r="CI298">
        <v>1</v>
      </c>
      <c r="CJ298">
        <v>0</v>
      </c>
      <c r="CK298">
        <v>0</v>
      </c>
      <c r="CL298">
        <v>0</v>
      </c>
      <c r="CM298">
        <v>1</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1</v>
      </c>
      <c r="DI298">
        <v>1</v>
      </c>
      <c r="DJ298">
        <v>0</v>
      </c>
      <c r="DK298">
        <v>1</v>
      </c>
      <c r="DL298">
        <v>1</v>
      </c>
      <c r="DM298">
        <v>1</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25</v>
      </c>
      <c r="IB298">
        <v>11</v>
      </c>
      <c r="IC298">
        <v>2.0833333333333335</v>
      </c>
      <c r="ID298">
        <v>1.1000000000000001</v>
      </c>
      <c r="IE298">
        <v>0</v>
      </c>
      <c r="IF298">
        <v>0</v>
      </c>
      <c r="IG298">
        <v>0</v>
      </c>
      <c r="IH298">
        <v>8.3333333333333339</v>
      </c>
      <c r="II298">
        <v>3.6666666666666665</v>
      </c>
      <c r="IJ298">
        <v>0</v>
      </c>
      <c r="IK298">
        <v>0</v>
      </c>
      <c r="IL298">
        <v>0</v>
      </c>
      <c r="IM298">
        <v>0</v>
      </c>
      <c r="IN298">
        <v>0</v>
      </c>
    </row>
    <row r="299" spans="1:248">
      <c r="A299">
        <v>296</v>
      </c>
      <c r="B299" t="str">
        <v>Bageshwar</v>
      </c>
      <c r="C299" t="str">
        <v>UTTARAKHAND</v>
      </c>
      <c r="D299" t="str">
        <v>North</v>
      </c>
      <c r="E299" t="str">
        <v>SHIVA SALES INDIA CORPORATION</v>
      </c>
      <c r="F299">
        <v>0</v>
      </c>
      <c r="G299">
        <v>0</v>
      </c>
      <c r="H299">
        <v>0.3</v>
      </c>
      <c r="I299">
        <v>0</v>
      </c>
      <c r="J299" t="str">
        <v>Low</v>
      </c>
      <c r="K299">
        <v>0</v>
      </c>
      <c r="L299">
        <v>0</v>
      </c>
      <c r="M299" t="str">
        <v>Ravi Kumar</v>
      </c>
      <c r="N299">
        <v>0</v>
      </c>
      <c r="O299">
        <v>0</v>
      </c>
      <c r="P299">
        <v>500</v>
      </c>
      <c r="Q299">
        <v>0</v>
      </c>
      <c r="R299">
        <v>0</v>
      </c>
      <c r="S299">
        <v>0</v>
      </c>
      <c r="T299">
        <v>0</v>
      </c>
      <c r="U299">
        <v>0</v>
      </c>
      <c r="V299">
        <v>0</v>
      </c>
      <c r="W299">
        <v>0</v>
      </c>
      <c r="X299">
        <v>0</v>
      </c>
      <c r="Y299" t="str">
        <v/>
      </c>
      <c r="Z299">
        <v>0</v>
      </c>
      <c r="AA299" t="str">
        <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c r="IM299">
        <v>0</v>
      </c>
      <c r="IN299">
        <v>0</v>
      </c>
    </row>
    <row r="300" spans="1:248">
      <c r="A300">
        <v>297</v>
      </c>
      <c r="B300" t="str">
        <v>Pithoragarh</v>
      </c>
      <c r="C300" t="str">
        <v>UTTARAKHAND</v>
      </c>
      <c r="D300" t="str">
        <v>North</v>
      </c>
      <c r="E300" t="str">
        <v>SHIVA SALES INDIA CORPORATION</v>
      </c>
      <c r="F300">
        <v>0</v>
      </c>
      <c r="G300">
        <v>0</v>
      </c>
      <c r="H300">
        <v>0.3</v>
      </c>
      <c r="I300">
        <v>0</v>
      </c>
      <c r="J300" t="str">
        <v>Low</v>
      </c>
      <c r="K300">
        <v>0</v>
      </c>
      <c r="L300">
        <v>0</v>
      </c>
      <c r="M300" t="str">
        <v>Ravi Kumar</v>
      </c>
      <c r="N300" t="str">
        <v>Manoj Yadav</v>
      </c>
      <c r="O300">
        <v>0</v>
      </c>
      <c r="P300">
        <v>1000</v>
      </c>
      <c r="Q300">
        <v>0</v>
      </c>
      <c r="R300">
        <v>0</v>
      </c>
      <c r="S300">
        <v>0</v>
      </c>
      <c r="T300">
        <v>0</v>
      </c>
      <c r="U300">
        <v>0</v>
      </c>
      <c r="V300">
        <v>1</v>
      </c>
      <c r="W300">
        <v>0</v>
      </c>
      <c r="X300">
        <v>0</v>
      </c>
      <c r="Y300" t="str">
        <v/>
      </c>
      <c r="Z300">
        <v>0</v>
      </c>
      <c r="AA300" t="str">
        <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18</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1</v>
      </c>
      <c r="BV300">
        <v>0</v>
      </c>
      <c r="BW300">
        <v>0</v>
      </c>
      <c r="BX300">
        <v>1</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1</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1</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v>0</v>
      </c>
      <c r="FH300">
        <v>0</v>
      </c>
      <c r="FI300">
        <v>0</v>
      </c>
      <c r="FJ300">
        <v>0</v>
      </c>
      <c r="FK300">
        <v>0</v>
      </c>
      <c r="FL300">
        <v>0</v>
      </c>
      <c r="FM300">
        <v>0</v>
      </c>
      <c r="FN300">
        <v>0</v>
      </c>
      <c r="FO300">
        <v>0</v>
      </c>
      <c r="FP300">
        <v>0</v>
      </c>
      <c r="FQ300">
        <v>0</v>
      </c>
      <c r="FR300">
        <v>0</v>
      </c>
      <c r="FS300">
        <v>0</v>
      </c>
      <c r="FT300">
        <v>0</v>
      </c>
      <c r="FU300">
        <v>0</v>
      </c>
      <c r="FV300">
        <v>0</v>
      </c>
      <c r="FW300">
        <v>0</v>
      </c>
      <c r="FX300">
        <v>0</v>
      </c>
      <c r="FY300">
        <v>0</v>
      </c>
      <c r="FZ300">
        <v>0</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18</v>
      </c>
      <c r="IC300">
        <v>0</v>
      </c>
      <c r="ID300">
        <v>1.8</v>
      </c>
      <c r="IE300">
        <v>0</v>
      </c>
      <c r="IF300">
        <v>0</v>
      </c>
      <c r="IG300">
        <v>0</v>
      </c>
      <c r="IH300">
        <v>0</v>
      </c>
      <c r="II300">
        <v>0</v>
      </c>
      <c r="IJ300">
        <v>0</v>
      </c>
      <c r="IK300">
        <v>0</v>
      </c>
      <c r="IL300">
        <v>0</v>
      </c>
      <c r="IM300">
        <v>6</v>
      </c>
      <c r="IN300">
        <v>1000</v>
      </c>
    </row>
    <row r="301" spans="1:248">
      <c r="A301">
        <v>298</v>
      </c>
      <c r="B301" t="str">
        <v>Uttarkashi</v>
      </c>
      <c r="C301" t="str">
        <v>UTTARAKHAND</v>
      </c>
      <c r="D301" t="str">
        <v>North</v>
      </c>
      <c r="E301" t="str">
        <v>SHIVA SALES INDIA CORPORATION</v>
      </c>
      <c r="F301">
        <v>0</v>
      </c>
      <c r="G301">
        <v>0</v>
      </c>
      <c r="H301">
        <v>0.3</v>
      </c>
      <c r="I301">
        <v>0</v>
      </c>
      <c r="J301" t="str">
        <v>Low</v>
      </c>
      <c r="K301">
        <v>0</v>
      </c>
      <c r="L301">
        <v>0</v>
      </c>
      <c r="M301" t="str">
        <v>Ravi Kumar</v>
      </c>
      <c r="N301">
        <v>0</v>
      </c>
      <c r="O301">
        <v>0</v>
      </c>
      <c r="P301">
        <v>1000</v>
      </c>
      <c r="Q301">
        <v>0</v>
      </c>
      <c r="R301">
        <v>0</v>
      </c>
      <c r="S301">
        <v>0</v>
      </c>
      <c r="T301">
        <v>0</v>
      </c>
      <c r="U301">
        <v>0</v>
      </c>
      <c r="V301">
        <v>0</v>
      </c>
      <c r="W301">
        <v>0</v>
      </c>
      <c r="X301">
        <v>0</v>
      </c>
      <c r="Y301" t="str">
        <v/>
      </c>
      <c r="Z301">
        <v>0</v>
      </c>
      <c r="AA301" t="str">
        <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0</v>
      </c>
      <c r="IH301">
        <v>0</v>
      </c>
      <c r="II301">
        <v>0</v>
      </c>
      <c r="IJ301">
        <v>0</v>
      </c>
      <c r="IK301">
        <v>0</v>
      </c>
      <c r="IL301">
        <v>0</v>
      </c>
      <c r="IM301">
        <v>0</v>
      </c>
      <c r="IN301">
        <v>0</v>
      </c>
    </row>
    <row r="302" spans="1:248">
      <c r="A302">
        <v>299</v>
      </c>
      <c r="B302" t="str">
        <v>Hooghly</v>
      </c>
      <c r="C302" t="str">
        <v>WEST BENGAL</v>
      </c>
      <c r="D302" t="str">
        <v>East</v>
      </c>
      <c r="E302" t="str">
        <v>NERIUM MULTICOM LLP</v>
      </c>
      <c r="F302">
        <v>0</v>
      </c>
      <c r="G302">
        <v>0</v>
      </c>
      <c r="H302">
        <v>1</v>
      </c>
      <c r="I302">
        <v>0</v>
      </c>
      <c r="J302" t="str">
        <v>Very High</v>
      </c>
      <c r="K302">
        <v>1</v>
      </c>
      <c r="L302">
        <v>0</v>
      </c>
      <c r="M302">
        <v>0</v>
      </c>
      <c r="N302" t="str">
        <v xml:space="preserve">Ragon Poddar </v>
      </c>
      <c r="O302">
        <v>0</v>
      </c>
      <c r="P302">
        <v>10000</v>
      </c>
      <c r="Q302">
        <v>0</v>
      </c>
      <c r="R302">
        <v>0</v>
      </c>
      <c r="S302">
        <v>0</v>
      </c>
      <c r="T302">
        <v>0</v>
      </c>
      <c r="U302">
        <v>0</v>
      </c>
      <c r="V302">
        <v>4</v>
      </c>
      <c r="W302">
        <v>0</v>
      </c>
      <c r="X302">
        <v>0</v>
      </c>
      <c r="Y302" t="str">
        <v/>
      </c>
      <c r="Z302">
        <v>0</v>
      </c>
      <c r="AA302" t="str">
        <v/>
      </c>
      <c r="AB302">
        <v>0</v>
      </c>
      <c r="AC302">
        <v>0</v>
      </c>
      <c r="AD302">
        <v>0</v>
      </c>
      <c r="AE302">
        <v>0</v>
      </c>
      <c r="AF302">
        <v>0</v>
      </c>
      <c r="AG302">
        <v>0</v>
      </c>
      <c r="AH302">
        <v>0</v>
      </c>
      <c r="AI302">
        <v>0</v>
      </c>
      <c r="AJ302">
        <v>0</v>
      </c>
      <c r="AK302">
        <v>0</v>
      </c>
      <c r="AL302">
        <v>0</v>
      </c>
      <c r="AM302">
        <v>0</v>
      </c>
      <c r="AN302">
        <v>6.07</v>
      </c>
      <c r="AO302">
        <v>11</v>
      </c>
      <c r="AP302">
        <v>12</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1</v>
      </c>
      <c r="BM302">
        <v>2</v>
      </c>
      <c r="BN302">
        <v>1</v>
      </c>
      <c r="BO302">
        <v>0</v>
      </c>
      <c r="BP302">
        <v>0</v>
      </c>
      <c r="BQ302">
        <v>0</v>
      </c>
      <c r="BR302">
        <v>0</v>
      </c>
      <c r="BS302">
        <v>0</v>
      </c>
      <c r="BT302">
        <v>0</v>
      </c>
      <c r="BU302">
        <v>0</v>
      </c>
      <c r="BV302">
        <v>0</v>
      </c>
      <c r="BW302">
        <v>0</v>
      </c>
      <c r="BX302">
        <v>4</v>
      </c>
      <c r="BY302">
        <v>0</v>
      </c>
      <c r="BZ302">
        <v>0</v>
      </c>
      <c r="CA302">
        <v>0</v>
      </c>
      <c r="CB302">
        <v>0</v>
      </c>
      <c r="CC302">
        <v>0</v>
      </c>
      <c r="CD302">
        <v>0</v>
      </c>
      <c r="CE302">
        <v>0</v>
      </c>
      <c r="CF302">
        <v>0</v>
      </c>
      <c r="CG302">
        <v>0</v>
      </c>
      <c r="CH302">
        <v>0</v>
      </c>
      <c r="CI302">
        <v>0</v>
      </c>
      <c r="CJ302">
        <v>0</v>
      </c>
      <c r="CK302">
        <v>1</v>
      </c>
      <c r="CL302">
        <v>2</v>
      </c>
      <c r="CM302">
        <v>1</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1</v>
      </c>
      <c r="DJ302">
        <v>3</v>
      </c>
      <c r="DK302">
        <v>4</v>
      </c>
      <c r="DL302">
        <v>3</v>
      </c>
      <c r="DM302">
        <v>1</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1</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29.07</v>
      </c>
      <c r="IC302">
        <v>0</v>
      </c>
      <c r="ID302">
        <v>2.907</v>
      </c>
      <c r="IE302">
        <v>0</v>
      </c>
      <c r="IF302">
        <v>0</v>
      </c>
      <c r="IG302">
        <v>0</v>
      </c>
      <c r="IH302">
        <v>0</v>
      </c>
      <c r="II302">
        <v>9.69</v>
      </c>
      <c r="IJ302">
        <v>0</v>
      </c>
      <c r="IK302">
        <v>0</v>
      </c>
      <c r="IL302">
        <v>0</v>
      </c>
      <c r="IM302">
        <v>0</v>
      </c>
      <c r="IN302">
        <v>0</v>
      </c>
    </row>
    <row r="303" spans="1:248">
      <c r="A303">
        <v>300</v>
      </c>
      <c r="B303" t="str">
        <v>Howrah</v>
      </c>
      <c r="C303" t="str">
        <v>WEST BENGAL</v>
      </c>
      <c r="D303" t="str">
        <v>East</v>
      </c>
      <c r="E303" t="str">
        <v>NERIUM MULTICOM LLP</v>
      </c>
      <c r="F303">
        <v>0</v>
      </c>
      <c r="G303">
        <v>0</v>
      </c>
      <c r="H303">
        <v>1</v>
      </c>
      <c r="I303">
        <v>0</v>
      </c>
      <c r="J303" t="str">
        <v>High</v>
      </c>
      <c r="K303">
        <v>0</v>
      </c>
      <c r="L303">
        <v>0</v>
      </c>
      <c r="M303">
        <v>0</v>
      </c>
      <c r="N303" t="str">
        <v xml:space="preserve">Ragon Poddar </v>
      </c>
      <c r="O303">
        <v>0</v>
      </c>
      <c r="P303">
        <v>8000</v>
      </c>
      <c r="Q303">
        <v>0</v>
      </c>
      <c r="R303">
        <v>0</v>
      </c>
      <c r="S303">
        <v>0</v>
      </c>
      <c r="T303">
        <v>0</v>
      </c>
      <c r="U303">
        <v>0</v>
      </c>
      <c r="V303">
        <v>2</v>
      </c>
      <c r="W303">
        <v>0</v>
      </c>
      <c r="X303">
        <v>0</v>
      </c>
      <c r="Y303" t="str">
        <v/>
      </c>
      <c r="Z303">
        <v>0</v>
      </c>
      <c r="AA303" t="str">
        <v/>
      </c>
      <c r="AB303">
        <v>0</v>
      </c>
      <c r="AC303">
        <v>0</v>
      </c>
      <c r="AD303">
        <v>0</v>
      </c>
      <c r="AE303">
        <v>0</v>
      </c>
      <c r="AF303">
        <v>0</v>
      </c>
      <c r="AG303">
        <v>0</v>
      </c>
      <c r="AH303">
        <v>0</v>
      </c>
      <c r="AI303">
        <v>0</v>
      </c>
      <c r="AJ303">
        <v>0</v>
      </c>
      <c r="AK303">
        <v>0</v>
      </c>
      <c r="AL303">
        <v>0</v>
      </c>
      <c r="AM303">
        <v>0</v>
      </c>
      <c r="AN303">
        <v>0</v>
      </c>
      <c r="AO303">
        <v>12</v>
      </c>
      <c r="AP303">
        <v>0</v>
      </c>
      <c r="AQ303">
        <v>0</v>
      </c>
      <c r="AR303">
        <v>0</v>
      </c>
      <c r="AS303">
        <v>0</v>
      </c>
      <c r="AT303">
        <v>0</v>
      </c>
      <c r="AU303">
        <v>0</v>
      </c>
      <c r="AV303">
        <v>30.44</v>
      </c>
      <c r="AW303">
        <v>0</v>
      </c>
      <c r="AX303">
        <v>0</v>
      </c>
      <c r="AY303">
        <v>0</v>
      </c>
      <c r="AZ303">
        <v>0</v>
      </c>
      <c r="BA303">
        <v>0</v>
      </c>
      <c r="BB303">
        <v>0</v>
      </c>
      <c r="BC303">
        <v>0</v>
      </c>
      <c r="BD303">
        <v>0</v>
      </c>
      <c r="BE303">
        <v>0</v>
      </c>
      <c r="BF303">
        <v>0</v>
      </c>
      <c r="BG303">
        <v>0</v>
      </c>
      <c r="BH303">
        <v>0</v>
      </c>
      <c r="BI303">
        <v>0</v>
      </c>
      <c r="BJ303">
        <v>0</v>
      </c>
      <c r="BK303">
        <v>0</v>
      </c>
      <c r="BL303">
        <v>0</v>
      </c>
      <c r="BM303">
        <v>1</v>
      </c>
      <c r="BN303">
        <v>0</v>
      </c>
      <c r="BO303">
        <v>0</v>
      </c>
      <c r="BP303">
        <v>0</v>
      </c>
      <c r="BQ303">
        <v>0</v>
      </c>
      <c r="BR303">
        <v>0</v>
      </c>
      <c r="BS303">
        <v>0</v>
      </c>
      <c r="BT303">
        <v>1</v>
      </c>
      <c r="BU303">
        <v>0</v>
      </c>
      <c r="BV303">
        <v>0</v>
      </c>
      <c r="BW303">
        <v>0</v>
      </c>
      <c r="BX303">
        <v>2</v>
      </c>
      <c r="BY303">
        <v>0</v>
      </c>
      <c r="BZ303">
        <v>0</v>
      </c>
      <c r="CA303">
        <v>0</v>
      </c>
      <c r="CB303">
        <v>0</v>
      </c>
      <c r="CC303">
        <v>0</v>
      </c>
      <c r="CD303">
        <v>0</v>
      </c>
      <c r="CE303">
        <v>0</v>
      </c>
      <c r="CF303">
        <v>0</v>
      </c>
      <c r="CG303">
        <v>0</v>
      </c>
      <c r="CH303">
        <v>0</v>
      </c>
      <c r="CI303">
        <v>0</v>
      </c>
      <c r="CJ303">
        <v>0</v>
      </c>
      <c r="CK303">
        <v>0</v>
      </c>
      <c r="CL303">
        <v>1</v>
      </c>
      <c r="CM303">
        <v>0</v>
      </c>
      <c r="CN303">
        <v>0</v>
      </c>
      <c r="CO303">
        <v>0</v>
      </c>
      <c r="CP303">
        <v>0</v>
      </c>
      <c r="CQ303">
        <v>0</v>
      </c>
      <c r="CR303">
        <v>0</v>
      </c>
      <c r="CS303">
        <v>1</v>
      </c>
      <c r="CT303">
        <v>0</v>
      </c>
      <c r="CU303">
        <v>0</v>
      </c>
      <c r="CV303">
        <v>0</v>
      </c>
      <c r="CW303">
        <v>0</v>
      </c>
      <c r="CX303">
        <v>0</v>
      </c>
      <c r="CY303">
        <v>0</v>
      </c>
      <c r="CZ303">
        <v>0</v>
      </c>
      <c r="DA303">
        <v>0</v>
      </c>
      <c r="DB303">
        <v>0</v>
      </c>
      <c r="DC303">
        <v>0</v>
      </c>
      <c r="DD303">
        <v>0</v>
      </c>
      <c r="DE303">
        <v>0</v>
      </c>
      <c r="DF303">
        <v>0</v>
      </c>
      <c r="DG303">
        <v>0</v>
      </c>
      <c r="DH303">
        <v>0</v>
      </c>
      <c r="DI303">
        <v>0</v>
      </c>
      <c r="DJ303">
        <v>1</v>
      </c>
      <c r="DK303">
        <v>1</v>
      </c>
      <c r="DL303">
        <v>1</v>
      </c>
      <c r="DM303">
        <v>0</v>
      </c>
      <c r="DN303">
        <v>0</v>
      </c>
      <c r="DO303">
        <v>0</v>
      </c>
      <c r="DP303">
        <v>0</v>
      </c>
      <c r="DQ303">
        <v>1</v>
      </c>
      <c r="DR303">
        <v>1</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0</v>
      </c>
      <c r="EZ303">
        <v>0</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1</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42.44</v>
      </c>
      <c r="IC303">
        <v>0</v>
      </c>
      <c r="ID303">
        <v>4.2439999999999998</v>
      </c>
      <c r="IE303">
        <v>0</v>
      </c>
      <c r="IF303">
        <v>0</v>
      </c>
      <c r="IG303">
        <v>0</v>
      </c>
      <c r="IH303">
        <v>0</v>
      </c>
      <c r="II303">
        <v>4</v>
      </c>
      <c r="IJ303">
        <v>0</v>
      </c>
      <c r="IK303">
        <v>0</v>
      </c>
      <c r="IL303">
        <v>0</v>
      </c>
      <c r="IM303">
        <v>10.146666666666667</v>
      </c>
      <c r="IN303">
        <v>0</v>
      </c>
    </row>
    <row r="304" spans="1:248">
      <c r="A304">
        <v>301</v>
      </c>
      <c r="B304" t="str">
        <v>24 Paraganas North</v>
      </c>
      <c r="C304" t="str">
        <v>WEST BENGAL</v>
      </c>
      <c r="D304" t="str">
        <v>East</v>
      </c>
      <c r="E304" t="str">
        <v>NERIUM MULTICOM LLP</v>
      </c>
      <c r="F304">
        <v>0</v>
      </c>
      <c r="G304">
        <v>0</v>
      </c>
      <c r="H304">
        <v>1</v>
      </c>
      <c r="I304">
        <v>0</v>
      </c>
      <c r="J304" t="str">
        <v>Very High</v>
      </c>
      <c r="K304">
        <v>0</v>
      </c>
      <c r="L304">
        <v>0</v>
      </c>
      <c r="M304">
        <v>0</v>
      </c>
      <c r="N304" t="str">
        <v xml:space="preserve">Ragon Poddar </v>
      </c>
      <c r="O304">
        <v>0</v>
      </c>
      <c r="P304">
        <v>16000</v>
      </c>
      <c r="Q304">
        <v>0</v>
      </c>
      <c r="R304">
        <v>0</v>
      </c>
      <c r="S304">
        <v>0</v>
      </c>
      <c r="T304">
        <v>0</v>
      </c>
      <c r="U304">
        <v>0</v>
      </c>
      <c r="V304">
        <v>5</v>
      </c>
      <c r="W304">
        <v>0</v>
      </c>
      <c r="X304">
        <v>0</v>
      </c>
      <c r="Y304" t="str">
        <v/>
      </c>
      <c r="Z304">
        <v>0</v>
      </c>
      <c r="AA304" t="str">
        <v/>
      </c>
      <c r="AB304">
        <v>0</v>
      </c>
      <c r="AC304">
        <v>0</v>
      </c>
      <c r="AD304">
        <v>0</v>
      </c>
      <c r="AE304">
        <v>0</v>
      </c>
      <c r="AF304">
        <v>0</v>
      </c>
      <c r="AG304">
        <v>0</v>
      </c>
      <c r="AH304">
        <v>0</v>
      </c>
      <c r="AI304">
        <v>0</v>
      </c>
      <c r="AJ304">
        <v>0</v>
      </c>
      <c r="AK304">
        <v>0</v>
      </c>
      <c r="AL304">
        <v>24.5</v>
      </c>
      <c r="AM304">
        <v>0</v>
      </c>
      <c r="AN304">
        <v>12.02</v>
      </c>
      <c r="AO304">
        <v>50.05</v>
      </c>
      <c r="AP304">
        <v>12</v>
      </c>
      <c r="AQ304">
        <v>0</v>
      </c>
      <c r="AR304">
        <v>0</v>
      </c>
      <c r="AS304">
        <v>0</v>
      </c>
      <c r="AT304">
        <v>0</v>
      </c>
      <c r="AU304">
        <v>0</v>
      </c>
      <c r="AV304">
        <v>0</v>
      </c>
      <c r="AW304">
        <v>10</v>
      </c>
      <c r="AX304">
        <v>0</v>
      </c>
      <c r="AY304">
        <v>0</v>
      </c>
      <c r="AZ304">
        <v>0</v>
      </c>
      <c r="BA304">
        <v>0</v>
      </c>
      <c r="BB304">
        <v>0</v>
      </c>
      <c r="BC304">
        <v>0</v>
      </c>
      <c r="BD304">
        <v>0</v>
      </c>
      <c r="BE304">
        <v>0</v>
      </c>
      <c r="BF304">
        <v>0</v>
      </c>
      <c r="BG304">
        <v>0</v>
      </c>
      <c r="BH304">
        <v>0</v>
      </c>
      <c r="BI304">
        <v>0</v>
      </c>
      <c r="BJ304">
        <v>2</v>
      </c>
      <c r="BK304">
        <v>0</v>
      </c>
      <c r="BL304">
        <v>0</v>
      </c>
      <c r="BM304">
        <v>1</v>
      </c>
      <c r="BN304">
        <v>1</v>
      </c>
      <c r="BO304">
        <v>0</v>
      </c>
      <c r="BP304">
        <v>0</v>
      </c>
      <c r="BQ304">
        <v>0</v>
      </c>
      <c r="BR304">
        <v>0</v>
      </c>
      <c r="BS304">
        <v>0</v>
      </c>
      <c r="BT304">
        <v>0</v>
      </c>
      <c r="BU304">
        <v>1</v>
      </c>
      <c r="BV304">
        <v>0</v>
      </c>
      <c r="BW304">
        <v>0</v>
      </c>
      <c r="BX304">
        <v>5</v>
      </c>
      <c r="BY304">
        <v>0</v>
      </c>
      <c r="BZ304">
        <v>0</v>
      </c>
      <c r="CA304">
        <v>0</v>
      </c>
      <c r="CB304">
        <v>0</v>
      </c>
      <c r="CC304">
        <v>0</v>
      </c>
      <c r="CD304">
        <v>0</v>
      </c>
      <c r="CE304">
        <v>0</v>
      </c>
      <c r="CF304">
        <v>0</v>
      </c>
      <c r="CG304">
        <v>0</v>
      </c>
      <c r="CH304">
        <v>0</v>
      </c>
      <c r="CI304">
        <v>2</v>
      </c>
      <c r="CJ304">
        <v>0</v>
      </c>
      <c r="CK304">
        <v>1</v>
      </c>
      <c r="CL304">
        <v>1</v>
      </c>
      <c r="CM304">
        <v>1</v>
      </c>
      <c r="CN304">
        <v>0</v>
      </c>
      <c r="CO304">
        <v>0</v>
      </c>
      <c r="CP304">
        <v>0</v>
      </c>
      <c r="CQ304">
        <v>0</v>
      </c>
      <c r="CR304">
        <v>0</v>
      </c>
      <c r="CS304">
        <v>0</v>
      </c>
      <c r="CT304">
        <v>1</v>
      </c>
      <c r="CU304">
        <v>0</v>
      </c>
      <c r="CV304">
        <v>0</v>
      </c>
      <c r="CW304">
        <v>0</v>
      </c>
      <c r="CX304">
        <v>0</v>
      </c>
      <c r="CY304">
        <v>0</v>
      </c>
      <c r="CZ304">
        <v>0</v>
      </c>
      <c r="DA304">
        <v>0</v>
      </c>
      <c r="DB304">
        <v>0</v>
      </c>
      <c r="DC304">
        <v>0</v>
      </c>
      <c r="DD304">
        <v>0</v>
      </c>
      <c r="DE304">
        <v>0</v>
      </c>
      <c r="DF304">
        <v>0</v>
      </c>
      <c r="DG304">
        <v>0</v>
      </c>
      <c r="DH304">
        <v>2</v>
      </c>
      <c r="DI304">
        <v>2</v>
      </c>
      <c r="DJ304">
        <v>2</v>
      </c>
      <c r="DK304">
        <v>3</v>
      </c>
      <c r="DL304">
        <v>2</v>
      </c>
      <c r="DM304">
        <v>1</v>
      </c>
      <c r="DN304">
        <v>0</v>
      </c>
      <c r="DO304">
        <v>0</v>
      </c>
      <c r="DP304">
        <v>0</v>
      </c>
      <c r="DQ304">
        <v>0</v>
      </c>
      <c r="DR304">
        <v>1</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1</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24.5</v>
      </c>
      <c r="IB304">
        <v>84.07</v>
      </c>
      <c r="IC304">
        <v>2.0416666666666665</v>
      </c>
      <c r="ID304">
        <v>8.407</v>
      </c>
      <c r="IE304">
        <v>0</v>
      </c>
      <c r="IF304">
        <v>0</v>
      </c>
      <c r="IG304">
        <v>0</v>
      </c>
      <c r="IH304">
        <v>8.1666666666666661</v>
      </c>
      <c r="II304">
        <v>24.689999999999998</v>
      </c>
      <c r="IJ304">
        <v>0</v>
      </c>
      <c r="IK304">
        <v>0</v>
      </c>
      <c r="IL304">
        <v>0</v>
      </c>
      <c r="IM304">
        <v>3.3333333333333335</v>
      </c>
      <c r="IN304">
        <v>0</v>
      </c>
    </row>
    <row r="305" spans="1:248">
      <c r="A305">
        <v>302</v>
      </c>
      <c r="B305" t="str">
        <v>24 Paraganas South</v>
      </c>
      <c r="C305" t="str">
        <v>WEST BENGAL</v>
      </c>
      <c r="D305" t="str">
        <v>East</v>
      </c>
      <c r="E305" t="str">
        <v>KEDIA PIPES PRIVATE LMITED</v>
      </c>
      <c r="F305">
        <v>0</v>
      </c>
      <c r="G305">
        <v>0</v>
      </c>
      <c r="H305">
        <v>0.5</v>
      </c>
      <c r="I305">
        <v>0</v>
      </c>
      <c r="J305" t="str">
        <v>Medium</v>
      </c>
      <c r="K305">
        <v>3</v>
      </c>
      <c r="L305">
        <v>0</v>
      </c>
      <c r="M305">
        <v>0</v>
      </c>
      <c r="N305" t="str">
        <v xml:space="preserve">Ragon Poddar </v>
      </c>
      <c r="O305">
        <v>0</v>
      </c>
      <c r="P305">
        <v>3000</v>
      </c>
      <c r="Q305">
        <v>0</v>
      </c>
      <c r="R305">
        <v>0</v>
      </c>
      <c r="S305">
        <v>0</v>
      </c>
      <c r="T305">
        <v>0</v>
      </c>
      <c r="U305">
        <v>0</v>
      </c>
      <c r="V305">
        <v>9</v>
      </c>
      <c r="W305">
        <v>0</v>
      </c>
      <c r="X305">
        <v>230</v>
      </c>
      <c r="Y305">
        <v>0.14471304347826086</v>
      </c>
      <c r="Z305">
        <v>7.6666666666666661E-2</v>
      </c>
      <c r="AA305">
        <v>1.1094666666666666E-2</v>
      </c>
      <c r="AB305">
        <v>0</v>
      </c>
      <c r="AC305">
        <v>0</v>
      </c>
      <c r="AD305">
        <v>0</v>
      </c>
      <c r="AE305">
        <v>0</v>
      </c>
      <c r="AF305">
        <v>0</v>
      </c>
      <c r="AG305">
        <v>0</v>
      </c>
      <c r="AH305">
        <v>0</v>
      </c>
      <c r="AI305">
        <v>0</v>
      </c>
      <c r="AJ305">
        <v>0</v>
      </c>
      <c r="AK305">
        <v>0</v>
      </c>
      <c r="AL305">
        <v>0</v>
      </c>
      <c r="AM305">
        <v>0</v>
      </c>
      <c r="AN305">
        <v>57</v>
      </c>
      <c r="AO305">
        <v>29</v>
      </c>
      <c r="AP305">
        <v>21</v>
      </c>
      <c r="AQ305">
        <v>0</v>
      </c>
      <c r="AR305">
        <v>25.43</v>
      </c>
      <c r="AS305">
        <v>0</v>
      </c>
      <c r="AT305">
        <v>21.82</v>
      </c>
      <c r="AU305">
        <v>56.39</v>
      </c>
      <c r="AV305">
        <v>80.199999999999989</v>
      </c>
      <c r="AW305">
        <v>42</v>
      </c>
      <c r="AX305">
        <v>0</v>
      </c>
      <c r="AY305">
        <v>0</v>
      </c>
      <c r="AZ305">
        <v>0</v>
      </c>
      <c r="BA305">
        <v>0</v>
      </c>
      <c r="BB305">
        <v>0</v>
      </c>
      <c r="BC305">
        <v>0</v>
      </c>
      <c r="BD305">
        <v>0</v>
      </c>
      <c r="BE305">
        <v>0</v>
      </c>
      <c r="BF305">
        <v>0</v>
      </c>
      <c r="BG305">
        <v>0</v>
      </c>
      <c r="BH305">
        <v>0</v>
      </c>
      <c r="BI305">
        <v>0</v>
      </c>
      <c r="BJ305">
        <v>0</v>
      </c>
      <c r="BK305">
        <v>0</v>
      </c>
      <c r="BL305">
        <v>5</v>
      </c>
      <c r="BM305">
        <v>1</v>
      </c>
      <c r="BN305">
        <v>1</v>
      </c>
      <c r="BO305">
        <v>0</v>
      </c>
      <c r="BP305">
        <v>2</v>
      </c>
      <c r="BQ305">
        <v>0</v>
      </c>
      <c r="BR305">
        <v>0</v>
      </c>
      <c r="BS305">
        <v>0</v>
      </c>
      <c r="BT305">
        <v>0</v>
      </c>
      <c r="BU305">
        <v>0</v>
      </c>
      <c r="BV305">
        <v>0</v>
      </c>
      <c r="BW305">
        <v>0</v>
      </c>
      <c r="BX305">
        <v>9</v>
      </c>
      <c r="BY305">
        <v>0</v>
      </c>
      <c r="BZ305">
        <v>0</v>
      </c>
      <c r="CA305">
        <v>0</v>
      </c>
      <c r="CB305">
        <v>0</v>
      </c>
      <c r="CC305">
        <v>0</v>
      </c>
      <c r="CD305">
        <v>0</v>
      </c>
      <c r="CE305">
        <v>0</v>
      </c>
      <c r="CF305">
        <v>0</v>
      </c>
      <c r="CG305">
        <v>0</v>
      </c>
      <c r="CH305">
        <v>0</v>
      </c>
      <c r="CI305">
        <v>0</v>
      </c>
      <c r="CJ305">
        <v>0</v>
      </c>
      <c r="CK305">
        <v>5</v>
      </c>
      <c r="CL305">
        <v>4</v>
      </c>
      <c r="CM305">
        <v>2</v>
      </c>
      <c r="CN305">
        <v>0</v>
      </c>
      <c r="CO305">
        <v>3</v>
      </c>
      <c r="CP305">
        <v>0</v>
      </c>
      <c r="CQ305">
        <v>2</v>
      </c>
      <c r="CR305">
        <v>3</v>
      </c>
      <c r="CS305">
        <v>4</v>
      </c>
      <c r="CT305">
        <v>2</v>
      </c>
      <c r="CU305">
        <v>0</v>
      </c>
      <c r="CV305">
        <v>0</v>
      </c>
      <c r="CW305">
        <v>0</v>
      </c>
      <c r="CX305">
        <v>0</v>
      </c>
      <c r="CY305">
        <v>0</v>
      </c>
      <c r="CZ305">
        <v>0</v>
      </c>
      <c r="DA305">
        <v>0</v>
      </c>
      <c r="DB305">
        <v>0</v>
      </c>
      <c r="DC305">
        <v>0</v>
      </c>
      <c r="DD305">
        <v>0</v>
      </c>
      <c r="DE305">
        <v>0</v>
      </c>
      <c r="DF305">
        <v>0</v>
      </c>
      <c r="DG305">
        <v>0</v>
      </c>
      <c r="DH305">
        <v>0</v>
      </c>
      <c r="DI305">
        <v>5</v>
      </c>
      <c r="DJ305">
        <v>6</v>
      </c>
      <c r="DK305">
        <v>7</v>
      </c>
      <c r="DL305">
        <v>5</v>
      </c>
      <c r="DM305">
        <v>4</v>
      </c>
      <c r="DN305">
        <v>3</v>
      </c>
      <c r="DO305">
        <v>4</v>
      </c>
      <c r="DP305">
        <v>4</v>
      </c>
      <c r="DQ305">
        <v>6</v>
      </c>
      <c r="DR305">
        <v>5</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0</v>
      </c>
      <c r="GG305">
        <v>0</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1</v>
      </c>
      <c r="HD305">
        <v>3</v>
      </c>
      <c r="HE305">
        <v>1</v>
      </c>
      <c r="HF305">
        <v>1</v>
      </c>
      <c r="HG305">
        <v>1</v>
      </c>
      <c r="HH305">
        <v>1</v>
      </c>
      <c r="HI305">
        <v>1</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332.84</v>
      </c>
      <c r="IC305">
        <v>0</v>
      </c>
      <c r="ID305">
        <v>33.283999999999999</v>
      </c>
      <c r="IE305">
        <v>0</v>
      </c>
      <c r="IF305">
        <v>0</v>
      </c>
      <c r="IG305">
        <v>0</v>
      </c>
      <c r="IH305">
        <v>0</v>
      </c>
      <c r="II305">
        <v>35.666666666666664</v>
      </c>
      <c r="IJ305">
        <v>0</v>
      </c>
      <c r="IK305">
        <v>0</v>
      </c>
      <c r="IL305">
        <v>0</v>
      </c>
      <c r="IM305">
        <v>59.529999999999994</v>
      </c>
      <c r="IN305">
        <v>0</v>
      </c>
    </row>
    <row r="306" spans="1:248">
      <c r="A306">
        <v>303</v>
      </c>
      <c r="B306" t="str">
        <v>Medinipur East</v>
      </c>
      <c r="C306" t="str">
        <v>WEST BENGAL</v>
      </c>
      <c r="D306" t="str">
        <v>East</v>
      </c>
      <c r="E306" t="str">
        <v>NERIUM MULTICOM LLP</v>
      </c>
      <c r="F306">
        <v>0</v>
      </c>
      <c r="G306">
        <v>0</v>
      </c>
      <c r="H306">
        <v>1</v>
      </c>
      <c r="I306">
        <v>0</v>
      </c>
      <c r="J306" t="str">
        <v>High</v>
      </c>
      <c r="K306">
        <v>0</v>
      </c>
      <c r="L306">
        <v>0</v>
      </c>
      <c r="M306">
        <v>0</v>
      </c>
      <c r="N306">
        <v>0</v>
      </c>
      <c r="O306">
        <v>0</v>
      </c>
      <c r="P306">
        <v>6000</v>
      </c>
      <c r="Q306">
        <v>0</v>
      </c>
      <c r="R306">
        <v>0</v>
      </c>
      <c r="S306">
        <v>0</v>
      </c>
      <c r="T306">
        <v>0</v>
      </c>
      <c r="U306">
        <v>0</v>
      </c>
      <c r="V306">
        <v>0</v>
      </c>
      <c r="W306">
        <v>0</v>
      </c>
      <c r="X306">
        <v>0</v>
      </c>
      <c r="Y306" t="str">
        <v/>
      </c>
      <c r="Z306">
        <v>0</v>
      </c>
      <c r="AA306" t="str">
        <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c r="IL306">
        <v>0</v>
      </c>
      <c r="IM306">
        <v>0</v>
      </c>
      <c r="IN306">
        <v>0</v>
      </c>
    </row>
    <row r="307" spans="1:248">
      <c r="A307">
        <v>304</v>
      </c>
      <c r="B307" t="str">
        <v>Kolkata</v>
      </c>
      <c r="C307" t="str">
        <v>WEST BENGAL</v>
      </c>
      <c r="D307" t="str">
        <v>East</v>
      </c>
      <c r="E307" t="str">
        <v>NERIUM MULTICOM LLP</v>
      </c>
      <c r="F307">
        <v>0</v>
      </c>
      <c r="G307">
        <v>0</v>
      </c>
      <c r="H307">
        <v>1</v>
      </c>
      <c r="I307">
        <v>0</v>
      </c>
      <c r="J307" t="str">
        <v>Very High</v>
      </c>
      <c r="K307">
        <v>0</v>
      </c>
      <c r="L307">
        <v>0</v>
      </c>
      <c r="M307">
        <v>0</v>
      </c>
      <c r="N307" t="str">
        <v xml:space="preserve">Ragon Poddar </v>
      </c>
      <c r="O307">
        <v>0</v>
      </c>
      <c r="P307">
        <v>12000</v>
      </c>
      <c r="Q307">
        <v>0</v>
      </c>
      <c r="R307">
        <v>0</v>
      </c>
      <c r="S307">
        <v>0</v>
      </c>
      <c r="T307">
        <v>0</v>
      </c>
      <c r="U307">
        <v>0</v>
      </c>
      <c r="V307">
        <v>5</v>
      </c>
      <c r="W307">
        <v>0</v>
      </c>
      <c r="X307">
        <v>0</v>
      </c>
      <c r="Y307" t="str">
        <v/>
      </c>
      <c r="Z307">
        <v>0</v>
      </c>
      <c r="AA307" t="str">
        <v/>
      </c>
      <c r="AB307">
        <v>0</v>
      </c>
      <c r="AC307">
        <v>0</v>
      </c>
      <c r="AD307">
        <v>0</v>
      </c>
      <c r="AE307">
        <v>0</v>
      </c>
      <c r="AF307">
        <v>0</v>
      </c>
      <c r="AG307">
        <v>0</v>
      </c>
      <c r="AH307">
        <v>0</v>
      </c>
      <c r="AI307">
        <v>0</v>
      </c>
      <c r="AJ307">
        <v>84.7</v>
      </c>
      <c r="AK307">
        <v>197</v>
      </c>
      <c r="AL307">
        <v>35</v>
      </c>
      <c r="AM307">
        <v>0</v>
      </c>
      <c r="AN307">
        <v>109.91999999999999</v>
      </c>
      <c r="AO307">
        <v>0</v>
      </c>
      <c r="AP307">
        <v>0</v>
      </c>
      <c r="AQ307">
        <v>0</v>
      </c>
      <c r="AR307">
        <v>0</v>
      </c>
      <c r="AS307">
        <v>0</v>
      </c>
      <c r="AT307">
        <v>0</v>
      </c>
      <c r="AU307">
        <v>0</v>
      </c>
      <c r="AV307">
        <v>9.83</v>
      </c>
      <c r="AW307">
        <v>0</v>
      </c>
      <c r="AX307">
        <v>0</v>
      </c>
      <c r="AY307">
        <v>0</v>
      </c>
      <c r="AZ307">
        <v>0</v>
      </c>
      <c r="BA307">
        <v>0</v>
      </c>
      <c r="BB307">
        <v>0</v>
      </c>
      <c r="BC307">
        <v>0</v>
      </c>
      <c r="BD307">
        <v>0</v>
      </c>
      <c r="BE307">
        <v>0</v>
      </c>
      <c r="BF307">
        <v>0</v>
      </c>
      <c r="BG307">
        <v>0</v>
      </c>
      <c r="BH307">
        <v>1</v>
      </c>
      <c r="BI307">
        <v>0</v>
      </c>
      <c r="BJ307">
        <v>1</v>
      </c>
      <c r="BK307">
        <v>0</v>
      </c>
      <c r="BL307">
        <v>2</v>
      </c>
      <c r="BM307">
        <v>0</v>
      </c>
      <c r="BN307">
        <v>0</v>
      </c>
      <c r="BO307">
        <v>0</v>
      </c>
      <c r="BP307">
        <v>0</v>
      </c>
      <c r="BQ307">
        <v>0</v>
      </c>
      <c r="BR307">
        <v>0</v>
      </c>
      <c r="BS307">
        <v>0</v>
      </c>
      <c r="BT307">
        <v>1</v>
      </c>
      <c r="BU307">
        <v>0</v>
      </c>
      <c r="BV307">
        <v>0</v>
      </c>
      <c r="BW307">
        <v>0</v>
      </c>
      <c r="BX307">
        <v>5</v>
      </c>
      <c r="BY307">
        <v>0</v>
      </c>
      <c r="BZ307">
        <v>0</v>
      </c>
      <c r="CA307">
        <v>0</v>
      </c>
      <c r="CB307">
        <v>0</v>
      </c>
      <c r="CC307">
        <v>0</v>
      </c>
      <c r="CD307">
        <v>0</v>
      </c>
      <c r="CE307">
        <v>0</v>
      </c>
      <c r="CF307">
        <v>0</v>
      </c>
      <c r="CG307">
        <v>1</v>
      </c>
      <c r="CH307">
        <v>1</v>
      </c>
      <c r="CI307">
        <v>1</v>
      </c>
      <c r="CJ307">
        <v>0</v>
      </c>
      <c r="CK307">
        <v>3</v>
      </c>
      <c r="CL307">
        <v>0</v>
      </c>
      <c r="CM307">
        <v>0</v>
      </c>
      <c r="CN307">
        <v>0</v>
      </c>
      <c r="CO307">
        <v>0</v>
      </c>
      <c r="CP307">
        <v>0</v>
      </c>
      <c r="CQ307">
        <v>0</v>
      </c>
      <c r="CR307">
        <v>0</v>
      </c>
      <c r="CS307">
        <v>1</v>
      </c>
      <c r="CT307">
        <v>0</v>
      </c>
      <c r="CU307">
        <v>0</v>
      </c>
      <c r="CV307">
        <v>0</v>
      </c>
      <c r="CW307">
        <v>0</v>
      </c>
      <c r="CX307">
        <v>0</v>
      </c>
      <c r="CY307">
        <v>0</v>
      </c>
      <c r="CZ307">
        <v>0</v>
      </c>
      <c r="DA307">
        <v>0</v>
      </c>
      <c r="DB307">
        <v>0</v>
      </c>
      <c r="DC307">
        <v>0</v>
      </c>
      <c r="DD307">
        <v>0</v>
      </c>
      <c r="DE307">
        <v>0</v>
      </c>
      <c r="DF307">
        <v>0</v>
      </c>
      <c r="DG307">
        <v>0</v>
      </c>
      <c r="DH307">
        <v>2</v>
      </c>
      <c r="DI307">
        <v>3</v>
      </c>
      <c r="DJ307">
        <v>3</v>
      </c>
      <c r="DK307">
        <v>3</v>
      </c>
      <c r="DL307">
        <v>0</v>
      </c>
      <c r="DM307">
        <v>0</v>
      </c>
      <c r="DN307">
        <v>0</v>
      </c>
      <c r="DO307">
        <v>0</v>
      </c>
      <c r="DP307">
        <v>0</v>
      </c>
      <c r="DQ307">
        <v>1</v>
      </c>
      <c r="DR307">
        <v>1</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1</v>
      </c>
      <c r="HD307">
        <v>0</v>
      </c>
      <c r="HE307">
        <v>0</v>
      </c>
      <c r="HF307">
        <v>0</v>
      </c>
      <c r="HG307">
        <v>0</v>
      </c>
      <c r="HH307">
        <v>0</v>
      </c>
      <c r="HI307">
        <v>0</v>
      </c>
      <c r="HJ307">
        <v>0</v>
      </c>
      <c r="HK307">
        <v>0</v>
      </c>
      <c r="HL307">
        <v>0</v>
      </c>
      <c r="HM307">
        <v>0</v>
      </c>
      <c r="HN307">
        <v>0</v>
      </c>
      <c r="HO307">
        <v>0</v>
      </c>
      <c r="HP307">
        <v>0</v>
      </c>
      <c r="HQ307">
        <v>0</v>
      </c>
      <c r="HR307">
        <v>0</v>
      </c>
      <c r="HS307">
        <v>0</v>
      </c>
      <c r="HT307">
        <v>0</v>
      </c>
      <c r="HU307">
        <v>0</v>
      </c>
      <c r="HV307">
        <v>0</v>
      </c>
      <c r="HW307">
        <v>0</v>
      </c>
      <c r="HX307">
        <v>0</v>
      </c>
      <c r="HY307">
        <v>0</v>
      </c>
      <c r="HZ307">
        <v>0</v>
      </c>
      <c r="IA307">
        <v>316.7</v>
      </c>
      <c r="IB307">
        <v>119.74999999999999</v>
      </c>
      <c r="IC307">
        <v>26.391666666666666</v>
      </c>
      <c r="ID307">
        <v>11.974999999999998</v>
      </c>
      <c r="IE307">
        <v>0</v>
      </c>
      <c r="IF307">
        <v>0</v>
      </c>
      <c r="IG307">
        <v>28.233333333333334</v>
      </c>
      <c r="IH307">
        <v>77.333333333333329</v>
      </c>
      <c r="II307">
        <v>36.639999999999993</v>
      </c>
      <c r="IJ307">
        <v>0</v>
      </c>
      <c r="IK307">
        <v>0</v>
      </c>
      <c r="IL307">
        <v>0</v>
      </c>
      <c r="IM307">
        <v>3.2766666666666668</v>
      </c>
      <c r="IN307">
        <v>0</v>
      </c>
    </row>
    <row r="308" spans="1:248">
      <c r="A308">
        <v>305</v>
      </c>
      <c r="B308" t="str">
        <v>Murshidabad</v>
      </c>
      <c r="C308" t="str">
        <v>WEST BENGAL</v>
      </c>
      <c r="D308" t="str">
        <v>East</v>
      </c>
      <c r="E308" t="str">
        <v>CHANDRA TRADERS</v>
      </c>
      <c r="F308">
        <v>0</v>
      </c>
      <c r="G308">
        <v>0</v>
      </c>
      <c r="H308">
        <v>1</v>
      </c>
      <c r="I308">
        <v>0</v>
      </c>
      <c r="J308" t="str">
        <v>Very High</v>
      </c>
      <c r="K308">
        <v>2</v>
      </c>
      <c r="L308">
        <v>0</v>
      </c>
      <c r="M308">
        <v>0</v>
      </c>
      <c r="N308" t="str">
        <v>Shirshendu Saha</v>
      </c>
      <c r="O308">
        <v>0</v>
      </c>
      <c r="P308">
        <v>10000</v>
      </c>
      <c r="Q308">
        <v>0</v>
      </c>
      <c r="R308">
        <v>0</v>
      </c>
      <c r="S308">
        <v>0</v>
      </c>
      <c r="T308">
        <v>0</v>
      </c>
      <c r="U308">
        <v>0</v>
      </c>
      <c r="V308">
        <v>26</v>
      </c>
      <c r="W308">
        <v>0</v>
      </c>
      <c r="X308">
        <v>2810</v>
      </c>
      <c r="Y308">
        <v>2.1350177935943064E-2</v>
      </c>
      <c r="Z308">
        <v>0.28100000000000003</v>
      </c>
      <c r="AA308">
        <v>5.999400000000002E-3</v>
      </c>
      <c r="AB308">
        <v>0</v>
      </c>
      <c r="AC308">
        <v>0</v>
      </c>
      <c r="AD308">
        <v>0</v>
      </c>
      <c r="AE308">
        <v>0</v>
      </c>
      <c r="AF308">
        <v>0</v>
      </c>
      <c r="AG308">
        <v>0</v>
      </c>
      <c r="AH308">
        <v>0</v>
      </c>
      <c r="AI308">
        <v>0</v>
      </c>
      <c r="AJ308">
        <v>0</v>
      </c>
      <c r="AK308">
        <v>0</v>
      </c>
      <c r="AL308">
        <v>67.867000000000004</v>
      </c>
      <c r="AM308">
        <v>94.61</v>
      </c>
      <c r="AN308">
        <v>55</v>
      </c>
      <c r="AO308">
        <v>74</v>
      </c>
      <c r="AP308">
        <v>0</v>
      </c>
      <c r="AQ308">
        <v>60.04</v>
      </c>
      <c r="AR308">
        <v>43.9</v>
      </c>
      <c r="AS308">
        <v>75</v>
      </c>
      <c r="AT308">
        <v>34</v>
      </c>
      <c r="AU308">
        <v>113</v>
      </c>
      <c r="AV308">
        <v>80</v>
      </c>
      <c r="AW308">
        <v>65</v>
      </c>
      <c r="AX308">
        <v>0</v>
      </c>
      <c r="AY308">
        <v>0</v>
      </c>
      <c r="AZ308">
        <v>0</v>
      </c>
      <c r="BA308">
        <v>0</v>
      </c>
      <c r="BB308">
        <v>0</v>
      </c>
      <c r="BC308">
        <v>0</v>
      </c>
      <c r="BD308">
        <v>0</v>
      </c>
      <c r="BE308">
        <v>0</v>
      </c>
      <c r="BF308">
        <v>0</v>
      </c>
      <c r="BG308">
        <v>0</v>
      </c>
      <c r="BH308">
        <v>0</v>
      </c>
      <c r="BI308">
        <v>0</v>
      </c>
      <c r="BJ308">
        <v>6</v>
      </c>
      <c r="BK308">
        <v>3</v>
      </c>
      <c r="BL308">
        <v>2</v>
      </c>
      <c r="BM308">
        <v>0</v>
      </c>
      <c r="BN308">
        <v>0</v>
      </c>
      <c r="BO308">
        <v>4</v>
      </c>
      <c r="BP308">
        <v>3</v>
      </c>
      <c r="BQ308">
        <v>2</v>
      </c>
      <c r="BR308">
        <v>1</v>
      </c>
      <c r="BS308">
        <v>3</v>
      </c>
      <c r="BT308">
        <v>2</v>
      </c>
      <c r="BU308">
        <v>0</v>
      </c>
      <c r="BV308">
        <v>0</v>
      </c>
      <c r="BW308">
        <v>0</v>
      </c>
      <c r="BX308">
        <v>26</v>
      </c>
      <c r="BY308">
        <v>0</v>
      </c>
      <c r="BZ308">
        <v>0</v>
      </c>
      <c r="CA308">
        <v>0</v>
      </c>
      <c r="CB308">
        <v>0</v>
      </c>
      <c r="CC308">
        <v>0</v>
      </c>
      <c r="CD308">
        <v>0</v>
      </c>
      <c r="CE308">
        <v>0</v>
      </c>
      <c r="CF308">
        <v>0</v>
      </c>
      <c r="CG308">
        <v>0</v>
      </c>
      <c r="CH308">
        <v>0</v>
      </c>
      <c r="CI308">
        <v>6</v>
      </c>
      <c r="CJ308">
        <v>5</v>
      </c>
      <c r="CK308">
        <v>3</v>
      </c>
      <c r="CL308">
        <v>6</v>
      </c>
      <c r="CM308">
        <v>0</v>
      </c>
      <c r="CN308">
        <v>8</v>
      </c>
      <c r="CO308">
        <v>7</v>
      </c>
      <c r="CP308">
        <v>9</v>
      </c>
      <c r="CQ308">
        <v>5</v>
      </c>
      <c r="CR308">
        <v>11</v>
      </c>
      <c r="CS308">
        <v>8</v>
      </c>
      <c r="CT308">
        <v>5</v>
      </c>
      <c r="CU308">
        <v>0</v>
      </c>
      <c r="CV308">
        <v>0</v>
      </c>
      <c r="CW308">
        <v>0</v>
      </c>
      <c r="CX308">
        <v>0</v>
      </c>
      <c r="CY308">
        <v>0</v>
      </c>
      <c r="CZ308">
        <v>0</v>
      </c>
      <c r="DA308">
        <v>0</v>
      </c>
      <c r="DB308">
        <v>0</v>
      </c>
      <c r="DC308">
        <v>0</v>
      </c>
      <c r="DD308">
        <v>0</v>
      </c>
      <c r="DE308">
        <v>0</v>
      </c>
      <c r="DF308">
        <v>0</v>
      </c>
      <c r="DG308">
        <v>0</v>
      </c>
      <c r="DH308">
        <v>9</v>
      </c>
      <c r="DI308">
        <v>11</v>
      </c>
      <c r="DJ308">
        <v>9</v>
      </c>
      <c r="DK308">
        <v>7</v>
      </c>
      <c r="DL308">
        <v>10</v>
      </c>
      <c r="DM308">
        <v>12</v>
      </c>
      <c r="DN308">
        <v>15</v>
      </c>
      <c r="DO308">
        <v>13</v>
      </c>
      <c r="DP308">
        <v>15</v>
      </c>
      <c r="DQ308">
        <v>16</v>
      </c>
      <c r="DR308">
        <v>15</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0</v>
      </c>
      <c r="FA308">
        <v>0</v>
      </c>
      <c r="FB308">
        <v>0</v>
      </c>
      <c r="FC308">
        <v>0</v>
      </c>
      <c r="FD308">
        <v>0</v>
      </c>
      <c r="FE308">
        <v>0</v>
      </c>
      <c r="FF308">
        <v>0</v>
      </c>
      <c r="FG308">
        <v>0</v>
      </c>
      <c r="FH308">
        <v>0</v>
      </c>
      <c r="FI308">
        <v>0</v>
      </c>
      <c r="FJ308">
        <v>0</v>
      </c>
      <c r="FK308">
        <v>0</v>
      </c>
      <c r="FL308">
        <v>0</v>
      </c>
      <c r="FM308">
        <v>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6</v>
      </c>
      <c r="GS308">
        <v>0</v>
      </c>
      <c r="GT308">
        <v>0</v>
      </c>
      <c r="GU308">
        <v>0</v>
      </c>
      <c r="GV308">
        <v>0</v>
      </c>
      <c r="GW308">
        <v>0</v>
      </c>
      <c r="GX308">
        <v>0</v>
      </c>
      <c r="GY308">
        <v>0</v>
      </c>
      <c r="GZ308">
        <v>0</v>
      </c>
      <c r="HA308">
        <v>0</v>
      </c>
      <c r="HB308">
        <v>0</v>
      </c>
      <c r="HC308">
        <v>2</v>
      </c>
      <c r="HD308">
        <v>0</v>
      </c>
      <c r="HE308">
        <v>4</v>
      </c>
      <c r="HF308">
        <v>0</v>
      </c>
      <c r="HG308">
        <v>2</v>
      </c>
      <c r="HH308">
        <v>2</v>
      </c>
      <c r="HI308">
        <v>0</v>
      </c>
      <c r="HJ308">
        <v>0</v>
      </c>
      <c r="HK308">
        <v>0</v>
      </c>
      <c r="HL308">
        <v>0</v>
      </c>
      <c r="HM308">
        <v>0</v>
      </c>
      <c r="HN308">
        <v>0</v>
      </c>
      <c r="HO308">
        <v>0</v>
      </c>
      <c r="HP308">
        <v>0</v>
      </c>
      <c r="HQ308">
        <v>0</v>
      </c>
      <c r="HR308">
        <v>0</v>
      </c>
      <c r="HS308">
        <v>0</v>
      </c>
      <c r="HT308">
        <v>0</v>
      </c>
      <c r="HU308">
        <v>0</v>
      </c>
      <c r="HV308">
        <v>0</v>
      </c>
      <c r="HW308">
        <v>0</v>
      </c>
      <c r="HX308">
        <v>0</v>
      </c>
      <c r="HY308">
        <v>0</v>
      </c>
      <c r="HZ308">
        <v>0</v>
      </c>
      <c r="IA308">
        <v>162.477</v>
      </c>
      <c r="IB308">
        <v>599.94000000000005</v>
      </c>
      <c r="IC308">
        <v>13.53975</v>
      </c>
      <c r="ID308">
        <v>59.994000000000007</v>
      </c>
      <c r="IE308">
        <v>0</v>
      </c>
      <c r="IF308">
        <v>0</v>
      </c>
      <c r="IG308">
        <v>0</v>
      </c>
      <c r="IH308">
        <v>54.158999999999999</v>
      </c>
      <c r="II308">
        <v>43</v>
      </c>
      <c r="IJ308">
        <v>0</v>
      </c>
      <c r="IK308">
        <v>0</v>
      </c>
      <c r="IL308">
        <v>0</v>
      </c>
      <c r="IM308">
        <v>86</v>
      </c>
      <c r="IN308">
        <v>0</v>
      </c>
    </row>
    <row r="309" spans="1:248">
      <c r="A309">
        <v>306</v>
      </c>
      <c r="B309" t="str">
        <v>Birbhum</v>
      </c>
      <c r="C309" t="str">
        <v>WEST BENGAL</v>
      </c>
      <c r="D309" t="str">
        <v>East</v>
      </c>
      <c r="E309" t="str">
        <v>CHANDRA TRADERS</v>
      </c>
      <c r="F309">
        <v>0</v>
      </c>
      <c r="G309">
        <v>0</v>
      </c>
      <c r="H309">
        <v>1</v>
      </c>
      <c r="I309">
        <v>0</v>
      </c>
      <c r="J309" t="str">
        <v>High</v>
      </c>
      <c r="K309">
        <v>0</v>
      </c>
      <c r="L309">
        <v>0</v>
      </c>
      <c r="M309">
        <v>0</v>
      </c>
      <c r="N309" t="str">
        <v>Sambit Majumdar</v>
      </c>
      <c r="O309">
        <v>0</v>
      </c>
      <c r="P309">
        <v>6500</v>
      </c>
      <c r="Q309">
        <v>0</v>
      </c>
      <c r="R309">
        <v>0</v>
      </c>
      <c r="S309">
        <v>0</v>
      </c>
      <c r="T309">
        <v>0</v>
      </c>
      <c r="U309">
        <v>0</v>
      </c>
      <c r="V309">
        <v>0</v>
      </c>
      <c r="W309">
        <v>0</v>
      </c>
      <c r="X309">
        <v>0</v>
      </c>
      <c r="Y309" t="str">
        <v/>
      </c>
      <c r="Z309">
        <v>0</v>
      </c>
      <c r="AA309" t="str">
        <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0</v>
      </c>
      <c r="FO309">
        <v>0</v>
      </c>
      <c r="FP309">
        <v>0</v>
      </c>
      <c r="FQ309">
        <v>0</v>
      </c>
      <c r="FR309">
        <v>0</v>
      </c>
      <c r="FS309">
        <v>0</v>
      </c>
      <c r="FT309">
        <v>0</v>
      </c>
      <c r="FU309">
        <v>0</v>
      </c>
      <c r="FV309">
        <v>0</v>
      </c>
      <c r="FW309">
        <v>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c r="IK309">
        <v>0</v>
      </c>
      <c r="IL309">
        <v>0</v>
      </c>
      <c r="IM309">
        <v>0</v>
      </c>
      <c r="IN309">
        <v>0</v>
      </c>
    </row>
    <row r="310" spans="1:248">
      <c r="A310">
        <v>307</v>
      </c>
      <c r="B310" t="str">
        <v>Maldah</v>
      </c>
      <c r="C310" t="str">
        <v>WEST BENGAL</v>
      </c>
      <c r="D310" t="str">
        <v>East</v>
      </c>
      <c r="E310" t="str">
        <v>Maheshwari Traders</v>
      </c>
      <c r="F310">
        <v>0</v>
      </c>
      <c r="G310">
        <v>0</v>
      </c>
      <c r="H310">
        <v>1</v>
      </c>
      <c r="I310">
        <v>0</v>
      </c>
      <c r="J310" t="str">
        <v>High</v>
      </c>
      <c r="K310">
        <v>1</v>
      </c>
      <c r="L310">
        <v>0</v>
      </c>
      <c r="M310">
        <v>0</v>
      </c>
      <c r="N310" t="str">
        <v>Partha Mondal</v>
      </c>
      <c r="O310">
        <v>0</v>
      </c>
      <c r="P310">
        <v>7000</v>
      </c>
      <c r="Q310">
        <v>0</v>
      </c>
      <c r="R310">
        <v>0</v>
      </c>
      <c r="S310">
        <v>0</v>
      </c>
      <c r="T310">
        <v>0</v>
      </c>
      <c r="U310">
        <v>0</v>
      </c>
      <c r="V310">
        <v>9</v>
      </c>
      <c r="W310">
        <v>0</v>
      </c>
      <c r="X310">
        <v>310</v>
      </c>
      <c r="Y310">
        <v>5.395161290322581E-2</v>
      </c>
      <c r="Z310">
        <v>4.4285714285714282E-2</v>
      </c>
      <c r="AA310">
        <v>2.3892857142857145E-3</v>
      </c>
      <c r="AB310">
        <v>0</v>
      </c>
      <c r="AC310">
        <v>0</v>
      </c>
      <c r="AD310">
        <v>0</v>
      </c>
      <c r="AE310">
        <v>0</v>
      </c>
      <c r="AF310">
        <v>0</v>
      </c>
      <c r="AG310">
        <v>0</v>
      </c>
      <c r="AH310">
        <v>0</v>
      </c>
      <c r="AI310">
        <v>0</v>
      </c>
      <c r="AJ310">
        <v>0</v>
      </c>
      <c r="AK310">
        <v>0</v>
      </c>
      <c r="AL310">
        <v>0</v>
      </c>
      <c r="AM310">
        <v>0</v>
      </c>
      <c r="AN310">
        <v>0</v>
      </c>
      <c r="AO310">
        <v>0</v>
      </c>
      <c r="AP310">
        <v>0</v>
      </c>
      <c r="AQ310">
        <v>0</v>
      </c>
      <c r="AR310">
        <v>26.32</v>
      </c>
      <c r="AS310">
        <v>30.36</v>
      </c>
      <c r="AT310">
        <v>9.15</v>
      </c>
      <c r="AU310">
        <v>45.42</v>
      </c>
      <c r="AV310">
        <v>49.999999999999993</v>
      </c>
      <c r="AW310">
        <v>6</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2</v>
      </c>
      <c r="BQ310">
        <v>1</v>
      </c>
      <c r="BR310">
        <v>2</v>
      </c>
      <c r="BS310">
        <v>1</v>
      </c>
      <c r="BT310">
        <v>2</v>
      </c>
      <c r="BU310">
        <v>1</v>
      </c>
      <c r="BV310">
        <v>0</v>
      </c>
      <c r="BW310">
        <v>0</v>
      </c>
      <c r="BX310">
        <v>9</v>
      </c>
      <c r="BY310">
        <v>0</v>
      </c>
      <c r="BZ310">
        <v>0</v>
      </c>
      <c r="CA310">
        <v>0</v>
      </c>
      <c r="CB310">
        <v>0</v>
      </c>
      <c r="CC310">
        <v>0</v>
      </c>
      <c r="CD310">
        <v>0</v>
      </c>
      <c r="CE310">
        <v>0</v>
      </c>
      <c r="CF310">
        <v>0</v>
      </c>
      <c r="CG310">
        <v>0</v>
      </c>
      <c r="CH310">
        <v>0</v>
      </c>
      <c r="CI310">
        <v>0</v>
      </c>
      <c r="CJ310">
        <v>0</v>
      </c>
      <c r="CK310">
        <v>0</v>
      </c>
      <c r="CL310">
        <v>0</v>
      </c>
      <c r="CM310">
        <v>0</v>
      </c>
      <c r="CN310">
        <v>0</v>
      </c>
      <c r="CO310">
        <v>2</v>
      </c>
      <c r="CP310">
        <v>2</v>
      </c>
      <c r="CQ310">
        <v>2</v>
      </c>
      <c r="CR310">
        <v>3</v>
      </c>
      <c r="CS310">
        <v>6</v>
      </c>
      <c r="CT310">
        <v>2</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2</v>
      </c>
      <c r="DN310">
        <v>3</v>
      </c>
      <c r="DO310">
        <v>5</v>
      </c>
      <c r="DP310">
        <v>6</v>
      </c>
      <c r="DQ310">
        <v>7</v>
      </c>
      <c r="DR310">
        <v>8</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0</v>
      </c>
      <c r="FF310">
        <v>0</v>
      </c>
      <c r="FG310">
        <v>0</v>
      </c>
      <c r="FH310">
        <v>0</v>
      </c>
      <c r="FI310">
        <v>0</v>
      </c>
      <c r="FJ310">
        <v>0</v>
      </c>
      <c r="FK310">
        <v>0</v>
      </c>
      <c r="FL310">
        <v>0</v>
      </c>
      <c r="FM310">
        <v>0</v>
      </c>
      <c r="FN310">
        <v>0</v>
      </c>
      <c r="FO310">
        <v>0</v>
      </c>
      <c r="FP310">
        <v>0</v>
      </c>
      <c r="FQ310">
        <v>0</v>
      </c>
      <c r="FR310">
        <v>0</v>
      </c>
      <c r="FS310">
        <v>0</v>
      </c>
      <c r="FT310">
        <v>0</v>
      </c>
      <c r="FU310">
        <v>0</v>
      </c>
      <c r="FV310">
        <v>0</v>
      </c>
      <c r="FW310">
        <v>0</v>
      </c>
      <c r="FX310">
        <v>0</v>
      </c>
      <c r="FY310">
        <v>0</v>
      </c>
      <c r="FZ310">
        <v>0</v>
      </c>
      <c r="GA310">
        <v>0</v>
      </c>
      <c r="GB310">
        <v>0</v>
      </c>
      <c r="GC310">
        <v>0</v>
      </c>
      <c r="GD310">
        <v>0</v>
      </c>
      <c r="GE310">
        <v>0</v>
      </c>
      <c r="GF310">
        <v>0</v>
      </c>
      <c r="GG310">
        <v>0</v>
      </c>
      <c r="GH310">
        <v>0</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2</v>
      </c>
      <c r="HI310">
        <v>1</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167.25</v>
      </c>
      <c r="IC310">
        <v>0</v>
      </c>
      <c r="ID310">
        <v>16.725000000000001</v>
      </c>
      <c r="IE310">
        <v>0</v>
      </c>
      <c r="IF310">
        <v>0</v>
      </c>
      <c r="IG310">
        <v>0</v>
      </c>
      <c r="IH310">
        <v>0</v>
      </c>
      <c r="II310">
        <v>0</v>
      </c>
      <c r="IJ310">
        <v>0</v>
      </c>
      <c r="IK310">
        <v>0</v>
      </c>
      <c r="IL310">
        <v>0</v>
      </c>
      <c r="IM310">
        <v>33.806666666666665</v>
      </c>
      <c r="IN310">
        <v>0</v>
      </c>
    </row>
    <row r="311" spans="1:248">
      <c r="A311">
        <v>308</v>
      </c>
      <c r="B311" t="str">
        <v>Dinajpur Uttar</v>
      </c>
      <c r="C311" t="str">
        <v>WEST BENGAL</v>
      </c>
      <c r="D311" t="str">
        <v>East</v>
      </c>
      <c r="E311" t="str">
        <v>Maheshwari Traders</v>
      </c>
      <c r="F311">
        <v>0</v>
      </c>
      <c r="G311">
        <v>0</v>
      </c>
      <c r="H311">
        <v>1</v>
      </c>
      <c r="I311">
        <v>0</v>
      </c>
      <c r="J311" t="str">
        <v>High</v>
      </c>
      <c r="K311">
        <v>0</v>
      </c>
      <c r="L311">
        <v>0</v>
      </c>
      <c r="M311">
        <v>0</v>
      </c>
      <c r="N311" t="str">
        <v>Partha Mondal</v>
      </c>
      <c r="O311">
        <v>0</v>
      </c>
      <c r="P311">
        <v>5500</v>
      </c>
      <c r="Q311">
        <v>0</v>
      </c>
      <c r="R311">
        <v>0</v>
      </c>
      <c r="S311">
        <v>0</v>
      </c>
      <c r="T311">
        <v>0</v>
      </c>
      <c r="U311">
        <v>0</v>
      </c>
      <c r="V311">
        <v>6</v>
      </c>
      <c r="W311">
        <v>0</v>
      </c>
      <c r="X311">
        <v>600</v>
      </c>
      <c r="Y311">
        <v>4.7290000000000006E-2</v>
      </c>
      <c r="Z311">
        <v>0.10909090909090909</v>
      </c>
      <c r="AA311">
        <v>5.1589090909090916E-3</v>
      </c>
      <c r="AB311">
        <v>0</v>
      </c>
      <c r="AC311">
        <v>0</v>
      </c>
      <c r="AD311">
        <v>0</v>
      </c>
      <c r="AE311">
        <v>0</v>
      </c>
      <c r="AF311">
        <v>0</v>
      </c>
      <c r="AG311">
        <v>0</v>
      </c>
      <c r="AH311">
        <v>0</v>
      </c>
      <c r="AI311">
        <v>0</v>
      </c>
      <c r="AJ311">
        <v>0</v>
      </c>
      <c r="AK311">
        <v>0</v>
      </c>
      <c r="AL311">
        <v>0</v>
      </c>
      <c r="AM311">
        <v>0</v>
      </c>
      <c r="AN311">
        <v>0</v>
      </c>
      <c r="AO311">
        <v>0</v>
      </c>
      <c r="AP311">
        <v>0</v>
      </c>
      <c r="AQ311">
        <v>0</v>
      </c>
      <c r="AR311">
        <v>27.91</v>
      </c>
      <c r="AS311">
        <v>10.08</v>
      </c>
      <c r="AT311">
        <v>34.71</v>
      </c>
      <c r="AU311">
        <v>20.14</v>
      </c>
      <c r="AV311">
        <v>140.89999999999998</v>
      </c>
      <c r="AW311">
        <v>50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2</v>
      </c>
      <c r="BQ311">
        <v>0</v>
      </c>
      <c r="BR311">
        <v>1</v>
      </c>
      <c r="BS311">
        <v>0</v>
      </c>
      <c r="BT311">
        <v>3</v>
      </c>
      <c r="BU311">
        <v>0</v>
      </c>
      <c r="BV311">
        <v>0</v>
      </c>
      <c r="BW311">
        <v>0</v>
      </c>
      <c r="BX311">
        <v>6</v>
      </c>
      <c r="BY311">
        <v>0</v>
      </c>
      <c r="BZ311">
        <v>0</v>
      </c>
      <c r="CA311">
        <v>0</v>
      </c>
      <c r="CB311">
        <v>0</v>
      </c>
      <c r="CC311">
        <v>0</v>
      </c>
      <c r="CD311">
        <v>0</v>
      </c>
      <c r="CE311">
        <v>0</v>
      </c>
      <c r="CF311">
        <v>0</v>
      </c>
      <c r="CG311">
        <v>0</v>
      </c>
      <c r="CH311">
        <v>0</v>
      </c>
      <c r="CI311">
        <v>0</v>
      </c>
      <c r="CJ311">
        <v>0</v>
      </c>
      <c r="CK311">
        <v>0</v>
      </c>
      <c r="CL311">
        <v>0</v>
      </c>
      <c r="CM311">
        <v>0</v>
      </c>
      <c r="CN311">
        <v>0</v>
      </c>
      <c r="CO311">
        <v>2</v>
      </c>
      <c r="CP311">
        <v>1</v>
      </c>
      <c r="CQ311">
        <v>3</v>
      </c>
      <c r="CR311">
        <v>1</v>
      </c>
      <c r="CS311">
        <v>4</v>
      </c>
      <c r="CT311">
        <v>2</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2</v>
      </c>
      <c r="DN311">
        <v>2</v>
      </c>
      <c r="DO311">
        <v>3</v>
      </c>
      <c r="DP311">
        <v>3</v>
      </c>
      <c r="DQ311">
        <v>6</v>
      </c>
      <c r="DR311">
        <v>5</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v>0</v>
      </c>
      <c r="FH311">
        <v>0</v>
      </c>
      <c r="FI311">
        <v>0</v>
      </c>
      <c r="FJ311">
        <v>0</v>
      </c>
      <c r="FK311">
        <v>0</v>
      </c>
      <c r="FL311">
        <v>0</v>
      </c>
      <c r="FM311">
        <v>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H311">
        <v>0</v>
      </c>
      <c r="GI311">
        <v>0</v>
      </c>
      <c r="GJ311">
        <v>0</v>
      </c>
      <c r="GK311">
        <v>0</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283.74</v>
      </c>
      <c r="IC311">
        <v>0</v>
      </c>
      <c r="ID311">
        <v>28.374000000000002</v>
      </c>
      <c r="IE311">
        <v>0</v>
      </c>
      <c r="IF311">
        <v>0</v>
      </c>
      <c r="IG311">
        <v>0</v>
      </c>
      <c r="IH311">
        <v>0</v>
      </c>
      <c r="II311">
        <v>0</v>
      </c>
      <c r="IJ311">
        <v>0</v>
      </c>
      <c r="IK311">
        <v>0</v>
      </c>
      <c r="IL311">
        <v>0</v>
      </c>
      <c r="IM311">
        <v>70.34666666666665</v>
      </c>
      <c r="IN311">
        <v>0</v>
      </c>
    </row>
    <row r="312" spans="1:248">
      <c r="A312">
        <v>309</v>
      </c>
      <c r="B312" t="str">
        <v>Dinajpur Dakshin</v>
      </c>
      <c r="C312" t="str">
        <v>WEST BENGAL</v>
      </c>
      <c r="D312" t="str">
        <v>East</v>
      </c>
      <c r="E312" t="str">
        <v>Maheshwari Traders</v>
      </c>
      <c r="F312">
        <v>0</v>
      </c>
      <c r="G312">
        <v>0</v>
      </c>
      <c r="H312">
        <v>0.5</v>
      </c>
      <c r="I312">
        <v>0</v>
      </c>
      <c r="J312" t="str">
        <v>Medium</v>
      </c>
      <c r="K312">
        <v>0</v>
      </c>
      <c r="L312">
        <v>0</v>
      </c>
      <c r="M312">
        <v>0</v>
      </c>
      <c r="N312" t="str">
        <v>Partha Mondal</v>
      </c>
      <c r="O312">
        <v>0</v>
      </c>
      <c r="P312">
        <v>3000</v>
      </c>
      <c r="Q312">
        <v>0</v>
      </c>
      <c r="R312">
        <v>0</v>
      </c>
      <c r="S312">
        <v>0</v>
      </c>
      <c r="T312">
        <v>0</v>
      </c>
      <c r="U312">
        <v>0</v>
      </c>
      <c r="V312">
        <v>3</v>
      </c>
      <c r="W312">
        <v>0</v>
      </c>
      <c r="X312">
        <v>400</v>
      </c>
      <c r="Y312">
        <v>7.4075E-3</v>
      </c>
      <c r="Z312">
        <v>0.13333333333333333</v>
      </c>
      <c r="AA312">
        <v>9.8766666666666664E-4</v>
      </c>
      <c r="AB312">
        <v>0</v>
      </c>
      <c r="AC312">
        <v>0</v>
      </c>
      <c r="AD312">
        <v>0</v>
      </c>
      <c r="AE312">
        <v>0</v>
      </c>
      <c r="AF312">
        <v>0</v>
      </c>
      <c r="AG312">
        <v>0</v>
      </c>
      <c r="AH312">
        <v>0</v>
      </c>
      <c r="AI312">
        <v>0</v>
      </c>
      <c r="AJ312">
        <v>0</v>
      </c>
      <c r="AK312">
        <v>0</v>
      </c>
      <c r="AL312">
        <v>0</v>
      </c>
      <c r="AM312">
        <v>25.020000000000003</v>
      </c>
      <c r="AN312">
        <v>0</v>
      </c>
      <c r="AO312">
        <v>0</v>
      </c>
      <c r="AP312">
        <v>0</v>
      </c>
      <c r="AQ312">
        <v>0</v>
      </c>
      <c r="AR312">
        <v>0</v>
      </c>
      <c r="AS312">
        <v>0</v>
      </c>
      <c r="AT312">
        <v>24.71</v>
      </c>
      <c r="AU312">
        <v>4.92</v>
      </c>
      <c r="AV312">
        <v>0</v>
      </c>
      <c r="AW312">
        <v>0</v>
      </c>
      <c r="AX312">
        <v>0</v>
      </c>
      <c r="AY312">
        <v>0</v>
      </c>
      <c r="AZ312">
        <v>0</v>
      </c>
      <c r="BA312">
        <v>0</v>
      </c>
      <c r="BB312">
        <v>0</v>
      </c>
      <c r="BC312">
        <v>0</v>
      </c>
      <c r="BD312">
        <v>0</v>
      </c>
      <c r="BE312">
        <v>0</v>
      </c>
      <c r="BF312">
        <v>0</v>
      </c>
      <c r="BG312">
        <v>0</v>
      </c>
      <c r="BH312">
        <v>0</v>
      </c>
      <c r="BI312">
        <v>0</v>
      </c>
      <c r="BJ312">
        <v>0</v>
      </c>
      <c r="BK312">
        <v>2</v>
      </c>
      <c r="BL312">
        <v>0</v>
      </c>
      <c r="BM312">
        <v>0</v>
      </c>
      <c r="BN312">
        <v>0</v>
      </c>
      <c r="BO312">
        <v>0</v>
      </c>
      <c r="BP312">
        <v>0</v>
      </c>
      <c r="BQ312">
        <v>0</v>
      </c>
      <c r="BR312">
        <v>1</v>
      </c>
      <c r="BS312">
        <v>0</v>
      </c>
      <c r="BT312">
        <v>0</v>
      </c>
      <c r="BU312">
        <v>0</v>
      </c>
      <c r="BV312">
        <v>0</v>
      </c>
      <c r="BW312">
        <v>0</v>
      </c>
      <c r="BX312">
        <v>3</v>
      </c>
      <c r="BY312">
        <v>0</v>
      </c>
      <c r="BZ312">
        <v>0</v>
      </c>
      <c r="CA312">
        <v>0</v>
      </c>
      <c r="CB312">
        <v>0</v>
      </c>
      <c r="CC312">
        <v>0</v>
      </c>
      <c r="CD312">
        <v>0</v>
      </c>
      <c r="CE312">
        <v>0</v>
      </c>
      <c r="CF312">
        <v>0</v>
      </c>
      <c r="CG312">
        <v>0</v>
      </c>
      <c r="CH312">
        <v>0</v>
      </c>
      <c r="CI312">
        <v>0</v>
      </c>
      <c r="CJ312">
        <v>2</v>
      </c>
      <c r="CK312">
        <v>0</v>
      </c>
      <c r="CL312">
        <v>0</v>
      </c>
      <c r="CM312">
        <v>0</v>
      </c>
      <c r="CN312">
        <v>0</v>
      </c>
      <c r="CO312">
        <v>0</v>
      </c>
      <c r="CP312">
        <v>0</v>
      </c>
      <c r="CQ312">
        <v>1</v>
      </c>
      <c r="CR312">
        <v>1</v>
      </c>
      <c r="CS312">
        <v>0</v>
      </c>
      <c r="CT312">
        <v>0</v>
      </c>
      <c r="CU312">
        <v>0</v>
      </c>
      <c r="CV312">
        <v>0</v>
      </c>
      <c r="CW312">
        <v>0</v>
      </c>
      <c r="CX312">
        <v>0</v>
      </c>
      <c r="CY312">
        <v>0</v>
      </c>
      <c r="CZ312">
        <v>0</v>
      </c>
      <c r="DA312">
        <v>0</v>
      </c>
      <c r="DB312">
        <v>0</v>
      </c>
      <c r="DC312">
        <v>0</v>
      </c>
      <c r="DD312">
        <v>0</v>
      </c>
      <c r="DE312">
        <v>0</v>
      </c>
      <c r="DF312">
        <v>0</v>
      </c>
      <c r="DG312">
        <v>0</v>
      </c>
      <c r="DH312">
        <v>2</v>
      </c>
      <c r="DI312">
        <v>2</v>
      </c>
      <c r="DJ312">
        <v>2</v>
      </c>
      <c r="DK312">
        <v>0</v>
      </c>
      <c r="DL312">
        <v>0</v>
      </c>
      <c r="DM312">
        <v>0</v>
      </c>
      <c r="DN312">
        <v>0</v>
      </c>
      <c r="DO312">
        <v>1</v>
      </c>
      <c r="DP312">
        <v>1</v>
      </c>
      <c r="DQ312">
        <v>1</v>
      </c>
      <c r="DR312">
        <v>1</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0</v>
      </c>
      <c r="EW312">
        <v>0</v>
      </c>
      <c r="EX312">
        <v>0</v>
      </c>
      <c r="EY312">
        <v>0</v>
      </c>
      <c r="EZ312">
        <v>0</v>
      </c>
      <c r="FA312">
        <v>0</v>
      </c>
      <c r="FB312">
        <v>0</v>
      </c>
      <c r="FC312">
        <v>0</v>
      </c>
      <c r="FD312">
        <v>0</v>
      </c>
      <c r="FE312">
        <v>0</v>
      </c>
      <c r="FF312">
        <v>0</v>
      </c>
      <c r="FG312">
        <v>0</v>
      </c>
      <c r="FH312">
        <v>0</v>
      </c>
      <c r="FI312">
        <v>0</v>
      </c>
      <c r="FJ312">
        <v>0</v>
      </c>
      <c r="FK312">
        <v>0</v>
      </c>
      <c r="FL312">
        <v>0</v>
      </c>
      <c r="FM312">
        <v>0</v>
      </c>
      <c r="FN312">
        <v>0</v>
      </c>
      <c r="FO312">
        <v>0</v>
      </c>
      <c r="FP312">
        <v>0</v>
      </c>
      <c r="FQ312">
        <v>0</v>
      </c>
      <c r="FR312">
        <v>0</v>
      </c>
      <c r="FS312">
        <v>0</v>
      </c>
      <c r="FT312">
        <v>0</v>
      </c>
      <c r="FU312">
        <v>0</v>
      </c>
      <c r="FV312">
        <v>0</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0</v>
      </c>
      <c r="HR312">
        <v>0</v>
      </c>
      <c r="HS312">
        <v>0</v>
      </c>
      <c r="HT312">
        <v>0</v>
      </c>
      <c r="HU312">
        <v>0</v>
      </c>
      <c r="HV312">
        <v>0</v>
      </c>
      <c r="HW312">
        <v>0</v>
      </c>
      <c r="HX312">
        <v>0</v>
      </c>
      <c r="HY312">
        <v>0</v>
      </c>
      <c r="HZ312">
        <v>0</v>
      </c>
      <c r="IA312">
        <v>25.020000000000003</v>
      </c>
      <c r="IB312">
        <v>29.630000000000003</v>
      </c>
      <c r="IC312">
        <v>2.0850000000000004</v>
      </c>
      <c r="ID312">
        <v>2.9630000000000001</v>
      </c>
      <c r="IE312">
        <v>0</v>
      </c>
      <c r="IF312">
        <v>0</v>
      </c>
      <c r="IG312">
        <v>0</v>
      </c>
      <c r="IH312">
        <v>8.3400000000000016</v>
      </c>
      <c r="II312">
        <v>0</v>
      </c>
      <c r="IJ312">
        <v>0</v>
      </c>
      <c r="IK312">
        <v>0</v>
      </c>
      <c r="IL312">
        <v>0</v>
      </c>
      <c r="IM312">
        <v>1.64</v>
      </c>
      <c r="IN312">
        <v>0</v>
      </c>
    </row>
    <row r="313" spans="1:248">
      <c r="A313">
        <v>310</v>
      </c>
      <c r="B313" t="str">
        <v>DARJEELING</v>
      </c>
      <c r="C313" t="str">
        <v>WEST BENGAL</v>
      </c>
      <c r="D313" t="str">
        <v>East</v>
      </c>
      <c r="E313" t="str">
        <v>SILIGURI BUILDERS STORES</v>
      </c>
      <c r="F313">
        <v>0</v>
      </c>
      <c r="G313">
        <v>0</v>
      </c>
      <c r="H313">
        <v>1</v>
      </c>
      <c r="I313">
        <v>0</v>
      </c>
      <c r="J313" t="str">
        <v>High</v>
      </c>
      <c r="K313">
        <v>0</v>
      </c>
      <c r="L313">
        <v>0</v>
      </c>
      <c r="M313" t="str">
        <v>Abu Hossain</v>
      </c>
      <c r="N313">
        <v>0</v>
      </c>
      <c r="O313">
        <v>0</v>
      </c>
      <c r="P313">
        <v>5000</v>
      </c>
      <c r="Q313">
        <v>0</v>
      </c>
      <c r="R313">
        <v>0</v>
      </c>
      <c r="S313">
        <v>0</v>
      </c>
      <c r="T313">
        <v>0</v>
      </c>
      <c r="U313">
        <v>0</v>
      </c>
      <c r="V313">
        <v>4</v>
      </c>
      <c r="W313">
        <v>0</v>
      </c>
      <c r="X313">
        <v>600</v>
      </c>
      <c r="Y313">
        <v>1.516E-2</v>
      </c>
      <c r="Z313">
        <v>0.12</v>
      </c>
      <c r="AA313">
        <v>1.8192E-3</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4.5</v>
      </c>
      <c r="AU313">
        <v>4.4000000000000004</v>
      </c>
      <c r="AV313">
        <v>2.06</v>
      </c>
      <c r="AW313">
        <v>80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1</v>
      </c>
      <c r="BS313">
        <v>1</v>
      </c>
      <c r="BT313">
        <v>0</v>
      </c>
      <c r="BU313">
        <v>2</v>
      </c>
      <c r="BV313">
        <v>0</v>
      </c>
      <c r="BW313">
        <v>0</v>
      </c>
      <c r="BX313">
        <v>4</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1</v>
      </c>
      <c r="CR313">
        <v>1</v>
      </c>
      <c r="CS313">
        <v>1</v>
      </c>
      <c r="CT313">
        <v>3</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1</v>
      </c>
      <c r="DP313">
        <v>2</v>
      </c>
      <c r="DQ313">
        <v>2</v>
      </c>
      <c r="DR313">
        <v>4</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v>0</v>
      </c>
      <c r="FW313">
        <v>0</v>
      </c>
      <c r="FX313">
        <v>0</v>
      </c>
      <c r="FY313">
        <v>0</v>
      </c>
      <c r="FZ313">
        <v>0</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1</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90.960000000000008</v>
      </c>
      <c r="IC313">
        <v>0</v>
      </c>
      <c r="ID313">
        <v>9.0960000000000001</v>
      </c>
      <c r="IE313">
        <v>0</v>
      </c>
      <c r="IF313">
        <v>0</v>
      </c>
      <c r="IG313">
        <v>0</v>
      </c>
      <c r="IH313">
        <v>0</v>
      </c>
      <c r="II313">
        <v>0</v>
      </c>
      <c r="IJ313">
        <v>0</v>
      </c>
      <c r="IK313">
        <v>0</v>
      </c>
      <c r="IL313">
        <v>0</v>
      </c>
      <c r="IM313">
        <v>28.820000000000004</v>
      </c>
      <c r="IN313">
        <v>0</v>
      </c>
    </row>
    <row r="314" spans="1:248">
      <c r="A314">
        <v>311</v>
      </c>
      <c r="B314" t="str">
        <v>Jalpaiguri</v>
      </c>
      <c r="C314" t="str">
        <v>WEST BENGAL</v>
      </c>
      <c r="D314" t="str">
        <v>East</v>
      </c>
      <c r="E314" t="str">
        <v>SILIGURI BUILDERS STORES</v>
      </c>
      <c r="F314">
        <v>0</v>
      </c>
      <c r="G314">
        <v>0</v>
      </c>
      <c r="H314">
        <v>0.5</v>
      </c>
      <c r="I314">
        <v>0</v>
      </c>
      <c r="J314" t="str">
        <v>Medium</v>
      </c>
      <c r="K314">
        <v>0</v>
      </c>
      <c r="L314">
        <v>0</v>
      </c>
      <c r="M314" t="str">
        <v>Abu Hossain</v>
      </c>
      <c r="N314">
        <v>0</v>
      </c>
      <c r="O314">
        <v>0</v>
      </c>
      <c r="P314">
        <v>4500</v>
      </c>
      <c r="Q314">
        <v>0</v>
      </c>
      <c r="R314">
        <v>0</v>
      </c>
      <c r="S314">
        <v>0</v>
      </c>
      <c r="T314">
        <v>0</v>
      </c>
      <c r="U314">
        <v>0</v>
      </c>
      <c r="V314">
        <v>5</v>
      </c>
      <c r="W314">
        <v>0</v>
      </c>
      <c r="X314">
        <v>430</v>
      </c>
      <c r="Y314">
        <v>1.8332558139534882E-2</v>
      </c>
      <c r="Z314">
        <v>9.555555555555556E-2</v>
      </c>
      <c r="AA314">
        <v>1.7517777777777777E-3</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6</v>
      </c>
      <c r="AU314">
        <v>18.059999999999999</v>
      </c>
      <c r="AV314">
        <v>44.769999999999996</v>
      </c>
      <c r="AW314">
        <v>10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1</v>
      </c>
      <c r="BS314">
        <v>2</v>
      </c>
      <c r="BT314">
        <v>1</v>
      </c>
      <c r="BU314">
        <v>1</v>
      </c>
      <c r="BV314">
        <v>0</v>
      </c>
      <c r="BW314">
        <v>0</v>
      </c>
      <c r="BX314">
        <v>5</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1</v>
      </c>
      <c r="CR314">
        <v>3</v>
      </c>
      <c r="CS314">
        <v>4</v>
      </c>
      <c r="CT314">
        <v>4</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1</v>
      </c>
      <c r="DP314">
        <v>3</v>
      </c>
      <c r="DQ314">
        <v>4</v>
      </c>
      <c r="DR314">
        <v>5</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v>0</v>
      </c>
      <c r="FH314">
        <v>0</v>
      </c>
      <c r="FI314">
        <v>0</v>
      </c>
      <c r="FJ314">
        <v>0</v>
      </c>
      <c r="FK314">
        <v>0</v>
      </c>
      <c r="FL314">
        <v>0</v>
      </c>
      <c r="FM314">
        <v>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0</v>
      </c>
      <c r="GG314">
        <v>0</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78.83</v>
      </c>
      <c r="IC314">
        <v>0</v>
      </c>
      <c r="ID314">
        <v>7.883</v>
      </c>
      <c r="IE314">
        <v>0</v>
      </c>
      <c r="IF314">
        <v>0</v>
      </c>
      <c r="IG314">
        <v>0</v>
      </c>
      <c r="IH314">
        <v>0</v>
      </c>
      <c r="II314">
        <v>0</v>
      </c>
      <c r="IJ314">
        <v>0</v>
      </c>
      <c r="IK314">
        <v>0</v>
      </c>
      <c r="IL314">
        <v>0</v>
      </c>
      <c r="IM314">
        <v>24.276666666666667</v>
      </c>
      <c r="IN314">
        <v>0</v>
      </c>
    </row>
    <row r="315" spans="1:248">
      <c r="A315">
        <v>312</v>
      </c>
      <c r="B315" t="str">
        <v>Alipurduar</v>
      </c>
      <c r="C315" t="str">
        <v>WEST BENGAL</v>
      </c>
      <c r="D315" t="str">
        <v>East</v>
      </c>
      <c r="E315" t="str">
        <v>SILIGURI BUILDERS STORES</v>
      </c>
      <c r="F315">
        <v>0</v>
      </c>
      <c r="G315">
        <v>0</v>
      </c>
      <c r="H315">
        <v>0.5</v>
      </c>
      <c r="I315">
        <v>0</v>
      </c>
      <c r="J315" t="str">
        <v>Medium</v>
      </c>
      <c r="K315">
        <v>0</v>
      </c>
      <c r="L315">
        <v>0</v>
      </c>
      <c r="M315" t="str">
        <v>Abu Hossain</v>
      </c>
      <c r="N315">
        <v>0</v>
      </c>
      <c r="O315">
        <v>0</v>
      </c>
      <c r="P315">
        <v>2500</v>
      </c>
      <c r="Q315">
        <v>0</v>
      </c>
      <c r="R315">
        <v>0</v>
      </c>
      <c r="S315">
        <v>0</v>
      </c>
      <c r="T315">
        <v>0</v>
      </c>
      <c r="U315">
        <v>0</v>
      </c>
      <c r="V315">
        <v>1</v>
      </c>
      <c r="W315">
        <v>0</v>
      </c>
      <c r="X315">
        <v>0</v>
      </c>
      <c r="Y315" t="str">
        <v/>
      </c>
      <c r="Z315">
        <v>0</v>
      </c>
      <c r="AA315" t="str">
        <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16.5</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1</v>
      </c>
      <c r="BU315">
        <v>0</v>
      </c>
      <c r="BV315">
        <v>0</v>
      </c>
      <c r="BW315">
        <v>0</v>
      </c>
      <c r="BX315">
        <v>1</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1</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1</v>
      </c>
      <c r="DR315">
        <v>1</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0</v>
      </c>
      <c r="HU315">
        <v>0</v>
      </c>
      <c r="HV315">
        <v>0</v>
      </c>
      <c r="HW315">
        <v>0</v>
      </c>
      <c r="HX315">
        <v>0</v>
      </c>
      <c r="HY315">
        <v>0</v>
      </c>
      <c r="HZ315">
        <v>0</v>
      </c>
      <c r="IA315">
        <v>0</v>
      </c>
      <c r="IB315">
        <v>16.5</v>
      </c>
      <c r="IC315">
        <v>0</v>
      </c>
      <c r="ID315">
        <v>1.65</v>
      </c>
      <c r="IE315">
        <v>0</v>
      </c>
      <c r="IF315">
        <v>0</v>
      </c>
      <c r="IG315">
        <v>0</v>
      </c>
      <c r="IH315">
        <v>0</v>
      </c>
      <c r="II315">
        <v>0</v>
      </c>
      <c r="IJ315">
        <v>0</v>
      </c>
      <c r="IK315">
        <v>0</v>
      </c>
      <c r="IL315">
        <v>0</v>
      </c>
      <c r="IM315">
        <v>5.5</v>
      </c>
      <c r="IN315">
        <v>0</v>
      </c>
    </row>
    <row r="316" spans="1:248">
      <c r="A316">
        <v>313</v>
      </c>
      <c r="B316" t="str">
        <v>Cooch Behar</v>
      </c>
      <c r="C316" t="str">
        <v>WEST BENGAL</v>
      </c>
      <c r="D316" t="str">
        <v>East</v>
      </c>
      <c r="E316" t="str">
        <v>SILIGURI BUILDERS STORES</v>
      </c>
      <c r="F316">
        <v>0</v>
      </c>
      <c r="G316">
        <v>0</v>
      </c>
      <c r="H316">
        <v>1</v>
      </c>
      <c r="I316">
        <v>0</v>
      </c>
      <c r="J316" t="str">
        <v>High</v>
      </c>
      <c r="K316">
        <v>0</v>
      </c>
      <c r="L316">
        <v>0</v>
      </c>
      <c r="M316" t="str">
        <v>Abu Hossain</v>
      </c>
      <c r="N316">
        <v>0</v>
      </c>
      <c r="O316">
        <v>0</v>
      </c>
      <c r="P316">
        <v>5000</v>
      </c>
      <c r="Q316">
        <v>0</v>
      </c>
      <c r="R316">
        <v>0</v>
      </c>
      <c r="S316">
        <v>0</v>
      </c>
      <c r="T316">
        <v>0</v>
      </c>
      <c r="U316">
        <v>0</v>
      </c>
      <c r="V316">
        <v>0</v>
      </c>
      <c r="W316">
        <v>0</v>
      </c>
      <c r="X316">
        <v>0</v>
      </c>
      <c r="Y316" t="str">
        <v/>
      </c>
      <c r="Z316">
        <v>0</v>
      </c>
      <c r="AA316" t="str">
        <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0</v>
      </c>
      <c r="FC316">
        <v>0</v>
      </c>
      <c r="FD316">
        <v>0</v>
      </c>
      <c r="FE316">
        <v>0</v>
      </c>
      <c r="FF316">
        <v>0</v>
      </c>
      <c r="FG316">
        <v>0</v>
      </c>
      <c r="FH316">
        <v>0</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c r="IL316">
        <v>0</v>
      </c>
      <c r="IM316">
        <v>0</v>
      </c>
      <c r="IN316">
        <v>0</v>
      </c>
    </row>
    <row r="317" spans="1:248">
      <c r="A317">
        <v>314</v>
      </c>
      <c r="B317" t="str">
        <v>Paschim Bardhaman</v>
      </c>
      <c r="C317" t="str">
        <v>WEST BENGAL</v>
      </c>
      <c r="D317" t="str">
        <v>East</v>
      </c>
      <c r="E317" t="str">
        <v>Jai Mata Di Steels</v>
      </c>
      <c r="F317">
        <v>0</v>
      </c>
      <c r="G317">
        <v>0</v>
      </c>
      <c r="H317">
        <v>1</v>
      </c>
      <c r="I317">
        <v>0</v>
      </c>
      <c r="J317" t="str">
        <v>High</v>
      </c>
      <c r="K317">
        <v>0</v>
      </c>
      <c r="L317">
        <v>0</v>
      </c>
      <c r="M317">
        <v>0</v>
      </c>
      <c r="N317" t="str">
        <v>Sambit Majumdar</v>
      </c>
      <c r="O317">
        <v>0</v>
      </c>
      <c r="P317">
        <v>5000</v>
      </c>
      <c r="Q317">
        <v>0</v>
      </c>
      <c r="R317">
        <v>0</v>
      </c>
      <c r="S317">
        <v>0</v>
      </c>
      <c r="T317">
        <v>0</v>
      </c>
      <c r="U317">
        <v>0</v>
      </c>
      <c r="V317">
        <v>6</v>
      </c>
      <c r="W317">
        <v>0</v>
      </c>
      <c r="X317">
        <v>450</v>
      </c>
      <c r="Y317">
        <v>2.5704444444444446E-2</v>
      </c>
      <c r="Z317">
        <v>0.09</v>
      </c>
      <c r="AA317">
        <v>2.3134000000000002E-3</v>
      </c>
      <c r="AB317">
        <v>0</v>
      </c>
      <c r="AC317">
        <v>0</v>
      </c>
      <c r="AD317">
        <v>0</v>
      </c>
      <c r="AE317">
        <v>0</v>
      </c>
      <c r="AF317">
        <v>0</v>
      </c>
      <c r="AG317">
        <v>0</v>
      </c>
      <c r="AH317">
        <v>0</v>
      </c>
      <c r="AI317">
        <v>0</v>
      </c>
      <c r="AJ317">
        <v>0</v>
      </c>
      <c r="AK317">
        <v>0</v>
      </c>
      <c r="AL317">
        <v>11.23</v>
      </c>
      <c r="AM317">
        <v>0</v>
      </c>
      <c r="AN317">
        <v>0</v>
      </c>
      <c r="AO317">
        <v>0</v>
      </c>
      <c r="AP317">
        <v>0</v>
      </c>
      <c r="AQ317">
        <v>0</v>
      </c>
      <c r="AR317">
        <v>36.799999999999997</v>
      </c>
      <c r="AS317">
        <v>11.88</v>
      </c>
      <c r="AT317">
        <v>25.19</v>
      </c>
      <c r="AU317">
        <v>30</v>
      </c>
      <c r="AV317">
        <v>11.8</v>
      </c>
      <c r="AW317">
        <v>0</v>
      </c>
      <c r="AX317">
        <v>0</v>
      </c>
      <c r="AY317">
        <v>0</v>
      </c>
      <c r="AZ317">
        <v>0</v>
      </c>
      <c r="BA317">
        <v>0</v>
      </c>
      <c r="BB317">
        <v>0</v>
      </c>
      <c r="BC317">
        <v>0</v>
      </c>
      <c r="BD317">
        <v>0</v>
      </c>
      <c r="BE317">
        <v>0</v>
      </c>
      <c r="BF317">
        <v>0</v>
      </c>
      <c r="BG317">
        <v>0</v>
      </c>
      <c r="BH317">
        <v>0</v>
      </c>
      <c r="BI317">
        <v>0</v>
      </c>
      <c r="BJ317">
        <v>1</v>
      </c>
      <c r="BK317">
        <v>0</v>
      </c>
      <c r="BL317">
        <v>0</v>
      </c>
      <c r="BM317">
        <v>0</v>
      </c>
      <c r="BN317">
        <v>0</v>
      </c>
      <c r="BO317">
        <v>0</v>
      </c>
      <c r="BP317">
        <v>1</v>
      </c>
      <c r="BQ317">
        <v>1</v>
      </c>
      <c r="BR317">
        <v>1</v>
      </c>
      <c r="BS317">
        <v>2</v>
      </c>
      <c r="BT317">
        <v>0</v>
      </c>
      <c r="BU317">
        <v>0</v>
      </c>
      <c r="BV317">
        <v>0</v>
      </c>
      <c r="BW317">
        <v>0</v>
      </c>
      <c r="BX317">
        <v>6</v>
      </c>
      <c r="BY317">
        <v>0</v>
      </c>
      <c r="BZ317">
        <v>0</v>
      </c>
      <c r="CA317">
        <v>0</v>
      </c>
      <c r="CB317">
        <v>0</v>
      </c>
      <c r="CC317">
        <v>0</v>
      </c>
      <c r="CD317">
        <v>0</v>
      </c>
      <c r="CE317">
        <v>0</v>
      </c>
      <c r="CF317">
        <v>0</v>
      </c>
      <c r="CG317">
        <v>0</v>
      </c>
      <c r="CH317">
        <v>0</v>
      </c>
      <c r="CI317">
        <v>1</v>
      </c>
      <c r="CJ317">
        <v>0</v>
      </c>
      <c r="CK317">
        <v>0</v>
      </c>
      <c r="CL317">
        <v>0</v>
      </c>
      <c r="CM317">
        <v>0</v>
      </c>
      <c r="CN317">
        <v>0</v>
      </c>
      <c r="CO317">
        <v>1</v>
      </c>
      <c r="CP317">
        <v>1</v>
      </c>
      <c r="CQ317">
        <v>1</v>
      </c>
      <c r="CR317">
        <v>2</v>
      </c>
      <c r="CS317">
        <v>1</v>
      </c>
      <c r="CT317">
        <v>0</v>
      </c>
      <c r="CU317">
        <v>0</v>
      </c>
      <c r="CV317">
        <v>0</v>
      </c>
      <c r="CW317">
        <v>0</v>
      </c>
      <c r="CX317">
        <v>0</v>
      </c>
      <c r="CY317">
        <v>0</v>
      </c>
      <c r="CZ317">
        <v>0</v>
      </c>
      <c r="DA317">
        <v>0</v>
      </c>
      <c r="DB317">
        <v>0</v>
      </c>
      <c r="DC317">
        <v>0</v>
      </c>
      <c r="DD317">
        <v>0</v>
      </c>
      <c r="DE317">
        <v>0</v>
      </c>
      <c r="DF317">
        <v>0</v>
      </c>
      <c r="DG317">
        <v>0</v>
      </c>
      <c r="DH317">
        <v>1</v>
      </c>
      <c r="DI317">
        <v>1</v>
      </c>
      <c r="DJ317">
        <v>0</v>
      </c>
      <c r="DK317">
        <v>0</v>
      </c>
      <c r="DL317">
        <v>0</v>
      </c>
      <c r="DM317">
        <v>1</v>
      </c>
      <c r="DN317">
        <v>2</v>
      </c>
      <c r="DO317">
        <v>3</v>
      </c>
      <c r="DP317">
        <v>4</v>
      </c>
      <c r="DQ317">
        <v>4</v>
      </c>
      <c r="DR317">
        <v>3</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11.23</v>
      </c>
      <c r="IB317">
        <v>115.67</v>
      </c>
      <c r="IC317">
        <v>0.93583333333333341</v>
      </c>
      <c r="ID317">
        <v>11.567</v>
      </c>
      <c r="IE317">
        <v>0</v>
      </c>
      <c r="IF317">
        <v>0</v>
      </c>
      <c r="IG317">
        <v>0</v>
      </c>
      <c r="IH317">
        <v>3.7433333333333336</v>
      </c>
      <c r="II317">
        <v>0</v>
      </c>
      <c r="IJ317">
        <v>0</v>
      </c>
      <c r="IK317">
        <v>0</v>
      </c>
      <c r="IL317">
        <v>0</v>
      </c>
      <c r="IM317">
        <v>13.933333333333332</v>
      </c>
      <c r="IN317">
        <v>0</v>
      </c>
    </row>
    <row r="318" spans="1:248">
      <c r="A318">
        <v>315</v>
      </c>
      <c r="B318" t="str">
        <v>Purba Bardhaman</v>
      </c>
      <c r="C318" t="str">
        <v>WEST BENGAL</v>
      </c>
      <c r="D318" t="str">
        <v>East</v>
      </c>
      <c r="E318" t="str">
        <v>Jai Mata Di Steels</v>
      </c>
      <c r="F318">
        <v>0</v>
      </c>
      <c r="G318">
        <v>0</v>
      </c>
      <c r="H318">
        <v>1</v>
      </c>
      <c r="I318">
        <v>0</v>
      </c>
      <c r="J318" t="str">
        <v>High</v>
      </c>
      <c r="K318">
        <v>0</v>
      </c>
      <c r="L318">
        <v>0</v>
      </c>
      <c r="M318">
        <v>0</v>
      </c>
      <c r="N318" t="str">
        <v>Sambit Majumdar</v>
      </c>
      <c r="O318">
        <v>0</v>
      </c>
      <c r="P318">
        <v>5000</v>
      </c>
      <c r="Q318">
        <v>0</v>
      </c>
      <c r="R318">
        <v>0</v>
      </c>
      <c r="S318">
        <v>0</v>
      </c>
      <c r="T318">
        <v>0</v>
      </c>
      <c r="U318">
        <v>0</v>
      </c>
      <c r="V318">
        <v>2</v>
      </c>
      <c r="W318">
        <v>0</v>
      </c>
      <c r="X318">
        <v>0</v>
      </c>
      <c r="Y318" t="str">
        <v/>
      </c>
      <c r="Z318">
        <v>0</v>
      </c>
      <c r="AA318" t="str">
        <v/>
      </c>
      <c r="AB318">
        <v>0</v>
      </c>
      <c r="AC318">
        <v>0</v>
      </c>
      <c r="AD318">
        <v>0</v>
      </c>
      <c r="AE318">
        <v>0</v>
      </c>
      <c r="AF318">
        <v>0</v>
      </c>
      <c r="AG318">
        <v>0</v>
      </c>
      <c r="AH318">
        <v>0</v>
      </c>
      <c r="AI318">
        <v>0</v>
      </c>
      <c r="AJ318">
        <v>0</v>
      </c>
      <c r="AK318">
        <v>0</v>
      </c>
      <c r="AL318">
        <v>0</v>
      </c>
      <c r="AM318">
        <v>0</v>
      </c>
      <c r="AN318">
        <v>0</v>
      </c>
      <c r="AO318">
        <v>0</v>
      </c>
      <c r="AP318">
        <v>0</v>
      </c>
      <c r="AQ318">
        <v>0</v>
      </c>
      <c r="AR318">
        <v>12.04</v>
      </c>
      <c r="AS318">
        <v>0</v>
      </c>
      <c r="AT318">
        <v>0</v>
      </c>
      <c r="AU318">
        <v>0</v>
      </c>
      <c r="AV318">
        <v>12.14</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1</v>
      </c>
      <c r="BQ318">
        <v>0</v>
      </c>
      <c r="BR318">
        <v>0</v>
      </c>
      <c r="BS318">
        <v>0</v>
      </c>
      <c r="BT318">
        <v>1</v>
      </c>
      <c r="BU318">
        <v>0</v>
      </c>
      <c r="BV318">
        <v>0</v>
      </c>
      <c r="BW318">
        <v>0</v>
      </c>
      <c r="BX318">
        <v>2</v>
      </c>
      <c r="BY318">
        <v>0</v>
      </c>
      <c r="BZ318">
        <v>0</v>
      </c>
      <c r="CA318">
        <v>0</v>
      </c>
      <c r="CB318">
        <v>0</v>
      </c>
      <c r="CC318">
        <v>0</v>
      </c>
      <c r="CD318">
        <v>0</v>
      </c>
      <c r="CE318">
        <v>0</v>
      </c>
      <c r="CF318">
        <v>0</v>
      </c>
      <c r="CG318">
        <v>0</v>
      </c>
      <c r="CH318">
        <v>0</v>
      </c>
      <c r="CI318">
        <v>0</v>
      </c>
      <c r="CJ318">
        <v>0</v>
      </c>
      <c r="CK318">
        <v>0</v>
      </c>
      <c r="CL318">
        <v>0</v>
      </c>
      <c r="CM318">
        <v>0</v>
      </c>
      <c r="CN318">
        <v>0</v>
      </c>
      <c r="CO318">
        <v>1</v>
      </c>
      <c r="CP318">
        <v>0</v>
      </c>
      <c r="CQ318">
        <v>0</v>
      </c>
      <c r="CR318">
        <v>0</v>
      </c>
      <c r="CS318">
        <v>1</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1</v>
      </c>
      <c r="DN318">
        <v>1</v>
      </c>
      <c r="DO318">
        <v>1</v>
      </c>
      <c r="DP318">
        <v>0</v>
      </c>
      <c r="DQ318">
        <v>1</v>
      </c>
      <c r="DR318">
        <v>1</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0</v>
      </c>
      <c r="EZ318">
        <v>0</v>
      </c>
      <c r="FA318">
        <v>0</v>
      </c>
      <c r="FB318">
        <v>0</v>
      </c>
      <c r="FC318">
        <v>0</v>
      </c>
      <c r="FD318">
        <v>0</v>
      </c>
      <c r="FE318">
        <v>0</v>
      </c>
      <c r="FF318">
        <v>0</v>
      </c>
      <c r="FG318">
        <v>0</v>
      </c>
      <c r="FH318">
        <v>0</v>
      </c>
      <c r="FI318">
        <v>0</v>
      </c>
      <c r="FJ318">
        <v>0</v>
      </c>
      <c r="FK318">
        <v>0</v>
      </c>
      <c r="FL318">
        <v>0</v>
      </c>
      <c r="FM318">
        <v>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1</v>
      </c>
      <c r="HI318">
        <v>0</v>
      </c>
      <c r="HJ318">
        <v>0</v>
      </c>
      <c r="HK318">
        <v>0</v>
      </c>
      <c r="HL318">
        <v>0</v>
      </c>
      <c r="HM318">
        <v>0</v>
      </c>
      <c r="HN318">
        <v>0</v>
      </c>
      <c r="HO318">
        <v>0</v>
      </c>
      <c r="HP318">
        <v>0</v>
      </c>
      <c r="HQ318">
        <v>0</v>
      </c>
      <c r="HR318">
        <v>0</v>
      </c>
      <c r="HS318">
        <v>0</v>
      </c>
      <c r="HT318">
        <v>0</v>
      </c>
      <c r="HU318">
        <v>0</v>
      </c>
      <c r="HV318">
        <v>0</v>
      </c>
      <c r="HW318">
        <v>0</v>
      </c>
      <c r="HX318">
        <v>0</v>
      </c>
      <c r="HY318">
        <v>0</v>
      </c>
      <c r="HZ318">
        <v>0</v>
      </c>
      <c r="IA318">
        <v>0</v>
      </c>
      <c r="IB318">
        <v>24.18</v>
      </c>
      <c r="IC318">
        <v>0</v>
      </c>
      <c r="ID318">
        <v>2.4180000000000001</v>
      </c>
      <c r="IE318">
        <v>0</v>
      </c>
      <c r="IF318">
        <v>0</v>
      </c>
      <c r="IG318">
        <v>0</v>
      </c>
      <c r="IH318">
        <v>0</v>
      </c>
      <c r="II318">
        <v>0</v>
      </c>
      <c r="IJ318">
        <v>0</v>
      </c>
      <c r="IK318">
        <v>0</v>
      </c>
      <c r="IL318">
        <v>0</v>
      </c>
      <c r="IM318">
        <v>4.0466666666666669</v>
      </c>
      <c r="IN318">
        <v>0</v>
      </c>
    </row>
    <row r="319" spans="1:248">
      <c r="A319">
        <v>316</v>
      </c>
      <c r="B319" t="str">
        <v>Bankura</v>
      </c>
      <c r="C319" t="str">
        <v>WEST BENGAL</v>
      </c>
      <c r="D319" t="str">
        <v>East</v>
      </c>
      <c r="E319">
        <v>0</v>
      </c>
      <c r="F319">
        <v>0</v>
      </c>
      <c r="G319">
        <v>0</v>
      </c>
      <c r="H319">
        <v>1</v>
      </c>
      <c r="I319">
        <v>0</v>
      </c>
      <c r="J319" t="str">
        <v>High</v>
      </c>
      <c r="K319">
        <v>0</v>
      </c>
      <c r="L319">
        <v>0</v>
      </c>
      <c r="M319">
        <v>0</v>
      </c>
      <c r="N319" t="str">
        <v>Sambit Majumdar</v>
      </c>
      <c r="O319">
        <v>0</v>
      </c>
      <c r="P319">
        <v>8000</v>
      </c>
      <c r="Q319">
        <v>0</v>
      </c>
      <c r="R319">
        <v>0</v>
      </c>
      <c r="S319">
        <v>0</v>
      </c>
      <c r="T319">
        <v>0</v>
      </c>
      <c r="U319">
        <v>0</v>
      </c>
      <c r="V319">
        <v>2</v>
      </c>
      <c r="W319">
        <v>0</v>
      </c>
      <c r="X319">
        <v>300</v>
      </c>
      <c r="Y319">
        <v>2.223E-2</v>
      </c>
      <c r="Z319">
        <v>3.7499999999999999E-2</v>
      </c>
      <c r="AA319">
        <v>8.3362499999999995E-4</v>
      </c>
      <c r="AB319">
        <v>0</v>
      </c>
      <c r="AC319">
        <v>0</v>
      </c>
      <c r="AD319">
        <v>0</v>
      </c>
      <c r="AE319">
        <v>0</v>
      </c>
      <c r="AF319">
        <v>0</v>
      </c>
      <c r="AG319">
        <v>0</v>
      </c>
      <c r="AH319">
        <v>0</v>
      </c>
      <c r="AI319">
        <v>0</v>
      </c>
      <c r="AJ319">
        <v>0</v>
      </c>
      <c r="AK319">
        <v>0</v>
      </c>
      <c r="AL319">
        <v>0</v>
      </c>
      <c r="AM319">
        <v>0</v>
      </c>
      <c r="AN319">
        <v>0</v>
      </c>
      <c r="AO319">
        <v>0</v>
      </c>
      <c r="AP319">
        <v>0</v>
      </c>
      <c r="AQ319">
        <v>0</v>
      </c>
      <c r="AR319">
        <v>12.98</v>
      </c>
      <c r="AS319">
        <v>0</v>
      </c>
      <c r="AT319">
        <v>0</v>
      </c>
      <c r="AU319">
        <v>29.71</v>
      </c>
      <c r="AV319">
        <v>0</v>
      </c>
      <c r="AW319">
        <v>24</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1</v>
      </c>
      <c r="BQ319">
        <v>0</v>
      </c>
      <c r="BR319">
        <v>0</v>
      </c>
      <c r="BS319">
        <v>0</v>
      </c>
      <c r="BT319">
        <v>0</v>
      </c>
      <c r="BU319">
        <v>1</v>
      </c>
      <c r="BV319">
        <v>0</v>
      </c>
      <c r="BW319">
        <v>0</v>
      </c>
      <c r="BX319">
        <v>2</v>
      </c>
      <c r="BY319">
        <v>0</v>
      </c>
      <c r="BZ319">
        <v>0</v>
      </c>
      <c r="CA319">
        <v>0</v>
      </c>
      <c r="CB319">
        <v>0</v>
      </c>
      <c r="CC319">
        <v>0</v>
      </c>
      <c r="CD319">
        <v>0</v>
      </c>
      <c r="CE319">
        <v>0</v>
      </c>
      <c r="CF319">
        <v>0</v>
      </c>
      <c r="CG319">
        <v>0</v>
      </c>
      <c r="CH319">
        <v>0</v>
      </c>
      <c r="CI319">
        <v>0</v>
      </c>
      <c r="CJ319">
        <v>0</v>
      </c>
      <c r="CK319">
        <v>0</v>
      </c>
      <c r="CL319">
        <v>0</v>
      </c>
      <c r="CM319">
        <v>0</v>
      </c>
      <c r="CN319">
        <v>0</v>
      </c>
      <c r="CO319">
        <v>1</v>
      </c>
      <c r="CP319">
        <v>0</v>
      </c>
      <c r="CQ319">
        <v>0</v>
      </c>
      <c r="CR319">
        <v>1</v>
      </c>
      <c r="CS319">
        <v>0</v>
      </c>
      <c r="CT319">
        <v>1</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1</v>
      </c>
      <c r="DN319">
        <v>1</v>
      </c>
      <c r="DO319">
        <v>1</v>
      </c>
      <c r="DP319">
        <v>1</v>
      </c>
      <c r="DQ319">
        <v>1</v>
      </c>
      <c r="DR319">
        <v>2</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v>0</v>
      </c>
      <c r="FH319">
        <v>0</v>
      </c>
      <c r="FI319">
        <v>0</v>
      </c>
      <c r="FJ319">
        <v>0</v>
      </c>
      <c r="FK319">
        <v>0</v>
      </c>
      <c r="FL319">
        <v>0</v>
      </c>
      <c r="FM319">
        <v>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1</v>
      </c>
      <c r="HI319">
        <v>0</v>
      </c>
      <c r="HJ319">
        <v>0</v>
      </c>
      <c r="HK319">
        <v>0</v>
      </c>
      <c r="HL319">
        <v>0</v>
      </c>
      <c r="HM319">
        <v>0</v>
      </c>
      <c r="HN319">
        <v>0</v>
      </c>
      <c r="HO319">
        <v>0</v>
      </c>
      <c r="HP319">
        <v>0</v>
      </c>
      <c r="HQ319">
        <v>0</v>
      </c>
      <c r="HR319">
        <v>0</v>
      </c>
      <c r="HS319">
        <v>0</v>
      </c>
      <c r="HT319">
        <v>0</v>
      </c>
      <c r="HU319">
        <v>0</v>
      </c>
      <c r="HV319">
        <v>0</v>
      </c>
      <c r="HW319">
        <v>0</v>
      </c>
      <c r="HX319">
        <v>0</v>
      </c>
      <c r="HY319">
        <v>0</v>
      </c>
      <c r="HZ319">
        <v>0</v>
      </c>
      <c r="IA319">
        <v>0</v>
      </c>
      <c r="IB319">
        <v>66.69</v>
      </c>
      <c r="IC319">
        <v>0</v>
      </c>
      <c r="ID319">
        <v>6.6689999999999996</v>
      </c>
      <c r="IE319">
        <v>0</v>
      </c>
      <c r="IF319">
        <v>0</v>
      </c>
      <c r="IG319">
        <v>0</v>
      </c>
      <c r="IH319">
        <v>0</v>
      </c>
      <c r="II319">
        <v>0</v>
      </c>
      <c r="IJ319">
        <v>0</v>
      </c>
      <c r="IK319">
        <v>0</v>
      </c>
      <c r="IL319">
        <v>0</v>
      </c>
      <c r="IM319">
        <v>17.903333333333332</v>
      </c>
      <c r="IN319">
        <v>0</v>
      </c>
    </row>
    <row r="320" spans="1:248">
      <c r="A320">
        <v>317</v>
      </c>
      <c r="B320" t="str">
        <v>Purulia</v>
      </c>
      <c r="C320" t="str">
        <v>WEST BENGAL</v>
      </c>
      <c r="D320" t="str">
        <v>East</v>
      </c>
      <c r="E320">
        <v>0</v>
      </c>
      <c r="F320">
        <v>0</v>
      </c>
      <c r="G320">
        <v>0</v>
      </c>
      <c r="H320">
        <v>0.5</v>
      </c>
      <c r="I320">
        <v>0</v>
      </c>
      <c r="J320" t="str">
        <v>Medium</v>
      </c>
      <c r="K320">
        <v>0</v>
      </c>
      <c r="L320">
        <v>0</v>
      </c>
      <c r="M320">
        <v>0</v>
      </c>
      <c r="N320" t="str">
        <v>Sambit Majumdar</v>
      </c>
      <c r="O320">
        <v>35</v>
      </c>
      <c r="P320">
        <v>2000</v>
      </c>
      <c r="Q320">
        <v>6</v>
      </c>
      <c r="R320">
        <v>3</v>
      </c>
      <c r="S320">
        <v>1</v>
      </c>
      <c r="T320">
        <v>2</v>
      </c>
      <c r="U320">
        <v>0</v>
      </c>
      <c r="V320">
        <v>0</v>
      </c>
      <c r="W320">
        <v>0</v>
      </c>
      <c r="X320">
        <v>0</v>
      </c>
      <c r="Y320" t="str">
        <v/>
      </c>
      <c r="Z320">
        <v>0</v>
      </c>
      <c r="AA320" t="str">
        <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23.866666666666667</v>
      </c>
      <c r="EH320">
        <v>26.036363636363635</v>
      </c>
      <c r="EI320">
        <v>21.454545454545453</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29.6</v>
      </c>
      <c r="FF320">
        <v>27.127272727272725</v>
      </c>
      <c r="FG320">
        <v>27.127272727272725</v>
      </c>
      <c r="FH320">
        <v>0</v>
      </c>
      <c r="FI320">
        <v>0</v>
      </c>
      <c r="FJ320">
        <v>0</v>
      </c>
      <c r="FK320">
        <v>0</v>
      </c>
      <c r="FL320">
        <v>0</v>
      </c>
      <c r="FM320">
        <v>0</v>
      </c>
      <c r="FN320">
        <v>0</v>
      </c>
      <c r="FO320">
        <v>0</v>
      </c>
      <c r="FP320">
        <v>0</v>
      </c>
      <c r="FQ320">
        <v>0</v>
      </c>
      <c r="FR320">
        <v>0</v>
      </c>
      <c r="FS320">
        <v>0</v>
      </c>
      <c r="FT320">
        <v>0</v>
      </c>
      <c r="FU320">
        <v>0</v>
      </c>
      <c r="FV320">
        <v>0</v>
      </c>
      <c r="FW320">
        <v>0</v>
      </c>
      <c r="FX320">
        <v>0</v>
      </c>
      <c r="FY320">
        <v>0</v>
      </c>
      <c r="FZ320">
        <v>0</v>
      </c>
      <c r="GA320">
        <v>0</v>
      </c>
      <c r="GB320">
        <v>0</v>
      </c>
      <c r="GC320">
        <v>30.711111111111112</v>
      </c>
      <c r="GD320">
        <v>31.709090909090911</v>
      </c>
      <c r="GE320">
        <v>28.218181818181815</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0</v>
      </c>
      <c r="HC320">
        <v>0</v>
      </c>
      <c r="HD320">
        <v>0</v>
      </c>
      <c r="HE320">
        <v>0</v>
      </c>
      <c r="HF320">
        <v>0</v>
      </c>
      <c r="HG320">
        <v>0</v>
      </c>
      <c r="HH320">
        <v>0</v>
      </c>
      <c r="HI320">
        <v>0</v>
      </c>
      <c r="HJ320">
        <v>0</v>
      </c>
      <c r="HK320">
        <v>0</v>
      </c>
      <c r="HL320">
        <v>0</v>
      </c>
      <c r="HM320">
        <v>0</v>
      </c>
      <c r="HN320">
        <v>0</v>
      </c>
      <c r="HO320">
        <v>0</v>
      </c>
      <c r="HP320">
        <v>0</v>
      </c>
      <c r="HQ320">
        <v>0</v>
      </c>
      <c r="HR320">
        <v>0</v>
      </c>
      <c r="HS320">
        <v>15690.5</v>
      </c>
      <c r="HT320">
        <v>0</v>
      </c>
      <c r="HU320">
        <v>0</v>
      </c>
      <c r="HV320">
        <v>0</v>
      </c>
      <c r="HW320">
        <v>0</v>
      </c>
      <c r="HX320">
        <v>0</v>
      </c>
      <c r="HY320">
        <v>0</v>
      </c>
      <c r="HZ320">
        <v>293258.3</v>
      </c>
      <c r="IA320">
        <v>0</v>
      </c>
      <c r="IB320">
        <v>0</v>
      </c>
      <c r="IC320">
        <v>0</v>
      </c>
      <c r="ID320">
        <v>0</v>
      </c>
      <c r="IE320">
        <v>0</v>
      </c>
      <c r="IF320">
        <v>0</v>
      </c>
      <c r="IG320">
        <v>0</v>
      </c>
      <c r="IH320">
        <v>0</v>
      </c>
      <c r="II320">
        <v>0</v>
      </c>
      <c r="IJ320">
        <v>0</v>
      </c>
      <c r="IK320">
        <v>0</v>
      </c>
      <c r="IL320">
        <v>0</v>
      </c>
      <c r="IM320">
        <v>0</v>
      </c>
      <c r="IN320">
        <v>35000</v>
      </c>
    </row>
    <row r="321" spans="1:248">
      <c r="A321">
        <v>318</v>
      </c>
      <c r="B321" t="str">
        <v>Patna</v>
      </c>
      <c r="C321" t="str">
        <v>BIHAR</v>
      </c>
      <c r="D321" t="str">
        <v>East</v>
      </c>
      <c r="E321" t="str">
        <v>KHARAKIA METALS PRIVATE LIMITED</v>
      </c>
      <c r="F321">
        <v>0</v>
      </c>
      <c r="G321">
        <v>0</v>
      </c>
      <c r="H321">
        <v>1</v>
      </c>
      <c r="I321">
        <v>0</v>
      </c>
      <c r="J321" t="str">
        <v>Very High</v>
      </c>
      <c r="K321">
        <v>0</v>
      </c>
      <c r="L321">
        <v>0</v>
      </c>
      <c r="M321" t="str">
        <v xml:space="preserve">Praveen Kumar </v>
      </c>
      <c r="N321">
        <v>0</v>
      </c>
      <c r="O321">
        <v>0</v>
      </c>
      <c r="P321">
        <v>12000</v>
      </c>
      <c r="Q321">
        <v>0</v>
      </c>
      <c r="R321">
        <v>0</v>
      </c>
      <c r="S321">
        <v>0</v>
      </c>
      <c r="T321">
        <v>5</v>
      </c>
      <c r="U321">
        <v>0</v>
      </c>
      <c r="V321">
        <v>1</v>
      </c>
      <c r="W321">
        <v>0</v>
      </c>
      <c r="X321">
        <v>0</v>
      </c>
      <c r="Y321" t="str">
        <v/>
      </c>
      <c r="Z321">
        <v>0</v>
      </c>
      <c r="AA321" t="str">
        <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6</v>
      </c>
      <c r="AW321">
        <v>6</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1</v>
      </c>
      <c r="BU321">
        <v>0</v>
      </c>
      <c r="BV321">
        <v>0</v>
      </c>
      <c r="BW321">
        <v>0</v>
      </c>
      <c r="BX321">
        <v>1</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1</v>
      </c>
      <c r="CT321">
        <v>1</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1</v>
      </c>
      <c r="DR321">
        <v>1</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0</v>
      </c>
      <c r="FL321">
        <v>0</v>
      </c>
      <c r="FM321">
        <v>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10</v>
      </c>
      <c r="GR321">
        <v>1</v>
      </c>
      <c r="GS321">
        <v>0</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0</v>
      </c>
      <c r="HP321">
        <v>0</v>
      </c>
      <c r="HQ321">
        <v>0</v>
      </c>
      <c r="HR321">
        <v>0</v>
      </c>
      <c r="HS321">
        <v>0</v>
      </c>
      <c r="HT321">
        <v>0</v>
      </c>
      <c r="HU321">
        <v>0</v>
      </c>
      <c r="HV321">
        <v>0</v>
      </c>
      <c r="HW321">
        <v>0</v>
      </c>
      <c r="HX321">
        <v>0</v>
      </c>
      <c r="HY321">
        <v>0</v>
      </c>
      <c r="HZ321">
        <v>0</v>
      </c>
      <c r="IA321">
        <v>0</v>
      </c>
      <c r="IB321">
        <v>12</v>
      </c>
      <c r="IC321">
        <v>0</v>
      </c>
      <c r="ID321">
        <v>1.2</v>
      </c>
      <c r="IE321">
        <v>0</v>
      </c>
      <c r="IF321">
        <v>0</v>
      </c>
      <c r="IG321">
        <v>0</v>
      </c>
      <c r="IH321">
        <v>0</v>
      </c>
      <c r="II321">
        <v>0</v>
      </c>
      <c r="IJ321">
        <v>0</v>
      </c>
      <c r="IK321">
        <v>0</v>
      </c>
      <c r="IL321">
        <v>0</v>
      </c>
      <c r="IM321">
        <v>4</v>
      </c>
      <c r="IN321">
        <v>12000</v>
      </c>
    </row>
    <row r="322" spans="1:248">
      <c r="A322">
        <v>319</v>
      </c>
      <c r="B322" t="str">
        <v>Bhagalpur</v>
      </c>
      <c r="C322" t="str">
        <v>BIHAR</v>
      </c>
      <c r="D322" t="str">
        <v>East</v>
      </c>
      <c r="E322">
        <v>0</v>
      </c>
      <c r="F322">
        <v>0</v>
      </c>
      <c r="G322">
        <v>0</v>
      </c>
      <c r="H322">
        <v>1</v>
      </c>
      <c r="I322">
        <v>0</v>
      </c>
      <c r="J322" t="str">
        <v>High</v>
      </c>
      <c r="K322">
        <v>0</v>
      </c>
      <c r="L322">
        <v>0</v>
      </c>
      <c r="M322" t="str">
        <v xml:space="preserve">Praveen Kumar </v>
      </c>
      <c r="N322">
        <v>0</v>
      </c>
      <c r="O322">
        <v>0</v>
      </c>
      <c r="P322">
        <v>5500</v>
      </c>
      <c r="Q322">
        <v>0</v>
      </c>
      <c r="R322">
        <v>0</v>
      </c>
      <c r="S322">
        <v>0</v>
      </c>
      <c r="T322">
        <v>0</v>
      </c>
      <c r="U322">
        <v>0</v>
      </c>
      <c r="V322">
        <v>1</v>
      </c>
      <c r="W322">
        <v>0</v>
      </c>
      <c r="X322">
        <v>200</v>
      </c>
      <c r="Y322">
        <v>7.85E-2</v>
      </c>
      <c r="Z322">
        <v>3.6363636363636362E-2</v>
      </c>
      <c r="AA322">
        <v>2.8545454545454542E-3</v>
      </c>
      <c r="AB322">
        <v>0</v>
      </c>
      <c r="AC322">
        <v>0</v>
      </c>
      <c r="AD322">
        <v>0</v>
      </c>
      <c r="AE322">
        <v>0</v>
      </c>
      <c r="AF322">
        <v>0</v>
      </c>
      <c r="AG322">
        <v>0</v>
      </c>
      <c r="AH322">
        <v>0</v>
      </c>
      <c r="AI322">
        <v>0</v>
      </c>
      <c r="AJ322">
        <v>0</v>
      </c>
      <c r="AK322">
        <v>0</v>
      </c>
      <c r="AL322">
        <v>0</v>
      </c>
      <c r="AM322">
        <v>0</v>
      </c>
      <c r="AN322">
        <v>0</v>
      </c>
      <c r="AO322">
        <v>0</v>
      </c>
      <c r="AP322">
        <v>25</v>
      </c>
      <c r="AQ322">
        <v>0</v>
      </c>
      <c r="AR322">
        <v>25</v>
      </c>
      <c r="AS322">
        <v>50</v>
      </c>
      <c r="AT322">
        <v>12</v>
      </c>
      <c r="AU322">
        <v>15</v>
      </c>
      <c r="AV322">
        <v>10</v>
      </c>
      <c r="AW322">
        <v>20</v>
      </c>
      <c r="AX322">
        <v>0</v>
      </c>
      <c r="AY322">
        <v>0</v>
      </c>
      <c r="AZ322">
        <v>0</v>
      </c>
      <c r="BA322">
        <v>0</v>
      </c>
      <c r="BB322">
        <v>0</v>
      </c>
      <c r="BC322">
        <v>0</v>
      </c>
      <c r="BD322">
        <v>0</v>
      </c>
      <c r="BE322">
        <v>0</v>
      </c>
      <c r="BF322">
        <v>0</v>
      </c>
      <c r="BG322">
        <v>0</v>
      </c>
      <c r="BH322">
        <v>0</v>
      </c>
      <c r="BI322">
        <v>0</v>
      </c>
      <c r="BJ322">
        <v>0</v>
      </c>
      <c r="BK322">
        <v>0</v>
      </c>
      <c r="BL322">
        <v>0</v>
      </c>
      <c r="BM322">
        <v>0</v>
      </c>
      <c r="BN322">
        <v>1</v>
      </c>
      <c r="BO322">
        <v>0</v>
      </c>
      <c r="BP322">
        <v>0</v>
      </c>
      <c r="BQ322">
        <v>0</v>
      </c>
      <c r="BR322">
        <v>0</v>
      </c>
      <c r="BS322">
        <v>0</v>
      </c>
      <c r="BT322">
        <v>0</v>
      </c>
      <c r="BU322">
        <v>0</v>
      </c>
      <c r="BV322">
        <v>0</v>
      </c>
      <c r="BW322">
        <v>0</v>
      </c>
      <c r="BX322">
        <v>1</v>
      </c>
      <c r="BY322">
        <v>0</v>
      </c>
      <c r="BZ322">
        <v>0</v>
      </c>
      <c r="CA322">
        <v>0</v>
      </c>
      <c r="CB322">
        <v>0</v>
      </c>
      <c r="CC322">
        <v>0</v>
      </c>
      <c r="CD322">
        <v>0</v>
      </c>
      <c r="CE322">
        <v>0</v>
      </c>
      <c r="CF322">
        <v>0</v>
      </c>
      <c r="CG322">
        <v>0</v>
      </c>
      <c r="CH322">
        <v>0</v>
      </c>
      <c r="CI322">
        <v>0</v>
      </c>
      <c r="CJ322">
        <v>0</v>
      </c>
      <c r="CK322">
        <v>0</v>
      </c>
      <c r="CL322">
        <v>0</v>
      </c>
      <c r="CM322">
        <v>1</v>
      </c>
      <c r="CN322">
        <v>0</v>
      </c>
      <c r="CO322">
        <v>1</v>
      </c>
      <c r="CP322">
        <v>1</v>
      </c>
      <c r="CQ322">
        <v>1</v>
      </c>
      <c r="CR322">
        <v>1</v>
      </c>
      <c r="CS322">
        <v>1</v>
      </c>
      <c r="CT322">
        <v>1</v>
      </c>
      <c r="CU322">
        <v>0</v>
      </c>
      <c r="CV322">
        <v>0</v>
      </c>
      <c r="CW322">
        <v>0</v>
      </c>
      <c r="CX322">
        <v>0</v>
      </c>
      <c r="CY322">
        <v>0</v>
      </c>
      <c r="CZ322">
        <v>0</v>
      </c>
      <c r="DA322">
        <v>0</v>
      </c>
      <c r="DB322">
        <v>0</v>
      </c>
      <c r="DC322">
        <v>0</v>
      </c>
      <c r="DD322">
        <v>0</v>
      </c>
      <c r="DE322">
        <v>0</v>
      </c>
      <c r="DF322">
        <v>0</v>
      </c>
      <c r="DG322">
        <v>0</v>
      </c>
      <c r="DH322">
        <v>0</v>
      </c>
      <c r="DI322">
        <v>0</v>
      </c>
      <c r="DJ322">
        <v>0</v>
      </c>
      <c r="DK322">
        <v>1</v>
      </c>
      <c r="DL322">
        <v>1</v>
      </c>
      <c r="DM322">
        <v>1</v>
      </c>
      <c r="DN322">
        <v>1</v>
      </c>
      <c r="DO322">
        <v>1</v>
      </c>
      <c r="DP322">
        <v>1</v>
      </c>
      <c r="DQ322">
        <v>1</v>
      </c>
      <c r="DR322">
        <v>1</v>
      </c>
      <c r="DS322">
        <v>0</v>
      </c>
      <c r="DT322">
        <v>0</v>
      </c>
      <c r="DU322">
        <v>0</v>
      </c>
      <c r="DV322">
        <v>0</v>
      </c>
      <c r="DW322">
        <v>0</v>
      </c>
      <c r="DX322">
        <v>0</v>
      </c>
      <c r="DY322">
        <v>0</v>
      </c>
      <c r="DZ322">
        <v>0</v>
      </c>
      <c r="EA322">
        <v>0</v>
      </c>
      <c r="EB322">
        <v>0</v>
      </c>
      <c r="EC322">
        <v>0</v>
      </c>
      <c r="ED322">
        <v>0</v>
      </c>
      <c r="EE322">
        <v>0</v>
      </c>
      <c r="EF322">
        <v>0</v>
      </c>
      <c r="EG322">
        <v>8.6</v>
      </c>
      <c r="EH322">
        <v>9</v>
      </c>
      <c r="EI322">
        <v>14</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8.6</v>
      </c>
      <c r="FF322">
        <v>9</v>
      </c>
      <c r="FG322">
        <v>19</v>
      </c>
      <c r="FH322">
        <v>0</v>
      </c>
      <c r="FI322">
        <v>0</v>
      </c>
      <c r="FJ322">
        <v>0</v>
      </c>
      <c r="FK322">
        <v>0</v>
      </c>
      <c r="FL322">
        <v>0</v>
      </c>
      <c r="FM322">
        <v>0</v>
      </c>
      <c r="FN322">
        <v>0</v>
      </c>
      <c r="FO322">
        <v>0</v>
      </c>
      <c r="FP322">
        <v>0</v>
      </c>
      <c r="FQ322">
        <v>0</v>
      </c>
      <c r="FR322">
        <v>0</v>
      </c>
      <c r="FS322">
        <v>0</v>
      </c>
      <c r="FT322">
        <v>0</v>
      </c>
      <c r="FU322">
        <v>0</v>
      </c>
      <c r="FV322">
        <v>0</v>
      </c>
      <c r="FW322">
        <v>0</v>
      </c>
      <c r="FX322">
        <v>0</v>
      </c>
      <c r="FY322">
        <v>0</v>
      </c>
      <c r="FZ322">
        <v>0</v>
      </c>
      <c r="GA322">
        <v>0</v>
      </c>
      <c r="GB322">
        <v>0</v>
      </c>
      <c r="GC322">
        <v>8.6</v>
      </c>
      <c r="GD322">
        <v>9</v>
      </c>
      <c r="GE322">
        <v>19</v>
      </c>
      <c r="GF322">
        <v>0</v>
      </c>
      <c r="GG322">
        <v>0</v>
      </c>
      <c r="GH322">
        <v>0</v>
      </c>
      <c r="GI322">
        <v>0</v>
      </c>
      <c r="GJ322">
        <v>0</v>
      </c>
      <c r="GK322">
        <v>0</v>
      </c>
      <c r="GL322">
        <v>0</v>
      </c>
      <c r="GM322">
        <v>0</v>
      </c>
      <c r="GN322">
        <v>0</v>
      </c>
      <c r="GO322">
        <v>0</v>
      </c>
      <c r="GP322">
        <v>0</v>
      </c>
      <c r="GQ322">
        <v>0</v>
      </c>
      <c r="GR322">
        <v>0</v>
      </c>
      <c r="GS322">
        <v>0</v>
      </c>
      <c r="GT322">
        <v>0</v>
      </c>
      <c r="GU322">
        <v>0</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0</v>
      </c>
      <c r="HU322">
        <v>0</v>
      </c>
      <c r="HV322">
        <v>0</v>
      </c>
      <c r="HW322">
        <v>0</v>
      </c>
      <c r="HX322">
        <v>0</v>
      </c>
      <c r="HY322">
        <v>0</v>
      </c>
      <c r="HZ322">
        <v>0</v>
      </c>
      <c r="IA322">
        <v>0</v>
      </c>
      <c r="IB322">
        <v>157</v>
      </c>
      <c r="IC322">
        <v>0</v>
      </c>
      <c r="ID322">
        <v>15.7</v>
      </c>
      <c r="IE322">
        <v>0</v>
      </c>
      <c r="IF322">
        <v>0</v>
      </c>
      <c r="IG322">
        <v>0</v>
      </c>
      <c r="IH322">
        <v>0</v>
      </c>
      <c r="II322">
        <v>8.3333333333333339</v>
      </c>
      <c r="IJ322">
        <v>0</v>
      </c>
      <c r="IK322">
        <v>0</v>
      </c>
      <c r="IL322">
        <v>0</v>
      </c>
      <c r="IM322">
        <v>15</v>
      </c>
      <c r="IN322">
        <v>0</v>
      </c>
    </row>
    <row r="323" spans="1:248">
      <c r="A323">
        <v>320</v>
      </c>
      <c r="B323" t="str">
        <v>Muzaffarpur</v>
      </c>
      <c r="C323" t="str">
        <v>BIHAR</v>
      </c>
      <c r="D323" t="str">
        <v>East</v>
      </c>
      <c r="E323" t="str">
        <v>KHARAKIA METALS PRIVATE LIMITED</v>
      </c>
      <c r="F323">
        <v>0</v>
      </c>
      <c r="G323">
        <v>0</v>
      </c>
      <c r="H323">
        <v>1</v>
      </c>
      <c r="I323">
        <v>0</v>
      </c>
      <c r="J323" t="str">
        <v>High</v>
      </c>
      <c r="K323">
        <v>1</v>
      </c>
      <c r="L323">
        <v>0</v>
      </c>
      <c r="M323" t="str">
        <v xml:space="preserve">Praveen Kumar </v>
      </c>
      <c r="N323" t="str">
        <v>Punit</v>
      </c>
      <c r="O323">
        <v>0</v>
      </c>
      <c r="P323">
        <v>6000</v>
      </c>
      <c r="Q323">
        <v>0</v>
      </c>
      <c r="R323">
        <v>0</v>
      </c>
      <c r="S323">
        <v>0</v>
      </c>
      <c r="T323">
        <v>0</v>
      </c>
      <c r="U323">
        <v>0</v>
      </c>
      <c r="V323">
        <v>4</v>
      </c>
      <c r="W323">
        <v>0</v>
      </c>
      <c r="X323">
        <v>530</v>
      </c>
      <c r="Y323">
        <v>2.0566037735849058E-2</v>
      </c>
      <c r="Z323">
        <v>8.8333333333333333E-2</v>
      </c>
      <c r="AA323">
        <v>1.8166666666666667E-3</v>
      </c>
      <c r="AB323">
        <v>0</v>
      </c>
      <c r="AC323">
        <v>0</v>
      </c>
      <c r="AD323">
        <v>0</v>
      </c>
      <c r="AE323">
        <v>0</v>
      </c>
      <c r="AF323">
        <v>0</v>
      </c>
      <c r="AG323">
        <v>0</v>
      </c>
      <c r="AH323">
        <v>0</v>
      </c>
      <c r="AI323">
        <v>0</v>
      </c>
      <c r="AJ323">
        <v>0</v>
      </c>
      <c r="AK323">
        <v>0</v>
      </c>
      <c r="AL323">
        <v>0</v>
      </c>
      <c r="AM323">
        <v>0</v>
      </c>
      <c r="AN323">
        <v>0</v>
      </c>
      <c r="AO323">
        <v>0</v>
      </c>
      <c r="AP323">
        <v>0</v>
      </c>
      <c r="AQ323">
        <v>0</v>
      </c>
      <c r="AR323">
        <v>12</v>
      </c>
      <c r="AS323">
        <v>12</v>
      </c>
      <c r="AT323">
        <v>15</v>
      </c>
      <c r="AU323">
        <v>18</v>
      </c>
      <c r="AV323">
        <v>28</v>
      </c>
      <c r="AW323">
        <v>24</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1</v>
      </c>
      <c r="BQ323">
        <v>1</v>
      </c>
      <c r="BR323">
        <v>1</v>
      </c>
      <c r="BS323">
        <v>1</v>
      </c>
      <c r="BT323">
        <v>0</v>
      </c>
      <c r="BU323">
        <v>0</v>
      </c>
      <c r="BV323">
        <v>0</v>
      </c>
      <c r="BW323">
        <v>0</v>
      </c>
      <c r="BX323">
        <v>4</v>
      </c>
      <c r="BY323">
        <v>0</v>
      </c>
      <c r="BZ323">
        <v>0</v>
      </c>
      <c r="CA323">
        <v>0</v>
      </c>
      <c r="CB323">
        <v>0</v>
      </c>
      <c r="CC323">
        <v>0</v>
      </c>
      <c r="CD323">
        <v>0</v>
      </c>
      <c r="CE323">
        <v>0</v>
      </c>
      <c r="CF323">
        <v>0</v>
      </c>
      <c r="CG323">
        <v>0</v>
      </c>
      <c r="CH323">
        <v>0</v>
      </c>
      <c r="CI323">
        <v>0</v>
      </c>
      <c r="CJ323">
        <v>0</v>
      </c>
      <c r="CK323">
        <v>0</v>
      </c>
      <c r="CL323">
        <v>0</v>
      </c>
      <c r="CM323">
        <v>0</v>
      </c>
      <c r="CN323">
        <v>0</v>
      </c>
      <c r="CO323">
        <v>1</v>
      </c>
      <c r="CP323">
        <v>1</v>
      </c>
      <c r="CQ323">
        <v>2</v>
      </c>
      <c r="CR323">
        <v>3</v>
      </c>
      <c r="CS323">
        <v>3</v>
      </c>
      <c r="CT323">
        <v>3</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1</v>
      </c>
      <c r="DN323">
        <v>2</v>
      </c>
      <c r="DO323">
        <v>3</v>
      </c>
      <c r="DP323">
        <v>3</v>
      </c>
      <c r="DQ323">
        <v>3</v>
      </c>
      <c r="DR323">
        <v>3</v>
      </c>
      <c r="DS323">
        <v>0</v>
      </c>
      <c r="DT323">
        <v>0</v>
      </c>
      <c r="DU323">
        <v>0</v>
      </c>
      <c r="DV323">
        <v>0</v>
      </c>
      <c r="DW323">
        <v>0</v>
      </c>
      <c r="DX323">
        <v>0</v>
      </c>
      <c r="DY323">
        <v>0</v>
      </c>
      <c r="DZ323">
        <v>0</v>
      </c>
      <c r="EA323">
        <v>0</v>
      </c>
      <c r="EB323">
        <v>0</v>
      </c>
      <c r="EC323">
        <v>0</v>
      </c>
      <c r="ED323">
        <v>0</v>
      </c>
      <c r="EE323">
        <v>0</v>
      </c>
      <c r="EF323">
        <v>0</v>
      </c>
      <c r="EG323">
        <v>11.8</v>
      </c>
      <c r="EH323">
        <v>9.5</v>
      </c>
      <c r="EI323">
        <v>9.5</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11.8</v>
      </c>
      <c r="FF323">
        <v>11.833333333333334</v>
      </c>
      <c r="FG323">
        <v>9.5</v>
      </c>
      <c r="FH323">
        <v>0</v>
      </c>
      <c r="FI323">
        <v>0</v>
      </c>
      <c r="FJ323">
        <v>0</v>
      </c>
      <c r="FK323">
        <v>0</v>
      </c>
      <c r="FL323">
        <v>0</v>
      </c>
      <c r="FM323">
        <v>0</v>
      </c>
      <c r="FN323">
        <v>0</v>
      </c>
      <c r="FO323">
        <v>0</v>
      </c>
      <c r="FP323">
        <v>0</v>
      </c>
      <c r="FQ323">
        <v>0</v>
      </c>
      <c r="FR323">
        <v>0</v>
      </c>
      <c r="FS323">
        <v>0</v>
      </c>
      <c r="FT323">
        <v>0</v>
      </c>
      <c r="FU323">
        <v>0</v>
      </c>
      <c r="FV323">
        <v>0</v>
      </c>
      <c r="FW323">
        <v>0</v>
      </c>
      <c r="FX323">
        <v>0</v>
      </c>
      <c r="FY323">
        <v>0</v>
      </c>
      <c r="FZ323">
        <v>0</v>
      </c>
      <c r="GA323">
        <v>0</v>
      </c>
      <c r="GB323">
        <v>0</v>
      </c>
      <c r="GC323">
        <v>11.8</v>
      </c>
      <c r="GD323">
        <v>11.833333333333334</v>
      </c>
      <c r="GE323">
        <v>11.833333333333334</v>
      </c>
      <c r="GF323">
        <v>0</v>
      </c>
      <c r="GG323">
        <v>0</v>
      </c>
      <c r="GH323">
        <v>0</v>
      </c>
      <c r="GI323">
        <v>0</v>
      </c>
      <c r="GJ323">
        <v>0</v>
      </c>
      <c r="GK323">
        <v>0</v>
      </c>
      <c r="GL323">
        <v>0</v>
      </c>
      <c r="GM323">
        <v>0</v>
      </c>
      <c r="GN323">
        <v>0</v>
      </c>
      <c r="GO323">
        <v>0</v>
      </c>
      <c r="GP323">
        <v>0</v>
      </c>
      <c r="GQ323">
        <v>0</v>
      </c>
      <c r="GR323">
        <v>0</v>
      </c>
      <c r="GS323">
        <v>0</v>
      </c>
      <c r="GT323">
        <v>0</v>
      </c>
      <c r="GU323">
        <v>0</v>
      </c>
      <c r="GV323">
        <v>0</v>
      </c>
      <c r="GW323">
        <v>0</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0</v>
      </c>
      <c r="IB323">
        <v>109</v>
      </c>
      <c r="IC323">
        <v>0</v>
      </c>
      <c r="ID323">
        <v>10.9</v>
      </c>
      <c r="IE323">
        <v>0</v>
      </c>
      <c r="IF323">
        <v>0</v>
      </c>
      <c r="IG323">
        <v>0</v>
      </c>
      <c r="IH323">
        <v>0</v>
      </c>
      <c r="II323">
        <v>0</v>
      </c>
      <c r="IJ323">
        <v>0</v>
      </c>
      <c r="IK323">
        <v>0</v>
      </c>
      <c r="IL323">
        <v>0</v>
      </c>
      <c r="IM323">
        <v>23.333333333333332</v>
      </c>
      <c r="IN323">
        <v>0</v>
      </c>
    </row>
    <row r="324" spans="1:248">
      <c r="A324">
        <v>321</v>
      </c>
      <c r="B324" t="str">
        <v>Darbhanga</v>
      </c>
      <c r="C324" t="str">
        <v>BIHAR</v>
      </c>
      <c r="D324" t="str">
        <v>East</v>
      </c>
      <c r="E324" t="str">
        <v>KHARAKIA METALS PRIVATE LIMITED</v>
      </c>
      <c r="F324">
        <v>0</v>
      </c>
      <c r="G324">
        <v>0</v>
      </c>
      <c r="H324">
        <v>0.5</v>
      </c>
      <c r="I324">
        <v>0</v>
      </c>
      <c r="J324" t="str">
        <v>Medium</v>
      </c>
      <c r="K324">
        <v>1</v>
      </c>
      <c r="L324">
        <v>0</v>
      </c>
      <c r="M324" t="str">
        <v xml:space="preserve">Praveen Kumar </v>
      </c>
      <c r="N324" t="str">
        <v>Punit</v>
      </c>
      <c r="O324">
        <v>0</v>
      </c>
      <c r="P324">
        <v>4000</v>
      </c>
      <c r="Q324">
        <v>0</v>
      </c>
      <c r="R324">
        <v>0</v>
      </c>
      <c r="S324">
        <v>0</v>
      </c>
      <c r="T324">
        <v>0</v>
      </c>
      <c r="U324">
        <v>0</v>
      </c>
      <c r="V324">
        <v>1</v>
      </c>
      <c r="W324">
        <v>0</v>
      </c>
      <c r="X324">
        <v>0</v>
      </c>
      <c r="Y324" t="str">
        <v/>
      </c>
      <c r="Z324">
        <v>0</v>
      </c>
      <c r="AA324" t="str">
        <v/>
      </c>
      <c r="AB324">
        <v>0</v>
      </c>
      <c r="AC324">
        <v>0</v>
      </c>
      <c r="AD324">
        <v>0</v>
      </c>
      <c r="AE324">
        <v>0</v>
      </c>
      <c r="AF324">
        <v>0</v>
      </c>
      <c r="AG324">
        <v>0</v>
      </c>
      <c r="AH324">
        <v>0</v>
      </c>
      <c r="AI324">
        <v>0</v>
      </c>
      <c r="AJ324">
        <v>0</v>
      </c>
      <c r="AK324">
        <v>0</v>
      </c>
      <c r="AL324">
        <v>0</v>
      </c>
      <c r="AM324">
        <v>0</v>
      </c>
      <c r="AN324">
        <v>0</v>
      </c>
      <c r="AO324">
        <v>0</v>
      </c>
      <c r="AP324">
        <v>0</v>
      </c>
      <c r="AQ324">
        <v>0</v>
      </c>
      <c r="AR324">
        <v>12</v>
      </c>
      <c r="AS324">
        <v>12</v>
      </c>
      <c r="AT324">
        <v>0</v>
      </c>
      <c r="AU324">
        <v>0</v>
      </c>
      <c r="AV324">
        <v>0</v>
      </c>
      <c r="AW324">
        <v>6</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1</v>
      </c>
      <c r="BQ324">
        <v>0</v>
      </c>
      <c r="BR324">
        <v>0</v>
      </c>
      <c r="BS324">
        <v>0</v>
      </c>
      <c r="BT324">
        <v>0</v>
      </c>
      <c r="BU324">
        <v>0</v>
      </c>
      <c r="BV324">
        <v>0</v>
      </c>
      <c r="BW324">
        <v>0</v>
      </c>
      <c r="BX324">
        <v>1</v>
      </c>
      <c r="BY324">
        <v>0</v>
      </c>
      <c r="BZ324">
        <v>0</v>
      </c>
      <c r="CA324">
        <v>0</v>
      </c>
      <c r="CB324">
        <v>0</v>
      </c>
      <c r="CC324">
        <v>0</v>
      </c>
      <c r="CD324">
        <v>0</v>
      </c>
      <c r="CE324">
        <v>0</v>
      </c>
      <c r="CF324">
        <v>0</v>
      </c>
      <c r="CG324">
        <v>0</v>
      </c>
      <c r="CH324">
        <v>0</v>
      </c>
      <c r="CI324">
        <v>0</v>
      </c>
      <c r="CJ324">
        <v>0</v>
      </c>
      <c r="CK324">
        <v>0</v>
      </c>
      <c r="CL324">
        <v>0</v>
      </c>
      <c r="CM324">
        <v>0</v>
      </c>
      <c r="CN324">
        <v>0</v>
      </c>
      <c r="CO324">
        <v>1</v>
      </c>
      <c r="CP324">
        <v>1</v>
      </c>
      <c r="CQ324">
        <v>0</v>
      </c>
      <c r="CR324">
        <v>0</v>
      </c>
      <c r="CS324">
        <v>0</v>
      </c>
      <c r="CT324">
        <v>1</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1</v>
      </c>
      <c r="DN324">
        <v>1</v>
      </c>
      <c r="DO324">
        <v>1</v>
      </c>
      <c r="DP324">
        <v>1</v>
      </c>
      <c r="DQ324">
        <v>0</v>
      </c>
      <c r="DR324">
        <v>1</v>
      </c>
      <c r="DS324">
        <v>0</v>
      </c>
      <c r="DT324">
        <v>0</v>
      </c>
      <c r="DU324">
        <v>0</v>
      </c>
      <c r="DV324">
        <v>0</v>
      </c>
      <c r="DW324">
        <v>0</v>
      </c>
      <c r="DX324">
        <v>0</v>
      </c>
      <c r="DY324">
        <v>0</v>
      </c>
      <c r="DZ324">
        <v>0</v>
      </c>
      <c r="EA324">
        <v>0</v>
      </c>
      <c r="EB324">
        <v>0</v>
      </c>
      <c r="EC324">
        <v>0</v>
      </c>
      <c r="ED324">
        <v>0</v>
      </c>
      <c r="EE324">
        <v>0</v>
      </c>
      <c r="EF324">
        <v>0</v>
      </c>
      <c r="EG324">
        <v>3.5</v>
      </c>
      <c r="EH324">
        <v>3</v>
      </c>
      <c r="EI324">
        <v>1</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3.5</v>
      </c>
      <c r="FF324">
        <v>3</v>
      </c>
      <c r="FG324">
        <v>3</v>
      </c>
      <c r="FH324">
        <v>0</v>
      </c>
      <c r="FI324">
        <v>0</v>
      </c>
      <c r="FJ324">
        <v>0</v>
      </c>
      <c r="FK324">
        <v>0</v>
      </c>
      <c r="FL324">
        <v>0</v>
      </c>
      <c r="FM324">
        <v>0</v>
      </c>
      <c r="FN324">
        <v>0</v>
      </c>
      <c r="FO324">
        <v>0</v>
      </c>
      <c r="FP324">
        <v>0</v>
      </c>
      <c r="FQ324">
        <v>0</v>
      </c>
      <c r="FR324">
        <v>0</v>
      </c>
      <c r="FS324">
        <v>0</v>
      </c>
      <c r="FT324">
        <v>0</v>
      </c>
      <c r="FU324">
        <v>0</v>
      </c>
      <c r="FV324">
        <v>0</v>
      </c>
      <c r="FW324">
        <v>0</v>
      </c>
      <c r="FX324">
        <v>0</v>
      </c>
      <c r="FY324">
        <v>0</v>
      </c>
      <c r="FZ324">
        <v>0</v>
      </c>
      <c r="GA324">
        <v>0</v>
      </c>
      <c r="GB324">
        <v>0</v>
      </c>
      <c r="GC324">
        <v>3.5</v>
      </c>
      <c r="GD324">
        <v>3</v>
      </c>
      <c r="GE324">
        <v>3</v>
      </c>
      <c r="GF324">
        <v>0</v>
      </c>
      <c r="GG324">
        <v>0</v>
      </c>
      <c r="GH324">
        <v>0</v>
      </c>
      <c r="GI324">
        <v>0</v>
      </c>
      <c r="GJ324">
        <v>0</v>
      </c>
      <c r="GK324">
        <v>0</v>
      </c>
      <c r="GL324">
        <v>0</v>
      </c>
      <c r="GM324">
        <v>0</v>
      </c>
      <c r="GN324">
        <v>0</v>
      </c>
      <c r="GO324">
        <v>0</v>
      </c>
      <c r="GP324">
        <v>0</v>
      </c>
      <c r="GQ324">
        <v>3</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0</v>
      </c>
      <c r="HR324">
        <v>0</v>
      </c>
      <c r="HS324">
        <v>0</v>
      </c>
      <c r="HT324">
        <v>0</v>
      </c>
      <c r="HU324">
        <v>0</v>
      </c>
      <c r="HV324">
        <v>0</v>
      </c>
      <c r="HW324">
        <v>0</v>
      </c>
      <c r="HX324">
        <v>0</v>
      </c>
      <c r="HY324">
        <v>0</v>
      </c>
      <c r="HZ324">
        <v>0</v>
      </c>
      <c r="IA324">
        <v>0</v>
      </c>
      <c r="IB324">
        <v>30</v>
      </c>
      <c r="IC324">
        <v>0</v>
      </c>
      <c r="ID324">
        <v>3</v>
      </c>
      <c r="IE324">
        <v>0</v>
      </c>
      <c r="IF324">
        <v>0</v>
      </c>
      <c r="IG324">
        <v>0</v>
      </c>
      <c r="IH324">
        <v>0</v>
      </c>
      <c r="II324">
        <v>0</v>
      </c>
      <c r="IJ324">
        <v>0</v>
      </c>
      <c r="IK324">
        <v>0</v>
      </c>
      <c r="IL324">
        <v>0</v>
      </c>
      <c r="IM324">
        <v>2</v>
      </c>
      <c r="IN324">
        <v>0</v>
      </c>
    </row>
    <row r="325" spans="1:248">
      <c r="A325">
        <v>322</v>
      </c>
      <c r="B325" t="str">
        <v>Samastipur</v>
      </c>
      <c r="C325" t="str">
        <v>BIHAR</v>
      </c>
      <c r="D325" t="str">
        <v>East</v>
      </c>
      <c r="E325" t="str">
        <v>KHARAKIA METALS PRIVATE LIMITED</v>
      </c>
      <c r="F325">
        <v>0</v>
      </c>
      <c r="G325">
        <v>0</v>
      </c>
      <c r="H325">
        <v>0.5</v>
      </c>
      <c r="I325">
        <v>0</v>
      </c>
      <c r="J325" t="str">
        <v>Medium</v>
      </c>
      <c r="K325">
        <v>1</v>
      </c>
      <c r="L325">
        <v>0</v>
      </c>
      <c r="M325" t="str">
        <v xml:space="preserve">Praveen Kumar </v>
      </c>
      <c r="N325" t="str">
        <v>Punit</v>
      </c>
      <c r="O325">
        <v>0</v>
      </c>
      <c r="P325">
        <v>4500</v>
      </c>
      <c r="Q325">
        <v>0</v>
      </c>
      <c r="R325">
        <v>0</v>
      </c>
      <c r="S325">
        <v>0</v>
      </c>
      <c r="T325">
        <v>0</v>
      </c>
      <c r="U325">
        <v>0</v>
      </c>
      <c r="V325">
        <v>1</v>
      </c>
      <c r="W325">
        <v>0</v>
      </c>
      <c r="X325">
        <v>320</v>
      </c>
      <c r="Y325">
        <v>5.6249999999999998E-3</v>
      </c>
      <c r="Z325">
        <v>7.1111111111111111E-2</v>
      </c>
      <c r="AA325">
        <v>3.9999999999999996E-4</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12</v>
      </c>
      <c r="AV325">
        <v>0</v>
      </c>
      <c r="AW325">
        <v>6</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1</v>
      </c>
      <c r="BT325">
        <v>0</v>
      </c>
      <c r="BU325">
        <v>0</v>
      </c>
      <c r="BV325">
        <v>0</v>
      </c>
      <c r="BW325">
        <v>0</v>
      </c>
      <c r="BX325">
        <v>1</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1</v>
      </c>
      <c r="CS325">
        <v>0</v>
      </c>
      <c r="CT325">
        <v>1</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1</v>
      </c>
      <c r="DQ325">
        <v>1</v>
      </c>
      <c r="DR325">
        <v>1</v>
      </c>
      <c r="DS325">
        <v>0</v>
      </c>
      <c r="DT325">
        <v>0</v>
      </c>
      <c r="DU325">
        <v>0</v>
      </c>
      <c r="DV325">
        <v>0</v>
      </c>
      <c r="DW325">
        <v>0</v>
      </c>
      <c r="DX325">
        <v>0</v>
      </c>
      <c r="DY325">
        <v>0</v>
      </c>
      <c r="DZ325">
        <v>0</v>
      </c>
      <c r="EA325">
        <v>0</v>
      </c>
      <c r="EB325">
        <v>0</v>
      </c>
      <c r="EC325">
        <v>0</v>
      </c>
      <c r="ED325">
        <v>0</v>
      </c>
      <c r="EE325">
        <v>0</v>
      </c>
      <c r="EF325">
        <v>0</v>
      </c>
      <c r="EG325">
        <v>6.5</v>
      </c>
      <c r="EH325">
        <v>7.75</v>
      </c>
      <c r="EI325">
        <v>6.5</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9</v>
      </c>
      <c r="FF325">
        <v>7.75</v>
      </c>
      <c r="FG325">
        <v>7.75</v>
      </c>
      <c r="FH325">
        <v>0</v>
      </c>
      <c r="FI325">
        <v>0</v>
      </c>
      <c r="FJ325">
        <v>0</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9</v>
      </c>
      <c r="GD325">
        <v>9</v>
      </c>
      <c r="GE325">
        <v>7.75</v>
      </c>
      <c r="GF325">
        <v>0</v>
      </c>
      <c r="GG325">
        <v>0</v>
      </c>
      <c r="GH325">
        <v>0</v>
      </c>
      <c r="GI325">
        <v>0</v>
      </c>
      <c r="GJ325">
        <v>0</v>
      </c>
      <c r="GK325">
        <v>0</v>
      </c>
      <c r="GL325">
        <v>0</v>
      </c>
      <c r="GM325">
        <v>0</v>
      </c>
      <c r="GN325">
        <v>0</v>
      </c>
      <c r="GO325">
        <v>0</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0</v>
      </c>
      <c r="HR325">
        <v>0</v>
      </c>
      <c r="HS325">
        <v>0</v>
      </c>
      <c r="HT325">
        <v>0</v>
      </c>
      <c r="HU325">
        <v>0</v>
      </c>
      <c r="HV325">
        <v>0</v>
      </c>
      <c r="HW325">
        <v>0</v>
      </c>
      <c r="HX325">
        <v>0</v>
      </c>
      <c r="HY325">
        <v>0</v>
      </c>
      <c r="HZ325">
        <v>0</v>
      </c>
      <c r="IA325">
        <v>0</v>
      </c>
      <c r="IB325">
        <v>18</v>
      </c>
      <c r="IC325">
        <v>0</v>
      </c>
      <c r="ID325">
        <v>1.8</v>
      </c>
      <c r="IE325">
        <v>0</v>
      </c>
      <c r="IF325">
        <v>0</v>
      </c>
      <c r="IG325">
        <v>0</v>
      </c>
      <c r="IH325">
        <v>0</v>
      </c>
      <c r="II325">
        <v>0</v>
      </c>
      <c r="IJ325">
        <v>0</v>
      </c>
      <c r="IK325">
        <v>0</v>
      </c>
      <c r="IL325">
        <v>0</v>
      </c>
      <c r="IM325">
        <v>6</v>
      </c>
      <c r="IN325">
        <v>0</v>
      </c>
    </row>
    <row r="326" spans="1:248">
      <c r="A326">
        <v>323</v>
      </c>
      <c r="B326" t="str">
        <v>Saharsa</v>
      </c>
      <c r="C326" t="str">
        <v>BIHAR</v>
      </c>
      <c r="D326" t="str">
        <v>East</v>
      </c>
      <c r="E326" t="str">
        <v>KHARAKIA METALS PRIVATE LIMITED</v>
      </c>
      <c r="F326">
        <v>0</v>
      </c>
      <c r="G326">
        <v>0</v>
      </c>
      <c r="H326">
        <v>0.5</v>
      </c>
      <c r="I326">
        <v>0</v>
      </c>
      <c r="J326" t="str">
        <v>Medium</v>
      </c>
      <c r="K326">
        <v>1</v>
      </c>
      <c r="L326">
        <v>0</v>
      </c>
      <c r="M326">
        <v>0</v>
      </c>
      <c r="N326">
        <v>0</v>
      </c>
      <c r="O326">
        <v>0</v>
      </c>
      <c r="P326">
        <v>3500</v>
      </c>
      <c r="Q326">
        <v>0</v>
      </c>
      <c r="R326">
        <v>0</v>
      </c>
      <c r="S326">
        <v>0</v>
      </c>
      <c r="T326">
        <v>0</v>
      </c>
      <c r="U326">
        <v>0</v>
      </c>
      <c r="V326">
        <v>3</v>
      </c>
      <c r="W326">
        <v>0</v>
      </c>
      <c r="X326">
        <v>0</v>
      </c>
      <c r="Y326" t="str">
        <v/>
      </c>
      <c r="Z326">
        <v>0</v>
      </c>
      <c r="AA326" t="str">
        <v/>
      </c>
      <c r="AB326">
        <v>0</v>
      </c>
      <c r="AC326">
        <v>0</v>
      </c>
      <c r="AD326">
        <v>0</v>
      </c>
      <c r="AE326">
        <v>0</v>
      </c>
      <c r="AF326">
        <v>0</v>
      </c>
      <c r="AG326">
        <v>0</v>
      </c>
      <c r="AH326">
        <v>0</v>
      </c>
      <c r="AI326">
        <v>0</v>
      </c>
      <c r="AJ326">
        <v>0</v>
      </c>
      <c r="AK326">
        <v>0</v>
      </c>
      <c r="AL326">
        <v>0</v>
      </c>
      <c r="AM326">
        <v>0</v>
      </c>
      <c r="AN326">
        <v>0</v>
      </c>
      <c r="AO326">
        <v>0</v>
      </c>
      <c r="AP326">
        <v>0</v>
      </c>
      <c r="AQ326">
        <v>0</v>
      </c>
      <c r="AR326">
        <v>12</v>
      </c>
      <c r="AS326">
        <v>0</v>
      </c>
      <c r="AT326">
        <v>0</v>
      </c>
      <c r="AU326">
        <v>0</v>
      </c>
      <c r="AV326">
        <v>6</v>
      </c>
      <c r="AW326">
        <v>24</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1</v>
      </c>
      <c r="BQ326">
        <v>0</v>
      </c>
      <c r="BR326">
        <v>0</v>
      </c>
      <c r="BS326">
        <v>0</v>
      </c>
      <c r="BT326">
        <v>0</v>
      </c>
      <c r="BU326">
        <v>2</v>
      </c>
      <c r="BV326">
        <v>0</v>
      </c>
      <c r="BW326">
        <v>0</v>
      </c>
      <c r="BX326">
        <v>3</v>
      </c>
      <c r="BY326">
        <v>0</v>
      </c>
      <c r="BZ326">
        <v>0</v>
      </c>
      <c r="CA326">
        <v>0</v>
      </c>
      <c r="CB326">
        <v>0</v>
      </c>
      <c r="CC326">
        <v>0</v>
      </c>
      <c r="CD326">
        <v>0</v>
      </c>
      <c r="CE326">
        <v>0</v>
      </c>
      <c r="CF326">
        <v>0</v>
      </c>
      <c r="CG326">
        <v>0</v>
      </c>
      <c r="CH326">
        <v>0</v>
      </c>
      <c r="CI326">
        <v>0</v>
      </c>
      <c r="CJ326">
        <v>0</v>
      </c>
      <c r="CK326">
        <v>0</v>
      </c>
      <c r="CL326">
        <v>0</v>
      </c>
      <c r="CM326">
        <v>0</v>
      </c>
      <c r="CN326">
        <v>0</v>
      </c>
      <c r="CO326">
        <v>1</v>
      </c>
      <c r="CP326">
        <v>0</v>
      </c>
      <c r="CQ326">
        <v>0</v>
      </c>
      <c r="CR326">
        <v>0</v>
      </c>
      <c r="CS326">
        <v>1</v>
      </c>
      <c r="CT326">
        <v>3</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1</v>
      </c>
      <c r="DN326">
        <v>1</v>
      </c>
      <c r="DO326">
        <v>1</v>
      </c>
      <c r="DP326">
        <v>0</v>
      </c>
      <c r="DQ326">
        <v>1</v>
      </c>
      <c r="DR326">
        <v>3</v>
      </c>
      <c r="DS326">
        <v>0</v>
      </c>
      <c r="DT326">
        <v>0</v>
      </c>
      <c r="DU326">
        <v>0</v>
      </c>
      <c r="DV326">
        <v>0</v>
      </c>
      <c r="DW326">
        <v>0</v>
      </c>
      <c r="DX326">
        <v>0</v>
      </c>
      <c r="DY326">
        <v>0</v>
      </c>
      <c r="DZ326">
        <v>0</v>
      </c>
      <c r="EA326">
        <v>0</v>
      </c>
      <c r="EB326">
        <v>0</v>
      </c>
      <c r="EC326">
        <v>0</v>
      </c>
      <c r="ED326">
        <v>0</v>
      </c>
      <c r="EE326">
        <v>0</v>
      </c>
      <c r="EF326">
        <v>0</v>
      </c>
      <c r="EG326">
        <v>8.1428571428571423</v>
      </c>
      <c r="EH326">
        <v>11.5</v>
      </c>
      <c r="EI326">
        <v>10.142857142857142</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11.571428571428571</v>
      </c>
      <c r="FF326">
        <v>11.5</v>
      </c>
      <c r="FG326">
        <v>13.571428571428571</v>
      </c>
      <c r="FH326">
        <v>0</v>
      </c>
      <c r="FI326">
        <v>0</v>
      </c>
      <c r="FJ326">
        <v>0</v>
      </c>
      <c r="FK326">
        <v>0</v>
      </c>
      <c r="FL326">
        <v>0</v>
      </c>
      <c r="FM326">
        <v>0</v>
      </c>
      <c r="FN326">
        <v>0</v>
      </c>
      <c r="FO326">
        <v>0</v>
      </c>
      <c r="FP326">
        <v>0</v>
      </c>
      <c r="FQ326">
        <v>0</v>
      </c>
      <c r="FR326">
        <v>0</v>
      </c>
      <c r="FS326">
        <v>0</v>
      </c>
      <c r="FT326">
        <v>0</v>
      </c>
      <c r="FU326">
        <v>0</v>
      </c>
      <c r="FV326">
        <v>0</v>
      </c>
      <c r="FW326">
        <v>0</v>
      </c>
      <c r="FX326">
        <v>0</v>
      </c>
      <c r="FY326">
        <v>0</v>
      </c>
      <c r="FZ326">
        <v>0</v>
      </c>
      <c r="GA326">
        <v>0</v>
      </c>
      <c r="GB326">
        <v>0</v>
      </c>
      <c r="GC326">
        <v>12.714285714285714</v>
      </c>
      <c r="GD326">
        <v>15</v>
      </c>
      <c r="GE326">
        <v>13.571428571428571</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42</v>
      </c>
      <c r="IC326">
        <v>0</v>
      </c>
      <c r="ID326">
        <v>4.2</v>
      </c>
      <c r="IE326">
        <v>0</v>
      </c>
      <c r="IF326">
        <v>0</v>
      </c>
      <c r="IG326">
        <v>0</v>
      </c>
      <c r="IH326">
        <v>0</v>
      </c>
      <c r="II326">
        <v>0</v>
      </c>
      <c r="IJ326">
        <v>0</v>
      </c>
      <c r="IK326">
        <v>0</v>
      </c>
      <c r="IL326">
        <v>0</v>
      </c>
      <c r="IM326">
        <v>10</v>
      </c>
      <c r="IN326">
        <v>0</v>
      </c>
    </row>
    <row r="327" spans="1:248">
      <c r="A327">
        <v>324</v>
      </c>
      <c r="B327" t="str">
        <v>Katihar</v>
      </c>
      <c r="C327" t="str">
        <v>BIHAR</v>
      </c>
      <c r="D327" t="str">
        <v>East</v>
      </c>
      <c r="E327">
        <v>0</v>
      </c>
      <c r="F327">
        <v>0</v>
      </c>
      <c r="G327">
        <v>0</v>
      </c>
      <c r="H327">
        <v>0.5</v>
      </c>
      <c r="I327">
        <v>0</v>
      </c>
      <c r="J327" t="str">
        <v>Medium</v>
      </c>
      <c r="K327">
        <v>0</v>
      </c>
      <c r="L327">
        <v>0</v>
      </c>
      <c r="M327">
        <v>0</v>
      </c>
      <c r="N327">
        <v>0</v>
      </c>
      <c r="O327">
        <v>13</v>
      </c>
      <c r="P327">
        <v>3000</v>
      </c>
      <c r="Q327">
        <v>1</v>
      </c>
      <c r="R327">
        <v>3</v>
      </c>
      <c r="S327">
        <v>0</v>
      </c>
      <c r="T327">
        <v>0</v>
      </c>
      <c r="U327">
        <v>0</v>
      </c>
      <c r="V327">
        <v>0</v>
      </c>
      <c r="W327">
        <v>0</v>
      </c>
      <c r="X327">
        <v>0</v>
      </c>
      <c r="Y327" t="str">
        <v/>
      </c>
      <c r="Z327">
        <v>0</v>
      </c>
      <c r="AA327" t="str">
        <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5.25</v>
      </c>
      <c r="EH327">
        <v>7.25</v>
      </c>
      <c r="EI327">
        <v>7.4</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9</v>
      </c>
      <c r="FF327">
        <v>7.25</v>
      </c>
      <c r="FG327">
        <v>7.4</v>
      </c>
      <c r="FH327">
        <v>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9</v>
      </c>
      <c r="GD327">
        <v>11</v>
      </c>
      <c r="GE327">
        <v>7.4</v>
      </c>
      <c r="GF327">
        <v>0</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0</v>
      </c>
      <c r="HR327">
        <v>0</v>
      </c>
      <c r="HS327">
        <v>15888</v>
      </c>
      <c r="HT327">
        <v>0</v>
      </c>
      <c r="HU327">
        <v>0</v>
      </c>
      <c r="HV327">
        <v>0</v>
      </c>
      <c r="HW327">
        <v>0</v>
      </c>
      <c r="HX327">
        <v>0</v>
      </c>
      <c r="HY327">
        <v>0</v>
      </c>
      <c r="HZ327">
        <v>108271.8</v>
      </c>
      <c r="IA327">
        <v>0</v>
      </c>
      <c r="IB327">
        <v>0</v>
      </c>
      <c r="IC327">
        <v>0</v>
      </c>
      <c r="ID327">
        <v>0</v>
      </c>
      <c r="IE327">
        <v>0</v>
      </c>
      <c r="IF327">
        <v>0</v>
      </c>
      <c r="IG327">
        <v>0</v>
      </c>
      <c r="IH327">
        <v>0</v>
      </c>
      <c r="II327">
        <v>0</v>
      </c>
      <c r="IJ327">
        <v>0</v>
      </c>
      <c r="IK327">
        <v>0</v>
      </c>
      <c r="IL327">
        <v>0</v>
      </c>
      <c r="IM327">
        <v>0</v>
      </c>
      <c r="IN327">
        <v>3500</v>
      </c>
    </row>
    <row r="328" spans="1:248">
      <c r="A328">
        <v>325</v>
      </c>
      <c r="B328" t="str">
        <v>Madhubani</v>
      </c>
      <c r="C328" t="str">
        <v>BIHAR</v>
      </c>
      <c r="D328" t="str">
        <v>East</v>
      </c>
      <c r="E328" t="str">
        <v>KHARAKIA METALS PRIVATE LIMITED</v>
      </c>
      <c r="F328">
        <v>0</v>
      </c>
      <c r="G328">
        <v>0</v>
      </c>
      <c r="H328">
        <v>0.5</v>
      </c>
      <c r="I328">
        <v>0</v>
      </c>
      <c r="J328" t="str">
        <v>Medium</v>
      </c>
      <c r="K328">
        <v>0</v>
      </c>
      <c r="L328">
        <v>0</v>
      </c>
      <c r="M328" t="str">
        <v xml:space="preserve">Praveen Kumar </v>
      </c>
      <c r="N328" t="str">
        <v>Punit</v>
      </c>
      <c r="O328">
        <v>10</v>
      </c>
      <c r="P328">
        <v>3500</v>
      </c>
      <c r="Q328">
        <v>1</v>
      </c>
      <c r="R328">
        <v>2</v>
      </c>
      <c r="S328">
        <v>0</v>
      </c>
      <c r="T328">
        <v>1</v>
      </c>
      <c r="U328">
        <v>0</v>
      </c>
      <c r="V328">
        <v>1</v>
      </c>
      <c r="W328">
        <v>0</v>
      </c>
      <c r="X328">
        <v>0</v>
      </c>
      <c r="Y328" t="str">
        <v/>
      </c>
      <c r="Z328">
        <v>0</v>
      </c>
      <c r="AA328" t="str">
        <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32</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1</v>
      </c>
      <c r="BV328">
        <v>0</v>
      </c>
      <c r="BW328">
        <v>0</v>
      </c>
      <c r="BX328">
        <v>1</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1</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1</v>
      </c>
      <c r="DS328">
        <v>0</v>
      </c>
      <c r="DT328">
        <v>0</v>
      </c>
      <c r="DU328">
        <v>0</v>
      </c>
      <c r="DV328">
        <v>0</v>
      </c>
      <c r="DW328">
        <v>0</v>
      </c>
      <c r="DX328">
        <v>0</v>
      </c>
      <c r="DY328">
        <v>0</v>
      </c>
      <c r="DZ328">
        <v>0</v>
      </c>
      <c r="EA328">
        <v>0</v>
      </c>
      <c r="EB328">
        <v>0</v>
      </c>
      <c r="EC328">
        <v>0</v>
      </c>
      <c r="ED328">
        <v>0</v>
      </c>
      <c r="EE328">
        <v>0</v>
      </c>
      <c r="EF328">
        <v>0</v>
      </c>
      <c r="EG328">
        <v>11.5</v>
      </c>
      <c r="EH328">
        <v>11.571428571428571</v>
      </c>
      <c r="EI328">
        <v>11.571428571428571</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13.833333333333334</v>
      </c>
      <c r="FF328">
        <v>11.571428571428571</v>
      </c>
      <c r="FG328">
        <v>11.571428571428571</v>
      </c>
      <c r="FH328">
        <v>0</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13.833333333333334</v>
      </c>
      <c r="GD328">
        <v>13.857142857142858</v>
      </c>
      <c r="GE328">
        <v>11.571428571428571</v>
      </c>
      <c r="GF328">
        <v>0</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0</v>
      </c>
      <c r="HR328">
        <v>0</v>
      </c>
      <c r="HS328">
        <v>52605.5</v>
      </c>
      <c r="HT328">
        <v>0</v>
      </c>
      <c r="HU328">
        <v>0</v>
      </c>
      <c r="HV328">
        <v>0</v>
      </c>
      <c r="HW328">
        <v>0</v>
      </c>
      <c r="HX328">
        <v>0</v>
      </c>
      <c r="HY328">
        <v>0</v>
      </c>
      <c r="HZ328">
        <v>601493.89999999991</v>
      </c>
      <c r="IA328">
        <v>0</v>
      </c>
      <c r="IB328">
        <v>32</v>
      </c>
      <c r="IC328">
        <v>0</v>
      </c>
      <c r="ID328">
        <v>3.2</v>
      </c>
      <c r="IE328">
        <v>0</v>
      </c>
      <c r="IF328">
        <v>0</v>
      </c>
      <c r="IG328">
        <v>0</v>
      </c>
      <c r="IH328">
        <v>0</v>
      </c>
      <c r="II328">
        <v>0</v>
      </c>
      <c r="IJ328">
        <v>0</v>
      </c>
      <c r="IK328">
        <v>0</v>
      </c>
      <c r="IL328">
        <v>0</v>
      </c>
      <c r="IM328">
        <v>10.666666666666666</v>
      </c>
      <c r="IN328">
        <v>3200</v>
      </c>
    </row>
    <row r="329" spans="1:248">
      <c r="A329">
        <v>326</v>
      </c>
      <c r="B329" t="str">
        <v>Sitamarhi</v>
      </c>
      <c r="C329" t="str">
        <v>BIHAR</v>
      </c>
      <c r="D329" t="str">
        <v>East</v>
      </c>
      <c r="E329" t="str">
        <v>KHARAKIA METALS PRIVATE LIMITED</v>
      </c>
      <c r="F329">
        <v>0</v>
      </c>
      <c r="G329">
        <v>0</v>
      </c>
      <c r="H329">
        <v>0.5</v>
      </c>
      <c r="I329">
        <v>0</v>
      </c>
      <c r="J329" t="str">
        <v>Medium</v>
      </c>
      <c r="K329">
        <v>1</v>
      </c>
      <c r="L329">
        <v>0</v>
      </c>
      <c r="M329">
        <v>0</v>
      </c>
      <c r="N329">
        <v>0</v>
      </c>
      <c r="O329">
        <v>15</v>
      </c>
      <c r="P329">
        <v>3000</v>
      </c>
      <c r="Q329">
        <v>2</v>
      </c>
      <c r="R329">
        <v>1</v>
      </c>
      <c r="S329">
        <v>2</v>
      </c>
      <c r="T329">
        <v>0</v>
      </c>
      <c r="U329">
        <v>0</v>
      </c>
      <c r="V329">
        <v>0</v>
      </c>
      <c r="W329">
        <v>0</v>
      </c>
      <c r="X329">
        <v>0</v>
      </c>
      <c r="Y329" t="str">
        <v/>
      </c>
      <c r="Z329">
        <v>0</v>
      </c>
      <c r="AA329" t="str">
        <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7.4</v>
      </c>
      <c r="EH329">
        <v>12.2</v>
      </c>
      <c r="EI329">
        <v>9.125</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7.4</v>
      </c>
      <c r="FF329">
        <v>13.4</v>
      </c>
      <c r="FG329">
        <v>12.5</v>
      </c>
      <c r="FH329">
        <v>0</v>
      </c>
      <c r="FI329">
        <v>0</v>
      </c>
      <c r="FJ329">
        <v>0</v>
      </c>
      <c r="FK329">
        <v>0</v>
      </c>
      <c r="FL329">
        <v>0</v>
      </c>
      <c r="FM329">
        <v>0</v>
      </c>
      <c r="FN329">
        <v>0</v>
      </c>
      <c r="FO329">
        <v>0</v>
      </c>
      <c r="FP329">
        <v>0</v>
      </c>
      <c r="FQ329">
        <v>0</v>
      </c>
      <c r="FR329">
        <v>0</v>
      </c>
      <c r="FS329">
        <v>0</v>
      </c>
      <c r="FT329">
        <v>0</v>
      </c>
      <c r="FU329">
        <v>0</v>
      </c>
      <c r="FV329">
        <v>0</v>
      </c>
      <c r="FW329">
        <v>0</v>
      </c>
      <c r="FX329">
        <v>0</v>
      </c>
      <c r="FY329">
        <v>0</v>
      </c>
      <c r="FZ329">
        <v>0</v>
      </c>
      <c r="GA329">
        <v>0</v>
      </c>
      <c r="GB329">
        <v>0</v>
      </c>
      <c r="GC329">
        <v>8.6</v>
      </c>
      <c r="GD329">
        <v>13.4</v>
      </c>
      <c r="GE329">
        <v>13.625</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0</v>
      </c>
      <c r="HR329">
        <v>0</v>
      </c>
      <c r="HS329">
        <v>45589</v>
      </c>
      <c r="HT329">
        <v>0</v>
      </c>
      <c r="HU329">
        <v>0</v>
      </c>
      <c r="HV329">
        <v>0</v>
      </c>
      <c r="HW329">
        <v>0</v>
      </c>
      <c r="HX329">
        <v>0</v>
      </c>
      <c r="HY329">
        <v>0</v>
      </c>
      <c r="HZ329">
        <v>316066.64999999997</v>
      </c>
      <c r="IA329">
        <v>0</v>
      </c>
      <c r="IB329">
        <v>0</v>
      </c>
      <c r="IC329">
        <v>0</v>
      </c>
      <c r="ID329">
        <v>0</v>
      </c>
      <c r="IE329">
        <v>0</v>
      </c>
      <c r="IF329">
        <v>0</v>
      </c>
      <c r="IG329">
        <v>0</v>
      </c>
      <c r="IH329">
        <v>0</v>
      </c>
      <c r="II329">
        <v>0</v>
      </c>
      <c r="IJ329">
        <v>0</v>
      </c>
      <c r="IK329">
        <v>0</v>
      </c>
      <c r="IL329">
        <v>0</v>
      </c>
      <c r="IM329">
        <v>0</v>
      </c>
      <c r="IN329">
        <v>3000</v>
      </c>
    </row>
    <row r="330" spans="1:248">
      <c r="A330">
        <v>327</v>
      </c>
      <c r="B330" t="str">
        <v>East Champaran</v>
      </c>
      <c r="C330" t="str">
        <v>BIHAR</v>
      </c>
      <c r="D330" t="str">
        <v>East</v>
      </c>
      <c r="E330" t="str">
        <v>KHARAKIA METALS PRIVATE LIMITED</v>
      </c>
      <c r="F330">
        <v>0</v>
      </c>
      <c r="G330">
        <v>0</v>
      </c>
      <c r="H330">
        <v>0.5</v>
      </c>
      <c r="I330">
        <v>0</v>
      </c>
      <c r="J330" t="str">
        <v>Medium</v>
      </c>
      <c r="K330">
        <v>0</v>
      </c>
      <c r="L330">
        <v>0</v>
      </c>
      <c r="M330">
        <v>0</v>
      </c>
      <c r="N330" t="str">
        <v>Punit</v>
      </c>
      <c r="O330">
        <v>10</v>
      </c>
      <c r="P330">
        <v>3500</v>
      </c>
      <c r="Q330">
        <v>1</v>
      </c>
      <c r="R330">
        <v>2</v>
      </c>
      <c r="S330">
        <v>0</v>
      </c>
      <c r="T330">
        <v>0</v>
      </c>
      <c r="U330">
        <v>0</v>
      </c>
      <c r="V330">
        <v>0</v>
      </c>
      <c r="W330">
        <v>0</v>
      </c>
      <c r="X330">
        <v>0</v>
      </c>
      <c r="Y330" t="str">
        <v/>
      </c>
      <c r="Z330">
        <v>0</v>
      </c>
      <c r="AA330" t="str">
        <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3.5</v>
      </c>
      <c r="EH330">
        <v>3.5</v>
      </c>
      <c r="EI330">
        <v>3.5</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0</v>
      </c>
      <c r="FD330">
        <v>0</v>
      </c>
      <c r="FE330">
        <v>5</v>
      </c>
      <c r="FF330">
        <v>3.5</v>
      </c>
      <c r="FG330">
        <v>3.5</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5</v>
      </c>
      <c r="GD330">
        <v>5</v>
      </c>
      <c r="GE330">
        <v>3.5</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58266</v>
      </c>
      <c r="IA330">
        <v>0</v>
      </c>
      <c r="IB330">
        <v>0</v>
      </c>
      <c r="IC330">
        <v>0</v>
      </c>
      <c r="ID330">
        <v>0</v>
      </c>
      <c r="IE330">
        <v>0</v>
      </c>
      <c r="IF330">
        <v>0</v>
      </c>
      <c r="IG330">
        <v>0</v>
      </c>
      <c r="IH330">
        <v>0</v>
      </c>
      <c r="II330">
        <v>0</v>
      </c>
      <c r="IJ330">
        <v>0</v>
      </c>
      <c r="IK330">
        <v>0</v>
      </c>
      <c r="IL330">
        <v>0</v>
      </c>
      <c r="IM330">
        <v>0</v>
      </c>
      <c r="IN330">
        <v>3000</v>
      </c>
    </row>
    <row r="331" spans="1:248">
      <c r="A331">
        <v>328</v>
      </c>
      <c r="B331" t="str">
        <v>Purnia</v>
      </c>
      <c r="C331" t="str">
        <v>BIHAR</v>
      </c>
      <c r="D331" t="str">
        <v>East</v>
      </c>
      <c r="E331">
        <v>0</v>
      </c>
      <c r="F331">
        <v>0</v>
      </c>
      <c r="G331">
        <v>0</v>
      </c>
      <c r="H331">
        <v>0.5</v>
      </c>
      <c r="I331">
        <v>0</v>
      </c>
      <c r="J331" t="str">
        <v>Medium</v>
      </c>
      <c r="K331">
        <v>0</v>
      </c>
      <c r="L331">
        <v>0</v>
      </c>
      <c r="M331">
        <v>0</v>
      </c>
      <c r="N331">
        <v>0</v>
      </c>
      <c r="O331">
        <v>8</v>
      </c>
      <c r="P331">
        <v>4000</v>
      </c>
      <c r="Q331">
        <v>2</v>
      </c>
      <c r="R331">
        <v>0</v>
      </c>
      <c r="S331">
        <v>0</v>
      </c>
      <c r="T331">
        <v>0</v>
      </c>
      <c r="U331">
        <v>0</v>
      </c>
      <c r="V331">
        <v>0</v>
      </c>
      <c r="W331">
        <v>0</v>
      </c>
      <c r="X331">
        <v>0</v>
      </c>
      <c r="Y331" t="str">
        <v/>
      </c>
      <c r="Z331">
        <v>0</v>
      </c>
      <c r="AA331" t="str">
        <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9.8000000000000007</v>
      </c>
      <c r="EH331">
        <v>11</v>
      </c>
      <c r="EI331">
        <v>8.6</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11</v>
      </c>
      <c r="FF331">
        <v>11</v>
      </c>
      <c r="FG331">
        <v>11</v>
      </c>
      <c r="FH331">
        <v>0</v>
      </c>
      <c r="FI331">
        <v>0</v>
      </c>
      <c r="FJ331">
        <v>0</v>
      </c>
      <c r="FK331">
        <v>0</v>
      </c>
      <c r="FL331">
        <v>0</v>
      </c>
      <c r="FM331">
        <v>0</v>
      </c>
      <c r="FN331">
        <v>0</v>
      </c>
      <c r="FO331">
        <v>0</v>
      </c>
      <c r="FP331">
        <v>0</v>
      </c>
      <c r="FQ331">
        <v>0</v>
      </c>
      <c r="FR331">
        <v>0</v>
      </c>
      <c r="FS331">
        <v>0</v>
      </c>
      <c r="FT331">
        <v>0</v>
      </c>
      <c r="FU331">
        <v>0</v>
      </c>
      <c r="FV331">
        <v>0</v>
      </c>
      <c r="FW331">
        <v>0</v>
      </c>
      <c r="FX331">
        <v>0</v>
      </c>
      <c r="FY331">
        <v>0</v>
      </c>
      <c r="FZ331">
        <v>0</v>
      </c>
      <c r="GA331">
        <v>0</v>
      </c>
      <c r="GB331">
        <v>0</v>
      </c>
      <c r="GC331">
        <v>11</v>
      </c>
      <c r="GD331">
        <v>11</v>
      </c>
      <c r="GE331">
        <v>11</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21293.25</v>
      </c>
      <c r="HT331">
        <v>0</v>
      </c>
      <c r="HU331">
        <v>0</v>
      </c>
      <c r="HV331">
        <v>0</v>
      </c>
      <c r="HW331">
        <v>0</v>
      </c>
      <c r="HX331">
        <v>0</v>
      </c>
      <c r="HY331">
        <v>0</v>
      </c>
      <c r="HZ331">
        <v>285277.25</v>
      </c>
      <c r="IA331">
        <v>0</v>
      </c>
      <c r="IB331">
        <v>0</v>
      </c>
      <c r="IC331">
        <v>0</v>
      </c>
      <c r="ID331">
        <v>0</v>
      </c>
      <c r="IE331">
        <v>0</v>
      </c>
      <c r="IF331">
        <v>0</v>
      </c>
      <c r="IG331">
        <v>0</v>
      </c>
      <c r="IH331">
        <v>0</v>
      </c>
      <c r="II331">
        <v>0</v>
      </c>
      <c r="IJ331">
        <v>0</v>
      </c>
      <c r="IK331">
        <v>0</v>
      </c>
      <c r="IL331">
        <v>0</v>
      </c>
      <c r="IM331">
        <v>0</v>
      </c>
      <c r="IN331">
        <v>4000</v>
      </c>
    </row>
    <row r="332" spans="1:248">
      <c r="A332">
        <v>329</v>
      </c>
      <c r="B332" t="str">
        <v>Madhepura</v>
      </c>
      <c r="C332" t="str">
        <v>BIHAR</v>
      </c>
      <c r="D332" t="str">
        <v>East</v>
      </c>
      <c r="E332" t="str">
        <v>KHARAKIA METALS PRIVATE LIMITED</v>
      </c>
      <c r="F332">
        <v>0</v>
      </c>
      <c r="G332">
        <v>0</v>
      </c>
      <c r="H332">
        <v>0.5</v>
      </c>
      <c r="I332">
        <v>0</v>
      </c>
      <c r="J332" t="str">
        <v>Medium</v>
      </c>
      <c r="K332">
        <v>0</v>
      </c>
      <c r="L332">
        <v>0</v>
      </c>
      <c r="M332">
        <v>0</v>
      </c>
      <c r="N332">
        <v>0</v>
      </c>
      <c r="O332">
        <v>11</v>
      </c>
      <c r="P332">
        <v>3500</v>
      </c>
      <c r="Q332">
        <v>2</v>
      </c>
      <c r="R332">
        <v>1</v>
      </c>
      <c r="S332">
        <v>0</v>
      </c>
      <c r="T332">
        <v>0</v>
      </c>
      <c r="U332">
        <v>0</v>
      </c>
      <c r="V332">
        <v>0</v>
      </c>
      <c r="W332">
        <v>0</v>
      </c>
      <c r="X332">
        <v>0</v>
      </c>
      <c r="Y332" t="str">
        <v/>
      </c>
      <c r="Z332">
        <v>0</v>
      </c>
      <c r="AA332" t="str">
        <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8.6</v>
      </c>
      <c r="EH332">
        <v>8.6</v>
      </c>
      <c r="EI332">
        <v>9.4</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9.8000000000000007</v>
      </c>
      <c r="FF332">
        <v>8.6</v>
      </c>
      <c r="FG332">
        <v>11.8</v>
      </c>
      <c r="FH332">
        <v>0</v>
      </c>
      <c r="FI332">
        <v>0</v>
      </c>
      <c r="FJ332">
        <v>0</v>
      </c>
      <c r="FK332">
        <v>0</v>
      </c>
      <c r="FL332">
        <v>0</v>
      </c>
      <c r="FM332">
        <v>0</v>
      </c>
      <c r="FN332">
        <v>0</v>
      </c>
      <c r="FO332">
        <v>0</v>
      </c>
      <c r="FP332">
        <v>0</v>
      </c>
      <c r="FQ332">
        <v>0</v>
      </c>
      <c r="FR332">
        <v>0</v>
      </c>
      <c r="FS332">
        <v>0</v>
      </c>
      <c r="FT332">
        <v>0</v>
      </c>
      <c r="FU332">
        <v>0</v>
      </c>
      <c r="FV332">
        <v>0</v>
      </c>
      <c r="FW332">
        <v>0</v>
      </c>
      <c r="FX332">
        <v>0</v>
      </c>
      <c r="FY332">
        <v>0</v>
      </c>
      <c r="FZ332">
        <v>0</v>
      </c>
      <c r="GA332">
        <v>0</v>
      </c>
      <c r="GB332">
        <v>0</v>
      </c>
      <c r="GC332">
        <v>9.8000000000000007</v>
      </c>
      <c r="GD332">
        <v>9.8000000000000007</v>
      </c>
      <c r="GE332">
        <v>11.8</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0</v>
      </c>
      <c r="HR332">
        <v>0</v>
      </c>
      <c r="HS332">
        <v>29606</v>
      </c>
      <c r="HT332">
        <v>0</v>
      </c>
      <c r="HU332">
        <v>0</v>
      </c>
      <c r="HV332">
        <v>0</v>
      </c>
      <c r="HW332">
        <v>0</v>
      </c>
      <c r="HX332">
        <v>0</v>
      </c>
      <c r="HY332">
        <v>0</v>
      </c>
      <c r="HZ332">
        <v>318885.09999999998</v>
      </c>
      <c r="IA332">
        <v>0</v>
      </c>
      <c r="IB332">
        <v>0</v>
      </c>
      <c r="IC332">
        <v>0</v>
      </c>
      <c r="ID332">
        <v>0</v>
      </c>
      <c r="IE332">
        <v>0</v>
      </c>
      <c r="IF332">
        <v>0</v>
      </c>
      <c r="IG332">
        <v>0</v>
      </c>
      <c r="IH332">
        <v>0</v>
      </c>
      <c r="II332">
        <v>0</v>
      </c>
      <c r="IJ332">
        <v>0</v>
      </c>
      <c r="IK332">
        <v>0</v>
      </c>
      <c r="IL332">
        <v>0</v>
      </c>
      <c r="IM332">
        <v>0</v>
      </c>
      <c r="IN332">
        <v>2700</v>
      </c>
    </row>
    <row r="333" spans="1:248">
      <c r="A333">
        <v>330</v>
      </c>
      <c r="B333" t="str">
        <v>Begusarai</v>
      </c>
      <c r="C333" t="str">
        <v>BIHAR</v>
      </c>
      <c r="D333" t="str">
        <v>East</v>
      </c>
      <c r="E333" t="str">
        <v>KHARAKIA METALS PRIVATE LIMITED</v>
      </c>
      <c r="F333">
        <v>0</v>
      </c>
      <c r="G333">
        <v>0</v>
      </c>
      <c r="H333">
        <v>1</v>
      </c>
      <c r="I333">
        <v>0</v>
      </c>
      <c r="J333" t="str">
        <v>High</v>
      </c>
      <c r="K333">
        <v>1</v>
      </c>
      <c r="L333">
        <v>0</v>
      </c>
      <c r="M333" t="str">
        <v xml:space="preserve">Praveen Kumar </v>
      </c>
      <c r="N333">
        <v>0</v>
      </c>
      <c r="O333">
        <v>13</v>
      </c>
      <c r="P333">
        <v>5000</v>
      </c>
      <c r="Q333">
        <v>1</v>
      </c>
      <c r="R333">
        <v>3</v>
      </c>
      <c r="S333">
        <v>0</v>
      </c>
      <c r="T333">
        <v>0</v>
      </c>
      <c r="U333">
        <v>0</v>
      </c>
      <c r="V333">
        <v>4</v>
      </c>
      <c r="W333">
        <v>0</v>
      </c>
      <c r="X333">
        <v>550</v>
      </c>
      <c r="Y333">
        <v>1.6363636363636365E-2</v>
      </c>
      <c r="Z333">
        <v>0.11</v>
      </c>
      <c r="AA333">
        <v>1.8000000000000002E-3</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12</v>
      </c>
      <c r="AU333">
        <v>24</v>
      </c>
      <c r="AV333">
        <v>30</v>
      </c>
      <c r="AW333">
        <v>24</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1</v>
      </c>
      <c r="BS333">
        <v>1</v>
      </c>
      <c r="BT333">
        <v>2</v>
      </c>
      <c r="BU333">
        <v>0</v>
      </c>
      <c r="BV333">
        <v>0</v>
      </c>
      <c r="BW333">
        <v>0</v>
      </c>
      <c r="BX333">
        <v>4</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1</v>
      </c>
      <c r="CR333">
        <v>2</v>
      </c>
      <c r="CS333">
        <v>4</v>
      </c>
      <c r="CT333">
        <v>4</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1</v>
      </c>
      <c r="DP333">
        <v>2</v>
      </c>
      <c r="DQ333">
        <v>4</v>
      </c>
      <c r="DR333">
        <v>4</v>
      </c>
      <c r="DS333">
        <v>0</v>
      </c>
      <c r="DT333">
        <v>0</v>
      </c>
      <c r="DU333">
        <v>0</v>
      </c>
      <c r="DV333">
        <v>0</v>
      </c>
      <c r="DW333">
        <v>0</v>
      </c>
      <c r="DX333">
        <v>0</v>
      </c>
      <c r="DY333">
        <v>0</v>
      </c>
      <c r="DZ333">
        <v>0</v>
      </c>
      <c r="EA333">
        <v>0</v>
      </c>
      <c r="EB333">
        <v>0</v>
      </c>
      <c r="EC333">
        <v>0</v>
      </c>
      <c r="ED333">
        <v>0</v>
      </c>
      <c r="EE333">
        <v>0</v>
      </c>
      <c r="EF333">
        <v>0</v>
      </c>
      <c r="EG333">
        <v>6.333333333333333</v>
      </c>
      <c r="EH333">
        <v>5.25</v>
      </c>
      <c r="EI333">
        <v>5.25</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6.333333333333333</v>
      </c>
      <c r="FF333">
        <v>6.5</v>
      </c>
      <c r="FG333">
        <v>5.25</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6.333333333333333</v>
      </c>
      <c r="GD333">
        <v>6.5</v>
      </c>
      <c r="GE333">
        <v>6.5</v>
      </c>
      <c r="GF333">
        <v>0</v>
      </c>
      <c r="GG333">
        <v>0</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4304</v>
      </c>
      <c r="HT333">
        <v>0</v>
      </c>
      <c r="HU333">
        <v>0</v>
      </c>
      <c r="HV333">
        <v>0</v>
      </c>
      <c r="HW333">
        <v>0</v>
      </c>
      <c r="HX333">
        <v>0</v>
      </c>
      <c r="HY333">
        <v>0</v>
      </c>
      <c r="HZ333">
        <v>38618</v>
      </c>
      <c r="IA333">
        <v>0</v>
      </c>
      <c r="IB333">
        <v>90</v>
      </c>
      <c r="IC333">
        <v>0</v>
      </c>
      <c r="ID333">
        <v>9</v>
      </c>
      <c r="IE333">
        <v>0</v>
      </c>
      <c r="IF333">
        <v>0</v>
      </c>
      <c r="IG333">
        <v>0</v>
      </c>
      <c r="IH333">
        <v>0</v>
      </c>
      <c r="II333">
        <v>0</v>
      </c>
      <c r="IJ333">
        <v>0</v>
      </c>
      <c r="IK333">
        <v>0</v>
      </c>
      <c r="IL333">
        <v>0</v>
      </c>
      <c r="IM333">
        <v>26</v>
      </c>
      <c r="IN333">
        <v>5000</v>
      </c>
    </row>
    <row r="334" spans="1:248">
      <c r="A334">
        <v>331</v>
      </c>
      <c r="B334" t="str">
        <v>Saran</v>
      </c>
      <c r="C334" t="str">
        <v>BIHAR</v>
      </c>
      <c r="D334" t="str">
        <v>East</v>
      </c>
      <c r="E334">
        <v>0</v>
      </c>
      <c r="F334">
        <v>0</v>
      </c>
      <c r="G334">
        <v>0</v>
      </c>
      <c r="H334">
        <v>0.5</v>
      </c>
      <c r="I334">
        <v>0</v>
      </c>
      <c r="J334" t="str">
        <v>Medium</v>
      </c>
      <c r="K334">
        <v>0</v>
      </c>
      <c r="L334">
        <v>0</v>
      </c>
      <c r="M334">
        <v>0</v>
      </c>
      <c r="N334" t="str">
        <v>Punit</v>
      </c>
      <c r="O334">
        <v>11</v>
      </c>
      <c r="P334">
        <v>4000</v>
      </c>
      <c r="Q334">
        <v>0</v>
      </c>
      <c r="R334">
        <v>1</v>
      </c>
      <c r="S334">
        <v>4</v>
      </c>
      <c r="T334">
        <v>1</v>
      </c>
      <c r="U334">
        <v>0</v>
      </c>
      <c r="V334">
        <v>0</v>
      </c>
      <c r="W334">
        <v>0</v>
      </c>
      <c r="X334">
        <v>0</v>
      </c>
      <c r="Y334" t="str">
        <v/>
      </c>
      <c r="Z334">
        <v>0</v>
      </c>
      <c r="AA334" t="str">
        <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5.25</v>
      </c>
      <c r="EH334">
        <v>7.666666666666667</v>
      </c>
      <c r="EI334">
        <v>7.75</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7.75</v>
      </c>
      <c r="FF334">
        <v>7.666666666666667</v>
      </c>
      <c r="FG334">
        <v>7.75</v>
      </c>
      <c r="FH334">
        <v>0</v>
      </c>
      <c r="FI334">
        <v>0</v>
      </c>
      <c r="FJ334">
        <v>0</v>
      </c>
      <c r="FK334">
        <v>0</v>
      </c>
      <c r="FL334">
        <v>0</v>
      </c>
      <c r="FM334">
        <v>0</v>
      </c>
      <c r="FN334">
        <v>0</v>
      </c>
      <c r="FO334">
        <v>0</v>
      </c>
      <c r="FP334">
        <v>0</v>
      </c>
      <c r="FQ334">
        <v>0</v>
      </c>
      <c r="FR334">
        <v>0</v>
      </c>
      <c r="FS334">
        <v>0</v>
      </c>
      <c r="FT334">
        <v>0</v>
      </c>
      <c r="FU334">
        <v>0</v>
      </c>
      <c r="FV334">
        <v>0</v>
      </c>
      <c r="FW334">
        <v>0</v>
      </c>
      <c r="FX334">
        <v>0</v>
      </c>
      <c r="FY334">
        <v>0</v>
      </c>
      <c r="FZ334">
        <v>0</v>
      </c>
      <c r="GA334">
        <v>0</v>
      </c>
      <c r="GB334">
        <v>0</v>
      </c>
      <c r="GC334">
        <v>7.75</v>
      </c>
      <c r="GD334">
        <v>9</v>
      </c>
      <c r="GE334">
        <v>7.75</v>
      </c>
      <c r="GF334">
        <v>0</v>
      </c>
      <c r="GG334">
        <v>0</v>
      </c>
      <c r="GH334">
        <v>0</v>
      </c>
      <c r="GI334">
        <v>0</v>
      </c>
      <c r="GJ334">
        <v>0</v>
      </c>
      <c r="GK334">
        <v>0</v>
      </c>
      <c r="GL334">
        <v>0</v>
      </c>
      <c r="GM334">
        <v>0</v>
      </c>
      <c r="GN334">
        <v>0</v>
      </c>
      <c r="GO334">
        <v>0</v>
      </c>
      <c r="GP334">
        <v>0</v>
      </c>
      <c r="GQ334">
        <v>0</v>
      </c>
      <c r="GR334">
        <v>0</v>
      </c>
      <c r="GS334">
        <v>0</v>
      </c>
      <c r="GT334">
        <v>0</v>
      </c>
      <c r="GU334">
        <v>0</v>
      </c>
      <c r="GV334">
        <v>0</v>
      </c>
      <c r="GW334">
        <v>0</v>
      </c>
      <c r="GX334">
        <v>0</v>
      </c>
      <c r="GY334">
        <v>0</v>
      </c>
      <c r="GZ334">
        <v>0</v>
      </c>
      <c r="HA334">
        <v>0</v>
      </c>
      <c r="HB334">
        <v>0</v>
      </c>
      <c r="HC334">
        <v>0</v>
      </c>
      <c r="HD334">
        <v>0</v>
      </c>
      <c r="HE334">
        <v>0</v>
      </c>
      <c r="HF334">
        <v>0</v>
      </c>
      <c r="HG334">
        <v>0</v>
      </c>
      <c r="HH334">
        <v>0</v>
      </c>
      <c r="HI334">
        <v>0</v>
      </c>
      <c r="HJ334">
        <v>0</v>
      </c>
      <c r="HK334">
        <v>0</v>
      </c>
      <c r="HL334">
        <v>0</v>
      </c>
      <c r="HM334">
        <v>0</v>
      </c>
      <c r="HN334">
        <v>0</v>
      </c>
      <c r="HO334">
        <v>0</v>
      </c>
      <c r="HP334">
        <v>0</v>
      </c>
      <c r="HQ334">
        <v>0</v>
      </c>
      <c r="HR334">
        <v>0</v>
      </c>
      <c r="HS334">
        <v>2729</v>
      </c>
      <c r="HT334">
        <v>0</v>
      </c>
      <c r="HU334">
        <v>0</v>
      </c>
      <c r="HV334">
        <v>0</v>
      </c>
      <c r="HW334">
        <v>0</v>
      </c>
      <c r="HX334">
        <v>0</v>
      </c>
      <c r="HY334">
        <v>0</v>
      </c>
      <c r="HZ334">
        <v>314734</v>
      </c>
      <c r="IA334">
        <v>0</v>
      </c>
      <c r="IB334">
        <v>0</v>
      </c>
      <c r="IC334">
        <v>0</v>
      </c>
      <c r="ID334">
        <v>0</v>
      </c>
      <c r="IE334">
        <v>0</v>
      </c>
      <c r="IF334">
        <v>0</v>
      </c>
      <c r="IG334">
        <v>0</v>
      </c>
      <c r="IH334">
        <v>0</v>
      </c>
      <c r="II334">
        <v>0</v>
      </c>
      <c r="IJ334">
        <v>0</v>
      </c>
      <c r="IK334">
        <v>0</v>
      </c>
      <c r="IL334">
        <v>0</v>
      </c>
      <c r="IM334">
        <v>0</v>
      </c>
      <c r="IN334">
        <v>2000</v>
      </c>
    </row>
    <row r="335" spans="1:248">
      <c r="A335">
        <v>332</v>
      </c>
      <c r="B335" t="str">
        <v>Vaishali</v>
      </c>
      <c r="C335" t="str">
        <v>BIHAR</v>
      </c>
      <c r="D335" t="str">
        <v>East</v>
      </c>
      <c r="E335">
        <v>0</v>
      </c>
      <c r="F335">
        <v>0</v>
      </c>
      <c r="G335">
        <v>0</v>
      </c>
      <c r="H335">
        <v>0.5</v>
      </c>
      <c r="I335">
        <v>0</v>
      </c>
      <c r="J335" t="str">
        <v>Medium</v>
      </c>
      <c r="K335">
        <v>0</v>
      </c>
      <c r="L335">
        <v>0</v>
      </c>
      <c r="M335">
        <v>0</v>
      </c>
      <c r="N335">
        <v>0</v>
      </c>
      <c r="O335">
        <v>6</v>
      </c>
      <c r="P335">
        <v>4000</v>
      </c>
      <c r="Q335">
        <v>1</v>
      </c>
      <c r="R335">
        <v>0</v>
      </c>
      <c r="S335">
        <v>1</v>
      </c>
      <c r="T335">
        <v>1</v>
      </c>
      <c r="U335">
        <v>0</v>
      </c>
      <c r="V335">
        <v>0</v>
      </c>
      <c r="W335">
        <v>0</v>
      </c>
      <c r="X335">
        <v>0</v>
      </c>
      <c r="Y335" t="str">
        <v/>
      </c>
      <c r="Z335">
        <v>0</v>
      </c>
      <c r="AA335" t="str">
        <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6</v>
      </c>
      <c r="EH335">
        <v>9.8000000000000007</v>
      </c>
      <c r="EI335">
        <v>8.6</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7.25</v>
      </c>
      <c r="FF335">
        <v>9.8000000000000007</v>
      </c>
      <c r="FG335">
        <v>11</v>
      </c>
      <c r="FH335">
        <v>0</v>
      </c>
      <c r="FI335">
        <v>0</v>
      </c>
      <c r="FJ335">
        <v>0</v>
      </c>
      <c r="FK335">
        <v>0</v>
      </c>
      <c r="FL335">
        <v>0</v>
      </c>
      <c r="FM335">
        <v>0</v>
      </c>
      <c r="FN335">
        <v>0</v>
      </c>
      <c r="FO335">
        <v>0</v>
      </c>
      <c r="FP335">
        <v>0</v>
      </c>
      <c r="FQ335">
        <v>0</v>
      </c>
      <c r="FR335">
        <v>0</v>
      </c>
      <c r="FS335">
        <v>0</v>
      </c>
      <c r="FT335">
        <v>0</v>
      </c>
      <c r="FU335">
        <v>0</v>
      </c>
      <c r="FV335">
        <v>0</v>
      </c>
      <c r="FW335">
        <v>0</v>
      </c>
      <c r="FX335">
        <v>0</v>
      </c>
      <c r="FY335">
        <v>0</v>
      </c>
      <c r="FZ335">
        <v>0</v>
      </c>
      <c r="GA335">
        <v>0</v>
      </c>
      <c r="GB335">
        <v>0</v>
      </c>
      <c r="GC335">
        <v>8.5</v>
      </c>
      <c r="GD335">
        <v>9.8000000000000007</v>
      </c>
      <c r="GE335">
        <v>11</v>
      </c>
      <c r="GF335">
        <v>0</v>
      </c>
      <c r="GG335">
        <v>0</v>
      </c>
      <c r="GH335">
        <v>0</v>
      </c>
      <c r="GI335">
        <v>0</v>
      </c>
      <c r="GJ335">
        <v>0</v>
      </c>
      <c r="GK335">
        <v>0</v>
      </c>
      <c r="GL335">
        <v>0</v>
      </c>
      <c r="GM335">
        <v>0</v>
      </c>
      <c r="GN335">
        <v>0</v>
      </c>
      <c r="GO335">
        <v>0</v>
      </c>
      <c r="GP335">
        <v>0</v>
      </c>
      <c r="GQ335">
        <v>0</v>
      </c>
      <c r="GR335">
        <v>0</v>
      </c>
      <c r="GS335">
        <v>0</v>
      </c>
      <c r="GT335">
        <v>0</v>
      </c>
      <c r="GU335">
        <v>0</v>
      </c>
      <c r="GV335">
        <v>0</v>
      </c>
      <c r="GW335">
        <v>0</v>
      </c>
      <c r="GX335">
        <v>0</v>
      </c>
      <c r="GY335">
        <v>0</v>
      </c>
      <c r="GZ335">
        <v>0</v>
      </c>
      <c r="HA335">
        <v>0</v>
      </c>
      <c r="HB335">
        <v>0</v>
      </c>
      <c r="HC335">
        <v>0</v>
      </c>
      <c r="HD335">
        <v>0</v>
      </c>
      <c r="HE335">
        <v>0</v>
      </c>
      <c r="HF335">
        <v>0</v>
      </c>
      <c r="HG335">
        <v>0</v>
      </c>
      <c r="HH335">
        <v>0</v>
      </c>
      <c r="HI335">
        <v>0</v>
      </c>
      <c r="HJ335">
        <v>0</v>
      </c>
      <c r="HK335">
        <v>0</v>
      </c>
      <c r="HL335">
        <v>0</v>
      </c>
      <c r="HM335">
        <v>0</v>
      </c>
      <c r="HN335">
        <v>0</v>
      </c>
      <c r="HO335">
        <v>0</v>
      </c>
      <c r="HP335">
        <v>0</v>
      </c>
      <c r="HQ335">
        <v>0</v>
      </c>
      <c r="HR335">
        <v>0</v>
      </c>
      <c r="HS335">
        <v>3593</v>
      </c>
      <c r="HT335">
        <v>0</v>
      </c>
      <c r="HU335">
        <v>0</v>
      </c>
      <c r="HV335">
        <v>0</v>
      </c>
      <c r="HW335">
        <v>0</v>
      </c>
      <c r="HX335">
        <v>0</v>
      </c>
      <c r="HY335">
        <v>0</v>
      </c>
      <c r="HZ335">
        <v>87503.95</v>
      </c>
      <c r="IA335">
        <v>0</v>
      </c>
      <c r="IB335">
        <v>0</v>
      </c>
      <c r="IC335">
        <v>0</v>
      </c>
      <c r="ID335">
        <v>0</v>
      </c>
      <c r="IE335">
        <v>0</v>
      </c>
      <c r="IF335">
        <v>0</v>
      </c>
      <c r="IG335">
        <v>0</v>
      </c>
      <c r="IH335">
        <v>0</v>
      </c>
      <c r="II335">
        <v>0</v>
      </c>
      <c r="IJ335">
        <v>0</v>
      </c>
      <c r="IK335">
        <v>0</v>
      </c>
      <c r="IL335">
        <v>0</v>
      </c>
      <c r="IM335">
        <v>0</v>
      </c>
      <c r="IN335">
        <v>1800</v>
      </c>
    </row>
    <row r="336" spans="1:248">
      <c r="A336">
        <v>333</v>
      </c>
      <c r="B336" t="str">
        <v>West Champaran</v>
      </c>
      <c r="C336" t="str">
        <v>BIHAR</v>
      </c>
      <c r="D336" t="str">
        <v>East</v>
      </c>
      <c r="E336" t="str">
        <v>KHARAKIA METALS PRIVATE LIMITED</v>
      </c>
      <c r="F336">
        <v>0</v>
      </c>
      <c r="G336">
        <v>0</v>
      </c>
      <c r="H336">
        <v>0.5</v>
      </c>
      <c r="I336">
        <v>0</v>
      </c>
      <c r="J336" t="str">
        <v>Medium</v>
      </c>
      <c r="K336">
        <v>1</v>
      </c>
      <c r="L336">
        <v>0</v>
      </c>
      <c r="M336">
        <v>0</v>
      </c>
      <c r="N336" t="str">
        <v>Punit</v>
      </c>
      <c r="O336">
        <v>8</v>
      </c>
      <c r="P336">
        <v>3500</v>
      </c>
      <c r="Q336">
        <v>1</v>
      </c>
      <c r="R336">
        <v>0</v>
      </c>
      <c r="S336">
        <v>2</v>
      </c>
      <c r="T336">
        <v>0</v>
      </c>
      <c r="U336">
        <v>0</v>
      </c>
      <c r="V336">
        <v>0</v>
      </c>
      <c r="W336">
        <v>0</v>
      </c>
      <c r="X336">
        <v>0</v>
      </c>
      <c r="Y336" t="str">
        <v/>
      </c>
      <c r="Z336">
        <v>0</v>
      </c>
      <c r="AA336" t="str">
        <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3.5</v>
      </c>
      <c r="EH336">
        <v>3.5</v>
      </c>
      <c r="EI336">
        <v>3.5</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5</v>
      </c>
      <c r="FF336">
        <v>3.5</v>
      </c>
      <c r="FG336">
        <v>3.5</v>
      </c>
      <c r="FH336">
        <v>0</v>
      </c>
      <c r="FI336">
        <v>0</v>
      </c>
      <c r="FJ336">
        <v>0</v>
      </c>
      <c r="FK336">
        <v>0</v>
      </c>
      <c r="FL336">
        <v>0</v>
      </c>
      <c r="FM336">
        <v>0</v>
      </c>
      <c r="FN336">
        <v>0</v>
      </c>
      <c r="FO336">
        <v>0</v>
      </c>
      <c r="FP336">
        <v>0</v>
      </c>
      <c r="FQ336">
        <v>0</v>
      </c>
      <c r="FR336">
        <v>0</v>
      </c>
      <c r="FS336">
        <v>0</v>
      </c>
      <c r="FT336">
        <v>0</v>
      </c>
      <c r="FU336">
        <v>0</v>
      </c>
      <c r="FV336">
        <v>0</v>
      </c>
      <c r="FW336">
        <v>0</v>
      </c>
      <c r="FX336">
        <v>0</v>
      </c>
      <c r="FY336">
        <v>0</v>
      </c>
      <c r="FZ336">
        <v>0</v>
      </c>
      <c r="GA336">
        <v>0</v>
      </c>
      <c r="GB336">
        <v>0</v>
      </c>
      <c r="GC336">
        <v>5</v>
      </c>
      <c r="GD336">
        <v>5</v>
      </c>
      <c r="GE336">
        <v>3.5</v>
      </c>
      <c r="GF336">
        <v>0</v>
      </c>
      <c r="GG336">
        <v>0</v>
      </c>
      <c r="GH336">
        <v>0</v>
      </c>
      <c r="GI336">
        <v>0</v>
      </c>
      <c r="GJ336">
        <v>0</v>
      </c>
      <c r="GK336">
        <v>0</v>
      </c>
      <c r="GL336">
        <v>0</v>
      </c>
      <c r="GM336">
        <v>0</v>
      </c>
      <c r="GN336">
        <v>0</v>
      </c>
      <c r="GO336">
        <v>0</v>
      </c>
      <c r="GP336">
        <v>0</v>
      </c>
      <c r="GQ336">
        <v>0</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0</v>
      </c>
      <c r="HR336">
        <v>0</v>
      </c>
      <c r="HS336">
        <v>19491</v>
      </c>
      <c r="HT336">
        <v>0</v>
      </c>
      <c r="HU336">
        <v>0</v>
      </c>
      <c r="HV336">
        <v>0</v>
      </c>
      <c r="HW336">
        <v>0</v>
      </c>
      <c r="HX336">
        <v>0</v>
      </c>
      <c r="HY336">
        <v>0</v>
      </c>
      <c r="HZ336">
        <v>141467.25</v>
      </c>
      <c r="IA336">
        <v>0</v>
      </c>
      <c r="IB336">
        <v>0</v>
      </c>
      <c r="IC336">
        <v>0</v>
      </c>
      <c r="ID336">
        <v>0</v>
      </c>
      <c r="IE336">
        <v>0</v>
      </c>
      <c r="IF336">
        <v>0</v>
      </c>
      <c r="IG336">
        <v>0</v>
      </c>
      <c r="IH336">
        <v>0</v>
      </c>
      <c r="II336">
        <v>0</v>
      </c>
      <c r="IJ336">
        <v>0</v>
      </c>
      <c r="IK336">
        <v>0</v>
      </c>
      <c r="IL336">
        <v>0</v>
      </c>
      <c r="IM336">
        <v>0</v>
      </c>
      <c r="IN336">
        <v>1600</v>
      </c>
    </row>
    <row r="337" spans="1:248">
      <c r="A337">
        <v>334</v>
      </c>
      <c r="B337" t="str">
        <v>Khagaria</v>
      </c>
      <c r="C337" t="str">
        <v>BIHAR</v>
      </c>
      <c r="D337" t="str">
        <v>East</v>
      </c>
      <c r="E337" t="str">
        <v>KHARAKIA METALS PRIVATE LIMITED</v>
      </c>
      <c r="F337">
        <v>0</v>
      </c>
      <c r="G337">
        <v>0</v>
      </c>
      <c r="H337">
        <v>0.5</v>
      </c>
      <c r="I337">
        <v>0</v>
      </c>
      <c r="J337" t="str">
        <v>Medium</v>
      </c>
      <c r="K337">
        <v>0</v>
      </c>
      <c r="L337">
        <v>0</v>
      </c>
      <c r="M337">
        <v>0</v>
      </c>
      <c r="N337">
        <v>0</v>
      </c>
      <c r="O337">
        <v>6</v>
      </c>
      <c r="P337">
        <v>3500</v>
      </c>
      <c r="Q337">
        <v>1</v>
      </c>
      <c r="R337">
        <v>0</v>
      </c>
      <c r="S337">
        <v>1</v>
      </c>
      <c r="T337">
        <v>0</v>
      </c>
      <c r="U337">
        <v>0</v>
      </c>
      <c r="V337">
        <v>1</v>
      </c>
      <c r="W337">
        <v>0</v>
      </c>
      <c r="X337">
        <v>0</v>
      </c>
      <c r="Y337" t="str">
        <v/>
      </c>
      <c r="Z337">
        <v>0</v>
      </c>
      <c r="AA337" t="str">
        <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6</v>
      </c>
      <c r="AW337">
        <v>12</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1</v>
      </c>
      <c r="BU337">
        <v>0</v>
      </c>
      <c r="BV337">
        <v>0</v>
      </c>
      <c r="BW337">
        <v>0</v>
      </c>
      <c r="BX337">
        <v>1</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1</v>
      </c>
      <c r="CT337">
        <v>1</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1</v>
      </c>
      <c r="DR337">
        <v>1</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0</v>
      </c>
      <c r="FN337">
        <v>0</v>
      </c>
      <c r="FO337">
        <v>0</v>
      </c>
      <c r="FP337">
        <v>0</v>
      </c>
      <c r="FQ337">
        <v>0</v>
      </c>
      <c r="FR337">
        <v>0</v>
      </c>
      <c r="FS337">
        <v>0</v>
      </c>
      <c r="FT337">
        <v>0</v>
      </c>
      <c r="FU337">
        <v>0</v>
      </c>
      <c r="FV337">
        <v>0</v>
      </c>
      <c r="FW337">
        <v>0</v>
      </c>
      <c r="FX337">
        <v>0</v>
      </c>
      <c r="FY337">
        <v>0</v>
      </c>
      <c r="FZ337">
        <v>0</v>
      </c>
      <c r="GA337">
        <v>0</v>
      </c>
      <c r="GB337">
        <v>0</v>
      </c>
      <c r="GC337">
        <v>0</v>
      </c>
      <c r="GD337">
        <v>0</v>
      </c>
      <c r="GE337">
        <v>0</v>
      </c>
      <c r="GF337">
        <v>0</v>
      </c>
      <c r="GG337">
        <v>0</v>
      </c>
      <c r="GH337">
        <v>0</v>
      </c>
      <c r="GI337">
        <v>0</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0</v>
      </c>
      <c r="HJ337">
        <v>0</v>
      </c>
      <c r="HK337">
        <v>0</v>
      </c>
      <c r="HL337">
        <v>0</v>
      </c>
      <c r="HM337">
        <v>0</v>
      </c>
      <c r="HN337">
        <v>0</v>
      </c>
      <c r="HO337">
        <v>0</v>
      </c>
      <c r="HP337">
        <v>0</v>
      </c>
      <c r="HQ337">
        <v>0</v>
      </c>
      <c r="HR337">
        <v>0</v>
      </c>
      <c r="HS337">
        <v>0</v>
      </c>
      <c r="HT337">
        <v>0</v>
      </c>
      <c r="HU337">
        <v>0</v>
      </c>
      <c r="HV337">
        <v>0</v>
      </c>
      <c r="HW337">
        <v>0</v>
      </c>
      <c r="HX337">
        <v>0</v>
      </c>
      <c r="HY337">
        <v>0</v>
      </c>
      <c r="HZ337">
        <v>0</v>
      </c>
      <c r="IA337">
        <v>0</v>
      </c>
      <c r="IB337">
        <v>18</v>
      </c>
      <c r="IC337">
        <v>0</v>
      </c>
      <c r="ID337">
        <v>1.8</v>
      </c>
      <c r="IE337">
        <v>0</v>
      </c>
      <c r="IF337">
        <v>0</v>
      </c>
      <c r="IG337">
        <v>0</v>
      </c>
      <c r="IH337">
        <v>0</v>
      </c>
      <c r="II337">
        <v>0</v>
      </c>
      <c r="IJ337">
        <v>0</v>
      </c>
      <c r="IK337">
        <v>0</v>
      </c>
      <c r="IL337">
        <v>0</v>
      </c>
      <c r="IM337">
        <v>6</v>
      </c>
      <c r="IN337">
        <v>1500</v>
      </c>
    </row>
    <row r="338" spans="1:248">
      <c r="A338">
        <v>335</v>
      </c>
      <c r="B338" t="str">
        <v>Supaul</v>
      </c>
      <c r="C338" t="str">
        <v>BIHAR</v>
      </c>
      <c r="D338" t="str">
        <v>East</v>
      </c>
      <c r="E338" t="str">
        <v>KHARAKIA METALS PRIVATE LIMITED</v>
      </c>
      <c r="F338">
        <v>0</v>
      </c>
      <c r="G338">
        <v>0</v>
      </c>
      <c r="H338">
        <v>0.5</v>
      </c>
      <c r="I338">
        <v>0</v>
      </c>
      <c r="J338" t="str">
        <v>Medium</v>
      </c>
      <c r="K338">
        <v>0</v>
      </c>
      <c r="L338">
        <v>0</v>
      </c>
      <c r="M338">
        <v>0</v>
      </c>
      <c r="N338">
        <v>0</v>
      </c>
      <c r="O338">
        <v>6</v>
      </c>
      <c r="P338">
        <v>3000</v>
      </c>
      <c r="Q338">
        <v>0</v>
      </c>
      <c r="R338">
        <v>0</v>
      </c>
      <c r="S338">
        <v>3</v>
      </c>
      <c r="T338">
        <v>1</v>
      </c>
      <c r="U338">
        <v>0</v>
      </c>
      <c r="V338">
        <v>0</v>
      </c>
      <c r="W338">
        <v>0</v>
      </c>
      <c r="X338">
        <v>0</v>
      </c>
      <c r="Y338" t="str">
        <v/>
      </c>
      <c r="Z338">
        <v>0</v>
      </c>
      <c r="AA338" t="str">
        <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0</v>
      </c>
      <c r="FN338">
        <v>0</v>
      </c>
      <c r="FO338">
        <v>0</v>
      </c>
      <c r="FP338">
        <v>0</v>
      </c>
      <c r="FQ338">
        <v>0</v>
      </c>
      <c r="FR338">
        <v>0</v>
      </c>
      <c r="FS338">
        <v>0</v>
      </c>
      <c r="FT338">
        <v>0</v>
      </c>
      <c r="FU338">
        <v>0</v>
      </c>
      <c r="FV338">
        <v>0</v>
      </c>
      <c r="FW338">
        <v>0</v>
      </c>
      <c r="FX338">
        <v>0</v>
      </c>
      <c r="FY338">
        <v>0</v>
      </c>
      <c r="FZ338">
        <v>0</v>
      </c>
      <c r="GA338">
        <v>0</v>
      </c>
      <c r="GB338">
        <v>0</v>
      </c>
      <c r="GC338">
        <v>0</v>
      </c>
      <c r="GD338">
        <v>0</v>
      </c>
      <c r="GE338">
        <v>0</v>
      </c>
      <c r="GF338">
        <v>0</v>
      </c>
      <c r="GG338">
        <v>0</v>
      </c>
      <c r="GH338">
        <v>0</v>
      </c>
      <c r="GI338">
        <v>0</v>
      </c>
      <c r="GJ338">
        <v>0</v>
      </c>
      <c r="GK338">
        <v>0</v>
      </c>
      <c r="GL338">
        <v>0</v>
      </c>
      <c r="GM338">
        <v>0</v>
      </c>
      <c r="GN338">
        <v>0</v>
      </c>
      <c r="GO338">
        <v>0</v>
      </c>
      <c r="GP338">
        <v>0</v>
      </c>
      <c r="GQ338">
        <v>0</v>
      </c>
      <c r="GR338">
        <v>0</v>
      </c>
      <c r="GS338">
        <v>0</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0</v>
      </c>
      <c r="HP338">
        <v>0</v>
      </c>
      <c r="HQ338">
        <v>0</v>
      </c>
      <c r="HR338">
        <v>0</v>
      </c>
      <c r="HS338">
        <v>1758.5</v>
      </c>
      <c r="HT338">
        <v>0</v>
      </c>
      <c r="HU338">
        <v>0</v>
      </c>
      <c r="HV338">
        <v>0</v>
      </c>
      <c r="HW338">
        <v>0</v>
      </c>
      <c r="HX338">
        <v>0</v>
      </c>
      <c r="HY338">
        <v>0</v>
      </c>
      <c r="HZ338">
        <v>20040</v>
      </c>
      <c r="IA338">
        <v>0</v>
      </c>
      <c r="IB338">
        <v>0</v>
      </c>
      <c r="IC338">
        <v>0</v>
      </c>
      <c r="ID338">
        <v>0</v>
      </c>
      <c r="IE338">
        <v>0</v>
      </c>
      <c r="IF338">
        <v>0</v>
      </c>
      <c r="IG338">
        <v>0</v>
      </c>
      <c r="IH338">
        <v>0</v>
      </c>
      <c r="II338">
        <v>0</v>
      </c>
      <c r="IJ338">
        <v>0</v>
      </c>
      <c r="IK338">
        <v>0</v>
      </c>
      <c r="IL338">
        <v>0</v>
      </c>
      <c r="IM338">
        <v>0</v>
      </c>
      <c r="IN338">
        <v>3000</v>
      </c>
    </row>
    <row r="339" spans="1:248">
      <c r="A339">
        <v>336</v>
      </c>
      <c r="B339" t="str">
        <v>Kishanganj</v>
      </c>
      <c r="C339" t="str">
        <v>BIHAR</v>
      </c>
      <c r="D339" t="str">
        <v>East</v>
      </c>
      <c r="E339">
        <v>0</v>
      </c>
      <c r="F339">
        <v>0</v>
      </c>
      <c r="G339">
        <v>0</v>
      </c>
      <c r="H339">
        <v>0.5</v>
      </c>
      <c r="I339">
        <v>0</v>
      </c>
      <c r="J339" t="str">
        <v>Medium</v>
      </c>
      <c r="K339">
        <v>0</v>
      </c>
      <c r="L339">
        <v>0</v>
      </c>
      <c r="M339">
        <v>0</v>
      </c>
      <c r="N339">
        <v>0</v>
      </c>
      <c r="O339">
        <v>22</v>
      </c>
      <c r="P339">
        <v>3500</v>
      </c>
      <c r="Q339">
        <v>1</v>
      </c>
      <c r="R339">
        <v>4</v>
      </c>
      <c r="S339">
        <v>3</v>
      </c>
      <c r="T339">
        <v>8</v>
      </c>
      <c r="U339">
        <v>0</v>
      </c>
      <c r="V339">
        <v>0</v>
      </c>
      <c r="W339">
        <v>0</v>
      </c>
      <c r="X339">
        <v>0</v>
      </c>
      <c r="Y339" t="str">
        <v/>
      </c>
      <c r="Z339">
        <v>0</v>
      </c>
      <c r="AA339" t="str">
        <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22.818181818181817</v>
      </c>
      <c r="EH339">
        <v>23.916666666666668</v>
      </c>
      <c r="EI339">
        <v>20.666666666666668</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23.90909090909091</v>
      </c>
      <c r="FF339">
        <v>23.916666666666668</v>
      </c>
      <c r="FG339">
        <v>23.916666666666668</v>
      </c>
      <c r="FH339">
        <v>0</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23.90909090909091</v>
      </c>
      <c r="GD339">
        <v>23.916666666666668</v>
      </c>
      <c r="GE339">
        <v>23.916666666666668</v>
      </c>
      <c r="GF339">
        <v>0</v>
      </c>
      <c r="GG339">
        <v>0</v>
      </c>
      <c r="GH339">
        <v>0</v>
      </c>
      <c r="GI339">
        <v>0</v>
      </c>
      <c r="GJ339">
        <v>0</v>
      </c>
      <c r="GK339">
        <v>0</v>
      </c>
      <c r="GL339">
        <v>0</v>
      </c>
      <c r="GM339">
        <v>0</v>
      </c>
      <c r="GN339">
        <v>0</v>
      </c>
      <c r="GO339">
        <v>0</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56218.5</v>
      </c>
      <c r="HT339">
        <v>0</v>
      </c>
      <c r="HU339">
        <v>0</v>
      </c>
      <c r="HV339">
        <v>0</v>
      </c>
      <c r="HW339">
        <v>0</v>
      </c>
      <c r="HX339">
        <v>0</v>
      </c>
      <c r="HY339">
        <v>0</v>
      </c>
      <c r="HZ339">
        <v>486907.5</v>
      </c>
      <c r="IA339">
        <v>0</v>
      </c>
      <c r="IB339">
        <v>0</v>
      </c>
      <c r="IC339">
        <v>0</v>
      </c>
      <c r="ID339">
        <v>0</v>
      </c>
      <c r="IE339">
        <v>0</v>
      </c>
      <c r="IF339">
        <v>0</v>
      </c>
      <c r="IG339">
        <v>0</v>
      </c>
      <c r="IH339">
        <v>0</v>
      </c>
      <c r="II339">
        <v>0</v>
      </c>
      <c r="IJ339">
        <v>0</v>
      </c>
      <c r="IK339">
        <v>0</v>
      </c>
      <c r="IL339">
        <v>0</v>
      </c>
      <c r="IM339">
        <v>0</v>
      </c>
      <c r="IN339">
        <v>10000</v>
      </c>
    </row>
    <row r="340" spans="1:248">
      <c r="A340">
        <v>337</v>
      </c>
      <c r="B340" t="str">
        <v>Gopalganj</v>
      </c>
      <c r="C340" t="str">
        <v>BIHAR</v>
      </c>
      <c r="D340" t="str">
        <v>East</v>
      </c>
      <c r="E340" t="str">
        <v>SUBH NEXTGEN PRIVATE LIMITED</v>
      </c>
      <c r="F340">
        <v>0</v>
      </c>
      <c r="G340">
        <v>0</v>
      </c>
      <c r="H340">
        <v>0.5</v>
      </c>
      <c r="I340">
        <v>0</v>
      </c>
      <c r="J340" t="str">
        <v>Medium</v>
      </c>
      <c r="K340">
        <v>0</v>
      </c>
      <c r="L340">
        <v>0</v>
      </c>
      <c r="M340">
        <v>0</v>
      </c>
      <c r="N340" t="str">
        <v>Punit</v>
      </c>
      <c r="O340">
        <v>0</v>
      </c>
      <c r="P340">
        <v>2500</v>
      </c>
      <c r="Q340">
        <v>0</v>
      </c>
      <c r="R340">
        <v>0</v>
      </c>
      <c r="S340">
        <v>0</v>
      </c>
      <c r="T340">
        <v>12</v>
      </c>
      <c r="U340">
        <v>0</v>
      </c>
      <c r="V340">
        <v>3</v>
      </c>
      <c r="W340">
        <v>0</v>
      </c>
      <c r="X340">
        <v>0</v>
      </c>
      <c r="Y340" t="str">
        <v/>
      </c>
      <c r="Z340">
        <v>0</v>
      </c>
      <c r="AA340" t="str">
        <v/>
      </c>
      <c r="AB340">
        <v>0</v>
      </c>
      <c r="AC340">
        <v>0</v>
      </c>
      <c r="AD340">
        <v>0</v>
      </c>
      <c r="AE340">
        <v>0</v>
      </c>
      <c r="AF340">
        <v>0</v>
      </c>
      <c r="AG340">
        <v>0</v>
      </c>
      <c r="AH340">
        <v>0</v>
      </c>
      <c r="AI340">
        <v>0</v>
      </c>
      <c r="AJ340">
        <v>0</v>
      </c>
      <c r="AK340">
        <v>0</v>
      </c>
      <c r="AL340">
        <v>0</v>
      </c>
      <c r="AM340">
        <v>0</v>
      </c>
      <c r="AN340">
        <v>0</v>
      </c>
      <c r="AO340">
        <v>0</v>
      </c>
      <c r="AP340">
        <v>0</v>
      </c>
      <c r="AQ340">
        <v>0</v>
      </c>
      <c r="AR340">
        <v>0</v>
      </c>
      <c r="AS340">
        <v>50.14</v>
      </c>
      <c r="AT340">
        <v>0</v>
      </c>
      <c r="AU340">
        <v>0</v>
      </c>
      <c r="AV340">
        <v>22</v>
      </c>
      <c r="AW340">
        <v>24</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2</v>
      </c>
      <c r="BR340">
        <v>0</v>
      </c>
      <c r="BS340">
        <v>0</v>
      </c>
      <c r="BT340">
        <v>0</v>
      </c>
      <c r="BU340">
        <v>1</v>
      </c>
      <c r="BV340">
        <v>0</v>
      </c>
      <c r="BW340">
        <v>0</v>
      </c>
      <c r="BX340">
        <v>3</v>
      </c>
      <c r="BY340">
        <v>0</v>
      </c>
      <c r="BZ340">
        <v>0</v>
      </c>
      <c r="CA340">
        <v>0</v>
      </c>
      <c r="CB340">
        <v>0</v>
      </c>
      <c r="CC340">
        <v>0</v>
      </c>
      <c r="CD340">
        <v>0</v>
      </c>
      <c r="CE340">
        <v>0</v>
      </c>
      <c r="CF340">
        <v>0</v>
      </c>
      <c r="CG340">
        <v>0</v>
      </c>
      <c r="CH340">
        <v>0</v>
      </c>
      <c r="CI340">
        <v>0</v>
      </c>
      <c r="CJ340">
        <v>0</v>
      </c>
      <c r="CK340">
        <v>0</v>
      </c>
      <c r="CL340">
        <v>0</v>
      </c>
      <c r="CM340">
        <v>0</v>
      </c>
      <c r="CN340">
        <v>0</v>
      </c>
      <c r="CO340">
        <v>0</v>
      </c>
      <c r="CP340">
        <v>2</v>
      </c>
      <c r="CQ340">
        <v>0</v>
      </c>
      <c r="CR340">
        <v>0</v>
      </c>
      <c r="CS340">
        <v>2</v>
      </c>
      <c r="CT340">
        <v>3</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2</v>
      </c>
      <c r="DO340">
        <v>2</v>
      </c>
      <c r="DP340">
        <v>2</v>
      </c>
      <c r="DQ340">
        <v>2</v>
      </c>
      <c r="DR340">
        <v>3</v>
      </c>
      <c r="DS340">
        <v>0</v>
      </c>
      <c r="DT340">
        <v>0</v>
      </c>
      <c r="DU340">
        <v>0</v>
      </c>
      <c r="DV340">
        <v>0</v>
      </c>
      <c r="DW340">
        <v>0</v>
      </c>
      <c r="DX340">
        <v>0</v>
      </c>
      <c r="DY340">
        <v>0</v>
      </c>
      <c r="DZ340">
        <v>0</v>
      </c>
      <c r="EA340">
        <v>0</v>
      </c>
      <c r="EB340">
        <v>0</v>
      </c>
      <c r="EC340">
        <v>0</v>
      </c>
      <c r="ED340">
        <v>0</v>
      </c>
      <c r="EE340">
        <v>0</v>
      </c>
      <c r="EF340">
        <v>0</v>
      </c>
      <c r="EG340">
        <v>0</v>
      </c>
      <c r="EH340">
        <v>4</v>
      </c>
      <c r="EI340">
        <v>3.5</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4</v>
      </c>
      <c r="FG340">
        <v>5</v>
      </c>
      <c r="FH340">
        <v>0</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4</v>
      </c>
      <c r="GE340">
        <v>5</v>
      </c>
      <c r="GF340">
        <v>0</v>
      </c>
      <c r="GG340">
        <v>0</v>
      </c>
      <c r="GH340">
        <v>0</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96.14</v>
      </c>
      <c r="IC340">
        <v>0</v>
      </c>
      <c r="ID340">
        <v>9.6140000000000008</v>
      </c>
      <c r="IE340">
        <v>0</v>
      </c>
      <c r="IF340">
        <v>0</v>
      </c>
      <c r="IG340">
        <v>0</v>
      </c>
      <c r="IH340">
        <v>0</v>
      </c>
      <c r="II340">
        <v>0</v>
      </c>
      <c r="IJ340">
        <v>0</v>
      </c>
      <c r="IK340">
        <v>0</v>
      </c>
      <c r="IL340">
        <v>0</v>
      </c>
      <c r="IM340">
        <v>15.333333333333334</v>
      </c>
      <c r="IN340">
        <v>900</v>
      </c>
    </row>
    <row r="341" spans="1:248">
      <c r="A341">
        <v>338</v>
      </c>
      <c r="B341" t="str">
        <v>Sheohar</v>
      </c>
      <c r="C341" t="str">
        <v>BIHAR</v>
      </c>
      <c r="D341" t="str">
        <v>East</v>
      </c>
      <c r="E341" t="str">
        <v>KHARAKIA METALS PRIVATE LIMITED</v>
      </c>
      <c r="F341">
        <v>0</v>
      </c>
      <c r="G341">
        <v>0</v>
      </c>
      <c r="H341">
        <v>0.5</v>
      </c>
      <c r="I341">
        <v>0</v>
      </c>
      <c r="J341" t="str">
        <v>Medium</v>
      </c>
      <c r="K341">
        <v>0</v>
      </c>
      <c r="L341">
        <v>0</v>
      </c>
      <c r="M341">
        <v>0</v>
      </c>
      <c r="N341">
        <v>0</v>
      </c>
      <c r="O341">
        <v>15</v>
      </c>
      <c r="P341">
        <v>2000</v>
      </c>
      <c r="Q341">
        <v>0</v>
      </c>
      <c r="R341">
        <v>1</v>
      </c>
      <c r="S341">
        <v>6</v>
      </c>
      <c r="T341">
        <v>0</v>
      </c>
      <c r="U341">
        <v>0</v>
      </c>
      <c r="V341">
        <v>0</v>
      </c>
      <c r="W341">
        <v>0</v>
      </c>
      <c r="X341">
        <v>0</v>
      </c>
      <c r="Y341" t="str">
        <v/>
      </c>
      <c r="Z341">
        <v>0</v>
      </c>
      <c r="AA341" t="str">
        <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0</v>
      </c>
      <c r="FG341">
        <v>0</v>
      </c>
      <c r="FH341">
        <v>0</v>
      </c>
      <c r="FI341">
        <v>0</v>
      </c>
      <c r="FJ341">
        <v>0</v>
      </c>
      <c r="FK341">
        <v>0</v>
      </c>
      <c r="FL341">
        <v>0</v>
      </c>
      <c r="FM341">
        <v>0</v>
      </c>
      <c r="FN341">
        <v>0</v>
      </c>
      <c r="FO341">
        <v>0</v>
      </c>
      <c r="FP341">
        <v>0</v>
      </c>
      <c r="FQ341">
        <v>0</v>
      </c>
      <c r="FR341">
        <v>0</v>
      </c>
      <c r="FS341">
        <v>0</v>
      </c>
      <c r="FT341">
        <v>0</v>
      </c>
      <c r="FU341">
        <v>0</v>
      </c>
      <c r="FV341">
        <v>0</v>
      </c>
      <c r="FW341">
        <v>0</v>
      </c>
      <c r="FX341">
        <v>0</v>
      </c>
      <c r="FY341">
        <v>0</v>
      </c>
      <c r="FZ341">
        <v>0</v>
      </c>
      <c r="GA341">
        <v>0</v>
      </c>
      <c r="GB341">
        <v>0</v>
      </c>
      <c r="GC341">
        <v>0</v>
      </c>
      <c r="GD341">
        <v>0</v>
      </c>
      <c r="GE341">
        <v>0</v>
      </c>
      <c r="GF341">
        <v>0</v>
      </c>
      <c r="GG341">
        <v>0</v>
      </c>
      <c r="GH341">
        <v>0</v>
      </c>
      <c r="GI341">
        <v>0</v>
      </c>
      <c r="GJ341">
        <v>0</v>
      </c>
      <c r="GK341">
        <v>0</v>
      </c>
      <c r="GL341">
        <v>0</v>
      </c>
      <c r="GM341">
        <v>0</v>
      </c>
      <c r="GN341">
        <v>0</v>
      </c>
      <c r="GO341">
        <v>0</v>
      </c>
      <c r="GP341">
        <v>0</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5288</v>
      </c>
      <c r="HT341">
        <v>0</v>
      </c>
      <c r="HU341">
        <v>0</v>
      </c>
      <c r="HV341">
        <v>0</v>
      </c>
      <c r="HW341">
        <v>0</v>
      </c>
      <c r="HX341">
        <v>0</v>
      </c>
      <c r="HY341">
        <v>0</v>
      </c>
      <c r="HZ341">
        <v>78700</v>
      </c>
      <c r="IA341">
        <v>0</v>
      </c>
      <c r="IB341">
        <v>0</v>
      </c>
      <c r="IC341">
        <v>0</v>
      </c>
      <c r="ID341">
        <v>0</v>
      </c>
      <c r="IE341">
        <v>0</v>
      </c>
      <c r="IF341">
        <v>0</v>
      </c>
      <c r="IG341">
        <v>0</v>
      </c>
      <c r="IH341">
        <v>0</v>
      </c>
      <c r="II341">
        <v>0</v>
      </c>
      <c r="IJ341">
        <v>0</v>
      </c>
      <c r="IK341">
        <v>0</v>
      </c>
      <c r="IL341">
        <v>0</v>
      </c>
      <c r="IM341">
        <v>0</v>
      </c>
      <c r="IN341">
        <v>2500</v>
      </c>
    </row>
    <row r="342" spans="1:248">
      <c r="A342">
        <v>339</v>
      </c>
      <c r="B342" t="str">
        <v>Patna</v>
      </c>
      <c r="C342" t="str">
        <v>BIHAR</v>
      </c>
      <c r="D342" t="str">
        <v>East</v>
      </c>
      <c r="E342" t="str">
        <v>MEWARAM MADHUSUDAN PRASAD &amp; SONS</v>
      </c>
      <c r="F342">
        <v>0</v>
      </c>
      <c r="G342">
        <v>0</v>
      </c>
      <c r="H342">
        <v>0.5</v>
      </c>
      <c r="I342">
        <v>0</v>
      </c>
      <c r="J342" t="str">
        <v>Medium</v>
      </c>
      <c r="K342">
        <v>1</v>
      </c>
      <c r="L342">
        <v>0</v>
      </c>
      <c r="M342" t="str">
        <v xml:space="preserve">Praveen Kumar </v>
      </c>
      <c r="N342">
        <v>0</v>
      </c>
      <c r="O342">
        <v>3</v>
      </c>
      <c r="P342">
        <v>4000</v>
      </c>
      <c r="Q342">
        <v>0</v>
      </c>
      <c r="R342">
        <v>1</v>
      </c>
      <c r="S342">
        <v>0</v>
      </c>
      <c r="T342">
        <v>7</v>
      </c>
      <c r="U342">
        <v>0</v>
      </c>
      <c r="V342">
        <v>4</v>
      </c>
      <c r="W342">
        <v>0</v>
      </c>
      <c r="X342">
        <v>0</v>
      </c>
      <c r="Y342" t="str">
        <v/>
      </c>
      <c r="Z342">
        <v>0</v>
      </c>
      <c r="AA342" t="str">
        <v/>
      </c>
      <c r="AB342">
        <v>0</v>
      </c>
      <c r="AC342">
        <v>0</v>
      </c>
      <c r="AD342">
        <v>0</v>
      </c>
      <c r="AE342">
        <v>0</v>
      </c>
      <c r="AF342">
        <v>0</v>
      </c>
      <c r="AG342">
        <v>0</v>
      </c>
      <c r="AH342">
        <v>0</v>
      </c>
      <c r="AI342">
        <v>0</v>
      </c>
      <c r="AJ342">
        <v>0</v>
      </c>
      <c r="AK342">
        <v>0</v>
      </c>
      <c r="AL342">
        <v>0</v>
      </c>
      <c r="AM342">
        <v>0</v>
      </c>
      <c r="AN342">
        <v>0</v>
      </c>
      <c r="AO342">
        <v>29</v>
      </c>
      <c r="AP342">
        <v>30</v>
      </c>
      <c r="AQ342">
        <v>12</v>
      </c>
      <c r="AR342">
        <v>13</v>
      </c>
      <c r="AS342">
        <v>0</v>
      </c>
      <c r="AT342">
        <v>6</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2</v>
      </c>
      <c r="BN342">
        <v>1</v>
      </c>
      <c r="BO342">
        <v>0</v>
      </c>
      <c r="BP342">
        <v>1</v>
      </c>
      <c r="BQ342">
        <v>0</v>
      </c>
      <c r="BR342">
        <v>0</v>
      </c>
      <c r="BS342">
        <v>0</v>
      </c>
      <c r="BT342">
        <v>0</v>
      </c>
      <c r="BU342">
        <v>0</v>
      </c>
      <c r="BV342">
        <v>0</v>
      </c>
      <c r="BW342">
        <v>0</v>
      </c>
      <c r="BX342">
        <v>4</v>
      </c>
      <c r="BY342">
        <v>0</v>
      </c>
      <c r="BZ342">
        <v>0</v>
      </c>
      <c r="CA342">
        <v>0</v>
      </c>
      <c r="CB342">
        <v>0</v>
      </c>
      <c r="CC342">
        <v>0</v>
      </c>
      <c r="CD342">
        <v>0</v>
      </c>
      <c r="CE342">
        <v>0</v>
      </c>
      <c r="CF342">
        <v>0</v>
      </c>
      <c r="CG342">
        <v>0</v>
      </c>
      <c r="CH342">
        <v>0</v>
      </c>
      <c r="CI342">
        <v>0</v>
      </c>
      <c r="CJ342">
        <v>0</v>
      </c>
      <c r="CK342">
        <v>0</v>
      </c>
      <c r="CL342">
        <v>2</v>
      </c>
      <c r="CM342">
        <v>1</v>
      </c>
      <c r="CN342">
        <v>1</v>
      </c>
      <c r="CO342">
        <v>2</v>
      </c>
      <c r="CP342">
        <v>0</v>
      </c>
      <c r="CQ342">
        <v>1</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2</v>
      </c>
      <c r="DK342">
        <v>3</v>
      </c>
      <c r="DL342">
        <v>3</v>
      </c>
      <c r="DM342">
        <v>3</v>
      </c>
      <c r="DN342">
        <v>2</v>
      </c>
      <c r="DO342">
        <v>2</v>
      </c>
      <c r="DP342">
        <v>1</v>
      </c>
      <c r="DQ342">
        <v>1</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0</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10</v>
      </c>
      <c r="GR342">
        <v>1</v>
      </c>
      <c r="GS342">
        <v>0</v>
      </c>
      <c r="GT342">
        <v>0</v>
      </c>
      <c r="GU342">
        <v>0</v>
      </c>
      <c r="GV342">
        <v>0</v>
      </c>
      <c r="GW342">
        <v>0</v>
      </c>
      <c r="GX342">
        <v>0</v>
      </c>
      <c r="GY342">
        <v>0</v>
      </c>
      <c r="GZ342">
        <v>0</v>
      </c>
      <c r="HA342">
        <v>0</v>
      </c>
      <c r="HB342">
        <v>0</v>
      </c>
      <c r="HC342">
        <v>0</v>
      </c>
      <c r="HD342">
        <v>0</v>
      </c>
      <c r="HE342">
        <v>0</v>
      </c>
      <c r="HF342">
        <v>0</v>
      </c>
      <c r="HG342">
        <v>0</v>
      </c>
      <c r="HH342">
        <v>0</v>
      </c>
      <c r="HI342">
        <v>0</v>
      </c>
      <c r="HJ342">
        <v>0</v>
      </c>
      <c r="HK342">
        <v>0</v>
      </c>
      <c r="HL342">
        <v>0</v>
      </c>
      <c r="HM342">
        <v>0</v>
      </c>
      <c r="HN342">
        <v>0</v>
      </c>
      <c r="HO342">
        <v>0</v>
      </c>
      <c r="HP342">
        <v>0</v>
      </c>
      <c r="HQ342">
        <v>0</v>
      </c>
      <c r="HR342">
        <v>0</v>
      </c>
      <c r="HS342">
        <v>0</v>
      </c>
      <c r="HT342">
        <v>0</v>
      </c>
      <c r="HU342">
        <v>0</v>
      </c>
      <c r="HV342">
        <v>0</v>
      </c>
      <c r="HW342">
        <v>0</v>
      </c>
      <c r="HX342">
        <v>0</v>
      </c>
      <c r="HY342">
        <v>0</v>
      </c>
      <c r="HZ342">
        <v>4000</v>
      </c>
      <c r="IA342">
        <v>0</v>
      </c>
      <c r="IB342">
        <v>90</v>
      </c>
      <c r="IC342">
        <v>0</v>
      </c>
      <c r="ID342">
        <v>9</v>
      </c>
      <c r="IE342">
        <v>0</v>
      </c>
      <c r="IF342">
        <v>0</v>
      </c>
      <c r="IG342">
        <v>0</v>
      </c>
      <c r="IH342">
        <v>0</v>
      </c>
      <c r="II342">
        <v>19.666666666666668</v>
      </c>
      <c r="IJ342">
        <v>0</v>
      </c>
      <c r="IK342">
        <v>0</v>
      </c>
      <c r="IL342">
        <v>0</v>
      </c>
      <c r="IM342">
        <v>0</v>
      </c>
      <c r="IN342">
        <v>4000</v>
      </c>
    </row>
    <row r="343" spans="1:248">
      <c r="A343">
        <v>340</v>
      </c>
      <c r="B343" t="str">
        <v>Jehanabad</v>
      </c>
      <c r="C343" t="str">
        <v>BIHAR</v>
      </c>
      <c r="D343" t="str">
        <v>East</v>
      </c>
      <c r="E343" t="str">
        <v>MEWARAM MADHUSUDAN PRASAD &amp; SONS</v>
      </c>
      <c r="F343">
        <v>0</v>
      </c>
      <c r="G343">
        <v>0</v>
      </c>
      <c r="H343">
        <v>0.5</v>
      </c>
      <c r="I343">
        <v>0</v>
      </c>
      <c r="J343" t="str">
        <v>Medium</v>
      </c>
      <c r="K343">
        <v>0</v>
      </c>
      <c r="L343">
        <v>0</v>
      </c>
      <c r="M343" t="str">
        <v xml:space="preserve">Praveen Kumar </v>
      </c>
      <c r="N343">
        <v>0</v>
      </c>
      <c r="O343">
        <v>10</v>
      </c>
      <c r="P343">
        <v>2500</v>
      </c>
      <c r="Q343">
        <v>0</v>
      </c>
      <c r="R343">
        <v>2</v>
      </c>
      <c r="S343">
        <v>2</v>
      </c>
      <c r="T343">
        <v>11</v>
      </c>
      <c r="U343">
        <v>0</v>
      </c>
      <c r="V343">
        <v>0</v>
      </c>
      <c r="W343">
        <v>0</v>
      </c>
      <c r="X343">
        <v>0</v>
      </c>
      <c r="Y343" t="str">
        <v/>
      </c>
      <c r="Z343">
        <v>0</v>
      </c>
      <c r="AA343" t="str">
        <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0</v>
      </c>
      <c r="GB343">
        <v>0</v>
      </c>
      <c r="GC343">
        <v>0</v>
      </c>
      <c r="GD343">
        <v>0</v>
      </c>
      <c r="GE343">
        <v>0</v>
      </c>
      <c r="GF343">
        <v>0</v>
      </c>
      <c r="GG343">
        <v>0</v>
      </c>
      <c r="GH343">
        <v>0</v>
      </c>
      <c r="GI343">
        <v>0</v>
      </c>
      <c r="GJ343">
        <v>0</v>
      </c>
      <c r="GK343">
        <v>0</v>
      </c>
      <c r="GL343">
        <v>0</v>
      </c>
      <c r="GM343">
        <v>0</v>
      </c>
      <c r="GN343">
        <v>0</v>
      </c>
      <c r="GO343">
        <v>0</v>
      </c>
      <c r="GP343">
        <v>0</v>
      </c>
      <c r="GQ343">
        <v>0</v>
      </c>
      <c r="GR343">
        <v>1</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0</v>
      </c>
      <c r="HU343">
        <v>0</v>
      </c>
      <c r="HV343">
        <v>0</v>
      </c>
      <c r="HW343">
        <v>0</v>
      </c>
      <c r="HX343">
        <v>0</v>
      </c>
      <c r="HY343">
        <v>0</v>
      </c>
      <c r="HZ343">
        <v>0</v>
      </c>
      <c r="IA343">
        <v>0</v>
      </c>
      <c r="IB343">
        <v>0</v>
      </c>
      <c r="IC343">
        <v>0</v>
      </c>
      <c r="ID343">
        <v>0</v>
      </c>
      <c r="IE343">
        <v>0</v>
      </c>
      <c r="IF343">
        <v>0</v>
      </c>
      <c r="IG343">
        <v>0</v>
      </c>
      <c r="IH343">
        <v>0</v>
      </c>
      <c r="II343">
        <v>0</v>
      </c>
      <c r="IJ343">
        <v>0</v>
      </c>
      <c r="IK343">
        <v>0</v>
      </c>
      <c r="IL343">
        <v>0</v>
      </c>
      <c r="IM343">
        <v>0</v>
      </c>
      <c r="IN343">
        <v>2500</v>
      </c>
    </row>
    <row r="344" spans="1:248">
      <c r="A344">
        <v>341</v>
      </c>
      <c r="B344" t="str">
        <v>Arwal</v>
      </c>
      <c r="C344" t="str">
        <v>BIHAR</v>
      </c>
      <c r="D344" t="str">
        <v>East</v>
      </c>
      <c r="E344" t="str">
        <v>MEWARAM MADHUSUDAN PRASAD &amp; SONS</v>
      </c>
      <c r="F344">
        <v>0</v>
      </c>
      <c r="G344">
        <v>0</v>
      </c>
      <c r="H344">
        <v>0.5</v>
      </c>
      <c r="I344">
        <v>0</v>
      </c>
      <c r="J344" t="str">
        <v>Medium</v>
      </c>
      <c r="K344">
        <v>0</v>
      </c>
      <c r="L344">
        <v>0</v>
      </c>
      <c r="M344" t="str">
        <v xml:space="preserve">Praveen Kumar </v>
      </c>
      <c r="N344">
        <v>0</v>
      </c>
      <c r="O344">
        <v>19</v>
      </c>
      <c r="P344">
        <v>2000</v>
      </c>
      <c r="Q344">
        <v>1</v>
      </c>
      <c r="R344">
        <v>3</v>
      </c>
      <c r="S344">
        <v>3</v>
      </c>
      <c r="T344">
        <v>3</v>
      </c>
      <c r="U344">
        <v>0</v>
      </c>
      <c r="V344">
        <v>0</v>
      </c>
      <c r="W344">
        <v>0</v>
      </c>
      <c r="X344">
        <v>0</v>
      </c>
      <c r="Y344" t="str">
        <v/>
      </c>
      <c r="Z344">
        <v>0</v>
      </c>
      <c r="AA344" t="str">
        <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9.6666666666666661</v>
      </c>
      <c r="EH344">
        <v>8.1999999999999993</v>
      </c>
      <c r="EI344">
        <v>8.3333333333333339</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9.6666666666666661</v>
      </c>
      <c r="FF344">
        <v>11.8</v>
      </c>
      <c r="FG344">
        <v>9.5</v>
      </c>
      <c r="FH344">
        <v>0</v>
      </c>
      <c r="FI344">
        <v>0</v>
      </c>
      <c r="FJ344">
        <v>0</v>
      </c>
      <c r="FK344">
        <v>0</v>
      </c>
      <c r="FL344">
        <v>0</v>
      </c>
      <c r="FM344">
        <v>0</v>
      </c>
      <c r="FN344">
        <v>0</v>
      </c>
      <c r="FO344">
        <v>0</v>
      </c>
      <c r="FP344">
        <v>0</v>
      </c>
      <c r="FQ344">
        <v>0</v>
      </c>
      <c r="FR344">
        <v>0</v>
      </c>
      <c r="FS344">
        <v>0</v>
      </c>
      <c r="FT344">
        <v>0</v>
      </c>
      <c r="FU344">
        <v>0</v>
      </c>
      <c r="FV344">
        <v>0</v>
      </c>
      <c r="FW344">
        <v>0</v>
      </c>
      <c r="FX344">
        <v>0</v>
      </c>
      <c r="FY344">
        <v>0</v>
      </c>
      <c r="FZ344">
        <v>0</v>
      </c>
      <c r="GA344">
        <v>0</v>
      </c>
      <c r="GB344">
        <v>0</v>
      </c>
      <c r="GC344">
        <v>11</v>
      </c>
      <c r="GD344">
        <v>11.8</v>
      </c>
      <c r="GE344">
        <v>11.833333333333334</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0</v>
      </c>
      <c r="HE344">
        <v>0</v>
      </c>
      <c r="HF344">
        <v>0</v>
      </c>
      <c r="HG344">
        <v>0</v>
      </c>
      <c r="HH344">
        <v>0</v>
      </c>
      <c r="HI344">
        <v>0</v>
      </c>
      <c r="HJ344">
        <v>0</v>
      </c>
      <c r="HK344">
        <v>0</v>
      </c>
      <c r="HL344">
        <v>0</v>
      </c>
      <c r="HM344">
        <v>0</v>
      </c>
      <c r="HN344">
        <v>0</v>
      </c>
      <c r="HO344">
        <v>0</v>
      </c>
      <c r="HP344">
        <v>0</v>
      </c>
      <c r="HQ344">
        <v>0</v>
      </c>
      <c r="HR344">
        <v>0</v>
      </c>
      <c r="HS344">
        <v>1074</v>
      </c>
      <c r="HT344">
        <v>0</v>
      </c>
      <c r="HU344">
        <v>0</v>
      </c>
      <c r="HV344">
        <v>0</v>
      </c>
      <c r="HW344">
        <v>0</v>
      </c>
      <c r="HX344">
        <v>0</v>
      </c>
      <c r="HY344">
        <v>0</v>
      </c>
      <c r="HZ344">
        <v>287339</v>
      </c>
      <c r="IA344">
        <v>0</v>
      </c>
      <c r="IB344">
        <v>0</v>
      </c>
      <c r="IC344">
        <v>0</v>
      </c>
      <c r="ID344">
        <v>0</v>
      </c>
      <c r="IE344">
        <v>0</v>
      </c>
      <c r="IF344">
        <v>0</v>
      </c>
      <c r="IG344">
        <v>0</v>
      </c>
      <c r="IH344">
        <v>0</v>
      </c>
      <c r="II344">
        <v>0</v>
      </c>
      <c r="IJ344">
        <v>0</v>
      </c>
      <c r="IK344">
        <v>0</v>
      </c>
      <c r="IL344">
        <v>0</v>
      </c>
      <c r="IM344">
        <v>0</v>
      </c>
      <c r="IN344">
        <v>2000</v>
      </c>
    </row>
    <row r="345" spans="1:248">
      <c r="A345">
        <v>342</v>
      </c>
      <c r="B345" t="str">
        <v>Nawada</v>
      </c>
      <c r="C345" t="str">
        <v>BIHAR</v>
      </c>
      <c r="D345" t="str">
        <v>East</v>
      </c>
      <c r="E345" t="str">
        <v>MEWARAM MADHUSUDAN PRASAD &amp; SONS</v>
      </c>
      <c r="F345">
        <v>0</v>
      </c>
      <c r="G345">
        <v>0</v>
      </c>
      <c r="H345">
        <v>0.5</v>
      </c>
      <c r="I345">
        <v>0</v>
      </c>
      <c r="J345" t="str">
        <v>Medium</v>
      </c>
      <c r="K345">
        <v>0</v>
      </c>
      <c r="L345">
        <v>0</v>
      </c>
      <c r="M345" t="str">
        <v xml:space="preserve">Praveen Kumar </v>
      </c>
      <c r="N345">
        <v>0</v>
      </c>
      <c r="O345">
        <v>0</v>
      </c>
      <c r="P345">
        <v>3000</v>
      </c>
      <c r="Q345">
        <v>0</v>
      </c>
      <c r="R345">
        <v>0</v>
      </c>
      <c r="S345">
        <v>0</v>
      </c>
      <c r="T345">
        <v>8</v>
      </c>
      <c r="U345">
        <v>0</v>
      </c>
      <c r="V345">
        <v>0</v>
      </c>
      <c r="W345">
        <v>0</v>
      </c>
      <c r="X345">
        <v>0</v>
      </c>
      <c r="Y345" t="str">
        <v/>
      </c>
      <c r="Z345">
        <v>0</v>
      </c>
      <c r="AA345" t="str">
        <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3</v>
      </c>
      <c r="EH345">
        <v>1</v>
      </c>
      <c r="EI345">
        <v>3</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3</v>
      </c>
      <c r="FF345">
        <v>3</v>
      </c>
      <c r="FG345">
        <v>3</v>
      </c>
      <c r="FH345">
        <v>0</v>
      </c>
      <c r="FI345">
        <v>0</v>
      </c>
      <c r="FJ345">
        <v>0</v>
      </c>
      <c r="FK345">
        <v>0</v>
      </c>
      <c r="FL345">
        <v>0</v>
      </c>
      <c r="FM345">
        <v>0</v>
      </c>
      <c r="FN345">
        <v>0</v>
      </c>
      <c r="FO345">
        <v>0</v>
      </c>
      <c r="FP345">
        <v>0</v>
      </c>
      <c r="FQ345">
        <v>0</v>
      </c>
      <c r="FR345">
        <v>0</v>
      </c>
      <c r="FS345">
        <v>0</v>
      </c>
      <c r="FT345">
        <v>0</v>
      </c>
      <c r="FU345">
        <v>0</v>
      </c>
      <c r="FV345">
        <v>0</v>
      </c>
      <c r="FW345">
        <v>0</v>
      </c>
      <c r="FX345">
        <v>0</v>
      </c>
      <c r="FY345">
        <v>0</v>
      </c>
      <c r="FZ345">
        <v>0</v>
      </c>
      <c r="GA345">
        <v>0</v>
      </c>
      <c r="GB345">
        <v>0</v>
      </c>
      <c r="GC345">
        <v>3</v>
      </c>
      <c r="GD345">
        <v>3</v>
      </c>
      <c r="GE345">
        <v>3</v>
      </c>
      <c r="GF345">
        <v>0</v>
      </c>
      <c r="GG345">
        <v>0</v>
      </c>
      <c r="GH345">
        <v>0</v>
      </c>
      <c r="GI345">
        <v>0</v>
      </c>
      <c r="GJ345">
        <v>0</v>
      </c>
      <c r="GK345">
        <v>0</v>
      </c>
      <c r="GL345">
        <v>0</v>
      </c>
      <c r="GM345">
        <v>0</v>
      </c>
      <c r="GN345">
        <v>0</v>
      </c>
      <c r="GO345">
        <v>0</v>
      </c>
      <c r="GP345">
        <v>0</v>
      </c>
      <c r="GQ345">
        <v>0</v>
      </c>
      <c r="GR345">
        <v>0</v>
      </c>
      <c r="GS345">
        <v>0</v>
      </c>
      <c r="GT345">
        <v>0</v>
      </c>
      <c r="GU345">
        <v>0</v>
      </c>
      <c r="GV345">
        <v>0</v>
      </c>
      <c r="GW345">
        <v>0</v>
      </c>
      <c r="GX345">
        <v>0</v>
      </c>
      <c r="GY345">
        <v>0</v>
      </c>
      <c r="GZ345">
        <v>0</v>
      </c>
      <c r="HA345">
        <v>0</v>
      </c>
      <c r="HB345">
        <v>0</v>
      </c>
      <c r="HC345">
        <v>0</v>
      </c>
      <c r="HD345">
        <v>0</v>
      </c>
      <c r="HE345">
        <v>0</v>
      </c>
      <c r="HF345">
        <v>0</v>
      </c>
      <c r="HG345">
        <v>0</v>
      </c>
      <c r="HH345">
        <v>0</v>
      </c>
      <c r="HI345">
        <v>0</v>
      </c>
      <c r="HJ345">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c r="IK345">
        <v>0</v>
      </c>
      <c r="IL345">
        <v>0</v>
      </c>
      <c r="IM345">
        <v>0</v>
      </c>
      <c r="IN345">
        <v>610</v>
      </c>
    </row>
    <row r="346" spans="1:248">
      <c r="A346">
        <v>343</v>
      </c>
      <c r="B346" t="str">
        <v>Nalanda</v>
      </c>
      <c r="C346" t="str">
        <v>BIHAR</v>
      </c>
      <c r="D346" t="str">
        <v>East</v>
      </c>
      <c r="E346" t="str">
        <v>MEWARAM MADHUSUDAN PRASAD &amp; SONS</v>
      </c>
      <c r="F346">
        <v>0</v>
      </c>
      <c r="G346">
        <v>0</v>
      </c>
      <c r="H346">
        <v>0.5</v>
      </c>
      <c r="I346">
        <v>0</v>
      </c>
      <c r="J346" t="str">
        <v>Medium</v>
      </c>
      <c r="K346">
        <v>1</v>
      </c>
      <c r="L346">
        <v>0</v>
      </c>
      <c r="M346" t="str">
        <v xml:space="preserve">Praveen Kumar </v>
      </c>
      <c r="N346">
        <v>0</v>
      </c>
      <c r="O346">
        <v>0</v>
      </c>
      <c r="P346">
        <v>4000</v>
      </c>
      <c r="Q346">
        <v>0</v>
      </c>
      <c r="R346">
        <v>0</v>
      </c>
      <c r="S346">
        <v>0</v>
      </c>
      <c r="T346">
        <v>5</v>
      </c>
      <c r="U346">
        <v>0</v>
      </c>
      <c r="V346">
        <v>2</v>
      </c>
      <c r="W346">
        <v>0</v>
      </c>
      <c r="X346">
        <v>500</v>
      </c>
      <c r="Y346">
        <v>8.199999999999999E-3</v>
      </c>
      <c r="Z346">
        <v>0.125</v>
      </c>
      <c r="AA346">
        <v>1.0249999999999999E-3</v>
      </c>
      <c r="AB346">
        <v>0</v>
      </c>
      <c r="AC346">
        <v>0</v>
      </c>
      <c r="AD346">
        <v>0</v>
      </c>
      <c r="AE346">
        <v>0</v>
      </c>
      <c r="AF346">
        <v>0</v>
      </c>
      <c r="AG346">
        <v>0</v>
      </c>
      <c r="AH346">
        <v>0</v>
      </c>
      <c r="AI346">
        <v>0</v>
      </c>
      <c r="AJ346">
        <v>0</v>
      </c>
      <c r="AK346">
        <v>0</v>
      </c>
      <c r="AL346">
        <v>0</v>
      </c>
      <c r="AM346">
        <v>0</v>
      </c>
      <c r="AN346">
        <v>0</v>
      </c>
      <c r="AO346">
        <v>12</v>
      </c>
      <c r="AP346">
        <v>0</v>
      </c>
      <c r="AQ346">
        <v>11</v>
      </c>
      <c r="AR346">
        <v>12</v>
      </c>
      <c r="AS346">
        <v>0</v>
      </c>
      <c r="AT346">
        <v>0</v>
      </c>
      <c r="AU346">
        <v>6</v>
      </c>
      <c r="AV346">
        <v>0</v>
      </c>
      <c r="AW346">
        <v>0</v>
      </c>
      <c r="AX346">
        <v>0</v>
      </c>
      <c r="AY346">
        <v>0</v>
      </c>
      <c r="AZ346">
        <v>0</v>
      </c>
      <c r="BA346">
        <v>0</v>
      </c>
      <c r="BB346">
        <v>0</v>
      </c>
      <c r="BC346">
        <v>0</v>
      </c>
      <c r="BD346">
        <v>0</v>
      </c>
      <c r="BE346">
        <v>0</v>
      </c>
      <c r="BF346">
        <v>0</v>
      </c>
      <c r="BG346">
        <v>0</v>
      </c>
      <c r="BH346">
        <v>0</v>
      </c>
      <c r="BI346">
        <v>0</v>
      </c>
      <c r="BJ346">
        <v>0</v>
      </c>
      <c r="BK346">
        <v>0</v>
      </c>
      <c r="BL346">
        <v>0</v>
      </c>
      <c r="BM346">
        <v>1</v>
      </c>
      <c r="BN346">
        <v>0</v>
      </c>
      <c r="BO346">
        <v>1</v>
      </c>
      <c r="BP346">
        <v>0</v>
      </c>
      <c r="BQ346">
        <v>0</v>
      </c>
      <c r="BR346">
        <v>0</v>
      </c>
      <c r="BS346">
        <v>0</v>
      </c>
      <c r="BT346">
        <v>0</v>
      </c>
      <c r="BU346">
        <v>0</v>
      </c>
      <c r="BV346">
        <v>0</v>
      </c>
      <c r="BW346">
        <v>0</v>
      </c>
      <c r="BX346">
        <v>2</v>
      </c>
      <c r="BY346">
        <v>0</v>
      </c>
      <c r="BZ346">
        <v>0</v>
      </c>
      <c r="CA346">
        <v>0</v>
      </c>
      <c r="CB346">
        <v>0</v>
      </c>
      <c r="CC346">
        <v>0</v>
      </c>
      <c r="CD346">
        <v>0</v>
      </c>
      <c r="CE346">
        <v>0</v>
      </c>
      <c r="CF346">
        <v>0</v>
      </c>
      <c r="CG346">
        <v>0</v>
      </c>
      <c r="CH346">
        <v>0</v>
      </c>
      <c r="CI346">
        <v>0</v>
      </c>
      <c r="CJ346">
        <v>0</v>
      </c>
      <c r="CK346">
        <v>0</v>
      </c>
      <c r="CL346">
        <v>1</v>
      </c>
      <c r="CM346">
        <v>0</v>
      </c>
      <c r="CN346">
        <v>1</v>
      </c>
      <c r="CO346">
        <v>1</v>
      </c>
      <c r="CP346">
        <v>0</v>
      </c>
      <c r="CQ346">
        <v>0</v>
      </c>
      <c r="CR346">
        <v>1</v>
      </c>
      <c r="CS346">
        <v>0</v>
      </c>
      <c r="CT346">
        <v>0</v>
      </c>
      <c r="CU346">
        <v>0</v>
      </c>
      <c r="CV346">
        <v>0</v>
      </c>
      <c r="CW346">
        <v>0</v>
      </c>
      <c r="CX346">
        <v>0</v>
      </c>
      <c r="CY346">
        <v>0</v>
      </c>
      <c r="CZ346">
        <v>0</v>
      </c>
      <c r="DA346">
        <v>0</v>
      </c>
      <c r="DB346">
        <v>0</v>
      </c>
      <c r="DC346">
        <v>0</v>
      </c>
      <c r="DD346">
        <v>0</v>
      </c>
      <c r="DE346">
        <v>0</v>
      </c>
      <c r="DF346">
        <v>0</v>
      </c>
      <c r="DG346">
        <v>0</v>
      </c>
      <c r="DH346">
        <v>0</v>
      </c>
      <c r="DI346">
        <v>0</v>
      </c>
      <c r="DJ346">
        <v>1</v>
      </c>
      <c r="DK346">
        <v>1</v>
      </c>
      <c r="DL346">
        <v>2</v>
      </c>
      <c r="DM346">
        <v>1</v>
      </c>
      <c r="DN346">
        <v>1</v>
      </c>
      <c r="DO346">
        <v>1</v>
      </c>
      <c r="DP346">
        <v>1</v>
      </c>
      <c r="DQ346">
        <v>1</v>
      </c>
      <c r="DR346">
        <v>1</v>
      </c>
      <c r="DS346">
        <v>0</v>
      </c>
      <c r="DT346">
        <v>0</v>
      </c>
      <c r="DU346">
        <v>0</v>
      </c>
      <c r="DV346">
        <v>0</v>
      </c>
      <c r="DW346">
        <v>0</v>
      </c>
      <c r="DX346">
        <v>0</v>
      </c>
      <c r="DY346">
        <v>0</v>
      </c>
      <c r="DZ346">
        <v>0</v>
      </c>
      <c r="EA346">
        <v>0</v>
      </c>
      <c r="EB346">
        <v>0</v>
      </c>
      <c r="EC346">
        <v>0</v>
      </c>
      <c r="ED346">
        <v>0</v>
      </c>
      <c r="EE346">
        <v>0</v>
      </c>
      <c r="EF346">
        <v>0</v>
      </c>
      <c r="EG346">
        <v>1</v>
      </c>
      <c r="EH346">
        <v>1</v>
      </c>
      <c r="EI346">
        <v>1</v>
      </c>
      <c r="EJ346">
        <v>0</v>
      </c>
      <c r="EK346">
        <v>0</v>
      </c>
      <c r="EL346">
        <v>0</v>
      </c>
      <c r="EM346">
        <v>0</v>
      </c>
      <c r="EN346">
        <v>0</v>
      </c>
      <c r="EO346">
        <v>0</v>
      </c>
      <c r="EP346">
        <v>0</v>
      </c>
      <c r="EQ346">
        <v>0</v>
      </c>
      <c r="ER346">
        <v>0</v>
      </c>
      <c r="ES346">
        <v>0</v>
      </c>
      <c r="ET346">
        <v>0</v>
      </c>
      <c r="EU346">
        <v>0</v>
      </c>
      <c r="EV346">
        <v>0</v>
      </c>
      <c r="EW346">
        <v>0</v>
      </c>
      <c r="EX346">
        <v>0</v>
      </c>
      <c r="EY346">
        <v>0</v>
      </c>
      <c r="EZ346">
        <v>0</v>
      </c>
      <c r="FA346">
        <v>0</v>
      </c>
      <c r="FB346">
        <v>0</v>
      </c>
      <c r="FC346">
        <v>0</v>
      </c>
      <c r="FD346">
        <v>0</v>
      </c>
      <c r="FE346">
        <v>1</v>
      </c>
      <c r="FF346">
        <v>1</v>
      </c>
      <c r="FG346">
        <v>1</v>
      </c>
      <c r="FH346">
        <v>0</v>
      </c>
      <c r="FI346">
        <v>0</v>
      </c>
      <c r="FJ346">
        <v>0</v>
      </c>
      <c r="FK346">
        <v>0</v>
      </c>
      <c r="FL346">
        <v>0</v>
      </c>
      <c r="FM346">
        <v>0</v>
      </c>
      <c r="FN346">
        <v>0</v>
      </c>
      <c r="FO346">
        <v>0</v>
      </c>
      <c r="FP346">
        <v>0</v>
      </c>
      <c r="FQ346">
        <v>0</v>
      </c>
      <c r="FR346">
        <v>0</v>
      </c>
      <c r="FS346">
        <v>0</v>
      </c>
      <c r="FT346">
        <v>0</v>
      </c>
      <c r="FU346">
        <v>0</v>
      </c>
      <c r="FV346">
        <v>0</v>
      </c>
      <c r="FW346">
        <v>0</v>
      </c>
      <c r="FX346">
        <v>0</v>
      </c>
      <c r="FY346">
        <v>0</v>
      </c>
      <c r="FZ346">
        <v>0</v>
      </c>
      <c r="GA346">
        <v>0</v>
      </c>
      <c r="GB346">
        <v>0</v>
      </c>
      <c r="GC346">
        <v>1</v>
      </c>
      <c r="GD346">
        <v>1</v>
      </c>
      <c r="GE346">
        <v>1</v>
      </c>
      <c r="GF346">
        <v>0</v>
      </c>
      <c r="GG346">
        <v>0</v>
      </c>
      <c r="GH346">
        <v>0</v>
      </c>
      <c r="GI346">
        <v>0</v>
      </c>
      <c r="GJ346">
        <v>0</v>
      </c>
      <c r="GK346">
        <v>0</v>
      </c>
      <c r="GL346">
        <v>0</v>
      </c>
      <c r="GM346">
        <v>0</v>
      </c>
      <c r="GN346">
        <v>0</v>
      </c>
      <c r="GO346">
        <v>0</v>
      </c>
      <c r="GP346">
        <v>0</v>
      </c>
      <c r="GQ346">
        <v>1</v>
      </c>
      <c r="GR346">
        <v>0</v>
      </c>
      <c r="GS346">
        <v>0</v>
      </c>
      <c r="GT346">
        <v>0</v>
      </c>
      <c r="GU346">
        <v>0</v>
      </c>
      <c r="GV346">
        <v>0</v>
      </c>
      <c r="GW346">
        <v>0</v>
      </c>
      <c r="GX346">
        <v>0</v>
      </c>
      <c r="GY346">
        <v>0</v>
      </c>
      <c r="GZ346">
        <v>0</v>
      </c>
      <c r="HA346">
        <v>0</v>
      </c>
      <c r="HB346">
        <v>0</v>
      </c>
      <c r="HC346">
        <v>0</v>
      </c>
      <c r="HD346">
        <v>0</v>
      </c>
      <c r="HE346">
        <v>1</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23226</v>
      </c>
      <c r="IA346">
        <v>0</v>
      </c>
      <c r="IB346">
        <v>41</v>
      </c>
      <c r="IC346">
        <v>0</v>
      </c>
      <c r="ID346">
        <v>4.0999999999999996</v>
      </c>
      <c r="IE346">
        <v>0</v>
      </c>
      <c r="IF346">
        <v>0</v>
      </c>
      <c r="IG346">
        <v>0</v>
      </c>
      <c r="IH346">
        <v>0</v>
      </c>
      <c r="II346">
        <v>4</v>
      </c>
      <c r="IJ346">
        <v>0</v>
      </c>
      <c r="IK346">
        <v>0</v>
      </c>
      <c r="IL346">
        <v>0</v>
      </c>
      <c r="IM346">
        <v>2</v>
      </c>
      <c r="IN346">
        <v>500</v>
      </c>
    </row>
    <row r="347" spans="1:248">
      <c r="A347">
        <v>344</v>
      </c>
      <c r="B347" t="str">
        <v>Aurangabad</v>
      </c>
      <c r="C347" t="str">
        <v>BIHAR</v>
      </c>
      <c r="D347" t="str">
        <v>East</v>
      </c>
      <c r="E347" t="str">
        <v>MEWARAM MADHUSUDAN PRASAD &amp; SONS</v>
      </c>
      <c r="F347">
        <v>0</v>
      </c>
      <c r="G347">
        <v>0</v>
      </c>
      <c r="H347">
        <v>0.5</v>
      </c>
      <c r="I347">
        <v>0</v>
      </c>
      <c r="J347" t="str">
        <v>Medium</v>
      </c>
      <c r="K347">
        <v>0</v>
      </c>
      <c r="L347">
        <v>0</v>
      </c>
      <c r="M347" t="str">
        <v xml:space="preserve">Praveen Kumar </v>
      </c>
      <c r="N347">
        <v>0</v>
      </c>
      <c r="O347">
        <v>0</v>
      </c>
      <c r="P347">
        <v>3600</v>
      </c>
      <c r="Q347">
        <v>0</v>
      </c>
      <c r="R347">
        <v>0</v>
      </c>
      <c r="S347">
        <v>0</v>
      </c>
      <c r="T347">
        <v>13</v>
      </c>
      <c r="U347">
        <v>0</v>
      </c>
      <c r="V347">
        <v>1</v>
      </c>
      <c r="W347">
        <v>0</v>
      </c>
      <c r="X347">
        <v>0</v>
      </c>
      <c r="Y347" t="str">
        <v/>
      </c>
      <c r="Z347">
        <v>0</v>
      </c>
      <c r="AA347" t="str">
        <v/>
      </c>
      <c r="AB347">
        <v>0</v>
      </c>
      <c r="AC347">
        <v>0</v>
      </c>
      <c r="AD347">
        <v>0</v>
      </c>
      <c r="AE347">
        <v>0</v>
      </c>
      <c r="AF347">
        <v>0</v>
      </c>
      <c r="AG347">
        <v>0</v>
      </c>
      <c r="AH347">
        <v>0</v>
      </c>
      <c r="AI347">
        <v>0</v>
      </c>
      <c r="AJ347">
        <v>0</v>
      </c>
      <c r="AK347">
        <v>0</v>
      </c>
      <c r="AL347">
        <v>0</v>
      </c>
      <c r="AM347">
        <v>0</v>
      </c>
      <c r="AN347">
        <v>0</v>
      </c>
      <c r="AO347">
        <v>0</v>
      </c>
      <c r="AP347">
        <v>7</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1</v>
      </c>
      <c r="BO347">
        <v>0</v>
      </c>
      <c r="BP347">
        <v>0</v>
      </c>
      <c r="BQ347">
        <v>0</v>
      </c>
      <c r="BR347">
        <v>0</v>
      </c>
      <c r="BS347">
        <v>0</v>
      </c>
      <c r="BT347">
        <v>0</v>
      </c>
      <c r="BU347">
        <v>0</v>
      </c>
      <c r="BV347">
        <v>0</v>
      </c>
      <c r="BW347">
        <v>0</v>
      </c>
      <c r="BX347">
        <v>1</v>
      </c>
      <c r="BY347">
        <v>0</v>
      </c>
      <c r="BZ347">
        <v>0</v>
      </c>
      <c r="CA347">
        <v>0</v>
      </c>
      <c r="CB347">
        <v>0</v>
      </c>
      <c r="CC347">
        <v>0</v>
      </c>
      <c r="CD347">
        <v>0</v>
      </c>
      <c r="CE347">
        <v>0</v>
      </c>
      <c r="CF347">
        <v>0</v>
      </c>
      <c r="CG347">
        <v>0</v>
      </c>
      <c r="CH347">
        <v>0</v>
      </c>
      <c r="CI347">
        <v>0</v>
      </c>
      <c r="CJ347">
        <v>0</v>
      </c>
      <c r="CK347">
        <v>0</v>
      </c>
      <c r="CL347">
        <v>0</v>
      </c>
      <c r="CM347">
        <v>1</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1</v>
      </c>
      <c r="DL347">
        <v>1</v>
      </c>
      <c r="DM347">
        <v>1</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4</v>
      </c>
      <c r="EH347">
        <v>4</v>
      </c>
      <c r="EI347">
        <v>4</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4</v>
      </c>
      <c r="FF347">
        <v>4</v>
      </c>
      <c r="FG347">
        <v>4</v>
      </c>
      <c r="FH347">
        <v>0</v>
      </c>
      <c r="FI347">
        <v>0</v>
      </c>
      <c r="FJ347">
        <v>0</v>
      </c>
      <c r="FK347">
        <v>0</v>
      </c>
      <c r="FL347">
        <v>0</v>
      </c>
      <c r="FM347">
        <v>0</v>
      </c>
      <c r="FN347">
        <v>0</v>
      </c>
      <c r="FO347">
        <v>0</v>
      </c>
      <c r="FP347">
        <v>0</v>
      </c>
      <c r="FQ347">
        <v>0</v>
      </c>
      <c r="FR347">
        <v>0</v>
      </c>
      <c r="FS347">
        <v>0</v>
      </c>
      <c r="FT347">
        <v>0</v>
      </c>
      <c r="FU347">
        <v>0</v>
      </c>
      <c r="FV347">
        <v>0</v>
      </c>
      <c r="FW347">
        <v>0</v>
      </c>
      <c r="FX347">
        <v>0</v>
      </c>
      <c r="FY347">
        <v>0</v>
      </c>
      <c r="FZ347">
        <v>0</v>
      </c>
      <c r="GA347">
        <v>0</v>
      </c>
      <c r="GB347">
        <v>0</v>
      </c>
      <c r="GC347">
        <v>4</v>
      </c>
      <c r="GD347">
        <v>4</v>
      </c>
      <c r="GE347">
        <v>4</v>
      </c>
      <c r="GF347">
        <v>0</v>
      </c>
      <c r="GG347">
        <v>0</v>
      </c>
      <c r="GH347">
        <v>0</v>
      </c>
      <c r="GI347">
        <v>0</v>
      </c>
      <c r="GJ347">
        <v>0</v>
      </c>
      <c r="GK347">
        <v>0</v>
      </c>
      <c r="GL347">
        <v>0</v>
      </c>
      <c r="GM347">
        <v>0</v>
      </c>
      <c r="GN347">
        <v>0</v>
      </c>
      <c r="GO347">
        <v>0</v>
      </c>
      <c r="GP347">
        <v>0</v>
      </c>
      <c r="GQ347">
        <v>0</v>
      </c>
      <c r="GR347">
        <v>0</v>
      </c>
      <c r="GS347">
        <v>0</v>
      </c>
      <c r="GT347">
        <v>0</v>
      </c>
      <c r="GU347">
        <v>0</v>
      </c>
      <c r="GV347">
        <v>0</v>
      </c>
      <c r="GW347">
        <v>0</v>
      </c>
      <c r="GX347">
        <v>0</v>
      </c>
      <c r="GY347">
        <v>0</v>
      </c>
      <c r="GZ347">
        <v>0</v>
      </c>
      <c r="HA347">
        <v>0</v>
      </c>
      <c r="HB347">
        <v>0</v>
      </c>
      <c r="HC347">
        <v>0</v>
      </c>
      <c r="HD347">
        <v>0</v>
      </c>
      <c r="HE347">
        <v>0</v>
      </c>
      <c r="HF347">
        <v>0</v>
      </c>
      <c r="HG347">
        <v>0</v>
      </c>
      <c r="HH347">
        <v>0</v>
      </c>
      <c r="HI347">
        <v>0</v>
      </c>
      <c r="HJ347">
        <v>0</v>
      </c>
      <c r="HK347">
        <v>0</v>
      </c>
      <c r="HL347">
        <v>0</v>
      </c>
      <c r="HM347">
        <v>0</v>
      </c>
      <c r="HN347">
        <v>0</v>
      </c>
      <c r="HO347">
        <v>0</v>
      </c>
      <c r="HP347">
        <v>0</v>
      </c>
      <c r="HQ347">
        <v>0</v>
      </c>
      <c r="HR347">
        <v>0</v>
      </c>
      <c r="HS347">
        <v>0</v>
      </c>
      <c r="HT347">
        <v>0</v>
      </c>
      <c r="HU347">
        <v>0</v>
      </c>
      <c r="HV347">
        <v>0</v>
      </c>
      <c r="HW347">
        <v>0</v>
      </c>
      <c r="HX347">
        <v>0</v>
      </c>
      <c r="HY347">
        <v>0</v>
      </c>
      <c r="HZ347">
        <v>89388</v>
      </c>
      <c r="IA347">
        <v>0</v>
      </c>
      <c r="IB347">
        <v>7</v>
      </c>
      <c r="IC347">
        <v>0</v>
      </c>
      <c r="ID347">
        <v>0.7</v>
      </c>
      <c r="IE347">
        <v>0</v>
      </c>
      <c r="IF347">
        <v>0</v>
      </c>
      <c r="IG347">
        <v>0</v>
      </c>
      <c r="IH347">
        <v>0</v>
      </c>
      <c r="II347">
        <v>2.3333333333333335</v>
      </c>
      <c r="IJ347">
        <v>0</v>
      </c>
      <c r="IK347">
        <v>0</v>
      </c>
      <c r="IL347">
        <v>0</v>
      </c>
      <c r="IM347">
        <v>0</v>
      </c>
      <c r="IN347">
        <v>1060</v>
      </c>
    </row>
    <row r="348" spans="1:248">
      <c r="A348">
        <v>345</v>
      </c>
      <c r="B348" t="str">
        <v>Rohtas</v>
      </c>
      <c r="C348" t="str">
        <v>BIHAR</v>
      </c>
      <c r="D348" t="str">
        <v>East</v>
      </c>
      <c r="E348" t="str">
        <v>MEWARAM MADHUSUDAN PRASAD &amp; SONS</v>
      </c>
      <c r="F348">
        <v>0</v>
      </c>
      <c r="G348">
        <v>0</v>
      </c>
      <c r="H348">
        <v>0.5</v>
      </c>
      <c r="I348">
        <v>0</v>
      </c>
      <c r="J348" t="str">
        <v>Medium</v>
      </c>
      <c r="K348">
        <v>0</v>
      </c>
      <c r="L348">
        <v>0</v>
      </c>
      <c r="M348" t="str">
        <v xml:space="preserve">Praveen Kumar </v>
      </c>
      <c r="N348">
        <v>0</v>
      </c>
      <c r="O348">
        <v>12</v>
      </c>
      <c r="P348">
        <v>3500</v>
      </c>
      <c r="Q348">
        <v>3</v>
      </c>
      <c r="R348">
        <v>0</v>
      </c>
      <c r="S348">
        <v>0</v>
      </c>
      <c r="T348">
        <v>0</v>
      </c>
      <c r="U348">
        <v>0</v>
      </c>
      <c r="V348">
        <v>1</v>
      </c>
      <c r="W348">
        <v>0</v>
      </c>
      <c r="X348">
        <v>0</v>
      </c>
      <c r="Y348" t="str">
        <v/>
      </c>
      <c r="Z348">
        <v>0</v>
      </c>
      <c r="AA348" t="str">
        <v/>
      </c>
      <c r="AB348">
        <v>0</v>
      </c>
      <c r="AC348">
        <v>0</v>
      </c>
      <c r="AD348">
        <v>0</v>
      </c>
      <c r="AE348">
        <v>0</v>
      </c>
      <c r="AF348">
        <v>0</v>
      </c>
      <c r="AG348">
        <v>0</v>
      </c>
      <c r="AH348">
        <v>0</v>
      </c>
      <c r="AI348">
        <v>0</v>
      </c>
      <c r="AJ348">
        <v>0</v>
      </c>
      <c r="AK348">
        <v>0</v>
      </c>
      <c r="AL348">
        <v>0</v>
      </c>
      <c r="AM348">
        <v>0</v>
      </c>
      <c r="AN348">
        <v>0</v>
      </c>
      <c r="AO348">
        <v>12</v>
      </c>
      <c r="AP348">
        <v>12</v>
      </c>
      <c r="AQ348">
        <v>0</v>
      </c>
      <c r="AR348">
        <v>10</v>
      </c>
      <c r="AS348">
        <v>0</v>
      </c>
      <c r="AT348">
        <v>5</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1</v>
      </c>
      <c r="BN348">
        <v>0</v>
      </c>
      <c r="BO348">
        <v>0</v>
      </c>
      <c r="BP348">
        <v>0</v>
      </c>
      <c r="BQ348">
        <v>0</v>
      </c>
      <c r="BR348">
        <v>0</v>
      </c>
      <c r="BS348">
        <v>0</v>
      </c>
      <c r="BT348">
        <v>0</v>
      </c>
      <c r="BU348">
        <v>0</v>
      </c>
      <c r="BV348">
        <v>0</v>
      </c>
      <c r="BW348">
        <v>0</v>
      </c>
      <c r="BX348">
        <v>1</v>
      </c>
      <c r="BY348">
        <v>0</v>
      </c>
      <c r="BZ348">
        <v>0</v>
      </c>
      <c r="CA348">
        <v>0</v>
      </c>
      <c r="CB348">
        <v>0</v>
      </c>
      <c r="CC348">
        <v>0</v>
      </c>
      <c r="CD348">
        <v>0</v>
      </c>
      <c r="CE348">
        <v>0</v>
      </c>
      <c r="CF348">
        <v>0</v>
      </c>
      <c r="CG348">
        <v>0</v>
      </c>
      <c r="CH348">
        <v>0</v>
      </c>
      <c r="CI348">
        <v>0</v>
      </c>
      <c r="CJ348">
        <v>0</v>
      </c>
      <c r="CK348">
        <v>0</v>
      </c>
      <c r="CL348">
        <v>1</v>
      </c>
      <c r="CM348">
        <v>1</v>
      </c>
      <c r="CN348">
        <v>0</v>
      </c>
      <c r="CO348">
        <v>1</v>
      </c>
      <c r="CP348">
        <v>0</v>
      </c>
      <c r="CQ348">
        <v>1</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1</v>
      </c>
      <c r="DK348">
        <v>1</v>
      </c>
      <c r="DL348">
        <v>1</v>
      </c>
      <c r="DM348">
        <v>1</v>
      </c>
      <c r="DN348">
        <v>1</v>
      </c>
      <c r="DO348">
        <v>1</v>
      </c>
      <c r="DP348">
        <v>1</v>
      </c>
      <c r="DQ348">
        <v>1</v>
      </c>
      <c r="DR348">
        <v>0</v>
      </c>
      <c r="DS348">
        <v>0</v>
      </c>
      <c r="DT348">
        <v>0</v>
      </c>
      <c r="DU348">
        <v>0</v>
      </c>
      <c r="DV348">
        <v>0</v>
      </c>
      <c r="DW348">
        <v>0</v>
      </c>
      <c r="DX348">
        <v>0</v>
      </c>
      <c r="DY348">
        <v>0</v>
      </c>
      <c r="DZ348">
        <v>0</v>
      </c>
      <c r="EA348">
        <v>0</v>
      </c>
      <c r="EB348">
        <v>0</v>
      </c>
      <c r="EC348">
        <v>0</v>
      </c>
      <c r="ED348">
        <v>0</v>
      </c>
      <c r="EE348">
        <v>0</v>
      </c>
      <c r="EF348">
        <v>0</v>
      </c>
      <c r="EG348">
        <v>11.375</v>
      </c>
      <c r="EH348">
        <v>12.714285714285714</v>
      </c>
      <c r="EI348">
        <v>13.625</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11.375</v>
      </c>
      <c r="FF348">
        <v>12.714285714285714</v>
      </c>
      <c r="FG348">
        <v>14.75</v>
      </c>
      <c r="FH348">
        <v>0</v>
      </c>
      <c r="FI348">
        <v>0</v>
      </c>
      <c r="FJ348">
        <v>0</v>
      </c>
      <c r="FK348">
        <v>0</v>
      </c>
      <c r="FL348">
        <v>0</v>
      </c>
      <c r="FM348">
        <v>0</v>
      </c>
      <c r="FN348">
        <v>0</v>
      </c>
      <c r="FO348">
        <v>0</v>
      </c>
      <c r="FP348">
        <v>0</v>
      </c>
      <c r="FQ348">
        <v>0</v>
      </c>
      <c r="FR348">
        <v>0</v>
      </c>
      <c r="FS348">
        <v>0</v>
      </c>
      <c r="FT348">
        <v>0</v>
      </c>
      <c r="FU348">
        <v>0</v>
      </c>
      <c r="FV348">
        <v>0</v>
      </c>
      <c r="FW348">
        <v>0</v>
      </c>
      <c r="FX348">
        <v>0</v>
      </c>
      <c r="FY348">
        <v>0</v>
      </c>
      <c r="FZ348">
        <v>0</v>
      </c>
      <c r="GA348">
        <v>0</v>
      </c>
      <c r="GB348">
        <v>0</v>
      </c>
      <c r="GC348">
        <v>13.625</v>
      </c>
      <c r="GD348">
        <v>12.714285714285714</v>
      </c>
      <c r="GE348">
        <v>14.75</v>
      </c>
      <c r="GF348">
        <v>0</v>
      </c>
      <c r="GG348">
        <v>0</v>
      </c>
      <c r="GH348">
        <v>0</v>
      </c>
      <c r="GI348">
        <v>0</v>
      </c>
      <c r="GJ348">
        <v>0</v>
      </c>
      <c r="GK348">
        <v>0</v>
      </c>
      <c r="GL348">
        <v>0</v>
      </c>
      <c r="GM348">
        <v>0</v>
      </c>
      <c r="GN348">
        <v>0</v>
      </c>
      <c r="GO348">
        <v>0</v>
      </c>
      <c r="GP348">
        <v>0</v>
      </c>
      <c r="GQ348">
        <v>0</v>
      </c>
      <c r="GR348">
        <v>0</v>
      </c>
      <c r="GS348">
        <v>0</v>
      </c>
      <c r="GT348">
        <v>0</v>
      </c>
      <c r="GU348">
        <v>0</v>
      </c>
      <c r="GV348">
        <v>0</v>
      </c>
      <c r="GW348">
        <v>0</v>
      </c>
      <c r="GX348">
        <v>0</v>
      </c>
      <c r="GY348">
        <v>0</v>
      </c>
      <c r="GZ348">
        <v>0</v>
      </c>
      <c r="HA348">
        <v>0</v>
      </c>
      <c r="HB348">
        <v>0</v>
      </c>
      <c r="HC348">
        <v>0</v>
      </c>
      <c r="HD348">
        <v>0</v>
      </c>
      <c r="HE348">
        <v>0</v>
      </c>
      <c r="HF348">
        <v>0</v>
      </c>
      <c r="HG348">
        <v>0</v>
      </c>
      <c r="HH348">
        <v>0</v>
      </c>
      <c r="HI348">
        <v>0</v>
      </c>
      <c r="HJ348">
        <v>0</v>
      </c>
      <c r="HK348">
        <v>0</v>
      </c>
      <c r="HL348">
        <v>0</v>
      </c>
      <c r="HM348">
        <v>0</v>
      </c>
      <c r="HN348">
        <v>0</v>
      </c>
      <c r="HO348">
        <v>0</v>
      </c>
      <c r="HP348">
        <v>0</v>
      </c>
      <c r="HQ348">
        <v>0</v>
      </c>
      <c r="HR348">
        <v>0</v>
      </c>
      <c r="HS348">
        <v>60026</v>
      </c>
      <c r="HT348">
        <v>0</v>
      </c>
      <c r="HU348">
        <v>0</v>
      </c>
      <c r="HV348">
        <v>0</v>
      </c>
      <c r="HW348">
        <v>0</v>
      </c>
      <c r="HX348">
        <v>0</v>
      </c>
      <c r="HY348">
        <v>0</v>
      </c>
      <c r="HZ348">
        <v>0</v>
      </c>
      <c r="IA348">
        <v>0</v>
      </c>
      <c r="IB348">
        <v>39</v>
      </c>
      <c r="IC348">
        <v>0</v>
      </c>
      <c r="ID348">
        <v>3.9</v>
      </c>
      <c r="IE348">
        <v>0</v>
      </c>
      <c r="IF348">
        <v>0</v>
      </c>
      <c r="IG348">
        <v>0</v>
      </c>
      <c r="IH348">
        <v>0</v>
      </c>
      <c r="II348">
        <v>8</v>
      </c>
      <c r="IJ348">
        <v>0</v>
      </c>
      <c r="IK348">
        <v>0</v>
      </c>
      <c r="IL348">
        <v>0</v>
      </c>
      <c r="IM348">
        <v>0</v>
      </c>
      <c r="IN348">
        <v>10000</v>
      </c>
    </row>
    <row r="349" spans="1:248">
      <c r="A349">
        <v>346</v>
      </c>
      <c r="B349" t="str">
        <v>Kaimur</v>
      </c>
      <c r="C349" t="str">
        <v>BIHAR</v>
      </c>
      <c r="D349" t="str">
        <v>East</v>
      </c>
      <c r="E349" t="str">
        <v>MEWARAM MADHUSUDAN PRASAD &amp; SONS</v>
      </c>
      <c r="F349">
        <v>0</v>
      </c>
      <c r="G349">
        <v>0</v>
      </c>
      <c r="H349">
        <v>0.5</v>
      </c>
      <c r="I349">
        <v>0</v>
      </c>
      <c r="J349" t="str">
        <v>Medium</v>
      </c>
      <c r="K349">
        <v>0</v>
      </c>
      <c r="L349">
        <v>0</v>
      </c>
      <c r="M349" t="str">
        <v xml:space="preserve">Praveen Kumar </v>
      </c>
      <c r="N349">
        <v>0</v>
      </c>
      <c r="O349">
        <v>21</v>
      </c>
      <c r="P349">
        <v>4000</v>
      </c>
      <c r="Q349">
        <v>4</v>
      </c>
      <c r="R349">
        <v>1</v>
      </c>
      <c r="S349">
        <v>1</v>
      </c>
      <c r="T349">
        <v>1</v>
      </c>
      <c r="U349">
        <v>0</v>
      </c>
      <c r="V349">
        <v>0</v>
      </c>
      <c r="W349">
        <v>0</v>
      </c>
      <c r="X349">
        <v>0</v>
      </c>
      <c r="Y349" t="str">
        <v/>
      </c>
      <c r="Z349">
        <v>0</v>
      </c>
      <c r="AA349" t="str">
        <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8.6</v>
      </c>
      <c r="EH349">
        <v>9.4</v>
      </c>
      <c r="EI349">
        <v>9.5</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8.6</v>
      </c>
      <c r="FF349">
        <v>10.6</v>
      </c>
      <c r="FG349">
        <v>10.666666666666666</v>
      </c>
      <c r="FH349">
        <v>0</v>
      </c>
      <c r="FI349">
        <v>0</v>
      </c>
      <c r="FJ349">
        <v>0</v>
      </c>
      <c r="FK349">
        <v>0</v>
      </c>
      <c r="FL349">
        <v>0</v>
      </c>
      <c r="FM349">
        <v>0</v>
      </c>
      <c r="FN349">
        <v>0</v>
      </c>
      <c r="FO349">
        <v>0</v>
      </c>
      <c r="FP349">
        <v>0</v>
      </c>
      <c r="FQ349">
        <v>0</v>
      </c>
      <c r="FR349">
        <v>0</v>
      </c>
      <c r="FS349">
        <v>0</v>
      </c>
      <c r="FT349">
        <v>0</v>
      </c>
      <c r="FU349">
        <v>0</v>
      </c>
      <c r="FV349">
        <v>0</v>
      </c>
      <c r="FW349">
        <v>0</v>
      </c>
      <c r="FX349">
        <v>0</v>
      </c>
      <c r="FY349">
        <v>0</v>
      </c>
      <c r="FZ349">
        <v>0</v>
      </c>
      <c r="GA349">
        <v>0</v>
      </c>
      <c r="GB349">
        <v>0</v>
      </c>
      <c r="GC349">
        <v>11</v>
      </c>
      <c r="GD349">
        <v>10.6</v>
      </c>
      <c r="GE349">
        <v>11.833333333333334</v>
      </c>
      <c r="GF349">
        <v>0</v>
      </c>
      <c r="GG349">
        <v>0</v>
      </c>
      <c r="GH349">
        <v>0</v>
      </c>
      <c r="GI349">
        <v>0</v>
      </c>
      <c r="GJ349">
        <v>0</v>
      </c>
      <c r="GK349">
        <v>0</v>
      </c>
      <c r="GL349">
        <v>0</v>
      </c>
      <c r="GM349">
        <v>0</v>
      </c>
      <c r="GN349">
        <v>0</v>
      </c>
      <c r="GO349">
        <v>0</v>
      </c>
      <c r="GP349">
        <v>0</v>
      </c>
      <c r="GQ349">
        <v>0</v>
      </c>
      <c r="GR349">
        <v>0</v>
      </c>
      <c r="GS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0</v>
      </c>
      <c r="HP349">
        <v>0</v>
      </c>
      <c r="HQ349">
        <v>0</v>
      </c>
      <c r="HR349">
        <v>0</v>
      </c>
      <c r="HS349">
        <v>13981</v>
      </c>
      <c r="HT349">
        <v>0</v>
      </c>
      <c r="HU349">
        <v>0</v>
      </c>
      <c r="HV349">
        <v>0</v>
      </c>
      <c r="HW349">
        <v>0</v>
      </c>
      <c r="HX349">
        <v>0</v>
      </c>
      <c r="HY349">
        <v>0</v>
      </c>
      <c r="HZ349">
        <v>281034.3</v>
      </c>
      <c r="IA349">
        <v>0</v>
      </c>
      <c r="IB349">
        <v>0</v>
      </c>
      <c r="IC349">
        <v>0</v>
      </c>
      <c r="ID349">
        <v>0</v>
      </c>
      <c r="IE349">
        <v>0</v>
      </c>
      <c r="IF349">
        <v>0</v>
      </c>
      <c r="IG349">
        <v>0</v>
      </c>
      <c r="IH349">
        <v>0</v>
      </c>
      <c r="II349">
        <v>0</v>
      </c>
      <c r="IJ349">
        <v>0</v>
      </c>
      <c r="IK349">
        <v>0</v>
      </c>
      <c r="IL349">
        <v>0</v>
      </c>
      <c r="IM349">
        <v>0</v>
      </c>
      <c r="IN349">
        <v>4000</v>
      </c>
    </row>
    <row r="350" spans="1:248">
      <c r="A350">
        <v>347</v>
      </c>
      <c r="B350" t="str">
        <v>Bhojpur</v>
      </c>
      <c r="C350" t="str">
        <v>BIHAR</v>
      </c>
      <c r="D350" t="str">
        <v>East</v>
      </c>
      <c r="E350" t="str">
        <v>MEWARAM MADHUSUDAN PRASAD &amp; SONS</v>
      </c>
      <c r="F350">
        <v>0</v>
      </c>
      <c r="G350">
        <v>0</v>
      </c>
      <c r="H350">
        <v>0.5</v>
      </c>
      <c r="I350">
        <v>0</v>
      </c>
      <c r="J350" t="str">
        <v>Medium</v>
      </c>
      <c r="K350">
        <v>0</v>
      </c>
      <c r="L350">
        <v>0</v>
      </c>
      <c r="M350" t="str">
        <v xml:space="preserve">Praveen Kumar </v>
      </c>
      <c r="N350">
        <v>0</v>
      </c>
      <c r="O350">
        <v>20</v>
      </c>
      <c r="P350">
        <v>3000</v>
      </c>
      <c r="Q350">
        <v>2</v>
      </c>
      <c r="R350">
        <v>2</v>
      </c>
      <c r="S350">
        <v>3</v>
      </c>
      <c r="T350">
        <v>0</v>
      </c>
      <c r="U350">
        <v>0</v>
      </c>
      <c r="V350">
        <v>0</v>
      </c>
      <c r="W350">
        <v>0</v>
      </c>
      <c r="X350">
        <v>0</v>
      </c>
      <c r="Y350" t="str">
        <v/>
      </c>
      <c r="Z350">
        <v>0</v>
      </c>
      <c r="AA350" t="str">
        <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10.6</v>
      </c>
      <c r="EH350">
        <v>10.333333333333334</v>
      </c>
      <c r="EI350">
        <v>12.714285714285714</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11.8</v>
      </c>
      <c r="FF350">
        <v>12.666666666666666</v>
      </c>
      <c r="FG350">
        <v>12.714285714285714</v>
      </c>
      <c r="FH350">
        <v>0</v>
      </c>
      <c r="FI350">
        <v>0</v>
      </c>
      <c r="FJ350">
        <v>0</v>
      </c>
      <c r="FK350">
        <v>0</v>
      </c>
      <c r="FL350">
        <v>0</v>
      </c>
      <c r="FM350">
        <v>0</v>
      </c>
      <c r="FN350">
        <v>0</v>
      </c>
      <c r="FO350">
        <v>0</v>
      </c>
      <c r="FP350">
        <v>0</v>
      </c>
      <c r="FQ350">
        <v>0</v>
      </c>
      <c r="FR350">
        <v>0</v>
      </c>
      <c r="FS350">
        <v>0</v>
      </c>
      <c r="FT350">
        <v>0</v>
      </c>
      <c r="FU350">
        <v>0</v>
      </c>
      <c r="FV350">
        <v>0</v>
      </c>
      <c r="FW350">
        <v>0</v>
      </c>
      <c r="FX350">
        <v>0</v>
      </c>
      <c r="FY350">
        <v>0</v>
      </c>
      <c r="FZ350">
        <v>0</v>
      </c>
      <c r="GA350">
        <v>0</v>
      </c>
      <c r="GB350">
        <v>0</v>
      </c>
      <c r="GC350">
        <v>11.8</v>
      </c>
      <c r="GD350">
        <v>13.833333333333334</v>
      </c>
      <c r="GE350">
        <v>12.714285714285714</v>
      </c>
      <c r="GF350">
        <v>0</v>
      </c>
      <c r="GG350">
        <v>0</v>
      </c>
      <c r="GH350">
        <v>0</v>
      </c>
      <c r="GI350">
        <v>0</v>
      </c>
      <c r="GJ350">
        <v>0</v>
      </c>
      <c r="GK350">
        <v>0</v>
      </c>
      <c r="GL350">
        <v>0</v>
      </c>
      <c r="GM350">
        <v>0</v>
      </c>
      <c r="GN350">
        <v>0</v>
      </c>
      <c r="GO350">
        <v>0</v>
      </c>
      <c r="GP350">
        <v>0</v>
      </c>
      <c r="GQ350">
        <v>0</v>
      </c>
      <c r="GR350">
        <v>0</v>
      </c>
      <c r="GS350">
        <v>0</v>
      </c>
      <c r="GT350">
        <v>0</v>
      </c>
      <c r="GU350">
        <v>0</v>
      </c>
      <c r="GV350">
        <v>0</v>
      </c>
      <c r="GW350">
        <v>0</v>
      </c>
      <c r="GX350">
        <v>0</v>
      </c>
      <c r="GY350">
        <v>0</v>
      </c>
      <c r="GZ350">
        <v>0</v>
      </c>
      <c r="HA350">
        <v>0</v>
      </c>
      <c r="HB350">
        <v>0</v>
      </c>
      <c r="HC350">
        <v>0</v>
      </c>
      <c r="HD350">
        <v>0</v>
      </c>
      <c r="HE350">
        <v>0</v>
      </c>
      <c r="HF350">
        <v>0</v>
      </c>
      <c r="HG350">
        <v>0</v>
      </c>
      <c r="HH350">
        <v>0</v>
      </c>
      <c r="HI350">
        <v>0</v>
      </c>
      <c r="HJ350">
        <v>0</v>
      </c>
      <c r="HK350">
        <v>0</v>
      </c>
      <c r="HL350">
        <v>0</v>
      </c>
      <c r="HM350">
        <v>0</v>
      </c>
      <c r="HN350">
        <v>0</v>
      </c>
      <c r="HO350">
        <v>0</v>
      </c>
      <c r="HP350">
        <v>0</v>
      </c>
      <c r="HQ350">
        <v>0</v>
      </c>
      <c r="HR350">
        <v>0</v>
      </c>
      <c r="HS350">
        <v>54533</v>
      </c>
      <c r="HT350">
        <v>0</v>
      </c>
      <c r="HU350">
        <v>0</v>
      </c>
      <c r="HV350">
        <v>0</v>
      </c>
      <c r="HW350">
        <v>0</v>
      </c>
      <c r="HX350">
        <v>0</v>
      </c>
      <c r="HY350">
        <v>0</v>
      </c>
      <c r="HZ350">
        <v>775043.4</v>
      </c>
      <c r="IA350">
        <v>0</v>
      </c>
      <c r="IB350">
        <v>0</v>
      </c>
      <c r="IC350">
        <v>0</v>
      </c>
      <c r="ID350">
        <v>0</v>
      </c>
      <c r="IE350">
        <v>0</v>
      </c>
      <c r="IF350">
        <v>0</v>
      </c>
      <c r="IG350">
        <v>0</v>
      </c>
      <c r="IH350">
        <v>0</v>
      </c>
      <c r="II350">
        <v>0</v>
      </c>
      <c r="IJ350">
        <v>0</v>
      </c>
      <c r="IK350">
        <v>0</v>
      </c>
      <c r="IL350">
        <v>0</v>
      </c>
      <c r="IM350">
        <v>0</v>
      </c>
      <c r="IN350">
        <v>3000</v>
      </c>
    </row>
    <row r="351" spans="1:248">
      <c r="A351">
        <v>348</v>
      </c>
      <c r="B351" t="str">
        <v>Buxar</v>
      </c>
      <c r="C351" t="str">
        <v>BIHAR</v>
      </c>
      <c r="D351" t="str">
        <v>East</v>
      </c>
      <c r="E351" t="str">
        <v>MEWARAM MADHUSUDAN PRASAD &amp; SONS</v>
      </c>
      <c r="F351">
        <v>0</v>
      </c>
      <c r="G351">
        <v>0</v>
      </c>
      <c r="H351">
        <v>0.5</v>
      </c>
      <c r="I351">
        <v>0</v>
      </c>
      <c r="J351" t="str">
        <v>Medium</v>
      </c>
      <c r="K351">
        <v>0</v>
      </c>
      <c r="L351">
        <v>0</v>
      </c>
      <c r="M351">
        <v>0</v>
      </c>
      <c r="N351">
        <v>0</v>
      </c>
      <c r="O351">
        <v>16</v>
      </c>
      <c r="P351">
        <v>3000</v>
      </c>
      <c r="Q351">
        <v>1</v>
      </c>
      <c r="R351">
        <v>4</v>
      </c>
      <c r="S351">
        <v>0</v>
      </c>
      <c r="T351">
        <v>0</v>
      </c>
      <c r="U351">
        <v>0</v>
      </c>
      <c r="V351">
        <v>0</v>
      </c>
      <c r="W351">
        <v>0</v>
      </c>
      <c r="X351">
        <v>0</v>
      </c>
      <c r="Y351" t="str">
        <v/>
      </c>
      <c r="Z351">
        <v>0</v>
      </c>
      <c r="AA351" t="str">
        <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7.75</v>
      </c>
      <c r="EH351">
        <v>7.75</v>
      </c>
      <c r="EI351">
        <v>6.5</v>
      </c>
      <c r="EJ351">
        <v>0</v>
      </c>
      <c r="EK351">
        <v>0</v>
      </c>
      <c r="EL351">
        <v>0</v>
      </c>
      <c r="EM351">
        <v>0</v>
      </c>
      <c r="EN351">
        <v>0</v>
      </c>
      <c r="EO351">
        <v>0</v>
      </c>
      <c r="EP351">
        <v>0</v>
      </c>
      <c r="EQ351">
        <v>0</v>
      </c>
      <c r="ER351">
        <v>0</v>
      </c>
      <c r="ES351">
        <v>0</v>
      </c>
      <c r="ET351">
        <v>0</v>
      </c>
      <c r="EU351">
        <v>0</v>
      </c>
      <c r="EV351">
        <v>0</v>
      </c>
      <c r="EW351">
        <v>0</v>
      </c>
      <c r="EX351">
        <v>0</v>
      </c>
      <c r="EY351">
        <v>0</v>
      </c>
      <c r="EZ351">
        <v>0</v>
      </c>
      <c r="FA351">
        <v>0</v>
      </c>
      <c r="FB351">
        <v>0</v>
      </c>
      <c r="FC351">
        <v>0</v>
      </c>
      <c r="FD351">
        <v>0</v>
      </c>
      <c r="FE351">
        <v>7.75</v>
      </c>
      <c r="FF351">
        <v>7.75</v>
      </c>
      <c r="FG351">
        <v>7.75</v>
      </c>
      <c r="FH351">
        <v>0</v>
      </c>
      <c r="FI351">
        <v>0</v>
      </c>
      <c r="FJ351">
        <v>0</v>
      </c>
      <c r="FK351">
        <v>0</v>
      </c>
      <c r="FL351">
        <v>0</v>
      </c>
      <c r="FM351">
        <v>0</v>
      </c>
      <c r="FN351">
        <v>0</v>
      </c>
      <c r="FO351">
        <v>0</v>
      </c>
      <c r="FP351">
        <v>0</v>
      </c>
      <c r="FQ351">
        <v>0</v>
      </c>
      <c r="FR351">
        <v>0</v>
      </c>
      <c r="FS351">
        <v>0</v>
      </c>
      <c r="FT351">
        <v>0</v>
      </c>
      <c r="FU351">
        <v>0</v>
      </c>
      <c r="FV351">
        <v>0</v>
      </c>
      <c r="FW351">
        <v>0</v>
      </c>
      <c r="FX351">
        <v>0</v>
      </c>
      <c r="FY351">
        <v>0</v>
      </c>
      <c r="FZ351">
        <v>0</v>
      </c>
      <c r="GA351">
        <v>0</v>
      </c>
      <c r="GB351">
        <v>0</v>
      </c>
      <c r="GC351">
        <v>9</v>
      </c>
      <c r="GD351">
        <v>7.75</v>
      </c>
      <c r="GE351">
        <v>7.75</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59514</v>
      </c>
      <c r="HT351">
        <v>0</v>
      </c>
      <c r="HU351">
        <v>0</v>
      </c>
      <c r="HV351">
        <v>0</v>
      </c>
      <c r="HW351">
        <v>0</v>
      </c>
      <c r="HX351">
        <v>0</v>
      </c>
      <c r="HY351">
        <v>0</v>
      </c>
      <c r="HZ351">
        <v>711383.95</v>
      </c>
      <c r="IA351">
        <v>0</v>
      </c>
      <c r="IB351">
        <v>0</v>
      </c>
      <c r="IC351">
        <v>0</v>
      </c>
      <c r="ID351">
        <v>0</v>
      </c>
      <c r="IE351">
        <v>0</v>
      </c>
      <c r="IF351">
        <v>0</v>
      </c>
      <c r="IG351">
        <v>0</v>
      </c>
      <c r="IH351">
        <v>0</v>
      </c>
      <c r="II351">
        <v>0</v>
      </c>
      <c r="IJ351">
        <v>0</v>
      </c>
      <c r="IK351">
        <v>0</v>
      </c>
      <c r="IL351">
        <v>0</v>
      </c>
      <c r="IM351">
        <v>0</v>
      </c>
      <c r="IN351">
        <v>5000</v>
      </c>
    </row>
    <row r="352" spans="1:248">
      <c r="A352">
        <v>349</v>
      </c>
      <c r="B352" t="str">
        <v>Sheikhpura</v>
      </c>
      <c r="C352" t="str">
        <v>BIHAR</v>
      </c>
      <c r="D352" t="str">
        <v>East</v>
      </c>
      <c r="E352" t="str">
        <v>MEWARAM MADHUSUDAN PRASAD &amp; SONS</v>
      </c>
      <c r="F352">
        <v>0</v>
      </c>
      <c r="G352">
        <v>0</v>
      </c>
      <c r="H352">
        <v>0.5</v>
      </c>
      <c r="I352">
        <v>0</v>
      </c>
      <c r="J352" t="str">
        <v>Medium</v>
      </c>
      <c r="K352">
        <v>0</v>
      </c>
      <c r="L352">
        <v>0</v>
      </c>
      <c r="M352" t="str">
        <v xml:space="preserve">Praveen Kumar </v>
      </c>
      <c r="N352">
        <v>0</v>
      </c>
      <c r="O352">
        <v>14</v>
      </c>
      <c r="P352">
        <v>2500</v>
      </c>
      <c r="Q352">
        <v>2</v>
      </c>
      <c r="R352">
        <v>2</v>
      </c>
      <c r="S352">
        <v>0</v>
      </c>
      <c r="T352">
        <v>0</v>
      </c>
      <c r="U352">
        <v>0</v>
      </c>
      <c r="V352">
        <v>0</v>
      </c>
      <c r="W352">
        <v>0</v>
      </c>
      <c r="X352">
        <v>0</v>
      </c>
      <c r="Y352" t="str">
        <v/>
      </c>
      <c r="Z352">
        <v>0</v>
      </c>
      <c r="AA352" t="str">
        <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3</v>
      </c>
      <c r="EH352">
        <v>1</v>
      </c>
      <c r="EI352">
        <v>1</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3</v>
      </c>
      <c r="FF352">
        <v>3</v>
      </c>
      <c r="FG352">
        <v>1</v>
      </c>
      <c r="FH352">
        <v>0</v>
      </c>
      <c r="FI352">
        <v>0</v>
      </c>
      <c r="FJ352">
        <v>0</v>
      </c>
      <c r="FK352">
        <v>0</v>
      </c>
      <c r="FL352">
        <v>0</v>
      </c>
      <c r="FM352">
        <v>0</v>
      </c>
      <c r="FN352">
        <v>0</v>
      </c>
      <c r="FO352">
        <v>0</v>
      </c>
      <c r="FP352">
        <v>0</v>
      </c>
      <c r="FQ352">
        <v>0</v>
      </c>
      <c r="FR352">
        <v>0</v>
      </c>
      <c r="FS352">
        <v>0</v>
      </c>
      <c r="FT352">
        <v>0</v>
      </c>
      <c r="FU352">
        <v>0</v>
      </c>
      <c r="FV352">
        <v>0</v>
      </c>
      <c r="FW352">
        <v>0</v>
      </c>
      <c r="FX352">
        <v>0</v>
      </c>
      <c r="FY352">
        <v>0</v>
      </c>
      <c r="FZ352">
        <v>0</v>
      </c>
      <c r="GA352">
        <v>0</v>
      </c>
      <c r="GB352">
        <v>0</v>
      </c>
      <c r="GC352">
        <v>3</v>
      </c>
      <c r="GD352">
        <v>3</v>
      </c>
      <c r="GE352">
        <v>3</v>
      </c>
      <c r="GF352">
        <v>0</v>
      </c>
      <c r="GG352">
        <v>0</v>
      </c>
      <c r="GH352">
        <v>0</v>
      </c>
      <c r="GI352">
        <v>0</v>
      </c>
      <c r="GJ352">
        <v>0</v>
      </c>
      <c r="GK352">
        <v>0</v>
      </c>
      <c r="GL352">
        <v>0</v>
      </c>
      <c r="GM352">
        <v>0</v>
      </c>
      <c r="GN352">
        <v>0</v>
      </c>
      <c r="GO352">
        <v>0</v>
      </c>
      <c r="GP352">
        <v>0</v>
      </c>
      <c r="GQ352">
        <v>0</v>
      </c>
      <c r="GR352">
        <v>0</v>
      </c>
      <c r="GS352">
        <v>0</v>
      </c>
      <c r="GT352">
        <v>0</v>
      </c>
      <c r="GU352">
        <v>0</v>
      </c>
      <c r="GV352">
        <v>0</v>
      </c>
      <c r="GW352">
        <v>0</v>
      </c>
      <c r="GX352">
        <v>0</v>
      </c>
      <c r="GY352">
        <v>0</v>
      </c>
      <c r="GZ352">
        <v>0</v>
      </c>
      <c r="HA352">
        <v>0</v>
      </c>
      <c r="HB352">
        <v>0</v>
      </c>
      <c r="HC352">
        <v>0</v>
      </c>
      <c r="HD352">
        <v>0</v>
      </c>
      <c r="HE352">
        <v>0</v>
      </c>
      <c r="HF352">
        <v>0</v>
      </c>
      <c r="HG352">
        <v>0</v>
      </c>
      <c r="HH352">
        <v>0</v>
      </c>
      <c r="HI352">
        <v>0</v>
      </c>
      <c r="HJ352">
        <v>0</v>
      </c>
      <c r="HK352">
        <v>0</v>
      </c>
      <c r="HL352">
        <v>0</v>
      </c>
      <c r="HM352">
        <v>0</v>
      </c>
      <c r="HN352">
        <v>0</v>
      </c>
      <c r="HO352">
        <v>0</v>
      </c>
      <c r="HP352">
        <v>0</v>
      </c>
      <c r="HQ352">
        <v>0</v>
      </c>
      <c r="HR352">
        <v>0</v>
      </c>
      <c r="HS352">
        <v>6584</v>
      </c>
      <c r="HT352">
        <v>0</v>
      </c>
      <c r="HU352">
        <v>0</v>
      </c>
      <c r="HV352">
        <v>0</v>
      </c>
      <c r="HW352">
        <v>0</v>
      </c>
      <c r="HX352">
        <v>0</v>
      </c>
      <c r="HY352">
        <v>0</v>
      </c>
      <c r="HZ352">
        <v>197199.6</v>
      </c>
      <c r="IA352">
        <v>0</v>
      </c>
      <c r="IB352">
        <v>0</v>
      </c>
      <c r="IC352">
        <v>0</v>
      </c>
      <c r="ID352">
        <v>0</v>
      </c>
      <c r="IE352">
        <v>0</v>
      </c>
      <c r="IF352">
        <v>0</v>
      </c>
      <c r="IG352">
        <v>0</v>
      </c>
      <c r="IH352">
        <v>0</v>
      </c>
      <c r="II352">
        <v>0</v>
      </c>
      <c r="IJ352">
        <v>0</v>
      </c>
      <c r="IK352">
        <v>0</v>
      </c>
      <c r="IL352">
        <v>0</v>
      </c>
      <c r="IM352">
        <v>0</v>
      </c>
      <c r="IN352">
        <v>4000</v>
      </c>
    </row>
    <row r="353" spans="1:248">
      <c r="A353">
        <v>350</v>
      </c>
      <c r="B353" t="str">
        <v>Jamui</v>
      </c>
      <c r="C353" t="str">
        <v>BIHAR</v>
      </c>
      <c r="D353" t="str">
        <v>East</v>
      </c>
      <c r="E353" t="str">
        <v>MEWARAM MADHUSUDAN PRASAD &amp; SONS</v>
      </c>
      <c r="F353">
        <v>0</v>
      </c>
      <c r="G353">
        <v>0</v>
      </c>
      <c r="H353">
        <v>0.5</v>
      </c>
      <c r="I353">
        <v>0</v>
      </c>
      <c r="J353" t="str">
        <v>Medium</v>
      </c>
      <c r="K353">
        <v>0</v>
      </c>
      <c r="L353">
        <v>0</v>
      </c>
      <c r="M353" t="str">
        <v xml:space="preserve">Praveen Kumar </v>
      </c>
      <c r="N353">
        <v>0</v>
      </c>
      <c r="O353">
        <v>15</v>
      </c>
      <c r="P353">
        <v>3500</v>
      </c>
      <c r="Q353">
        <v>1</v>
      </c>
      <c r="R353">
        <v>3</v>
      </c>
      <c r="S353">
        <v>1</v>
      </c>
      <c r="T353">
        <v>0</v>
      </c>
      <c r="U353">
        <v>0</v>
      </c>
      <c r="V353">
        <v>0</v>
      </c>
      <c r="W353">
        <v>0</v>
      </c>
      <c r="X353">
        <v>0</v>
      </c>
      <c r="Y353" t="str">
        <v/>
      </c>
      <c r="Z353">
        <v>0</v>
      </c>
      <c r="AA353" t="str">
        <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3</v>
      </c>
      <c r="EH353">
        <v>3</v>
      </c>
      <c r="EI353">
        <v>3</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3</v>
      </c>
      <c r="FF353">
        <v>3</v>
      </c>
      <c r="FG353">
        <v>5</v>
      </c>
      <c r="FH353">
        <v>0</v>
      </c>
      <c r="FI353">
        <v>0</v>
      </c>
      <c r="FJ353">
        <v>0</v>
      </c>
      <c r="FK353">
        <v>0</v>
      </c>
      <c r="FL353">
        <v>0</v>
      </c>
      <c r="FM353">
        <v>0</v>
      </c>
      <c r="FN353">
        <v>0</v>
      </c>
      <c r="FO353">
        <v>0</v>
      </c>
      <c r="FP353">
        <v>0</v>
      </c>
      <c r="FQ353">
        <v>0</v>
      </c>
      <c r="FR353">
        <v>0</v>
      </c>
      <c r="FS353">
        <v>0</v>
      </c>
      <c r="FT353">
        <v>0</v>
      </c>
      <c r="FU353">
        <v>0</v>
      </c>
      <c r="FV353">
        <v>0</v>
      </c>
      <c r="FW353">
        <v>0</v>
      </c>
      <c r="FX353">
        <v>0</v>
      </c>
      <c r="FY353">
        <v>0</v>
      </c>
      <c r="FZ353">
        <v>0</v>
      </c>
      <c r="GA353">
        <v>0</v>
      </c>
      <c r="GB353">
        <v>0</v>
      </c>
      <c r="GC353">
        <v>3</v>
      </c>
      <c r="GD353">
        <v>3</v>
      </c>
      <c r="GE353">
        <v>5</v>
      </c>
      <c r="GF353">
        <v>0</v>
      </c>
      <c r="GG353">
        <v>0</v>
      </c>
      <c r="GH353">
        <v>0</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0</v>
      </c>
      <c r="HI353">
        <v>0</v>
      </c>
      <c r="HJ353">
        <v>0</v>
      </c>
      <c r="HK353">
        <v>0</v>
      </c>
      <c r="HL353">
        <v>0</v>
      </c>
      <c r="HM353">
        <v>0</v>
      </c>
      <c r="HN353">
        <v>0</v>
      </c>
      <c r="HO353">
        <v>0</v>
      </c>
      <c r="HP353">
        <v>0</v>
      </c>
      <c r="HQ353">
        <v>0</v>
      </c>
      <c r="HR353">
        <v>0</v>
      </c>
      <c r="HS353">
        <v>4770</v>
      </c>
      <c r="HT353">
        <v>0</v>
      </c>
      <c r="HU353">
        <v>0</v>
      </c>
      <c r="HV353">
        <v>0</v>
      </c>
      <c r="HW353">
        <v>0</v>
      </c>
      <c r="HX353">
        <v>0</v>
      </c>
      <c r="HY353">
        <v>0</v>
      </c>
      <c r="HZ353">
        <v>410222</v>
      </c>
      <c r="IA353">
        <v>0</v>
      </c>
      <c r="IB353">
        <v>0</v>
      </c>
      <c r="IC353">
        <v>0</v>
      </c>
      <c r="ID353">
        <v>0</v>
      </c>
      <c r="IE353">
        <v>0</v>
      </c>
      <c r="IF353">
        <v>0</v>
      </c>
      <c r="IG353">
        <v>0</v>
      </c>
      <c r="IH353">
        <v>0</v>
      </c>
      <c r="II353">
        <v>0</v>
      </c>
      <c r="IJ353">
        <v>0</v>
      </c>
      <c r="IK353">
        <v>0</v>
      </c>
      <c r="IL353">
        <v>0</v>
      </c>
      <c r="IM353">
        <v>0</v>
      </c>
      <c r="IN353">
        <v>3500</v>
      </c>
    </row>
    <row r="354" spans="1:248">
      <c r="A354">
        <v>351</v>
      </c>
      <c r="B354" t="str">
        <v>Lakhisarai</v>
      </c>
      <c r="C354" t="str">
        <v>BIHAR</v>
      </c>
      <c r="D354" t="str">
        <v>East</v>
      </c>
      <c r="E354" t="str">
        <v>MEWARAM MADHUSUDAN PRASAD &amp; SONS</v>
      </c>
      <c r="F354">
        <v>0</v>
      </c>
      <c r="G354">
        <v>0</v>
      </c>
      <c r="H354">
        <v>0.5</v>
      </c>
      <c r="I354">
        <v>0</v>
      </c>
      <c r="J354" t="str">
        <v>Medium</v>
      </c>
      <c r="K354">
        <v>0</v>
      </c>
      <c r="L354">
        <v>0</v>
      </c>
      <c r="M354" t="str">
        <v xml:space="preserve">Praveen Kumar </v>
      </c>
      <c r="N354">
        <v>0</v>
      </c>
      <c r="O354">
        <v>10</v>
      </c>
      <c r="P354">
        <v>2500</v>
      </c>
      <c r="Q354">
        <v>1</v>
      </c>
      <c r="R354">
        <v>2</v>
      </c>
      <c r="S354">
        <v>0</v>
      </c>
      <c r="T354">
        <v>0</v>
      </c>
      <c r="U354">
        <v>0</v>
      </c>
      <c r="V354">
        <v>0</v>
      </c>
      <c r="W354">
        <v>0</v>
      </c>
      <c r="X354">
        <v>0</v>
      </c>
      <c r="Y354" t="str">
        <v/>
      </c>
      <c r="Z354">
        <v>0</v>
      </c>
      <c r="AA354" t="str">
        <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2</v>
      </c>
      <c r="EH354">
        <v>1</v>
      </c>
      <c r="EI354">
        <v>3</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2</v>
      </c>
      <c r="FF354">
        <v>1</v>
      </c>
      <c r="FG354">
        <v>3</v>
      </c>
      <c r="FH354">
        <v>0</v>
      </c>
      <c r="FI354">
        <v>0</v>
      </c>
      <c r="FJ354">
        <v>0</v>
      </c>
      <c r="FK354">
        <v>0</v>
      </c>
      <c r="FL354">
        <v>0</v>
      </c>
      <c r="FM354">
        <v>0</v>
      </c>
      <c r="FN354">
        <v>0</v>
      </c>
      <c r="FO354">
        <v>0</v>
      </c>
      <c r="FP354">
        <v>0</v>
      </c>
      <c r="FQ354">
        <v>0</v>
      </c>
      <c r="FR354">
        <v>0</v>
      </c>
      <c r="FS354">
        <v>0</v>
      </c>
      <c r="FT354">
        <v>0</v>
      </c>
      <c r="FU354">
        <v>0</v>
      </c>
      <c r="FV354">
        <v>0</v>
      </c>
      <c r="FW354">
        <v>0</v>
      </c>
      <c r="FX354">
        <v>0</v>
      </c>
      <c r="FY354">
        <v>0</v>
      </c>
      <c r="FZ354">
        <v>0</v>
      </c>
      <c r="GA354">
        <v>0</v>
      </c>
      <c r="GB354">
        <v>0</v>
      </c>
      <c r="GC354">
        <v>3.5</v>
      </c>
      <c r="GD354">
        <v>1</v>
      </c>
      <c r="GE354">
        <v>3</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35842</v>
      </c>
      <c r="HT354">
        <v>0</v>
      </c>
      <c r="HU354">
        <v>0</v>
      </c>
      <c r="HV354">
        <v>0</v>
      </c>
      <c r="HW354">
        <v>0</v>
      </c>
      <c r="HX354">
        <v>0</v>
      </c>
      <c r="HY354">
        <v>0</v>
      </c>
      <c r="HZ354">
        <v>144945.1</v>
      </c>
      <c r="IA354">
        <v>0</v>
      </c>
      <c r="IB354">
        <v>0</v>
      </c>
      <c r="IC354">
        <v>0</v>
      </c>
      <c r="ID354">
        <v>0</v>
      </c>
      <c r="IE354">
        <v>0</v>
      </c>
      <c r="IF354">
        <v>0</v>
      </c>
      <c r="IG354">
        <v>0</v>
      </c>
      <c r="IH354">
        <v>0</v>
      </c>
      <c r="II354">
        <v>0</v>
      </c>
      <c r="IJ354">
        <v>0</v>
      </c>
      <c r="IK354">
        <v>0</v>
      </c>
      <c r="IL354">
        <v>0</v>
      </c>
      <c r="IM354">
        <v>0</v>
      </c>
      <c r="IN354">
        <v>2800</v>
      </c>
    </row>
    <row r="355" spans="1:248">
      <c r="A355">
        <v>352</v>
      </c>
      <c r="B355" t="str">
        <v>Banka</v>
      </c>
      <c r="C355" t="str">
        <v>BIHAR</v>
      </c>
      <c r="D355" t="str">
        <v>East</v>
      </c>
      <c r="E355" t="str">
        <v>MEWARAM MADHUSUDAN PRASAD &amp; SONS</v>
      </c>
      <c r="F355">
        <v>0</v>
      </c>
      <c r="G355">
        <v>0</v>
      </c>
      <c r="H355">
        <v>0.5</v>
      </c>
      <c r="I355">
        <v>0</v>
      </c>
      <c r="J355" t="str">
        <v>Medium</v>
      </c>
      <c r="K355">
        <v>0</v>
      </c>
      <c r="L355">
        <v>0</v>
      </c>
      <c r="M355" t="str">
        <v xml:space="preserve">Praveen Kumar </v>
      </c>
      <c r="N355">
        <v>0</v>
      </c>
      <c r="O355">
        <v>9</v>
      </c>
      <c r="P355">
        <v>3000</v>
      </c>
      <c r="Q355">
        <v>1</v>
      </c>
      <c r="R355">
        <v>1</v>
      </c>
      <c r="S355">
        <v>1</v>
      </c>
      <c r="T355">
        <v>0</v>
      </c>
      <c r="U355">
        <v>0</v>
      </c>
      <c r="V355">
        <v>0</v>
      </c>
      <c r="W355">
        <v>0</v>
      </c>
      <c r="X355">
        <v>0</v>
      </c>
      <c r="Y355" t="str">
        <v/>
      </c>
      <c r="Z355">
        <v>0</v>
      </c>
      <c r="AA355" t="str">
        <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2</v>
      </c>
      <c r="EH355">
        <v>2</v>
      </c>
      <c r="EI355">
        <v>1</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2</v>
      </c>
      <c r="FF355">
        <v>2</v>
      </c>
      <c r="FG355">
        <v>1</v>
      </c>
      <c r="FH355">
        <v>0</v>
      </c>
      <c r="FI355">
        <v>0</v>
      </c>
      <c r="FJ355">
        <v>0</v>
      </c>
      <c r="FK355">
        <v>0</v>
      </c>
      <c r="FL355">
        <v>0</v>
      </c>
      <c r="FM355">
        <v>0</v>
      </c>
      <c r="FN355">
        <v>0</v>
      </c>
      <c r="FO355">
        <v>0</v>
      </c>
      <c r="FP355">
        <v>0</v>
      </c>
      <c r="FQ355">
        <v>0</v>
      </c>
      <c r="FR355">
        <v>0</v>
      </c>
      <c r="FS355">
        <v>0</v>
      </c>
      <c r="FT355">
        <v>0</v>
      </c>
      <c r="FU355">
        <v>0</v>
      </c>
      <c r="FV355">
        <v>0</v>
      </c>
      <c r="FW355">
        <v>0</v>
      </c>
      <c r="FX355">
        <v>0</v>
      </c>
      <c r="FY355">
        <v>0</v>
      </c>
      <c r="FZ355">
        <v>0</v>
      </c>
      <c r="GA355">
        <v>0</v>
      </c>
      <c r="GB355">
        <v>0</v>
      </c>
      <c r="GC355">
        <v>3.5</v>
      </c>
      <c r="GD355">
        <v>2</v>
      </c>
      <c r="GE355">
        <v>1</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0</v>
      </c>
      <c r="HJ355">
        <v>0</v>
      </c>
      <c r="HK355">
        <v>0</v>
      </c>
      <c r="HL355">
        <v>0</v>
      </c>
      <c r="HM355">
        <v>0</v>
      </c>
      <c r="HN355">
        <v>0</v>
      </c>
      <c r="HO355">
        <v>0</v>
      </c>
      <c r="HP355">
        <v>0</v>
      </c>
      <c r="HQ355">
        <v>0</v>
      </c>
      <c r="HR355">
        <v>0</v>
      </c>
      <c r="HS355">
        <v>31587</v>
      </c>
      <c r="HT355">
        <v>0</v>
      </c>
      <c r="HU355">
        <v>0</v>
      </c>
      <c r="HV355">
        <v>0</v>
      </c>
      <c r="HW355">
        <v>0</v>
      </c>
      <c r="HX355">
        <v>0</v>
      </c>
      <c r="HY355">
        <v>0</v>
      </c>
      <c r="HZ355">
        <v>0</v>
      </c>
      <c r="IA355">
        <v>0</v>
      </c>
      <c r="IB355">
        <v>0</v>
      </c>
      <c r="IC355">
        <v>0</v>
      </c>
      <c r="ID355">
        <v>0</v>
      </c>
      <c r="IE355">
        <v>0</v>
      </c>
      <c r="IF355">
        <v>0</v>
      </c>
      <c r="IG355">
        <v>0</v>
      </c>
      <c r="IH355">
        <v>0</v>
      </c>
      <c r="II355">
        <v>0</v>
      </c>
      <c r="IJ355">
        <v>0</v>
      </c>
      <c r="IK355">
        <v>0</v>
      </c>
      <c r="IL355">
        <v>0</v>
      </c>
      <c r="IM355">
        <v>0</v>
      </c>
      <c r="IN355">
        <v>2800</v>
      </c>
    </row>
    <row r="356" spans="1:248">
      <c r="A356">
        <v>353</v>
      </c>
      <c r="B356" t="str">
        <v>Munger</v>
      </c>
      <c r="C356" t="str">
        <v>BIHAR</v>
      </c>
      <c r="D356" t="str">
        <v>East</v>
      </c>
      <c r="E356" t="str">
        <v>MEWARAM MADHUSUDAN PRASAD &amp; SONS</v>
      </c>
      <c r="F356">
        <v>0</v>
      </c>
      <c r="G356">
        <v>0</v>
      </c>
      <c r="H356">
        <v>0.5</v>
      </c>
      <c r="I356">
        <v>0</v>
      </c>
      <c r="J356" t="str">
        <v>Medium</v>
      </c>
      <c r="K356">
        <v>0</v>
      </c>
      <c r="L356">
        <v>0</v>
      </c>
      <c r="M356" t="str">
        <v xml:space="preserve">Praveen Kumar </v>
      </c>
      <c r="N356">
        <v>0</v>
      </c>
      <c r="O356">
        <v>8</v>
      </c>
      <c r="P356">
        <v>3500</v>
      </c>
      <c r="Q356">
        <v>2</v>
      </c>
      <c r="R356">
        <v>0</v>
      </c>
      <c r="S356">
        <v>0</v>
      </c>
      <c r="T356">
        <v>0</v>
      </c>
      <c r="U356">
        <v>0</v>
      </c>
      <c r="V356">
        <v>0</v>
      </c>
      <c r="W356">
        <v>0</v>
      </c>
      <c r="X356">
        <v>0</v>
      </c>
      <c r="Y356" t="str">
        <v/>
      </c>
      <c r="Z356">
        <v>0</v>
      </c>
      <c r="AA356" t="str">
        <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3.5</v>
      </c>
      <c r="EH356">
        <v>3</v>
      </c>
      <c r="EI356">
        <v>3</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3.5</v>
      </c>
      <c r="FF356">
        <v>3</v>
      </c>
      <c r="FG356">
        <v>3</v>
      </c>
      <c r="FH356">
        <v>0</v>
      </c>
      <c r="FI356">
        <v>0</v>
      </c>
      <c r="FJ356">
        <v>0</v>
      </c>
      <c r="FK356">
        <v>0</v>
      </c>
      <c r="FL356">
        <v>0</v>
      </c>
      <c r="FM356">
        <v>0</v>
      </c>
      <c r="FN356">
        <v>0</v>
      </c>
      <c r="FO356">
        <v>0</v>
      </c>
      <c r="FP356">
        <v>0</v>
      </c>
      <c r="FQ356">
        <v>0</v>
      </c>
      <c r="FR356">
        <v>0</v>
      </c>
      <c r="FS356">
        <v>0</v>
      </c>
      <c r="FT356">
        <v>0</v>
      </c>
      <c r="FU356">
        <v>0</v>
      </c>
      <c r="FV356">
        <v>0</v>
      </c>
      <c r="FW356">
        <v>0</v>
      </c>
      <c r="FX356">
        <v>0</v>
      </c>
      <c r="FY356">
        <v>0</v>
      </c>
      <c r="FZ356">
        <v>0</v>
      </c>
      <c r="GA356">
        <v>0</v>
      </c>
      <c r="GB356">
        <v>0</v>
      </c>
      <c r="GC356">
        <v>3.5</v>
      </c>
      <c r="GD356">
        <v>3</v>
      </c>
      <c r="GE356">
        <v>3</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0</v>
      </c>
      <c r="HI356">
        <v>0</v>
      </c>
      <c r="HJ356">
        <v>0</v>
      </c>
      <c r="HK356">
        <v>0</v>
      </c>
      <c r="HL356">
        <v>0</v>
      </c>
      <c r="HM356">
        <v>0</v>
      </c>
      <c r="HN356">
        <v>0</v>
      </c>
      <c r="HO356">
        <v>0</v>
      </c>
      <c r="HP356">
        <v>0</v>
      </c>
      <c r="HQ356">
        <v>0</v>
      </c>
      <c r="HR356">
        <v>0</v>
      </c>
      <c r="HS356">
        <v>19497</v>
      </c>
      <c r="HT356">
        <v>0</v>
      </c>
      <c r="HU356">
        <v>0</v>
      </c>
      <c r="HV356">
        <v>0</v>
      </c>
      <c r="HW356">
        <v>0</v>
      </c>
      <c r="HX356">
        <v>0</v>
      </c>
      <c r="HY356">
        <v>0</v>
      </c>
      <c r="HZ356">
        <v>421704.8</v>
      </c>
      <c r="IA356">
        <v>0</v>
      </c>
      <c r="IB356">
        <v>0</v>
      </c>
      <c r="IC356">
        <v>0</v>
      </c>
      <c r="ID356">
        <v>0</v>
      </c>
      <c r="IE356">
        <v>0</v>
      </c>
      <c r="IF356">
        <v>0</v>
      </c>
      <c r="IG356">
        <v>0</v>
      </c>
      <c r="IH356">
        <v>0</v>
      </c>
      <c r="II356">
        <v>0</v>
      </c>
      <c r="IJ356">
        <v>0</v>
      </c>
      <c r="IK356">
        <v>0</v>
      </c>
      <c r="IL356">
        <v>0</v>
      </c>
      <c r="IM356">
        <v>0</v>
      </c>
      <c r="IN356">
        <v>2800</v>
      </c>
    </row>
    <row r="357" spans="1:248">
      <c r="A357">
        <v>354</v>
      </c>
      <c r="B357" t="str">
        <v>Ahmedabad</v>
      </c>
      <c r="C357" t="str">
        <v>GUJARAT</v>
      </c>
      <c r="D357" t="str">
        <v>West</v>
      </c>
      <c r="E357" t="str">
        <v>HARGOVANDAS BECHARDAS PATEL</v>
      </c>
      <c r="F357">
        <v>0</v>
      </c>
      <c r="G357">
        <v>0</v>
      </c>
      <c r="H357">
        <v>0.3</v>
      </c>
      <c r="I357">
        <v>0</v>
      </c>
      <c r="J357" t="str">
        <v>Low</v>
      </c>
      <c r="K357">
        <v>0</v>
      </c>
      <c r="L357">
        <v>0</v>
      </c>
      <c r="M357">
        <v>0</v>
      </c>
      <c r="N357">
        <v>0</v>
      </c>
      <c r="O357">
        <v>0</v>
      </c>
      <c r="P357">
        <v>0</v>
      </c>
      <c r="Q357">
        <v>0</v>
      </c>
      <c r="R357">
        <v>0</v>
      </c>
      <c r="S357">
        <v>0</v>
      </c>
      <c r="T357">
        <v>0</v>
      </c>
      <c r="U357">
        <v>0</v>
      </c>
      <c r="V357">
        <v>0</v>
      </c>
      <c r="W357">
        <v>0</v>
      </c>
      <c r="X357">
        <v>0</v>
      </c>
      <c r="Y357" t="str">
        <v/>
      </c>
      <c r="Z357" t="str">
        <v/>
      </c>
      <c r="AA357" t="str">
        <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3</v>
      </c>
      <c r="EH357">
        <v>2</v>
      </c>
      <c r="EI357">
        <v>1</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3</v>
      </c>
      <c r="FF357">
        <v>2</v>
      </c>
      <c r="FG357">
        <v>1</v>
      </c>
      <c r="FH357">
        <v>0</v>
      </c>
      <c r="FI357">
        <v>0</v>
      </c>
      <c r="FJ357">
        <v>0</v>
      </c>
      <c r="FK357">
        <v>0</v>
      </c>
      <c r="FL357">
        <v>0</v>
      </c>
      <c r="FM357">
        <v>0</v>
      </c>
      <c r="FN357">
        <v>0</v>
      </c>
      <c r="FO357">
        <v>0</v>
      </c>
      <c r="FP357">
        <v>0</v>
      </c>
      <c r="FQ357">
        <v>0</v>
      </c>
      <c r="FR357">
        <v>0</v>
      </c>
      <c r="FS357">
        <v>0</v>
      </c>
      <c r="FT357">
        <v>0</v>
      </c>
      <c r="FU357">
        <v>0</v>
      </c>
      <c r="FV357">
        <v>0</v>
      </c>
      <c r="FW357">
        <v>0</v>
      </c>
      <c r="FX357">
        <v>0</v>
      </c>
      <c r="FY357">
        <v>0</v>
      </c>
      <c r="FZ357">
        <v>0</v>
      </c>
      <c r="GA357">
        <v>0</v>
      </c>
      <c r="GB357">
        <v>0</v>
      </c>
      <c r="GC357">
        <v>3</v>
      </c>
      <c r="GD357">
        <v>2</v>
      </c>
      <c r="GE357">
        <v>1</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0</v>
      </c>
      <c r="HI357">
        <v>0</v>
      </c>
      <c r="HJ357">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c r="IK357">
        <v>0</v>
      </c>
      <c r="IL357">
        <v>0</v>
      </c>
      <c r="IM357">
        <v>0</v>
      </c>
      <c r="IN357">
        <v>0</v>
      </c>
    </row>
    <row r="358" spans="1:248">
      <c r="A358">
        <v>355</v>
      </c>
      <c r="B358" t="str">
        <v>Amreli</v>
      </c>
      <c r="C358" t="str">
        <v>GUJARAT</v>
      </c>
      <c r="D358" t="str">
        <v>West</v>
      </c>
      <c r="E358" t="str">
        <v>ARS INFRA</v>
      </c>
      <c r="F358">
        <v>0</v>
      </c>
      <c r="G358">
        <v>0</v>
      </c>
      <c r="H358">
        <v>0.3</v>
      </c>
      <c r="I358">
        <v>0</v>
      </c>
      <c r="J358" t="str">
        <v>Low</v>
      </c>
      <c r="K358">
        <v>0</v>
      </c>
      <c r="L358">
        <v>0</v>
      </c>
      <c r="M358">
        <v>0</v>
      </c>
      <c r="N358">
        <v>0</v>
      </c>
      <c r="O358">
        <v>0</v>
      </c>
      <c r="P358">
        <v>0</v>
      </c>
      <c r="Q358">
        <v>0</v>
      </c>
      <c r="R358">
        <v>0</v>
      </c>
      <c r="S358">
        <v>0</v>
      </c>
      <c r="T358">
        <v>0</v>
      </c>
      <c r="U358">
        <v>0</v>
      </c>
      <c r="V358">
        <v>0</v>
      </c>
      <c r="W358">
        <v>0</v>
      </c>
      <c r="X358">
        <v>0</v>
      </c>
      <c r="Y358" t="str">
        <v/>
      </c>
      <c r="Z358" t="str">
        <v/>
      </c>
      <c r="AA358" t="str">
        <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23.866666666666667</v>
      </c>
      <c r="EH358">
        <v>26.036363636363635</v>
      </c>
      <c r="EI358">
        <v>21.454545454545453</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0</v>
      </c>
      <c r="FD358">
        <v>0</v>
      </c>
      <c r="FE358">
        <v>29.6</v>
      </c>
      <c r="FF358">
        <v>27.127272727272725</v>
      </c>
      <c r="FG358">
        <v>27.127272727272725</v>
      </c>
      <c r="FH358">
        <v>0</v>
      </c>
      <c r="FI358">
        <v>0</v>
      </c>
      <c r="FJ358">
        <v>0</v>
      </c>
      <c r="FK358">
        <v>0</v>
      </c>
      <c r="FL358">
        <v>0</v>
      </c>
      <c r="FM358">
        <v>0</v>
      </c>
      <c r="FN358">
        <v>0</v>
      </c>
      <c r="FO358">
        <v>0</v>
      </c>
      <c r="FP358">
        <v>0</v>
      </c>
      <c r="FQ358">
        <v>0</v>
      </c>
      <c r="FR358">
        <v>0</v>
      </c>
      <c r="FS358">
        <v>0</v>
      </c>
      <c r="FT358">
        <v>0</v>
      </c>
      <c r="FU358">
        <v>0</v>
      </c>
      <c r="FV358">
        <v>0</v>
      </c>
      <c r="FW358">
        <v>0</v>
      </c>
      <c r="FX358">
        <v>0</v>
      </c>
      <c r="FY358">
        <v>0</v>
      </c>
      <c r="FZ358">
        <v>0</v>
      </c>
      <c r="GA358">
        <v>0</v>
      </c>
      <c r="GB358">
        <v>0</v>
      </c>
      <c r="GC358">
        <v>30.711111111111112</v>
      </c>
      <c r="GD358">
        <v>31.709090909090911</v>
      </c>
      <c r="GE358">
        <v>28.218181818181815</v>
      </c>
      <c r="GF358">
        <v>0</v>
      </c>
      <c r="GG358">
        <v>0</v>
      </c>
      <c r="GH358">
        <v>0</v>
      </c>
      <c r="GI358">
        <v>0</v>
      </c>
      <c r="GJ358">
        <v>0</v>
      </c>
      <c r="GK358">
        <v>0</v>
      </c>
      <c r="GL358">
        <v>0</v>
      </c>
      <c r="GM358">
        <v>0</v>
      </c>
      <c r="GN358">
        <v>0</v>
      </c>
      <c r="GO358">
        <v>0</v>
      </c>
      <c r="GP358">
        <v>0</v>
      </c>
      <c r="GQ358">
        <v>0</v>
      </c>
      <c r="GR358">
        <v>0</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c r="IL358">
        <v>0</v>
      </c>
      <c r="IM358">
        <v>0</v>
      </c>
      <c r="IN358">
        <v>0</v>
      </c>
    </row>
    <row r="359" spans="1:248">
      <c r="A359">
        <v>356</v>
      </c>
      <c r="B359" t="str">
        <v>Anand</v>
      </c>
      <c r="C359" t="str">
        <v>GUJARAT</v>
      </c>
      <c r="D359" t="str">
        <v>West</v>
      </c>
      <c r="E359">
        <v>0</v>
      </c>
      <c r="F359">
        <v>0</v>
      </c>
      <c r="G359">
        <v>0</v>
      </c>
      <c r="H359">
        <v>0.3</v>
      </c>
      <c r="I359">
        <v>0</v>
      </c>
      <c r="J359" t="str">
        <v>Low</v>
      </c>
      <c r="K359">
        <v>0</v>
      </c>
      <c r="L359">
        <v>0</v>
      </c>
      <c r="M359">
        <v>0</v>
      </c>
      <c r="N359">
        <v>0</v>
      </c>
      <c r="O359">
        <v>0</v>
      </c>
      <c r="P359">
        <v>0</v>
      </c>
      <c r="Q359">
        <v>0</v>
      </c>
      <c r="R359">
        <v>0</v>
      </c>
      <c r="S359">
        <v>0</v>
      </c>
      <c r="T359">
        <v>0</v>
      </c>
      <c r="U359">
        <v>0</v>
      </c>
      <c r="V359">
        <v>0</v>
      </c>
      <c r="W359">
        <v>0</v>
      </c>
      <c r="X359">
        <v>0</v>
      </c>
      <c r="Y359" t="str">
        <v/>
      </c>
      <c r="Z359" t="str">
        <v/>
      </c>
      <c r="AA359" t="str">
        <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10.25</v>
      </c>
      <c r="EH359">
        <v>11.375</v>
      </c>
      <c r="EI359">
        <v>12.25</v>
      </c>
      <c r="EJ359">
        <v>0</v>
      </c>
      <c r="EK359">
        <v>0</v>
      </c>
      <c r="EL359">
        <v>0</v>
      </c>
      <c r="EM359">
        <v>0</v>
      </c>
      <c r="EN359">
        <v>0</v>
      </c>
      <c r="EO359">
        <v>0</v>
      </c>
      <c r="EP359">
        <v>0</v>
      </c>
      <c r="EQ359">
        <v>0</v>
      </c>
      <c r="ER359">
        <v>0</v>
      </c>
      <c r="ES359">
        <v>0</v>
      </c>
      <c r="ET359">
        <v>0</v>
      </c>
      <c r="EU359">
        <v>0</v>
      </c>
      <c r="EV359">
        <v>0</v>
      </c>
      <c r="EW359">
        <v>0</v>
      </c>
      <c r="EX359">
        <v>0</v>
      </c>
      <c r="EY359">
        <v>0</v>
      </c>
      <c r="EZ359">
        <v>0</v>
      </c>
      <c r="FA359">
        <v>0</v>
      </c>
      <c r="FB359">
        <v>0</v>
      </c>
      <c r="FC359">
        <v>0</v>
      </c>
      <c r="FD359">
        <v>0</v>
      </c>
      <c r="FE359">
        <v>13.625</v>
      </c>
      <c r="FF359">
        <v>11.375</v>
      </c>
      <c r="FG359">
        <v>14.5</v>
      </c>
      <c r="FH359">
        <v>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14.75</v>
      </c>
      <c r="GD359">
        <v>13.625</v>
      </c>
      <c r="GE359">
        <v>14.5</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c r="IK359">
        <v>0</v>
      </c>
      <c r="IL359">
        <v>0</v>
      </c>
      <c r="IM359">
        <v>0</v>
      </c>
      <c r="IN359">
        <v>0</v>
      </c>
    </row>
    <row r="360" spans="1:248">
      <c r="A360">
        <v>357</v>
      </c>
      <c r="B360" t="str">
        <v>Aravalli</v>
      </c>
      <c r="C360" t="str">
        <v>GUJARAT</v>
      </c>
      <c r="D360" t="str">
        <v>West</v>
      </c>
      <c r="E360" t="str">
        <v>HARGOVANDAS BECHARDAS PATEL</v>
      </c>
      <c r="F360">
        <v>0</v>
      </c>
      <c r="G360">
        <v>0</v>
      </c>
      <c r="H360">
        <v>0.3</v>
      </c>
      <c r="I360">
        <v>0</v>
      </c>
      <c r="J360" t="str">
        <v>Low</v>
      </c>
      <c r="K360">
        <v>0</v>
      </c>
      <c r="L360">
        <v>0</v>
      </c>
      <c r="M360">
        <v>0</v>
      </c>
      <c r="N360">
        <v>0</v>
      </c>
      <c r="O360">
        <v>0</v>
      </c>
      <c r="P360">
        <v>0</v>
      </c>
      <c r="Q360">
        <v>0</v>
      </c>
      <c r="R360">
        <v>0</v>
      </c>
      <c r="S360">
        <v>0</v>
      </c>
      <c r="T360">
        <v>0</v>
      </c>
      <c r="U360">
        <v>0</v>
      </c>
      <c r="V360">
        <v>0</v>
      </c>
      <c r="W360">
        <v>0</v>
      </c>
      <c r="X360">
        <v>0</v>
      </c>
      <c r="Y360" t="str">
        <v/>
      </c>
      <c r="Z360" t="str">
        <v/>
      </c>
      <c r="AA360" t="str">
        <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5.5</v>
      </c>
      <c r="EH360">
        <v>5.666666666666667</v>
      </c>
      <c r="EI360">
        <v>3.5</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5.5</v>
      </c>
      <c r="FF360">
        <v>5.666666666666667</v>
      </c>
      <c r="FG360">
        <v>5</v>
      </c>
      <c r="FH360">
        <v>0</v>
      </c>
      <c r="FI360">
        <v>0</v>
      </c>
      <c r="FJ360">
        <v>0</v>
      </c>
      <c r="FK360">
        <v>0</v>
      </c>
      <c r="FL360">
        <v>0</v>
      </c>
      <c r="FM360">
        <v>0</v>
      </c>
      <c r="FN360">
        <v>0</v>
      </c>
      <c r="FO360">
        <v>0</v>
      </c>
      <c r="FP360">
        <v>0</v>
      </c>
      <c r="FQ360">
        <v>0</v>
      </c>
      <c r="FR360">
        <v>0</v>
      </c>
      <c r="FS360">
        <v>0</v>
      </c>
      <c r="FT360">
        <v>0</v>
      </c>
      <c r="FU360">
        <v>0</v>
      </c>
      <c r="FV360">
        <v>0</v>
      </c>
      <c r="FW360">
        <v>0</v>
      </c>
      <c r="FX360">
        <v>0</v>
      </c>
      <c r="FY360">
        <v>0</v>
      </c>
      <c r="FZ360">
        <v>0</v>
      </c>
      <c r="GA360">
        <v>0</v>
      </c>
      <c r="GB360">
        <v>0</v>
      </c>
      <c r="GC360">
        <v>5.5</v>
      </c>
      <c r="GD360">
        <v>5.666666666666667</v>
      </c>
      <c r="GE360">
        <v>5</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v>0</v>
      </c>
      <c r="HN360">
        <v>0</v>
      </c>
      <c r="HO360">
        <v>0</v>
      </c>
      <c r="HP360">
        <v>0</v>
      </c>
      <c r="HQ360">
        <v>0</v>
      </c>
      <c r="HR360">
        <v>0</v>
      </c>
      <c r="HS360">
        <v>0</v>
      </c>
      <c r="HT360">
        <v>0</v>
      </c>
      <c r="HU360">
        <v>0</v>
      </c>
      <c r="HV360">
        <v>0</v>
      </c>
      <c r="HW360">
        <v>0</v>
      </c>
      <c r="HX360">
        <v>0</v>
      </c>
      <c r="HY360">
        <v>0</v>
      </c>
      <c r="HZ360">
        <v>0</v>
      </c>
      <c r="IA360">
        <v>0</v>
      </c>
      <c r="IB360">
        <v>0</v>
      </c>
      <c r="IC360">
        <v>0</v>
      </c>
      <c r="ID360">
        <v>0</v>
      </c>
      <c r="IE360">
        <v>0</v>
      </c>
      <c r="IF360">
        <v>0</v>
      </c>
      <c r="IG360">
        <v>0</v>
      </c>
      <c r="IH360">
        <v>0</v>
      </c>
      <c r="II360">
        <v>0</v>
      </c>
      <c r="IJ360">
        <v>0</v>
      </c>
      <c r="IK360">
        <v>0</v>
      </c>
      <c r="IL360">
        <v>0</v>
      </c>
      <c r="IM360">
        <v>0</v>
      </c>
      <c r="IN360">
        <v>0</v>
      </c>
    </row>
    <row r="361" spans="1:248">
      <c r="A361">
        <v>358</v>
      </c>
      <c r="B361" t="str">
        <v>Banaskantha</v>
      </c>
      <c r="C361" t="str">
        <v>GUJARAT</v>
      </c>
      <c r="D361" t="str">
        <v>West</v>
      </c>
      <c r="E361" t="str">
        <v>HARGOVANDAS BECHARDAS PATEL</v>
      </c>
      <c r="F361">
        <v>0</v>
      </c>
      <c r="G361">
        <v>0</v>
      </c>
      <c r="H361">
        <v>0.3</v>
      </c>
      <c r="I361">
        <v>0</v>
      </c>
      <c r="J361" t="str">
        <v>Low</v>
      </c>
      <c r="K361">
        <v>0</v>
      </c>
      <c r="L361">
        <v>0</v>
      </c>
      <c r="M361">
        <v>0</v>
      </c>
      <c r="N361">
        <v>0</v>
      </c>
      <c r="O361">
        <v>0</v>
      </c>
      <c r="P361">
        <v>0</v>
      </c>
      <c r="Q361">
        <v>0</v>
      </c>
      <c r="R361">
        <v>0</v>
      </c>
      <c r="S361">
        <v>0</v>
      </c>
      <c r="T361">
        <v>0</v>
      </c>
      <c r="U361">
        <v>0</v>
      </c>
      <c r="V361">
        <v>0</v>
      </c>
      <c r="W361">
        <v>0</v>
      </c>
      <c r="X361">
        <v>0</v>
      </c>
      <c r="Y361" t="str">
        <v/>
      </c>
      <c r="Z361" t="str">
        <v/>
      </c>
      <c r="AA361" t="str">
        <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v>0</v>
      </c>
      <c r="FW361">
        <v>0</v>
      </c>
      <c r="FX361">
        <v>0</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0</v>
      </c>
      <c r="IE361">
        <v>0</v>
      </c>
      <c r="IF361">
        <v>0</v>
      </c>
      <c r="IG361">
        <v>0</v>
      </c>
      <c r="IH361">
        <v>0</v>
      </c>
      <c r="II361">
        <v>0</v>
      </c>
      <c r="IJ361">
        <v>0</v>
      </c>
      <c r="IK361">
        <v>0</v>
      </c>
      <c r="IL361">
        <v>0</v>
      </c>
      <c r="IM361">
        <v>0</v>
      </c>
      <c r="IN361">
        <v>0</v>
      </c>
    </row>
    <row r="362" spans="1:248">
      <c r="A362">
        <v>359</v>
      </c>
      <c r="B362" t="str">
        <v>Bharuch</v>
      </c>
      <c r="C362" t="str">
        <v>GUJARAT</v>
      </c>
      <c r="D362" t="str">
        <v>West</v>
      </c>
      <c r="E362">
        <v>0</v>
      </c>
      <c r="F362">
        <v>0</v>
      </c>
      <c r="G362">
        <v>0</v>
      </c>
      <c r="H362">
        <v>0.3</v>
      </c>
      <c r="I362">
        <v>0</v>
      </c>
      <c r="J362" t="str">
        <v>Low</v>
      </c>
      <c r="K362">
        <v>0</v>
      </c>
      <c r="L362">
        <v>0</v>
      </c>
      <c r="M362">
        <v>0</v>
      </c>
      <c r="N362">
        <v>0</v>
      </c>
      <c r="O362">
        <v>0</v>
      </c>
      <c r="P362">
        <v>0</v>
      </c>
      <c r="Q362">
        <v>0</v>
      </c>
      <c r="R362">
        <v>0</v>
      </c>
      <c r="S362">
        <v>0</v>
      </c>
      <c r="T362">
        <v>0</v>
      </c>
      <c r="U362">
        <v>0</v>
      </c>
      <c r="V362">
        <v>0</v>
      </c>
      <c r="W362">
        <v>0</v>
      </c>
      <c r="X362">
        <v>0</v>
      </c>
      <c r="Y362" t="str">
        <v/>
      </c>
      <c r="Z362" t="str">
        <v/>
      </c>
      <c r="AA362" t="str">
        <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6.333333333333333</v>
      </c>
      <c r="EH362">
        <v>3</v>
      </c>
      <c r="EI362">
        <v>4.333333333333333</v>
      </c>
      <c r="EJ362">
        <v>0</v>
      </c>
      <c r="EK362">
        <v>0</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7.666666666666667</v>
      </c>
      <c r="FF362">
        <v>5.666666666666667</v>
      </c>
      <c r="FG362">
        <v>4.333333333333333</v>
      </c>
      <c r="FH362">
        <v>0</v>
      </c>
      <c r="FI362">
        <v>0</v>
      </c>
      <c r="FJ362">
        <v>0</v>
      </c>
      <c r="FK362">
        <v>0</v>
      </c>
      <c r="FL362">
        <v>0</v>
      </c>
      <c r="FM362">
        <v>0</v>
      </c>
      <c r="FN362">
        <v>0</v>
      </c>
      <c r="FO362">
        <v>0</v>
      </c>
      <c r="FP362">
        <v>0</v>
      </c>
      <c r="FQ362">
        <v>0</v>
      </c>
      <c r="FR362">
        <v>0</v>
      </c>
      <c r="FS362">
        <v>0</v>
      </c>
      <c r="FT362">
        <v>0</v>
      </c>
      <c r="FU362">
        <v>0</v>
      </c>
      <c r="FV362">
        <v>0</v>
      </c>
      <c r="FW362">
        <v>0</v>
      </c>
      <c r="FX362">
        <v>0</v>
      </c>
      <c r="FY362">
        <v>0</v>
      </c>
      <c r="FZ362">
        <v>0</v>
      </c>
      <c r="GA362">
        <v>0</v>
      </c>
      <c r="GB362">
        <v>0</v>
      </c>
      <c r="GC362">
        <v>7.666666666666667</v>
      </c>
      <c r="GD362">
        <v>7</v>
      </c>
      <c r="GE362">
        <v>5.666666666666667</v>
      </c>
      <c r="GF362">
        <v>0</v>
      </c>
      <c r="GG362">
        <v>0</v>
      </c>
      <c r="GH362">
        <v>0</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0</v>
      </c>
      <c r="HZ362">
        <v>0</v>
      </c>
      <c r="IA362">
        <v>0</v>
      </c>
      <c r="IB362">
        <v>0</v>
      </c>
      <c r="IC362">
        <v>0</v>
      </c>
      <c r="ID362">
        <v>0</v>
      </c>
      <c r="IE362">
        <v>0</v>
      </c>
      <c r="IF362">
        <v>0</v>
      </c>
      <c r="IG362">
        <v>0</v>
      </c>
      <c r="IH362">
        <v>0</v>
      </c>
      <c r="II362">
        <v>0</v>
      </c>
      <c r="IJ362">
        <v>0</v>
      </c>
      <c r="IK362">
        <v>0</v>
      </c>
      <c r="IL362">
        <v>0</v>
      </c>
      <c r="IM362">
        <v>0</v>
      </c>
      <c r="IN362">
        <v>0</v>
      </c>
    </row>
    <row r="363" spans="1:248">
      <c r="A363">
        <v>360</v>
      </c>
      <c r="B363" t="str">
        <v>Bhavnagar</v>
      </c>
      <c r="C363" t="str">
        <v>GUJARAT</v>
      </c>
      <c r="D363" t="str">
        <v>West</v>
      </c>
      <c r="E363">
        <v>0</v>
      </c>
      <c r="F363">
        <v>0</v>
      </c>
      <c r="G363">
        <v>0</v>
      </c>
      <c r="H363">
        <v>0.3</v>
      </c>
      <c r="I363">
        <v>0</v>
      </c>
      <c r="J363" t="str">
        <v>Low</v>
      </c>
      <c r="K363">
        <v>0</v>
      </c>
      <c r="L363">
        <v>0</v>
      </c>
      <c r="M363">
        <v>0</v>
      </c>
      <c r="N363">
        <v>0</v>
      </c>
      <c r="O363">
        <v>0</v>
      </c>
      <c r="P363">
        <v>0</v>
      </c>
      <c r="Q363">
        <v>0</v>
      </c>
      <c r="R363">
        <v>0</v>
      </c>
      <c r="S363">
        <v>0</v>
      </c>
      <c r="T363">
        <v>0</v>
      </c>
      <c r="U363">
        <v>0</v>
      </c>
      <c r="V363">
        <v>0</v>
      </c>
      <c r="W363">
        <v>0</v>
      </c>
      <c r="X363">
        <v>0</v>
      </c>
      <c r="Y363" t="str">
        <v/>
      </c>
      <c r="Z363" t="str">
        <v/>
      </c>
      <c r="AA363" t="str">
        <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4.333333333333333</v>
      </c>
      <c r="EH363">
        <v>3</v>
      </c>
      <c r="EI363">
        <v>4.333333333333333</v>
      </c>
      <c r="EJ363">
        <v>0</v>
      </c>
      <c r="EK363">
        <v>0</v>
      </c>
      <c r="EL363">
        <v>0</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4.333333333333333</v>
      </c>
      <c r="FF363">
        <v>4.333333333333333</v>
      </c>
      <c r="FG363">
        <v>4.333333333333333</v>
      </c>
      <c r="FH363">
        <v>0</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5.666666666666667</v>
      </c>
      <c r="GD363">
        <v>4.333333333333333</v>
      </c>
      <c r="GE363">
        <v>5.666666666666667</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v>0</v>
      </c>
      <c r="HN363">
        <v>0</v>
      </c>
      <c r="HO363">
        <v>0</v>
      </c>
      <c r="HP363">
        <v>0</v>
      </c>
      <c r="HQ363">
        <v>0</v>
      </c>
      <c r="HR363">
        <v>0</v>
      </c>
      <c r="HS363">
        <v>0</v>
      </c>
      <c r="HT363">
        <v>0</v>
      </c>
      <c r="HU363">
        <v>0</v>
      </c>
      <c r="HV363">
        <v>0</v>
      </c>
      <c r="HW363">
        <v>0</v>
      </c>
      <c r="HX363">
        <v>0</v>
      </c>
      <c r="HY363">
        <v>0</v>
      </c>
      <c r="HZ363">
        <v>0</v>
      </c>
      <c r="IA363">
        <v>0</v>
      </c>
      <c r="IB363">
        <v>0</v>
      </c>
      <c r="IC363">
        <v>0</v>
      </c>
      <c r="ID363">
        <v>0</v>
      </c>
      <c r="IE363">
        <v>0</v>
      </c>
      <c r="IF363">
        <v>0</v>
      </c>
      <c r="IG363">
        <v>0</v>
      </c>
      <c r="IH363">
        <v>0</v>
      </c>
      <c r="II363">
        <v>0</v>
      </c>
      <c r="IJ363">
        <v>0</v>
      </c>
      <c r="IK363">
        <v>0</v>
      </c>
      <c r="IL363">
        <v>0</v>
      </c>
      <c r="IM363">
        <v>0</v>
      </c>
      <c r="IN363">
        <v>0</v>
      </c>
    </row>
    <row r="364" spans="1:248">
      <c r="A364">
        <v>361</v>
      </c>
      <c r="B364" t="str">
        <v>Botad</v>
      </c>
      <c r="C364" t="str">
        <v>GUJARAT</v>
      </c>
      <c r="D364" t="str">
        <v>West</v>
      </c>
      <c r="E364" t="str">
        <v>ARS INFRA</v>
      </c>
      <c r="F364">
        <v>0</v>
      </c>
      <c r="G364">
        <v>0</v>
      </c>
      <c r="H364">
        <v>0.3</v>
      </c>
      <c r="I364">
        <v>0</v>
      </c>
      <c r="J364" t="str">
        <v>Low</v>
      </c>
      <c r="K364">
        <v>0</v>
      </c>
      <c r="L364">
        <v>0</v>
      </c>
      <c r="M364">
        <v>0</v>
      </c>
      <c r="N364">
        <v>0</v>
      </c>
      <c r="O364">
        <v>0</v>
      </c>
      <c r="P364">
        <v>0</v>
      </c>
      <c r="Q364">
        <v>0</v>
      </c>
      <c r="R364">
        <v>0</v>
      </c>
      <c r="S364">
        <v>0</v>
      </c>
      <c r="T364">
        <v>0</v>
      </c>
      <c r="U364">
        <v>0</v>
      </c>
      <c r="V364">
        <v>0</v>
      </c>
      <c r="W364">
        <v>0</v>
      </c>
      <c r="X364">
        <v>0</v>
      </c>
      <c r="Y364" t="str">
        <v/>
      </c>
      <c r="Z364" t="str">
        <v/>
      </c>
      <c r="AA364" t="str">
        <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2</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2</v>
      </c>
      <c r="FF364">
        <v>0</v>
      </c>
      <c r="FG364">
        <v>0</v>
      </c>
      <c r="FH364">
        <v>0</v>
      </c>
      <c r="FI364">
        <v>0</v>
      </c>
      <c r="FJ364">
        <v>0</v>
      </c>
      <c r="FK364">
        <v>0</v>
      </c>
      <c r="FL364">
        <v>0</v>
      </c>
      <c r="FM364">
        <v>0</v>
      </c>
      <c r="FN364">
        <v>0</v>
      </c>
      <c r="FO364">
        <v>0</v>
      </c>
      <c r="FP364">
        <v>0</v>
      </c>
      <c r="FQ364">
        <v>0</v>
      </c>
      <c r="FR364">
        <v>0</v>
      </c>
      <c r="FS364">
        <v>0</v>
      </c>
      <c r="FT364">
        <v>0</v>
      </c>
      <c r="FU364">
        <v>0</v>
      </c>
      <c r="FV364">
        <v>0</v>
      </c>
      <c r="FW364">
        <v>0</v>
      </c>
      <c r="FX364">
        <v>0</v>
      </c>
      <c r="FY364">
        <v>0</v>
      </c>
      <c r="FZ364">
        <v>0</v>
      </c>
      <c r="GA364">
        <v>0</v>
      </c>
      <c r="GB364">
        <v>0</v>
      </c>
      <c r="GC364">
        <v>2</v>
      </c>
      <c r="GD364">
        <v>0</v>
      </c>
      <c r="GE364">
        <v>0</v>
      </c>
      <c r="GF364">
        <v>0</v>
      </c>
      <c r="GG364">
        <v>0</v>
      </c>
      <c r="GH364">
        <v>0</v>
      </c>
      <c r="GI364">
        <v>0</v>
      </c>
      <c r="GJ364">
        <v>0</v>
      </c>
      <c r="GK364">
        <v>0</v>
      </c>
      <c r="GL364">
        <v>0</v>
      </c>
      <c r="GM364">
        <v>0</v>
      </c>
      <c r="GN364">
        <v>0</v>
      </c>
      <c r="GO364">
        <v>0</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0</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0</v>
      </c>
      <c r="IK364">
        <v>0</v>
      </c>
      <c r="IL364">
        <v>0</v>
      </c>
      <c r="IM364">
        <v>0</v>
      </c>
      <c r="IN364">
        <v>0</v>
      </c>
    </row>
    <row r="365" spans="1:248">
      <c r="A365">
        <v>362</v>
      </c>
      <c r="B365" t="str">
        <v>Chhota Udaipur</v>
      </c>
      <c r="C365" t="str">
        <v>GUJARAT</v>
      </c>
      <c r="D365" t="str">
        <v>West</v>
      </c>
      <c r="E365">
        <v>0</v>
      </c>
      <c r="F365">
        <v>0</v>
      </c>
      <c r="G365">
        <v>0</v>
      </c>
      <c r="H365">
        <v>0.3</v>
      </c>
      <c r="I365">
        <v>0</v>
      </c>
      <c r="J365" t="str">
        <v>Low</v>
      </c>
      <c r="K365">
        <v>0</v>
      </c>
      <c r="L365">
        <v>0</v>
      </c>
      <c r="M365">
        <v>0</v>
      </c>
      <c r="N365">
        <v>0</v>
      </c>
      <c r="O365">
        <v>0</v>
      </c>
      <c r="P365">
        <v>0</v>
      </c>
      <c r="Q365">
        <v>0</v>
      </c>
      <c r="R365">
        <v>0</v>
      </c>
      <c r="S365">
        <v>0</v>
      </c>
      <c r="T365">
        <v>0</v>
      </c>
      <c r="U365">
        <v>0</v>
      </c>
      <c r="V365">
        <v>0</v>
      </c>
      <c r="W365">
        <v>0</v>
      </c>
      <c r="X365">
        <v>0</v>
      </c>
      <c r="Y365" t="str">
        <v/>
      </c>
      <c r="Z365" t="str">
        <v/>
      </c>
      <c r="AA365" t="str">
        <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2</v>
      </c>
      <c r="EI365">
        <v>3</v>
      </c>
      <c r="EJ365">
        <v>0</v>
      </c>
      <c r="EK365">
        <v>0</v>
      </c>
      <c r="EL365">
        <v>0</v>
      </c>
      <c r="EM365">
        <v>0</v>
      </c>
      <c r="EN365">
        <v>0</v>
      </c>
      <c r="EO365">
        <v>0</v>
      </c>
      <c r="EP365">
        <v>0</v>
      </c>
      <c r="EQ365">
        <v>0</v>
      </c>
      <c r="ER365">
        <v>0</v>
      </c>
      <c r="ES365">
        <v>0</v>
      </c>
      <c r="ET365">
        <v>0</v>
      </c>
      <c r="EU365">
        <v>0</v>
      </c>
      <c r="EV365">
        <v>0</v>
      </c>
      <c r="EW365">
        <v>0</v>
      </c>
      <c r="EX365">
        <v>0</v>
      </c>
      <c r="EY365">
        <v>0</v>
      </c>
      <c r="EZ365">
        <v>0</v>
      </c>
      <c r="FA365">
        <v>0</v>
      </c>
      <c r="FB365">
        <v>0</v>
      </c>
      <c r="FC365">
        <v>0</v>
      </c>
      <c r="FD365">
        <v>0</v>
      </c>
      <c r="FE365">
        <v>0</v>
      </c>
      <c r="FF365">
        <v>2</v>
      </c>
      <c r="FG365">
        <v>3</v>
      </c>
      <c r="FH365">
        <v>0</v>
      </c>
      <c r="FI365">
        <v>0</v>
      </c>
      <c r="FJ365">
        <v>0</v>
      </c>
      <c r="FK365">
        <v>0</v>
      </c>
      <c r="FL365">
        <v>0</v>
      </c>
      <c r="FM365">
        <v>0</v>
      </c>
      <c r="FN365">
        <v>0</v>
      </c>
      <c r="FO365">
        <v>0</v>
      </c>
      <c r="FP365">
        <v>0</v>
      </c>
      <c r="FQ365">
        <v>0</v>
      </c>
      <c r="FR365">
        <v>0</v>
      </c>
      <c r="FS365">
        <v>0</v>
      </c>
      <c r="FT365">
        <v>0</v>
      </c>
      <c r="FU365">
        <v>0</v>
      </c>
      <c r="FV365">
        <v>0</v>
      </c>
      <c r="FW365">
        <v>0</v>
      </c>
      <c r="FX365">
        <v>0</v>
      </c>
      <c r="FY365">
        <v>0</v>
      </c>
      <c r="FZ365">
        <v>0</v>
      </c>
      <c r="GA365">
        <v>0</v>
      </c>
      <c r="GB365">
        <v>0</v>
      </c>
      <c r="GC365">
        <v>0</v>
      </c>
      <c r="GD365">
        <v>2</v>
      </c>
      <c r="GE365">
        <v>3</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0</v>
      </c>
      <c r="HI365">
        <v>0</v>
      </c>
      <c r="HJ365">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c r="IK365">
        <v>0</v>
      </c>
      <c r="IL365">
        <v>0</v>
      </c>
      <c r="IM365">
        <v>0</v>
      </c>
      <c r="IN365">
        <v>0</v>
      </c>
    </row>
    <row r="366" spans="1:248">
      <c r="A366">
        <v>363</v>
      </c>
      <c r="B366" t="str">
        <v>Dahod</v>
      </c>
      <c r="C366" t="str">
        <v>GUJARAT</v>
      </c>
      <c r="D366" t="str">
        <v>West</v>
      </c>
      <c r="E366">
        <v>0</v>
      </c>
      <c r="F366">
        <v>0</v>
      </c>
      <c r="G366">
        <v>0</v>
      </c>
      <c r="H366">
        <v>0.3</v>
      </c>
      <c r="I366">
        <v>0</v>
      </c>
      <c r="J366" t="str">
        <v>Low</v>
      </c>
      <c r="K366">
        <v>0</v>
      </c>
      <c r="L366">
        <v>0</v>
      </c>
      <c r="M366">
        <v>0</v>
      </c>
      <c r="N366">
        <v>0</v>
      </c>
      <c r="O366">
        <v>0</v>
      </c>
      <c r="P366">
        <v>0</v>
      </c>
      <c r="Q366">
        <v>0</v>
      </c>
      <c r="R366">
        <v>0</v>
      </c>
      <c r="S366">
        <v>0</v>
      </c>
      <c r="T366">
        <v>0</v>
      </c>
      <c r="U366">
        <v>0</v>
      </c>
      <c r="V366">
        <v>0</v>
      </c>
      <c r="W366">
        <v>0</v>
      </c>
      <c r="X366">
        <v>0</v>
      </c>
      <c r="Y366" t="str">
        <v/>
      </c>
      <c r="Z366" t="str">
        <v/>
      </c>
      <c r="AA366" t="str">
        <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3</v>
      </c>
      <c r="EH366">
        <v>3</v>
      </c>
      <c r="EI366">
        <v>3</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4.333333333333333</v>
      </c>
      <c r="FF366">
        <v>3</v>
      </c>
      <c r="FG366">
        <v>3</v>
      </c>
      <c r="FH366">
        <v>0</v>
      </c>
      <c r="FI366">
        <v>0</v>
      </c>
      <c r="FJ366">
        <v>0</v>
      </c>
      <c r="FK366">
        <v>0</v>
      </c>
      <c r="FL366">
        <v>0</v>
      </c>
      <c r="FM366">
        <v>0</v>
      </c>
      <c r="FN366">
        <v>0</v>
      </c>
      <c r="FO366">
        <v>0</v>
      </c>
      <c r="FP366">
        <v>0</v>
      </c>
      <c r="FQ366">
        <v>0</v>
      </c>
      <c r="FR366">
        <v>0</v>
      </c>
      <c r="FS366">
        <v>0</v>
      </c>
      <c r="FT366">
        <v>0</v>
      </c>
      <c r="FU366">
        <v>0</v>
      </c>
      <c r="FV366">
        <v>0</v>
      </c>
      <c r="FW366">
        <v>0</v>
      </c>
      <c r="FX366">
        <v>0</v>
      </c>
      <c r="FY366">
        <v>0</v>
      </c>
      <c r="FZ366">
        <v>0</v>
      </c>
      <c r="GA366">
        <v>0</v>
      </c>
      <c r="GB366">
        <v>0</v>
      </c>
      <c r="GC366">
        <v>4.333333333333333</v>
      </c>
      <c r="GD366">
        <v>4.333333333333333</v>
      </c>
      <c r="GE366">
        <v>3</v>
      </c>
      <c r="GF366">
        <v>0</v>
      </c>
      <c r="GG366">
        <v>0</v>
      </c>
      <c r="GH366">
        <v>0</v>
      </c>
      <c r="GI366">
        <v>0</v>
      </c>
      <c r="GJ366">
        <v>0</v>
      </c>
      <c r="GK366">
        <v>0</v>
      </c>
      <c r="GL366">
        <v>0</v>
      </c>
      <c r="GM366">
        <v>0</v>
      </c>
      <c r="GN366">
        <v>0</v>
      </c>
      <c r="GO366">
        <v>0</v>
      </c>
      <c r="GP366">
        <v>0</v>
      </c>
      <c r="GQ366">
        <v>0</v>
      </c>
      <c r="GR366">
        <v>0</v>
      </c>
      <c r="GS366">
        <v>0</v>
      </c>
      <c r="GT366">
        <v>0</v>
      </c>
      <c r="GU366">
        <v>0</v>
      </c>
      <c r="GV366">
        <v>0</v>
      </c>
      <c r="GW366">
        <v>0</v>
      </c>
      <c r="GX366">
        <v>0</v>
      </c>
      <c r="GY366">
        <v>0</v>
      </c>
      <c r="GZ366">
        <v>0</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c r="IL366">
        <v>0</v>
      </c>
      <c r="IM366">
        <v>0</v>
      </c>
      <c r="IN366">
        <v>0</v>
      </c>
    </row>
    <row r="367" spans="1:248">
      <c r="A367">
        <v>364</v>
      </c>
      <c r="B367" t="str">
        <v>Dang</v>
      </c>
      <c r="C367" t="str">
        <v>GUJARAT</v>
      </c>
      <c r="D367" t="str">
        <v>West</v>
      </c>
      <c r="E367">
        <v>0</v>
      </c>
      <c r="F367">
        <v>0</v>
      </c>
      <c r="G367">
        <v>0</v>
      </c>
      <c r="H367">
        <v>0.3</v>
      </c>
      <c r="I367">
        <v>0</v>
      </c>
      <c r="J367" t="str">
        <v>Low</v>
      </c>
      <c r="K367">
        <v>0</v>
      </c>
      <c r="L367">
        <v>0</v>
      </c>
      <c r="M367">
        <v>0</v>
      </c>
      <c r="N367">
        <v>0</v>
      </c>
      <c r="O367">
        <v>0</v>
      </c>
      <c r="P367">
        <v>0</v>
      </c>
      <c r="Q367">
        <v>0</v>
      </c>
      <c r="R367">
        <v>0</v>
      </c>
      <c r="S367">
        <v>0</v>
      </c>
      <c r="T367">
        <v>0</v>
      </c>
      <c r="U367">
        <v>0</v>
      </c>
      <c r="V367">
        <v>0</v>
      </c>
      <c r="W367">
        <v>0</v>
      </c>
      <c r="X367">
        <v>0</v>
      </c>
      <c r="Y367" t="str">
        <v/>
      </c>
      <c r="Z367" t="str">
        <v/>
      </c>
      <c r="AA367" t="str">
        <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38.888888888888886</v>
      </c>
      <c r="EH367">
        <v>46.714285714285715</v>
      </c>
      <c r="EI367">
        <v>44.352941176470587</v>
      </c>
      <c r="EJ367">
        <v>0</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47.777777777777771</v>
      </c>
      <c r="FF367">
        <v>55.285714285714285</v>
      </c>
      <c r="FG367">
        <v>52.823529411764703</v>
      </c>
      <c r="FH367">
        <v>0</v>
      </c>
      <c r="FI367">
        <v>0</v>
      </c>
      <c r="FJ367">
        <v>0</v>
      </c>
      <c r="FK367">
        <v>0</v>
      </c>
      <c r="FL367">
        <v>0</v>
      </c>
      <c r="FM367">
        <v>0</v>
      </c>
      <c r="FN367">
        <v>0</v>
      </c>
      <c r="FO367">
        <v>0</v>
      </c>
      <c r="FP367">
        <v>0</v>
      </c>
      <c r="FQ367">
        <v>0</v>
      </c>
      <c r="FR367">
        <v>0</v>
      </c>
      <c r="FS367">
        <v>0</v>
      </c>
      <c r="FT367">
        <v>0</v>
      </c>
      <c r="FU367">
        <v>0</v>
      </c>
      <c r="FV367">
        <v>0</v>
      </c>
      <c r="FW367">
        <v>0</v>
      </c>
      <c r="FX367">
        <v>0</v>
      </c>
      <c r="FY367">
        <v>0</v>
      </c>
      <c r="FZ367">
        <v>0</v>
      </c>
      <c r="GA367">
        <v>0</v>
      </c>
      <c r="GB367">
        <v>0</v>
      </c>
      <c r="GC367">
        <v>52.222222222222229</v>
      </c>
      <c r="GD367">
        <v>63.857142857142861</v>
      </c>
      <c r="GE367">
        <v>61.294117647058826</v>
      </c>
      <c r="GF367">
        <v>0</v>
      </c>
      <c r="GG367">
        <v>0</v>
      </c>
      <c r="GH367">
        <v>0</v>
      </c>
      <c r="GI367">
        <v>0</v>
      </c>
      <c r="GJ367">
        <v>0</v>
      </c>
      <c r="GK367">
        <v>0</v>
      </c>
      <c r="GL367">
        <v>0</v>
      </c>
      <c r="GM367">
        <v>0</v>
      </c>
      <c r="GN367">
        <v>0</v>
      </c>
      <c r="GO367">
        <v>0</v>
      </c>
      <c r="GP367">
        <v>0</v>
      </c>
      <c r="GQ367">
        <v>0</v>
      </c>
      <c r="GR367">
        <v>0</v>
      </c>
      <c r="GS367">
        <v>0</v>
      </c>
      <c r="GT367">
        <v>0</v>
      </c>
      <c r="GU367">
        <v>0</v>
      </c>
      <c r="GV367">
        <v>0</v>
      </c>
      <c r="GW367">
        <v>0</v>
      </c>
      <c r="GX367">
        <v>0</v>
      </c>
      <c r="GY367">
        <v>0</v>
      </c>
      <c r="GZ367">
        <v>0</v>
      </c>
      <c r="HA367">
        <v>0</v>
      </c>
      <c r="HB367">
        <v>0</v>
      </c>
      <c r="HC367">
        <v>0</v>
      </c>
      <c r="HD367">
        <v>0</v>
      </c>
      <c r="HE367">
        <v>0</v>
      </c>
      <c r="HF367">
        <v>0</v>
      </c>
      <c r="HG367">
        <v>0</v>
      </c>
      <c r="HH367">
        <v>0</v>
      </c>
      <c r="HI367">
        <v>0</v>
      </c>
      <c r="HJ367">
        <v>0</v>
      </c>
      <c r="HK367">
        <v>0</v>
      </c>
      <c r="HL367">
        <v>0</v>
      </c>
      <c r="HM367">
        <v>0</v>
      </c>
      <c r="HN367">
        <v>0</v>
      </c>
      <c r="HO367">
        <v>0</v>
      </c>
      <c r="HP367">
        <v>0</v>
      </c>
      <c r="HQ367">
        <v>0</v>
      </c>
      <c r="HR367">
        <v>0</v>
      </c>
      <c r="HS367">
        <v>0</v>
      </c>
      <c r="HT367">
        <v>0</v>
      </c>
      <c r="HU367">
        <v>0</v>
      </c>
      <c r="HV367">
        <v>0</v>
      </c>
      <c r="HW367">
        <v>0</v>
      </c>
      <c r="HX367">
        <v>0</v>
      </c>
      <c r="HY367">
        <v>0</v>
      </c>
      <c r="HZ367">
        <v>0</v>
      </c>
      <c r="IA367">
        <v>0</v>
      </c>
      <c r="IB367">
        <v>0</v>
      </c>
      <c r="IC367">
        <v>0</v>
      </c>
      <c r="ID367">
        <v>0</v>
      </c>
      <c r="IE367">
        <v>0</v>
      </c>
      <c r="IF367">
        <v>0</v>
      </c>
      <c r="IG367">
        <v>0</v>
      </c>
      <c r="IH367">
        <v>0</v>
      </c>
      <c r="II367">
        <v>0</v>
      </c>
      <c r="IJ367">
        <v>0</v>
      </c>
      <c r="IK367">
        <v>0</v>
      </c>
      <c r="IL367">
        <v>0</v>
      </c>
      <c r="IM367">
        <v>0</v>
      </c>
      <c r="IN367">
        <v>0</v>
      </c>
    </row>
    <row r="368" spans="1:248">
      <c r="A368">
        <v>365</v>
      </c>
      <c r="B368" t="str">
        <v>Devbhoomi Dwarka</v>
      </c>
      <c r="C368" t="str">
        <v>GUJARAT</v>
      </c>
      <c r="D368" t="str">
        <v>West</v>
      </c>
      <c r="E368" t="str">
        <v>ARS INFRA</v>
      </c>
      <c r="F368">
        <v>0</v>
      </c>
      <c r="G368">
        <v>0</v>
      </c>
      <c r="H368">
        <v>0.3</v>
      </c>
      <c r="I368">
        <v>0</v>
      </c>
      <c r="J368" t="str">
        <v>Low</v>
      </c>
      <c r="K368">
        <v>0</v>
      </c>
      <c r="L368">
        <v>0</v>
      </c>
      <c r="M368">
        <v>0</v>
      </c>
      <c r="N368">
        <v>0</v>
      </c>
      <c r="O368">
        <v>0</v>
      </c>
      <c r="P368">
        <v>0</v>
      </c>
      <c r="Q368">
        <v>0</v>
      </c>
      <c r="R368">
        <v>0</v>
      </c>
      <c r="S368">
        <v>0</v>
      </c>
      <c r="T368">
        <v>0</v>
      </c>
      <c r="U368">
        <v>0</v>
      </c>
      <c r="V368">
        <v>0</v>
      </c>
      <c r="W368">
        <v>0</v>
      </c>
      <c r="X368">
        <v>0</v>
      </c>
      <c r="Y368" t="str">
        <v/>
      </c>
      <c r="Z368" t="str">
        <v/>
      </c>
      <c r="AA368" t="str">
        <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38.888888888888886</v>
      </c>
      <c r="EH368">
        <v>46.714285714285715</v>
      </c>
      <c r="EI368">
        <v>44.352941176470587</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47.777777777777771</v>
      </c>
      <c r="FF368">
        <v>55.285714285714285</v>
      </c>
      <c r="FG368">
        <v>52.823529411764703</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52.222222222222229</v>
      </c>
      <c r="GD368">
        <v>63.857142857142861</v>
      </c>
      <c r="GE368">
        <v>61.294117647058826</v>
      </c>
      <c r="GF368">
        <v>0</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c r="IL368">
        <v>0</v>
      </c>
      <c r="IM368">
        <v>0</v>
      </c>
      <c r="IN368">
        <v>0</v>
      </c>
    </row>
    <row r="369" spans="1:248">
      <c r="A369">
        <v>366</v>
      </c>
      <c r="B369" t="str">
        <v>Gandhinagar</v>
      </c>
      <c r="C369" t="str">
        <v>GUJARAT</v>
      </c>
      <c r="D369" t="str">
        <v>West</v>
      </c>
      <c r="E369" t="str">
        <v>HARGOVANDAS BECHARDAS PATEL</v>
      </c>
      <c r="F369">
        <v>0</v>
      </c>
      <c r="G369">
        <v>0</v>
      </c>
      <c r="H369">
        <v>0.3</v>
      </c>
      <c r="I369">
        <v>0</v>
      </c>
      <c r="J369" t="str">
        <v>Low</v>
      </c>
      <c r="K369">
        <v>0</v>
      </c>
      <c r="L369">
        <v>0</v>
      </c>
      <c r="M369">
        <v>0</v>
      </c>
      <c r="N369">
        <v>0</v>
      </c>
      <c r="O369">
        <v>0</v>
      </c>
      <c r="P369">
        <v>0</v>
      </c>
      <c r="Q369">
        <v>0</v>
      </c>
      <c r="R369">
        <v>0</v>
      </c>
      <c r="S369">
        <v>0</v>
      </c>
      <c r="T369">
        <v>0</v>
      </c>
      <c r="U369">
        <v>0</v>
      </c>
      <c r="V369">
        <v>0</v>
      </c>
      <c r="W369">
        <v>0</v>
      </c>
      <c r="X369">
        <v>0</v>
      </c>
      <c r="Y369" t="str">
        <v/>
      </c>
      <c r="Z369" t="str">
        <v/>
      </c>
      <c r="AA369" t="str">
        <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40.5</v>
      </c>
      <c r="EH369">
        <v>40.637681159420289</v>
      </c>
      <c r="EI369">
        <v>41.925925925925924</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50.4</v>
      </c>
      <c r="FF369">
        <v>48.985507246376812</v>
      </c>
      <c r="FG369">
        <v>45.037037037037038</v>
      </c>
      <c r="FH369">
        <v>0</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54</v>
      </c>
      <c r="GD369">
        <v>57.623188405797102</v>
      </c>
      <c r="GE369">
        <v>53.333333333333329</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c r="IL369">
        <v>0</v>
      </c>
      <c r="IM369">
        <v>0</v>
      </c>
      <c r="IN369">
        <v>0</v>
      </c>
    </row>
    <row r="370" spans="1:248">
      <c r="A370">
        <v>367</v>
      </c>
      <c r="B370" t="str">
        <v>Gir Somnath</v>
      </c>
      <c r="C370" t="str">
        <v>GUJARAT</v>
      </c>
      <c r="D370" t="str">
        <v>West</v>
      </c>
      <c r="E370" t="str">
        <v>ARS INFRA</v>
      </c>
      <c r="F370">
        <v>0</v>
      </c>
      <c r="G370">
        <v>0</v>
      </c>
      <c r="H370">
        <v>0.3</v>
      </c>
      <c r="I370">
        <v>0</v>
      </c>
      <c r="J370" t="str">
        <v>Low</v>
      </c>
      <c r="K370">
        <v>0</v>
      </c>
      <c r="L370">
        <v>0</v>
      </c>
      <c r="M370">
        <v>0</v>
      </c>
      <c r="N370">
        <v>0</v>
      </c>
      <c r="O370">
        <v>0</v>
      </c>
      <c r="P370">
        <v>0</v>
      </c>
      <c r="Q370">
        <v>0</v>
      </c>
      <c r="R370">
        <v>0</v>
      </c>
      <c r="S370">
        <v>0</v>
      </c>
      <c r="T370">
        <v>0</v>
      </c>
      <c r="U370">
        <v>0</v>
      </c>
      <c r="V370">
        <v>0</v>
      </c>
      <c r="W370">
        <v>0</v>
      </c>
      <c r="X370">
        <v>0</v>
      </c>
      <c r="Y370" t="str">
        <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40.5</v>
      </c>
      <c r="EH370">
        <v>40.637681159420289</v>
      </c>
      <c r="EI370">
        <v>41.925925925925924</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50.4</v>
      </c>
      <c r="FF370">
        <v>48.985507246376812</v>
      </c>
      <c r="FG370">
        <v>45.037037037037038</v>
      </c>
      <c r="FH370">
        <v>0</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54</v>
      </c>
      <c r="GD370">
        <v>57.623188405797102</v>
      </c>
      <c r="GE370">
        <v>53.333333333333329</v>
      </c>
      <c r="GF370">
        <v>0</v>
      </c>
      <c r="GG370">
        <v>0</v>
      </c>
      <c r="GH370">
        <v>0</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c r="IL370">
        <v>0</v>
      </c>
      <c r="IM370">
        <v>0</v>
      </c>
      <c r="IN370">
        <v>0</v>
      </c>
    </row>
    <row r="371" spans="1:248">
      <c r="A371">
        <v>368</v>
      </c>
      <c r="B371" t="str">
        <v>Jamnagar</v>
      </c>
      <c r="C371" t="str">
        <v>GUJARAT</v>
      </c>
      <c r="D371" t="str">
        <v>West</v>
      </c>
      <c r="E371" t="str">
        <v>ARS INFRA</v>
      </c>
      <c r="F371">
        <v>0</v>
      </c>
      <c r="G371">
        <v>0</v>
      </c>
      <c r="H371">
        <v>0.3</v>
      </c>
      <c r="I371">
        <v>0</v>
      </c>
      <c r="J371" t="str">
        <v>Low</v>
      </c>
      <c r="K371">
        <v>0</v>
      </c>
      <c r="L371">
        <v>0</v>
      </c>
      <c r="M371">
        <v>0</v>
      </c>
      <c r="N371">
        <v>0</v>
      </c>
      <c r="O371">
        <v>0</v>
      </c>
      <c r="P371">
        <v>0</v>
      </c>
      <c r="Q371">
        <v>0</v>
      </c>
      <c r="R371">
        <v>0</v>
      </c>
      <c r="S371">
        <v>0</v>
      </c>
      <c r="T371">
        <v>0</v>
      </c>
      <c r="U371">
        <v>0</v>
      </c>
      <c r="V371">
        <v>0</v>
      </c>
      <c r="W371">
        <v>0</v>
      </c>
      <c r="X371">
        <v>0</v>
      </c>
      <c r="Y371" t="str">
        <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5.5</v>
      </c>
      <c r="EH371">
        <v>4.333333333333333</v>
      </c>
      <c r="EI371">
        <v>5.666666666666667</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5.5</v>
      </c>
      <c r="FF371">
        <v>7</v>
      </c>
      <c r="FG371">
        <v>5.666666666666667</v>
      </c>
      <c r="FH371">
        <v>0</v>
      </c>
      <c r="FI371">
        <v>0</v>
      </c>
      <c r="FJ371">
        <v>0</v>
      </c>
      <c r="FK371">
        <v>0</v>
      </c>
      <c r="FL371">
        <v>0</v>
      </c>
      <c r="FM371">
        <v>0</v>
      </c>
      <c r="FN371">
        <v>0</v>
      </c>
      <c r="FO371">
        <v>0</v>
      </c>
      <c r="FP371">
        <v>0</v>
      </c>
      <c r="FQ371">
        <v>0</v>
      </c>
      <c r="FR371">
        <v>0</v>
      </c>
      <c r="FS371">
        <v>0</v>
      </c>
      <c r="FT371">
        <v>0</v>
      </c>
      <c r="FU371">
        <v>0</v>
      </c>
      <c r="FV371">
        <v>0</v>
      </c>
      <c r="FW371">
        <v>0</v>
      </c>
      <c r="FX371">
        <v>0</v>
      </c>
      <c r="FY371">
        <v>0</v>
      </c>
      <c r="FZ371">
        <v>0</v>
      </c>
      <c r="GA371">
        <v>0</v>
      </c>
      <c r="GB371">
        <v>0</v>
      </c>
      <c r="GC371">
        <v>5.5</v>
      </c>
      <c r="GD371">
        <v>7</v>
      </c>
      <c r="GE371">
        <v>7</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c r="IL371">
        <v>0</v>
      </c>
      <c r="IM371">
        <v>0</v>
      </c>
      <c r="IN371">
        <v>0</v>
      </c>
    </row>
    <row r="372" spans="1:248">
      <c r="A372">
        <v>369</v>
      </c>
      <c r="B372" t="str">
        <v>Junagadh</v>
      </c>
      <c r="C372" t="str">
        <v>GUJARAT</v>
      </c>
      <c r="D372" t="str">
        <v>West</v>
      </c>
      <c r="E372" t="str">
        <v>ARS INFRA</v>
      </c>
      <c r="F372">
        <v>0</v>
      </c>
      <c r="G372">
        <v>0</v>
      </c>
      <c r="H372">
        <v>0.3</v>
      </c>
      <c r="I372">
        <v>0</v>
      </c>
      <c r="J372" t="str">
        <v>Low</v>
      </c>
      <c r="K372">
        <v>0</v>
      </c>
      <c r="L372">
        <v>0</v>
      </c>
      <c r="M372">
        <v>0</v>
      </c>
      <c r="N372">
        <v>0</v>
      </c>
      <c r="O372">
        <v>0</v>
      </c>
      <c r="P372">
        <v>0</v>
      </c>
      <c r="Q372">
        <v>0</v>
      </c>
      <c r="R372">
        <v>0</v>
      </c>
      <c r="S372">
        <v>0</v>
      </c>
      <c r="T372">
        <v>0</v>
      </c>
      <c r="U372">
        <v>0</v>
      </c>
      <c r="V372">
        <v>0</v>
      </c>
      <c r="W372">
        <v>0</v>
      </c>
      <c r="X372">
        <v>0</v>
      </c>
      <c r="Y372" t="str">
        <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9.2857142857142865</v>
      </c>
      <c r="EH372">
        <v>10.428571428571429</v>
      </c>
      <c r="EI372">
        <v>10.666666666666666</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10.428571428571429</v>
      </c>
      <c r="FF372">
        <v>10.428571428571429</v>
      </c>
      <c r="FG372">
        <v>10.666666666666666</v>
      </c>
      <c r="FH372">
        <v>0</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10.428571428571429</v>
      </c>
      <c r="GD372">
        <v>10.428571428571429</v>
      </c>
      <c r="GE372">
        <v>10.666666666666666</v>
      </c>
      <c r="GF372">
        <v>0</v>
      </c>
      <c r="GG372">
        <v>0</v>
      </c>
      <c r="GH372">
        <v>0</v>
      </c>
      <c r="GI372">
        <v>0</v>
      </c>
      <c r="GJ372">
        <v>0</v>
      </c>
      <c r="GK372">
        <v>0</v>
      </c>
      <c r="GL372">
        <v>0</v>
      </c>
      <c r="GM372">
        <v>0</v>
      </c>
      <c r="GN372">
        <v>0</v>
      </c>
      <c r="GO372">
        <v>0</v>
      </c>
      <c r="GP372">
        <v>0</v>
      </c>
      <c r="GQ372">
        <v>0</v>
      </c>
      <c r="GR372">
        <v>0</v>
      </c>
      <c r="GS372">
        <v>0</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0</v>
      </c>
      <c r="IH372">
        <v>0</v>
      </c>
      <c r="II372">
        <v>0</v>
      </c>
      <c r="IJ372">
        <v>0</v>
      </c>
      <c r="IK372">
        <v>0</v>
      </c>
      <c r="IL372">
        <v>0</v>
      </c>
      <c r="IM372">
        <v>0</v>
      </c>
      <c r="IN372">
        <v>0</v>
      </c>
    </row>
    <row r="373" spans="1:248">
      <c r="A373">
        <v>370</v>
      </c>
      <c r="B373" t="str">
        <v>Kheda</v>
      </c>
      <c r="C373" t="str">
        <v>GUJARAT</v>
      </c>
      <c r="D373" t="str">
        <v>West</v>
      </c>
      <c r="E373">
        <v>0</v>
      </c>
      <c r="F373">
        <v>0</v>
      </c>
      <c r="G373">
        <v>0</v>
      </c>
      <c r="H373">
        <v>0.3</v>
      </c>
      <c r="I373">
        <v>0</v>
      </c>
      <c r="J373" t="str">
        <v>Low</v>
      </c>
      <c r="K373">
        <v>0</v>
      </c>
      <c r="L373">
        <v>0</v>
      </c>
      <c r="M373">
        <v>0</v>
      </c>
      <c r="N373">
        <v>0</v>
      </c>
      <c r="O373">
        <v>0</v>
      </c>
      <c r="P373">
        <v>0</v>
      </c>
      <c r="Q373">
        <v>0</v>
      </c>
      <c r="R373">
        <v>0</v>
      </c>
      <c r="S373">
        <v>0</v>
      </c>
      <c r="T373">
        <v>0</v>
      </c>
      <c r="U373">
        <v>0</v>
      </c>
      <c r="V373">
        <v>0</v>
      </c>
      <c r="W373">
        <v>0</v>
      </c>
      <c r="X373">
        <v>0</v>
      </c>
      <c r="Y373" t="str">
        <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3</v>
      </c>
      <c r="EH373">
        <v>3</v>
      </c>
      <c r="EI373">
        <v>3</v>
      </c>
      <c r="EJ373">
        <v>0</v>
      </c>
      <c r="EK373">
        <v>0</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0</v>
      </c>
      <c r="FE373">
        <v>3</v>
      </c>
      <c r="FF373">
        <v>3</v>
      </c>
      <c r="FG373">
        <v>3</v>
      </c>
      <c r="FH373">
        <v>0</v>
      </c>
      <c r="FI373">
        <v>0</v>
      </c>
      <c r="FJ373">
        <v>0</v>
      </c>
      <c r="FK373">
        <v>0</v>
      </c>
      <c r="FL373">
        <v>0</v>
      </c>
      <c r="FM373">
        <v>0</v>
      </c>
      <c r="FN373">
        <v>0</v>
      </c>
      <c r="FO373">
        <v>0</v>
      </c>
      <c r="FP373">
        <v>0</v>
      </c>
      <c r="FQ373">
        <v>0</v>
      </c>
      <c r="FR373">
        <v>0</v>
      </c>
      <c r="FS373">
        <v>0</v>
      </c>
      <c r="FT373">
        <v>0</v>
      </c>
      <c r="FU373">
        <v>0</v>
      </c>
      <c r="FV373">
        <v>0</v>
      </c>
      <c r="FW373">
        <v>0</v>
      </c>
      <c r="FX373">
        <v>0</v>
      </c>
      <c r="FY373">
        <v>0</v>
      </c>
      <c r="FZ373">
        <v>0</v>
      </c>
      <c r="GA373">
        <v>0</v>
      </c>
      <c r="GB373">
        <v>0</v>
      </c>
      <c r="GC373">
        <v>3</v>
      </c>
      <c r="GD373">
        <v>3</v>
      </c>
      <c r="GE373">
        <v>3</v>
      </c>
      <c r="GF373">
        <v>0</v>
      </c>
      <c r="GG373">
        <v>0</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c r="IK373">
        <v>0</v>
      </c>
      <c r="IL373">
        <v>0</v>
      </c>
      <c r="IM373">
        <v>0</v>
      </c>
      <c r="IN373">
        <v>0</v>
      </c>
    </row>
    <row r="374" spans="1:248">
      <c r="A374">
        <v>371</v>
      </c>
      <c r="B374" t="str">
        <v>Mahisagar</v>
      </c>
      <c r="C374" t="str">
        <v>GUJARAT</v>
      </c>
      <c r="D374" t="str">
        <v>West</v>
      </c>
      <c r="E374">
        <v>0</v>
      </c>
      <c r="F374">
        <v>0</v>
      </c>
      <c r="G374">
        <v>0</v>
      </c>
      <c r="H374">
        <v>0.3</v>
      </c>
      <c r="I374">
        <v>0</v>
      </c>
      <c r="J374" t="str">
        <v>Low</v>
      </c>
      <c r="K374">
        <v>0</v>
      </c>
      <c r="L374">
        <v>0</v>
      </c>
      <c r="M374">
        <v>0</v>
      </c>
      <c r="N374">
        <v>0</v>
      </c>
      <c r="O374">
        <v>0</v>
      </c>
      <c r="P374">
        <v>0</v>
      </c>
      <c r="Q374">
        <v>0</v>
      </c>
      <c r="R374">
        <v>0</v>
      </c>
      <c r="S374">
        <v>0</v>
      </c>
      <c r="T374">
        <v>0</v>
      </c>
      <c r="U374">
        <v>0</v>
      </c>
      <c r="V374">
        <v>0</v>
      </c>
      <c r="W374">
        <v>0</v>
      </c>
      <c r="X374">
        <v>0</v>
      </c>
      <c r="Y374" t="str">
        <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v>0</v>
      </c>
      <c r="FH374">
        <v>0</v>
      </c>
      <c r="FI374">
        <v>0</v>
      </c>
      <c r="FJ374">
        <v>0</v>
      </c>
      <c r="FK374">
        <v>0</v>
      </c>
      <c r="FL374">
        <v>0</v>
      </c>
      <c r="FM374">
        <v>0</v>
      </c>
      <c r="FN374">
        <v>0</v>
      </c>
      <c r="FO374">
        <v>0</v>
      </c>
      <c r="FP374">
        <v>0</v>
      </c>
      <c r="FQ374">
        <v>0</v>
      </c>
      <c r="FR374">
        <v>0</v>
      </c>
      <c r="FS374">
        <v>0</v>
      </c>
      <c r="FT374">
        <v>0</v>
      </c>
      <c r="FU374">
        <v>0</v>
      </c>
      <c r="FV374">
        <v>0</v>
      </c>
      <c r="FW374">
        <v>0</v>
      </c>
      <c r="FX374">
        <v>0</v>
      </c>
      <c r="FY374">
        <v>0</v>
      </c>
      <c r="FZ374">
        <v>0</v>
      </c>
      <c r="GA374">
        <v>0</v>
      </c>
      <c r="GB374">
        <v>0</v>
      </c>
      <c r="GC374">
        <v>0</v>
      </c>
      <c r="GD374">
        <v>0</v>
      </c>
      <c r="GE374">
        <v>0</v>
      </c>
      <c r="GF374">
        <v>0</v>
      </c>
      <c r="GG374">
        <v>0</v>
      </c>
      <c r="GH374">
        <v>0</v>
      </c>
      <c r="GI374">
        <v>0</v>
      </c>
      <c r="GJ374">
        <v>0</v>
      </c>
      <c r="GK374">
        <v>0</v>
      </c>
      <c r="GL374">
        <v>0</v>
      </c>
      <c r="GM374">
        <v>0</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0</v>
      </c>
      <c r="HI374">
        <v>0</v>
      </c>
      <c r="HJ374">
        <v>0</v>
      </c>
      <c r="HK374">
        <v>0</v>
      </c>
      <c r="HL374">
        <v>0</v>
      </c>
      <c r="HM374">
        <v>0</v>
      </c>
      <c r="HN374">
        <v>0</v>
      </c>
      <c r="HO374">
        <v>0</v>
      </c>
      <c r="HP374">
        <v>0</v>
      </c>
      <c r="HQ374">
        <v>0</v>
      </c>
      <c r="HR374">
        <v>0</v>
      </c>
      <c r="HS374">
        <v>0</v>
      </c>
      <c r="HT374">
        <v>0</v>
      </c>
      <c r="HU374">
        <v>0</v>
      </c>
      <c r="HV374">
        <v>0</v>
      </c>
      <c r="HW374">
        <v>0</v>
      </c>
      <c r="HX374">
        <v>0</v>
      </c>
      <c r="HY374">
        <v>0</v>
      </c>
      <c r="HZ374">
        <v>0</v>
      </c>
      <c r="IA374">
        <v>0</v>
      </c>
      <c r="IB374">
        <v>0</v>
      </c>
      <c r="IC374">
        <v>0</v>
      </c>
      <c r="ID374">
        <v>0</v>
      </c>
      <c r="IE374">
        <v>0</v>
      </c>
      <c r="IF374">
        <v>0</v>
      </c>
      <c r="IG374">
        <v>0</v>
      </c>
      <c r="IH374">
        <v>0</v>
      </c>
      <c r="II374">
        <v>0</v>
      </c>
      <c r="IJ374">
        <v>0</v>
      </c>
      <c r="IK374">
        <v>0</v>
      </c>
      <c r="IL374">
        <v>0</v>
      </c>
      <c r="IM374">
        <v>0</v>
      </c>
      <c r="IN374">
        <v>0</v>
      </c>
    </row>
    <row r="375" spans="1:248">
      <c r="A375">
        <v>372</v>
      </c>
      <c r="B375" t="str">
        <v>Mehsana</v>
      </c>
      <c r="C375" t="str">
        <v>GUJARAT</v>
      </c>
      <c r="D375" t="str">
        <v>West</v>
      </c>
      <c r="E375" t="str">
        <v>HARGOVANDAS BECHARDAS PATEL</v>
      </c>
      <c r="F375">
        <v>0</v>
      </c>
      <c r="G375">
        <v>0</v>
      </c>
      <c r="H375">
        <v>0.3</v>
      </c>
      <c r="I375">
        <v>0</v>
      </c>
      <c r="J375" t="str">
        <v>Low</v>
      </c>
      <c r="K375">
        <v>0</v>
      </c>
      <c r="L375">
        <v>0</v>
      </c>
      <c r="M375">
        <v>0</v>
      </c>
      <c r="N375">
        <v>0</v>
      </c>
      <c r="O375">
        <v>0</v>
      </c>
      <c r="P375">
        <v>0</v>
      </c>
      <c r="Q375">
        <v>0</v>
      </c>
      <c r="R375">
        <v>0</v>
      </c>
      <c r="S375">
        <v>0</v>
      </c>
      <c r="T375">
        <v>0</v>
      </c>
      <c r="U375">
        <v>0</v>
      </c>
      <c r="V375">
        <v>0</v>
      </c>
      <c r="W375">
        <v>0</v>
      </c>
      <c r="X375">
        <v>0</v>
      </c>
      <c r="Y375" t="str">
        <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3.5</v>
      </c>
      <c r="EH375">
        <v>7.5</v>
      </c>
      <c r="EI375">
        <v>5.25</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3.5</v>
      </c>
      <c r="FF375">
        <v>7.5</v>
      </c>
      <c r="FG375">
        <v>7.75</v>
      </c>
      <c r="FH375">
        <v>0</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3.5</v>
      </c>
      <c r="GD375">
        <v>7.5</v>
      </c>
      <c r="GE375">
        <v>7.75</v>
      </c>
      <c r="GF375">
        <v>0</v>
      </c>
      <c r="GG375">
        <v>0</v>
      </c>
      <c r="GH375">
        <v>0</v>
      </c>
      <c r="GI375">
        <v>0</v>
      </c>
      <c r="GJ375">
        <v>0</v>
      </c>
      <c r="GK375">
        <v>0</v>
      </c>
      <c r="GL375">
        <v>0</v>
      </c>
      <c r="GM375">
        <v>0</v>
      </c>
      <c r="GN375">
        <v>0</v>
      </c>
      <c r="GO375">
        <v>0</v>
      </c>
      <c r="GP375">
        <v>0</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0</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c r="IK375">
        <v>0</v>
      </c>
      <c r="IL375">
        <v>0</v>
      </c>
      <c r="IM375">
        <v>0</v>
      </c>
      <c r="IN375">
        <v>0</v>
      </c>
    </row>
    <row r="376" spans="1:248">
      <c r="A376">
        <v>373</v>
      </c>
      <c r="B376" t="str">
        <v>Morbi</v>
      </c>
      <c r="C376" t="str">
        <v>GUJARAT</v>
      </c>
      <c r="D376" t="str">
        <v>West</v>
      </c>
      <c r="E376" t="str">
        <v>ARS INFRA</v>
      </c>
      <c r="F376">
        <v>0</v>
      </c>
      <c r="G376">
        <v>0</v>
      </c>
      <c r="H376">
        <v>0.3</v>
      </c>
      <c r="I376">
        <v>0</v>
      </c>
      <c r="J376" t="str">
        <v>Low</v>
      </c>
      <c r="K376">
        <v>0</v>
      </c>
      <c r="L376">
        <v>0</v>
      </c>
      <c r="M376">
        <v>0</v>
      </c>
      <c r="N376">
        <v>0</v>
      </c>
      <c r="O376">
        <v>0</v>
      </c>
      <c r="P376">
        <v>0</v>
      </c>
      <c r="Q376">
        <v>0</v>
      </c>
      <c r="R376">
        <v>0</v>
      </c>
      <c r="S376">
        <v>0</v>
      </c>
      <c r="T376">
        <v>0</v>
      </c>
      <c r="U376">
        <v>0</v>
      </c>
      <c r="V376">
        <v>0</v>
      </c>
      <c r="W376">
        <v>0</v>
      </c>
      <c r="X376">
        <v>0</v>
      </c>
      <c r="Y376" t="str">
        <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3.5</v>
      </c>
      <c r="EH376">
        <v>3.5</v>
      </c>
      <c r="EI376">
        <v>5.5</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5</v>
      </c>
      <c r="FF376">
        <v>3.5</v>
      </c>
      <c r="FG376">
        <v>5.5</v>
      </c>
      <c r="FH376">
        <v>0</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5</v>
      </c>
      <c r="GD376">
        <v>5</v>
      </c>
      <c r="GE376">
        <v>5.5</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0</v>
      </c>
      <c r="HX376">
        <v>0</v>
      </c>
      <c r="HY376">
        <v>0</v>
      </c>
      <c r="HZ376">
        <v>0</v>
      </c>
      <c r="IA376">
        <v>0</v>
      </c>
      <c r="IB376">
        <v>0</v>
      </c>
      <c r="IC376">
        <v>0</v>
      </c>
      <c r="ID376">
        <v>0</v>
      </c>
      <c r="IE376">
        <v>0</v>
      </c>
      <c r="IF376">
        <v>0</v>
      </c>
      <c r="IG376">
        <v>0</v>
      </c>
      <c r="IH376">
        <v>0</v>
      </c>
      <c r="II376">
        <v>0</v>
      </c>
      <c r="IJ376">
        <v>0</v>
      </c>
      <c r="IK376">
        <v>0</v>
      </c>
      <c r="IL376">
        <v>0</v>
      </c>
      <c r="IM376">
        <v>0</v>
      </c>
      <c r="IN376">
        <v>0</v>
      </c>
    </row>
    <row r="377" spans="1:248">
      <c r="A377">
        <v>374</v>
      </c>
      <c r="B377" t="str">
        <v>Narmada</v>
      </c>
      <c r="C377" t="str">
        <v>GUJARAT</v>
      </c>
      <c r="D377" t="str">
        <v>West</v>
      </c>
      <c r="E377">
        <v>0</v>
      </c>
      <c r="F377">
        <v>0</v>
      </c>
      <c r="G377">
        <v>0</v>
      </c>
      <c r="H377">
        <v>0.3</v>
      </c>
      <c r="I377">
        <v>0</v>
      </c>
      <c r="J377" t="str">
        <v>Low</v>
      </c>
      <c r="K377">
        <v>0</v>
      </c>
      <c r="L377">
        <v>0</v>
      </c>
      <c r="M377">
        <v>0</v>
      </c>
      <c r="N377">
        <v>0</v>
      </c>
      <c r="O377">
        <v>0</v>
      </c>
      <c r="P377">
        <v>0</v>
      </c>
      <c r="Q377">
        <v>0</v>
      </c>
      <c r="R377">
        <v>0</v>
      </c>
      <c r="S377">
        <v>0</v>
      </c>
      <c r="T377">
        <v>0</v>
      </c>
      <c r="U377">
        <v>0</v>
      </c>
      <c r="V377">
        <v>0</v>
      </c>
      <c r="W377">
        <v>0</v>
      </c>
      <c r="X377">
        <v>0</v>
      </c>
      <c r="Y377" t="str">
        <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2</v>
      </c>
      <c r="EH377">
        <v>4</v>
      </c>
      <c r="EI377">
        <v>3</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5</v>
      </c>
      <c r="FF377">
        <v>4</v>
      </c>
      <c r="FG377">
        <v>4.333333333333333</v>
      </c>
      <c r="FH377">
        <v>0</v>
      </c>
      <c r="FI377">
        <v>0</v>
      </c>
      <c r="FJ377">
        <v>0</v>
      </c>
      <c r="FK377">
        <v>0</v>
      </c>
      <c r="FL377">
        <v>0</v>
      </c>
      <c r="FM377">
        <v>0</v>
      </c>
      <c r="FN377">
        <v>0</v>
      </c>
      <c r="FO377">
        <v>0</v>
      </c>
      <c r="FP377">
        <v>0</v>
      </c>
      <c r="FQ377">
        <v>0</v>
      </c>
      <c r="FR377">
        <v>0</v>
      </c>
      <c r="FS377">
        <v>0</v>
      </c>
      <c r="FT377">
        <v>0</v>
      </c>
      <c r="FU377">
        <v>0</v>
      </c>
      <c r="FV377">
        <v>0</v>
      </c>
      <c r="FW377">
        <v>0</v>
      </c>
      <c r="FX377">
        <v>0</v>
      </c>
      <c r="FY377">
        <v>0</v>
      </c>
      <c r="FZ377">
        <v>0</v>
      </c>
      <c r="GA377">
        <v>0</v>
      </c>
      <c r="GB377">
        <v>0</v>
      </c>
      <c r="GC377">
        <v>5</v>
      </c>
      <c r="GD377">
        <v>7</v>
      </c>
      <c r="GE377">
        <v>4.333333333333333</v>
      </c>
      <c r="GF377">
        <v>0</v>
      </c>
      <c r="GG377">
        <v>0</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0</v>
      </c>
      <c r="IH377">
        <v>0</v>
      </c>
      <c r="II377">
        <v>0</v>
      </c>
      <c r="IJ377">
        <v>0</v>
      </c>
      <c r="IK377">
        <v>0</v>
      </c>
      <c r="IL377">
        <v>0</v>
      </c>
      <c r="IM377">
        <v>0</v>
      </c>
      <c r="IN377">
        <v>0</v>
      </c>
    </row>
    <row r="378" spans="1:248">
      <c r="A378">
        <v>375</v>
      </c>
      <c r="B378" t="str">
        <v>Navsari</v>
      </c>
      <c r="C378" t="str">
        <v>GUJARAT</v>
      </c>
      <c r="D378" t="str">
        <v>West</v>
      </c>
      <c r="E378">
        <v>0</v>
      </c>
      <c r="F378">
        <v>0</v>
      </c>
      <c r="G378">
        <v>0</v>
      </c>
      <c r="H378">
        <v>0.3</v>
      </c>
      <c r="I378">
        <v>0</v>
      </c>
      <c r="J378" t="str">
        <v>Low</v>
      </c>
      <c r="K378">
        <v>0</v>
      </c>
      <c r="L378">
        <v>0</v>
      </c>
      <c r="M378">
        <v>0</v>
      </c>
      <c r="N378">
        <v>0</v>
      </c>
      <c r="O378">
        <v>0</v>
      </c>
      <c r="P378">
        <v>0</v>
      </c>
      <c r="Q378">
        <v>0</v>
      </c>
      <c r="R378">
        <v>0</v>
      </c>
      <c r="S378">
        <v>0</v>
      </c>
      <c r="T378">
        <v>0</v>
      </c>
      <c r="U378">
        <v>0</v>
      </c>
      <c r="V378">
        <v>0</v>
      </c>
      <c r="W378">
        <v>0</v>
      </c>
      <c r="X378">
        <v>0</v>
      </c>
      <c r="Y378" t="str">
        <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0</v>
      </c>
      <c r="FX378">
        <v>0</v>
      </c>
      <c r="FY378">
        <v>0</v>
      </c>
      <c r="FZ378">
        <v>0</v>
      </c>
      <c r="GA378">
        <v>0</v>
      </c>
      <c r="GB378">
        <v>0</v>
      </c>
      <c r="GC378">
        <v>0</v>
      </c>
      <c r="GD378">
        <v>0</v>
      </c>
      <c r="GE378">
        <v>0</v>
      </c>
      <c r="GF378">
        <v>0</v>
      </c>
      <c r="GG378">
        <v>0</v>
      </c>
      <c r="GH378">
        <v>0</v>
      </c>
      <c r="GI378">
        <v>0</v>
      </c>
      <c r="GJ378">
        <v>0</v>
      </c>
      <c r="GK378">
        <v>0</v>
      </c>
      <c r="GL378">
        <v>0</v>
      </c>
      <c r="GM378">
        <v>0</v>
      </c>
      <c r="GN378">
        <v>0</v>
      </c>
      <c r="GO378">
        <v>0</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c r="IK378">
        <v>0</v>
      </c>
      <c r="IL378">
        <v>0</v>
      </c>
      <c r="IM378">
        <v>0</v>
      </c>
      <c r="IN378">
        <v>0</v>
      </c>
    </row>
    <row r="379" spans="1:248">
      <c r="A379">
        <v>376</v>
      </c>
      <c r="B379" t="str">
        <v>Panchmahal</v>
      </c>
      <c r="C379" t="str">
        <v>GUJARAT</v>
      </c>
      <c r="D379" t="str">
        <v>West</v>
      </c>
      <c r="E379">
        <v>0</v>
      </c>
      <c r="F379">
        <v>0</v>
      </c>
      <c r="G379">
        <v>0</v>
      </c>
      <c r="H379">
        <v>0.3</v>
      </c>
      <c r="I379">
        <v>0</v>
      </c>
      <c r="J379" t="str">
        <v>Low</v>
      </c>
      <c r="K379">
        <v>0</v>
      </c>
      <c r="L379">
        <v>0</v>
      </c>
      <c r="M379">
        <v>0</v>
      </c>
      <c r="N379">
        <v>0</v>
      </c>
      <c r="O379">
        <v>0</v>
      </c>
      <c r="P379">
        <v>0</v>
      </c>
      <c r="Q379">
        <v>0</v>
      </c>
      <c r="R379">
        <v>0</v>
      </c>
      <c r="S379">
        <v>0</v>
      </c>
      <c r="T379">
        <v>0</v>
      </c>
      <c r="U379">
        <v>0</v>
      </c>
      <c r="V379">
        <v>0</v>
      </c>
      <c r="W379">
        <v>0</v>
      </c>
      <c r="X379">
        <v>0</v>
      </c>
      <c r="Y379" t="str">
        <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3.5</v>
      </c>
      <c r="EH379">
        <v>3.5</v>
      </c>
      <c r="EI379">
        <v>5</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3.5</v>
      </c>
      <c r="FF379">
        <v>3.5</v>
      </c>
      <c r="FG379">
        <v>5</v>
      </c>
      <c r="FH379">
        <v>0</v>
      </c>
      <c r="FI379">
        <v>0</v>
      </c>
      <c r="FJ379">
        <v>0</v>
      </c>
      <c r="FK379">
        <v>0</v>
      </c>
      <c r="FL379">
        <v>0</v>
      </c>
      <c r="FM379">
        <v>0</v>
      </c>
      <c r="FN379">
        <v>0</v>
      </c>
      <c r="FO379">
        <v>0</v>
      </c>
      <c r="FP379">
        <v>0</v>
      </c>
      <c r="FQ379">
        <v>0</v>
      </c>
      <c r="FR379">
        <v>0</v>
      </c>
      <c r="FS379">
        <v>0</v>
      </c>
      <c r="FT379">
        <v>0</v>
      </c>
      <c r="FU379">
        <v>0</v>
      </c>
      <c r="FV379">
        <v>0</v>
      </c>
      <c r="FW379">
        <v>0</v>
      </c>
      <c r="FX379">
        <v>0</v>
      </c>
      <c r="FY379">
        <v>0</v>
      </c>
      <c r="FZ379">
        <v>0</v>
      </c>
      <c r="GA379">
        <v>0</v>
      </c>
      <c r="GB379">
        <v>0</v>
      </c>
      <c r="GC379">
        <v>3.5</v>
      </c>
      <c r="GD379">
        <v>3.5</v>
      </c>
      <c r="GE379">
        <v>5</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0</v>
      </c>
      <c r="HY379">
        <v>0</v>
      </c>
      <c r="HZ379">
        <v>0</v>
      </c>
      <c r="IA379">
        <v>0</v>
      </c>
      <c r="IB379">
        <v>0</v>
      </c>
      <c r="IC379">
        <v>0</v>
      </c>
      <c r="ID379">
        <v>0</v>
      </c>
      <c r="IE379">
        <v>0</v>
      </c>
      <c r="IF379">
        <v>0</v>
      </c>
      <c r="IG379">
        <v>0</v>
      </c>
      <c r="IH379">
        <v>0</v>
      </c>
      <c r="II379">
        <v>0</v>
      </c>
      <c r="IJ379">
        <v>0</v>
      </c>
      <c r="IK379">
        <v>0</v>
      </c>
      <c r="IL379">
        <v>0</v>
      </c>
      <c r="IM379">
        <v>0</v>
      </c>
      <c r="IN379">
        <v>0</v>
      </c>
    </row>
    <row r="380" spans="1:248">
      <c r="A380">
        <v>377</v>
      </c>
      <c r="B380" t="str">
        <v>Patan</v>
      </c>
      <c r="C380" t="str">
        <v>GUJARAT</v>
      </c>
      <c r="D380" t="str">
        <v>West</v>
      </c>
      <c r="E380" t="str">
        <v>HARGOVANDAS BECHARDAS PATEL</v>
      </c>
      <c r="F380">
        <v>0</v>
      </c>
      <c r="G380">
        <v>0</v>
      </c>
      <c r="H380">
        <v>0.3</v>
      </c>
      <c r="I380">
        <v>0</v>
      </c>
      <c r="J380" t="str">
        <v>Low</v>
      </c>
      <c r="K380">
        <v>0</v>
      </c>
      <c r="L380">
        <v>0</v>
      </c>
      <c r="M380">
        <v>0</v>
      </c>
      <c r="N380">
        <v>0</v>
      </c>
      <c r="O380">
        <v>0</v>
      </c>
      <c r="P380">
        <v>0</v>
      </c>
      <c r="Q380">
        <v>0</v>
      </c>
      <c r="R380">
        <v>0</v>
      </c>
      <c r="S380">
        <v>0</v>
      </c>
      <c r="T380">
        <v>0</v>
      </c>
      <c r="U380">
        <v>0</v>
      </c>
      <c r="V380">
        <v>0</v>
      </c>
      <c r="W380">
        <v>0</v>
      </c>
      <c r="X380">
        <v>0</v>
      </c>
      <c r="Y380" t="str">
        <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2</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2</v>
      </c>
      <c r="FH380">
        <v>0</v>
      </c>
      <c r="FI380">
        <v>0</v>
      </c>
      <c r="FJ380">
        <v>0</v>
      </c>
      <c r="FK380">
        <v>0</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2</v>
      </c>
      <c r="GF380">
        <v>0</v>
      </c>
      <c r="GG380">
        <v>0</v>
      </c>
      <c r="GH380">
        <v>0</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c r="IL380">
        <v>0</v>
      </c>
      <c r="IM380">
        <v>0</v>
      </c>
      <c r="IN380">
        <v>0</v>
      </c>
    </row>
    <row r="381" spans="1:248">
      <c r="A381">
        <v>378</v>
      </c>
      <c r="B381" t="str">
        <v>Porbandar</v>
      </c>
      <c r="C381" t="str">
        <v>GUJARAT</v>
      </c>
      <c r="D381" t="str">
        <v>West</v>
      </c>
      <c r="E381" t="str">
        <v>ARS INFRA</v>
      </c>
      <c r="F381">
        <v>0</v>
      </c>
      <c r="G381">
        <v>0</v>
      </c>
      <c r="H381">
        <v>0.3</v>
      </c>
      <c r="I381">
        <v>0</v>
      </c>
      <c r="J381" t="str">
        <v>Low</v>
      </c>
      <c r="K381">
        <v>0</v>
      </c>
      <c r="L381">
        <v>0</v>
      </c>
      <c r="M381">
        <v>0</v>
      </c>
      <c r="N381">
        <v>0</v>
      </c>
      <c r="O381">
        <v>0</v>
      </c>
      <c r="P381">
        <v>0</v>
      </c>
      <c r="Q381">
        <v>0</v>
      </c>
      <c r="R381">
        <v>0</v>
      </c>
      <c r="S381">
        <v>0</v>
      </c>
      <c r="T381">
        <v>0</v>
      </c>
      <c r="U381">
        <v>0</v>
      </c>
      <c r="V381">
        <v>0</v>
      </c>
      <c r="W381">
        <v>0</v>
      </c>
      <c r="X381">
        <v>0</v>
      </c>
      <c r="Y381" t="str">
        <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5</v>
      </c>
      <c r="EH381">
        <v>3.5</v>
      </c>
      <c r="EI381">
        <v>3.5</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5</v>
      </c>
      <c r="FF381">
        <v>5</v>
      </c>
      <c r="FG381">
        <v>3.5</v>
      </c>
      <c r="FH381">
        <v>0</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5</v>
      </c>
      <c r="GD381">
        <v>5</v>
      </c>
      <c r="GE381">
        <v>5</v>
      </c>
      <c r="GF381">
        <v>0</v>
      </c>
      <c r="GG381">
        <v>0</v>
      </c>
      <c r="GH381">
        <v>0</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c r="IL381">
        <v>0</v>
      </c>
      <c r="IM381">
        <v>0</v>
      </c>
      <c r="IN381">
        <v>0</v>
      </c>
    </row>
    <row r="382" spans="1:248">
      <c r="A382">
        <v>379</v>
      </c>
      <c r="B382" t="str">
        <v>Rajkot</v>
      </c>
      <c r="C382" t="str">
        <v>GUJARAT</v>
      </c>
      <c r="D382" t="str">
        <v>West</v>
      </c>
      <c r="E382" t="str">
        <v>ARS INFRA</v>
      </c>
      <c r="F382">
        <v>0</v>
      </c>
      <c r="G382">
        <v>0</v>
      </c>
      <c r="H382">
        <v>0.3</v>
      </c>
      <c r="I382">
        <v>0</v>
      </c>
      <c r="J382" t="str">
        <v>Low</v>
      </c>
      <c r="K382">
        <v>0</v>
      </c>
      <c r="L382">
        <v>0</v>
      </c>
      <c r="M382">
        <v>0</v>
      </c>
      <c r="N382">
        <v>0</v>
      </c>
      <c r="O382">
        <v>0</v>
      </c>
      <c r="P382">
        <v>0</v>
      </c>
      <c r="Q382">
        <v>0</v>
      </c>
      <c r="R382">
        <v>0</v>
      </c>
      <c r="S382">
        <v>0</v>
      </c>
      <c r="T382">
        <v>0</v>
      </c>
      <c r="U382">
        <v>0</v>
      </c>
      <c r="V382">
        <v>0</v>
      </c>
      <c r="W382">
        <v>0</v>
      </c>
      <c r="X382">
        <v>0</v>
      </c>
      <c r="Y382" t="str">
        <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0</v>
      </c>
      <c r="IH382">
        <v>0</v>
      </c>
      <c r="II382">
        <v>0</v>
      </c>
      <c r="IJ382">
        <v>0</v>
      </c>
      <c r="IK382">
        <v>0</v>
      </c>
      <c r="IL382">
        <v>0</v>
      </c>
      <c r="IM382">
        <v>0</v>
      </c>
      <c r="IN382">
        <v>0</v>
      </c>
    </row>
    <row r="383" spans="1:248">
      <c r="A383">
        <v>380</v>
      </c>
      <c r="B383" t="str">
        <v>Sabarkantha</v>
      </c>
      <c r="C383" t="str">
        <v>GUJARAT</v>
      </c>
      <c r="D383" t="str">
        <v>West</v>
      </c>
      <c r="E383" t="str">
        <v>HARGOVANDAS BECHARDAS PATEL</v>
      </c>
      <c r="F383">
        <v>0</v>
      </c>
      <c r="G383">
        <v>0</v>
      </c>
      <c r="H383">
        <v>0.3</v>
      </c>
      <c r="I383">
        <v>0</v>
      </c>
      <c r="J383" t="str">
        <v>Low</v>
      </c>
      <c r="K383">
        <v>0</v>
      </c>
      <c r="L383">
        <v>0</v>
      </c>
      <c r="M383">
        <v>0</v>
      </c>
      <c r="N383">
        <v>0</v>
      </c>
      <c r="O383">
        <v>0</v>
      </c>
      <c r="P383">
        <v>0</v>
      </c>
      <c r="Q383">
        <v>0</v>
      </c>
      <c r="R383">
        <v>0</v>
      </c>
      <c r="S383">
        <v>0</v>
      </c>
      <c r="T383">
        <v>0</v>
      </c>
      <c r="U383">
        <v>0</v>
      </c>
      <c r="V383">
        <v>0</v>
      </c>
      <c r="W383">
        <v>0</v>
      </c>
      <c r="X383">
        <v>0</v>
      </c>
      <c r="Y383" t="str">
        <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7.4</v>
      </c>
      <c r="EH383">
        <v>8.6</v>
      </c>
      <c r="EI383">
        <v>10.6</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0</v>
      </c>
      <c r="FE383">
        <v>8.6</v>
      </c>
      <c r="FF383">
        <v>8.6</v>
      </c>
      <c r="FG383">
        <v>10.6</v>
      </c>
      <c r="FH383">
        <v>0</v>
      </c>
      <c r="FI383">
        <v>0</v>
      </c>
      <c r="FJ383">
        <v>0</v>
      </c>
      <c r="FK383">
        <v>0</v>
      </c>
      <c r="FL383">
        <v>0</v>
      </c>
      <c r="FM383">
        <v>0</v>
      </c>
      <c r="FN383">
        <v>0</v>
      </c>
      <c r="FO383">
        <v>0</v>
      </c>
      <c r="FP383">
        <v>0</v>
      </c>
      <c r="FQ383">
        <v>0</v>
      </c>
      <c r="FR383">
        <v>0</v>
      </c>
      <c r="FS383">
        <v>0</v>
      </c>
      <c r="FT383">
        <v>0</v>
      </c>
      <c r="FU383">
        <v>0</v>
      </c>
      <c r="FV383">
        <v>0</v>
      </c>
      <c r="FW383">
        <v>0</v>
      </c>
      <c r="FX383">
        <v>0</v>
      </c>
      <c r="FY383">
        <v>0</v>
      </c>
      <c r="FZ383">
        <v>0</v>
      </c>
      <c r="GA383">
        <v>0</v>
      </c>
      <c r="GB383">
        <v>0</v>
      </c>
      <c r="GC383">
        <v>11</v>
      </c>
      <c r="GD383">
        <v>9.8000000000000007</v>
      </c>
      <c r="GE383">
        <v>10.6</v>
      </c>
      <c r="GF383">
        <v>0</v>
      </c>
      <c r="GG383">
        <v>0</v>
      </c>
      <c r="GH383">
        <v>0</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c r="IL383">
        <v>0</v>
      </c>
      <c r="IM383">
        <v>0</v>
      </c>
      <c r="IN383">
        <v>0</v>
      </c>
    </row>
    <row r="384" spans="1:248">
      <c r="A384">
        <v>381</v>
      </c>
      <c r="B384" t="str">
        <v>Surat</v>
      </c>
      <c r="C384" t="str">
        <v>GUJARAT</v>
      </c>
      <c r="D384" t="str">
        <v>West</v>
      </c>
      <c r="E384">
        <v>0</v>
      </c>
      <c r="F384">
        <v>0</v>
      </c>
      <c r="G384">
        <v>0</v>
      </c>
      <c r="H384">
        <v>0.3</v>
      </c>
      <c r="I384">
        <v>0</v>
      </c>
      <c r="J384" t="str">
        <v>Low</v>
      </c>
      <c r="K384">
        <v>0</v>
      </c>
      <c r="L384">
        <v>0</v>
      </c>
      <c r="M384">
        <v>0</v>
      </c>
      <c r="N384">
        <v>0</v>
      </c>
      <c r="O384">
        <v>0</v>
      </c>
      <c r="P384">
        <v>0</v>
      </c>
      <c r="Q384">
        <v>0</v>
      </c>
      <c r="R384">
        <v>0</v>
      </c>
      <c r="S384">
        <v>0</v>
      </c>
      <c r="T384">
        <v>0</v>
      </c>
      <c r="U384">
        <v>0</v>
      </c>
      <c r="V384">
        <v>0</v>
      </c>
      <c r="W384">
        <v>0</v>
      </c>
      <c r="X384">
        <v>0</v>
      </c>
      <c r="Y384" t="str">
        <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8.6</v>
      </c>
      <c r="EH384">
        <v>9</v>
      </c>
      <c r="EI384">
        <v>13.285714285714286</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9.8000000000000007</v>
      </c>
      <c r="FF384">
        <v>12.6</v>
      </c>
      <c r="FG384">
        <v>14.428571428571429</v>
      </c>
      <c r="FH384">
        <v>0</v>
      </c>
      <c r="FI384">
        <v>0</v>
      </c>
      <c r="FJ384">
        <v>0</v>
      </c>
      <c r="FK384">
        <v>0</v>
      </c>
      <c r="FL384">
        <v>0</v>
      </c>
      <c r="FM384">
        <v>0</v>
      </c>
      <c r="FN384">
        <v>0</v>
      </c>
      <c r="FO384">
        <v>0</v>
      </c>
      <c r="FP384">
        <v>0</v>
      </c>
      <c r="FQ384">
        <v>0</v>
      </c>
      <c r="FR384">
        <v>0</v>
      </c>
      <c r="FS384">
        <v>0</v>
      </c>
      <c r="FT384">
        <v>0</v>
      </c>
      <c r="FU384">
        <v>0</v>
      </c>
      <c r="FV384">
        <v>0</v>
      </c>
      <c r="FW384">
        <v>0</v>
      </c>
      <c r="FX384">
        <v>0</v>
      </c>
      <c r="FY384">
        <v>0</v>
      </c>
      <c r="FZ384">
        <v>0</v>
      </c>
      <c r="GA384">
        <v>0</v>
      </c>
      <c r="GB384">
        <v>0</v>
      </c>
      <c r="GC384">
        <v>9.8000000000000007</v>
      </c>
      <c r="GD384">
        <v>13.8</v>
      </c>
      <c r="GE384">
        <v>16.714285714285715</v>
      </c>
      <c r="GF384">
        <v>0</v>
      </c>
      <c r="GG384">
        <v>0</v>
      </c>
      <c r="GH384">
        <v>0</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c r="IL384">
        <v>0</v>
      </c>
      <c r="IM384">
        <v>0</v>
      </c>
      <c r="IN384">
        <v>0</v>
      </c>
    </row>
    <row r="385" spans="1:248">
      <c r="A385">
        <v>382</v>
      </c>
      <c r="B385" t="str">
        <v>Surendranagar</v>
      </c>
      <c r="C385" t="str">
        <v>GUJARAT</v>
      </c>
      <c r="D385" t="str">
        <v>West</v>
      </c>
      <c r="E385" t="str">
        <v>ARS INFRA</v>
      </c>
      <c r="F385">
        <v>0</v>
      </c>
      <c r="G385">
        <v>0</v>
      </c>
      <c r="H385">
        <v>0.3</v>
      </c>
      <c r="I385">
        <v>0</v>
      </c>
      <c r="J385" t="str">
        <v>Low</v>
      </c>
      <c r="K385">
        <v>0</v>
      </c>
      <c r="L385">
        <v>0</v>
      </c>
      <c r="M385">
        <v>0</v>
      </c>
      <c r="N385">
        <v>0</v>
      </c>
      <c r="O385">
        <v>0</v>
      </c>
      <c r="P385">
        <v>0</v>
      </c>
      <c r="Q385">
        <v>0</v>
      </c>
      <c r="R385">
        <v>0</v>
      </c>
      <c r="S385">
        <v>0</v>
      </c>
      <c r="T385">
        <v>0</v>
      </c>
      <c r="U385">
        <v>0</v>
      </c>
      <c r="V385">
        <v>0</v>
      </c>
      <c r="W385">
        <v>0</v>
      </c>
      <c r="X385">
        <v>0</v>
      </c>
      <c r="Y385" t="str">
        <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6</v>
      </c>
      <c r="EH385">
        <v>3</v>
      </c>
      <c r="EI385">
        <v>3</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6</v>
      </c>
      <c r="FF385">
        <v>7</v>
      </c>
      <c r="FG385">
        <v>3</v>
      </c>
      <c r="FH385">
        <v>0</v>
      </c>
      <c r="FI385">
        <v>0</v>
      </c>
      <c r="FJ385">
        <v>0</v>
      </c>
      <c r="FK385">
        <v>0</v>
      </c>
      <c r="FL385">
        <v>0</v>
      </c>
      <c r="FM385">
        <v>0</v>
      </c>
      <c r="FN385">
        <v>0</v>
      </c>
      <c r="FO385">
        <v>0</v>
      </c>
      <c r="FP385">
        <v>0</v>
      </c>
      <c r="FQ385">
        <v>0</v>
      </c>
      <c r="FR385">
        <v>0</v>
      </c>
      <c r="FS385">
        <v>0</v>
      </c>
      <c r="FT385">
        <v>0</v>
      </c>
      <c r="FU385">
        <v>0</v>
      </c>
      <c r="FV385">
        <v>0</v>
      </c>
      <c r="FW385">
        <v>0</v>
      </c>
      <c r="FX385">
        <v>0</v>
      </c>
      <c r="FY385">
        <v>0</v>
      </c>
      <c r="FZ385">
        <v>0</v>
      </c>
      <c r="GA385">
        <v>0</v>
      </c>
      <c r="GB385">
        <v>0</v>
      </c>
      <c r="GC385">
        <v>6</v>
      </c>
      <c r="GD385">
        <v>7</v>
      </c>
      <c r="GE385">
        <v>7</v>
      </c>
      <c r="GF385">
        <v>0</v>
      </c>
      <c r="GG385">
        <v>0</v>
      </c>
      <c r="GH385">
        <v>0</v>
      </c>
      <c r="GI385">
        <v>0</v>
      </c>
      <c r="GJ385">
        <v>0</v>
      </c>
      <c r="GK385">
        <v>0</v>
      </c>
      <c r="GL385">
        <v>0</v>
      </c>
      <c r="GM385">
        <v>0</v>
      </c>
      <c r="GN385">
        <v>0</v>
      </c>
      <c r="GO385">
        <v>0</v>
      </c>
      <c r="GP385">
        <v>0</v>
      </c>
      <c r="GQ385">
        <v>0</v>
      </c>
      <c r="GR385">
        <v>0</v>
      </c>
      <c r="GS385">
        <v>0</v>
      </c>
      <c r="GT385">
        <v>0</v>
      </c>
      <c r="GU385">
        <v>0</v>
      </c>
      <c r="GV385">
        <v>0</v>
      </c>
      <c r="GW385">
        <v>0</v>
      </c>
      <c r="GX385">
        <v>0</v>
      </c>
      <c r="GY385">
        <v>0</v>
      </c>
      <c r="GZ385">
        <v>0</v>
      </c>
      <c r="HA385">
        <v>0</v>
      </c>
      <c r="HB385">
        <v>0</v>
      </c>
      <c r="HC385">
        <v>0</v>
      </c>
      <c r="HD385">
        <v>0</v>
      </c>
      <c r="HE385">
        <v>0</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0</v>
      </c>
      <c r="IB385">
        <v>0</v>
      </c>
      <c r="IC385">
        <v>0</v>
      </c>
      <c r="ID385">
        <v>0</v>
      </c>
      <c r="IE385">
        <v>0</v>
      </c>
      <c r="IF385">
        <v>0</v>
      </c>
      <c r="IG385">
        <v>0</v>
      </c>
      <c r="IH385">
        <v>0</v>
      </c>
      <c r="II385">
        <v>0</v>
      </c>
      <c r="IJ385">
        <v>0</v>
      </c>
      <c r="IK385">
        <v>0</v>
      </c>
      <c r="IL385">
        <v>0</v>
      </c>
      <c r="IM385">
        <v>0</v>
      </c>
      <c r="IN385">
        <v>0</v>
      </c>
    </row>
    <row r="386" spans="1:248">
      <c r="A386">
        <v>383</v>
      </c>
      <c r="B386" t="str">
        <v>Tapi</v>
      </c>
      <c r="C386" t="str">
        <v>GUJARAT</v>
      </c>
      <c r="D386" t="str">
        <v>West</v>
      </c>
      <c r="E386">
        <v>0</v>
      </c>
      <c r="F386">
        <v>0</v>
      </c>
      <c r="G386">
        <v>0</v>
      </c>
      <c r="H386">
        <v>0.3</v>
      </c>
      <c r="I386">
        <v>0</v>
      </c>
      <c r="J386" t="str">
        <v>Low</v>
      </c>
      <c r="K386">
        <v>0</v>
      </c>
      <c r="L386">
        <v>0</v>
      </c>
      <c r="M386">
        <v>0</v>
      </c>
      <c r="N386">
        <v>0</v>
      </c>
      <c r="O386">
        <v>0</v>
      </c>
      <c r="P386">
        <v>0</v>
      </c>
      <c r="Q386">
        <v>0</v>
      </c>
      <c r="R386">
        <v>0</v>
      </c>
      <c r="S386">
        <v>0</v>
      </c>
      <c r="T386">
        <v>0</v>
      </c>
      <c r="U386">
        <v>0</v>
      </c>
      <c r="V386">
        <v>0</v>
      </c>
      <c r="W386">
        <v>0</v>
      </c>
      <c r="X386">
        <v>0</v>
      </c>
      <c r="Y386" t="str">
        <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5</v>
      </c>
      <c r="EH386">
        <v>15</v>
      </c>
      <c r="EI386">
        <v>15.222222222222221</v>
      </c>
      <c r="EJ386">
        <v>0</v>
      </c>
      <c r="EK386">
        <v>0</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5</v>
      </c>
      <c r="FF386">
        <v>17.666666666666668</v>
      </c>
      <c r="FG386">
        <v>20.777777777777779</v>
      </c>
      <c r="FH386">
        <v>0</v>
      </c>
      <c r="FI386">
        <v>0</v>
      </c>
      <c r="FJ386">
        <v>0</v>
      </c>
      <c r="FK386">
        <v>0</v>
      </c>
      <c r="FL386">
        <v>0</v>
      </c>
      <c r="FM386">
        <v>0</v>
      </c>
      <c r="FN386">
        <v>0</v>
      </c>
      <c r="FO386">
        <v>0</v>
      </c>
      <c r="FP386">
        <v>0</v>
      </c>
      <c r="FQ386">
        <v>0</v>
      </c>
      <c r="FR386">
        <v>0</v>
      </c>
      <c r="FS386">
        <v>0</v>
      </c>
      <c r="FT386">
        <v>0</v>
      </c>
      <c r="FU386">
        <v>0</v>
      </c>
      <c r="FV386">
        <v>0</v>
      </c>
      <c r="FW386">
        <v>0</v>
      </c>
      <c r="FX386">
        <v>0</v>
      </c>
      <c r="FY386">
        <v>0</v>
      </c>
      <c r="FZ386">
        <v>0</v>
      </c>
      <c r="GA386">
        <v>0</v>
      </c>
      <c r="GB386">
        <v>0</v>
      </c>
      <c r="GC386">
        <v>7</v>
      </c>
      <c r="GD386">
        <v>17.666666666666668</v>
      </c>
      <c r="GE386">
        <v>21.888888888888889</v>
      </c>
      <c r="GF386">
        <v>0</v>
      </c>
      <c r="GG386">
        <v>0</v>
      </c>
      <c r="GH386">
        <v>0</v>
      </c>
      <c r="GI386">
        <v>0</v>
      </c>
      <c r="GJ386">
        <v>0</v>
      </c>
      <c r="GK386">
        <v>0</v>
      </c>
      <c r="GL386">
        <v>0</v>
      </c>
      <c r="GM386">
        <v>0</v>
      </c>
      <c r="GN386">
        <v>0</v>
      </c>
      <c r="GO386">
        <v>0</v>
      </c>
      <c r="GP386">
        <v>0</v>
      </c>
      <c r="GQ386">
        <v>0</v>
      </c>
      <c r="GR386">
        <v>0</v>
      </c>
      <c r="GS386">
        <v>0</v>
      </c>
      <c r="GT386">
        <v>0</v>
      </c>
      <c r="GU386">
        <v>0</v>
      </c>
      <c r="GV386">
        <v>0</v>
      </c>
      <c r="GW386">
        <v>0</v>
      </c>
      <c r="GX386">
        <v>0</v>
      </c>
      <c r="GY386">
        <v>0</v>
      </c>
      <c r="GZ386">
        <v>0</v>
      </c>
      <c r="HA386">
        <v>0</v>
      </c>
      <c r="HB386">
        <v>0</v>
      </c>
      <c r="HC386">
        <v>0</v>
      </c>
      <c r="HD386">
        <v>0</v>
      </c>
      <c r="HE386">
        <v>0</v>
      </c>
      <c r="HF386">
        <v>0</v>
      </c>
      <c r="HG386">
        <v>0</v>
      </c>
      <c r="HH386">
        <v>0</v>
      </c>
      <c r="HI386">
        <v>0</v>
      </c>
      <c r="HJ386">
        <v>0</v>
      </c>
      <c r="HK386">
        <v>0</v>
      </c>
      <c r="HL386">
        <v>0</v>
      </c>
      <c r="HM386">
        <v>0</v>
      </c>
      <c r="HN386">
        <v>0</v>
      </c>
      <c r="HO386">
        <v>0</v>
      </c>
      <c r="HP386">
        <v>0</v>
      </c>
      <c r="HQ386">
        <v>0</v>
      </c>
      <c r="HR386">
        <v>0</v>
      </c>
      <c r="HS386">
        <v>0</v>
      </c>
      <c r="HT386">
        <v>0</v>
      </c>
      <c r="HU386">
        <v>0</v>
      </c>
      <c r="HV386">
        <v>0</v>
      </c>
      <c r="HW386">
        <v>0</v>
      </c>
      <c r="HX386">
        <v>0</v>
      </c>
      <c r="HY386">
        <v>0</v>
      </c>
      <c r="HZ386">
        <v>0</v>
      </c>
      <c r="IA386">
        <v>0</v>
      </c>
      <c r="IB386">
        <v>0</v>
      </c>
      <c r="IC386">
        <v>0</v>
      </c>
      <c r="ID386">
        <v>0</v>
      </c>
      <c r="IE386">
        <v>0</v>
      </c>
      <c r="IF386">
        <v>0</v>
      </c>
      <c r="IG386">
        <v>0</v>
      </c>
      <c r="IH386">
        <v>0</v>
      </c>
      <c r="II386">
        <v>0</v>
      </c>
      <c r="IJ386">
        <v>0</v>
      </c>
      <c r="IK386">
        <v>0</v>
      </c>
      <c r="IL386">
        <v>0</v>
      </c>
      <c r="IM386">
        <v>0</v>
      </c>
      <c r="IN386">
        <v>0</v>
      </c>
    </row>
    <row r="387" spans="1:248">
      <c r="A387">
        <v>384</v>
      </c>
      <c r="B387" t="str">
        <v>Vadodara</v>
      </c>
      <c r="C387" t="str">
        <v>GUJARAT</v>
      </c>
      <c r="D387" t="str">
        <v>West</v>
      </c>
      <c r="E387">
        <v>0</v>
      </c>
      <c r="F387">
        <v>0</v>
      </c>
      <c r="G387">
        <v>0</v>
      </c>
      <c r="H387">
        <v>0.3</v>
      </c>
      <c r="I387">
        <v>0</v>
      </c>
      <c r="J387" t="str">
        <v>Low</v>
      </c>
      <c r="K387">
        <v>0</v>
      </c>
      <c r="L387">
        <v>0</v>
      </c>
      <c r="M387">
        <v>0</v>
      </c>
      <c r="N387">
        <v>0</v>
      </c>
      <c r="O387">
        <v>0</v>
      </c>
      <c r="P387">
        <v>0</v>
      </c>
      <c r="Q387">
        <v>0</v>
      </c>
      <c r="R387">
        <v>0</v>
      </c>
      <c r="S387">
        <v>0</v>
      </c>
      <c r="T387">
        <v>0</v>
      </c>
      <c r="U387">
        <v>0</v>
      </c>
      <c r="V387">
        <v>0</v>
      </c>
      <c r="W387">
        <v>0</v>
      </c>
      <c r="X387">
        <v>0</v>
      </c>
      <c r="Y387" t="str">
        <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0</v>
      </c>
      <c r="FG387">
        <v>0</v>
      </c>
      <c r="FH387">
        <v>0</v>
      </c>
      <c r="FI387">
        <v>0</v>
      </c>
      <c r="FJ387">
        <v>0</v>
      </c>
      <c r="FK387">
        <v>0</v>
      </c>
      <c r="FL387">
        <v>0</v>
      </c>
      <c r="FM387">
        <v>0</v>
      </c>
      <c r="FN387">
        <v>0</v>
      </c>
      <c r="FO387">
        <v>0</v>
      </c>
      <c r="FP387">
        <v>0</v>
      </c>
      <c r="FQ387">
        <v>0</v>
      </c>
      <c r="FR387">
        <v>0</v>
      </c>
      <c r="FS387">
        <v>0</v>
      </c>
      <c r="FT387">
        <v>0</v>
      </c>
      <c r="FU387">
        <v>0</v>
      </c>
      <c r="FV387">
        <v>0</v>
      </c>
      <c r="FW387">
        <v>0</v>
      </c>
      <c r="FX387">
        <v>0</v>
      </c>
      <c r="FY387">
        <v>0</v>
      </c>
      <c r="FZ387">
        <v>0</v>
      </c>
      <c r="GA387">
        <v>0</v>
      </c>
      <c r="GB387">
        <v>0</v>
      </c>
      <c r="GC387">
        <v>0</v>
      </c>
      <c r="GD387">
        <v>0</v>
      </c>
      <c r="GE387">
        <v>0</v>
      </c>
      <c r="GF387">
        <v>0</v>
      </c>
      <c r="GG387">
        <v>0</v>
      </c>
      <c r="GH387">
        <v>0</v>
      </c>
      <c r="GI387">
        <v>0</v>
      </c>
      <c r="GJ387">
        <v>0</v>
      </c>
      <c r="GK387">
        <v>0</v>
      </c>
      <c r="GL387">
        <v>0</v>
      </c>
      <c r="GM387">
        <v>0</v>
      </c>
      <c r="GN387">
        <v>0</v>
      </c>
      <c r="GO387">
        <v>0</v>
      </c>
      <c r="GP387">
        <v>0</v>
      </c>
      <c r="GQ387">
        <v>0</v>
      </c>
      <c r="GR387">
        <v>0</v>
      </c>
      <c r="GS387">
        <v>0</v>
      </c>
      <c r="GT387">
        <v>0</v>
      </c>
      <c r="GU387">
        <v>0</v>
      </c>
      <c r="GV387">
        <v>0</v>
      </c>
      <c r="GW387">
        <v>0</v>
      </c>
      <c r="GX387">
        <v>0</v>
      </c>
      <c r="GY387">
        <v>0</v>
      </c>
      <c r="GZ387">
        <v>0</v>
      </c>
      <c r="HA387">
        <v>0</v>
      </c>
      <c r="HB387">
        <v>0</v>
      </c>
      <c r="HC387">
        <v>0</v>
      </c>
      <c r="HD387">
        <v>0</v>
      </c>
      <c r="HE387">
        <v>0</v>
      </c>
      <c r="HF387">
        <v>0</v>
      </c>
      <c r="HG387">
        <v>0</v>
      </c>
      <c r="HH387">
        <v>0</v>
      </c>
      <c r="HI387">
        <v>0</v>
      </c>
      <c r="HJ387">
        <v>0</v>
      </c>
      <c r="HK387">
        <v>0</v>
      </c>
      <c r="HL387">
        <v>0</v>
      </c>
      <c r="HM387">
        <v>0</v>
      </c>
      <c r="HN387">
        <v>0</v>
      </c>
      <c r="HO387">
        <v>0</v>
      </c>
      <c r="HP387">
        <v>0</v>
      </c>
      <c r="HQ387">
        <v>0</v>
      </c>
      <c r="HR387">
        <v>0</v>
      </c>
      <c r="HS387">
        <v>0</v>
      </c>
      <c r="HT387">
        <v>0</v>
      </c>
      <c r="HU387">
        <v>0</v>
      </c>
      <c r="HV387">
        <v>0</v>
      </c>
      <c r="HW387">
        <v>0</v>
      </c>
      <c r="HX387">
        <v>0</v>
      </c>
      <c r="HY387">
        <v>0</v>
      </c>
      <c r="HZ387">
        <v>0</v>
      </c>
      <c r="IA387">
        <v>0</v>
      </c>
      <c r="IB387">
        <v>0</v>
      </c>
      <c r="IC387">
        <v>0</v>
      </c>
      <c r="ID387">
        <v>0</v>
      </c>
      <c r="IE387">
        <v>0</v>
      </c>
      <c r="IF387">
        <v>0</v>
      </c>
      <c r="IG387">
        <v>0</v>
      </c>
      <c r="IH387">
        <v>0</v>
      </c>
      <c r="II387">
        <v>0</v>
      </c>
      <c r="IJ387">
        <v>0</v>
      </c>
      <c r="IK387">
        <v>0</v>
      </c>
      <c r="IL387">
        <v>0</v>
      </c>
      <c r="IM387">
        <v>0</v>
      </c>
      <c r="IN387">
        <v>0</v>
      </c>
    </row>
    <row r="388" spans="1:248">
      <c r="A388">
        <v>385</v>
      </c>
      <c r="B388" t="str">
        <v>Valsad</v>
      </c>
      <c r="C388" t="str">
        <v>GUJARAT</v>
      </c>
      <c r="D388" t="str">
        <v>West</v>
      </c>
      <c r="E388">
        <v>0</v>
      </c>
      <c r="F388">
        <v>0</v>
      </c>
      <c r="G388">
        <v>0</v>
      </c>
      <c r="H388">
        <v>0.3</v>
      </c>
      <c r="I388">
        <v>0</v>
      </c>
      <c r="J388" t="str">
        <v>Low</v>
      </c>
      <c r="K388">
        <v>0</v>
      </c>
      <c r="L388">
        <v>0</v>
      </c>
      <c r="M388">
        <v>0</v>
      </c>
      <c r="N388">
        <v>0</v>
      </c>
      <c r="O388">
        <v>0</v>
      </c>
      <c r="P388">
        <v>0</v>
      </c>
      <c r="Q388">
        <v>0</v>
      </c>
      <c r="R388">
        <v>0</v>
      </c>
      <c r="S388">
        <v>0</v>
      </c>
      <c r="T388">
        <v>0</v>
      </c>
      <c r="U388">
        <v>0</v>
      </c>
      <c r="V388">
        <v>0</v>
      </c>
      <c r="W388">
        <v>0</v>
      </c>
      <c r="X388">
        <v>0</v>
      </c>
      <c r="Y388" t="str">
        <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6</v>
      </c>
      <c r="EH388">
        <v>7.666666666666667</v>
      </c>
      <c r="EI388">
        <v>6.5</v>
      </c>
      <c r="EJ388">
        <v>0</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6</v>
      </c>
      <c r="FF388">
        <v>9</v>
      </c>
      <c r="FG388">
        <v>7.75</v>
      </c>
      <c r="FH388">
        <v>0</v>
      </c>
      <c r="FI388">
        <v>0</v>
      </c>
      <c r="FJ388">
        <v>0</v>
      </c>
      <c r="FK388">
        <v>0</v>
      </c>
      <c r="FL388">
        <v>0</v>
      </c>
      <c r="FM388">
        <v>0</v>
      </c>
      <c r="FN388">
        <v>0</v>
      </c>
      <c r="FO388">
        <v>0</v>
      </c>
      <c r="FP388">
        <v>0</v>
      </c>
      <c r="FQ388">
        <v>0</v>
      </c>
      <c r="FR388">
        <v>0</v>
      </c>
      <c r="FS388">
        <v>0</v>
      </c>
      <c r="FT388">
        <v>0</v>
      </c>
      <c r="FU388">
        <v>0</v>
      </c>
      <c r="FV388">
        <v>0</v>
      </c>
      <c r="FW388">
        <v>0</v>
      </c>
      <c r="FX388">
        <v>0</v>
      </c>
      <c r="FY388">
        <v>0</v>
      </c>
      <c r="FZ388">
        <v>0</v>
      </c>
      <c r="GA388">
        <v>0</v>
      </c>
      <c r="GB388">
        <v>0</v>
      </c>
      <c r="GC388">
        <v>6</v>
      </c>
      <c r="GD388">
        <v>9</v>
      </c>
      <c r="GE388">
        <v>9</v>
      </c>
      <c r="GF388">
        <v>0</v>
      </c>
      <c r="GG388">
        <v>0</v>
      </c>
      <c r="GH388">
        <v>0</v>
      </c>
      <c r="GI388">
        <v>0</v>
      </c>
      <c r="GJ388">
        <v>0</v>
      </c>
      <c r="GK388">
        <v>0</v>
      </c>
      <c r="GL388">
        <v>0</v>
      </c>
      <c r="GM388">
        <v>0</v>
      </c>
      <c r="GN388">
        <v>0</v>
      </c>
      <c r="GO388">
        <v>0</v>
      </c>
      <c r="GP388">
        <v>0</v>
      </c>
      <c r="GQ388">
        <v>0</v>
      </c>
      <c r="GR388">
        <v>0</v>
      </c>
      <c r="GS388">
        <v>0</v>
      </c>
      <c r="GT388">
        <v>0</v>
      </c>
      <c r="GU388">
        <v>0</v>
      </c>
      <c r="GV388">
        <v>0</v>
      </c>
      <c r="GW388">
        <v>0</v>
      </c>
      <c r="GX388">
        <v>0</v>
      </c>
      <c r="GY388">
        <v>0</v>
      </c>
      <c r="GZ388">
        <v>0</v>
      </c>
      <c r="HA388">
        <v>0</v>
      </c>
      <c r="HB388">
        <v>0</v>
      </c>
      <c r="HC388">
        <v>0</v>
      </c>
      <c r="HD388">
        <v>0</v>
      </c>
      <c r="HE388">
        <v>0</v>
      </c>
      <c r="HF388">
        <v>0</v>
      </c>
      <c r="HG388">
        <v>0</v>
      </c>
      <c r="HH388">
        <v>0</v>
      </c>
      <c r="HI388">
        <v>0</v>
      </c>
      <c r="HJ388">
        <v>0</v>
      </c>
      <c r="HK388">
        <v>0</v>
      </c>
      <c r="HL388">
        <v>0</v>
      </c>
      <c r="HM388">
        <v>0</v>
      </c>
      <c r="HN388">
        <v>0</v>
      </c>
      <c r="HO388">
        <v>0</v>
      </c>
      <c r="HP388">
        <v>0</v>
      </c>
      <c r="HQ388">
        <v>0</v>
      </c>
      <c r="HR388">
        <v>0</v>
      </c>
      <c r="HS388">
        <v>0</v>
      </c>
      <c r="HT388">
        <v>0</v>
      </c>
      <c r="HU388">
        <v>0</v>
      </c>
      <c r="HV388">
        <v>0</v>
      </c>
      <c r="HW388">
        <v>0</v>
      </c>
      <c r="HX388">
        <v>0</v>
      </c>
      <c r="HY388">
        <v>0</v>
      </c>
      <c r="HZ388">
        <v>0</v>
      </c>
      <c r="IA388">
        <v>0</v>
      </c>
      <c r="IB388">
        <v>0</v>
      </c>
      <c r="IC388">
        <v>0</v>
      </c>
      <c r="ID388">
        <v>0</v>
      </c>
      <c r="IE388">
        <v>0</v>
      </c>
      <c r="IF388">
        <v>0</v>
      </c>
      <c r="IG388">
        <v>0</v>
      </c>
      <c r="IH388">
        <v>0</v>
      </c>
      <c r="II388">
        <v>0</v>
      </c>
      <c r="IJ388">
        <v>0</v>
      </c>
      <c r="IK388">
        <v>0</v>
      </c>
      <c r="IL388">
        <v>0</v>
      </c>
      <c r="IM388">
        <v>0</v>
      </c>
      <c r="IN388">
        <v>0</v>
      </c>
    </row>
    <row r="389" spans="1:248">
      <c r="A389">
        <v>386</v>
      </c>
      <c r="B389" t="str">
        <v>Jaipur</v>
      </c>
      <c r="C389" t="str">
        <v>RAJASTHAN</v>
      </c>
      <c r="D389" t="str">
        <v>North</v>
      </c>
      <c r="E389" t="str">
        <v>PAL CEMENT AND STEEL PVT. LTD.</v>
      </c>
      <c r="F389">
        <v>0</v>
      </c>
      <c r="G389">
        <v>0</v>
      </c>
      <c r="H389">
        <v>0.3</v>
      </c>
      <c r="I389">
        <v>0</v>
      </c>
      <c r="J389" t="str">
        <v>Low</v>
      </c>
      <c r="K389">
        <v>0</v>
      </c>
      <c r="L389">
        <v>0</v>
      </c>
      <c r="M389">
        <v>0</v>
      </c>
      <c r="N389">
        <v>0</v>
      </c>
      <c r="O389">
        <v>0</v>
      </c>
      <c r="P389">
        <v>0</v>
      </c>
      <c r="Q389">
        <v>0</v>
      </c>
      <c r="R389">
        <v>0</v>
      </c>
      <c r="S389">
        <v>0</v>
      </c>
      <c r="T389">
        <v>0</v>
      </c>
      <c r="U389">
        <v>0</v>
      </c>
      <c r="V389">
        <v>0</v>
      </c>
      <c r="W389">
        <v>0</v>
      </c>
      <c r="X389">
        <v>0</v>
      </c>
      <c r="Y389" t="str">
        <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v>0</v>
      </c>
      <c r="FH389">
        <v>0</v>
      </c>
      <c r="FI389">
        <v>0</v>
      </c>
      <c r="FJ389">
        <v>0</v>
      </c>
      <c r="FK389">
        <v>0</v>
      </c>
      <c r="FL389">
        <v>0</v>
      </c>
      <c r="FM389">
        <v>0</v>
      </c>
      <c r="FN389">
        <v>0</v>
      </c>
      <c r="FO389">
        <v>0</v>
      </c>
      <c r="FP389">
        <v>0</v>
      </c>
      <c r="FQ389">
        <v>0</v>
      </c>
      <c r="FR389">
        <v>0</v>
      </c>
      <c r="FS389">
        <v>0</v>
      </c>
      <c r="FT389">
        <v>0</v>
      </c>
      <c r="FU389">
        <v>0</v>
      </c>
      <c r="FV389">
        <v>0</v>
      </c>
      <c r="FW389">
        <v>0</v>
      </c>
      <c r="FX389">
        <v>0</v>
      </c>
      <c r="FY389">
        <v>0</v>
      </c>
      <c r="FZ389">
        <v>0</v>
      </c>
      <c r="GA389">
        <v>0</v>
      </c>
      <c r="GB389">
        <v>0</v>
      </c>
      <c r="GC389">
        <v>0</v>
      </c>
      <c r="GD389">
        <v>0</v>
      </c>
      <c r="GE389">
        <v>0</v>
      </c>
      <c r="GF389">
        <v>0</v>
      </c>
      <c r="GG389">
        <v>0</v>
      </c>
      <c r="GH389">
        <v>0</v>
      </c>
      <c r="GI389">
        <v>0</v>
      </c>
      <c r="GJ389">
        <v>0</v>
      </c>
      <c r="GK389">
        <v>0</v>
      </c>
      <c r="GL389">
        <v>0</v>
      </c>
      <c r="GM389">
        <v>0</v>
      </c>
      <c r="GN389">
        <v>0</v>
      </c>
      <c r="GO389">
        <v>0</v>
      </c>
      <c r="GP389">
        <v>0</v>
      </c>
      <c r="GQ389">
        <v>0</v>
      </c>
      <c r="GR389">
        <v>0</v>
      </c>
      <c r="GS389">
        <v>0</v>
      </c>
      <c r="GT389">
        <v>0</v>
      </c>
      <c r="GU389">
        <v>0</v>
      </c>
      <c r="GV389">
        <v>0</v>
      </c>
      <c r="GW389">
        <v>0</v>
      </c>
      <c r="GX389">
        <v>0</v>
      </c>
      <c r="GY389">
        <v>0</v>
      </c>
      <c r="GZ389">
        <v>0</v>
      </c>
      <c r="HA389">
        <v>0</v>
      </c>
      <c r="HB389">
        <v>0</v>
      </c>
      <c r="HC389">
        <v>0</v>
      </c>
      <c r="HD389">
        <v>0</v>
      </c>
      <c r="HE389">
        <v>0</v>
      </c>
      <c r="HF389">
        <v>0</v>
      </c>
      <c r="HG389">
        <v>0</v>
      </c>
      <c r="HH389">
        <v>0</v>
      </c>
      <c r="HI389">
        <v>0</v>
      </c>
      <c r="HJ389">
        <v>0</v>
      </c>
      <c r="HK389">
        <v>0</v>
      </c>
      <c r="HL389">
        <v>0</v>
      </c>
      <c r="HM389">
        <v>0</v>
      </c>
      <c r="HN389">
        <v>0</v>
      </c>
      <c r="HO389">
        <v>0</v>
      </c>
      <c r="HP389">
        <v>0</v>
      </c>
      <c r="HQ389">
        <v>0</v>
      </c>
      <c r="HR389">
        <v>0</v>
      </c>
      <c r="HS389">
        <v>0</v>
      </c>
      <c r="HT389">
        <v>0</v>
      </c>
      <c r="HU389">
        <v>0</v>
      </c>
      <c r="HV389">
        <v>0</v>
      </c>
      <c r="HW389">
        <v>0</v>
      </c>
      <c r="HX389">
        <v>0</v>
      </c>
      <c r="HY389">
        <v>0</v>
      </c>
      <c r="HZ389">
        <v>0</v>
      </c>
      <c r="IA389">
        <v>0</v>
      </c>
      <c r="IB389">
        <v>0</v>
      </c>
      <c r="IC389">
        <v>0</v>
      </c>
      <c r="ID389">
        <v>0</v>
      </c>
      <c r="IE389">
        <v>0</v>
      </c>
      <c r="IF389">
        <v>0</v>
      </c>
      <c r="IG389">
        <v>0</v>
      </c>
      <c r="IH389">
        <v>0</v>
      </c>
      <c r="II389">
        <v>0</v>
      </c>
      <c r="IJ389">
        <v>0</v>
      </c>
      <c r="IK389">
        <v>0</v>
      </c>
      <c r="IL389">
        <v>0</v>
      </c>
      <c r="IM389">
        <v>0</v>
      </c>
      <c r="IN389">
        <v>0</v>
      </c>
    </row>
    <row r="390" spans="1:248">
      <c r="A390">
        <v>387</v>
      </c>
      <c r="B390" t="str">
        <v>Kondagaon</v>
      </c>
      <c r="C390" t="str">
        <v>CHHATTISGARH</v>
      </c>
      <c r="D390" t="str">
        <v>Central</v>
      </c>
      <c r="E390">
        <v>0</v>
      </c>
      <c r="F390">
        <v>0</v>
      </c>
      <c r="G390">
        <v>0</v>
      </c>
      <c r="H390">
        <v>0.3</v>
      </c>
      <c r="I390">
        <v>0</v>
      </c>
      <c r="J390" t="str">
        <v>Low</v>
      </c>
      <c r="K390">
        <v>0</v>
      </c>
      <c r="L390">
        <v>0</v>
      </c>
      <c r="M390">
        <v>0</v>
      </c>
      <c r="N390">
        <v>0</v>
      </c>
      <c r="O390">
        <v>0</v>
      </c>
      <c r="P390">
        <v>1400</v>
      </c>
      <c r="Q390">
        <v>0</v>
      </c>
      <c r="R390">
        <v>0</v>
      </c>
      <c r="S390">
        <v>0</v>
      </c>
      <c r="T390">
        <v>0</v>
      </c>
      <c r="U390">
        <v>0</v>
      </c>
      <c r="V390">
        <v>2</v>
      </c>
      <c r="W390">
        <v>0</v>
      </c>
      <c r="X390">
        <v>0</v>
      </c>
      <c r="Y390" t="str">
        <v/>
      </c>
      <c r="Z390">
        <v>0</v>
      </c>
      <c r="AA390" t="str">
        <v/>
      </c>
      <c r="AB390">
        <v>20</v>
      </c>
      <c r="AC390">
        <v>0</v>
      </c>
      <c r="AD390">
        <v>0</v>
      </c>
      <c r="AE390">
        <v>0</v>
      </c>
      <c r="AF390">
        <v>0</v>
      </c>
      <c r="AG390">
        <v>0</v>
      </c>
      <c r="AH390">
        <v>0</v>
      </c>
      <c r="AI390">
        <v>0</v>
      </c>
      <c r="AJ390">
        <v>0</v>
      </c>
      <c r="AK390">
        <v>0</v>
      </c>
      <c r="AL390">
        <v>0</v>
      </c>
      <c r="AM390">
        <v>0</v>
      </c>
      <c r="AN390">
        <v>0</v>
      </c>
      <c r="AO390">
        <v>0</v>
      </c>
      <c r="AP390">
        <v>0</v>
      </c>
      <c r="AQ390">
        <v>31.04</v>
      </c>
      <c r="AR390">
        <v>0</v>
      </c>
      <c r="AS390">
        <v>0</v>
      </c>
      <c r="AT390">
        <v>0</v>
      </c>
      <c r="AU390">
        <v>0</v>
      </c>
      <c r="AV390">
        <v>0</v>
      </c>
      <c r="AW390">
        <v>0</v>
      </c>
      <c r="AX390">
        <v>0</v>
      </c>
      <c r="AY390">
        <v>0</v>
      </c>
      <c r="AZ390">
        <v>1</v>
      </c>
      <c r="BA390">
        <v>0</v>
      </c>
      <c r="BB390">
        <v>0</v>
      </c>
      <c r="BC390">
        <v>0</v>
      </c>
      <c r="BD390">
        <v>0</v>
      </c>
      <c r="BE390">
        <v>0</v>
      </c>
      <c r="BF390">
        <v>0</v>
      </c>
      <c r="BG390">
        <v>0</v>
      </c>
      <c r="BH390">
        <v>0</v>
      </c>
      <c r="BI390">
        <v>0</v>
      </c>
      <c r="BJ390">
        <v>0</v>
      </c>
      <c r="BK390">
        <v>0</v>
      </c>
      <c r="BL390">
        <v>0</v>
      </c>
      <c r="BM390">
        <v>0</v>
      </c>
      <c r="BN390">
        <v>0</v>
      </c>
      <c r="BO390">
        <v>1</v>
      </c>
      <c r="BP390">
        <v>0</v>
      </c>
      <c r="BQ390">
        <v>0</v>
      </c>
      <c r="BR390">
        <v>0</v>
      </c>
      <c r="BS390">
        <v>0</v>
      </c>
      <c r="BT390">
        <v>0</v>
      </c>
      <c r="BU390">
        <v>0</v>
      </c>
      <c r="BV390">
        <v>0</v>
      </c>
      <c r="BW390">
        <v>0</v>
      </c>
      <c r="BX390">
        <v>2</v>
      </c>
      <c r="BY390">
        <v>1</v>
      </c>
      <c r="BZ390">
        <v>0</v>
      </c>
      <c r="CA390">
        <v>0</v>
      </c>
      <c r="CB390">
        <v>0</v>
      </c>
      <c r="CC390">
        <v>0</v>
      </c>
      <c r="CD390">
        <v>0</v>
      </c>
      <c r="CE390">
        <v>0</v>
      </c>
      <c r="CF390">
        <v>0</v>
      </c>
      <c r="CG390">
        <v>0</v>
      </c>
      <c r="CH390">
        <v>0</v>
      </c>
      <c r="CI390">
        <v>0</v>
      </c>
      <c r="CJ390">
        <v>0</v>
      </c>
      <c r="CK390">
        <v>0</v>
      </c>
      <c r="CL390">
        <v>0</v>
      </c>
      <c r="CM390">
        <v>0</v>
      </c>
      <c r="CN390">
        <v>1</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1</v>
      </c>
      <c r="DM390">
        <v>1</v>
      </c>
      <c r="DN390">
        <v>1</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0</v>
      </c>
      <c r="FE390">
        <v>0</v>
      </c>
      <c r="FF390">
        <v>0</v>
      </c>
      <c r="FG390">
        <v>0</v>
      </c>
      <c r="FH390">
        <v>0</v>
      </c>
      <c r="FI390">
        <v>0</v>
      </c>
      <c r="FJ390">
        <v>0</v>
      </c>
      <c r="FK390">
        <v>0</v>
      </c>
      <c r="FL390">
        <v>0</v>
      </c>
      <c r="FM390">
        <v>0</v>
      </c>
      <c r="FN390">
        <v>0</v>
      </c>
      <c r="FO390">
        <v>0</v>
      </c>
      <c r="FP390">
        <v>0</v>
      </c>
      <c r="FQ390">
        <v>0</v>
      </c>
      <c r="FR390">
        <v>0</v>
      </c>
      <c r="FS390">
        <v>0</v>
      </c>
      <c r="FT390">
        <v>0</v>
      </c>
      <c r="FU390">
        <v>0</v>
      </c>
      <c r="FV390">
        <v>0</v>
      </c>
      <c r="FW390">
        <v>0</v>
      </c>
      <c r="FX390">
        <v>0</v>
      </c>
      <c r="FY390">
        <v>0</v>
      </c>
      <c r="FZ390">
        <v>0</v>
      </c>
      <c r="GA390">
        <v>0</v>
      </c>
      <c r="GB390">
        <v>0</v>
      </c>
      <c r="GC390">
        <v>0</v>
      </c>
      <c r="GD390">
        <v>0</v>
      </c>
      <c r="GE390">
        <v>0</v>
      </c>
      <c r="GF390">
        <v>0</v>
      </c>
      <c r="GG390">
        <v>0</v>
      </c>
      <c r="GH390">
        <v>0</v>
      </c>
      <c r="GI390">
        <v>0</v>
      </c>
      <c r="GJ390">
        <v>0</v>
      </c>
      <c r="GK390">
        <v>0</v>
      </c>
      <c r="GL390">
        <v>0</v>
      </c>
      <c r="GM390">
        <v>0</v>
      </c>
      <c r="GN390">
        <v>0</v>
      </c>
      <c r="GO390">
        <v>0</v>
      </c>
      <c r="GP390">
        <v>0</v>
      </c>
      <c r="GQ390">
        <v>0</v>
      </c>
      <c r="GR390">
        <v>0</v>
      </c>
      <c r="GS390">
        <v>0</v>
      </c>
      <c r="GT390">
        <v>0</v>
      </c>
      <c r="GU390">
        <v>0</v>
      </c>
      <c r="GV390">
        <v>0</v>
      </c>
      <c r="GW390">
        <v>0</v>
      </c>
      <c r="GX390">
        <v>0</v>
      </c>
      <c r="GY390">
        <v>0</v>
      </c>
      <c r="GZ390">
        <v>0</v>
      </c>
      <c r="HA390">
        <v>0</v>
      </c>
      <c r="HB390">
        <v>0</v>
      </c>
      <c r="HC390">
        <v>0</v>
      </c>
      <c r="HD390">
        <v>0</v>
      </c>
      <c r="HE390">
        <v>0</v>
      </c>
      <c r="HF390">
        <v>0</v>
      </c>
      <c r="HG390">
        <v>0</v>
      </c>
      <c r="HH390">
        <v>0</v>
      </c>
      <c r="HI390">
        <v>0</v>
      </c>
      <c r="HJ390">
        <v>0</v>
      </c>
      <c r="HK390">
        <v>0</v>
      </c>
      <c r="HL390">
        <v>0</v>
      </c>
      <c r="HM390">
        <v>0</v>
      </c>
      <c r="HN390">
        <v>0</v>
      </c>
      <c r="HO390">
        <v>0</v>
      </c>
      <c r="HP390">
        <v>0</v>
      </c>
      <c r="HQ390">
        <v>0</v>
      </c>
      <c r="HR390">
        <v>0</v>
      </c>
      <c r="HS390">
        <v>0</v>
      </c>
      <c r="HT390">
        <v>0</v>
      </c>
      <c r="HU390">
        <v>0</v>
      </c>
      <c r="HV390">
        <v>0</v>
      </c>
      <c r="HW390">
        <v>0</v>
      </c>
      <c r="HX390">
        <v>0</v>
      </c>
      <c r="HY390">
        <v>0</v>
      </c>
      <c r="HZ390">
        <v>0</v>
      </c>
      <c r="IA390">
        <v>20</v>
      </c>
      <c r="IB390">
        <v>31.04</v>
      </c>
      <c r="IC390">
        <v>1.6666666666666667</v>
      </c>
      <c r="ID390">
        <v>3.1040000000000001</v>
      </c>
      <c r="IE390">
        <v>6.666666666666667</v>
      </c>
      <c r="IF390">
        <v>0</v>
      </c>
      <c r="IG390">
        <v>0</v>
      </c>
      <c r="IH390">
        <v>0</v>
      </c>
      <c r="II390">
        <v>0</v>
      </c>
      <c r="IJ390">
        <v>0</v>
      </c>
      <c r="IK390">
        <v>0</v>
      </c>
      <c r="IL390">
        <v>0</v>
      </c>
      <c r="IM390">
        <v>0</v>
      </c>
      <c r="IN390">
        <v>0</v>
      </c>
    </row>
    <row r="391" spans="1:248">
      <c r="A391">
        <v>388</v>
      </c>
      <c r="B391" t="str">
        <v>South</v>
      </c>
      <c r="C391" t="str">
        <v>DELHI</v>
      </c>
      <c r="D391" t="str">
        <v>North</v>
      </c>
      <c r="E391" t="str">
        <v>MAHENDRA STEELS</v>
      </c>
      <c r="F391">
        <v>0</v>
      </c>
      <c r="G391">
        <v>0</v>
      </c>
      <c r="H391">
        <v>1</v>
      </c>
      <c r="I391">
        <v>0</v>
      </c>
      <c r="J391" t="str">
        <v>High</v>
      </c>
      <c r="K391">
        <v>0</v>
      </c>
      <c r="L391">
        <v>0</v>
      </c>
      <c r="M391" t="str">
        <v>Dinesh Mohan</v>
      </c>
      <c r="N391" t="str">
        <v>Aman Kumar</v>
      </c>
      <c r="O391">
        <v>30</v>
      </c>
      <c r="P391">
        <v>7500</v>
      </c>
      <c r="Q391">
        <v>3</v>
      </c>
      <c r="R391">
        <v>6</v>
      </c>
      <c r="S391">
        <v>0</v>
      </c>
      <c r="T391">
        <v>0</v>
      </c>
      <c r="U391">
        <v>0</v>
      </c>
      <c r="V391">
        <v>16</v>
      </c>
      <c r="W391">
        <v>0</v>
      </c>
      <c r="X391">
        <v>300</v>
      </c>
      <c r="Y391">
        <v>0.31232333333333334</v>
      </c>
      <c r="Z391">
        <v>0.04</v>
      </c>
      <c r="AA391">
        <v>1.2492933333333334E-2</v>
      </c>
      <c r="AB391">
        <v>75</v>
      </c>
      <c r="AC391">
        <v>112.5</v>
      </c>
      <c r="AD391">
        <v>59</v>
      </c>
      <c r="AE391">
        <v>102.16</v>
      </c>
      <c r="AF391">
        <v>104.71000000000001</v>
      </c>
      <c r="AG391">
        <v>53.67</v>
      </c>
      <c r="AH391">
        <v>74.37</v>
      </c>
      <c r="AI391">
        <v>36</v>
      </c>
      <c r="AJ391">
        <v>24.1</v>
      </c>
      <c r="AK391">
        <v>17.22</v>
      </c>
      <c r="AL391">
        <v>94.55</v>
      </c>
      <c r="AM391">
        <v>64.64</v>
      </c>
      <c r="AN391">
        <v>121.68</v>
      </c>
      <c r="AO391">
        <v>82.68</v>
      </c>
      <c r="AP391">
        <v>106.62</v>
      </c>
      <c r="AQ391">
        <v>194.20999999999998</v>
      </c>
      <c r="AR391">
        <v>86.830000000000013</v>
      </c>
      <c r="AS391">
        <v>132.72</v>
      </c>
      <c r="AT391">
        <v>33.5</v>
      </c>
      <c r="AU391">
        <v>38.65</v>
      </c>
      <c r="AV391">
        <v>46.08</v>
      </c>
      <c r="AW391">
        <v>94</v>
      </c>
      <c r="AX391">
        <v>0</v>
      </c>
      <c r="AY391">
        <v>0</v>
      </c>
      <c r="AZ391">
        <v>1</v>
      </c>
      <c r="BA391">
        <v>0</v>
      </c>
      <c r="BB391">
        <v>1</v>
      </c>
      <c r="BC391">
        <v>0</v>
      </c>
      <c r="BD391">
        <v>0</v>
      </c>
      <c r="BE391">
        <v>0</v>
      </c>
      <c r="BF391">
        <v>0</v>
      </c>
      <c r="BG391">
        <v>0</v>
      </c>
      <c r="BH391">
        <v>0</v>
      </c>
      <c r="BI391">
        <v>2</v>
      </c>
      <c r="BJ391">
        <v>1</v>
      </c>
      <c r="BK391">
        <v>0</v>
      </c>
      <c r="BL391">
        <v>0</v>
      </c>
      <c r="BM391">
        <v>0</v>
      </c>
      <c r="BN391">
        <v>5</v>
      </c>
      <c r="BO391">
        <v>0</v>
      </c>
      <c r="BP391">
        <v>0</v>
      </c>
      <c r="BQ391">
        <v>1</v>
      </c>
      <c r="BR391">
        <v>0</v>
      </c>
      <c r="BS391">
        <v>1</v>
      </c>
      <c r="BT391">
        <v>0</v>
      </c>
      <c r="BU391">
        <v>1</v>
      </c>
      <c r="BV391">
        <v>0</v>
      </c>
      <c r="BW391">
        <v>0</v>
      </c>
      <c r="BX391">
        <v>16</v>
      </c>
      <c r="BY391">
        <v>3</v>
      </c>
      <c r="BZ391">
        <v>2</v>
      </c>
      <c r="CA391">
        <v>3</v>
      </c>
      <c r="CB391">
        <v>3</v>
      </c>
      <c r="CC391">
        <v>3</v>
      </c>
      <c r="CD391">
        <v>2</v>
      </c>
      <c r="CE391">
        <v>3</v>
      </c>
      <c r="CF391">
        <v>1</v>
      </c>
      <c r="CG391">
        <v>1</v>
      </c>
      <c r="CH391">
        <v>2</v>
      </c>
      <c r="CI391">
        <v>3</v>
      </c>
      <c r="CJ391">
        <v>1</v>
      </c>
      <c r="CK391">
        <v>3</v>
      </c>
      <c r="CL391">
        <v>4</v>
      </c>
      <c r="CM391">
        <v>6</v>
      </c>
      <c r="CN391">
        <v>3</v>
      </c>
      <c r="CO391">
        <v>2</v>
      </c>
      <c r="CP391">
        <v>3</v>
      </c>
      <c r="CQ391">
        <v>4</v>
      </c>
      <c r="CR391">
        <v>2</v>
      </c>
      <c r="CS391">
        <v>2</v>
      </c>
      <c r="CT391">
        <v>3</v>
      </c>
      <c r="CU391">
        <v>0</v>
      </c>
      <c r="CV391">
        <v>0</v>
      </c>
      <c r="CW391">
        <v>0</v>
      </c>
      <c r="CX391">
        <v>0</v>
      </c>
      <c r="CY391">
        <v>0</v>
      </c>
      <c r="CZ391">
        <v>0</v>
      </c>
      <c r="DA391">
        <v>0</v>
      </c>
      <c r="DB391">
        <v>0</v>
      </c>
      <c r="DC391">
        <v>0</v>
      </c>
      <c r="DD391">
        <v>0</v>
      </c>
      <c r="DE391">
        <v>0</v>
      </c>
      <c r="DF391">
        <v>0</v>
      </c>
      <c r="DG391">
        <v>0</v>
      </c>
      <c r="DH391">
        <v>4</v>
      </c>
      <c r="DI391">
        <v>4</v>
      </c>
      <c r="DJ391">
        <v>4</v>
      </c>
      <c r="DK391">
        <v>10</v>
      </c>
      <c r="DL391">
        <v>11</v>
      </c>
      <c r="DM391">
        <v>7</v>
      </c>
      <c r="DN391">
        <v>4</v>
      </c>
      <c r="DO391">
        <v>5</v>
      </c>
      <c r="DP391">
        <v>6</v>
      </c>
      <c r="DQ391">
        <v>6</v>
      </c>
      <c r="DR391">
        <v>4</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v>0</v>
      </c>
      <c r="FH391">
        <v>0</v>
      </c>
      <c r="FI391">
        <v>0</v>
      </c>
      <c r="FJ391">
        <v>0</v>
      </c>
      <c r="FK391">
        <v>0</v>
      </c>
      <c r="FL391">
        <v>0</v>
      </c>
      <c r="FM391">
        <v>0</v>
      </c>
      <c r="FN391">
        <v>0</v>
      </c>
      <c r="FO391">
        <v>0</v>
      </c>
      <c r="FP391">
        <v>0</v>
      </c>
      <c r="FQ391">
        <v>0</v>
      </c>
      <c r="FR391">
        <v>0</v>
      </c>
      <c r="FS391">
        <v>0</v>
      </c>
      <c r="FT391">
        <v>0</v>
      </c>
      <c r="FU391">
        <v>0</v>
      </c>
      <c r="FV391">
        <v>0</v>
      </c>
      <c r="FW391">
        <v>0</v>
      </c>
      <c r="FX391">
        <v>0</v>
      </c>
      <c r="FY391">
        <v>0</v>
      </c>
      <c r="FZ391">
        <v>0</v>
      </c>
      <c r="GA391">
        <v>0</v>
      </c>
      <c r="GB391">
        <v>0</v>
      </c>
      <c r="GC391">
        <v>0</v>
      </c>
      <c r="GD391">
        <v>0</v>
      </c>
      <c r="GE391">
        <v>0</v>
      </c>
      <c r="GF391">
        <v>0</v>
      </c>
      <c r="GG391">
        <v>0</v>
      </c>
      <c r="GH391">
        <v>0</v>
      </c>
      <c r="GI391">
        <v>0</v>
      </c>
      <c r="GJ391">
        <v>0</v>
      </c>
      <c r="GK391">
        <v>0</v>
      </c>
      <c r="GL391">
        <v>0</v>
      </c>
      <c r="GM391">
        <v>0</v>
      </c>
      <c r="GN391">
        <v>0</v>
      </c>
      <c r="GO391">
        <v>0</v>
      </c>
      <c r="GP391">
        <v>0</v>
      </c>
      <c r="GQ391">
        <v>2</v>
      </c>
      <c r="GR391">
        <v>0</v>
      </c>
      <c r="GS391">
        <v>0</v>
      </c>
      <c r="GT391">
        <v>0</v>
      </c>
      <c r="GU391">
        <v>0</v>
      </c>
      <c r="GV391">
        <v>0</v>
      </c>
      <c r="GW391">
        <v>0</v>
      </c>
      <c r="GX391">
        <v>0</v>
      </c>
      <c r="GY391">
        <v>0</v>
      </c>
      <c r="GZ391">
        <v>0</v>
      </c>
      <c r="HA391">
        <v>0</v>
      </c>
      <c r="HB391">
        <v>0</v>
      </c>
      <c r="HC391">
        <v>0</v>
      </c>
      <c r="HD391">
        <v>0</v>
      </c>
      <c r="HE391">
        <v>0</v>
      </c>
      <c r="HF391">
        <v>1</v>
      </c>
      <c r="HG391">
        <v>2</v>
      </c>
      <c r="HH391">
        <v>1</v>
      </c>
      <c r="HI391">
        <v>1</v>
      </c>
      <c r="HJ391">
        <v>0</v>
      </c>
      <c r="HK391">
        <v>0</v>
      </c>
      <c r="HL391">
        <v>0</v>
      </c>
      <c r="HM391">
        <v>0</v>
      </c>
      <c r="HN391">
        <v>0</v>
      </c>
      <c r="HO391">
        <v>0</v>
      </c>
      <c r="HP391">
        <v>0</v>
      </c>
      <c r="HQ391">
        <v>0</v>
      </c>
      <c r="HR391">
        <v>0</v>
      </c>
      <c r="HS391">
        <v>0</v>
      </c>
      <c r="HT391">
        <v>0</v>
      </c>
      <c r="HU391">
        <v>0</v>
      </c>
      <c r="HV391">
        <v>0</v>
      </c>
      <c r="HW391">
        <v>0</v>
      </c>
      <c r="HX391">
        <v>0</v>
      </c>
      <c r="HY391">
        <v>0</v>
      </c>
      <c r="HZ391">
        <v>142045</v>
      </c>
      <c r="IA391">
        <v>817.92000000000007</v>
      </c>
      <c r="IB391">
        <v>936.97</v>
      </c>
      <c r="IC391">
        <v>68.160000000000011</v>
      </c>
      <c r="ID391">
        <v>93.697000000000003</v>
      </c>
      <c r="IE391">
        <v>82.166666666666671</v>
      </c>
      <c r="IF391">
        <v>86.846666666666678</v>
      </c>
      <c r="IG391">
        <v>44.823333333333331</v>
      </c>
      <c r="IH391">
        <v>58.803333333333335</v>
      </c>
      <c r="II391">
        <v>103.66000000000001</v>
      </c>
      <c r="IJ391">
        <v>0</v>
      </c>
      <c r="IK391">
        <v>0</v>
      </c>
      <c r="IL391">
        <v>0</v>
      </c>
      <c r="IM391">
        <v>59.576666666666661</v>
      </c>
      <c r="IN391">
        <v>7500</v>
      </c>
    </row>
    <row r="392" spans="1:248">
      <c r="A392">
        <v>389</v>
      </c>
      <c r="B392" t="str">
        <v>New DELHI</v>
      </c>
      <c r="C392" t="str">
        <v>DELHI</v>
      </c>
      <c r="D392" t="str">
        <v>North</v>
      </c>
      <c r="E392" t="str">
        <v>MAHENDRA STEELS</v>
      </c>
      <c r="F392">
        <v>0</v>
      </c>
      <c r="G392">
        <v>0</v>
      </c>
      <c r="H392">
        <v>0.3</v>
      </c>
      <c r="I392">
        <v>0</v>
      </c>
      <c r="J392" t="str">
        <v>Low</v>
      </c>
      <c r="K392">
        <v>0</v>
      </c>
      <c r="L392">
        <v>1</v>
      </c>
      <c r="M392" t="str">
        <v>Dinesh Mohan</v>
      </c>
      <c r="N392" t="str">
        <v>Aashish Goyal</v>
      </c>
      <c r="O392">
        <v>15</v>
      </c>
      <c r="P392">
        <v>1500</v>
      </c>
      <c r="Q392">
        <v>1</v>
      </c>
      <c r="R392">
        <v>3</v>
      </c>
      <c r="S392">
        <v>1</v>
      </c>
      <c r="T392">
        <v>0</v>
      </c>
      <c r="U392">
        <v>0</v>
      </c>
      <c r="V392">
        <v>8</v>
      </c>
      <c r="W392">
        <v>0</v>
      </c>
      <c r="X392">
        <v>700</v>
      </c>
      <c r="Y392">
        <v>7.6192571428571415E-2</v>
      </c>
      <c r="Z392">
        <v>0.46666666666666667</v>
      </c>
      <c r="AA392">
        <v>3.5556533333333327E-2</v>
      </c>
      <c r="AB392">
        <v>107</v>
      </c>
      <c r="AC392">
        <v>48.385000000000005</v>
      </c>
      <c r="AD392">
        <v>101</v>
      </c>
      <c r="AE392">
        <v>4.0150000000000006</v>
      </c>
      <c r="AF392">
        <v>52.41</v>
      </c>
      <c r="AG392">
        <v>8</v>
      </c>
      <c r="AH392">
        <v>46.650000000000006</v>
      </c>
      <c r="AI392">
        <v>134</v>
      </c>
      <c r="AJ392">
        <v>93.490000000000009</v>
      </c>
      <c r="AK392">
        <v>258.44</v>
      </c>
      <c r="AL392">
        <v>51.93</v>
      </c>
      <c r="AM392">
        <v>273.87</v>
      </c>
      <c r="AN392">
        <v>55.05299999999999</v>
      </c>
      <c r="AO392">
        <v>45.7</v>
      </c>
      <c r="AP392">
        <v>69.495000000000005</v>
      </c>
      <c r="AQ392">
        <v>43.9</v>
      </c>
      <c r="AR392">
        <v>16.61</v>
      </c>
      <c r="AS392">
        <v>31.95</v>
      </c>
      <c r="AT392">
        <v>24.16</v>
      </c>
      <c r="AU392">
        <v>72.599999999999994</v>
      </c>
      <c r="AV392">
        <v>60.88</v>
      </c>
      <c r="AW392">
        <v>113</v>
      </c>
      <c r="AX392">
        <v>0</v>
      </c>
      <c r="AY392">
        <v>0</v>
      </c>
      <c r="AZ392">
        <v>0</v>
      </c>
      <c r="BA392">
        <v>0</v>
      </c>
      <c r="BB392">
        <v>0</v>
      </c>
      <c r="BC392">
        <v>0</v>
      </c>
      <c r="BD392">
        <v>0</v>
      </c>
      <c r="BE392">
        <v>1</v>
      </c>
      <c r="BF392">
        <v>1</v>
      </c>
      <c r="BG392">
        <v>0</v>
      </c>
      <c r="BH392">
        <v>0</v>
      </c>
      <c r="BI392">
        <v>0</v>
      </c>
      <c r="BJ392">
        <v>0</v>
      </c>
      <c r="BK392">
        <v>1</v>
      </c>
      <c r="BL392">
        <v>1</v>
      </c>
      <c r="BM392">
        <v>0</v>
      </c>
      <c r="BN392">
        <v>0</v>
      </c>
      <c r="BO392">
        <v>0</v>
      </c>
      <c r="BP392">
        <v>0</v>
      </c>
      <c r="BQ392">
        <v>1</v>
      </c>
      <c r="BR392">
        <v>0</v>
      </c>
      <c r="BS392">
        <v>0</v>
      </c>
      <c r="BT392">
        <v>0</v>
      </c>
      <c r="BU392">
        <v>0</v>
      </c>
      <c r="BV392">
        <v>0</v>
      </c>
      <c r="BW392">
        <v>0</v>
      </c>
      <c r="BX392">
        <v>8</v>
      </c>
      <c r="BY392">
        <v>1</v>
      </c>
      <c r="BZ392">
        <v>2</v>
      </c>
      <c r="CA392">
        <v>2</v>
      </c>
      <c r="CB392">
        <v>2</v>
      </c>
      <c r="CC392">
        <v>1</v>
      </c>
      <c r="CD392">
        <v>2</v>
      </c>
      <c r="CE392">
        <v>4</v>
      </c>
      <c r="CF392">
        <v>4</v>
      </c>
      <c r="CG392">
        <v>4</v>
      </c>
      <c r="CH392">
        <v>3</v>
      </c>
      <c r="CI392">
        <v>3</v>
      </c>
      <c r="CJ392">
        <v>3</v>
      </c>
      <c r="CK392">
        <v>5</v>
      </c>
      <c r="CL392">
        <v>3</v>
      </c>
      <c r="CM392">
        <v>3</v>
      </c>
      <c r="CN392">
        <v>2</v>
      </c>
      <c r="CO392">
        <v>1</v>
      </c>
      <c r="CP392">
        <v>4</v>
      </c>
      <c r="CQ392">
        <v>2</v>
      </c>
      <c r="CR392">
        <v>2</v>
      </c>
      <c r="CS392">
        <v>2</v>
      </c>
      <c r="CT392">
        <v>2</v>
      </c>
      <c r="CU392">
        <v>0</v>
      </c>
      <c r="CV392">
        <v>0</v>
      </c>
      <c r="CW392">
        <v>0</v>
      </c>
      <c r="CX392">
        <v>0</v>
      </c>
      <c r="CY392">
        <v>0</v>
      </c>
      <c r="CZ392">
        <v>0</v>
      </c>
      <c r="DA392">
        <v>0</v>
      </c>
      <c r="DB392">
        <v>0</v>
      </c>
      <c r="DC392">
        <v>0</v>
      </c>
      <c r="DD392">
        <v>0</v>
      </c>
      <c r="DE392">
        <v>0</v>
      </c>
      <c r="DF392">
        <v>0</v>
      </c>
      <c r="DG392">
        <v>0</v>
      </c>
      <c r="DH392">
        <v>5</v>
      </c>
      <c r="DI392">
        <v>5</v>
      </c>
      <c r="DJ392">
        <v>5</v>
      </c>
      <c r="DK392">
        <v>5</v>
      </c>
      <c r="DL392">
        <v>3</v>
      </c>
      <c r="DM392">
        <v>3</v>
      </c>
      <c r="DN392">
        <v>4</v>
      </c>
      <c r="DO392">
        <v>4</v>
      </c>
      <c r="DP392">
        <v>4</v>
      </c>
      <c r="DQ392">
        <v>2</v>
      </c>
      <c r="DR392">
        <v>2</v>
      </c>
      <c r="DS392">
        <v>0</v>
      </c>
      <c r="DT392">
        <v>0</v>
      </c>
      <c r="DU392">
        <v>0</v>
      </c>
      <c r="DV392">
        <v>0</v>
      </c>
      <c r="DW392">
        <v>0</v>
      </c>
      <c r="DX392">
        <v>0</v>
      </c>
      <c r="DY392">
        <v>0</v>
      </c>
      <c r="DZ392">
        <v>0</v>
      </c>
      <c r="EA392">
        <v>0</v>
      </c>
      <c r="EB392">
        <v>0</v>
      </c>
      <c r="EC392">
        <v>0</v>
      </c>
      <c r="ED392">
        <v>0</v>
      </c>
      <c r="EE392">
        <v>0</v>
      </c>
      <c r="EF392">
        <v>0</v>
      </c>
      <c r="EG392">
        <v>0.41379310344827586</v>
      </c>
      <c r="EH392">
        <v>0.6071428571428571</v>
      </c>
      <c r="EI392">
        <v>0.27272727272727271</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51.620689655172413</v>
      </c>
      <c r="FF392">
        <v>57.821428571428569</v>
      </c>
      <c r="FG392">
        <v>60.636363636363633</v>
      </c>
      <c r="FH392">
        <v>0</v>
      </c>
      <c r="FI392">
        <v>0</v>
      </c>
      <c r="FJ392">
        <v>0</v>
      </c>
      <c r="FK392">
        <v>0</v>
      </c>
      <c r="FL392">
        <v>0</v>
      </c>
      <c r="FM392">
        <v>0</v>
      </c>
      <c r="FN392">
        <v>0</v>
      </c>
      <c r="FO392">
        <v>0</v>
      </c>
      <c r="FP392">
        <v>0</v>
      </c>
      <c r="FQ392">
        <v>0</v>
      </c>
      <c r="FR392">
        <v>0</v>
      </c>
      <c r="FS392">
        <v>0</v>
      </c>
      <c r="FT392">
        <v>0</v>
      </c>
      <c r="FU392">
        <v>0</v>
      </c>
      <c r="FV392">
        <v>0</v>
      </c>
      <c r="FW392">
        <v>0</v>
      </c>
      <c r="FX392">
        <v>0</v>
      </c>
      <c r="FY392">
        <v>0</v>
      </c>
      <c r="FZ392">
        <v>0</v>
      </c>
      <c r="GA392">
        <v>0</v>
      </c>
      <c r="GB392">
        <v>0</v>
      </c>
      <c r="GC392">
        <v>54.724137931034484</v>
      </c>
      <c r="GD392">
        <v>60.928571428571431</v>
      </c>
      <c r="GE392">
        <v>66.818181818181813</v>
      </c>
      <c r="GF392">
        <v>0</v>
      </c>
      <c r="GG392">
        <v>0</v>
      </c>
      <c r="GH392">
        <v>0</v>
      </c>
      <c r="GI392">
        <v>0</v>
      </c>
      <c r="GJ392">
        <v>0</v>
      </c>
      <c r="GK392">
        <v>0</v>
      </c>
      <c r="GL392">
        <v>0</v>
      </c>
      <c r="GM392">
        <v>0</v>
      </c>
      <c r="GN392">
        <v>0</v>
      </c>
      <c r="GO392">
        <v>0</v>
      </c>
      <c r="GP392">
        <v>0</v>
      </c>
      <c r="GQ392">
        <v>5</v>
      </c>
      <c r="GR392">
        <v>1</v>
      </c>
      <c r="GS392">
        <v>0</v>
      </c>
      <c r="GT392">
        <v>0</v>
      </c>
      <c r="GU392">
        <v>0</v>
      </c>
      <c r="GV392">
        <v>0</v>
      </c>
      <c r="GW392">
        <v>0</v>
      </c>
      <c r="GX392">
        <v>0</v>
      </c>
      <c r="GY392">
        <v>0</v>
      </c>
      <c r="GZ392">
        <v>0</v>
      </c>
      <c r="HA392">
        <v>0</v>
      </c>
      <c r="HB392">
        <v>0</v>
      </c>
      <c r="HC392">
        <v>0</v>
      </c>
      <c r="HD392">
        <v>0</v>
      </c>
      <c r="HE392">
        <v>0</v>
      </c>
      <c r="HF392">
        <v>0</v>
      </c>
      <c r="HG392">
        <v>0</v>
      </c>
      <c r="HH392">
        <v>1</v>
      </c>
      <c r="HI392">
        <v>0</v>
      </c>
      <c r="HJ392">
        <v>0</v>
      </c>
      <c r="HK392">
        <v>0</v>
      </c>
      <c r="HL392">
        <v>0</v>
      </c>
      <c r="HM392">
        <v>0</v>
      </c>
      <c r="HN392">
        <v>0</v>
      </c>
      <c r="HO392">
        <v>0</v>
      </c>
      <c r="HP392">
        <v>0</v>
      </c>
      <c r="HQ392">
        <v>0</v>
      </c>
      <c r="HR392">
        <v>0</v>
      </c>
      <c r="HS392">
        <v>5195.5</v>
      </c>
      <c r="HT392">
        <v>0</v>
      </c>
      <c r="HU392">
        <v>0</v>
      </c>
      <c r="HV392">
        <v>0</v>
      </c>
      <c r="HW392">
        <v>0</v>
      </c>
      <c r="HX392">
        <v>0</v>
      </c>
      <c r="HY392">
        <v>0</v>
      </c>
      <c r="HZ392">
        <v>778574.35</v>
      </c>
      <c r="IA392">
        <v>1179.1899999999998</v>
      </c>
      <c r="IB392">
        <v>533.34799999999996</v>
      </c>
      <c r="IC392">
        <v>98.265833333333319</v>
      </c>
      <c r="ID392">
        <v>53.334799999999994</v>
      </c>
      <c r="IE392">
        <v>85.461666666666659</v>
      </c>
      <c r="IF392">
        <v>21.474999999999998</v>
      </c>
      <c r="IG392">
        <v>91.38</v>
      </c>
      <c r="IH392">
        <v>194.74666666666667</v>
      </c>
      <c r="II392">
        <v>56.749333333333333</v>
      </c>
      <c r="IJ392">
        <v>0</v>
      </c>
      <c r="IK392">
        <v>0</v>
      </c>
      <c r="IL392">
        <v>0</v>
      </c>
      <c r="IM392">
        <v>82.16</v>
      </c>
      <c r="IN392">
        <v>12100</v>
      </c>
    </row>
    <row r="393" spans="1:248">
      <c r="A393">
        <v>390</v>
      </c>
      <c r="B393" t="str">
        <v>North West</v>
      </c>
      <c r="C393" t="str">
        <v>DELHI</v>
      </c>
      <c r="D393" t="str">
        <v>North</v>
      </c>
      <c r="E393" t="str">
        <v>MAHENDRA STEELS</v>
      </c>
      <c r="F393">
        <v>0</v>
      </c>
      <c r="G393">
        <v>0</v>
      </c>
      <c r="H393">
        <v>0.5</v>
      </c>
      <c r="I393">
        <v>0</v>
      </c>
      <c r="J393" t="str">
        <v>Medium</v>
      </c>
      <c r="K393">
        <v>0</v>
      </c>
      <c r="L393">
        <v>0</v>
      </c>
      <c r="M393" t="str">
        <v>Dinesh Mohan</v>
      </c>
      <c r="N393" t="str">
        <v>Aashish Goyal</v>
      </c>
      <c r="O393">
        <v>11</v>
      </c>
      <c r="P393">
        <v>3500</v>
      </c>
      <c r="Q393">
        <v>1</v>
      </c>
      <c r="R393">
        <v>1</v>
      </c>
      <c r="S393">
        <v>2</v>
      </c>
      <c r="T393">
        <v>0</v>
      </c>
      <c r="U393">
        <v>0</v>
      </c>
      <c r="V393">
        <v>6</v>
      </c>
      <c r="W393">
        <v>0</v>
      </c>
      <c r="X393">
        <v>0</v>
      </c>
      <c r="Y393" t="str">
        <v/>
      </c>
      <c r="Z393">
        <v>0</v>
      </c>
      <c r="AA393" t="str">
        <v/>
      </c>
      <c r="AB393">
        <v>20</v>
      </c>
      <c r="AC393">
        <v>6.8849999999999998</v>
      </c>
      <c r="AD393">
        <v>24</v>
      </c>
      <c r="AE393">
        <v>0</v>
      </c>
      <c r="AF393">
        <v>5.71</v>
      </c>
      <c r="AG393">
        <v>12.57</v>
      </c>
      <c r="AH393">
        <v>1</v>
      </c>
      <c r="AI393">
        <v>0</v>
      </c>
      <c r="AJ393">
        <v>0</v>
      </c>
      <c r="AK393">
        <v>0</v>
      </c>
      <c r="AL393">
        <v>15.2</v>
      </c>
      <c r="AM393">
        <v>6.42</v>
      </c>
      <c r="AN393">
        <v>124.49</v>
      </c>
      <c r="AO393">
        <v>32.28</v>
      </c>
      <c r="AP393">
        <v>107</v>
      </c>
      <c r="AQ393">
        <v>134.61000000000001</v>
      </c>
      <c r="AR393">
        <v>0</v>
      </c>
      <c r="AS393">
        <v>6</v>
      </c>
      <c r="AT393">
        <v>0</v>
      </c>
      <c r="AU393">
        <v>0</v>
      </c>
      <c r="AV393">
        <v>12</v>
      </c>
      <c r="AW393">
        <v>0</v>
      </c>
      <c r="AX393">
        <v>0</v>
      </c>
      <c r="AY393">
        <v>0</v>
      </c>
      <c r="AZ393">
        <v>0</v>
      </c>
      <c r="BA393">
        <v>0</v>
      </c>
      <c r="BB393">
        <v>0</v>
      </c>
      <c r="BC393">
        <v>0</v>
      </c>
      <c r="BD393">
        <v>0</v>
      </c>
      <c r="BE393">
        <v>1</v>
      </c>
      <c r="BF393">
        <v>0</v>
      </c>
      <c r="BG393">
        <v>0</v>
      </c>
      <c r="BH393">
        <v>0</v>
      </c>
      <c r="BI393">
        <v>0</v>
      </c>
      <c r="BJ393">
        <v>1</v>
      </c>
      <c r="BK393">
        <v>0</v>
      </c>
      <c r="BL393">
        <v>1</v>
      </c>
      <c r="BM393">
        <v>1</v>
      </c>
      <c r="BN393">
        <v>0</v>
      </c>
      <c r="BO393">
        <v>0</v>
      </c>
      <c r="BP393">
        <v>0</v>
      </c>
      <c r="BQ393">
        <v>0</v>
      </c>
      <c r="BR393">
        <v>0</v>
      </c>
      <c r="BS393">
        <v>0</v>
      </c>
      <c r="BT393">
        <v>1</v>
      </c>
      <c r="BU393">
        <v>0</v>
      </c>
      <c r="BV393">
        <v>0</v>
      </c>
      <c r="BW393">
        <v>0</v>
      </c>
      <c r="BX393">
        <v>6</v>
      </c>
      <c r="BY393">
        <v>1</v>
      </c>
      <c r="BZ393">
        <v>1</v>
      </c>
      <c r="CA393">
        <v>1</v>
      </c>
      <c r="CB393">
        <v>0</v>
      </c>
      <c r="CC393">
        <v>1</v>
      </c>
      <c r="CD393">
        <v>2</v>
      </c>
      <c r="CE393">
        <v>1</v>
      </c>
      <c r="CF393">
        <v>0</v>
      </c>
      <c r="CG393">
        <v>0</v>
      </c>
      <c r="CH393">
        <v>0</v>
      </c>
      <c r="CI393">
        <v>1</v>
      </c>
      <c r="CJ393">
        <v>1</v>
      </c>
      <c r="CK393">
        <v>2</v>
      </c>
      <c r="CL393">
        <v>2</v>
      </c>
      <c r="CM393">
        <v>1</v>
      </c>
      <c r="CN393">
        <v>2</v>
      </c>
      <c r="CO393">
        <v>0</v>
      </c>
      <c r="CP393">
        <v>1</v>
      </c>
      <c r="CQ393">
        <v>0</v>
      </c>
      <c r="CR393">
        <v>0</v>
      </c>
      <c r="CS393">
        <v>2</v>
      </c>
      <c r="CT393">
        <v>0</v>
      </c>
      <c r="CU393">
        <v>0</v>
      </c>
      <c r="CV393">
        <v>0</v>
      </c>
      <c r="CW393">
        <v>0</v>
      </c>
      <c r="CX393">
        <v>0</v>
      </c>
      <c r="CY393">
        <v>0</v>
      </c>
      <c r="CZ393">
        <v>0</v>
      </c>
      <c r="DA393">
        <v>0</v>
      </c>
      <c r="DB393">
        <v>0</v>
      </c>
      <c r="DC393">
        <v>0</v>
      </c>
      <c r="DD393">
        <v>0</v>
      </c>
      <c r="DE393">
        <v>0</v>
      </c>
      <c r="DF393">
        <v>0</v>
      </c>
      <c r="DG393">
        <v>0</v>
      </c>
      <c r="DH393">
        <v>1</v>
      </c>
      <c r="DI393">
        <v>2</v>
      </c>
      <c r="DJ393">
        <v>3</v>
      </c>
      <c r="DK393">
        <v>3</v>
      </c>
      <c r="DL393">
        <v>3</v>
      </c>
      <c r="DM393">
        <v>2</v>
      </c>
      <c r="DN393">
        <v>2</v>
      </c>
      <c r="DO393">
        <v>1</v>
      </c>
      <c r="DP393">
        <v>1</v>
      </c>
      <c r="DQ393">
        <v>2</v>
      </c>
      <c r="DR393">
        <v>2</v>
      </c>
      <c r="DS393">
        <v>0</v>
      </c>
      <c r="DT393">
        <v>0</v>
      </c>
      <c r="DU393">
        <v>0</v>
      </c>
      <c r="DV393">
        <v>0</v>
      </c>
      <c r="DW393">
        <v>0</v>
      </c>
      <c r="DX393">
        <v>0</v>
      </c>
      <c r="DY393">
        <v>0</v>
      </c>
      <c r="DZ393">
        <v>0</v>
      </c>
      <c r="EA393">
        <v>0</v>
      </c>
      <c r="EB393">
        <v>0</v>
      </c>
      <c r="EC393">
        <v>0</v>
      </c>
      <c r="ED393">
        <v>0</v>
      </c>
      <c r="EE393">
        <v>0</v>
      </c>
      <c r="EF393">
        <v>0</v>
      </c>
      <c r="EG393">
        <v>0.25</v>
      </c>
      <c r="EH393">
        <v>0.5</v>
      </c>
      <c r="EI393">
        <v>0.25</v>
      </c>
      <c r="EJ393">
        <v>0</v>
      </c>
      <c r="EK393">
        <v>0</v>
      </c>
      <c r="EL393">
        <v>0</v>
      </c>
      <c r="EM393">
        <v>0</v>
      </c>
      <c r="EN393">
        <v>0</v>
      </c>
      <c r="EO393">
        <v>0</v>
      </c>
      <c r="EP393">
        <v>0</v>
      </c>
      <c r="EQ393">
        <v>0</v>
      </c>
      <c r="ER393">
        <v>0</v>
      </c>
      <c r="ES393">
        <v>0</v>
      </c>
      <c r="ET393">
        <v>0</v>
      </c>
      <c r="EU393">
        <v>0</v>
      </c>
      <c r="EV393">
        <v>0</v>
      </c>
      <c r="EW393">
        <v>0</v>
      </c>
      <c r="EX393">
        <v>0</v>
      </c>
      <c r="EY393">
        <v>0</v>
      </c>
      <c r="EZ393">
        <v>0</v>
      </c>
      <c r="FA393">
        <v>0</v>
      </c>
      <c r="FB393">
        <v>0</v>
      </c>
      <c r="FC393">
        <v>0</v>
      </c>
      <c r="FD393">
        <v>0</v>
      </c>
      <c r="FE393">
        <v>8.5</v>
      </c>
      <c r="FF393">
        <v>6.5</v>
      </c>
      <c r="FG393">
        <v>8.5</v>
      </c>
      <c r="FH393">
        <v>0</v>
      </c>
      <c r="FI393">
        <v>0</v>
      </c>
      <c r="FJ393">
        <v>0</v>
      </c>
      <c r="FK393">
        <v>0</v>
      </c>
      <c r="FL393">
        <v>0</v>
      </c>
      <c r="FM393">
        <v>0</v>
      </c>
      <c r="FN393">
        <v>0</v>
      </c>
      <c r="FO393">
        <v>0</v>
      </c>
      <c r="FP393">
        <v>0</v>
      </c>
      <c r="FQ393">
        <v>0</v>
      </c>
      <c r="FR393">
        <v>0</v>
      </c>
      <c r="FS393">
        <v>0</v>
      </c>
      <c r="FT393">
        <v>0</v>
      </c>
      <c r="FU393">
        <v>0</v>
      </c>
      <c r="FV393">
        <v>0</v>
      </c>
      <c r="FW393">
        <v>0</v>
      </c>
      <c r="FX393">
        <v>0</v>
      </c>
      <c r="FY393">
        <v>0</v>
      </c>
      <c r="FZ393">
        <v>0</v>
      </c>
      <c r="GA393">
        <v>0</v>
      </c>
      <c r="GB393">
        <v>0</v>
      </c>
      <c r="GC393">
        <v>8.5</v>
      </c>
      <c r="GD393">
        <v>7.75</v>
      </c>
      <c r="GE393">
        <v>8.5</v>
      </c>
      <c r="GF393">
        <v>0</v>
      </c>
      <c r="GG393">
        <v>0</v>
      </c>
      <c r="GH393">
        <v>0</v>
      </c>
      <c r="GI393">
        <v>0</v>
      </c>
      <c r="GJ393">
        <v>0</v>
      </c>
      <c r="GK393">
        <v>0</v>
      </c>
      <c r="GL393">
        <v>0</v>
      </c>
      <c r="GM393">
        <v>0</v>
      </c>
      <c r="GN393">
        <v>0</v>
      </c>
      <c r="GO393">
        <v>0</v>
      </c>
      <c r="GP393">
        <v>0</v>
      </c>
      <c r="GQ393">
        <v>1</v>
      </c>
      <c r="GR393">
        <v>0</v>
      </c>
      <c r="GS393">
        <v>0</v>
      </c>
      <c r="GT393">
        <v>0</v>
      </c>
      <c r="GU393">
        <v>0</v>
      </c>
      <c r="GV393">
        <v>0</v>
      </c>
      <c r="GW393">
        <v>0</v>
      </c>
      <c r="GX393">
        <v>0</v>
      </c>
      <c r="GY393">
        <v>0</v>
      </c>
      <c r="GZ393">
        <v>0</v>
      </c>
      <c r="HA393">
        <v>0</v>
      </c>
      <c r="HB393">
        <v>0</v>
      </c>
      <c r="HC393">
        <v>0</v>
      </c>
      <c r="HD393">
        <v>0</v>
      </c>
      <c r="HE393">
        <v>0</v>
      </c>
      <c r="HF393">
        <v>0</v>
      </c>
      <c r="HG393">
        <v>0</v>
      </c>
      <c r="HH393">
        <v>1</v>
      </c>
      <c r="HI393">
        <v>0</v>
      </c>
      <c r="HJ393">
        <v>0</v>
      </c>
      <c r="HK393">
        <v>0</v>
      </c>
      <c r="HL393">
        <v>0</v>
      </c>
      <c r="HM393">
        <v>0</v>
      </c>
      <c r="HN393">
        <v>0</v>
      </c>
      <c r="HO393">
        <v>0</v>
      </c>
      <c r="HP393">
        <v>0</v>
      </c>
      <c r="HQ393">
        <v>0</v>
      </c>
      <c r="HR393">
        <v>0</v>
      </c>
      <c r="HS393">
        <v>9152</v>
      </c>
      <c r="HT393">
        <v>0</v>
      </c>
      <c r="HU393">
        <v>0</v>
      </c>
      <c r="HV393">
        <v>0</v>
      </c>
      <c r="HW393">
        <v>0</v>
      </c>
      <c r="HX393">
        <v>0</v>
      </c>
      <c r="HY393">
        <v>0</v>
      </c>
      <c r="HZ393">
        <v>60261.25</v>
      </c>
      <c r="IA393">
        <v>91.784999999999997</v>
      </c>
      <c r="IB393">
        <v>416.38</v>
      </c>
      <c r="IC393">
        <v>7.6487499999999997</v>
      </c>
      <c r="ID393">
        <v>41.637999999999998</v>
      </c>
      <c r="IE393">
        <v>16.961666666666666</v>
      </c>
      <c r="IF393">
        <v>6.0933333333333337</v>
      </c>
      <c r="IG393">
        <v>0.33333333333333331</v>
      </c>
      <c r="IH393">
        <v>7.2066666666666661</v>
      </c>
      <c r="II393">
        <v>87.923333333333332</v>
      </c>
      <c r="IJ393">
        <v>0</v>
      </c>
      <c r="IK393">
        <v>0</v>
      </c>
      <c r="IL393">
        <v>0</v>
      </c>
      <c r="IM393">
        <v>4</v>
      </c>
      <c r="IN393">
        <v>3500</v>
      </c>
    </row>
    <row r="394" spans="1:248">
      <c r="A394">
        <v>391</v>
      </c>
      <c r="B394" t="str">
        <v>Shahdara</v>
      </c>
      <c r="C394" t="str">
        <v>DELHI</v>
      </c>
      <c r="D394" t="str">
        <v>North</v>
      </c>
      <c r="E394" t="str">
        <v>MAHENDRA STEELS</v>
      </c>
      <c r="F394">
        <v>0</v>
      </c>
      <c r="G394">
        <v>0</v>
      </c>
      <c r="H394">
        <v>0.5</v>
      </c>
      <c r="I394">
        <v>0</v>
      </c>
      <c r="J394" t="str">
        <v>Medium</v>
      </c>
      <c r="K394">
        <v>0</v>
      </c>
      <c r="L394">
        <v>0</v>
      </c>
      <c r="M394" t="str">
        <v>Dinesh Mohan</v>
      </c>
      <c r="N394" t="str">
        <v>Aashish Goyal</v>
      </c>
      <c r="O394">
        <v>15</v>
      </c>
      <c r="P394">
        <v>3000</v>
      </c>
      <c r="Q394">
        <v>1</v>
      </c>
      <c r="R394">
        <v>3</v>
      </c>
      <c r="S394">
        <v>1</v>
      </c>
      <c r="T394">
        <v>0</v>
      </c>
      <c r="U394">
        <v>0</v>
      </c>
      <c r="V394">
        <v>6</v>
      </c>
      <c r="W394">
        <v>0</v>
      </c>
      <c r="X394">
        <v>700</v>
      </c>
      <c r="Y394">
        <v>0.19126642857142856</v>
      </c>
      <c r="Z394">
        <v>0.23333333333333334</v>
      </c>
      <c r="AA394">
        <v>4.4628833333333333E-2</v>
      </c>
      <c r="AB394">
        <v>27</v>
      </c>
      <c r="AC394">
        <v>80.69</v>
      </c>
      <c r="AD394">
        <v>101</v>
      </c>
      <c r="AE394">
        <v>65.009999999999991</v>
      </c>
      <c r="AF394">
        <v>112</v>
      </c>
      <c r="AG394">
        <v>61.07</v>
      </c>
      <c r="AH394">
        <v>142.14999999999998</v>
      </c>
      <c r="AI394">
        <v>102</v>
      </c>
      <c r="AJ394">
        <v>100.69999999999999</v>
      </c>
      <c r="AK394">
        <v>117.33999999999999</v>
      </c>
      <c r="AL394">
        <v>335.1</v>
      </c>
      <c r="AM394">
        <v>384</v>
      </c>
      <c r="AN394">
        <v>169.45499999999998</v>
      </c>
      <c r="AO394">
        <v>167.76</v>
      </c>
      <c r="AP394">
        <v>167</v>
      </c>
      <c r="AQ394">
        <v>136.48000000000002</v>
      </c>
      <c r="AR394">
        <v>41.87</v>
      </c>
      <c r="AS394">
        <v>79.850000000000009</v>
      </c>
      <c r="AT394">
        <v>96.27000000000001</v>
      </c>
      <c r="AU394">
        <v>213.56</v>
      </c>
      <c r="AV394">
        <v>105.62</v>
      </c>
      <c r="AW394">
        <v>161</v>
      </c>
      <c r="AX394">
        <v>0</v>
      </c>
      <c r="AY394">
        <v>0</v>
      </c>
      <c r="AZ394">
        <v>1</v>
      </c>
      <c r="BA394">
        <v>0</v>
      </c>
      <c r="BB394">
        <v>0</v>
      </c>
      <c r="BC394">
        <v>0</v>
      </c>
      <c r="BD394">
        <v>1</v>
      </c>
      <c r="BE394">
        <v>0</v>
      </c>
      <c r="BF394">
        <v>0</v>
      </c>
      <c r="BG394">
        <v>0</v>
      </c>
      <c r="BH394">
        <v>0</v>
      </c>
      <c r="BI394">
        <v>1</v>
      </c>
      <c r="BJ394">
        <v>0</v>
      </c>
      <c r="BK394">
        <v>0</v>
      </c>
      <c r="BL394">
        <v>0</v>
      </c>
      <c r="BM394">
        <v>0</v>
      </c>
      <c r="BN394">
        <v>0</v>
      </c>
      <c r="BO394">
        <v>1</v>
      </c>
      <c r="BP394">
        <v>0</v>
      </c>
      <c r="BQ394">
        <v>0</v>
      </c>
      <c r="BR394">
        <v>1</v>
      </c>
      <c r="BS394">
        <v>0</v>
      </c>
      <c r="BT394">
        <v>0</v>
      </c>
      <c r="BU394">
        <v>0</v>
      </c>
      <c r="BV394">
        <v>0</v>
      </c>
      <c r="BW394">
        <v>0</v>
      </c>
      <c r="BX394">
        <v>6</v>
      </c>
      <c r="BY394">
        <v>2</v>
      </c>
      <c r="BZ394">
        <v>2</v>
      </c>
      <c r="CA394">
        <v>2</v>
      </c>
      <c r="CB394">
        <v>2</v>
      </c>
      <c r="CC394">
        <v>3</v>
      </c>
      <c r="CD394">
        <v>1</v>
      </c>
      <c r="CE394">
        <v>2</v>
      </c>
      <c r="CF394">
        <v>2</v>
      </c>
      <c r="CG394">
        <v>2</v>
      </c>
      <c r="CH394">
        <v>3</v>
      </c>
      <c r="CI394">
        <v>4</v>
      </c>
      <c r="CJ394">
        <v>4</v>
      </c>
      <c r="CK394">
        <v>2</v>
      </c>
      <c r="CL394">
        <v>3</v>
      </c>
      <c r="CM394">
        <v>2</v>
      </c>
      <c r="CN394">
        <v>3</v>
      </c>
      <c r="CO394">
        <v>2</v>
      </c>
      <c r="CP394">
        <v>3</v>
      </c>
      <c r="CQ394">
        <v>4</v>
      </c>
      <c r="CR394">
        <v>3</v>
      </c>
      <c r="CS394">
        <v>5</v>
      </c>
      <c r="CT394">
        <v>4</v>
      </c>
      <c r="CU394">
        <v>0</v>
      </c>
      <c r="CV394">
        <v>0</v>
      </c>
      <c r="CW394">
        <v>0</v>
      </c>
      <c r="CX394">
        <v>0</v>
      </c>
      <c r="CY394">
        <v>0</v>
      </c>
      <c r="CZ394">
        <v>0</v>
      </c>
      <c r="DA394">
        <v>0</v>
      </c>
      <c r="DB394">
        <v>0</v>
      </c>
      <c r="DC394">
        <v>0</v>
      </c>
      <c r="DD394">
        <v>0</v>
      </c>
      <c r="DE394">
        <v>0</v>
      </c>
      <c r="DF394">
        <v>0</v>
      </c>
      <c r="DG394">
        <v>0</v>
      </c>
      <c r="DH394">
        <v>4</v>
      </c>
      <c r="DI394">
        <v>4</v>
      </c>
      <c r="DJ394">
        <v>4</v>
      </c>
      <c r="DK394">
        <v>3</v>
      </c>
      <c r="DL394">
        <v>4</v>
      </c>
      <c r="DM394">
        <v>3</v>
      </c>
      <c r="DN394">
        <v>3</v>
      </c>
      <c r="DO394">
        <v>5</v>
      </c>
      <c r="DP394">
        <v>6</v>
      </c>
      <c r="DQ394">
        <v>6</v>
      </c>
      <c r="DR394">
        <v>6</v>
      </c>
      <c r="DS394">
        <v>0</v>
      </c>
      <c r="DT394">
        <v>0</v>
      </c>
      <c r="DU394">
        <v>0</v>
      </c>
      <c r="DV394">
        <v>0</v>
      </c>
      <c r="DW394">
        <v>0</v>
      </c>
      <c r="DX394">
        <v>0</v>
      </c>
      <c r="DY394">
        <v>0</v>
      </c>
      <c r="DZ394">
        <v>0</v>
      </c>
      <c r="EA394">
        <v>0</v>
      </c>
      <c r="EB394">
        <v>0</v>
      </c>
      <c r="EC394">
        <v>0</v>
      </c>
      <c r="ED394">
        <v>0</v>
      </c>
      <c r="EE394">
        <v>0</v>
      </c>
      <c r="EF394">
        <v>0</v>
      </c>
      <c r="EG394">
        <v>0.5714285714285714</v>
      </c>
      <c r="EH394">
        <v>0.625</v>
      </c>
      <c r="EI394">
        <v>0.7142857142857143</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14.714285714285714</v>
      </c>
      <c r="FF394">
        <v>13.625</v>
      </c>
      <c r="FG394">
        <v>12.714285714285714</v>
      </c>
      <c r="FH394">
        <v>0</v>
      </c>
      <c r="FI394">
        <v>0</v>
      </c>
      <c r="FJ394">
        <v>0</v>
      </c>
      <c r="FK394">
        <v>0</v>
      </c>
      <c r="FL394">
        <v>0</v>
      </c>
      <c r="FM394">
        <v>0</v>
      </c>
      <c r="FN394">
        <v>0</v>
      </c>
      <c r="FO394">
        <v>0</v>
      </c>
      <c r="FP394">
        <v>0</v>
      </c>
      <c r="FQ394">
        <v>0</v>
      </c>
      <c r="FR394">
        <v>0</v>
      </c>
      <c r="FS394">
        <v>0</v>
      </c>
      <c r="FT394">
        <v>0</v>
      </c>
      <c r="FU394">
        <v>0</v>
      </c>
      <c r="FV394">
        <v>0</v>
      </c>
      <c r="FW394">
        <v>0</v>
      </c>
      <c r="FX394">
        <v>0</v>
      </c>
      <c r="FY394">
        <v>0</v>
      </c>
      <c r="FZ394">
        <v>0</v>
      </c>
      <c r="GA394">
        <v>0</v>
      </c>
      <c r="GB394">
        <v>0</v>
      </c>
      <c r="GC394">
        <v>15.857142857142858</v>
      </c>
      <c r="GD394">
        <v>14.75</v>
      </c>
      <c r="GE394">
        <v>12.714285714285714</v>
      </c>
      <c r="GF394">
        <v>0</v>
      </c>
      <c r="GG394">
        <v>0</v>
      </c>
      <c r="GH394">
        <v>0</v>
      </c>
      <c r="GI394">
        <v>0</v>
      </c>
      <c r="GJ394">
        <v>0</v>
      </c>
      <c r="GK394">
        <v>0</v>
      </c>
      <c r="GL394">
        <v>0</v>
      </c>
      <c r="GM394">
        <v>0</v>
      </c>
      <c r="GN394">
        <v>0</v>
      </c>
      <c r="GO394">
        <v>0</v>
      </c>
      <c r="GP394">
        <v>0</v>
      </c>
      <c r="GQ394">
        <v>0</v>
      </c>
      <c r="GR394">
        <v>0</v>
      </c>
      <c r="GS394">
        <v>0</v>
      </c>
      <c r="GT394">
        <v>0</v>
      </c>
      <c r="GU394">
        <v>0</v>
      </c>
      <c r="GV394">
        <v>0</v>
      </c>
      <c r="GW394">
        <v>0</v>
      </c>
      <c r="GX394">
        <v>0</v>
      </c>
      <c r="GY394">
        <v>0</v>
      </c>
      <c r="GZ394">
        <v>0</v>
      </c>
      <c r="HA394">
        <v>0</v>
      </c>
      <c r="HB394">
        <v>0</v>
      </c>
      <c r="HC394">
        <v>0</v>
      </c>
      <c r="HD394">
        <v>0</v>
      </c>
      <c r="HE394">
        <v>0</v>
      </c>
      <c r="HF394">
        <v>0</v>
      </c>
      <c r="HG394">
        <v>2</v>
      </c>
      <c r="HH394">
        <v>0</v>
      </c>
      <c r="HI394">
        <v>0</v>
      </c>
      <c r="HJ394">
        <v>0</v>
      </c>
      <c r="HK394">
        <v>0</v>
      </c>
      <c r="HL394">
        <v>0</v>
      </c>
      <c r="HM394">
        <v>0</v>
      </c>
      <c r="HN394">
        <v>0</v>
      </c>
      <c r="HO394">
        <v>0</v>
      </c>
      <c r="HP394">
        <v>0</v>
      </c>
      <c r="HQ394">
        <v>0</v>
      </c>
      <c r="HR394">
        <v>0</v>
      </c>
      <c r="HS394">
        <v>54110.25</v>
      </c>
      <c r="HT394">
        <v>0</v>
      </c>
      <c r="HU394">
        <v>0</v>
      </c>
      <c r="HV394">
        <v>0</v>
      </c>
      <c r="HW394">
        <v>0</v>
      </c>
      <c r="HX394">
        <v>0</v>
      </c>
      <c r="HY394">
        <v>0</v>
      </c>
      <c r="HZ394">
        <v>593549.30000000005</v>
      </c>
      <c r="IA394">
        <v>1628.06</v>
      </c>
      <c r="IB394">
        <v>1338.8649999999998</v>
      </c>
      <c r="IC394">
        <v>135.67166666666665</v>
      </c>
      <c r="ID394">
        <v>133.88649999999998</v>
      </c>
      <c r="IE394">
        <v>69.563333333333333</v>
      </c>
      <c r="IF394">
        <v>79.36</v>
      </c>
      <c r="IG394">
        <v>114.94999999999999</v>
      </c>
      <c r="IH394">
        <v>278.81333333333333</v>
      </c>
      <c r="II394">
        <v>168.07166666666666</v>
      </c>
      <c r="IJ394">
        <v>0</v>
      </c>
      <c r="IK394">
        <v>0</v>
      </c>
      <c r="IL394">
        <v>0</v>
      </c>
      <c r="IM394">
        <v>160.06</v>
      </c>
      <c r="IN394">
        <v>3800</v>
      </c>
    </row>
    <row r="395" spans="1:248">
      <c r="A395">
        <v>392</v>
      </c>
      <c r="B395" t="str">
        <v>South West</v>
      </c>
      <c r="C395" t="str">
        <v>DELHI</v>
      </c>
      <c r="D395" t="str">
        <v>North</v>
      </c>
      <c r="E395" t="str">
        <v>MAHENDRA STEELS</v>
      </c>
      <c r="F395">
        <v>0</v>
      </c>
      <c r="G395">
        <v>0</v>
      </c>
      <c r="H395">
        <v>1</v>
      </c>
      <c r="I395">
        <v>0</v>
      </c>
      <c r="J395" t="str">
        <v>High</v>
      </c>
      <c r="K395">
        <v>0</v>
      </c>
      <c r="L395">
        <v>0</v>
      </c>
      <c r="M395" t="str">
        <v>Dinesh Mohan</v>
      </c>
      <c r="N395" t="str">
        <v>Aashish Goyal</v>
      </c>
      <c r="O395">
        <v>9</v>
      </c>
      <c r="P395">
        <v>5000</v>
      </c>
      <c r="Q395">
        <v>1</v>
      </c>
      <c r="R395">
        <v>1</v>
      </c>
      <c r="S395">
        <v>1</v>
      </c>
      <c r="T395">
        <v>2</v>
      </c>
      <c r="U395">
        <v>0</v>
      </c>
      <c r="V395">
        <v>16</v>
      </c>
      <c r="W395">
        <v>0</v>
      </c>
      <c r="X395">
        <v>320</v>
      </c>
      <c r="Y395">
        <v>8.7356249999999996E-2</v>
      </c>
      <c r="Z395">
        <v>6.4000000000000001E-2</v>
      </c>
      <c r="AA395">
        <v>5.5907999999999999E-3</v>
      </c>
      <c r="AB395">
        <v>47</v>
      </c>
      <c r="AC395">
        <v>10.44</v>
      </c>
      <c r="AD395">
        <v>10</v>
      </c>
      <c r="AE395">
        <v>17.009999999999998</v>
      </c>
      <c r="AF395">
        <v>0</v>
      </c>
      <c r="AG395">
        <v>15.05</v>
      </c>
      <c r="AH395">
        <v>10</v>
      </c>
      <c r="AI395">
        <v>6</v>
      </c>
      <c r="AJ395">
        <v>18.113</v>
      </c>
      <c r="AK395">
        <v>29.425000000000001</v>
      </c>
      <c r="AL395">
        <v>6.2299999999999995</v>
      </c>
      <c r="AM395">
        <v>56.305000000000007</v>
      </c>
      <c r="AN395">
        <v>11.95</v>
      </c>
      <c r="AO395">
        <v>23.4</v>
      </c>
      <c r="AP395">
        <v>24.21</v>
      </c>
      <c r="AQ395">
        <v>34.700000000000003</v>
      </c>
      <c r="AR395">
        <v>10.5</v>
      </c>
      <c r="AS395">
        <v>13.6</v>
      </c>
      <c r="AT395">
        <v>20.68</v>
      </c>
      <c r="AU395">
        <v>33.01</v>
      </c>
      <c r="AV395">
        <v>44.49</v>
      </c>
      <c r="AW395">
        <v>63</v>
      </c>
      <c r="AX395">
        <v>0</v>
      </c>
      <c r="AY395">
        <v>0</v>
      </c>
      <c r="AZ395">
        <v>2</v>
      </c>
      <c r="BA395">
        <v>0</v>
      </c>
      <c r="BB395">
        <v>0</v>
      </c>
      <c r="BC395">
        <v>0</v>
      </c>
      <c r="BD395">
        <v>0</v>
      </c>
      <c r="BE395">
        <v>0</v>
      </c>
      <c r="BF395">
        <v>0</v>
      </c>
      <c r="BG395">
        <v>0</v>
      </c>
      <c r="BH395">
        <v>1</v>
      </c>
      <c r="BI395">
        <v>2</v>
      </c>
      <c r="BJ395">
        <v>0</v>
      </c>
      <c r="BK395">
        <v>1</v>
      </c>
      <c r="BL395">
        <v>0</v>
      </c>
      <c r="BM395">
        <v>1</v>
      </c>
      <c r="BN395">
        <v>1</v>
      </c>
      <c r="BO395">
        <v>1</v>
      </c>
      <c r="BP395">
        <v>0</v>
      </c>
      <c r="BQ395">
        <v>0</v>
      </c>
      <c r="BR395">
        <v>1</v>
      </c>
      <c r="BS395">
        <v>2</v>
      </c>
      <c r="BT395">
        <v>1</v>
      </c>
      <c r="BU395">
        <v>0</v>
      </c>
      <c r="BV395">
        <v>0</v>
      </c>
      <c r="BW395">
        <v>0</v>
      </c>
      <c r="BX395">
        <v>16</v>
      </c>
      <c r="BY395">
        <v>4</v>
      </c>
      <c r="BZ395">
        <v>1</v>
      </c>
      <c r="CA395">
        <v>1</v>
      </c>
      <c r="CB395">
        <v>2</v>
      </c>
      <c r="CC395">
        <v>0</v>
      </c>
      <c r="CD395">
        <v>2</v>
      </c>
      <c r="CE395">
        <v>1</v>
      </c>
      <c r="CF395">
        <v>1</v>
      </c>
      <c r="CG395">
        <v>2</v>
      </c>
      <c r="CH395">
        <v>4</v>
      </c>
      <c r="CI395">
        <v>2</v>
      </c>
      <c r="CJ395">
        <v>4</v>
      </c>
      <c r="CK395">
        <v>1</v>
      </c>
      <c r="CL395">
        <v>4</v>
      </c>
      <c r="CM395">
        <v>2</v>
      </c>
      <c r="CN395">
        <v>3</v>
      </c>
      <c r="CO395">
        <v>2</v>
      </c>
      <c r="CP395">
        <v>3</v>
      </c>
      <c r="CQ395">
        <v>4</v>
      </c>
      <c r="CR395">
        <v>5</v>
      </c>
      <c r="CS395">
        <v>4</v>
      </c>
      <c r="CT395">
        <v>5</v>
      </c>
      <c r="CU395">
        <v>0</v>
      </c>
      <c r="CV395">
        <v>0</v>
      </c>
      <c r="CW395">
        <v>0</v>
      </c>
      <c r="CX395">
        <v>0</v>
      </c>
      <c r="CY395">
        <v>0</v>
      </c>
      <c r="CZ395">
        <v>0</v>
      </c>
      <c r="DA395">
        <v>0</v>
      </c>
      <c r="DB395">
        <v>0</v>
      </c>
      <c r="DC395">
        <v>0</v>
      </c>
      <c r="DD395">
        <v>0</v>
      </c>
      <c r="DE395">
        <v>0</v>
      </c>
      <c r="DF395">
        <v>0</v>
      </c>
      <c r="DG395">
        <v>0</v>
      </c>
      <c r="DH395">
        <v>6</v>
      </c>
      <c r="DI395">
        <v>5</v>
      </c>
      <c r="DJ395">
        <v>7</v>
      </c>
      <c r="DK395">
        <v>5</v>
      </c>
      <c r="DL395">
        <v>7</v>
      </c>
      <c r="DM395">
        <v>5</v>
      </c>
      <c r="DN395">
        <v>4</v>
      </c>
      <c r="DO395">
        <v>4</v>
      </c>
      <c r="DP395">
        <v>6</v>
      </c>
      <c r="DQ395">
        <v>7</v>
      </c>
      <c r="DR395">
        <v>7</v>
      </c>
      <c r="DS395">
        <v>0</v>
      </c>
      <c r="DT395">
        <v>0</v>
      </c>
      <c r="DU395">
        <v>0</v>
      </c>
      <c r="DV395">
        <v>0</v>
      </c>
      <c r="DW395">
        <v>0</v>
      </c>
      <c r="DX395">
        <v>0</v>
      </c>
      <c r="DY395">
        <v>0</v>
      </c>
      <c r="DZ395">
        <v>0</v>
      </c>
      <c r="EA395">
        <v>0</v>
      </c>
      <c r="EB395">
        <v>0</v>
      </c>
      <c r="EC395">
        <v>0</v>
      </c>
      <c r="ED395">
        <v>0</v>
      </c>
      <c r="EE395">
        <v>0</v>
      </c>
      <c r="EF395">
        <v>0</v>
      </c>
      <c r="EG395">
        <v>0.8</v>
      </c>
      <c r="EH395">
        <v>0.5</v>
      </c>
      <c r="EI395">
        <v>0.33333333333333331</v>
      </c>
      <c r="EJ395">
        <v>0</v>
      </c>
      <c r="EK395">
        <v>0</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0</v>
      </c>
      <c r="FE395">
        <v>13</v>
      </c>
      <c r="FF395">
        <v>11.833333333333334</v>
      </c>
      <c r="FG395">
        <v>9.5</v>
      </c>
      <c r="FH395">
        <v>0</v>
      </c>
      <c r="FI395">
        <v>0</v>
      </c>
      <c r="FJ395">
        <v>0</v>
      </c>
      <c r="FK395">
        <v>0</v>
      </c>
      <c r="FL395">
        <v>0</v>
      </c>
      <c r="FM395">
        <v>0</v>
      </c>
      <c r="FN395">
        <v>0</v>
      </c>
      <c r="FO395">
        <v>0</v>
      </c>
      <c r="FP395">
        <v>0</v>
      </c>
      <c r="FQ395">
        <v>0</v>
      </c>
      <c r="FR395">
        <v>0</v>
      </c>
      <c r="FS395">
        <v>0</v>
      </c>
      <c r="FT395">
        <v>0</v>
      </c>
      <c r="FU395">
        <v>0</v>
      </c>
      <c r="FV395">
        <v>0</v>
      </c>
      <c r="FW395">
        <v>0</v>
      </c>
      <c r="FX395">
        <v>0</v>
      </c>
      <c r="FY395">
        <v>0</v>
      </c>
      <c r="FZ395">
        <v>0</v>
      </c>
      <c r="GA395">
        <v>0</v>
      </c>
      <c r="GB395">
        <v>0</v>
      </c>
      <c r="GC395">
        <v>13</v>
      </c>
      <c r="GD395">
        <v>13</v>
      </c>
      <c r="GE395">
        <v>11.833333333333334</v>
      </c>
      <c r="GF395">
        <v>0</v>
      </c>
      <c r="GG395">
        <v>0</v>
      </c>
      <c r="GH395">
        <v>0</v>
      </c>
      <c r="GI395">
        <v>0</v>
      </c>
      <c r="GJ395">
        <v>0</v>
      </c>
      <c r="GK395">
        <v>0</v>
      </c>
      <c r="GL395">
        <v>0</v>
      </c>
      <c r="GM395">
        <v>0</v>
      </c>
      <c r="GN395">
        <v>0</v>
      </c>
      <c r="GO395">
        <v>0</v>
      </c>
      <c r="GP395">
        <v>0</v>
      </c>
      <c r="GQ395">
        <v>2</v>
      </c>
      <c r="GR395">
        <v>1</v>
      </c>
      <c r="GS395">
        <v>0</v>
      </c>
      <c r="GT395">
        <v>0</v>
      </c>
      <c r="GU395">
        <v>0</v>
      </c>
      <c r="GV395">
        <v>0</v>
      </c>
      <c r="GW395">
        <v>0</v>
      </c>
      <c r="GX395">
        <v>0</v>
      </c>
      <c r="GY395">
        <v>0</v>
      </c>
      <c r="GZ395">
        <v>0</v>
      </c>
      <c r="HA395">
        <v>0</v>
      </c>
      <c r="HB395">
        <v>0</v>
      </c>
      <c r="HC395">
        <v>0</v>
      </c>
      <c r="HD395">
        <v>0</v>
      </c>
      <c r="HE395">
        <v>0</v>
      </c>
      <c r="HF395">
        <v>0</v>
      </c>
      <c r="HG395">
        <v>1</v>
      </c>
      <c r="HH395">
        <v>2</v>
      </c>
      <c r="HI395">
        <v>0</v>
      </c>
      <c r="HJ395">
        <v>0</v>
      </c>
      <c r="HK395">
        <v>0</v>
      </c>
      <c r="HL395">
        <v>0</v>
      </c>
      <c r="HM395">
        <v>0</v>
      </c>
      <c r="HN395">
        <v>0</v>
      </c>
      <c r="HO395">
        <v>0</v>
      </c>
      <c r="HP395">
        <v>0</v>
      </c>
      <c r="HQ395">
        <v>0</v>
      </c>
      <c r="HR395">
        <v>0</v>
      </c>
      <c r="HS395">
        <v>25330</v>
      </c>
      <c r="HT395">
        <v>0</v>
      </c>
      <c r="HU395">
        <v>0</v>
      </c>
      <c r="HV395">
        <v>0</v>
      </c>
      <c r="HW395">
        <v>0</v>
      </c>
      <c r="HX395">
        <v>0</v>
      </c>
      <c r="HY395">
        <v>0</v>
      </c>
      <c r="HZ395">
        <v>249328</v>
      </c>
      <c r="IA395">
        <v>225.57300000000001</v>
      </c>
      <c r="IB395">
        <v>279.53999999999996</v>
      </c>
      <c r="IC395">
        <v>18.797750000000001</v>
      </c>
      <c r="ID395">
        <v>27.953999999999997</v>
      </c>
      <c r="IE395">
        <v>22.48</v>
      </c>
      <c r="IF395">
        <v>10.686666666666667</v>
      </c>
      <c r="IG395">
        <v>11.371</v>
      </c>
      <c r="IH395">
        <v>30.653333333333336</v>
      </c>
      <c r="II395">
        <v>19.853333333333332</v>
      </c>
      <c r="IJ395">
        <v>0</v>
      </c>
      <c r="IK395">
        <v>0</v>
      </c>
      <c r="IL395">
        <v>0</v>
      </c>
      <c r="IM395">
        <v>46.833333333333336</v>
      </c>
      <c r="IN395">
        <v>3000</v>
      </c>
    </row>
    <row r="396" spans="1:248">
      <c r="A396">
        <v>393</v>
      </c>
      <c r="B396" t="str">
        <v>Sirsa</v>
      </c>
      <c r="C396" t="str">
        <v>HARYANA</v>
      </c>
      <c r="D396" t="str">
        <v>North</v>
      </c>
      <c r="E396" t="str">
        <v>PAL CEMENT AND STEEL PVT. LTD.</v>
      </c>
      <c r="F396">
        <v>0</v>
      </c>
      <c r="G396">
        <v>0</v>
      </c>
      <c r="H396">
        <v>0.5</v>
      </c>
      <c r="I396">
        <v>0</v>
      </c>
      <c r="J396" t="str">
        <v>Medium</v>
      </c>
      <c r="K396">
        <v>1</v>
      </c>
      <c r="L396">
        <v>0</v>
      </c>
      <c r="M396" t="str">
        <v>Vikram Nain</v>
      </c>
      <c r="N396" t="str">
        <v>Varun Arora</v>
      </c>
      <c r="O396">
        <v>0</v>
      </c>
      <c r="P396">
        <v>3500</v>
      </c>
      <c r="Q396">
        <v>0</v>
      </c>
      <c r="R396">
        <v>0</v>
      </c>
      <c r="S396">
        <v>0</v>
      </c>
      <c r="T396">
        <v>0</v>
      </c>
      <c r="U396">
        <v>0</v>
      </c>
      <c r="V396">
        <v>16</v>
      </c>
      <c r="W396">
        <v>0</v>
      </c>
      <c r="X396">
        <v>190</v>
      </c>
      <c r="Y396">
        <v>0.42219999999999996</v>
      </c>
      <c r="Z396">
        <v>5.4285714285714284E-2</v>
      </c>
      <c r="AA396">
        <v>2.291942857142857E-2</v>
      </c>
      <c r="AB396">
        <v>118</v>
      </c>
      <c r="AC396">
        <v>72.298000000000002</v>
      </c>
      <c r="AD396">
        <v>180.9</v>
      </c>
      <c r="AE396">
        <v>100.57</v>
      </c>
      <c r="AF396">
        <v>50.2</v>
      </c>
      <c r="AG396">
        <v>57.8</v>
      </c>
      <c r="AH396">
        <v>102</v>
      </c>
      <c r="AI396">
        <v>105</v>
      </c>
      <c r="AJ396">
        <v>107</v>
      </c>
      <c r="AK396">
        <v>206</v>
      </c>
      <c r="AL396">
        <v>372</v>
      </c>
      <c r="AM396">
        <v>398.5</v>
      </c>
      <c r="AN396">
        <v>12</v>
      </c>
      <c r="AO396">
        <v>108</v>
      </c>
      <c r="AP396">
        <v>38.769999999999996</v>
      </c>
      <c r="AQ396">
        <v>60.72</v>
      </c>
      <c r="AR396">
        <v>31.02</v>
      </c>
      <c r="AS396">
        <v>18.97</v>
      </c>
      <c r="AT396">
        <v>35.96</v>
      </c>
      <c r="AU396">
        <v>62.34</v>
      </c>
      <c r="AV396">
        <v>284.39999999999998</v>
      </c>
      <c r="AW396">
        <v>150</v>
      </c>
      <c r="AX396">
        <v>0</v>
      </c>
      <c r="AY396">
        <v>0</v>
      </c>
      <c r="AZ396">
        <v>2</v>
      </c>
      <c r="BA396">
        <v>1</v>
      </c>
      <c r="BB396">
        <v>2</v>
      </c>
      <c r="BC396">
        <v>1</v>
      </c>
      <c r="BD396">
        <v>1</v>
      </c>
      <c r="BE396">
        <v>0</v>
      </c>
      <c r="BF396">
        <v>0</v>
      </c>
      <c r="BG396">
        <v>0</v>
      </c>
      <c r="BH396">
        <v>0</v>
      </c>
      <c r="BI396">
        <v>1</v>
      </c>
      <c r="BJ396">
        <v>0</v>
      </c>
      <c r="BK396">
        <v>0</v>
      </c>
      <c r="BL396">
        <v>0</v>
      </c>
      <c r="BM396">
        <v>1</v>
      </c>
      <c r="BN396">
        <v>0</v>
      </c>
      <c r="BO396">
        <v>0</v>
      </c>
      <c r="BP396">
        <v>0</v>
      </c>
      <c r="BQ396">
        <v>0</v>
      </c>
      <c r="BR396">
        <v>0</v>
      </c>
      <c r="BS396">
        <v>1</v>
      </c>
      <c r="BT396">
        <v>1</v>
      </c>
      <c r="BU396">
        <v>0</v>
      </c>
      <c r="BV396">
        <v>0</v>
      </c>
      <c r="BW396">
        <v>0</v>
      </c>
      <c r="BX396">
        <v>16</v>
      </c>
      <c r="BY396">
        <v>6</v>
      </c>
      <c r="BZ396">
        <v>7</v>
      </c>
      <c r="CA396">
        <v>4</v>
      </c>
      <c r="CB396">
        <v>2</v>
      </c>
      <c r="CC396">
        <v>1</v>
      </c>
      <c r="CD396">
        <v>1</v>
      </c>
      <c r="CE396">
        <v>2</v>
      </c>
      <c r="CF396">
        <v>2</v>
      </c>
      <c r="CG396">
        <v>3</v>
      </c>
      <c r="CH396">
        <v>4</v>
      </c>
      <c r="CI396">
        <v>4</v>
      </c>
      <c r="CJ396">
        <v>4</v>
      </c>
      <c r="CK396">
        <v>1</v>
      </c>
      <c r="CL396">
        <v>2</v>
      </c>
      <c r="CM396">
        <v>2</v>
      </c>
      <c r="CN396">
        <v>2</v>
      </c>
      <c r="CO396">
        <v>2</v>
      </c>
      <c r="CP396">
        <v>2</v>
      </c>
      <c r="CQ396">
        <v>2</v>
      </c>
      <c r="CR396">
        <v>3</v>
      </c>
      <c r="CS396">
        <v>4</v>
      </c>
      <c r="CT396">
        <v>2</v>
      </c>
      <c r="CU396">
        <v>0</v>
      </c>
      <c r="CV396">
        <v>0</v>
      </c>
      <c r="CW396">
        <v>0</v>
      </c>
      <c r="CX396">
        <v>0</v>
      </c>
      <c r="CY396">
        <v>0</v>
      </c>
      <c r="CZ396">
        <v>0</v>
      </c>
      <c r="DA396">
        <v>0</v>
      </c>
      <c r="DB396">
        <v>0</v>
      </c>
      <c r="DC396">
        <v>0</v>
      </c>
      <c r="DD396">
        <v>0</v>
      </c>
      <c r="DE396">
        <v>0</v>
      </c>
      <c r="DF396">
        <v>0</v>
      </c>
      <c r="DG396">
        <v>0</v>
      </c>
      <c r="DH396">
        <v>4</v>
      </c>
      <c r="DI396">
        <v>4</v>
      </c>
      <c r="DJ396">
        <v>5</v>
      </c>
      <c r="DK396">
        <v>2</v>
      </c>
      <c r="DL396">
        <v>2</v>
      </c>
      <c r="DM396">
        <v>2</v>
      </c>
      <c r="DN396">
        <v>2</v>
      </c>
      <c r="DO396">
        <v>2</v>
      </c>
      <c r="DP396">
        <v>3</v>
      </c>
      <c r="DQ396">
        <v>4</v>
      </c>
      <c r="DR396">
        <v>4</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0</v>
      </c>
      <c r="FE396">
        <v>0</v>
      </c>
      <c r="FF396">
        <v>0</v>
      </c>
      <c r="FG396">
        <v>0</v>
      </c>
      <c r="FH396">
        <v>0</v>
      </c>
      <c r="FI396">
        <v>0</v>
      </c>
      <c r="FJ396">
        <v>0</v>
      </c>
      <c r="FK396">
        <v>0</v>
      </c>
      <c r="FL396">
        <v>0</v>
      </c>
      <c r="FM396">
        <v>0</v>
      </c>
      <c r="FN396">
        <v>0</v>
      </c>
      <c r="FO396">
        <v>0</v>
      </c>
      <c r="FP396">
        <v>0</v>
      </c>
      <c r="FQ396">
        <v>0</v>
      </c>
      <c r="FR396">
        <v>0</v>
      </c>
      <c r="FS396">
        <v>0</v>
      </c>
      <c r="FT396">
        <v>0</v>
      </c>
      <c r="FU396">
        <v>0</v>
      </c>
      <c r="FV396">
        <v>0</v>
      </c>
      <c r="FW396">
        <v>0</v>
      </c>
      <c r="FX396">
        <v>0</v>
      </c>
      <c r="FY396">
        <v>0</v>
      </c>
      <c r="FZ396">
        <v>0</v>
      </c>
      <c r="GA396">
        <v>0</v>
      </c>
      <c r="GB396">
        <v>0</v>
      </c>
      <c r="GC396">
        <v>0</v>
      </c>
      <c r="GD396">
        <v>0</v>
      </c>
      <c r="GE396">
        <v>0</v>
      </c>
      <c r="GF396">
        <v>0</v>
      </c>
      <c r="GG396">
        <v>0</v>
      </c>
      <c r="GH396">
        <v>0</v>
      </c>
      <c r="GI396">
        <v>0</v>
      </c>
      <c r="GJ396">
        <v>0</v>
      </c>
      <c r="GK396">
        <v>0</v>
      </c>
      <c r="GL396">
        <v>0</v>
      </c>
      <c r="GM396">
        <v>0</v>
      </c>
      <c r="GN396">
        <v>0</v>
      </c>
      <c r="GO396">
        <v>0</v>
      </c>
      <c r="GP396">
        <v>0</v>
      </c>
      <c r="GQ396">
        <v>1</v>
      </c>
      <c r="GR396">
        <v>0</v>
      </c>
      <c r="GS396">
        <v>0</v>
      </c>
      <c r="GT396">
        <v>0</v>
      </c>
      <c r="GU396">
        <v>0</v>
      </c>
      <c r="GV396">
        <v>0</v>
      </c>
      <c r="GW396">
        <v>0</v>
      </c>
      <c r="GX396">
        <v>0</v>
      </c>
      <c r="GY396">
        <v>0</v>
      </c>
      <c r="GZ396">
        <v>0</v>
      </c>
      <c r="HA396">
        <v>0</v>
      </c>
      <c r="HB396">
        <v>0</v>
      </c>
      <c r="HC396">
        <v>3</v>
      </c>
      <c r="HD396">
        <v>0</v>
      </c>
      <c r="HE396">
        <v>1</v>
      </c>
      <c r="HF396">
        <v>1</v>
      </c>
      <c r="HG396">
        <v>2</v>
      </c>
      <c r="HH396">
        <v>2</v>
      </c>
      <c r="HI396">
        <v>1</v>
      </c>
      <c r="HJ396">
        <v>0</v>
      </c>
      <c r="HK396">
        <v>0</v>
      </c>
      <c r="HL396">
        <v>0</v>
      </c>
      <c r="HM396">
        <v>0</v>
      </c>
      <c r="HN396">
        <v>0</v>
      </c>
      <c r="HO396">
        <v>0</v>
      </c>
      <c r="HP396">
        <v>0</v>
      </c>
      <c r="HQ396">
        <v>0</v>
      </c>
      <c r="HR396">
        <v>0</v>
      </c>
      <c r="HS396">
        <v>0</v>
      </c>
      <c r="HT396">
        <v>0</v>
      </c>
      <c r="HU396">
        <v>0</v>
      </c>
      <c r="HV396">
        <v>0</v>
      </c>
      <c r="HW396">
        <v>0</v>
      </c>
      <c r="HX396">
        <v>0</v>
      </c>
      <c r="HY396">
        <v>0</v>
      </c>
      <c r="HZ396">
        <v>0</v>
      </c>
      <c r="IA396">
        <v>1870.268</v>
      </c>
      <c r="IB396">
        <v>802.18</v>
      </c>
      <c r="IC396">
        <v>155.85566666666668</v>
      </c>
      <c r="ID396">
        <v>80.217999999999989</v>
      </c>
      <c r="IE396">
        <v>123.73266666666666</v>
      </c>
      <c r="IF396">
        <v>69.523333333333326</v>
      </c>
      <c r="IG396">
        <v>104.66666666666667</v>
      </c>
      <c r="IH396">
        <v>325.5</v>
      </c>
      <c r="II396">
        <v>52.923333333333325</v>
      </c>
      <c r="IJ396">
        <v>0</v>
      </c>
      <c r="IK396">
        <v>0</v>
      </c>
      <c r="IL396">
        <v>0</v>
      </c>
      <c r="IM396">
        <v>165.58</v>
      </c>
      <c r="IN396">
        <v>0</v>
      </c>
    </row>
    <row r="397" spans="1:248">
      <c r="A397">
        <v>394</v>
      </c>
      <c r="B397" t="str">
        <v>Rohtak</v>
      </c>
      <c r="C397" t="str">
        <v>HARYANA</v>
      </c>
      <c r="D397" t="str">
        <v>North</v>
      </c>
      <c r="E397" t="str">
        <v>JAI DURGA STEELS</v>
      </c>
      <c r="F397">
        <v>0</v>
      </c>
      <c r="G397">
        <v>0</v>
      </c>
      <c r="H397">
        <v>0.5</v>
      </c>
      <c r="I397">
        <v>0</v>
      </c>
      <c r="J397" t="str">
        <v>Medium</v>
      </c>
      <c r="K397">
        <v>2</v>
      </c>
      <c r="L397">
        <v>0</v>
      </c>
      <c r="M397" t="str">
        <v>Vikram Nain</v>
      </c>
      <c r="N397" t="str">
        <v>Sunny Bhutani</v>
      </c>
      <c r="O397">
        <v>0</v>
      </c>
      <c r="P397">
        <v>3200</v>
      </c>
      <c r="Q397">
        <v>0</v>
      </c>
      <c r="R397">
        <v>0</v>
      </c>
      <c r="S397">
        <v>0</v>
      </c>
      <c r="T397">
        <v>0</v>
      </c>
      <c r="U397">
        <v>0</v>
      </c>
      <c r="V397">
        <v>18</v>
      </c>
      <c r="W397">
        <v>0</v>
      </c>
      <c r="X397">
        <v>700</v>
      </c>
      <c r="Y397">
        <v>0.46457142857142858</v>
      </c>
      <c r="Z397">
        <v>0.21875</v>
      </c>
      <c r="AA397">
        <v>0.10162500000000001</v>
      </c>
      <c r="AB397">
        <v>154</v>
      </c>
      <c r="AC397">
        <v>142.05000000000001</v>
      </c>
      <c r="AD397">
        <v>138</v>
      </c>
      <c r="AE397">
        <v>115</v>
      </c>
      <c r="AF397">
        <v>155</v>
      </c>
      <c r="AG397">
        <v>148</v>
      </c>
      <c r="AH397">
        <v>136</v>
      </c>
      <c r="AI397">
        <v>133</v>
      </c>
      <c r="AJ397">
        <v>258</v>
      </c>
      <c r="AK397">
        <v>262</v>
      </c>
      <c r="AL397">
        <v>418</v>
      </c>
      <c r="AM397">
        <v>457</v>
      </c>
      <c r="AN397">
        <v>288</v>
      </c>
      <c r="AO397">
        <v>206</v>
      </c>
      <c r="AP397">
        <v>279</v>
      </c>
      <c r="AQ397">
        <v>413.39</v>
      </c>
      <c r="AR397">
        <v>272</v>
      </c>
      <c r="AS397">
        <v>212.73000000000002</v>
      </c>
      <c r="AT397">
        <v>151.03</v>
      </c>
      <c r="AU397">
        <v>288.27999999999997</v>
      </c>
      <c r="AV397">
        <v>787.56999999999994</v>
      </c>
      <c r="AW397">
        <v>354</v>
      </c>
      <c r="AX397">
        <v>0</v>
      </c>
      <c r="AY397">
        <v>0</v>
      </c>
      <c r="AZ397">
        <v>0</v>
      </c>
      <c r="BA397">
        <v>2</v>
      </c>
      <c r="BB397">
        <v>0</v>
      </c>
      <c r="BC397">
        <v>0</v>
      </c>
      <c r="BD397">
        <v>0</v>
      </c>
      <c r="BE397">
        <v>1</v>
      </c>
      <c r="BF397">
        <v>1</v>
      </c>
      <c r="BG397">
        <v>0</v>
      </c>
      <c r="BH397">
        <v>1</v>
      </c>
      <c r="BI397">
        <v>0</v>
      </c>
      <c r="BJ397">
        <v>0</v>
      </c>
      <c r="BK397">
        <v>0</v>
      </c>
      <c r="BL397">
        <v>1</v>
      </c>
      <c r="BM397">
        <v>0</v>
      </c>
      <c r="BN397">
        <v>0</v>
      </c>
      <c r="BO397">
        <v>2</v>
      </c>
      <c r="BP397">
        <v>0</v>
      </c>
      <c r="BQ397">
        <v>0</v>
      </c>
      <c r="BR397">
        <v>1</v>
      </c>
      <c r="BS397">
        <v>2</v>
      </c>
      <c r="BT397">
        <v>0</v>
      </c>
      <c r="BU397">
        <v>1</v>
      </c>
      <c r="BV397">
        <v>0</v>
      </c>
      <c r="BW397">
        <v>0</v>
      </c>
      <c r="BX397">
        <v>18</v>
      </c>
      <c r="BY397">
        <v>4</v>
      </c>
      <c r="BZ397">
        <v>6</v>
      </c>
      <c r="CA397">
        <v>5</v>
      </c>
      <c r="CB397">
        <v>4</v>
      </c>
      <c r="CC397">
        <v>4</v>
      </c>
      <c r="CD397">
        <v>4</v>
      </c>
      <c r="CE397">
        <v>3</v>
      </c>
      <c r="CF397">
        <v>4</v>
      </c>
      <c r="CG397">
        <v>4</v>
      </c>
      <c r="CH397">
        <v>5</v>
      </c>
      <c r="CI397">
        <v>4</v>
      </c>
      <c r="CJ397">
        <v>4</v>
      </c>
      <c r="CK397">
        <v>4</v>
      </c>
      <c r="CL397">
        <v>4</v>
      </c>
      <c r="CM397">
        <v>4</v>
      </c>
      <c r="CN397">
        <v>5</v>
      </c>
      <c r="CO397">
        <v>5</v>
      </c>
      <c r="CP397">
        <v>4</v>
      </c>
      <c r="CQ397">
        <v>4</v>
      </c>
      <c r="CR397">
        <v>7</v>
      </c>
      <c r="CS397">
        <v>4</v>
      </c>
      <c r="CT397">
        <v>5</v>
      </c>
      <c r="CU397">
        <v>0</v>
      </c>
      <c r="CV397">
        <v>0</v>
      </c>
      <c r="CW397">
        <v>0</v>
      </c>
      <c r="CX397">
        <v>0</v>
      </c>
      <c r="CY397">
        <v>0</v>
      </c>
      <c r="CZ397">
        <v>0</v>
      </c>
      <c r="DA397">
        <v>0</v>
      </c>
      <c r="DB397">
        <v>0</v>
      </c>
      <c r="DC397">
        <v>0</v>
      </c>
      <c r="DD397">
        <v>0</v>
      </c>
      <c r="DE397">
        <v>0</v>
      </c>
      <c r="DF397">
        <v>0</v>
      </c>
      <c r="DG397">
        <v>0</v>
      </c>
      <c r="DH397">
        <v>5</v>
      </c>
      <c r="DI397">
        <v>6</v>
      </c>
      <c r="DJ397">
        <v>6</v>
      </c>
      <c r="DK397">
        <v>4</v>
      </c>
      <c r="DL397">
        <v>6</v>
      </c>
      <c r="DM397">
        <v>6</v>
      </c>
      <c r="DN397">
        <v>5</v>
      </c>
      <c r="DO397">
        <v>6</v>
      </c>
      <c r="DP397">
        <v>7</v>
      </c>
      <c r="DQ397">
        <v>7</v>
      </c>
      <c r="DR397">
        <v>8</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0</v>
      </c>
      <c r="FI397">
        <v>0</v>
      </c>
      <c r="FJ397">
        <v>0</v>
      </c>
      <c r="FK397">
        <v>0</v>
      </c>
      <c r="FL397">
        <v>0</v>
      </c>
      <c r="FM397">
        <v>0</v>
      </c>
      <c r="FN397">
        <v>0</v>
      </c>
      <c r="FO397">
        <v>0</v>
      </c>
      <c r="FP397">
        <v>0</v>
      </c>
      <c r="FQ397">
        <v>0</v>
      </c>
      <c r="FR397">
        <v>0</v>
      </c>
      <c r="FS397">
        <v>0</v>
      </c>
      <c r="FT397">
        <v>0</v>
      </c>
      <c r="FU397">
        <v>0</v>
      </c>
      <c r="FV397">
        <v>0</v>
      </c>
      <c r="FW397">
        <v>0</v>
      </c>
      <c r="FX397">
        <v>0</v>
      </c>
      <c r="FY397">
        <v>0</v>
      </c>
      <c r="FZ397">
        <v>0</v>
      </c>
      <c r="GA397">
        <v>0</v>
      </c>
      <c r="GB397">
        <v>0</v>
      </c>
      <c r="GC397">
        <v>0</v>
      </c>
      <c r="GD397">
        <v>0</v>
      </c>
      <c r="GE397">
        <v>0</v>
      </c>
      <c r="GF397">
        <v>0</v>
      </c>
      <c r="GG397">
        <v>0</v>
      </c>
      <c r="GH397">
        <v>0</v>
      </c>
      <c r="GI397">
        <v>0</v>
      </c>
      <c r="GJ397">
        <v>0</v>
      </c>
      <c r="GK397">
        <v>0</v>
      </c>
      <c r="GL397">
        <v>0</v>
      </c>
      <c r="GM397">
        <v>0</v>
      </c>
      <c r="GN397">
        <v>0</v>
      </c>
      <c r="GO397">
        <v>0</v>
      </c>
      <c r="GP397">
        <v>0</v>
      </c>
      <c r="GQ397">
        <v>2</v>
      </c>
      <c r="GR397">
        <v>8</v>
      </c>
      <c r="GS397">
        <v>0</v>
      </c>
      <c r="GT397">
        <v>0</v>
      </c>
      <c r="GU397">
        <v>0</v>
      </c>
      <c r="GV397">
        <v>0</v>
      </c>
      <c r="GW397">
        <v>0</v>
      </c>
      <c r="GX397">
        <v>0</v>
      </c>
      <c r="GY397">
        <v>0</v>
      </c>
      <c r="GZ397">
        <v>0</v>
      </c>
      <c r="HA397">
        <v>0</v>
      </c>
      <c r="HB397">
        <v>0</v>
      </c>
      <c r="HC397">
        <v>2</v>
      </c>
      <c r="HD397">
        <v>2</v>
      </c>
      <c r="HE397">
        <v>3</v>
      </c>
      <c r="HF397">
        <v>2</v>
      </c>
      <c r="HG397">
        <v>3</v>
      </c>
      <c r="HH397">
        <v>2</v>
      </c>
      <c r="HI397">
        <v>2</v>
      </c>
      <c r="HJ397">
        <v>0</v>
      </c>
      <c r="HK397">
        <v>0</v>
      </c>
      <c r="HL397">
        <v>0</v>
      </c>
      <c r="HM397">
        <v>0</v>
      </c>
      <c r="HN397">
        <v>0</v>
      </c>
      <c r="HO397">
        <v>0</v>
      </c>
      <c r="HP397">
        <v>0</v>
      </c>
      <c r="HQ397">
        <v>0</v>
      </c>
      <c r="HR397">
        <v>0</v>
      </c>
      <c r="HS397">
        <v>31894</v>
      </c>
      <c r="HT397">
        <v>0</v>
      </c>
      <c r="HU397">
        <v>0</v>
      </c>
      <c r="HV397">
        <v>0</v>
      </c>
      <c r="HW397">
        <v>0</v>
      </c>
      <c r="HX397">
        <v>0</v>
      </c>
      <c r="HY397">
        <v>0</v>
      </c>
      <c r="HZ397">
        <v>180641.3</v>
      </c>
      <c r="IA397">
        <v>2516.0500000000002</v>
      </c>
      <c r="IB397">
        <v>3252</v>
      </c>
      <c r="IC397">
        <v>209.67083333333335</v>
      </c>
      <c r="ID397">
        <v>325.2</v>
      </c>
      <c r="IE397">
        <v>144.68333333333334</v>
      </c>
      <c r="IF397">
        <v>139.33333333333334</v>
      </c>
      <c r="IG397">
        <v>175.66666666666666</v>
      </c>
      <c r="IH397">
        <v>379</v>
      </c>
      <c r="II397">
        <v>257.66666666666669</v>
      </c>
      <c r="IJ397">
        <v>0</v>
      </c>
      <c r="IK397">
        <v>0</v>
      </c>
      <c r="IL397">
        <v>0</v>
      </c>
      <c r="IM397">
        <v>476.61666666666662</v>
      </c>
      <c r="IN397">
        <v>0</v>
      </c>
    </row>
    <row r="398" spans="1:248">
      <c r="A398">
        <v>395</v>
      </c>
      <c r="B398" t="str">
        <v>Ambala</v>
      </c>
      <c r="C398" t="str">
        <v>HARYANA</v>
      </c>
      <c r="D398" t="str">
        <v>North</v>
      </c>
      <c r="E398" t="str">
        <v>RAMDOOT UDHYOG PRIVATE LIMITED</v>
      </c>
      <c r="F398">
        <v>0</v>
      </c>
      <c r="G398">
        <v>0</v>
      </c>
      <c r="H398">
        <v>0.5</v>
      </c>
      <c r="I398">
        <v>0</v>
      </c>
      <c r="J398" t="str">
        <v>Medium</v>
      </c>
      <c r="K398">
        <v>1</v>
      </c>
      <c r="L398">
        <v>0</v>
      </c>
      <c r="M398" t="str">
        <v>Sushant Abrol</v>
      </c>
      <c r="N398">
        <v>0</v>
      </c>
      <c r="O398">
        <v>0</v>
      </c>
      <c r="P398">
        <v>3500</v>
      </c>
      <c r="Q398">
        <v>0</v>
      </c>
      <c r="R398">
        <v>0</v>
      </c>
      <c r="S398">
        <v>0</v>
      </c>
      <c r="T398">
        <v>0</v>
      </c>
      <c r="U398">
        <v>0</v>
      </c>
      <c r="V398">
        <v>20</v>
      </c>
      <c r="W398">
        <v>0</v>
      </c>
      <c r="X398">
        <v>160</v>
      </c>
      <c r="Y398">
        <v>0.56839999999999991</v>
      </c>
      <c r="Z398">
        <v>4.5714285714285714E-2</v>
      </c>
      <c r="AA398">
        <v>2.5983999999999997E-2</v>
      </c>
      <c r="AB398">
        <v>114</v>
      </c>
      <c r="AC398">
        <v>198.66</v>
      </c>
      <c r="AD398">
        <v>94</v>
      </c>
      <c r="AE398">
        <v>83.5</v>
      </c>
      <c r="AF398">
        <v>158.01999999999998</v>
      </c>
      <c r="AG398">
        <v>63</v>
      </c>
      <c r="AH398">
        <v>0</v>
      </c>
      <c r="AI398">
        <v>0</v>
      </c>
      <c r="AJ398">
        <v>39.5</v>
      </c>
      <c r="AK398">
        <v>56.89</v>
      </c>
      <c r="AL398">
        <v>34</v>
      </c>
      <c r="AM398">
        <v>0</v>
      </c>
      <c r="AN398">
        <v>60.95</v>
      </c>
      <c r="AO398">
        <v>137.34</v>
      </c>
      <c r="AP398">
        <v>22</v>
      </c>
      <c r="AQ398">
        <v>80.510000000000005</v>
      </c>
      <c r="AR398">
        <v>38.549999999999997</v>
      </c>
      <c r="AS398">
        <v>58.349999999999994</v>
      </c>
      <c r="AT398">
        <v>39.510000000000005</v>
      </c>
      <c r="AU398">
        <v>95.300000000000011</v>
      </c>
      <c r="AV398">
        <v>47.93</v>
      </c>
      <c r="AW398">
        <v>329</v>
      </c>
      <c r="AX398">
        <v>0</v>
      </c>
      <c r="AY398">
        <v>0</v>
      </c>
      <c r="AZ398">
        <v>0</v>
      </c>
      <c r="BA398">
        <v>0</v>
      </c>
      <c r="BB398">
        <v>0</v>
      </c>
      <c r="BC398">
        <v>0</v>
      </c>
      <c r="BD398">
        <v>1</v>
      </c>
      <c r="BE398">
        <v>0</v>
      </c>
      <c r="BF398">
        <v>0</v>
      </c>
      <c r="BG398">
        <v>0</v>
      </c>
      <c r="BH398">
        <v>1</v>
      </c>
      <c r="BI398">
        <v>2</v>
      </c>
      <c r="BJ398">
        <v>1</v>
      </c>
      <c r="BK398">
        <v>0</v>
      </c>
      <c r="BL398">
        <v>0</v>
      </c>
      <c r="BM398">
        <v>3</v>
      </c>
      <c r="BN398">
        <v>0</v>
      </c>
      <c r="BO398">
        <v>1</v>
      </c>
      <c r="BP398">
        <v>1</v>
      </c>
      <c r="BQ398">
        <v>0</v>
      </c>
      <c r="BR398">
        <v>1</v>
      </c>
      <c r="BS398">
        <v>1</v>
      </c>
      <c r="BT398">
        <v>2</v>
      </c>
      <c r="BU398">
        <v>1</v>
      </c>
      <c r="BV398">
        <v>0</v>
      </c>
      <c r="BW398">
        <v>0</v>
      </c>
      <c r="BX398">
        <v>20</v>
      </c>
      <c r="BY398">
        <v>4</v>
      </c>
      <c r="BZ398">
        <v>4</v>
      </c>
      <c r="CA398">
        <v>3</v>
      </c>
      <c r="CB398">
        <v>3</v>
      </c>
      <c r="CC398">
        <v>5</v>
      </c>
      <c r="CD398">
        <v>4</v>
      </c>
      <c r="CE398">
        <v>0</v>
      </c>
      <c r="CF398">
        <v>0</v>
      </c>
      <c r="CG398">
        <v>1</v>
      </c>
      <c r="CH398">
        <v>3</v>
      </c>
      <c r="CI398">
        <v>2</v>
      </c>
      <c r="CJ398">
        <v>0</v>
      </c>
      <c r="CK398">
        <v>2</v>
      </c>
      <c r="CL398">
        <v>4</v>
      </c>
      <c r="CM398">
        <v>1</v>
      </c>
      <c r="CN398">
        <v>2</v>
      </c>
      <c r="CO398">
        <v>3</v>
      </c>
      <c r="CP398">
        <v>2</v>
      </c>
      <c r="CQ398">
        <v>2</v>
      </c>
      <c r="CR398">
        <v>4</v>
      </c>
      <c r="CS398">
        <v>3</v>
      </c>
      <c r="CT398">
        <v>5</v>
      </c>
      <c r="CU398">
        <v>0</v>
      </c>
      <c r="CV398">
        <v>0</v>
      </c>
      <c r="CW398">
        <v>0</v>
      </c>
      <c r="CX398">
        <v>0</v>
      </c>
      <c r="CY398">
        <v>0</v>
      </c>
      <c r="CZ398">
        <v>0</v>
      </c>
      <c r="DA398">
        <v>0</v>
      </c>
      <c r="DB398">
        <v>0</v>
      </c>
      <c r="DC398">
        <v>0</v>
      </c>
      <c r="DD398">
        <v>0</v>
      </c>
      <c r="DE398">
        <v>0</v>
      </c>
      <c r="DF398">
        <v>0</v>
      </c>
      <c r="DG398">
        <v>0</v>
      </c>
      <c r="DH398">
        <v>4</v>
      </c>
      <c r="DI398">
        <v>3</v>
      </c>
      <c r="DJ398">
        <v>5</v>
      </c>
      <c r="DK398">
        <v>5</v>
      </c>
      <c r="DL398">
        <v>5</v>
      </c>
      <c r="DM398">
        <v>4</v>
      </c>
      <c r="DN398">
        <v>4</v>
      </c>
      <c r="DO398">
        <v>4</v>
      </c>
      <c r="DP398">
        <v>5</v>
      </c>
      <c r="DQ398">
        <v>6</v>
      </c>
      <c r="DR398">
        <v>8</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v>0</v>
      </c>
      <c r="FH398">
        <v>0</v>
      </c>
      <c r="FI398">
        <v>0</v>
      </c>
      <c r="FJ398">
        <v>0</v>
      </c>
      <c r="FK398">
        <v>0</v>
      </c>
      <c r="FL398">
        <v>0</v>
      </c>
      <c r="FM398">
        <v>0</v>
      </c>
      <c r="FN398">
        <v>0</v>
      </c>
      <c r="FO398">
        <v>0</v>
      </c>
      <c r="FP398">
        <v>0</v>
      </c>
      <c r="FQ398">
        <v>0</v>
      </c>
      <c r="FR398">
        <v>0</v>
      </c>
      <c r="FS398">
        <v>0</v>
      </c>
      <c r="FT398">
        <v>0</v>
      </c>
      <c r="FU398">
        <v>0</v>
      </c>
      <c r="FV398">
        <v>0</v>
      </c>
      <c r="FW398">
        <v>0</v>
      </c>
      <c r="FX398">
        <v>0</v>
      </c>
      <c r="FY398">
        <v>0</v>
      </c>
      <c r="FZ398">
        <v>0</v>
      </c>
      <c r="GA398">
        <v>0</v>
      </c>
      <c r="GB398">
        <v>0</v>
      </c>
      <c r="GC398">
        <v>0</v>
      </c>
      <c r="GD398">
        <v>0</v>
      </c>
      <c r="GE398">
        <v>0</v>
      </c>
      <c r="GF398">
        <v>0</v>
      </c>
      <c r="GG398">
        <v>0</v>
      </c>
      <c r="GH398">
        <v>0</v>
      </c>
      <c r="GI398">
        <v>0</v>
      </c>
      <c r="GJ398">
        <v>0</v>
      </c>
      <c r="GK398">
        <v>0</v>
      </c>
      <c r="GL398">
        <v>0</v>
      </c>
      <c r="GM398">
        <v>0</v>
      </c>
      <c r="GN398">
        <v>0</v>
      </c>
      <c r="GO398">
        <v>0</v>
      </c>
      <c r="GP398">
        <v>0</v>
      </c>
      <c r="GQ398">
        <v>1</v>
      </c>
      <c r="GR398">
        <v>4</v>
      </c>
      <c r="GS398">
        <v>0</v>
      </c>
      <c r="GT398">
        <v>0</v>
      </c>
      <c r="GU398">
        <v>0</v>
      </c>
      <c r="GV398">
        <v>0</v>
      </c>
      <c r="GW398">
        <v>0</v>
      </c>
      <c r="GX398">
        <v>0</v>
      </c>
      <c r="GY398">
        <v>0</v>
      </c>
      <c r="GZ398">
        <v>0</v>
      </c>
      <c r="HA398">
        <v>0</v>
      </c>
      <c r="HB398">
        <v>0</v>
      </c>
      <c r="HC398">
        <v>2</v>
      </c>
      <c r="HD398">
        <v>1</v>
      </c>
      <c r="HE398">
        <v>4</v>
      </c>
      <c r="HF398">
        <v>3</v>
      </c>
      <c r="HG398">
        <v>1</v>
      </c>
      <c r="HH398">
        <v>2</v>
      </c>
      <c r="HI398">
        <v>1</v>
      </c>
      <c r="HJ398">
        <v>0</v>
      </c>
      <c r="HK398">
        <v>0</v>
      </c>
      <c r="HL398">
        <v>0</v>
      </c>
      <c r="HM398">
        <v>0</v>
      </c>
      <c r="HN398">
        <v>0</v>
      </c>
      <c r="HO398">
        <v>0</v>
      </c>
      <c r="HP398">
        <v>0</v>
      </c>
      <c r="HQ398">
        <v>0</v>
      </c>
      <c r="HR398">
        <v>0</v>
      </c>
      <c r="HS398">
        <v>23441</v>
      </c>
      <c r="HT398">
        <v>0</v>
      </c>
      <c r="HU398">
        <v>0</v>
      </c>
      <c r="HV398">
        <v>0</v>
      </c>
      <c r="HW398">
        <v>0</v>
      </c>
      <c r="HX398">
        <v>0</v>
      </c>
      <c r="HY398">
        <v>0</v>
      </c>
      <c r="HZ398">
        <v>0</v>
      </c>
      <c r="IA398">
        <v>841.56999999999994</v>
      </c>
      <c r="IB398">
        <v>909.43999999999994</v>
      </c>
      <c r="IC398">
        <v>70.130833333333328</v>
      </c>
      <c r="ID398">
        <v>90.943999999999988</v>
      </c>
      <c r="IE398">
        <v>135.55333333333331</v>
      </c>
      <c r="IF398">
        <v>101.50666666666666</v>
      </c>
      <c r="IG398">
        <v>13.166666666666666</v>
      </c>
      <c r="IH398">
        <v>30.296666666666667</v>
      </c>
      <c r="II398">
        <v>73.430000000000007</v>
      </c>
      <c r="IJ398">
        <v>0</v>
      </c>
      <c r="IK398">
        <v>0</v>
      </c>
      <c r="IL398">
        <v>0</v>
      </c>
      <c r="IM398">
        <v>157.41</v>
      </c>
      <c r="IN398">
        <v>0</v>
      </c>
    </row>
    <row r="399" spans="1:248">
      <c r="A399">
        <v>396</v>
      </c>
      <c r="B399" t="str">
        <v>Fatehabad</v>
      </c>
      <c r="C399" t="str">
        <v>HARYANA</v>
      </c>
      <c r="D399" t="str">
        <v>North</v>
      </c>
      <c r="E399" t="str">
        <v>PAL CEMENT AND STEEL PVT. LTD.</v>
      </c>
      <c r="F399">
        <v>0</v>
      </c>
      <c r="G399">
        <v>0</v>
      </c>
      <c r="H399">
        <v>0.5</v>
      </c>
      <c r="I399">
        <v>0</v>
      </c>
      <c r="J399" t="str">
        <v>Medium</v>
      </c>
      <c r="K399">
        <v>1</v>
      </c>
      <c r="L399">
        <v>0</v>
      </c>
      <c r="M399" t="str">
        <v>Vikram Nain</v>
      </c>
      <c r="N399" t="str">
        <v>Dinesh Kumar</v>
      </c>
      <c r="O399">
        <v>0</v>
      </c>
      <c r="P399">
        <v>3000</v>
      </c>
      <c r="Q399">
        <v>0</v>
      </c>
      <c r="R399">
        <v>0</v>
      </c>
      <c r="S399">
        <v>0</v>
      </c>
      <c r="T399">
        <v>0</v>
      </c>
      <c r="U399">
        <v>0</v>
      </c>
      <c r="V399">
        <v>9</v>
      </c>
      <c r="W399">
        <v>0</v>
      </c>
      <c r="X399">
        <v>190</v>
      </c>
      <c r="Y399">
        <v>0.33895263157894734</v>
      </c>
      <c r="Z399">
        <v>6.3333333333333339E-2</v>
      </c>
      <c r="AA399">
        <v>2.1467E-2</v>
      </c>
      <c r="AB399">
        <v>7</v>
      </c>
      <c r="AC399">
        <v>16.7</v>
      </c>
      <c r="AD399">
        <v>52</v>
      </c>
      <c r="AE399">
        <v>12</v>
      </c>
      <c r="AF399">
        <v>0</v>
      </c>
      <c r="AG399">
        <v>112.30000000000001</v>
      </c>
      <c r="AH399">
        <v>51</v>
      </c>
      <c r="AI399">
        <v>0</v>
      </c>
      <c r="AJ399">
        <v>36</v>
      </c>
      <c r="AK399">
        <v>51</v>
      </c>
      <c r="AL399">
        <v>140</v>
      </c>
      <c r="AM399">
        <v>112</v>
      </c>
      <c r="AN399">
        <v>53</v>
      </c>
      <c r="AO399">
        <v>53</v>
      </c>
      <c r="AP399">
        <v>25.58</v>
      </c>
      <c r="AQ399">
        <v>156.19</v>
      </c>
      <c r="AR399">
        <v>17.009999999999998</v>
      </c>
      <c r="AS399">
        <v>17.09</v>
      </c>
      <c r="AT399">
        <v>22.03</v>
      </c>
      <c r="AU399">
        <v>17.02</v>
      </c>
      <c r="AV399">
        <v>53.09</v>
      </c>
      <c r="AW399">
        <v>230</v>
      </c>
      <c r="AX399">
        <v>0</v>
      </c>
      <c r="AY399">
        <v>0</v>
      </c>
      <c r="AZ399">
        <v>0</v>
      </c>
      <c r="BA399">
        <v>1</v>
      </c>
      <c r="BB399">
        <v>1</v>
      </c>
      <c r="BC399">
        <v>0</v>
      </c>
      <c r="BD399">
        <v>0</v>
      </c>
      <c r="BE399">
        <v>1</v>
      </c>
      <c r="BF399">
        <v>0</v>
      </c>
      <c r="BG399">
        <v>0</v>
      </c>
      <c r="BH399">
        <v>0</v>
      </c>
      <c r="BI399">
        <v>0</v>
      </c>
      <c r="BJ399">
        <v>0</v>
      </c>
      <c r="BK399">
        <v>0</v>
      </c>
      <c r="BL399">
        <v>0</v>
      </c>
      <c r="BM399">
        <v>0</v>
      </c>
      <c r="BN399">
        <v>0</v>
      </c>
      <c r="BO399">
        <v>1</v>
      </c>
      <c r="BP399">
        <v>0</v>
      </c>
      <c r="BQ399">
        <v>0</v>
      </c>
      <c r="BR399">
        <v>0</v>
      </c>
      <c r="BS399">
        <v>0</v>
      </c>
      <c r="BT399">
        <v>1</v>
      </c>
      <c r="BU399">
        <v>0</v>
      </c>
      <c r="BV399">
        <v>0</v>
      </c>
      <c r="BW399">
        <v>0</v>
      </c>
      <c r="BX399">
        <v>9</v>
      </c>
      <c r="BY399">
        <v>2</v>
      </c>
      <c r="BZ399">
        <v>3</v>
      </c>
      <c r="CA399">
        <v>1</v>
      </c>
      <c r="CB399">
        <v>1</v>
      </c>
      <c r="CC399">
        <v>0</v>
      </c>
      <c r="CD399">
        <v>2</v>
      </c>
      <c r="CE399">
        <v>1</v>
      </c>
      <c r="CF399">
        <v>0</v>
      </c>
      <c r="CG399">
        <v>1</v>
      </c>
      <c r="CH399">
        <v>1</v>
      </c>
      <c r="CI399">
        <v>2</v>
      </c>
      <c r="CJ399">
        <v>2</v>
      </c>
      <c r="CK399">
        <v>1</v>
      </c>
      <c r="CL399">
        <v>1</v>
      </c>
      <c r="CM399">
        <v>1</v>
      </c>
      <c r="CN399">
        <v>3</v>
      </c>
      <c r="CO399">
        <v>3</v>
      </c>
      <c r="CP399">
        <v>3</v>
      </c>
      <c r="CQ399">
        <v>2</v>
      </c>
      <c r="CR399">
        <v>2</v>
      </c>
      <c r="CS399">
        <v>2</v>
      </c>
      <c r="CT399">
        <v>2</v>
      </c>
      <c r="CU399">
        <v>0</v>
      </c>
      <c r="CV399">
        <v>0</v>
      </c>
      <c r="CW399">
        <v>0</v>
      </c>
      <c r="CX399">
        <v>0</v>
      </c>
      <c r="CY399">
        <v>0</v>
      </c>
      <c r="CZ399">
        <v>0</v>
      </c>
      <c r="DA399">
        <v>0</v>
      </c>
      <c r="DB399">
        <v>0</v>
      </c>
      <c r="DC399">
        <v>0</v>
      </c>
      <c r="DD399">
        <v>0</v>
      </c>
      <c r="DE399">
        <v>0</v>
      </c>
      <c r="DF399">
        <v>0</v>
      </c>
      <c r="DG399">
        <v>0</v>
      </c>
      <c r="DH399">
        <v>2</v>
      </c>
      <c r="DI399">
        <v>2</v>
      </c>
      <c r="DJ399">
        <v>2</v>
      </c>
      <c r="DK399">
        <v>1</v>
      </c>
      <c r="DL399">
        <v>3</v>
      </c>
      <c r="DM399">
        <v>3</v>
      </c>
      <c r="DN399">
        <v>3</v>
      </c>
      <c r="DO399">
        <v>3</v>
      </c>
      <c r="DP399">
        <v>3</v>
      </c>
      <c r="DQ399">
        <v>3</v>
      </c>
      <c r="DR399">
        <v>3</v>
      </c>
      <c r="DS399">
        <v>0</v>
      </c>
      <c r="DT399">
        <v>0</v>
      </c>
      <c r="DU399">
        <v>0</v>
      </c>
      <c r="DV399">
        <v>0</v>
      </c>
      <c r="DW399">
        <v>0</v>
      </c>
      <c r="DX399">
        <v>0</v>
      </c>
      <c r="DY399">
        <v>0</v>
      </c>
      <c r="DZ399">
        <v>0</v>
      </c>
      <c r="EA399">
        <v>0</v>
      </c>
      <c r="EB399">
        <v>0</v>
      </c>
      <c r="EC399">
        <v>0</v>
      </c>
      <c r="ED399">
        <v>0</v>
      </c>
      <c r="EE399">
        <v>0</v>
      </c>
      <c r="EF399">
        <v>0</v>
      </c>
      <c r="EG399">
        <v>0.66666666666666663</v>
      </c>
      <c r="EH399">
        <v>0.33333333333333331</v>
      </c>
      <c r="EI399">
        <v>0.33333333333333331</v>
      </c>
      <c r="EJ399">
        <v>0</v>
      </c>
      <c r="EK399">
        <v>0</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5.666666666666667</v>
      </c>
      <c r="FF399">
        <v>5.666666666666667</v>
      </c>
      <c r="FG399">
        <v>4.333333333333333</v>
      </c>
      <c r="FH399">
        <v>0</v>
      </c>
      <c r="FI399">
        <v>0</v>
      </c>
      <c r="FJ399">
        <v>0</v>
      </c>
      <c r="FK399">
        <v>0</v>
      </c>
      <c r="FL399">
        <v>0</v>
      </c>
      <c r="FM399">
        <v>0</v>
      </c>
      <c r="FN399">
        <v>0</v>
      </c>
      <c r="FO399">
        <v>0</v>
      </c>
      <c r="FP399">
        <v>0</v>
      </c>
      <c r="FQ399">
        <v>0</v>
      </c>
      <c r="FR399">
        <v>0</v>
      </c>
      <c r="FS399">
        <v>0</v>
      </c>
      <c r="FT399">
        <v>0</v>
      </c>
      <c r="FU399">
        <v>0</v>
      </c>
      <c r="FV399">
        <v>0</v>
      </c>
      <c r="FW399">
        <v>0</v>
      </c>
      <c r="FX399">
        <v>0</v>
      </c>
      <c r="FY399">
        <v>0</v>
      </c>
      <c r="FZ399">
        <v>0</v>
      </c>
      <c r="GA399">
        <v>0</v>
      </c>
      <c r="GB399">
        <v>0</v>
      </c>
      <c r="GC399">
        <v>5.666666666666667</v>
      </c>
      <c r="GD399">
        <v>5.666666666666667</v>
      </c>
      <c r="GE399">
        <v>5.666666666666667</v>
      </c>
      <c r="GF399">
        <v>0</v>
      </c>
      <c r="GG399">
        <v>0</v>
      </c>
      <c r="GH399">
        <v>0</v>
      </c>
      <c r="GI399">
        <v>0</v>
      </c>
      <c r="GJ399">
        <v>0</v>
      </c>
      <c r="GK399">
        <v>0</v>
      </c>
      <c r="GL399">
        <v>0</v>
      </c>
      <c r="GM399">
        <v>0</v>
      </c>
      <c r="GN399">
        <v>0</v>
      </c>
      <c r="GO399">
        <v>0</v>
      </c>
      <c r="GP399">
        <v>0</v>
      </c>
      <c r="GQ399">
        <v>0</v>
      </c>
      <c r="GR399">
        <v>0</v>
      </c>
      <c r="GS399">
        <v>0</v>
      </c>
      <c r="GT399">
        <v>0</v>
      </c>
      <c r="GU399">
        <v>0</v>
      </c>
      <c r="GV399">
        <v>0</v>
      </c>
      <c r="GW399">
        <v>0</v>
      </c>
      <c r="GX399">
        <v>0</v>
      </c>
      <c r="GY399">
        <v>0</v>
      </c>
      <c r="GZ399">
        <v>0</v>
      </c>
      <c r="HA399">
        <v>0</v>
      </c>
      <c r="HB399">
        <v>0</v>
      </c>
      <c r="HC399">
        <v>1</v>
      </c>
      <c r="HD399">
        <v>2</v>
      </c>
      <c r="HE399">
        <v>4</v>
      </c>
      <c r="HF399">
        <v>1</v>
      </c>
      <c r="HG399">
        <v>2</v>
      </c>
      <c r="HH399">
        <v>2</v>
      </c>
      <c r="HI399">
        <v>0</v>
      </c>
      <c r="HJ399">
        <v>0</v>
      </c>
      <c r="HK399">
        <v>0</v>
      </c>
      <c r="HL399">
        <v>0</v>
      </c>
      <c r="HM399">
        <v>0</v>
      </c>
      <c r="HN399">
        <v>0</v>
      </c>
      <c r="HO399">
        <v>0</v>
      </c>
      <c r="HP399">
        <v>0</v>
      </c>
      <c r="HQ399">
        <v>0</v>
      </c>
      <c r="HR399">
        <v>0</v>
      </c>
      <c r="HS399">
        <v>34429</v>
      </c>
      <c r="HT399">
        <v>0</v>
      </c>
      <c r="HU399">
        <v>0</v>
      </c>
      <c r="HV399">
        <v>0</v>
      </c>
      <c r="HW399">
        <v>0</v>
      </c>
      <c r="HX399">
        <v>0</v>
      </c>
      <c r="HY399">
        <v>0</v>
      </c>
      <c r="HZ399">
        <v>343969.2</v>
      </c>
      <c r="IA399">
        <v>590</v>
      </c>
      <c r="IB399">
        <v>644.01</v>
      </c>
      <c r="IC399">
        <v>49.166666666666664</v>
      </c>
      <c r="ID399">
        <v>64.400999999999996</v>
      </c>
      <c r="IE399">
        <v>25.233333333333334</v>
      </c>
      <c r="IF399">
        <v>41.433333333333337</v>
      </c>
      <c r="IG399">
        <v>29</v>
      </c>
      <c r="IH399">
        <v>101</v>
      </c>
      <c r="II399">
        <v>43.859999999999992</v>
      </c>
      <c r="IJ399">
        <v>0</v>
      </c>
      <c r="IK399">
        <v>0</v>
      </c>
      <c r="IL399">
        <v>0</v>
      </c>
      <c r="IM399">
        <v>100.03666666666668</v>
      </c>
      <c r="IN399">
        <v>0</v>
      </c>
    </row>
    <row r="400" spans="1:248">
      <c r="A400">
        <v>397</v>
      </c>
      <c r="B400" t="str">
        <v>Faridabad</v>
      </c>
      <c r="C400" t="str">
        <v>HARYANA</v>
      </c>
      <c r="D400" t="str">
        <v>North</v>
      </c>
      <c r="E400" t="str">
        <v>NIKUNJ UDYOG</v>
      </c>
      <c r="F400">
        <v>0</v>
      </c>
      <c r="G400">
        <v>0</v>
      </c>
      <c r="H400">
        <v>0.5</v>
      </c>
      <c r="I400">
        <v>0</v>
      </c>
      <c r="J400" t="str">
        <v>Medium</v>
      </c>
      <c r="K400">
        <v>1</v>
      </c>
      <c r="L400">
        <v>0</v>
      </c>
      <c r="M400" t="str">
        <v>Rahul Chauhan</v>
      </c>
      <c r="N400">
        <v>0</v>
      </c>
      <c r="O400">
        <v>0</v>
      </c>
      <c r="P400">
        <v>4000</v>
      </c>
      <c r="Q400">
        <v>0</v>
      </c>
      <c r="R400">
        <v>0</v>
      </c>
      <c r="S400">
        <v>0</v>
      </c>
      <c r="T400">
        <v>0</v>
      </c>
      <c r="U400">
        <v>0</v>
      </c>
      <c r="V400">
        <v>10</v>
      </c>
      <c r="W400">
        <v>0</v>
      </c>
      <c r="X400">
        <v>980</v>
      </c>
      <c r="Y400">
        <v>0.20779285714285714</v>
      </c>
      <c r="Z400">
        <v>0.245</v>
      </c>
      <c r="AA400">
        <v>5.0909249999999996E-2</v>
      </c>
      <c r="AB400">
        <v>0</v>
      </c>
      <c r="AC400">
        <v>9.9649999999999999</v>
      </c>
      <c r="AD400">
        <v>38</v>
      </c>
      <c r="AE400">
        <v>36.019999999999996</v>
      </c>
      <c r="AF400">
        <v>98.5</v>
      </c>
      <c r="AG400">
        <v>48.5</v>
      </c>
      <c r="AH400">
        <v>48.325000000000003</v>
      </c>
      <c r="AI400">
        <v>32</v>
      </c>
      <c r="AJ400">
        <v>95.2</v>
      </c>
      <c r="AK400">
        <v>119</v>
      </c>
      <c r="AL400">
        <v>262.63</v>
      </c>
      <c r="AM400">
        <v>116</v>
      </c>
      <c r="AN400">
        <v>299.10000000000002</v>
      </c>
      <c r="AO400">
        <v>245.3</v>
      </c>
      <c r="AP400">
        <v>237.4</v>
      </c>
      <c r="AQ400">
        <v>295.87</v>
      </c>
      <c r="AR400">
        <v>116.11</v>
      </c>
      <c r="AS400">
        <v>125.77</v>
      </c>
      <c r="AT400">
        <v>239.03999999999996</v>
      </c>
      <c r="AU400">
        <v>187.92</v>
      </c>
      <c r="AV400">
        <v>142.85999999999999</v>
      </c>
      <c r="AW400">
        <v>147</v>
      </c>
      <c r="AX400">
        <v>0</v>
      </c>
      <c r="AY400">
        <v>0</v>
      </c>
      <c r="AZ400">
        <v>0</v>
      </c>
      <c r="BA400">
        <v>1</v>
      </c>
      <c r="BB400">
        <v>0</v>
      </c>
      <c r="BC400">
        <v>0</v>
      </c>
      <c r="BD400">
        <v>1</v>
      </c>
      <c r="BE400">
        <v>0</v>
      </c>
      <c r="BF400">
        <v>0</v>
      </c>
      <c r="BG400">
        <v>0</v>
      </c>
      <c r="BH400">
        <v>0</v>
      </c>
      <c r="BI400">
        <v>2</v>
      </c>
      <c r="BJ400">
        <v>0</v>
      </c>
      <c r="BK400">
        <v>0</v>
      </c>
      <c r="BL400">
        <v>0</v>
      </c>
      <c r="BM400">
        <v>0</v>
      </c>
      <c r="BN400">
        <v>0</v>
      </c>
      <c r="BO400">
        <v>0</v>
      </c>
      <c r="BP400">
        <v>0</v>
      </c>
      <c r="BQ400">
        <v>0</v>
      </c>
      <c r="BR400">
        <v>1</v>
      </c>
      <c r="BS400">
        <v>1</v>
      </c>
      <c r="BT400">
        <v>0</v>
      </c>
      <c r="BU400">
        <v>0</v>
      </c>
      <c r="BV400">
        <v>0</v>
      </c>
      <c r="BW400">
        <v>0</v>
      </c>
      <c r="BX400">
        <v>10</v>
      </c>
      <c r="BY400">
        <v>0</v>
      </c>
      <c r="BZ400">
        <v>1</v>
      </c>
      <c r="CA400">
        <v>2</v>
      </c>
      <c r="CB400">
        <v>2</v>
      </c>
      <c r="CC400">
        <v>3</v>
      </c>
      <c r="CD400">
        <v>3</v>
      </c>
      <c r="CE400">
        <v>3</v>
      </c>
      <c r="CF400">
        <v>2</v>
      </c>
      <c r="CG400">
        <v>3</v>
      </c>
      <c r="CH400">
        <v>4</v>
      </c>
      <c r="CI400">
        <v>4</v>
      </c>
      <c r="CJ400">
        <v>4</v>
      </c>
      <c r="CK400">
        <v>4</v>
      </c>
      <c r="CL400">
        <v>5</v>
      </c>
      <c r="CM400">
        <v>3</v>
      </c>
      <c r="CN400">
        <v>4</v>
      </c>
      <c r="CO400">
        <v>2</v>
      </c>
      <c r="CP400">
        <v>3</v>
      </c>
      <c r="CQ400">
        <v>3</v>
      </c>
      <c r="CR400">
        <v>5</v>
      </c>
      <c r="CS400">
        <v>4</v>
      </c>
      <c r="CT400">
        <v>3</v>
      </c>
      <c r="CU400">
        <v>0</v>
      </c>
      <c r="CV400">
        <v>0</v>
      </c>
      <c r="CW400">
        <v>0</v>
      </c>
      <c r="CX400">
        <v>0</v>
      </c>
      <c r="CY400">
        <v>0</v>
      </c>
      <c r="CZ400">
        <v>0</v>
      </c>
      <c r="DA400">
        <v>0</v>
      </c>
      <c r="DB400">
        <v>0</v>
      </c>
      <c r="DC400">
        <v>0</v>
      </c>
      <c r="DD400">
        <v>0</v>
      </c>
      <c r="DE400">
        <v>0</v>
      </c>
      <c r="DF400">
        <v>0</v>
      </c>
      <c r="DG400">
        <v>0</v>
      </c>
      <c r="DH400">
        <v>5</v>
      </c>
      <c r="DI400">
        <v>5</v>
      </c>
      <c r="DJ400">
        <v>5</v>
      </c>
      <c r="DK400">
        <v>5</v>
      </c>
      <c r="DL400">
        <v>5</v>
      </c>
      <c r="DM400">
        <v>4</v>
      </c>
      <c r="DN400">
        <v>5</v>
      </c>
      <c r="DO400">
        <v>4</v>
      </c>
      <c r="DP400">
        <v>5</v>
      </c>
      <c r="DQ400">
        <v>5</v>
      </c>
      <c r="DR400">
        <v>5</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0</v>
      </c>
      <c r="FE400">
        <v>0</v>
      </c>
      <c r="FF400">
        <v>0</v>
      </c>
      <c r="FG400">
        <v>0</v>
      </c>
      <c r="FH400">
        <v>0</v>
      </c>
      <c r="FI400">
        <v>0</v>
      </c>
      <c r="FJ400">
        <v>0</v>
      </c>
      <c r="FK400">
        <v>0</v>
      </c>
      <c r="FL400">
        <v>0</v>
      </c>
      <c r="FM400">
        <v>0</v>
      </c>
      <c r="FN400">
        <v>0</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2</v>
      </c>
      <c r="GS400">
        <v>0</v>
      </c>
      <c r="GT400">
        <v>0</v>
      </c>
      <c r="GU400">
        <v>0</v>
      </c>
      <c r="GV400">
        <v>0</v>
      </c>
      <c r="GW400">
        <v>0</v>
      </c>
      <c r="GX400">
        <v>0</v>
      </c>
      <c r="GY400">
        <v>0</v>
      </c>
      <c r="GZ400">
        <v>0</v>
      </c>
      <c r="HA400">
        <v>0</v>
      </c>
      <c r="HB400">
        <v>0</v>
      </c>
      <c r="HC400">
        <v>2</v>
      </c>
      <c r="HD400">
        <v>1</v>
      </c>
      <c r="HE400">
        <v>3</v>
      </c>
      <c r="HF400">
        <v>0</v>
      </c>
      <c r="HG400">
        <v>0</v>
      </c>
      <c r="HH400">
        <v>2</v>
      </c>
      <c r="HI400">
        <v>2</v>
      </c>
      <c r="HJ400">
        <v>0</v>
      </c>
      <c r="HK400">
        <v>0</v>
      </c>
      <c r="HL400">
        <v>0</v>
      </c>
      <c r="HM400">
        <v>0</v>
      </c>
      <c r="HN400">
        <v>0</v>
      </c>
      <c r="HO400">
        <v>0</v>
      </c>
      <c r="HP400">
        <v>0</v>
      </c>
      <c r="HQ400">
        <v>0</v>
      </c>
      <c r="HR400">
        <v>0</v>
      </c>
      <c r="HS400">
        <v>0</v>
      </c>
      <c r="HT400">
        <v>0</v>
      </c>
      <c r="HU400">
        <v>0</v>
      </c>
      <c r="HV400">
        <v>0</v>
      </c>
      <c r="HW400">
        <v>0</v>
      </c>
      <c r="HX400">
        <v>0</v>
      </c>
      <c r="HY400">
        <v>0</v>
      </c>
      <c r="HZ400">
        <v>0</v>
      </c>
      <c r="IA400">
        <v>904.14</v>
      </c>
      <c r="IB400">
        <v>2036.37</v>
      </c>
      <c r="IC400">
        <v>75.344999999999999</v>
      </c>
      <c r="ID400">
        <v>203.637</v>
      </c>
      <c r="IE400">
        <v>15.988333333333335</v>
      </c>
      <c r="IF400">
        <v>61.006666666666661</v>
      </c>
      <c r="IG400">
        <v>58.508333333333333</v>
      </c>
      <c r="IH400">
        <v>165.87666666666667</v>
      </c>
      <c r="II400">
        <v>260.60000000000002</v>
      </c>
      <c r="IJ400">
        <v>0</v>
      </c>
      <c r="IK400">
        <v>0</v>
      </c>
      <c r="IL400">
        <v>0</v>
      </c>
      <c r="IM400">
        <v>159.26</v>
      </c>
      <c r="IN400">
        <v>0</v>
      </c>
    </row>
    <row r="401" spans="1:248">
      <c r="A401">
        <v>398</v>
      </c>
      <c r="B401" t="str">
        <v>Kurukshetra</v>
      </c>
      <c r="C401" t="str">
        <v>HARYANA</v>
      </c>
      <c r="D401" t="str">
        <v>North</v>
      </c>
      <c r="E401" t="str">
        <v>RAMDOOT UDHYOG PRIVATE LIMITED</v>
      </c>
      <c r="F401">
        <v>0</v>
      </c>
      <c r="G401">
        <v>0</v>
      </c>
      <c r="H401">
        <v>0.5</v>
      </c>
      <c r="I401">
        <v>0</v>
      </c>
      <c r="J401" t="str">
        <v>Medium</v>
      </c>
      <c r="K401">
        <v>1</v>
      </c>
      <c r="L401">
        <v>0</v>
      </c>
      <c r="M401" t="str">
        <v>Sushant Abrol</v>
      </c>
      <c r="N401" t="str">
        <v>Naseem Makkar</v>
      </c>
      <c r="O401">
        <v>0</v>
      </c>
      <c r="P401">
        <v>3000</v>
      </c>
      <c r="Q401">
        <v>0</v>
      </c>
      <c r="R401">
        <v>0</v>
      </c>
      <c r="S401">
        <v>0</v>
      </c>
      <c r="T401">
        <v>0</v>
      </c>
      <c r="U401">
        <v>0</v>
      </c>
      <c r="V401">
        <v>10</v>
      </c>
      <c r="W401">
        <v>0</v>
      </c>
      <c r="X401">
        <v>460</v>
      </c>
      <c r="Y401">
        <v>0.44879347826086957</v>
      </c>
      <c r="Z401">
        <v>0.15333333333333332</v>
      </c>
      <c r="AA401">
        <v>6.8815000000000001E-2</v>
      </c>
      <c r="AB401">
        <v>123</v>
      </c>
      <c r="AC401">
        <v>123.56</v>
      </c>
      <c r="AD401">
        <v>550</v>
      </c>
      <c r="AE401">
        <v>136.01</v>
      </c>
      <c r="AF401">
        <v>171.79</v>
      </c>
      <c r="AG401">
        <v>244.35999999999999</v>
      </c>
      <c r="AH401">
        <v>191.32</v>
      </c>
      <c r="AI401">
        <v>169.98000000000002</v>
      </c>
      <c r="AJ401">
        <v>213.78</v>
      </c>
      <c r="AK401">
        <v>228.61</v>
      </c>
      <c r="AL401">
        <v>0</v>
      </c>
      <c r="AM401">
        <v>346.84</v>
      </c>
      <c r="AN401">
        <v>80.259999999999991</v>
      </c>
      <c r="AO401">
        <v>61.01</v>
      </c>
      <c r="AP401">
        <v>586</v>
      </c>
      <c r="AQ401">
        <v>87.53</v>
      </c>
      <c r="AR401">
        <v>25.509999999999998</v>
      </c>
      <c r="AS401">
        <v>29.28</v>
      </c>
      <c r="AT401">
        <v>166</v>
      </c>
      <c r="AU401">
        <v>543.42999999999995</v>
      </c>
      <c r="AV401">
        <v>234.43</v>
      </c>
      <c r="AW401">
        <v>251</v>
      </c>
      <c r="AX401">
        <v>0</v>
      </c>
      <c r="AY401">
        <v>0</v>
      </c>
      <c r="AZ401">
        <v>1</v>
      </c>
      <c r="BA401">
        <v>0</v>
      </c>
      <c r="BB401">
        <v>1</v>
      </c>
      <c r="BC401">
        <v>0</v>
      </c>
      <c r="BD401">
        <v>1</v>
      </c>
      <c r="BE401">
        <v>0</v>
      </c>
      <c r="BF401">
        <v>0</v>
      </c>
      <c r="BG401">
        <v>0</v>
      </c>
      <c r="BH401">
        <v>0</v>
      </c>
      <c r="BI401">
        <v>0</v>
      </c>
      <c r="BJ401">
        <v>0</v>
      </c>
      <c r="BK401">
        <v>1</v>
      </c>
      <c r="BL401">
        <v>0</v>
      </c>
      <c r="BM401">
        <v>0</v>
      </c>
      <c r="BN401">
        <v>1</v>
      </c>
      <c r="BO401">
        <v>0</v>
      </c>
      <c r="BP401">
        <v>1</v>
      </c>
      <c r="BQ401">
        <v>0</v>
      </c>
      <c r="BR401">
        <v>0</v>
      </c>
      <c r="BS401">
        <v>0</v>
      </c>
      <c r="BT401">
        <v>0</v>
      </c>
      <c r="BU401">
        <v>0</v>
      </c>
      <c r="BV401">
        <v>0</v>
      </c>
      <c r="BW401">
        <v>0</v>
      </c>
      <c r="BX401">
        <v>10</v>
      </c>
      <c r="BY401">
        <v>3</v>
      </c>
      <c r="BZ401">
        <v>2</v>
      </c>
      <c r="CA401">
        <v>4</v>
      </c>
      <c r="CB401">
        <v>3</v>
      </c>
      <c r="CC401">
        <v>5</v>
      </c>
      <c r="CD401">
        <v>4</v>
      </c>
      <c r="CE401">
        <v>3</v>
      </c>
      <c r="CF401">
        <v>3</v>
      </c>
      <c r="CG401">
        <v>2</v>
      </c>
      <c r="CH401">
        <v>3</v>
      </c>
      <c r="CI401">
        <v>0</v>
      </c>
      <c r="CJ401">
        <v>3</v>
      </c>
      <c r="CK401">
        <v>3</v>
      </c>
      <c r="CL401">
        <v>3</v>
      </c>
      <c r="CM401">
        <v>3</v>
      </c>
      <c r="CN401">
        <v>1</v>
      </c>
      <c r="CO401">
        <v>2</v>
      </c>
      <c r="CP401">
        <v>1</v>
      </c>
      <c r="CQ401">
        <v>1</v>
      </c>
      <c r="CR401">
        <v>3</v>
      </c>
      <c r="CS401">
        <v>3</v>
      </c>
      <c r="CT401">
        <v>2</v>
      </c>
      <c r="CU401">
        <v>0</v>
      </c>
      <c r="CV401">
        <v>0</v>
      </c>
      <c r="CW401">
        <v>0</v>
      </c>
      <c r="CX401">
        <v>0</v>
      </c>
      <c r="CY401">
        <v>0</v>
      </c>
      <c r="CZ401">
        <v>0</v>
      </c>
      <c r="DA401">
        <v>0</v>
      </c>
      <c r="DB401">
        <v>0</v>
      </c>
      <c r="DC401">
        <v>0</v>
      </c>
      <c r="DD401">
        <v>0</v>
      </c>
      <c r="DE401">
        <v>0</v>
      </c>
      <c r="DF401">
        <v>0</v>
      </c>
      <c r="DG401">
        <v>0</v>
      </c>
      <c r="DH401">
        <v>5</v>
      </c>
      <c r="DI401">
        <v>4</v>
      </c>
      <c r="DJ401">
        <v>4</v>
      </c>
      <c r="DK401">
        <v>5</v>
      </c>
      <c r="DL401">
        <v>5</v>
      </c>
      <c r="DM401">
        <v>5</v>
      </c>
      <c r="DN401">
        <v>3</v>
      </c>
      <c r="DO401">
        <v>4</v>
      </c>
      <c r="DP401">
        <v>3</v>
      </c>
      <c r="DQ401">
        <v>4</v>
      </c>
      <c r="DR401">
        <v>4</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v>0</v>
      </c>
      <c r="EV401">
        <v>0</v>
      </c>
      <c r="EW401">
        <v>0</v>
      </c>
      <c r="EX401">
        <v>0</v>
      </c>
      <c r="EY401">
        <v>0</v>
      </c>
      <c r="EZ401">
        <v>0</v>
      </c>
      <c r="FA401">
        <v>0</v>
      </c>
      <c r="FB401">
        <v>0</v>
      </c>
      <c r="FC401">
        <v>0</v>
      </c>
      <c r="FD401">
        <v>0</v>
      </c>
      <c r="FE401">
        <v>0</v>
      </c>
      <c r="FF401">
        <v>0</v>
      </c>
      <c r="FG401">
        <v>0</v>
      </c>
      <c r="FH401">
        <v>0</v>
      </c>
      <c r="FI401">
        <v>0</v>
      </c>
      <c r="FJ401">
        <v>0</v>
      </c>
      <c r="FK401">
        <v>0</v>
      </c>
      <c r="FL401">
        <v>0</v>
      </c>
      <c r="FM401">
        <v>0</v>
      </c>
      <c r="FN401">
        <v>0</v>
      </c>
      <c r="FO401">
        <v>0</v>
      </c>
      <c r="FP401">
        <v>0</v>
      </c>
      <c r="FQ401">
        <v>0</v>
      </c>
      <c r="FR401">
        <v>0</v>
      </c>
      <c r="FS401">
        <v>0</v>
      </c>
      <c r="FT401">
        <v>0</v>
      </c>
      <c r="FU401">
        <v>0</v>
      </c>
      <c r="FV401">
        <v>0</v>
      </c>
      <c r="FW401">
        <v>0</v>
      </c>
      <c r="FX401">
        <v>0</v>
      </c>
      <c r="FY401">
        <v>0</v>
      </c>
      <c r="FZ401">
        <v>0</v>
      </c>
      <c r="GA401">
        <v>0</v>
      </c>
      <c r="GB401">
        <v>0</v>
      </c>
      <c r="GC401">
        <v>0</v>
      </c>
      <c r="GD401">
        <v>0</v>
      </c>
      <c r="GE401">
        <v>0</v>
      </c>
      <c r="GF401">
        <v>0</v>
      </c>
      <c r="GG401">
        <v>0</v>
      </c>
      <c r="GH401">
        <v>0</v>
      </c>
      <c r="GI401">
        <v>0</v>
      </c>
      <c r="GJ401">
        <v>0</v>
      </c>
      <c r="GK401">
        <v>0</v>
      </c>
      <c r="GL401">
        <v>0</v>
      </c>
      <c r="GM401">
        <v>0</v>
      </c>
      <c r="GN401">
        <v>0</v>
      </c>
      <c r="GO401">
        <v>0</v>
      </c>
      <c r="GP401">
        <v>0</v>
      </c>
      <c r="GQ401">
        <v>0</v>
      </c>
      <c r="GR401">
        <v>1</v>
      </c>
      <c r="GS401">
        <v>0</v>
      </c>
      <c r="GT401">
        <v>0</v>
      </c>
      <c r="GU401">
        <v>0</v>
      </c>
      <c r="GV401">
        <v>0</v>
      </c>
      <c r="GW401">
        <v>0</v>
      </c>
      <c r="GX401">
        <v>0</v>
      </c>
      <c r="GY401">
        <v>0</v>
      </c>
      <c r="GZ401">
        <v>0</v>
      </c>
      <c r="HA401">
        <v>0</v>
      </c>
      <c r="HB401">
        <v>0</v>
      </c>
      <c r="HC401">
        <v>0</v>
      </c>
      <c r="HD401">
        <v>1</v>
      </c>
      <c r="HE401">
        <v>0</v>
      </c>
      <c r="HF401">
        <v>1</v>
      </c>
      <c r="HG401">
        <v>0</v>
      </c>
      <c r="HH401">
        <v>1</v>
      </c>
      <c r="HI401">
        <v>3</v>
      </c>
      <c r="HJ401">
        <v>0</v>
      </c>
      <c r="HK401">
        <v>0</v>
      </c>
      <c r="HL401">
        <v>0</v>
      </c>
      <c r="HM401">
        <v>0</v>
      </c>
      <c r="HN401">
        <v>0</v>
      </c>
      <c r="HO401">
        <v>0</v>
      </c>
      <c r="HP401">
        <v>0</v>
      </c>
      <c r="HQ401">
        <v>0</v>
      </c>
      <c r="HR401">
        <v>0</v>
      </c>
      <c r="HS401">
        <v>0</v>
      </c>
      <c r="HT401">
        <v>0</v>
      </c>
      <c r="HU401">
        <v>0</v>
      </c>
      <c r="HV401">
        <v>0</v>
      </c>
      <c r="HW401">
        <v>0</v>
      </c>
      <c r="HX401">
        <v>0</v>
      </c>
      <c r="HY401">
        <v>0</v>
      </c>
      <c r="HZ401">
        <v>0</v>
      </c>
      <c r="IA401">
        <v>2499.25</v>
      </c>
      <c r="IB401">
        <v>2064.4499999999998</v>
      </c>
      <c r="IC401">
        <v>208.27083333333334</v>
      </c>
      <c r="ID401">
        <v>206.44499999999999</v>
      </c>
      <c r="IE401">
        <v>265.52</v>
      </c>
      <c r="IF401">
        <v>184.05333333333331</v>
      </c>
      <c r="IG401">
        <v>191.69333333333336</v>
      </c>
      <c r="IH401">
        <v>191.81666666666669</v>
      </c>
      <c r="II401">
        <v>242.42333333333332</v>
      </c>
      <c r="IJ401">
        <v>0</v>
      </c>
      <c r="IK401">
        <v>0</v>
      </c>
      <c r="IL401">
        <v>0</v>
      </c>
      <c r="IM401">
        <v>342.95333333333332</v>
      </c>
      <c r="IN401">
        <v>0</v>
      </c>
    </row>
    <row r="402" spans="1:248">
      <c r="A402">
        <v>399</v>
      </c>
      <c r="B402" t="str">
        <v>Yamunanagar</v>
      </c>
      <c r="C402" t="str">
        <v>HARYANA</v>
      </c>
      <c r="D402" t="str">
        <v>North</v>
      </c>
      <c r="E402" t="str">
        <v>RAMDOOT UDHYOG PRIVATE LIMITED</v>
      </c>
      <c r="F402">
        <v>0</v>
      </c>
      <c r="G402">
        <v>0</v>
      </c>
      <c r="H402">
        <v>0.5</v>
      </c>
      <c r="I402">
        <v>0</v>
      </c>
      <c r="J402" t="str">
        <v>Medium</v>
      </c>
      <c r="K402">
        <v>1</v>
      </c>
      <c r="L402">
        <v>0</v>
      </c>
      <c r="M402" t="str">
        <v>Sushant Abrol</v>
      </c>
      <c r="N402">
        <v>0</v>
      </c>
      <c r="O402">
        <v>0</v>
      </c>
      <c r="P402">
        <v>2800</v>
      </c>
      <c r="Q402">
        <v>0</v>
      </c>
      <c r="R402">
        <v>0</v>
      </c>
      <c r="S402">
        <v>0</v>
      </c>
      <c r="T402">
        <v>0</v>
      </c>
      <c r="U402">
        <v>0</v>
      </c>
      <c r="V402">
        <v>7</v>
      </c>
      <c r="W402">
        <v>0</v>
      </c>
      <c r="X402">
        <v>100</v>
      </c>
      <c r="Y402">
        <v>0.59562999999999999</v>
      </c>
      <c r="Z402">
        <v>3.5714285714285712E-2</v>
      </c>
      <c r="AA402">
        <v>2.12725E-2</v>
      </c>
      <c r="AB402">
        <v>10</v>
      </c>
      <c r="AC402">
        <v>0</v>
      </c>
      <c r="AD402">
        <v>0</v>
      </c>
      <c r="AE402">
        <v>262.38</v>
      </c>
      <c r="AF402">
        <v>38.58</v>
      </c>
      <c r="AG402">
        <v>66.510000000000005</v>
      </c>
      <c r="AH402">
        <v>54.01</v>
      </c>
      <c r="AI402">
        <v>60.01</v>
      </c>
      <c r="AJ402">
        <v>57.84</v>
      </c>
      <c r="AK402">
        <v>11.91</v>
      </c>
      <c r="AL402">
        <v>12</v>
      </c>
      <c r="AM402">
        <v>0</v>
      </c>
      <c r="AN402">
        <v>24.34</v>
      </c>
      <c r="AO402">
        <v>22</v>
      </c>
      <c r="AP402">
        <v>22</v>
      </c>
      <c r="AQ402">
        <v>36.04</v>
      </c>
      <c r="AR402">
        <v>24</v>
      </c>
      <c r="AS402">
        <v>45.07</v>
      </c>
      <c r="AT402">
        <v>23.78</v>
      </c>
      <c r="AU402">
        <v>60.7</v>
      </c>
      <c r="AV402">
        <v>238.7</v>
      </c>
      <c r="AW402">
        <v>99</v>
      </c>
      <c r="AX402">
        <v>0</v>
      </c>
      <c r="AY402">
        <v>0</v>
      </c>
      <c r="AZ402">
        <v>0</v>
      </c>
      <c r="BA402">
        <v>0</v>
      </c>
      <c r="BB402">
        <v>0</v>
      </c>
      <c r="BC402">
        <v>1</v>
      </c>
      <c r="BD402">
        <v>0</v>
      </c>
      <c r="BE402">
        <v>0</v>
      </c>
      <c r="BF402">
        <v>0</v>
      </c>
      <c r="BG402">
        <v>0</v>
      </c>
      <c r="BH402">
        <v>1</v>
      </c>
      <c r="BI402">
        <v>0</v>
      </c>
      <c r="BJ402">
        <v>1</v>
      </c>
      <c r="BK402">
        <v>0</v>
      </c>
      <c r="BL402">
        <v>1</v>
      </c>
      <c r="BM402">
        <v>0</v>
      </c>
      <c r="BN402">
        <v>0</v>
      </c>
      <c r="BO402">
        <v>1</v>
      </c>
      <c r="BP402">
        <v>0</v>
      </c>
      <c r="BQ402">
        <v>0</v>
      </c>
      <c r="BR402">
        <v>0</v>
      </c>
      <c r="BS402">
        <v>1</v>
      </c>
      <c r="BT402">
        <v>0</v>
      </c>
      <c r="BU402">
        <v>0</v>
      </c>
      <c r="BV402">
        <v>0</v>
      </c>
      <c r="BW402">
        <v>0</v>
      </c>
      <c r="BX402">
        <v>7</v>
      </c>
      <c r="BY402">
        <v>1</v>
      </c>
      <c r="BZ402">
        <v>0</v>
      </c>
      <c r="CA402">
        <v>0</v>
      </c>
      <c r="CB402">
        <v>1</v>
      </c>
      <c r="CC402">
        <v>1</v>
      </c>
      <c r="CD402">
        <v>1</v>
      </c>
      <c r="CE402">
        <v>1</v>
      </c>
      <c r="CF402">
        <v>1</v>
      </c>
      <c r="CG402">
        <v>2</v>
      </c>
      <c r="CH402">
        <v>1</v>
      </c>
      <c r="CI402">
        <v>1</v>
      </c>
      <c r="CJ402">
        <v>0</v>
      </c>
      <c r="CK402">
        <v>2</v>
      </c>
      <c r="CL402">
        <v>1</v>
      </c>
      <c r="CM402">
        <v>1</v>
      </c>
      <c r="CN402">
        <v>2</v>
      </c>
      <c r="CO402">
        <v>1</v>
      </c>
      <c r="CP402">
        <v>1</v>
      </c>
      <c r="CQ402">
        <v>1</v>
      </c>
      <c r="CR402">
        <v>1</v>
      </c>
      <c r="CS402">
        <v>1</v>
      </c>
      <c r="CT402">
        <v>1</v>
      </c>
      <c r="CU402">
        <v>0</v>
      </c>
      <c r="CV402">
        <v>0</v>
      </c>
      <c r="CW402">
        <v>0</v>
      </c>
      <c r="CX402">
        <v>0</v>
      </c>
      <c r="CY402">
        <v>0</v>
      </c>
      <c r="CZ402">
        <v>0</v>
      </c>
      <c r="DA402">
        <v>0</v>
      </c>
      <c r="DB402">
        <v>0</v>
      </c>
      <c r="DC402">
        <v>0</v>
      </c>
      <c r="DD402">
        <v>0</v>
      </c>
      <c r="DE402">
        <v>0</v>
      </c>
      <c r="DF402">
        <v>0</v>
      </c>
      <c r="DG402">
        <v>0</v>
      </c>
      <c r="DH402">
        <v>2</v>
      </c>
      <c r="DI402">
        <v>2</v>
      </c>
      <c r="DJ402">
        <v>2</v>
      </c>
      <c r="DK402">
        <v>2</v>
      </c>
      <c r="DL402">
        <v>2</v>
      </c>
      <c r="DM402">
        <v>2</v>
      </c>
      <c r="DN402">
        <v>2</v>
      </c>
      <c r="DO402">
        <v>1</v>
      </c>
      <c r="DP402">
        <v>2</v>
      </c>
      <c r="DQ402">
        <v>2</v>
      </c>
      <c r="DR402">
        <v>1</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0</v>
      </c>
      <c r="FB402">
        <v>0</v>
      </c>
      <c r="FC402">
        <v>0</v>
      </c>
      <c r="FD402">
        <v>0</v>
      </c>
      <c r="FE402">
        <v>0</v>
      </c>
      <c r="FF402">
        <v>0</v>
      </c>
      <c r="FG402">
        <v>0</v>
      </c>
      <c r="FH402">
        <v>0</v>
      </c>
      <c r="FI402">
        <v>0</v>
      </c>
      <c r="FJ402">
        <v>0</v>
      </c>
      <c r="FK402">
        <v>0</v>
      </c>
      <c r="FL402">
        <v>0</v>
      </c>
      <c r="FM402">
        <v>0</v>
      </c>
      <c r="FN402">
        <v>0</v>
      </c>
      <c r="FO402">
        <v>0</v>
      </c>
      <c r="FP402">
        <v>0</v>
      </c>
      <c r="FQ402">
        <v>0</v>
      </c>
      <c r="FR402">
        <v>0</v>
      </c>
      <c r="FS402">
        <v>0</v>
      </c>
      <c r="FT402">
        <v>0</v>
      </c>
      <c r="FU402">
        <v>0</v>
      </c>
      <c r="FV402">
        <v>0</v>
      </c>
      <c r="FW402">
        <v>0</v>
      </c>
      <c r="FX402">
        <v>0</v>
      </c>
      <c r="FY402">
        <v>0</v>
      </c>
      <c r="FZ402">
        <v>0</v>
      </c>
      <c r="GA402">
        <v>0</v>
      </c>
      <c r="GB402">
        <v>0</v>
      </c>
      <c r="GC402">
        <v>0</v>
      </c>
      <c r="GD402">
        <v>0</v>
      </c>
      <c r="GE402">
        <v>0</v>
      </c>
      <c r="GF402">
        <v>0</v>
      </c>
      <c r="GG402">
        <v>0</v>
      </c>
      <c r="GH402">
        <v>0</v>
      </c>
      <c r="GI402">
        <v>0</v>
      </c>
      <c r="GJ402">
        <v>0</v>
      </c>
      <c r="GK402">
        <v>0</v>
      </c>
      <c r="GL402">
        <v>0</v>
      </c>
      <c r="GM402">
        <v>0</v>
      </c>
      <c r="GN402">
        <v>0</v>
      </c>
      <c r="GO402">
        <v>0</v>
      </c>
      <c r="GP402">
        <v>0</v>
      </c>
      <c r="GQ402">
        <v>1</v>
      </c>
      <c r="GR402">
        <v>7</v>
      </c>
      <c r="GS402">
        <v>0</v>
      </c>
      <c r="GT402">
        <v>0</v>
      </c>
      <c r="GU402">
        <v>0</v>
      </c>
      <c r="GV402">
        <v>0</v>
      </c>
      <c r="GW402">
        <v>0</v>
      </c>
      <c r="GX402">
        <v>0</v>
      </c>
      <c r="GY402">
        <v>0</v>
      </c>
      <c r="GZ402">
        <v>0</v>
      </c>
      <c r="HA402">
        <v>0</v>
      </c>
      <c r="HB402">
        <v>0</v>
      </c>
      <c r="HC402">
        <v>0</v>
      </c>
      <c r="HD402">
        <v>1</v>
      </c>
      <c r="HE402">
        <v>2</v>
      </c>
      <c r="HF402">
        <v>2</v>
      </c>
      <c r="HG402">
        <v>1</v>
      </c>
      <c r="HH402">
        <v>3</v>
      </c>
      <c r="HI402">
        <v>1</v>
      </c>
      <c r="HJ402">
        <v>0</v>
      </c>
      <c r="HK402">
        <v>0</v>
      </c>
      <c r="HL402">
        <v>0</v>
      </c>
      <c r="HM402">
        <v>0</v>
      </c>
      <c r="HN402">
        <v>0</v>
      </c>
      <c r="HO402">
        <v>0</v>
      </c>
      <c r="HP402">
        <v>0</v>
      </c>
      <c r="HQ402">
        <v>0</v>
      </c>
      <c r="HR402">
        <v>0</v>
      </c>
      <c r="HS402">
        <v>0</v>
      </c>
      <c r="HT402">
        <v>0</v>
      </c>
      <c r="HU402">
        <v>0</v>
      </c>
      <c r="HV402">
        <v>0</v>
      </c>
      <c r="HW402">
        <v>0</v>
      </c>
      <c r="HX402">
        <v>0</v>
      </c>
      <c r="HY402">
        <v>0</v>
      </c>
      <c r="HZ402">
        <v>0</v>
      </c>
      <c r="IA402">
        <v>573.2399999999999</v>
      </c>
      <c r="IB402">
        <v>595.63</v>
      </c>
      <c r="IC402">
        <v>47.769999999999989</v>
      </c>
      <c r="ID402">
        <v>59.563000000000002</v>
      </c>
      <c r="IE402">
        <v>3.3333333333333335</v>
      </c>
      <c r="IF402">
        <v>122.49</v>
      </c>
      <c r="IG402">
        <v>57.286666666666669</v>
      </c>
      <c r="IH402">
        <v>7.97</v>
      </c>
      <c r="II402">
        <v>22.78</v>
      </c>
      <c r="IJ402">
        <v>0</v>
      </c>
      <c r="IK402">
        <v>0</v>
      </c>
      <c r="IL402">
        <v>0</v>
      </c>
      <c r="IM402">
        <v>132.79999999999998</v>
      </c>
      <c r="IN402">
        <v>0</v>
      </c>
    </row>
    <row r="403" spans="1:248">
      <c r="A403">
        <v>400</v>
      </c>
      <c r="B403" t="str">
        <v>Bhiwani</v>
      </c>
      <c r="C403" t="str">
        <v>HARYANA</v>
      </c>
      <c r="D403" t="str">
        <v>North</v>
      </c>
      <c r="E403" t="str">
        <v>PAL CEMENT AND STEEL PVT. LTD.</v>
      </c>
      <c r="F403">
        <v>0</v>
      </c>
      <c r="G403">
        <v>0</v>
      </c>
      <c r="H403">
        <v>0.5</v>
      </c>
      <c r="I403">
        <v>0</v>
      </c>
      <c r="J403" t="str">
        <v>Medium</v>
      </c>
      <c r="K403">
        <v>1</v>
      </c>
      <c r="L403">
        <v>0</v>
      </c>
      <c r="M403" t="str">
        <v>Vikram Nain</v>
      </c>
      <c r="N403" t="str">
        <v>Varun Arora</v>
      </c>
      <c r="O403">
        <v>0</v>
      </c>
      <c r="P403">
        <v>2000</v>
      </c>
      <c r="Q403">
        <v>0</v>
      </c>
      <c r="R403">
        <v>0</v>
      </c>
      <c r="S403">
        <v>0</v>
      </c>
      <c r="T403">
        <v>0</v>
      </c>
      <c r="U403">
        <v>0</v>
      </c>
      <c r="V403">
        <v>13</v>
      </c>
      <c r="W403">
        <v>0</v>
      </c>
      <c r="X403">
        <v>245</v>
      </c>
      <c r="Y403">
        <v>0.33188979591836731</v>
      </c>
      <c r="Z403">
        <v>0.1225</v>
      </c>
      <c r="AA403">
        <v>4.0656499999999998E-2</v>
      </c>
      <c r="AB403">
        <v>12</v>
      </c>
      <c r="AC403">
        <v>13.06</v>
      </c>
      <c r="AD403">
        <v>0</v>
      </c>
      <c r="AE403">
        <v>50.01</v>
      </c>
      <c r="AF403">
        <v>50.8</v>
      </c>
      <c r="AG403">
        <v>0</v>
      </c>
      <c r="AH403">
        <v>111</v>
      </c>
      <c r="AI403">
        <v>135</v>
      </c>
      <c r="AJ403">
        <v>35</v>
      </c>
      <c r="AK403">
        <v>104</v>
      </c>
      <c r="AL403">
        <v>190</v>
      </c>
      <c r="AM403">
        <v>227.5</v>
      </c>
      <c r="AN403">
        <v>53</v>
      </c>
      <c r="AO403">
        <v>157</v>
      </c>
      <c r="AP403">
        <v>85.26</v>
      </c>
      <c r="AQ403">
        <v>58.15</v>
      </c>
      <c r="AR403">
        <v>27.05</v>
      </c>
      <c r="AS403">
        <v>30.05</v>
      </c>
      <c r="AT403">
        <v>25.08</v>
      </c>
      <c r="AU403">
        <v>51.849999999999994</v>
      </c>
      <c r="AV403">
        <v>201.69</v>
      </c>
      <c r="AW403">
        <v>124</v>
      </c>
      <c r="AX403">
        <v>0</v>
      </c>
      <c r="AY403">
        <v>0</v>
      </c>
      <c r="AZ403">
        <v>1</v>
      </c>
      <c r="BA403">
        <v>0</v>
      </c>
      <c r="BB403">
        <v>0</v>
      </c>
      <c r="BC403">
        <v>1</v>
      </c>
      <c r="BD403">
        <v>1</v>
      </c>
      <c r="BE403">
        <v>0</v>
      </c>
      <c r="BF403">
        <v>2</v>
      </c>
      <c r="BG403">
        <v>1</v>
      </c>
      <c r="BH403">
        <v>0</v>
      </c>
      <c r="BI403">
        <v>0</v>
      </c>
      <c r="BJ403">
        <v>0</v>
      </c>
      <c r="BK403">
        <v>0</v>
      </c>
      <c r="BL403">
        <v>0</v>
      </c>
      <c r="BM403">
        <v>1</v>
      </c>
      <c r="BN403">
        <v>0</v>
      </c>
      <c r="BO403">
        <v>2</v>
      </c>
      <c r="BP403">
        <v>0</v>
      </c>
      <c r="BQ403">
        <v>0</v>
      </c>
      <c r="BR403">
        <v>1</v>
      </c>
      <c r="BS403">
        <v>1</v>
      </c>
      <c r="BT403">
        <v>0</v>
      </c>
      <c r="BU403">
        <v>0</v>
      </c>
      <c r="BV403">
        <v>0</v>
      </c>
      <c r="BW403">
        <v>0</v>
      </c>
      <c r="BX403">
        <v>13</v>
      </c>
      <c r="BY403">
        <v>1</v>
      </c>
      <c r="BZ403">
        <v>2</v>
      </c>
      <c r="CA403">
        <v>0</v>
      </c>
      <c r="CB403">
        <v>1</v>
      </c>
      <c r="CC403">
        <v>1</v>
      </c>
      <c r="CD403">
        <v>0</v>
      </c>
      <c r="CE403">
        <v>2</v>
      </c>
      <c r="CF403">
        <v>2</v>
      </c>
      <c r="CG403">
        <v>1</v>
      </c>
      <c r="CH403">
        <v>2</v>
      </c>
      <c r="CI403">
        <v>2</v>
      </c>
      <c r="CJ403">
        <v>3</v>
      </c>
      <c r="CK403">
        <v>1</v>
      </c>
      <c r="CL403">
        <v>3</v>
      </c>
      <c r="CM403">
        <v>3</v>
      </c>
      <c r="CN403">
        <v>4</v>
      </c>
      <c r="CO403">
        <v>5</v>
      </c>
      <c r="CP403">
        <v>5</v>
      </c>
      <c r="CQ403">
        <v>2</v>
      </c>
      <c r="CR403">
        <v>3</v>
      </c>
      <c r="CS403">
        <v>4</v>
      </c>
      <c r="CT403">
        <v>2</v>
      </c>
      <c r="CU403">
        <v>0</v>
      </c>
      <c r="CV403">
        <v>0</v>
      </c>
      <c r="CW403">
        <v>0</v>
      </c>
      <c r="CX403">
        <v>0</v>
      </c>
      <c r="CY403">
        <v>0</v>
      </c>
      <c r="CZ403">
        <v>0</v>
      </c>
      <c r="DA403">
        <v>0</v>
      </c>
      <c r="DB403">
        <v>0</v>
      </c>
      <c r="DC403">
        <v>0</v>
      </c>
      <c r="DD403">
        <v>0</v>
      </c>
      <c r="DE403">
        <v>0</v>
      </c>
      <c r="DF403">
        <v>0</v>
      </c>
      <c r="DG403">
        <v>0</v>
      </c>
      <c r="DH403">
        <v>3</v>
      </c>
      <c r="DI403">
        <v>3</v>
      </c>
      <c r="DJ403">
        <v>4</v>
      </c>
      <c r="DK403">
        <v>3</v>
      </c>
      <c r="DL403">
        <v>5</v>
      </c>
      <c r="DM403">
        <v>5</v>
      </c>
      <c r="DN403">
        <v>5</v>
      </c>
      <c r="DO403">
        <v>6</v>
      </c>
      <c r="DP403">
        <v>7</v>
      </c>
      <c r="DQ403">
        <v>5</v>
      </c>
      <c r="DR403">
        <v>4</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0</v>
      </c>
      <c r="FI403">
        <v>0</v>
      </c>
      <c r="FJ403">
        <v>0</v>
      </c>
      <c r="FK403">
        <v>0</v>
      </c>
      <c r="FL403">
        <v>0</v>
      </c>
      <c r="FM403">
        <v>0</v>
      </c>
      <c r="FN403">
        <v>0</v>
      </c>
      <c r="FO403">
        <v>0</v>
      </c>
      <c r="FP403">
        <v>0</v>
      </c>
      <c r="FQ403">
        <v>0</v>
      </c>
      <c r="FR403">
        <v>0</v>
      </c>
      <c r="FS403">
        <v>0</v>
      </c>
      <c r="FT403">
        <v>0</v>
      </c>
      <c r="FU403">
        <v>0</v>
      </c>
      <c r="FV403">
        <v>0</v>
      </c>
      <c r="FW403">
        <v>0</v>
      </c>
      <c r="FX403">
        <v>0</v>
      </c>
      <c r="FY403">
        <v>0</v>
      </c>
      <c r="FZ403">
        <v>0</v>
      </c>
      <c r="GA403">
        <v>0</v>
      </c>
      <c r="GB403">
        <v>0</v>
      </c>
      <c r="GC403">
        <v>0</v>
      </c>
      <c r="GD403">
        <v>0</v>
      </c>
      <c r="GE403">
        <v>0</v>
      </c>
      <c r="GF403">
        <v>0</v>
      </c>
      <c r="GG403">
        <v>0</v>
      </c>
      <c r="GH403">
        <v>0</v>
      </c>
      <c r="GI403">
        <v>0</v>
      </c>
      <c r="GJ403">
        <v>0</v>
      </c>
      <c r="GK403">
        <v>0</v>
      </c>
      <c r="GL403">
        <v>0</v>
      </c>
      <c r="GM403">
        <v>0</v>
      </c>
      <c r="GN403">
        <v>0</v>
      </c>
      <c r="GO403">
        <v>0</v>
      </c>
      <c r="GP403">
        <v>0</v>
      </c>
      <c r="GQ403">
        <v>4</v>
      </c>
      <c r="GR403">
        <v>0</v>
      </c>
      <c r="GS403">
        <v>0</v>
      </c>
      <c r="GT403">
        <v>0</v>
      </c>
      <c r="GU403">
        <v>0</v>
      </c>
      <c r="GV403">
        <v>0</v>
      </c>
      <c r="GW403">
        <v>0</v>
      </c>
      <c r="GX403">
        <v>0</v>
      </c>
      <c r="GY403">
        <v>0</v>
      </c>
      <c r="GZ403">
        <v>0</v>
      </c>
      <c r="HA403">
        <v>0</v>
      </c>
      <c r="HB403">
        <v>0</v>
      </c>
      <c r="HC403">
        <v>0</v>
      </c>
      <c r="HD403">
        <v>0</v>
      </c>
      <c r="HE403">
        <v>0</v>
      </c>
      <c r="HF403">
        <v>2</v>
      </c>
      <c r="HG403">
        <v>0</v>
      </c>
      <c r="HH403">
        <v>1</v>
      </c>
      <c r="HI403">
        <v>0</v>
      </c>
      <c r="HJ403">
        <v>0</v>
      </c>
      <c r="HK403">
        <v>0</v>
      </c>
      <c r="HL403">
        <v>0</v>
      </c>
      <c r="HM403">
        <v>0</v>
      </c>
      <c r="HN403">
        <v>0</v>
      </c>
      <c r="HO403">
        <v>0</v>
      </c>
      <c r="HP403">
        <v>0</v>
      </c>
      <c r="HQ403">
        <v>0</v>
      </c>
      <c r="HR403">
        <v>0</v>
      </c>
      <c r="HS403">
        <v>0</v>
      </c>
      <c r="HT403">
        <v>0</v>
      </c>
      <c r="HU403">
        <v>0</v>
      </c>
      <c r="HV403">
        <v>0</v>
      </c>
      <c r="HW403">
        <v>0</v>
      </c>
      <c r="HX403">
        <v>0</v>
      </c>
      <c r="HY403">
        <v>0</v>
      </c>
      <c r="HZ403">
        <v>14000</v>
      </c>
      <c r="IA403">
        <v>928.37</v>
      </c>
      <c r="IB403">
        <v>813.12999999999988</v>
      </c>
      <c r="IC403">
        <v>77.364166666666662</v>
      </c>
      <c r="ID403">
        <v>81.312999999999988</v>
      </c>
      <c r="IE403">
        <v>8.3533333333333335</v>
      </c>
      <c r="IF403">
        <v>33.603333333333332</v>
      </c>
      <c r="IG403">
        <v>93.666666666666671</v>
      </c>
      <c r="IH403">
        <v>173.83333333333334</v>
      </c>
      <c r="II403">
        <v>98.42</v>
      </c>
      <c r="IJ403">
        <v>0</v>
      </c>
      <c r="IK403">
        <v>0</v>
      </c>
      <c r="IL403">
        <v>0</v>
      </c>
      <c r="IM403">
        <v>125.84666666666665</v>
      </c>
      <c r="IN403">
        <v>0</v>
      </c>
    </row>
    <row r="404" spans="1:248">
      <c r="A404">
        <v>401</v>
      </c>
      <c r="B404" t="str">
        <v>Palwal</v>
      </c>
      <c r="C404" t="str">
        <v>HARYANA</v>
      </c>
      <c r="D404" t="str">
        <v>North</v>
      </c>
      <c r="E404" t="str">
        <v>NIKUNJ UDYOG</v>
      </c>
      <c r="F404">
        <v>0</v>
      </c>
      <c r="G404">
        <v>0</v>
      </c>
      <c r="H404">
        <v>0.5</v>
      </c>
      <c r="I404">
        <v>0</v>
      </c>
      <c r="J404" t="str">
        <v>Medium</v>
      </c>
      <c r="K404">
        <v>0</v>
      </c>
      <c r="L404">
        <v>0</v>
      </c>
      <c r="M404" t="str">
        <v>Rahul Chauhan</v>
      </c>
      <c r="N404">
        <v>0</v>
      </c>
      <c r="O404">
        <v>0</v>
      </c>
      <c r="P404">
        <v>2000</v>
      </c>
      <c r="Q404">
        <v>0</v>
      </c>
      <c r="R404">
        <v>0</v>
      </c>
      <c r="S404">
        <v>0</v>
      </c>
      <c r="T404">
        <v>0</v>
      </c>
      <c r="U404">
        <v>0</v>
      </c>
      <c r="V404">
        <v>11</v>
      </c>
      <c r="W404">
        <v>0</v>
      </c>
      <c r="X404">
        <v>225</v>
      </c>
      <c r="Y404">
        <v>5.7795555555555551E-2</v>
      </c>
      <c r="Z404">
        <v>0.1125</v>
      </c>
      <c r="AA404">
        <v>6.502E-3</v>
      </c>
      <c r="AB404">
        <v>22</v>
      </c>
      <c r="AC404">
        <v>12.15</v>
      </c>
      <c r="AD404">
        <v>33</v>
      </c>
      <c r="AE404">
        <v>0</v>
      </c>
      <c r="AF404">
        <v>0</v>
      </c>
      <c r="AG404">
        <v>62.5</v>
      </c>
      <c r="AH404">
        <v>21.73</v>
      </c>
      <c r="AI404">
        <v>46</v>
      </c>
      <c r="AJ404">
        <v>25.6</v>
      </c>
      <c r="AK404">
        <v>45</v>
      </c>
      <c r="AL404">
        <v>12</v>
      </c>
      <c r="AM404">
        <v>1.5</v>
      </c>
      <c r="AN404">
        <v>1.2</v>
      </c>
      <c r="AO404">
        <v>31.4</v>
      </c>
      <c r="AP404">
        <v>5.4</v>
      </c>
      <c r="AQ404">
        <v>28.8</v>
      </c>
      <c r="AR404">
        <v>6.4</v>
      </c>
      <c r="AS404">
        <v>17.670000000000002</v>
      </c>
      <c r="AT404">
        <v>11.690000000000001</v>
      </c>
      <c r="AU404">
        <v>8.1000000000000014</v>
      </c>
      <c r="AV404">
        <v>12.379999999999999</v>
      </c>
      <c r="AW404">
        <v>7</v>
      </c>
      <c r="AX404">
        <v>0</v>
      </c>
      <c r="AY404">
        <v>0</v>
      </c>
      <c r="AZ404">
        <v>0</v>
      </c>
      <c r="BA404">
        <v>0</v>
      </c>
      <c r="BB404">
        <v>0</v>
      </c>
      <c r="BC404">
        <v>0</v>
      </c>
      <c r="BD404">
        <v>0</v>
      </c>
      <c r="BE404">
        <v>1</v>
      </c>
      <c r="BF404">
        <v>2</v>
      </c>
      <c r="BG404">
        <v>0</v>
      </c>
      <c r="BH404">
        <v>1</v>
      </c>
      <c r="BI404">
        <v>0</v>
      </c>
      <c r="BJ404">
        <v>0</v>
      </c>
      <c r="BK404">
        <v>0</v>
      </c>
      <c r="BL404">
        <v>1</v>
      </c>
      <c r="BM404">
        <v>0</v>
      </c>
      <c r="BN404">
        <v>0</v>
      </c>
      <c r="BO404">
        <v>1</v>
      </c>
      <c r="BP404">
        <v>0</v>
      </c>
      <c r="BQ404">
        <v>0</v>
      </c>
      <c r="BR404">
        <v>0</v>
      </c>
      <c r="BS404">
        <v>0</v>
      </c>
      <c r="BT404">
        <v>0</v>
      </c>
      <c r="BU404">
        <v>1</v>
      </c>
      <c r="BV404">
        <v>0</v>
      </c>
      <c r="BW404">
        <v>0</v>
      </c>
      <c r="BX404">
        <v>11</v>
      </c>
      <c r="BY404">
        <v>2</v>
      </c>
      <c r="BZ404">
        <v>1</v>
      </c>
      <c r="CA404">
        <v>1</v>
      </c>
      <c r="CB404">
        <v>0</v>
      </c>
      <c r="CC404">
        <v>0</v>
      </c>
      <c r="CD404">
        <v>3</v>
      </c>
      <c r="CE404">
        <v>3</v>
      </c>
      <c r="CF404">
        <v>2</v>
      </c>
      <c r="CG404">
        <v>4</v>
      </c>
      <c r="CH404">
        <v>1</v>
      </c>
      <c r="CI404">
        <v>1</v>
      </c>
      <c r="CJ404">
        <v>1</v>
      </c>
      <c r="CK404">
        <v>1</v>
      </c>
      <c r="CL404">
        <v>4</v>
      </c>
      <c r="CM404">
        <v>3</v>
      </c>
      <c r="CN404">
        <v>3</v>
      </c>
      <c r="CO404">
        <v>2</v>
      </c>
      <c r="CP404">
        <v>4</v>
      </c>
      <c r="CQ404">
        <v>3</v>
      </c>
      <c r="CR404">
        <v>3</v>
      </c>
      <c r="CS404">
        <v>3</v>
      </c>
      <c r="CT404">
        <v>4</v>
      </c>
      <c r="CU404">
        <v>0</v>
      </c>
      <c r="CV404">
        <v>0</v>
      </c>
      <c r="CW404">
        <v>0</v>
      </c>
      <c r="CX404">
        <v>0</v>
      </c>
      <c r="CY404">
        <v>0</v>
      </c>
      <c r="CZ404">
        <v>0</v>
      </c>
      <c r="DA404">
        <v>0</v>
      </c>
      <c r="DB404">
        <v>0</v>
      </c>
      <c r="DC404">
        <v>0</v>
      </c>
      <c r="DD404">
        <v>0</v>
      </c>
      <c r="DE404">
        <v>0</v>
      </c>
      <c r="DF404">
        <v>0</v>
      </c>
      <c r="DG404">
        <v>0</v>
      </c>
      <c r="DH404">
        <v>2</v>
      </c>
      <c r="DI404">
        <v>3</v>
      </c>
      <c r="DJ404">
        <v>4</v>
      </c>
      <c r="DK404">
        <v>5</v>
      </c>
      <c r="DL404">
        <v>6</v>
      </c>
      <c r="DM404">
        <v>6</v>
      </c>
      <c r="DN404">
        <v>6</v>
      </c>
      <c r="DO404">
        <v>6</v>
      </c>
      <c r="DP404">
        <v>4</v>
      </c>
      <c r="DQ404">
        <v>3</v>
      </c>
      <c r="DR404">
        <v>5</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0</v>
      </c>
      <c r="EM404">
        <v>0</v>
      </c>
      <c r="EN404">
        <v>0</v>
      </c>
      <c r="EO404">
        <v>0</v>
      </c>
      <c r="EP404">
        <v>0</v>
      </c>
      <c r="EQ404">
        <v>0</v>
      </c>
      <c r="ER404">
        <v>0</v>
      </c>
      <c r="ES404">
        <v>0</v>
      </c>
      <c r="ET404">
        <v>0</v>
      </c>
      <c r="EU404">
        <v>0</v>
      </c>
      <c r="EV404">
        <v>0</v>
      </c>
      <c r="EW404">
        <v>0</v>
      </c>
      <c r="EX404">
        <v>0</v>
      </c>
      <c r="EY404">
        <v>0</v>
      </c>
      <c r="EZ404">
        <v>0</v>
      </c>
      <c r="FA404">
        <v>0</v>
      </c>
      <c r="FB404">
        <v>0</v>
      </c>
      <c r="FC404">
        <v>0</v>
      </c>
      <c r="FD404">
        <v>0</v>
      </c>
      <c r="FE404">
        <v>0</v>
      </c>
      <c r="FF404">
        <v>0</v>
      </c>
      <c r="FG404">
        <v>0</v>
      </c>
      <c r="FH404">
        <v>0</v>
      </c>
      <c r="FI404">
        <v>0</v>
      </c>
      <c r="FJ404">
        <v>0</v>
      </c>
      <c r="FK404">
        <v>0</v>
      </c>
      <c r="FL404">
        <v>0</v>
      </c>
      <c r="FM404">
        <v>0</v>
      </c>
      <c r="FN404">
        <v>0</v>
      </c>
      <c r="FO404">
        <v>0</v>
      </c>
      <c r="FP404">
        <v>0</v>
      </c>
      <c r="FQ404">
        <v>0</v>
      </c>
      <c r="FR404">
        <v>0</v>
      </c>
      <c r="FS404">
        <v>0</v>
      </c>
      <c r="FT404">
        <v>0</v>
      </c>
      <c r="FU404">
        <v>0</v>
      </c>
      <c r="FV404">
        <v>0</v>
      </c>
      <c r="FW404">
        <v>0</v>
      </c>
      <c r="FX404">
        <v>0</v>
      </c>
      <c r="FY404">
        <v>0</v>
      </c>
      <c r="FZ404">
        <v>0</v>
      </c>
      <c r="GA404">
        <v>0</v>
      </c>
      <c r="GB404">
        <v>0</v>
      </c>
      <c r="GC404">
        <v>0</v>
      </c>
      <c r="GD404">
        <v>0</v>
      </c>
      <c r="GE404">
        <v>0</v>
      </c>
      <c r="GF404">
        <v>0</v>
      </c>
      <c r="GG404">
        <v>0</v>
      </c>
      <c r="GH404">
        <v>0</v>
      </c>
      <c r="GI404">
        <v>0</v>
      </c>
      <c r="GJ404">
        <v>0</v>
      </c>
      <c r="GK404">
        <v>0</v>
      </c>
      <c r="GL404">
        <v>0</v>
      </c>
      <c r="GM404">
        <v>0</v>
      </c>
      <c r="GN404">
        <v>0</v>
      </c>
      <c r="GO404">
        <v>0</v>
      </c>
      <c r="GP404">
        <v>0</v>
      </c>
      <c r="GQ404">
        <v>0</v>
      </c>
      <c r="GR404">
        <v>1</v>
      </c>
      <c r="GS404">
        <v>0</v>
      </c>
      <c r="GT404">
        <v>0</v>
      </c>
      <c r="GU404">
        <v>0</v>
      </c>
      <c r="GV404">
        <v>0</v>
      </c>
      <c r="GW404">
        <v>0</v>
      </c>
      <c r="GX404">
        <v>0</v>
      </c>
      <c r="GY404">
        <v>0</v>
      </c>
      <c r="GZ404">
        <v>0</v>
      </c>
      <c r="HA404">
        <v>0</v>
      </c>
      <c r="HB404">
        <v>0</v>
      </c>
      <c r="HC404">
        <v>0</v>
      </c>
      <c r="HD404">
        <v>2</v>
      </c>
      <c r="HE404">
        <v>0</v>
      </c>
      <c r="HF404">
        <v>1</v>
      </c>
      <c r="HG404">
        <v>1</v>
      </c>
      <c r="HH404">
        <v>1</v>
      </c>
      <c r="HI404">
        <v>0</v>
      </c>
      <c r="HJ404">
        <v>0</v>
      </c>
      <c r="HK404">
        <v>0</v>
      </c>
      <c r="HL404">
        <v>0</v>
      </c>
      <c r="HM404">
        <v>0</v>
      </c>
      <c r="HN404">
        <v>0</v>
      </c>
      <c r="HO404">
        <v>0</v>
      </c>
      <c r="HP404">
        <v>0</v>
      </c>
      <c r="HQ404">
        <v>0</v>
      </c>
      <c r="HR404">
        <v>0</v>
      </c>
      <c r="HS404">
        <v>0</v>
      </c>
      <c r="HT404">
        <v>0</v>
      </c>
      <c r="HU404">
        <v>0</v>
      </c>
      <c r="HV404">
        <v>0</v>
      </c>
      <c r="HW404">
        <v>0</v>
      </c>
      <c r="HX404">
        <v>0</v>
      </c>
      <c r="HY404">
        <v>0</v>
      </c>
      <c r="HZ404">
        <v>4200</v>
      </c>
      <c r="IA404">
        <v>281.48</v>
      </c>
      <c r="IB404">
        <v>130.04</v>
      </c>
      <c r="IC404">
        <v>23.456666666666667</v>
      </c>
      <c r="ID404">
        <v>13.004</v>
      </c>
      <c r="IE404">
        <v>22.383333333333336</v>
      </c>
      <c r="IF404">
        <v>20.833333333333332</v>
      </c>
      <c r="IG404">
        <v>31.110000000000003</v>
      </c>
      <c r="IH404">
        <v>19.5</v>
      </c>
      <c r="II404">
        <v>12.666666666666666</v>
      </c>
      <c r="IJ404">
        <v>0</v>
      </c>
      <c r="IK404">
        <v>0</v>
      </c>
      <c r="IL404">
        <v>0</v>
      </c>
      <c r="IM404">
        <v>9.16</v>
      </c>
      <c r="IN404">
        <v>0</v>
      </c>
    </row>
    <row r="405" spans="1:248">
      <c r="A405">
        <v>402</v>
      </c>
      <c r="B405" t="str">
        <v>Panipat</v>
      </c>
      <c r="C405" t="str">
        <v>HARYANA</v>
      </c>
      <c r="D405" t="str">
        <v>North</v>
      </c>
      <c r="E405" t="str">
        <v>JAI DURGA STEELS</v>
      </c>
      <c r="F405">
        <v>0</v>
      </c>
      <c r="G405">
        <v>0</v>
      </c>
      <c r="H405">
        <v>0.3</v>
      </c>
      <c r="I405">
        <v>0</v>
      </c>
      <c r="J405" t="str">
        <v>Low</v>
      </c>
      <c r="K405">
        <v>1</v>
      </c>
      <c r="L405">
        <v>0</v>
      </c>
      <c r="M405" t="str">
        <v>Vikram Nain</v>
      </c>
      <c r="N405">
        <v>0</v>
      </c>
      <c r="O405">
        <v>11</v>
      </c>
      <c r="P405">
        <v>1600</v>
      </c>
      <c r="Q405">
        <v>2</v>
      </c>
      <c r="R405">
        <v>1</v>
      </c>
      <c r="S405">
        <v>0</v>
      </c>
      <c r="T405">
        <v>14</v>
      </c>
      <c r="U405">
        <v>0</v>
      </c>
      <c r="V405">
        <v>5</v>
      </c>
      <c r="W405">
        <v>0</v>
      </c>
      <c r="X405">
        <v>200</v>
      </c>
      <c r="Y405">
        <v>0.48214000000000001</v>
      </c>
      <c r="Z405">
        <v>0.125</v>
      </c>
      <c r="AA405">
        <v>6.0267500000000002E-2</v>
      </c>
      <c r="AB405">
        <v>0</v>
      </c>
      <c r="AC405">
        <v>0</v>
      </c>
      <c r="AD405">
        <v>0</v>
      </c>
      <c r="AE405">
        <v>0</v>
      </c>
      <c r="AF405">
        <v>0</v>
      </c>
      <c r="AG405">
        <v>0</v>
      </c>
      <c r="AH405">
        <v>50</v>
      </c>
      <c r="AI405">
        <v>12</v>
      </c>
      <c r="AJ405">
        <v>75</v>
      </c>
      <c r="AK405">
        <v>1</v>
      </c>
      <c r="AL405">
        <v>2</v>
      </c>
      <c r="AM405">
        <v>4</v>
      </c>
      <c r="AN405">
        <v>55</v>
      </c>
      <c r="AO405">
        <v>52</v>
      </c>
      <c r="AP405">
        <v>114</v>
      </c>
      <c r="AQ405">
        <v>159.68</v>
      </c>
      <c r="AR405">
        <v>98.350000000000009</v>
      </c>
      <c r="AS405">
        <v>50.48</v>
      </c>
      <c r="AT405">
        <v>98.01</v>
      </c>
      <c r="AU405">
        <v>131.54</v>
      </c>
      <c r="AV405">
        <v>160.22</v>
      </c>
      <c r="AW405">
        <v>45</v>
      </c>
      <c r="AX405">
        <v>0</v>
      </c>
      <c r="AY405">
        <v>0</v>
      </c>
      <c r="AZ405">
        <v>0</v>
      </c>
      <c r="BA405">
        <v>0</v>
      </c>
      <c r="BB405">
        <v>0</v>
      </c>
      <c r="BC405">
        <v>0</v>
      </c>
      <c r="BD405">
        <v>0</v>
      </c>
      <c r="BE405">
        <v>0</v>
      </c>
      <c r="BF405">
        <v>1</v>
      </c>
      <c r="BG405">
        <v>1</v>
      </c>
      <c r="BH405">
        <v>0</v>
      </c>
      <c r="BI405">
        <v>0</v>
      </c>
      <c r="BJ405">
        <v>0</v>
      </c>
      <c r="BK405">
        <v>0</v>
      </c>
      <c r="BL405">
        <v>0</v>
      </c>
      <c r="BM405">
        <v>0</v>
      </c>
      <c r="BN405">
        <v>0</v>
      </c>
      <c r="BO405">
        <v>0</v>
      </c>
      <c r="BP405">
        <v>1</v>
      </c>
      <c r="BQ405">
        <v>0</v>
      </c>
      <c r="BR405">
        <v>0</v>
      </c>
      <c r="BS405">
        <v>0</v>
      </c>
      <c r="BT405">
        <v>0</v>
      </c>
      <c r="BU405">
        <v>0</v>
      </c>
      <c r="BV405">
        <v>0</v>
      </c>
      <c r="BW405">
        <v>0</v>
      </c>
      <c r="BX405">
        <v>5</v>
      </c>
      <c r="BY405">
        <v>0</v>
      </c>
      <c r="BZ405">
        <v>0</v>
      </c>
      <c r="CA405">
        <v>0</v>
      </c>
      <c r="CB405">
        <v>0</v>
      </c>
      <c r="CC405">
        <v>0</v>
      </c>
      <c r="CD405">
        <v>0</v>
      </c>
      <c r="CE405">
        <v>1</v>
      </c>
      <c r="CF405">
        <v>1</v>
      </c>
      <c r="CG405">
        <v>2</v>
      </c>
      <c r="CH405">
        <v>1</v>
      </c>
      <c r="CI405">
        <v>1</v>
      </c>
      <c r="CJ405">
        <v>2</v>
      </c>
      <c r="CK405">
        <v>1</v>
      </c>
      <c r="CL405">
        <v>1</v>
      </c>
      <c r="CM405">
        <v>1</v>
      </c>
      <c r="CN405">
        <v>1</v>
      </c>
      <c r="CO405">
        <v>2</v>
      </c>
      <c r="CP405">
        <v>1</v>
      </c>
      <c r="CQ405">
        <v>1</v>
      </c>
      <c r="CR405">
        <v>1</v>
      </c>
      <c r="CS405">
        <v>1</v>
      </c>
      <c r="CT405">
        <v>1</v>
      </c>
      <c r="CU405">
        <v>0</v>
      </c>
      <c r="CV405">
        <v>0</v>
      </c>
      <c r="CW405">
        <v>0</v>
      </c>
      <c r="CX405">
        <v>0</v>
      </c>
      <c r="CY405">
        <v>0</v>
      </c>
      <c r="CZ405">
        <v>0</v>
      </c>
      <c r="DA405">
        <v>0</v>
      </c>
      <c r="DB405">
        <v>0</v>
      </c>
      <c r="DC405">
        <v>0</v>
      </c>
      <c r="DD405">
        <v>0</v>
      </c>
      <c r="DE405">
        <v>0</v>
      </c>
      <c r="DF405">
        <v>0</v>
      </c>
      <c r="DG405">
        <v>0</v>
      </c>
      <c r="DH405">
        <v>2</v>
      </c>
      <c r="DI405">
        <v>2</v>
      </c>
      <c r="DJ405">
        <v>2</v>
      </c>
      <c r="DK405">
        <v>1</v>
      </c>
      <c r="DL405">
        <v>1</v>
      </c>
      <c r="DM405">
        <v>2</v>
      </c>
      <c r="DN405">
        <v>2</v>
      </c>
      <c r="DO405">
        <v>2</v>
      </c>
      <c r="DP405">
        <v>1</v>
      </c>
      <c r="DQ405">
        <v>1</v>
      </c>
      <c r="DR405">
        <v>1</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0</v>
      </c>
      <c r="FB405">
        <v>0</v>
      </c>
      <c r="FC405">
        <v>0</v>
      </c>
      <c r="FD405">
        <v>0</v>
      </c>
      <c r="FE405">
        <v>0</v>
      </c>
      <c r="FF405">
        <v>0</v>
      </c>
      <c r="FG405">
        <v>0</v>
      </c>
      <c r="FH405">
        <v>0</v>
      </c>
      <c r="FI405">
        <v>0</v>
      </c>
      <c r="FJ405">
        <v>0</v>
      </c>
      <c r="FK405">
        <v>0</v>
      </c>
      <c r="FL405">
        <v>0</v>
      </c>
      <c r="FM405">
        <v>0</v>
      </c>
      <c r="FN405">
        <v>0</v>
      </c>
      <c r="FO405">
        <v>0</v>
      </c>
      <c r="FP405">
        <v>0</v>
      </c>
      <c r="FQ405">
        <v>0</v>
      </c>
      <c r="FR405">
        <v>0</v>
      </c>
      <c r="FS405">
        <v>0</v>
      </c>
      <c r="FT405">
        <v>0</v>
      </c>
      <c r="FU405">
        <v>0</v>
      </c>
      <c r="FV405">
        <v>0</v>
      </c>
      <c r="FW405">
        <v>0</v>
      </c>
      <c r="FX405">
        <v>0</v>
      </c>
      <c r="FY405">
        <v>0</v>
      </c>
      <c r="FZ405">
        <v>0</v>
      </c>
      <c r="GA405">
        <v>0</v>
      </c>
      <c r="GB405">
        <v>0</v>
      </c>
      <c r="GC405">
        <v>0</v>
      </c>
      <c r="GD405">
        <v>0</v>
      </c>
      <c r="GE405">
        <v>0</v>
      </c>
      <c r="GF405">
        <v>0</v>
      </c>
      <c r="GG405">
        <v>0</v>
      </c>
      <c r="GH405">
        <v>0</v>
      </c>
      <c r="GI405">
        <v>0</v>
      </c>
      <c r="GJ405">
        <v>0</v>
      </c>
      <c r="GK405">
        <v>0</v>
      </c>
      <c r="GL405">
        <v>0</v>
      </c>
      <c r="GM405">
        <v>0</v>
      </c>
      <c r="GN405">
        <v>0</v>
      </c>
      <c r="GO405">
        <v>0</v>
      </c>
      <c r="GP405">
        <v>0</v>
      </c>
      <c r="GQ405">
        <v>0</v>
      </c>
      <c r="GR405">
        <v>0</v>
      </c>
      <c r="GS405">
        <v>0</v>
      </c>
      <c r="GT405">
        <v>0</v>
      </c>
      <c r="GU405">
        <v>0</v>
      </c>
      <c r="GV405">
        <v>0</v>
      </c>
      <c r="GW405">
        <v>0</v>
      </c>
      <c r="GX405">
        <v>0</v>
      </c>
      <c r="GY405">
        <v>0</v>
      </c>
      <c r="GZ405">
        <v>0</v>
      </c>
      <c r="HA405">
        <v>0</v>
      </c>
      <c r="HB405">
        <v>0</v>
      </c>
      <c r="HC405">
        <v>0</v>
      </c>
      <c r="HD405">
        <v>0</v>
      </c>
      <c r="HE405">
        <v>0</v>
      </c>
      <c r="HF405">
        <v>0</v>
      </c>
      <c r="HG405">
        <v>0</v>
      </c>
      <c r="HH405">
        <v>0</v>
      </c>
      <c r="HI405">
        <v>1</v>
      </c>
      <c r="HJ405">
        <v>0</v>
      </c>
      <c r="HK405">
        <v>0</v>
      </c>
      <c r="HL405">
        <v>0</v>
      </c>
      <c r="HM405">
        <v>0</v>
      </c>
      <c r="HN405">
        <v>0</v>
      </c>
      <c r="HO405">
        <v>0</v>
      </c>
      <c r="HP405">
        <v>0</v>
      </c>
      <c r="HQ405">
        <v>0</v>
      </c>
      <c r="HR405">
        <v>0</v>
      </c>
      <c r="HS405">
        <v>0</v>
      </c>
      <c r="HT405">
        <v>0</v>
      </c>
      <c r="HU405">
        <v>0</v>
      </c>
      <c r="HV405">
        <v>0</v>
      </c>
      <c r="HW405">
        <v>0</v>
      </c>
      <c r="HX405">
        <v>0</v>
      </c>
      <c r="HY405">
        <v>0</v>
      </c>
      <c r="HZ405">
        <v>146264.5</v>
      </c>
      <c r="IA405">
        <v>144</v>
      </c>
      <c r="IB405">
        <v>964.28</v>
      </c>
      <c r="IC405">
        <v>12</v>
      </c>
      <c r="ID405">
        <v>96.427999999999997</v>
      </c>
      <c r="IE405">
        <v>0</v>
      </c>
      <c r="IF405">
        <v>0</v>
      </c>
      <c r="IG405">
        <v>45.666666666666664</v>
      </c>
      <c r="IH405">
        <v>2.3333333333333335</v>
      </c>
      <c r="II405">
        <v>73.666666666666671</v>
      </c>
      <c r="IJ405">
        <v>0</v>
      </c>
      <c r="IK405">
        <v>0</v>
      </c>
      <c r="IL405">
        <v>0</v>
      </c>
      <c r="IM405">
        <v>112.25333333333333</v>
      </c>
      <c r="IN405">
        <v>6000</v>
      </c>
    </row>
    <row r="406" spans="1:248">
      <c r="A406">
        <v>403</v>
      </c>
      <c r="B406" t="str">
        <v>Charki Dadri</v>
      </c>
      <c r="C406" t="str">
        <v>HARYANA</v>
      </c>
      <c r="D406" t="str">
        <v>North</v>
      </c>
      <c r="E406" t="str">
        <v>PAL CEMENT AND STEEL PVT. LTD.</v>
      </c>
      <c r="F406">
        <v>0</v>
      </c>
      <c r="G406">
        <v>0</v>
      </c>
      <c r="H406">
        <v>0.3</v>
      </c>
      <c r="I406">
        <v>0</v>
      </c>
      <c r="J406" t="str">
        <v>Low</v>
      </c>
      <c r="K406">
        <v>0</v>
      </c>
      <c r="L406">
        <v>0</v>
      </c>
      <c r="M406" t="str">
        <v>Vikram Nain</v>
      </c>
      <c r="N406" t="str">
        <v>Dinesh Kumar</v>
      </c>
      <c r="O406">
        <v>10</v>
      </c>
      <c r="P406">
        <v>1500</v>
      </c>
      <c r="Q406">
        <v>1</v>
      </c>
      <c r="R406">
        <v>2</v>
      </c>
      <c r="S406">
        <v>0</v>
      </c>
      <c r="T406">
        <v>13</v>
      </c>
      <c r="U406">
        <v>0</v>
      </c>
      <c r="V406">
        <v>6</v>
      </c>
      <c r="W406">
        <v>0</v>
      </c>
      <c r="X406">
        <v>0</v>
      </c>
      <c r="Y406" t="str">
        <v/>
      </c>
      <c r="Z406">
        <v>0</v>
      </c>
      <c r="AA406" t="str">
        <v/>
      </c>
      <c r="AB406">
        <v>15</v>
      </c>
      <c r="AC406">
        <v>1</v>
      </c>
      <c r="AD406">
        <v>0</v>
      </c>
      <c r="AE406">
        <v>0</v>
      </c>
      <c r="AF406">
        <v>50.2</v>
      </c>
      <c r="AG406">
        <v>50</v>
      </c>
      <c r="AH406">
        <v>51</v>
      </c>
      <c r="AI406">
        <v>0</v>
      </c>
      <c r="AJ406">
        <v>0</v>
      </c>
      <c r="AK406">
        <v>51</v>
      </c>
      <c r="AL406">
        <v>0</v>
      </c>
      <c r="AM406">
        <v>50</v>
      </c>
      <c r="AN406">
        <v>51</v>
      </c>
      <c r="AO406">
        <v>68</v>
      </c>
      <c r="AP406">
        <v>26</v>
      </c>
      <c r="AQ406">
        <v>47.41</v>
      </c>
      <c r="AR406">
        <v>2</v>
      </c>
      <c r="AS406">
        <v>13.95</v>
      </c>
      <c r="AT406">
        <v>35.9</v>
      </c>
      <c r="AU406">
        <v>0</v>
      </c>
      <c r="AV406">
        <v>60</v>
      </c>
      <c r="AW406">
        <v>24</v>
      </c>
      <c r="AX406">
        <v>0</v>
      </c>
      <c r="AY406">
        <v>0</v>
      </c>
      <c r="AZ406">
        <v>0</v>
      </c>
      <c r="BA406">
        <v>0</v>
      </c>
      <c r="BB406">
        <v>0</v>
      </c>
      <c r="BC406">
        <v>0</v>
      </c>
      <c r="BD406">
        <v>1</v>
      </c>
      <c r="BE406">
        <v>1</v>
      </c>
      <c r="BF406">
        <v>0</v>
      </c>
      <c r="BG406">
        <v>0</v>
      </c>
      <c r="BH406">
        <v>0</v>
      </c>
      <c r="BI406">
        <v>0</v>
      </c>
      <c r="BJ406">
        <v>0</v>
      </c>
      <c r="BK406">
        <v>0</v>
      </c>
      <c r="BL406">
        <v>1</v>
      </c>
      <c r="BM406">
        <v>0</v>
      </c>
      <c r="BN406">
        <v>0</v>
      </c>
      <c r="BO406">
        <v>0</v>
      </c>
      <c r="BP406">
        <v>0</v>
      </c>
      <c r="BQ406">
        <v>0</v>
      </c>
      <c r="BR406">
        <v>0</v>
      </c>
      <c r="BS406">
        <v>0</v>
      </c>
      <c r="BT406">
        <v>0</v>
      </c>
      <c r="BU406">
        <v>1</v>
      </c>
      <c r="BV406">
        <v>0</v>
      </c>
      <c r="BW406">
        <v>0</v>
      </c>
      <c r="BX406">
        <v>6</v>
      </c>
      <c r="BY406">
        <v>1</v>
      </c>
      <c r="BZ406">
        <v>1</v>
      </c>
      <c r="CA406">
        <v>0</v>
      </c>
      <c r="CB406">
        <v>0</v>
      </c>
      <c r="CC406">
        <v>1</v>
      </c>
      <c r="CD406">
        <v>1</v>
      </c>
      <c r="CE406">
        <v>1</v>
      </c>
      <c r="CF406">
        <v>0</v>
      </c>
      <c r="CG406">
        <v>0</v>
      </c>
      <c r="CH406">
        <v>1</v>
      </c>
      <c r="CI406">
        <v>0</v>
      </c>
      <c r="CJ406">
        <v>1</v>
      </c>
      <c r="CK406">
        <v>1</v>
      </c>
      <c r="CL406">
        <v>1</v>
      </c>
      <c r="CM406">
        <v>1</v>
      </c>
      <c r="CN406">
        <v>1</v>
      </c>
      <c r="CO406">
        <v>1</v>
      </c>
      <c r="CP406">
        <v>2</v>
      </c>
      <c r="CQ406">
        <v>1</v>
      </c>
      <c r="CR406">
        <v>0</v>
      </c>
      <c r="CS406">
        <v>1</v>
      </c>
      <c r="CT406">
        <v>2</v>
      </c>
      <c r="CU406">
        <v>0</v>
      </c>
      <c r="CV406">
        <v>0</v>
      </c>
      <c r="CW406">
        <v>0</v>
      </c>
      <c r="CX406">
        <v>0</v>
      </c>
      <c r="CY406">
        <v>0</v>
      </c>
      <c r="CZ406">
        <v>0</v>
      </c>
      <c r="DA406">
        <v>0</v>
      </c>
      <c r="DB406">
        <v>0</v>
      </c>
      <c r="DC406">
        <v>0</v>
      </c>
      <c r="DD406">
        <v>0</v>
      </c>
      <c r="DE406">
        <v>0</v>
      </c>
      <c r="DF406">
        <v>0</v>
      </c>
      <c r="DG406">
        <v>0</v>
      </c>
      <c r="DH406">
        <v>1</v>
      </c>
      <c r="DI406">
        <v>2</v>
      </c>
      <c r="DJ406">
        <v>2</v>
      </c>
      <c r="DK406">
        <v>1</v>
      </c>
      <c r="DL406">
        <v>1</v>
      </c>
      <c r="DM406">
        <v>1</v>
      </c>
      <c r="DN406">
        <v>2</v>
      </c>
      <c r="DO406">
        <v>2</v>
      </c>
      <c r="DP406">
        <v>2</v>
      </c>
      <c r="DQ406">
        <v>1</v>
      </c>
      <c r="DR406">
        <v>2</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0</v>
      </c>
      <c r="FE406">
        <v>2</v>
      </c>
      <c r="FF406">
        <v>0</v>
      </c>
      <c r="FG406">
        <v>2</v>
      </c>
      <c r="FH406">
        <v>0</v>
      </c>
      <c r="FI406">
        <v>0</v>
      </c>
      <c r="FJ406">
        <v>0</v>
      </c>
      <c r="FK406">
        <v>0</v>
      </c>
      <c r="FL406">
        <v>0</v>
      </c>
      <c r="FM406">
        <v>0</v>
      </c>
      <c r="FN406">
        <v>0</v>
      </c>
      <c r="FO406">
        <v>0</v>
      </c>
      <c r="FP406">
        <v>0</v>
      </c>
      <c r="FQ406">
        <v>0</v>
      </c>
      <c r="FR406">
        <v>0</v>
      </c>
      <c r="FS406">
        <v>0</v>
      </c>
      <c r="FT406">
        <v>0</v>
      </c>
      <c r="FU406">
        <v>0</v>
      </c>
      <c r="FV406">
        <v>0</v>
      </c>
      <c r="FW406">
        <v>0</v>
      </c>
      <c r="FX406">
        <v>0</v>
      </c>
      <c r="FY406">
        <v>0</v>
      </c>
      <c r="FZ406">
        <v>0</v>
      </c>
      <c r="GA406">
        <v>0</v>
      </c>
      <c r="GB406">
        <v>0</v>
      </c>
      <c r="GC406">
        <v>2</v>
      </c>
      <c r="GD406">
        <v>0</v>
      </c>
      <c r="GE406">
        <v>2</v>
      </c>
      <c r="GF406">
        <v>0</v>
      </c>
      <c r="GG406">
        <v>0</v>
      </c>
      <c r="GH406">
        <v>0</v>
      </c>
      <c r="GI406">
        <v>0</v>
      </c>
      <c r="GJ406">
        <v>0</v>
      </c>
      <c r="GK406">
        <v>0</v>
      </c>
      <c r="GL406">
        <v>0</v>
      </c>
      <c r="GM406">
        <v>0</v>
      </c>
      <c r="GN406">
        <v>0</v>
      </c>
      <c r="GO406">
        <v>0</v>
      </c>
      <c r="GP406">
        <v>0</v>
      </c>
      <c r="GQ406">
        <v>1</v>
      </c>
      <c r="GR406">
        <v>0</v>
      </c>
      <c r="GS406">
        <v>0</v>
      </c>
      <c r="GT406">
        <v>0</v>
      </c>
      <c r="GU406">
        <v>0</v>
      </c>
      <c r="GV406">
        <v>0</v>
      </c>
      <c r="GW406">
        <v>0</v>
      </c>
      <c r="GX406">
        <v>0</v>
      </c>
      <c r="GY406">
        <v>0</v>
      </c>
      <c r="GZ406">
        <v>0</v>
      </c>
      <c r="HA406">
        <v>0</v>
      </c>
      <c r="HB406">
        <v>0</v>
      </c>
      <c r="HC406">
        <v>0</v>
      </c>
      <c r="HD406">
        <v>0</v>
      </c>
      <c r="HE406">
        <v>1</v>
      </c>
      <c r="HF406">
        <v>0</v>
      </c>
      <c r="HG406">
        <v>0</v>
      </c>
      <c r="HH406">
        <v>0</v>
      </c>
      <c r="HI406">
        <v>0</v>
      </c>
      <c r="HJ406">
        <v>0</v>
      </c>
      <c r="HK406">
        <v>0</v>
      </c>
      <c r="HL406">
        <v>0</v>
      </c>
      <c r="HM406">
        <v>0</v>
      </c>
      <c r="HN406">
        <v>0</v>
      </c>
      <c r="HO406">
        <v>0</v>
      </c>
      <c r="HP406">
        <v>0</v>
      </c>
      <c r="HQ406">
        <v>0</v>
      </c>
      <c r="HR406">
        <v>0</v>
      </c>
      <c r="HS406">
        <v>21259</v>
      </c>
      <c r="HT406">
        <v>0</v>
      </c>
      <c r="HU406">
        <v>0</v>
      </c>
      <c r="HV406">
        <v>0</v>
      </c>
      <c r="HW406">
        <v>0</v>
      </c>
      <c r="HX406">
        <v>0</v>
      </c>
      <c r="HY406">
        <v>0</v>
      </c>
      <c r="HZ406">
        <v>0</v>
      </c>
      <c r="IA406">
        <v>268.2</v>
      </c>
      <c r="IB406">
        <v>328.26</v>
      </c>
      <c r="IC406">
        <v>22.349999999999998</v>
      </c>
      <c r="ID406">
        <v>32.826000000000001</v>
      </c>
      <c r="IE406">
        <v>5.333333333333333</v>
      </c>
      <c r="IF406">
        <v>33.4</v>
      </c>
      <c r="IG406">
        <v>17</v>
      </c>
      <c r="IH406">
        <v>33.666666666666664</v>
      </c>
      <c r="II406">
        <v>48.333333333333336</v>
      </c>
      <c r="IJ406">
        <v>0</v>
      </c>
      <c r="IK406">
        <v>0</v>
      </c>
      <c r="IL406">
        <v>0</v>
      </c>
      <c r="IM406">
        <v>28</v>
      </c>
      <c r="IN406">
        <v>4500</v>
      </c>
    </row>
    <row r="407" spans="1:248">
      <c r="A407">
        <v>404</v>
      </c>
      <c r="B407" t="str">
        <v>Nuh</v>
      </c>
      <c r="C407" t="str">
        <v>HARYANA</v>
      </c>
      <c r="D407" t="str">
        <v>North</v>
      </c>
      <c r="E407" t="str">
        <v>NIKUNJ UDYOG</v>
      </c>
      <c r="F407">
        <v>0</v>
      </c>
      <c r="G407">
        <v>0</v>
      </c>
      <c r="H407">
        <v>0.3</v>
      </c>
      <c r="I407">
        <v>0</v>
      </c>
      <c r="J407" t="str">
        <v>Low</v>
      </c>
      <c r="K407">
        <v>0</v>
      </c>
      <c r="L407">
        <v>0</v>
      </c>
      <c r="M407" t="str">
        <v>Rahul Chauhan</v>
      </c>
      <c r="N407">
        <v>0</v>
      </c>
      <c r="O407">
        <v>14</v>
      </c>
      <c r="P407">
        <v>1000</v>
      </c>
      <c r="Q407">
        <v>1</v>
      </c>
      <c r="R407">
        <v>0</v>
      </c>
      <c r="S407">
        <v>5</v>
      </c>
      <c r="T407">
        <v>10</v>
      </c>
      <c r="U407">
        <v>0</v>
      </c>
      <c r="V407">
        <v>1</v>
      </c>
      <c r="W407">
        <v>0</v>
      </c>
      <c r="X407">
        <v>60</v>
      </c>
      <c r="Y407">
        <v>3.0333333333333337E-2</v>
      </c>
      <c r="Z407">
        <v>0.06</v>
      </c>
      <c r="AA407">
        <v>1.8200000000000002E-3</v>
      </c>
      <c r="AB407">
        <v>0</v>
      </c>
      <c r="AC407">
        <v>0</v>
      </c>
      <c r="AD407">
        <v>0</v>
      </c>
      <c r="AE407">
        <v>0</v>
      </c>
      <c r="AF407">
        <v>0</v>
      </c>
      <c r="AG407">
        <v>0</v>
      </c>
      <c r="AH407">
        <v>0</v>
      </c>
      <c r="AI407">
        <v>0</v>
      </c>
      <c r="AJ407">
        <v>0</v>
      </c>
      <c r="AK407">
        <v>0</v>
      </c>
      <c r="AL407">
        <v>0</v>
      </c>
      <c r="AM407">
        <v>0</v>
      </c>
      <c r="AN407">
        <v>0</v>
      </c>
      <c r="AO407">
        <v>0</v>
      </c>
      <c r="AP407">
        <v>0</v>
      </c>
      <c r="AQ407">
        <v>11.5</v>
      </c>
      <c r="AR407">
        <v>0</v>
      </c>
      <c r="AS407">
        <v>2.1</v>
      </c>
      <c r="AT407">
        <v>3.27</v>
      </c>
      <c r="AU407">
        <v>1.33</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1</v>
      </c>
      <c r="BP407">
        <v>0</v>
      </c>
      <c r="BQ407">
        <v>0</v>
      </c>
      <c r="BR407">
        <v>0</v>
      </c>
      <c r="BS407">
        <v>0</v>
      </c>
      <c r="BT407">
        <v>0</v>
      </c>
      <c r="BU407">
        <v>0</v>
      </c>
      <c r="BV407">
        <v>0</v>
      </c>
      <c r="BW407">
        <v>0</v>
      </c>
      <c r="BX407">
        <v>1</v>
      </c>
      <c r="BY407">
        <v>0</v>
      </c>
      <c r="BZ407">
        <v>0</v>
      </c>
      <c r="CA407">
        <v>0</v>
      </c>
      <c r="CB407">
        <v>0</v>
      </c>
      <c r="CC407">
        <v>0</v>
      </c>
      <c r="CD407">
        <v>0</v>
      </c>
      <c r="CE407">
        <v>0</v>
      </c>
      <c r="CF407">
        <v>0</v>
      </c>
      <c r="CG407">
        <v>0</v>
      </c>
      <c r="CH407">
        <v>0</v>
      </c>
      <c r="CI407">
        <v>0</v>
      </c>
      <c r="CJ407">
        <v>0</v>
      </c>
      <c r="CK407">
        <v>0</v>
      </c>
      <c r="CL407">
        <v>0</v>
      </c>
      <c r="CM407">
        <v>0</v>
      </c>
      <c r="CN407">
        <v>1</v>
      </c>
      <c r="CO407">
        <v>0</v>
      </c>
      <c r="CP407">
        <v>1</v>
      </c>
      <c r="CQ407">
        <v>1</v>
      </c>
      <c r="CR407">
        <v>1</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1</v>
      </c>
      <c r="DM407">
        <v>1</v>
      </c>
      <c r="DN407">
        <v>1</v>
      </c>
      <c r="DO407">
        <v>1</v>
      </c>
      <c r="DP407">
        <v>1</v>
      </c>
      <c r="DQ407">
        <v>1</v>
      </c>
      <c r="DR407">
        <v>1</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v>0</v>
      </c>
      <c r="EV407">
        <v>0</v>
      </c>
      <c r="EW407">
        <v>0</v>
      </c>
      <c r="EX407">
        <v>0</v>
      </c>
      <c r="EY407">
        <v>0</v>
      </c>
      <c r="EZ407">
        <v>0</v>
      </c>
      <c r="FA407">
        <v>0</v>
      </c>
      <c r="FB407">
        <v>0</v>
      </c>
      <c r="FC407">
        <v>0</v>
      </c>
      <c r="FD407">
        <v>0</v>
      </c>
      <c r="FE407">
        <v>0</v>
      </c>
      <c r="FF407">
        <v>0</v>
      </c>
      <c r="FG407">
        <v>0</v>
      </c>
      <c r="FH407">
        <v>0</v>
      </c>
      <c r="FI407">
        <v>0</v>
      </c>
      <c r="FJ407">
        <v>0</v>
      </c>
      <c r="FK407">
        <v>0</v>
      </c>
      <c r="FL407">
        <v>0</v>
      </c>
      <c r="FM407">
        <v>0</v>
      </c>
      <c r="FN407">
        <v>0</v>
      </c>
      <c r="FO407">
        <v>0</v>
      </c>
      <c r="FP407">
        <v>0</v>
      </c>
      <c r="FQ407">
        <v>0</v>
      </c>
      <c r="FR407">
        <v>0</v>
      </c>
      <c r="FS407">
        <v>0</v>
      </c>
      <c r="FT407">
        <v>0</v>
      </c>
      <c r="FU407">
        <v>0</v>
      </c>
      <c r="FV407">
        <v>0</v>
      </c>
      <c r="FW407">
        <v>0</v>
      </c>
      <c r="FX407">
        <v>0</v>
      </c>
      <c r="FY407">
        <v>0</v>
      </c>
      <c r="FZ407">
        <v>0</v>
      </c>
      <c r="GA407">
        <v>0</v>
      </c>
      <c r="GB407">
        <v>0</v>
      </c>
      <c r="GC407">
        <v>0</v>
      </c>
      <c r="GD407">
        <v>0</v>
      </c>
      <c r="GE407">
        <v>0</v>
      </c>
      <c r="GF407">
        <v>0</v>
      </c>
      <c r="GG407">
        <v>0</v>
      </c>
      <c r="GH407">
        <v>0</v>
      </c>
      <c r="GI407">
        <v>0</v>
      </c>
      <c r="GJ407">
        <v>0</v>
      </c>
      <c r="GK407">
        <v>0</v>
      </c>
      <c r="GL407">
        <v>0</v>
      </c>
      <c r="GM407">
        <v>0</v>
      </c>
      <c r="GN407">
        <v>0</v>
      </c>
      <c r="GO407">
        <v>0</v>
      </c>
      <c r="GP407">
        <v>0</v>
      </c>
      <c r="GQ407">
        <v>0</v>
      </c>
      <c r="GR407">
        <v>0</v>
      </c>
      <c r="GS407">
        <v>0</v>
      </c>
      <c r="GT407">
        <v>0</v>
      </c>
      <c r="GU407">
        <v>0</v>
      </c>
      <c r="GV407">
        <v>0</v>
      </c>
      <c r="GW407">
        <v>0</v>
      </c>
      <c r="GX407">
        <v>0</v>
      </c>
      <c r="GY407">
        <v>0</v>
      </c>
      <c r="GZ407">
        <v>0</v>
      </c>
      <c r="HA407">
        <v>0</v>
      </c>
      <c r="HB407">
        <v>0</v>
      </c>
      <c r="HC407">
        <v>0</v>
      </c>
      <c r="HD407">
        <v>0</v>
      </c>
      <c r="HE407">
        <v>0</v>
      </c>
      <c r="HF407">
        <v>0</v>
      </c>
      <c r="HG407">
        <v>1</v>
      </c>
      <c r="HH407">
        <v>0</v>
      </c>
      <c r="HI407">
        <v>0</v>
      </c>
      <c r="HJ407">
        <v>0</v>
      </c>
      <c r="HK407">
        <v>0</v>
      </c>
      <c r="HL407">
        <v>0</v>
      </c>
      <c r="HM407">
        <v>0</v>
      </c>
      <c r="HN407">
        <v>0</v>
      </c>
      <c r="HO407">
        <v>0</v>
      </c>
      <c r="HP407">
        <v>0</v>
      </c>
      <c r="HQ407">
        <v>0</v>
      </c>
      <c r="HR407">
        <v>0</v>
      </c>
      <c r="HS407">
        <v>0</v>
      </c>
      <c r="HT407">
        <v>0</v>
      </c>
      <c r="HU407">
        <v>0</v>
      </c>
      <c r="HV407">
        <v>0</v>
      </c>
      <c r="HW407">
        <v>0</v>
      </c>
      <c r="HX407">
        <v>0</v>
      </c>
      <c r="HY407">
        <v>0</v>
      </c>
      <c r="HZ407">
        <v>0</v>
      </c>
      <c r="IA407">
        <v>0</v>
      </c>
      <c r="IB407">
        <v>18.200000000000003</v>
      </c>
      <c r="IC407">
        <v>0</v>
      </c>
      <c r="ID407">
        <v>1.8200000000000003</v>
      </c>
      <c r="IE407">
        <v>0</v>
      </c>
      <c r="IF407">
        <v>0</v>
      </c>
      <c r="IG407">
        <v>0</v>
      </c>
      <c r="IH407">
        <v>0</v>
      </c>
      <c r="II407">
        <v>0</v>
      </c>
      <c r="IJ407">
        <v>0</v>
      </c>
      <c r="IK407">
        <v>0</v>
      </c>
      <c r="IL407">
        <v>0</v>
      </c>
      <c r="IM407">
        <v>0.44333333333333336</v>
      </c>
      <c r="IN407">
        <v>4500</v>
      </c>
    </row>
    <row r="408" spans="1:248">
      <c r="A408">
        <v>405</v>
      </c>
      <c r="B408" t="str">
        <v>Jammu</v>
      </c>
      <c r="C408" t="str">
        <v>JAMMU AND KASHMIR</v>
      </c>
      <c r="D408" t="str">
        <v>North</v>
      </c>
      <c r="E408" t="str">
        <v>AGGARWAL TRADERS</v>
      </c>
      <c r="F408">
        <v>0</v>
      </c>
      <c r="G408">
        <v>0</v>
      </c>
      <c r="H408">
        <v>1</v>
      </c>
      <c r="I408">
        <v>0</v>
      </c>
      <c r="J408" t="str">
        <v>Very High</v>
      </c>
      <c r="K408">
        <v>1</v>
      </c>
      <c r="L408">
        <v>0</v>
      </c>
      <c r="M408" t="str">
        <v>Bhanu Ayush</v>
      </c>
      <c r="N408">
        <v>0</v>
      </c>
      <c r="O408">
        <v>48</v>
      </c>
      <c r="P408">
        <v>10000</v>
      </c>
      <c r="Q408">
        <v>7</v>
      </c>
      <c r="R408">
        <v>6</v>
      </c>
      <c r="S408">
        <v>1</v>
      </c>
      <c r="T408">
        <v>1</v>
      </c>
      <c r="U408">
        <v>0</v>
      </c>
      <c r="V408">
        <v>18</v>
      </c>
      <c r="W408">
        <v>0</v>
      </c>
      <c r="X408">
        <v>625</v>
      </c>
      <c r="Y408">
        <v>0.207312</v>
      </c>
      <c r="Z408">
        <v>6.25E-2</v>
      </c>
      <c r="AA408">
        <v>1.2957E-2</v>
      </c>
      <c r="AB408">
        <v>0</v>
      </c>
      <c r="AC408">
        <v>150</v>
      </c>
      <c r="AD408">
        <v>119</v>
      </c>
      <c r="AE408">
        <v>186</v>
      </c>
      <c r="AF408">
        <v>73</v>
      </c>
      <c r="AG408">
        <v>77.099999999999994</v>
      </c>
      <c r="AH408">
        <v>112</v>
      </c>
      <c r="AI408">
        <v>56</v>
      </c>
      <c r="AJ408">
        <v>124.20400000000001</v>
      </c>
      <c r="AK408">
        <v>82.5</v>
      </c>
      <c r="AL408">
        <v>20.88</v>
      </c>
      <c r="AM408">
        <v>129.51000000000002</v>
      </c>
      <c r="AN408">
        <v>100.54</v>
      </c>
      <c r="AO408">
        <v>108</v>
      </c>
      <c r="AP408">
        <v>111</v>
      </c>
      <c r="AQ408">
        <v>132.64999999999998</v>
      </c>
      <c r="AR408">
        <v>70.099999999999994</v>
      </c>
      <c r="AS408">
        <v>126.45999999999998</v>
      </c>
      <c r="AT408">
        <v>135.43</v>
      </c>
      <c r="AU408">
        <v>171.31999999999996</v>
      </c>
      <c r="AV408">
        <v>208.2</v>
      </c>
      <c r="AW408">
        <v>132</v>
      </c>
      <c r="AX408">
        <v>0</v>
      </c>
      <c r="AY408">
        <v>0</v>
      </c>
      <c r="AZ408">
        <v>0</v>
      </c>
      <c r="BA408">
        <v>3</v>
      </c>
      <c r="BB408">
        <v>2</v>
      </c>
      <c r="BC408">
        <v>1</v>
      </c>
      <c r="BD408">
        <v>1</v>
      </c>
      <c r="BE408">
        <v>4</v>
      </c>
      <c r="BF408">
        <v>0</v>
      </c>
      <c r="BG408">
        <v>0</v>
      </c>
      <c r="BH408">
        <v>1</v>
      </c>
      <c r="BI408">
        <v>1</v>
      </c>
      <c r="BJ408">
        <v>0</v>
      </c>
      <c r="BK408">
        <v>0</v>
      </c>
      <c r="BL408">
        <v>1</v>
      </c>
      <c r="BM408">
        <v>0</v>
      </c>
      <c r="BN408">
        <v>0</v>
      </c>
      <c r="BO408">
        <v>1</v>
      </c>
      <c r="BP408">
        <v>0</v>
      </c>
      <c r="BQ408">
        <v>1</v>
      </c>
      <c r="BR408">
        <v>0</v>
      </c>
      <c r="BS408">
        <v>0</v>
      </c>
      <c r="BT408">
        <v>0</v>
      </c>
      <c r="BU408">
        <v>2</v>
      </c>
      <c r="BV408">
        <v>0</v>
      </c>
      <c r="BW408">
        <v>0</v>
      </c>
      <c r="BX408">
        <v>18</v>
      </c>
      <c r="BY408">
        <v>0</v>
      </c>
      <c r="BZ408">
        <v>3</v>
      </c>
      <c r="CA408">
        <v>5</v>
      </c>
      <c r="CB408">
        <v>4</v>
      </c>
      <c r="CC408">
        <v>4</v>
      </c>
      <c r="CD408">
        <v>7</v>
      </c>
      <c r="CE408">
        <v>8</v>
      </c>
      <c r="CF408">
        <v>6</v>
      </c>
      <c r="CG408">
        <v>8</v>
      </c>
      <c r="CH408">
        <v>8</v>
      </c>
      <c r="CI408">
        <v>7</v>
      </c>
      <c r="CJ408">
        <v>7</v>
      </c>
      <c r="CK408">
        <v>10</v>
      </c>
      <c r="CL408">
        <v>11</v>
      </c>
      <c r="CM408">
        <v>8</v>
      </c>
      <c r="CN408">
        <v>10</v>
      </c>
      <c r="CO408">
        <v>8</v>
      </c>
      <c r="CP408">
        <v>9</v>
      </c>
      <c r="CQ408">
        <v>8</v>
      </c>
      <c r="CR408">
        <v>7</v>
      </c>
      <c r="CS408">
        <v>8</v>
      </c>
      <c r="CT408">
        <v>11</v>
      </c>
      <c r="CU408">
        <v>0</v>
      </c>
      <c r="CV408">
        <v>0</v>
      </c>
      <c r="CW408">
        <v>0</v>
      </c>
      <c r="CX408">
        <v>0</v>
      </c>
      <c r="CY408">
        <v>0</v>
      </c>
      <c r="CZ408">
        <v>0</v>
      </c>
      <c r="DA408">
        <v>0</v>
      </c>
      <c r="DB408">
        <v>0</v>
      </c>
      <c r="DC408">
        <v>0</v>
      </c>
      <c r="DD408">
        <v>0</v>
      </c>
      <c r="DE408">
        <v>0</v>
      </c>
      <c r="DF408">
        <v>0</v>
      </c>
      <c r="DG408">
        <v>0</v>
      </c>
      <c r="DH408">
        <v>11</v>
      </c>
      <c r="DI408">
        <v>11</v>
      </c>
      <c r="DJ408">
        <v>11</v>
      </c>
      <c r="DK408">
        <v>11</v>
      </c>
      <c r="DL408">
        <v>12</v>
      </c>
      <c r="DM408">
        <v>11</v>
      </c>
      <c r="DN408">
        <v>13</v>
      </c>
      <c r="DO408">
        <v>11</v>
      </c>
      <c r="DP408">
        <v>11</v>
      </c>
      <c r="DQ408">
        <v>8</v>
      </c>
      <c r="DR408">
        <v>11</v>
      </c>
      <c r="DS408">
        <v>0</v>
      </c>
      <c r="DT408">
        <v>0</v>
      </c>
      <c r="DU408">
        <v>0</v>
      </c>
      <c r="DV408">
        <v>0</v>
      </c>
      <c r="DW408">
        <v>0</v>
      </c>
      <c r="DX408">
        <v>0</v>
      </c>
      <c r="DY408">
        <v>0</v>
      </c>
      <c r="DZ408">
        <v>0</v>
      </c>
      <c r="EA408">
        <v>0</v>
      </c>
      <c r="EB408">
        <v>0</v>
      </c>
      <c r="EC408">
        <v>0</v>
      </c>
      <c r="ED408">
        <v>0</v>
      </c>
      <c r="EE408">
        <v>0</v>
      </c>
      <c r="EF408">
        <v>0</v>
      </c>
      <c r="EG408">
        <v>0.9</v>
      </c>
      <c r="EH408">
        <v>0.54545454545454541</v>
      </c>
      <c r="EI408">
        <v>7.6923076923076927E-2</v>
      </c>
      <c r="EJ408">
        <v>0</v>
      </c>
      <c r="EK408">
        <v>0</v>
      </c>
      <c r="EL408">
        <v>0</v>
      </c>
      <c r="EM408">
        <v>0</v>
      </c>
      <c r="EN408">
        <v>0</v>
      </c>
      <c r="EO408">
        <v>0</v>
      </c>
      <c r="EP408">
        <v>0</v>
      </c>
      <c r="EQ408">
        <v>0</v>
      </c>
      <c r="ER408">
        <v>0</v>
      </c>
      <c r="ES408">
        <v>0</v>
      </c>
      <c r="ET408">
        <v>0</v>
      </c>
      <c r="EU408">
        <v>0</v>
      </c>
      <c r="EV408">
        <v>0</v>
      </c>
      <c r="EW408">
        <v>0</v>
      </c>
      <c r="EX408">
        <v>0</v>
      </c>
      <c r="EY408">
        <v>0</v>
      </c>
      <c r="EZ408">
        <v>0</v>
      </c>
      <c r="FA408">
        <v>0</v>
      </c>
      <c r="FB408">
        <v>0</v>
      </c>
      <c r="FC408">
        <v>0</v>
      </c>
      <c r="FD408">
        <v>0</v>
      </c>
      <c r="FE408">
        <v>23</v>
      </c>
      <c r="FF408">
        <v>25.90909090909091</v>
      </c>
      <c r="FG408">
        <v>21.615384615384617</v>
      </c>
      <c r="FH408">
        <v>0</v>
      </c>
      <c r="FI408">
        <v>0</v>
      </c>
      <c r="FJ408">
        <v>0</v>
      </c>
      <c r="FK408">
        <v>0</v>
      </c>
      <c r="FL408">
        <v>0</v>
      </c>
      <c r="FM408">
        <v>0</v>
      </c>
      <c r="FN408">
        <v>0</v>
      </c>
      <c r="FO408">
        <v>0</v>
      </c>
      <c r="FP408">
        <v>0</v>
      </c>
      <c r="FQ408">
        <v>0</v>
      </c>
      <c r="FR408">
        <v>0</v>
      </c>
      <c r="FS408">
        <v>0</v>
      </c>
      <c r="FT408">
        <v>0</v>
      </c>
      <c r="FU408">
        <v>0</v>
      </c>
      <c r="FV408">
        <v>0</v>
      </c>
      <c r="FW408">
        <v>0</v>
      </c>
      <c r="FX408">
        <v>0</v>
      </c>
      <c r="FY408">
        <v>0</v>
      </c>
      <c r="FZ408">
        <v>0</v>
      </c>
      <c r="GA408">
        <v>0</v>
      </c>
      <c r="GB408">
        <v>0</v>
      </c>
      <c r="GC408">
        <v>23</v>
      </c>
      <c r="GD408">
        <v>27</v>
      </c>
      <c r="GE408">
        <v>25.923076923076923</v>
      </c>
      <c r="GF408">
        <v>0</v>
      </c>
      <c r="GG408">
        <v>0</v>
      </c>
      <c r="GH408">
        <v>0</v>
      </c>
      <c r="GI408">
        <v>0</v>
      </c>
      <c r="GJ408">
        <v>0</v>
      </c>
      <c r="GK408">
        <v>0</v>
      </c>
      <c r="GL408">
        <v>0</v>
      </c>
      <c r="GM408">
        <v>0</v>
      </c>
      <c r="GN408">
        <v>0</v>
      </c>
      <c r="GO408">
        <v>0</v>
      </c>
      <c r="GP408">
        <v>0</v>
      </c>
      <c r="GQ408">
        <v>1</v>
      </c>
      <c r="GR408">
        <v>5</v>
      </c>
      <c r="GS408">
        <v>0</v>
      </c>
      <c r="GT408">
        <v>0</v>
      </c>
      <c r="GU408">
        <v>0</v>
      </c>
      <c r="GV408">
        <v>0</v>
      </c>
      <c r="GW408">
        <v>0</v>
      </c>
      <c r="GX408">
        <v>0</v>
      </c>
      <c r="GY408">
        <v>0</v>
      </c>
      <c r="GZ408">
        <v>0</v>
      </c>
      <c r="HA408">
        <v>0</v>
      </c>
      <c r="HB408">
        <v>0</v>
      </c>
      <c r="HC408">
        <v>3</v>
      </c>
      <c r="HD408">
        <v>1</v>
      </c>
      <c r="HE408">
        <v>2</v>
      </c>
      <c r="HF408">
        <v>1</v>
      </c>
      <c r="HG408">
        <v>1</v>
      </c>
      <c r="HH408">
        <v>2</v>
      </c>
      <c r="HI408">
        <v>1</v>
      </c>
      <c r="HJ408">
        <v>0</v>
      </c>
      <c r="HK408">
        <v>0</v>
      </c>
      <c r="HL408">
        <v>0</v>
      </c>
      <c r="HM408">
        <v>0</v>
      </c>
      <c r="HN408">
        <v>0</v>
      </c>
      <c r="HO408">
        <v>0</v>
      </c>
      <c r="HP408">
        <v>0</v>
      </c>
      <c r="HQ408">
        <v>0</v>
      </c>
      <c r="HR408">
        <v>0</v>
      </c>
      <c r="HS408">
        <v>52551</v>
      </c>
      <c r="HT408">
        <v>0</v>
      </c>
      <c r="HU408">
        <v>0</v>
      </c>
      <c r="HV408">
        <v>0</v>
      </c>
      <c r="HW408">
        <v>0</v>
      </c>
      <c r="HX408">
        <v>0</v>
      </c>
      <c r="HY408">
        <v>0</v>
      </c>
      <c r="HZ408">
        <v>673412.3</v>
      </c>
      <c r="IA408">
        <v>1130.1940000000002</v>
      </c>
      <c r="IB408">
        <v>1295.7</v>
      </c>
      <c r="IC408">
        <v>94.182833333333349</v>
      </c>
      <c r="ID408">
        <v>129.57</v>
      </c>
      <c r="IE408">
        <v>89.666666666666671</v>
      </c>
      <c r="IF408">
        <v>112.03333333333335</v>
      </c>
      <c r="IG408">
        <v>97.401333333333341</v>
      </c>
      <c r="IH408">
        <v>77.63000000000001</v>
      </c>
      <c r="II408">
        <v>106.51333333333334</v>
      </c>
      <c r="IJ408">
        <v>0</v>
      </c>
      <c r="IK408">
        <v>0</v>
      </c>
      <c r="IL408">
        <v>0</v>
      </c>
      <c r="IM408">
        <v>170.50666666666666</v>
      </c>
      <c r="IN408">
        <v>14000</v>
      </c>
    </row>
    <row r="409" spans="1:248">
      <c r="A409">
        <v>406</v>
      </c>
      <c r="B409" t="str">
        <v>Kishtwar</v>
      </c>
      <c r="C409" t="str">
        <v>JAMMU AND KASHMIR</v>
      </c>
      <c r="D409" t="str">
        <v>North</v>
      </c>
      <c r="E409" t="str">
        <v>AGGARWAL TRADERS</v>
      </c>
      <c r="F409">
        <v>0</v>
      </c>
      <c r="G409">
        <v>0</v>
      </c>
      <c r="H409">
        <v>0.3</v>
      </c>
      <c r="I409">
        <v>0</v>
      </c>
      <c r="J409" t="str">
        <v>Low</v>
      </c>
      <c r="K409">
        <v>0</v>
      </c>
      <c r="L409">
        <v>0</v>
      </c>
      <c r="M409" t="str">
        <v>Bhanu Ayush</v>
      </c>
      <c r="N409">
        <v>0</v>
      </c>
      <c r="O409">
        <v>11</v>
      </c>
      <c r="P409">
        <v>800</v>
      </c>
      <c r="Q409">
        <v>0</v>
      </c>
      <c r="R409">
        <v>1</v>
      </c>
      <c r="S409">
        <v>4</v>
      </c>
      <c r="T409">
        <v>3</v>
      </c>
      <c r="U409">
        <v>0</v>
      </c>
      <c r="V409">
        <v>1</v>
      </c>
      <c r="W409">
        <v>0</v>
      </c>
      <c r="X409">
        <v>0</v>
      </c>
      <c r="Y409" t="str">
        <v/>
      </c>
      <c r="Z409">
        <v>0</v>
      </c>
      <c r="AA409" t="str">
        <v/>
      </c>
      <c r="AB409">
        <v>0</v>
      </c>
      <c r="AC409">
        <v>0</v>
      </c>
      <c r="AD409">
        <v>0</v>
      </c>
      <c r="AE409">
        <v>0</v>
      </c>
      <c r="AF409">
        <v>0</v>
      </c>
      <c r="AG409">
        <v>0</v>
      </c>
      <c r="AH409">
        <v>0</v>
      </c>
      <c r="AI409">
        <v>0</v>
      </c>
      <c r="AJ409">
        <v>10</v>
      </c>
      <c r="AK409">
        <v>0</v>
      </c>
      <c r="AL409">
        <v>0</v>
      </c>
      <c r="AM409">
        <v>0</v>
      </c>
      <c r="AN409">
        <v>13</v>
      </c>
      <c r="AO409">
        <v>0</v>
      </c>
      <c r="AP409">
        <v>0</v>
      </c>
      <c r="AQ409">
        <v>16</v>
      </c>
      <c r="AR409">
        <v>0</v>
      </c>
      <c r="AS409">
        <v>0</v>
      </c>
      <c r="AT409">
        <v>0</v>
      </c>
      <c r="AU409">
        <v>0</v>
      </c>
      <c r="AV409">
        <v>0</v>
      </c>
      <c r="AW409">
        <v>0</v>
      </c>
      <c r="AX409">
        <v>0</v>
      </c>
      <c r="AY409">
        <v>0</v>
      </c>
      <c r="AZ409">
        <v>0</v>
      </c>
      <c r="BA409">
        <v>0</v>
      </c>
      <c r="BB409">
        <v>0</v>
      </c>
      <c r="BC409">
        <v>0</v>
      </c>
      <c r="BD409">
        <v>0</v>
      </c>
      <c r="BE409">
        <v>0</v>
      </c>
      <c r="BF409">
        <v>0</v>
      </c>
      <c r="BG409">
        <v>0</v>
      </c>
      <c r="BH409">
        <v>1</v>
      </c>
      <c r="BI409">
        <v>0</v>
      </c>
      <c r="BJ409">
        <v>0</v>
      </c>
      <c r="BK409">
        <v>0</v>
      </c>
      <c r="BL409">
        <v>0</v>
      </c>
      <c r="BM409">
        <v>0</v>
      </c>
      <c r="BN409">
        <v>0</v>
      </c>
      <c r="BO409">
        <v>0</v>
      </c>
      <c r="BP409">
        <v>0</v>
      </c>
      <c r="BQ409">
        <v>0</v>
      </c>
      <c r="BR409">
        <v>0</v>
      </c>
      <c r="BS409">
        <v>0</v>
      </c>
      <c r="BT409">
        <v>0</v>
      </c>
      <c r="BU409">
        <v>0</v>
      </c>
      <c r="BV409">
        <v>0</v>
      </c>
      <c r="BW409">
        <v>0</v>
      </c>
      <c r="BX409">
        <v>1</v>
      </c>
      <c r="BY409">
        <v>0</v>
      </c>
      <c r="BZ409">
        <v>0</v>
      </c>
      <c r="CA409">
        <v>0</v>
      </c>
      <c r="CB409">
        <v>0</v>
      </c>
      <c r="CC409">
        <v>0</v>
      </c>
      <c r="CD409">
        <v>0</v>
      </c>
      <c r="CE409">
        <v>0</v>
      </c>
      <c r="CF409">
        <v>0</v>
      </c>
      <c r="CG409">
        <v>1</v>
      </c>
      <c r="CH409">
        <v>0</v>
      </c>
      <c r="CI409">
        <v>0</v>
      </c>
      <c r="CJ409">
        <v>0</v>
      </c>
      <c r="CK409">
        <v>1</v>
      </c>
      <c r="CL409">
        <v>0</v>
      </c>
      <c r="CM409">
        <v>0</v>
      </c>
      <c r="CN409">
        <v>1</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1</v>
      </c>
      <c r="DJ409">
        <v>1</v>
      </c>
      <c r="DK409">
        <v>1</v>
      </c>
      <c r="DL409">
        <v>1</v>
      </c>
      <c r="DM409">
        <v>1</v>
      </c>
      <c r="DN409">
        <v>1</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v>0</v>
      </c>
      <c r="ET409">
        <v>0</v>
      </c>
      <c r="EU409">
        <v>0</v>
      </c>
      <c r="EV409">
        <v>0</v>
      </c>
      <c r="EW409">
        <v>0</v>
      </c>
      <c r="EX409">
        <v>0</v>
      </c>
      <c r="EY409">
        <v>0</v>
      </c>
      <c r="EZ409">
        <v>0</v>
      </c>
      <c r="FA409">
        <v>0</v>
      </c>
      <c r="FB409">
        <v>0</v>
      </c>
      <c r="FC409">
        <v>0</v>
      </c>
      <c r="FD409">
        <v>0</v>
      </c>
      <c r="FE409">
        <v>0</v>
      </c>
      <c r="FF409">
        <v>0</v>
      </c>
      <c r="FG409">
        <v>0</v>
      </c>
      <c r="FH409">
        <v>0</v>
      </c>
      <c r="FI409">
        <v>0</v>
      </c>
      <c r="FJ409">
        <v>0</v>
      </c>
      <c r="FK409">
        <v>0</v>
      </c>
      <c r="FL409">
        <v>0</v>
      </c>
      <c r="FM409">
        <v>0</v>
      </c>
      <c r="FN409">
        <v>0</v>
      </c>
      <c r="FO409">
        <v>0</v>
      </c>
      <c r="FP409">
        <v>0</v>
      </c>
      <c r="FQ409">
        <v>0</v>
      </c>
      <c r="FR409">
        <v>0</v>
      </c>
      <c r="FS409">
        <v>0</v>
      </c>
      <c r="FT409">
        <v>0</v>
      </c>
      <c r="FU409">
        <v>0</v>
      </c>
      <c r="FV409">
        <v>0</v>
      </c>
      <c r="FW409">
        <v>0</v>
      </c>
      <c r="FX409">
        <v>0</v>
      </c>
      <c r="FY409">
        <v>0</v>
      </c>
      <c r="FZ409">
        <v>0</v>
      </c>
      <c r="GA409">
        <v>0</v>
      </c>
      <c r="GB409">
        <v>0</v>
      </c>
      <c r="GC409">
        <v>0</v>
      </c>
      <c r="GD409">
        <v>0</v>
      </c>
      <c r="GE409">
        <v>0</v>
      </c>
      <c r="GF409">
        <v>0</v>
      </c>
      <c r="GG409">
        <v>0</v>
      </c>
      <c r="GH409">
        <v>0</v>
      </c>
      <c r="GI409">
        <v>0</v>
      </c>
      <c r="GJ409">
        <v>0</v>
      </c>
      <c r="GK409">
        <v>0</v>
      </c>
      <c r="GL409">
        <v>0</v>
      </c>
      <c r="GM409">
        <v>0</v>
      </c>
      <c r="GN409">
        <v>0</v>
      </c>
      <c r="GO409">
        <v>0</v>
      </c>
      <c r="GP409">
        <v>0</v>
      </c>
      <c r="GQ409">
        <v>0</v>
      </c>
      <c r="GR409">
        <v>0</v>
      </c>
      <c r="GS409">
        <v>0</v>
      </c>
      <c r="GT409">
        <v>0</v>
      </c>
      <c r="GU409">
        <v>0</v>
      </c>
      <c r="GV409">
        <v>0</v>
      </c>
      <c r="GW409">
        <v>0</v>
      </c>
      <c r="GX409">
        <v>0</v>
      </c>
      <c r="GY409">
        <v>0</v>
      </c>
      <c r="GZ409">
        <v>0</v>
      </c>
      <c r="HA409">
        <v>0</v>
      </c>
      <c r="HB409">
        <v>0</v>
      </c>
      <c r="HC409">
        <v>0</v>
      </c>
      <c r="HD409">
        <v>0</v>
      </c>
      <c r="HE409">
        <v>0</v>
      </c>
      <c r="HF409">
        <v>0</v>
      </c>
      <c r="HG409">
        <v>0</v>
      </c>
      <c r="HH409">
        <v>0</v>
      </c>
      <c r="HI409">
        <v>0</v>
      </c>
      <c r="HJ409">
        <v>0</v>
      </c>
      <c r="HK409">
        <v>0</v>
      </c>
      <c r="HL409">
        <v>0</v>
      </c>
      <c r="HM409">
        <v>0</v>
      </c>
      <c r="HN409">
        <v>0</v>
      </c>
      <c r="HO409">
        <v>0</v>
      </c>
      <c r="HP409">
        <v>0</v>
      </c>
      <c r="HQ409">
        <v>0</v>
      </c>
      <c r="HR409">
        <v>0</v>
      </c>
      <c r="HS409">
        <v>0</v>
      </c>
      <c r="HT409">
        <v>0</v>
      </c>
      <c r="HU409">
        <v>0</v>
      </c>
      <c r="HV409">
        <v>0</v>
      </c>
      <c r="HW409">
        <v>0</v>
      </c>
      <c r="HX409">
        <v>0</v>
      </c>
      <c r="HY409">
        <v>0</v>
      </c>
      <c r="HZ409">
        <v>13294.44</v>
      </c>
      <c r="IA409">
        <v>10</v>
      </c>
      <c r="IB409">
        <v>29</v>
      </c>
      <c r="IC409">
        <v>0.83333333333333337</v>
      </c>
      <c r="ID409">
        <v>2.9</v>
      </c>
      <c r="IE409">
        <v>0</v>
      </c>
      <c r="IF409">
        <v>0</v>
      </c>
      <c r="IG409">
        <v>3.3333333333333335</v>
      </c>
      <c r="IH409">
        <v>0</v>
      </c>
      <c r="II409">
        <v>4.333333333333333</v>
      </c>
      <c r="IJ409">
        <v>0</v>
      </c>
      <c r="IK409">
        <v>0</v>
      </c>
      <c r="IL409">
        <v>0</v>
      </c>
      <c r="IM409">
        <v>0</v>
      </c>
      <c r="IN409">
        <v>2400</v>
      </c>
    </row>
    <row r="410" spans="1:248">
      <c r="A410">
        <v>407</v>
      </c>
      <c r="B410" t="str">
        <v>Reasi</v>
      </c>
      <c r="C410" t="str">
        <v>JAMMU AND KASHMIR</v>
      </c>
      <c r="D410" t="str">
        <v>North</v>
      </c>
      <c r="E410" t="str">
        <v>AGGARWAL TRADERS</v>
      </c>
      <c r="F410">
        <v>0</v>
      </c>
      <c r="G410">
        <v>0</v>
      </c>
      <c r="H410">
        <v>0.3</v>
      </c>
      <c r="I410">
        <v>0</v>
      </c>
      <c r="J410" t="str">
        <v>Low</v>
      </c>
      <c r="K410">
        <v>0</v>
      </c>
      <c r="L410">
        <v>0</v>
      </c>
      <c r="M410" t="str">
        <v>Bhanu Ayush</v>
      </c>
      <c r="N410">
        <v>0</v>
      </c>
      <c r="O410">
        <v>4</v>
      </c>
      <c r="P410">
        <v>900</v>
      </c>
      <c r="Q410">
        <v>0</v>
      </c>
      <c r="R410">
        <v>0</v>
      </c>
      <c r="S410">
        <v>2</v>
      </c>
      <c r="T410">
        <v>6</v>
      </c>
      <c r="U410">
        <v>0</v>
      </c>
      <c r="V410">
        <v>4</v>
      </c>
      <c r="W410">
        <v>0</v>
      </c>
      <c r="X410">
        <v>68</v>
      </c>
      <c r="Y410">
        <v>0.14198529411764704</v>
      </c>
      <c r="Z410">
        <v>7.5555555555555556E-2</v>
      </c>
      <c r="AA410">
        <v>1.0727777777777777E-2</v>
      </c>
      <c r="AB410">
        <v>0</v>
      </c>
      <c r="AC410">
        <v>0</v>
      </c>
      <c r="AD410">
        <v>0</v>
      </c>
      <c r="AE410">
        <v>0</v>
      </c>
      <c r="AF410">
        <v>0</v>
      </c>
      <c r="AG410">
        <v>0</v>
      </c>
      <c r="AH410">
        <v>0</v>
      </c>
      <c r="AI410">
        <v>0</v>
      </c>
      <c r="AJ410">
        <v>0</v>
      </c>
      <c r="AK410">
        <v>0</v>
      </c>
      <c r="AL410">
        <v>0</v>
      </c>
      <c r="AM410">
        <v>0</v>
      </c>
      <c r="AN410">
        <v>0</v>
      </c>
      <c r="AO410">
        <v>20</v>
      </c>
      <c r="AP410">
        <v>7</v>
      </c>
      <c r="AQ410">
        <v>10</v>
      </c>
      <c r="AR410">
        <v>3.03</v>
      </c>
      <c r="AS410">
        <v>7.1</v>
      </c>
      <c r="AT410">
        <v>23.55</v>
      </c>
      <c r="AU410">
        <v>8.99</v>
      </c>
      <c r="AV410">
        <v>5.8800000000000008</v>
      </c>
      <c r="AW410">
        <v>11</v>
      </c>
      <c r="AX410">
        <v>0</v>
      </c>
      <c r="AY410">
        <v>0</v>
      </c>
      <c r="AZ410">
        <v>0</v>
      </c>
      <c r="BA410">
        <v>0</v>
      </c>
      <c r="BB410">
        <v>0</v>
      </c>
      <c r="BC410">
        <v>0</v>
      </c>
      <c r="BD410">
        <v>0</v>
      </c>
      <c r="BE410">
        <v>0</v>
      </c>
      <c r="BF410">
        <v>0</v>
      </c>
      <c r="BG410">
        <v>0</v>
      </c>
      <c r="BH410">
        <v>0</v>
      </c>
      <c r="BI410">
        <v>0</v>
      </c>
      <c r="BJ410">
        <v>0</v>
      </c>
      <c r="BK410">
        <v>0</v>
      </c>
      <c r="BL410">
        <v>0</v>
      </c>
      <c r="BM410">
        <v>2</v>
      </c>
      <c r="BN410">
        <v>0</v>
      </c>
      <c r="BO410">
        <v>1</v>
      </c>
      <c r="BP410">
        <v>0</v>
      </c>
      <c r="BQ410">
        <v>0</v>
      </c>
      <c r="BR410">
        <v>1</v>
      </c>
      <c r="BS410">
        <v>0</v>
      </c>
      <c r="BT410">
        <v>0</v>
      </c>
      <c r="BU410">
        <v>0</v>
      </c>
      <c r="BV410">
        <v>0</v>
      </c>
      <c r="BW410">
        <v>0</v>
      </c>
      <c r="BX410">
        <v>4</v>
      </c>
      <c r="BY410">
        <v>0</v>
      </c>
      <c r="BZ410">
        <v>0</v>
      </c>
      <c r="CA410">
        <v>0</v>
      </c>
      <c r="CB410">
        <v>0</v>
      </c>
      <c r="CC410">
        <v>0</v>
      </c>
      <c r="CD410">
        <v>0</v>
      </c>
      <c r="CE410">
        <v>0</v>
      </c>
      <c r="CF410">
        <v>0</v>
      </c>
      <c r="CG410">
        <v>0</v>
      </c>
      <c r="CH410">
        <v>0</v>
      </c>
      <c r="CI410">
        <v>0</v>
      </c>
      <c r="CJ410">
        <v>0</v>
      </c>
      <c r="CK410">
        <v>0</v>
      </c>
      <c r="CL410">
        <v>2</v>
      </c>
      <c r="CM410">
        <v>1</v>
      </c>
      <c r="CN410">
        <v>1</v>
      </c>
      <c r="CO410">
        <v>1</v>
      </c>
      <c r="CP410">
        <v>1</v>
      </c>
      <c r="CQ410">
        <v>3</v>
      </c>
      <c r="CR410">
        <v>2</v>
      </c>
      <c r="CS410">
        <v>2</v>
      </c>
      <c r="CT410">
        <v>2</v>
      </c>
      <c r="CU410">
        <v>0</v>
      </c>
      <c r="CV410">
        <v>0</v>
      </c>
      <c r="CW410">
        <v>0</v>
      </c>
      <c r="CX410">
        <v>0</v>
      </c>
      <c r="CY410">
        <v>0</v>
      </c>
      <c r="CZ410">
        <v>0</v>
      </c>
      <c r="DA410">
        <v>0</v>
      </c>
      <c r="DB410">
        <v>0</v>
      </c>
      <c r="DC410">
        <v>0</v>
      </c>
      <c r="DD410">
        <v>0</v>
      </c>
      <c r="DE410">
        <v>0</v>
      </c>
      <c r="DF410">
        <v>0</v>
      </c>
      <c r="DG410">
        <v>0</v>
      </c>
      <c r="DH410">
        <v>0</v>
      </c>
      <c r="DI410">
        <v>0</v>
      </c>
      <c r="DJ410">
        <v>2</v>
      </c>
      <c r="DK410">
        <v>2</v>
      </c>
      <c r="DL410">
        <v>3</v>
      </c>
      <c r="DM410">
        <v>2</v>
      </c>
      <c r="DN410">
        <v>1</v>
      </c>
      <c r="DO410">
        <v>3</v>
      </c>
      <c r="DP410">
        <v>3</v>
      </c>
      <c r="DQ410">
        <v>3</v>
      </c>
      <c r="DR410">
        <v>3</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0</v>
      </c>
      <c r="EU410">
        <v>0</v>
      </c>
      <c r="EV410">
        <v>0</v>
      </c>
      <c r="EW410">
        <v>0</v>
      </c>
      <c r="EX410">
        <v>0</v>
      </c>
      <c r="EY410">
        <v>0</v>
      </c>
      <c r="EZ410">
        <v>0</v>
      </c>
      <c r="FA410">
        <v>0</v>
      </c>
      <c r="FB410">
        <v>0</v>
      </c>
      <c r="FC410">
        <v>0</v>
      </c>
      <c r="FD410">
        <v>0</v>
      </c>
      <c r="FE410">
        <v>0</v>
      </c>
      <c r="FF410">
        <v>0</v>
      </c>
      <c r="FG410">
        <v>0</v>
      </c>
      <c r="FH410">
        <v>0</v>
      </c>
      <c r="FI410">
        <v>0</v>
      </c>
      <c r="FJ410">
        <v>0</v>
      </c>
      <c r="FK410">
        <v>0</v>
      </c>
      <c r="FL410">
        <v>0</v>
      </c>
      <c r="FM410">
        <v>0</v>
      </c>
      <c r="FN410">
        <v>0</v>
      </c>
      <c r="FO410">
        <v>0</v>
      </c>
      <c r="FP410">
        <v>0</v>
      </c>
      <c r="FQ410">
        <v>0</v>
      </c>
      <c r="FR410">
        <v>0</v>
      </c>
      <c r="FS410">
        <v>0</v>
      </c>
      <c r="FT410">
        <v>0</v>
      </c>
      <c r="FU410">
        <v>0</v>
      </c>
      <c r="FV410">
        <v>0</v>
      </c>
      <c r="FW410">
        <v>0</v>
      </c>
      <c r="FX410">
        <v>0</v>
      </c>
      <c r="FY410">
        <v>0</v>
      </c>
      <c r="FZ410">
        <v>0</v>
      </c>
      <c r="GA410">
        <v>0</v>
      </c>
      <c r="GB410">
        <v>0</v>
      </c>
      <c r="GC410">
        <v>0</v>
      </c>
      <c r="GD410">
        <v>0</v>
      </c>
      <c r="GE410">
        <v>0</v>
      </c>
      <c r="GF410">
        <v>0</v>
      </c>
      <c r="GG410">
        <v>0</v>
      </c>
      <c r="GH410">
        <v>0</v>
      </c>
      <c r="GI410">
        <v>0</v>
      </c>
      <c r="GJ410">
        <v>0</v>
      </c>
      <c r="GK410">
        <v>0</v>
      </c>
      <c r="GL410">
        <v>0</v>
      </c>
      <c r="GM410">
        <v>0</v>
      </c>
      <c r="GN410">
        <v>0</v>
      </c>
      <c r="GO410">
        <v>0</v>
      </c>
      <c r="GP410">
        <v>0</v>
      </c>
      <c r="GQ410">
        <v>0</v>
      </c>
      <c r="GR410">
        <v>0</v>
      </c>
      <c r="GS410">
        <v>0</v>
      </c>
      <c r="GT410">
        <v>0</v>
      </c>
      <c r="GU410">
        <v>0</v>
      </c>
      <c r="GV410">
        <v>0</v>
      </c>
      <c r="GW410">
        <v>0</v>
      </c>
      <c r="GX410">
        <v>0</v>
      </c>
      <c r="GY410">
        <v>0</v>
      </c>
      <c r="GZ410">
        <v>0</v>
      </c>
      <c r="HA410">
        <v>0</v>
      </c>
      <c r="HB410">
        <v>0</v>
      </c>
      <c r="HC410">
        <v>0</v>
      </c>
      <c r="HD410">
        <v>0</v>
      </c>
      <c r="HE410">
        <v>0</v>
      </c>
      <c r="HF410">
        <v>0</v>
      </c>
      <c r="HG410">
        <v>0</v>
      </c>
      <c r="HH410">
        <v>0</v>
      </c>
      <c r="HI410">
        <v>0</v>
      </c>
      <c r="HJ410">
        <v>0</v>
      </c>
      <c r="HK410">
        <v>0</v>
      </c>
      <c r="HL410">
        <v>0</v>
      </c>
      <c r="HM410">
        <v>0</v>
      </c>
      <c r="HN410">
        <v>0</v>
      </c>
      <c r="HO410">
        <v>0</v>
      </c>
      <c r="HP410">
        <v>0</v>
      </c>
      <c r="HQ410">
        <v>0</v>
      </c>
      <c r="HR410">
        <v>0</v>
      </c>
      <c r="HS410">
        <v>0</v>
      </c>
      <c r="HT410">
        <v>0</v>
      </c>
      <c r="HU410">
        <v>0</v>
      </c>
      <c r="HV410">
        <v>0</v>
      </c>
      <c r="HW410">
        <v>0</v>
      </c>
      <c r="HX410">
        <v>0</v>
      </c>
      <c r="HY410">
        <v>0</v>
      </c>
      <c r="HZ410">
        <v>0</v>
      </c>
      <c r="IA410">
        <v>0</v>
      </c>
      <c r="IB410">
        <v>96.55</v>
      </c>
      <c r="IC410">
        <v>0</v>
      </c>
      <c r="ID410">
        <v>9.6549999999999994</v>
      </c>
      <c r="IE410">
        <v>0</v>
      </c>
      <c r="IF410">
        <v>0</v>
      </c>
      <c r="IG410">
        <v>0</v>
      </c>
      <c r="IH410">
        <v>0</v>
      </c>
      <c r="II410">
        <v>9</v>
      </c>
      <c r="IJ410">
        <v>0</v>
      </c>
      <c r="IK410">
        <v>0</v>
      </c>
      <c r="IL410">
        <v>0</v>
      </c>
      <c r="IM410">
        <v>8.6233333333333331</v>
      </c>
      <c r="IN410">
        <v>1500</v>
      </c>
    </row>
    <row r="411" spans="1:248">
      <c r="A411">
        <v>408</v>
      </c>
      <c r="B411" t="str">
        <v>Raisen</v>
      </c>
      <c r="C411" t="str">
        <v>MADHYA PRADESH</v>
      </c>
      <c r="D411" t="str">
        <v>Central</v>
      </c>
      <c r="E411" t="str">
        <v>Global Steel</v>
      </c>
      <c r="F411">
        <v>0</v>
      </c>
      <c r="G411">
        <v>0</v>
      </c>
      <c r="H411">
        <v>0.5</v>
      </c>
      <c r="I411">
        <v>0</v>
      </c>
      <c r="J411" t="str">
        <v>Medium</v>
      </c>
      <c r="K411">
        <v>0</v>
      </c>
      <c r="L411">
        <v>0</v>
      </c>
      <c r="M411" t="str">
        <v>Rubean Luther</v>
      </c>
      <c r="N411">
        <v>0</v>
      </c>
      <c r="O411">
        <v>0</v>
      </c>
      <c r="P411">
        <v>2500</v>
      </c>
      <c r="Q411">
        <v>0</v>
      </c>
      <c r="R411">
        <v>0</v>
      </c>
      <c r="S411">
        <v>0</v>
      </c>
      <c r="T411">
        <v>3</v>
      </c>
      <c r="U411">
        <v>0</v>
      </c>
      <c r="V411">
        <v>2</v>
      </c>
      <c r="W411">
        <v>0</v>
      </c>
      <c r="X411">
        <v>0</v>
      </c>
      <c r="Y411" t="str">
        <v/>
      </c>
      <c r="Z411">
        <v>0</v>
      </c>
      <c r="AA411" t="str">
        <v/>
      </c>
      <c r="AB411">
        <v>0</v>
      </c>
      <c r="AC411">
        <v>0</v>
      </c>
      <c r="AD411">
        <v>0</v>
      </c>
      <c r="AE411">
        <v>35</v>
      </c>
      <c r="AF411">
        <v>0</v>
      </c>
      <c r="AG411">
        <v>0</v>
      </c>
      <c r="AH411">
        <v>0</v>
      </c>
      <c r="AI411">
        <v>0</v>
      </c>
      <c r="AJ411">
        <v>0</v>
      </c>
      <c r="AK411">
        <v>84</v>
      </c>
      <c r="AL411">
        <v>0</v>
      </c>
      <c r="AM411">
        <v>3</v>
      </c>
      <c r="AN411">
        <v>0</v>
      </c>
      <c r="AO411">
        <v>15</v>
      </c>
      <c r="AP411">
        <v>46</v>
      </c>
      <c r="AQ411">
        <v>8</v>
      </c>
      <c r="AR411">
        <v>0</v>
      </c>
      <c r="AS411">
        <v>0</v>
      </c>
      <c r="AT411">
        <v>0</v>
      </c>
      <c r="AU411">
        <v>0</v>
      </c>
      <c r="AV411">
        <v>25</v>
      </c>
      <c r="AW411">
        <v>0</v>
      </c>
      <c r="AX411">
        <v>0</v>
      </c>
      <c r="AY411">
        <v>0</v>
      </c>
      <c r="AZ411">
        <v>0</v>
      </c>
      <c r="BA411">
        <v>0</v>
      </c>
      <c r="BB411">
        <v>0</v>
      </c>
      <c r="BC411">
        <v>0</v>
      </c>
      <c r="BD411">
        <v>0</v>
      </c>
      <c r="BE411">
        <v>0</v>
      </c>
      <c r="BF411">
        <v>0</v>
      </c>
      <c r="BG411">
        <v>0</v>
      </c>
      <c r="BH411">
        <v>0</v>
      </c>
      <c r="BI411">
        <v>1</v>
      </c>
      <c r="BJ411">
        <v>0</v>
      </c>
      <c r="BK411">
        <v>0</v>
      </c>
      <c r="BL411">
        <v>0</v>
      </c>
      <c r="BM411">
        <v>0</v>
      </c>
      <c r="BN411">
        <v>0</v>
      </c>
      <c r="BO411">
        <v>0</v>
      </c>
      <c r="BP411">
        <v>0</v>
      </c>
      <c r="BQ411">
        <v>0</v>
      </c>
      <c r="BR411">
        <v>0</v>
      </c>
      <c r="BS411">
        <v>0</v>
      </c>
      <c r="BT411">
        <v>0</v>
      </c>
      <c r="BU411">
        <v>0</v>
      </c>
      <c r="BV411">
        <v>0</v>
      </c>
      <c r="BW411">
        <v>0</v>
      </c>
      <c r="BX411">
        <v>2</v>
      </c>
      <c r="BY411">
        <v>0</v>
      </c>
      <c r="BZ411">
        <v>0</v>
      </c>
      <c r="CA411">
        <v>0</v>
      </c>
      <c r="CB411">
        <v>1</v>
      </c>
      <c r="CC411">
        <v>0</v>
      </c>
      <c r="CD411">
        <v>0</v>
      </c>
      <c r="CE411">
        <v>0</v>
      </c>
      <c r="CF411">
        <v>0</v>
      </c>
      <c r="CG411">
        <v>0</v>
      </c>
      <c r="CH411">
        <v>1</v>
      </c>
      <c r="CI411">
        <v>0</v>
      </c>
      <c r="CJ411">
        <v>1</v>
      </c>
      <c r="CK411">
        <v>0</v>
      </c>
      <c r="CL411">
        <v>1</v>
      </c>
      <c r="CM411">
        <v>2</v>
      </c>
      <c r="CN411">
        <v>1</v>
      </c>
      <c r="CO411">
        <v>0</v>
      </c>
      <c r="CP411">
        <v>0</v>
      </c>
      <c r="CQ411">
        <v>0</v>
      </c>
      <c r="CR411">
        <v>0</v>
      </c>
      <c r="CS411">
        <v>1</v>
      </c>
      <c r="CT411">
        <v>0</v>
      </c>
      <c r="CU411">
        <v>0</v>
      </c>
      <c r="CV411">
        <v>0</v>
      </c>
      <c r="CW411">
        <v>0</v>
      </c>
      <c r="CX411">
        <v>0</v>
      </c>
      <c r="CY411">
        <v>0</v>
      </c>
      <c r="CZ411">
        <v>0</v>
      </c>
      <c r="DA411">
        <v>0</v>
      </c>
      <c r="DB411">
        <v>0</v>
      </c>
      <c r="DC411">
        <v>0</v>
      </c>
      <c r="DD411">
        <v>0</v>
      </c>
      <c r="DE411">
        <v>0</v>
      </c>
      <c r="DF411">
        <v>0</v>
      </c>
      <c r="DG411">
        <v>0</v>
      </c>
      <c r="DH411">
        <v>1</v>
      </c>
      <c r="DI411">
        <v>1</v>
      </c>
      <c r="DJ411">
        <v>1</v>
      </c>
      <c r="DK411">
        <v>2</v>
      </c>
      <c r="DL411">
        <v>2</v>
      </c>
      <c r="DM411">
        <v>2</v>
      </c>
      <c r="DN411">
        <v>1</v>
      </c>
      <c r="DO411">
        <v>0</v>
      </c>
      <c r="DP411">
        <v>0</v>
      </c>
      <c r="DQ411">
        <v>1</v>
      </c>
      <c r="DR411">
        <v>1</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0</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v>0</v>
      </c>
      <c r="FH411">
        <v>0</v>
      </c>
      <c r="FI411">
        <v>0</v>
      </c>
      <c r="FJ411">
        <v>0</v>
      </c>
      <c r="FK411">
        <v>0</v>
      </c>
      <c r="FL411">
        <v>0</v>
      </c>
      <c r="FM411">
        <v>0</v>
      </c>
      <c r="FN411">
        <v>0</v>
      </c>
      <c r="FO411">
        <v>0</v>
      </c>
      <c r="FP411">
        <v>0</v>
      </c>
      <c r="FQ411">
        <v>0</v>
      </c>
      <c r="FR411">
        <v>0</v>
      </c>
      <c r="FS411">
        <v>0</v>
      </c>
      <c r="FT411">
        <v>0</v>
      </c>
      <c r="FU411">
        <v>0</v>
      </c>
      <c r="FV411">
        <v>0</v>
      </c>
      <c r="FW411">
        <v>0</v>
      </c>
      <c r="FX411">
        <v>0</v>
      </c>
      <c r="FY411">
        <v>0</v>
      </c>
      <c r="FZ411">
        <v>0</v>
      </c>
      <c r="GA411">
        <v>0</v>
      </c>
      <c r="GB411">
        <v>0</v>
      </c>
      <c r="GC411">
        <v>0</v>
      </c>
      <c r="GD411">
        <v>0</v>
      </c>
      <c r="GE411">
        <v>0</v>
      </c>
      <c r="GF411">
        <v>0</v>
      </c>
      <c r="GG411">
        <v>0</v>
      </c>
      <c r="GH411">
        <v>0</v>
      </c>
      <c r="GI411">
        <v>0</v>
      </c>
      <c r="GJ411">
        <v>0</v>
      </c>
      <c r="GK411">
        <v>0</v>
      </c>
      <c r="GL411">
        <v>0</v>
      </c>
      <c r="GM411">
        <v>0</v>
      </c>
      <c r="GN411">
        <v>0</v>
      </c>
      <c r="GO411">
        <v>0</v>
      </c>
      <c r="GP411">
        <v>0</v>
      </c>
      <c r="GQ411">
        <v>0</v>
      </c>
      <c r="GR411">
        <v>0</v>
      </c>
      <c r="GS411">
        <v>0</v>
      </c>
      <c r="GT411">
        <v>0</v>
      </c>
      <c r="GU411">
        <v>0</v>
      </c>
      <c r="GV411">
        <v>0</v>
      </c>
      <c r="GW411">
        <v>0</v>
      </c>
      <c r="GX411">
        <v>0</v>
      </c>
      <c r="GY411">
        <v>0</v>
      </c>
      <c r="GZ411">
        <v>0</v>
      </c>
      <c r="HA411">
        <v>0</v>
      </c>
      <c r="HB411">
        <v>0</v>
      </c>
      <c r="HC411">
        <v>0</v>
      </c>
      <c r="HD411">
        <v>0</v>
      </c>
      <c r="HE411">
        <v>0</v>
      </c>
      <c r="HF411">
        <v>0</v>
      </c>
      <c r="HG411">
        <v>0</v>
      </c>
      <c r="HH411">
        <v>0</v>
      </c>
      <c r="HI411">
        <v>0</v>
      </c>
      <c r="HJ411">
        <v>0</v>
      </c>
      <c r="HK411">
        <v>0</v>
      </c>
      <c r="HL411">
        <v>0</v>
      </c>
      <c r="HM411">
        <v>0</v>
      </c>
      <c r="HN411">
        <v>0</v>
      </c>
      <c r="HO411">
        <v>0</v>
      </c>
      <c r="HP411">
        <v>0</v>
      </c>
      <c r="HQ411">
        <v>0</v>
      </c>
      <c r="HR411">
        <v>0</v>
      </c>
      <c r="HS411">
        <v>0</v>
      </c>
      <c r="HT411">
        <v>0</v>
      </c>
      <c r="HU411">
        <v>0</v>
      </c>
      <c r="HV411">
        <v>0</v>
      </c>
      <c r="HW411">
        <v>0</v>
      </c>
      <c r="HX411">
        <v>0</v>
      </c>
      <c r="HY411">
        <v>0</v>
      </c>
      <c r="HZ411">
        <v>0</v>
      </c>
      <c r="IA411">
        <v>122</v>
      </c>
      <c r="IB411">
        <v>94</v>
      </c>
      <c r="IC411">
        <v>10.166666666666666</v>
      </c>
      <c r="ID411">
        <v>9.4</v>
      </c>
      <c r="IE411">
        <v>0</v>
      </c>
      <c r="IF411">
        <v>11.666666666666666</v>
      </c>
      <c r="IG411">
        <v>0</v>
      </c>
      <c r="IH411">
        <v>29</v>
      </c>
      <c r="II411">
        <v>20.333333333333332</v>
      </c>
      <c r="IJ411">
        <v>0</v>
      </c>
      <c r="IK411">
        <v>0</v>
      </c>
      <c r="IL411">
        <v>0</v>
      </c>
      <c r="IM411">
        <v>8.3333333333333339</v>
      </c>
      <c r="IN411">
        <v>0</v>
      </c>
    </row>
    <row r="412" spans="1:248">
      <c r="A412">
        <v>409</v>
      </c>
      <c r="B412" t="str">
        <v>Balaghat</v>
      </c>
      <c r="C412" t="str">
        <v>MADHYA PRADESH</v>
      </c>
      <c r="D412" t="str">
        <v>Central</v>
      </c>
      <c r="E412" t="str">
        <v>Global Steel</v>
      </c>
      <c r="F412">
        <v>0</v>
      </c>
      <c r="G412">
        <v>0</v>
      </c>
      <c r="H412">
        <v>0.3</v>
      </c>
      <c r="I412">
        <v>0</v>
      </c>
      <c r="J412" t="str">
        <v>Low</v>
      </c>
      <c r="K412">
        <v>0</v>
      </c>
      <c r="L412">
        <v>0</v>
      </c>
      <c r="M412" t="str">
        <v>Abhinav Srivastava</v>
      </c>
      <c r="N412">
        <v>0</v>
      </c>
      <c r="O412">
        <v>5</v>
      </c>
      <c r="P412">
        <v>1500</v>
      </c>
      <c r="Q412">
        <v>0</v>
      </c>
      <c r="R412">
        <v>1</v>
      </c>
      <c r="S412">
        <v>1</v>
      </c>
      <c r="T412">
        <v>3</v>
      </c>
      <c r="U412">
        <v>0</v>
      </c>
      <c r="V412">
        <v>2</v>
      </c>
      <c r="W412">
        <v>0</v>
      </c>
      <c r="X412">
        <v>0</v>
      </c>
      <c r="Y412" t="str">
        <v/>
      </c>
      <c r="Z412">
        <v>0</v>
      </c>
      <c r="AA412" t="str">
        <v/>
      </c>
      <c r="AB412">
        <v>0</v>
      </c>
      <c r="AC412">
        <v>0</v>
      </c>
      <c r="AD412">
        <v>0</v>
      </c>
      <c r="AE412">
        <v>0</v>
      </c>
      <c r="AF412">
        <v>0</v>
      </c>
      <c r="AG412">
        <v>0</v>
      </c>
      <c r="AH412">
        <v>0</v>
      </c>
      <c r="AI412">
        <v>0</v>
      </c>
      <c r="AJ412">
        <v>0</v>
      </c>
      <c r="AK412">
        <v>0</v>
      </c>
      <c r="AL412">
        <v>0</v>
      </c>
      <c r="AM412">
        <v>0</v>
      </c>
      <c r="AN412">
        <v>0</v>
      </c>
      <c r="AO412">
        <v>0</v>
      </c>
      <c r="AP412">
        <v>0</v>
      </c>
      <c r="AQ412">
        <v>10.29</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1</v>
      </c>
      <c r="BP412">
        <v>0</v>
      </c>
      <c r="BQ412">
        <v>0</v>
      </c>
      <c r="BR412">
        <v>0</v>
      </c>
      <c r="BS412">
        <v>0</v>
      </c>
      <c r="BT412">
        <v>0</v>
      </c>
      <c r="BU412">
        <v>0</v>
      </c>
      <c r="BV412">
        <v>0</v>
      </c>
      <c r="BW412">
        <v>0</v>
      </c>
      <c r="BX412">
        <v>2</v>
      </c>
      <c r="BY412">
        <v>0</v>
      </c>
      <c r="BZ412">
        <v>0</v>
      </c>
      <c r="CA412">
        <v>0</v>
      </c>
      <c r="CB412">
        <v>0</v>
      </c>
      <c r="CC412">
        <v>0</v>
      </c>
      <c r="CD412">
        <v>0</v>
      </c>
      <c r="CE412">
        <v>0</v>
      </c>
      <c r="CF412">
        <v>0</v>
      </c>
      <c r="CG412">
        <v>0</v>
      </c>
      <c r="CH412">
        <v>0</v>
      </c>
      <c r="CI412">
        <v>0</v>
      </c>
      <c r="CJ412">
        <v>0</v>
      </c>
      <c r="CK412">
        <v>0</v>
      </c>
      <c r="CL412">
        <v>0</v>
      </c>
      <c r="CM412">
        <v>0</v>
      </c>
      <c r="CN412">
        <v>1</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1</v>
      </c>
      <c r="DM412">
        <v>1</v>
      </c>
      <c r="DN412">
        <v>1</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c r="FF412">
        <v>0</v>
      </c>
      <c r="FG412">
        <v>0</v>
      </c>
      <c r="FH412">
        <v>0</v>
      </c>
      <c r="FI412">
        <v>0</v>
      </c>
      <c r="FJ412">
        <v>0</v>
      </c>
      <c r="FK412">
        <v>0</v>
      </c>
      <c r="FL412">
        <v>0</v>
      </c>
      <c r="FM412">
        <v>0</v>
      </c>
      <c r="FN412">
        <v>0</v>
      </c>
      <c r="FO412">
        <v>0</v>
      </c>
      <c r="FP412">
        <v>0</v>
      </c>
      <c r="FQ412">
        <v>0</v>
      </c>
      <c r="FR412">
        <v>0</v>
      </c>
      <c r="FS412">
        <v>0</v>
      </c>
      <c r="FT412">
        <v>0</v>
      </c>
      <c r="FU412">
        <v>0</v>
      </c>
      <c r="FV412">
        <v>0</v>
      </c>
      <c r="FW412">
        <v>0</v>
      </c>
      <c r="FX412">
        <v>0</v>
      </c>
      <c r="FY412">
        <v>0</v>
      </c>
      <c r="FZ412">
        <v>0</v>
      </c>
      <c r="GA412">
        <v>0</v>
      </c>
      <c r="GB412">
        <v>0</v>
      </c>
      <c r="GC412">
        <v>0</v>
      </c>
      <c r="GD412">
        <v>0</v>
      </c>
      <c r="GE412">
        <v>0</v>
      </c>
      <c r="GF412">
        <v>0</v>
      </c>
      <c r="GG412">
        <v>0</v>
      </c>
      <c r="GH412">
        <v>0</v>
      </c>
      <c r="GI412">
        <v>0</v>
      </c>
      <c r="GJ412">
        <v>0</v>
      </c>
      <c r="GK412">
        <v>0</v>
      </c>
      <c r="GL412">
        <v>0</v>
      </c>
      <c r="GM412">
        <v>0</v>
      </c>
      <c r="GN412">
        <v>0</v>
      </c>
      <c r="GO412">
        <v>0</v>
      </c>
      <c r="GP412">
        <v>0</v>
      </c>
      <c r="GQ412">
        <v>0</v>
      </c>
      <c r="GR412">
        <v>0</v>
      </c>
      <c r="GS412">
        <v>0</v>
      </c>
      <c r="GT412">
        <v>0</v>
      </c>
      <c r="GU412">
        <v>0</v>
      </c>
      <c r="GV412">
        <v>0</v>
      </c>
      <c r="GW412">
        <v>0</v>
      </c>
      <c r="GX412">
        <v>0</v>
      </c>
      <c r="GY412">
        <v>0</v>
      </c>
      <c r="GZ412">
        <v>0</v>
      </c>
      <c r="HA412">
        <v>0</v>
      </c>
      <c r="HB412">
        <v>0</v>
      </c>
      <c r="HC412">
        <v>0</v>
      </c>
      <c r="HD412">
        <v>0</v>
      </c>
      <c r="HE412">
        <v>0</v>
      </c>
      <c r="HF412">
        <v>0</v>
      </c>
      <c r="HG412">
        <v>0</v>
      </c>
      <c r="HH412">
        <v>0</v>
      </c>
      <c r="HI412">
        <v>0</v>
      </c>
      <c r="HJ412">
        <v>0</v>
      </c>
      <c r="HK412">
        <v>0</v>
      </c>
      <c r="HL412">
        <v>0</v>
      </c>
      <c r="HM412">
        <v>0</v>
      </c>
      <c r="HN412">
        <v>0</v>
      </c>
      <c r="HO412">
        <v>0</v>
      </c>
      <c r="HP412">
        <v>0</v>
      </c>
      <c r="HQ412">
        <v>0</v>
      </c>
      <c r="HR412">
        <v>0</v>
      </c>
      <c r="HS412">
        <v>4552</v>
      </c>
      <c r="HT412">
        <v>0</v>
      </c>
      <c r="HU412">
        <v>0</v>
      </c>
      <c r="HV412">
        <v>0</v>
      </c>
      <c r="HW412">
        <v>0</v>
      </c>
      <c r="HX412">
        <v>0</v>
      </c>
      <c r="HY412">
        <v>0</v>
      </c>
      <c r="HZ412">
        <v>25036</v>
      </c>
      <c r="IA412">
        <v>0</v>
      </c>
      <c r="IB412">
        <v>10.29</v>
      </c>
      <c r="IC412">
        <v>0</v>
      </c>
      <c r="ID412">
        <v>1.0289999999999999</v>
      </c>
      <c r="IE412">
        <v>0</v>
      </c>
      <c r="IF412">
        <v>0</v>
      </c>
      <c r="IG412">
        <v>0</v>
      </c>
      <c r="IH412">
        <v>0</v>
      </c>
      <c r="II412">
        <v>0</v>
      </c>
      <c r="IJ412">
        <v>0</v>
      </c>
      <c r="IK412">
        <v>0</v>
      </c>
      <c r="IL412">
        <v>0</v>
      </c>
      <c r="IM412">
        <v>0</v>
      </c>
      <c r="IN412">
        <v>1000</v>
      </c>
    </row>
    <row r="413" spans="1:248">
      <c r="A413">
        <v>410</v>
      </c>
      <c r="B413" t="str">
        <v>Nagpur</v>
      </c>
      <c r="C413" t="str">
        <v>MAHARASHTRA</v>
      </c>
      <c r="D413" t="str">
        <v>Central</v>
      </c>
      <c r="E413" t="str">
        <v>SSTL (INDIA) PRIVATE LIMITED</v>
      </c>
      <c r="F413">
        <v>0</v>
      </c>
      <c r="G413">
        <v>0</v>
      </c>
      <c r="H413">
        <v>1</v>
      </c>
      <c r="I413">
        <v>0</v>
      </c>
      <c r="J413" t="str">
        <v>High</v>
      </c>
      <c r="K413">
        <v>0</v>
      </c>
      <c r="L413">
        <v>0</v>
      </c>
      <c r="M413">
        <v>0</v>
      </c>
      <c r="N413" t="str">
        <v>Ekeshwar Sahu</v>
      </c>
      <c r="O413">
        <v>3</v>
      </c>
      <c r="P413">
        <v>9000</v>
      </c>
      <c r="Q413">
        <v>0</v>
      </c>
      <c r="R413">
        <v>1</v>
      </c>
      <c r="S413">
        <v>0</v>
      </c>
      <c r="T413">
        <v>7</v>
      </c>
      <c r="U413">
        <v>0</v>
      </c>
      <c r="V413">
        <v>8</v>
      </c>
      <c r="W413">
        <v>0</v>
      </c>
      <c r="X413">
        <v>2450</v>
      </c>
      <c r="Y413">
        <v>4.1103673469387751E-2</v>
      </c>
      <c r="Z413">
        <v>0.2722222222222222</v>
      </c>
      <c r="AA413">
        <v>1.1189333333333331E-2</v>
      </c>
      <c r="AB413">
        <v>0</v>
      </c>
      <c r="AC413">
        <v>25</v>
      </c>
      <c r="AD413">
        <v>0</v>
      </c>
      <c r="AE413">
        <v>0</v>
      </c>
      <c r="AF413">
        <v>0</v>
      </c>
      <c r="AG413">
        <v>62</v>
      </c>
      <c r="AH413">
        <v>366</v>
      </c>
      <c r="AI413">
        <v>128</v>
      </c>
      <c r="AJ413">
        <v>400</v>
      </c>
      <c r="AK413">
        <v>0</v>
      </c>
      <c r="AL413">
        <v>20</v>
      </c>
      <c r="AM413">
        <v>375</v>
      </c>
      <c r="AN413">
        <v>381</v>
      </c>
      <c r="AO413">
        <v>425</v>
      </c>
      <c r="AP413">
        <v>0</v>
      </c>
      <c r="AQ413">
        <v>92.179999999999993</v>
      </c>
      <c r="AR413">
        <v>0</v>
      </c>
      <c r="AS413">
        <v>0</v>
      </c>
      <c r="AT413">
        <v>41.74</v>
      </c>
      <c r="AU413">
        <v>55.12</v>
      </c>
      <c r="AV413">
        <v>0</v>
      </c>
      <c r="AW413">
        <v>12</v>
      </c>
      <c r="AX413">
        <v>0</v>
      </c>
      <c r="AY413">
        <v>0</v>
      </c>
      <c r="AZ413">
        <v>0</v>
      </c>
      <c r="BA413">
        <v>1</v>
      </c>
      <c r="BB413">
        <v>0</v>
      </c>
      <c r="BC413">
        <v>0</v>
      </c>
      <c r="BD413">
        <v>0</v>
      </c>
      <c r="BE413">
        <v>3</v>
      </c>
      <c r="BF413">
        <v>3</v>
      </c>
      <c r="BG413">
        <v>0</v>
      </c>
      <c r="BH413">
        <v>0</v>
      </c>
      <c r="BI413">
        <v>0</v>
      </c>
      <c r="BJ413">
        <v>0</v>
      </c>
      <c r="BK413">
        <v>0</v>
      </c>
      <c r="BL413">
        <v>0</v>
      </c>
      <c r="BM413">
        <v>0</v>
      </c>
      <c r="BN413">
        <v>0</v>
      </c>
      <c r="BO413">
        <v>0</v>
      </c>
      <c r="BP413">
        <v>0</v>
      </c>
      <c r="BQ413">
        <v>0</v>
      </c>
      <c r="BR413">
        <v>0</v>
      </c>
      <c r="BS413">
        <v>0</v>
      </c>
      <c r="BT413">
        <v>0</v>
      </c>
      <c r="BU413">
        <v>0</v>
      </c>
      <c r="BV413">
        <v>0</v>
      </c>
      <c r="BW413">
        <v>0</v>
      </c>
      <c r="BX413">
        <v>8</v>
      </c>
      <c r="BY413">
        <v>0</v>
      </c>
      <c r="BZ413">
        <v>1</v>
      </c>
      <c r="CA413">
        <v>0</v>
      </c>
      <c r="CB413">
        <v>0</v>
      </c>
      <c r="CC413">
        <v>0</v>
      </c>
      <c r="CD413">
        <v>3</v>
      </c>
      <c r="CE413">
        <v>4</v>
      </c>
      <c r="CF413">
        <v>2</v>
      </c>
      <c r="CG413">
        <v>2</v>
      </c>
      <c r="CH413">
        <v>0</v>
      </c>
      <c r="CI413">
        <v>2</v>
      </c>
      <c r="CJ413">
        <v>2</v>
      </c>
      <c r="CK413">
        <v>1</v>
      </c>
      <c r="CL413">
        <v>2</v>
      </c>
      <c r="CM413">
        <v>0</v>
      </c>
      <c r="CN413">
        <v>2</v>
      </c>
      <c r="CO413">
        <v>0</v>
      </c>
      <c r="CP413">
        <v>0</v>
      </c>
      <c r="CQ413">
        <v>1</v>
      </c>
      <c r="CR413">
        <v>2</v>
      </c>
      <c r="CS413">
        <v>0</v>
      </c>
      <c r="CT413">
        <v>1</v>
      </c>
      <c r="CU413">
        <v>0</v>
      </c>
      <c r="CV413">
        <v>0</v>
      </c>
      <c r="CW413">
        <v>0</v>
      </c>
      <c r="CX413">
        <v>0</v>
      </c>
      <c r="CY413">
        <v>0</v>
      </c>
      <c r="CZ413">
        <v>0</v>
      </c>
      <c r="DA413">
        <v>0</v>
      </c>
      <c r="DB413">
        <v>0</v>
      </c>
      <c r="DC413">
        <v>0</v>
      </c>
      <c r="DD413">
        <v>0</v>
      </c>
      <c r="DE413">
        <v>0</v>
      </c>
      <c r="DF413">
        <v>0</v>
      </c>
      <c r="DG413">
        <v>0</v>
      </c>
      <c r="DH413">
        <v>3</v>
      </c>
      <c r="DI413">
        <v>3</v>
      </c>
      <c r="DJ413">
        <v>3</v>
      </c>
      <c r="DK413">
        <v>2</v>
      </c>
      <c r="DL413">
        <v>3</v>
      </c>
      <c r="DM413">
        <v>2</v>
      </c>
      <c r="DN413">
        <v>2</v>
      </c>
      <c r="DO413">
        <v>1</v>
      </c>
      <c r="DP413">
        <v>2</v>
      </c>
      <c r="DQ413">
        <v>2</v>
      </c>
      <c r="DR413">
        <v>3</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c r="ES413">
        <v>0</v>
      </c>
      <c r="ET413">
        <v>0</v>
      </c>
      <c r="EU413">
        <v>0</v>
      </c>
      <c r="EV413">
        <v>0</v>
      </c>
      <c r="EW413">
        <v>0</v>
      </c>
      <c r="EX413">
        <v>0</v>
      </c>
      <c r="EY413">
        <v>0</v>
      </c>
      <c r="EZ413">
        <v>0</v>
      </c>
      <c r="FA413">
        <v>0</v>
      </c>
      <c r="FB413">
        <v>0</v>
      </c>
      <c r="FC413">
        <v>0</v>
      </c>
      <c r="FD413">
        <v>0</v>
      </c>
      <c r="FE413">
        <v>0</v>
      </c>
      <c r="FF413">
        <v>0</v>
      </c>
      <c r="FG413">
        <v>0</v>
      </c>
      <c r="FH413">
        <v>0</v>
      </c>
      <c r="FI413">
        <v>0</v>
      </c>
      <c r="FJ413">
        <v>0</v>
      </c>
      <c r="FK413">
        <v>0</v>
      </c>
      <c r="FL413">
        <v>0</v>
      </c>
      <c r="FM413">
        <v>0</v>
      </c>
      <c r="FN413">
        <v>0</v>
      </c>
      <c r="FO413">
        <v>0</v>
      </c>
      <c r="FP413">
        <v>0</v>
      </c>
      <c r="FQ413">
        <v>0</v>
      </c>
      <c r="FR413">
        <v>0</v>
      </c>
      <c r="FS413">
        <v>0</v>
      </c>
      <c r="FT413">
        <v>0</v>
      </c>
      <c r="FU413">
        <v>0</v>
      </c>
      <c r="FV413">
        <v>0</v>
      </c>
      <c r="FW413">
        <v>0</v>
      </c>
      <c r="FX413">
        <v>0</v>
      </c>
      <c r="FY413">
        <v>0</v>
      </c>
      <c r="FZ413">
        <v>0</v>
      </c>
      <c r="GA413">
        <v>0</v>
      </c>
      <c r="GB413">
        <v>0</v>
      </c>
      <c r="GC413">
        <v>0</v>
      </c>
      <c r="GD413">
        <v>0</v>
      </c>
      <c r="GE413">
        <v>0</v>
      </c>
      <c r="GF413">
        <v>0</v>
      </c>
      <c r="GG413">
        <v>0</v>
      </c>
      <c r="GH413">
        <v>0</v>
      </c>
      <c r="GI413">
        <v>0</v>
      </c>
      <c r="GJ413">
        <v>0</v>
      </c>
      <c r="GK413">
        <v>0</v>
      </c>
      <c r="GL413">
        <v>0</v>
      </c>
      <c r="GM413">
        <v>0</v>
      </c>
      <c r="GN413">
        <v>0</v>
      </c>
      <c r="GO413">
        <v>0</v>
      </c>
      <c r="GP413">
        <v>0</v>
      </c>
      <c r="GQ413">
        <v>0</v>
      </c>
      <c r="GR413">
        <v>0</v>
      </c>
      <c r="GS413">
        <v>0</v>
      </c>
      <c r="GT413">
        <v>0</v>
      </c>
      <c r="GU413">
        <v>0</v>
      </c>
      <c r="GV413">
        <v>0</v>
      </c>
      <c r="GW413">
        <v>0</v>
      </c>
      <c r="GX413">
        <v>0</v>
      </c>
      <c r="GY413">
        <v>0</v>
      </c>
      <c r="GZ413">
        <v>0</v>
      </c>
      <c r="HA413">
        <v>0</v>
      </c>
      <c r="HB413">
        <v>0</v>
      </c>
      <c r="HC413">
        <v>0</v>
      </c>
      <c r="HD413">
        <v>2</v>
      </c>
      <c r="HE413">
        <v>1</v>
      </c>
      <c r="HF413">
        <v>0</v>
      </c>
      <c r="HG413">
        <v>2</v>
      </c>
      <c r="HH413">
        <v>0</v>
      </c>
      <c r="HI413">
        <v>1</v>
      </c>
      <c r="HJ413">
        <v>0</v>
      </c>
      <c r="HK413">
        <v>0</v>
      </c>
      <c r="HL413">
        <v>0</v>
      </c>
      <c r="HM413">
        <v>0</v>
      </c>
      <c r="HN413">
        <v>0</v>
      </c>
      <c r="HO413">
        <v>0</v>
      </c>
      <c r="HP413">
        <v>0</v>
      </c>
      <c r="HQ413">
        <v>0</v>
      </c>
      <c r="HR413">
        <v>0</v>
      </c>
      <c r="HS413">
        <v>0</v>
      </c>
      <c r="HT413">
        <v>0</v>
      </c>
      <c r="HU413">
        <v>0</v>
      </c>
      <c r="HV413">
        <v>0</v>
      </c>
      <c r="HW413">
        <v>0</v>
      </c>
      <c r="HX413">
        <v>0</v>
      </c>
      <c r="HY413">
        <v>0</v>
      </c>
      <c r="HZ413">
        <v>0</v>
      </c>
      <c r="IA413">
        <v>1376</v>
      </c>
      <c r="IB413">
        <v>1007.04</v>
      </c>
      <c r="IC413">
        <v>114.66666666666667</v>
      </c>
      <c r="ID413">
        <v>100.70399999999999</v>
      </c>
      <c r="IE413">
        <v>8.3333333333333339</v>
      </c>
      <c r="IF413">
        <v>20.666666666666668</v>
      </c>
      <c r="IG413">
        <v>298</v>
      </c>
      <c r="IH413">
        <v>131.66666666666666</v>
      </c>
      <c r="II413">
        <v>268.66666666666669</v>
      </c>
      <c r="IJ413">
        <v>0</v>
      </c>
      <c r="IK413">
        <v>0</v>
      </c>
      <c r="IL413">
        <v>0</v>
      </c>
      <c r="IM413">
        <v>22.373333333333335</v>
      </c>
      <c r="IN413">
        <v>8500</v>
      </c>
    </row>
    <row r="414" spans="1:248">
      <c r="A414">
        <v>411</v>
      </c>
      <c r="B414" t="str">
        <v>Chandrapur</v>
      </c>
      <c r="C414" t="str">
        <v>MAHARASHTRA</v>
      </c>
      <c r="D414" t="str">
        <v>Central</v>
      </c>
      <c r="E414" t="str">
        <v>SSTL (INDIA) PRIVATE LIMITED</v>
      </c>
      <c r="F414">
        <v>0</v>
      </c>
      <c r="G414">
        <v>0</v>
      </c>
      <c r="H414">
        <v>0.5</v>
      </c>
      <c r="I414">
        <v>0</v>
      </c>
      <c r="J414" t="str">
        <v>Medium</v>
      </c>
      <c r="K414">
        <v>0</v>
      </c>
      <c r="L414">
        <v>0</v>
      </c>
      <c r="M414">
        <v>0</v>
      </c>
      <c r="N414" t="str">
        <v>Ekeshwar Sahu</v>
      </c>
      <c r="O414">
        <v>0</v>
      </c>
      <c r="P414">
        <v>2500</v>
      </c>
      <c r="Q414">
        <v>0</v>
      </c>
      <c r="R414">
        <v>0</v>
      </c>
      <c r="S414">
        <v>0</v>
      </c>
      <c r="T414">
        <v>7</v>
      </c>
      <c r="U414">
        <v>0</v>
      </c>
      <c r="V414">
        <v>2</v>
      </c>
      <c r="W414">
        <v>0</v>
      </c>
      <c r="X414">
        <v>120</v>
      </c>
      <c r="Y414">
        <v>0.14674166666666669</v>
      </c>
      <c r="Z414">
        <v>4.8000000000000001E-2</v>
      </c>
      <c r="AA414">
        <v>7.0436000000000014E-3</v>
      </c>
      <c r="AB414">
        <v>0</v>
      </c>
      <c r="AC414">
        <v>0</v>
      </c>
      <c r="AD414">
        <v>0</v>
      </c>
      <c r="AE414">
        <v>0</v>
      </c>
      <c r="AF414">
        <v>0</v>
      </c>
      <c r="AG414">
        <v>0</v>
      </c>
      <c r="AH414">
        <v>0</v>
      </c>
      <c r="AI414">
        <v>0</v>
      </c>
      <c r="AJ414">
        <v>0</v>
      </c>
      <c r="AK414">
        <v>34</v>
      </c>
      <c r="AL414">
        <v>10</v>
      </c>
      <c r="AM414">
        <v>40</v>
      </c>
      <c r="AN414">
        <v>0</v>
      </c>
      <c r="AO414">
        <v>15</v>
      </c>
      <c r="AP414">
        <v>25</v>
      </c>
      <c r="AQ414">
        <v>30.06</v>
      </c>
      <c r="AR414">
        <v>8.5299999999999994</v>
      </c>
      <c r="AS414">
        <v>19.989999999999998</v>
      </c>
      <c r="AT414">
        <v>0</v>
      </c>
      <c r="AU414">
        <v>20.2</v>
      </c>
      <c r="AV414">
        <v>20.309999999999999</v>
      </c>
      <c r="AW414">
        <v>37</v>
      </c>
      <c r="AX414">
        <v>0</v>
      </c>
      <c r="AY414">
        <v>0</v>
      </c>
      <c r="AZ414">
        <v>0</v>
      </c>
      <c r="BA414">
        <v>0</v>
      </c>
      <c r="BB414">
        <v>0</v>
      </c>
      <c r="BC414">
        <v>0</v>
      </c>
      <c r="BD414">
        <v>0</v>
      </c>
      <c r="BE414">
        <v>0</v>
      </c>
      <c r="BF414">
        <v>0</v>
      </c>
      <c r="BG414">
        <v>0</v>
      </c>
      <c r="BH414">
        <v>0</v>
      </c>
      <c r="BI414">
        <v>1</v>
      </c>
      <c r="BJ414">
        <v>0</v>
      </c>
      <c r="BK414">
        <v>1</v>
      </c>
      <c r="BL414">
        <v>0</v>
      </c>
      <c r="BM414">
        <v>0</v>
      </c>
      <c r="BN414">
        <v>0</v>
      </c>
      <c r="BO414">
        <v>0</v>
      </c>
      <c r="BP414">
        <v>0</v>
      </c>
      <c r="BQ414">
        <v>0</v>
      </c>
      <c r="BR414">
        <v>0</v>
      </c>
      <c r="BS414">
        <v>0</v>
      </c>
      <c r="BT414">
        <v>0</v>
      </c>
      <c r="BU414">
        <v>0</v>
      </c>
      <c r="BV414">
        <v>0</v>
      </c>
      <c r="BW414">
        <v>0</v>
      </c>
      <c r="BX414">
        <v>2</v>
      </c>
      <c r="BY414">
        <v>0</v>
      </c>
      <c r="BZ414">
        <v>0</v>
      </c>
      <c r="CA414">
        <v>0</v>
      </c>
      <c r="CB414">
        <v>0</v>
      </c>
      <c r="CC414">
        <v>0</v>
      </c>
      <c r="CD414">
        <v>0</v>
      </c>
      <c r="CE414">
        <v>0</v>
      </c>
      <c r="CF414">
        <v>0</v>
      </c>
      <c r="CG414">
        <v>0</v>
      </c>
      <c r="CH414">
        <v>1</v>
      </c>
      <c r="CI414">
        <v>1</v>
      </c>
      <c r="CJ414">
        <v>2</v>
      </c>
      <c r="CK414">
        <v>0</v>
      </c>
      <c r="CL414">
        <v>1</v>
      </c>
      <c r="CM414">
        <v>1</v>
      </c>
      <c r="CN414">
        <v>1</v>
      </c>
      <c r="CO414">
        <v>1</v>
      </c>
      <c r="CP414">
        <v>1</v>
      </c>
      <c r="CQ414">
        <v>0</v>
      </c>
      <c r="CR414">
        <v>1</v>
      </c>
      <c r="CS414">
        <v>1</v>
      </c>
      <c r="CT414">
        <v>1</v>
      </c>
      <c r="CU414">
        <v>0</v>
      </c>
      <c r="CV414">
        <v>0</v>
      </c>
      <c r="CW414">
        <v>0</v>
      </c>
      <c r="CX414">
        <v>0</v>
      </c>
      <c r="CY414">
        <v>0</v>
      </c>
      <c r="CZ414">
        <v>0</v>
      </c>
      <c r="DA414">
        <v>0</v>
      </c>
      <c r="DB414">
        <v>0</v>
      </c>
      <c r="DC414">
        <v>0</v>
      </c>
      <c r="DD414">
        <v>0</v>
      </c>
      <c r="DE414">
        <v>0</v>
      </c>
      <c r="DF414">
        <v>0</v>
      </c>
      <c r="DG414">
        <v>0</v>
      </c>
      <c r="DH414">
        <v>2</v>
      </c>
      <c r="DI414">
        <v>2</v>
      </c>
      <c r="DJ414">
        <v>2</v>
      </c>
      <c r="DK414">
        <v>1</v>
      </c>
      <c r="DL414">
        <v>1</v>
      </c>
      <c r="DM414">
        <v>1</v>
      </c>
      <c r="DN414">
        <v>1</v>
      </c>
      <c r="DO414">
        <v>1</v>
      </c>
      <c r="DP414">
        <v>1</v>
      </c>
      <c r="DQ414">
        <v>1</v>
      </c>
      <c r="DR414">
        <v>1</v>
      </c>
      <c r="DS414">
        <v>0</v>
      </c>
      <c r="DT414">
        <v>0</v>
      </c>
      <c r="DU414">
        <v>0</v>
      </c>
      <c r="DV414">
        <v>0</v>
      </c>
      <c r="DW414">
        <v>0</v>
      </c>
      <c r="DX414">
        <v>0</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v>0</v>
      </c>
      <c r="FH414">
        <v>0</v>
      </c>
      <c r="FI414">
        <v>0</v>
      </c>
      <c r="FJ414">
        <v>0</v>
      </c>
      <c r="FK414">
        <v>0</v>
      </c>
      <c r="FL414">
        <v>0</v>
      </c>
      <c r="FM414">
        <v>0</v>
      </c>
      <c r="FN414">
        <v>0</v>
      </c>
      <c r="FO414">
        <v>0</v>
      </c>
      <c r="FP414">
        <v>0</v>
      </c>
      <c r="FQ414">
        <v>0</v>
      </c>
      <c r="FR414">
        <v>0</v>
      </c>
      <c r="FS414">
        <v>0</v>
      </c>
      <c r="FT414">
        <v>0</v>
      </c>
      <c r="FU414">
        <v>0</v>
      </c>
      <c r="FV414">
        <v>0</v>
      </c>
      <c r="FW414">
        <v>0</v>
      </c>
      <c r="FX414">
        <v>0</v>
      </c>
      <c r="FY414">
        <v>0</v>
      </c>
      <c r="FZ414">
        <v>0</v>
      </c>
      <c r="GA414">
        <v>0</v>
      </c>
      <c r="GB414">
        <v>0</v>
      </c>
      <c r="GC414">
        <v>0</v>
      </c>
      <c r="GD414">
        <v>0</v>
      </c>
      <c r="GE414">
        <v>0</v>
      </c>
      <c r="GF414">
        <v>0</v>
      </c>
      <c r="GG414">
        <v>0</v>
      </c>
      <c r="GH414">
        <v>0</v>
      </c>
      <c r="GI414">
        <v>0</v>
      </c>
      <c r="GJ414">
        <v>0</v>
      </c>
      <c r="GK414">
        <v>0</v>
      </c>
      <c r="GL414">
        <v>0</v>
      </c>
      <c r="GM414">
        <v>0</v>
      </c>
      <c r="GN414">
        <v>0</v>
      </c>
      <c r="GO414">
        <v>0</v>
      </c>
      <c r="GP414">
        <v>0</v>
      </c>
      <c r="GQ414">
        <v>0</v>
      </c>
      <c r="GR414">
        <v>0</v>
      </c>
      <c r="GS414">
        <v>0</v>
      </c>
      <c r="GT414">
        <v>0</v>
      </c>
      <c r="GU414">
        <v>0</v>
      </c>
      <c r="GV414">
        <v>0</v>
      </c>
      <c r="GW414">
        <v>0</v>
      </c>
      <c r="GX414">
        <v>0</v>
      </c>
      <c r="GY414">
        <v>0</v>
      </c>
      <c r="GZ414">
        <v>0</v>
      </c>
      <c r="HA414">
        <v>0</v>
      </c>
      <c r="HB414">
        <v>0</v>
      </c>
      <c r="HC414">
        <v>0</v>
      </c>
      <c r="HD414">
        <v>0</v>
      </c>
      <c r="HE414">
        <v>1</v>
      </c>
      <c r="HF414">
        <v>0</v>
      </c>
      <c r="HG414">
        <v>1</v>
      </c>
      <c r="HH414">
        <v>1</v>
      </c>
      <c r="HI414">
        <v>1</v>
      </c>
      <c r="HJ414">
        <v>0</v>
      </c>
      <c r="HK414">
        <v>0</v>
      </c>
      <c r="HL414">
        <v>0</v>
      </c>
      <c r="HM414">
        <v>0</v>
      </c>
      <c r="HN414">
        <v>0</v>
      </c>
      <c r="HO414">
        <v>0</v>
      </c>
      <c r="HP414">
        <v>0</v>
      </c>
      <c r="HQ414">
        <v>0</v>
      </c>
      <c r="HR414">
        <v>0</v>
      </c>
      <c r="HS414">
        <v>0</v>
      </c>
      <c r="HT414">
        <v>0</v>
      </c>
      <c r="HU414">
        <v>0</v>
      </c>
      <c r="HV414">
        <v>0</v>
      </c>
      <c r="HW414">
        <v>0</v>
      </c>
      <c r="HX414">
        <v>0</v>
      </c>
      <c r="HY414">
        <v>0</v>
      </c>
      <c r="HZ414">
        <v>45528</v>
      </c>
      <c r="IA414">
        <v>84</v>
      </c>
      <c r="IB414">
        <v>176.09</v>
      </c>
      <c r="IC414">
        <v>7</v>
      </c>
      <c r="ID414">
        <v>17.609000000000002</v>
      </c>
      <c r="IE414">
        <v>0</v>
      </c>
      <c r="IF414">
        <v>0</v>
      </c>
      <c r="IG414">
        <v>0</v>
      </c>
      <c r="IH414">
        <v>28</v>
      </c>
      <c r="II414">
        <v>13.333333333333334</v>
      </c>
      <c r="IJ414">
        <v>0</v>
      </c>
      <c r="IK414">
        <v>0</v>
      </c>
      <c r="IL414">
        <v>0</v>
      </c>
      <c r="IM414">
        <v>25.836666666666662</v>
      </c>
      <c r="IN414">
        <v>2450</v>
      </c>
    </row>
    <row r="415" spans="1:248">
      <c r="A415">
        <v>412</v>
      </c>
      <c r="B415" t="str">
        <v>Khordha</v>
      </c>
      <c r="C415" t="str">
        <v>ODISHA</v>
      </c>
      <c r="D415" t="str">
        <v>Central</v>
      </c>
      <c r="E415" t="str">
        <v>Niyati Udyog Private Limited</v>
      </c>
      <c r="F415">
        <v>0</v>
      </c>
      <c r="G415">
        <v>0</v>
      </c>
      <c r="H415">
        <v>1</v>
      </c>
      <c r="I415">
        <v>0</v>
      </c>
      <c r="J415" t="str">
        <v>Very High</v>
      </c>
      <c r="K415">
        <v>1</v>
      </c>
      <c r="L415">
        <v>0</v>
      </c>
      <c r="M415">
        <v>0</v>
      </c>
      <c r="N415" t="str">
        <v>Bidyut Mishra</v>
      </c>
      <c r="O415">
        <v>0</v>
      </c>
      <c r="P415">
        <v>18000</v>
      </c>
      <c r="Q415">
        <v>0</v>
      </c>
      <c r="R415">
        <v>0</v>
      </c>
      <c r="S415">
        <v>0</v>
      </c>
      <c r="T415">
        <v>3</v>
      </c>
      <c r="U415">
        <v>0</v>
      </c>
      <c r="V415">
        <v>16</v>
      </c>
      <c r="W415">
        <v>0</v>
      </c>
      <c r="X415">
        <v>2190</v>
      </c>
      <c r="Y415">
        <v>2.8621004566210043E-2</v>
      </c>
      <c r="Z415">
        <v>0.12166666666666667</v>
      </c>
      <c r="AA415">
        <v>3.4822222222222221E-3</v>
      </c>
      <c r="AB415">
        <v>0</v>
      </c>
      <c r="AC415">
        <v>43</v>
      </c>
      <c r="AD415">
        <v>64.865000000000009</v>
      </c>
      <c r="AE415">
        <v>0</v>
      </c>
      <c r="AF415">
        <v>5</v>
      </c>
      <c r="AG415">
        <v>75.349999999999994</v>
      </c>
      <c r="AH415">
        <v>34.36</v>
      </c>
      <c r="AI415">
        <v>533</v>
      </c>
      <c r="AJ415">
        <v>40</v>
      </c>
      <c r="AK415">
        <v>0</v>
      </c>
      <c r="AL415">
        <v>58</v>
      </c>
      <c r="AM415">
        <v>130.76</v>
      </c>
      <c r="AN415">
        <v>108.59</v>
      </c>
      <c r="AO415">
        <v>99</v>
      </c>
      <c r="AP415">
        <v>38</v>
      </c>
      <c r="AQ415">
        <v>60.650000000000006</v>
      </c>
      <c r="AR415">
        <v>34.71</v>
      </c>
      <c r="AS415">
        <v>39.830000000000005</v>
      </c>
      <c r="AT415">
        <v>80.649999999999991</v>
      </c>
      <c r="AU415">
        <v>71.88000000000001</v>
      </c>
      <c r="AV415">
        <v>64.489999999999995</v>
      </c>
      <c r="AW415">
        <v>29</v>
      </c>
      <c r="AX415">
        <v>0</v>
      </c>
      <c r="AY415">
        <v>0</v>
      </c>
      <c r="AZ415">
        <v>0</v>
      </c>
      <c r="BA415">
        <v>2</v>
      </c>
      <c r="BB415">
        <v>0</v>
      </c>
      <c r="BC415">
        <v>0</v>
      </c>
      <c r="BD415">
        <v>1</v>
      </c>
      <c r="BE415">
        <v>1</v>
      </c>
      <c r="BF415">
        <v>0</v>
      </c>
      <c r="BG415">
        <v>1</v>
      </c>
      <c r="BH415">
        <v>0</v>
      </c>
      <c r="BI415">
        <v>0</v>
      </c>
      <c r="BJ415">
        <v>1</v>
      </c>
      <c r="BK415">
        <v>0</v>
      </c>
      <c r="BL415">
        <v>2</v>
      </c>
      <c r="BM415">
        <v>1</v>
      </c>
      <c r="BN415">
        <v>0</v>
      </c>
      <c r="BO415">
        <v>1</v>
      </c>
      <c r="BP415">
        <v>1</v>
      </c>
      <c r="BQ415">
        <v>2</v>
      </c>
      <c r="BR415">
        <v>2</v>
      </c>
      <c r="BS415">
        <v>1</v>
      </c>
      <c r="BT415">
        <v>0</v>
      </c>
      <c r="BU415">
        <v>0</v>
      </c>
      <c r="BV415">
        <v>0</v>
      </c>
      <c r="BW415">
        <v>0</v>
      </c>
      <c r="BX415">
        <v>16</v>
      </c>
      <c r="BY415">
        <v>0</v>
      </c>
      <c r="BZ415">
        <v>2</v>
      </c>
      <c r="CA415">
        <v>2</v>
      </c>
      <c r="CB415">
        <v>0</v>
      </c>
      <c r="CC415">
        <v>1</v>
      </c>
      <c r="CD415">
        <v>2</v>
      </c>
      <c r="CE415">
        <v>1</v>
      </c>
      <c r="CF415">
        <v>2</v>
      </c>
      <c r="CG415">
        <v>1</v>
      </c>
      <c r="CH415">
        <v>0</v>
      </c>
      <c r="CI415">
        <v>2</v>
      </c>
      <c r="CJ415">
        <v>2</v>
      </c>
      <c r="CK415">
        <v>4</v>
      </c>
      <c r="CL415">
        <v>2</v>
      </c>
      <c r="CM415">
        <v>2</v>
      </c>
      <c r="CN415">
        <v>4</v>
      </c>
      <c r="CO415">
        <v>4</v>
      </c>
      <c r="CP415">
        <v>6</v>
      </c>
      <c r="CQ415">
        <v>9</v>
      </c>
      <c r="CR415">
        <v>9</v>
      </c>
      <c r="CS415">
        <v>6</v>
      </c>
      <c r="CT415">
        <v>7</v>
      </c>
      <c r="CU415">
        <v>0</v>
      </c>
      <c r="CV415">
        <v>0</v>
      </c>
      <c r="CW415">
        <v>0</v>
      </c>
      <c r="CX415">
        <v>0</v>
      </c>
      <c r="CY415">
        <v>0</v>
      </c>
      <c r="CZ415">
        <v>0</v>
      </c>
      <c r="DA415">
        <v>0</v>
      </c>
      <c r="DB415">
        <v>0</v>
      </c>
      <c r="DC415">
        <v>0</v>
      </c>
      <c r="DD415">
        <v>0</v>
      </c>
      <c r="DE415">
        <v>0</v>
      </c>
      <c r="DF415">
        <v>0</v>
      </c>
      <c r="DG415">
        <v>0</v>
      </c>
      <c r="DH415">
        <v>4</v>
      </c>
      <c r="DI415">
        <v>6</v>
      </c>
      <c r="DJ415">
        <v>5</v>
      </c>
      <c r="DK415">
        <v>5</v>
      </c>
      <c r="DL415">
        <v>6</v>
      </c>
      <c r="DM415">
        <v>7</v>
      </c>
      <c r="DN415">
        <v>9</v>
      </c>
      <c r="DO415">
        <v>11</v>
      </c>
      <c r="DP415">
        <v>11</v>
      </c>
      <c r="DQ415">
        <v>11</v>
      </c>
      <c r="DR415">
        <v>9</v>
      </c>
      <c r="DS415">
        <v>0</v>
      </c>
      <c r="DT415">
        <v>0</v>
      </c>
      <c r="DU415">
        <v>0</v>
      </c>
      <c r="DV415">
        <v>0</v>
      </c>
      <c r="DW415">
        <v>0</v>
      </c>
      <c r="DX415">
        <v>0</v>
      </c>
      <c r="DY415">
        <v>0</v>
      </c>
      <c r="DZ415">
        <v>0</v>
      </c>
      <c r="EA415">
        <v>0</v>
      </c>
      <c r="EB415">
        <v>0</v>
      </c>
      <c r="EC415">
        <v>0</v>
      </c>
      <c r="ED415">
        <v>0</v>
      </c>
      <c r="EE415">
        <v>0</v>
      </c>
      <c r="EF415">
        <v>0</v>
      </c>
      <c r="EG415">
        <v>1</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3</v>
      </c>
      <c r="FF415">
        <v>3</v>
      </c>
      <c r="FG415">
        <v>1</v>
      </c>
      <c r="FH415">
        <v>0</v>
      </c>
      <c r="FI415">
        <v>0</v>
      </c>
      <c r="FJ415">
        <v>0</v>
      </c>
      <c r="FK415">
        <v>0</v>
      </c>
      <c r="FL415">
        <v>0</v>
      </c>
      <c r="FM415">
        <v>0</v>
      </c>
      <c r="FN415">
        <v>0</v>
      </c>
      <c r="FO415">
        <v>0</v>
      </c>
      <c r="FP415">
        <v>0</v>
      </c>
      <c r="FQ415">
        <v>0</v>
      </c>
      <c r="FR415">
        <v>0</v>
      </c>
      <c r="FS415">
        <v>0</v>
      </c>
      <c r="FT415">
        <v>0</v>
      </c>
      <c r="FU415">
        <v>0</v>
      </c>
      <c r="FV415">
        <v>0</v>
      </c>
      <c r="FW415">
        <v>0</v>
      </c>
      <c r="FX415">
        <v>0</v>
      </c>
      <c r="FY415">
        <v>0</v>
      </c>
      <c r="FZ415">
        <v>0</v>
      </c>
      <c r="GA415">
        <v>0</v>
      </c>
      <c r="GB415">
        <v>0</v>
      </c>
      <c r="GC415">
        <v>3</v>
      </c>
      <c r="GD415">
        <v>3</v>
      </c>
      <c r="GE415">
        <v>3</v>
      </c>
      <c r="GF415">
        <v>0</v>
      </c>
      <c r="GG415">
        <v>0</v>
      </c>
      <c r="GH415">
        <v>0</v>
      </c>
      <c r="GI415">
        <v>0</v>
      </c>
      <c r="GJ415">
        <v>0</v>
      </c>
      <c r="GK415">
        <v>0</v>
      </c>
      <c r="GL415">
        <v>0</v>
      </c>
      <c r="GM415">
        <v>0</v>
      </c>
      <c r="GN415">
        <v>0</v>
      </c>
      <c r="GO415">
        <v>0</v>
      </c>
      <c r="GP415">
        <v>0</v>
      </c>
      <c r="GQ415">
        <v>23</v>
      </c>
      <c r="GR415">
        <v>7</v>
      </c>
      <c r="GS415">
        <v>0</v>
      </c>
      <c r="GT415">
        <v>0</v>
      </c>
      <c r="GU415">
        <v>0</v>
      </c>
      <c r="GV415">
        <v>0</v>
      </c>
      <c r="GW415">
        <v>0</v>
      </c>
      <c r="GX415">
        <v>0</v>
      </c>
      <c r="GY415">
        <v>0</v>
      </c>
      <c r="GZ415">
        <v>0</v>
      </c>
      <c r="HA415">
        <v>0</v>
      </c>
      <c r="HB415">
        <v>0</v>
      </c>
      <c r="HC415">
        <v>1</v>
      </c>
      <c r="HD415">
        <v>0</v>
      </c>
      <c r="HE415">
        <v>0</v>
      </c>
      <c r="HF415">
        <v>0</v>
      </c>
      <c r="HG415">
        <v>2</v>
      </c>
      <c r="HH415">
        <v>1</v>
      </c>
      <c r="HI415">
        <v>0</v>
      </c>
      <c r="HJ415">
        <v>0</v>
      </c>
      <c r="HK415">
        <v>0</v>
      </c>
      <c r="HL415">
        <v>0</v>
      </c>
      <c r="HM415">
        <v>0</v>
      </c>
      <c r="HN415">
        <v>0</v>
      </c>
      <c r="HO415">
        <v>0</v>
      </c>
      <c r="HP415">
        <v>0</v>
      </c>
      <c r="HQ415">
        <v>0</v>
      </c>
      <c r="HR415">
        <v>0</v>
      </c>
      <c r="HS415">
        <v>0</v>
      </c>
      <c r="HT415">
        <v>0</v>
      </c>
      <c r="HU415">
        <v>0</v>
      </c>
      <c r="HV415">
        <v>0</v>
      </c>
      <c r="HW415">
        <v>0</v>
      </c>
      <c r="HX415">
        <v>0</v>
      </c>
      <c r="HY415">
        <v>0</v>
      </c>
      <c r="HZ415">
        <v>8160</v>
      </c>
      <c r="IA415">
        <v>984.33500000000004</v>
      </c>
      <c r="IB415">
        <v>626.79999999999995</v>
      </c>
      <c r="IC415">
        <v>82.02791666666667</v>
      </c>
      <c r="ID415">
        <v>62.679999999999993</v>
      </c>
      <c r="IE415">
        <v>35.955000000000005</v>
      </c>
      <c r="IF415">
        <v>26.783333333333331</v>
      </c>
      <c r="IG415">
        <v>202.45333333333335</v>
      </c>
      <c r="IH415">
        <v>62.919999999999995</v>
      </c>
      <c r="II415">
        <v>81.86333333333333</v>
      </c>
      <c r="IJ415">
        <v>0</v>
      </c>
      <c r="IK415">
        <v>0</v>
      </c>
      <c r="IL415">
        <v>0</v>
      </c>
      <c r="IM415">
        <v>55.123333333333335</v>
      </c>
      <c r="IN415">
        <v>160</v>
      </c>
    </row>
    <row r="416" spans="1:248">
      <c r="A416">
        <v>413</v>
      </c>
      <c r="B416" t="str">
        <v>Dhenkanal</v>
      </c>
      <c r="C416" t="str">
        <v>ODISHA</v>
      </c>
      <c r="D416" t="str">
        <v>Central</v>
      </c>
      <c r="E416" t="str">
        <v>Niyati Udyog Private Limited</v>
      </c>
      <c r="F416">
        <v>0</v>
      </c>
      <c r="G416">
        <v>0</v>
      </c>
      <c r="H416">
        <v>0.5</v>
      </c>
      <c r="I416">
        <v>0</v>
      </c>
      <c r="J416" t="str">
        <v>Medium</v>
      </c>
      <c r="K416">
        <v>0</v>
      </c>
      <c r="L416">
        <v>0</v>
      </c>
      <c r="M416">
        <v>0</v>
      </c>
      <c r="N416" t="str">
        <v>Sourav Kumar Rana</v>
      </c>
      <c r="O416">
        <v>11</v>
      </c>
      <c r="P416">
        <v>4000</v>
      </c>
      <c r="Q416">
        <v>1</v>
      </c>
      <c r="R416">
        <v>1</v>
      </c>
      <c r="S416">
        <v>2</v>
      </c>
      <c r="T416">
        <v>1</v>
      </c>
      <c r="U416">
        <v>0</v>
      </c>
      <c r="V416">
        <v>2</v>
      </c>
      <c r="W416">
        <v>0</v>
      </c>
      <c r="X416">
        <v>280</v>
      </c>
      <c r="Y416">
        <v>0.10592142857142858</v>
      </c>
      <c r="Z416">
        <v>7.0000000000000007E-2</v>
      </c>
      <c r="AA416">
        <v>7.4145000000000018E-3</v>
      </c>
      <c r="AB416">
        <v>0</v>
      </c>
      <c r="AC416">
        <v>20</v>
      </c>
      <c r="AD416">
        <v>53.101999999999997</v>
      </c>
      <c r="AE416">
        <v>30.07</v>
      </c>
      <c r="AF416">
        <v>168.77600000000001</v>
      </c>
      <c r="AG416">
        <v>75</v>
      </c>
      <c r="AH416">
        <v>68.53</v>
      </c>
      <c r="AI416">
        <v>12</v>
      </c>
      <c r="AJ416">
        <v>0</v>
      </c>
      <c r="AK416">
        <v>0</v>
      </c>
      <c r="AL416">
        <v>0</v>
      </c>
      <c r="AM416">
        <v>75.11</v>
      </c>
      <c r="AN416">
        <v>69</v>
      </c>
      <c r="AO416">
        <v>0</v>
      </c>
      <c r="AP416">
        <v>23</v>
      </c>
      <c r="AQ416">
        <v>46.88</v>
      </c>
      <c r="AR416">
        <v>23.36</v>
      </c>
      <c r="AS416">
        <v>12.86</v>
      </c>
      <c r="AT416">
        <v>47.84</v>
      </c>
      <c r="AU416">
        <v>12.13</v>
      </c>
      <c r="AV416">
        <v>17.510000000000002</v>
      </c>
      <c r="AW416">
        <v>44</v>
      </c>
      <c r="AX416">
        <v>0</v>
      </c>
      <c r="AY416">
        <v>0</v>
      </c>
      <c r="AZ416">
        <v>0</v>
      </c>
      <c r="BA416">
        <v>1</v>
      </c>
      <c r="BB416">
        <v>0</v>
      </c>
      <c r="BC416">
        <v>0</v>
      </c>
      <c r="BD416">
        <v>0</v>
      </c>
      <c r="BE416">
        <v>0</v>
      </c>
      <c r="BF416">
        <v>0</v>
      </c>
      <c r="BG416">
        <v>0</v>
      </c>
      <c r="BH416">
        <v>0</v>
      </c>
      <c r="BI416">
        <v>0</v>
      </c>
      <c r="BJ416">
        <v>0</v>
      </c>
      <c r="BK416">
        <v>0</v>
      </c>
      <c r="BL416">
        <v>0</v>
      </c>
      <c r="BM416">
        <v>0</v>
      </c>
      <c r="BN416">
        <v>0</v>
      </c>
      <c r="BO416">
        <v>0</v>
      </c>
      <c r="BP416">
        <v>0</v>
      </c>
      <c r="BQ416">
        <v>0</v>
      </c>
      <c r="BR416">
        <v>1</v>
      </c>
      <c r="BS416">
        <v>0</v>
      </c>
      <c r="BT416">
        <v>0</v>
      </c>
      <c r="BU416">
        <v>0</v>
      </c>
      <c r="BV416">
        <v>0</v>
      </c>
      <c r="BW416">
        <v>0</v>
      </c>
      <c r="BX416">
        <v>2</v>
      </c>
      <c r="BY416">
        <v>0</v>
      </c>
      <c r="BZ416">
        <v>1</v>
      </c>
      <c r="CA416">
        <v>1</v>
      </c>
      <c r="CB416">
        <v>1</v>
      </c>
      <c r="CC416">
        <v>1</v>
      </c>
      <c r="CD416">
        <v>1</v>
      </c>
      <c r="CE416">
        <v>1</v>
      </c>
      <c r="CF416">
        <v>1</v>
      </c>
      <c r="CG416">
        <v>0</v>
      </c>
      <c r="CH416">
        <v>0</v>
      </c>
      <c r="CI416">
        <v>0</v>
      </c>
      <c r="CJ416">
        <v>1</v>
      </c>
      <c r="CK416">
        <v>1</v>
      </c>
      <c r="CL416">
        <v>0</v>
      </c>
      <c r="CM416">
        <v>1</v>
      </c>
      <c r="CN416">
        <v>1</v>
      </c>
      <c r="CO416">
        <v>1</v>
      </c>
      <c r="CP416">
        <v>1</v>
      </c>
      <c r="CQ416">
        <v>2</v>
      </c>
      <c r="CR416">
        <v>1</v>
      </c>
      <c r="CS416">
        <v>1</v>
      </c>
      <c r="CT416">
        <v>1</v>
      </c>
      <c r="CU416">
        <v>0</v>
      </c>
      <c r="CV416">
        <v>0</v>
      </c>
      <c r="CW416">
        <v>0</v>
      </c>
      <c r="CX416">
        <v>0</v>
      </c>
      <c r="CY416">
        <v>0</v>
      </c>
      <c r="CZ416">
        <v>0</v>
      </c>
      <c r="DA416">
        <v>0</v>
      </c>
      <c r="DB416">
        <v>0</v>
      </c>
      <c r="DC416">
        <v>0</v>
      </c>
      <c r="DD416">
        <v>0</v>
      </c>
      <c r="DE416">
        <v>0</v>
      </c>
      <c r="DF416">
        <v>0</v>
      </c>
      <c r="DG416">
        <v>0</v>
      </c>
      <c r="DH416">
        <v>1</v>
      </c>
      <c r="DI416">
        <v>1</v>
      </c>
      <c r="DJ416">
        <v>1</v>
      </c>
      <c r="DK416">
        <v>1</v>
      </c>
      <c r="DL416">
        <v>1</v>
      </c>
      <c r="DM416">
        <v>1</v>
      </c>
      <c r="DN416">
        <v>1</v>
      </c>
      <c r="DO416">
        <v>2</v>
      </c>
      <c r="DP416">
        <v>2</v>
      </c>
      <c r="DQ416">
        <v>2</v>
      </c>
      <c r="DR416">
        <v>1</v>
      </c>
      <c r="DS416">
        <v>0</v>
      </c>
      <c r="DT416">
        <v>0</v>
      </c>
      <c r="DU416">
        <v>0</v>
      </c>
      <c r="DV416">
        <v>0</v>
      </c>
      <c r="DW416">
        <v>0</v>
      </c>
      <c r="DX416">
        <v>0</v>
      </c>
      <c r="DY416">
        <v>0</v>
      </c>
      <c r="DZ416">
        <v>0</v>
      </c>
      <c r="EA416">
        <v>0</v>
      </c>
      <c r="EB416">
        <v>0</v>
      </c>
      <c r="EC416">
        <v>0</v>
      </c>
      <c r="ED416">
        <v>0</v>
      </c>
      <c r="EE416">
        <v>0</v>
      </c>
      <c r="EF416">
        <v>0</v>
      </c>
      <c r="EG416">
        <v>0.5</v>
      </c>
      <c r="EH416">
        <v>0.5</v>
      </c>
      <c r="EI416">
        <v>0.25</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3.5</v>
      </c>
      <c r="FF416">
        <v>7.5</v>
      </c>
      <c r="FG416">
        <v>7.75</v>
      </c>
      <c r="FH416">
        <v>0</v>
      </c>
      <c r="FI416">
        <v>0</v>
      </c>
      <c r="FJ416">
        <v>0</v>
      </c>
      <c r="FK416">
        <v>0</v>
      </c>
      <c r="FL416">
        <v>0</v>
      </c>
      <c r="FM416">
        <v>0</v>
      </c>
      <c r="FN416">
        <v>0</v>
      </c>
      <c r="FO416">
        <v>0</v>
      </c>
      <c r="FP416">
        <v>0</v>
      </c>
      <c r="FQ416">
        <v>0</v>
      </c>
      <c r="FR416">
        <v>0</v>
      </c>
      <c r="FS416">
        <v>0</v>
      </c>
      <c r="FT416">
        <v>0</v>
      </c>
      <c r="FU416">
        <v>0</v>
      </c>
      <c r="FV416">
        <v>0</v>
      </c>
      <c r="FW416">
        <v>0</v>
      </c>
      <c r="FX416">
        <v>0</v>
      </c>
      <c r="FY416">
        <v>0</v>
      </c>
      <c r="FZ416">
        <v>0</v>
      </c>
      <c r="GA416">
        <v>0</v>
      </c>
      <c r="GB416">
        <v>0</v>
      </c>
      <c r="GC416">
        <v>5</v>
      </c>
      <c r="GD416">
        <v>7.5</v>
      </c>
      <c r="GE416">
        <v>7.75</v>
      </c>
      <c r="GF416">
        <v>0</v>
      </c>
      <c r="GG416">
        <v>0</v>
      </c>
      <c r="GH416">
        <v>0</v>
      </c>
      <c r="GI416">
        <v>0</v>
      </c>
      <c r="GJ416">
        <v>0</v>
      </c>
      <c r="GK416">
        <v>0</v>
      </c>
      <c r="GL416">
        <v>0</v>
      </c>
      <c r="GM416">
        <v>0</v>
      </c>
      <c r="GN416">
        <v>0</v>
      </c>
      <c r="GO416">
        <v>0</v>
      </c>
      <c r="GP416">
        <v>0</v>
      </c>
      <c r="GQ416">
        <v>2</v>
      </c>
      <c r="GR416">
        <v>0</v>
      </c>
      <c r="GS416">
        <v>0</v>
      </c>
      <c r="GT416">
        <v>0</v>
      </c>
      <c r="GU416">
        <v>0</v>
      </c>
      <c r="GV416">
        <v>0</v>
      </c>
      <c r="GW416">
        <v>0</v>
      </c>
      <c r="GX416">
        <v>0</v>
      </c>
      <c r="GY416">
        <v>0</v>
      </c>
      <c r="GZ416">
        <v>0</v>
      </c>
      <c r="HA416">
        <v>0</v>
      </c>
      <c r="HB416">
        <v>0</v>
      </c>
      <c r="HC416">
        <v>0</v>
      </c>
      <c r="HD416">
        <v>0</v>
      </c>
      <c r="HE416">
        <v>0</v>
      </c>
      <c r="HF416">
        <v>1</v>
      </c>
      <c r="HG416">
        <v>0</v>
      </c>
      <c r="HH416">
        <v>0</v>
      </c>
      <c r="HI416">
        <v>0</v>
      </c>
      <c r="HJ416">
        <v>0</v>
      </c>
      <c r="HK416">
        <v>0</v>
      </c>
      <c r="HL416">
        <v>0</v>
      </c>
      <c r="HM416">
        <v>0</v>
      </c>
      <c r="HN416">
        <v>0</v>
      </c>
      <c r="HO416">
        <v>0</v>
      </c>
      <c r="HP416">
        <v>0</v>
      </c>
      <c r="HQ416">
        <v>0</v>
      </c>
      <c r="HR416">
        <v>0</v>
      </c>
      <c r="HS416">
        <v>66394</v>
      </c>
      <c r="HT416">
        <v>0</v>
      </c>
      <c r="HU416">
        <v>0</v>
      </c>
      <c r="HV416">
        <v>0</v>
      </c>
      <c r="HW416">
        <v>0</v>
      </c>
      <c r="HX416">
        <v>0</v>
      </c>
      <c r="HY416">
        <v>0</v>
      </c>
      <c r="HZ416">
        <v>538153</v>
      </c>
      <c r="IA416">
        <v>502.58799999999997</v>
      </c>
      <c r="IB416">
        <v>296.58000000000004</v>
      </c>
      <c r="IC416">
        <v>41.882333333333328</v>
      </c>
      <c r="ID416">
        <v>29.658000000000005</v>
      </c>
      <c r="IE416">
        <v>24.367333333333335</v>
      </c>
      <c r="IF416">
        <v>91.281999999999996</v>
      </c>
      <c r="IG416">
        <v>26.843333333333334</v>
      </c>
      <c r="IH416">
        <v>25.036666666666665</v>
      </c>
      <c r="II416">
        <v>30.666666666666668</v>
      </c>
      <c r="IJ416">
        <v>0</v>
      </c>
      <c r="IK416">
        <v>0</v>
      </c>
      <c r="IL416">
        <v>0</v>
      </c>
      <c r="IM416">
        <v>24.546666666666667</v>
      </c>
      <c r="IN416">
        <v>3600</v>
      </c>
    </row>
    <row r="417" spans="1:248">
      <c r="A417">
        <v>414</v>
      </c>
      <c r="B417" t="str">
        <v>Nuapada</v>
      </c>
      <c r="C417" t="str">
        <v>ODISHA</v>
      </c>
      <c r="D417" t="str">
        <v>Central</v>
      </c>
      <c r="E417" t="str">
        <v>SACHDEVA ISPAT PVT LTD</v>
      </c>
      <c r="F417">
        <v>0</v>
      </c>
      <c r="G417">
        <v>0</v>
      </c>
      <c r="H417">
        <v>0.3</v>
      </c>
      <c r="I417">
        <v>0</v>
      </c>
      <c r="J417" t="str">
        <v>Low</v>
      </c>
      <c r="K417">
        <v>0</v>
      </c>
      <c r="L417">
        <v>0</v>
      </c>
      <c r="M417">
        <v>0</v>
      </c>
      <c r="N417" t="str">
        <v>Papun Padhan</v>
      </c>
      <c r="O417">
        <v>13</v>
      </c>
      <c r="P417">
        <v>500</v>
      </c>
      <c r="Q417">
        <v>0</v>
      </c>
      <c r="R417">
        <v>3</v>
      </c>
      <c r="S417">
        <v>2</v>
      </c>
      <c r="T417">
        <v>0</v>
      </c>
      <c r="U417">
        <v>0</v>
      </c>
      <c r="V417">
        <v>1</v>
      </c>
      <c r="W417">
        <v>0</v>
      </c>
      <c r="X417">
        <v>0</v>
      </c>
      <c r="Y417" t="str">
        <v/>
      </c>
      <c r="Z417">
        <v>0</v>
      </c>
      <c r="AA417" t="str">
        <v/>
      </c>
      <c r="AB417">
        <v>0</v>
      </c>
      <c r="AC417">
        <v>0</v>
      </c>
      <c r="AD417">
        <v>0</v>
      </c>
      <c r="AE417">
        <v>0</v>
      </c>
      <c r="AF417">
        <v>0</v>
      </c>
      <c r="AG417">
        <v>16</v>
      </c>
      <c r="AH417">
        <v>0</v>
      </c>
      <c r="AI417">
        <v>10</v>
      </c>
      <c r="AJ417">
        <v>0</v>
      </c>
      <c r="AK417">
        <v>16</v>
      </c>
      <c r="AL417">
        <v>0</v>
      </c>
      <c r="AM417">
        <v>0</v>
      </c>
      <c r="AN417">
        <v>0</v>
      </c>
      <c r="AO417">
        <v>0</v>
      </c>
      <c r="AP417">
        <v>0</v>
      </c>
      <c r="AQ417">
        <v>9.7899999999999991</v>
      </c>
      <c r="AR417">
        <v>0</v>
      </c>
      <c r="AS417">
        <v>0</v>
      </c>
      <c r="AT417">
        <v>0</v>
      </c>
      <c r="AU417">
        <v>0</v>
      </c>
      <c r="AV417">
        <v>0</v>
      </c>
      <c r="AW417">
        <v>0</v>
      </c>
      <c r="AX417">
        <v>0</v>
      </c>
      <c r="AY417">
        <v>0</v>
      </c>
      <c r="AZ417">
        <v>0</v>
      </c>
      <c r="BA417">
        <v>0</v>
      </c>
      <c r="BB417">
        <v>0</v>
      </c>
      <c r="BC417">
        <v>0</v>
      </c>
      <c r="BD417">
        <v>0</v>
      </c>
      <c r="BE417">
        <v>1</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1</v>
      </c>
      <c r="BY417">
        <v>0</v>
      </c>
      <c r="BZ417">
        <v>0</v>
      </c>
      <c r="CA417">
        <v>0</v>
      </c>
      <c r="CB417">
        <v>0</v>
      </c>
      <c r="CC417">
        <v>0</v>
      </c>
      <c r="CD417">
        <v>1</v>
      </c>
      <c r="CE417">
        <v>0</v>
      </c>
      <c r="CF417">
        <v>1</v>
      </c>
      <c r="CG417">
        <v>0</v>
      </c>
      <c r="CH417">
        <v>1</v>
      </c>
      <c r="CI417">
        <v>0</v>
      </c>
      <c r="CJ417">
        <v>0</v>
      </c>
      <c r="CK417">
        <v>0</v>
      </c>
      <c r="CL417">
        <v>0</v>
      </c>
      <c r="CM417">
        <v>0</v>
      </c>
      <c r="CN417">
        <v>1</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1</v>
      </c>
      <c r="DI417">
        <v>0</v>
      </c>
      <c r="DJ417">
        <v>0</v>
      </c>
      <c r="DK417">
        <v>0</v>
      </c>
      <c r="DL417">
        <v>1</v>
      </c>
      <c r="DM417">
        <v>1</v>
      </c>
      <c r="DN417">
        <v>1</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0</v>
      </c>
      <c r="EV417">
        <v>0</v>
      </c>
      <c r="EW417">
        <v>0</v>
      </c>
      <c r="EX417">
        <v>0</v>
      </c>
      <c r="EY417">
        <v>0</v>
      </c>
      <c r="EZ417">
        <v>0</v>
      </c>
      <c r="FA417">
        <v>0</v>
      </c>
      <c r="FB417">
        <v>0</v>
      </c>
      <c r="FC417">
        <v>0</v>
      </c>
      <c r="FD417">
        <v>0</v>
      </c>
      <c r="FE417">
        <v>3</v>
      </c>
      <c r="FF417">
        <v>3</v>
      </c>
      <c r="FG417">
        <v>1</v>
      </c>
      <c r="FH417">
        <v>0</v>
      </c>
      <c r="FI417">
        <v>0</v>
      </c>
      <c r="FJ417">
        <v>0</v>
      </c>
      <c r="FK417">
        <v>0</v>
      </c>
      <c r="FL417">
        <v>0</v>
      </c>
      <c r="FM417">
        <v>0</v>
      </c>
      <c r="FN417">
        <v>0</v>
      </c>
      <c r="FO417">
        <v>0</v>
      </c>
      <c r="FP417">
        <v>0</v>
      </c>
      <c r="FQ417">
        <v>0</v>
      </c>
      <c r="FR417">
        <v>0</v>
      </c>
      <c r="FS417">
        <v>0</v>
      </c>
      <c r="FT417">
        <v>0</v>
      </c>
      <c r="FU417">
        <v>0</v>
      </c>
      <c r="FV417">
        <v>0</v>
      </c>
      <c r="FW417">
        <v>0</v>
      </c>
      <c r="FX417">
        <v>0</v>
      </c>
      <c r="FY417">
        <v>0</v>
      </c>
      <c r="FZ417">
        <v>0</v>
      </c>
      <c r="GA417">
        <v>0</v>
      </c>
      <c r="GB417">
        <v>0</v>
      </c>
      <c r="GC417">
        <v>3</v>
      </c>
      <c r="GD417">
        <v>3</v>
      </c>
      <c r="GE417">
        <v>3</v>
      </c>
      <c r="GF417">
        <v>0</v>
      </c>
      <c r="GG417">
        <v>0</v>
      </c>
      <c r="GH417">
        <v>0</v>
      </c>
      <c r="GI417">
        <v>0</v>
      </c>
      <c r="GJ417">
        <v>0</v>
      </c>
      <c r="GK417">
        <v>0</v>
      </c>
      <c r="GL417">
        <v>0</v>
      </c>
      <c r="GM417">
        <v>0</v>
      </c>
      <c r="GN417">
        <v>0</v>
      </c>
      <c r="GO417">
        <v>0</v>
      </c>
      <c r="GP417">
        <v>0</v>
      </c>
      <c r="GQ417">
        <v>0</v>
      </c>
      <c r="GR417">
        <v>0</v>
      </c>
      <c r="GS417">
        <v>0</v>
      </c>
      <c r="GT417">
        <v>0</v>
      </c>
      <c r="GU417">
        <v>0</v>
      </c>
      <c r="GV417">
        <v>0</v>
      </c>
      <c r="GW417">
        <v>0</v>
      </c>
      <c r="GX417">
        <v>0</v>
      </c>
      <c r="GY417">
        <v>0</v>
      </c>
      <c r="GZ417">
        <v>0</v>
      </c>
      <c r="HA417">
        <v>0</v>
      </c>
      <c r="HB417">
        <v>0</v>
      </c>
      <c r="HC417">
        <v>0</v>
      </c>
      <c r="HD417">
        <v>0</v>
      </c>
      <c r="HE417">
        <v>0</v>
      </c>
      <c r="HF417">
        <v>0</v>
      </c>
      <c r="HG417">
        <v>0</v>
      </c>
      <c r="HH417">
        <v>0</v>
      </c>
      <c r="HI417">
        <v>0</v>
      </c>
      <c r="HJ417">
        <v>0</v>
      </c>
      <c r="HK417">
        <v>0</v>
      </c>
      <c r="HL417">
        <v>0</v>
      </c>
      <c r="HM417">
        <v>0</v>
      </c>
      <c r="HN417">
        <v>0</v>
      </c>
      <c r="HO417">
        <v>0</v>
      </c>
      <c r="HP417">
        <v>0</v>
      </c>
      <c r="HQ417">
        <v>0</v>
      </c>
      <c r="HR417">
        <v>0</v>
      </c>
      <c r="HS417">
        <v>0</v>
      </c>
      <c r="HT417">
        <v>0</v>
      </c>
      <c r="HU417">
        <v>0</v>
      </c>
      <c r="HV417">
        <v>0</v>
      </c>
      <c r="HW417">
        <v>0</v>
      </c>
      <c r="HX417">
        <v>0</v>
      </c>
      <c r="HY417">
        <v>0</v>
      </c>
      <c r="HZ417">
        <v>37691.549999999996</v>
      </c>
      <c r="IA417">
        <v>42</v>
      </c>
      <c r="IB417">
        <v>9.7899999999999991</v>
      </c>
      <c r="IC417">
        <v>3.5</v>
      </c>
      <c r="ID417">
        <v>0.97899999999999987</v>
      </c>
      <c r="IE417">
        <v>0</v>
      </c>
      <c r="IF417">
        <v>5.333333333333333</v>
      </c>
      <c r="IG417">
        <v>3.3333333333333335</v>
      </c>
      <c r="IH417">
        <v>5.333333333333333</v>
      </c>
      <c r="II417">
        <v>0</v>
      </c>
      <c r="IJ417">
        <v>0</v>
      </c>
      <c r="IK417">
        <v>0</v>
      </c>
      <c r="IL417">
        <v>0</v>
      </c>
      <c r="IM417">
        <v>0</v>
      </c>
      <c r="IN417">
        <v>2500</v>
      </c>
    </row>
    <row r="418" spans="1:248">
      <c r="A418">
        <v>415</v>
      </c>
      <c r="B418" t="str">
        <v>Kendujhar</v>
      </c>
      <c r="C418" t="str">
        <v>ODISHA</v>
      </c>
      <c r="D418" t="str">
        <v>Central</v>
      </c>
      <c r="E418" t="str">
        <v>SACHDEVA ISPAT PVT LTD</v>
      </c>
      <c r="F418">
        <v>0</v>
      </c>
      <c r="G418">
        <v>0</v>
      </c>
      <c r="H418">
        <v>0.3</v>
      </c>
      <c r="I418">
        <v>0</v>
      </c>
      <c r="J418" t="str">
        <v>Low</v>
      </c>
      <c r="K418">
        <v>0</v>
      </c>
      <c r="L418">
        <v>0</v>
      </c>
      <c r="M418">
        <v>0</v>
      </c>
      <c r="N418" t="str">
        <v>Sourav Kumar Rana</v>
      </c>
      <c r="O418">
        <v>10</v>
      </c>
      <c r="P418">
        <v>1000</v>
      </c>
      <c r="Q418">
        <v>2</v>
      </c>
      <c r="R418">
        <v>0</v>
      </c>
      <c r="S418">
        <v>1</v>
      </c>
      <c r="T418">
        <v>2</v>
      </c>
      <c r="U418">
        <v>0</v>
      </c>
      <c r="V418">
        <v>6</v>
      </c>
      <c r="W418">
        <v>0</v>
      </c>
      <c r="X418">
        <v>60</v>
      </c>
      <c r="Y418">
        <v>0.18033333333333335</v>
      </c>
      <c r="Z418">
        <v>0.06</v>
      </c>
      <c r="AA418">
        <v>1.082E-2</v>
      </c>
      <c r="AB418">
        <v>17.899999999999999</v>
      </c>
      <c r="AC418">
        <v>14.08</v>
      </c>
      <c r="AD418">
        <v>20</v>
      </c>
      <c r="AE418">
        <v>4.84</v>
      </c>
      <c r="AF418">
        <v>30</v>
      </c>
      <c r="AG418">
        <v>30</v>
      </c>
      <c r="AH418">
        <v>14.5</v>
      </c>
      <c r="AI418">
        <v>15</v>
      </c>
      <c r="AJ418">
        <v>9.1999999999999993</v>
      </c>
      <c r="AK418">
        <v>6</v>
      </c>
      <c r="AL418">
        <v>23</v>
      </c>
      <c r="AM418">
        <v>20.5</v>
      </c>
      <c r="AN418">
        <v>13</v>
      </c>
      <c r="AO418">
        <v>18.5</v>
      </c>
      <c r="AP418">
        <v>0</v>
      </c>
      <c r="AQ418">
        <v>8</v>
      </c>
      <c r="AR418">
        <v>3</v>
      </c>
      <c r="AS418">
        <v>4.2</v>
      </c>
      <c r="AT418">
        <v>20</v>
      </c>
      <c r="AU418">
        <v>16</v>
      </c>
      <c r="AV418">
        <v>10.5</v>
      </c>
      <c r="AW418">
        <v>15</v>
      </c>
      <c r="AX418">
        <v>0</v>
      </c>
      <c r="AY418">
        <v>0</v>
      </c>
      <c r="AZ418">
        <v>0</v>
      </c>
      <c r="BA418">
        <v>0</v>
      </c>
      <c r="BB418">
        <v>0</v>
      </c>
      <c r="BC418">
        <v>0</v>
      </c>
      <c r="BD418">
        <v>1</v>
      </c>
      <c r="BE418">
        <v>1</v>
      </c>
      <c r="BF418">
        <v>1</v>
      </c>
      <c r="BG418">
        <v>0</v>
      </c>
      <c r="BH418">
        <v>0</v>
      </c>
      <c r="BI418">
        <v>0</v>
      </c>
      <c r="BJ418">
        <v>1</v>
      </c>
      <c r="BK418">
        <v>0</v>
      </c>
      <c r="BL418">
        <v>0</v>
      </c>
      <c r="BM418">
        <v>0</v>
      </c>
      <c r="BN418">
        <v>0</v>
      </c>
      <c r="BO418">
        <v>0</v>
      </c>
      <c r="BP418">
        <v>0</v>
      </c>
      <c r="BQ418">
        <v>0</v>
      </c>
      <c r="BR418">
        <v>0</v>
      </c>
      <c r="BS418">
        <v>0</v>
      </c>
      <c r="BT418">
        <v>0</v>
      </c>
      <c r="BU418">
        <v>0</v>
      </c>
      <c r="BV418">
        <v>0</v>
      </c>
      <c r="BW418">
        <v>0</v>
      </c>
      <c r="BX418">
        <v>6</v>
      </c>
      <c r="BY418">
        <v>1</v>
      </c>
      <c r="BZ418">
        <v>2</v>
      </c>
      <c r="CA418">
        <v>1</v>
      </c>
      <c r="CB418">
        <v>1</v>
      </c>
      <c r="CC418">
        <v>2</v>
      </c>
      <c r="CD418">
        <v>2</v>
      </c>
      <c r="CE418">
        <v>3</v>
      </c>
      <c r="CF418">
        <v>1</v>
      </c>
      <c r="CG418">
        <v>1</v>
      </c>
      <c r="CH418">
        <v>1</v>
      </c>
      <c r="CI418">
        <v>2</v>
      </c>
      <c r="CJ418">
        <v>2</v>
      </c>
      <c r="CK418">
        <v>2</v>
      </c>
      <c r="CL418">
        <v>2</v>
      </c>
      <c r="CM418">
        <v>0</v>
      </c>
      <c r="CN418">
        <v>1</v>
      </c>
      <c r="CO418">
        <v>1</v>
      </c>
      <c r="CP418">
        <v>1</v>
      </c>
      <c r="CQ418">
        <v>2</v>
      </c>
      <c r="CR418">
        <v>2</v>
      </c>
      <c r="CS418">
        <v>1</v>
      </c>
      <c r="CT418">
        <v>3</v>
      </c>
      <c r="CU418">
        <v>0</v>
      </c>
      <c r="CV418">
        <v>0</v>
      </c>
      <c r="CW418">
        <v>0</v>
      </c>
      <c r="CX418">
        <v>0</v>
      </c>
      <c r="CY418">
        <v>0</v>
      </c>
      <c r="CZ418">
        <v>0</v>
      </c>
      <c r="DA418">
        <v>0</v>
      </c>
      <c r="DB418">
        <v>0</v>
      </c>
      <c r="DC418">
        <v>0</v>
      </c>
      <c r="DD418">
        <v>0</v>
      </c>
      <c r="DE418">
        <v>0</v>
      </c>
      <c r="DF418">
        <v>0</v>
      </c>
      <c r="DG418">
        <v>0</v>
      </c>
      <c r="DH418">
        <v>4</v>
      </c>
      <c r="DI418">
        <v>4</v>
      </c>
      <c r="DJ418">
        <v>3</v>
      </c>
      <c r="DK418">
        <v>3</v>
      </c>
      <c r="DL418">
        <v>2</v>
      </c>
      <c r="DM418">
        <v>1</v>
      </c>
      <c r="DN418">
        <v>2</v>
      </c>
      <c r="DO418">
        <v>3</v>
      </c>
      <c r="DP418">
        <v>3</v>
      </c>
      <c r="DQ418">
        <v>3</v>
      </c>
      <c r="DR418">
        <v>4</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4</v>
      </c>
      <c r="FF418">
        <v>4</v>
      </c>
      <c r="FG418">
        <v>4</v>
      </c>
      <c r="FH418">
        <v>0</v>
      </c>
      <c r="FI418">
        <v>0</v>
      </c>
      <c r="FJ418">
        <v>0</v>
      </c>
      <c r="FK418">
        <v>0</v>
      </c>
      <c r="FL418">
        <v>0</v>
      </c>
      <c r="FM418">
        <v>0</v>
      </c>
      <c r="FN418">
        <v>0</v>
      </c>
      <c r="FO418">
        <v>0</v>
      </c>
      <c r="FP418">
        <v>0</v>
      </c>
      <c r="FQ418">
        <v>0</v>
      </c>
      <c r="FR418">
        <v>0</v>
      </c>
      <c r="FS418">
        <v>0</v>
      </c>
      <c r="FT418">
        <v>0</v>
      </c>
      <c r="FU418">
        <v>0</v>
      </c>
      <c r="FV418">
        <v>0</v>
      </c>
      <c r="FW418">
        <v>0</v>
      </c>
      <c r="FX418">
        <v>0</v>
      </c>
      <c r="FY418">
        <v>0</v>
      </c>
      <c r="FZ418">
        <v>0</v>
      </c>
      <c r="GA418">
        <v>0</v>
      </c>
      <c r="GB418">
        <v>0</v>
      </c>
      <c r="GC418">
        <v>4</v>
      </c>
      <c r="GD418">
        <v>4</v>
      </c>
      <c r="GE418">
        <v>4</v>
      </c>
      <c r="GF418">
        <v>0</v>
      </c>
      <c r="GG418">
        <v>0</v>
      </c>
      <c r="GH418">
        <v>0</v>
      </c>
      <c r="GI418">
        <v>0</v>
      </c>
      <c r="GJ418">
        <v>0</v>
      </c>
      <c r="GK418">
        <v>0</v>
      </c>
      <c r="GL418">
        <v>0</v>
      </c>
      <c r="GM418">
        <v>0</v>
      </c>
      <c r="GN418">
        <v>0</v>
      </c>
      <c r="GO418">
        <v>0</v>
      </c>
      <c r="GP418">
        <v>0</v>
      </c>
      <c r="GQ418">
        <v>0</v>
      </c>
      <c r="GR418">
        <v>0</v>
      </c>
      <c r="GS418">
        <v>0</v>
      </c>
      <c r="GT418">
        <v>0</v>
      </c>
      <c r="GU418">
        <v>0</v>
      </c>
      <c r="GV418">
        <v>0</v>
      </c>
      <c r="GW418">
        <v>0</v>
      </c>
      <c r="GX418">
        <v>0</v>
      </c>
      <c r="GY418">
        <v>0</v>
      </c>
      <c r="GZ418">
        <v>0</v>
      </c>
      <c r="HA418">
        <v>0</v>
      </c>
      <c r="HB418">
        <v>0</v>
      </c>
      <c r="HC418">
        <v>0</v>
      </c>
      <c r="HD418">
        <v>0</v>
      </c>
      <c r="HE418">
        <v>1</v>
      </c>
      <c r="HF418">
        <v>0</v>
      </c>
      <c r="HG418">
        <v>0</v>
      </c>
      <c r="HH418">
        <v>0</v>
      </c>
      <c r="HI418">
        <v>0</v>
      </c>
      <c r="HJ418">
        <v>0</v>
      </c>
      <c r="HK418">
        <v>0</v>
      </c>
      <c r="HL418">
        <v>0</v>
      </c>
      <c r="HM418">
        <v>0</v>
      </c>
      <c r="HN418">
        <v>0</v>
      </c>
      <c r="HO418">
        <v>0</v>
      </c>
      <c r="HP418">
        <v>0</v>
      </c>
      <c r="HQ418">
        <v>0</v>
      </c>
      <c r="HR418">
        <v>0</v>
      </c>
      <c r="HS418">
        <v>3274.5</v>
      </c>
      <c r="HT418">
        <v>0</v>
      </c>
      <c r="HU418">
        <v>0</v>
      </c>
      <c r="HV418">
        <v>0</v>
      </c>
      <c r="HW418">
        <v>0</v>
      </c>
      <c r="HX418">
        <v>0</v>
      </c>
      <c r="HY418">
        <v>0</v>
      </c>
      <c r="HZ418">
        <v>13367.25</v>
      </c>
      <c r="IA418">
        <v>205.01999999999998</v>
      </c>
      <c r="IB418">
        <v>108.2</v>
      </c>
      <c r="IC418">
        <v>17.084999999999997</v>
      </c>
      <c r="ID418">
        <v>10.82</v>
      </c>
      <c r="IE418">
        <v>17.326666666666664</v>
      </c>
      <c r="IF418">
        <v>21.613333333333333</v>
      </c>
      <c r="IG418">
        <v>12.9</v>
      </c>
      <c r="IH418">
        <v>16.5</v>
      </c>
      <c r="II418">
        <v>10.5</v>
      </c>
      <c r="IJ418">
        <v>0</v>
      </c>
      <c r="IK418">
        <v>0</v>
      </c>
      <c r="IL418">
        <v>0</v>
      </c>
      <c r="IM418">
        <v>13.833333333333334</v>
      </c>
      <c r="IN418">
        <v>3000</v>
      </c>
    </row>
    <row r="419" spans="1:248">
      <c r="A419">
        <v>416</v>
      </c>
      <c r="B419" t="str">
        <v>S.A.S Nagar</v>
      </c>
      <c r="C419" t="str">
        <v>PUNJAB</v>
      </c>
      <c r="D419" t="str">
        <v>North</v>
      </c>
      <c r="E419" t="str">
        <v>PAL CEMENT AND STEEL PVT. LTD.</v>
      </c>
      <c r="F419">
        <v>0</v>
      </c>
      <c r="G419">
        <v>0</v>
      </c>
      <c r="H419">
        <v>1</v>
      </c>
      <c r="I419">
        <v>0</v>
      </c>
      <c r="J419" t="str">
        <v>Very High</v>
      </c>
      <c r="K419">
        <v>2</v>
      </c>
      <c r="L419">
        <v>0</v>
      </c>
      <c r="M419">
        <v>0</v>
      </c>
      <c r="N419" t="str">
        <v>Abhishek Wadhwa</v>
      </c>
      <c r="O419">
        <v>7</v>
      </c>
      <c r="P419">
        <v>10000</v>
      </c>
      <c r="Q419">
        <v>0</v>
      </c>
      <c r="R419">
        <v>1</v>
      </c>
      <c r="S419">
        <v>2</v>
      </c>
      <c r="T419">
        <v>1</v>
      </c>
      <c r="U419">
        <v>0</v>
      </c>
      <c r="V419">
        <v>18</v>
      </c>
      <c r="W419">
        <v>0</v>
      </c>
      <c r="X419">
        <v>615</v>
      </c>
      <c r="Y419">
        <v>0.3730536585365854</v>
      </c>
      <c r="Z419">
        <v>6.1499999999999999E-2</v>
      </c>
      <c r="AA419">
        <v>2.2942800000000003E-2</v>
      </c>
      <c r="AB419">
        <v>55</v>
      </c>
      <c r="AC419">
        <v>153</v>
      </c>
      <c r="AD419">
        <v>283</v>
      </c>
      <c r="AE419">
        <v>125</v>
      </c>
      <c r="AF419">
        <v>302</v>
      </c>
      <c r="AG419">
        <v>191.3</v>
      </c>
      <c r="AH419">
        <v>201</v>
      </c>
      <c r="AI419">
        <v>155</v>
      </c>
      <c r="AJ419">
        <v>328</v>
      </c>
      <c r="AK419">
        <v>264.5</v>
      </c>
      <c r="AL419">
        <v>252</v>
      </c>
      <c r="AM419">
        <v>151</v>
      </c>
      <c r="AN419">
        <v>200</v>
      </c>
      <c r="AO419">
        <v>355.2</v>
      </c>
      <c r="AP419">
        <v>411</v>
      </c>
      <c r="AQ419">
        <v>460.67</v>
      </c>
      <c r="AR419">
        <v>297.45999999999998</v>
      </c>
      <c r="AS419">
        <v>212.8</v>
      </c>
      <c r="AT419">
        <v>86.89</v>
      </c>
      <c r="AU419">
        <v>60.03</v>
      </c>
      <c r="AV419">
        <v>131.22999999999999</v>
      </c>
      <c r="AW419">
        <v>79</v>
      </c>
      <c r="AX419">
        <v>0</v>
      </c>
      <c r="AY419">
        <v>0</v>
      </c>
      <c r="AZ419">
        <v>1</v>
      </c>
      <c r="BA419">
        <v>2</v>
      </c>
      <c r="BB419">
        <v>3</v>
      </c>
      <c r="BC419">
        <v>1</v>
      </c>
      <c r="BD419">
        <v>0</v>
      </c>
      <c r="BE419">
        <v>0</v>
      </c>
      <c r="BF419">
        <v>0</v>
      </c>
      <c r="BG419">
        <v>1</v>
      </c>
      <c r="BH419">
        <v>0</v>
      </c>
      <c r="BI419">
        <v>1</v>
      </c>
      <c r="BJ419">
        <v>0</v>
      </c>
      <c r="BK419">
        <v>0</v>
      </c>
      <c r="BL419">
        <v>0</v>
      </c>
      <c r="BM419">
        <v>0</v>
      </c>
      <c r="BN419">
        <v>0</v>
      </c>
      <c r="BO419">
        <v>1</v>
      </c>
      <c r="BP419">
        <v>0</v>
      </c>
      <c r="BQ419">
        <v>1</v>
      </c>
      <c r="BR419">
        <v>2</v>
      </c>
      <c r="BS419">
        <v>0</v>
      </c>
      <c r="BT419">
        <v>0</v>
      </c>
      <c r="BU419">
        <v>3</v>
      </c>
      <c r="BV419">
        <v>0</v>
      </c>
      <c r="BW419">
        <v>0</v>
      </c>
      <c r="BX419">
        <v>18</v>
      </c>
      <c r="BY419">
        <v>1</v>
      </c>
      <c r="BZ419">
        <v>3</v>
      </c>
      <c r="CA419">
        <v>6</v>
      </c>
      <c r="CB419">
        <v>4</v>
      </c>
      <c r="CC419">
        <v>7</v>
      </c>
      <c r="CD419">
        <v>7</v>
      </c>
      <c r="CE419">
        <v>7</v>
      </c>
      <c r="CF419">
        <v>7</v>
      </c>
      <c r="CG419">
        <v>6</v>
      </c>
      <c r="CH419">
        <v>4</v>
      </c>
      <c r="CI419">
        <v>5</v>
      </c>
      <c r="CJ419">
        <v>3</v>
      </c>
      <c r="CK419">
        <v>3</v>
      </c>
      <c r="CL419">
        <v>5</v>
      </c>
      <c r="CM419">
        <v>5</v>
      </c>
      <c r="CN419">
        <v>3</v>
      </c>
      <c r="CO419">
        <v>2</v>
      </c>
      <c r="CP419">
        <v>3</v>
      </c>
      <c r="CQ419">
        <v>3</v>
      </c>
      <c r="CR419">
        <v>5</v>
      </c>
      <c r="CS419">
        <v>5</v>
      </c>
      <c r="CT419">
        <v>5</v>
      </c>
      <c r="CU419">
        <v>0</v>
      </c>
      <c r="CV419">
        <v>0</v>
      </c>
      <c r="CW419">
        <v>0</v>
      </c>
      <c r="CX419">
        <v>0</v>
      </c>
      <c r="CY419">
        <v>0</v>
      </c>
      <c r="CZ419">
        <v>0</v>
      </c>
      <c r="DA419">
        <v>0</v>
      </c>
      <c r="DB419">
        <v>0</v>
      </c>
      <c r="DC419">
        <v>0</v>
      </c>
      <c r="DD419">
        <v>0</v>
      </c>
      <c r="DE419">
        <v>0</v>
      </c>
      <c r="DF419">
        <v>0</v>
      </c>
      <c r="DG419">
        <v>0</v>
      </c>
      <c r="DH419">
        <v>5</v>
      </c>
      <c r="DI419">
        <v>5</v>
      </c>
      <c r="DJ419">
        <v>5</v>
      </c>
      <c r="DK419">
        <v>6</v>
      </c>
      <c r="DL419">
        <v>7</v>
      </c>
      <c r="DM419">
        <v>6</v>
      </c>
      <c r="DN419">
        <v>5</v>
      </c>
      <c r="DO419">
        <v>6</v>
      </c>
      <c r="DP419">
        <v>7</v>
      </c>
      <c r="DQ419">
        <v>5</v>
      </c>
      <c r="DR419">
        <v>8</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0</v>
      </c>
      <c r="EU419">
        <v>0</v>
      </c>
      <c r="EV419">
        <v>0</v>
      </c>
      <c r="EW419">
        <v>0</v>
      </c>
      <c r="EX419">
        <v>0</v>
      </c>
      <c r="EY419">
        <v>0</v>
      </c>
      <c r="EZ419">
        <v>0</v>
      </c>
      <c r="FA419">
        <v>0</v>
      </c>
      <c r="FB419">
        <v>0</v>
      </c>
      <c r="FC419">
        <v>0</v>
      </c>
      <c r="FD419">
        <v>0</v>
      </c>
      <c r="FE419">
        <v>0</v>
      </c>
      <c r="FF419">
        <v>0</v>
      </c>
      <c r="FG419">
        <v>0</v>
      </c>
      <c r="FH419">
        <v>0</v>
      </c>
      <c r="FI419">
        <v>0</v>
      </c>
      <c r="FJ419">
        <v>0</v>
      </c>
      <c r="FK419">
        <v>0</v>
      </c>
      <c r="FL419">
        <v>0</v>
      </c>
      <c r="FM419">
        <v>0</v>
      </c>
      <c r="FN419">
        <v>0</v>
      </c>
      <c r="FO419">
        <v>0</v>
      </c>
      <c r="FP419">
        <v>0</v>
      </c>
      <c r="FQ419">
        <v>0</v>
      </c>
      <c r="FR419">
        <v>0</v>
      </c>
      <c r="FS419">
        <v>0</v>
      </c>
      <c r="FT419">
        <v>0</v>
      </c>
      <c r="FU419">
        <v>0</v>
      </c>
      <c r="FV419">
        <v>0</v>
      </c>
      <c r="FW419">
        <v>0</v>
      </c>
      <c r="FX419">
        <v>0</v>
      </c>
      <c r="FY419">
        <v>0</v>
      </c>
      <c r="FZ419">
        <v>0</v>
      </c>
      <c r="GA419">
        <v>0</v>
      </c>
      <c r="GB419">
        <v>0</v>
      </c>
      <c r="GC419">
        <v>0</v>
      </c>
      <c r="GD419">
        <v>0</v>
      </c>
      <c r="GE419">
        <v>0</v>
      </c>
      <c r="GF419">
        <v>0</v>
      </c>
      <c r="GG419">
        <v>0</v>
      </c>
      <c r="GH419">
        <v>0</v>
      </c>
      <c r="GI419">
        <v>0</v>
      </c>
      <c r="GJ419">
        <v>0</v>
      </c>
      <c r="GK419">
        <v>0</v>
      </c>
      <c r="GL419">
        <v>0</v>
      </c>
      <c r="GM419">
        <v>0</v>
      </c>
      <c r="GN419">
        <v>0</v>
      </c>
      <c r="GO419">
        <v>0</v>
      </c>
      <c r="GP419">
        <v>0</v>
      </c>
      <c r="GQ419">
        <v>30</v>
      </c>
      <c r="GR419">
        <v>51</v>
      </c>
      <c r="GS419">
        <v>0</v>
      </c>
      <c r="GT419">
        <v>0</v>
      </c>
      <c r="GU419">
        <v>0</v>
      </c>
      <c r="GV419">
        <v>0</v>
      </c>
      <c r="GW419">
        <v>0</v>
      </c>
      <c r="GX419">
        <v>0</v>
      </c>
      <c r="GY419">
        <v>0</v>
      </c>
      <c r="GZ419">
        <v>0</v>
      </c>
      <c r="HA419">
        <v>0</v>
      </c>
      <c r="HB419">
        <v>0</v>
      </c>
      <c r="HC419">
        <v>0</v>
      </c>
      <c r="HD419">
        <v>1</v>
      </c>
      <c r="HE419">
        <v>0</v>
      </c>
      <c r="HF419">
        <v>1</v>
      </c>
      <c r="HG419">
        <v>0</v>
      </c>
      <c r="HH419">
        <v>1</v>
      </c>
      <c r="HI419">
        <v>0</v>
      </c>
      <c r="HJ419">
        <v>0</v>
      </c>
      <c r="HK419">
        <v>0</v>
      </c>
      <c r="HL419">
        <v>0</v>
      </c>
      <c r="HM419">
        <v>0</v>
      </c>
      <c r="HN419">
        <v>0</v>
      </c>
      <c r="HO419">
        <v>0</v>
      </c>
      <c r="HP419">
        <v>0</v>
      </c>
      <c r="HQ419">
        <v>0</v>
      </c>
      <c r="HR419">
        <v>0</v>
      </c>
      <c r="HS419">
        <v>0</v>
      </c>
      <c r="HT419">
        <v>0</v>
      </c>
      <c r="HU419">
        <v>0</v>
      </c>
      <c r="HV419">
        <v>0</v>
      </c>
      <c r="HW419">
        <v>0</v>
      </c>
      <c r="HX419">
        <v>0</v>
      </c>
      <c r="HY419">
        <v>0</v>
      </c>
      <c r="HZ419">
        <v>0</v>
      </c>
      <c r="IA419">
        <v>2460.8000000000002</v>
      </c>
      <c r="IB419">
        <v>2294.2800000000002</v>
      </c>
      <c r="IC419">
        <v>205.06666666666669</v>
      </c>
      <c r="ID419">
        <v>229.42800000000003</v>
      </c>
      <c r="IE419">
        <v>163.66666666666666</v>
      </c>
      <c r="IF419">
        <v>206.1</v>
      </c>
      <c r="IG419">
        <v>228</v>
      </c>
      <c r="IH419">
        <v>222.5</v>
      </c>
      <c r="II419">
        <v>322.06666666666666</v>
      </c>
      <c r="IJ419">
        <v>0</v>
      </c>
      <c r="IK419">
        <v>0</v>
      </c>
      <c r="IL419">
        <v>0</v>
      </c>
      <c r="IM419">
        <v>90.086666666666659</v>
      </c>
      <c r="IN419">
        <v>10000</v>
      </c>
    </row>
    <row r="420" spans="1:248">
      <c r="A420">
        <v>417</v>
      </c>
      <c r="B420" t="str">
        <v>Ludhiana</v>
      </c>
      <c r="C420" t="str">
        <v>PUNJAB</v>
      </c>
      <c r="D420" t="str">
        <v>North</v>
      </c>
      <c r="E420" t="str">
        <v>PAL CEMENT AND STEEL PVT. LTD.</v>
      </c>
      <c r="F420">
        <v>0</v>
      </c>
      <c r="G420">
        <v>0</v>
      </c>
      <c r="H420">
        <v>1</v>
      </c>
      <c r="I420">
        <v>0</v>
      </c>
      <c r="J420" t="str">
        <v>High</v>
      </c>
      <c r="K420">
        <v>0</v>
      </c>
      <c r="L420">
        <v>1</v>
      </c>
      <c r="M420">
        <v>0</v>
      </c>
      <c r="N420" t="str">
        <v>Abhishek Wadhwa</v>
      </c>
      <c r="O420">
        <v>7</v>
      </c>
      <c r="P420">
        <v>8000</v>
      </c>
      <c r="Q420">
        <v>1</v>
      </c>
      <c r="R420">
        <v>1</v>
      </c>
      <c r="S420">
        <v>0</v>
      </c>
      <c r="T420">
        <v>8</v>
      </c>
      <c r="U420">
        <v>0</v>
      </c>
      <c r="V420">
        <v>7</v>
      </c>
      <c r="W420">
        <v>0</v>
      </c>
      <c r="X420">
        <v>600</v>
      </c>
      <c r="Y420">
        <v>0.213315</v>
      </c>
      <c r="Z420">
        <v>7.4999999999999997E-2</v>
      </c>
      <c r="AA420">
        <v>1.5998624999999999E-2</v>
      </c>
      <c r="AB420">
        <v>0</v>
      </c>
      <c r="AC420">
        <v>0</v>
      </c>
      <c r="AD420">
        <v>0</v>
      </c>
      <c r="AE420">
        <v>0</v>
      </c>
      <c r="AF420">
        <v>41</v>
      </c>
      <c r="AG420">
        <v>20</v>
      </c>
      <c r="AH420">
        <v>25</v>
      </c>
      <c r="AI420">
        <v>27</v>
      </c>
      <c r="AJ420">
        <v>30</v>
      </c>
      <c r="AK420">
        <v>97.5</v>
      </c>
      <c r="AL420">
        <v>351</v>
      </c>
      <c r="AM420">
        <v>109</v>
      </c>
      <c r="AN420">
        <v>121</v>
      </c>
      <c r="AO420">
        <v>82</v>
      </c>
      <c r="AP420">
        <v>44</v>
      </c>
      <c r="AQ420">
        <v>104.07</v>
      </c>
      <c r="AR420">
        <v>16</v>
      </c>
      <c r="AS420">
        <v>22.95</v>
      </c>
      <c r="AT420">
        <v>156.30000000000001</v>
      </c>
      <c r="AU420">
        <v>291.42</v>
      </c>
      <c r="AV420">
        <v>326.15000000000003</v>
      </c>
      <c r="AW420">
        <v>116</v>
      </c>
      <c r="AX420">
        <v>0</v>
      </c>
      <c r="AY420">
        <v>0</v>
      </c>
      <c r="AZ420">
        <v>0</v>
      </c>
      <c r="BA420">
        <v>0</v>
      </c>
      <c r="BB420">
        <v>0</v>
      </c>
      <c r="BC420">
        <v>0</v>
      </c>
      <c r="BD420">
        <v>1</v>
      </c>
      <c r="BE420">
        <v>0</v>
      </c>
      <c r="BF420">
        <v>0</v>
      </c>
      <c r="BG420">
        <v>1</v>
      </c>
      <c r="BH420">
        <v>0</v>
      </c>
      <c r="BI420">
        <v>3</v>
      </c>
      <c r="BJ420">
        <v>0</v>
      </c>
      <c r="BK420">
        <v>0</v>
      </c>
      <c r="BL420">
        <v>0</v>
      </c>
      <c r="BM420">
        <v>1</v>
      </c>
      <c r="BN420">
        <v>0</v>
      </c>
      <c r="BO420">
        <v>1</v>
      </c>
      <c r="BP420">
        <v>0</v>
      </c>
      <c r="BQ420">
        <v>0</v>
      </c>
      <c r="BR420">
        <v>0</v>
      </c>
      <c r="BS420">
        <v>0</v>
      </c>
      <c r="BT420">
        <v>0</v>
      </c>
      <c r="BU420">
        <v>0</v>
      </c>
      <c r="BV420">
        <v>0</v>
      </c>
      <c r="BW420">
        <v>0</v>
      </c>
      <c r="BX420">
        <v>7</v>
      </c>
      <c r="BY420">
        <v>0</v>
      </c>
      <c r="BZ420">
        <v>0</v>
      </c>
      <c r="CA420">
        <v>0</v>
      </c>
      <c r="CB420">
        <v>0</v>
      </c>
      <c r="CC420">
        <v>1</v>
      </c>
      <c r="CD420">
        <v>1</v>
      </c>
      <c r="CE420">
        <v>1</v>
      </c>
      <c r="CF420">
        <v>2</v>
      </c>
      <c r="CG420">
        <v>2</v>
      </c>
      <c r="CH420">
        <v>5</v>
      </c>
      <c r="CI420">
        <v>5</v>
      </c>
      <c r="CJ420">
        <v>2</v>
      </c>
      <c r="CK420">
        <v>3</v>
      </c>
      <c r="CL420">
        <v>3</v>
      </c>
      <c r="CM420">
        <v>3</v>
      </c>
      <c r="CN420">
        <v>5</v>
      </c>
      <c r="CO420">
        <v>1</v>
      </c>
      <c r="CP420">
        <v>2</v>
      </c>
      <c r="CQ420">
        <v>3</v>
      </c>
      <c r="CR420">
        <v>4</v>
      </c>
      <c r="CS420">
        <v>4</v>
      </c>
      <c r="CT420">
        <v>3</v>
      </c>
      <c r="CU420">
        <v>0</v>
      </c>
      <c r="CV420">
        <v>0</v>
      </c>
      <c r="CW420">
        <v>0</v>
      </c>
      <c r="CX420">
        <v>0</v>
      </c>
      <c r="CY420">
        <v>0</v>
      </c>
      <c r="CZ420">
        <v>0</v>
      </c>
      <c r="DA420">
        <v>0</v>
      </c>
      <c r="DB420">
        <v>0</v>
      </c>
      <c r="DC420">
        <v>0</v>
      </c>
      <c r="DD420">
        <v>0</v>
      </c>
      <c r="DE420">
        <v>0</v>
      </c>
      <c r="DF420">
        <v>0</v>
      </c>
      <c r="DG420">
        <v>0</v>
      </c>
      <c r="DH420">
        <v>5</v>
      </c>
      <c r="DI420">
        <v>5</v>
      </c>
      <c r="DJ420">
        <v>4</v>
      </c>
      <c r="DK420">
        <v>5</v>
      </c>
      <c r="DL420">
        <v>6</v>
      </c>
      <c r="DM420">
        <v>5</v>
      </c>
      <c r="DN420">
        <v>6</v>
      </c>
      <c r="DO420">
        <v>4</v>
      </c>
      <c r="DP420">
        <v>5</v>
      </c>
      <c r="DQ420">
        <v>5</v>
      </c>
      <c r="DR420">
        <v>5</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0</v>
      </c>
      <c r="EU420">
        <v>0</v>
      </c>
      <c r="EV420">
        <v>0</v>
      </c>
      <c r="EW420">
        <v>0</v>
      </c>
      <c r="EX420">
        <v>0</v>
      </c>
      <c r="EY420">
        <v>0</v>
      </c>
      <c r="EZ420">
        <v>0</v>
      </c>
      <c r="FA420">
        <v>0</v>
      </c>
      <c r="FB420">
        <v>0</v>
      </c>
      <c r="FC420">
        <v>0</v>
      </c>
      <c r="FD420">
        <v>0</v>
      </c>
      <c r="FE420">
        <v>1</v>
      </c>
      <c r="FF420">
        <v>1</v>
      </c>
      <c r="FG420">
        <v>1</v>
      </c>
      <c r="FH420">
        <v>0</v>
      </c>
      <c r="FI420">
        <v>0</v>
      </c>
      <c r="FJ420">
        <v>0</v>
      </c>
      <c r="FK420">
        <v>0</v>
      </c>
      <c r="FL420">
        <v>0</v>
      </c>
      <c r="FM420">
        <v>0</v>
      </c>
      <c r="FN420">
        <v>0</v>
      </c>
      <c r="FO420">
        <v>0</v>
      </c>
      <c r="FP420">
        <v>0</v>
      </c>
      <c r="FQ420">
        <v>0</v>
      </c>
      <c r="FR420">
        <v>0</v>
      </c>
      <c r="FS420">
        <v>0</v>
      </c>
      <c r="FT420">
        <v>0</v>
      </c>
      <c r="FU420">
        <v>0</v>
      </c>
      <c r="FV420">
        <v>0</v>
      </c>
      <c r="FW420">
        <v>0</v>
      </c>
      <c r="FX420">
        <v>0</v>
      </c>
      <c r="FY420">
        <v>0</v>
      </c>
      <c r="FZ420">
        <v>0</v>
      </c>
      <c r="GA420">
        <v>0</v>
      </c>
      <c r="GB420">
        <v>0</v>
      </c>
      <c r="GC420">
        <v>3</v>
      </c>
      <c r="GD420">
        <v>1</v>
      </c>
      <c r="GE420">
        <v>1</v>
      </c>
      <c r="GF420">
        <v>0</v>
      </c>
      <c r="GG420">
        <v>0</v>
      </c>
      <c r="GH420">
        <v>0</v>
      </c>
      <c r="GI420">
        <v>0</v>
      </c>
      <c r="GJ420">
        <v>0</v>
      </c>
      <c r="GK420">
        <v>0</v>
      </c>
      <c r="GL420">
        <v>0</v>
      </c>
      <c r="GM420">
        <v>0</v>
      </c>
      <c r="GN420">
        <v>0</v>
      </c>
      <c r="GO420">
        <v>0</v>
      </c>
      <c r="GP420">
        <v>0</v>
      </c>
      <c r="GQ420">
        <v>1</v>
      </c>
      <c r="GR420">
        <v>5</v>
      </c>
      <c r="GS420">
        <v>0</v>
      </c>
      <c r="GT420">
        <v>0</v>
      </c>
      <c r="GU420">
        <v>0</v>
      </c>
      <c r="GV420">
        <v>0</v>
      </c>
      <c r="GW420">
        <v>0</v>
      </c>
      <c r="GX420">
        <v>0</v>
      </c>
      <c r="GY420">
        <v>0</v>
      </c>
      <c r="GZ420">
        <v>0</v>
      </c>
      <c r="HA420">
        <v>0</v>
      </c>
      <c r="HB420">
        <v>0</v>
      </c>
      <c r="HC420">
        <v>2</v>
      </c>
      <c r="HD420">
        <v>0</v>
      </c>
      <c r="HE420">
        <v>1</v>
      </c>
      <c r="HF420">
        <v>2</v>
      </c>
      <c r="HG420">
        <v>0</v>
      </c>
      <c r="HH420">
        <v>2</v>
      </c>
      <c r="HI420">
        <v>2</v>
      </c>
      <c r="HJ420">
        <v>0</v>
      </c>
      <c r="HK420">
        <v>0</v>
      </c>
      <c r="HL420">
        <v>0</v>
      </c>
      <c r="HM420">
        <v>0</v>
      </c>
      <c r="HN420">
        <v>0</v>
      </c>
      <c r="HO420">
        <v>0</v>
      </c>
      <c r="HP420">
        <v>0</v>
      </c>
      <c r="HQ420">
        <v>0</v>
      </c>
      <c r="HR420">
        <v>0</v>
      </c>
      <c r="HS420">
        <v>0</v>
      </c>
      <c r="HT420">
        <v>0</v>
      </c>
      <c r="HU420">
        <v>0</v>
      </c>
      <c r="HV420">
        <v>0</v>
      </c>
      <c r="HW420">
        <v>0</v>
      </c>
      <c r="HX420">
        <v>0</v>
      </c>
      <c r="HY420">
        <v>0</v>
      </c>
      <c r="HZ420">
        <v>0</v>
      </c>
      <c r="IA420">
        <v>700.5</v>
      </c>
      <c r="IB420">
        <v>1279.8900000000001</v>
      </c>
      <c r="IC420">
        <v>58.375</v>
      </c>
      <c r="ID420">
        <v>127.989</v>
      </c>
      <c r="IE420">
        <v>0</v>
      </c>
      <c r="IF420">
        <v>20.333333333333332</v>
      </c>
      <c r="IG420">
        <v>27.333333333333332</v>
      </c>
      <c r="IH420">
        <v>185.83333333333334</v>
      </c>
      <c r="II420">
        <v>82.333333333333329</v>
      </c>
      <c r="IJ420">
        <v>0</v>
      </c>
      <c r="IK420">
        <v>0</v>
      </c>
      <c r="IL420">
        <v>0</v>
      </c>
      <c r="IM420">
        <v>244.52333333333334</v>
      </c>
      <c r="IN420">
        <v>3000</v>
      </c>
    </row>
    <row r="421" spans="1:248">
      <c r="A421">
        <v>418</v>
      </c>
      <c r="B421" t="str">
        <v>Jalandhar</v>
      </c>
      <c r="C421" t="str">
        <v>PUNJAB</v>
      </c>
      <c r="D421" t="str">
        <v>North</v>
      </c>
      <c r="E421" t="str">
        <v>MAHAVIR STEEL CORPORATION</v>
      </c>
      <c r="F421">
        <v>0</v>
      </c>
      <c r="G421">
        <v>0</v>
      </c>
      <c r="H421">
        <v>1</v>
      </c>
      <c r="I421">
        <v>0</v>
      </c>
      <c r="J421" t="str">
        <v>High</v>
      </c>
      <c r="K421">
        <v>0</v>
      </c>
      <c r="L421">
        <v>0</v>
      </c>
      <c r="M421">
        <v>0</v>
      </c>
      <c r="N421">
        <v>0</v>
      </c>
      <c r="O421">
        <v>14</v>
      </c>
      <c r="P421">
        <v>7000</v>
      </c>
      <c r="Q421">
        <v>1</v>
      </c>
      <c r="R421">
        <v>2</v>
      </c>
      <c r="S421">
        <v>2</v>
      </c>
      <c r="T421">
        <v>0</v>
      </c>
      <c r="U421">
        <v>0</v>
      </c>
      <c r="V421">
        <v>7</v>
      </c>
      <c r="W421">
        <v>0</v>
      </c>
      <c r="X421">
        <v>0</v>
      </c>
      <c r="Y421" t="str">
        <v/>
      </c>
      <c r="Z421">
        <v>0</v>
      </c>
      <c r="AA421" t="str">
        <v/>
      </c>
      <c r="AB421">
        <v>0</v>
      </c>
      <c r="AC421">
        <v>50.484999999999999</v>
      </c>
      <c r="AD421">
        <v>161</v>
      </c>
      <c r="AE421">
        <v>37.799999999999997</v>
      </c>
      <c r="AF421">
        <v>51</v>
      </c>
      <c r="AG421">
        <v>50</v>
      </c>
      <c r="AH421">
        <v>61.71</v>
      </c>
      <c r="AI421">
        <v>59</v>
      </c>
      <c r="AJ421">
        <v>70.3</v>
      </c>
      <c r="AK421">
        <v>117.85</v>
      </c>
      <c r="AL421">
        <v>51.94</v>
      </c>
      <c r="AM421">
        <v>111.31</v>
      </c>
      <c r="AN421">
        <v>313.78999999999996</v>
      </c>
      <c r="AO421">
        <v>114</v>
      </c>
      <c r="AP421">
        <v>120</v>
      </c>
      <c r="AQ421">
        <v>62.959999999999994</v>
      </c>
      <c r="AR421">
        <v>0</v>
      </c>
      <c r="AS421">
        <v>60.9</v>
      </c>
      <c r="AT421">
        <v>0</v>
      </c>
      <c r="AU421">
        <v>0</v>
      </c>
      <c r="AV421">
        <v>0</v>
      </c>
      <c r="AW421">
        <v>0</v>
      </c>
      <c r="AX421">
        <v>0</v>
      </c>
      <c r="AY421">
        <v>0</v>
      </c>
      <c r="AZ421">
        <v>0</v>
      </c>
      <c r="BA421">
        <v>2</v>
      </c>
      <c r="BB421">
        <v>0</v>
      </c>
      <c r="BC421">
        <v>0</v>
      </c>
      <c r="BD421">
        <v>0</v>
      </c>
      <c r="BE421">
        <v>0</v>
      </c>
      <c r="BF421">
        <v>0</v>
      </c>
      <c r="BG421">
        <v>0</v>
      </c>
      <c r="BH421">
        <v>0</v>
      </c>
      <c r="BI421">
        <v>1</v>
      </c>
      <c r="BJ421">
        <v>0</v>
      </c>
      <c r="BK421">
        <v>2</v>
      </c>
      <c r="BL421">
        <v>1</v>
      </c>
      <c r="BM421">
        <v>1</v>
      </c>
      <c r="BN421">
        <v>0</v>
      </c>
      <c r="BO421">
        <v>0</v>
      </c>
      <c r="BP421">
        <v>0</v>
      </c>
      <c r="BQ421">
        <v>0</v>
      </c>
      <c r="BR421">
        <v>0</v>
      </c>
      <c r="BS421">
        <v>0</v>
      </c>
      <c r="BT421">
        <v>0</v>
      </c>
      <c r="BU421">
        <v>0</v>
      </c>
      <c r="BV421">
        <v>0</v>
      </c>
      <c r="BW421">
        <v>0</v>
      </c>
      <c r="BX421">
        <v>7</v>
      </c>
      <c r="BY421">
        <v>0</v>
      </c>
      <c r="BZ421">
        <v>2</v>
      </c>
      <c r="CA421">
        <v>2</v>
      </c>
      <c r="CB421">
        <v>2</v>
      </c>
      <c r="CC421">
        <v>2</v>
      </c>
      <c r="CD421">
        <v>1</v>
      </c>
      <c r="CE421">
        <v>2</v>
      </c>
      <c r="CF421">
        <v>2</v>
      </c>
      <c r="CG421">
        <v>2</v>
      </c>
      <c r="CH421">
        <v>2</v>
      </c>
      <c r="CI421">
        <v>1</v>
      </c>
      <c r="CJ421">
        <v>4</v>
      </c>
      <c r="CK421">
        <v>4</v>
      </c>
      <c r="CL421">
        <v>3</v>
      </c>
      <c r="CM421">
        <v>5</v>
      </c>
      <c r="CN421">
        <v>4</v>
      </c>
      <c r="CO421">
        <v>0</v>
      </c>
      <c r="CP421">
        <v>1</v>
      </c>
      <c r="CQ421">
        <v>0</v>
      </c>
      <c r="CR421">
        <v>0</v>
      </c>
      <c r="CS421">
        <v>0</v>
      </c>
      <c r="CT421">
        <v>0</v>
      </c>
      <c r="CU421">
        <v>0</v>
      </c>
      <c r="CV421">
        <v>0</v>
      </c>
      <c r="CW421">
        <v>0</v>
      </c>
      <c r="CX421">
        <v>0</v>
      </c>
      <c r="CY421">
        <v>0</v>
      </c>
      <c r="CZ421">
        <v>0</v>
      </c>
      <c r="DA421">
        <v>0</v>
      </c>
      <c r="DB421">
        <v>0</v>
      </c>
      <c r="DC421">
        <v>0</v>
      </c>
      <c r="DD421">
        <v>0</v>
      </c>
      <c r="DE421">
        <v>0</v>
      </c>
      <c r="DF421">
        <v>0</v>
      </c>
      <c r="DG421">
        <v>0</v>
      </c>
      <c r="DH421">
        <v>5</v>
      </c>
      <c r="DI421">
        <v>5</v>
      </c>
      <c r="DJ421">
        <v>6</v>
      </c>
      <c r="DK421">
        <v>5</v>
      </c>
      <c r="DL421">
        <v>5</v>
      </c>
      <c r="DM421">
        <v>5</v>
      </c>
      <c r="DN421">
        <v>4</v>
      </c>
      <c r="DO421">
        <v>1</v>
      </c>
      <c r="DP421">
        <v>1</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0</v>
      </c>
      <c r="FE421">
        <v>3</v>
      </c>
      <c r="FF421">
        <v>1</v>
      </c>
      <c r="FG421">
        <v>1</v>
      </c>
      <c r="FH421">
        <v>0</v>
      </c>
      <c r="FI421">
        <v>0</v>
      </c>
      <c r="FJ421">
        <v>0</v>
      </c>
      <c r="FK421">
        <v>0</v>
      </c>
      <c r="FL421">
        <v>0</v>
      </c>
      <c r="FM421">
        <v>0</v>
      </c>
      <c r="FN421">
        <v>0</v>
      </c>
      <c r="FO421">
        <v>0</v>
      </c>
      <c r="FP421">
        <v>0</v>
      </c>
      <c r="FQ421">
        <v>0</v>
      </c>
      <c r="FR421">
        <v>0</v>
      </c>
      <c r="FS421">
        <v>0</v>
      </c>
      <c r="FT421">
        <v>0</v>
      </c>
      <c r="FU421">
        <v>0</v>
      </c>
      <c r="FV421">
        <v>0</v>
      </c>
      <c r="FW421">
        <v>0</v>
      </c>
      <c r="FX421">
        <v>0</v>
      </c>
      <c r="FY421">
        <v>0</v>
      </c>
      <c r="FZ421">
        <v>0</v>
      </c>
      <c r="GA421">
        <v>0</v>
      </c>
      <c r="GB421">
        <v>0</v>
      </c>
      <c r="GC421">
        <v>3</v>
      </c>
      <c r="GD421">
        <v>3</v>
      </c>
      <c r="GE421">
        <v>1</v>
      </c>
      <c r="GF421">
        <v>0</v>
      </c>
      <c r="GG421">
        <v>0</v>
      </c>
      <c r="GH421">
        <v>0</v>
      </c>
      <c r="GI421">
        <v>0</v>
      </c>
      <c r="GJ421">
        <v>0</v>
      </c>
      <c r="GK421">
        <v>0</v>
      </c>
      <c r="GL421">
        <v>0</v>
      </c>
      <c r="GM421">
        <v>0</v>
      </c>
      <c r="GN421">
        <v>0</v>
      </c>
      <c r="GO421">
        <v>0</v>
      </c>
      <c r="GP421">
        <v>0</v>
      </c>
      <c r="GQ421">
        <v>7</v>
      </c>
      <c r="GR421">
        <v>8</v>
      </c>
      <c r="GS421">
        <v>0</v>
      </c>
      <c r="GT421">
        <v>0</v>
      </c>
      <c r="GU421">
        <v>0</v>
      </c>
      <c r="GV421">
        <v>0</v>
      </c>
      <c r="GW421">
        <v>0</v>
      </c>
      <c r="GX421">
        <v>0</v>
      </c>
      <c r="GY421">
        <v>0</v>
      </c>
      <c r="GZ421">
        <v>0</v>
      </c>
      <c r="HA421">
        <v>0</v>
      </c>
      <c r="HB421">
        <v>0</v>
      </c>
      <c r="HC421">
        <v>0</v>
      </c>
      <c r="HD421">
        <v>1</v>
      </c>
      <c r="HE421">
        <v>0</v>
      </c>
      <c r="HF421">
        <v>1</v>
      </c>
      <c r="HG421">
        <v>1</v>
      </c>
      <c r="HH421">
        <v>1</v>
      </c>
      <c r="HI421">
        <v>0</v>
      </c>
      <c r="HJ421">
        <v>0</v>
      </c>
      <c r="HK421">
        <v>0</v>
      </c>
      <c r="HL421">
        <v>0</v>
      </c>
      <c r="HM421">
        <v>0</v>
      </c>
      <c r="HN421">
        <v>0</v>
      </c>
      <c r="HO421">
        <v>0</v>
      </c>
      <c r="HP421">
        <v>0</v>
      </c>
      <c r="HQ421">
        <v>0</v>
      </c>
      <c r="HR421">
        <v>0</v>
      </c>
      <c r="HS421">
        <v>0</v>
      </c>
      <c r="HT421">
        <v>0</v>
      </c>
      <c r="HU421">
        <v>0</v>
      </c>
      <c r="HV421">
        <v>0</v>
      </c>
      <c r="HW421">
        <v>0</v>
      </c>
      <c r="HX421">
        <v>0</v>
      </c>
      <c r="HY421">
        <v>0</v>
      </c>
      <c r="HZ421">
        <v>0</v>
      </c>
      <c r="IA421">
        <v>822.39499999999998</v>
      </c>
      <c r="IB421">
        <v>671.65</v>
      </c>
      <c r="IC421">
        <v>68.532916666666665</v>
      </c>
      <c r="ID421">
        <v>67.164999999999992</v>
      </c>
      <c r="IE421">
        <v>70.495000000000005</v>
      </c>
      <c r="IF421">
        <v>46.266666666666673</v>
      </c>
      <c r="IG421">
        <v>63.669999999999995</v>
      </c>
      <c r="IH421">
        <v>93.7</v>
      </c>
      <c r="II421">
        <v>182.59666666666666</v>
      </c>
      <c r="IJ421">
        <v>0</v>
      </c>
      <c r="IK421">
        <v>0</v>
      </c>
      <c r="IL421">
        <v>0</v>
      </c>
      <c r="IM421">
        <v>0</v>
      </c>
      <c r="IN421">
        <v>3500</v>
      </c>
    </row>
    <row r="422" spans="1:248">
      <c r="A422">
        <v>419</v>
      </c>
      <c r="B422" t="str">
        <v>Patiala</v>
      </c>
      <c r="C422" t="str">
        <v>PUNJAB</v>
      </c>
      <c r="D422" t="str">
        <v>North</v>
      </c>
      <c r="E422" t="str">
        <v>RAMDOOT UDHYOG PRIVATE LIMITED</v>
      </c>
      <c r="F422">
        <v>0</v>
      </c>
      <c r="G422">
        <v>0</v>
      </c>
      <c r="H422">
        <v>1</v>
      </c>
      <c r="I422">
        <v>0</v>
      </c>
      <c r="J422" t="str">
        <v>High</v>
      </c>
      <c r="K422">
        <v>1</v>
      </c>
      <c r="L422">
        <v>1</v>
      </c>
      <c r="M422">
        <v>0</v>
      </c>
      <c r="N422" t="str">
        <v>Sonu Kumar</v>
      </c>
      <c r="O422">
        <v>10</v>
      </c>
      <c r="P422">
        <v>5000</v>
      </c>
      <c r="Q422">
        <v>1</v>
      </c>
      <c r="R422">
        <v>2</v>
      </c>
      <c r="S422">
        <v>0</v>
      </c>
      <c r="T422">
        <v>1</v>
      </c>
      <c r="U422">
        <v>0</v>
      </c>
      <c r="V422">
        <v>5</v>
      </c>
      <c r="W422">
        <v>0</v>
      </c>
      <c r="X422">
        <v>343</v>
      </c>
      <c r="Y422">
        <v>0.28197376093294463</v>
      </c>
      <c r="Z422">
        <v>6.8599999999999994E-2</v>
      </c>
      <c r="AA422">
        <v>1.93434E-2</v>
      </c>
      <c r="AB422">
        <v>0</v>
      </c>
      <c r="AC422">
        <v>36.5</v>
      </c>
      <c r="AD422">
        <v>33</v>
      </c>
      <c r="AE422">
        <v>15</v>
      </c>
      <c r="AF422">
        <v>114</v>
      </c>
      <c r="AG422">
        <v>30</v>
      </c>
      <c r="AH422">
        <v>10</v>
      </c>
      <c r="AI422">
        <v>72</v>
      </c>
      <c r="AJ422">
        <v>112</v>
      </c>
      <c r="AK422">
        <v>153</v>
      </c>
      <c r="AL422">
        <v>217</v>
      </c>
      <c r="AM422">
        <v>138</v>
      </c>
      <c r="AN422">
        <v>100</v>
      </c>
      <c r="AO422">
        <v>144</v>
      </c>
      <c r="AP422">
        <v>159</v>
      </c>
      <c r="AQ422">
        <v>147.19</v>
      </c>
      <c r="AR422">
        <v>47</v>
      </c>
      <c r="AS422">
        <v>117.54</v>
      </c>
      <c r="AT422">
        <v>11.95</v>
      </c>
      <c r="AU422">
        <v>56.89</v>
      </c>
      <c r="AV422">
        <v>84.600000000000009</v>
      </c>
      <c r="AW422">
        <v>99</v>
      </c>
      <c r="AX422">
        <v>0</v>
      </c>
      <c r="AY422">
        <v>0</v>
      </c>
      <c r="AZ422">
        <v>0</v>
      </c>
      <c r="BA422">
        <v>1</v>
      </c>
      <c r="BB422">
        <v>0</v>
      </c>
      <c r="BC422">
        <v>0</v>
      </c>
      <c r="BD422">
        <v>3</v>
      </c>
      <c r="BE422">
        <v>0</v>
      </c>
      <c r="BF422">
        <v>0</v>
      </c>
      <c r="BG422">
        <v>0</v>
      </c>
      <c r="BH422">
        <v>0</v>
      </c>
      <c r="BI422">
        <v>0</v>
      </c>
      <c r="BJ422">
        <v>0</v>
      </c>
      <c r="BK422">
        <v>0</v>
      </c>
      <c r="BL422">
        <v>0</v>
      </c>
      <c r="BM422">
        <v>0</v>
      </c>
      <c r="BN422">
        <v>0</v>
      </c>
      <c r="BO422">
        <v>1</v>
      </c>
      <c r="BP422">
        <v>0</v>
      </c>
      <c r="BQ422">
        <v>0</v>
      </c>
      <c r="BR422">
        <v>0</v>
      </c>
      <c r="BS422">
        <v>0</v>
      </c>
      <c r="BT422">
        <v>0</v>
      </c>
      <c r="BU422">
        <v>0</v>
      </c>
      <c r="BV422">
        <v>0</v>
      </c>
      <c r="BW422">
        <v>0</v>
      </c>
      <c r="BX422">
        <v>5</v>
      </c>
      <c r="BY422">
        <v>0</v>
      </c>
      <c r="BZ422">
        <v>1</v>
      </c>
      <c r="CA422">
        <v>1</v>
      </c>
      <c r="CB422">
        <v>1</v>
      </c>
      <c r="CC422">
        <v>4</v>
      </c>
      <c r="CD422">
        <v>2</v>
      </c>
      <c r="CE422">
        <v>1</v>
      </c>
      <c r="CF422">
        <v>1</v>
      </c>
      <c r="CG422">
        <v>3</v>
      </c>
      <c r="CH422">
        <v>2</v>
      </c>
      <c r="CI422">
        <v>4</v>
      </c>
      <c r="CJ422">
        <v>1</v>
      </c>
      <c r="CK422">
        <v>3</v>
      </c>
      <c r="CL422">
        <v>3</v>
      </c>
      <c r="CM422">
        <v>2</v>
      </c>
      <c r="CN422">
        <v>3</v>
      </c>
      <c r="CO422">
        <v>2</v>
      </c>
      <c r="CP422">
        <v>2</v>
      </c>
      <c r="CQ422">
        <v>1</v>
      </c>
      <c r="CR422">
        <v>2</v>
      </c>
      <c r="CS422">
        <v>2</v>
      </c>
      <c r="CT422">
        <v>2</v>
      </c>
      <c r="CU422">
        <v>0</v>
      </c>
      <c r="CV422">
        <v>0</v>
      </c>
      <c r="CW422">
        <v>0</v>
      </c>
      <c r="CX422">
        <v>0</v>
      </c>
      <c r="CY422">
        <v>0</v>
      </c>
      <c r="CZ422">
        <v>0</v>
      </c>
      <c r="DA422">
        <v>0</v>
      </c>
      <c r="DB422">
        <v>0</v>
      </c>
      <c r="DC422">
        <v>0</v>
      </c>
      <c r="DD422">
        <v>0</v>
      </c>
      <c r="DE422">
        <v>0</v>
      </c>
      <c r="DF422">
        <v>0</v>
      </c>
      <c r="DG422">
        <v>0</v>
      </c>
      <c r="DH422">
        <v>4</v>
      </c>
      <c r="DI422">
        <v>4</v>
      </c>
      <c r="DJ422">
        <v>3</v>
      </c>
      <c r="DK422">
        <v>3</v>
      </c>
      <c r="DL422">
        <v>4</v>
      </c>
      <c r="DM422">
        <v>3</v>
      </c>
      <c r="DN422">
        <v>3</v>
      </c>
      <c r="DO422">
        <v>2</v>
      </c>
      <c r="DP422">
        <v>2</v>
      </c>
      <c r="DQ422">
        <v>2</v>
      </c>
      <c r="DR422">
        <v>2</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0</v>
      </c>
      <c r="FI422">
        <v>0</v>
      </c>
      <c r="FJ422">
        <v>0</v>
      </c>
      <c r="FK422">
        <v>0</v>
      </c>
      <c r="FL422">
        <v>0</v>
      </c>
      <c r="FM422">
        <v>0</v>
      </c>
      <c r="FN422">
        <v>0</v>
      </c>
      <c r="FO422">
        <v>0</v>
      </c>
      <c r="FP422">
        <v>0</v>
      </c>
      <c r="FQ422">
        <v>0</v>
      </c>
      <c r="FR422">
        <v>0</v>
      </c>
      <c r="FS422">
        <v>0</v>
      </c>
      <c r="FT422">
        <v>0</v>
      </c>
      <c r="FU422">
        <v>0</v>
      </c>
      <c r="FV422">
        <v>0</v>
      </c>
      <c r="FW422">
        <v>0</v>
      </c>
      <c r="FX422">
        <v>0</v>
      </c>
      <c r="FY422">
        <v>0</v>
      </c>
      <c r="FZ422">
        <v>0</v>
      </c>
      <c r="GA422">
        <v>0</v>
      </c>
      <c r="GB422">
        <v>0</v>
      </c>
      <c r="GC422">
        <v>0</v>
      </c>
      <c r="GD422">
        <v>0</v>
      </c>
      <c r="GE422">
        <v>0</v>
      </c>
      <c r="GF422">
        <v>0</v>
      </c>
      <c r="GG422">
        <v>0</v>
      </c>
      <c r="GH422">
        <v>0</v>
      </c>
      <c r="GI422">
        <v>0</v>
      </c>
      <c r="GJ422">
        <v>0</v>
      </c>
      <c r="GK422">
        <v>0</v>
      </c>
      <c r="GL422">
        <v>0</v>
      </c>
      <c r="GM422">
        <v>0</v>
      </c>
      <c r="GN422">
        <v>0</v>
      </c>
      <c r="GO422">
        <v>0</v>
      </c>
      <c r="GP422">
        <v>0</v>
      </c>
      <c r="GQ422">
        <v>9</v>
      </c>
      <c r="GR422">
        <v>2</v>
      </c>
      <c r="GS422">
        <v>0</v>
      </c>
      <c r="GT422">
        <v>0</v>
      </c>
      <c r="GU422">
        <v>0</v>
      </c>
      <c r="GV422">
        <v>0</v>
      </c>
      <c r="GW422">
        <v>0</v>
      </c>
      <c r="GX422">
        <v>0</v>
      </c>
      <c r="GY422">
        <v>0</v>
      </c>
      <c r="GZ422">
        <v>0</v>
      </c>
      <c r="HA422">
        <v>0</v>
      </c>
      <c r="HB422">
        <v>0</v>
      </c>
      <c r="HC422">
        <v>1</v>
      </c>
      <c r="HD422">
        <v>1</v>
      </c>
      <c r="HE422">
        <v>1</v>
      </c>
      <c r="HF422">
        <v>1</v>
      </c>
      <c r="HG422">
        <v>0</v>
      </c>
      <c r="HH422">
        <v>1</v>
      </c>
      <c r="HI422">
        <v>2</v>
      </c>
      <c r="HJ422">
        <v>0</v>
      </c>
      <c r="HK422">
        <v>0</v>
      </c>
      <c r="HL422">
        <v>0</v>
      </c>
      <c r="HM422">
        <v>0</v>
      </c>
      <c r="HN422">
        <v>0</v>
      </c>
      <c r="HO422">
        <v>0</v>
      </c>
      <c r="HP422">
        <v>0</v>
      </c>
      <c r="HQ422">
        <v>0</v>
      </c>
      <c r="HR422">
        <v>0</v>
      </c>
      <c r="HS422">
        <v>0</v>
      </c>
      <c r="HT422">
        <v>0</v>
      </c>
      <c r="HU422">
        <v>0</v>
      </c>
      <c r="HV422">
        <v>0</v>
      </c>
      <c r="HW422">
        <v>0</v>
      </c>
      <c r="HX422">
        <v>0</v>
      </c>
      <c r="HY422">
        <v>0</v>
      </c>
      <c r="HZ422">
        <v>0</v>
      </c>
      <c r="IA422">
        <v>930.5</v>
      </c>
      <c r="IB422">
        <v>967.17000000000007</v>
      </c>
      <c r="IC422">
        <v>77.541666666666671</v>
      </c>
      <c r="ID422">
        <v>96.717000000000013</v>
      </c>
      <c r="IE422">
        <v>23.166666666666668</v>
      </c>
      <c r="IF422">
        <v>53</v>
      </c>
      <c r="IG422">
        <v>64.666666666666671</v>
      </c>
      <c r="IH422">
        <v>169.33333333333334</v>
      </c>
      <c r="II422">
        <v>134.33333333333334</v>
      </c>
      <c r="IJ422">
        <v>0</v>
      </c>
      <c r="IK422">
        <v>0</v>
      </c>
      <c r="IL422">
        <v>0</v>
      </c>
      <c r="IM422">
        <v>80.163333333333341</v>
      </c>
      <c r="IN422">
        <v>2500</v>
      </c>
    </row>
    <row r="423" spans="1:248">
      <c r="A423">
        <v>420</v>
      </c>
      <c r="B423" t="str">
        <v>Kapurthala</v>
      </c>
      <c r="C423" t="str">
        <v>PUNJAB</v>
      </c>
      <c r="D423" t="str">
        <v>North</v>
      </c>
      <c r="E423" t="str">
        <v>MAHAVIR STEEL CORPORATION</v>
      </c>
      <c r="F423">
        <v>0</v>
      </c>
      <c r="G423">
        <v>0</v>
      </c>
      <c r="H423">
        <v>0.5</v>
      </c>
      <c r="I423">
        <v>0</v>
      </c>
      <c r="J423" t="str">
        <v>Medium</v>
      </c>
      <c r="K423">
        <v>0</v>
      </c>
      <c r="L423">
        <v>0</v>
      </c>
      <c r="M423">
        <v>0</v>
      </c>
      <c r="N423">
        <v>0</v>
      </c>
      <c r="O423">
        <v>11</v>
      </c>
      <c r="P423">
        <v>4000</v>
      </c>
      <c r="Q423">
        <v>1</v>
      </c>
      <c r="R423">
        <v>1</v>
      </c>
      <c r="S423">
        <v>2</v>
      </c>
      <c r="T423">
        <v>1</v>
      </c>
      <c r="U423">
        <v>0</v>
      </c>
      <c r="V423">
        <v>1</v>
      </c>
      <c r="W423">
        <v>0</v>
      </c>
      <c r="X423">
        <v>0</v>
      </c>
      <c r="Y423" t="str">
        <v/>
      </c>
      <c r="Z423">
        <v>0</v>
      </c>
      <c r="AA423" t="str">
        <v/>
      </c>
      <c r="AB423">
        <v>0</v>
      </c>
      <c r="AC423">
        <v>0</v>
      </c>
      <c r="AD423">
        <v>0</v>
      </c>
      <c r="AE423">
        <v>0</v>
      </c>
      <c r="AF423">
        <v>0</v>
      </c>
      <c r="AG423">
        <v>0</v>
      </c>
      <c r="AH423">
        <v>0</v>
      </c>
      <c r="AI423">
        <v>0</v>
      </c>
      <c r="AJ423">
        <v>0</v>
      </c>
      <c r="AK423">
        <v>0</v>
      </c>
      <c r="AL423">
        <v>0</v>
      </c>
      <c r="AM423">
        <v>3.8849999999999998</v>
      </c>
      <c r="AN423">
        <v>5.25</v>
      </c>
      <c r="AO423">
        <v>0</v>
      </c>
      <c r="AP423">
        <v>0</v>
      </c>
      <c r="AQ423">
        <v>2.2000000000000002</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1</v>
      </c>
      <c r="BL423">
        <v>0</v>
      </c>
      <c r="BM423">
        <v>0</v>
      </c>
      <c r="BN423">
        <v>0</v>
      </c>
      <c r="BO423">
        <v>0</v>
      </c>
      <c r="BP423">
        <v>0</v>
      </c>
      <c r="BQ423">
        <v>0</v>
      </c>
      <c r="BR423">
        <v>0</v>
      </c>
      <c r="BS423">
        <v>0</v>
      </c>
      <c r="BT423">
        <v>0</v>
      </c>
      <c r="BU423">
        <v>0</v>
      </c>
      <c r="BV423">
        <v>0</v>
      </c>
      <c r="BW423">
        <v>0</v>
      </c>
      <c r="BX423">
        <v>1</v>
      </c>
      <c r="BY423">
        <v>0</v>
      </c>
      <c r="BZ423">
        <v>0</v>
      </c>
      <c r="CA423">
        <v>0</v>
      </c>
      <c r="CB423">
        <v>0</v>
      </c>
      <c r="CC423">
        <v>0</v>
      </c>
      <c r="CD423">
        <v>0</v>
      </c>
      <c r="CE423">
        <v>0</v>
      </c>
      <c r="CF423">
        <v>0</v>
      </c>
      <c r="CG423">
        <v>0</v>
      </c>
      <c r="CH423">
        <v>0</v>
      </c>
      <c r="CI423">
        <v>0</v>
      </c>
      <c r="CJ423">
        <v>1</v>
      </c>
      <c r="CK423">
        <v>1</v>
      </c>
      <c r="CL423">
        <v>0</v>
      </c>
      <c r="CM423">
        <v>0</v>
      </c>
      <c r="CN423">
        <v>1</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1</v>
      </c>
      <c r="DI423">
        <v>1</v>
      </c>
      <c r="DJ423">
        <v>1</v>
      </c>
      <c r="DK423">
        <v>1</v>
      </c>
      <c r="DL423">
        <v>1</v>
      </c>
      <c r="DM423">
        <v>1</v>
      </c>
      <c r="DN423">
        <v>1</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0</v>
      </c>
      <c r="FI423">
        <v>0</v>
      </c>
      <c r="FJ423">
        <v>0</v>
      </c>
      <c r="FK423">
        <v>0</v>
      </c>
      <c r="FL423">
        <v>0</v>
      </c>
      <c r="FM423">
        <v>0</v>
      </c>
      <c r="FN423">
        <v>0</v>
      </c>
      <c r="FO423">
        <v>0</v>
      </c>
      <c r="FP423">
        <v>0</v>
      </c>
      <c r="FQ423">
        <v>0</v>
      </c>
      <c r="FR423">
        <v>0</v>
      </c>
      <c r="FS423">
        <v>0</v>
      </c>
      <c r="FT423">
        <v>0</v>
      </c>
      <c r="FU423">
        <v>0</v>
      </c>
      <c r="FV423">
        <v>0</v>
      </c>
      <c r="FW423">
        <v>0</v>
      </c>
      <c r="FX423">
        <v>0</v>
      </c>
      <c r="FY423">
        <v>0</v>
      </c>
      <c r="FZ423">
        <v>0</v>
      </c>
      <c r="GA423">
        <v>0</v>
      </c>
      <c r="GB423">
        <v>0</v>
      </c>
      <c r="GC423">
        <v>0</v>
      </c>
      <c r="GD423">
        <v>0</v>
      </c>
      <c r="GE423">
        <v>0</v>
      </c>
      <c r="GF423">
        <v>0</v>
      </c>
      <c r="GG423">
        <v>0</v>
      </c>
      <c r="GH423">
        <v>0</v>
      </c>
      <c r="GI423">
        <v>0</v>
      </c>
      <c r="GJ423">
        <v>0</v>
      </c>
      <c r="GK423">
        <v>0</v>
      </c>
      <c r="GL423">
        <v>0</v>
      </c>
      <c r="GM423">
        <v>0</v>
      </c>
      <c r="GN423">
        <v>0</v>
      </c>
      <c r="GO423">
        <v>0</v>
      </c>
      <c r="GP423">
        <v>0</v>
      </c>
      <c r="GQ423">
        <v>0</v>
      </c>
      <c r="GR423">
        <v>0</v>
      </c>
      <c r="GS423">
        <v>0</v>
      </c>
      <c r="GT423">
        <v>0</v>
      </c>
      <c r="GU423">
        <v>0</v>
      </c>
      <c r="GV423">
        <v>0</v>
      </c>
      <c r="GW423">
        <v>0</v>
      </c>
      <c r="GX423">
        <v>0</v>
      </c>
      <c r="GY423">
        <v>0</v>
      </c>
      <c r="GZ423">
        <v>0</v>
      </c>
      <c r="HA423">
        <v>0</v>
      </c>
      <c r="HB423">
        <v>0</v>
      </c>
      <c r="HC423">
        <v>0</v>
      </c>
      <c r="HD423">
        <v>0</v>
      </c>
      <c r="HE423">
        <v>0</v>
      </c>
      <c r="HF423">
        <v>0</v>
      </c>
      <c r="HG423">
        <v>0</v>
      </c>
      <c r="HH423">
        <v>0</v>
      </c>
      <c r="HI423">
        <v>0</v>
      </c>
      <c r="HJ423">
        <v>0</v>
      </c>
      <c r="HK423">
        <v>0</v>
      </c>
      <c r="HL423">
        <v>0</v>
      </c>
      <c r="HM423">
        <v>0</v>
      </c>
      <c r="HN423">
        <v>0</v>
      </c>
      <c r="HO423">
        <v>0</v>
      </c>
      <c r="HP423">
        <v>0</v>
      </c>
      <c r="HQ423">
        <v>0</v>
      </c>
      <c r="HR423">
        <v>0</v>
      </c>
      <c r="HS423">
        <v>0</v>
      </c>
      <c r="HT423">
        <v>0</v>
      </c>
      <c r="HU423">
        <v>0</v>
      </c>
      <c r="HV423">
        <v>0</v>
      </c>
      <c r="HW423">
        <v>0</v>
      </c>
      <c r="HX423">
        <v>0</v>
      </c>
      <c r="HY423">
        <v>0</v>
      </c>
      <c r="HZ423">
        <v>0</v>
      </c>
      <c r="IA423">
        <v>3.8849999999999998</v>
      </c>
      <c r="IB423">
        <v>7.45</v>
      </c>
      <c r="IC423">
        <v>0.32374999999999998</v>
      </c>
      <c r="ID423">
        <v>0.745</v>
      </c>
      <c r="IE423">
        <v>0</v>
      </c>
      <c r="IF423">
        <v>0</v>
      </c>
      <c r="IG423">
        <v>0</v>
      </c>
      <c r="IH423">
        <v>1.2949999999999999</v>
      </c>
      <c r="II423">
        <v>1.75</v>
      </c>
      <c r="IJ423">
        <v>0</v>
      </c>
      <c r="IK423">
        <v>0</v>
      </c>
      <c r="IL423">
        <v>0</v>
      </c>
      <c r="IM423">
        <v>0</v>
      </c>
      <c r="IN423">
        <v>3000</v>
      </c>
    </row>
    <row r="424" spans="1:248">
      <c r="A424">
        <v>421</v>
      </c>
      <c r="B424" t="str">
        <v>Hoshiarpur</v>
      </c>
      <c r="C424" t="str">
        <v>PUNJAB</v>
      </c>
      <c r="D424" t="str">
        <v>North</v>
      </c>
      <c r="E424" t="str">
        <v>MAHAVIR STEEL CORPORATION</v>
      </c>
      <c r="F424">
        <v>0</v>
      </c>
      <c r="G424">
        <v>0</v>
      </c>
      <c r="H424">
        <v>0.5</v>
      </c>
      <c r="I424">
        <v>0</v>
      </c>
      <c r="J424" t="str">
        <v>Medium</v>
      </c>
      <c r="K424">
        <v>0</v>
      </c>
      <c r="L424">
        <v>0</v>
      </c>
      <c r="M424">
        <v>0</v>
      </c>
      <c r="N424">
        <v>0</v>
      </c>
      <c r="O424">
        <v>6</v>
      </c>
      <c r="P424">
        <v>3500</v>
      </c>
      <c r="Q424">
        <v>1</v>
      </c>
      <c r="R424">
        <v>0</v>
      </c>
      <c r="S424">
        <v>1</v>
      </c>
      <c r="T424">
        <v>3</v>
      </c>
      <c r="U424">
        <v>0</v>
      </c>
      <c r="V424">
        <v>2</v>
      </c>
      <c r="W424">
        <v>0</v>
      </c>
      <c r="X424">
        <v>0</v>
      </c>
      <c r="Y424" t="str">
        <v/>
      </c>
      <c r="Z424">
        <v>0</v>
      </c>
      <c r="AA424" t="str">
        <v/>
      </c>
      <c r="AB424">
        <v>0</v>
      </c>
      <c r="AC424">
        <v>0</v>
      </c>
      <c r="AD424">
        <v>0</v>
      </c>
      <c r="AE424">
        <v>1.4</v>
      </c>
      <c r="AF424">
        <v>7</v>
      </c>
      <c r="AG424">
        <v>0</v>
      </c>
      <c r="AH424">
        <v>10.55</v>
      </c>
      <c r="AI424">
        <v>9</v>
      </c>
      <c r="AJ424">
        <v>0</v>
      </c>
      <c r="AK424">
        <v>0</v>
      </c>
      <c r="AL424">
        <v>1.47</v>
      </c>
      <c r="AM424">
        <v>1.22</v>
      </c>
      <c r="AN424">
        <v>2.73</v>
      </c>
      <c r="AO424">
        <v>2</v>
      </c>
      <c r="AP424">
        <v>5.6</v>
      </c>
      <c r="AQ424">
        <v>1.2</v>
      </c>
      <c r="AR424">
        <v>0</v>
      </c>
      <c r="AS424">
        <v>0</v>
      </c>
      <c r="AT424">
        <v>0</v>
      </c>
      <c r="AU424">
        <v>0</v>
      </c>
      <c r="AV424">
        <v>0</v>
      </c>
      <c r="AW424">
        <v>0</v>
      </c>
      <c r="AX424">
        <v>0</v>
      </c>
      <c r="AY424">
        <v>0</v>
      </c>
      <c r="AZ424">
        <v>0</v>
      </c>
      <c r="BA424">
        <v>0</v>
      </c>
      <c r="BB424">
        <v>0</v>
      </c>
      <c r="BC424">
        <v>1</v>
      </c>
      <c r="BD424">
        <v>0</v>
      </c>
      <c r="BE424">
        <v>0</v>
      </c>
      <c r="BF424">
        <v>0</v>
      </c>
      <c r="BG424">
        <v>0</v>
      </c>
      <c r="BH424">
        <v>0</v>
      </c>
      <c r="BI424">
        <v>0</v>
      </c>
      <c r="BJ424">
        <v>0</v>
      </c>
      <c r="BK424">
        <v>0</v>
      </c>
      <c r="BL424">
        <v>0</v>
      </c>
      <c r="BM424">
        <v>0</v>
      </c>
      <c r="BN424">
        <v>1</v>
      </c>
      <c r="BO424">
        <v>0</v>
      </c>
      <c r="BP424">
        <v>0</v>
      </c>
      <c r="BQ424">
        <v>0</v>
      </c>
      <c r="BR424">
        <v>0</v>
      </c>
      <c r="BS424">
        <v>0</v>
      </c>
      <c r="BT424">
        <v>0</v>
      </c>
      <c r="BU424">
        <v>0</v>
      </c>
      <c r="BV424">
        <v>0</v>
      </c>
      <c r="BW424">
        <v>0</v>
      </c>
      <c r="BX424">
        <v>2</v>
      </c>
      <c r="BY424">
        <v>0</v>
      </c>
      <c r="BZ424">
        <v>0</v>
      </c>
      <c r="CA424">
        <v>0</v>
      </c>
      <c r="CB424">
        <v>1</v>
      </c>
      <c r="CC424">
        <v>1</v>
      </c>
      <c r="CD424">
        <v>0</v>
      </c>
      <c r="CE424">
        <v>1</v>
      </c>
      <c r="CF424">
        <v>1</v>
      </c>
      <c r="CG424">
        <v>0</v>
      </c>
      <c r="CH424">
        <v>0</v>
      </c>
      <c r="CI424">
        <v>1</v>
      </c>
      <c r="CJ424">
        <v>1</v>
      </c>
      <c r="CK424">
        <v>1</v>
      </c>
      <c r="CL424">
        <v>1</v>
      </c>
      <c r="CM424">
        <v>1</v>
      </c>
      <c r="CN424">
        <v>1</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1</v>
      </c>
      <c r="DI424">
        <v>1</v>
      </c>
      <c r="DJ424">
        <v>1</v>
      </c>
      <c r="DK424">
        <v>2</v>
      </c>
      <c r="DL424">
        <v>2</v>
      </c>
      <c r="DM424">
        <v>2</v>
      </c>
      <c r="DN424">
        <v>1</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0</v>
      </c>
      <c r="FA424">
        <v>0</v>
      </c>
      <c r="FB424">
        <v>0</v>
      </c>
      <c r="FC424">
        <v>0</v>
      </c>
      <c r="FD424">
        <v>0</v>
      </c>
      <c r="FE424">
        <v>0</v>
      </c>
      <c r="FF424">
        <v>0</v>
      </c>
      <c r="FG424">
        <v>0</v>
      </c>
      <c r="FH424">
        <v>0</v>
      </c>
      <c r="FI424">
        <v>0</v>
      </c>
      <c r="FJ424">
        <v>0</v>
      </c>
      <c r="FK424">
        <v>0</v>
      </c>
      <c r="FL424">
        <v>0</v>
      </c>
      <c r="FM424">
        <v>0</v>
      </c>
      <c r="FN424">
        <v>0</v>
      </c>
      <c r="FO424">
        <v>0</v>
      </c>
      <c r="FP424">
        <v>0</v>
      </c>
      <c r="FQ424">
        <v>0</v>
      </c>
      <c r="FR424">
        <v>0</v>
      </c>
      <c r="FS424">
        <v>0</v>
      </c>
      <c r="FT424">
        <v>0</v>
      </c>
      <c r="FU424">
        <v>0</v>
      </c>
      <c r="FV424">
        <v>0</v>
      </c>
      <c r="FW424">
        <v>0</v>
      </c>
      <c r="FX424">
        <v>0</v>
      </c>
      <c r="FY424">
        <v>0</v>
      </c>
      <c r="FZ424">
        <v>0</v>
      </c>
      <c r="GA424">
        <v>0</v>
      </c>
      <c r="GB424">
        <v>0</v>
      </c>
      <c r="GC424">
        <v>0</v>
      </c>
      <c r="GD424">
        <v>0</v>
      </c>
      <c r="GE424">
        <v>0</v>
      </c>
      <c r="GF424">
        <v>0</v>
      </c>
      <c r="GG424">
        <v>0</v>
      </c>
      <c r="GH424">
        <v>0</v>
      </c>
      <c r="GI424">
        <v>0</v>
      </c>
      <c r="GJ424">
        <v>0</v>
      </c>
      <c r="GK424">
        <v>0</v>
      </c>
      <c r="GL424">
        <v>0</v>
      </c>
      <c r="GM424">
        <v>0</v>
      </c>
      <c r="GN424">
        <v>0</v>
      </c>
      <c r="GO424">
        <v>0</v>
      </c>
      <c r="GP424">
        <v>0</v>
      </c>
      <c r="GQ424">
        <v>0</v>
      </c>
      <c r="GR424">
        <v>0</v>
      </c>
      <c r="GS424">
        <v>0</v>
      </c>
      <c r="GT424">
        <v>0</v>
      </c>
      <c r="GU424">
        <v>0</v>
      </c>
      <c r="GV424">
        <v>0</v>
      </c>
      <c r="GW424">
        <v>0</v>
      </c>
      <c r="GX424">
        <v>0</v>
      </c>
      <c r="GY424">
        <v>0</v>
      </c>
      <c r="GZ424">
        <v>0</v>
      </c>
      <c r="HA424">
        <v>0</v>
      </c>
      <c r="HB424">
        <v>0</v>
      </c>
      <c r="HC424">
        <v>0</v>
      </c>
      <c r="HD424">
        <v>0</v>
      </c>
      <c r="HE424">
        <v>0</v>
      </c>
      <c r="HF424">
        <v>0</v>
      </c>
      <c r="HG424">
        <v>0</v>
      </c>
      <c r="HH424">
        <v>0</v>
      </c>
      <c r="HI424">
        <v>0</v>
      </c>
      <c r="HJ424">
        <v>0</v>
      </c>
      <c r="HK424">
        <v>0</v>
      </c>
      <c r="HL424">
        <v>0</v>
      </c>
      <c r="HM424">
        <v>0</v>
      </c>
      <c r="HN424">
        <v>0</v>
      </c>
      <c r="HO424">
        <v>0</v>
      </c>
      <c r="HP424">
        <v>0</v>
      </c>
      <c r="HQ424">
        <v>0</v>
      </c>
      <c r="HR424">
        <v>0</v>
      </c>
      <c r="HS424">
        <v>0</v>
      </c>
      <c r="HT424">
        <v>0</v>
      </c>
      <c r="HU424">
        <v>0</v>
      </c>
      <c r="HV424">
        <v>0</v>
      </c>
      <c r="HW424">
        <v>0</v>
      </c>
      <c r="HX424">
        <v>0</v>
      </c>
      <c r="HY424">
        <v>0</v>
      </c>
      <c r="HZ424">
        <v>0</v>
      </c>
      <c r="IA424">
        <v>30.64</v>
      </c>
      <c r="IB424">
        <v>11.53</v>
      </c>
      <c r="IC424">
        <v>2.5533333333333332</v>
      </c>
      <c r="ID424">
        <v>1.153</v>
      </c>
      <c r="IE424">
        <v>0</v>
      </c>
      <c r="IF424">
        <v>2.8000000000000003</v>
      </c>
      <c r="IG424">
        <v>6.5166666666666666</v>
      </c>
      <c r="IH424">
        <v>0.89666666666666661</v>
      </c>
      <c r="II424">
        <v>3.4433333333333334</v>
      </c>
      <c r="IJ424">
        <v>0</v>
      </c>
      <c r="IK424">
        <v>0</v>
      </c>
      <c r="IL424">
        <v>0</v>
      </c>
      <c r="IM424">
        <v>0</v>
      </c>
      <c r="IN424">
        <v>2000</v>
      </c>
    </row>
    <row r="425" spans="1:248">
      <c r="A425">
        <v>422</v>
      </c>
      <c r="B425" t="str">
        <v>Fazilka</v>
      </c>
      <c r="C425" t="str">
        <v>PUNJAB</v>
      </c>
      <c r="D425" t="str">
        <v>North</v>
      </c>
      <c r="E425" t="str">
        <v>TANVI SALES</v>
      </c>
      <c r="F425">
        <v>0</v>
      </c>
      <c r="G425">
        <v>0</v>
      </c>
      <c r="H425">
        <v>0.5</v>
      </c>
      <c r="I425">
        <v>0</v>
      </c>
      <c r="J425" t="str">
        <v>Medium</v>
      </c>
      <c r="K425">
        <v>1</v>
      </c>
      <c r="L425">
        <v>0</v>
      </c>
      <c r="M425">
        <v>0</v>
      </c>
      <c r="N425">
        <v>0</v>
      </c>
      <c r="O425">
        <v>13</v>
      </c>
      <c r="P425">
        <v>2800</v>
      </c>
      <c r="Q425">
        <v>1</v>
      </c>
      <c r="R425">
        <v>3</v>
      </c>
      <c r="S425">
        <v>0</v>
      </c>
      <c r="T425">
        <v>0</v>
      </c>
      <c r="U425">
        <v>0</v>
      </c>
      <c r="V425">
        <v>4</v>
      </c>
      <c r="W425">
        <v>0</v>
      </c>
      <c r="X425">
        <v>0</v>
      </c>
      <c r="Y425" t="str">
        <v/>
      </c>
      <c r="Z425">
        <v>0</v>
      </c>
      <c r="AA425" t="str">
        <v/>
      </c>
      <c r="AB425">
        <v>0</v>
      </c>
      <c r="AC425">
        <v>0</v>
      </c>
      <c r="AD425">
        <v>0</v>
      </c>
      <c r="AE425">
        <v>0</v>
      </c>
      <c r="AF425">
        <v>65</v>
      </c>
      <c r="AG425">
        <v>0</v>
      </c>
      <c r="AH425">
        <v>15</v>
      </c>
      <c r="AI425">
        <v>0</v>
      </c>
      <c r="AJ425">
        <v>36.5</v>
      </c>
      <c r="AK425">
        <v>0</v>
      </c>
      <c r="AL425">
        <v>10</v>
      </c>
      <c r="AM425">
        <v>0</v>
      </c>
      <c r="AN425">
        <v>0</v>
      </c>
      <c r="AO425">
        <v>12</v>
      </c>
      <c r="AP425">
        <v>19</v>
      </c>
      <c r="AQ425">
        <v>12.67</v>
      </c>
      <c r="AR425">
        <v>0</v>
      </c>
      <c r="AS425">
        <v>11</v>
      </c>
      <c r="AT425">
        <v>11.99</v>
      </c>
      <c r="AU425">
        <v>0</v>
      </c>
      <c r="AV425">
        <v>6.53</v>
      </c>
      <c r="AW425">
        <v>0</v>
      </c>
      <c r="AX425">
        <v>0</v>
      </c>
      <c r="AY425">
        <v>0</v>
      </c>
      <c r="AZ425">
        <v>0</v>
      </c>
      <c r="BA425">
        <v>0</v>
      </c>
      <c r="BB425">
        <v>0</v>
      </c>
      <c r="BC425">
        <v>0</v>
      </c>
      <c r="BD425">
        <v>1</v>
      </c>
      <c r="BE425">
        <v>0</v>
      </c>
      <c r="BF425">
        <v>1</v>
      </c>
      <c r="BG425">
        <v>0</v>
      </c>
      <c r="BH425">
        <v>1</v>
      </c>
      <c r="BI425">
        <v>0</v>
      </c>
      <c r="BJ425">
        <v>0</v>
      </c>
      <c r="BK425">
        <v>0</v>
      </c>
      <c r="BL425">
        <v>0</v>
      </c>
      <c r="BM425">
        <v>1</v>
      </c>
      <c r="BN425">
        <v>0</v>
      </c>
      <c r="BO425">
        <v>0</v>
      </c>
      <c r="BP425">
        <v>0</v>
      </c>
      <c r="BQ425">
        <v>0</v>
      </c>
      <c r="BR425">
        <v>0</v>
      </c>
      <c r="BS425">
        <v>0</v>
      </c>
      <c r="BT425">
        <v>0</v>
      </c>
      <c r="BU425">
        <v>0</v>
      </c>
      <c r="BV425">
        <v>0</v>
      </c>
      <c r="BW425">
        <v>0</v>
      </c>
      <c r="BX425">
        <v>4</v>
      </c>
      <c r="BY425">
        <v>0</v>
      </c>
      <c r="BZ425">
        <v>0</v>
      </c>
      <c r="CA425">
        <v>0</v>
      </c>
      <c r="CB425">
        <v>0</v>
      </c>
      <c r="CC425">
        <v>1</v>
      </c>
      <c r="CD425">
        <v>0</v>
      </c>
      <c r="CE425">
        <v>1</v>
      </c>
      <c r="CF425">
        <v>0</v>
      </c>
      <c r="CG425">
        <v>1</v>
      </c>
      <c r="CH425">
        <v>0</v>
      </c>
      <c r="CI425">
        <v>1</v>
      </c>
      <c r="CJ425">
        <v>0</v>
      </c>
      <c r="CK425">
        <v>0</v>
      </c>
      <c r="CL425">
        <v>1</v>
      </c>
      <c r="CM425">
        <v>1</v>
      </c>
      <c r="CN425">
        <v>1</v>
      </c>
      <c r="CO425">
        <v>0</v>
      </c>
      <c r="CP425">
        <v>1</v>
      </c>
      <c r="CQ425">
        <v>1</v>
      </c>
      <c r="CR425">
        <v>0</v>
      </c>
      <c r="CS425">
        <v>1</v>
      </c>
      <c r="CT425">
        <v>0</v>
      </c>
      <c r="CU425">
        <v>0</v>
      </c>
      <c r="CV425">
        <v>0</v>
      </c>
      <c r="CW425">
        <v>0</v>
      </c>
      <c r="CX425">
        <v>0</v>
      </c>
      <c r="CY425">
        <v>0</v>
      </c>
      <c r="CZ425">
        <v>0</v>
      </c>
      <c r="DA425">
        <v>0</v>
      </c>
      <c r="DB425">
        <v>0</v>
      </c>
      <c r="DC425">
        <v>0</v>
      </c>
      <c r="DD425">
        <v>0</v>
      </c>
      <c r="DE425">
        <v>0</v>
      </c>
      <c r="DF425">
        <v>0</v>
      </c>
      <c r="DG425">
        <v>0</v>
      </c>
      <c r="DH425">
        <v>1</v>
      </c>
      <c r="DI425">
        <v>1</v>
      </c>
      <c r="DJ425">
        <v>1</v>
      </c>
      <c r="DK425">
        <v>2</v>
      </c>
      <c r="DL425">
        <v>2</v>
      </c>
      <c r="DM425">
        <v>2</v>
      </c>
      <c r="DN425">
        <v>1</v>
      </c>
      <c r="DO425">
        <v>1</v>
      </c>
      <c r="DP425">
        <v>1</v>
      </c>
      <c r="DQ425">
        <v>1</v>
      </c>
      <c r="DR425">
        <v>1</v>
      </c>
      <c r="DS425">
        <v>0</v>
      </c>
      <c r="DT425">
        <v>0</v>
      </c>
      <c r="DU425">
        <v>0</v>
      </c>
      <c r="DV425">
        <v>0</v>
      </c>
      <c r="DW425">
        <v>0</v>
      </c>
      <c r="DX425">
        <v>0</v>
      </c>
      <c r="DY425">
        <v>0</v>
      </c>
      <c r="DZ425">
        <v>0</v>
      </c>
      <c r="EA425">
        <v>0</v>
      </c>
      <c r="EB425">
        <v>0</v>
      </c>
      <c r="EC425">
        <v>0</v>
      </c>
      <c r="ED425">
        <v>0</v>
      </c>
      <c r="EE425">
        <v>0</v>
      </c>
      <c r="EF425">
        <v>0</v>
      </c>
      <c r="EG425">
        <v>0.75</v>
      </c>
      <c r="EH425">
        <v>0.5</v>
      </c>
      <c r="EI425">
        <v>0.25</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23.75</v>
      </c>
      <c r="FF425">
        <v>23.916666666666668</v>
      </c>
      <c r="FG425">
        <v>23.583333333333332</v>
      </c>
      <c r="FH425">
        <v>0</v>
      </c>
      <c r="FI425">
        <v>0</v>
      </c>
      <c r="FJ425">
        <v>0</v>
      </c>
      <c r="FK425">
        <v>0</v>
      </c>
      <c r="FL425">
        <v>0</v>
      </c>
      <c r="FM425">
        <v>0</v>
      </c>
      <c r="FN425">
        <v>0</v>
      </c>
      <c r="FO425">
        <v>0</v>
      </c>
      <c r="FP425">
        <v>0</v>
      </c>
      <c r="FQ425">
        <v>0</v>
      </c>
      <c r="FR425">
        <v>0</v>
      </c>
      <c r="FS425">
        <v>0</v>
      </c>
      <c r="FT425">
        <v>0</v>
      </c>
      <c r="FU425">
        <v>0</v>
      </c>
      <c r="FV425">
        <v>0</v>
      </c>
      <c r="FW425">
        <v>0</v>
      </c>
      <c r="FX425">
        <v>0</v>
      </c>
      <c r="FY425">
        <v>0</v>
      </c>
      <c r="FZ425">
        <v>0</v>
      </c>
      <c r="GA425">
        <v>0</v>
      </c>
      <c r="GB425">
        <v>0</v>
      </c>
      <c r="GC425">
        <v>23.75</v>
      </c>
      <c r="GD425">
        <v>23.916666666666668</v>
      </c>
      <c r="GE425">
        <v>29</v>
      </c>
      <c r="GF425">
        <v>0</v>
      </c>
      <c r="GG425">
        <v>0</v>
      </c>
      <c r="GH425">
        <v>0</v>
      </c>
      <c r="GI425">
        <v>0</v>
      </c>
      <c r="GJ425">
        <v>0</v>
      </c>
      <c r="GK425">
        <v>0</v>
      </c>
      <c r="GL425">
        <v>0</v>
      </c>
      <c r="GM425">
        <v>0</v>
      </c>
      <c r="GN425">
        <v>0</v>
      </c>
      <c r="GO425">
        <v>0</v>
      </c>
      <c r="GP425">
        <v>0</v>
      </c>
      <c r="GQ425">
        <v>3</v>
      </c>
      <c r="GR425">
        <v>1</v>
      </c>
      <c r="GS425">
        <v>0</v>
      </c>
      <c r="GT425">
        <v>0</v>
      </c>
      <c r="GU425">
        <v>0</v>
      </c>
      <c r="GV425">
        <v>0</v>
      </c>
      <c r="GW425">
        <v>0</v>
      </c>
      <c r="GX425">
        <v>0</v>
      </c>
      <c r="GY425">
        <v>0</v>
      </c>
      <c r="GZ425">
        <v>0</v>
      </c>
      <c r="HA425">
        <v>0</v>
      </c>
      <c r="HB425">
        <v>0</v>
      </c>
      <c r="HC425">
        <v>0</v>
      </c>
      <c r="HD425">
        <v>0</v>
      </c>
      <c r="HE425">
        <v>1</v>
      </c>
      <c r="HF425">
        <v>1</v>
      </c>
      <c r="HG425">
        <v>1</v>
      </c>
      <c r="HH425">
        <v>0</v>
      </c>
      <c r="HI425">
        <v>1</v>
      </c>
      <c r="HJ425">
        <v>0</v>
      </c>
      <c r="HK425">
        <v>0</v>
      </c>
      <c r="HL425">
        <v>0</v>
      </c>
      <c r="HM425">
        <v>0</v>
      </c>
      <c r="HN425">
        <v>0</v>
      </c>
      <c r="HO425">
        <v>0</v>
      </c>
      <c r="HP425">
        <v>0</v>
      </c>
      <c r="HQ425">
        <v>0</v>
      </c>
      <c r="HR425">
        <v>0</v>
      </c>
      <c r="HS425">
        <v>7544</v>
      </c>
      <c r="HT425">
        <v>0</v>
      </c>
      <c r="HU425">
        <v>0</v>
      </c>
      <c r="HV425">
        <v>0</v>
      </c>
      <c r="HW425">
        <v>0</v>
      </c>
      <c r="HX425">
        <v>0</v>
      </c>
      <c r="HY425">
        <v>0</v>
      </c>
      <c r="HZ425">
        <v>73819.199999999997</v>
      </c>
      <c r="IA425">
        <v>126.5</v>
      </c>
      <c r="IB425">
        <v>73.19</v>
      </c>
      <c r="IC425">
        <v>10.541666666666666</v>
      </c>
      <c r="ID425">
        <v>7.319</v>
      </c>
      <c r="IE425">
        <v>0</v>
      </c>
      <c r="IF425">
        <v>21.666666666666668</v>
      </c>
      <c r="IG425">
        <v>17.166666666666668</v>
      </c>
      <c r="IH425">
        <v>3.3333333333333335</v>
      </c>
      <c r="II425">
        <v>10.333333333333334</v>
      </c>
      <c r="IJ425">
        <v>0</v>
      </c>
      <c r="IK425">
        <v>0</v>
      </c>
      <c r="IL425">
        <v>0</v>
      </c>
      <c r="IM425">
        <v>2.1766666666666667</v>
      </c>
      <c r="IN425">
        <v>7000</v>
      </c>
    </row>
    <row r="426" spans="1:248">
      <c r="A426">
        <v>423</v>
      </c>
      <c r="B426" t="str">
        <v>Sri Muktsar Sahib</v>
      </c>
      <c r="C426" t="str">
        <v>PUNJAB</v>
      </c>
      <c r="D426" t="str">
        <v>North</v>
      </c>
      <c r="E426" t="str">
        <v>TANVI SALES</v>
      </c>
      <c r="F426">
        <v>0</v>
      </c>
      <c r="G426">
        <v>0</v>
      </c>
      <c r="H426">
        <v>0.5</v>
      </c>
      <c r="I426">
        <v>0</v>
      </c>
      <c r="J426" t="str">
        <v>Medium</v>
      </c>
      <c r="K426">
        <v>0</v>
      </c>
      <c r="L426">
        <v>0</v>
      </c>
      <c r="M426">
        <v>0</v>
      </c>
      <c r="N426" t="str">
        <v>Sonu Kumar</v>
      </c>
      <c r="O426">
        <v>11</v>
      </c>
      <c r="P426">
        <v>2800</v>
      </c>
      <c r="Q426">
        <v>1</v>
      </c>
      <c r="R426">
        <v>1</v>
      </c>
      <c r="S426">
        <v>2</v>
      </c>
      <c r="T426">
        <v>0</v>
      </c>
      <c r="U426">
        <v>0</v>
      </c>
      <c r="V426">
        <v>9</v>
      </c>
      <c r="W426">
        <v>0</v>
      </c>
      <c r="X426">
        <v>50</v>
      </c>
      <c r="Y426">
        <v>0.29674</v>
      </c>
      <c r="Z426">
        <v>1.7857142857142856E-2</v>
      </c>
      <c r="AA426">
        <v>5.2989285714285716E-3</v>
      </c>
      <c r="AB426">
        <v>0</v>
      </c>
      <c r="AC426">
        <v>15</v>
      </c>
      <c r="AD426">
        <v>0</v>
      </c>
      <c r="AE426">
        <v>0</v>
      </c>
      <c r="AF426">
        <v>37</v>
      </c>
      <c r="AG426">
        <v>24</v>
      </c>
      <c r="AH426">
        <v>12</v>
      </c>
      <c r="AI426">
        <v>23</v>
      </c>
      <c r="AJ426">
        <v>12</v>
      </c>
      <c r="AK426">
        <v>0</v>
      </c>
      <c r="AL426">
        <v>24</v>
      </c>
      <c r="AM426">
        <v>12</v>
      </c>
      <c r="AN426">
        <v>12</v>
      </c>
      <c r="AO426">
        <v>12</v>
      </c>
      <c r="AP426">
        <v>12</v>
      </c>
      <c r="AQ426">
        <v>24.009999999999998</v>
      </c>
      <c r="AR426">
        <v>0</v>
      </c>
      <c r="AS426">
        <v>12.15</v>
      </c>
      <c r="AT426">
        <v>0</v>
      </c>
      <c r="AU426">
        <v>14.9</v>
      </c>
      <c r="AV426">
        <v>49.31</v>
      </c>
      <c r="AW426">
        <v>12</v>
      </c>
      <c r="AX426">
        <v>0</v>
      </c>
      <c r="AY426">
        <v>0</v>
      </c>
      <c r="AZ426">
        <v>0</v>
      </c>
      <c r="BA426">
        <v>1</v>
      </c>
      <c r="BB426">
        <v>0</v>
      </c>
      <c r="BC426">
        <v>0</v>
      </c>
      <c r="BD426">
        <v>1</v>
      </c>
      <c r="BE426">
        <v>0</v>
      </c>
      <c r="BF426">
        <v>0</v>
      </c>
      <c r="BG426">
        <v>1</v>
      </c>
      <c r="BH426">
        <v>0</v>
      </c>
      <c r="BI426">
        <v>0</v>
      </c>
      <c r="BJ426">
        <v>1</v>
      </c>
      <c r="BK426">
        <v>0</v>
      </c>
      <c r="BL426">
        <v>0</v>
      </c>
      <c r="BM426">
        <v>0</v>
      </c>
      <c r="BN426">
        <v>0</v>
      </c>
      <c r="BO426">
        <v>2</v>
      </c>
      <c r="BP426">
        <v>0</v>
      </c>
      <c r="BQ426">
        <v>0</v>
      </c>
      <c r="BR426">
        <v>0</v>
      </c>
      <c r="BS426">
        <v>1</v>
      </c>
      <c r="BT426">
        <v>1</v>
      </c>
      <c r="BU426">
        <v>1</v>
      </c>
      <c r="BV426">
        <v>0</v>
      </c>
      <c r="BW426">
        <v>0</v>
      </c>
      <c r="BX426">
        <v>9</v>
      </c>
      <c r="BY426">
        <v>0</v>
      </c>
      <c r="BZ426">
        <v>1</v>
      </c>
      <c r="CA426">
        <v>0</v>
      </c>
      <c r="CB426">
        <v>0</v>
      </c>
      <c r="CC426">
        <v>1</v>
      </c>
      <c r="CD426">
        <v>2</v>
      </c>
      <c r="CE426">
        <v>1</v>
      </c>
      <c r="CF426">
        <v>2</v>
      </c>
      <c r="CG426">
        <v>1</v>
      </c>
      <c r="CH426">
        <v>0</v>
      </c>
      <c r="CI426">
        <v>2</v>
      </c>
      <c r="CJ426">
        <v>1</v>
      </c>
      <c r="CK426">
        <v>1</v>
      </c>
      <c r="CL426">
        <v>1</v>
      </c>
      <c r="CM426">
        <v>1</v>
      </c>
      <c r="CN426">
        <v>2</v>
      </c>
      <c r="CO426">
        <v>0</v>
      </c>
      <c r="CP426">
        <v>1</v>
      </c>
      <c r="CQ426">
        <v>0</v>
      </c>
      <c r="CR426">
        <v>1</v>
      </c>
      <c r="CS426">
        <v>3</v>
      </c>
      <c r="CT426">
        <v>1</v>
      </c>
      <c r="CU426">
        <v>0</v>
      </c>
      <c r="CV426">
        <v>0</v>
      </c>
      <c r="CW426">
        <v>0</v>
      </c>
      <c r="CX426">
        <v>0</v>
      </c>
      <c r="CY426">
        <v>0</v>
      </c>
      <c r="CZ426">
        <v>0</v>
      </c>
      <c r="DA426">
        <v>0</v>
      </c>
      <c r="DB426">
        <v>0</v>
      </c>
      <c r="DC426">
        <v>0</v>
      </c>
      <c r="DD426">
        <v>0</v>
      </c>
      <c r="DE426">
        <v>0</v>
      </c>
      <c r="DF426">
        <v>0</v>
      </c>
      <c r="DG426">
        <v>0</v>
      </c>
      <c r="DH426">
        <v>2</v>
      </c>
      <c r="DI426">
        <v>2</v>
      </c>
      <c r="DJ426">
        <v>1</v>
      </c>
      <c r="DK426">
        <v>1</v>
      </c>
      <c r="DL426">
        <v>3</v>
      </c>
      <c r="DM426">
        <v>3</v>
      </c>
      <c r="DN426">
        <v>3</v>
      </c>
      <c r="DO426">
        <v>1</v>
      </c>
      <c r="DP426">
        <v>2</v>
      </c>
      <c r="DQ426">
        <v>3</v>
      </c>
      <c r="DR426">
        <v>4</v>
      </c>
      <c r="DS426">
        <v>0</v>
      </c>
      <c r="DT426">
        <v>0</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0</v>
      </c>
      <c r="FJ426">
        <v>0</v>
      </c>
      <c r="FK426">
        <v>0</v>
      </c>
      <c r="FL426">
        <v>0</v>
      </c>
      <c r="FM426">
        <v>0</v>
      </c>
      <c r="FN426">
        <v>0</v>
      </c>
      <c r="FO426">
        <v>0</v>
      </c>
      <c r="FP426">
        <v>0</v>
      </c>
      <c r="FQ426">
        <v>0</v>
      </c>
      <c r="FR426">
        <v>0</v>
      </c>
      <c r="FS426">
        <v>0</v>
      </c>
      <c r="FT426">
        <v>0</v>
      </c>
      <c r="FU426">
        <v>0</v>
      </c>
      <c r="FV426">
        <v>0</v>
      </c>
      <c r="FW426">
        <v>0</v>
      </c>
      <c r="FX426">
        <v>0</v>
      </c>
      <c r="FY426">
        <v>0</v>
      </c>
      <c r="FZ426">
        <v>0</v>
      </c>
      <c r="GA426">
        <v>0</v>
      </c>
      <c r="GB426">
        <v>0</v>
      </c>
      <c r="GC426">
        <v>0</v>
      </c>
      <c r="GD426">
        <v>0</v>
      </c>
      <c r="GE426">
        <v>0</v>
      </c>
      <c r="GF426">
        <v>0</v>
      </c>
      <c r="GG426">
        <v>0</v>
      </c>
      <c r="GH426">
        <v>0</v>
      </c>
      <c r="GI426">
        <v>0</v>
      </c>
      <c r="GJ426">
        <v>0</v>
      </c>
      <c r="GK426">
        <v>0</v>
      </c>
      <c r="GL426">
        <v>0</v>
      </c>
      <c r="GM426">
        <v>0</v>
      </c>
      <c r="GN426">
        <v>0</v>
      </c>
      <c r="GO426">
        <v>0</v>
      </c>
      <c r="GP426">
        <v>0</v>
      </c>
      <c r="GQ426">
        <v>3</v>
      </c>
      <c r="GR426">
        <v>1</v>
      </c>
      <c r="GS426">
        <v>0</v>
      </c>
      <c r="GT426">
        <v>0</v>
      </c>
      <c r="GU426">
        <v>0</v>
      </c>
      <c r="GV426">
        <v>0</v>
      </c>
      <c r="GW426">
        <v>0</v>
      </c>
      <c r="GX426">
        <v>0</v>
      </c>
      <c r="GY426">
        <v>0</v>
      </c>
      <c r="GZ426">
        <v>0</v>
      </c>
      <c r="HA426">
        <v>0</v>
      </c>
      <c r="HB426">
        <v>0</v>
      </c>
      <c r="HC426">
        <v>1</v>
      </c>
      <c r="HD426">
        <v>0</v>
      </c>
      <c r="HE426">
        <v>0</v>
      </c>
      <c r="HF426">
        <v>1</v>
      </c>
      <c r="HG426">
        <v>2</v>
      </c>
      <c r="HH426">
        <v>1</v>
      </c>
      <c r="HI426">
        <v>0</v>
      </c>
      <c r="HJ426">
        <v>0</v>
      </c>
      <c r="HK426">
        <v>0</v>
      </c>
      <c r="HL426">
        <v>0</v>
      </c>
      <c r="HM426">
        <v>0</v>
      </c>
      <c r="HN426">
        <v>0</v>
      </c>
      <c r="HO426">
        <v>0</v>
      </c>
      <c r="HP426">
        <v>0</v>
      </c>
      <c r="HQ426">
        <v>0</v>
      </c>
      <c r="HR426">
        <v>0</v>
      </c>
      <c r="HS426">
        <v>40422.25</v>
      </c>
      <c r="HT426">
        <v>0</v>
      </c>
      <c r="HU426">
        <v>0</v>
      </c>
      <c r="HV426">
        <v>0</v>
      </c>
      <c r="HW426">
        <v>0</v>
      </c>
      <c r="HX426">
        <v>0</v>
      </c>
      <c r="HY426">
        <v>0</v>
      </c>
      <c r="HZ426">
        <v>352812.75</v>
      </c>
      <c r="IA426">
        <v>159</v>
      </c>
      <c r="IB426">
        <v>148.37</v>
      </c>
      <c r="IC426">
        <v>13.25</v>
      </c>
      <c r="ID426">
        <v>14.837</v>
      </c>
      <c r="IE426">
        <v>5</v>
      </c>
      <c r="IF426">
        <v>20.333333333333332</v>
      </c>
      <c r="IG426">
        <v>15.666666666666666</v>
      </c>
      <c r="IH426">
        <v>12</v>
      </c>
      <c r="II426">
        <v>12</v>
      </c>
      <c r="IJ426">
        <v>0</v>
      </c>
      <c r="IK426">
        <v>0</v>
      </c>
      <c r="IL426">
        <v>0</v>
      </c>
      <c r="IM426">
        <v>25.403333333333336</v>
      </c>
      <c r="IN426">
        <v>5500</v>
      </c>
    </row>
    <row r="427" spans="1:248">
      <c r="A427">
        <v>424</v>
      </c>
      <c r="B427" t="str">
        <v>Pathankot</v>
      </c>
      <c r="C427" t="str">
        <v>PUNJAB</v>
      </c>
      <c r="D427" t="str">
        <v>North</v>
      </c>
      <c r="E427" t="str">
        <v>MAHAVIR STEEL CORPORATION</v>
      </c>
      <c r="F427">
        <v>0</v>
      </c>
      <c r="G427">
        <v>0</v>
      </c>
      <c r="H427">
        <v>0.5</v>
      </c>
      <c r="I427">
        <v>0</v>
      </c>
      <c r="J427" t="str">
        <v>Medium</v>
      </c>
      <c r="K427">
        <v>0</v>
      </c>
      <c r="L427">
        <v>0</v>
      </c>
      <c r="M427">
        <v>0</v>
      </c>
      <c r="N427">
        <v>0</v>
      </c>
      <c r="O427">
        <v>24</v>
      </c>
      <c r="P427">
        <v>2800</v>
      </c>
      <c r="Q427">
        <v>3</v>
      </c>
      <c r="R427">
        <v>4</v>
      </c>
      <c r="S427">
        <v>0</v>
      </c>
      <c r="T427">
        <v>0</v>
      </c>
      <c r="U427">
        <v>0</v>
      </c>
      <c r="V427">
        <v>4</v>
      </c>
      <c r="W427">
        <v>0</v>
      </c>
      <c r="X427">
        <v>0</v>
      </c>
      <c r="Y427" t="str">
        <v/>
      </c>
      <c r="Z427">
        <v>0</v>
      </c>
      <c r="AA427" t="str">
        <v/>
      </c>
      <c r="AB427">
        <v>0</v>
      </c>
      <c r="AC427">
        <v>0</v>
      </c>
      <c r="AD427">
        <v>5</v>
      </c>
      <c r="AE427">
        <v>9.6999999999999993</v>
      </c>
      <c r="AF427">
        <v>49</v>
      </c>
      <c r="AG427">
        <v>50.1</v>
      </c>
      <c r="AH427">
        <v>77.83</v>
      </c>
      <c r="AI427">
        <v>12</v>
      </c>
      <c r="AJ427">
        <v>51.1</v>
      </c>
      <c r="AK427">
        <v>0</v>
      </c>
      <c r="AL427">
        <v>25.66</v>
      </c>
      <c r="AM427">
        <v>75.099999999999994</v>
      </c>
      <c r="AN427">
        <v>53</v>
      </c>
      <c r="AO427">
        <v>56</v>
      </c>
      <c r="AP427">
        <v>52</v>
      </c>
      <c r="AQ427">
        <v>38.090000000000003</v>
      </c>
      <c r="AR427">
        <v>14.87</v>
      </c>
      <c r="AS427">
        <v>0</v>
      </c>
      <c r="AT427">
        <v>52.29</v>
      </c>
      <c r="AU427">
        <v>0</v>
      </c>
      <c r="AV427">
        <v>12.16</v>
      </c>
      <c r="AW427">
        <v>0</v>
      </c>
      <c r="AX427">
        <v>0</v>
      </c>
      <c r="AY427">
        <v>0</v>
      </c>
      <c r="AZ427">
        <v>0</v>
      </c>
      <c r="BA427">
        <v>0</v>
      </c>
      <c r="BB427">
        <v>1</v>
      </c>
      <c r="BC427">
        <v>0</v>
      </c>
      <c r="BD427">
        <v>0</v>
      </c>
      <c r="BE427">
        <v>1</v>
      </c>
      <c r="BF427">
        <v>0</v>
      </c>
      <c r="BG427">
        <v>0</v>
      </c>
      <c r="BH427">
        <v>0</v>
      </c>
      <c r="BI427">
        <v>0</v>
      </c>
      <c r="BJ427">
        <v>0</v>
      </c>
      <c r="BK427">
        <v>0</v>
      </c>
      <c r="BL427">
        <v>0</v>
      </c>
      <c r="BM427">
        <v>0</v>
      </c>
      <c r="BN427">
        <v>0</v>
      </c>
      <c r="BO427">
        <v>1</v>
      </c>
      <c r="BP427">
        <v>1</v>
      </c>
      <c r="BQ427">
        <v>0</v>
      </c>
      <c r="BR427">
        <v>0</v>
      </c>
      <c r="BS427">
        <v>0</v>
      </c>
      <c r="BT427">
        <v>0</v>
      </c>
      <c r="BU427">
        <v>0</v>
      </c>
      <c r="BV427">
        <v>0</v>
      </c>
      <c r="BW427">
        <v>0</v>
      </c>
      <c r="BX427">
        <v>4</v>
      </c>
      <c r="BY427">
        <v>0</v>
      </c>
      <c r="BZ427">
        <v>0</v>
      </c>
      <c r="CA427">
        <v>1</v>
      </c>
      <c r="CB427">
        <v>1</v>
      </c>
      <c r="CC427">
        <v>1</v>
      </c>
      <c r="CD427">
        <v>2</v>
      </c>
      <c r="CE427">
        <v>2</v>
      </c>
      <c r="CF427">
        <v>1</v>
      </c>
      <c r="CG427">
        <v>1</v>
      </c>
      <c r="CH427">
        <v>0</v>
      </c>
      <c r="CI427">
        <v>1</v>
      </c>
      <c r="CJ427">
        <v>1</v>
      </c>
      <c r="CK427">
        <v>1</v>
      </c>
      <c r="CL427">
        <v>1</v>
      </c>
      <c r="CM427">
        <v>1</v>
      </c>
      <c r="CN427">
        <v>2</v>
      </c>
      <c r="CO427">
        <v>2</v>
      </c>
      <c r="CP427">
        <v>0</v>
      </c>
      <c r="CQ427">
        <v>1</v>
      </c>
      <c r="CR427">
        <v>0</v>
      </c>
      <c r="CS427">
        <v>1</v>
      </c>
      <c r="CT427">
        <v>0</v>
      </c>
      <c r="CU427">
        <v>0</v>
      </c>
      <c r="CV427">
        <v>0</v>
      </c>
      <c r="CW427">
        <v>0</v>
      </c>
      <c r="CX427">
        <v>0</v>
      </c>
      <c r="CY427">
        <v>0</v>
      </c>
      <c r="CZ427">
        <v>0</v>
      </c>
      <c r="DA427">
        <v>0</v>
      </c>
      <c r="DB427">
        <v>0</v>
      </c>
      <c r="DC427">
        <v>0</v>
      </c>
      <c r="DD427">
        <v>0</v>
      </c>
      <c r="DE427">
        <v>0</v>
      </c>
      <c r="DF427">
        <v>0</v>
      </c>
      <c r="DG427">
        <v>0</v>
      </c>
      <c r="DH427">
        <v>1</v>
      </c>
      <c r="DI427">
        <v>1</v>
      </c>
      <c r="DJ427">
        <v>1</v>
      </c>
      <c r="DK427">
        <v>1</v>
      </c>
      <c r="DL427">
        <v>2</v>
      </c>
      <c r="DM427">
        <v>3</v>
      </c>
      <c r="DN427">
        <v>3</v>
      </c>
      <c r="DO427">
        <v>2</v>
      </c>
      <c r="DP427">
        <v>1</v>
      </c>
      <c r="DQ427">
        <v>1</v>
      </c>
      <c r="DR427">
        <v>1</v>
      </c>
      <c r="DS427">
        <v>0</v>
      </c>
      <c r="DT427">
        <v>0</v>
      </c>
      <c r="DU427">
        <v>0</v>
      </c>
      <c r="DV427">
        <v>0</v>
      </c>
      <c r="DW427">
        <v>0</v>
      </c>
      <c r="DX427">
        <v>0</v>
      </c>
      <c r="DY427">
        <v>0</v>
      </c>
      <c r="DZ427">
        <v>0</v>
      </c>
      <c r="EA427">
        <v>0</v>
      </c>
      <c r="EB427">
        <v>0</v>
      </c>
      <c r="EC427">
        <v>0</v>
      </c>
      <c r="ED427">
        <v>0</v>
      </c>
      <c r="EE427">
        <v>0</v>
      </c>
      <c r="EF427">
        <v>0</v>
      </c>
      <c r="EG427">
        <v>0.8666666666666667</v>
      </c>
      <c r="EH427">
        <v>1</v>
      </c>
      <c r="EI427">
        <v>0.9375</v>
      </c>
      <c r="EJ427">
        <v>0</v>
      </c>
      <c r="EK427">
        <v>0</v>
      </c>
      <c r="EL427">
        <v>0</v>
      </c>
      <c r="EM427">
        <v>0</v>
      </c>
      <c r="EN427">
        <v>0</v>
      </c>
      <c r="EO427">
        <v>0</v>
      </c>
      <c r="EP427">
        <v>0</v>
      </c>
      <c r="EQ427">
        <v>0</v>
      </c>
      <c r="ER427">
        <v>0</v>
      </c>
      <c r="ES427">
        <v>0</v>
      </c>
      <c r="ET427">
        <v>0</v>
      </c>
      <c r="EU427">
        <v>0</v>
      </c>
      <c r="EV427">
        <v>0</v>
      </c>
      <c r="EW427">
        <v>0</v>
      </c>
      <c r="EX427">
        <v>0</v>
      </c>
      <c r="EY427">
        <v>0</v>
      </c>
      <c r="EZ427">
        <v>0</v>
      </c>
      <c r="FA427">
        <v>0</v>
      </c>
      <c r="FB427">
        <v>0</v>
      </c>
      <c r="FC427">
        <v>0</v>
      </c>
      <c r="FD427">
        <v>0</v>
      </c>
      <c r="FE427">
        <v>29.933333333333334</v>
      </c>
      <c r="FF427">
        <v>33</v>
      </c>
      <c r="FG427">
        <v>33</v>
      </c>
      <c r="FH427">
        <v>0</v>
      </c>
      <c r="FI427">
        <v>0</v>
      </c>
      <c r="FJ427">
        <v>0</v>
      </c>
      <c r="FK427">
        <v>0</v>
      </c>
      <c r="FL427">
        <v>0</v>
      </c>
      <c r="FM427">
        <v>0</v>
      </c>
      <c r="FN427">
        <v>0</v>
      </c>
      <c r="FO427">
        <v>0</v>
      </c>
      <c r="FP427">
        <v>0</v>
      </c>
      <c r="FQ427">
        <v>0</v>
      </c>
      <c r="FR427">
        <v>0</v>
      </c>
      <c r="FS427">
        <v>0</v>
      </c>
      <c r="FT427">
        <v>0</v>
      </c>
      <c r="FU427">
        <v>0</v>
      </c>
      <c r="FV427">
        <v>0</v>
      </c>
      <c r="FW427">
        <v>0</v>
      </c>
      <c r="FX427">
        <v>0</v>
      </c>
      <c r="FY427">
        <v>0</v>
      </c>
      <c r="FZ427">
        <v>0</v>
      </c>
      <c r="GA427">
        <v>0</v>
      </c>
      <c r="GB427">
        <v>0</v>
      </c>
      <c r="GC427">
        <v>29.933333333333334</v>
      </c>
      <c r="GD427">
        <v>33</v>
      </c>
      <c r="GE427">
        <v>33</v>
      </c>
      <c r="GF427">
        <v>0</v>
      </c>
      <c r="GG427">
        <v>0</v>
      </c>
      <c r="GH427">
        <v>0</v>
      </c>
      <c r="GI427">
        <v>0</v>
      </c>
      <c r="GJ427">
        <v>0</v>
      </c>
      <c r="GK427">
        <v>0</v>
      </c>
      <c r="GL427">
        <v>0</v>
      </c>
      <c r="GM427">
        <v>0</v>
      </c>
      <c r="GN427">
        <v>0</v>
      </c>
      <c r="GO427">
        <v>0</v>
      </c>
      <c r="GP427">
        <v>0</v>
      </c>
      <c r="GQ427">
        <v>4</v>
      </c>
      <c r="GR427">
        <v>7</v>
      </c>
      <c r="GS427">
        <v>0</v>
      </c>
      <c r="GT427">
        <v>0</v>
      </c>
      <c r="GU427">
        <v>0</v>
      </c>
      <c r="GV427">
        <v>0</v>
      </c>
      <c r="GW427">
        <v>0</v>
      </c>
      <c r="GX427">
        <v>0</v>
      </c>
      <c r="GY427">
        <v>0</v>
      </c>
      <c r="GZ427">
        <v>0</v>
      </c>
      <c r="HA427">
        <v>0</v>
      </c>
      <c r="HB427">
        <v>0</v>
      </c>
      <c r="HC427">
        <v>1</v>
      </c>
      <c r="HD427">
        <v>0</v>
      </c>
      <c r="HE427">
        <v>1</v>
      </c>
      <c r="HF427">
        <v>0</v>
      </c>
      <c r="HG427">
        <v>0</v>
      </c>
      <c r="HH427">
        <v>0</v>
      </c>
      <c r="HI427">
        <v>1</v>
      </c>
      <c r="HJ427">
        <v>0</v>
      </c>
      <c r="HK427">
        <v>0</v>
      </c>
      <c r="HL427">
        <v>0</v>
      </c>
      <c r="HM427">
        <v>0</v>
      </c>
      <c r="HN427">
        <v>0</v>
      </c>
      <c r="HO427">
        <v>0</v>
      </c>
      <c r="HP427">
        <v>0</v>
      </c>
      <c r="HQ427">
        <v>0</v>
      </c>
      <c r="HR427">
        <v>0</v>
      </c>
      <c r="HS427">
        <v>66658.25</v>
      </c>
      <c r="HT427">
        <v>0</v>
      </c>
      <c r="HU427">
        <v>0</v>
      </c>
      <c r="HV427">
        <v>0</v>
      </c>
      <c r="HW427">
        <v>0</v>
      </c>
      <c r="HX427">
        <v>0</v>
      </c>
      <c r="HY427">
        <v>0</v>
      </c>
      <c r="HZ427">
        <v>574656.4</v>
      </c>
      <c r="IA427">
        <v>355.49</v>
      </c>
      <c r="IB427">
        <v>278.41000000000003</v>
      </c>
      <c r="IC427">
        <v>29.624166666666667</v>
      </c>
      <c r="ID427">
        <v>27.841000000000001</v>
      </c>
      <c r="IE427">
        <v>1.6666666666666667</v>
      </c>
      <c r="IF427">
        <v>36.266666666666673</v>
      </c>
      <c r="IG427">
        <v>46.976666666666667</v>
      </c>
      <c r="IH427">
        <v>33.586666666666666</v>
      </c>
      <c r="II427">
        <v>53.666666666666664</v>
      </c>
      <c r="IJ427">
        <v>0</v>
      </c>
      <c r="IK427">
        <v>0</v>
      </c>
      <c r="IL427">
        <v>0</v>
      </c>
      <c r="IM427">
        <v>4.0533333333333337</v>
      </c>
      <c r="IN427">
        <v>7000</v>
      </c>
    </row>
    <row r="428" spans="1:248">
      <c r="A428">
        <v>425</v>
      </c>
      <c r="B428" t="str">
        <v>Sangrur</v>
      </c>
      <c r="C428" t="str">
        <v>PUNJAB</v>
      </c>
      <c r="D428" t="str">
        <v>North</v>
      </c>
      <c r="E428" t="str">
        <v>RAMDOOT UDHYOG PRIVATE LIMITED</v>
      </c>
      <c r="F428">
        <v>0</v>
      </c>
      <c r="G428">
        <v>0</v>
      </c>
      <c r="H428">
        <v>0.5</v>
      </c>
      <c r="I428">
        <v>0</v>
      </c>
      <c r="J428" t="str">
        <v>Medium</v>
      </c>
      <c r="K428">
        <v>0</v>
      </c>
      <c r="L428">
        <v>0</v>
      </c>
      <c r="M428">
        <v>0</v>
      </c>
      <c r="N428" t="str">
        <v>Sonu Kumar</v>
      </c>
      <c r="O428">
        <v>13</v>
      </c>
      <c r="P428">
        <v>2800</v>
      </c>
      <c r="Q428">
        <v>1</v>
      </c>
      <c r="R428">
        <v>3</v>
      </c>
      <c r="S428">
        <v>0</v>
      </c>
      <c r="T428">
        <v>0</v>
      </c>
      <c r="U428">
        <v>0</v>
      </c>
      <c r="V428">
        <v>7</v>
      </c>
      <c r="W428">
        <v>0</v>
      </c>
      <c r="X428">
        <v>160</v>
      </c>
      <c r="Y428">
        <v>0.12013124999999998</v>
      </c>
      <c r="Z428">
        <v>5.7142857142857141E-2</v>
      </c>
      <c r="AA428">
        <v>6.8646428571428556E-3</v>
      </c>
      <c r="AB428">
        <v>0</v>
      </c>
      <c r="AC428">
        <v>0</v>
      </c>
      <c r="AD428">
        <v>0</v>
      </c>
      <c r="AE428">
        <v>0</v>
      </c>
      <c r="AF428">
        <v>0</v>
      </c>
      <c r="AG428">
        <v>12</v>
      </c>
      <c r="AH428">
        <v>15</v>
      </c>
      <c r="AI428">
        <v>12</v>
      </c>
      <c r="AJ428">
        <v>0</v>
      </c>
      <c r="AK428">
        <v>16</v>
      </c>
      <c r="AL428">
        <v>0</v>
      </c>
      <c r="AM428">
        <v>0</v>
      </c>
      <c r="AN428">
        <v>0</v>
      </c>
      <c r="AO428">
        <v>0</v>
      </c>
      <c r="AP428">
        <v>0</v>
      </c>
      <c r="AQ428">
        <v>51.98</v>
      </c>
      <c r="AR428">
        <v>29.88</v>
      </c>
      <c r="AS428">
        <v>24.22</v>
      </c>
      <c r="AT428">
        <v>0</v>
      </c>
      <c r="AU428">
        <v>24.09</v>
      </c>
      <c r="AV428">
        <v>12.04</v>
      </c>
      <c r="AW428">
        <v>50</v>
      </c>
      <c r="AX428">
        <v>0</v>
      </c>
      <c r="AY428">
        <v>0</v>
      </c>
      <c r="AZ428">
        <v>0</v>
      </c>
      <c r="BA428">
        <v>0</v>
      </c>
      <c r="BB428">
        <v>0</v>
      </c>
      <c r="BC428">
        <v>0</v>
      </c>
      <c r="BD428">
        <v>0</v>
      </c>
      <c r="BE428">
        <v>1</v>
      </c>
      <c r="BF428">
        <v>1</v>
      </c>
      <c r="BG428">
        <v>0</v>
      </c>
      <c r="BH428">
        <v>0</v>
      </c>
      <c r="BI428">
        <v>1</v>
      </c>
      <c r="BJ428">
        <v>0</v>
      </c>
      <c r="BK428">
        <v>0</v>
      </c>
      <c r="BL428">
        <v>0</v>
      </c>
      <c r="BM428">
        <v>0</v>
      </c>
      <c r="BN428">
        <v>0</v>
      </c>
      <c r="BO428">
        <v>3</v>
      </c>
      <c r="BP428">
        <v>0</v>
      </c>
      <c r="BQ428">
        <v>0</v>
      </c>
      <c r="BR428">
        <v>0</v>
      </c>
      <c r="BS428">
        <v>0</v>
      </c>
      <c r="BT428">
        <v>0</v>
      </c>
      <c r="BU428">
        <v>1</v>
      </c>
      <c r="BV428">
        <v>0</v>
      </c>
      <c r="BW428">
        <v>0</v>
      </c>
      <c r="BX428">
        <v>7</v>
      </c>
      <c r="BY428">
        <v>0</v>
      </c>
      <c r="BZ428">
        <v>0</v>
      </c>
      <c r="CA428">
        <v>0</v>
      </c>
      <c r="CB428">
        <v>0</v>
      </c>
      <c r="CC428">
        <v>0</v>
      </c>
      <c r="CD428">
        <v>1</v>
      </c>
      <c r="CE428">
        <v>1</v>
      </c>
      <c r="CF428">
        <v>1</v>
      </c>
      <c r="CG428">
        <v>0</v>
      </c>
      <c r="CH428">
        <v>1</v>
      </c>
      <c r="CI428">
        <v>0</v>
      </c>
      <c r="CJ428">
        <v>0</v>
      </c>
      <c r="CK428">
        <v>0</v>
      </c>
      <c r="CL428">
        <v>0</v>
      </c>
      <c r="CM428">
        <v>0</v>
      </c>
      <c r="CN428">
        <v>4</v>
      </c>
      <c r="CO428">
        <v>1</v>
      </c>
      <c r="CP428">
        <v>2</v>
      </c>
      <c r="CQ428">
        <v>0</v>
      </c>
      <c r="CR428">
        <v>2</v>
      </c>
      <c r="CS428">
        <v>1</v>
      </c>
      <c r="CT428">
        <v>2</v>
      </c>
      <c r="CU428">
        <v>0</v>
      </c>
      <c r="CV428">
        <v>0</v>
      </c>
      <c r="CW428">
        <v>0</v>
      </c>
      <c r="CX428">
        <v>0</v>
      </c>
      <c r="CY428">
        <v>0</v>
      </c>
      <c r="CZ428">
        <v>0</v>
      </c>
      <c r="DA428">
        <v>0</v>
      </c>
      <c r="DB428">
        <v>0</v>
      </c>
      <c r="DC428">
        <v>0</v>
      </c>
      <c r="DD428">
        <v>0</v>
      </c>
      <c r="DE428">
        <v>0</v>
      </c>
      <c r="DF428">
        <v>0</v>
      </c>
      <c r="DG428">
        <v>0</v>
      </c>
      <c r="DH428">
        <v>1</v>
      </c>
      <c r="DI428">
        <v>0</v>
      </c>
      <c r="DJ428">
        <v>0</v>
      </c>
      <c r="DK428">
        <v>0</v>
      </c>
      <c r="DL428">
        <v>4</v>
      </c>
      <c r="DM428">
        <v>4</v>
      </c>
      <c r="DN428">
        <v>4</v>
      </c>
      <c r="DO428">
        <v>3</v>
      </c>
      <c r="DP428">
        <v>3</v>
      </c>
      <c r="DQ428">
        <v>3</v>
      </c>
      <c r="DR428">
        <v>4</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0</v>
      </c>
      <c r="FI428">
        <v>0</v>
      </c>
      <c r="FJ428">
        <v>0</v>
      </c>
      <c r="FK428">
        <v>0</v>
      </c>
      <c r="FL428">
        <v>0</v>
      </c>
      <c r="FM428">
        <v>0</v>
      </c>
      <c r="FN428">
        <v>0</v>
      </c>
      <c r="FO428">
        <v>0</v>
      </c>
      <c r="FP428">
        <v>0</v>
      </c>
      <c r="FQ428">
        <v>0</v>
      </c>
      <c r="FR428">
        <v>0</v>
      </c>
      <c r="FS428">
        <v>0</v>
      </c>
      <c r="FT428">
        <v>0</v>
      </c>
      <c r="FU428">
        <v>0</v>
      </c>
      <c r="FV428">
        <v>0</v>
      </c>
      <c r="FW428">
        <v>0</v>
      </c>
      <c r="FX428">
        <v>0</v>
      </c>
      <c r="FY428">
        <v>0</v>
      </c>
      <c r="FZ428">
        <v>0</v>
      </c>
      <c r="GA428">
        <v>0</v>
      </c>
      <c r="GB428">
        <v>0</v>
      </c>
      <c r="GC428">
        <v>0</v>
      </c>
      <c r="GD428">
        <v>0</v>
      </c>
      <c r="GE428">
        <v>0</v>
      </c>
      <c r="GF428">
        <v>0</v>
      </c>
      <c r="GG428">
        <v>0</v>
      </c>
      <c r="GH428">
        <v>0</v>
      </c>
      <c r="GI428">
        <v>0</v>
      </c>
      <c r="GJ428">
        <v>0</v>
      </c>
      <c r="GK428">
        <v>0</v>
      </c>
      <c r="GL428">
        <v>0</v>
      </c>
      <c r="GM428">
        <v>0</v>
      </c>
      <c r="GN428">
        <v>0</v>
      </c>
      <c r="GO428">
        <v>0</v>
      </c>
      <c r="GP428">
        <v>0</v>
      </c>
      <c r="GQ428">
        <v>0</v>
      </c>
      <c r="GR428">
        <v>0</v>
      </c>
      <c r="GS428">
        <v>0</v>
      </c>
      <c r="GT428">
        <v>0</v>
      </c>
      <c r="GU428">
        <v>0</v>
      </c>
      <c r="GV428">
        <v>0</v>
      </c>
      <c r="GW428">
        <v>0</v>
      </c>
      <c r="GX428">
        <v>0</v>
      </c>
      <c r="GY428">
        <v>0</v>
      </c>
      <c r="GZ428">
        <v>0</v>
      </c>
      <c r="HA428">
        <v>0</v>
      </c>
      <c r="HB428">
        <v>0</v>
      </c>
      <c r="HC428">
        <v>0</v>
      </c>
      <c r="HD428">
        <v>0</v>
      </c>
      <c r="HE428">
        <v>0</v>
      </c>
      <c r="HF428">
        <v>0</v>
      </c>
      <c r="HG428">
        <v>3</v>
      </c>
      <c r="HH428">
        <v>1</v>
      </c>
      <c r="HI428">
        <v>0</v>
      </c>
      <c r="HJ428">
        <v>0</v>
      </c>
      <c r="HK428">
        <v>0</v>
      </c>
      <c r="HL428">
        <v>0</v>
      </c>
      <c r="HM428">
        <v>0</v>
      </c>
      <c r="HN428">
        <v>0</v>
      </c>
      <c r="HO428">
        <v>0</v>
      </c>
      <c r="HP428">
        <v>0</v>
      </c>
      <c r="HQ428">
        <v>0</v>
      </c>
      <c r="HR428">
        <v>0</v>
      </c>
      <c r="HS428">
        <v>0</v>
      </c>
      <c r="HT428">
        <v>0</v>
      </c>
      <c r="HU428">
        <v>0</v>
      </c>
      <c r="HV428">
        <v>0</v>
      </c>
      <c r="HW428">
        <v>0</v>
      </c>
      <c r="HX428">
        <v>0</v>
      </c>
      <c r="HY428">
        <v>0</v>
      </c>
      <c r="HZ428">
        <v>0</v>
      </c>
      <c r="IA428">
        <v>55</v>
      </c>
      <c r="IB428">
        <v>192.20999999999998</v>
      </c>
      <c r="IC428">
        <v>4.583333333333333</v>
      </c>
      <c r="ID428">
        <v>19.220999999999997</v>
      </c>
      <c r="IE428">
        <v>0</v>
      </c>
      <c r="IF428">
        <v>4</v>
      </c>
      <c r="IG428">
        <v>9</v>
      </c>
      <c r="IH428">
        <v>5.333333333333333</v>
      </c>
      <c r="II428">
        <v>0</v>
      </c>
      <c r="IJ428">
        <v>0</v>
      </c>
      <c r="IK428">
        <v>0</v>
      </c>
      <c r="IL428">
        <v>0</v>
      </c>
      <c r="IM428">
        <v>28.709999999999997</v>
      </c>
      <c r="IN428">
        <v>2800</v>
      </c>
    </row>
    <row r="429" spans="1:248">
      <c r="A429">
        <v>426</v>
      </c>
      <c r="B429" t="str">
        <v>Jaipur</v>
      </c>
      <c r="C429" t="str">
        <v>RAJASTHAN</v>
      </c>
      <c r="D429" t="str">
        <v>North</v>
      </c>
      <c r="E429" t="str">
        <v>Swastik Tradevision Pvt. Ltd.</v>
      </c>
      <c r="F429">
        <v>0</v>
      </c>
      <c r="G429">
        <v>0</v>
      </c>
      <c r="H429">
        <v>1</v>
      </c>
      <c r="I429">
        <v>0</v>
      </c>
      <c r="J429" t="str">
        <v>Very High</v>
      </c>
      <c r="K429">
        <v>1</v>
      </c>
      <c r="L429">
        <v>1</v>
      </c>
      <c r="M429" t="str">
        <v>Amit Kumar Sharma</v>
      </c>
      <c r="N429">
        <v>0</v>
      </c>
      <c r="O429">
        <v>9</v>
      </c>
      <c r="P429">
        <v>15000</v>
      </c>
      <c r="Q429">
        <v>1</v>
      </c>
      <c r="R429">
        <v>1</v>
      </c>
      <c r="S429">
        <v>1</v>
      </c>
      <c r="T429">
        <v>1</v>
      </c>
      <c r="U429">
        <v>0</v>
      </c>
      <c r="V429">
        <v>14</v>
      </c>
      <c r="W429">
        <v>0</v>
      </c>
      <c r="X429">
        <v>100</v>
      </c>
      <c r="Y429">
        <v>1.3137299999999998</v>
      </c>
      <c r="Z429">
        <v>6.6666666666666671E-3</v>
      </c>
      <c r="AA429">
        <v>8.758199999999999E-3</v>
      </c>
      <c r="AB429">
        <v>25</v>
      </c>
      <c r="AC429">
        <v>41.32</v>
      </c>
      <c r="AD429">
        <v>0</v>
      </c>
      <c r="AE429">
        <v>0</v>
      </c>
      <c r="AF429">
        <v>0</v>
      </c>
      <c r="AG429">
        <v>69</v>
      </c>
      <c r="AH429">
        <v>0</v>
      </c>
      <c r="AI429">
        <v>0</v>
      </c>
      <c r="AJ429">
        <v>131.11000000000001</v>
      </c>
      <c r="AK429">
        <v>120.67999999999999</v>
      </c>
      <c r="AL429">
        <v>424.53</v>
      </c>
      <c r="AM429">
        <v>151.54</v>
      </c>
      <c r="AN429">
        <v>251</v>
      </c>
      <c r="AO429">
        <v>171.88</v>
      </c>
      <c r="AP429">
        <v>0</v>
      </c>
      <c r="AQ429">
        <v>250.82</v>
      </c>
      <c r="AR429">
        <v>127.03</v>
      </c>
      <c r="AS429">
        <v>20</v>
      </c>
      <c r="AT429">
        <v>68.53</v>
      </c>
      <c r="AU429">
        <v>117.83000000000001</v>
      </c>
      <c r="AV429">
        <v>224.64</v>
      </c>
      <c r="AW429">
        <v>82</v>
      </c>
      <c r="AX429">
        <v>0</v>
      </c>
      <c r="AY429">
        <v>0</v>
      </c>
      <c r="AZ429">
        <v>1</v>
      </c>
      <c r="BA429">
        <v>1</v>
      </c>
      <c r="BB429">
        <v>0</v>
      </c>
      <c r="BC429">
        <v>0</v>
      </c>
      <c r="BD429">
        <v>0</v>
      </c>
      <c r="BE429">
        <v>0</v>
      </c>
      <c r="BF429">
        <v>0</v>
      </c>
      <c r="BG429">
        <v>0</v>
      </c>
      <c r="BH429">
        <v>2</v>
      </c>
      <c r="BI429">
        <v>1</v>
      </c>
      <c r="BJ429">
        <v>0</v>
      </c>
      <c r="BK429">
        <v>1</v>
      </c>
      <c r="BL429">
        <v>0</v>
      </c>
      <c r="BM429">
        <v>0</v>
      </c>
      <c r="BN429">
        <v>0</v>
      </c>
      <c r="BO429">
        <v>2</v>
      </c>
      <c r="BP429">
        <v>0</v>
      </c>
      <c r="BQ429">
        <v>1</v>
      </c>
      <c r="BR429">
        <v>0</v>
      </c>
      <c r="BS429">
        <v>0</v>
      </c>
      <c r="BT429">
        <v>2</v>
      </c>
      <c r="BU429">
        <v>0</v>
      </c>
      <c r="BV429">
        <v>0</v>
      </c>
      <c r="BW429">
        <v>0</v>
      </c>
      <c r="BX429">
        <v>14</v>
      </c>
      <c r="BY429">
        <v>1</v>
      </c>
      <c r="BZ429">
        <v>2</v>
      </c>
      <c r="CA429">
        <v>0</v>
      </c>
      <c r="CB429">
        <v>0</v>
      </c>
      <c r="CC429">
        <v>0</v>
      </c>
      <c r="CD429">
        <v>1</v>
      </c>
      <c r="CE429">
        <v>0</v>
      </c>
      <c r="CF429">
        <v>0</v>
      </c>
      <c r="CG429">
        <v>3</v>
      </c>
      <c r="CH429">
        <v>2</v>
      </c>
      <c r="CI429">
        <v>2</v>
      </c>
      <c r="CJ429">
        <v>3</v>
      </c>
      <c r="CK429">
        <v>1</v>
      </c>
      <c r="CL429">
        <v>2</v>
      </c>
      <c r="CM429">
        <v>0</v>
      </c>
      <c r="CN429">
        <v>3</v>
      </c>
      <c r="CO429">
        <v>1</v>
      </c>
      <c r="CP429">
        <v>1</v>
      </c>
      <c r="CQ429">
        <v>1</v>
      </c>
      <c r="CR429">
        <v>3</v>
      </c>
      <c r="CS429">
        <v>6</v>
      </c>
      <c r="CT429">
        <v>2</v>
      </c>
      <c r="CU429">
        <v>0</v>
      </c>
      <c r="CV429">
        <v>0</v>
      </c>
      <c r="CW429">
        <v>0</v>
      </c>
      <c r="CX429">
        <v>0</v>
      </c>
      <c r="CY429">
        <v>0</v>
      </c>
      <c r="CZ429">
        <v>0</v>
      </c>
      <c r="DA429">
        <v>0</v>
      </c>
      <c r="DB429">
        <v>0</v>
      </c>
      <c r="DC429">
        <v>0</v>
      </c>
      <c r="DD429">
        <v>0</v>
      </c>
      <c r="DE429">
        <v>0</v>
      </c>
      <c r="DF429">
        <v>0</v>
      </c>
      <c r="DG429">
        <v>0</v>
      </c>
      <c r="DH429">
        <v>3</v>
      </c>
      <c r="DI429">
        <v>3</v>
      </c>
      <c r="DJ429">
        <v>4</v>
      </c>
      <c r="DK429">
        <v>2</v>
      </c>
      <c r="DL429">
        <v>4</v>
      </c>
      <c r="DM429">
        <v>3</v>
      </c>
      <c r="DN429">
        <v>4</v>
      </c>
      <c r="DO429">
        <v>2</v>
      </c>
      <c r="DP429">
        <v>4</v>
      </c>
      <c r="DQ429">
        <v>7</v>
      </c>
      <c r="DR429">
        <v>6</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v>0</v>
      </c>
      <c r="FH429">
        <v>0</v>
      </c>
      <c r="FI429">
        <v>0</v>
      </c>
      <c r="FJ429">
        <v>0</v>
      </c>
      <c r="FK429">
        <v>0</v>
      </c>
      <c r="FL429">
        <v>0</v>
      </c>
      <c r="FM429">
        <v>0</v>
      </c>
      <c r="FN429">
        <v>0</v>
      </c>
      <c r="FO429">
        <v>0</v>
      </c>
      <c r="FP429">
        <v>0</v>
      </c>
      <c r="FQ429">
        <v>0</v>
      </c>
      <c r="FR429">
        <v>0</v>
      </c>
      <c r="FS429">
        <v>0</v>
      </c>
      <c r="FT429">
        <v>0</v>
      </c>
      <c r="FU429">
        <v>0</v>
      </c>
      <c r="FV429">
        <v>0</v>
      </c>
      <c r="FW429">
        <v>0</v>
      </c>
      <c r="FX429">
        <v>0</v>
      </c>
      <c r="FY429">
        <v>0</v>
      </c>
      <c r="FZ429">
        <v>0</v>
      </c>
      <c r="GA429">
        <v>0</v>
      </c>
      <c r="GB429">
        <v>0</v>
      </c>
      <c r="GC429">
        <v>0</v>
      </c>
      <c r="GD429">
        <v>0</v>
      </c>
      <c r="GE429">
        <v>0</v>
      </c>
      <c r="GF429">
        <v>0</v>
      </c>
      <c r="GG429">
        <v>0</v>
      </c>
      <c r="GH429">
        <v>0</v>
      </c>
      <c r="GI429">
        <v>0</v>
      </c>
      <c r="GJ429">
        <v>0</v>
      </c>
      <c r="GK429">
        <v>0</v>
      </c>
      <c r="GL429">
        <v>0</v>
      </c>
      <c r="GM429">
        <v>0</v>
      </c>
      <c r="GN429">
        <v>0</v>
      </c>
      <c r="GO429">
        <v>0</v>
      </c>
      <c r="GP429">
        <v>0</v>
      </c>
      <c r="GQ429">
        <v>26</v>
      </c>
      <c r="GR429">
        <v>20</v>
      </c>
      <c r="GS429">
        <v>0</v>
      </c>
      <c r="GT429">
        <v>0</v>
      </c>
      <c r="GU429">
        <v>0</v>
      </c>
      <c r="GV429">
        <v>0</v>
      </c>
      <c r="GW429">
        <v>0</v>
      </c>
      <c r="GX429">
        <v>0</v>
      </c>
      <c r="GY429">
        <v>0</v>
      </c>
      <c r="GZ429">
        <v>0</v>
      </c>
      <c r="HA429">
        <v>0</v>
      </c>
      <c r="HB429">
        <v>0</v>
      </c>
      <c r="HC429">
        <v>0</v>
      </c>
      <c r="HD429">
        <v>1</v>
      </c>
      <c r="HE429">
        <v>0</v>
      </c>
      <c r="HF429">
        <v>0</v>
      </c>
      <c r="HG429">
        <v>1</v>
      </c>
      <c r="HH429">
        <v>1</v>
      </c>
      <c r="HI429">
        <v>1</v>
      </c>
      <c r="HJ429">
        <v>0</v>
      </c>
      <c r="HK429">
        <v>0</v>
      </c>
      <c r="HL429">
        <v>0</v>
      </c>
      <c r="HM429">
        <v>0</v>
      </c>
      <c r="HN429">
        <v>0</v>
      </c>
      <c r="HO429">
        <v>0</v>
      </c>
      <c r="HP429">
        <v>0</v>
      </c>
      <c r="HQ429">
        <v>0</v>
      </c>
      <c r="HR429">
        <v>0</v>
      </c>
      <c r="HS429">
        <v>0</v>
      </c>
      <c r="HT429">
        <v>0</v>
      </c>
      <c r="HU429">
        <v>0</v>
      </c>
      <c r="HV429">
        <v>0</v>
      </c>
      <c r="HW429">
        <v>0</v>
      </c>
      <c r="HX429">
        <v>0</v>
      </c>
      <c r="HY429">
        <v>0</v>
      </c>
      <c r="HZ429">
        <v>0</v>
      </c>
      <c r="IA429">
        <v>963.18</v>
      </c>
      <c r="IB429">
        <v>1313.73</v>
      </c>
      <c r="IC429">
        <v>80.265000000000001</v>
      </c>
      <c r="ID429">
        <v>131.37299999999999</v>
      </c>
      <c r="IE429">
        <v>22.106666666666666</v>
      </c>
      <c r="IF429">
        <v>23</v>
      </c>
      <c r="IG429">
        <v>43.70333333333334</v>
      </c>
      <c r="IH429">
        <v>232.24999999999997</v>
      </c>
      <c r="II429">
        <v>140.96</v>
      </c>
      <c r="IJ429">
        <v>0</v>
      </c>
      <c r="IK429">
        <v>0</v>
      </c>
      <c r="IL429">
        <v>0</v>
      </c>
      <c r="IM429">
        <v>141.49</v>
      </c>
      <c r="IN429">
        <v>2200</v>
      </c>
    </row>
    <row r="430" spans="1:248">
      <c r="A430">
        <v>427</v>
      </c>
      <c r="B430" t="str">
        <v>Udaipur</v>
      </c>
      <c r="C430" t="str">
        <v>RAJASTHAN</v>
      </c>
      <c r="D430" t="str">
        <v>North</v>
      </c>
      <c r="E430" t="str">
        <v>J P ALLOYS</v>
      </c>
      <c r="F430">
        <v>0</v>
      </c>
      <c r="G430">
        <v>0</v>
      </c>
      <c r="H430">
        <v>1</v>
      </c>
      <c r="I430">
        <v>0</v>
      </c>
      <c r="J430" t="str">
        <v>High</v>
      </c>
      <c r="K430">
        <v>0</v>
      </c>
      <c r="L430">
        <v>0</v>
      </c>
      <c r="M430" t="str">
        <v>Amit Kumar Sharma</v>
      </c>
      <c r="N430" t="str">
        <v>Pushpendra</v>
      </c>
      <c r="O430">
        <v>8</v>
      </c>
      <c r="P430">
        <v>9000</v>
      </c>
      <c r="Q430">
        <v>1</v>
      </c>
      <c r="R430">
        <v>0</v>
      </c>
      <c r="S430">
        <v>2</v>
      </c>
      <c r="T430">
        <v>1</v>
      </c>
      <c r="U430">
        <v>0</v>
      </c>
      <c r="V430">
        <v>16</v>
      </c>
      <c r="W430">
        <v>0</v>
      </c>
      <c r="X430">
        <v>850</v>
      </c>
      <c r="Y430">
        <v>0.1949164705882353</v>
      </c>
      <c r="Z430">
        <v>9.4444444444444442E-2</v>
      </c>
      <c r="AA430">
        <v>1.8408777777777777E-2</v>
      </c>
      <c r="AB430">
        <v>0</v>
      </c>
      <c r="AC430">
        <v>104</v>
      </c>
      <c r="AD430">
        <v>0</v>
      </c>
      <c r="AE430">
        <v>52</v>
      </c>
      <c r="AF430">
        <v>30</v>
      </c>
      <c r="AG430">
        <v>53</v>
      </c>
      <c r="AH430">
        <v>0</v>
      </c>
      <c r="AI430">
        <v>55</v>
      </c>
      <c r="AJ430">
        <v>72</v>
      </c>
      <c r="AK430">
        <v>105</v>
      </c>
      <c r="AL430">
        <v>268</v>
      </c>
      <c r="AM430">
        <v>280</v>
      </c>
      <c r="AN430">
        <v>231</v>
      </c>
      <c r="AO430">
        <v>248</v>
      </c>
      <c r="AP430">
        <v>133</v>
      </c>
      <c r="AQ430">
        <v>165.24</v>
      </c>
      <c r="AR430">
        <v>81.02</v>
      </c>
      <c r="AS430">
        <v>125.08</v>
      </c>
      <c r="AT430">
        <v>74.84</v>
      </c>
      <c r="AU430">
        <v>124.23</v>
      </c>
      <c r="AV430">
        <v>206.38</v>
      </c>
      <c r="AW430">
        <v>268</v>
      </c>
      <c r="AX430">
        <v>0</v>
      </c>
      <c r="AY430">
        <v>0</v>
      </c>
      <c r="AZ430">
        <v>0</v>
      </c>
      <c r="BA430">
        <v>1</v>
      </c>
      <c r="BB430">
        <v>0</v>
      </c>
      <c r="BC430">
        <v>1</v>
      </c>
      <c r="BD430">
        <v>1</v>
      </c>
      <c r="BE430">
        <v>0</v>
      </c>
      <c r="BF430">
        <v>0</v>
      </c>
      <c r="BG430">
        <v>1</v>
      </c>
      <c r="BH430">
        <v>2</v>
      </c>
      <c r="BI430">
        <v>1</v>
      </c>
      <c r="BJ430">
        <v>3</v>
      </c>
      <c r="BK430">
        <v>0</v>
      </c>
      <c r="BL430">
        <v>0</v>
      </c>
      <c r="BM430">
        <v>0</v>
      </c>
      <c r="BN430">
        <v>1</v>
      </c>
      <c r="BO430">
        <v>1</v>
      </c>
      <c r="BP430">
        <v>0</v>
      </c>
      <c r="BQ430">
        <v>1</v>
      </c>
      <c r="BR430">
        <v>0</v>
      </c>
      <c r="BS430">
        <v>2</v>
      </c>
      <c r="BT430">
        <v>1</v>
      </c>
      <c r="BU430">
        <v>0</v>
      </c>
      <c r="BV430">
        <v>0</v>
      </c>
      <c r="BW430">
        <v>0</v>
      </c>
      <c r="BX430">
        <v>16</v>
      </c>
      <c r="BY430">
        <v>0</v>
      </c>
      <c r="BZ430">
        <v>1</v>
      </c>
      <c r="CA430">
        <v>0</v>
      </c>
      <c r="CB430">
        <v>1</v>
      </c>
      <c r="CC430">
        <v>1</v>
      </c>
      <c r="CD430">
        <v>1</v>
      </c>
      <c r="CE430">
        <v>0</v>
      </c>
      <c r="CF430">
        <v>1</v>
      </c>
      <c r="CG430">
        <v>3</v>
      </c>
      <c r="CH430">
        <v>2</v>
      </c>
      <c r="CI430">
        <v>4</v>
      </c>
      <c r="CJ430">
        <v>4</v>
      </c>
      <c r="CK430">
        <v>2</v>
      </c>
      <c r="CL430">
        <v>3</v>
      </c>
      <c r="CM430">
        <v>3</v>
      </c>
      <c r="CN430">
        <v>5</v>
      </c>
      <c r="CO430">
        <v>2</v>
      </c>
      <c r="CP430">
        <v>3</v>
      </c>
      <c r="CQ430">
        <v>2</v>
      </c>
      <c r="CR430">
        <v>5</v>
      </c>
      <c r="CS430">
        <v>5</v>
      </c>
      <c r="CT430">
        <v>4</v>
      </c>
      <c r="CU430">
        <v>0</v>
      </c>
      <c r="CV430">
        <v>0</v>
      </c>
      <c r="CW430">
        <v>0</v>
      </c>
      <c r="CX430">
        <v>0</v>
      </c>
      <c r="CY430">
        <v>0</v>
      </c>
      <c r="CZ430">
        <v>0</v>
      </c>
      <c r="DA430">
        <v>0</v>
      </c>
      <c r="DB430">
        <v>0</v>
      </c>
      <c r="DC430">
        <v>0</v>
      </c>
      <c r="DD430">
        <v>0</v>
      </c>
      <c r="DE430">
        <v>0</v>
      </c>
      <c r="DF430">
        <v>0</v>
      </c>
      <c r="DG430">
        <v>0</v>
      </c>
      <c r="DH430">
        <v>7</v>
      </c>
      <c r="DI430">
        <v>6</v>
      </c>
      <c r="DJ430">
        <v>5</v>
      </c>
      <c r="DK430">
        <v>5</v>
      </c>
      <c r="DL430">
        <v>7</v>
      </c>
      <c r="DM430">
        <v>6</v>
      </c>
      <c r="DN430">
        <v>6</v>
      </c>
      <c r="DO430">
        <v>5</v>
      </c>
      <c r="DP430">
        <v>6</v>
      </c>
      <c r="DQ430">
        <v>9</v>
      </c>
      <c r="DR430">
        <v>9</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0</v>
      </c>
      <c r="FA430">
        <v>0</v>
      </c>
      <c r="FB430">
        <v>0</v>
      </c>
      <c r="FC430">
        <v>0</v>
      </c>
      <c r="FD430">
        <v>0</v>
      </c>
      <c r="FE430">
        <v>0</v>
      </c>
      <c r="FF430">
        <v>0</v>
      </c>
      <c r="FG430">
        <v>0</v>
      </c>
      <c r="FH430">
        <v>0</v>
      </c>
      <c r="FI430">
        <v>0</v>
      </c>
      <c r="FJ430">
        <v>0</v>
      </c>
      <c r="FK430">
        <v>0</v>
      </c>
      <c r="FL430">
        <v>0</v>
      </c>
      <c r="FM430">
        <v>0</v>
      </c>
      <c r="FN430">
        <v>0</v>
      </c>
      <c r="FO430">
        <v>0</v>
      </c>
      <c r="FP430">
        <v>0</v>
      </c>
      <c r="FQ430">
        <v>0</v>
      </c>
      <c r="FR430">
        <v>0</v>
      </c>
      <c r="FS430">
        <v>0</v>
      </c>
      <c r="FT430">
        <v>0</v>
      </c>
      <c r="FU430">
        <v>0</v>
      </c>
      <c r="FV430">
        <v>0</v>
      </c>
      <c r="FW430">
        <v>0</v>
      </c>
      <c r="FX430">
        <v>0</v>
      </c>
      <c r="FY430">
        <v>0</v>
      </c>
      <c r="FZ430">
        <v>0</v>
      </c>
      <c r="GA430">
        <v>0</v>
      </c>
      <c r="GB430">
        <v>0</v>
      </c>
      <c r="GC430">
        <v>0</v>
      </c>
      <c r="GD430">
        <v>0</v>
      </c>
      <c r="GE430">
        <v>0</v>
      </c>
      <c r="GF430">
        <v>0</v>
      </c>
      <c r="GG430">
        <v>0</v>
      </c>
      <c r="GH430">
        <v>0</v>
      </c>
      <c r="GI430">
        <v>0</v>
      </c>
      <c r="GJ430">
        <v>0</v>
      </c>
      <c r="GK430">
        <v>0</v>
      </c>
      <c r="GL430">
        <v>0</v>
      </c>
      <c r="GM430">
        <v>0</v>
      </c>
      <c r="GN430">
        <v>0</v>
      </c>
      <c r="GO430">
        <v>0</v>
      </c>
      <c r="GP430">
        <v>0</v>
      </c>
      <c r="GQ430">
        <v>20</v>
      </c>
      <c r="GR430">
        <v>15</v>
      </c>
      <c r="GS430">
        <v>0</v>
      </c>
      <c r="GT430">
        <v>0</v>
      </c>
      <c r="GU430">
        <v>0</v>
      </c>
      <c r="GV430">
        <v>0</v>
      </c>
      <c r="GW430">
        <v>0</v>
      </c>
      <c r="GX430">
        <v>0</v>
      </c>
      <c r="GY430">
        <v>0</v>
      </c>
      <c r="GZ430">
        <v>0</v>
      </c>
      <c r="HA430">
        <v>0</v>
      </c>
      <c r="HB430">
        <v>0</v>
      </c>
      <c r="HC430">
        <v>2</v>
      </c>
      <c r="HD430">
        <v>2</v>
      </c>
      <c r="HE430">
        <v>3</v>
      </c>
      <c r="HF430">
        <v>1</v>
      </c>
      <c r="HG430">
        <v>2</v>
      </c>
      <c r="HH430">
        <v>1</v>
      </c>
      <c r="HI430">
        <v>0</v>
      </c>
      <c r="HJ430">
        <v>0</v>
      </c>
      <c r="HK430">
        <v>0</v>
      </c>
      <c r="HL430">
        <v>0</v>
      </c>
      <c r="HM430">
        <v>0</v>
      </c>
      <c r="HN430">
        <v>0</v>
      </c>
      <c r="HO430">
        <v>0</v>
      </c>
      <c r="HP430">
        <v>0</v>
      </c>
      <c r="HQ430">
        <v>0</v>
      </c>
      <c r="HR430">
        <v>0</v>
      </c>
      <c r="HS430">
        <v>0</v>
      </c>
      <c r="HT430">
        <v>0</v>
      </c>
      <c r="HU430">
        <v>0</v>
      </c>
      <c r="HV430">
        <v>0</v>
      </c>
      <c r="HW430">
        <v>0</v>
      </c>
      <c r="HX430">
        <v>0</v>
      </c>
      <c r="HY430">
        <v>0</v>
      </c>
      <c r="HZ430">
        <v>0</v>
      </c>
      <c r="IA430">
        <v>1019</v>
      </c>
      <c r="IB430">
        <v>1656.79</v>
      </c>
      <c r="IC430">
        <v>84.916666666666671</v>
      </c>
      <c r="ID430">
        <v>165.679</v>
      </c>
      <c r="IE430">
        <v>34.666666666666664</v>
      </c>
      <c r="IF430">
        <v>45</v>
      </c>
      <c r="IG430">
        <v>42.333333333333336</v>
      </c>
      <c r="IH430">
        <v>217.66666666666666</v>
      </c>
      <c r="II430">
        <v>204</v>
      </c>
      <c r="IJ430">
        <v>0</v>
      </c>
      <c r="IK430">
        <v>0</v>
      </c>
      <c r="IL430">
        <v>0</v>
      </c>
      <c r="IM430">
        <v>199.53666666666666</v>
      </c>
      <c r="IN430">
        <v>1800</v>
      </c>
    </row>
    <row r="431" spans="1:248">
      <c r="A431">
        <v>428</v>
      </c>
      <c r="B431" t="str">
        <v>Bhilwara</v>
      </c>
      <c r="C431" t="str">
        <v>RAJASTHAN</v>
      </c>
      <c r="D431" t="str">
        <v>North</v>
      </c>
      <c r="E431" t="str">
        <v>J P ALLOYS</v>
      </c>
      <c r="F431">
        <v>0</v>
      </c>
      <c r="G431">
        <v>0</v>
      </c>
      <c r="H431">
        <v>1</v>
      </c>
      <c r="I431">
        <v>0</v>
      </c>
      <c r="J431" t="str">
        <v>High</v>
      </c>
      <c r="K431">
        <v>0</v>
      </c>
      <c r="L431">
        <v>0</v>
      </c>
      <c r="M431" t="str">
        <v>Amit Kumar Sharma</v>
      </c>
      <c r="N431" t="str">
        <v>Pushpendra</v>
      </c>
      <c r="O431">
        <v>9</v>
      </c>
      <c r="P431">
        <v>7000</v>
      </c>
      <c r="Q431">
        <v>1</v>
      </c>
      <c r="R431">
        <v>1</v>
      </c>
      <c r="S431">
        <v>1</v>
      </c>
      <c r="T431">
        <v>2</v>
      </c>
      <c r="U431">
        <v>0</v>
      </c>
      <c r="V431">
        <v>4</v>
      </c>
      <c r="W431">
        <v>0</v>
      </c>
      <c r="X431">
        <v>300</v>
      </c>
      <c r="Y431">
        <v>0.14202333333333333</v>
      </c>
      <c r="Z431">
        <v>4.2857142857142858E-2</v>
      </c>
      <c r="AA431">
        <v>6.0867142857142856E-3</v>
      </c>
      <c r="AB431">
        <v>31</v>
      </c>
      <c r="AC431">
        <v>42</v>
      </c>
      <c r="AD431">
        <v>0</v>
      </c>
      <c r="AE431">
        <v>51.51</v>
      </c>
      <c r="AF431">
        <v>0</v>
      </c>
      <c r="AG431">
        <v>0</v>
      </c>
      <c r="AH431">
        <v>0</v>
      </c>
      <c r="AI431">
        <v>125</v>
      </c>
      <c r="AJ431">
        <v>52</v>
      </c>
      <c r="AK431">
        <v>66.92</v>
      </c>
      <c r="AL431">
        <v>50</v>
      </c>
      <c r="AM431">
        <v>0</v>
      </c>
      <c r="AN431">
        <v>101</v>
      </c>
      <c r="AO431">
        <v>104</v>
      </c>
      <c r="AP431">
        <v>86</v>
      </c>
      <c r="AQ431">
        <v>47.04</v>
      </c>
      <c r="AR431">
        <v>0</v>
      </c>
      <c r="AS431">
        <v>25.01</v>
      </c>
      <c r="AT431">
        <v>0</v>
      </c>
      <c r="AU431">
        <v>20.02</v>
      </c>
      <c r="AV431">
        <v>25</v>
      </c>
      <c r="AW431">
        <v>18</v>
      </c>
      <c r="AX431">
        <v>0</v>
      </c>
      <c r="AY431">
        <v>0</v>
      </c>
      <c r="AZ431">
        <v>0</v>
      </c>
      <c r="BA431">
        <v>1</v>
      </c>
      <c r="BB431">
        <v>0</v>
      </c>
      <c r="BC431">
        <v>0</v>
      </c>
      <c r="BD431">
        <v>0</v>
      </c>
      <c r="BE431">
        <v>0</v>
      </c>
      <c r="BF431">
        <v>0</v>
      </c>
      <c r="BG431">
        <v>0</v>
      </c>
      <c r="BH431">
        <v>0</v>
      </c>
      <c r="BI431">
        <v>0</v>
      </c>
      <c r="BJ431">
        <v>0</v>
      </c>
      <c r="BK431">
        <v>0</v>
      </c>
      <c r="BL431">
        <v>1</v>
      </c>
      <c r="BM431">
        <v>0</v>
      </c>
      <c r="BN431">
        <v>0</v>
      </c>
      <c r="BO431">
        <v>1</v>
      </c>
      <c r="BP431">
        <v>0</v>
      </c>
      <c r="BQ431">
        <v>0</v>
      </c>
      <c r="BR431">
        <v>0</v>
      </c>
      <c r="BS431">
        <v>0</v>
      </c>
      <c r="BT431">
        <v>0</v>
      </c>
      <c r="BU431">
        <v>0</v>
      </c>
      <c r="BV431">
        <v>0</v>
      </c>
      <c r="BW431">
        <v>0</v>
      </c>
      <c r="BX431">
        <v>4</v>
      </c>
      <c r="BY431">
        <v>1</v>
      </c>
      <c r="BZ431">
        <v>1</v>
      </c>
      <c r="CA431">
        <v>0</v>
      </c>
      <c r="CB431">
        <v>1</v>
      </c>
      <c r="CC431">
        <v>0</v>
      </c>
      <c r="CD431">
        <v>0</v>
      </c>
      <c r="CE431">
        <v>0</v>
      </c>
      <c r="CF431">
        <v>2</v>
      </c>
      <c r="CG431">
        <v>1</v>
      </c>
      <c r="CH431">
        <v>1</v>
      </c>
      <c r="CI431">
        <v>1</v>
      </c>
      <c r="CJ431">
        <v>0</v>
      </c>
      <c r="CK431">
        <v>2</v>
      </c>
      <c r="CL431">
        <v>2</v>
      </c>
      <c r="CM431">
        <v>1</v>
      </c>
      <c r="CN431">
        <v>2</v>
      </c>
      <c r="CO431">
        <v>0</v>
      </c>
      <c r="CP431">
        <v>1</v>
      </c>
      <c r="CQ431">
        <v>0</v>
      </c>
      <c r="CR431">
        <v>1</v>
      </c>
      <c r="CS431">
        <v>1</v>
      </c>
      <c r="CT431">
        <v>1</v>
      </c>
      <c r="CU431">
        <v>0</v>
      </c>
      <c r="CV431">
        <v>0</v>
      </c>
      <c r="CW431">
        <v>0</v>
      </c>
      <c r="CX431">
        <v>0</v>
      </c>
      <c r="CY431">
        <v>0</v>
      </c>
      <c r="CZ431">
        <v>0</v>
      </c>
      <c r="DA431">
        <v>0</v>
      </c>
      <c r="DB431">
        <v>0</v>
      </c>
      <c r="DC431">
        <v>0</v>
      </c>
      <c r="DD431">
        <v>0</v>
      </c>
      <c r="DE431">
        <v>0</v>
      </c>
      <c r="DF431">
        <v>0</v>
      </c>
      <c r="DG431">
        <v>0</v>
      </c>
      <c r="DH431">
        <v>1</v>
      </c>
      <c r="DI431">
        <v>2</v>
      </c>
      <c r="DJ431">
        <v>2</v>
      </c>
      <c r="DK431">
        <v>2</v>
      </c>
      <c r="DL431">
        <v>3</v>
      </c>
      <c r="DM431">
        <v>2</v>
      </c>
      <c r="DN431">
        <v>2</v>
      </c>
      <c r="DO431">
        <v>1</v>
      </c>
      <c r="DP431">
        <v>1</v>
      </c>
      <c r="DQ431">
        <v>1</v>
      </c>
      <c r="DR431">
        <v>1</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0</v>
      </c>
      <c r="EU431">
        <v>0</v>
      </c>
      <c r="EV431">
        <v>0</v>
      </c>
      <c r="EW431">
        <v>0</v>
      </c>
      <c r="EX431">
        <v>0</v>
      </c>
      <c r="EY431">
        <v>0</v>
      </c>
      <c r="EZ431">
        <v>0</v>
      </c>
      <c r="FA431">
        <v>0</v>
      </c>
      <c r="FB431">
        <v>0</v>
      </c>
      <c r="FC431">
        <v>0</v>
      </c>
      <c r="FD431">
        <v>0</v>
      </c>
      <c r="FE431">
        <v>1</v>
      </c>
      <c r="FF431">
        <v>1</v>
      </c>
      <c r="FG431">
        <v>1</v>
      </c>
      <c r="FH431">
        <v>0</v>
      </c>
      <c r="FI431">
        <v>0</v>
      </c>
      <c r="FJ431">
        <v>0</v>
      </c>
      <c r="FK431">
        <v>0</v>
      </c>
      <c r="FL431">
        <v>0</v>
      </c>
      <c r="FM431">
        <v>0</v>
      </c>
      <c r="FN431">
        <v>0</v>
      </c>
      <c r="FO431">
        <v>0</v>
      </c>
      <c r="FP431">
        <v>0</v>
      </c>
      <c r="FQ431">
        <v>0</v>
      </c>
      <c r="FR431">
        <v>0</v>
      </c>
      <c r="FS431">
        <v>0</v>
      </c>
      <c r="FT431">
        <v>0</v>
      </c>
      <c r="FU431">
        <v>0</v>
      </c>
      <c r="FV431">
        <v>0</v>
      </c>
      <c r="FW431">
        <v>0</v>
      </c>
      <c r="FX431">
        <v>0</v>
      </c>
      <c r="FY431">
        <v>0</v>
      </c>
      <c r="FZ431">
        <v>0</v>
      </c>
      <c r="GA431">
        <v>0</v>
      </c>
      <c r="GB431">
        <v>0</v>
      </c>
      <c r="GC431">
        <v>3</v>
      </c>
      <c r="GD431">
        <v>1</v>
      </c>
      <c r="GE431">
        <v>1</v>
      </c>
      <c r="GF431">
        <v>0</v>
      </c>
      <c r="GG431">
        <v>0</v>
      </c>
      <c r="GH431">
        <v>0</v>
      </c>
      <c r="GI431">
        <v>0</v>
      </c>
      <c r="GJ431">
        <v>0</v>
      </c>
      <c r="GK431">
        <v>0</v>
      </c>
      <c r="GL431">
        <v>0</v>
      </c>
      <c r="GM431">
        <v>0</v>
      </c>
      <c r="GN431">
        <v>0</v>
      </c>
      <c r="GO431">
        <v>0</v>
      </c>
      <c r="GP431">
        <v>0</v>
      </c>
      <c r="GQ431">
        <v>1</v>
      </c>
      <c r="GR431">
        <v>3</v>
      </c>
      <c r="GS431">
        <v>0</v>
      </c>
      <c r="GT431">
        <v>0</v>
      </c>
      <c r="GU431">
        <v>0</v>
      </c>
      <c r="GV431">
        <v>0</v>
      </c>
      <c r="GW431">
        <v>0</v>
      </c>
      <c r="GX431">
        <v>0</v>
      </c>
      <c r="GY431">
        <v>0</v>
      </c>
      <c r="GZ431">
        <v>0</v>
      </c>
      <c r="HA431">
        <v>0</v>
      </c>
      <c r="HB431">
        <v>0</v>
      </c>
      <c r="HC431">
        <v>0</v>
      </c>
      <c r="HD431">
        <v>0</v>
      </c>
      <c r="HE431">
        <v>0</v>
      </c>
      <c r="HF431">
        <v>0</v>
      </c>
      <c r="HG431">
        <v>0</v>
      </c>
      <c r="HH431">
        <v>0</v>
      </c>
      <c r="HI431">
        <v>1</v>
      </c>
      <c r="HJ431">
        <v>0</v>
      </c>
      <c r="HK431">
        <v>0</v>
      </c>
      <c r="HL431">
        <v>0</v>
      </c>
      <c r="HM431">
        <v>0</v>
      </c>
      <c r="HN431">
        <v>0</v>
      </c>
      <c r="HO431">
        <v>0</v>
      </c>
      <c r="HP431">
        <v>0</v>
      </c>
      <c r="HQ431">
        <v>0</v>
      </c>
      <c r="HR431">
        <v>0</v>
      </c>
      <c r="HS431">
        <v>3887.5</v>
      </c>
      <c r="HT431">
        <v>0</v>
      </c>
      <c r="HU431">
        <v>0</v>
      </c>
      <c r="HV431">
        <v>0</v>
      </c>
      <c r="HW431">
        <v>0</v>
      </c>
      <c r="HX431">
        <v>0</v>
      </c>
      <c r="HY431">
        <v>0</v>
      </c>
      <c r="HZ431">
        <v>0</v>
      </c>
      <c r="IA431">
        <v>418.43</v>
      </c>
      <c r="IB431">
        <v>426.07</v>
      </c>
      <c r="IC431">
        <v>34.869166666666665</v>
      </c>
      <c r="ID431">
        <v>42.606999999999999</v>
      </c>
      <c r="IE431">
        <v>24.333333333333332</v>
      </c>
      <c r="IF431">
        <v>17.169999999999998</v>
      </c>
      <c r="IG431">
        <v>59</v>
      </c>
      <c r="IH431">
        <v>38.973333333333336</v>
      </c>
      <c r="II431">
        <v>97</v>
      </c>
      <c r="IJ431">
        <v>0</v>
      </c>
      <c r="IK431">
        <v>0</v>
      </c>
      <c r="IL431">
        <v>0</v>
      </c>
      <c r="IM431">
        <v>21.006666666666664</v>
      </c>
      <c r="IN431">
        <v>2400</v>
      </c>
    </row>
    <row r="432" spans="1:248">
      <c r="A432">
        <v>429</v>
      </c>
      <c r="B432" t="str">
        <v>Ganganagar</v>
      </c>
      <c r="C432" t="str">
        <v>RAJASTHAN</v>
      </c>
      <c r="D432" t="str">
        <v>North</v>
      </c>
      <c r="E432" t="str">
        <v>BD ISPAT AND ALLOYS</v>
      </c>
      <c r="F432">
        <v>0</v>
      </c>
      <c r="G432">
        <v>0</v>
      </c>
      <c r="H432">
        <v>1</v>
      </c>
      <c r="I432">
        <v>0</v>
      </c>
      <c r="J432" t="str">
        <v>High</v>
      </c>
      <c r="K432">
        <v>1</v>
      </c>
      <c r="L432">
        <v>0</v>
      </c>
      <c r="M432" t="str">
        <v>Amit Kumar Sharma</v>
      </c>
      <c r="N432">
        <v>0</v>
      </c>
      <c r="O432">
        <v>7</v>
      </c>
      <c r="P432">
        <v>5000</v>
      </c>
      <c r="Q432">
        <v>0</v>
      </c>
      <c r="R432">
        <v>1</v>
      </c>
      <c r="S432">
        <v>2</v>
      </c>
      <c r="T432">
        <v>2</v>
      </c>
      <c r="U432">
        <v>0</v>
      </c>
      <c r="V432">
        <v>3</v>
      </c>
      <c r="W432">
        <v>0</v>
      </c>
      <c r="X432">
        <v>0</v>
      </c>
      <c r="Y432" t="str">
        <v/>
      </c>
      <c r="Z432">
        <v>0</v>
      </c>
      <c r="AA432" t="str">
        <v/>
      </c>
      <c r="AB432">
        <v>31</v>
      </c>
      <c r="AC432">
        <v>21</v>
      </c>
      <c r="AD432">
        <v>21</v>
      </c>
      <c r="AE432">
        <v>22.13</v>
      </c>
      <c r="AF432">
        <v>0</v>
      </c>
      <c r="AG432">
        <v>21.15</v>
      </c>
      <c r="AH432">
        <v>20.010000000000002</v>
      </c>
      <c r="AI432">
        <v>20</v>
      </c>
      <c r="AJ432">
        <v>20.04</v>
      </c>
      <c r="AK432">
        <v>20.05</v>
      </c>
      <c r="AL432">
        <v>27.03</v>
      </c>
      <c r="AM432">
        <v>21.02</v>
      </c>
      <c r="AN432">
        <v>0</v>
      </c>
      <c r="AO432">
        <v>20.04</v>
      </c>
      <c r="AP432">
        <v>21</v>
      </c>
      <c r="AQ432">
        <v>24.18</v>
      </c>
      <c r="AR432">
        <v>0</v>
      </c>
      <c r="AS432">
        <v>0</v>
      </c>
      <c r="AT432">
        <v>23.96</v>
      </c>
      <c r="AU432">
        <v>0</v>
      </c>
      <c r="AV432">
        <v>25.15</v>
      </c>
      <c r="AW432">
        <v>25</v>
      </c>
      <c r="AX432">
        <v>0</v>
      </c>
      <c r="AY432">
        <v>0</v>
      </c>
      <c r="AZ432">
        <v>1</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3</v>
      </c>
      <c r="BY432">
        <v>1</v>
      </c>
      <c r="BZ432">
        <v>1</v>
      </c>
      <c r="CA432">
        <v>1</v>
      </c>
      <c r="CB432">
        <v>1</v>
      </c>
      <c r="CC432">
        <v>0</v>
      </c>
      <c r="CD432">
        <v>1</v>
      </c>
      <c r="CE432">
        <v>1</v>
      </c>
      <c r="CF432">
        <v>1</v>
      </c>
      <c r="CG432">
        <v>1</v>
      </c>
      <c r="CH432">
        <v>1</v>
      </c>
      <c r="CI432">
        <v>1</v>
      </c>
      <c r="CJ432">
        <v>1</v>
      </c>
      <c r="CK432">
        <v>0</v>
      </c>
      <c r="CL432">
        <v>1</v>
      </c>
      <c r="CM432">
        <v>1</v>
      </c>
      <c r="CN432">
        <v>1</v>
      </c>
      <c r="CO432">
        <v>0</v>
      </c>
      <c r="CP432">
        <v>0</v>
      </c>
      <c r="CQ432">
        <v>1</v>
      </c>
      <c r="CR432">
        <v>0</v>
      </c>
      <c r="CS432">
        <v>1</v>
      </c>
      <c r="CT432">
        <v>1</v>
      </c>
      <c r="CU432">
        <v>0</v>
      </c>
      <c r="CV432">
        <v>0</v>
      </c>
      <c r="CW432">
        <v>0</v>
      </c>
      <c r="CX432">
        <v>0</v>
      </c>
      <c r="CY432">
        <v>0</v>
      </c>
      <c r="CZ432">
        <v>0</v>
      </c>
      <c r="DA432">
        <v>0</v>
      </c>
      <c r="DB432">
        <v>0</v>
      </c>
      <c r="DC432">
        <v>0</v>
      </c>
      <c r="DD432">
        <v>0</v>
      </c>
      <c r="DE432">
        <v>0</v>
      </c>
      <c r="DF432">
        <v>0</v>
      </c>
      <c r="DG432">
        <v>0</v>
      </c>
      <c r="DH432">
        <v>1</v>
      </c>
      <c r="DI432">
        <v>1</v>
      </c>
      <c r="DJ432">
        <v>1</v>
      </c>
      <c r="DK432">
        <v>1</v>
      </c>
      <c r="DL432">
        <v>1</v>
      </c>
      <c r="DM432">
        <v>1</v>
      </c>
      <c r="DN432">
        <v>1</v>
      </c>
      <c r="DO432">
        <v>1</v>
      </c>
      <c r="DP432">
        <v>1</v>
      </c>
      <c r="DQ432">
        <v>1</v>
      </c>
      <c r="DR432">
        <v>1</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v>0</v>
      </c>
      <c r="ER432">
        <v>0</v>
      </c>
      <c r="ES432">
        <v>0</v>
      </c>
      <c r="ET432">
        <v>0</v>
      </c>
      <c r="EU432">
        <v>0</v>
      </c>
      <c r="EV432">
        <v>0</v>
      </c>
      <c r="EW432">
        <v>0</v>
      </c>
      <c r="EX432">
        <v>0</v>
      </c>
      <c r="EY432">
        <v>0</v>
      </c>
      <c r="EZ432">
        <v>0</v>
      </c>
      <c r="FA432">
        <v>0</v>
      </c>
      <c r="FB432">
        <v>0</v>
      </c>
      <c r="FC432">
        <v>0</v>
      </c>
      <c r="FD432">
        <v>0</v>
      </c>
      <c r="FE432">
        <v>2</v>
      </c>
      <c r="FF432">
        <v>0</v>
      </c>
      <c r="FG432">
        <v>0</v>
      </c>
      <c r="FH432">
        <v>0</v>
      </c>
      <c r="FI432">
        <v>0</v>
      </c>
      <c r="FJ432">
        <v>0</v>
      </c>
      <c r="FK432">
        <v>0</v>
      </c>
      <c r="FL432">
        <v>0</v>
      </c>
      <c r="FM432">
        <v>0</v>
      </c>
      <c r="FN432">
        <v>0</v>
      </c>
      <c r="FO432">
        <v>0</v>
      </c>
      <c r="FP432">
        <v>0</v>
      </c>
      <c r="FQ432">
        <v>0</v>
      </c>
      <c r="FR432">
        <v>0</v>
      </c>
      <c r="FS432">
        <v>0</v>
      </c>
      <c r="FT432">
        <v>0</v>
      </c>
      <c r="FU432">
        <v>0</v>
      </c>
      <c r="FV432">
        <v>0</v>
      </c>
      <c r="FW432">
        <v>0</v>
      </c>
      <c r="FX432">
        <v>0</v>
      </c>
      <c r="FY432">
        <v>0</v>
      </c>
      <c r="FZ432">
        <v>0</v>
      </c>
      <c r="GA432">
        <v>0</v>
      </c>
      <c r="GB432">
        <v>0</v>
      </c>
      <c r="GC432">
        <v>2</v>
      </c>
      <c r="GD432">
        <v>0</v>
      </c>
      <c r="GE432">
        <v>0</v>
      </c>
      <c r="GF432">
        <v>0</v>
      </c>
      <c r="GG432">
        <v>0</v>
      </c>
      <c r="GH432">
        <v>0</v>
      </c>
      <c r="GI432">
        <v>0</v>
      </c>
      <c r="GJ432">
        <v>0</v>
      </c>
      <c r="GK432">
        <v>0</v>
      </c>
      <c r="GL432">
        <v>0</v>
      </c>
      <c r="GM432">
        <v>0</v>
      </c>
      <c r="GN432">
        <v>0</v>
      </c>
      <c r="GO432">
        <v>0</v>
      </c>
      <c r="GP432">
        <v>0</v>
      </c>
      <c r="GQ432">
        <v>0</v>
      </c>
      <c r="GR432">
        <v>0</v>
      </c>
      <c r="GS432">
        <v>0</v>
      </c>
      <c r="GT432">
        <v>0</v>
      </c>
      <c r="GU432">
        <v>0</v>
      </c>
      <c r="GV432">
        <v>0</v>
      </c>
      <c r="GW432">
        <v>0</v>
      </c>
      <c r="GX432">
        <v>0</v>
      </c>
      <c r="GY432">
        <v>0</v>
      </c>
      <c r="GZ432">
        <v>0</v>
      </c>
      <c r="HA432">
        <v>0</v>
      </c>
      <c r="HB432">
        <v>0</v>
      </c>
      <c r="HC432">
        <v>0</v>
      </c>
      <c r="HD432">
        <v>0</v>
      </c>
      <c r="HE432">
        <v>0</v>
      </c>
      <c r="HF432">
        <v>0</v>
      </c>
      <c r="HG432">
        <v>0</v>
      </c>
      <c r="HH432">
        <v>0</v>
      </c>
      <c r="HI432">
        <v>0</v>
      </c>
      <c r="HJ432">
        <v>0</v>
      </c>
      <c r="HK432">
        <v>0</v>
      </c>
      <c r="HL432">
        <v>0</v>
      </c>
      <c r="HM432">
        <v>0</v>
      </c>
      <c r="HN432">
        <v>0</v>
      </c>
      <c r="HO432">
        <v>0</v>
      </c>
      <c r="HP432">
        <v>0</v>
      </c>
      <c r="HQ432">
        <v>0</v>
      </c>
      <c r="HR432">
        <v>0</v>
      </c>
      <c r="HS432">
        <v>7915</v>
      </c>
      <c r="HT432">
        <v>0</v>
      </c>
      <c r="HU432">
        <v>0</v>
      </c>
      <c r="HV432">
        <v>0</v>
      </c>
      <c r="HW432">
        <v>0</v>
      </c>
      <c r="HX432">
        <v>0</v>
      </c>
      <c r="HY432">
        <v>0</v>
      </c>
      <c r="HZ432">
        <v>86086</v>
      </c>
      <c r="IA432">
        <v>244.43</v>
      </c>
      <c r="IB432">
        <v>139.33000000000001</v>
      </c>
      <c r="IC432">
        <v>20.369166666666668</v>
      </c>
      <c r="ID432">
        <v>13.933000000000002</v>
      </c>
      <c r="IE432">
        <v>24.333333333333332</v>
      </c>
      <c r="IF432">
        <v>14.426666666666668</v>
      </c>
      <c r="IG432">
        <v>20.016666666666669</v>
      </c>
      <c r="IH432">
        <v>22.7</v>
      </c>
      <c r="II432">
        <v>13.68</v>
      </c>
      <c r="IJ432">
        <v>0</v>
      </c>
      <c r="IK432">
        <v>0</v>
      </c>
      <c r="IL432">
        <v>0</v>
      </c>
      <c r="IM432">
        <v>16.716666666666665</v>
      </c>
      <c r="IN432">
        <v>1600</v>
      </c>
    </row>
    <row r="433" spans="1:248">
      <c r="A433">
        <v>430</v>
      </c>
      <c r="B433" t="str">
        <v>Barmer</v>
      </c>
      <c r="C433" t="str">
        <v>RAJASTHAN</v>
      </c>
      <c r="D433" t="str">
        <v>North</v>
      </c>
      <c r="E433" t="str">
        <v>M R ASSOCIATES</v>
      </c>
      <c r="F433">
        <v>0</v>
      </c>
      <c r="G433">
        <v>0</v>
      </c>
      <c r="H433">
        <v>0.5</v>
      </c>
      <c r="I433">
        <v>0</v>
      </c>
      <c r="J433" t="str">
        <v>Medium</v>
      </c>
      <c r="K433">
        <v>0</v>
      </c>
      <c r="L433">
        <v>0</v>
      </c>
      <c r="M433" t="str">
        <v>Amit Kumar Sharma</v>
      </c>
      <c r="N433" t="str">
        <v>Neeraj Sharma</v>
      </c>
      <c r="O433">
        <v>9</v>
      </c>
      <c r="P433">
        <v>4500</v>
      </c>
      <c r="Q433">
        <v>0</v>
      </c>
      <c r="R433">
        <v>1</v>
      </c>
      <c r="S433">
        <v>3</v>
      </c>
      <c r="T433">
        <v>1</v>
      </c>
      <c r="U433">
        <v>0</v>
      </c>
      <c r="V433">
        <v>7</v>
      </c>
      <c r="W433">
        <v>0</v>
      </c>
      <c r="X433">
        <v>450</v>
      </c>
      <c r="Y433">
        <v>0.11918666666666665</v>
      </c>
      <c r="Z433">
        <v>0.1</v>
      </c>
      <c r="AA433">
        <v>1.1918666666666666E-2</v>
      </c>
      <c r="AB433">
        <v>0</v>
      </c>
      <c r="AC433">
        <v>30</v>
      </c>
      <c r="AD433">
        <v>128</v>
      </c>
      <c r="AE433">
        <v>25</v>
      </c>
      <c r="AF433">
        <v>0</v>
      </c>
      <c r="AG433">
        <v>0</v>
      </c>
      <c r="AH433">
        <v>85.22</v>
      </c>
      <c r="AI433">
        <v>30</v>
      </c>
      <c r="AJ433">
        <v>75</v>
      </c>
      <c r="AK433">
        <v>25</v>
      </c>
      <c r="AL433">
        <v>64</v>
      </c>
      <c r="AM433">
        <v>92</v>
      </c>
      <c r="AN433">
        <v>40.74</v>
      </c>
      <c r="AO433">
        <v>0</v>
      </c>
      <c r="AP433">
        <v>26</v>
      </c>
      <c r="AQ433">
        <v>74.63</v>
      </c>
      <c r="AR433">
        <v>50.13</v>
      </c>
      <c r="AS433">
        <v>50</v>
      </c>
      <c r="AT433">
        <v>49.9</v>
      </c>
      <c r="AU433">
        <v>49.08</v>
      </c>
      <c r="AV433">
        <v>49.86</v>
      </c>
      <c r="AW433">
        <v>146</v>
      </c>
      <c r="AX433">
        <v>0</v>
      </c>
      <c r="AY433">
        <v>0</v>
      </c>
      <c r="AZ433">
        <v>0</v>
      </c>
      <c r="BA433">
        <v>1</v>
      </c>
      <c r="BB433">
        <v>0</v>
      </c>
      <c r="BC433">
        <v>1</v>
      </c>
      <c r="BD433">
        <v>0</v>
      </c>
      <c r="BE433">
        <v>0</v>
      </c>
      <c r="BF433">
        <v>2</v>
      </c>
      <c r="BG433">
        <v>0</v>
      </c>
      <c r="BH433">
        <v>0</v>
      </c>
      <c r="BI433">
        <v>0</v>
      </c>
      <c r="BJ433">
        <v>0</v>
      </c>
      <c r="BK433">
        <v>0</v>
      </c>
      <c r="BL433">
        <v>1</v>
      </c>
      <c r="BM433">
        <v>0</v>
      </c>
      <c r="BN433">
        <v>0</v>
      </c>
      <c r="BO433">
        <v>0</v>
      </c>
      <c r="BP433">
        <v>0</v>
      </c>
      <c r="BQ433">
        <v>1</v>
      </c>
      <c r="BR433">
        <v>0</v>
      </c>
      <c r="BS433">
        <v>0</v>
      </c>
      <c r="BT433">
        <v>0</v>
      </c>
      <c r="BU433">
        <v>1</v>
      </c>
      <c r="BV433">
        <v>0</v>
      </c>
      <c r="BW433">
        <v>0</v>
      </c>
      <c r="BX433">
        <v>7</v>
      </c>
      <c r="BY433">
        <v>0</v>
      </c>
      <c r="BZ433">
        <v>1</v>
      </c>
      <c r="CA433">
        <v>1</v>
      </c>
      <c r="CB433">
        <v>1</v>
      </c>
      <c r="CC433">
        <v>0</v>
      </c>
      <c r="CD433">
        <v>0</v>
      </c>
      <c r="CE433">
        <v>2</v>
      </c>
      <c r="CF433">
        <v>1</v>
      </c>
      <c r="CG433">
        <v>1</v>
      </c>
      <c r="CH433">
        <v>1</v>
      </c>
      <c r="CI433">
        <v>1</v>
      </c>
      <c r="CJ433">
        <v>2</v>
      </c>
      <c r="CK433">
        <v>2</v>
      </c>
      <c r="CL433">
        <v>0</v>
      </c>
      <c r="CM433">
        <v>1</v>
      </c>
      <c r="CN433">
        <v>1</v>
      </c>
      <c r="CO433">
        <v>1</v>
      </c>
      <c r="CP433">
        <v>2</v>
      </c>
      <c r="CQ433">
        <v>2</v>
      </c>
      <c r="CR433">
        <v>2</v>
      </c>
      <c r="CS433">
        <v>1</v>
      </c>
      <c r="CT433">
        <v>4</v>
      </c>
      <c r="CU433">
        <v>0</v>
      </c>
      <c r="CV433">
        <v>0</v>
      </c>
      <c r="CW433">
        <v>0</v>
      </c>
      <c r="CX433">
        <v>0</v>
      </c>
      <c r="CY433">
        <v>0</v>
      </c>
      <c r="CZ433">
        <v>0</v>
      </c>
      <c r="DA433">
        <v>0</v>
      </c>
      <c r="DB433">
        <v>0</v>
      </c>
      <c r="DC433">
        <v>0</v>
      </c>
      <c r="DD433">
        <v>0</v>
      </c>
      <c r="DE433">
        <v>0</v>
      </c>
      <c r="DF433">
        <v>0</v>
      </c>
      <c r="DG433">
        <v>0</v>
      </c>
      <c r="DH433">
        <v>2</v>
      </c>
      <c r="DI433">
        <v>3</v>
      </c>
      <c r="DJ433">
        <v>3</v>
      </c>
      <c r="DK433">
        <v>2</v>
      </c>
      <c r="DL433">
        <v>1</v>
      </c>
      <c r="DM433">
        <v>1</v>
      </c>
      <c r="DN433">
        <v>2</v>
      </c>
      <c r="DO433">
        <v>2</v>
      </c>
      <c r="DP433">
        <v>2</v>
      </c>
      <c r="DQ433">
        <v>2</v>
      </c>
      <c r="DR433">
        <v>4</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0</v>
      </c>
      <c r="EL433">
        <v>0</v>
      </c>
      <c r="EM433">
        <v>0</v>
      </c>
      <c r="EN433">
        <v>0</v>
      </c>
      <c r="EO433">
        <v>0</v>
      </c>
      <c r="EP433">
        <v>0</v>
      </c>
      <c r="EQ433">
        <v>0</v>
      </c>
      <c r="ER433">
        <v>0</v>
      </c>
      <c r="ES433">
        <v>0</v>
      </c>
      <c r="ET433">
        <v>0</v>
      </c>
      <c r="EU433">
        <v>0</v>
      </c>
      <c r="EV433">
        <v>0</v>
      </c>
      <c r="EW433">
        <v>0</v>
      </c>
      <c r="EX433">
        <v>0</v>
      </c>
      <c r="EY433">
        <v>0</v>
      </c>
      <c r="EZ433">
        <v>0</v>
      </c>
      <c r="FA433">
        <v>0</v>
      </c>
      <c r="FB433">
        <v>0</v>
      </c>
      <c r="FC433">
        <v>0</v>
      </c>
      <c r="FD433">
        <v>0</v>
      </c>
      <c r="FE433">
        <v>0</v>
      </c>
      <c r="FF433">
        <v>0</v>
      </c>
      <c r="FG433">
        <v>0</v>
      </c>
      <c r="FH433">
        <v>0</v>
      </c>
      <c r="FI433">
        <v>0</v>
      </c>
      <c r="FJ433">
        <v>0</v>
      </c>
      <c r="FK433">
        <v>0</v>
      </c>
      <c r="FL433">
        <v>0</v>
      </c>
      <c r="FM433">
        <v>0</v>
      </c>
      <c r="FN433">
        <v>0</v>
      </c>
      <c r="FO433">
        <v>0</v>
      </c>
      <c r="FP433">
        <v>0</v>
      </c>
      <c r="FQ433">
        <v>0</v>
      </c>
      <c r="FR433">
        <v>0</v>
      </c>
      <c r="FS433">
        <v>0</v>
      </c>
      <c r="FT433">
        <v>0</v>
      </c>
      <c r="FU433">
        <v>0</v>
      </c>
      <c r="FV433">
        <v>0</v>
      </c>
      <c r="FW433">
        <v>0</v>
      </c>
      <c r="FX433">
        <v>0</v>
      </c>
      <c r="FY433">
        <v>0</v>
      </c>
      <c r="FZ433">
        <v>0</v>
      </c>
      <c r="GA433">
        <v>0</v>
      </c>
      <c r="GB433">
        <v>0</v>
      </c>
      <c r="GC433">
        <v>0</v>
      </c>
      <c r="GD433">
        <v>0</v>
      </c>
      <c r="GE433">
        <v>0</v>
      </c>
      <c r="GF433">
        <v>0</v>
      </c>
      <c r="GG433">
        <v>0</v>
      </c>
      <c r="GH433">
        <v>0</v>
      </c>
      <c r="GI433">
        <v>0</v>
      </c>
      <c r="GJ433">
        <v>0</v>
      </c>
      <c r="GK433">
        <v>0</v>
      </c>
      <c r="GL433">
        <v>0</v>
      </c>
      <c r="GM433">
        <v>0</v>
      </c>
      <c r="GN433">
        <v>0</v>
      </c>
      <c r="GO433">
        <v>0</v>
      </c>
      <c r="GP433">
        <v>0</v>
      </c>
      <c r="GQ433">
        <v>2</v>
      </c>
      <c r="GR433">
        <v>6</v>
      </c>
      <c r="GS433">
        <v>0</v>
      </c>
      <c r="GT433">
        <v>0</v>
      </c>
      <c r="GU433">
        <v>0</v>
      </c>
      <c r="GV433">
        <v>0</v>
      </c>
      <c r="GW433">
        <v>0</v>
      </c>
      <c r="GX433">
        <v>0</v>
      </c>
      <c r="GY433">
        <v>0</v>
      </c>
      <c r="GZ433">
        <v>0</v>
      </c>
      <c r="HA433">
        <v>0</v>
      </c>
      <c r="HB433">
        <v>0</v>
      </c>
      <c r="HC433">
        <v>0</v>
      </c>
      <c r="HD433">
        <v>0</v>
      </c>
      <c r="HE433">
        <v>0</v>
      </c>
      <c r="HF433">
        <v>1</v>
      </c>
      <c r="HG433">
        <v>0</v>
      </c>
      <c r="HH433">
        <v>0</v>
      </c>
      <c r="HI433">
        <v>0</v>
      </c>
      <c r="HJ433">
        <v>0</v>
      </c>
      <c r="HK433">
        <v>0</v>
      </c>
      <c r="HL433">
        <v>0</v>
      </c>
      <c r="HM433">
        <v>0</v>
      </c>
      <c r="HN433">
        <v>0</v>
      </c>
      <c r="HO433">
        <v>0</v>
      </c>
      <c r="HP433">
        <v>0</v>
      </c>
      <c r="HQ433">
        <v>0</v>
      </c>
      <c r="HR433">
        <v>0</v>
      </c>
      <c r="HS433">
        <v>0</v>
      </c>
      <c r="HT433">
        <v>0</v>
      </c>
      <c r="HU433">
        <v>0</v>
      </c>
      <c r="HV433">
        <v>0</v>
      </c>
      <c r="HW433">
        <v>0</v>
      </c>
      <c r="HX433">
        <v>0</v>
      </c>
      <c r="HY433">
        <v>0</v>
      </c>
      <c r="HZ433">
        <v>0</v>
      </c>
      <c r="IA433">
        <v>554.22</v>
      </c>
      <c r="IB433">
        <v>536.33999999999992</v>
      </c>
      <c r="IC433">
        <v>46.185000000000002</v>
      </c>
      <c r="ID433">
        <v>53.633999999999993</v>
      </c>
      <c r="IE433">
        <v>52.666666666666664</v>
      </c>
      <c r="IF433">
        <v>8.3333333333333339</v>
      </c>
      <c r="IG433">
        <v>63.406666666666666</v>
      </c>
      <c r="IH433">
        <v>60.333333333333336</v>
      </c>
      <c r="II433">
        <v>22.24666666666667</v>
      </c>
      <c r="IJ433">
        <v>0</v>
      </c>
      <c r="IK433">
        <v>0</v>
      </c>
      <c r="IL433">
        <v>0</v>
      </c>
      <c r="IM433">
        <v>81.646666666666661</v>
      </c>
      <c r="IN433">
        <v>1850</v>
      </c>
    </row>
    <row r="434" spans="1:248">
      <c r="A434">
        <v>431</v>
      </c>
      <c r="B434" t="str">
        <v>Dausa</v>
      </c>
      <c r="C434" t="str">
        <v>RAJASTHAN</v>
      </c>
      <c r="D434" t="str">
        <v>North</v>
      </c>
      <c r="E434" t="str">
        <v>Swastik Tradevision Pvt. Ltd.</v>
      </c>
      <c r="F434">
        <v>0</v>
      </c>
      <c r="G434">
        <v>0</v>
      </c>
      <c r="H434">
        <v>0.5</v>
      </c>
      <c r="I434">
        <v>0</v>
      </c>
      <c r="J434" t="str">
        <v>Medium</v>
      </c>
      <c r="K434">
        <v>0</v>
      </c>
      <c r="L434">
        <v>0</v>
      </c>
      <c r="M434" t="str">
        <v>Amit Kumar Sharma</v>
      </c>
      <c r="N434" t="str">
        <v>Ravi Kumar Kulmi</v>
      </c>
      <c r="O434">
        <v>7</v>
      </c>
      <c r="P434">
        <v>4500</v>
      </c>
      <c r="Q434">
        <v>1</v>
      </c>
      <c r="R434">
        <v>1</v>
      </c>
      <c r="S434">
        <v>0</v>
      </c>
      <c r="T434">
        <v>1</v>
      </c>
      <c r="U434">
        <v>0</v>
      </c>
      <c r="V434">
        <v>11</v>
      </c>
      <c r="W434">
        <v>0</v>
      </c>
      <c r="X434">
        <v>280</v>
      </c>
      <c r="Y434">
        <v>6.6764285714285707E-2</v>
      </c>
      <c r="Z434">
        <v>6.222222222222222E-2</v>
      </c>
      <c r="AA434">
        <v>4.1542222222222215E-3</v>
      </c>
      <c r="AB434">
        <v>43</v>
      </c>
      <c r="AC434">
        <v>48.35</v>
      </c>
      <c r="AD434">
        <v>6</v>
      </c>
      <c r="AE434">
        <v>0</v>
      </c>
      <c r="AF434">
        <v>20.14</v>
      </c>
      <c r="AG434">
        <v>20</v>
      </c>
      <c r="AH434">
        <v>20.02</v>
      </c>
      <c r="AI434">
        <v>0</v>
      </c>
      <c r="AJ434">
        <v>20.05</v>
      </c>
      <c r="AK434">
        <v>17.57</v>
      </c>
      <c r="AL434">
        <v>45.05</v>
      </c>
      <c r="AM434">
        <v>0</v>
      </c>
      <c r="AN434">
        <v>20</v>
      </c>
      <c r="AO434">
        <v>0</v>
      </c>
      <c r="AP434">
        <v>10.02</v>
      </c>
      <c r="AQ434">
        <v>30</v>
      </c>
      <c r="AR434">
        <v>0</v>
      </c>
      <c r="AS434">
        <v>25.99</v>
      </c>
      <c r="AT434">
        <v>0</v>
      </c>
      <c r="AU434">
        <v>61.09</v>
      </c>
      <c r="AV434">
        <v>39.840000000000003</v>
      </c>
      <c r="AW434">
        <v>0</v>
      </c>
      <c r="AX434">
        <v>0</v>
      </c>
      <c r="AY434">
        <v>0</v>
      </c>
      <c r="AZ434">
        <v>2</v>
      </c>
      <c r="BA434">
        <v>1</v>
      </c>
      <c r="BB434">
        <v>0</v>
      </c>
      <c r="BC434">
        <v>0</v>
      </c>
      <c r="BD434">
        <v>1</v>
      </c>
      <c r="BE434">
        <v>0</v>
      </c>
      <c r="BF434">
        <v>1</v>
      </c>
      <c r="BG434">
        <v>0</v>
      </c>
      <c r="BH434">
        <v>0</v>
      </c>
      <c r="BI434">
        <v>0</v>
      </c>
      <c r="BJ434">
        <v>0</v>
      </c>
      <c r="BK434">
        <v>0</v>
      </c>
      <c r="BL434">
        <v>0</v>
      </c>
      <c r="BM434">
        <v>0</v>
      </c>
      <c r="BN434">
        <v>0</v>
      </c>
      <c r="BO434">
        <v>0</v>
      </c>
      <c r="BP434">
        <v>0</v>
      </c>
      <c r="BQ434">
        <v>0</v>
      </c>
      <c r="BR434">
        <v>0</v>
      </c>
      <c r="BS434">
        <v>1</v>
      </c>
      <c r="BT434">
        <v>1</v>
      </c>
      <c r="BU434">
        <v>0</v>
      </c>
      <c r="BV434">
        <v>0</v>
      </c>
      <c r="BW434">
        <v>0</v>
      </c>
      <c r="BX434">
        <v>11</v>
      </c>
      <c r="BY434">
        <v>3</v>
      </c>
      <c r="BZ434">
        <v>3</v>
      </c>
      <c r="CA434">
        <v>1</v>
      </c>
      <c r="CB434">
        <v>0</v>
      </c>
      <c r="CC434">
        <v>1</v>
      </c>
      <c r="CD434">
        <v>1</v>
      </c>
      <c r="CE434">
        <v>1</v>
      </c>
      <c r="CF434">
        <v>0</v>
      </c>
      <c r="CG434">
        <v>1</v>
      </c>
      <c r="CH434">
        <v>1</v>
      </c>
      <c r="CI434">
        <v>2</v>
      </c>
      <c r="CJ434">
        <v>0</v>
      </c>
      <c r="CK434">
        <v>1</v>
      </c>
      <c r="CL434">
        <v>0</v>
      </c>
      <c r="CM434">
        <v>1</v>
      </c>
      <c r="CN434">
        <v>2</v>
      </c>
      <c r="CO434">
        <v>0</v>
      </c>
      <c r="CP434">
        <v>1</v>
      </c>
      <c r="CQ434">
        <v>0</v>
      </c>
      <c r="CR434">
        <v>2</v>
      </c>
      <c r="CS434">
        <v>2</v>
      </c>
      <c r="CT434">
        <v>0</v>
      </c>
      <c r="CU434">
        <v>0</v>
      </c>
      <c r="CV434">
        <v>0</v>
      </c>
      <c r="CW434">
        <v>0</v>
      </c>
      <c r="CX434">
        <v>0</v>
      </c>
      <c r="CY434">
        <v>0</v>
      </c>
      <c r="CZ434">
        <v>0</v>
      </c>
      <c r="DA434">
        <v>0</v>
      </c>
      <c r="DB434">
        <v>0</v>
      </c>
      <c r="DC434">
        <v>0</v>
      </c>
      <c r="DD434">
        <v>0</v>
      </c>
      <c r="DE434">
        <v>0</v>
      </c>
      <c r="DF434">
        <v>0</v>
      </c>
      <c r="DG434">
        <v>0</v>
      </c>
      <c r="DH434">
        <v>3</v>
      </c>
      <c r="DI434">
        <v>2</v>
      </c>
      <c r="DJ434">
        <v>1</v>
      </c>
      <c r="DK434">
        <v>2</v>
      </c>
      <c r="DL434">
        <v>2</v>
      </c>
      <c r="DM434">
        <v>2</v>
      </c>
      <c r="DN434">
        <v>2</v>
      </c>
      <c r="DO434">
        <v>1</v>
      </c>
      <c r="DP434">
        <v>2</v>
      </c>
      <c r="DQ434">
        <v>3</v>
      </c>
      <c r="DR434">
        <v>3</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v>0</v>
      </c>
      <c r="FH434">
        <v>0</v>
      </c>
      <c r="FI434">
        <v>0</v>
      </c>
      <c r="FJ434">
        <v>0</v>
      </c>
      <c r="FK434">
        <v>0</v>
      </c>
      <c r="FL434">
        <v>0</v>
      </c>
      <c r="FM434">
        <v>0</v>
      </c>
      <c r="FN434">
        <v>0</v>
      </c>
      <c r="FO434">
        <v>0</v>
      </c>
      <c r="FP434">
        <v>0</v>
      </c>
      <c r="FQ434">
        <v>0</v>
      </c>
      <c r="FR434">
        <v>0</v>
      </c>
      <c r="FS434">
        <v>0</v>
      </c>
      <c r="FT434">
        <v>0</v>
      </c>
      <c r="FU434">
        <v>0</v>
      </c>
      <c r="FV434">
        <v>0</v>
      </c>
      <c r="FW434">
        <v>0</v>
      </c>
      <c r="FX434">
        <v>0</v>
      </c>
      <c r="FY434">
        <v>0</v>
      </c>
      <c r="FZ434">
        <v>0</v>
      </c>
      <c r="GA434">
        <v>0</v>
      </c>
      <c r="GB434">
        <v>0</v>
      </c>
      <c r="GC434">
        <v>0</v>
      </c>
      <c r="GD434">
        <v>0</v>
      </c>
      <c r="GE434">
        <v>0</v>
      </c>
      <c r="GF434">
        <v>0</v>
      </c>
      <c r="GG434">
        <v>0</v>
      </c>
      <c r="GH434">
        <v>0</v>
      </c>
      <c r="GI434">
        <v>0</v>
      </c>
      <c r="GJ434">
        <v>0</v>
      </c>
      <c r="GK434">
        <v>0</v>
      </c>
      <c r="GL434">
        <v>0</v>
      </c>
      <c r="GM434">
        <v>0</v>
      </c>
      <c r="GN434">
        <v>0</v>
      </c>
      <c r="GO434">
        <v>0</v>
      </c>
      <c r="GP434">
        <v>0</v>
      </c>
      <c r="GQ434">
        <v>0</v>
      </c>
      <c r="GR434">
        <v>1</v>
      </c>
      <c r="GS434">
        <v>0</v>
      </c>
      <c r="GT434">
        <v>0</v>
      </c>
      <c r="GU434">
        <v>0</v>
      </c>
      <c r="GV434">
        <v>0</v>
      </c>
      <c r="GW434">
        <v>0</v>
      </c>
      <c r="GX434">
        <v>0</v>
      </c>
      <c r="GY434">
        <v>0</v>
      </c>
      <c r="GZ434">
        <v>0</v>
      </c>
      <c r="HA434">
        <v>0</v>
      </c>
      <c r="HB434">
        <v>0</v>
      </c>
      <c r="HC434">
        <v>1</v>
      </c>
      <c r="HD434">
        <v>1</v>
      </c>
      <c r="HE434">
        <v>0</v>
      </c>
      <c r="HF434">
        <v>1</v>
      </c>
      <c r="HG434">
        <v>0</v>
      </c>
      <c r="HH434">
        <v>0</v>
      </c>
      <c r="HI434">
        <v>0</v>
      </c>
      <c r="HJ434">
        <v>0</v>
      </c>
      <c r="HK434">
        <v>0</v>
      </c>
      <c r="HL434">
        <v>0</v>
      </c>
      <c r="HM434">
        <v>0</v>
      </c>
      <c r="HN434">
        <v>0</v>
      </c>
      <c r="HO434">
        <v>0</v>
      </c>
      <c r="HP434">
        <v>0</v>
      </c>
      <c r="HQ434">
        <v>0</v>
      </c>
      <c r="HR434">
        <v>0</v>
      </c>
      <c r="HS434">
        <v>0</v>
      </c>
      <c r="HT434">
        <v>0</v>
      </c>
      <c r="HU434">
        <v>0</v>
      </c>
      <c r="HV434">
        <v>0</v>
      </c>
      <c r="HW434">
        <v>0</v>
      </c>
      <c r="HX434">
        <v>0</v>
      </c>
      <c r="HY434">
        <v>0</v>
      </c>
      <c r="HZ434">
        <v>0</v>
      </c>
      <c r="IA434">
        <v>240.18</v>
      </c>
      <c r="IB434">
        <v>186.94</v>
      </c>
      <c r="IC434">
        <v>20.015000000000001</v>
      </c>
      <c r="ID434">
        <v>18.693999999999999</v>
      </c>
      <c r="IE434">
        <v>32.449999999999996</v>
      </c>
      <c r="IF434">
        <v>13.38</v>
      </c>
      <c r="IG434">
        <v>13.356666666666667</v>
      </c>
      <c r="IH434">
        <v>20.873333333333331</v>
      </c>
      <c r="II434">
        <v>10.006666666666666</v>
      </c>
      <c r="IJ434">
        <v>0</v>
      </c>
      <c r="IK434">
        <v>0</v>
      </c>
      <c r="IL434">
        <v>0</v>
      </c>
      <c r="IM434">
        <v>33.643333333333338</v>
      </c>
      <c r="IN434">
        <v>1850</v>
      </c>
    </row>
    <row r="435" spans="1:248">
      <c r="A435">
        <v>432</v>
      </c>
      <c r="B435" t="str">
        <v>Bikaner</v>
      </c>
      <c r="C435" t="str">
        <v>RAJASTHAN</v>
      </c>
      <c r="D435" t="str">
        <v>North</v>
      </c>
      <c r="E435" t="str">
        <v>BD ISPAT AND ALLOYS</v>
      </c>
      <c r="F435">
        <v>0</v>
      </c>
      <c r="G435">
        <v>0</v>
      </c>
      <c r="H435">
        <v>0.5</v>
      </c>
      <c r="I435">
        <v>0</v>
      </c>
      <c r="J435" t="str">
        <v>Medium</v>
      </c>
      <c r="K435">
        <v>0</v>
      </c>
      <c r="L435">
        <v>1</v>
      </c>
      <c r="M435" t="str">
        <v>Amit Kumar Sharma</v>
      </c>
      <c r="N435">
        <v>0</v>
      </c>
      <c r="O435">
        <v>7</v>
      </c>
      <c r="P435">
        <v>4500</v>
      </c>
      <c r="Q435">
        <v>0</v>
      </c>
      <c r="R435">
        <v>1</v>
      </c>
      <c r="S435">
        <v>2</v>
      </c>
      <c r="T435">
        <v>1</v>
      </c>
      <c r="U435">
        <v>0</v>
      </c>
      <c r="V435">
        <v>8</v>
      </c>
      <c r="W435">
        <v>0</v>
      </c>
      <c r="X435">
        <v>0</v>
      </c>
      <c r="Y435" t="str">
        <v/>
      </c>
      <c r="Z435">
        <v>0</v>
      </c>
      <c r="AA435" t="str">
        <v/>
      </c>
      <c r="AB435">
        <v>21</v>
      </c>
      <c r="AC435">
        <v>0</v>
      </c>
      <c r="AD435">
        <v>70</v>
      </c>
      <c r="AE435">
        <v>0</v>
      </c>
      <c r="AF435">
        <v>0</v>
      </c>
      <c r="AG435">
        <v>0</v>
      </c>
      <c r="AH435">
        <v>57.82</v>
      </c>
      <c r="AI435">
        <v>0</v>
      </c>
      <c r="AJ435">
        <v>0</v>
      </c>
      <c r="AK435">
        <v>0</v>
      </c>
      <c r="AL435">
        <v>0</v>
      </c>
      <c r="AM435">
        <v>20</v>
      </c>
      <c r="AN435">
        <v>0</v>
      </c>
      <c r="AO435">
        <v>20.12</v>
      </c>
      <c r="AP435">
        <v>0</v>
      </c>
      <c r="AQ435">
        <v>27.98</v>
      </c>
      <c r="AR435">
        <v>0</v>
      </c>
      <c r="AS435">
        <v>0</v>
      </c>
      <c r="AT435">
        <v>0</v>
      </c>
      <c r="AU435">
        <v>0</v>
      </c>
      <c r="AV435">
        <v>39.869999999999997</v>
      </c>
      <c r="AW435">
        <v>20</v>
      </c>
      <c r="AX435">
        <v>0</v>
      </c>
      <c r="AY435">
        <v>0</v>
      </c>
      <c r="AZ435">
        <v>0</v>
      </c>
      <c r="BA435">
        <v>0</v>
      </c>
      <c r="BB435">
        <v>1</v>
      </c>
      <c r="BC435">
        <v>0</v>
      </c>
      <c r="BD435">
        <v>0</v>
      </c>
      <c r="BE435">
        <v>0</v>
      </c>
      <c r="BF435">
        <v>3</v>
      </c>
      <c r="BG435">
        <v>0</v>
      </c>
      <c r="BH435">
        <v>0</v>
      </c>
      <c r="BI435">
        <v>0</v>
      </c>
      <c r="BJ435">
        <v>0</v>
      </c>
      <c r="BK435">
        <v>1</v>
      </c>
      <c r="BL435">
        <v>0</v>
      </c>
      <c r="BM435">
        <v>0</v>
      </c>
      <c r="BN435">
        <v>0</v>
      </c>
      <c r="BO435">
        <v>2</v>
      </c>
      <c r="BP435">
        <v>0</v>
      </c>
      <c r="BQ435">
        <v>0</v>
      </c>
      <c r="BR435">
        <v>0</v>
      </c>
      <c r="BS435">
        <v>0</v>
      </c>
      <c r="BT435">
        <v>0</v>
      </c>
      <c r="BU435">
        <v>0</v>
      </c>
      <c r="BV435">
        <v>0</v>
      </c>
      <c r="BW435">
        <v>0</v>
      </c>
      <c r="BX435">
        <v>8</v>
      </c>
      <c r="BY435">
        <v>1</v>
      </c>
      <c r="BZ435">
        <v>0</v>
      </c>
      <c r="CA435">
        <v>2</v>
      </c>
      <c r="CB435">
        <v>0</v>
      </c>
      <c r="CC435">
        <v>0</v>
      </c>
      <c r="CD435">
        <v>0</v>
      </c>
      <c r="CE435">
        <v>3</v>
      </c>
      <c r="CF435">
        <v>0</v>
      </c>
      <c r="CG435">
        <v>0</v>
      </c>
      <c r="CH435">
        <v>0</v>
      </c>
      <c r="CI435">
        <v>0</v>
      </c>
      <c r="CJ435">
        <v>1</v>
      </c>
      <c r="CK435">
        <v>0</v>
      </c>
      <c r="CL435">
        <v>1</v>
      </c>
      <c r="CM435">
        <v>0</v>
      </c>
      <c r="CN435">
        <v>2</v>
      </c>
      <c r="CO435">
        <v>0</v>
      </c>
      <c r="CP435">
        <v>0</v>
      </c>
      <c r="CQ435">
        <v>0</v>
      </c>
      <c r="CR435">
        <v>0</v>
      </c>
      <c r="CS435">
        <v>1</v>
      </c>
      <c r="CT435">
        <v>1</v>
      </c>
      <c r="CU435">
        <v>0</v>
      </c>
      <c r="CV435">
        <v>0</v>
      </c>
      <c r="CW435">
        <v>0</v>
      </c>
      <c r="CX435">
        <v>0</v>
      </c>
      <c r="CY435">
        <v>0</v>
      </c>
      <c r="CZ435">
        <v>0</v>
      </c>
      <c r="DA435">
        <v>0</v>
      </c>
      <c r="DB435">
        <v>0</v>
      </c>
      <c r="DC435">
        <v>0</v>
      </c>
      <c r="DD435">
        <v>0</v>
      </c>
      <c r="DE435">
        <v>0</v>
      </c>
      <c r="DF435">
        <v>0</v>
      </c>
      <c r="DG435">
        <v>0</v>
      </c>
      <c r="DH435">
        <v>1</v>
      </c>
      <c r="DI435">
        <v>1</v>
      </c>
      <c r="DJ435">
        <v>1</v>
      </c>
      <c r="DK435">
        <v>1</v>
      </c>
      <c r="DL435">
        <v>3</v>
      </c>
      <c r="DM435">
        <v>2</v>
      </c>
      <c r="DN435">
        <v>2</v>
      </c>
      <c r="DO435">
        <v>0</v>
      </c>
      <c r="DP435">
        <v>0</v>
      </c>
      <c r="DQ435">
        <v>1</v>
      </c>
      <c r="DR435">
        <v>1</v>
      </c>
      <c r="DS435">
        <v>0</v>
      </c>
      <c r="DT435">
        <v>0</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c r="ES435">
        <v>0</v>
      </c>
      <c r="ET435">
        <v>0</v>
      </c>
      <c r="EU435">
        <v>0</v>
      </c>
      <c r="EV435">
        <v>0</v>
      </c>
      <c r="EW435">
        <v>0</v>
      </c>
      <c r="EX435">
        <v>0</v>
      </c>
      <c r="EY435">
        <v>0</v>
      </c>
      <c r="EZ435">
        <v>0</v>
      </c>
      <c r="FA435">
        <v>0</v>
      </c>
      <c r="FB435">
        <v>0</v>
      </c>
      <c r="FC435">
        <v>0</v>
      </c>
      <c r="FD435">
        <v>0</v>
      </c>
      <c r="FE435">
        <v>3</v>
      </c>
      <c r="FF435">
        <v>1</v>
      </c>
      <c r="FG435">
        <v>1</v>
      </c>
      <c r="FH435">
        <v>0</v>
      </c>
      <c r="FI435">
        <v>0</v>
      </c>
      <c r="FJ435">
        <v>0</v>
      </c>
      <c r="FK435">
        <v>0</v>
      </c>
      <c r="FL435">
        <v>0</v>
      </c>
      <c r="FM435">
        <v>0</v>
      </c>
      <c r="FN435">
        <v>0</v>
      </c>
      <c r="FO435">
        <v>0</v>
      </c>
      <c r="FP435">
        <v>0</v>
      </c>
      <c r="FQ435">
        <v>0</v>
      </c>
      <c r="FR435">
        <v>0</v>
      </c>
      <c r="FS435">
        <v>0</v>
      </c>
      <c r="FT435">
        <v>0</v>
      </c>
      <c r="FU435">
        <v>0</v>
      </c>
      <c r="FV435">
        <v>0</v>
      </c>
      <c r="FW435">
        <v>0</v>
      </c>
      <c r="FX435">
        <v>0</v>
      </c>
      <c r="FY435">
        <v>0</v>
      </c>
      <c r="FZ435">
        <v>0</v>
      </c>
      <c r="GA435">
        <v>0</v>
      </c>
      <c r="GB435">
        <v>0</v>
      </c>
      <c r="GC435">
        <v>3</v>
      </c>
      <c r="GD435">
        <v>3</v>
      </c>
      <c r="GE435">
        <v>1</v>
      </c>
      <c r="GF435">
        <v>0</v>
      </c>
      <c r="GG435">
        <v>0</v>
      </c>
      <c r="GH435">
        <v>0</v>
      </c>
      <c r="GI435">
        <v>0</v>
      </c>
      <c r="GJ435">
        <v>0</v>
      </c>
      <c r="GK435">
        <v>0</v>
      </c>
      <c r="GL435">
        <v>0</v>
      </c>
      <c r="GM435">
        <v>0</v>
      </c>
      <c r="GN435">
        <v>0</v>
      </c>
      <c r="GO435">
        <v>0</v>
      </c>
      <c r="GP435">
        <v>0</v>
      </c>
      <c r="GQ435">
        <v>0</v>
      </c>
      <c r="GR435">
        <v>0</v>
      </c>
      <c r="GS435">
        <v>0</v>
      </c>
      <c r="GT435">
        <v>0</v>
      </c>
      <c r="GU435">
        <v>0</v>
      </c>
      <c r="GV435">
        <v>0</v>
      </c>
      <c r="GW435">
        <v>0</v>
      </c>
      <c r="GX435">
        <v>0</v>
      </c>
      <c r="GY435">
        <v>0</v>
      </c>
      <c r="GZ435">
        <v>0</v>
      </c>
      <c r="HA435">
        <v>0</v>
      </c>
      <c r="HB435">
        <v>0</v>
      </c>
      <c r="HC435">
        <v>1</v>
      </c>
      <c r="HD435">
        <v>0</v>
      </c>
      <c r="HE435">
        <v>0</v>
      </c>
      <c r="HF435">
        <v>0</v>
      </c>
      <c r="HG435">
        <v>0</v>
      </c>
      <c r="HH435">
        <v>0</v>
      </c>
      <c r="HI435">
        <v>0</v>
      </c>
      <c r="HJ435">
        <v>0</v>
      </c>
      <c r="HK435">
        <v>0</v>
      </c>
      <c r="HL435">
        <v>0</v>
      </c>
      <c r="HM435">
        <v>0</v>
      </c>
      <c r="HN435">
        <v>0</v>
      </c>
      <c r="HO435">
        <v>0</v>
      </c>
      <c r="HP435">
        <v>0</v>
      </c>
      <c r="HQ435">
        <v>0</v>
      </c>
      <c r="HR435">
        <v>0</v>
      </c>
      <c r="HS435">
        <v>0</v>
      </c>
      <c r="HT435">
        <v>0</v>
      </c>
      <c r="HU435">
        <v>0</v>
      </c>
      <c r="HV435">
        <v>0</v>
      </c>
      <c r="HW435">
        <v>0</v>
      </c>
      <c r="HX435">
        <v>0</v>
      </c>
      <c r="HY435">
        <v>0</v>
      </c>
      <c r="HZ435">
        <v>0</v>
      </c>
      <c r="IA435">
        <v>168.82</v>
      </c>
      <c r="IB435">
        <v>107.97</v>
      </c>
      <c r="IC435">
        <v>14.068333333333333</v>
      </c>
      <c r="ID435">
        <v>10.797000000000001</v>
      </c>
      <c r="IE435">
        <v>30.333333333333332</v>
      </c>
      <c r="IF435">
        <v>0</v>
      </c>
      <c r="IG435">
        <v>19.273333333333333</v>
      </c>
      <c r="IH435">
        <v>6.666666666666667</v>
      </c>
      <c r="II435">
        <v>6.706666666666667</v>
      </c>
      <c r="IJ435">
        <v>0</v>
      </c>
      <c r="IK435">
        <v>0</v>
      </c>
      <c r="IL435">
        <v>0</v>
      </c>
      <c r="IM435">
        <v>19.956666666666667</v>
      </c>
      <c r="IN435">
        <v>1800</v>
      </c>
    </row>
    <row r="436" spans="1:248">
      <c r="A436">
        <v>433</v>
      </c>
      <c r="B436" t="str">
        <v>Chittorgarh</v>
      </c>
      <c r="C436" t="str">
        <v>RAJASTHAN</v>
      </c>
      <c r="D436" t="str">
        <v>North</v>
      </c>
      <c r="E436" t="str">
        <v>J P ALLOYS</v>
      </c>
      <c r="F436">
        <v>0</v>
      </c>
      <c r="G436">
        <v>0</v>
      </c>
      <c r="H436">
        <v>0.5</v>
      </c>
      <c r="I436">
        <v>0</v>
      </c>
      <c r="J436" t="str">
        <v>Medium</v>
      </c>
      <c r="K436">
        <v>0</v>
      </c>
      <c r="L436">
        <v>0</v>
      </c>
      <c r="M436" t="str">
        <v>Amit Kumar Sharma</v>
      </c>
      <c r="N436" t="str">
        <v>Pushpendra</v>
      </c>
      <c r="O436">
        <v>6</v>
      </c>
      <c r="P436">
        <v>4500</v>
      </c>
      <c r="Q436">
        <v>1</v>
      </c>
      <c r="R436">
        <v>0</v>
      </c>
      <c r="S436">
        <v>1</v>
      </c>
      <c r="T436">
        <v>1</v>
      </c>
      <c r="U436">
        <v>0</v>
      </c>
      <c r="V436">
        <v>3</v>
      </c>
      <c r="W436">
        <v>0</v>
      </c>
      <c r="X436">
        <v>700</v>
      </c>
      <c r="Y436">
        <v>0.10714142857142857</v>
      </c>
      <c r="Z436">
        <v>0.15555555555555556</v>
      </c>
      <c r="AA436">
        <v>1.6666444444444446E-2</v>
      </c>
      <c r="AB436">
        <v>0</v>
      </c>
      <c r="AC436">
        <v>37</v>
      </c>
      <c r="AD436">
        <v>0</v>
      </c>
      <c r="AE436">
        <v>0</v>
      </c>
      <c r="AF436">
        <v>39</v>
      </c>
      <c r="AG436">
        <v>0</v>
      </c>
      <c r="AH436">
        <v>0</v>
      </c>
      <c r="AI436">
        <v>0</v>
      </c>
      <c r="AJ436">
        <v>0</v>
      </c>
      <c r="AK436">
        <v>0</v>
      </c>
      <c r="AL436">
        <v>0</v>
      </c>
      <c r="AM436">
        <v>0</v>
      </c>
      <c r="AN436">
        <v>0</v>
      </c>
      <c r="AO436">
        <v>78</v>
      </c>
      <c r="AP436">
        <v>125</v>
      </c>
      <c r="AQ436">
        <v>100.60000000000001</v>
      </c>
      <c r="AR436">
        <v>29.87</v>
      </c>
      <c r="AS436">
        <v>0</v>
      </c>
      <c r="AT436">
        <v>0</v>
      </c>
      <c r="AU436">
        <v>141.01</v>
      </c>
      <c r="AV436">
        <v>209.51000000000002</v>
      </c>
      <c r="AW436">
        <v>66</v>
      </c>
      <c r="AX436">
        <v>0</v>
      </c>
      <c r="AY436">
        <v>0</v>
      </c>
      <c r="AZ436">
        <v>0</v>
      </c>
      <c r="BA436">
        <v>1</v>
      </c>
      <c r="BB436">
        <v>0</v>
      </c>
      <c r="BC436">
        <v>0</v>
      </c>
      <c r="BD436">
        <v>0</v>
      </c>
      <c r="BE436">
        <v>0</v>
      </c>
      <c r="BF436">
        <v>0</v>
      </c>
      <c r="BG436">
        <v>0</v>
      </c>
      <c r="BH436">
        <v>0</v>
      </c>
      <c r="BI436">
        <v>0</v>
      </c>
      <c r="BJ436">
        <v>0</v>
      </c>
      <c r="BK436">
        <v>0</v>
      </c>
      <c r="BL436">
        <v>0</v>
      </c>
      <c r="BM436">
        <v>1</v>
      </c>
      <c r="BN436">
        <v>0</v>
      </c>
      <c r="BO436">
        <v>0</v>
      </c>
      <c r="BP436">
        <v>0</v>
      </c>
      <c r="BQ436">
        <v>0</v>
      </c>
      <c r="BR436">
        <v>0</v>
      </c>
      <c r="BS436">
        <v>0</v>
      </c>
      <c r="BT436">
        <v>1</v>
      </c>
      <c r="BU436">
        <v>0</v>
      </c>
      <c r="BV436">
        <v>0</v>
      </c>
      <c r="BW436">
        <v>0</v>
      </c>
      <c r="BX436">
        <v>3</v>
      </c>
      <c r="BY436">
        <v>0</v>
      </c>
      <c r="BZ436">
        <v>1</v>
      </c>
      <c r="CA436">
        <v>0</v>
      </c>
      <c r="CB436">
        <v>0</v>
      </c>
      <c r="CC436">
        <v>1</v>
      </c>
      <c r="CD436">
        <v>0</v>
      </c>
      <c r="CE436">
        <v>0</v>
      </c>
      <c r="CF436">
        <v>0</v>
      </c>
      <c r="CG436">
        <v>0</v>
      </c>
      <c r="CH436">
        <v>0</v>
      </c>
      <c r="CI436">
        <v>0</v>
      </c>
      <c r="CJ436">
        <v>0</v>
      </c>
      <c r="CK436">
        <v>0</v>
      </c>
      <c r="CL436">
        <v>1</v>
      </c>
      <c r="CM436">
        <v>1</v>
      </c>
      <c r="CN436">
        <v>2</v>
      </c>
      <c r="CO436">
        <v>1</v>
      </c>
      <c r="CP436">
        <v>0</v>
      </c>
      <c r="CQ436">
        <v>0</v>
      </c>
      <c r="CR436">
        <v>2</v>
      </c>
      <c r="CS436">
        <v>3</v>
      </c>
      <c r="CT436">
        <v>2</v>
      </c>
      <c r="CU436">
        <v>0</v>
      </c>
      <c r="CV436">
        <v>0</v>
      </c>
      <c r="CW436">
        <v>0</v>
      </c>
      <c r="CX436">
        <v>0</v>
      </c>
      <c r="CY436">
        <v>0</v>
      </c>
      <c r="CZ436">
        <v>0</v>
      </c>
      <c r="DA436">
        <v>0</v>
      </c>
      <c r="DB436">
        <v>0</v>
      </c>
      <c r="DC436">
        <v>0</v>
      </c>
      <c r="DD436">
        <v>0</v>
      </c>
      <c r="DE436">
        <v>0</v>
      </c>
      <c r="DF436">
        <v>0</v>
      </c>
      <c r="DG436">
        <v>0</v>
      </c>
      <c r="DH436">
        <v>0</v>
      </c>
      <c r="DI436">
        <v>0</v>
      </c>
      <c r="DJ436">
        <v>1</v>
      </c>
      <c r="DK436">
        <v>1</v>
      </c>
      <c r="DL436">
        <v>2</v>
      </c>
      <c r="DM436">
        <v>2</v>
      </c>
      <c r="DN436">
        <v>2</v>
      </c>
      <c r="DO436">
        <v>1</v>
      </c>
      <c r="DP436">
        <v>2</v>
      </c>
      <c r="DQ436">
        <v>3</v>
      </c>
      <c r="DR436">
        <v>3</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0</v>
      </c>
      <c r="EN436">
        <v>0</v>
      </c>
      <c r="EO436">
        <v>0</v>
      </c>
      <c r="EP436">
        <v>0</v>
      </c>
      <c r="EQ436">
        <v>0</v>
      </c>
      <c r="ER436">
        <v>0</v>
      </c>
      <c r="ES436">
        <v>0</v>
      </c>
      <c r="ET436">
        <v>0</v>
      </c>
      <c r="EU436">
        <v>0</v>
      </c>
      <c r="EV436">
        <v>0</v>
      </c>
      <c r="EW436">
        <v>0</v>
      </c>
      <c r="EX436">
        <v>0</v>
      </c>
      <c r="EY436">
        <v>0</v>
      </c>
      <c r="EZ436">
        <v>0</v>
      </c>
      <c r="FA436">
        <v>0</v>
      </c>
      <c r="FB436">
        <v>0</v>
      </c>
      <c r="FC436">
        <v>0</v>
      </c>
      <c r="FD436">
        <v>0</v>
      </c>
      <c r="FE436">
        <v>0</v>
      </c>
      <c r="FF436">
        <v>0</v>
      </c>
      <c r="FG436">
        <v>0</v>
      </c>
      <c r="FH436">
        <v>0</v>
      </c>
      <c r="FI436">
        <v>0</v>
      </c>
      <c r="FJ436">
        <v>0</v>
      </c>
      <c r="FK436">
        <v>0</v>
      </c>
      <c r="FL436">
        <v>0</v>
      </c>
      <c r="FM436">
        <v>0</v>
      </c>
      <c r="FN436">
        <v>0</v>
      </c>
      <c r="FO436">
        <v>0</v>
      </c>
      <c r="FP436">
        <v>0</v>
      </c>
      <c r="FQ436">
        <v>0</v>
      </c>
      <c r="FR436">
        <v>0</v>
      </c>
      <c r="FS436">
        <v>0</v>
      </c>
      <c r="FT436">
        <v>0</v>
      </c>
      <c r="FU436">
        <v>0</v>
      </c>
      <c r="FV436">
        <v>0</v>
      </c>
      <c r="FW436">
        <v>0</v>
      </c>
      <c r="FX436">
        <v>0</v>
      </c>
      <c r="FY436">
        <v>0</v>
      </c>
      <c r="FZ436">
        <v>0</v>
      </c>
      <c r="GA436">
        <v>0</v>
      </c>
      <c r="GB436">
        <v>0</v>
      </c>
      <c r="GC436">
        <v>0</v>
      </c>
      <c r="GD436">
        <v>0</v>
      </c>
      <c r="GE436">
        <v>0</v>
      </c>
      <c r="GF436">
        <v>0</v>
      </c>
      <c r="GG436">
        <v>0</v>
      </c>
      <c r="GH436">
        <v>0</v>
      </c>
      <c r="GI436">
        <v>0</v>
      </c>
      <c r="GJ436">
        <v>0</v>
      </c>
      <c r="GK436">
        <v>0</v>
      </c>
      <c r="GL436">
        <v>0</v>
      </c>
      <c r="GM436">
        <v>0</v>
      </c>
      <c r="GN436">
        <v>0</v>
      </c>
      <c r="GO436">
        <v>0</v>
      </c>
      <c r="GP436">
        <v>0</v>
      </c>
      <c r="GQ436">
        <v>1</v>
      </c>
      <c r="GR436">
        <v>0</v>
      </c>
      <c r="GS436">
        <v>0</v>
      </c>
      <c r="GT436">
        <v>0</v>
      </c>
      <c r="GU436">
        <v>0</v>
      </c>
      <c r="GV436">
        <v>0</v>
      </c>
      <c r="GW436">
        <v>0</v>
      </c>
      <c r="GX436">
        <v>0</v>
      </c>
      <c r="GY436">
        <v>0</v>
      </c>
      <c r="GZ436">
        <v>0</v>
      </c>
      <c r="HA436">
        <v>0</v>
      </c>
      <c r="HB436">
        <v>0</v>
      </c>
      <c r="HC436">
        <v>0</v>
      </c>
      <c r="HD436">
        <v>0</v>
      </c>
      <c r="HE436">
        <v>0</v>
      </c>
      <c r="HF436">
        <v>1</v>
      </c>
      <c r="HG436">
        <v>0</v>
      </c>
      <c r="HH436">
        <v>0</v>
      </c>
      <c r="HI436">
        <v>0</v>
      </c>
      <c r="HJ436">
        <v>0</v>
      </c>
      <c r="HK436">
        <v>0</v>
      </c>
      <c r="HL436">
        <v>0</v>
      </c>
      <c r="HM436">
        <v>0</v>
      </c>
      <c r="HN436">
        <v>0</v>
      </c>
      <c r="HO436">
        <v>0</v>
      </c>
      <c r="HP436">
        <v>0</v>
      </c>
      <c r="HQ436">
        <v>0</v>
      </c>
      <c r="HR436">
        <v>0</v>
      </c>
      <c r="HS436">
        <v>0</v>
      </c>
      <c r="HT436">
        <v>0</v>
      </c>
      <c r="HU436">
        <v>0</v>
      </c>
      <c r="HV436">
        <v>0</v>
      </c>
      <c r="HW436">
        <v>0</v>
      </c>
      <c r="HX436">
        <v>0</v>
      </c>
      <c r="HY436">
        <v>0</v>
      </c>
      <c r="HZ436">
        <v>0</v>
      </c>
      <c r="IA436">
        <v>76</v>
      </c>
      <c r="IB436">
        <v>749.99</v>
      </c>
      <c r="IC436">
        <v>6.333333333333333</v>
      </c>
      <c r="ID436">
        <v>74.998999999999995</v>
      </c>
      <c r="IE436">
        <v>12.333333333333334</v>
      </c>
      <c r="IF436">
        <v>13</v>
      </c>
      <c r="IG436">
        <v>0</v>
      </c>
      <c r="IH436">
        <v>0</v>
      </c>
      <c r="II436">
        <v>67.666666666666671</v>
      </c>
      <c r="IJ436">
        <v>0</v>
      </c>
      <c r="IK436">
        <v>0</v>
      </c>
      <c r="IL436">
        <v>0</v>
      </c>
      <c r="IM436">
        <v>138.84</v>
      </c>
      <c r="IN436">
        <v>1600</v>
      </c>
    </row>
    <row r="437" spans="1:248">
      <c r="A437">
        <v>434</v>
      </c>
      <c r="B437" t="str">
        <v>Karauli</v>
      </c>
      <c r="C437" t="str">
        <v>RAJASTHAN</v>
      </c>
      <c r="D437" t="str">
        <v>North</v>
      </c>
      <c r="E437" t="str">
        <v>Swastik Tradevision Pvt. Ltd.</v>
      </c>
      <c r="F437">
        <v>0</v>
      </c>
      <c r="G437">
        <v>0</v>
      </c>
      <c r="H437">
        <v>0.3</v>
      </c>
      <c r="I437">
        <v>0</v>
      </c>
      <c r="J437" t="str">
        <v>Low</v>
      </c>
      <c r="K437">
        <v>0</v>
      </c>
      <c r="L437">
        <v>0</v>
      </c>
      <c r="M437" t="str">
        <v>Amit Kumar Sharma</v>
      </c>
      <c r="N437" t="str">
        <v>Ravi Kumar Kulmi</v>
      </c>
      <c r="O437">
        <v>0</v>
      </c>
      <c r="P437">
        <v>1600</v>
      </c>
      <c r="Q437">
        <v>0</v>
      </c>
      <c r="R437">
        <v>0</v>
      </c>
      <c r="S437">
        <v>0</v>
      </c>
      <c r="T437">
        <v>3</v>
      </c>
      <c r="U437">
        <v>0</v>
      </c>
      <c r="V437">
        <v>7</v>
      </c>
      <c r="W437">
        <v>0</v>
      </c>
      <c r="X437">
        <v>100</v>
      </c>
      <c r="Y437">
        <v>0.14379999999999998</v>
      </c>
      <c r="Z437">
        <v>6.25E-2</v>
      </c>
      <c r="AA437">
        <v>8.987499999999999E-3</v>
      </c>
      <c r="AB437">
        <v>0</v>
      </c>
      <c r="AC437">
        <v>14.09</v>
      </c>
      <c r="AD437">
        <v>0</v>
      </c>
      <c r="AE437">
        <v>18.02</v>
      </c>
      <c r="AF437">
        <v>0</v>
      </c>
      <c r="AG437">
        <v>0</v>
      </c>
      <c r="AH437">
        <v>20.13</v>
      </c>
      <c r="AI437">
        <v>20</v>
      </c>
      <c r="AJ437">
        <v>40.03</v>
      </c>
      <c r="AK437">
        <v>20.07</v>
      </c>
      <c r="AL437">
        <v>19.989999999999998</v>
      </c>
      <c r="AM437">
        <v>39.92</v>
      </c>
      <c r="AN437">
        <v>0</v>
      </c>
      <c r="AO437">
        <v>0</v>
      </c>
      <c r="AP437">
        <v>0</v>
      </c>
      <c r="AQ437">
        <v>28</v>
      </c>
      <c r="AR437">
        <v>0</v>
      </c>
      <c r="AS437">
        <v>20.059999999999999</v>
      </c>
      <c r="AT437">
        <v>17.989999999999998</v>
      </c>
      <c r="AU437">
        <v>17.96</v>
      </c>
      <c r="AV437">
        <v>41.79</v>
      </c>
      <c r="AW437">
        <v>18</v>
      </c>
      <c r="AX437">
        <v>0</v>
      </c>
      <c r="AY437">
        <v>0</v>
      </c>
      <c r="AZ437">
        <v>0</v>
      </c>
      <c r="BA437">
        <v>0</v>
      </c>
      <c r="BB437">
        <v>0</v>
      </c>
      <c r="BC437">
        <v>0</v>
      </c>
      <c r="BD437">
        <v>0</v>
      </c>
      <c r="BE437">
        <v>0</v>
      </c>
      <c r="BF437">
        <v>0</v>
      </c>
      <c r="BG437">
        <v>1</v>
      </c>
      <c r="BH437">
        <v>1</v>
      </c>
      <c r="BI437">
        <v>0</v>
      </c>
      <c r="BJ437">
        <v>0</v>
      </c>
      <c r="BK437">
        <v>0</v>
      </c>
      <c r="BL437">
        <v>0</v>
      </c>
      <c r="BM437">
        <v>0</v>
      </c>
      <c r="BN437">
        <v>0</v>
      </c>
      <c r="BO437">
        <v>1</v>
      </c>
      <c r="BP437">
        <v>0</v>
      </c>
      <c r="BQ437">
        <v>0</v>
      </c>
      <c r="BR437">
        <v>0</v>
      </c>
      <c r="BS437">
        <v>0</v>
      </c>
      <c r="BT437">
        <v>0</v>
      </c>
      <c r="BU437">
        <v>0</v>
      </c>
      <c r="BV437">
        <v>0</v>
      </c>
      <c r="BW437">
        <v>0</v>
      </c>
      <c r="BX437">
        <v>7</v>
      </c>
      <c r="BY437">
        <v>0</v>
      </c>
      <c r="BZ437">
        <v>1</v>
      </c>
      <c r="CA437">
        <v>0</v>
      </c>
      <c r="CB437">
        <v>1</v>
      </c>
      <c r="CC437">
        <v>0</v>
      </c>
      <c r="CD437">
        <v>0</v>
      </c>
      <c r="CE437">
        <v>1</v>
      </c>
      <c r="CF437">
        <v>1</v>
      </c>
      <c r="CG437">
        <v>2</v>
      </c>
      <c r="CH437">
        <v>1</v>
      </c>
      <c r="CI437">
        <v>1</v>
      </c>
      <c r="CJ437">
        <v>1</v>
      </c>
      <c r="CK437">
        <v>0</v>
      </c>
      <c r="CL437">
        <v>0</v>
      </c>
      <c r="CM437">
        <v>0</v>
      </c>
      <c r="CN437">
        <v>1</v>
      </c>
      <c r="CO437">
        <v>0</v>
      </c>
      <c r="CP437">
        <v>1</v>
      </c>
      <c r="CQ437">
        <v>1</v>
      </c>
      <c r="CR437">
        <v>1</v>
      </c>
      <c r="CS437">
        <v>1</v>
      </c>
      <c r="CT437">
        <v>1</v>
      </c>
      <c r="CU437">
        <v>0</v>
      </c>
      <c r="CV437">
        <v>0</v>
      </c>
      <c r="CW437">
        <v>0</v>
      </c>
      <c r="CX437">
        <v>0</v>
      </c>
      <c r="CY437">
        <v>0</v>
      </c>
      <c r="CZ437">
        <v>0</v>
      </c>
      <c r="DA437">
        <v>0</v>
      </c>
      <c r="DB437">
        <v>0</v>
      </c>
      <c r="DC437">
        <v>0</v>
      </c>
      <c r="DD437">
        <v>0</v>
      </c>
      <c r="DE437">
        <v>0</v>
      </c>
      <c r="DF437">
        <v>0</v>
      </c>
      <c r="DG437">
        <v>0</v>
      </c>
      <c r="DH437">
        <v>1</v>
      </c>
      <c r="DI437">
        <v>1</v>
      </c>
      <c r="DJ437">
        <v>1</v>
      </c>
      <c r="DK437">
        <v>0</v>
      </c>
      <c r="DL437">
        <v>1</v>
      </c>
      <c r="DM437">
        <v>1</v>
      </c>
      <c r="DN437">
        <v>1</v>
      </c>
      <c r="DO437">
        <v>1</v>
      </c>
      <c r="DP437">
        <v>1</v>
      </c>
      <c r="DQ437">
        <v>1</v>
      </c>
      <c r="DR437">
        <v>1</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c r="ES437">
        <v>0</v>
      </c>
      <c r="ET437">
        <v>0</v>
      </c>
      <c r="EU437">
        <v>0</v>
      </c>
      <c r="EV437">
        <v>0</v>
      </c>
      <c r="EW437">
        <v>0</v>
      </c>
      <c r="EX437">
        <v>0</v>
      </c>
      <c r="EY437">
        <v>0</v>
      </c>
      <c r="EZ437">
        <v>0</v>
      </c>
      <c r="FA437">
        <v>0</v>
      </c>
      <c r="FB437">
        <v>0</v>
      </c>
      <c r="FC437">
        <v>0</v>
      </c>
      <c r="FD437">
        <v>0</v>
      </c>
      <c r="FE437">
        <v>1</v>
      </c>
      <c r="FF437">
        <v>1</v>
      </c>
      <c r="FG437">
        <v>1</v>
      </c>
      <c r="FH437">
        <v>0</v>
      </c>
      <c r="FI437">
        <v>0</v>
      </c>
      <c r="FJ437">
        <v>0</v>
      </c>
      <c r="FK437">
        <v>0</v>
      </c>
      <c r="FL437">
        <v>0</v>
      </c>
      <c r="FM437">
        <v>0</v>
      </c>
      <c r="FN437">
        <v>0</v>
      </c>
      <c r="FO437">
        <v>0</v>
      </c>
      <c r="FP437">
        <v>0</v>
      </c>
      <c r="FQ437">
        <v>0</v>
      </c>
      <c r="FR437">
        <v>0</v>
      </c>
      <c r="FS437">
        <v>0</v>
      </c>
      <c r="FT437">
        <v>0</v>
      </c>
      <c r="FU437">
        <v>0</v>
      </c>
      <c r="FV437">
        <v>0</v>
      </c>
      <c r="FW437">
        <v>0</v>
      </c>
      <c r="FX437">
        <v>0</v>
      </c>
      <c r="FY437">
        <v>0</v>
      </c>
      <c r="FZ437">
        <v>0</v>
      </c>
      <c r="GA437">
        <v>0</v>
      </c>
      <c r="GB437">
        <v>0</v>
      </c>
      <c r="GC437">
        <v>3</v>
      </c>
      <c r="GD437">
        <v>1</v>
      </c>
      <c r="GE437">
        <v>1</v>
      </c>
      <c r="GF437">
        <v>0</v>
      </c>
      <c r="GG437">
        <v>0</v>
      </c>
      <c r="GH437">
        <v>0</v>
      </c>
      <c r="GI437">
        <v>0</v>
      </c>
      <c r="GJ437">
        <v>0</v>
      </c>
      <c r="GK437">
        <v>0</v>
      </c>
      <c r="GL437">
        <v>0</v>
      </c>
      <c r="GM437">
        <v>0</v>
      </c>
      <c r="GN437">
        <v>0</v>
      </c>
      <c r="GO437">
        <v>0</v>
      </c>
      <c r="GP437">
        <v>0</v>
      </c>
      <c r="GQ437">
        <v>0</v>
      </c>
      <c r="GR437">
        <v>0</v>
      </c>
      <c r="GS437">
        <v>0</v>
      </c>
      <c r="GT437">
        <v>0</v>
      </c>
      <c r="GU437">
        <v>0</v>
      </c>
      <c r="GV437">
        <v>0</v>
      </c>
      <c r="GW437">
        <v>0</v>
      </c>
      <c r="GX437">
        <v>0</v>
      </c>
      <c r="GY437">
        <v>0</v>
      </c>
      <c r="GZ437">
        <v>0</v>
      </c>
      <c r="HA437">
        <v>0</v>
      </c>
      <c r="HB437">
        <v>0</v>
      </c>
      <c r="HC437">
        <v>0</v>
      </c>
      <c r="HD437">
        <v>0</v>
      </c>
      <c r="HE437">
        <v>1</v>
      </c>
      <c r="HF437">
        <v>0</v>
      </c>
      <c r="HG437">
        <v>0</v>
      </c>
      <c r="HH437">
        <v>1</v>
      </c>
      <c r="HI437">
        <v>0</v>
      </c>
      <c r="HJ437">
        <v>0</v>
      </c>
      <c r="HK437">
        <v>0</v>
      </c>
      <c r="HL437">
        <v>0</v>
      </c>
      <c r="HM437">
        <v>0</v>
      </c>
      <c r="HN437">
        <v>0</v>
      </c>
      <c r="HO437">
        <v>0</v>
      </c>
      <c r="HP437">
        <v>0</v>
      </c>
      <c r="HQ437">
        <v>0</v>
      </c>
      <c r="HR437">
        <v>0</v>
      </c>
      <c r="HS437">
        <v>0</v>
      </c>
      <c r="HT437">
        <v>0</v>
      </c>
      <c r="HU437">
        <v>0</v>
      </c>
      <c r="HV437">
        <v>0</v>
      </c>
      <c r="HW437">
        <v>0</v>
      </c>
      <c r="HX437">
        <v>0</v>
      </c>
      <c r="HY437">
        <v>0</v>
      </c>
      <c r="HZ437">
        <v>0</v>
      </c>
      <c r="IA437">
        <v>192.25</v>
      </c>
      <c r="IB437">
        <v>143.79999999999998</v>
      </c>
      <c r="IC437">
        <v>16.020833333333332</v>
      </c>
      <c r="ID437">
        <v>14.379999999999999</v>
      </c>
      <c r="IE437">
        <v>4.6966666666666663</v>
      </c>
      <c r="IF437">
        <v>6.0066666666666668</v>
      </c>
      <c r="IG437">
        <v>26.72</v>
      </c>
      <c r="IH437">
        <v>26.66</v>
      </c>
      <c r="II437">
        <v>0</v>
      </c>
      <c r="IJ437">
        <v>0</v>
      </c>
      <c r="IK437">
        <v>0</v>
      </c>
      <c r="IL437">
        <v>0</v>
      </c>
      <c r="IM437">
        <v>25.916666666666668</v>
      </c>
      <c r="IN437">
        <v>400</v>
      </c>
    </row>
    <row r="438" spans="1:248">
      <c r="A438">
        <v>435</v>
      </c>
      <c r="B438" t="str">
        <v>Gautam Buddha Nagar</v>
      </c>
      <c r="C438" t="str">
        <v>UTTAR PRADESH</v>
      </c>
      <c r="D438" t="str">
        <v>North</v>
      </c>
      <c r="E438" t="str">
        <v>SHASHI STEELS CORPORATION</v>
      </c>
      <c r="F438">
        <v>0</v>
      </c>
      <c r="G438">
        <v>0</v>
      </c>
      <c r="H438">
        <v>1</v>
      </c>
      <c r="I438">
        <v>0</v>
      </c>
      <c r="J438" t="str">
        <v>Very High</v>
      </c>
      <c r="K438">
        <v>2</v>
      </c>
      <c r="L438">
        <v>0</v>
      </c>
      <c r="M438" t="str">
        <v>Dinesh Mohan</v>
      </c>
      <c r="N438" t="str">
        <v>Abhijeet Biswas</v>
      </c>
      <c r="O438">
        <v>2</v>
      </c>
      <c r="P438">
        <v>12000</v>
      </c>
      <c r="Q438">
        <v>0</v>
      </c>
      <c r="R438">
        <v>0</v>
      </c>
      <c r="S438">
        <v>1</v>
      </c>
      <c r="T438">
        <v>3</v>
      </c>
      <c r="U438">
        <v>0</v>
      </c>
      <c r="V438">
        <v>34</v>
      </c>
      <c r="W438">
        <v>0</v>
      </c>
      <c r="X438">
        <v>1570</v>
      </c>
      <c r="Y438">
        <v>0.17747133757961783</v>
      </c>
      <c r="Z438">
        <v>0.13083333333333333</v>
      </c>
      <c r="AA438">
        <v>2.3219166666666666E-2</v>
      </c>
      <c r="AB438">
        <v>76</v>
      </c>
      <c r="AC438">
        <v>37.04</v>
      </c>
      <c r="AD438">
        <v>235</v>
      </c>
      <c r="AE438">
        <v>19.14</v>
      </c>
      <c r="AF438">
        <v>197.935</v>
      </c>
      <c r="AG438">
        <v>50.6</v>
      </c>
      <c r="AH438">
        <v>8</v>
      </c>
      <c r="AI438">
        <v>7</v>
      </c>
      <c r="AJ438">
        <v>0</v>
      </c>
      <c r="AK438">
        <v>275.12</v>
      </c>
      <c r="AL438">
        <v>313</v>
      </c>
      <c r="AM438">
        <v>566</v>
      </c>
      <c r="AN438">
        <v>789</v>
      </c>
      <c r="AO438">
        <v>346</v>
      </c>
      <c r="AP438">
        <v>194.47000000000003</v>
      </c>
      <c r="AQ438">
        <v>430.57</v>
      </c>
      <c r="AR438">
        <v>186.09</v>
      </c>
      <c r="AS438">
        <v>308.5</v>
      </c>
      <c r="AT438">
        <v>111.75000000000001</v>
      </c>
      <c r="AU438">
        <v>267.91999999999996</v>
      </c>
      <c r="AV438">
        <v>30</v>
      </c>
      <c r="AW438">
        <v>122</v>
      </c>
      <c r="AX438">
        <v>0</v>
      </c>
      <c r="AY438">
        <v>0</v>
      </c>
      <c r="AZ438">
        <v>3</v>
      </c>
      <c r="BA438">
        <v>0</v>
      </c>
      <c r="BB438">
        <v>1</v>
      </c>
      <c r="BC438">
        <v>0</v>
      </c>
      <c r="BD438">
        <v>3</v>
      </c>
      <c r="BE438">
        <v>1</v>
      </c>
      <c r="BF438">
        <v>0</v>
      </c>
      <c r="BG438">
        <v>0</v>
      </c>
      <c r="BH438">
        <v>0</v>
      </c>
      <c r="BI438">
        <v>1</v>
      </c>
      <c r="BJ438">
        <v>3</v>
      </c>
      <c r="BK438">
        <v>3</v>
      </c>
      <c r="BL438">
        <v>3</v>
      </c>
      <c r="BM438">
        <v>2</v>
      </c>
      <c r="BN438">
        <v>1</v>
      </c>
      <c r="BO438">
        <v>2</v>
      </c>
      <c r="BP438">
        <v>2</v>
      </c>
      <c r="BQ438">
        <v>2</v>
      </c>
      <c r="BR438">
        <v>2</v>
      </c>
      <c r="BS438">
        <v>0</v>
      </c>
      <c r="BT438">
        <v>0</v>
      </c>
      <c r="BU438">
        <v>2</v>
      </c>
      <c r="BV438">
        <v>0</v>
      </c>
      <c r="BW438">
        <v>0</v>
      </c>
      <c r="BX438">
        <v>34</v>
      </c>
      <c r="BY438">
        <v>4</v>
      </c>
      <c r="BZ438">
        <v>2</v>
      </c>
      <c r="CA438">
        <v>1</v>
      </c>
      <c r="CB438">
        <v>4</v>
      </c>
      <c r="CC438">
        <v>4</v>
      </c>
      <c r="CD438">
        <v>1</v>
      </c>
      <c r="CE438">
        <v>1</v>
      </c>
      <c r="CF438">
        <v>1</v>
      </c>
      <c r="CG438">
        <v>0</v>
      </c>
      <c r="CH438">
        <v>2</v>
      </c>
      <c r="CI438">
        <v>4</v>
      </c>
      <c r="CJ438">
        <v>5</v>
      </c>
      <c r="CK438">
        <v>7</v>
      </c>
      <c r="CL438">
        <v>7</v>
      </c>
      <c r="CM438">
        <v>4</v>
      </c>
      <c r="CN438">
        <v>6</v>
      </c>
      <c r="CO438">
        <v>5</v>
      </c>
      <c r="CP438">
        <v>6</v>
      </c>
      <c r="CQ438">
        <v>7</v>
      </c>
      <c r="CR438">
        <v>9</v>
      </c>
      <c r="CS438">
        <v>4</v>
      </c>
      <c r="CT438">
        <v>5</v>
      </c>
      <c r="CU438">
        <v>0</v>
      </c>
      <c r="CV438">
        <v>0</v>
      </c>
      <c r="CW438">
        <v>0</v>
      </c>
      <c r="CX438">
        <v>0</v>
      </c>
      <c r="CY438">
        <v>0</v>
      </c>
      <c r="CZ438">
        <v>0</v>
      </c>
      <c r="DA438">
        <v>0</v>
      </c>
      <c r="DB438">
        <v>0</v>
      </c>
      <c r="DC438">
        <v>0</v>
      </c>
      <c r="DD438">
        <v>0</v>
      </c>
      <c r="DE438">
        <v>0</v>
      </c>
      <c r="DF438">
        <v>0</v>
      </c>
      <c r="DG438">
        <v>0</v>
      </c>
      <c r="DH438">
        <v>8</v>
      </c>
      <c r="DI438">
        <v>13</v>
      </c>
      <c r="DJ438">
        <v>15</v>
      </c>
      <c r="DK438">
        <v>12</v>
      </c>
      <c r="DL438">
        <v>10</v>
      </c>
      <c r="DM438">
        <v>9</v>
      </c>
      <c r="DN438">
        <v>11</v>
      </c>
      <c r="DO438">
        <v>14</v>
      </c>
      <c r="DP438">
        <v>13</v>
      </c>
      <c r="DQ438">
        <v>12</v>
      </c>
      <c r="DR438">
        <v>12</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0</v>
      </c>
      <c r="EY438">
        <v>0</v>
      </c>
      <c r="EZ438">
        <v>0</v>
      </c>
      <c r="FA438">
        <v>0</v>
      </c>
      <c r="FB438">
        <v>0</v>
      </c>
      <c r="FC438">
        <v>0</v>
      </c>
      <c r="FD438">
        <v>0</v>
      </c>
      <c r="FE438">
        <v>0</v>
      </c>
      <c r="FF438">
        <v>0</v>
      </c>
      <c r="FG438">
        <v>0</v>
      </c>
      <c r="FH438">
        <v>0</v>
      </c>
      <c r="FI438">
        <v>0</v>
      </c>
      <c r="FJ438">
        <v>0</v>
      </c>
      <c r="FK438">
        <v>0</v>
      </c>
      <c r="FL438">
        <v>0</v>
      </c>
      <c r="FM438">
        <v>0</v>
      </c>
      <c r="FN438">
        <v>0</v>
      </c>
      <c r="FO438">
        <v>0</v>
      </c>
      <c r="FP438">
        <v>0</v>
      </c>
      <c r="FQ438">
        <v>0</v>
      </c>
      <c r="FR438">
        <v>0</v>
      </c>
      <c r="FS438">
        <v>0</v>
      </c>
      <c r="FT438">
        <v>0</v>
      </c>
      <c r="FU438">
        <v>0</v>
      </c>
      <c r="FV438">
        <v>0</v>
      </c>
      <c r="FW438">
        <v>0</v>
      </c>
      <c r="FX438">
        <v>0</v>
      </c>
      <c r="FY438">
        <v>0</v>
      </c>
      <c r="FZ438">
        <v>0</v>
      </c>
      <c r="GA438">
        <v>0</v>
      </c>
      <c r="GB438">
        <v>0</v>
      </c>
      <c r="GC438">
        <v>0</v>
      </c>
      <c r="GD438">
        <v>0</v>
      </c>
      <c r="GE438">
        <v>0</v>
      </c>
      <c r="GF438">
        <v>0</v>
      </c>
      <c r="GG438">
        <v>0</v>
      </c>
      <c r="GH438">
        <v>0</v>
      </c>
      <c r="GI438">
        <v>0</v>
      </c>
      <c r="GJ438">
        <v>0</v>
      </c>
      <c r="GK438">
        <v>0</v>
      </c>
      <c r="GL438">
        <v>0</v>
      </c>
      <c r="GM438">
        <v>0</v>
      </c>
      <c r="GN438">
        <v>0</v>
      </c>
      <c r="GO438">
        <v>0</v>
      </c>
      <c r="GP438">
        <v>0</v>
      </c>
      <c r="GQ438">
        <v>4</v>
      </c>
      <c r="GR438">
        <v>3</v>
      </c>
      <c r="GS438">
        <v>0</v>
      </c>
      <c r="GT438">
        <v>0</v>
      </c>
      <c r="GU438">
        <v>0</v>
      </c>
      <c r="GV438">
        <v>0</v>
      </c>
      <c r="GW438">
        <v>0</v>
      </c>
      <c r="GX438">
        <v>0</v>
      </c>
      <c r="GY438">
        <v>0</v>
      </c>
      <c r="GZ438">
        <v>0</v>
      </c>
      <c r="HA438">
        <v>0</v>
      </c>
      <c r="HB438">
        <v>0</v>
      </c>
      <c r="HC438">
        <v>3</v>
      </c>
      <c r="HD438">
        <v>2</v>
      </c>
      <c r="HE438">
        <v>3</v>
      </c>
      <c r="HF438">
        <v>4</v>
      </c>
      <c r="HG438">
        <v>4</v>
      </c>
      <c r="HH438">
        <v>5</v>
      </c>
      <c r="HI438">
        <v>1</v>
      </c>
      <c r="HJ438">
        <v>0</v>
      </c>
      <c r="HK438">
        <v>0</v>
      </c>
      <c r="HL438">
        <v>0</v>
      </c>
      <c r="HM438">
        <v>0</v>
      </c>
      <c r="HN438">
        <v>0</v>
      </c>
      <c r="HO438">
        <v>0</v>
      </c>
      <c r="HP438">
        <v>0</v>
      </c>
      <c r="HQ438">
        <v>0</v>
      </c>
      <c r="HR438">
        <v>0</v>
      </c>
      <c r="HS438">
        <v>5402</v>
      </c>
      <c r="HT438">
        <v>0</v>
      </c>
      <c r="HU438">
        <v>0</v>
      </c>
      <c r="HV438">
        <v>0</v>
      </c>
      <c r="HW438">
        <v>0</v>
      </c>
      <c r="HX438">
        <v>0</v>
      </c>
      <c r="HY438">
        <v>0</v>
      </c>
      <c r="HZ438">
        <v>38343.799999999996</v>
      </c>
      <c r="IA438">
        <v>1784.835</v>
      </c>
      <c r="IB438">
        <v>2786.3</v>
      </c>
      <c r="IC438">
        <v>148.73625000000001</v>
      </c>
      <c r="ID438">
        <v>278.63</v>
      </c>
      <c r="IE438">
        <v>116.01333333333332</v>
      </c>
      <c r="IF438">
        <v>89.225000000000009</v>
      </c>
      <c r="IG438">
        <v>5</v>
      </c>
      <c r="IH438">
        <v>384.70666666666665</v>
      </c>
      <c r="II438">
        <v>443.15666666666669</v>
      </c>
      <c r="IJ438">
        <v>0</v>
      </c>
      <c r="IK438">
        <v>0</v>
      </c>
      <c r="IL438">
        <v>0</v>
      </c>
      <c r="IM438">
        <v>139.97333333333333</v>
      </c>
      <c r="IN438">
        <v>800</v>
      </c>
    </row>
    <row r="439" spans="1:248">
      <c r="A439">
        <v>436</v>
      </c>
      <c r="B439" t="str">
        <v>Gautam Buddha Nagar</v>
      </c>
      <c r="C439" t="str">
        <v>UTTAR PRADESH</v>
      </c>
      <c r="D439" t="str">
        <v>North</v>
      </c>
      <c r="E439" t="str">
        <v>OPTRIX INFRA LLP</v>
      </c>
      <c r="F439">
        <v>0</v>
      </c>
      <c r="G439">
        <v>0</v>
      </c>
      <c r="H439">
        <v>1</v>
      </c>
      <c r="I439">
        <v>0</v>
      </c>
      <c r="J439" t="str">
        <v>Very High</v>
      </c>
      <c r="K439">
        <v>0</v>
      </c>
      <c r="L439">
        <v>0</v>
      </c>
      <c r="M439" t="str">
        <v>Dinesh Mohan</v>
      </c>
      <c r="N439" t="str">
        <v>Abhijeet Biswas</v>
      </c>
      <c r="O439">
        <v>4</v>
      </c>
      <c r="P439">
        <v>12000</v>
      </c>
      <c r="Q439">
        <v>0</v>
      </c>
      <c r="R439">
        <v>0</v>
      </c>
      <c r="S439">
        <v>2</v>
      </c>
      <c r="T439">
        <v>1</v>
      </c>
      <c r="U439">
        <v>0</v>
      </c>
      <c r="V439">
        <v>11</v>
      </c>
      <c r="W439">
        <v>0</v>
      </c>
      <c r="X439">
        <v>950</v>
      </c>
      <c r="Y439">
        <v>0.24775000000000003</v>
      </c>
      <c r="Z439">
        <v>7.9166666666666663E-2</v>
      </c>
      <c r="AA439">
        <v>1.9613541666666668E-2</v>
      </c>
      <c r="AB439">
        <v>0</v>
      </c>
      <c r="AC439">
        <v>0</v>
      </c>
      <c r="AD439">
        <v>0</v>
      </c>
      <c r="AE439">
        <v>0</v>
      </c>
      <c r="AF439">
        <v>0</v>
      </c>
      <c r="AG439">
        <v>0</v>
      </c>
      <c r="AH439">
        <v>0</v>
      </c>
      <c r="AI439">
        <v>0</v>
      </c>
      <c r="AJ439">
        <v>51.24</v>
      </c>
      <c r="AK439">
        <v>241.62</v>
      </c>
      <c r="AL439">
        <v>0</v>
      </c>
      <c r="AM439">
        <v>538</v>
      </c>
      <c r="AN439">
        <v>97</v>
      </c>
      <c r="AO439">
        <v>281</v>
      </c>
      <c r="AP439">
        <v>187.30500000000001</v>
      </c>
      <c r="AQ439">
        <v>430.69999999999993</v>
      </c>
      <c r="AR439">
        <v>77.8</v>
      </c>
      <c r="AS439">
        <v>124.06</v>
      </c>
      <c r="AT439">
        <v>161.57</v>
      </c>
      <c r="AU439">
        <v>311.52999999999997</v>
      </c>
      <c r="AV439">
        <v>251.66000000000003</v>
      </c>
      <c r="AW439">
        <v>431</v>
      </c>
      <c r="AX439">
        <v>0</v>
      </c>
      <c r="AY439">
        <v>0</v>
      </c>
      <c r="AZ439">
        <v>0</v>
      </c>
      <c r="BA439">
        <v>0</v>
      </c>
      <c r="BB439">
        <v>0</v>
      </c>
      <c r="BC439">
        <v>0</v>
      </c>
      <c r="BD439">
        <v>0</v>
      </c>
      <c r="BE439">
        <v>0</v>
      </c>
      <c r="BF439">
        <v>0</v>
      </c>
      <c r="BG439">
        <v>0</v>
      </c>
      <c r="BH439">
        <v>1</v>
      </c>
      <c r="BI439">
        <v>2</v>
      </c>
      <c r="BJ439">
        <v>0</v>
      </c>
      <c r="BK439">
        <v>3</v>
      </c>
      <c r="BL439">
        <v>2</v>
      </c>
      <c r="BM439">
        <v>0</v>
      </c>
      <c r="BN439">
        <v>0</v>
      </c>
      <c r="BO439">
        <v>2</v>
      </c>
      <c r="BP439">
        <v>0</v>
      </c>
      <c r="BQ439">
        <v>0</v>
      </c>
      <c r="BR439">
        <v>0</v>
      </c>
      <c r="BS439">
        <v>1</v>
      </c>
      <c r="BT439">
        <v>0</v>
      </c>
      <c r="BU439">
        <v>0</v>
      </c>
      <c r="BV439">
        <v>0</v>
      </c>
      <c r="BW439">
        <v>0</v>
      </c>
      <c r="BX439">
        <v>11</v>
      </c>
      <c r="BY439">
        <v>0</v>
      </c>
      <c r="BZ439">
        <v>0</v>
      </c>
      <c r="CA439">
        <v>0</v>
      </c>
      <c r="CB439">
        <v>0</v>
      </c>
      <c r="CC439">
        <v>0</v>
      </c>
      <c r="CD439">
        <v>0</v>
      </c>
      <c r="CE439">
        <v>0</v>
      </c>
      <c r="CF439">
        <v>0</v>
      </c>
      <c r="CG439">
        <v>1</v>
      </c>
      <c r="CH439">
        <v>3</v>
      </c>
      <c r="CI439">
        <v>0</v>
      </c>
      <c r="CJ439">
        <v>4</v>
      </c>
      <c r="CK439">
        <v>3</v>
      </c>
      <c r="CL439">
        <v>3</v>
      </c>
      <c r="CM439">
        <v>2</v>
      </c>
      <c r="CN439">
        <v>3</v>
      </c>
      <c r="CO439">
        <v>3</v>
      </c>
      <c r="CP439">
        <v>2</v>
      </c>
      <c r="CQ439">
        <v>3</v>
      </c>
      <c r="CR439">
        <v>4</v>
      </c>
      <c r="CS439">
        <v>4</v>
      </c>
      <c r="CT439">
        <v>5</v>
      </c>
      <c r="CU439">
        <v>0</v>
      </c>
      <c r="CV439">
        <v>0</v>
      </c>
      <c r="CW439">
        <v>0</v>
      </c>
      <c r="CX439">
        <v>0</v>
      </c>
      <c r="CY439">
        <v>0</v>
      </c>
      <c r="CZ439">
        <v>0</v>
      </c>
      <c r="DA439">
        <v>0</v>
      </c>
      <c r="DB439">
        <v>0</v>
      </c>
      <c r="DC439">
        <v>0</v>
      </c>
      <c r="DD439">
        <v>0</v>
      </c>
      <c r="DE439">
        <v>0</v>
      </c>
      <c r="DF439">
        <v>0</v>
      </c>
      <c r="DG439">
        <v>0</v>
      </c>
      <c r="DH439">
        <v>6</v>
      </c>
      <c r="DI439">
        <v>6</v>
      </c>
      <c r="DJ439">
        <v>7</v>
      </c>
      <c r="DK439">
        <v>4</v>
      </c>
      <c r="DL439">
        <v>5</v>
      </c>
      <c r="DM439">
        <v>4</v>
      </c>
      <c r="DN439">
        <v>3</v>
      </c>
      <c r="DO439">
        <v>3</v>
      </c>
      <c r="DP439">
        <v>4</v>
      </c>
      <c r="DQ439">
        <v>5</v>
      </c>
      <c r="DR439">
        <v>5</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0</v>
      </c>
      <c r="FI439">
        <v>0</v>
      </c>
      <c r="FJ439">
        <v>0</v>
      </c>
      <c r="FK439">
        <v>0</v>
      </c>
      <c r="FL439">
        <v>0</v>
      </c>
      <c r="FM439">
        <v>0</v>
      </c>
      <c r="FN439">
        <v>0</v>
      </c>
      <c r="FO439">
        <v>0</v>
      </c>
      <c r="FP439">
        <v>0</v>
      </c>
      <c r="FQ439">
        <v>0</v>
      </c>
      <c r="FR439">
        <v>0</v>
      </c>
      <c r="FS439">
        <v>0</v>
      </c>
      <c r="FT439">
        <v>0</v>
      </c>
      <c r="FU439">
        <v>0</v>
      </c>
      <c r="FV439">
        <v>0</v>
      </c>
      <c r="FW439">
        <v>0</v>
      </c>
      <c r="FX439">
        <v>0</v>
      </c>
      <c r="FY439">
        <v>0</v>
      </c>
      <c r="FZ439">
        <v>0</v>
      </c>
      <c r="GA439">
        <v>0</v>
      </c>
      <c r="GB439">
        <v>0</v>
      </c>
      <c r="GC439">
        <v>0</v>
      </c>
      <c r="GD439">
        <v>0</v>
      </c>
      <c r="GE439">
        <v>0</v>
      </c>
      <c r="GF439">
        <v>0</v>
      </c>
      <c r="GG439">
        <v>0</v>
      </c>
      <c r="GH439">
        <v>0</v>
      </c>
      <c r="GI439">
        <v>0</v>
      </c>
      <c r="GJ439">
        <v>0</v>
      </c>
      <c r="GK439">
        <v>0</v>
      </c>
      <c r="GL439">
        <v>0</v>
      </c>
      <c r="GM439">
        <v>0</v>
      </c>
      <c r="GN439">
        <v>0</v>
      </c>
      <c r="GO439">
        <v>0</v>
      </c>
      <c r="GP439">
        <v>0</v>
      </c>
      <c r="GQ439">
        <v>4</v>
      </c>
      <c r="GR439">
        <v>3</v>
      </c>
      <c r="GS439">
        <v>0</v>
      </c>
      <c r="GT439">
        <v>0</v>
      </c>
      <c r="GU439">
        <v>0</v>
      </c>
      <c r="GV439">
        <v>0</v>
      </c>
      <c r="GW439">
        <v>0</v>
      </c>
      <c r="GX439">
        <v>0</v>
      </c>
      <c r="GY439">
        <v>0</v>
      </c>
      <c r="GZ439">
        <v>0</v>
      </c>
      <c r="HA439">
        <v>0</v>
      </c>
      <c r="HB439">
        <v>0</v>
      </c>
      <c r="HC439">
        <v>0</v>
      </c>
      <c r="HD439">
        <v>0</v>
      </c>
      <c r="HE439">
        <v>0</v>
      </c>
      <c r="HF439">
        <v>0</v>
      </c>
      <c r="HG439">
        <v>0</v>
      </c>
      <c r="HH439">
        <v>0</v>
      </c>
      <c r="HI439">
        <v>0</v>
      </c>
      <c r="HJ439">
        <v>0</v>
      </c>
      <c r="HK439">
        <v>0</v>
      </c>
      <c r="HL439">
        <v>0</v>
      </c>
      <c r="HM439">
        <v>0</v>
      </c>
      <c r="HN439">
        <v>0</v>
      </c>
      <c r="HO439">
        <v>0</v>
      </c>
      <c r="HP439">
        <v>0</v>
      </c>
      <c r="HQ439">
        <v>0</v>
      </c>
      <c r="HR439">
        <v>0</v>
      </c>
      <c r="HS439">
        <v>0</v>
      </c>
      <c r="HT439">
        <v>0</v>
      </c>
      <c r="HU439">
        <v>0</v>
      </c>
      <c r="HV439">
        <v>0</v>
      </c>
      <c r="HW439">
        <v>0</v>
      </c>
      <c r="HX439">
        <v>0</v>
      </c>
      <c r="HY439">
        <v>0</v>
      </c>
      <c r="HZ439">
        <v>0</v>
      </c>
      <c r="IA439">
        <v>830.86</v>
      </c>
      <c r="IB439">
        <v>2353.625</v>
      </c>
      <c r="IC439">
        <v>69.23833333333333</v>
      </c>
      <c r="ID439">
        <v>235.36250000000001</v>
      </c>
      <c r="IE439">
        <v>0</v>
      </c>
      <c r="IF439">
        <v>0</v>
      </c>
      <c r="IG439">
        <v>17.080000000000002</v>
      </c>
      <c r="IH439">
        <v>259.87333333333333</v>
      </c>
      <c r="II439">
        <v>188.43500000000003</v>
      </c>
      <c r="IJ439">
        <v>0</v>
      </c>
      <c r="IK439">
        <v>0</v>
      </c>
      <c r="IL439">
        <v>0</v>
      </c>
      <c r="IM439">
        <v>331.3966666666667</v>
      </c>
      <c r="IN439">
        <v>900</v>
      </c>
    </row>
    <row r="440" spans="1:248">
      <c r="A440">
        <v>437</v>
      </c>
      <c r="B440" t="str">
        <v>Ghaziabad</v>
      </c>
      <c r="C440" t="str">
        <v>UTTAR PRADESH</v>
      </c>
      <c r="D440" t="str">
        <v>North</v>
      </c>
      <c r="E440" t="str">
        <v>OPTRIX INFRA LLP</v>
      </c>
      <c r="F440">
        <v>0</v>
      </c>
      <c r="G440">
        <v>0</v>
      </c>
      <c r="H440">
        <v>1</v>
      </c>
      <c r="I440">
        <v>0</v>
      </c>
      <c r="J440" t="str">
        <v>High</v>
      </c>
      <c r="K440">
        <v>2</v>
      </c>
      <c r="L440">
        <v>0</v>
      </c>
      <c r="M440" t="str">
        <v>Dinesh Mohan</v>
      </c>
      <c r="N440">
        <v>0</v>
      </c>
      <c r="O440">
        <v>6</v>
      </c>
      <c r="P440">
        <v>9000</v>
      </c>
      <c r="Q440">
        <v>0</v>
      </c>
      <c r="R440">
        <v>0</v>
      </c>
      <c r="S440">
        <v>3</v>
      </c>
      <c r="T440">
        <v>0</v>
      </c>
      <c r="U440">
        <v>0</v>
      </c>
      <c r="V440">
        <v>31</v>
      </c>
      <c r="W440">
        <v>0</v>
      </c>
      <c r="X440">
        <v>2200</v>
      </c>
      <c r="Y440">
        <v>0.1373925</v>
      </c>
      <c r="Z440">
        <v>0.24444444444444444</v>
      </c>
      <c r="AA440">
        <v>3.3584833333333335E-2</v>
      </c>
      <c r="AB440">
        <v>0</v>
      </c>
      <c r="AC440">
        <v>145.35</v>
      </c>
      <c r="AD440">
        <v>63</v>
      </c>
      <c r="AE440">
        <v>2</v>
      </c>
      <c r="AF440">
        <v>0</v>
      </c>
      <c r="AG440">
        <v>50.37</v>
      </c>
      <c r="AH440">
        <v>73</v>
      </c>
      <c r="AI440">
        <v>0</v>
      </c>
      <c r="AJ440">
        <v>62.62</v>
      </c>
      <c r="AK440">
        <v>0</v>
      </c>
      <c r="AL440">
        <v>451.67500000000001</v>
      </c>
      <c r="AM440">
        <v>912.49499999999989</v>
      </c>
      <c r="AN440">
        <v>323.05</v>
      </c>
      <c r="AO440">
        <v>456</v>
      </c>
      <c r="AP440">
        <v>749.88499999999999</v>
      </c>
      <c r="AQ440">
        <v>661.79</v>
      </c>
      <c r="AR440">
        <v>150</v>
      </c>
      <c r="AS440">
        <v>236.32</v>
      </c>
      <c r="AT440">
        <v>72.650000000000006</v>
      </c>
      <c r="AU440">
        <v>128.57</v>
      </c>
      <c r="AV440">
        <v>111.37</v>
      </c>
      <c r="AW440">
        <v>133</v>
      </c>
      <c r="AX440">
        <v>0</v>
      </c>
      <c r="AY440">
        <v>0</v>
      </c>
      <c r="AZ440">
        <v>0</v>
      </c>
      <c r="BA440">
        <v>2</v>
      </c>
      <c r="BB440">
        <v>0</v>
      </c>
      <c r="BC440">
        <v>0</v>
      </c>
      <c r="BD440">
        <v>0</v>
      </c>
      <c r="BE440">
        <v>1</v>
      </c>
      <c r="BF440">
        <v>0</v>
      </c>
      <c r="BG440">
        <v>0</v>
      </c>
      <c r="BH440">
        <v>1</v>
      </c>
      <c r="BI440">
        <v>0</v>
      </c>
      <c r="BJ440">
        <v>6</v>
      </c>
      <c r="BK440">
        <v>11</v>
      </c>
      <c r="BL440">
        <v>3</v>
      </c>
      <c r="BM440">
        <v>3</v>
      </c>
      <c r="BN440">
        <v>1</v>
      </c>
      <c r="BO440">
        <v>1</v>
      </c>
      <c r="BP440">
        <v>0</v>
      </c>
      <c r="BQ440">
        <v>1</v>
      </c>
      <c r="BR440">
        <v>0</v>
      </c>
      <c r="BS440">
        <v>0</v>
      </c>
      <c r="BT440">
        <v>1</v>
      </c>
      <c r="BU440">
        <v>0</v>
      </c>
      <c r="BV440">
        <v>0</v>
      </c>
      <c r="BW440">
        <v>0</v>
      </c>
      <c r="BX440">
        <v>31</v>
      </c>
      <c r="BY440">
        <v>0</v>
      </c>
      <c r="BZ440">
        <v>2</v>
      </c>
      <c r="CA440">
        <v>1</v>
      </c>
      <c r="CB440">
        <v>1</v>
      </c>
      <c r="CC440">
        <v>0</v>
      </c>
      <c r="CD440">
        <v>1</v>
      </c>
      <c r="CE440">
        <v>1</v>
      </c>
      <c r="CF440">
        <v>0</v>
      </c>
      <c r="CG440">
        <v>1</v>
      </c>
      <c r="CH440">
        <v>0</v>
      </c>
      <c r="CI440">
        <v>7</v>
      </c>
      <c r="CJ440">
        <v>16</v>
      </c>
      <c r="CK440">
        <v>13</v>
      </c>
      <c r="CL440">
        <v>10</v>
      </c>
      <c r="CM440">
        <v>8</v>
      </c>
      <c r="CN440">
        <v>5</v>
      </c>
      <c r="CO440">
        <v>5</v>
      </c>
      <c r="CP440">
        <v>7</v>
      </c>
      <c r="CQ440">
        <v>3</v>
      </c>
      <c r="CR440">
        <v>3</v>
      </c>
      <c r="CS440">
        <v>5</v>
      </c>
      <c r="CT440">
        <v>6</v>
      </c>
      <c r="CU440">
        <v>0</v>
      </c>
      <c r="CV440">
        <v>0</v>
      </c>
      <c r="CW440">
        <v>0</v>
      </c>
      <c r="CX440">
        <v>0</v>
      </c>
      <c r="CY440">
        <v>0</v>
      </c>
      <c r="CZ440">
        <v>0</v>
      </c>
      <c r="DA440">
        <v>0</v>
      </c>
      <c r="DB440">
        <v>0</v>
      </c>
      <c r="DC440">
        <v>0</v>
      </c>
      <c r="DD440">
        <v>0</v>
      </c>
      <c r="DE440">
        <v>0</v>
      </c>
      <c r="DF440">
        <v>0</v>
      </c>
      <c r="DG440">
        <v>0</v>
      </c>
      <c r="DH440">
        <v>20</v>
      </c>
      <c r="DI440">
        <v>23</v>
      </c>
      <c r="DJ440">
        <v>25</v>
      </c>
      <c r="DK440">
        <v>19</v>
      </c>
      <c r="DL440">
        <v>12</v>
      </c>
      <c r="DM440">
        <v>9</v>
      </c>
      <c r="DN440">
        <v>8</v>
      </c>
      <c r="DO440">
        <v>7</v>
      </c>
      <c r="DP440">
        <v>8</v>
      </c>
      <c r="DQ440">
        <v>7</v>
      </c>
      <c r="DR440">
        <v>7</v>
      </c>
      <c r="DS440">
        <v>0</v>
      </c>
      <c r="DT440">
        <v>0</v>
      </c>
      <c r="DU440">
        <v>0</v>
      </c>
      <c r="DV440">
        <v>0</v>
      </c>
      <c r="DW440">
        <v>0</v>
      </c>
      <c r="DX440">
        <v>0</v>
      </c>
      <c r="DY440">
        <v>0</v>
      </c>
      <c r="DZ440">
        <v>0</v>
      </c>
      <c r="EA440">
        <v>0</v>
      </c>
      <c r="EB440">
        <v>0</v>
      </c>
      <c r="EC440">
        <v>0</v>
      </c>
      <c r="ED440">
        <v>0</v>
      </c>
      <c r="EE440">
        <v>0</v>
      </c>
      <c r="EF440">
        <v>0</v>
      </c>
      <c r="EG440">
        <v>0</v>
      </c>
      <c r="EH440">
        <v>0</v>
      </c>
      <c r="EI440">
        <v>1</v>
      </c>
      <c r="EJ440">
        <v>0</v>
      </c>
      <c r="EK440">
        <v>0</v>
      </c>
      <c r="EL440">
        <v>0</v>
      </c>
      <c r="EM440">
        <v>0</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1</v>
      </c>
      <c r="FH440">
        <v>0</v>
      </c>
      <c r="FI440">
        <v>0</v>
      </c>
      <c r="FJ440">
        <v>0</v>
      </c>
      <c r="FK440">
        <v>0</v>
      </c>
      <c r="FL440">
        <v>0</v>
      </c>
      <c r="FM440">
        <v>0</v>
      </c>
      <c r="FN440">
        <v>0</v>
      </c>
      <c r="FO440">
        <v>0</v>
      </c>
      <c r="FP440">
        <v>0</v>
      </c>
      <c r="FQ440">
        <v>0</v>
      </c>
      <c r="FR440">
        <v>0</v>
      </c>
      <c r="FS440">
        <v>0</v>
      </c>
      <c r="FT440">
        <v>0</v>
      </c>
      <c r="FU440">
        <v>0</v>
      </c>
      <c r="FV440">
        <v>0</v>
      </c>
      <c r="FW440">
        <v>0</v>
      </c>
      <c r="FX440">
        <v>0</v>
      </c>
      <c r="FY440">
        <v>0</v>
      </c>
      <c r="FZ440">
        <v>0</v>
      </c>
      <c r="GA440">
        <v>0</v>
      </c>
      <c r="GB440">
        <v>0</v>
      </c>
      <c r="GC440">
        <v>0</v>
      </c>
      <c r="GD440">
        <v>0</v>
      </c>
      <c r="GE440">
        <v>1</v>
      </c>
      <c r="GF440">
        <v>0</v>
      </c>
      <c r="GG440">
        <v>0</v>
      </c>
      <c r="GH440">
        <v>0</v>
      </c>
      <c r="GI440">
        <v>0</v>
      </c>
      <c r="GJ440">
        <v>0</v>
      </c>
      <c r="GK440">
        <v>0</v>
      </c>
      <c r="GL440">
        <v>0</v>
      </c>
      <c r="GM440">
        <v>0</v>
      </c>
      <c r="GN440">
        <v>0</v>
      </c>
      <c r="GO440">
        <v>0</v>
      </c>
      <c r="GP440">
        <v>0</v>
      </c>
      <c r="GQ440">
        <v>0</v>
      </c>
      <c r="GR440">
        <v>0</v>
      </c>
      <c r="GS440">
        <v>0</v>
      </c>
      <c r="GT440">
        <v>0</v>
      </c>
      <c r="GU440">
        <v>0</v>
      </c>
      <c r="GV440">
        <v>0</v>
      </c>
      <c r="GW440">
        <v>0</v>
      </c>
      <c r="GX440">
        <v>0</v>
      </c>
      <c r="GY440">
        <v>0</v>
      </c>
      <c r="GZ440">
        <v>0</v>
      </c>
      <c r="HA440">
        <v>0</v>
      </c>
      <c r="HB440">
        <v>0</v>
      </c>
      <c r="HC440">
        <v>2</v>
      </c>
      <c r="HD440">
        <v>3</v>
      </c>
      <c r="HE440">
        <v>1</v>
      </c>
      <c r="HF440">
        <v>4</v>
      </c>
      <c r="HG440">
        <v>0</v>
      </c>
      <c r="HH440">
        <v>1</v>
      </c>
      <c r="HI440">
        <v>0</v>
      </c>
      <c r="HJ440">
        <v>0</v>
      </c>
      <c r="HK440">
        <v>0</v>
      </c>
      <c r="HL440">
        <v>0</v>
      </c>
      <c r="HM440">
        <v>0</v>
      </c>
      <c r="HN440">
        <v>0</v>
      </c>
      <c r="HO440">
        <v>0</v>
      </c>
      <c r="HP440">
        <v>0</v>
      </c>
      <c r="HQ440">
        <v>0</v>
      </c>
      <c r="HR440">
        <v>0</v>
      </c>
      <c r="HS440">
        <v>0</v>
      </c>
      <c r="HT440">
        <v>0</v>
      </c>
      <c r="HU440">
        <v>0</v>
      </c>
      <c r="HV440">
        <v>0</v>
      </c>
      <c r="HW440">
        <v>0</v>
      </c>
      <c r="HX440">
        <v>0</v>
      </c>
      <c r="HY440">
        <v>0</v>
      </c>
      <c r="HZ440">
        <v>0</v>
      </c>
      <c r="IA440">
        <v>1760.5099999999998</v>
      </c>
      <c r="IB440">
        <v>3022.6350000000002</v>
      </c>
      <c r="IC440">
        <v>146.70916666666665</v>
      </c>
      <c r="ID440">
        <v>302.26350000000002</v>
      </c>
      <c r="IE440">
        <v>69.45</v>
      </c>
      <c r="IF440">
        <v>17.456666666666667</v>
      </c>
      <c r="IG440">
        <v>45.206666666666671</v>
      </c>
      <c r="IH440">
        <v>454.7233333333333</v>
      </c>
      <c r="II440">
        <v>509.64499999999998</v>
      </c>
      <c r="IJ440">
        <v>0</v>
      </c>
      <c r="IK440">
        <v>0</v>
      </c>
      <c r="IL440">
        <v>0</v>
      </c>
      <c r="IM440">
        <v>124.31333333333333</v>
      </c>
      <c r="IN440">
        <v>900</v>
      </c>
    </row>
    <row r="441" spans="1:248">
      <c r="A441">
        <v>438</v>
      </c>
      <c r="B441" t="str">
        <v>Ghaziabad</v>
      </c>
      <c r="C441" t="str">
        <v>UTTAR PRADESH</v>
      </c>
      <c r="D441" t="str">
        <v>North</v>
      </c>
      <c r="E441" t="str">
        <v>SHASHI STEELS CORPORATION</v>
      </c>
      <c r="F441">
        <v>0</v>
      </c>
      <c r="G441">
        <v>0</v>
      </c>
      <c r="H441">
        <v>1</v>
      </c>
      <c r="I441">
        <v>0</v>
      </c>
      <c r="J441" t="str">
        <v>High</v>
      </c>
      <c r="K441">
        <v>0</v>
      </c>
      <c r="L441">
        <v>0</v>
      </c>
      <c r="M441" t="str">
        <v>Dinesh Mohan</v>
      </c>
      <c r="N441">
        <v>0</v>
      </c>
      <c r="O441">
        <v>6</v>
      </c>
      <c r="P441">
        <v>9000</v>
      </c>
      <c r="Q441">
        <v>0</v>
      </c>
      <c r="R441">
        <v>0</v>
      </c>
      <c r="S441">
        <v>3</v>
      </c>
      <c r="T441">
        <v>1</v>
      </c>
      <c r="U441">
        <v>0</v>
      </c>
      <c r="V441">
        <v>6</v>
      </c>
      <c r="W441">
        <v>0</v>
      </c>
      <c r="X441">
        <v>500</v>
      </c>
      <c r="Y441">
        <v>0.18082999999999999</v>
      </c>
      <c r="Z441">
        <v>5.5555555555555552E-2</v>
      </c>
      <c r="AA441">
        <v>1.004611111111111E-2</v>
      </c>
      <c r="AB441">
        <v>5</v>
      </c>
      <c r="AC441">
        <v>220.96300000000002</v>
      </c>
      <c r="AD441">
        <v>184</v>
      </c>
      <c r="AE441">
        <v>204.07999999999998</v>
      </c>
      <c r="AF441">
        <v>0</v>
      </c>
      <c r="AG441">
        <v>36</v>
      </c>
      <c r="AH441">
        <v>15</v>
      </c>
      <c r="AI441">
        <v>0</v>
      </c>
      <c r="AJ441">
        <v>0</v>
      </c>
      <c r="AK441">
        <v>58</v>
      </c>
      <c r="AL441">
        <v>134</v>
      </c>
      <c r="AM441">
        <v>60</v>
      </c>
      <c r="AN441">
        <v>164</v>
      </c>
      <c r="AO441">
        <v>307</v>
      </c>
      <c r="AP441">
        <v>168.42</v>
      </c>
      <c r="AQ441">
        <v>152.78</v>
      </c>
      <c r="AR441">
        <v>1.8</v>
      </c>
      <c r="AS441">
        <v>52</v>
      </c>
      <c r="AT441">
        <v>50.15</v>
      </c>
      <c r="AU441">
        <v>0</v>
      </c>
      <c r="AV441">
        <v>5</v>
      </c>
      <c r="AW441">
        <v>3</v>
      </c>
      <c r="AX441">
        <v>0</v>
      </c>
      <c r="AY441">
        <v>0</v>
      </c>
      <c r="AZ441">
        <v>1</v>
      </c>
      <c r="BA441">
        <v>1</v>
      </c>
      <c r="BB441">
        <v>0</v>
      </c>
      <c r="BC441">
        <v>1</v>
      </c>
      <c r="BD441">
        <v>0</v>
      </c>
      <c r="BE441">
        <v>0</v>
      </c>
      <c r="BF441">
        <v>0</v>
      </c>
      <c r="BG441">
        <v>0</v>
      </c>
      <c r="BH441">
        <v>0</v>
      </c>
      <c r="BI441">
        <v>0</v>
      </c>
      <c r="BJ441">
        <v>1</v>
      </c>
      <c r="BK441">
        <v>0</v>
      </c>
      <c r="BL441">
        <v>1</v>
      </c>
      <c r="BM441">
        <v>0</v>
      </c>
      <c r="BN441">
        <v>0</v>
      </c>
      <c r="BO441">
        <v>0</v>
      </c>
      <c r="BP441">
        <v>0</v>
      </c>
      <c r="BQ441">
        <v>0</v>
      </c>
      <c r="BR441">
        <v>0</v>
      </c>
      <c r="BS441">
        <v>0</v>
      </c>
      <c r="BT441">
        <v>0</v>
      </c>
      <c r="BU441">
        <v>0</v>
      </c>
      <c r="BV441">
        <v>0</v>
      </c>
      <c r="BW441">
        <v>0</v>
      </c>
      <c r="BX441">
        <v>6</v>
      </c>
      <c r="BY441">
        <v>1</v>
      </c>
      <c r="BZ441">
        <v>2</v>
      </c>
      <c r="CA441">
        <v>2</v>
      </c>
      <c r="CB441">
        <v>2</v>
      </c>
      <c r="CC441">
        <v>0</v>
      </c>
      <c r="CD441">
        <v>1</v>
      </c>
      <c r="CE441">
        <v>1</v>
      </c>
      <c r="CF441">
        <v>0</v>
      </c>
      <c r="CG441">
        <v>0</v>
      </c>
      <c r="CH441">
        <v>1</v>
      </c>
      <c r="CI441">
        <v>2</v>
      </c>
      <c r="CJ441">
        <v>1</v>
      </c>
      <c r="CK441">
        <v>1</v>
      </c>
      <c r="CL441">
        <v>1</v>
      </c>
      <c r="CM441">
        <v>2</v>
      </c>
      <c r="CN441">
        <v>1</v>
      </c>
      <c r="CO441">
        <v>1</v>
      </c>
      <c r="CP441">
        <v>1</v>
      </c>
      <c r="CQ441">
        <v>1</v>
      </c>
      <c r="CR441">
        <v>0</v>
      </c>
      <c r="CS441">
        <v>1</v>
      </c>
      <c r="CT441">
        <v>1</v>
      </c>
      <c r="CU441">
        <v>0</v>
      </c>
      <c r="CV441">
        <v>0</v>
      </c>
      <c r="CW441">
        <v>0</v>
      </c>
      <c r="CX441">
        <v>0</v>
      </c>
      <c r="CY441">
        <v>0</v>
      </c>
      <c r="CZ441">
        <v>0</v>
      </c>
      <c r="DA441">
        <v>0</v>
      </c>
      <c r="DB441">
        <v>0</v>
      </c>
      <c r="DC441">
        <v>0</v>
      </c>
      <c r="DD441">
        <v>0</v>
      </c>
      <c r="DE441">
        <v>0</v>
      </c>
      <c r="DF441">
        <v>0</v>
      </c>
      <c r="DG441">
        <v>0</v>
      </c>
      <c r="DH441">
        <v>2</v>
      </c>
      <c r="DI441">
        <v>3</v>
      </c>
      <c r="DJ441">
        <v>2</v>
      </c>
      <c r="DK441">
        <v>2</v>
      </c>
      <c r="DL441">
        <v>2</v>
      </c>
      <c r="DM441">
        <v>2</v>
      </c>
      <c r="DN441">
        <v>1</v>
      </c>
      <c r="DO441">
        <v>1</v>
      </c>
      <c r="DP441">
        <v>1</v>
      </c>
      <c r="DQ441">
        <v>2</v>
      </c>
      <c r="DR441">
        <v>1</v>
      </c>
      <c r="DS441">
        <v>0</v>
      </c>
      <c r="DT441">
        <v>0</v>
      </c>
      <c r="DU441">
        <v>0</v>
      </c>
      <c r="DV441">
        <v>0</v>
      </c>
      <c r="DW441">
        <v>0</v>
      </c>
      <c r="DX441">
        <v>0</v>
      </c>
      <c r="DY441">
        <v>0</v>
      </c>
      <c r="DZ441">
        <v>0</v>
      </c>
      <c r="EA441">
        <v>0</v>
      </c>
      <c r="EB441">
        <v>0</v>
      </c>
      <c r="EC441">
        <v>0</v>
      </c>
      <c r="ED441">
        <v>0</v>
      </c>
      <c r="EE441">
        <v>0</v>
      </c>
      <c r="EF441">
        <v>0</v>
      </c>
      <c r="EG441">
        <v>3</v>
      </c>
      <c r="EH441">
        <v>3</v>
      </c>
      <c r="EI441">
        <v>3</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0</v>
      </c>
      <c r="FD441">
        <v>0</v>
      </c>
      <c r="FE441">
        <v>3</v>
      </c>
      <c r="FF441">
        <v>3</v>
      </c>
      <c r="FG441">
        <v>3</v>
      </c>
      <c r="FH441">
        <v>0</v>
      </c>
      <c r="FI441">
        <v>0</v>
      </c>
      <c r="FJ441">
        <v>0</v>
      </c>
      <c r="FK441">
        <v>0</v>
      </c>
      <c r="FL441">
        <v>0</v>
      </c>
      <c r="FM441">
        <v>0</v>
      </c>
      <c r="FN441">
        <v>0</v>
      </c>
      <c r="FO441">
        <v>0</v>
      </c>
      <c r="FP441">
        <v>0</v>
      </c>
      <c r="FQ441">
        <v>0</v>
      </c>
      <c r="FR441">
        <v>0</v>
      </c>
      <c r="FS441">
        <v>0</v>
      </c>
      <c r="FT441">
        <v>0</v>
      </c>
      <c r="FU441">
        <v>0</v>
      </c>
      <c r="FV441">
        <v>0</v>
      </c>
      <c r="FW441">
        <v>0</v>
      </c>
      <c r="FX441">
        <v>0</v>
      </c>
      <c r="FY441">
        <v>0</v>
      </c>
      <c r="FZ441">
        <v>0</v>
      </c>
      <c r="GA441">
        <v>0</v>
      </c>
      <c r="GB441">
        <v>0</v>
      </c>
      <c r="GC441">
        <v>3</v>
      </c>
      <c r="GD441">
        <v>3</v>
      </c>
      <c r="GE441">
        <v>3</v>
      </c>
      <c r="GF441">
        <v>0</v>
      </c>
      <c r="GG441">
        <v>0</v>
      </c>
      <c r="GH441">
        <v>0</v>
      </c>
      <c r="GI441">
        <v>0</v>
      </c>
      <c r="GJ441">
        <v>0</v>
      </c>
      <c r="GK441">
        <v>0</v>
      </c>
      <c r="GL441">
        <v>0</v>
      </c>
      <c r="GM441">
        <v>0</v>
      </c>
      <c r="GN441">
        <v>0</v>
      </c>
      <c r="GO441">
        <v>0</v>
      </c>
      <c r="GP441">
        <v>0</v>
      </c>
      <c r="GQ441">
        <v>0</v>
      </c>
      <c r="GR441">
        <v>0</v>
      </c>
      <c r="GS441">
        <v>0</v>
      </c>
      <c r="GT441">
        <v>0</v>
      </c>
      <c r="GU441">
        <v>0</v>
      </c>
      <c r="GV441">
        <v>0</v>
      </c>
      <c r="GW441">
        <v>0</v>
      </c>
      <c r="GX441">
        <v>0</v>
      </c>
      <c r="GY441">
        <v>0</v>
      </c>
      <c r="GZ441">
        <v>0</v>
      </c>
      <c r="HA441">
        <v>0</v>
      </c>
      <c r="HB441">
        <v>0</v>
      </c>
      <c r="HC441">
        <v>0</v>
      </c>
      <c r="HD441">
        <v>0</v>
      </c>
      <c r="HE441">
        <v>0</v>
      </c>
      <c r="HF441">
        <v>0</v>
      </c>
      <c r="HG441">
        <v>0</v>
      </c>
      <c r="HH441">
        <v>0</v>
      </c>
      <c r="HI441">
        <v>0</v>
      </c>
      <c r="HJ441">
        <v>0</v>
      </c>
      <c r="HK441">
        <v>0</v>
      </c>
      <c r="HL441">
        <v>0</v>
      </c>
      <c r="HM441">
        <v>0</v>
      </c>
      <c r="HN441">
        <v>0</v>
      </c>
      <c r="HO441">
        <v>0</v>
      </c>
      <c r="HP441">
        <v>0</v>
      </c>
      <c r="HQ441">
        <v>0</v>
      </c>
      <c r="HR441">
        <v>0</v>
      </c>
      <c r="HS441">
        <v>3467.5</v>
      </c>
      <c r="HT441">
        <v>0</v>
      </c>
      <c r="HU441">
        <v>0</v>
      </c>
      <c r="HV441">
        <v>0</v>
      </c>
      <c r="HW441">
        <v>0</v>
      </c>
      <c r="HX441">
        <v>0</v>
      </c>
      <c r="HY441">
        <v>0</v>
      </c>
      <c r="HZ441">
        <v>0</v>
      </c>
      <c r="IA441">
        <v>917.04300000000001</v>
      </c>
      <c r="IB441">
        <v>904.14999999999986</v>
      </c>
      <c r="IC441">
        <v>76.420249999999996</v>
      </c>
      <c r="ID441">
        <v>90.414999999999992</v>
      </c>
      <c r="IE441">
        <v>136.65433333333334</v>
      </c>
      <c r="IF441">
        <v>80.026666666666657</v>
      </c>
      <c r="IG441">
        <v>5</v>
      </c>
      <c r="IH441">
        <v>84</v>
      </c>
      <c r="II441">
        <v>213.14</v>
      </c>
      <c r="IJ441">
        <v>0</v>
      </c>
      <c r="IK441">
        <v>0</v>
      </c>
      <c r="IL441">
        <v>0</v>
      </c>
      <c r="IM441">
        <v>2.6666666666666665</v>
      </c>
      <c r="IN441">
        <v>1200</v>
      </c>
    </row>
    <row r="442" spans="1:248">
      <c r="A442">
        <v>439</v>
      </c>
      <c r="B442" t="str">
        <v>Prayagraj</v>
      </c>
      <c r="C442" t="str">
        <v>UTTAR PRADESH</v>
      </c>
      <c r="D442" t="str">
        <v>North</v>
      </c>
      <c r="E442" t="str">
        <v>OPTRIX INFRA LLP 2</v>
      </c>
      <c r="F442">
        <v>0</v>
      </c>
      <c r="G442">
        <v>0</v>
      </c>
      <c r="H442">
        <v>1</v>
      </c>
      <c r="I442">
        <v>0</v>
      </c>
      <c r="J442" t="str">
        <v>High</v>
      </c>
      <c r="K442">
        <v>1</v>
      </c>
      <c r="L442">
        <v>1</v>
      </c>
      <c r="M442">
        <v>0</v>
      </c>
      <c r="N442" t="str">
        <v>Divyansh Dhawal</v>
      </c>
      <c r="O442">
        <v>3</v>
      </c>
      <c r="P442">
        <v>5000</v>
      </c>
      <c r="Q442">
        <v>0</v>
      </c>
      <c r="R442">
        <v>1</v>
      </c>
      <c r="S442">
        <v>0</v>
      </c>
      <c r="T442">
        <v>2</v>
      </c>
      <c r="U442">
        <v>0</v>
      </c>
      <c r="V442">
        <v>9</v>
      </c>
      <c r="W442">
        <v>0</v>
      </c>
      <c r="X442">
        <v>200</v>
      </c>
      <c r="Y442">
        <v>0.13313999999999998</v>
      </c>
      <c r="Z442">
        <v>0.04</v>
      </c>
      <c r="AA442">
        <v>5.3255999999999989E-3</v>
      </c>
      <c r="AB442">
        <v>137</v>
      </c>
      <c r="AC442">
        <v>40.04</v>
      </c>
      <c r="AD442">
        <v>0</v>
      </c>
      <c r="AE442">
        <v>61</v>
      </c>
      <c r="AF442">
        <v>59.97</v>
      </c>
      <c r="AG442">
        <v>5</v>
      </c>
      <c r="AH442">
        <v>55</v>
      </c>
      <c r="AI442">
        <v>0</v>
      </c>
      <c r="AJ442">
        <v>35</v>
      </c>
      <c r="AK442">
        <v>25</v>
      </c>
      <c r="AL442">
        <v>0</v>
      </c>
      <c r="AM442">
        <v>0</v>
      </c>
      <c r="AN442">
        <v>45</v>
      </c>
      <c r="AO442">
        <v>20</v>
      </c>
      <c r="AP442">
        <v>41</v>
      </c>
      <c r="AQ442">
        <v>54.99</v>
      </c>
      <c r="AR442">
        <v>0</v>
      </c>
      <c r="AS442">
        <v>24.95</v>
      </c>
      <c r="AT442">
        <v>25.24</v>
      </c>
      <c r="AU442">
        <v>25.14</v>
      </c>
      <c r="AV442">
        <v>24.96</v>
      </c>
      <c r="AW442">
        <v>5</v>
      </c>
      <c r="AX442">
        <v>0</v>
      </c>
      <c r="AY442">
        <v>0</v>
      </c>
      <c r="AZ442">
        <v>0</v>
      </c>
      <c r="BA442">
        <v>0</v>
      </c>
      <c r="BB442">
        <v>0</v>
      </c>
      <c r="BC442">
        <v>0</v>
      </c>
      <c r="BD442">
        <v>0</v>
      </c>
      <c r="BE442">
        <v>0</v>
      </c>
      <c r="BF442">
        <v>1</v>
      </c>
      <c r="BG442">
        <v>0</v>
      </c>
      <c r="BH442">
        <v>0</v>
      </c>
      <c r="BI442">
        <v>0</v>
      </c>
      <c r="BJ442">
        <v>0</v>
      </c>
      <c r="BK442">
        <v>0</v>
      </c>
      <c r="BL442">
        <v>1</v>
      </c>
      <c r="BM442">
        <v>0</v>
      </c>
      <c r="BN442">
        <v>0</v>
      </c>
      <c r="BO442">
        <v>0</v>
      </c>
      <c r="BP442">
        <v>0</v>
      </c>
      <c r="BQ442">
        <v>0</v>
      </c>
      <c r="BR442">
        <v>0</v>
      </c>
      <c r="BS442">
        <v>0</v>
      </c>
      <c r="BT442">
        <v>0</v>
      </c>
      <c r="BU442">
        <v>1</v>
      </c>
      <c r="BV442">
        <v>0</v>
      </c>
      <c r="BW442">
        <v>0</v>
      </c>
      <c r="BX442">
        <v>9</v>
      </c>
      <c r="BY442">
        <v>5</v>
      </c>
      <c r="BZ442">
        <v>2</v>
      </c>
      <c r="CA442">
        <v>0</v>
      </c>
      <c r="CB442">
        <v>2</v>
      </c>
      <c r="CC442">
        <v>3</v>
      </c>
      <c r="CD442">
        <v>1</v>
      </c>
      <c r="CE442">
        <v>2</v>
      </c>
      <c r="CF442">
        <v>0</v>
      </c>
      <c r="CG442">
        <v>1</v>
      </c>
      <c r="CH442">
        <v>1</v>
      </c>
      <c r="CI442">
        <v>0</v>
      </c>
      <c r="CJ442">
        <v>0</v>
      </c>
      <c r="CK442">
        <v>2</v>
      </c>
      <c r="CL442">
        <v>1</v>
      </c>
      <c r="CM442">
        <v>2</v>
      </c>
      <c r="CN442">
        <v>2</v>
      </c>
      <c r="CO442">
        <v>0</v>
      </c>
      <c r="CP442">
        <v>1</v>
      </c>
      <c r="CQ442">
        <v>1</v>
      </c>
      <c r="CR442">
        <v>1</v>
      </c>
      <c r="CS442">
        <v>1</v>
      </c>
      <c r="CT442">
        <v>1</v>
      </c>
      <c r="CU442">
        <v>0</v>
      </c>
      <c r="CV442">
        <v>0</v>
      </c>
      <c r="CW442">
        <v>0</v>
      </c>
      <c r="CX442">
        <v>0</v>
      </c>
      <c r="CY442">
        <v>0</v>
      </c>
      <c r="CZ442">
        <v>0</v>
      </c>
      <c r="DA442">
        <v>0</v>
      </c>
      <c r="DB442">
        <v>0</v>
      </c>
      <c r="DC442">
        <v>0</v>
      </c>
      <c r="DD442">
        <v>0</v>
      </c>
      <c r="DE442">
        <v>0</v>
      </c>
      <c r="DF442">
        <v>0</v>
      </c>
      <c r="DG442">
        <v>0</v>
      </c>
      <c r="DH442">
        <v>1</v>
      </c>
      <c r="DI442">
        <v>2</v>
      </c>
      <c r="DJ442">
        <v>3</v>
      </c>
      <c r="DK442">
        <v>3</v>
      </c>
      <c r="DL442">
        <v>2</v>
      </c>
      <c r="DM442">
        <v>2</v>
      </c>
      <c r="DN442">
        <v>2</v>
      </c>
      <c r="DO442">
        <v>2</v>
      </c>
      <c r="DP442">
        <v>2</v>
      </c>
      <c r="DQ442">
        <v>2</v>
      </c>
      <c r="DR442">
        <v>2</v>
      </c>
      <c r="DS442">
        <v>0</v>
      </c>
      <c r="DT442">
        <v>0</v>
      </c>
      <c r="DU442">
        <v>0</v>
      </c>
      <c r="DV442">
        <v>0</v>
      </c>
      <c r="DW442">
        <v>0</v>
      </c>
      <c r="DX442">
        <v>0</v>
      </c>
      <c r="DY442">
        <v>0</v>
      </c>
      <c r="DZ442">
        <v>0</v>
      </c>
      <c r="EA442">
        <v>0</v>
      </c>
      <c r="EB442">
        <v>0</v>
      </c>
      <c r="EC442">
        <v>0</v>
      </c>
      <c r="ED442">
        <v>0</v>
      </c>
      <c r="EE442">
        <v>0</v>
      </c>
      <c r="EF442">
        <v>0</v>
      </c>
      <c r="EG442">
        <v>1</v>
      </c>
      <c r="EH442">
        <v>1</v>
      </c>
      <c r="EI442">
        <v>1</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0</v>
      </c>
      <c r="FD442">
        <v>0</v>
      </c>
      <c r="FE442">
        <v>1</v>
      </c>
      <c r="FF442">
        <v>1</v>
      </c>
      <c r="FG442">
        <v>1</v>
      </c>
      <c r="FH442">
        <v>0</v>
      </c>
      <c r="FI442">
        <v>0</v>
      </c>
      <c r="FJ442">
        <v>0</v>
      </c>
      <c r="FK442">
        <v>0</v>
      </c>
      <c r="FL442">
        <v>0</v>
      </c>
      <c r="FM442">
        <v>0</v>
      </c>
      <c r="FN442">
        <v>0</v>
      </c>
      <c r="FO442">
        <v>0</v>
      </c>
      <c r="FP442">
        <v>0</v>
      </c>
      <c r="FQ442">
        <v>0</v>
      </c>
      <c r="FR442">
        <v>0</v>
      </c>
      <c r="FS442">
        <v>0</v>
      </c>
      <c r="FT442">
        <v>0</v>
      </c>
      <c r="FU442">
        <v>0</v>
      </c>
      <c r="FV442">
        <v>0</v>
      </c>
      <c r="FW442">
        <v>0</v>
      </c>
      <c r="FX442">
        <v>0</v>
      </c>
      <c r="FY442">
        <v>0</v>
      </c>
      <c r="FZ442">
        <v>0</v>
      </c>
      <c r="GA442">
        <v>0</v>
      </c>
      <c r="GB442">
        <v>0</v>
      </c>
      <c r="GC442">
        <v>1</v>
      </c>
      <c r="GD442">
        <v>1</v>
      </c>
      <c r="GE442">
        <v>1</v>
      </c>
      <c r="GF442">
        <v>0</v>
      </c>
      <c r="GG442">
        <v>0</v>
      </c>
      <c r="GH442">
        <v>0</v>
      </c>
      <c r="GI442">
        <v>0</v>
      </c>
      <c r="GJ442">
        <v>0</v>
      </c>
      <c r="GK442">
        <v>0</v>
      </c>
      <c r="GL442">
        <v>0</v>
      </c>
      <c r="GM442">
        <v>0</v>
      </c>
      <c r="GN442">
        <v>0</v>
      </c>
      <c r="GO442">
        <v>0</v>
      </c>
      <c r="GP442">
        <v>0</v>
      </c>
      <c r="GQ442">
        <v>9</v>
      </c>
      <c r="GR442">
        <v>1</v>
      </c>
      <c r="GS442">
        <v>0</v>
      </c>
      <c r="GT442">
        <v>0</v>
      </c>
      <c r="GU442">
        <v>0</v>
      </c>
      <c r="GV442">
        <v>0</v>
      </c>
      <c r="GW442">
        <v>0</v>
      </c>
      <c r="GX442">
        <v>0</v>
      </c>
      <c r="GY442">
        <v>0</v>
      </c>
      <c r="GZ442">
        <v>0</v>
      </c>
      <c r="HA442">
        <v>0</v>
      </c>
      <c r="HB442">
        <v>0</v>
      </c>
      <c r="HC442">
        <v>0</v>
      </c>
      <c r="HD442">
        <v>0</v>
      </c>
      <c r="HE442">
        <v>0</v>
      </c>
      <c r="HF442">
        <v>1</v>
      </c>
      <c r="HG442">
        <v>1</v>
      </c>
      <c r="HH442">
        <v>0</v>
      </c>
      <c r="HI442">
        <v>1</v>
      </c>
      <c r="HJ442">
        <v>0</v>
      </c>
      <c r="HK442">
        <v>0</v>
      </c>
      <c r="HL442">
        <v>0</v>
      </c>
      <c r="HM442">
        <v>0</v>
      </c>
      <c r="HN442">
        <v>0</v>
      </c>
      <c r="HO442">
        <v>0</v>
      </c>
      <c r="HP442">
        <v>0</v>
      </c>
      <c r="HQ442">
        <v>0</v>
      </c>
      <c r="HR442">
        <v>0</v>
      </c>
      <c r="HS442">
        <v>2303</v>
      </c>
      <c r="HT442">
        <v>0</v>
      </c>
      <c r="HU442">
        <v>0</v>
      </c>
      <c r="HV442">
        <v>0</v>
      </c>
      <c r="HW442">
        <v>0</v>
      </c>
      <c r="HX442">
        <v>0</v>
      </c>
      <c r="HY442">
        <v>0</v>
      </c>
      <c r="HZ442">
        <v>13357.4</v>
      </c>
      <c r="IA442">
        <v>418.01</v>
      </c>
      <c r="IB442">
        <v>266.27999999999997</v>
      </c>
      <c r="IC442">
        <v>34.834166666666668</v>
      </c>
      <c r="ID442">
        <v>26.627999999999997</v>
      </c>
      <c r="IE442">
        <v>59.013333333333328</v>
      </c>
      <c r="IF442">
        <v>41.99</v>
      </c>
      <c r="IG442">
        <v>30</v>
      </c>
      <c r="IH442">
        <v>8.3333333333333339</v>
      </c>
      <c r="II442">
        <v>35.333333333333336</v>
      </c>
      <c r="IJ442">
        <v>0</v>
      </c>
      <c r="IK442">
        <v>0</v>
      </c>
      <c r="IL442">
        <v>0</v>
      </c>
      <c r="IM442">
        <v>18.366666666666667</v>
      </c>
      <c r="IN442">
        <v>1000</v>
      </c>
    </row>
    <row r="443" spans="1:248">
      <c r="A443">
        <v>440</v>
      </c>
      <c r="B443" t="str">
        <v>Bareilly</v>
      </c>
      <c r="C443" t="str">
        <v>UTTAR PRADESH</v>
      </c>
      <c r="D443" t="str">
        <v>North</v>
      </c>
      <c r="E443" t="str">
        <v>Khandelwal Associates</v>
      </c>
      <c r="F443">
        <v>0</v>
      </c>
      <c r="G443">
        <v>0</v>
      </c>
      <c r="H443">
        <v>0.5</v>
      </c>
      <c r="I443">
        <v>0</v>
      </c>
      <c r="J443" t="str">
        <v>Medium</v>
      </c>
      <c r="K443">
        <v>2</v>
      </c>
      <c r="L443">
        <v>0</v>
      </c>
      <c r="M443">
        <v>0</v>
      </c>
      <c r="N443" t="str">
        <v>Shiv Kumar</v>
      </c>
      <c r="O443">
        <v>2</v>
      </c>
      <c r="P443">
        <v>4300</v>
      </c>
      <c r="Q443">
        <v>0</v>
      </c>
      <c r="R443">
        <v>0</v>
      </c>
      <c r="S443">
        <v>1</v>
      </c>
      <c r="T443">
        <v>2</v>
      </c>
      <c r="U443">
        <v>0</v>
      </c>
      <c r="V443">
        <v>14</v>
      </c>
      <c r="W443">
        <v>0</v>
      </c>
      <c r="X443">
        <v>920</v>
      </c>
      <c r="Y443">
        <v>0.33131739130434784</v>
      </c>
      <c r="Z443">
        <v>0.21395348837209302</v>
      </c>
      <c r="AA443">
        <v>7.0886511627906976E-2</v>
      </c>
      <c r="AB443">
        <v>103</v>
      </c>
      <c r="AC443">
        <v>7</v>
      </c>
      <c r="AD443">
        <v>16</v>
      </c>
      <c r="AE443">
        <v>32</v>
      </c>
      <c r="AF443">
        <v>5</v>
      </c>
      <c r="AG443">
        <v>12</v>
      </c>
      <c r="AH443">
        <v>3</v>
      </c>
      <c r="AI443">
        <v>13</v>
      </c>
      <c r="AJ443">
        <v>9</v>
      </c>
      <c r="AK443">
        <v>10</v>
      </c>
      <c r="AL443">
        <v>3</v>
      </c>
      <c r="AM443">
        <v>77</v>
      </c>
      <c r="AN443">
        <v>120</v>
      </c>
      <c r="AO443">
        <v>85</v>
      </c>
      <c r="AP443">
        <v>106</v>
      </c>
      <c r="AQ443">
        <v>564.73</v>
      </c>
      <c r="AR443">
        <v>222.97</v>
      </c>
      <c r="AS443">
        <v>169.53</v>
      </c>
      <c r="AT443">
        <v>267.5</v>
      </c>
      <c r="AU443">
        <v>490.51</v>
      </c>
      <c r="AV443">
        <v>496.88</v>
      </c>
      <c r="AW443">
        <v>525</v>
      </c>
      <c r="AX443">
        <v>0</v>
      </c>
      <c r="AY443">
        <v>0</v>
      </c>
      <c r="AZ443">
        <v>0</v>
      </c>
      <c r="BA443">
        <v>0</v>
      </c>
      <c r="BB443">
        <v>1</v>
      </c>
      <c r="BC443">
        <v>0</v>
      </c>
      <c r="BD443">
        <v>1</v>
      </c>
      <c r="BE443">
        <v>0</v>
      </c>
      <c r="BF443">
        <v>0</v>
      </c>
      <c r="BG443">
        <v>1</v>
      </c>
      <c r="BH443">
        <v>2</v>
      </c>
      <c r="BI443">
        <v>0</v>
      </c>
      <c r="BJ443">
        <v>0</v>
      </c>
      <c r="BK443">
        <v>0</v>
      </c>
      <c r="BL443">
        <v>0</v>
      </c>
      <c r="BM443">
        <v>0</v>
      </c>
      <c r="BN443">
        <v>0</v>
      </c>
      <c r="BO443">
        <v>1</v>
      </c>
      <c r="BP443">
        <v>0</v>
      </c>
      <c r="BQ443">
        <v>1</v>
      </c>
      <c r="BR443">
        <v>1</v>
      </c>
      <c r="BS443">
        <v>2</v>
      </c>
      <c r="BT443">
        <v>1</v>
      </c>
      <c r="BU443">
        <v>1</v>
      </c>
      <c r="BV443">
        <v>0</v>
      </c>
      <c r="BW443">
        <v>0</v>
      </c>
      <c r="BX443">
        <v>14</v>
      </c>
      <c r="BY443">
        <v>1</v>
      </c>
      <c r="BZ443">
        <v>1</v>
      </c>
      <c r="CA443">
        <v>2</v>
      </c>
      <c r="CB443">
        <v>1</v>
      </c>
      <c r="CC443">
        <v>1</v>
      </c>
      <c r="CD443">
        <v>4</v>
      </c>
      <c r="CE443">
        <v>3</v>
      </c>
      <c r="CF443">
        <v>4</v>
      </c>
      <c r="CG443">
        <v>5</v>
      </c>
      <c r="CH443">
        <v>1</v>
      </c>
      <c r="CI443">
        <v>3</v>
      </c>
      <c r="CJ443">
        <v>3</v>
      </c>
      <c r="CK443">
        <v>2</v>
      </c>
      <c r="CL443">
        <v>3</v>
      </c>
      <c r="CM443">
        <v>4</v>
      </c>
      <c r="CN443">
        <v>4</v>
      </c>
      <c r="CO443">
        <v>3</v>
      </c>
      <c r="CP443">
        <v>5</v>
      </c>
      <c r="CQ443">
        <v>6</v>
      </c>
      <c r="CR443">
        <v>9</v>
      </c>
      <c r="CS443">
        <v>9</v>
      </c>
      <c r="CT443">
        <v>14</v>
      </c>
      <c r="CU443">
        <v>0</v>
      </c>
      <c r="CV443">
        <v>0</v>
      </c>
      <c r="CW443">
        <v>0</v>
      </c>
      <c r="CX443">
        <v>0</v>
      </c>
      <c r="CY443">
        <v>0</v>
      </c>
      <c r="CZ443">
        <v>0</v>
      </c>
      <c r="DA443">
        <v>0</v>
      </c>
      <c r="DB443">
        <v>0</v>
      </c>
      <c r="DC443">
        <v>0</v>
      </c>
      <c r="DD443">
        <v>0</v>
      </c>
      <c r="DE443">
        <v>0</v>
      </c>
      <c r="DF443">
        <v>0</v>
      </c>
      <c r="DG443">
        <v>0</v>
      </c>
      <c r="DH443">
        <v>3</v>
      </c>
      <c r="DI443">
        <v>3</v>
      </c>
      <c r="DJ443">
        <v>3</v>
      </c>
      <c r="DK443">
        <v>4</v>
      </c>
      <c r="DL443">
        <v>5</v>
      </c>
      <c r="DM443">
        <v>5</v>
      </c>
      <c r="DN443">
        <v>5</v>
      </c>
      <c r="DO443">
        <v>7</v>
      </c>
      <c r="DP443">
        <v>11</v>
      </c>
      <c r="DQ443">
        <v>11</v>
      </c>
      <c r="DR443">
        <v>14</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0</v>
      </c>
      <c r="FB443">
        <v>0</v>
      </c>
      <c r="FC443">
        <v>0</v>
      </c>
      <c r="FD443">
        <v>0</v>
      </c>
      <c r="FE443">
        <v>0</v>
      </c>
      <c r="FF443">
        <v>0</v>
      </c>
      <c r="FG443">
        <v>0</v>
      </c>
      <c r="FH443">
        <v>0</v>
      </c>
      <c r="FI443">
        <v>0</v>
      </c>
      <c r="FJ443">
        <v>0</v>
      </c>
      <c r="FK443">
        <v>0</v>
      </c>
      <c r="FL443">
        <v>0</v>
      </c>
      <c r="FM443">
        <v>0</v>
      </c>
      <c r="FN443">
        <v>0</v>
      </c>
      <c r="FO443">
        <v>0</v>
      </c>
      <c r="FP443">
        <v>0</v>
      </c>
      <c r="FQ443">
        <v>0</v>
      </c>
      <c r="FR443">
        <v>0</v>
      </c>
      <c r="FS443">
        <v>0</v>
      </c>
      <c r="FT443">
        <v>0</v>
      </c>
      <c r="FU443">
        <v>0</v>
      </c>
      <c r="FV443">
        <v>0</v>
      </c>
      <c r="FW443">
        <v>0</v>
      </c>
      <c r="FX443">
        <v>0</v>
      </c>
      <c r="FY443">
        <v>0</v>
      </c>
      <c r="FZ443">
        <v>0</v>
      </c>
      <c r="GA443">
        <v>0</v>
      </c>
      <c r="GB443">
        <v>0</v>
      </c>
      <c r="GC443">
        <v>0</v>
      </c>
      <c r="GD443">
        <v>0</v>
      </c>
      <c r="GE443">
        <v>0</v>
      </c>
      <c r="GF443">
        <v>0</v>
      </c>
      <c r="GG443">
        <v>0</v>
      </c>
      <c r="GH443">
        <v>0</v>
      </c>
      <c r="GI443">
        <v>0</v>
      </c>
      <c r="GJ443">
        <v>0</v>
      </c>
      <c r="GK443">
        <v>0</v>
      </c>
      <c r="GL443">
        <v>0</v>
      </c>
      <c r="GM443">
        <v>0</v>
      </c>
      <c r="GN443">
        <v>0</v>
      </c>
      <c r="GO443">
        <v>0</v>
      </c>
      <c r="GP443">
        <v>0</v>
      </c>
      <c r="GQ443">
        <v>0</v>
      </c>
      <c r="GR443">
        <v>3</v>
      </c>
      <c r="GS443">
        <v>0</v>
      </c>
      <c r="GT443">
        <v>0</v>
      </c>
      <c r="GU443">
        <v>0</v>
      </c>
      <c r="GV443">
        <v>0</v>
      </c>
      <c r="GW443">
        <v>0</v>
      </c>
      <c r="GX443">
        <v>0</v>
      </c>
      <c r="GY443">
        <v>0</v>
      </c>
      <c r="GZ443">
        <v>0</v>
      </c>
      <c r="HA443">
        <v>0</v>
      </c>
      <c r="HB443">
        <v>0</v>
      </c>
      <c r="HC443">
        <v>1</v>
      </c>
      <c r="HD443">
        <v>2</v>
      </c>
      <c r="HE443">
        <v>0</v>
      </c>
      <c r="HF443">
        <v>2</v>
      </c>
      <c r="HG443">
        <v>2</v>
      </c>
      <c r="HH443">
        <v>2</v>
      </c>
      <c r="HI443">
        <v>0</v>
      </c>
      <c r="HJ443">
        <v>0</v>
      </c>
      <c r="HK443">
        <v>0</v>
      </c>
      <c r="HL443">
        <v>0</v>
      </c>
      <c r="HM443">
        <v>0</v>
      </c>
      <c r="HN443">
        <v>0</v>
      </c>
      <c r="HO443">
        <v>0</v>
      </c>
      <c r="HP443">
        <v>0</v>
      </c>
      <c r="HQ443">
        <v>0</v>
      </c>
      <c r="HR443">
        <v>0</v>
      </c>
      <c r="HS443">
        <v>0</v>
      </c>
      <c r="HT443">
        <v>0</v>
      </c>
      <c r="HU443">
        <v>0</v>
      </c>
      <c r="HV443">
        <v>0</v>
      </c>
      <c r="HW443">
        <v>0</v>
      </c>
      <c r="HX443">
        <v>0</v>
      </c>
      <c r="HY443">
        <v>0</v>
      </c>
      <c r="HZ443">
        <v>0</v>
      </c>
      <c r="IA443">
        <v>290</v>
      </c>
      <c r="IB443">
        <v>3048.12</v>
      </c>
      <c r="IC443">
        <v>24.166666666666668</v>
      </c>
      <c r="ID443">
        <v>304.81200000000001</v>
      </c>
      <c r="IE443">
        <v>42</v>
      </c>
      <c r="IF443">
        <v>16.333333333333332</v>
      </c>
      <c r="IG443">
        <v>8.3333333333333339</v>
      </c>
      <c r="IH443">
        <v>30</v>
      </c>
      <c r="II443">
        <v>103.66666666666667</v>
      </c>
      <c r="IJ443">
        <v>0</v>
      </c>
      <c r="IK443">
        <v>0</v>
      </c>
      <c r="IL443">
        <v>0</v>
      </c>
      <c r="IM443">
        <v>504.12999999999994</v>
      </c>
      <c r="IN443">
        <v>500</v>
      </c>
    </row>
    <row r="444" spans="1:248">
      <c r="A444">
        <v>441</v>
      </c>
      <c r="B444" t="str">
        <v>Bulandshahr</v>
      </c>
      <c r="C444" t="str">
        <v>UTTAR PRADESH</v>
      </c>
      <c r="D444" t="str">
        <v>North</v>
      </c>
      <c r="E444" t="str">
        <v>SHASHI STEELS CORPORATION</v>
      </c>
      <c r="F444">
        <v>0</v>
      </c>
      <c r="G444">
        <v>0</v>
      </c>
      <c r="H444">
        <v>0.5</v>
      </c>
      <c r="I444">
        <v>0</v>
      </c>
      <c r="J444" t="str">
        <v>Medium</v>
      </c>
      <c r="K444">
        <v>0</v>
      </c>
      <c r="L444">
        <v>0</v>
      </c>
      <c r="M444" t="str">
        <v>Dinesh Mohan</v>
      </c>
      <c r="N444" t="str">
        <v>Abhijeet Biswas</v>
      </c>
      <c r="O444">
        <v>9</v>
      </c>
      <c r="P444">
        <v>2500</v>
      </c>
      <c r="Q444">
        <v>1</v>
      </c>
      <c r="R444">
        <v>1</v>
      </c>
      <c r="S444">
        <v>1</v>
      </c>
      <c r="T444">
        <v>2</v>
      </c>
      <c r="U444">
        <v>0</v>
      </c>
      <c r="V444">
        <v>2</v>
      </c>
      <c r="W444">
        <v>0</v>
      </c>
      <c r="X444">
        <v>0</v>
      </c>
      <c r="Y444" t="str">
        <v/>
      </c>
      <c r="Z444">
        <v>0</v>
      </c>
      <c r="AA444" t="str">
        <v/>
      </c>
      <c r="AB444">
        <v>0</v>
      </c>
      <c r="AC444">
        <v>0</v>
      </c>
      <c r="AD444">
        <v>0</v>
      </c>
      <c r="AE444">
        <v>0</v>
      </c>
      <c r="AF444">
        <v>0</v>
      </c>
      <c r="AG444">
        <v>0</v>
      </c>
      <c r="AH444">
        <v>0</v>
      </c>
      <c r="AI444">
        <v>0</v>
      </c>
      <c r="AJ444">
        <v>0</v>
      </c>
      <c r="AK444">
        <v>0</v>
      </c>
      <c r="AL444">
        <v>0</v>
      </c>
      <c r="AM444">
        <v>0</v>
      </c>
      <c r="AN444">
        <v>0</v>
      </c>
      <c r="AO444">
        <v>0</v>
      </c>
      <c r="AP444">
        <v>0</v>
      </c>
      <c r="AQ444">
        <v>2.44</v>
      </c>
      <c r="AR444">
        <v>0</v>
      </c>
      <c r="AS444">
        <v>0</v>
      </c>
      <c r="AT444">
        <v>0</v>
      </c>
      <c r="AU444">
        <v>0</v>
      </c>
      <c r="AV444">
        <v>4</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1</v>
      </c>
      <c r="BP444">
        <v>0</v>
      </c>
      <c r="BQ444">
        <v>0</v>
      </c>
      <c r="BR444">
        <v>0</v>
      </c>
      <c r="BS444">
        <v>0</v>
      </c>
      <c r="BT444">
        <v>1</v>
      </c>
      <c r="BU444">
        <v>0</v>
      </c>
      <c r="BV444">
        <v>0</v>
      </c>
      <c r="BW444">
        <v>0</v>
      </c>
      <c r="BX444">
        <v>2</v>
      </c>
      <c r="BY444">
        <v>0</v>
      </c>
      <c r="BZ444">
        <v>0</v>
      </c>
      <c r="CA444">
        <v>0</v>
      </c>
      <c r="CB444">
        <v>0</v>
      </c>
      <c r="CC444">
        <v>0</v>
      </c>
      <c r="CD444">
        <v>0</v>
      </c>
      <c r="CE444">
        <v>0</v>
      </c>
      <c r="CF444">
        <v>0</v>
      </c>
      <c r="CG444">
        <v>0</v>
      </c>
      <c r="CH444">
        <v>0</v>
      </c>
      <c r="CI444">
        <v>0</v>
      </c>
      <c r="CJ444">
        <v>0</v>
      </c>
      <c r="CK444">
        <v>0</v>
      </c>
      <c r="CL444">
        <v>0</v>
      </c>
      <c r="CM444">
        <v>0</v>
      </c>
      <c r="CN444">
        <v>1</v>
      </c>
      <c r="CO444">
        <v>0</v>
      </c>
      <c r="CP444">
        <v>0</v>
      </c>
      <c r="CQ444">
        <v>0</v>
      </c>
      <c r="CR444">
        <v>0</v>
      </c>
      <c r="CS444">
        <v>1</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1</v>
      </c>
      <c r="DM444">
        <v>1</v>
      </c>
      <c r="DN444">
        <v>1</v>
      </c>
      <c r="DO444">
        <v>0</v>
      </c>
      <c r="DP444">
        <v>0</v>
      </c>
      <c r="DQ444">
        <v>1</v>
      </c>
      <c r="DR444">
        <v>1</v>
      </c>
      <c r="DS444">
        <v>0</v>
      </c>
      <c r="DT444">
        <v>0</v>
      </c>
      <c r="DU444">
        <v>0</v>
      </c>
      <c r="DV444">
        <v>0</v>
      </c>
      <c r="DW444">
        <v>0</v>
      </c>
      <c r="DX444">
        <v>0</v>
      </c>
      <c r="DY444">
        <v>0</v>
      </c>
      <c r="DZ444">
        <v>0</v>
      </c>
      <c r="EA444">
        <v>0</v>
      </c>
      <c r="EB444">
        <v>0</v>
      </c>
      <c r="EC444">
        <v>0</v>
      </c>
      <c r="ED444">
        <v>0</v>
      </c>
      <c r="EE444">
        <v>0</v>
      </c>
      <c r="EF444">
        <v>0</v>
      </c>
      <c r="EG444">
        <v>28.714285714285715</v>
      </c>
      <c r="EH444">
        <v>31.6875</v>
      </c>
      <c r="EI444">
        <v>29.588235294117649</v>
      </c>
      <c r="EJ444">
        <v>0</v>
      </c>
      <c r="EK444">
        <v>0</v>
      </c>
      <c r="EL444">
        <v>0</v>
      </c>
      <c r="EM444">
        <v>0</v>
      </c>
      <c r="EN444">
        <v>0</v>
      </c>
      <c r="EO444">
        <v>0</v>
      </c>
      <c r="EP444">
        <v>0</v>
      </c>
      <c r="EQ444">
        <v>0</v>
      </c>
      <c r="ER444">
        <v>0</v>
      </c>
      <c r="ES444">
        <v>0</v>
      </c>
      <c r="ET444">
        <v>0</v>
      </c>
      <c r="EU444">
        <v>0</v>
      </c>
      <c r="EV444">
        <v>0</v>
      </c>
      <c r="EW444">
        <v>0</v>
      </c>
      <c r="EX444">
        <v>0</v>
      </c>
      <c r="EY444">
        <v>0</v>
      </c>
      <c r="EZ444">
        <v>0</v>
      </c>
      <c r="FA444">
        <v>0</v>
      </c>
      <c r="FB444">
        <v>0</v>
      </c>
      <c r="FC444">
        <v>0</v>
      </c>
      <c r="FD444">
        <v>0</v>
      </c>
      <c r="FE444">
        <v>30.857142857142858</v>
      </c>
      <c r="FF444">
        <v>34.875</v>
      </c>
      <c r="FG444">
        <v>33.823529411764703</v>
      </c>
      <c r="FH444">
        <v>0</v>
      </c>
      <c r="FI444">
        <v>0</v>
      </c>
      <c r="FJ444">
        <v>0</v>
      </c>
      <c r="FK444">
        <v>0</v>
      </c>
      <c r="FL444">
        <v>0</v>
      </c>
      <c r="FM444">
        <v>0</v>
      </c>
      <c r="FN444">
        <v>0</v>
      </c>
      <c r="FO444">
        <v>0</v>
      </c>
      <c r="FP444">
        <v>0</v>
      </c>
      <c r="FQ444">
        <v>0</v>
      </c>
      <c r="FR444">
        <v>0</v>
      </c>
      <c r="FS444">
        <v>0</v>
      </c>
      <c r="FT444">
        <v>0</v>
      </c>
      <c r="FU444">
        <v>0</v>
      </c>
      <c r="FV444">
        <v>0</v>
      </c>
      <c r="FW444">
        <v>0</v>
      </c>
      <c r="FX444">
        <v>0</v>
      </c>
      <c r="FY444">
        <v>0</v>
      </c>
      <c r="FZ444">
        <v>0</v>
      </c>
      <c r="GA444">
        <v>0</v>
      </c>
      <c r="GB444">
        <v>0</v>
      </c>
      <c r="GC444">
        <v>31.928571428571427</v>
      </c>
      <c r="GD444">
        <v>34.875</v>
      </c>
      <c r="GE444">
        <v>35.941176470588232</v>
      </c>
      <c r="GF444">
        <v>0</v>
      </c>
      <c r="GG444">
        <v>0</v>
      </c>
      <c r="GH444">
        <v>0</v>
      </c>
      <c r="GI444">
        <v>0</v>
      </c>
      <c r="GJ444">
        <v>0</v>
      </c>
      <c r="GK444">
        <v>0</v>
      </c>
      <c r="GL444">
        <v>0</v>
      </c>
      <c r="GM444">
        <v>0</v>
      </c>
      <c r="GN444">
        <v>0</v>
      </c>
      <c r="GO444">
        <v>0</v>
      </c>
      <c r="GP444">
        <v>0</v>
      </c>
      <c r="GQ444">
        <v>0</v>
      </c>
      <c r="GR444">
        <v>0</v>
      </c>
      <c r="GS444">
        <v>0</v>
      </c>
      <c r="GT444">
        <v>0</v>
      </c>
      <c r="GU444">
        <v>0</v>
      </c>
      <c r="GV444">
        <v>0</v>
      </c>
      <c r="GW444">
        <v>0</v>
      </c>
      <c r="GX444">
        <v>0</v>
      </c>
      <c r="GY444">
        <v>0</v>
      </c>
      <c r="GZ444">
        <v>0</v>
      </c>
      <c r="HA444">
        <v>0</v>
      </c>
      <c r="HB444">
        <v>0</v>
      </c>
      <c r="HC444">
        <v>0</v>
      </c>
      <c r="HD444">
        <v>0</v>
      </c>
      <c r="HE444">
        <v>0</v>
      </c>
      <c r="HF444">
        <v>0</v>
      </c>
      <c r="HG444">
        <v>0</v>
      </c>
      <c r="HH444">
        <v>0</v>
      </c>
      <c r="HI444">
        <v>0</v>
      </c>
      <c r="HJ444">
        <v>0</v>
      </c>
      <c r="HK444">
        <v>0</v>
      </c>
      <c r="HL444">
        <v>0</v>
      </c>
      <c r="HM444">
        <v>0</v>
      </c>
      <c r="HN444">
        <v>0</v>
      </c>
      <c r="HO444">
        <v>0</v>
      </c>
      <c r="HP444">
        <v>0</v>
      </c>
      <c r="HQ444">
        <v>0</v>
      </c>
      <c r="HR444">
        <v>0</v>
      </c>
      <c r="HS444">
        <v>0</v>
      </c>
      <c r="HT444">
        <v>0</v>
      </c>
      <c r="HU444">
        <v>0</v>
      </c>
      <c r="HV444">
        <v>0</v>
      </c>
      <c r="HW444">
        <v>0</v>
      </c>
      <c r="HX444">
        <v>0</v>
      </c>
      <c r="HY444">
        <v>0</v>
      </c>
      <c r="HZ444">
        <v>147087.79999999999</v>
      </c>
      <c r="IA444">
        <v>0</v>
      </c>
      <c r="IB444">
        <v>6.4399999999999995</v>
      </c>
      <c r="IC444">
        <v>0</v>
      </c>
      <c r="ID444">
        <v>0.64399999999999991</v>
      </c>
      <c r="IE444">
        <v>0</v>
      </c>
      <c r="IF444">
        <v>0</v>
      </c>
      <c r="IG444">
        <v>0</v>
      </c>
      <c r="IH444">
        <v>0</v>
      </c>
      <c r="II444">
        <v>0</v>
      </c>
      <c r="IJ444">
        <v>0</v>
      </c>
      <c r="IK444">
        <v>0</v>
      </c>
      <c r="IL444">
        <v>0</v>
      </c>
      <c r="IM444">
        <v>1.3333333333333333</v>
      </c>
      <c r="IN444">
        <v>7000</v>
      </c>
    </row>
    <row r="445" spans="1:248">
      <c r="A445">
        <v>442</v>
      </c>
      <c r="B445" t="str">
        <v>Rae bareli</v>
      </c>
      <c r="C445" t="str">
        <v>UTTAR PRADESH</v>
      </c>
      <c r="D445" t="str">
        <v>North</v>
      </c>
      <c r="E445" t="str">
        <v>SHREE LAKSHMAN ROLLING MILL (INDIA) LLP</v>
      </c>
      <c r="F445">
        <v>0</v>
      </c>
      <c r="G445">
        <v>0</v>
      </c>
      <c r="H445">
        <v>0.5</v>
      </c>
      <c r="I445">
        <v>0</v>
      </c>
      <c r="J445" t="str">
        <v>Medium</v>
      </c>
      <c r="K445">
        <v>0</v>
      </c>
      <c r="L445">
        <v>0</v>
      </c>
      <c r="M445">
        <v>0</v>
      </c>
      <c r="N445" t="str">
        <v>Deepanshu</v>
      </c>
      <c r="O445">
        <v>6</v>
      </c>
      <c r="P445">
        <v>4000</v>
      </c>
      <c r="Q445">
        <v>1</v>
      </c>
      <c r="R445">
        <v>0</v>
      </c>
      <c r="S445">
        <v>1</v>
      </c>
      <c r="T445">
        <v>3</v>
      </c>
      <c r="U445">
        <v>0</v>
      </c>
      <c r="V445">
        <v>2</v>
      </c>
      <c r="W445">
        <v>0</v>
      </c>
      <c r="X445">
        <v>0</v>
      </c>
      <c r="Y445" t="str">
        <v/>
      </c>
      <c r="Z445">
        <v>0</v>
      </c>
      <c r="AA445" t="str">
        <v/>
      </c>
      <c r="AB445">
        <v>5</v>
      </c>
      <c r="AC445">
        <v>23.324999999999999</v>
      </c>
      <c r="AD445">
        <v>16</v>
      </c>
      <c r="AE445">
        <v>12.5</v>
      </c>
      <c r="AF445">
        <v>15</v>
      </c>
      <c r="AG445">
        <v>19.984999999999999</v>
      </c>
      <c r="AH445">
        <v>25</v>
      </c>
      <c r="AI445">
        <v>12</v>
      </c>
      <c r="AJ445">
        <v>24</v>
      </c>
      <c r="AK445">
        <v>27.94</v>
      </c>
      <c r="AL445">
        <v>18.510000000000002</v>
      </c>
      <c r="AM445">
        <v>47</v>
      </c>
      <c r="AN445">
        <v>29</v>
      </c>
      <c r="AO445">
        <v>37</v>
      </c>
      <c r="AP445">
        <v>19</v>
      </c>
      <c r="AQ445">
        <v>10</v>
      </c>
      <c r="AR445">
        <v>5</v>
      </c>
      <c r="AS445">
        <v>0</v>
      </c>
      <c r="AT445">
        <v>0</v>
      </c>
      <c r="AU445">
        <v>0</v>
      </c>
      <c r="AV445">
        <v>0</v>
      </c>
      <c r="AW445">
        <v>18</v>
      </c>
      <c r="AX445">
        <v>0</v>
      </c>
      <c r="AY445">
        <v>0</v>
      </c>
      <c r="AZ445">
        <v>0</v>
      </c>
      <c r="BA445">
        <v>1</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2</v>
      </c>
      <c r="BY445">
        <v>1</v>
      </c>
      <c r="BZ445">
        <v>2</v>
      </c>
      <c r="CA445">
        <v>2</v>
      </c>
      <c r="CB445">
        <v>2</v>
      </c>
      <c r="CC445">
        <v>2</v>
      </c>
      <c r="CD445">
        <v>2</v>
      </c>
      <c r="CE445">
        <v>1</v>
      </c>
      <c r="CF445">
        <v>1</v>
      </c>
      <c r="CG445">
        <v>2</v>
      </c>
      <c r="CH445">
        <v>1</v>
      </c>
      <c r="CI445">
        <v>1</v>
      </c>
      <c r="CJ445">
        <v>1</v>
      </c>
      <c r="CK445">
        <v>1</v>
      </c>
      <c r="CL445">
        <v>1</v>
      </c>
      <c r="CM445">
        <v>1</v>
      </c>
      <c r="CN445">
        <v>1</v>
      </c>
      <c r="CO445">
        <v>1</v>
      </c>
      <c r="CP445">
        <v>0</v>
      </c>
      <c r="CQ445">
        <v>0</v>
      </c>
      <c r="CR445">
        <v>0</v>
      </c>
      <c r="CS445">
        <v>0</v>
      </c>
      <c r="CT445">
        <v>1</v>
      </c>
      <c r="CU445">
        <v>0</v>
      </c>
      <c r="CV445">
        <v>0</v>
      </c>
      <c r="CW445">
        <v>0</v>
      </c>
      <c r="CX445">
        <v>0</v>
      </c>
      <c r="CY445">
        <v>0</v>
      </c>
      <c r="CZ445">
        <v>0</v>
      </c>
      <c r="DA445">
        <v>0</v>
      </c>
      <c r="DB445">
        <v>0</v>
      </c>
      <c r="DC445">
        <v>0</v>
      </c>
      <c r="DD445">
        <v>0</v>
      </c>
      <c r="DE445">
        <v>0</v>
      </c>
      <c r="DF445">
        <v>0</v>
      </c>
      <c r="DG445">
        <v>0</v>
      </c>
      <c r="DH445">
        <v>1</v>
      </c>
      <c r="DI445">
        <v>1</v>
      </c>
      <c r="DJ445">
        <v>1</v>
      </c>
      <c r="DK445">
        <v>1</v>
      </c>
      <c r="DL445">
        <v>1</v>
      </c>
      <c r="DM445">
        <v>1</v>
      </c>
      <c r="DN445">
        <v>1</v>
      </c>
      <c r="DO445">
        <v>1</v>
      </c>
      <c r="DP445">
        <v>0</v>
      </c>
      <c r="DQ445">
        <v>0</v>
      </c>
      <c r="DR445">
        <v>1</v>
      </c>
      <c r="DS445">
        <v>0</v>
      </c>
      <c r="DT445">
        <v>0</v>
      </c>
      <c r="DU445">
        <v>0</v>
      </c>
      <c r="DV445">
        <v>0</v>
      </c>
      <c r="DW445">
        <v>0</v>
      </c>
      <c r="DX445">
        <v>0</v>
      </c>
      <c r="DY445">
        <v>0</v>
      </c>
      <c r="DZ445">
        <v>0</v>
      </c>
      <c r="EA445">
        <v>0</v>
      </c>
      <c r="EB445">
        <v>0</v>
      </c>
      <c r="EC445">
        <v>0</v>
      </c>
      <c r="ED445">
        <v>0</v>
      </c>
      <c r="EE445">
        <v>0</v>
      </c>
      <c r="EF445">
        <v>0</v>
      </c>
      <c r="EG445">
        <v>8.3333333333333339</v>
      </c>
      <c r="EH445">
        <v>11.5</v>
      </c>
      <c r="EI445">
        <v>12.714285714285714</v>
      </c>
      <c r="EJ445">
        <v>0</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9.5</v>
      </c>
      <c r="FF445">
        <v>11.5</v>
      </c>
      <c r="FG445">
        <v>12.714285714285714</v>
      </c>
      <c r="FH445">
        <v>0</v>
      </c>
      <c r="FI445">
        <v>0</v>
      </c>
      <c r="FJ445">
        <v>0</v>
      </c>
      <c r="FK445">
        <v>0</v>
      </c>
      <c r="FL445">
        <v>0</v>
      </c>
      <c r="FM445">
        <v>0</v>
      </c>
      <c r="FN445">
        <v>0</v>
      </c>
      <c r="FO445">
        <v>0</v>
      </c>
      <c r="FP445">
        <v>0</v>
      </c>
      <c r="FQ445">
        <v>0</v>
      </c>
      <c r="FR445">
        <v>0</v>
      </c>
      <c r="FS445">
        <v>0</v>
      </c>
      <c r="FT445">
        <v>0</v>
      </c>
      <c r="FU445">
        <v>0</v>
      </c>
      <c r="FV445">
        <v>0</v>
      </c>
      <c r="FW445">
        <v>0</v>
      </c>
      <c r="FX445">
        <v>0</v>
      </c>
      <c r="FY445">
        <v>0</v>
      </c>
      <c r="FZ445">
        <v>0</v>
      </c>
      <c r="GA445">
        <v>0</v>
      </c>
      <c r="GB445">
        <v>0</v>
      </c>
      <c r="GC445">
        <v>10.666666666666666</v>
      </c>
      <c r="GD445">
        <v>11.5</v>
      </c>
      <c r="GE445">
        <v>12.714285714285714</v>
      </c>
      <c r="GF445">
        <v>0</v>
      </c>
      <c r="GG445">
        <v>0</v>
      </c>
      <c r="GH445">
        <v>0</v>
      </c>
      <c r="GI445">
        <v>0</v>
      </c>
      <c r="GJ445">
        <v>0</v>
      </c>
      <c r="GK445">
        <v>0</v>
      </c>
      <c r="GL445">
        <v>0</v>
      </c>
      <c r="GM445">
        <v>0</v>
      </c>
      <c r="GN445">
        <v>0</v>
      </c>
      <c r="GO445">
        <v>0</v>
      </c>
      <c r="GP445">
        <v>0</v>
      </c>
      <c r="GQ445">
        <v>0</v>
      </c>
      <c r="GR445">
        <v>0</v>
      </c>
      <c r="GS445">
        <v>0</v>
      </c>
      <c r="GT445">
        <v>0</v>
      </c>
      <c r="GU445">
        <v>0</v>
      </c>
      <c r="GV445">
        <v>0</v>
      </c>
      <c r="GW445">
        <v>0</v>
      </c>
      <c r="GX445">
        <v>0</v>
      </c>
      <c r="GY445">
        <v>0</v>
      </c>
      <c r="GZ445">
        <v>0</v>
      </c>
      <c r="HA445">
        <v>0</v>
      </c>
      <c r="HB445">
        <v>0</v>
      </c>
      <c r="HC445">
        <v>2</v>
      </c>
      <c r="HD445">
        <v>0</v>
      </c>
      <c r="HE445">
        <v>1</v>
      </c>
      <c r="HF445">
        <v>0</v>
      </c>
      <c r="HG445">
        <v>0</v>
      </c>
      <c r="HH445">
        <v>0</v>
      </c>
      <c r="HI445">
        <v>1</v>
      </c>
      <c r="HJ445">
        <v>0</v>
      </c>
      <c r="HK445">
        <v>0</v>
      </c>
      <c r="HL445">
        <v>0</v>
      </c>
      <c r="HM445">
        <v>0</v>
      </c>
      <c r="HN445">
        <v>0</v>
      </c>
      <c r="HO445">
        <v>0</v>
      </c>
      <c r="HP445">
        <v>0</v>
      </c>
      <c r="HQ445">
        <v>0</v>
      </c>
      <c r="HR445">
        <v>0</v>
      </c>
      <c r="HS445">
        <v>5184.5</v>
      </c>
      <c r="HT445">
        <v>0</v>
      </c>
      <c r="HU445">
        <v>0</v>
      </c>
      <c r="HV445">
        <v>0</v>
      </c>
      <c r="HW445">
        <v>0</v>
      </c>
      <c r="HX445">
        <v>0</v>
      </c>
      <c r="HY445">
        <v>0</v>
      </c>
      <c r="HZ445">
        <v>86073.600000000006</v>
      </c>
      <c r="IA445">
        <v>246.26</v>
      </c>
      <c r="IB445">
        <v>118</v>
      </c>
      <c r="IC445">
        <v>20.521666666666665</v>
      </c>
      <c r="ID445">
        <v>11.8</v>
      </c>
      <c r="IE445">
        <v>14.775</v>
      </c>
      <c r="IF445">
        <v>15.828333333333333</v>
      </c>
      <c r="IG445">
        <v>20.333333333333332</v>
      </c>
      <c r="IH445">
        <v>31.150000000000002</v>
      </c>
      <c r="II445">
        <v>28.333333333333332</v>
      </c>
      <c r="IJ445">
        <v>0</v>
      </c>
      <c r="IK445">
        <v>0</v>
      </c>
      <c r="IL445">
        <v>0</v>
      </c>
      <c r="IM445">
        <v>6</v>
      </c>
      <c r="IN445">
        <v>7000</v>
      </c>
    </row>
    <row r="446" spans="1:248">
      <c r="A446">
        <v>443</v>
      </c>
      <c r="B446" t="str">
        <v>Saharanpur</v>
      </c>
      <c r="C446" t="str">
        <v>UTTAR PRADESH</v>
      </c>
      <c r="D446" t="str">
        <v>North</v>
      </c>
      <c r="E446" t="str">
        <v>OPTRIX INFRA LLP</v>
      </c>
      <c r="F446">
        <v>0</v>
      </c>
      <c r="G446">
        <v>0</v>
      </c>
      <c r="H446">
        <v>0.5</v>
      </c>
      <c r="I446">
        <v>0</v>
      </c>
      <c r="J446" t="str">
        <v>Medium</v>
      </c>
      <c r="K446">
        <v>0</v>
      </c>
      <c r="L446">
        <v>0</v>
      </c>
      <c r="M446">
        <v>0</v>
      </c>
      <c r="N446" t="str">
        <v>Shiv Kumar</v>
      </c>
      <c r="O446">
        <v>2</v>
      </c>
      <c r="P446">
        <v>2850</v>
      </c>
      <c r="Q446">
        <v>0</v>
      </c>
      <c r="R446">
        <v>0</v>
      </c>
      <c r="S446">
        <v>1</v>
      </c>
      <c r="T446">
        <v>7</v>
      </c>
      <c r="U446">
        <v>0</v>
      </c>
      <c r="V446">
        <v>3</v>
      </c>
      <c r="W446">
        <v>0</v>
      </c>
      <c r="X446">
        <v>200</v>
      </c>
      <c r="Y446">
        <v>5.8320000000000011E-2</v>
      </c>
      <c r="Z446">
        <v>7.0175438596491224E-2</v>
      </c>
      <c r="AA446">
        <v>4.0926315789473686E-3</v>
      </c>
      <c r="AB446">
        <v>0</v>
      </c>
      <c r="AC446">
        <v>0</v>
      </c>
      <c r="AD446">
        <v>0</v>
      </c>
      <c r="AE446">
        <v>0</v>
      </c>
      <c r="AF446">
        <v>0</v>
      </c>
      <c r="AG446">
        <v>0</v>
      </c>
      <c r="AH446">
        <v>0</v>
      </c>
      <c r="AI446">
        <v>0</v>
      </c>
      <c r="AJ446">
        <v>0</v>
      </c>
      <c r="AK446">
        <v>5</v>
      </c>
      <c r="AL446">
        <v>0</v>
      </c>
      <c r="AM446">
        <v>0</v>
      </c>
      <c r="AN446">
        <v>0</v>
      </c>
      <c r="AO446">
        <v>34</v>
      </c>
      <c r="AP446">
        <v>0</v>
      </c>
      <c r="AQ446">
        <v>38.770000000000003</v>
      </c>
      <c r="AR446">
        <v>0</v>
      </c>
      <c r="AS446">
        <v>12.97</v>
      </c>
      <c r="AT446">
        <v>11.95</v>
      </c>
      <c r="AU446">
        <v>13</v>
      </c>
      <c r="AV446">
        <v>5.95</v>
      </c>
      <c r="AW446">
        <v>0</v>
      </c>
      <c r="AX446">
        <v>0</v>
      </c>
      <c r="AY446">
        <v>0</v>
      </c>
      <c r="AZ446">
        <v>0</v>
      </c>
      <c r="BA446">
        <v>0</v>
      </c>
      <c r="BB446">
        <v>0</v>
      </c>
      <c r="BC446">
        <v>0</v>
      </c>
      <c r="BD446">
        <v>0</v>
      </c>
      <c r="BE446">
        <v>0</v>
      </c>
      <c r="BF446">
        <v>0</v>
      </c>
      <c r="BG446">
        <v>0</v>
      </c>
      <c r="BH446">
        <v>0</v>
      </c>
      <c r="BI446">
        <v>1</v>
      </c>
      <c r="BJ446">
        <v>0</v>
      </c>
      <c r="BK446">
        <v>0</v>
      </c>
      <c r="BL446">
        <v>0</v>
      </c>
      <c r="BM446">
        <v>2</v>
      </c>
      <c r="BN446">
        <v>0</v>
      </c>
      <c r="BO446">
        <v>0</v>
      </c>
      <c r="BP446">
        <v>0</v>
      </c>
      <c r="BQ446">
        <v>0</v>
      </c>
      <c r="BR446">
        <v>0</v>
      </c>
      <c r="BS446">
        <v>0</v>
      </c>
      <c r="BT446">
        <v>0</v>
      </c>
      <c r="BU446">
        <v>0</v>
      </c>
      <c r="BV446">
        <v>0</v>
      </c>
      <c r="BW446">
        <v>0</v>
      </c>
      <c r="BX446">
        <v>3</v>
      </c>
      <c r="BY446">
        <v>0</v>
      </c>
      <c r="BZ446">
        <v>0</v>
      </c>
      <c r="CA446">
        <v>0</v>
      </c>
      <c r="CB446">
        <v>0</v>
      </c>
      <c r="CC446">
        <v>0</v>
      </c>
      <c r="CD446">
        <v>0</v>
      </c>
      <c r="CE446">
        <v>0</v>
      </c>
      <c r="CF446">
        <v>0</v>
      </c>
      <c r="CG446">
        <v>0</v>
      </c>
      <c r="CH446">
        <v>1</v>
      </c>
      <c r="CI446">
        <v>0</v>
      </c>
      <c r="CJ446">
        <v>0</v>
      </c>
      <c r="CK446">
        <v>0</v>
      </c>
      <c r="CL446">
        <v>2</v>
      </c>
      <c r="CM446">
        <v>0</v>
      </c>
      <c r="CN446">
        <v>1</v>
      </c>
      <c r="CO446">
        <v>0</v>
      </c>
      <c r="CP446">
        <v>2</v>
      </c>
      <c r="CQ446">
        <v>1</v>
      </c>
      <c r="CR446">
        <v>1</v>
      </c>
      <c r="CS446">
        <v>1</v>
      </c>
      <c r="CT446">
        <v>0</v>
      </c>
      <c r="CU446">
        <v>0</v>
      </c>
      <c r="CV446">
        <v>0</v>
      </c>
      <c r="CW446">
        <v>0</v>
      </c>
      <c r="CX446">
        <v>0</v>
      </c>
      <c r="CY446">
        <v>0</v>
      </c>
      <c r="CZ446">
        <v>0</v>
      </c>
      <c r="DA446">
        <v>0</v>
      </c>
      <c r="DB446">
        <v>0</v>
      </c>
      <c r="DC446">
        <v>0</v>
      </c>
      <c r="DD446">
        <v>0</v>
      </c>
      <c r="DE446">
        <v>0</v>
      </c>
      <c r="DF446">
        <v>0</v>
      </c>
      <c r="DG446">
        <v>0</v>
      </c>
      <c r="DH446">
        <v>1</v>
      </c>
      <c r="DI446">
        <v>0</v>
      </c>
      <c r="DJ446">
        <v>2</v>
      </c>
      <c r="DK446">
        <v>2</v>
      </c>
      <c r="DL446">
        <v>2</v>
      </c>
      <c r="DM446">
        <v>1</v>
      </c>
      <c r="DN446">
        <v>2</v>
      </c>
      <c r="DO446">
        <v>2</v>
      </c>
      <c r="DP446">
        <v>2</v>
      </c>
      <c r="DQ446">
        <v>1</v>
      </c>
      <c r="DR446">
        <v>1</v>
      </c>
      <c r="DS446">
        <v>0</v>
      </c>
      <c r="DT446">
        <v>0</v>
      </c>
      <c r="DU446">
        <v>0</v>
      </c>
      <c r="DV446">
        <v>0</v>
      </c>
      <c r="DW446">
        <v>0</v>
      </c>
      <c r="DX446">
        <v>0</v>
      </c>
      <c r="DY446">
        <v>0</v>
      </c>
      <c r="DZ446">
        <v>0</v>
      </c>
      <c r="EA446">
        <v>0</v>
      </c>
      <c r="EB446">
        <v>0</v>
      </c>
      <c r="EC446">
        <v>0</v>
      </c>
      <c r="ED446">
        <v>0</v>
      </c>
      <c r="EE446">
        <v>0</v>
      </c>
      <c r="EF446">
        <v>0</v>
      </c>
      <c r="EG446">
        <v>3</v>
      </c>
      <c r="EH446">
        <v>1</v>
      </c>
      <c r="EI446">
        <v>3</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3</v>
      </c>
      <c r="FF446">
        <v>3</v>
      </c>
      <c r="FG446">
        <v>3</v>
      </c>
      <c r="FH446">
        <v>0</v>
      </c>
      <c r="FI446">
        <v>0</v>
      </c>
      <c r="FJ446">
        <v>0</v>
      </c>
      <c r="FK446">
        <v>0</v>
      </c>
      <c r="FL446">
        <v>0</v>
      </c>
      <c r="FM446">
        <v>0</v>
      </c>
      <c r="FN446">
        <v>0</v>
      </c>
      <c r="FO446">
        <v>0</v>
      </c>
      <c r="FP446">
        <v>0</v>
      </c>
      <c r="FQ446">
        <v>0</v>
      </c>
      <c r="FR446">
        <v>0</v>
      </c>
      <c r="FS446">
        <v>0</v>
      </c>
      <c r="FT446">
        <v>0</v>
      </c>
      <c r="FU446">
        <v>0</v>
      </c>
      <c r="FV446">
        <v>0</v>
      </c>
      <c r="FW446">
        <v>0</v>
      </c>
      <c r="FX446">
        <v>0</v>
      </c>
      <c r="FY446">
        <v>0</v>
      </c>
      <c r="FZ446">
        <v>0</v>
      </c>
      <c r="GA446">
        <v>0</v>
      </c>
      <c r="GB446">
        <v>0</v>
      </c>
      <c r="GC446">
        <v>3</v>
      </c>
      <c r="GD446">
        <v>3</v>
      </c>
      <c r="GE446">
        <v>3</v>
      </c>
      <c r="GF446">
        <v>0</v>
      </c>
      <c r="GG446">
        <v>0</v>
      </c>
      <c r="GH446">
        <v>0</v>
      </c>
      <c r="GI446">
        <v>0</v>
      </c>
      <c r="GJ446">
        <v>0</v>
      </c>
      <c r="GK446">
        <v>0</v>
      </c>
      <c r="GL446">
        <v>0</v>
      </c>
      <c r="GM446">
        <v>0</v>
      </c>
      <c r="GN446">
        <v>0</v>
      </c>
      <c r="GO446">
        <v>0</v>
      </c>
      <c r="GP446">
        <v>0</v>
      </c>
      <c r="GQ446">
        <v>0</v>
      </c>
      <c r="GR446">
        <v>1</v>
      </c>
      <c r="GS446">
        <v>0</v>
      </c>
      <c r="GT446">
        <v>0</v>
      </c>
      <c r="GU446">
        <v>0</v>
      </c>
      <c r="GV446">
        <v>0</v>
      </c>
      <c r="GW446">
        <v>0</v>
      </c>
      <c r="GX446">
        <v>0</v>
      </c>
      <c r="GY446">
        <v>0</v>
      </c>
      <c r="GZ446">
        <v>0</v>
      </c>
      <c r="HA446">
        <v>0</v>
      </c>
      <c r="HB446">
        <v>0</v>
      </c>
      <c r="HC446">
        <v>1</v>
      </c>
      <c r="HD446">
        <v>0</v>
      </c>
      <c r="HE446">
        <v>1</v>
      </c>
      <c r="HF446">
        <v>1</v>
      </c>
      <c r="HG446">
        <v>0</v>
      </c>
      <c r="HH446">
        <v>0</v>
      </c>
      <c r="HI446">
        <v>0</v>
      </c>
      <c r="HJ446">
        <v>0</v>
      </c>
      <c r="HK446">
        <v>0</v>
      </c>
      <c r="HL446">
        <v>0</v>
      </c>
      <c r="HM446">
        <v>0</v>
      </c>
      <c r="HN446">
        <v>0</v>
      </c>
      <c r="HO446">
        <v>0</v>
      </c>
      <c r="HP446">
        <v>0</v>
      </c>
      <c r="HQ446">
        <v>0</v>
      </c>
      <c r="HR446">
        <v>0</v>
      </c>
      <c r="HS446">
        <v>0</v>
      </c>
      <c r="HT446">
        <v>0</v>
      </c>
      <c r="HU446">
        <v>0</v>
      </c>
      <c r="HV446">
        <v>0</v>
      </c>
      <c r="HW446">
        <v>0</v>
      </c>
      <c r="HX446">
        <v>0</v>
      </c>
      <c r="HY446">
        <v>0</v>
      </c>
      <c r="HZ446">
        <v>0</v>
      </c>
      <c r="IA446">
        <v>5</v>
      </c>
      <c r="IB446">
        <v>116.64000000000001</v>
      </c>
      <c r="IC446">
        <v>0.41666666666666669</v>
      </c>
      <c r="ID446">
        <v>11.664000000000001</v>
      </c>
      <c r="IE446">
        <v>0</v>
      </c>
      <c r="IF446">
        <v>0</v>
      </c>
      <c r="IG446">
        <v>0</v>
      </c>
      <c r="IH446">
        <v>1.6666666666666667</v>
      </c>
      <c r="II446">
        <v>11.333333333333334</v>
      </c>
      <c r="IJ446">
        <v>0</v>
      </c>
      <c r="IK446">
        <v>0</v>
      </c>
      <c r="IL446">
        <v>0</v>
      </c>
      <c r="IM446">
        <v>6.3166666666666664</v>
      </c>
      <c r="IN446">
        <v>510</v>
      </c>
    </row>
    <row r="447" spans="1:248">
      <c r="A447">
        <v>444</v>
      </c>
      <c r="B447" t="str">
        <v>Jhansi</v>
      </c>
      <c r="C447" t="str">
        <v>UTTAR PRADESH</v>
      </c>
      <c r="D447" t="str">
        <v>North</v>
      </c>
      <c r="E447" t="str">
        <v>SHREE LAKSHMAN ROLLING MILL (INDIA) LLP</v>
      </c>
      <c r="F447">
        <v>0</v>
      </c>
      <c r="G447">
        <v>0</v>
      </c>
      <c r="H447">
        <v>0.5</v>
      </c>
      <c r="I447">
        <v>0</v>
      </c>
      <c r="J447" t="str">
        <v>Medium</v>
      </c>
      <c r="K447">
        <v>0</v>
      </c>
      <c r="L447">
        <v>0</v>
      </c>
      <c r="M447">
        <v>0</v>
      </c>
      <c r="N447" t="str">
        <v>Ashutosh Shukla</v>
      </c>
      <c r="O447">
        <v>3</v>
      </c>
      <c r="P447">
        <v>3000</v>
      </c>
      <c r="Q447">
        <v>0</v>
      </c>
      <c r="R447">
        <v>1</v>
      </c>
      <c r="S447">
        <v>0</v>
      </c>
      <c r="T447">
        <v>4</v>
      </c>
      <c r="U447">
        <v>0</v>
      </c>
      <c r="V447">
        <v>5</v>
      </c>
      <c r="W447">
        <v>0</v>
      </c>
      <c r="X447">
        <v>1000</v>
      </c>
      <c r="Y447">
        <v>2.2723000000000004E-2</v>
      </c>
      <c r="Z447">
        <v>0.33333333333333331</v>
      </c>
      <c r="AA447">
        <v>7.574333333333334E-3</v>
      </c>
      <c r="AB447">
        <v>30</v>
      </c>
      <c r="AC447">
        <v>0</v>
      </c>
      <c r="AD447">
        <v>30</v>
      </c>
      <c r="AE447">
        <v>0</v>
      </c>
      <c r="AF447">
        <v>0</v>
      </c>
      <c r="AG447">
        <v>0</v>
      </c>
      <c r="AH447">
        <v>30</v>
      </c>
      <c r="AI447">
        <v>0</v>
      </c>
      <c r="AJ447">
        <v>0</v>
      </c>
      <c r="AK447">
        <v>45.145000000000003</v>
      </c>
      <c r="AL447">
        <v>71</v>
      </c>
      <c r="AM447">
        <v>25.15</v>
      </c>
      <c r="AN447">
        <v>31.88</v>
      </c>
      <c r="AO447">
        <v>64.33</v>
      </c>
      <c r="AP447">
        <v>41.61</v>
      </c>
      <c r="AQ447">
        <v>29.61</v>
      </c>
      <c r="AR447">
        <v>0</v>
      </c>
      <c r="AS447">
        <v>59.8</v>
      </c>
      <c r="AT447">
        <v>0</v>
      </c>
      <c r="AU447">
        <v>0</v>
      </c>
      <c r="AV447">
        <v>0</v>
      </c>
      <c r="AW447">
        <v>0</v>
      </c>
      <c r="AX447">
        <v>0</v>
      </c>
      <c r="AY447">
        <v>0</v>
      </c>
      <c r="AZ447">
        <v>0</v>
      </c>
      <c r="BA447">
        <v>0</v>
      </c>
      <c r="BB447">
        <v>0</v>
      </c>
      <c r="BC447">
        <v>0</v>
      </c>
      <c r="BD447">
        <v>0</v>
      </c>
      <c r="BE447">
        <v>0</v>
      </c>
      <c r="BF447">
        <v>0</v>
      </c>
      <c r="BG447">
        <v>0</v>
      </c>
      <c r="BH447">
        <v>0</v>
      </c>
      <c r="BI447">
        <v>1</v>
      </c>
      <c r="BJ447">
        <v>0</v>
      </c>
      <c r="BK447">
        <v>0</v>
      </c>
      <c r="BL447">
        <v>0</v>
      </c>
      <c r="BM447">
        <v>2</v>
      </c>
      <c r="BN447">
        <v>0</v>
      </c>
      <c r="BO447">
        <v>0</v>
      </c>
      <c r="BP447">
        <v>0</v>
      </c>
      <c r="BQ447">
        <v>1</v>
      </c>
      <c r="BR447">
        <v>0</v>
      </c>
      <c r="BS447">
        <v>0</v>
      </c>
      <c r="BT447">
        <v>0</v>
      </c>
      <c r="BU447">
        <v>0</v>
      </c>
      <c r="BV447">
        <v>0</v>
      </c>
      <c r="BW447">
        <v>0</v>
      </c>
      <c r="BX447">
        <v>5</v>
      </c>
      <c r="BY447">
        <v>1</v>
      </c>
      <c r="BZ447">
        <v>0</v>
      </c>
      <c r="CA447">
        <v>1</v>
      </c>
      <c r="CB447">
        <v>0</v>
      </c>
      <c r="CC447">
        <v>0</v>
      </c>
      <c r="CD447">
        <v>0</v>
      </c>
      <c r="CE447">
        <v>1</v>
      </c>
      <c r="CF447">
        <v>0</v>
      </c>
      <c r="CG447">
        <v>0</v>
      </c>
      <c r="CH447">
        <v>2</v>
      </c>
      <c r="CI447">
        <v>1</v>
      </c>
      <c r="CJ447">
        <v>1</v>
      </c>
      <c r="CK447">
        <v>1</v>
      </c>
      <c r="CL447">
        <v>3</v>
      </c>
      <c r="CM447">
        <v>1</v>
      </c>
      <c r="CN447">
        <v>1</v>
      </c>
      <c r="CO447">
        <v>0</v>
      </c>
      <c r="CP447">
        <v>2</v>
      </c>
      <c r="CQ447">
        <v>0</v>
      </c>
      <c r="CR447">
        <v>0</v>
      </c>
      <c r="CS447">
        <v>0</v>
      </c>
      <c r="CT447">
        <v>0</v>
      </c>
      <c r="CU447">
        <v>0</v>
      </c>
      <c r="CV447">
        <v>0</v>
      </c>
      <c r="CW447">
        <v>0</v>
      </c>
      <c r="CX447">
        <v>0</v>
      </c>
      <c r="CY447">
        <v>0</v>
      </c>
      <c r="CZ447">
        <v>0</v>
      </c>
      <c r="DA447">
        <v>0</v>
      </c>
      <c r="DB447">
        <v>0</v>
      </c>
      <c r="DC447">
        <v>0</v>
      </c>
      <c r="DD447">
        <v>0</v>
      </c>
      <c r="DE447">
        <v>0</v>
      </c>
      <c r="DF447">
        <v>0</v>
      </c>
      <c r="DG447">
        <v>0</v>
      </c>
      <c r="DH447">
        <v>2</v>
      </c>
      <c r="DI447">
        <v>1</v>
      </c>
      <c r="DJ447">
        <v>3</v>
      </c>
      <c r="DK447">
        <v>3</v>
      </c>
      <c r="DL447">
        <v>3</v>
      </c>
      <c r="DM447">
        <v>2</v>
      </c>
      <c r="DN447">
        <v>2</v>
      </c>
      <c r="DO447">
        <v>2</v>
      </c>
      <c r="DP447">
        <v>2</v>
      </c>
      <c r="DQ447">
        <v>0</v>
      </c>
      <c r="DR447">
        <v>0</v>
      </c>
      <c r="DS447">
        <v>0</v>
      </c>
      <c r="DT447">
        <v>0</v>
      </c>
      <c r="DU447">
        <v>0</v>
      </c>
      <c r="DV447">
        <v>0</v>
      </c>
      <c r="DW447">
        <v>0</v>
      </c>
      <c r="DX447">
        <v>0</v>
      </c>
      <c r="DY447">
        <v>0</v>
      </c>
      <c r="DZ447">
        <v>0</v>
      </c>
      <c r="EA447">
        <v>0</v>
      </c>
      <c r="EB447">
        <v>0</v>
      </c>
      <c r="EC447">
        <v>0</v>
      </c>
      <c r="ED447">
        <v>0</v>
      </c>
      <c r="EE447">
        <v>0</v>
      </c>
      <c r="EF447">
        <v>0</v>
      </c>
      <c r="EG447">
        <v>1</v>
      </c>
      <c r="EH447">
        <v>1</v>
      </c>
      <c r="EI447">
        <v>3</v>
      </c>
      <c r="EJ447">
        <v>0</v>
      </c>
      <c r="EK447">
        <v>0</v>
      </c>
      <c r="EL447">
        <v>0</v>
      </c>
      <c r="EM447">
        <v>0</v>
      </c>
      <c r="EN447">
        <v>0</v>
      </c>
      <c r="EO447">
        <v>0</v>
      </c>
      <c r="EP447">
        <v>0</v>
      </c>
      <c r="EQ447">
        <v>0</v>
      </c>
      <c r="ER447">
        <v>0</v>
      </c>
      <c r="ES447">
        <v>0</v>
      </c>
      <c r="ET447">
        <v>0</v>
      </c>
      <c r="EU447">
        <v>0</v>
      </c>
      <c r="EV447">
        <v>0</v>
      </c>
      <c r="EW447">
        <v>0</v>
      </c>
      <c r="EX447">
        <v>0</v>
      </c>
      <c r="EY447">
        <v>0</v>
      </c>
      <c r="EZ447">
        <v>0</v>
      </c>
      <c r="FA447">
        <v>0</v>
      </c>
      <c r="FB447">
        <v>0</v>
      </c>
      <c r="FC447">
        <v>0</v>
      </c>
      <c r="FD447">
        <v>0</v>
      </c>
      <c r="FE447">
        <v>1</v>
      </c>
      <c r="FF447">
        <v>1</v>
      </c>
      <c r="FG447">
        <v>3</v>
      </c>
      <c r="FH447">
        <v>0</v>
      </c>
      <c r="FI447">
        <v>0</v>
      </c>
      <c r="FJ447">
        <v>0</v>
      </c>
      <c r="FK447">
        <v>0</v>
      </c>
      <c r="FL447">
        <v>0</v>
      </c>
      <c r="FM447">
        <v>0</v>
      </c>
      <c r="FN447">
        <v>0</v>
      </c>
      <c r="FO447">
        <v>0</v>
      </c>
      <c r="FP447">
        <v>0</v>
      </c>
      <c r="FQ447">
        <v>0</v>
      </c>
      <c r="FR447">
        <v>0</v>
      </c>
      <c r="FS447">
        <v>0</v>
      </c>
      <c r="FT447">
        <v>0</v>
      </c>
      <c r="FU447">
        <v>0</v>
      </c>
      <c r="FV447">
        <v>0</v>
      </c>
      <c r="FW447">
        <v>0</v>
      </c>
      <c r="FX447">
        <v>0</v>
      </c>
      <c r="FY447">
        <v>0</v>
      </c>
      <c r="FZ447">
        <v>0</v>
      </c>
      <c r="GA447">
        <v>0</v>
      </c>
      <c r="GB447">
        <v>0</v>
      </c>
      <c r="GC447">
        <v>3</v>
      </c>
      <c r="GD447">
        <v>1</v>
      </c>
      <c r="GE447">
        <v>3</v>
      </c>
      <c r="GF447">
        <v>0</v>
      </c>
      <c r="GG447">
        <v>0</v>
      </c>
      <c r="GH447">
        <v>0</v>
      </c>
      <c r="GI447">
        <v>0</v>
      </c>
      <c r="GJ447">
        <v>0</v>
      </c>
      <c r="GK447">
        <v>0</v>
      </c>
      <c r="GL447">
        <v>0</v>
      </c>
      <c r="GM447">
        <v>0</v>
      </c>
      <c r="GN447">
        <v>0</v>
      </c>
      <c r="GO447">
        <v>0</v>
      </c>
      <c r="GP447">
        <v>0</v>
      </c>
      <c r="GQ447">
        <v>0</v>
      </c>
      <c r="GR447">
        <v>0</v>
      </c>
      <c r="GS447">
        <v>0</v>
      </c>
      <c r="GT447">
        <v>0</v>
      </c>
      <c r="GU447">
        <v>0</v>
      </c>
      <c r="GV447">
        <v>0</v>
      </c>
      <c r="GW447">
        <v>0</v>
      </c>
      <c r="GX447">
        <v>0</v>
      </c>
      <c r="GY447">
        <v>0</v>
      </c>
      <c r="GZ447">
        <v>0</v>
      </c>
      <c r="HA447">
        <v>0</v>
      </c>
      <c r="HB447">
        <v>0</v>
      </c>
      <c r="HC447">
        <v>0</v>
      </c>
      <c r="HD447">
        <v>1</v>
      </c>
      <c r="HE447">
        <v>0</v>
      </c>
      <c r="HF447">
        <v>0</v>
      </c>
      <c r="HG447">
        <v>0</v>
      </c>
      <c r="HH447">
        <v>0</v>
      </c>
      <c r="HI447">
        <v>0</v>
      </c>
      <c r="HJ447">
        <v>0</v>
      </c>
      <c r="HK447">
        <v>0</v>
      </c>
      <c r="HL447">
        <v>0</v>
      </c>
      <c r="HM447">
        <v>0</v>
      </c>
      <c r="HN447">
        <v>0</v>
      </c>
      <c r="HO447">
        <v>0</v>
      </c>
      <c r="HP447">
        <v>0</v>
      </c>
      <c r="HQ447">
        <v>0</v>
      </c>
      <c r="HR447">
        <v>0</v>
      </c>
      <c r="HS447">
        <v>0</v>
      </c>
      <c r="HT447">
        <v>0</v>
      </c>
      <c r="HU447">
        <v>0</v>
      </c>
      <c r="HV447">
        <v>0</v>
      </c>
      <c r="HW447">
        <v>0</v>
      </c>
      <c r="HX447">
        <v>0</v>
      </c>
      <c r="HY447">
        <v>0</v>
      </c>
      <c r="HZ447">
        <v>0</v>
      </c>
      <c r="IA447">
        <v>231.29500000000002</v>
      </c>
      <c r="IB447">
        <v>227.23000000000002</v>
      </c>
      <c r="IC447">
        <v>19.274583333333336</v>
      </c>
      <c r="ID447">
        <v>22.723000000000003</v>
      </c>
      <c r="IE447">
        <v>20</v>
      </c>
      <c r="IF447">
        <v>0</v>
      </c>
      <c r="IG447">
        <v>10</v>
      </c>
      <c r="IH447">
        <v>47.098333333333336</v>
      </c>
      <c r="II447">
        <v>45.94</v>
      </c>
      <c r="IJ447">
        <v>0</v>
      </c>
      <c r="IK447">
        <v>0</v>
      </c>
      <c r="IL447">
        <v>0</v>
      </c>
      <c r="IM447">
        <v>0</v>
      </c>
      <c r="IN447">
        <v>1000</v>
      </c>
    </row>
    <row r="448" spans="1:248">
      <c r="A448">
        <v>445</v>
      </c>
      <c r="B448" t="str">
        <v>Pilibhit</v>
      </c>
      <c r="C448" t="str">
        <v>UTTAR PRADESH</v>
      </c>
      <c r="D448" t="str">
        <v>North</v>
      </c>
      <c r="E448" t="str">
        <v>Khandelwal Associates</v>
      </c>
      <c r="F448">
        <v>0</v>
      </c>
      <c r="G448">
        <v>0</v>
      </c>
      <c r="H448">
        <v>0.5</v>
      </c>
      <c r="I448">
        <v>0</v>
      </c>
      <c r="J448" t="str">
        <v>Medium</v>
      </c>
      <c r="K448">
        <v>0</v>
      </c>
      <c r="L448">
        <v>0</v>
      </c>
      <c r="M448">
        <v>0</v>
      </c>
      <c r="N448" t="str">
        <v>Shiv Kumar</v>
      </c>
      <c r="O448">
        <v>50</v>
      </c>
      <c r="P448">
        <v>2600</v>
      </c>
      <c r="Q448">
        <v>2</v>
      </c>
      <c r="R448">
        <v>10</v>
      </c>
      <c r="S448">
        <v>6</v>
      </c>
      <c r="T448">
        <v>0</v>
      </c>
      <c r="U448">
        <v>0</v>
      </c>
      <c r="V448">
        <v>3</v>
      </c>
      <c r="W448">
        <v>0</v>
      </c>
      <c r="X448">
        <v>290</v>
      </c>
      <c r="Y448">
        <v>4.9310344827586207E-2</v>
      </c>
      <c r="Z448">
        <v>0.11153846153846154</v>
      </c>
      <c r="AA448">
        <v>5.5000000000000005E-3</v>
      </c>
      <c r="AB448">
        <v>0</v>
      </c>
      <c r="AC448">
        <v>0</v>
      </c>
      <c r="AD448">
        <v>51</v>
      </c>
      <c r="AE448">
        <v>0</v>
      </c>
      <c r="AF448">
        <v>2</v>
      </c>
      <c r="AG448">
        <v>8</v>
      </c>
      <c r="AH448">
        <v>2</v>
      </c>
      <c r="AI448">
        <v>2</v>
      </c>
      <c r="AJ448">
        <v>1</v>
      </c>
      <c r="AK448">
        <v>0</v>
      </c>
      <c r="AL448">
        <v>2</v>
      </c>
      <c r="AM448">
        <v>2</v>
      </c>
      <c r="AN448">
        <v>50</v>
      </c>
      <c r="AO448">
        <v>10</v>
      </c>
      <c r="AP448">
        <v>11</v>
      </c>
      <c r="AQ448">
        <v>10</v>
      </c>
      <c r="AR448">
        <v>1</v>
      </c>
      <c r="AS448">
        <v>1.5</v>
      </c>
      <c r="AT448">
        <v>8</v>
      </c>
      <c r="AU448">
        <v>25</v>
      </c>
      <c r="AV448">
        <v>13.5</v>
      </c>
      <c r="AW448">
        <v>13</v>
      </c>
      <c r="AX448">
        <v>0</v>
      </c>
      <c r="AY448">
        <v>0</v>
      </c>
      <c r="AZ448">
        <v>0</v>
      </c>
      <c r="BA448">
        <v>0</v>
      </c>
      <c r="BB448">
        <v>1</v>
      </c>
      <c r="BC448">
        <v>0</v>
      </c>
      <c r="BD448">
        <v>1</v>
      </c>
      <c r="BE448">
        <v>0</v>
      </c>
      <c r="BF448">
        <v>0</v>
      </c>
      <c r="BG448">
        <v>0</v>
      </c>
      <c r="BH448">
        <v>0</v>
      </c>
      <c r="BI448">
        <v>0</v>
      </c>
      <c r="BJ448">
        <v>0</v>
      </c>
      <c r="BK448">
        <v>0</v>
      </c>
      <c r="BL448">
        <v>0</v>
      </c>
      <c r="BM448">
        <v>0</v>
      </c>
      <c r="BN448">
        <v>1</v>
      </c>
      <c r="BO448">
        <v>0</v>
      </c>
      <c r="BP448">
        <v>0</v>
      </c>
      <c r="BQ448">
        <v>0</v>
      </c>
      <c r="BR448">
        <v>0</v>
      </c>
      <c r="BS448">
        <v>0</v>
      </c>
      <c r="BT448">
        <v>0</v>
      </c>
      <c r="BU448">
        <v>0</v>
      </c>
      <c r="BV448">
        <v>0</v>
      </c>
      <c r="BW448">
        <v>0</v>
      </c>
      <c r="BX448">
        <v>3</v>
      </c>
      <c r="BY448">
        <v>0</v>
      </c>
      <c r="BZ448">
        <v>0</v>
      </c>
      <c r="CA448">
        <v>1</v>
      </c>
      <c r="CB448">
        <v>0</v>
      </c>
      <c r="CC448">
        <v>1</v>
      </c>
      <c r="CD448">
        <v>2</v>
      </c>
      <c r="CE448">
        <v>1</v>
      </c>
      <c r="CF448">
        <v>2</v>
      </c>
      <c r="CG448">
        <v>1</v>
      </c>
      <c r="CH448">
        <v>0</v>
      </c>
      <c r="CI448">
        <v>2</v>
      </c>
      <c r="CJ448">
        <v>2</v>
      </c>
      <c r="CK448">
        <v>1</v>
      </c>
      <c r="CL448">
        <v>1</v>
      </c>
      <c r="CM448">
        <v>2</v>
      </c>
      <c r="CN448">
        <v>1</v>
      </c>
      <c r="CO448">
        <v>1</v>
      </c>
      <c r="CP448">
        <v>1</v>
      </c>
      <c r="CQ448">
        <v>2</v>
      </c>
      <c r="CR448">
        <v>3</v>
      </c>
      <c r="CS448">
        <v>3</v>
      </c>
      <c r="CT448">
        <v>3</v>
      </c>
      <c r="CU448">
        <v>0</v>
      </c>
      <c r="CV448">
        <v>0</v>
      </c>
      <c r="CW448">
        <v>0</v>
      </c>
      <c r="CX448">
        <v>0</v>
      </c>
      <c r="CY448">
        <v>0</v>
      </c>
      <c r="CZ448">
        <v>0</v>
      </c>
      <c r="DA448">
        <v>0</v>
      </c>
      <c r="DB448">
        <v>0</v>
      </c>
      <c r="DC448">
        <v>0</v>
      </c>
      <c r="DD448">
        <v>0</v>
      </c>
      <c r="DE448">
        <v>0</v>
      </c>
      <c r="DF448">
        <v>0</v>
      </c>
      <c r="DG448">
        <v>0</v>
      </c>
      <c r="DH448">
        <v>2</v>
      </c>
      <c r="DI448">
        <v>2</v>
      </c>
      <c r="DJ448">
        <v>2</v>
      </c>
      <c r="DK448">
        <v>2</v>
      </c>
      <c r="DL448">
        <v>2</v>
      </c>
      <c r="DM448">
        <v>2</v>
      </c>
      <c r="DN448">
        <v>1</v>
      </c>
      <c r="DO448">
        <v>2</v>
      </c>
      <c r="DP448">
        <v>3</v>
      </c>
      <c r="DQ448">
        <v>3</v>
      </c>
      <c r="DR448">
        <v>3</v>
      </c>
      <c r="DS448">
        <v>0</v>
      </c>
      <c r="DT448">
        <v>0</v>
      </c>
      <c r="DU448">
        <v>0</v>
      </c>
      <c r="DV448">
        <v>0</v>
      </c>
      <c r="DW448">
        <v>0</v>
      </c>
      <c r="DX448">
        <v>0</v>
      </c>
      <c r="DY448">
        <v>0</v>
      </c>
      <c r="DZ448">
        <v>0</v>
      </c>
      <c r="EA448">
        <v>0</v>
      </c>
      <c r="EB448">
        <v>0</v>
      </c>
      <c r="EC448">
        <v>0</v>
      </c>
      <c r="ED448">
        <v>0</v>
      </c>
      <c r="EE448">
        <v>0</v>
      </c>
      <c r="EF448">
        <v>0</v>
      </c>
      <c r="EG448">
        <v>2</v>
      </c>
      <c r="EH448">
        <v>3</v>
      </c>
      <c r="EI448">
        <v>4</v>
      </c>
      <c r="EJ448">
        <v>0</v>
      </c>
      <c r="EK448">
        <v>0</v>
      </c>
      <c r="EL448">
        <v>0</v>
      </c>
      <c r="EM448">
        <v>0</v>
      </c>
      <c r="EN448">
        <v>0</v>
      </c>
      <c r="EO448">
        <v>0</v>
      </c>
      <c r="EP448">
        <v>0</v>
      </c>
      <c r="EQ448">
        <v>0</v>
      </c>
      <c r="ER448">
        <v>0</v>
      </c>
      <c r="ES448">
        <v>0</v>
      </c>
      <c r="ET448">
        <v>0</v>
      </c>
      <c r="EU448">
        <v>0</v>
      </c>
      <c r="EV448">
        <v>0</v>
      </c>
      <c r="EW448">
        <v>0</v>
      </c>
      <c r="EX448">
        <v>0</v>
      </c>
      <c r="EY448">
        <v>0</v>
      </c>
      <c r="EZ448">
        <v>0</v>
      </c>
      <c r="FA448">
        <v>0</v>
      </c>
      <c r="FB448">
        <v>0</v>
      </c>
      <c r="FC448">
        <v>0</v>
      </c>
      <c r="FD448">
        <v>0</v>
      </c>
      <c r="FE448">
        <v>2</v>
      </c>
      <c r="FF448">
        <v>5</v>
      </c>
      <c r="FG448">
        <v>5.5</v>
      </c>
      <c r="FH448">
        <v>0</v>
      </c>
      <c r="FI448">
        <v>0</v>
      </c>
      <c r="FJ448">
        <v>0</v>
      </c>
      <c r="FK448">
        <v>0</v>
      </c>
      <c r="FL448">
        <v>0</v>
      </c>
      <c r="FM448">
        <v>0</v>
      </c>
      <c r="FN448">
        <v>0</v>
      </c>
      <c r="FO448">
        <v>0</v>
      </c>
      <c r="FP448">
        <v>0</v>
      </c>
      <c r="FQ448">
        <v>0</v>
      </c>
      <c r="FR448">
        <v>0</v>
      </c>
      <c r="FS448">
        <v>0</v>
      </c>
      <c r="FT448">
        <v>0</v>
      </c>
      <c r="FU448">
        <v>0</v>
      </c>
      <c r="FV448">
        <v>0</v>
      </c>
      <c r="FW448">
        <v>0</v>
      </c>
      <c r="FX448">
        <v>0</v>
      </c>
      <c r="FY448">
        <v>0</v>
      </c>
      <c r="FZ448">
        <v>0</v>
      </c>
      <c r="GA448">
        <v>0</v>
      </c>
      <c r="GB448">
        <v>0</v>
      </c>
      <c r="GC448">
        <v>2</v>
      </c>
      <c r="GD448">
        <v>5</v>
      </c>
      <c r="GE448">
        <v>7</v>
      </c>
      <c r="GF448">
        <v>0</v>
      </c>
      <c r="GG448">
        <v>0</v>
      </c>
      <c r="GH448">
        <v>0</v>
      </c>
      <c r="GI448">
        <v>0</v>
      </c>
      <c r="GJ448">
        <v>0</v>
      </c>
      <c r="GK448">
        <v>0</v>
      </c>
      <c r="GL448">
        <v>0</v>
      </c>
      <c r="GM448">
        <v>0</v>
      </c>
      <c r="GN448">
        <v>0</v>
      </c>
      <c r="GO448">
        <v>0</v>
      </c>
      <c r="GP448">
        <v>0</v>
      </c>
      <c r="GQ448">
        <v>0</v>
      </c>
      <c r="GR448">
        <v>0</v>
      </c>
      <c r="GS448">
        <v>0</v>
      </c>
      <c r="GT448">
        <v>0</v>
      </c>
      <c r="GU448">
        <v>0</v>
      </c>
      <c r="GV448">
        <v>0</v>
      </c>
      <c r="GW448">
        <v>0</v>
      </c>
      <c r="GX448">
        <v>0</v>
      </c>
      <c r="GY448">
        <v>0</v>
      </c>
      <c r="GZ448">
        <v>0</v>
      </c>
      <c r="HA448">
        <v>0</v>
      </c>
      <c r="HB448">
        <v>0</v>
      </c>
      <c r="HC448">
        <v>0</v>
      </c>
      <c r="HD448">
        <v>0</v>
      </c>
      <c r="HE448">
        <v>1</v>
      </c>
      <c r="HF448">
        <v>0</v>
      </c>
      <c r="HG448">
        <v>0</v>
      </c>
      <c r="HH448">
        <v>0</v>
      </c>
      <c r="HI448">
        <v>0</v>
      </c>
      <c r="HJ448">
        <v>0</v>
      </c>
      <c r="HK448">
        <v>0</v>
      </c>
      <c r="HL448">
        <v>0</v>
      </c>
      <c r="HM448">
        <v>0</v>
      </c>
      <c r="HN448">
        <v>0</v>
      </c>
      <c r="HO448">
        <v>0</v>
      </c>
      <c r="HP448">
        <v>0</v>
      </c>
      <c r="HQ448">
        <v>0</v>
      </c>
      <c r="HR448">
        <v>0</v>
      </c>
      <c r="HS448">
        <v>0</v>
      </c>
      <c r="HT448">
        <v>0</v>
      </c>
      <c r="HU448">
        <v>0</v>
      </c>
      <c r="HV448">
        <v>0</v>
      </c>
      <c r="HW448">
        <v>0</v>
      </c>
      <c r="HX448">
        <v>0</v>
      </c>
      <c r="HY448">
        <v>0</v>
      </c>
      <c r="HZ448">
        <v>7182</v>
      </c>
      <c r="IA448">
        <v>70</v>
      </c>
      <c r="IB448">
        <v>143</v>
      </c>
      <c r="IC448">
        <v>5.833333333333333</v>
      </c>
      <c r="ID448">
        <v>14.3</v>
      </c>
      <c r="IE448">
        <v>17</v>
      </c>
      <c r="IF448">
        <v>3.3333333333333335</v>
      </c>
      <c r="IG448">
        <v>1.6666666666666667</v>
      </c>
      <c r="IH448">
        <v>1.3333333333333333</v>
      </c>
      <c r="II448">
        <v>23.666666666666668</v>
      </c>
      <c r="IJ448">
        <v>0</v>
      </c>
      <c r="IK448">
        <v>0</v>
      </c>
      <c r="IL448">
        <v>0</v>
      </c>
      <c r="IM448">
        <v>17.166666666666668</v>
      </c>
      <c r="IN448">
        <v>10000</v>
      </c>
    </row>
    <row r="449" spans="1:248">
      <c r="A449">
        <v>446</v>
      </c>
      <c r="B449" t="str">
        <v>Ayodhya</v>
      </c>
      <c r="C449" t="str">
        <v>UTTAR PRADESH</v>
      </c>
      <c r="D449" t="str">
        <v>North</v>
      </c>
      <c r="E449" t="str">
        <v>SHREE LAKSHMAN ROLLING MILL (INDIA) LLP</v>
      </c>
      <c r="F449">
        <v>0</v>
      </c>
      <c r="G449">
        <v>0</v>
      </c>
      <c r="H449">
        <v>0.5</v>
      </c>
      <c r="I449">
        <v>0</v>
      </c>
      <c r="J449" t="str">
        <v>Medium</v>
      </c>
      <c r="K449">
        <v>1</v>
      </c>
      <c r="L449">
        <v>0</v>
      </c>
      <c r="M449">
        <v>0</v>
      </c>
      <c r="N449" t="str">
        <v>Deepanshu</v>
      </c>
      <c r="O449">
        <v>33</v>
      </c>
      <c r="P449">
        <v>2500</v>
      </c>
      <c r="Q449">
        <v>1</v>
      </c>
      <c r="R449">
        <v>5</v>
      </c>
      <c r="S449">
        <v>7</v>
      </c>
      <c r="T449">
        <v>1</v>
      </c>
      <c r="U449">
        <v>0</v>
      </c>
      <c r="V449">
        <v>3</v>
      </c>
      <c r="W449">
        <v>0</v>
      </c>
      <c r="X449">
        <v>0</v>
      </c>
      <c r="Y449" t="str">
        <v/>
      </c>
      <c r="Z449">
        <v>0</v>
      </c>
      <c r="AA449" t="str">
        <v/>
      </c>
      <c r="AB449">
        <v>10</v>
      </c>
      <c r="AC449">
        <v>0</v>
      </c>
      <c r="AD449">
        <v>0</v>
      </c>
      <c r="AE449">
        <v>0</v>
      </c>
      <c r="AF449">
        <v>40.18</v>
      </c>
      <c r="AG449">
        <v>0</v>
      </c>
      <c r="AH449">
        <v>40</v>
      </c>
      <c r="AI449">
        <v>0</v>
      </c>
      <c r="AJ449">
        <v>51</v>
      </c>
      <c r="AK449">
        <v>0</v>
      </c>
      <c r="AL449">
        <v>35</v>
      </c>
      <c r="AM449">
        <v>55.575000000000003</v>
      </c>
      <c r="AN449">
        <v>0</v>
      </c>
      <c r="AO449">
        <v>16.875</v>
      </c>
      <c r="AP449">
        <v>0</v>
      </c>
      <c r="AQ449">
        <v>34.68</v>
      </c>
      <c r="AR449">
        <v>0</v>
      </c>
      <c r="AS449">
        <v>0</v>
      </c>
      <c r="AT449">
        <v>5.04</v>
      </c>
      <c r="AU449">
        <v>29.79</v>
      </c>
      <c r="AV449">
        <v>29.98</v>
      </c>
      <c r="AW449">
        <v>0</v>
      </c>
      <c r="AX449">
        <v>0</v>
      </c>
      <c r="AY449">
        <v>0</v>
      </c>
      <c r="AZ449">
        <v>0</v>
      </c>
      <c r="BA449">
        <v>0</v>
      </c>
      <c r="BB449">
        <v>0</v>
      </c>
      <c r="BC449">
        <v>0</v>
      </c>
      <c r="BD449">
        <v>0</v>
      </c>
      <c r="BE449">
        <v>0</v>
      </c>
      <c r="BF449">
        <v>0</v>
      </c>
      <c r="BG449">
        <v>0</v>
      </c>
      <c r="BH449">
        <v>1</v>
      </c>
      <c r="BI449">
        <v>0</v>
      </c>
      <c r="BJ449">
        <v>0</v>
      </c>
      <c r="BK449">
        <v>0</v>
      </c>
      <c r="BL449">
        <v>0</v>
      </c>
      <c r="BM449">
        <v>1</v>
      </c>
      <c r="BN449">
        <v>0</v>
      </c>
      <c r="BO449">
        <v>0</v>
      </c>
      <c r="BP449">
        <v>0</v>
      </c>
      <c r="BQ449">
        <v>0</v>
      </c>
      <c r="BR449">
        <v>0</v>
      </c>
      <c r="BS449">
        <v>0</v>
      </c>
      <c r="BT449">
        <v>0</v>
      </c>
      <c r="BU449">
        <v>0</v>
      </c>
      <c r="BV449">
        <v>0</v>
      </c>
      <c r="BW449">
        <v>0</v>
      </c>
      <c r="BX449">
        <v>3</v>
      </c>
      <c r="BY449">
        <v>1</v>
      </c>
      <c r="BZ449">
        <v>0</v>
      </c>
      <c r="CA449">
        <v>0</v>
      </c>
      <c r="CB449">
        <v>0</v>
      </c>
      <c r="CC449">
        <v>1</v>
      </c>
      <c r="CD449">
        <v>0</v>
      </c>
      <c r="CE449">
        <v>1</v>
      </c>
      <c r="CF449">
        <v>0</v>
      </c>
      <c r="CG449">
        <v>2</v>
      </c>
      <c r="CH449">
        <v>0</v>
      </c>
      <c r="CI449">
        <v>1</v>
      </c>
      <c r="CJ449">
        <v>2</v>
      </c>
      <c r="CK449">
        <v>0</v>
      </c>
      <c r="CL449">
        <v>1</v>
      </c>
      <c r="CM449">
        <v>0</v>
      </c>
      <c r="CN449">
        <v>1</v>
      </c>
      <c r="CO449">
        <v>0</v>
      </c>
      <c r="CP449">
        <v>0</v>
      </c>
      <c r="CQ449">
        <v>1</v>
      </c>
      <c r="CR449">
        <v>1</v>
      </c>
      <c r="CS449">
        <v>1</v>
      </c>
      <c r="CT449">
        <v>0</v>
      </c>
      <c r="CU449">
        <v>0</v>
      </c>
      <c r="CV449">
        <v>0</v>
      </c>
      <c r="CW449">
        <v>0</v>
      </c>
      <c r="CX449">
        <v>0</v>
      </c>
      <c r="CY449">
        <v>0</v>
      </c>
      <c r="CZ449">
        <v>0</v>
      </c>
      <c r="DA449">
        <v>0</v>
      </c>
      <c r="DB449">
        <v>0</v>
      </c>
      <c r="DC449">
        <v>0</v>
      </c>
      <c r="DD449">
        <v>0</v>
      </c>
      <c r="DE449">
        <v>0</v>
      </c>
      <c r="DF449">
        <v>0</v>
      </c>
      <c r="DG449">
        <v>0</v>
      </c>
      <c r="DH449">
        <v>2</v>
      </c>
      <c r="DI449">
        <v>2</v>
      </c>
      <c r="DJ449">
        <v>3</v>
      </c>
      <c r="DK449">
        <v>1</v>
      </c>
      <c r="DL449">
        <v>2</v>
      </c>
      <c r="DM449">
        <v>1</v>
      </c>
      <c r="DN449">
        <v>1</v>
      </c>
      <c r="DO449">
        <v>1</v>
      </c>
      <c r="DP449">
        <v>1</v>
      </c>
      <c r="DQ449">
        <v>1</v>
      </c>
      <c r="DR449">
        <v>1</v>
      </c>
      <c r="DS449">
        <v>0</v>
      </c>
      <c r="DT449">
        <v>0</v>
      </c>
      <c r="DU449">
        <v>0</v>
      </c>
      <c r="DV449">
        <v>0</v>
      </c>
      <c r="DW449">
        <v>0</v>
      </c>
      <c r="DX449">
        <v>0</v>
      </c>
      <c r="DY449">
        <v>0</v>
      </c>
      <c r="DZ449">
        <v>0</v>
      </c>
      <c r="EA449">
        <v>0</v>
      </c>
      <c r="EB449">
        <v>0</v>
      </c>
      <c r="EC449">
        <v>0</v>
      </c>
      <c r="ED449">
        <v>0</v>
      </c>
      <c r="EE449">
        <v>0</v>
      </c>
      <c r="EF449">
        <v>0</v>
      </c>
      <c r="EG449">
        <v>0</v>
      </c>
      <c r="EH449">
        <v>2</v>
      </c>
      <c r="EI449">
        <v>1</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2</v>
      </c>
      <c r="FG449">
        <v>3</v>
      </c>
      <c r="FH449">
        <v>0</v>
      </c>
      <c r="FI449">
        <v>0</v>
      </c>
      <c r="FJ449">
        <v>0</v>
      </c>
      <c r="FK449">
        <v>0</v>
      </c>
      <c r="FL449">
        <v>0</v>
      </c>
      <c r="FM449">
        <v>0</v>
      </c>
      <c r="FN449">
        <v>0</v>
      </c>
      <c r="FO449">
        <v>0</v>
      </c>
      <c r="FP449">
        <v>0</v>
      </c>
      <c r="FQ449">
        <v>0</v>
      </c>
      <c r="FR449">
        <v>0</v>
      </c>
      <c r="FS449">
        <v>0</v>
      </c>
      <c r="FT449">
        <v>0</v>
      </c>
      <c r="FU449">
        <v>0</v>
      </c>
      <c r="FV449">
        <v>0</v>
      </c>
      <c r="FW449">
        <v>0</v>
      </c>
      <c r="FX449">
        <v>0</v>
      </c>
      <c r="FY449">
        <v>0</v>
      </c>
      <c r="FZ449">
        <v>0</v>
      </c>
      <c r="GA449">
        <v>0</v>
      </c>
      <c r="GB449">
        <v>0</v>
      </c>
      <c r="GC449">
        <v>0</v>
      </c>
      <c r="GD449">
        <v>2</v>
      </c>
      <c r="GE449">
        <v>3</v>
      </c>
      <c r="GF449">
        <v>0</v>
      </c>
      <c r="GG449">
        <v>0</v>
      </c>
      <c r="GH449">
        <v>0</v>
      </c>
      <c r="GI449">
        <v>0</v>
      </c>
      <c r="GJ449">
        <v>0</v>
      </c>
      <c r="GK449">
        <v>0</v>
      </c>
      <c r="GL449">
        <v>0</v>
      </c>
      <c r="GM449">
        <v>0</v>
      </c>
      <c r="GN449">
        <v>0</v>
      </c>
      <c r="GO449">
        <v>0</v>
      </c>
      <c r="GP449">
        <v>0</v>
      </c>
      <c r="GQ449">
        <v>0</v>
      </c>
      <c r="GR449">
        <v>0</v>
      </c>
      <c r="GS449">
        <v>0</v>
      </c>
      <c r="GT449">
        <v>0</v>
      </c>
      <c r="GU449">
        <v>0</v>
      </c>
      <c r="GV449">
        <v>0</v>
      </c>
      <c r="GW449">
        <v>0</v>
      </c>
      <c r="GX449">
        <v>0</v>
      </c>
      <c r="GY449">
        <v>0</v>
      </c>
      <c r="GZ449">
        <v>0</v>
      </c>
      <c r="HA449">
        <v>0</v>
      </c>
      <c r="HB449">
        <v>0</v>
      </c>
      <c r="HC449">
        <v>0</v>
      </c>
      <c r="HD449">
        <v>0</v>
      </c>
      <c r="HE449">
        <v>0</v>
      </c>
      <c r="HF449">
        <v>0</v>
      </c>
      <c r="HG449">
        <v>1</v>
      </c>
      <c r="HH449">
        <v>0</v>
      </c>
      <c r="HI449">
        <v>0</v>
      </c>
      <c r="HJ449">
        <v>0</v>
      </c>
      <c r="HK449">
        <v>0</v>
      </c>
      <c r="HL449">
        <v>0</v>
      </c>
      <c r="HM449">
        <v>0</v>
      </c>
      <c r="HN449">
        <v>0</v>
      </c>
      <c r="HO449">
        <v>0</v>
      </c>
      <c r="HP449">
        <v>0</v>
      </c>
      <c r="HQ449">
        <v>0</v>
      </c>
      <c r="HR449">
        <v>0</v>
      </c>
      <c r="HS449">
        <v>0</v>
      </c>
      <c r="HT449">
        <v>0</v>
      </c>
      <c r="HU449">
        <v>0</v>
      </c>
      <c r="HV449">
        <v>0</v>
      </c>
      <c r="HW449">
        <v>0</v>
      </c>
      <c r="HX449">
        <v>0</v>
      </c>
      <c r="HY449">
        <v>0</v>
      </c>
      <c r="HZ449">
        <v>0</v>
      </c>
      <c r="IA449">
        <v>231.755</v>
      </c>
      <c r="IB449">
        <v>116.36499999999999</v>
      </c>
      <c r="IC449">
        <v>19.312916666666666</v>
      </c>
      <c r="ID449">
        <v>11.6365</v>
      </c>
      <c r="IE449">
        <v>3.3333333333333335</v>
      </c>
      <c r="IF449">
        <v>13.393333333333333</v>
      </c>
      <c r="IG449">
        <v>30.333333333333332</v>
      </c>
      <c r="IH449">
        <v>30.191666666666666</v>
      </c>
      <c r="II449">
        <v>5.625</v>
      </c>
      <c r="IJ449">
        <v>0</v>
      </c>
      <c r="IK449">
        <v>0</v>
      </c>
      <c r="IL449">
        <v>0</v>
      </c>
      <c r="IM449">
        <v>19.923333333333332</v>
      </c>
      <c r="IN449">
        <v>6850</v>
      </c>
    </row>
    <row r="450" spans="1:248">
      <c r="A450">
        <v>447</v>
      </c>
      <c r="B450" t="str">
        <v>Ghazipur</v>
      </c>
      <c r="C450" t="str">
        <v>UTTAR PRADESH</v>
      </c>
      <c r="D450" t="str">
        <v>North</v>
      </c>
      <c r="E450" t="str">
        <v>OPTRIX INFRA LLP 2</v>
      </c>
      <c r="F450">
        <v>0</v>
      </c>
      <c r="G450">
        <v>0</v>
      </c>
      <c r="H450">
        <v>0.5</v>
      </c>
      <c r="I450">
        <v>0</v>
      </c>
      <c r="J450" t="str">
        <v>Medium</v>
      </c>
      <c r="K450">
        <v>0</v>
      </c>
      <c r="L450">
        <v>0</v>
      </c>
      <c r="M450">
        <v>0</v>
      </c>
      <c r="N450" t="str">
        <v>Divyansh Dhawal</v>
      </c>
      <c r="O450">
        <v>30</v>
      </c>
      <c r="P450">
        <v>2200</v>
      </c>
      <c r="Q450">
        <v>0</v>
      </c>
      <c r="R450">
        <v>2</v>
      </c>
      <c r="S450">
        <v>12</v>
      </c>
      <c r="T450">
        <v>8</v>
      </c>
      <c r="U450">
        <v>0</v>
      </c>
      <c r="V450">
        <v>3</v>
      </c>
      <c r="W450">
        <v>0</v>
      </c>
      <c r="X450">
        <v>0</v>
      </c>
      <c r="Y450" t="str">
        <v/>
      </c>
      <c r="Z450">
        <v>0</v>
      </c>
      <c r="AA450" t="str">
        <v/>
      </c>
      <c r="AB450">
        <v>0</v>
      </c>
      <c r="AC450">
        <v>0</v>
      </c>
      <c r="AD450">
        <v>0</v>
      </c>
      <c r="AE450">
        <v>60.53</v>
      </c>
      <c r="AF450">
        <v>0</v>
      </c>
      <c r="AG450">
        <v>0</v>
      </c>
      <c r="AH450">
        <v>0</v>
      </c>
      <c r="AI450">
        <v>0</v>
      </c>
      <c r="AJ450">
        <v>0</v>
      </c>
      <c r="AK450">
        <v>0</v>
      </c>
      <c r="AL450">
        <v>30.5</v>
      </c>
      <c r="AM450">
        <v>0</v>
      </c>
      <c r="AN450">
        <v>0</v>
      </c>
      <c r="AO450">
        <v>0</v>
      </c>
      <c r="AP450">
        <v>0</v>
      </c>
      <c r="AQ450">
        <v>64.87</v>
      </c>
      <c r="AR450">
        <v>0</v>
      </c>
      <c r="AS450">
        <v>0</v>
      </c>
      <c r="AT450">
        <v>0</v>
      </c>
      <c r="AU450">
        <v>0</v>
      </c>
      <c r="AV450">
        <v>0</v>
      </c>
      <c r="AW450">
        <v>0</v>
      </c>
      <c r="AX450">
        <v>0</v>
      </c>
      <c r="AY450">
        <v>0</v>
      </c>
      <c r="AZ450">
        <v>0</v>
      </c>
      <c r="BA450">
        <v>0</v>
      </c>
      <c r="BB450">
        <v>0</v>
      </c>
      <c r="BC450">
        <v>1</v>
      </c>
      <c r="BD450">
        <v>0</v>
      </c>
      <c r="BE450">
        <v>0</v>
      </c>
      <c r="BF450">
        <v>0</v>
      </c>
      <c r="BG450">
        <v>0</v>
      </c>
      <c r="BH450">
        <v>0</v>
      </c>
      <c r="BI450">
        <v>0</v>
      </c>
      <c r="BJ450">
        <v>1</v>
      </c>
      <c r="BK450">
        <v>0</v>
      </c>
      <c r="BL450">
        <v>0</v>
      </c>
      <c r="BM450">
        <v>0</v>
      </c>
      <c r="BN450">
        <v>0</v>
      </c>
      <c r="BO450">
        <v>1</v>
      </c>
      <c r="BP450">
        <v>0</v>
      </c>
      <c r="BQ450">
        <v>0</v>
      </c>
      <c r="BR450">
        <v>0</v>
      </c>
      <c r="BS450">
        <v>0</v>
      </c>
      <c r="BT450">
        <v>0</v>
      </c>
      <c r="BU450">
        <v>0</v>
      </c>
      <c r="BV450">
        <v>0</v>
      </c>
      <c r="BW450">
        <v>0</v>
      </c>
      <c r="BX450">
        <v>3</v>
      </c>
      <c r="BY450">
        <v>0</v>
      </c>
      <c r="BZ450">
        <v>0</v>
      </c>
      <c r="CA450">
        <v>0</v>
      </c>
      <c r="CB450">
        <v>1</v>
      </c>
      <c r="CC450">
        <v>0</v>
      </c>
      <c r="CD450">
        <v>0</v>
      </c>
      <c r="CE450">
        <v>0</v>
      </c>
      <c r="CF450">
        <v>0</v>
      </c>
      <c r="CG450">
        <v>0</v>
      </c>
      <c r="CH450">
        <v>0</v>
      </c>
      <c r="CI450">
        <v>1</v>
      </c>
      <c r="CJ450">
        <v>0</v>
      </c>
      <c r="CK450">
        <v>0</v>
      </c>
      <c r="CL450">
        <v>0</v>
      </c>
      <c r="CM450">
        <v>0</v>
      </c>
      <c r="CN450">
        <v>2</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1</v>
      </c>
      <c r="DI450">
        <v>1</v>
      </c>
      <c r="DJ450">
        <v>0</v>
      </c>
      <c r="DK450">
        <v>0</v>
      </c>
      <c r="DL450">
        <v>2</v>
      </c>
      <c r="DM450">
        <v>2</v>
      </c>
      <c r="DN450">
        <v>2</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c r="ES450">
        <v>0</v>
      </c>
      <c r="ET450">
        <v>0</v>
      </c>
      <c r="EU450">
        <v>0</v>
      </c>
      <c r="EV450">
        <v>0</v>
      </c>
      <c r="EW450">
        <v>0</v>
      </c>
      <c r="EX450">
        <v>0</v>
      </c>
      <c r="EY450">
        <v>0</v>
      </c>
      <c r="EZ450">
        <v>0</v>
      </c>
      <c r="FA450">
        <v>0</v>
      </c>
      <c r="FB450">
        <v>0</v>
      </c>
      <c r="FC450">
        <v>0</v>
      </c>
      <c r="FD450">
        <v>0</v>
      </c>
      <c r="FE450">
        <v>0</v>
      </c>
      <c r="FF450">
        <v>0</v>
      </c>
      <c r="FG450">
        <v>0</v>
      </c>
      <c r="FH450">
        <v>0</v>
      </c>
      <c r="FI450">
        <v>0</v>
      </c>
      <c r="FJ450">
        <v>0</v>
      </c>
      <c r="FK450">
        <v>0</v>
      </c>
      <c r="FL450">
        <v>0</v>
      </c>
      <c r="FM450">
        <v>0</v>
      </c>
      <c r="FN450">
        <v>0</v>
      </c>
      <c r="FO450">
        <v>0</v>
      </c>
      <c r="FP450">
        <v>0</v>
      </c>
      <c r="FQ450">
        <v>0</v>
      </c>
      <c r="FR450">
        <v>0</v>
      </c>
      <c r="FS450">
        <v>0</v>
      </c>
      <c r="FT450">
        <v>0</v>
      </c>
      <c r="FU450">
        <v>0</v>
      </c>
      <c r="FV450">
        <v>0</v>
      </c>
      <c r="FW450">
        <v>0</v>
      </c>
      <c r="FX450">
        <v>0</v>
      </c>
      <c r="FY450">
        <v>0</v>
      </c>
      <c r="FZ450">
        <v>0</v>
      </c>
      <c r="GA450">
        <v>0</v>
      </c>
      <c r="GB450">
        <v>0</v>
      </c>
      <c r="GC450">
        <v>0</v>
      </c>
      <c r="GD450">
        <v>0</v>
      </c>
      <c r="GE450">
        <v>0</v>
      </c>
      <c r="GF450">
        <v>0</v>
      </c>
      <c r="GG450">
        <v>0</v>
      </c>
      <c r="GH450">
        <v>0</v>
      </c>
      <c r="GI450">
        <v>0</v>
      </c>
      <c r="GJ450">
        <v>0</v>
      </c>
      <c r="GK450">
        <v>0</v>
      </c>
      <c r="GL450">
        <v>0</v>
      </c>
      <c r="GM450">
        <v>0</v>
      </c>
      <c r="GN450">
        <v>0</v>
      </c>
      <c r="GO450">
        <v>0</v>
      </c>
      <c r="GP450">
        <v>0</v>
      </c>
      <c r="GQ450">
        <v>0</v>
      </c>
      <c r="GR450">
        <v>0</v>
      </c>
      <c r="GS450">
        <v>0</v>
      </c>
      <c r="GT450">
        <v>0</v>
      </c>
      <c r="GU450">
        <v>0</v>
      </c>
      <c r="GV450">
        <v>0</v>
      </c>
      <c r="GW450">
        <v>0</v>
      </c>
      <c r="GX450">
        <v>0</v>
      </c>
      <c r="GY450">
        <v>0</v>
      </c>
      <c r="GZ450">
        <v>0</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0</v>
      </c>
      <c r="HY450">
        <v>0</v>
      </c>
      <c r="HZ450">
        <v>0</v>
      </c>
      <c r="IA450">
        <v>91.03</v>
      </c>
      <c r="IB450">
        <v>64.87</v>
      </c>
      <c r="IC450">
        <v>7.5858333333333334</v>
      </c>
      <c r="ID450">
        <v>6.4870000000000001</v>
      </c>
      <c r="IE450">
        <v>0</v>
      </c>
      <c r="IF450">
        <v>20.176666666666666</v>
      </c>
      <c r="IG450">
        <v>0</v>
      </c>
      <c r="IH450">
        <v>10.166666666666666</v>
      </c>
      <c r="II450">
        <v>0</v>
      </c>
      <c r="IJ450">
        <v>0</v>
      </c>
      <c r="IK450">
        <v>0</v>
      </c>
      <c r="IL450">
        <v>0</v>
      </c>
      <c r="IM450">
        <v>0</v>
      </c>
      <c r="IN450">
        <v>6000</v>
      </c>
    </row>
    <row r="451" spans="1:248">
      <c r="A451">
        <v>448</v>
      </c>
      <c r="B451" t="str">
        <v>Etawah</v>
      </c>
      <c r="C451" t="str">
        <v>UTTAR PRADESH</v>
      </c>
      <c r="D451" t="str">
        <v>North</v>
      </c>
      <c r="E451" t="str">
        <v>SHREE LAKSHMAN ROLLING MILL (INDIA) LLP</v>
      </c>
      <c r="F451">
        <v>0</v>
      </c>
      <c r="G451">
        <v>0</v>
      </c>
      <c r="H451">
        <v>0.3</v>
      </c>
      <c r="I451">
        <v>0</v>
      </c>
      <c r="J451" t="str">
        <v>Low</v>
      </c>
      <c r="K451">
        <v>0</v>
      </c>
      <c r="L451">
        <v>0</v>
      </c>
      <c r="M451">
        <v>0</v>
      </c>
      <c r="N451" t="str">
        <v>Ashutosh Shukla</v>
      </c>
      <c r="O451">
        <v>23</v>
      </c>
      <c r="P451">
        <v>1600</v>
      </c>
      <c r="Q451">
        <v>0</v>
      </c>
      <c r="R451">
        <v>1</v>
      </c>
      <c r="S451">
        <v>10</v>
      </c>
      <c r="T451">
        <v>6</v>
      </c>
      <c r="U451">
        <v>0</v>
      </c>
      <c r="V451">
        <v>2</v>
      </c>
      <c r="W451">
        <v>0</v>
      </c>
      <c r="X451">
        <v>550</v>
      </c>
      <c r="Y451">
        <v>4.157818181818182E-2</v>
      </c>
      <c r="Z451">
        <v>0.34375</v>
      </c>
      <c r="AA451">
        <v>1.42925E-2</v>
      </c>
      <c r="AB451">
        <v>234</v>
      </c>
      <c r="AC451">
        <v>180.63</v>
      </c>
      <c r="AD451">
        <v>130</v>
      </c>
      <c r="AE451">
        <v>0</v>
      </c>
      <c r="AF451">
        <v>204</v>
      </c>
      <c r="AG451">
        <v>175.63</v>
      </c>
      <c r="AH451">
        <v>265</v>
      </c>
      <c r="AI451">
        <v>0</v>
      </c>
      <c r="AJ451">
        <v>95</v>
      </c>
      <c r="AK451">
        <v>95.300000000000011</v>
      </c>
      <c r="AL451">
        <v>0</v>
      </c>
      <c r="AM451">
        <v>25</v>
      </c>
      <c r="AN451">
        <v>32</v>
      </c>
      <c r="AO451">
        <v>40</v>
      </c>
      <c r="AP451">
        <v>90</v>
      </c>
      <c r="AQ451">
        <v>50.230000000000004</v>
      </c>
      <c r="AR451">
        <v>0</v>
      </c>
      <c r="AS451">
        <v>7.45</v>
      </c>
      <c r="AT451">
        <v>0</v>
      </c>
      <c r="AU451">
        <v>9</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2</v>
      </c>
      <c r="BY451">
        <v>2</v>
      </c>
      <c r="BZ451">
        <v>1</v>
      </c>
      <c r="CA451">
        <v>1</v>
      </c>
      <c r="CB451">
        <v>0</v>
      </c>
      <c r="CC451">
        <v>2</v>
      </c>
      <c r="CD451">
        <v>2</v>
      </c>
      <c r="CE451">
        <v>2</v>
      </c>
      <c r="CF451">
        <v>0</v>
      </c>
      <c r="CG451">
        <v>2</v>
      </c>
      <c r="CH451">
        <v>2</v>
      </c>
      <c r="CI451">
        <v>0</v>
      </c>
      <c r="CJ451">
        <v>1</v>
      </c>
      <c r="CK451">
        <v>1</v>
      </c>
      <c r="CL451">
        <v>1</v>
      </c>
      <c r="CM451">
        <v>2</v>
      </c>
      <c r="CN451">
        <v>2</v>
      </c>
      <c r="CO451">
        <v>0</v>
      </c>
      <c r="CP451">
        <v>1</v>
      </c>
      <c r="CQ451">
        <v>0</v>
      </c>
      <c r="CR451">
        <v>1</v>
      </c>
      <c r="CS451">
        <v>0</v>
      </c>
      <c r="CT451">
        <v>0</v>
      </c>
      <c r="CU451">
        <v>0</v>
      </c>
      <c r="CV451">
        <v>0</v>
      </c>
      <c r="CW451">
        <v>0</v>
      </c>
      <c r="CX451">
        <v>0</v>
      </c>
      <c r="CY451">
        <v>0</v>
      </c>
      <c r="CZ451">
        <v>0</v>
      </c>
      <c r="DA451">
        <v>0</v>
      </c>
      <c r="DB451">
        <v>0</v>
      </c>
      <c r="DC451">
        <v>0</v>
      </c>
      <c r="DD451">
        <v>0</v>
      </c>
      <c r="DE451">
        <v>0</v>
      </c>
      <c r="DF451">
        <v>0</v>
      </c>
      <c r="DG451">
        <v>0</v>
      </c>
      <c r="DH451">
        <v>2</v>
      </c>
      <c r="DI451">
        <v>1</v>
      </c>
      <c r="DJ451">
        <v>1</v>
      </c>
      <c r="DK451">
        <v>2</v>
      </c>
      <c r="DL451">
        <v>2</v>
      </c>
      <c r="DM451">
        <v>2</v>
      </c>
      <c r="DN451">
        <v>2</v>
      </c>
      <c r="DO451">
        <v>1</v>
      </c>
      <c r="DP451">
        <v>2</v>
      </c>
      <c r="DQ451">
        <v>1</v>
      </c>
      <c r="DR451">
        <v>1</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0</v>
      </c>
      <c r="FI451">
        <v>0</v>
      </c>
      <c r="FJ451">
        <v>0</v>
      </c>
      <c r="FK451">
        <v>0</v>
      </c>
      <c r="FL451">
        <v>0</v>
      </c>
      <c r="FM451">
        <v>0</v>
      </c>
      <c r="FN451">
        <v>0</v>
      </c>
      <c r="FO451">
        <v>0</v>
      </c>
      <c r="FP451">
        <v>0</v>
      </c>
      <c r="FQ451">
        <v>0</v>
      </c>
      <c r="FR451">
        <v>0</v>
      </c>
      <c r="FS451">
        <v>0</v>
      </c>
      <c r="FT451">
        <v>0</v>
      </c>
      <c r="FU451">
        <v>0</v>
      </c>
      <c r="FV451">
        <v>0</v>
      </c>
      <c r="FW451">
        <v>0</v>
      </c>
      <c r="FX451">
        <v>0</v>
      </c>
      <c r="FY451">
        <v>0</v>
      </c>
      <c r="FZ451">
        <v>0</v>
      </c>
      <c r="GA451">
        <v>0</v>
      </c>
      <c r="GB451">
        <v>0</v>
      </c>
      <c r="GC451">
        <v>0</v>
      </c>
      <c r="GD451">
        <v>0</v>
      </c>
      <c r="GE451">
        <v>0</v>
      </c>
      <c r="GF451">
        <v>0</v>
      </c>
      <c r="GG451">
        <v>0</v>
      </c>
      <c r="GH451">
        <v>0</v>
      </c>
      <c r="GI451">
        <v>0</v>
      </c>
      <c r="GJ451">
        <v>0</v>
      </c>
      <c r="GK451">
        <v>0</v>
      </c>
      <c r="GL451">
        <v>0</v>
      </c>
      <c r="GM451">
        <v>0</v>
      </c>
      <c r="GN451">
        <v>0</v>
      </c>
      <c r="GO451">
        <v>0</v>
      </c>
      <c r="GP451">
        <v>0</v>
      </c>
      <c r="GQ451">
        <v>0</v>
      </c>
      <c r="GR451">
        <v>0</v>
      </c>
      <c r="GS451">
        <v>0</v>
      </c>
      <c r="GT451">
        <v>0</v>
      </c>
      <c r="GU451">
        <v>0</v>
      </c>
      <c r="GV451">
        <v>0</v>
      </c>
      <c r="GW451">
        <v>0</v>
      </c>
      <c r="GX451">
        <v>0</v>
      </c>
      <c r="GY451">
        <v>0</v>
      </c>
      <c r="GZ451">
        <v>0</v>
      </c>
      <c r="HA451">
        <v>0</v>
      </c>
      <c r="HB451">
        <v>0</v>
      </c>
      <c r="HC451">
        <v>0</v>
      </c>
      <c r="HD451">
        <v>0</v>
      </c>
      <c r="HE451">
        <v>1</v>
      </c>
      <c r="HF451">
        <v>1</v>
      </c>
      <c r="HG451">
        <v>0</v>
      </c>
      <c r="HH451">
        <v>1</v>
      </c>
      <c r="HI451">
        <v>1</v>
      </c>
      <c r="HJ451">
        <v>0</v>
      </c>
      <c r="HK451">
        <v>0</v>
      </c>
      <c r="HL451">
        <v>0</v>
      </c>
      <c r="HM451">
        <v>0</v>
      </c>
      <c r="HN451">
        <v>0</v>
      </c>
      <c r="HO451">
        <v>0</v>
      </c>
      <c r="HP451">
        <v>0</v>
      </c>
      <c r="HQ451">
        <v>0</v>
      </c>
      <c r="HR451">
        <v>0</v>
      </c>
      <c r="HS451">
        <v>0</v>
      </c>
      <c r="HT451">
        <v>0</v>
      </c>
      <c r="HU451">
        <v>0</v>
      </c>
      <c r="HV451">
        <v>0</v>
      </c>
      <c r="HW451">
        <v>0</v>
      </c>
      <c r="HX451">
        <v>0</v>
      </c>
      <c r="HY451">
        <v>0</v>
      </c>
      <c r="HZ451">
        <v>0</v>
      </c>
      <c r="IA451">
        <v>1404.56</v>
      </c>
      <c r="IB451">
        <v>228.68</v>
      </c>
      <c r="IC451">
        <v>117.04666666666667</v>
      </c>
      <c r="ID451">
        <v>22.868000000000002</v>
      </c>
      <c r="IE451">
        <v>181.54333333333332</v>
      </c>
      <c r="IF451">
        <v>126.54333333333334</v>
      </c>
      <c r="IG451">
        <v>120</v>
      </c>
      <c r="IH451">
        <v>40.1</v>
      </c>
      <c r="II451">
        <v>54</v>
      </c>
      <c r="IJ451">
        <v>0</v>
      </c>
      <c r="IK451">
        <v>0</v>
      </c>
      <c r="IL451">
        <v>0</v>
      </c>
      <c r="IM451">
        <v>3</v>
      </c>
      <c r="IN451">
        <v>4500</v>
      </c>
    </row>
    <row r="452" spans="1:248">
      <c r="A452">
        <v>449</v>
      </c>
      <c r="B452" t="str">
        <v>Lalitpur</v>
      </c>
      <c r="C452" t="str">
        <v>UTTAR PRADESH</v>
      </c>
      <c r="D452" t="str">
        <v>North</v>
      </c>
      <c r="E452" t="str">
        <v>SHREE LAKSHMAN ROLLING MILL (INDIA) LLP</v>
      </c>
      <c r="F452">
        <v>0</v>
      </c>
      <c r="G452">
        <v>0</v>
      </c>
      <c r="H452">
        <v>0.3</v>
      </c>
      <c r="I452">
        <v>0</v>
      </c>
      <c r="J452" t="str">
        <v>Low</v>
      </c>
      <c r="K452">
        <v>0</v>
      </c>
      <c r="L452">
        <v>0</v>
      </c>
      <c r="M452">
        <v>0</v>
      </c>
      <c r="N452" t="str">
        <v>Ashutosh Shukla</v>
      </c>
      <c r="O452">
        <v>3</v>
      </c>
      <c r="P452">
        <v>1500</v>
      </c>
      <c r="Q452">
        <v>0</v>
      </c>
      <c r="R452">
        <v>1</v>
      </c>
      <c r="S452">
        <v>0</v>
      </c>
      <c r="T452">
        <v>16</v>
      </c>
      <c r="U452">
        <v>0</v>
      </c>
      <c r="V452">
        <v>1</v>
      </c>
      <c r="W452">
        <v>0</v>
      </c>
      <c r="X452">
        <v>300</v>
      </c>
      <c r="Y452">
        <v>4.5256666666666674E-2</v>
      </c>
      <c r="Z452">
        <v>0.2</v>
      </c>
      <c r="AA452">
        <v>9.0513333333333348E-3</v>
      </c>
      <c r="AB452">
        <v>0</v>
      </c>
      <c r="AC452">
        <v>0</v>
      </c>
      <c r="AD452">
        <v>0</v>
      </c>
      <c r="AE452">
        <v>0</v>
      </c>
      <c r="AF452">
        <v>0</v>
      </c>
      <c r="AG452">
        <v>0</v>
      </c>
      <c r="AH452">
        <v>0</v>
      </c>
      <c r="AI452">
        <v>0</v>
      </c>
      <c r="AJ452">
        <v>0</v>
      </c>
      <c r="AK452">
        <v>0</v>
      </c>
      <c r="AL452">
        <v>0</v>
      </c>
      <c r="AM452">
        <v>0</v>
      </c>
      <c r="AN452">
        <v>0</v>
      </c>
      <c r="AO452">
        <v>0</v>
      </c>
      <c r="AP452">
        <v>30</v>
      </c>
      <c r="AQ452">
        <v>19.91</v>
      </c>
      <c r="AR452">
        <v>0</v>
      </c>
      <c r="AS452">
        <v>49.64</v>
      </c>
      <c r="AT452">
        <v>0</v>
      </c>
      <c r="AU452">
        <v>20.81</v>
      </c>
      <c r="AV452">
        <v>15.41</v>
      </c>
      <c r="AW452">
        <v>0</v>
      </c>
      <c r="AX452">
        <v>0</v>
      </c>
      <c r="AY452">
        <v>0</v>
      </c>
      <c r="AZ452">
        <v>0</v>
      </c>
      <c r="BA452">
        <v>0</v>
      </c>
      <c r="BB452">
        <v>0</v>
      </c>
      <c r="BC452">
        <v>0</v>
      </c>
      <c r="BD452">
        <v>0</v>
      </c>
      <c r="BE452">
        <v>0</v>
      </c>
      <c r="BF452">
        <v>0</v>
      </c>
      <c r="BG452">
        <v>0</v>
      </c>
      <c r="BH452">
        <v>0</v>
      </c>
      <c r="BI452">
        <v>0</v>
      </c>
      <c r="BJ452">
        <v>0</v>
      </c>
      <c r="BK452">
        <v>0</v>
      </c>
      <c r="BL452">
        <v>0</v>
      </c>
      <c r="BM452">
        <v>0</v>
      </c>
      <c r="BN452">
        <v>1</v>
      </c>
      <c r="BO452">
        <v>0</v>
      </c>
      <c r="BP452">
        <v>0</v>
      </c>
      <c r="BQ452">
        <v>0</v>
      </c>
      <c r="BR452">
        <v>0</v>
      </c>
      <c r="BS452">
        <v>0</v>
      </c>
      <c r="BT452">
        <v>0</v>
      </c>
      <c r="BU452">
        <v>0</v>
      </c>
      <c r="BV452">
        <v>0</v>
      </c>
      <c r="BW452">
        <v>0</v>
      </c>
      <c r="BX452">
        <v>1</v>
      </c>
      <c r="BY452">
        <v>0</v>
      </c>
      <c r="BZ452">
        <v>0</v>
      </c>
      <c r="CA452">
        <v>0</v>
      </c>
      <c r="CB452">
        <v>0</v>
      </c>
      <c r="CC452">
        <v>0</v>
      </c>
      <c r="CD452">
        <v>0</v>
      </c>
      <c r="CE452">
        <v>0</v>
      </c>
      <c r="CF452">
        <v>0</v>
      </c>
      <c r="CG452">
        <v>0</v>
      </c>
      <c r="CH452">
        <v>0</v>
      </c>
      <c r="CI452">
        <v>0</v>
      </c>
      <c r="CJ452">
        <v>0</v>
      </c>
      <c r="CK452">
        <v>0</v>
      </c>
      <c r="CL452">
        <v>0</v>
      </c>
      <c r="CM452">
        <v>1</v>
      </c>
      <c r="CN452">
        <v>1</v>
      </c>
      <c r="CO452">
        <v>0</v>
      </c>
      <c r="CP452">
        <v>1</v>
      </c>
      <c r="CQ452">
        <v>0</v>
      </c>
      <c r="CR452">
        <v>1</v>
      </c>
      <c r="CS452">
        <v>1</v>
      </c>
      <c r="CT452">
        <v>0</v>
      </c>
      <c r="CU452">
        <v>0</v>
      </c>
      <c r="CV452">
        <v>0</v>
      </c>
      <c r="CW452">
        <v>0</v>
      </c>
      <c r="CX452">
        <v>0</v>
      </c>
      <c r="CY452">
        <v>0</v>
      </c>
      <c r="CZ452">
        <v>0</v>
      </c>
      <c r="DA452">
        <v>0</v>
      </c>
      <c r="DB452">
        <v>0</v>
      </c>
      <c r="DC452">
        <v>0</v>
      </c>
      <c r="DD452">
        <v>0</v>
      </c>
      <c r="DE452">
        <v>0</v>
      </c>
      <c r="DF452">
        <v>0</v>
      </c>
      <c r="DG452">
        <v>0</v>
      </c>
      <c r="DH452">
        <v>0</v>
      </c>
      <c r="DI452">
        <v>0</v>
      </c>
      <c r="DJ452">
        <v>0</v>
      </c>
      <c r="DK452">
        <v>1</v>
      </c>
      <c r="DL452">
        <v>1</v>
      </c>
      <c r="DM452">
        <v>1</v>
      </c>
      <c r="DN452">
        <v>1</v>
      </c>
      <c r="DO452">
        <v>1</v>
      </c>
      <c r="DP452">
        <v>1</v>
      </c>
      <c r="DQ452">
        <v>1</v>
      </c>
      <c r="DR452">
        <v>1</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v>0</v>
      </c>
      <c r="FH452">
        <v>0</v>
      </c>
      <c r="FI452">
        <v>0</v>
      </c>
      <c r="FJ452">
        <v>0</v>
      </c>
      <c r="FK452">
        <v>0</v>
      </c>
      <c r="FL452">
        <v>0</v>
      </c>
      <c r="FM452">
        <v>0</v>
      </c>
      <c r="FN452">
        <v>0</v>
      </c>
      <c r="FO452">
        <v>0</v>
      </c>
      <c r="FP452">
        <v>0</v>
      </c>
      <c r="FQ452">
        <v>0</v>
      </c>
      <c r="FR452">
        <v>0</v>
      </c>
      <c r="FS452">
        <v>0</v>
      </c>
      <c r="FT452">
        <v>0</v>
      </c>
      <c r="FU452">
        <v>0</v>
      </c>
      <c r="FV452">
        <v>0</v>
      </c>
      <c r="FW452">
        <v>0</v>
      </c>
      <c r="FX452">
        <v>0</v>
      </c>
      <c r="FY452">
        <v>0</v>
      </c>
      <c r="FZ452">
        <v>0</v>
      </c>
      <c r="GA452">
        <v>0</v>
      </c>
      <c r="GB452">
        <v>0</v>
      </c>
      <c r="GC452">
        <v>0</v>
      </c>
      <c r="GD452">
        <v>0</v>
      </c>
      <c r="GE452">
        <v>0</v>
      </c>
      <c r="GF452">
        <v>0</v>
      </c>
      <c r="GG452">
        <v>0</v>
      </c>
      <c r="GH452">
        <v>0</v>
      </c>
      <c r="GI452">
        <v>0</v>
      </c>
      <c r="GJ452">
        <v>0</v>
      </c>
      <c r="GK452">
        <v>0</v>
      </c>
      <c r="GL452">
        <v>0</v>
      </c>
      <c r="GM452">
        <v>0</v>
      </c>
      <c r="GN452">
        <v>0</v>
      </c>
      <c r="GO452">
        <v>0</v>
      </c>
      <c r="GP452">
        <v>0</v>
      </c>
      <c r="GQ452">
        <v>0</v>
      </c>
      <c r="GR452">
        <v>0</v>
      </c>
      <c r="GS452">
        <v>0</v>
      </c>
      <c r="GT452">
        <v>0</v>
      </c>
      <c r="GU452">
        <v>0</v>
      </c>
      <c r="GV452">
        <v>0</v>
      </c>
      <c r="GW452">
        <v>0</v>
      </c>
      <c r="GX452">
        <v>0</v>
      </c>
      <c r="GY452">
        <v>0</v>
      </c>
      <c r="GZ452">
        <v>0</v>
      </c>
      <c r="HA452">
        <v>0</v>
      </c>
      <c r="HB452">
        <v>0</v>
      </c>
      <c r="HC452">
        <v>0</v>
      </c>
      <c r="HD452">
        <v>0</v>
      </c>
      <c r="HE452">
        <v>0</v>
      </c>
      <c r="HF452">
        <v>0</v>
      </c>
      <c r="HG452">
        <v>0</v>
      </c>
      <c r="HH452">
        <v>0</v>
      </c>
      <c r="HI452">
        <v>0</v>
      </c>
      <c r="HJ452">
        <v>0</v>
      </c>
      <c r="HK452">
        <v>0</v>
      </c>
      <c r="HL452">
        <v>0</v>
      </c>
      <c r="HM452">
        <v>0</v>
      </c>
      <c r="HN452">
        <v>0</v>
      </c>
      <c r="HO452">
        <v>0</v>
      </c>
      <c r="HP452">
        <v>0</v>
      </c>
      <c r="HQ452">
        <v>0</v>
      </c>
      <c r="HR452">
        <v>0</v>
      </c>
      <c r="HS452">
        <v>0</v>
      </c>
      <c r="HT452">
        <v>0</v>
      </c>
      <c r="HU452">
        <v>0</v>
      </c>
      <c r="HV452">
        <v>0</v>
      </c>
      <c r="HW452">
        <v>0</v>
      </c>
      <c r="HX452">
        <v>0</v>
      </c>
      <c r="HY452">
        <v>0</v>
      </c>
      <c r="HZ452">
        <v>0</v>
      </c>
      <c r="IA452">
        <v>0</v>
      </c>
      <c r="IB452">
        <v>135.77000000000001</v>
      </c>
      <c r="IC452">
        <v>0</v>
      </c>
      <c r="ID452">
        <v>13.577000000000002</v>
      </c>
      <c r="IE452">
        <v>0</v>
      </c>
      <c r="IF452">
        <v>0</v>
      </c>
      <c r="IG452">
        <v>0</v>
      </c>
      <c r="IH452">
        <v>0</v>
      </c>
      <c r="II452">
        <v>10</v>
      </c>
      <c r="IJ452">
        <v>0</v>
      </c>
      <c r="IK452">
        <v>0</v>
      </c>
      <c r="IL452">
        <v>0</v>
      </c>
      <c r="IM452">
        <v>12.073333333333332</v>
      </c>
      <c r="IN452">
        <v>3000</v>
      </c>
    </row>
    <row r="453" spans="1:248">
      <c r="A453">
        <v>450</v>
      </c>
      <c r="B453" t="str">
        <v>Hathras</v>
      </c>
      <c r="C453" t="str">
        <v>UTTAR PRADESH</v>
      </c>
      <c r="D453" t="str">
        <v>North</v>
      </c>
      <c r="E453" t="str">
        <v>Dinesh Steel Private Limited</v>
      </c>
      <c r="F453">
        <v>0</v>
      </c>
      <c r="G453">
        <v>0</v>
      </c>
      <c r="H453">
        <v>0.3</v>
      </c>
      <c r="I453">
        <v>0</v>
      </c>
      <c r="J453" t="str">
        <v>Low</v>
      </c>
      <c r="K453">
        <v>0</v>
      </c>
      <c r="L453">
        <v>0</v>
      </c>
      <c r="M453" t="str">
        <v>Pankaj Garg</v>
      </c>
      <c r="N453">
        <v>0</v>
      </c>
      <c r="O453">
        <v>14</v>
      </c>
      <c r="P453">
        <v>1200</v>
      </c>
      <c r="Q453">
        <v>0</v>
      </c>
      <c r="R453">
        <v>2</v>
      </c>
      <c r="S453">
        <v>4</v>
      </c>
      <c r="T453">
        <v>12</v>
      </c>
      <c r="U453">
        <v>0</v>
      </c>
      <c r="V453">
        <v>7</v>
      </c>
      <c r="W453">
        <v>0</v>
      </c>
      <c r="X453">
        <v>1500</v>
      </c>
      <c r="Y453">
        <v>7.3724000000000012E-2</v>
      </c>
      <c r="Z453">
        <v>1.25</v>
      </c>
      <c r="AA453">
        <v>9.2155000000000015E-2</v>
      </c>
      <c r="AB453">
        <v>22</v>
      </c>
      <c r="AC453">
        <v>34</v>
      </c>
      <c r="AD453">
        <v>17</v>
      </c>
      <c r="AE453">
        <v>19</v>
      </c>
      <c r="AF453">
        <v>15</v>
      </c>
      <c r="AG453">
        <v>5</v>
      </c>
      <c r="AH453">
        <v>84</v>
      </c>
      <c r="AI453">
        <v>73</v>
      </c>
      <c r="AJ453">
        <v>114.88500000000001</v>
      </c>
      <c r="AK453">
        <v>125.63499999999999</v>
      </c>
      <c r="AL453">
        <v>60</v>
      </c>
      <c r="AM453">
        <v>248</v>
      </c>
      <c r="AN453">
        <v>90</v>
      </c>
      <c r="AO453">
        <v>120</v>
      </c>
      <c r="AP453">
        <v>227</v>
      </c>
      <c r="AQ453">
        <v>82.44</v>
      </c>
      <c r="AR453">
        <v>11.120000000000001</v>
      </c>
      <c r="AS453">
        <v>119.46000000000001</v>
      </c>
      <c r="AT453">
        <v>48.7</v>
      </c>
      <c r="AU453">
        <v>143.15</v>
      </c>
      <c r="AV453">
        <v>134.99</v>
      </c>
      <c r="AW453">
        <v>129</v>
      </c>
      <c r="AX453">
        <v>0</v>
      </c>
      <c r="AY453">
        <v>0</v>
      </c>
      <c r="AZ453">
        <v>1</v>
      </c>
      <c r="BA453">
        <v>0</v>
      </c>
      <c r="BB453">
        <v>1</v>
      </c>
      <c r="BC453">
        <v>0</v>
      </c>
      <c r="BD453">
        <v>0</v>
      </c>
      <c r="BE453">
        <v>0</v>
      </c>
      <c r="BF453">
        <v>0</v>
      </c>
      <c r="BG453">
        <v>1</v>
      </c>
      <c r="BH453">
        <v>0</v>
      </c>
      <c r="BI453">
        <v>0</v>
      </c>
      <c r="BJ453">
        <v>0</v>
      </c>
      <c r="BK453">
        <v>0</v>
      </c>
      <c r="BL453">
        <v>0</v>
      </c>
      <c r="BM453">
        <v>0</v>
      </c>
      <c r="BN453">
        <v>0</v>
      </c>
      <c r="BO453">
        <v>0</v>
      </c>
      <c r="BP453">
        <v>0</v>
      </c>
      <c r="BQ453">
        <v>1</v>
      </c>
      <c r="BR453">
        <v>1</v>
      </c>
      <c r="BS453">
        <v>0</v>
      </c>
      <c r="BT453">
        <v>0</v>
      </c>
      <c r="BU453">
        <v>1</v>
      </c>
      <c r="BV453">
        <v>0</v>
      </c>
      <c r="BW453">
        <v>0</v>
      </c>
      <c r="BX453">
        <v>7</v>
      </c>
      <c r="BY453">
        <v>2</v>
      </c>
      <c r="BZ453">
        <v>1</v>
      </c>
      <c r="CA453">
        <v>2</v>
      </c>
      <c r="CB453">
        <v>2</v>
      </c>
      <c r="CC453">
        <v>1</v>
      </c>
      <c r="CD453">
        <v>1</v>
      </c>
      <c r="CE453">
        <v>3</v>
      </c>
      <c r="CF453">
        <v>2</v>
      </c>
      <c r="CG453">
        <v>3</v>
      </c>
      <c r="CH453">
        <v>3</v>
      </c>
      <c r="CI453">
        <v>1</v>
      </c>
      <c r="CJ453">
        <v>3</v>
      </c>
      <c r="CK453">
        <v>3</v>
      </c>
      <c r="CL453">
        <v>2</v>
      </c>
      <c r="CM453">
        <v>2</v>
      </c>
      <c r="CN453">
        <v>2</v>
      </c>
      <c r="CO453">
        <v>3</v>
      </c>
      <c r="CP453">
        <v>4</v>
      </c>
      <c r="CQ453">
        <v>4</v>
      </c>
      <c r="CR453">
        <v>4</v>
      </c>
      <c r="CS453">
        <v>5</v>
      </c>
      <c r="CT453">
        <v>4</v>
      </c>
      <c r="CU453">
        <v>0</v>
      </c>
      <c r="CV453">
        <v>0</v>
      </c>
      <c r="CW453">
        <v>0</v>
      </c>
      <c r="CX453">
        <v>0</v>
      </c>
      <c r="CY453">
        <v>0</v>
      </c>
      <c r="CZ453">
        <v>0</v>
      </c>
      <c r="DA453">
        <v>0</v>
      </c>
      <c r="DB453">
        <v>0</v>
      </c>
      <c r="DC453">
        <v>0</v>
      </c>
      <c r="DD453">
        <v>0</v>
      </c>
      <c r="DE453">
        <v>0</v>
      </c>
      <c r="DF453">
        <v>0</v>
      </c>
      <c r="DG453">
        <v>0</v>
      </c>
      <c r="DH453">
        <v>3</v>
      </c>
      <c r="DI453">
        <v>4</v>
      </c>
      <c r="DJ453">
        <v>4</v>
      </c>
      <c r="DK453">
        <v>3</v>
      </c>
      <c r="DL453">
        <v>2</v>
      </c>
      <c r="DM453">
        <v>3</v>
      </c>
      <c r="DN453">
        <v>4</v>
      </c>
      <c r="DO453">
        <v>5</v>
      </c>
      <c r="DP453">
        <v>5</v>
      </c>
      <c r="DQ453">
        <v>6</v>
      </c>
      <c r="DR453">
        <v>7</v>
      </c>
      <c r="DS453">
        <v>0</v>
      </c>
      <c r="DT453">
        <v>0</v>
      </c>
      <c r="DU453">
        <v>0</v>
      </c>
      <c r="DV453">
        <v>0</v>
      </c>
      <c r="DW453">
        <v>0</v>
      </c>
      <c r="DX453">
        <v>0</v>
      </c>
      <c r="DY453">
        <v>0</v>
      </c>
      <c r="DZ453">
        <v>0</v>
      </c>
      <c r="EA453">
        <v>0</v>
      </c>
      <c r="EB453">
        <v>0</v>
      </c>
      <c r="EC453">
        <v>0</v>
      </c>
      <c r="ED453">
        <v>0</v>
      </c>
      <c r="EE453">
        <v>0</v>
      </c>
      <c r="EF453">
        <v>0</v>
      </c>
      <c r="EG453">
        <v>0</v>
      </c>
      <c r="EH453">
        <v>2</v>
      </c>
      <c r="EI453">
        <v>3</v>
      </c>
      <c r="EJ453">
        <v>0</v>
      </c>
      <c r="EK453">
        <v>0</v>
      </c>
      <c r="EL453">
        <v>0</v>
      </c>
      <c r="EM453">
        <v>0</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2</v>
      </c>
      <c r="FG453">
        <v>3</v>
      </c>
      <c r="FH453">
        <v>0</v>
      </c>
      <c r="FI453">
        <v>0</v>
      </c>
      <c r="FJ453">
        <v>0</v>
      </c>
      <c r="FK453">
        <v>0</v>
      </c>
      <c r="FL453">
        <v>0</v>
      </c>
      <c r="FM453">
        <v>0</v>
      </c>
      <c r="FN453">
        <v>0</v>
      </c>
      <c r="FO453">
        <v>0</v>
      </c>
      <c r="FP453">
        <v>0</v>
      </c>
      <c r="FQ453">
        <v>0</v>
      </c>
      <c r="FR453">
        <v>0</v>
      </c>
      <c r="FS453">
        <v>0</v>
      </c>
      <c r="FT453">
        <v>0</v>
      </c>
      <c r="FU453">
        <v>0</v>
      </c>
      <c r="FV453">
        <v>0</v>
      </c>
      <c r="FW453">
        <v>0</v>
      </c>
      <c r="FX453">
        <v>0</v>
      </c>
      <c r="FY453">
        <v>0</v>
      </c>
      <c r="FZ453">
        <v>0</v>
      </c>
      <c r="GA453">
        <v>0</v>
      </c>
      <c r="GB453">
        <v>0</v>
      </c>
      <c r="GC453">
        <v>0</v>
      </c>
      <c r="GD453">
        <v>2</v>
      </c>
      <c r="GE453">
        <v>3</v>
      </c>
      <c r="GF453">
        <v>0</v>
      </c>
      <c r="GG453">
        <v>0</v>
      </c>
      <c r="GH453">
        <v>0</v>
      </c>
      <c r="GI453">
        <v>0</v>
      </c>
      <c r="GJ453">
        <v>0</v>
      </c>
      <c r="GK453">
        <v>0</v>
      </c>
      <c r="GL453">
        <v>0</v>
      </c>
      <c r="GM453">
        <v>0</v>
      </c>
      <c r="GN453">
        <v>0</v>
      </c>
      <c r="GO453">
        <v>0</v>
      </c>
      <c r="GP453">
        <v>0</v>
      </c>
      <c r="GQ453">
        <v>0</v>
      </c>
      <c r="GR453">
        <v>2</v>
      </c>
      <c r="GS453">
        <v>0</v>
      </c>
      <c r="GT453">
        <v>0</v>
      </c>
      <c r="GU453">
        <v>0</v>
      </c>
      <c r="GV453">
        <v>0</v>
      </c>
      <c r="GW453">
        <v>0</v>
      </c>
      <c r="GX453">
        <v>0</v>
      </c>
      <c r="GY453">
        <v>0</v>
      </c>
      <c r="GZ453">
        <v>0</v>
      </c>
      <c r="HA453">
        <v>0</v>
      </c>
      <c r="HB453">
        <v>0</v>
      </c>
      <c r="HC453">
        <v>0</v>
      </c>
      <c r="HD453">
        <v>1</v>
      </c>
      <c r="HE453">
        <v>0</v>
      </c>
      <c r="HF453">
        <v>0</v>
      </c>
      <c r="HG453">
        <v>0</v>
      </c>
      <c r="HH453">
        <v>0</v>
      </c>
      <c r="HI453">
        <v>0</v>
      </c>
      <c r="HJ453">
        <v>0</v>
      </c>
      <c r="HK453">
        <v>0</v>
      </c>
      <c r="HL453">
        <v>0</v>
      </c>
      <c r="HM453">
        <v>0</v>
      </c>
      <c r="HN453">
        <v>0</v>
      </c>
      <c r="HO453">
        <v>0</v>
      </c>
      <c r="HP453">
        <v>0</v>
      </c>
      <c r="HQ453">
        <v>0</v>
      </c>
      <c r="HR453">
        <v>0</v>
      </c>
      <c r="HS453">
        <v>0</v>
      </c>
      <c r="HT453">
        <v>0</v>
      </c>
      <c r="HU453">
        <v>0</v>
      </c>
      <c r="HV453">
        <v>0</v>
      </c>
      <c r="HW453">
        <v>0</v>
      </c>
      <c r="HX453">
        <v>0</v>
      </c>
      <c r="HY453">
        <v>0</v>
      </c>
      <c r="HZ453">
        <v>0</v>
      </c>
      <c r="IA453">
        <v>817.52</v>
      </c>
      <c r="IB453">
        <v>1105.8600000000001</v>
      </c>
      <c r="IC453">
        <v>68.126666666666665</v>
      </c>
      <c r="ID453">
        <v>110.58600000000001</v>
      </c>
      <c r="IE453">
        <v>24.333333333333332</v>
      </c>
      <c r="IF453">
        <v>13</v>
      </c>
      <c r="IG453">
        <v>90.62833333333333</v>
      </c>
      <c r="IH453">
        <v>144.54499999999999</v>
      </c>
      <c r="II453">
        <v>145.66666666666666</v>
      </c>
      <c r="IJ453">
        <v>0</v>
      </c>
      <c r="IK453">
        <v>0</v>
      </c>
      <c r="IL453">
        <v>0</v>
      </c>
      <c r="IM453">
        <v>135.71333333333334</v>
      </c>
      <c r="IN453">
        <v>1200</v>
      </c>
    </row>
    <row r="454" spans="1:248">
      <c r="A454">
        <v>451</v>
      </c>
      <c r="B454" t="str">
        <v>Shamli</v>
      </c>
      <c r="C454" t="str">
        <v>UTTAR PRADESH</v>
      </c>
      <c r="D454" t="str">
        <v>North</v>
      </c>
      <c r="E454" t="str">
        <v>OPTRIX INFRA LLP</v>
      </c>
      <c r="F454">
        <v>0</v>
      </c>
      <c r="G454">
        <v>0</v>
      </c>
      <c r="H454">
        <v>0.3</v>
      </c>
      <c r="I454">
        <v>0</v>
      </c>
      <c r="J454" t="str">
        <v>Low</v>
      </c>
      <c r="K454">
        <v>0</v>
      </c>
      <c r="L454">
        <v>0</v>
      </c>
      <c r="M454">
        <v>0</v>
      </c>
      <c r="N454" t="str">
        <v>Shiv Kumar</v>
      </c>
      <c r="O454">
        <v>15</v>
      </c>
      <c r="P454">
        <v>600</v>
      </c>
      <c r="Q454">
        <v>1</v>
      </c>
      <c r="R454">
        <v>1</v>
      </c>
      <c r="S454">
        <v>4</v>
      </c>
      <c r="T454">
        <v>3</v>
      </c>
      <c r="U454">
        <v>0</v>
      </c>
      <c r="V454">
        <v>3</v>
      </c>
      <c r="W454">
        <v>0</v>
      </c>
      <c r="X454">
        <v>100</v>
      </c>
      <c r="Y454">
        <v>0.45379000000000003</v>
      </c>
      <c r="Z454">
        <v>0.16666666666666666</v>
      </c>
      <c r="AA454">
        <v>7.5631666666666666E-2</v>
      </c>
      <c r="AB454">
        <v>0</v>
      </c>
      <c r="AC454">
        <v>0</v>
      </c>
      <c r="AD454">
        <v>0</v>
      </c>
      <c r="AE454">
        <v>0</v>
      </c>
      <c r="AF454">
        <v>0</v>
      </c>
      <c r="AG454">
        <v>15</v>
      </c>
      <c r="AH454">
        <v>79</v>
      </c>
      <c r="AI454">
        <v>33</v>
      </c>
      <c r="AJ454">
        <v>0</v>
      </c>
      <c r="AK454">
        <v>0</v>
      </c>
      <c r="AL454">
        <v>25</v>
      </c>
      <c r="AM454">
        <v>70</v>
      </c>
      <c r="AN454">
        <v>50</v>
      </c>
      <c r="AO454">
        <v>0</v>
      </c>
      <c r="AP454">
        <v>0</v>
      </c>
      <c r="AQ454">
        <v>98.11</v>
      </c>
      <c r="AR454">
        <v>50</v>
      </c>
      <c r="AS454">
        <v>102.27</v>
      </c>
      <c r="AT454">
        <v>25</v>
      </c>
      <c r="AU454">
        <v>42.36</v>
      </c>
      <c r="AV454">
        <v>4.05</v>
      </c>
      <c r="AW454">
        <v>82</v>
      </c>
      <c r="AX454">
        <v>0</v>
      </c>
      <c r="AY454">
        <v>0</v>
      </c>
      <c r="AZ454">
        <v>0</v>
      </c>
      <c r="BA454">
        <v>0</v>
      </c>
      <c r="BB454">
        <v>0</v>
      </c>
      <c r="BC454">
        <v>0</v>
      </c>
      <c r="BD454">
        <v>0</v>
      </c>
      <c r="BE454">
        <v>1</v>
      </c>
      <c r="BF454">
        <v>1</v>
      </c>
      <c r="BG454">
        <v>0</v>
      </c>
      <c r="BH454">
        <v>0</v>
      </c>
      <c r="BI454">
        <v>0</v>
      </c>
      <c r="BJ454">
        <v>0</v>
      </c>
      <c r="BK454">
        <v>0</v>
      </c>
      <c r="BL454">
        <v>0</v>
      </c>
      <c r="BM454">
        <v>0</v>
      </c>
      <c r="BN454">
        <v>0</v>
      </c>
      <c r="BO454">
        <v>0</v>
      </c>
      <c r="BP454">
        <v>0</v>
      </c>
      <c r="BQ454">
        <v>0</v>
      </c>
      <c r="BR454">
        <v>0</v>
      </c>
      <c r="BS454">
        <v>0</v>
      </c>
      <c r="BT454">
        <v>0</v>
      </c>
      <c r="BU454">
        <v>1</v>
      </c>
      <c r="BV454">
        <v>0</v>
      </c>
      <c r="BW454">
        <v>0</v>
      </c>
      <c r="BX454">
        <v>3</v>
      </c>
      <c r="BY454">
        <v>0</v>
      </c>
      <c r="BZ454">
        <v>0</v>
      </c>
      <c r="CA454">
        <v>0</v>
      </c>
      <c r="CB454">
        <v>0</v>
      </c>
      <c r="CC454">
        <v>0</v>
      </c>
      <c r="CD454">
        <v>1</v>
      </c>
      <c r="CE454">
        <v>1</v>
      </c>
      <c r="CF454">
        <v>1</v>
      </c>
      <c r="CG454">
        <v>0</v>
      </c>
      <c r="CH454">
        <v>0</v>
      </c>
      <c r="CI454">
        <v>1</v>
      </c>
      <c r="CJ454">
        <v>1</v>
      </c>
      <c r="CK454">
        <v>1</v>
      </c>
      <c r="CL454">
        <v>0</v>
      </c>
      <c r="CM454">
        <v>0</v>
      </c>
      <c r="CN454">
        <v>1</v>
      </c>
      <c r="CO454">
        <v>1</v>
      </c>
      <c r="CP454">
        <v>1</v>
      </c>
      <c r="CQ454">
        <v>1</v>
      </c>
      <c r="CR454">
        <v>1</v>
      </c>
      <c r="CS454">
        <v>1</v>
      </c>
      <c r="CT454">
        <v>2</v>
      </c>
      <c r="CU454">
        <v>0</v>
      </c>
      <c r="CV454">
        <v>0</v>
      </c>
      <c r="CW454">
        <v>0</v>
      </c>
      <c r="CX454">
        <v>0</v>
      </c>
      <c r="CY454">
        <v>0</v>
      </c>
      <c r="CZ454">
        <v>0</v>
      </c>
      <c r="DA454">
        <v>0</v>
      </c>
      <c r="DB454">
        <v>0</v>
      </c>
      <c r="DC454">
        <v>0</v>
      </c>
      <c r="DD454">
        <v>0</v>
      </c>
      <c r="DE454">
        <v>0</v>
      </c>
      <c r="DF454">
        <v>0</v>
      </c>
      <c r="DG454">
        <v>0</v>
      </c>
      <c r="DH454">
        <v>1</v>
      </c>
      <c r="DI454">
        <v>2</v>
      </c>
      <c r="DJ454">
        <v>2</v>
      </c>
      <c r="DK454">
        <v>1</v>
      </c>
      <c r="DL454">
        <v>1</v>
      </c>
      <c r="DM454">
        <v>1</v>
      </c>
      <c r="DN454">
        <v>1</v>
      </c>
      <c r="DO454">
        <v>1</v>
      </c>
      <c r="DP454">
        <v>1</v>
      </c>
      <c r="DQ454">
        <v>1</v>
      </c>
      <c r="DR454">
        <v>2</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v>0</v>
      </c>
      <c r="FH454">
        <v>0</v>
      </c>
      <c r="FI454">
        <v>0</v>
      </c>
      <c r="FJ454">
        <v>0</v>
      </c>
      <c r="FK454">
        <v>0</v>
      </c>
      <c r="FL454">
        <v>0</v>
      </c>
      <c r="FM454">
        <v>0</v>
      </c>
      <c r="FN454">
        <v>0</v>
      </c>
      <c r="FO454">
        <v>0</v>
      </c>
      <c r="FP454">
        <v>0</v>
      </c>
      <c r="FQ454">
        <v>0</v>
      </c>
      <c r="FR454">
        <v>0</v>
      </c>
      <c r="FS454">
        <v>0</v>
      </c>
      <c r="FT454">
        <v>0</v>
      </c>
      <c r="FU454">
        <v>0</v>
      </c>
      <c r="FV454">
        <v>0</v>
      </c>
      <c r="FW454">
        <v>0</v>
      </c>
      <c r="FX454">
        <v>0</v>
      </c>
      <c r="FY454">
        <v>0</v>
      </c>
      <c r="FZ454">
        <v>0</v>
      </c>
      <c r="GA454">
        <v>0</v>
      </c>
      <c r="GB454">
        <v>0</v>
      </c>
      <c r="GC454">
        <v>0</v>
      </c>
      <c r="GD454">
        <v>0</v>
      </c>
      <c r="GE454">
        <v>0</v>
      </c>
      <c r="GF454">
        <v>0</v>
      </c>
      <c r="GG454">
        <v>0</v>
      </c>
      <c r="GH454">
        <v>0</v>
      </c>
      <c r="GI454">
        <v>0</v>
      </c>
      <c r="GJ454">
        <v>0</v>
      </c>
      <c r="GK454">
        <v>0</v>
      </c>
      <c r="GL454">
        <v>0</v>
      </c>
      <c r="GM454">
        <v>0</v>
      </c>
      <c r="GN454">
        <v>0</v>
      </c>
      <c r="GO454">
        <v>0</v>
      </c>
      <c r="GP454">
        <v>0</v>
      </c>
      <c r="GQ454">
        <v>0</v>
      </c>
      <c r="GR454">
        <v>0</v>
      </c>
      <c r="GS454">
        <v>0</v>
      </c>
      <c r="GT454">
        <v>0</v>
      </c>
      <c r="GU454">
        <v>0</v>
      </c>
      <c r="GV454">
        <v>0</v>
      </c>
      <c r="GW454">
        <v>0</v>
      </c>
      <c r="GX454">
        <v>0</v>
      </c>
      <c r="GY454">
        <v>0</v>
      </c>
      <c r="GZ454">
        <v>0</v>
      </c>
      <c r="HA454">
        <v>0</v>
      </c>
      <c r="HB454">
        <v>0</v>
      </c>
      <c r="HC454">
        <v>0</v>
      </c>
      <c r="HD454">
        <v>0</v>
      </c>
      <c r="HE454">
        <v>0</v>
      </c>
      <c r="HF454">
        <v>0</v>
      </c>
      <c r="HG454">
        <v>0</v>
      </c>
      <c r="HH454">
        <v>0</v>
      </c>
      <c r="HI454">
        <v>0</v>
      </c>
      <c r="HJ454">
        <v>0</v>
      </c>
      <c r="HK454">
        <v>0</v>
      </c>
      <c r="HL454">
        <v>0</v>
      </c>
      <c r="HM454">
        <v>0</v>
      </c>
      <c r="HN454">
        <v>0</v>
      </c>
      <c r="HO454">
        <v>0</v>
      </c>
      <c r="HP454">
        <v>0</v>
      </c>
      <c r="HQ454">
        <v>0</v>
      </c>
      <c r="HR454">
        <v>0</v>
      </c>
      <c r="HS454">
        <v>0</v>
      </c>
      <c r="HT454">
        <v>0</v>
      </c>
      <c r="HU454">
        <v>0</v>
      </c>
      <c r="HV454">
        <v>0</v>
      </c>
      <c r="HW454">
        <v>0</v>
      </c>
      <c r="HX454">
        <v>0</v>
      </c>
      <c r="HY454">
        <v>0</v>
      </c>
      <c r="HZ454">
        <v>0</v>
      </c>
      <c r="IA454">
        <v>222</v>
      </c>
      <c r="IB454">
        <v>453.79</v>
      </c>
      <c r="IC454">
        <v>18.5</v>
      </c>
      <c r="ID454">
        <v>45.379000000000005</v>
      </c>
      <c r="IE454">
        <v>0</v>
      </c>
      <c r="IF454">
        <v>5</v>
      </c>
      <c r="IG454">
        <v>37.333333333333336</v>
      </c>
      <c r="IH454">
        <v>31.666666666666668</v>
      </c>
      <c r="II454">
        <v>16.666666666666668</v>
      </c>
      <c r="IJ454">
        <v>0</v>
      </c>
      <c r="IK454">
        <v>0</v>
      </c>
      <c r="IL454">
        <v>0</v>
      </c>
      <c r="IM454">
        <v>42.803333333333335</v>
      </c>
      <c r="IN454">
        <v>3500</v>
      </c>
    </row>
    <row r="455" spans="1:248">
      <c r="A455">
        <v>452</v>
      </c>
      <c r="B455" t="str">
        <v>Haridwar</v>
      </c>
      <c r="C455" t="str">
        <v>UTTARAKHAND</v>
      </c>
      <c r="D455" t="str">
        <v>North</v>
      </c>
      <c r="E455" t="str">
        <v>SHIVA SALES INDIA CORPORATION</v>
      </c>
      <c r="F455">
        <v>0</v>
      </c>
      <c r="G455">
        <v>0</v>
      </c>
      <c r="H455">
        <v>1</v>
      </c>
      <c r="I455">
        <v>0</v>
      </c>
      <c r="J455" t="str">
        <v>High</v>
      </c>
      <c r="K455">
        <v>1</v>
      </c>
      <c r="L455">
        <v>0</v>
      </c>
      <c r="M455" t="str">
        <v>Ravi Kumar</v>
      </c>
      <c r="N455">
        <v>0</v>
      </c>
      <c r="O455">
        <v>0</v>
      </c>
      <c r="P455">
        <v>7000</v>
      </c>
      <c r="Q455">
        <v>0</v>
      </c>
      <c r="R455">
        <v>0</v>
      </c>
      <c r="S455">
        <v>0</v>
      </c>
      <c r="T455">
        <v>0</v>
      </c>
      <c r="U455">
        <v>0</v>
      </c>
      <c r="V455">
        <v>7</v>
      </c>
      <c r="W455">
        <v>0</v>
      </c>
      <c r="X455">
        <v>550</v>
      </c>
      <c r="Y455">
        <v>4.8383636363636365E-2</v>
      </c>
      <c r="Z455">
        <v>7.857142857142857E-2</v>
      </c>
      <c r="AA455">
        <v>3.8015714285714285E-3</v>
      </c>
      <c r="AB455">
        <v>36</v>
      </c>
      <c r="AC455">
        <v>30</v>
      </c>
      <c r="AD455">
        <v>15</v>
      </c>
      <c r="AE455">
        <v>19</v>
      </c>
      <c r="AF455">
        <v>0</v>
      </c>
      <c r="AG455">
        <v>12</v>
      </c>
      <c r="AH455">
        <v>0</v>
      </c>
      <c r="AI455">
        <v>0</v>
      </c>
      <c r="AJ455">
        <v>0</v>
      </c>
      <c r="AK455">
        <v>10.7</v>
      </c>
      <c r="AL455">
        <v>71.5</v>
      </c>
      <c r="AM455">
        <v>43</v>
      </c>
      <c r="AN455">
        <v>46</v>
      </c>
      <c r="AO455">
        <v>61</v>
      </c>
      <c r="AP455">
        <v>34</v>
      </c>
      <c r="AQ455">
        <v>16</v>
      </c>
      <c r="AR455">
        <v>4</v>
      </c>
      <c r="AS455">
        <v>16.5</v>
      </c>
      <c r="AT455">
        <v>5.9</v>
      </c>
      <c r="AU455">
        <v>12</v>
      </c>
      <c r="AV455">
        <v>19.71</v>
      </c>
      <c r="AW455">
        <v>51</v>
      </c>
      <c r="AX455">
        <v>0</v>
      </c>
      <c r="AY455">
        <v>0</v>
      </c>
      <c r="AZ455">
        <v>0</v>
      </c>
      <c r="BA455">
        <v>0</v>
      </c>
      <c r="BB455">
        <v>0</v>
      </c>
      <c r="BC455">
        <v>0</v>
      </c>
      <c r="BD455">
        <v>0</v>
      </c>
      <c r="BE455">
        <v>1</v>
      </c>
      <c r="BF455">
        <v>0</v>
      </c>
      <c r="BG455">
        <v>0</v>
      </c>
      <c r="BH455">
        <v>0</v>
      </c>
      <c r="BI455">
        <v>1</v>
      </c>
      <c r="BJ455">
        <v>1</v>
      </c>
      <c r="BK455">
        <v>1</v>
      </c>
      <c r="BL455">
        <v>0</v>
      </c>
      <c r="BM455">
        <v>0</v>
      </c>
      <c r="BN455">
        <v>1</v>
      </c>
      <c r="BO455">
        <v>0</v>
      </c>
      <c r="BP455">
        <v>0</v>
      </c>
      <c r="BQ455">
        <v>1</v>
      </c>
      <c r="BR455">
        <v>0</v>
      </c>
      <c r="BS455">
        <v>0</v>
      </c>
      <c r="BT455">
        <v>0</v>
      </c>
      <c r="BU455">
        <v>0</v>
      </c>
      <c r="BV455">
        <v>0</v>
      </c>
      <c r="BW455">
        <v>0</v>
      </c>
      <c r="BX455">
        <v>7</v>
      </c>
      <c r="BY455">
        <v>1</v>
      </c>
      <c r="BZ455">
        <v>1</v>
      </c>
      <c r="CA455">
        <v>1</v>
      </c>
      <c r="CB455">
        <v>1</v>
      </c>
      <c r="CC455">
        <v>0</v>
      </c>
      <c r="CD455">
        <v>1</v>
      </c>
      <c r="CE455">
        <v>0</v>
      </c>
      <c r="CF455">
        <v>0</v>
      </c>
      <c r="CG455">
        <v>0</v>
      </c>
      <c r="CH455">
        <v>2</v>
      </c>
      <c r="CI455">
        <v>4</v>
      </c>
      <c r="CJ455">
        <v>2</v>
      </c>
      <c r="CK455">
        <v>2</v>
      </c>
      <c r="CL455">
        <v>3</v>
      </c>
      <c r="CM455">
        <v>4</v>
      </c>
      <c r="CN455">
        <v>2</v>
      </c>
      <c r="CO455">
        <v>1</v>
      </c>
      <c r="CP455">
        <v>3</v>
      </c>
      <c r="CQ455">
        <v>2</v>
      </c>
      <c r="CR455">
        <v>1</v>
      </c>
      <c r="CS455">
        <v>1</v>
      </c>
      <c r="CT455">
        <v>2</v>
      </c>
      <c r="CU455">
        <v>0</v>
      </c>
      <c r="CV455">
        <v>0</v>
      </c>
      <c r="CW455">
        <v>0</v>
      </c>
      <c r="CX455">
        <v>0</v>
      </c>
      <c r="CY455">
        <v>0</v>
      </c>
      <c r="CZ455">
        <v>0</v>
      </c>
      <c r="DA455">
        <v>0</v>
      </c>
      <c r="DB455">
        <v>0</v>
      </c>
      <c r="DC455">
        <v>0</v>
      </c>
      <c r="DD455">
        <v>0</v>
      </c>
      <c r="DE455">
        <v>0</v>
      </c>
      <c r="DF455">
        <v>0</v>
      </c>
      <c r="DG455">
        <v>0</v>
      </c>
      <c r="DH455">
        <v>5</v>
      </c>
      <c r="DI455">
        <v>5</v>
      </c>
      <c r="DJ455">
        <v>4</v>
      </c>
      <c r="DK455">
        <v>4</v>
      </c>
      <c r="DL455">
        <v>4</v>
      </c>
      <c r="DM455">
        <v>4</v>
      </c>
      <c r="DN455">
        <v>3</v>
      </c>
      <c r="DO455">
        <v>3</v>
      </c>
      <c r="DP455">
        <v>3</v>
      </c>
      <c r="DQ455">
        <v>2</v>
      </c>
      <c r="DR455">
        <v>2</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EM455">
        <v>0</v>
      </c>
      <c r="EN455">
        <v>0</v>
      </c>
      <c r="EO455">
        <v>0</v>
      </c>
      <c r="EP455">
        <v>0</v>
      </c>
      <c r="EQ455">
        <v>0</v>
      </c>
      <c r="ER455">
        <v>0</v>
      </c>
      <c r="ES455">
        <v>0</v>
      </c>
      <c r="ET455">
        <v>0</v>
      </c>
      <c r="EU455">
        <v>0</v>
      </c>
      <c r="EV455">
        <v>0</v>
      </c>
      <c r="EW455">
        <v>0</v>
      </c>
      <c r="EX455">
        <v>0</v>
      </c>
      <c r="EY455">
        <v>0</v>
      </c>
      <c r="EZ455">
        <v>0</v>
      </c>
      <c r="FA455">
        <v>0</v>
      </c>
      <c r="FB455">
        <v>0</v>
      </c>
      <c r="FC455">
        <v>0</v>
      </c>
      <c r="FD455">
        <v>0</v>
      </c>
      <c r="FE455">
        <v>0</v>
      </c>
      <c r="FF455">
        <v>0</v>
      </c>
      <c r="FG455">
        <v>0</v>
      </c>
      <c r="FH455">
        <v>0</v>
      </c>
      <c r="FI455">
        <v>0</v>
      </c>
      <c r="FJ455">
        <v>0</v>
      </c>
      <c r="FK455">
        <v>0</v>
      </c>
      <c r="FL455">
        <v>0</v>
      </c>
      <c r="FM455">
        <v>0</v>
      </c>
      <c r="FN455">
        <v>0</v>
      </c>
      <c r="FO455">
        <v>0</v>
      </c>
      <c r="FP455">
        <v>0</v>
      </c>
      <c r="FQ455">
        <v>0</v>
      </c>
      <c r="FR455">
        <v>0</v>
      </c>
      <c r="FS455">
        <v>0</v>
      </c>
      <c r="FT455">
        <v>0</v>
      </c>
      <c r="FU455">
        <v>0</v>
      </c>
      <c r="FV455">
        <v>0</v>
      </c>
      <c r="FW455">
        <v>0</v>
      </c>
      <c r="FX455">
        <v>0</v>
      </c>
      <c r="FY455">
        <v>0</v>
      </c>
      <c r="FZ455">
        <v>0</v>
      </c>
      <c r="GA455">
        <v>0</v>
      </c>
      <c r="GB455">
        <v>0</v>
      </c>
      <c r="GC455">
        <v>0</v>
      </c>
      <c r="GD455">
        <v>0</v>
      </c>
      <c r="GE455">
        <v>0</v>
      </c>
      <c r="GF455">
        <v>0</v>
      </c>
      <c r="GG455">
        <v>0</v>
      </c>
      <c r="GH455">
        <v>0</v>
      </c>
      <c r="GI455">
        <v>0</v>
      </c>
      <c r="GJ455">
        <v>0</v>
      </c>
      <c r="GK455">
        <v>0</v>
      </c>
      <c r="GL455">
        <v>0</v>
      </c>
      <c r="GM455">
        <v>0</v>
      </c>
      <c r="GN455">
        <v>0</v>
      </c>
      <c r="GO455">
        <v>0</v>
      </c>
      <c r="GP455">
        <v>0</v>
      </c>
      <c r="GQ455">
        <v>3</v>
      </c>
      <c r="GR455">
        <v>5</v>
      </c>
      <c r="GS455">
        <v>0</v>
      </c>
      <c r="GT455">
        <v>0</v>
      </c>
      <c r="GU455">
        <v>0</v>
      </c>
      <c r="GV455">
        <v>0</v>
      </c>
      <c r="GW455">
        <v>0</v>
      </c>
      <c r="GX455">
        <v>0</v>
      </c>
      <c r="GY455">
        <v>0</v>
      </c>
      <c r="GZ455">
        <v>0</v>
      </c>
      <c r="HA455">
        <v>0</v>
      </c>
      <c r="HB455">
        <v>0</v>
      </c>
      <c r="HC455">
        <v>4</v>
      </c>
      <c r="HD455">
        <v>4</v>
      </c>
      <c r="HE455">
        <v>0</v>
      </c>
      <c r="HF455">
        <v>0</v>
      </c>
      <c r="HG455">
        <v>0</v>
      </c>
      <c r="HH455">
        <v>0</v>
      </c>
      <c r="HI455">
        <v>0</v>
      </c>
      <c r="HJ455">
        <v>0</v>
      </c>
      <c r="HK455">
        <v>0</v>
      </c>
      <c r="HL455">
        <v>0</v>
      </c>
      <c r="HM455">
        <v>0</v>
      </c>
      <c r="HN455">
        <v>0</v>
      </c>
      <c r="HO455">
        <v>0</v>
      </c>
      <c r="HP455">
        <v>0</v>
      </c>
      <c r="HQ455">
        <v>0</v>
      </c>
      <c r="HR455">
        <v>0</v>
      </c>
      <c r="HS455">
        <v>0</v>
      </c>
      <c r="HT455">
        <v>0</v>
      </c>
      <c r="HU455">
        <v>0</v>
      </c>
      <c r="HV455">
        <v>0</v>
      </c>
      <c r="HW455">
        <v>0</v>
      </c>
      <c r="HX455">
        <v>0</v>
      </c>
      <c r="HY455">
        <v>0</v>
      </c>
      <c r="HZ455">
        <v>0</v>
      </c>
      <c r="IA455">
        <v>237.2</v>
      </c>
      <c r="IB455">
        <v>266.11</v>
      </c>
      <c r="IC455">
        <v>19.766666666666666</v>
      </c>
      <c r="ID455">
        <v>26.611000000000001</v>
      </c>
      <c r="IE455">
        <v>27</v>
      </c>
      <c r="IF455">
        <v>10.333333333333334</v>
      </c>
      <c r="IG455">
        <v>0</v>
      </c>
      <c r="IH455">
        <v>41.733333333333334</v>
      </c>
      <c r="II455">
        <v>47</v>
      </c>
      <c r="IJ455">
        <v>0</v>
      </c>
      <c r="IK455">
        <v>0</v>
      </c>
      <c r="IL455">
        <v>0</v>
      </c>
      <c r="IM455">
        <v>27.570000000000004</v>
      </c>
      <c r="IN455">
        <v>0</v>
      </c>
    </row>
    <row r="456" spans="1:248">
      <c r="A456">
        <v>453</v>
      </c>
      <c r="B456" t="str">
        <v>Udam Singh Nagar</v>
      </c>
      <c r="C456" t="str">
        <v>UTTARAKHAND</v>
      </c>
      <c r="D456" t="str">
        <v>North</v>
      </c>
      <c r="E456" t="str">
        <v>SHIVA SALES INDIA CORPORATION</v>
      </c>
      <c r="F456">
        <v>0</v>
      </c>
      <c r="G456">
        <v>0</v>
      </c>
      <c r="H456">
        <v>1</v>
      </c>
      <c r="I456">
        <v>0</v>
      </c>
      <c r="J456" t="str">
        <v>High</v>
      </c>
      <c r="K456">
        <v>1</v>
      </c>
      <c r="L456">
        <v>0</v>
      </c>
      <c r="M456" t="str">
        <v>Ravi Kumar</v>
      </c>
      <c r="N456" t="str">
        <v>Manoj Yadav</v>
      </c>
      <c r="O456">
        <v>0</v>
      </c>
      <c r="P456">
        <v>5300</v>
      </c>
      <c r="Q456">
        <v>0</v>
      </c>
      <c r="R456">
        <v>0</v>
      </c>
      <c r="S456">
        <v>0</v>
      </c>
      <c r="T456">
        <v>0</v>
      </c>
      <c r="U456">
        <v>0</v>
      </c>
      <c r="V456">
        <v>13</v>
      </c>
      <c r="W456">
        <v>0</v>
      </c>
      <c r="X456">
        <v>60</v>
      </c>
      <c r="Y456">
        <v>0.9169666666666666</v>
      </c>
      <c r="Z456">
        <v>1.1320754716981131E-2</v>
      </c>
      <c r="AA456">
        <v>1.0380754716981131E-2</v>
      </c>
      <c r="AB456">
        <v>0</v>
      </c>
      <c r="AC456">
        <v>40</v>
      </c>
      <c r="AD456">
        <v>0</v>
      </c>
      <c r="AE456">
        <v>0</v>
      </c>
      <c r="AF456">
        <v>0</v>
      </c>
      <c r="AG456">
        <v>25</v>
      </c>
      <c r="AH456">
        <v>16</v>
      </c>
      <c r="AI456">
        <v>63</v>
      </c>
      <c r="AJ456">
        <v>36</v>
      </c>
      <c r="AK456">
        <v>7</v>
      </c>
      <c r="AL456">
        <v>34</v>
      </c>
      <c r="AM456">
        <v>97</v>
      </c>
      <c r="AN456">
        <v>43</v>
      </c>
      <c r="AO456">
        <v>192</v>
      </c>
      <c r="AP456">
        <v>83</v>
      </c>
      <c r="AQ456">
        <v>46.519999999999996</v>
      </c>
      <c r="AR456">
        <v>25</v>
      </c>
      <c r="AS456">
        <v>41.58</v>
      </c>
      <c r="AT456">
        <v>0</v>
      </c>
      <c r="AU456">
        <v>0</v>
      </c>
      <c r="AV456">
        <v>35.08</v>
      </c>
      <c r="AW456">
        <v>84</v>
      </c>
      <c r="AX456">
        <v>0</v>
      </c>
      <c r="AY456">
        <v>0</v>
      </c>
      <c r="AZ456">
        <v>0</v>
      </c>
      <c r="BA456">
        <v>0</v>
      </c>
      <c r="BB456">
        <v>0</v>
      </c>
      <c r="BC456">
        <v>0</v>
      </c>
      <c r="BD456">
        <v>0</v>
      </c>
      <c r="BE456">
        <v>0</v>
      </c>
      <c r="BF456">
        <v>1</v>
      </c>
      <c r="BG456">
        <v>1</v>
      </c>
      <c r="BH456">
        <v>0</v>
      </c>
      <c r="BI456">
        <v>1</v>
      </c>
      <c r="BJ456">
        <v>1</v>
      </c>
      <c r="BK456">
        <v>1</v>
      </c>
      <c r="BL456">
        <v>0</v>
      </c>
      <c r="BM456">
        <v>2</v>
      </c>
      <c r="BN456">
        <v>2</v>
      </c>
      <c r="BO456">
        <v>0</v>
      </c>
      <c r="BP456">
        <v>1</v>
      </c>
      <c r="BQ456">
        <v>0</v>
      </c>
      <c r="BR456">
        <v>0</v>
      </c>
      <c r="BS456">
        <v>0</v>
      </c>
      <c r="BT456">
        <v>0</v>
      </c>
      <c r="BU456">
        <v>1</v>
      </c>
      <c r="BV456">
        <v>0</v>
      </c>
      <c r="BW456">
        <v>0</v>
      </c>
      <c r="BX456">
        <v>13</v>
      </c>
      <c r="BY456">
        <v>0</v>
      </c>
      <c r="BZ456">
        <v>1</v>
      </c>
      <c r="CA456">
        <v>0</v>
      </c>
      <c r="CB456">
        <v>0</v>
      </c>
      <c r="CC456">
        <v>0</v>
      </c>
      <c r="CD456">
        <v>1</v>
      </c>
      <c r="CE456">
        <v>1</v>
      </c>
      <c r="CF456">
        <v>1</v>
      </c>
      <c r="CG456">
        <v>1</v>
      </c>
      <c r="CH456">
        <v>1</v>
      </c>
      <c r="CI456">
        <v>2</v>
      </c>
      <c r="CJ456">
        <v>2</v>
      </c>
      <c r="CK456">
        <v>3</v>
      </c>
      <c r="CL456">
        <v>2</v>
      </c>
      <c r="CM456">
        <v>4</v>
      </c>
      <c r="CN456">
        <v>3</v>
      </c>
      <c r="CO456">
        <v>2</v>
      </c>
      <c r="CP456">
        <v>1</v>
      </c>
      <c r="CQ456">
        <v>0</v>
      </c>
      <c r="CR456">
        <v>0</v>
      </c>
      <c r="CS456">
        <v>2</v>
      </c>
      <c r="CT456">
        <v>2</v>
      </c>
      <c r="CU456">
        <v>0</v>
      </c>
      <c r="CV456">
        <v>0</v>
      </c>
      <c r="CW456">
        <v>0</v>
      </c>
      <c r="CX456">
        <v>0</v>
      </c>
      <c r="CY456">
        <v>0</v>
      </c>
      <c r="CZ456">
        <v>0</v>
      </c>
      <c r="DA456">
        <v>0</v>
      </c>
      <c r="DB456">
        <v>0</v>
      </c>
      <c r="DC456">
        <v>0</v>
      </c>
      <c r="DD456">
        <v>0</v>
      </c>
      <c r="DE456">
        <v>0</v>
      </c>
      <c r="DF456">
        <v>0</v>
      </c>
      <c r="DG456">
        <v>0</v>
      </c>
      <c r="DH456">
        <v>4</v>
      </c>
      <c r="DI456">
        <v>4</v>
      </c>
      <c r="DJ456">
        <v>6</v>
      </c>
      <c r="DK456">
        <v>7</v>
      </c>
      <c r="DL456">
        <v>5</v>
      </c>
      <c r="DM456">
        <v>6</v>
      </c>
      <c r="DN456">
        <v>4</v>
      </c>
      <c r="DO456">
        <v>2</v>
      </c>
      <c r="DP456">
        <v>1</v>
      </c>
      <c r="DQ456">
        <v>2</v>
      </c>
      <c r="DR456">
        <v>3</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0</v>
      </c>
      <c r="EW456">
        <v>0</v>
      </c>
      <c r="EX456">
        <v>0</v>
      </c>
      <c r="EY456">
        <v>0</v>
      </c>
      <c r="EZ456">
        <v>0</v>
      </c>
      <c r="FA456">
        <v>0</v>
      </c>
      <c r="FB456">
        <v>0</v>
      </c>
      <c r="FC456">
        <v>0</v>
      </c>
      <c r="FD456">
        <v>0</v>
      </c>
      <c r="FE456">
        <v>0</v>
      </c>
      <c r="FF456">
        <v>0</v>
      </c>
      <c r="FG456">
        <v>0</v>
      </c>
      <c r="FH456">
        <v>0</v>
      </c>
      <c r="FI456">
        <v>0</v>
      </c>
      <c r="FJ456">
        <v>0</v>
      </c>
      <c r="FK456">
        <v>0</v>
      </c>
      <c r="FL456">
        <v>0</v>
      </c>
      <c r="FM456">
        <v>0</v>
      </c>
      <c r="FN456">
        <v>0</v>
      </c>
      <c r="FO456">
        <v>0</v>
      </c>
      <c r="FP456">
        <v>0</v>
      </c>
      <c r="FQ456">
        <v>0</v>
      </c>
      <c r="FR456">
        <v>0</v>
      </c>
      <c r="FS456">
        <v>0</v>
      </c>
      <c r="FT456">
        <v>0</v>
      </c>
      <c r="FU456">
        <v>0</v>
      </c>
      <c r="FV456">
        <v>0</v>
      </c>
      <c r="FW456">
        <v>0</v>
      </c>
      <c r="FX456">
        <v>0</v>
      </c>
      <c r="FY456">
        <v>0</v>
      </c>
      <c r="FZ456">
        <v>0</v>
      </c>
      <c r="GA456">
        <v>0</v>
      </c>
      <c r="GB456">
        <v>0</v>
      </c>
      <c r="GC456">
        <v>0</v>
      </c>
      <c r="GD456">
        <v>0</v>
      </c>
      <c r="GE456">
        <v>0</v>
      </c>
      <c r="GF456">
        <v>0</v>
      </c>
      <c r="GG456">
        <v>0</v>
      </c>
      <c r="GH456">
        <v>0</v>
      </c>
      <c r="GI456">
        <v>0</v>
      </c>
      <c r="GJ456">
        <v>0</v>
      </c>
      <c r="GK456">
        <v>0</v>
      </c>
      <c r="GL456">
        <v>0</v>
      </c>
      <c r="GM456">
        <v>0</v>
      </c>
      <c r="GN456">
        <v>0</v>
      </c>
      <c r="GO456">
        <v>0</v>
      </c>
      <c r="GP456">
        <v>0</v>
      </c>
      <c r="GQ456">
        <v>1</v>
      </c>
      <c r="GR456">
        <v>0</v>
      </c>
      <c r="GS456">
        <v>0</v>
      </c>
      <c r="GT456">
        <v>0</v>
      </c>
      <c r="GU456">
        <v>0</v>
      </c>
      <c r="GV456">
        <v>0</v>
      </c>
      <c r="GW456">
        <v>0</v>
      </c>
      <c r="GX456">
        <v>0</v>
      </c>
      <c r="GY456">
        <v>0</v>
      </c>
      <c r="GZ456">
        <v>0</v>
      </c>
      <c r="HA456">
        <v>0</v>
      </c>
      <c r="HB456">
        <v>0</v>
      </c>
      <c r="HC456">
        <v>0</v>
      </c>
      <c r="HD456">
        <v>1</v>
      </c>
      <c r="HE456">
        <v>0</v>
      </c>
      <c r="HF456">
        <v>2</v>
      </c>
      <c r="HG456">
        <v>0</v>
      </c>
      <c r="HH456">
        <v>1</v>
      </c>
      <c r="HI456">
        <v>0</v>
      </c>
      <c r="HJ456">
        <v>0</v>
      </c>
      <c r="HK456">
        <v>0</v>
      </c>
      <c r="HL456">
        <v>0</v>
      </c>
      <c r="HM456">
        <v>0</v>
      </c>
      <c r="HN456">
        <v>0</v>
      </c>
      <c r="HO456">
        <v>0</v>
      </c>
      <c r="HP456">
        <v>0</v>
      </c>
      <c r="HQ456">
        <v>0</v>
      </c>
      <c r="HR456">
        <v>0</v>
      </c>
      <c r="HS456">
        <v>0</v>
      </c>
      <c r="HT456">
        <v>0</v>
      </c>
      <c r="HU456">
        <v>0</v>
      </c>
      <c r="HV456">
        <v>0</v>
      </c>
      <c r="HW456">
        <v>0</v>
      </c>
      <c r="HX456">
        <v>0</v>
      </c>
      <c r="HY456">
        <v>0</v>
      </c>
      <c r="HZ456">
        <v>0</v>
      </c>
      <c r="IA456">
        <v>318</v>
      </c>
      <c r="IB456">
        <v>550.17999999999995</v>
      </c>
      <c r="IC456">
        <v>26.5</v>
      </c>
      <c r="ID456">
        <v>55.017999999999994</v>
      </c>
      <c r="IE456">
        <v>13.333333333333334</v>
      </c>
      <c r="IF456">
        <v>8.3333333333333339</v>
      </c>
      <c r="IG456">
        <v>38.333333333333336</v>
      </c>
      <c r="IH456">
        <v>46</v>
      </c>
      <c r="II456">
        <v>106</v>
      </c>
      <c r="IJ456">
        <v>0</v>
      </c>
      <c r="IK456">
        <v>0</v>
      </c>
      <c r="IL456">
        <v>0</v>
      </c>
      <c r="IM456">
        <v>39.693333333333335</v>
      </c>
      <c r="IN456">
        <v>5300</v>
      </c>
    </row>
    <row r="457" spans="1:248">
      <c r="A457">
        <v>454</v>
      </c>
      <c r="B457" t="str">
        <v>Nadia</v>
      </c>
      <c r="C457" t="str">
        <v>WEST BENGAL</v>
      </c>
      <c r="D457" t="str">
        <v>East</v>
      </c>
      <c r="E457" t="str">
        <v>NERIUM MULTICOM LLP</v>
      </c>
      <c r="F457">
        <v>0</v>
      </c>
      <c r="G457">
        <v>0</v>
      </c>
      <c r="H457">
        <v>0.5</v>
      </c>
      <c r="I457">
        <v>0</v>
      </c>
      <c r="J457" t="str">
        <v>Medium</v>
      </c>
      <c r="K457">
        <v>1</v>
      </c>
      <c r="L457">
        <v>0</v>
      </c>
      <c r="M457">
        <v>0</v>
      </c>
      <c r="N457" t="str">
        <v>Shirshendu Saha</v>
      </c>
      <c r="O457">
        <v>0</v>
      </c>
      <c r="P457">
        <v>3000</v>
      </c>
      <c r="Q457">
        <v>0</v>
      </c>
      <c r="R457">
        <v>0</v>
      </c>
      <c r="S457">
        <v>0</v>
      </c>
      <c r="T457">
        <v>0</v>
      </c>
      <c r="U457">
        <v>0</v>
      </c>
      <c r="V457">
        <v>4</v>
      </c>
      <c r="W457">
        <v>0</v>
      </c>
      <c r="X457">
        <v>0</v>
      </c>
      <c r="Y457" t="str">
        <v/>
      </c>
      <c r="Z457">
        <v>0</v>
      </c>
      <c r="AA457" t="str">
        <v/>
      </c>
      <c r="AB457">
        <v>0</v>
      </c>
      <c r="AC457">
        <v>0</v>
      </c>
      <c r="AD457">
        <v>0</v>
      </c>
      <c r="AE457">
        <v>0</v>
      </c>
      <c r="AF457">
        <v>0</v>
      </c>
      <c r="AG457">
        <v>0</v>
      </c>
      <c r="AH457">
        <v>0</v>
      </c>
      <c r="AI457">
        <v>0</v>
      </c>
      <c r="AJ457">
        <v>0</v>
      </c>
      <c r="AK457">
        <v>0</v>
      </c>
      <c r="AL457">
        <v>0</v>
      </c>
      <c r="AM457">
        <v>0</v>
      </c>
      <c r="AN457">
        <v>70.44</v>
      </c>
      <c r="AO457">
        <v>0</v>
      </c>
      <c r="AP457">
        <v>0</v>
      </c>
      <c r="AQ457">
        <v>24.82</v>
      </c>
      <c r="AR457">
        <v>0</v>
      </c>
      <c r="AS457">
        <v>18.98</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3</v>
      </c>
      <c r="BM457">
        <v>0</v>
      </c>
      <c r="BN457">
        <v>0</v>
      </c>
      <c r="BO457">
        <v>1</v>
      </c>
      <c r="BP457">
        <v>0</v>
      </c>
      <c r="BQ457">
        <v>0</v>
      </c>
      <c r="BR457">
        <v>0</v>
      </c>
      <c r="BS457">
        <v>0</v>
      </c>
      <c r="BT457">
        <v>0</v>
      </c>
      <c r="BU457">
        <v>0</v>
      </c>
      <c r="BV457">
        <v>0</v>
      </c>
      <c r="BW457">
        <v>0</v>
      </c>
      <c r="BX457">
        <v>4</v>
      </c>
      <c r="BY457">
        <v>0</v>
      </c>
      <c r="BZ457">
        <v>0</v>
      </c>
      <c r="CA457">
        <v>0</v>
      </c>
      <c r="CB457">
        <v>0</v>
      </c>
      <c r="CC457">
        <v>0</v>
      </c>
      <c r="CD457">
        <v>0</v>
      </c>
      <c r="CE457">
        <v>0</v>
      </c>
      <c r="CF457">
        <v>0</v>
      </c>
      <c r="CG457">
        <v>0</v>
      </c>
      <c r="CH457">
        <v>0</v>
      </c>
      <c r="CI457">
        <v>0</v>
      </c>
      <c r="CJ457">
        <v>0</v>
      </c>
      <c r="CK457">
        <v>3</v>
      </c>
      <c r="CL457">
        <v>0</v>
      </c>
      <c r="CM457">
        <v>0</v>
      </c>
      <c r="CN457">
        <v>1</v>
      </c>
      <c r="CO457">
        <v>0</v>
      </c>
      <c r="CP457">
        <v>1</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3</v>
      </c>
      <c r="DJ457">
        <v>3</v>
      </c>
      <c r="DK457">
        <v>3</v>
      </c>
      <c r="DL457">
        <v>1</v>
      </c>
      <c r="DM457">
        <v>1</v>
      </c>
      <c r="DN457">
        <v>1</v>
      </c>
      <c r="DO457">
        <v>1</v>
      </c>
      <c r="DP457">
        <v>1</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v>0</v>
      </c>
      <c r="EV457">
        <v>0</v>
      </c>
      <c r="EW457">
        <v>0</v>
      </c>
      <c r="EX457">
        <v>0</v>
      </c>
      <c r="EY457">
        <v>0</v>
      </c>
      <c r="EZ457">
        <v>0</v>
      </c>
      <c r="FA457">
        <v>0</v>
      </c>
      <c r="FB457">
        <v>0</v>
      </c>
      <c r="FC457">
        <v>0</v>
      </c>
      <c r="FD457">
        <v>0</v>
      </c>
      <c r="FE457">
        <v>0</v>
      </c>
      <c r="FF457">
        <v>0</v>
      </c>
      <c r="FG457">
        <v>0</v>
      </c>
      <c r="FH457">
        <v>0</v>
      </c>
      <c r="FI457">
        <v>0</v>
      </c>
      <c r="FJ457">
        <v>0</v>
      </c>
      <c r="FK457">
        <v>0</v>
      </c>
      <c r="FL457">
        <v>0</v>
      </c>
      <c r="FM457">
        <v>0</v>
      </c>
      <c r="FN457">
        <v>0</v>
      </c>
      <c r="FO457">
        <v>0</v>
      </c>
      <c r="FP457">
        <v>0</v>
      </c>
      <c r="FQ457">
        <v>0</v>
      </c>
      <c r="FR457">
        <v>0</v>
      </c>
      <c r="FS457">
        <v>0</v>
      </c>
      <c r="FT457">
        <v>0</v>
      </c>
      <c r="FU457">
        <v>0</v>
      </c>
      <c r="FV457">
        <v>0</v>
      </c>
      <c r="FW457">
        <v>0</v>
      </c>
      <c r="FX457">
        <v>0</v>
      </c>
      <c r="FY457">
        <v>0</v>
      </c>
      <c r="FZ457">
        <v>0</v>
      </c>
      <c r="GA457">
        <v>0</v>
      </c>
      <c r="GB457">
        <v>0</v>
      </c>
      <c r="GC457">
        <v>0</v>
      </c>
      <c r="GD457">
        <v>0</v>
      </c>
      <c r="GE457">
        <v>0</v>
      </c>
      <c r="GF457">
        <v>0</v>
      </c>
      <c r="GG457">
        <v>0</v>
      </c>
      <c r="GH457">
        <v>0</v>
      </c>
      <c r="GI457">
        <v>0</v>
      </c>
      <c r="GJ457">
        <v>0</v>
      </c>
      <c r="GK457">
        <v>0</v>
      </c>
      <c r="GL457">
        <v>0</v>
      </c>
      <c r="GM457">
        <v>0</v>
      </c>
      <c r="GN457">
        <v>0</v>
      </c>
      <c r="GO457">
        <v>0</v>
      </c>
      <c r="GP457">
        <v>0</v>
      </c>
      <c r="GQ457">
        <v>0</v>
      </c>
      <c r="GR457">
        <v>1</v>
      </c>
      <c r="GS457">
        <v>0</v>
      </c>
      <c r="GT457">
        <v>0</v>
      </c>
      <c r="GU457">
        <v>0</v>
      </c>
      <c r="GV457">
        <v>0</v>
      </c>
      <c r="GW457">
        <v>0</v>
      </c>
      <c r="GX457">
        <v>0</v>
      </c>
      <c r="GY457">
        <v>0</v>
      </c>
      <c r="GZ457">
        <v>0</v>
      </c>
      <c r="HA457">
        <v>0</v>
      </c>
      <c r="HB457">
        <v>0</v>
      </c>
      <c r="HC457">
        <v>0</v>
      </c>
      <c r="HD457">
        <v>1</v>
      </c>
      <c r="HE457">
        <v>0</v>
      </c>
      <c r="HF457">
        <v>0</v>
      </c>
      <c r="HG457">
        <v>0</v>
      </c>
      <c r="HH457">
        <v>0</v>
      </c>
      <c r="HI457">
        <v>0</v>
      </c>
      <c r="HJ457">
        <v>0</v>
      </c>
      <c r="HK457">
        <v>0</v>
      </c>
      <c r="HL457">
        <v>0</v>
      </c>
      <c r="HM457">
        <v>0</v>
      </c>
      <c r="HN457">
        <v>0</v>
      </c>
      <c r="HO457">
        <v>0</v>
      </c>
      <c r="HP457">
        <v>0</v>
      </c>
      <c r="HQ457">
        <v>0</v>
      </c>
      <c r="HR457">
        <v>0</v>
      </c>
      <c r="HS457">
        <v>0</v>
      </c>
      <c r="HT457">
        <v>0</v>
      </c>
      <c r="HU457">
        <v>0</v>
      </c>
      <c r="HV457">
        <v>0</v>
      </c>
      <c r="HW457">
        <v>0</v>
      </c>
      <c r="HX457">
        <v>0</v>
      </c>
      <c r="HY457">
        <v>0</v>
      </c>
      <c r="HZ457">
        <v>0</v>
      </c>
      <c r="IA457">
        <v>0</v>
      </c>
      <c r="IB457">
        <v>114.24</v>
      </c>
      <c r="IC457">
        <v>0</v>
      </c>
      <c r="ID457">
        <v>11.423999999999999</v>
      </c>
      <c r="IE457">
        <v>0</v>
      </c>
      <c r="IF457">
        <v>0</v>
      </c>
      <c r="IG457">
        <v>0</v>
      </c>
      <c r="IH457">
        <v>0</v>
      </c>
      <c r="II457">
        <v>23.48</v>
      </c>
      <c r="IJ457">
        <v>0</v>
      </c>
      <c r="IK457">
        <v>0</v>
      </c>
      <c r="IL457">
        <v>0</v>
      </c>
      <c r="IM457">
        <v>0</v>
      </c>
      <c r="IN457">
        <v>0</v>
      </c>
    </row>
    <row r="458" spans="1:248">
      <c r="A458">
        <v>455</v>
      </c>
      <c r="B458" t="str">
        <v>Medinipur West</v>
      </c>
      <c r="C458" t="str">
        <v>WEST BENGAL</v>
      </c>
      <c r="D458" t="str">
        <v>East</v>
      </c>
      <c r="E458" t="str">
        <v>NERIUM MULTICOM LLP</v>
      </c>
      <c r="F458">
        <v>0</v>
      </c>
      <c r="G458">
        <v>0</v>
      </c>
      <c r="H458">
        <v>1</v>
      </c>
      <c r="I458">
        <v>0</v>
      </c>
      <c r="J458" t="str">
        <v>High</v>
      </c>
      <c r="K458">
        <v>2</v>
      </c>
      <c r="L458">
        <v>0</v>
      </c>
      <c r="M458">
        <v>0</v>
      </c>
      <c r="N458" t="str">
        <v xml:space="preserve">Ragon Poddar </v>
      </c>
      <c r="O458">
        <v>0</v>
      </c>
      <c r="P458">
        <v>9000</v>
      </c>
      <c r="Q458">
        <v>0</v>
      </c>
      <c r="R458">
        <v>0</v>
      </c>
      <c r="S458">
        <v>0</v>
      </c>
      <c r="T458">
        <v>0</v>
      </c>
      <c r="U458">
        <v>0</v>
      </c>
      <c r="V458">
        <v>12</v>
      </c>
      <c r="W458">
        <v>0</v>
      </c>
      <c r="X458">
        <v>1600</v>
      </c>
      <c r="Y458">
        <v>1.312875E-2</v>
      </c>
      <c r="Z458">
        <v>0.17777777777777778</v>
      </c>
      <c r="AA458">
        <v>2.3340000000000001E-3</v>
      </c>
      <c r="AB458">
        <v>0</v>
      </c>
      <c r="AC458">
        <v>0</v>
      </c>
      <c r="AD458">
        <v>0</v>
      </c>
      <c r="AE458">
        <v>0</v>
      </c>
      <c r="AF458">
        <v>0</v>
      </c>
      <c r="AG458">
        <v>0</v>
      </c>
      <c r="AH458">
        <v>0</v>
      </c>
      <c r="AI458">
        <v>0</v>
      </c>
      <c r="AJ458">
        <v>0</v>
      </c>
      <c r="AK458">
        <v>0</v>
      </c>
      <c r="AL458">
        <v>12</v>
      </c>
      <c r="AM458">
        <v>0</v>
      </c>
      <c r="AN458">
        <v>21.85</v>
      </c>
      <c r="AO458">
        <v>73</v>
      </c>
      <c r="AP458">
        <v>47</v>
      </c>
      <c r="AQ458">
        <v>9.3000000000000007</v>
      </c>
      <c r="AR458">
        <v>0</v>
      </c>
      <c r="AS458">
        <v>35.909999999999997</v>
      </c>
      <c r="AT458">
        <v>0</v>
      </c>
      <c r="AU458">
        <v>0</v>
      </c>
      <c r="AV458">
        <v>0</v>
      </c>
      <c r="AW458">
        <v>23</v>
      </c>
      <c r="AX458">
        <v>0</v>
      </c>
      <c r="AY458">
        <v>0</v>
      </c>
      <c r="AZ458">
        <v>0</v>
      </c>
      <c r="BA458">
        <v>0</v>
      </c>
      <c r="BB458">
        <v>0</v>
      </c>
      <c r="BC458">
        <v>0</v>
      </c>
      <c r="BD458">
        <v>0</v>
      </c>
      <c r="BE458">
        <v>0</v>
      </c>
      <c r="BF458">
        <v>0</v>
      </c>
      <c r="BG458">
        <v>0</v>
      </c>
      <c r="BH458">
        <v>0</v>
      </c>
      <c r="BI458">
        <v>0</v>
      </c>
      <c r="BJ458">
        <v>1</v>
      </c>
      <c r="BK458">
        <v>0</v>
      </c>
      <c r="BL458">
        <v>2</v>
      </c>
      <c r="BM458">
        <v>6</v>
      </c>
      <c r="BN458">
        <v>2</v>
      </c>
      <c r="BO458">
        <v>0</v>
      </c>
      <c r="BP458">
        <v>0</v>
      </c>
      <c r="BQ458">
        <v>0</v>
      </c>
      <c r="BR458">
        <v>0</v>
      </c>
      <c r="BS458">
        <v>0</v>
      </c>
      <c r="BT458">
        <v>0</v>
      </c>
      <c r="BU458">
        <v>1</v>
      </c>
      <c r="BV458">
        <v>0</v>
      </c>
      <c r="BW458">
        <v>0</v>
      </c>
      <c r="BX458">
        <v>12</v>
      </c>
      <c r="BY458">
        <v>0</v>
      </c>
      <c r="BZ458">
        <v>0</v>
      </c>
      <c r="CA458">
        <v>0</v>
      </c>
      <c r="CB458">
        <v>0</v>
      </c>
      <c r="CC458">
        <v>0</v>
      </c>
      <c r="CD458">
        <v>0</v>
      </c>
      <c r="CE458">
        <v>0</v>
      </c>
      <c r="CF458">
        <v>0</v>
      </c>
      <c r="CG458">
        <v>0</v>
      </c>
      <c r="CH458">
        <v>0</v>
      </c>
      <c r="CI458">
        <v>1</v>
      </c>
      <c r="CJ458">
        <v>0</v>
      </c>
      <c r="CK458">
        <v>2</v>
      </c>
      <c r="CL458">
        <v>6</v>
      </c>
      <c r="CM458">
        <v>4</v>
      </c>
      <c r="CN458">
        <v>1</v>
      </c>
      <c r="CO458">
        <v>0</v>
      </c>
      <c r="CP458">
        <v>2</v>
      </c>
      <c r="CQ458">
        <v>0</v>
      </c>
      <c r="CR458">
        <v>0</v>
      </c>
      <c r="CS458">
        <v>0</v>
      </c>
      <c r="CT458">
        <v>2</v>
      </c>
      <c r="CU458">
        <v>0</v>
      </c>
      <c r="CV458">
        <v>0</v>
      </c>
      <c r="CW458">
        <v>0</v>
      </c>
      <c r="CX458">
        <v>0</v>
      </c>
      <c r="CY458">
        <v>0</v>
      </c>
      <c r="CZ458">
        <v>0</v>
      </c>
      <c r="DA458">
        <v>0</v>
      </c>
      <c r="DB458">
        <v>0</v>
      </c>
      <c r="DC458">
        <v>0</v>
      </c>
      <c r="DD458">
        <v>0</v>
      </c>
      <c r="DE458">
        <v>0</v>
      </c>
      <c r="DF458">
        <v>0</v>
      </c>
      <c r="DG458">
        <v>0</v>
      </c>
      <c r="DH458">
        <v>1</v>
      </c>
      <c r="DI458">
        <v>3</v>
      </c>
      <c r="DJ458">
        <v>8</v>
      </c>
      <c r="DK458">
        <v>10</v>
      </c>
      <c r="DL458">
        <v>10</v>
      </c>
      <c r="DM458">
        <v>5</v>
      </c>
      <c r="DN458">
        <v>2</v>
      </c>
      <c r="DO458">
        <v>2</v>
      </c>
      <c r="DP458">
        <v>2</v>
      </c>
      <c r="DQ458">
        <v>0</v>
      </c>
      <c r="DR458">
        <v>2</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0</v>
      </c>
      <c r="FH458">
        <v>0</v>
      </c>
      <c r="FI458">
        <v>0</v>
      </c>
      <c r="FJ458">
        <v>0</v>
      </c>
      <c r="FK458">
        <v>0</v>
      </c>
      <c r="FL458">
        <v>0</v>
      </c>
      <c r="FM458">
        <v>0</v>
      </c>
      <c r="FN458">
        <v>0</v>
      </c>
      <c r="FO458">
        <v>0</v>
      </c>
      <c r="FP458">
        <v>0</v>
      </c>
      <c r="FQ458">
        <v>0</v>
      </c>
      <c r="FR458">
        <v>0</v>
      </c>
      <c r="FS458">
        <v>0</v>
      </c>
      <c r="FT458">
        <v>0</v>
      </c>
      <c r="FU458">
        <v>0</v>
      </c>
      <c r="FV458">
        <v>0</v>
      </c>
      <c r="FW458">
        <v>0</v>
      </c>
      <c r="FX458">
        <v>0</v>
      </c>
      <c r="FY458">
        <v>0</v>
      </c>
      <c r="FZ458">
        <v>0</v>
      </c>
      <c r="GA458">
        <v>0</v>
      </c>
      <c r="GB458">
        <v>0</v>
      </c>
      <c r="GC458">
        <v>0</v>
      </c>
      <c r="GD458">
        <v>0</v>
      </c>
      <c r="GE458">
        <v>0</v>
      </c>
      <c r="GF458">
        <v>0</v>
      </c>
      <c r="GG458">
        <v>0</v>
      </c>
      <c r="GH458">
        <v>0</v>
      </c>
      <c r="GI458">
        <v>0</v>
      </c>
      <c r="GJ458">
        <v>0</v>
      </c>
      <c r="GK458">
        <v>0</v>
      </c>
      <c r="GL458">
        <v>0</v>
      </c>
      <c r="GM458">
        <v>0</v>
      </c>
      <c r="GN458">
        <v>0</v>
      </c>
      <c r="GO458">
        <v>0</v>
      </c>
      <c r="GP458">
        <v>0</v>
      </c>
      <c r="GQ458">
        <v>0</v>
      </c>
      <c r="GR458">
        <v>0</v>
      </c>
      <c r="GS458">
        <v>0</v>
      </c>
      <c r="GT458">
        <v>0</v>
      </c>
      <c r="GU458">
        <v>0</v>
      </c>
      <c r="GV458">
        <v>0</v>
      </c>
      <c r="GW458">
        <v>0</v>
      </c>
      <c r="GX458">
        <v>0</v>
      </c>
      <c r="GY458">
        <v>0</v>
      </c>
      <c r="GZ458">
        <v>0</v>
      </c>
      <c r="HA458">
        <v>0</v>
      </c>
      <c r="HB458">
        <v>0</v>
      </c>
      <c r="HC458">
        <v>2</v>
      </c>
      <c r="HD458">
        <v>0</v>
      </c>
      <c r="HE458">
        <v>3</v>
      </c>
      <c r="HF458">
        <v>2</v>
      </c>
      <c r="HG458">
        <v>0</v>
      </c>
      <c r="HH458">
        <v>0</v>
      </c>
      <c r="HI458">
        <v>0</v>
      </c>
      <c r="HJ458">
        <v>0</v>
      </c>
      <c r="HK458">
        <v>0</v>
      </c>
      <c r="HL458">
        <v>0</v>
      </c>
      <c r="HM458">
        <v>0</v>
      </c>
      <c r="HN458">
        <v>0</v>
      </c>
      <c r="HO458">
        <v>0</v>
      </c>
      <c r="HP458">
        <v>0</v>
      </c>
      <c r="HQ458">
        <v>0</v>
      </c>
      <c r="HR458">
        <v>0</v>
      </c>
      <c r="HS458">
        <v>0</v>
      </c>
      <c r="HT458">
        <v>0</v>
      </c>
      <c r="HU458">
        <v>0</v>
      </c>
      <c r="HV458">
        <v>0</v>
      </c>
      <c r="HW458">
        <v>0</v>
      </c>
      <c r="HX458">
        <v>0</v>
      </c>
      <c r="HY458">
        <v>0</v>
      </c>
      <c r="HZ458">
        <v>0</v>
      </c>
      <c r="IA458">
        <v>12</v>
      </c>
      <c r="IB458">
        <v>210.06</v>
      </c>
      <c r="IC458">
        <v>1</v>
      </c>
      <c r="ID458">
        <v>21.006</v>
      </c>
      <c r="IE458">
        <v>0</v>
      </c>
      <c r="IF458">
        <v>0</v>
      </c>
      <c r="IG458">
        <v>0</v>
      </c>
      <c r="IH458">
        <v>4</v>
      </c>
      <c r="II458">
        <v>47.283333333333331</v>
      </c>
      <c r="IJ458">
        <v>0</v>
      </c>
      <c r="IK458">
        <v>0</v>
      </c>
      <c r="IL458">
        <v>0</v>
      </c>
      <c r="IM458">
        <v>7.666666666666667</v>
      </c>
      <c r="IN458">
        <v>0</v>
      </c>
    </row>
    <row r="459" spans="1:248">
      <c r="A459">
        <v>456</v>
      </c>
      <c r="B459" t="str">
        <v>Siwan</v>
      </c>
      <c r="C459" t="str">
        <v>BIHAR</v>
      </c>
      <c r="D459" t="str">
        <v>East</v>
      </c>
      <c r="E459" t="str">
        <v>SUBH NEXTGEN PRIVATE LIMITED</v>
      </c>
      <c r="F459">
        <v>0</v>
      </c>
      <c r="G459">
        <v>0</v>
      </c>
      <c r="H459">
        <v>0.5</v>
      </c>
      <c r="I459">
        <v>0</v>
      </c>
      <c r="J459" t="str">
        <v>Medium</v>
      </c>
      <c r="K459">
        <v>1</v>
      </c>
      <c r="L459">
        <v>0</v>
      </c>
      <c r="M459">
        <v>0</v>
      </c>
      <c r="N459" t="str">
        <v>Punit</v>
      </c>
      <c r="O459">
        <v>3</v>
      </c>
      <c r="P459">
        <v>3500</v>
      </c>
      <c r="Q459">
        <v>0</v>
      </c>
      <c r="R459">
        <v>1</v>
      </c>
      <c r="S459">
        <v>0</v>
      </c>
      <c r="T459">
        <v>12</v>
      </c>
      <c r="U459">
        <v>0</v>
      </c>
      <c r="V459">
        <v>3</v>
      </c>
      <c r="W459">
        <v>0</v>
      </c>
      <c r="X459">
        <v>120</v>
      </c>
      <c r="Y459">
        <v>0.13591666666666666</v>
      </c>
      <c r="Z459">
        <v>3.4285714285714287E-2</v>
      </c>
      <c r="AA459">
        <v>4.6600000000000001E-3</v>
      </c>
      <c r="AB459">
        <v>0</v>
      </c>
      <c r="AC459">
        <v>0</v>
      </c>
      <c r="AD459">
        <v>0</v>
      </c>
      <c r="AE459">
        <v>0</v>
      </c>
      <c r="AF459">
        <v>0</v>
      </c>
      <c r="AG459">
        <v>0</v>
      </c>
      <c r="AH459">
        <v>0</v>
      </c>
      <c r="AI459">
        <v>0</v>
      </c>
      <c r="AJ459">
        <v>0</v>
      </c>
      <c r="AK459">
        <v>0</v>
      </c>
      <c r="AL459">
        <v>0</v>
      </c>
      <c r="AM459">
        <v>0</v>
      </c>
      <c r="AN459">
        <v>40</v>
      </c>
      <c r="AO459">
        <v>0</v>
      </c>
      <c r="AP459">
        <v>0</v>
      </c>
      <c r="AQ459">
        <v>30.1</v>
      </c>
      <c r="AR459">
        <v>0</v>
      </c>
      <c r="AS459">
        <v>12</v>
      </c>
      <c r="AT459">
        <v>0</v>
      </c>
      <c r="AU459">
        <v>21</v>
      </c>
      <c r="AV459">
        <v>33</v>
      </c>
      <c r="AW459">
        <v>27</v>
      </c>
      <c r="AX459">
        <v>0</v>
      </c>
      <c r="AY459">
        <v>0</v>
      </c>
      <c r="AZ459">
        <v>0</v>
      </c>
      <c r="BA459">
        <v>0</v>
      </c>
      <c r="BB459">
        <v>0</v>
      </c>
      <c r="BC459">
        <v>0</v>
      </c>
      <c r="BD459">
        <v>0</v>
      </c>
      <c r="BE459">
        <v>0</v>
      </c>
      <c r="BF459">
        <v>0</v>
      </c>
      <c r="BG459">
        <v>0</v>
      </c>
      <c r="BH459">
        <v>0</v>
      </c>
      <c r="BI459">
        <v>0</v>
      </c>
      <c r="BJ459">
        <v>0</v>
      </c>
      <c r="BK459">
        <v>0</v>
      </c>
      <c r="BL459">
        <v>2</v>
      </c>
      <c r="BM459">
        <v>0</v>
      </c>
      <c r="BN459">
        <v>0</v>
      </c>
      <c r="BO459">
        <v>1</v>
      </c>
      <c r="BP459">
        <v>0</v>
      </c>
      <c r="BQ459">
        <v>0</v>
      </c>
      <c r="BR459">
        <v>0</v>
      </c>
      <c r="BS459">
        <v>0</v>
      </c>
      <c r="BT459">
        <v>0</v>
      </c>
      <c r="BU459">
        <v>0</v>
      </c>
      <c r="BV459">
        <v>0</v>
      </c>
      <c r="BW459">
        <v>0</v>
      </c>
      <c r="BX459">
        <v>3</v>
      </c>
      <c r="BY459">
        <v>0</v>
      </c>
      <c r="BZ459">
        <v>0</v>
      </c>
      <c r="CA459">
        <v>0</v>
      </c>
      <c r="CB459">
        <v>0</v>
      </c>
      <c r="CC459">
        <v>0</v>
      </c>
      <c r="CD459">
        <v>0</v>
      </c>
      <c r="CE459">
        <v>0</v>
      </c>
      <c r="CF459">
        <v>0</v>
      </c>
      <c r="CG459">
        <v>0</v>
      </c>
      <c r="CH459">
        <v>0</v>
      </c>
      <c r="CI459">
        <v>0</v>
      </c>
      <c r="CJ459">
        <v>0</v>
      </c>
      <c r="CK459">
        <v>2</v>
      </c>
      <c r="CL459">
        <v>0</v>
      </c>
      <c r="CM459">
        <v>0</v>
      </c>
      <c r="CN459">
        <v>2</v>
      </c>
      <c r="CO459">
        <v>0</v>
      </c>
      <c r="CP459">
        <v>1</v>
      </c>
      <c r="CQ459">
        <v>0</v>
      </c>
      <c r="CR459">
        <v>1</v>
      </c>
      <c r="CS459">
        <v>2</v>
      </c>
      <c r="CT459">
        <v>2</v>
      </c>
      <c r="CU459">
        <v>0</v>
      </c>
      <c r="CV459">
        <v>0</v>
      </c>
      <c r="CW459">
        <v>0</v>
      </c>
      <c r="CX459">
        <v>0</v>
      </c>
      <c r="CY459">
        <v>0</v>
      </c>
      <c r="CZ459">
        <v>0</v>
      </c>
      <c r="DA459">
        <v>0</v>
      </c>
      <c r="DB459">
        <v>0</v>
      </c>
      <c r="DC459">
        <v>0</v>
      </c>
      <c r="DD459">
        <v>0</v>
      </c>
      <c r="DE459">
        <v>0</v>
      </c>
      <c r="DF459">
        <v>0</v>
      </c>
      <c r="DG459">
        <v>0</v>
      </c>
      <c r="DH459">
        <v>0</v>
      </c>
      <c r="DI459">
        <v>2</v>
      </c>
      <c r="DJ459">
        <v>2</v>
      </c>
      <c r="DK459">
        <v>2</v>
      </c>
      <c r="DL459">
        <v>2</v>
      </c>
      <c r="DM459">
        <v>2</v>
      </c>
      <c r="DN459">
        <v>2</v>
      </c>
      <c r="DO459">
        <v>1</v>
      </c>
      <c r="DP459">
        <v>2</v>
      </c>
      <c r="DQ459">
        <v>2</v>
      </c>
      <c r="DR459">
        <v>2</v>
      </c>
      <c r="DS459">
        <v>0</v>
      </c>
      <c r="DT459">
        <v>0</v>
      </c>
      <c r="DU459">
        <v>0</v>
      </c>
      <c r="DV459">
        <v>0</v>
      </c>
      <c r="DW459">
        <v>0</v>
      </c>
      <c r="DX459">
        <v>0</v>
      </c>
      <c r="DY459">
        <v>0</v>
      </c>
      <c r="DZ459">
        <v>0</v>
      </c>
      <c r="EA459">
        <v>0</v>
      </c>
      <c r="EB459">
        <v>0</v>
      </c>
      <c r="EC459">
        <v>0</v>
      </c>
      <c r="ED459">
        <v>0</v>
      </c>
      <c r="EE459">
        <v>0</v>
      </c>
      <c r="EF459">
        <v>0</v>
      </c>
      <c r="EG459">
        <v>3</v>
      </c>
      <c r="EH459">
        <v>1</v>
      </c>
      <c r="EI459">
        <v>1</v>
      </c>
      <c r="EJ459">
        <v>0</v>
      </c>
      <c r="EK459">
        <v>0</v>
      </c>
      <c r="EL459">
        <v>0</v>
      </c>
      <c r="EM459">
        <v>0</v>
      </c>
      <c r="EN459">
        <v>0</v>
      </c>
      <c r="EO459">
        <v>0</v>
      </c>
      <c r="EP459">
        <v>0</v>
      </c>
      <c r="EQ459">
        <v>0</v>
      </c>
      <c r="ER459">
        <v>0</v>
      </c>
      <c r="ES459">
        <v>0</v>
      </c>
      <c r="ET459">
        <v>0</v>
      </c>
      <c r="EU459">
        <v>0</v>
      </c>
      <c r="EV459">
        <v>0</v>
      </c>
      <c r="EW459">
        <v>0</v>
      </c>
      <c r="EX459">
        <v>0</v>
      </c>
      <c r="EY459">
        <v>0</v>
      </c>
      <c r="EZ459">
        <v>0</v>
      </c>
      <c r="FA459">
        <v>0</v>
      </c>
      <c r="FB459">
        <v>0</v>
      </c>
      <c r="FC459">
        <v>0</v>
      </c>
      <c r="FD459">
        <v>0</v>
      </c>
      <c r="FE459">
        <v>3</v>
      </c>
      <c r="FF459">
        <v>3</v>
      </c>
      <c r="FG459">
        <v>1</v>
      </c>
      <c r="FH459">
        <v>0</v>
      </c>
      <c r="FI459">
        <v>0</v>
      </c>
      <c r="FJ459">
        <v>0</v>
      </c>
      <c r="FK459">
        <v>0</v>
      </c>
      <c r="FL459">
        <v>0</v>
      </c>
      <c r="FM459">
        <v>0</v>
      </c>
      <c r="FN459">
        <v>0</v>
      </c>
      <c r="FO459">
        <v>0</v>
      </c>
      <c r="FP459">
        <v>0</v>
      </c>
      <c r="FQ459">
        <v>0</v>
      </c>
      <c r="FR459">
        <v>0</v>
      </c>
      <c r="FS459">
        <v>0</v>
      </c>
      <c r="FT459">
        <v>0</v>
      </c>
      <c r="FU459">
        <v>0</v>
      </c>
      <c r="FV459">
        <v>0</v>
      </c>
      <c r="FW459">
        <v>0</v>
      </c>
      <c r="FX459">
        <v>0</v>
      </c>
      <c r="FY459">
        <v>0</v>
      </c>
      <c r="FZ459">
        <v>0</v>
      </c>
      <c r="GA459">
        <v>0</v>
      </c>
      <c r="GB459">
        <v>0</v>
      </c>
      <c r="GC459">
        <v>3</v>
      </c>
      <c r="GD459">
        <v>3</v>
      </c>
      <c r="GE459">
        <v>3</v>
      </c>
      <c r="GF459">
        <v>0</v>
      </c>
      <c r="GG459">
        <v>0</v>
      </c>
      <c r="GH459">
        <v>0</v>
      </c>
      <c r="GI459">
        <v>0</v>
      </c>
      <c r="GJ459">
        <v>0</v>
      </c>
      <c r="GK459">
        <v>0</v>
      </c>
      <c r="GL459">
        <v>0</v>
      </c>
      <c r="GM459">
        <v>0</v>
      </c>
      <c r="GN459">
        <v>0</v>
      </c>
      <c r="GO459">
        <v>0</v>
      </c>
      <c r="GP459">
        <v>0</v>
      </c>
      <c r="GQ459">
        <v>0</v>
      </c>
      <c r="GR459">
        <v>0</v>
      </c>
      <c r="GS459">
        <v>0</v>
      </c>
      <c r="GT459">
        <v>0</v>
      </c>
      <c r="GU459">
        <v>0</v>
      </c>
      <c r="GV459">
        <v>0</v>
      </c>
      <c r="GW459">
        <v>0</v>
      </c>
      <c r="GX459">
        <v>0</v>
      </c>
      <c r="GY459">
        <v>0</v>
      </c>
      <c r="GZ459">
        <v>0</v>
      </c>
      <c r="HA459">
        <v>0</v>
      </c>
      <c r="HB459">
        <v>0</v>
      </c>
      <c r="HC459">
        <v>0</v>
      </c>
      <c r="HD459">
        <v>0</v>
      </c>
      <c r="HE459">
        <v>0</v>
      </c>
      <c r="HF459">
        <v>1</v>
      </c>
      <c r="HG459">
        <v>0</v>
      </c>
      <c r="HH459">
        <v>1</v>
      </c>
      <c r="HI459">
        <v>0</v>
      </c>
      <c r="HJ459">
        <v>0</v>
      </c>
      <c r="HK459">
        <v>0</v>
      </c>
      <c r="HL459">
        <v>0</v>
      </c>
      <c r="HM459">
        <v>0</v>
      </c>
      <c r="HN459">
        <v>0</v>
      </c>
      <c r="HO459">
        <v>0</v>
      </c>
      <c r="HP459">
        <v>0</v>
      </c>
      <c r="HQ459">
        <v>0</v>
      </c>
      <c r="HR459">
        <v>0</v>
      </c>
      <c r="HS459">
        <v>2440</v>
      </c>
      <c r="HT459">
        <v>0</v>
      </c>
      <c r="HU459">
        <v>0</v>
      </c>
      <c r="HV459">
        <v>0</v>
      </c>
      <c r="HW459">
        <v>0</v>
      </c>
      <c r="HX459">
        <v>0</v>
      </c>
      <c r="HY459">
        <v>0</v>
      </c>
      <c r="HZ459">
        <v>0</v>
      </c>
      <c r="IA459">
        <v>0</v>
      </c>
      <c r="IB459">
        <v>163.1</v>
      </c>
      <c r="IC459">
        <v>0</v>
      </c>
      <c r="ID459">
        <v>16.309999999999999</v>
      </c>
      <c r="IE459">
        <v>0</v>
      </c>
      <c r="IF459">
        <v>0</v>
      </c>
      <c r="IG459">
        <v>0</v>
      </c>
      <c r="IH459">
        <v>0</v>
      </c>
      <c r="II459">
        <v>13.333333333333334</v>
      </c>
      <c r="IJ459">
        <v>0</v>
      </c>
      <c r="IK459">
        <v>0</v>
      </c>
      <c r="IL459">
        <v>0</v>
      </c>
      <c r="IM459">
        <v>27</v>
      </c>
      <c r="IN459">
        <v>800</v>
      </c>
    </row>
    <row r="460" spans="1:248">
      <c r="A460">
        <v>457</v>
      </c>
      <c r="B460" t="str">
        <v>Gaya</v>
      </c>
      <c r="C460" t="str">
        <v>BIHAR</v>
      </c>
      <c r="D460" t="str">
        <v>East</v>
      </c>
      <c r="E460" t="str">
        <v>MEWARAM MADHUSUDAN PRASAD &amp; SONS</v>
      </c>
      <c r="F460">
        <v>0</v>
      </c>
      <c r="G460">
        <v>0</v>
      </c>
      <c r="H460">
        <v>1</v>
      </c>
      <c r="I460">
        <v>0</v>
      </c>
      <c r="J460" t="str">
        <v>High</v>
      </c>
      <c r="K460">
        <v>1</v>
      </c>
      <c r="L460">
        <v>0</v>
      </c>
      <c r="M460" t="str">
        <v xml:space="preserve">Praveen Kumar </v>
      </c>
      <c r="N460">
        <v>0</v>
      </c>
      <c r="O460">
        <v>21</v>
      </c>
      <c r="P460">
        <v>5000</v>
      </c>
      <c r="Q460">
        <v>2</v>
      </c>
      <c r="R460">
        <v>1</v>
      </c>
      <c r="S460">
        <v>5</v>
      </c>
      <c r="T460">
        <v>6</v>
      </c>
      <c r="U460">
        <v>0</v>
      </c>
      <c r="V460">
        <v>6</v>
      </c>
      <c r="W460">
        <v>0</v>
      </c>
      <c r="X460">
        <v>0</v>
      </c>
      <c r="Y460" t="str">
        <v/>
      </c>
      <c r="Z460">
        <v>0</v>
      </c>
      <c r="AA460" t="str">
        <v/>
      </c>
      <c r="AB460">
        <v>0</v>
      </c>
      <c r="AC460">
        <v>0</v>
      </c>
      <c r="AD460">
        <v>0</v>
      </c>
      <c r="AE460">
        <v>0</v>
      </c>
      <c r="AF460">
        <v>0</v>
      </c>
      <c r="AG460">
        <v>0</v>
      </c>
      <c r="AH460">
        <v>0</v>
      </c>
      <c r="AI460">
        <v>0</v>
      </c>
      <c r="AJ460">
        <v>0</v>
      </c>
      <c r="AK460">
        <v>0</v>
      </c>
      <c r="AL460">
        <v>0</v>
      </c>
      <c r="AM460">
        <v>0</v>
      </c>
      <c r="AN460">
        <v>40</v>
      </c>
      <c r="AO460">
        <v>57</v>
      </c>
      <c r="AP460">
        <v>43</v>
      </c>
      <c r="AQ460">
        <v>33</v>
      </c>
      <c r="AR460">
        <v>0</v>
      </c>
      <c r="AS460">
        <v>0</v>
      </c>
      <c r="AT460">
        <v>10</v>
      </c>
      <c r="AU460">
        <v>30.13</v>
      </c>
      <c r="AV460">
        <v>33</v>
      </c>
      <c r="AW460">
        <v>54</v>
      </c>
      <c r="AX460">
        <v>0</v>
      </c>
      <c r="AY460">
        <v>0</v>
      </c>
      <c r="AZ460">
        <v>0</v>
      </c>
      <c r="BA460">
        <v>0</v>
      </c>
      <c r="BB460">
        <v>0</v>
      </c>
      <c r="BC460">
        <v>0</v>
      </c>
      <c r="BD460">
        <v>0</v>
      </c>
      <c r="BE460">
        <v>0</v>
      </c>
      <c r="BF460">
        <v>0</v>
      </c>
      <c r="BG460">
        <v>0</v>
      </c>
      <c r="BH460">
        <v>0</v>
      </c>
      <c r="BI460">
        <v>0</v>
      </c>
      <c r="BJ460">
        <v>0</v>
      </c>
      <c r="BK460">
        <v>0</v>
      </c>
      <c r="BL460">
        <v>3</v>
      </c>
      <c r="BM460">
        <v>1</v>
      </c>
      <c r="BN460">
        <v>0</v>
      </c>
      <c r="BO460">
        <v>0</v>
      </c>
      <c r="BP460">
        <v>0</v>
      </c>
      <c r="BQ460">
        <v>0</v>
      </c>
      <c r="BR460">
        <v>0</v>
      </c>
      <c r="BS460">
        <v>1</v>
      </c>
      <c r="BT460">
        <v>0</v>
      </c>
      <c r="BU460">
        <v>1</v>
      </c>
      <c r="BV460">
        <v>0</v>
      </c>
      <c r="BW460">
        <v>0</v>
      </c>
      <c r="BX460">
        <v>6</v>
      </c>
      <c r="BY460">
        <v>0</v>
      </c>
      <c r="BZ460">
        <v>0</v>
      </c>
      <c r="CA460">
        <v>0</v>
      </c>
      <c r="CB460">
        <v>0</v>
      </c>
      <c r="CC460">
        <v>0</v>
      </c>
      <c r="CD460">
        <v>0</v>
      </c>
      <c r="CE460">
        <v>0</v>
      </c>
      <c r="CF460">
        <v>0</v>
      </c>
      <c r="CG460">
        <v>0</v>
      </c>
      <c r="CH460">
        <v>0</v>
      </c>
      <c r="CI460">
        <v>0</v>
      </c>
      <c r="CJ460">
        <v>0</v>
      </c>
      <c r="CK460">
        <v>3</v>
      </c>
      <c r="CL460">
        <v>3</v>
      </c>
      <c r="CM460">
        <v>2</v>
      </c>
      <c r="CN460">
        <v>1</v>
      </c>
      <c r="CO460">
        <v>0</v>
      </c>
      <c r="CP460">
        <v>0</v>
      </c>
      <c r="CQ460">
        <v>1</v>
      </c>
      <c r="CR460">
        <v>1</v>
      </c>
      <c r="CS460">
        <v>1</v>
      </c>
      <c r="CT460">
        <v>2</v>
      </c>
      <c r="CU460">
        <v>0</v>
      </c>
      <c r="CV460">
        <v>0</v>
      </c>
      <c r="CW460">
        <v>0</v>
      </c>
      <c r="CX460">
        <v>0</v>
      </c>
      <c r="CY460">
        <v>0</v>
      </c>
      <c r="CZ460">
        <v>0</v>
      </c>
      <c r="DA460">
        <v>0</v>
      </c>
      <c r="DB460">
        <v>0</v>
      </c>
      <c r="DC460">
        <v>0</v>
      </c>
      <c r="DD460">
        <v>0</v>
      </c>
      <c r="DE460">
        <v>0</v>
      </c>
      <c r="DF460">
        <v>0</v>
      </c>
      <c r="DG460">
        <v>0</v>
      </c>
      <c r="DH460">
        <v>0</v>
      </c>
      <c r="DI460">
        <v>3</v>
      </c>
      <c r="DJ460">
        <v>4</v>
      </c>
      <c r="DK460">
        <v>4</v>
      </c>
      <c r="DL460">
        <v>3</v>
      </c>
      <c r="DM460">
        <v>2</v>
      </c>
      <c r="DN460">
        <v>1</v>
      </c>
      <c r="DO460">
        <v>1</v>
      </c>
      <c r="DP460">
        <v>2</v>
      </c>
      <c r="DQ460">
        <v>2</v>
      </c>
      <c r="DR460">
        <v>3</v>
      </c>
      <c r="DS460">
        <v>0</v>
      </c>
      <c r="DT460">
        <v>0</v>
      </c>
      <c r="DU460">
        <v>0</v>
      </c>
      <c r="DV460">
        <v>0</v>
      </c>
      <c r="DW460">
        <v>0</v>
      </c>
      <c r="DX460">
        <v>0</v>
      </c>
      <c r="DY460">
        <v>0</v>
      </c>
      <c r="DZ460">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v>0</v>
      </c>
      <c r="FH460">
        <v>0</v>
      </c>
      <c r="FI460">
        <v>0</v>
      </c>
      <c r="FJ460">
        <v>0</v>
      </c>
      <c r="FK460">
        <v>0</v>
      </c>
      <c r="FL460">
        <v>0</v>
      </c>
      <c r="FM460">
        <v>0</v>
      </c>
      <c r="FN460">
        <v>0</v>
      </c>
      <c r="FO460">
        <v>0</v>
      </c>
      <c r="FP460">
        <v>0</v>
      </c>
      <c r="FQ460">
        <v>0</v>
      </c>
      <c r="FR460">
        <v>0</v>
      </c>
      <c r="FS460">
        <v>0</v>
      </c>
      <c r="FT460">
        <v>0</v>
      </c>
      <c r="FU460">
        <v>0</v>
      </c>
      <c r="FV460">
        <v>0</v>
      </c>
      <c r="FW460">
        <v>0</v>
      </c>
      <c r="FX460">
        <v>0</v>
      </c>
      <c r="FY460">
        <v>0</v>
      </c>
      <c r="FZ460">
        <v>0</v>
      </c>
      <c r="GA460">
        <v>0</v>
      </c>
      <c r="GB460">
        <v>0</v>
      </c>
      <c r="GC460">
        <v>0</v>
      </c>
      <c r="GD460">
        <v>0</v>
      </c>
      <c r="GE460">
        <v>0</v>
      </c>
      <c r="GF460">
        <v>0</v>
      </c>
      <c r="GG460">
        <v>0</v>
      </c>
      <c r="GH460">
        <v>0</v>
      </c>
      <c r="GI460">
        <v>0</v>
      </c>
      <c r="GJ460">
        <v>0</v>
      </c>
      <c r="GK460">
        <v>0</v>
      </c>
      <c r="GL460">
        <v>0</v>
      </c>
      <c r="GM460">
        <v>0</v>
      </c>
      <c r="GN460">
        <v>0</v>
      </c>
      <c r="GO460">
        <v>0</v>
      </c>
      <c r="GP460">
        <v>0</v>
      </c>
      <c r="GQ460">
        <v>1</v>
      </c>
      <c r="GR460">
        <v>3</v>
      </c>
      <c r="GS460">
        <v>0</v>
      </c>
      <c r="GT460">
        <v>0</v>
      </c>
      <c r="GU460">
        <v>0</v>
      </c>
      <c r="GV460">
        <v>0</v>
      </c>
      <c r="GW460">
        <v>0</v>
      </c>
      <c r="GX460">
        <v>0</v>
      </c>
      <c r="GY460">
        <v>0</v>
      </c>
      <c r="GZ460">
        <v>0</v>
      </c>
      <c r="HA460">
        <v>0</v>
      </c>
      <c r="HB460">
        <v>0</v>
      </c>
      <c r="HC460">
        <v>1</v>
      </c>
      <c r="HD460">
        <v>1</v>
      </c>
      <c r="HE460">
        <v>1</v>
      </c>
      <c r="HF460">
        <v>0</v>
      </c>
      <c r="HG460">
        <v>0</v>
      </c>
      <c r="HH460">
        <v>0</v>
      </c>
      <c r="HI460">
        <v>0</v>
      </c>
      <c r="HJ460">
        <v>0</v>
      </c>
      <c r="HK460">
        <v>0</v>
      </c>
      <c r="HL460">
        <v>0</v>
      </c>
      <c r="HM460">
        <v>0</v>
      </c>
      <c r="HN460">
        <v>0</v>
      </c>
      <c r="HO460">
        <v>0</v>
      </c>
      <c r="HP460">
        <v>0</v>
      </c>
      <c r="HQ460">
        <v>0</v>
      </c>
      <c r="HR460">
        <v>0</v>
      </c>
      <c r="HS460">
        <v>46646</v>
      </c>
      <c r="HT460">
        <v>0</v>
      </c>
      <c r="HU460">
        <v>0</v>
      </c>
      <c r="HV460">
        <v>0</v>
      </c>
      <c r="HW460">
        <v>0</v>
      </c>
      <c r="HX460">
        <v>0</v>
      </c>
      <c r="HY460">
        <v>0</v>
      </c>
      <c r="HZ460">
        <v>294100</v>
      </c>
      <c r="IA460">
        <v>0</v>
      </c>
      <c r="IB460">
        <v>300.13</v>
      </c>
      <c r="IC460">
        <v>0</v>
      </c>
      <c r="ID460">
        <v>30.012999999999998</v>
      </c>
      <c r="IE460">
        <v>0</v>
      </c>
      <c r="IF460">
        <v>0</v>
      </c>
      <c r="IG460">
        <v>0</v>
      </c>
      <c r="IH460">
        <v>0</v>
      </c>
      <c r="II460">
        <v>46.666666666666664</v>
      </c>
      <c r="IJ460">
        <v>0</v>
      </c>
      <c r="IK460">
        <v>0</v>
      </c>
      <c r="IL460">
        <v>0</v>
      </c>
      <c r="IM460">
        <v>39.043333333333329</v>
      </c>
      <c r="IN460">
        <v>5000</v>
      </c>
    </row>
    <row r="461" spans="1:248">
      <c r="A461">
        <v>458</v>
      </c>
      <c r="B461" t="str">
        <v>Kachchh</v>
      </c>
      <c r="C461" t="str">
        <v>GUJARAT</v>
      </c>
      <c r="D461" t="str">
        <v>West</v>
      </c>
      <c r="E461" t="str">
        <v>ARS INFRA</v>
      </c>
      <c r="F461">
        <v>0</v>
      </c>
      <c r="G461">
        <v>0</v>
      </c>
      <c r="H461">
        <v>0.3</v>
      </c>
      <c r="I461">
        <v>0</v>
      </c>
      <c r="J461" t="str">
        <v>Low</v>
      </c>
      <c r="K461">
        <v>0</v>
      </c>
      <c r="L461">
        <v>0</v>
      </c>
      <c r="M461">
        <v>0</v>
      </c>
      <c r="N461">
        <v>0</v>
      </c>
      <c r="O461">
        <v>0</v>
      </c>
      <c r="P461">
        <v>0</v>
      </c>
      <c r="Q461">
        <v>0</v>
      </c>
      <c r="R461">
        <v>0</v>
      </c>
      <c r="S461">
        <v>0</v>
      </c>
      <c r="T461">
        <v>0</v>
      </c>
      <c r="U461">
        <v>0</v>
      </c>
      <c r="V461">
        <v>2</v>
      </c>
      <c r="W461">
        <v>0</v>
      </c>
      <c r="X461">
        <v>0</v>
      </c>
      <c r="Y461" t="str">
        <v/>
      </c>
      <c r="Z461">
        <v>0</v>
      </c>
      <c r="AA461">
        <v>0</v>
      </c>
      <c r="AB461">
        <v>0</v>
      </c>
      <c r="AC461">
        <v>0</v>
      </c>
      <c r="AD461">
        <v>0</v>
      </c>
      <c r="AE461">
        <v>0</v>
      </c>
      <c r="AF461">
        <v>0</v>
      </c>
      <c r="AG461">
        <v>0</v>
      </c>
      <c r="AH461">
        <v>0</v>
      </c>
      <c r="AI461">
        <v>0</v>
      </c>
      <c r="AJ461">
        <v>0</v>
      </c>
      <c r="AK461">
        <v>0</v>
      </c>
      <c r="AL461">
        <v>0</v>
      </c>
      <c r="AM461">
        <v>0</v>
      </c>
      <c r="AN461">
        <v>0</v>
      </c>
      <c r="AO461">
        <v>0</v>
      </c>
      <c r="AP461">
        <v>0</v>
      </c>
      <c r="AQ461">
        <v>38.96</v>
      </c>
      <c r="AR461">
        <v>6.8</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1</v>
      </c>
      <c r="BP461">
        <v>1</v>
      </c>
      <c r="BQ461">
        <v>0</v>
      </c>
      <c r="BR461">
        <v>0</v>
      </c>
      <c r="BS461">
        <v>0</v>
      </c>
      <c r="BT461">
        <v>0</v>
      </c>
      <c r="BU461">
        <v>0</v>
      </c>
      <c r="BV461">
        <v>0</v>
      </c>
      <c r="BW461">
        <v>0</v>
      </c>
      <c r="BX461">
        <v>2</v>
      </c>
      <c r="BY461">
        <v>0</v>
      </c>
      <c r="BZ461">
        <v>0</v>
      </c>
      <c r="CA461">
        <v>0</v>
      </c>
      <c r="CB461">
        <v>0</v>
      </c>
      <c r="CC461">
        <v>0</v>
      </c>
      <c r="CD461">
        <v>0</v>
      </c>
      <c r="CE461">
        <v>0</v>
      </c>
      <c r="CF461">
        <v>0</v>
      </c>
      <c r="CG461">
        <v>0</v>
      </c>
      <c r="CH461">
        <v>0</v>
      </c>
      <c r="CI461">
        <v>0</v>
      </c>
      <c r="CJ461">
        <v>0</v>
      </c>
      <c r="CK461">
        <v>0</v>
      </c>
      <c r="CL461">
        <v>0</v>
      </c>
      <c r="CM461">
        <v>0</v>
      </c>
      <c r="CN461">
        <v>1</v>
      </c>
      <c r="CO461">
        <v>1</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1</v>
      </c>
      <c r="DM461">
        <v>2</v>
      </c>
      <c r="DN461">
        <v>2</v>
      </c>
      <c r="DO461">
        <v>1</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0</v>
      </c>
      <c r="EU461">
        <v>0</v>
      </c>
      <c r="EV461">
        <v>0</v>
      </c>
      <c r="EW461">
        <v>0</v>
      </c>
      <c r="EX461">
        <v>0</v>
      </c>
      <c r="EY461">
        <v>0</v>
      </c>
      <c r="EZ461">
        <v>0</v>
      </c>
      <c r="FA461">
        <v>0</v>
      </c>
      <c r="FB461">
        <v>0</v>
      </c>
      <c r="FC461">
        <v>0</v>
      </c>
      <c r="FD461">
        <v>0</v>
      </c>
      <c r="FE461">
        <v>0</v>
      </c>
      <c r="FF461">
        <v>0</v>
      </c>
      <c r="FG461">
        <v>0</v>
      </c>
      <c r="FH461">
        <v>0</v>
      </c>
      <c r="FI461">
        <v>0</v>
      </c>
      <c r="FJ461">
        <v>0</v>
      </c>
      <c r="FK461">
        <v>0</v>
      </c>
      <c r="FL461">
        <v>0</v>
      </c>
      <c r="FM461">
        <v>0</v>
      </c>
      <c r="FN461">
        <v>0</v>
      </c>
      <c r="FO461">
        <v>0</v>
      </c>
      <c r="FP461">
        <v>0</v>
      </c>
      <c r="FQ461">
        <v>0</v>
      </c>
      <c r="FR461">
        <v>0</v>
      </c>
      <c r="FS461">
        <v>0</v>
      </c>
      <c r="FT461">
        <v>0</v>
      </c>
      <c r="FU461">
        <v>0</v>
      </c>
      <c r="FV461">
        <v>0</v>
      </c>
      <c r="FW461">
        <v>0</v>
      </c>
      <c r="FX461">
        <v>0</v>
      </c>
      <c r="FY461">
        <v>0</v>
      </c>
      <c r="FZ461">
        <v>0</v>
      </c>
      <c r="GA461">
        <v>0</v>
      </c>
      <c r="GB461">
        <v>0</v>
      </c>
      <c r="GC461">
        <v>0</v>
      </c>
      <c r="GD461">
        <v>0</v>
      </c>
      <c r="GE461">
        <v>0</v>
      </c>
      <c r="GF461">
        <v>0</v>
      </c>
      <c r="GG461">
        <v>0</v>
      </c>
      <c r="GH461">
        <v>0</v>
      </c>
      <c r="GI461">
        <v>0</v>
      </c>
      <c r="GJ461">
        <v>0</v>
      </c>
      <c r="GK461">
        <v>0</v>
      </c>
      <c r="GL461">
        <v>0</v>
      </c>
      <c r="GM461">
        <v>0</v>
      </c>
      <c r="GN461">
        <v>0</v>
      </c>
      <c r="GO461">
        <v>0</v>
      </c>
      <c r="GP461">
        <v>0</v>
      </c>
      <c r="GQ461">
        <v>0</v>
      </c>
      <c r="GR461">
        <v>0</v>
      </c>
      <c r="GS461">
        <v>0</v>
      </c>
      <c r="GT461">
        <v>0</v>
      </c>
      <c r="GU461">
        <v>0</v>
      </c>
      <c r="GV461">
        <v>0</v>
      </c>
      <c r="GW461">
        <v>0</v>
      </c>
      <c r="GX461">
        <v>0</v>
      </c>
      <c r="GY461">
        <v>0</v>
      </c>
      <c r="GZ461">
        <v>0</v>
      </c>
      <c r="HA461">
        <v>0</v>
      </c>
      <c r="HB461">
        <v>0</v>
      </c>
      <c r="HC461">
        <v>0</v>
      </c>
      <c r="HD461">
        <v>0</v>
      </c>
      <c r="HE461">
        <v>0</v>
      </c>
      <c r="HF461">
        <v>0</v>
      </c>
      <c r="HG461">
        <v>0</v>
      </c>
      <c r="HH461">
        <v>0</v>
      </c>
      <c r="HI461">
        <v>0</v>
      </c>
      <c r="HJ461">
        <v>0</v>
      </c>
      <c r="HK461">
        <v>0</v>
      </c>
      <c r="HL461">
        <v>0</v>
      </c>
      <c r="HM461">
        <v>0</v>
      </c>
      <c r="HN461">
        <v>0</v>
      </c>
      <c r="HO461">
        <v>0</v>
      </c>
      <c r="HP461">
        <v>0</v>
      </c>
      <c r="HQ461">
        <v>0</v>
      </c>
      <c r="HR461">
        <v>0</v>
      </c>
      <c r="HS461">
        <v>0</v>
      </c>
      <c r="HT461">
        <v>0</v>
      </c>
      <c r="HU461">
        <v>0</v>
      </c>
      <c r="HV461">
        <v>0</v>
      </c>
      <c r="HW461">
        <v>0</v>
      </c>
      <c r="HX461">
        <v>0</v>
      </c>
      <c r="HY461">
        <v>0</v>
      </c>
      <c r="HZ461">
        <v>0</v>
      </c>
      <c r="IA461">
        <v>0</v>
      </c>
      <c r="IB461">
        <v>0</v>
      </c>
      <c r="IC461">
        <v>0</v>
      </c>
      <c r="ID461">
        <v>4.5759999999999996</v>
      </c>
      <c r="IE461">
        <v>0</v>
      </c>
      <c r="IF461">
        <v>0</v>
      </c>
      <c r="IG461">
        <v>0</v>
      </c>
      <c r="IH461">
        <v>0</v>
      </c>
      <c r="II461">
        <v>0</v>
      </c>
      <c r="IJ461">
        <v>0</v>
      </c>
      <c r="IK461">
        <v>0</v>
      </c>
      <c r="IL461">
        <v>0</v>
      </c>
      <c r="IM461">
        <v>0</v>
      </c>
      <c r="IN461">
        <v>0</v>
      </c>
    </row>
    <row r="462" spans="1:248">
      <c r="A462">
        <v>459</v>
      </c>
      <c r="B462" t="str">
        <v>Cuttack</v>
      </c>
      <c r="C462" t="str">
        <v>ODISHA</v>
      </c>
      <c r="D462" t="str">
        <v>Central</v>
      </c>
      <c r="E462" t="str">
        <v>GOLDWIN ISPAT PRIVATE LIMITED</v>
      </c>
      <c r="F462">
        <v>0</v>
      </c>
      <c r="G462">
        <v>0</v>
      </c>
      <c r="H462">
        <v>0</v>
      </c>
      <c r="I462">
        <v>0</v>
      </c>
      <c r="J462" t="str">
        <v>High</v>
      </c>
      <c r="K462">
        <v>0</v>
      </c>
      <c r="L462">
        <v>0</v>
      </c>
      <c r="M462">
        <v>0</v>
      </c>
      <c r="N462" t="str">
        <v>Bidyut Mishra</v>
      </c>
      <c r="O462">
        <v>12</v>
      </c>
      <c r="P462">
        <v>7500</v>
      </c>
      <c r="Q462">
        <v>1</v>
      </c>
      <c r="R462">
        <v>0</v>
      </c>
      <c r="S462">
        <v>4</v>
      </c>
      <c r="T462">
        <v>8</v>
      </c>
      <c r="U462">
        <v>0</v>
      </c>
      <c r="V462">
        <v>1</v>
      </c>
      <c r="W462">
        <v>0</v>
      </c>
      <c r="X462">
        <v>0</v>
      </c>
      <c r="Y462" t="str">
        <v/>
      </c>
      <c r="Z462">
        <v>0</v>
      </c>
      <c r="AA462" t="str">
        <v/>
      </c>
      <c r="AB462">
        <v>0</v>
      </c>
      <c r="AC462">
        <v>0</v>
      </c>
      <c r="AD462">
        <v>0</v>
      </c>
      <c r="AE462">
        <v>0</v>
      </c>
      <c r="AF462">
        <v>0</v>
      </c>
      <c r="AG462">
        <v>0</v>
      </c>
      <c r="AH462">
        <v>0</v>
      </c>
      <c r="AI462">
        <v>0</v>
      </c>
      <c r="AJ462">
        <v>0</v>
      </c>
      <c r="AK462">
        <v>0</v>
      </c>
      <c r="AL462">
        <v>0</v>
      </c>
      <c r="AM462">
        <v>0</v>
      </c>
      <c r="AN462">
        <v>0</v>
      </c>
      <c r="AO462">
        <v>0</v>
      </c>
      <c r="AP462">
        <v>276</v>
      </c>
      <c r="AQ462">
        <v>71.260000000000005</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1</v>
      </c>
      <c r="BO462">
        <v>0</v>
      </c>
      <c r="BP462">
        <v>0</v>
      </c>
      <c r="BQ462">
        <v>0</v>
      </c>
      <c r="BR462">
        <v>0</v>
      </c>
      <c r="BS462">
        <v>0</v>
      </c>
      <c r="BT462">
        <v>0</v>
      </c>
      <c r="BU462">
        <v>0</v>
      </c>
      <c r="BV462">
        <v>0</v>
      </c>
      <c r="BW462">
        <v>0</v>
      </c>
      <c r="BX462">
        <v>1</v>
      </c>
      <c r="BY462">
        <v>0</v>
      </c>
      <c r="BZ462">
        <v>0</v>
      </c>
      <c r="CA462">
        <v>0</v>
      </c>
      <c r="CB462">
        <v>0</v>
      </c>
      <c r="CC462">
        <v>0</v>
      </c>
      <c r="CD462">
        <v>0</v>
      </c>
      <c r="CE462">
        <v>0</v>
      </c>
      <c r="CF462">
        <v>0</v>
      </c>
      <c r="CG462">
        <v>0</v>
      </c>
      <c r="CH462">
        <v>0</v>
      </c>
      <c r="CI462">
        <v>0</v>
      </c>
      <c r="CJ462">
        <v>0</v>
      </c>
      <c r="CK462">
        <v>0</v>
      </c>
      <c r="CL462">
        <v>0</v>
      </c>
      <c r="CM462">
        <v>1</v>
      </c>
      <c r="CN462">
        <v>1</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1</v>
      </c>
      <c r="DL462">
        <v>1</v>
      </c>
      <c r="DM462">
        <v>1</v>
      </c>
      <c r="DN462">
        <v>1</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7.25</v>
      </c>
      <c r="EH462">
        <v>5.25</v>
      </c>
      <c r="EI462">
        <v>5.25</v>
      </c>
      <c r="EJ462">
        <v>0</v>
      </c>
      <c r="EK462">
        <v>0</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8.5</v>
      </c>
      <c r="FF462">
        <v>7.75</v>
      </c>
      <c r="FG462">
        <v>6.5</v>
      </c>
      <c r="FH462">
        <v>0</v>
      </c>
      <c r="FI462">
        <v>0</v>
      </c>
      <c r="FJ462">
        <v>0</v>
      </c>
      <c r="FK462">
        <v>0</v>
      </c>
      <c r="FL462">
        <v>0</v>
      </c>
      <c r="FM462">
        <v>0</v>
      </c>
      <c r="FN462">
        <v>0</v>
      </c>
      <c r="FO462">
        <v>0</v>
      </c>
      <c r="FP462">
        <v>0</v>
      </c>
      <c r="FQ462">
        <v>0</v>
      </c>
      <c r="FR462">
        <v>0</v>
      </c>
      <c r="FS462">
        <v>0</v>
      </c>
      <c r="FT462">
        <v>0</v>
      </c>
      <c r="FU462">
        <v>0</v>
      </c>
      <c r="FV462">
        <v>0</v>
      </c>
      <c r="FW462">
        <v>0</v>
      </c>
      <c r="FX462">
        <v>0</v>
      </c>
      <c r="FY462">
        <v>0</v>
      </c>
      <c r="FZ462">
        <v>0</v>
      </c>
      <c r="GA462">
        <v>0</v>
      </c>
      <c r="GB462">
        <v>0</v>
      </c>
      <c r="GC462">
        <v>8.5</v>
      </c>
      <c r="GD462">
        <v>9</v>
      </c>
      <c r="GE462">
        <v>7.75</v>
      </c>
      <c r="GF462">
        <v>0</v>
      </c>
      <c r="GG462">
        <v>0</v>
      </c>
      <c r="GH462">
        <v>0</v>
      </c>
      <c r="GI462">
        <v>0</v>
      </c>
      <c r="GJ462">
        <v>0</v>
      </c>
      <c r="GK462">
        <v>0</v>
      </c>
      <c r="GL462">
        <v>0</v>
      </c>
      <c r="GM462">
        <v>0</v>
      </c>
      <c r="GN462">
        <v>0</v>
      </c>
      <c r="GO462">
        <v>0</v>
      </c>
      <c r="GP462">
        <v>0</v>
      </c>
      <c r="GQ462">
        <v>2</v>
      </c>
      <c r="GR462">
        <v>9</v>
      </c>
      <c r="GS462">
        <v>0</v>
      </c>
      <c r="GT462">
        <v>0</v>
      </c>
      <c r="GU462">
        <v>0</v>
      </c>
      <c r="GV462">
        <v>0</v>
      </c>
      <c r="GW462">
        <v>0</v>
      </c>
      <c r="GX462">
        <v>0</v>
      </c>
      <c r="GY462">
        <v>0</v>
      </c>
      <c r="GZ462">
        <v>0</v>
      </c>
      <c r="HA462">
        <v>0</v>
      </c>
      <c r="HB462">
        <v>0</v>
      </c>
      <c r="HC462">
        <v>0</v>
      </c>
      <c r="HD462">
        <v>0</v>
      </c>
      <c r="HE462">
        <v>0</v>
      </c>
      <c r="HF462">
        <v>0</v>
      </c>
      <c r="HG462">
        <v>0</v>
      </c>
      <c r="HH462">
        <v>0</v>
      </c>
      <c r="HI462">
        <v>0</v>
      </c>
      <c r="HJ462">
        <v>0</v>
      </c>
      <c r="HK462">
        <v>0</v>
      </c>
      <c r="HL462">
        <v>0</v>
      </c>
      <c r="HM462">
        <v>0</v>
      </c>
      <c r="HN462">
        <v>0</v>
      </c>
      <c r="HO462">
        <v>0</v>
      </c>
      <c r="HP462">
        <v>0</v>
      </c>
      <c r="HQ462">
        <v>0</v>
      </c>
      <c r="HR462">
        <v>0</v>
      </c>
      <c r="HS462">
        <v>0</v>
      </c>
      <c r="HT462">
        <v>0</v>
      </c>
      <c r="HU462">
        <v>0</v>
      </c>
      <c r="HV462">
        <v>0</v>
      </c>
      <c r="HW462">
        <v>0</v>
      </c>
      <c r="HX462">
        <v>0</v>
      </c>
      <c r="HY462">
        <v>0</v>
      </c>
      <c r="HZ462">
        <v>0</v>
      </c>
      <c r="IA462">
        <v>0</v>
      </c>
      <c r="IB462">
        <v>347.26</v>
      </c>
      <c r="IC462">
        <v>0</v>
      </c>
      <c r="ID462">
        <v>34.725999999999999</v>
      </c>
      <c r="IE462">
        <v>0</v>
      </c>
      <c r="IF462">
        <v>0</v>
      </c>
      <c r="IG462">
        <v>0</v>
      </c>
      <c r="IH462">
        <v>0</v>
      </c>
      <c r="II462">
        <v>92</v>
      </c>
      <c r="IJ462">
        <v>0</v>
      </c>
      <c r="IK462">
        <v>0</v>
      </c>
      <c r="IL462">
        <v>0</v>
      </c>
      <c r="IM462">
        <v>0</v>
      </c>
      <c r="IN462">
        <v>4000</v>
      </c>
    </row>
    <row r="463" spans="1:248">
      <c r="A463">
        <v>460</v>
      </c>
      <c r="B463" t="str">
        <v>Hisar</v>
      </c>
      <c r="C463" t="str">
        <v>HARYANA</v>
      </c>
      <c r="D463" t="str">
        <v>North</v>
      </c>
      <c r="E463" t="str">
        <v>JAI DURGA STEELS</v>
      </c>
      <c r="F463">
        <v>0</v>
      </c>
      <c r="G463">
        <v>0</v>
      </c>
      <c r="H463">
        <v>0.5</v>
      </c>
      <c r="I463">
        <v>0</v>
      </c>
      <c r="J463" t="str">
        <v>Medium</v>
      </c>
      <c r="K463">
        <v>0</v>
      </c>
      <c r="L463">
        <v>0</v>
      </c>
      <c r="M463" t="str">
        <v>Vikram Nain</v>
      </c>
      <c r="N463" t="str">
        <v>Dinesh Kumar</v>
      </c>
      <c r="O463">
        <v>11</v>
      </c>
      <c r="P463">
        <v>4000</v>
      </c>
      <c r="Q463">
        <v>1</v>
      </c>
      <c r="R463">
        <v>1</v>
      </c>
      <c r="S463">
        <v>2</v>
      </c>
      <c r="T463">
        <v>1</v>
      </c>
      <c r="U463">
        <v>0</v>
      </c>
      <c r="V463">
        <v>1</v>
      </c>
      <c r="W463">
        <v>0</v>
      </c>
      <c r="X463">
        <v>50</v>
      </c>
      <c r="Y463">
        <v>1.4375599999999999</v>
      </c>
      <c r="Z463">
        <v>1.2500000000000001E-2</v>
      </c>
      <c r="AA463">
        <v>1.7969499999999999E-2</v>
      </c>
      <c r="AB463">
        <v>0</v>
      </c>
      <c r="AC463">
        <v>120</v>
      </c>
      <c r="AD463">
        <v>85</v>
      </c>
      <c r="AE463">
        <v>50</v>
      </c>
      <c r="AF463">
        <v>15</v>
      </c>
      <c r="AG463">
        <v>55</v>
      </c>
      <c r="AH463">
        <v>12</v>
      </c>
      <c r="AI463">
        <v>0</v>
      </c>
      <c r="AJ463">
        <v>51</v>
      </c>
      <c r="AK463">
        <v>65</v>
      </c>
      <c r="AL463">
        <v>50</v>
      </c>
      <c r="AM463">
        <v>2</v>
      </c>
      <c r="AN463">
        <v>53</v>
      </c>
      <c r="AO463">
        <v>52</v>
      </c>
      <c r="AP463">
        <v>67</v>
      </c>
      <c r="AQ463">
        <v>260.39999999999998</v>
      </c>
      <c r="AR463">
        <v>102.71</v>
      </c>
      <c r="AS463">
        <v>85.69</v>
      </c>
      <c r="AT463">
        <v>71.040000000000006</v>
      </c>
      <c r="AU463">
        <v>26.94</v>
      </c>
      <c r="AV463">
        <v>0</v>
      </c>
      <c r="AW463">
        <v>0</v>
      </c>
      <c r="AX463">
        <v>0</v>
      </c>
      <c r="AY463">
        <v>0</v>
      </c>
      <c r="AZ463">
        <v>0</v>
      </c>
      <c r="BA463">
        <v>1</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1</v>
      </c>
      <c r="BY463">
        <v>0</v>
      </c>
      <c r="BZ463">
        <v>1</v>
      </c>
      <c r="CA463">
        <v>1</v>
      </c>
      <c r="CB463">
        <v>1</v>
      </c>
      <c r="CC463">
        <v>1</v>
      </c>
      <c r="CD463">
        <v>1</v>
      </c>
      <c r="CE463">
        <v>1</v>
      </c>
      <c r="CF463">
        <v>0</v>
      </c>
      <c r="CG463">
        <v>1</v>
      </c>
      <c r="CH463">
        <v>1</v>
      </c>
      <c r="CI463">
        <v>1</v>
      </c>
      <c r="CJ463">
        <v>1</v>
      </c>
      <c r="CK463">
        <v>1</v>
      </c>
      <c r="CL463">
        <v>1</v>
      </c>
      <c r="CM463">
        <v>1</v>
      </c>
      <c r="CN463">
        <v>1</v>
      </c>
      <c r="CO463">
        <v>1</v>
      </c>
      <c r="CP463">
        <v>1</v>
      </c>
      <c r="CQ463">
        <v>1</v>
      </c>
      <c r="CR463">
        <v>1</v>
      </c>
      <c r="CS463">
        <v>0</v>
      </c>
      <c r="CT463">
        <v>0</v>
      </c>
      <c r="CU463">
        <v>0</v>
      </c>
      <c r="CV463">
        <v>0</v>
      </c>
      <c r="CW463">
        <v>0</v>
      </c>
      <c r="CX463">
        <v>0</v>
      </c>
      <c r="CY463">
        <v>0</v>
      </c>
      <c r="CZ463">
        <v>0</v>
      </c>
      <c r="DA463">
        <v>0</v>
      </c>
      <c r="DB463">
        <v>0</v>
      </c>
      <c r="DC463">
        <v>0</v>
      </c>
      <c r="DD463">
        <v>0</v>
      </c>
      <c r="DE463">
        <v>0</v>
      </c>
      <c r="DF463">
        <v>0</v>
      </c>
      <c r="DG463">
        <v>0</v>
      </c>
      <c r="DH463">
        <v>1</v>
      </c>
      <c r="DI463">
        <v>1</v>
      </c>
      <c r="DJ463">
        <v>1</v>
      </c>
      <c r="DK463">
        <v>1</v>
      </c>
      <c r="DL463">
        <v>1</v>
      </c>
      <c r="DM463">
        <v>1</v>
      </c>
      <c r="DN463">
        <v>1</v>
      </c>
      <c r="DO463">
        <v>1</v>
      </c>
      <c r="DP463">
        <v>1</v>
      </c>
      <c r="DQ463">
        <v>1</v>
      </c>
      <c r="DR463">
        <v>1</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0</v>
      </c>
      <c r="EU463">
        <v>0</v>
      </c>
      <c r="EV463">
        <v>0</v>
      </c>
      <c r="EW463">
        <v>0</v>
      </c>
      <c r="EX463">
        <v>0</v>
      </c>
      <c r="EY463">
        <v>0</v>
      </c>
      <c r="EZ463">
        <v>0</v>
      </c>
      <c r="FA463">
        <v>0</v>
      </c>
      <c r="FB463">
        <v>0</v>
      </c>
      <c r="FC463">
        <v>0</v>
      </c>
      <c r="FD463">
        <v>0</v>
      </c>
      <c r="FE463">
        <v>0</v>
      </c>
      <c r="FF463">
        <v>0</v>
      </c>
      <c r="FG463">
        <v>0</v>
      </c>
      <c r="FH463">
        <v>0</v>
      </c>
      <c r="FI463">
        <v>0</v>
      </c>
      <c r="FJ463">
        <v>0</v>
      </c>
      <c r="FK463">
        <v>0</v>
      </c>
      <c r="FL463">
        <v>0</v>
      </c>
      <c r="FM463">
        <v>0</v>
      </c>
      <c r="FN463">
        <v>0</v>
      </c>
      <c r="FO463">
        <v>0</v>
      </c>
      <c r="FP463">
        <v>0</v>
      </c>
      <c r="FQ463">
        <v>0</v>
      </c>
      <c r="FR463">
        <v>0</v>
      </c>
      <c r="FS463">
        <v>0</v>
      </c>
      <c r="FT463">
        <v>0</v>
      </c>
      <c r="FU463">
        <v>0</v>
      </c>
      <c r="FV463">
        <v>0</v>
      </c>
      <c r="FW463">
        <v>0</v>
      </c>
      <c r="FX463">
        <v>0</v>
      </c>
      <c r="FY463">
        <v>0</v>
      </c>
      <c r="FZ463">
        <v>0</v>
      </c>
      <c r="GA463">
        <v>0</v>
      </c>
      <c r="GB463">
        <v>0</v>
      </c>
      <c r="GC463">
        <v>0</v>
      </c>
      <c r="GD463">
        <v>0</v>
      </c>
      <c r="GE463">
        <v>0</v>
      </c>
      <c r="GF463">
        <v>0</v>
      </c>
      <c r="GG463">
        <v>0</v>
      </c>
      <c r="GH463">
        <v>0</v>
      </c>
      <c r="GI463">
        <v>0</v>
      </c>
      <c r="GJ463">
        <v>0</v>
      </c>
      <c r="GK463">
        <v>0</v>
      </c>
      <c r="GL463">
        <v>0</v>
      </c>
      <c r="GM463">
        <v>0</v>
      </c>
      <c r="GN463">
        <v>0</v>
      </c>
      <c r="GO463">
        <v>0</v>
      </c>
      <c r="GP463">
        <v>0</v>
      </c>
      <c r="GQ463">
        <v>0</v>
      </c>
      <c r="GR463">
        <v>0</v>
      </c>
      <c r="GS463">
        <v>0</v>
      </c>
      <c r="GT463">
        <v>0</v>
      </c>
      <c r="GU463">
        <v>0</v>
      </c>
      <c r="GV463">
        <v>0</v>
      </c>
      <c r="GW463">
        <v>0</v>
      </c>
      <c r="GX463">
        <v>0</v>
      </c>
      <c r="GY463">
        <v>0</v>
      </c>
      <c r="GZ463">
        <v>0</v>
      </c>
      <c r="HA463">
        <v>0</v>
      </c>
      <c r="HB463">
        <v>0</v>
      </c>
      <c r="HC463">
        <v>0</v>
      </c>
      <c r="HD463">
        <v>0</v>
      </c>
      <c r="HE463">
        <v>0</v>
      </c>
      <c r="HF463">
        <v>0</v>
      </c>
      <c r="HG463">
        <v>0</v>
      </c>
      <c r="HH463">
        <v>0</v>
      </c>
      <c r="HI463">
        <v>0</v>
      </c>
      <c r="HJ463">
        <v>0</v>
      </c>
      <c r="HK463">
        <v>0</v>
      </c>
      <c r="HL463">
        <v>0</v>
      </c>
      <c r="HM463">
        <v>0</v>
      </c>
      <c r="HN463">
        <v>0</v>
      </c>
      <c r="HO463">
        <v>0</v>
      </c>
      <c r="HP463">
        <v>0</v>
      </c>
      <c r="HQ463">
        <v>0</v>
      </c>
      <c r="HR463">
        <v>0</v>
      </c>
      <c r="HS463">
        <v>0</v>
      </c>
      <c r="HT463">
        <v>0</v>
      </c>
      <c r="HU463">
        <v>0</v>
      </c>
      <c r="HV463">
        <v>0</v>
      </c>
      <c r="HW463">
        <v>0</v>
      </c>
      <c r="HX463">
        <v>0</v>
      </c>
      <c r="HY463">
        <v>0</v>
      </c>
      <c r="HZ463">
        <v>0</v>
      </c>
      <c r="IA463">
        <v>0</v>
      </c>
      <c r="IB463">
        <v>0</v>
      </c>
      <c r="IC463">
        <v>0</v>
      </c>
      <c r="ID463">
        <v>71.878</v>
      </c>
      <c r="IE463">
        <v>0</v>
      </c>
      <c r="IF463">
        <v>0</v>
      </c>
      <c r="IG463">
        <v>0</v>
      </c>
      <c r="IH463">
        <v>0</v>
      </c>
      <c r="II463">
        <v>0</v>
      </c>
      <c r="IJ463">
        <v>0</v>
      </c>
      <c r="IK463">
        <v>0</v>
      </c>
      <c r="IL463">
        <v>0</v>
      </c>
      <c r="IM463">
        <v>0</v>
      </c>
      <c r="IN463">
        <v>0</v>
      </c>
    </row>
    <row r="464" spans="1:248">
      <c r="A464">
        <v>461</v>
      </c>
      <c r="B464" t="str">
        <v>Panchkula</v>
      </c>
      <c r="C464" t="str">
        <v>HARYANA</v>
      </c>
      <c r="D464" t="str">
        <v>North</v>
      </c>
      <c r="E464" t="str">
        <v>JAI DURGA STEELS</v>
      </c>
      <c r="F464">
        <v>0</v>
      </c>
      <c r="G464">
        <v>0</v>
      </c>
      <c r="H464">
        <v>0.5</v>
      </c>
      <c r="I464">
        <v>0</v>
      </c>
      <c r="J464" t="str">
        <v>Medium</v>
      </c>
      <c r="K464">
        <v>0</v>
      </c>
      <c r="L464">
        <v>0</v>
      </c>
      <c r="M464" t="str">
        <v>Sushant Abrol</v>
      </c>
      <c r="N464">
        <v>0</v>
      </c>
      <c r="O464">
        <v>11</v>
      </c>
      <c r="P464">
        <v>3500</v>
      </c>
      <c r="Q464">
        <v>1</v>
      </c>
      <c r="R464">
        <v>1</v>
      </c>
      <c r="S464">
        <v>2</v>
      </c>
      <c r="T464">
        <v>0</v>
      </c>
      <c r="U464">
        <v>0</v>
      </c>
      <c r="V464">
        <v>2</v>
      </c>
      <c r="W464">
        <v>0</v>
      </c>
      <c r="X464">
        <v>200</v>
      </c>
      <c r="Y464">
        <v>0.50043500000000007</v>
      </c>
      <c r="Z464">
        <v>5.7142857142857141E-2</v>
      </c>
      <c r="AA464">
        <v>2.8596285714285716E-2</v>
      </c>
      <c r="AB464">
        <v>80</v>
      </c>
      <c r="AC464">
        <v>80</v>
      </c>
      <c r="AD464">
        <v>83</v>
      </c>
      <c r="AE464">
        <v>50</v>
      </c>
      <c r="AF464">
        <v>15</v>
      </c>
      <c r="AG464">
        <v>60</v>
      </c>
      <c r="AH464">
        <v>60</v>
      </c>
      <c r="AI464">
        <v>51</v>
      </c>
      <c r="AJ464">
        <v>3</v>
      </c>
      <c r="AK464">
        <v>55</v>
      </c>
      <c r="AL464">
        <v>0</v>
      </c>
      <c r="AM464">
        <v>2</v>
      </c>
      <c r="AN464">
        <v>52</v>
      </c>
      <c r="AO464">
        <v>51</v>
      </c>
      <c r="AP464">
        <v>163</v>
      </c>
      <c r="AQ464">
        <v>300.74</v>
      </c>
      <c r="AR464">
        <v>69.36</v>
      </c>
      <c r="AS464">
        <v>85.24</v>
      </c>
      <c r="AT464">
        <v>128.47999999999999</v>
      </c>
      <c r="AU464">
        <v>117.08</v>
      </c>
      <c r="AV464">
        <v>33.97</v>
      </c>
      <c r="AW464">
        <v>0</v>
      </c>
      <c r="AX464">
        <v>0</v>
      </c>
      <c r="AY464">
        <v>0</v>
      </c>
      <c r="AZ464">
        <v>1</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1</v>
      </c>
      <c r="BT464">
        <v>0</v>
      </c>
      <c r="BU464">
        <v>0</v>
      </c>
      <c r="BV464">
        <v>0</v>
      </c>
      <c r="BW464">
        <v>0</v>
      </c>
      <c r="BX464">
        <v>2</v>
      </c>
      <c r="BY464">
        <v>1</v>
      </c>
      <c r="BZ464">
        <v>1</v>
      </c>
      <c r="CA464">
        <v>1</v>
      </c>
      <c r="CB464">
        <v>1</v>
      </c>
      <c r="CC464">
        <v>1</v>
      </c>
      <c r="CD464">
        <v>1</v>
      </c>
      <c r="CE464">
        <v>1</v>
      </c>
      <c r="CF464">
        <v>1</v>
      </c>
      <c r="CG464">
        <v>1</v>
      </c>
      <c r="CH464">
        <v>1</v>
      </c>
      <c r="CI464">
        <v>0</v>
      </c>
      <c r="CJ464">
        <v>1</v>
      </c>
      <c r="CK464">
        <v>1</v>
      </c>
      <c r="CL464">
        <v>1</v>
      </c>
      <c r="CM464">
        <v>1</v>
      </c>
      <c r="CN464">
        <v>1</v>
      </c>
      <c r="CO464">
        <v>1</v>
      </c>
      <c r="CP464">
        <v>1</v>
      </c>
      <c r="CQ464">
        <v>1</v>
      </c>
      <c r="CR464">
        <v>2</v>
      </c>
      <c r="CS464">
        <v>2</v>
      </c>
      <c r="CT464">
        <v>0</v>
      </c>
      <c r="CU464">
        <v>0</v>
      </c>
      <c r="CV464">
        <v>0</v>
      </c>
      <c r="CW464">
        <v>0</v>
      </c>
      <c r="CX464">
        <v>0</v>
      </c>
      <c r="CY464">
        <v>0</v>
      </c>
      <c r="CZ464">
        <v>0</v>
      </c>
      <c r="DA464">
        <v>0</v>
      </c>
      <c r="DB464">
        <v>0</v>
      </c>
      <c r="DC464">
        <v>0</v>
      </c>
      <c r="DD464">
        <v>0</v>
      </c>
      <c r="DE464">
        <v>0</v>
      </c>
      <c r="DF464">
        <v>0</v>
      </c>
      <c r="DG464">
        <v>0</v>
      </c>
      <c r="DH464">
        <v>1</v>
      </c>
      <c r="DI464">
        <v>1</v>
      </c>
      <c r="DJ464">
        <v>1</v>
      </c>
      <c r="DK464">
        <v>1</v>
      </c>
      <c r="DL464">
        <v>1</v>
      </c>
      <c r="DM464">
        <v>1</v>
      </c>
      <c r="DN464">
        <v>1</v>
      </c>
      <c r="DO464">
        <v>1</v>
      </c>
      <c r="DP464">
        <v>2</v>
      </c>
      <c r="DQ464">
        <v>2</v>
      </c>
      <c r="DR464">
        <v>2</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v>0</v>
      </c>
      <c r="EV464">
        <v>0</v>
      </c>
      <c r="EW464">
        <v>0</v>
      </c>
      <c r="EX464">
        <v>0</v>
      </c>
      <c r="EY464">
        <v>0</v>
      </c>
      <c r="EZ464">
        <v>0</v>
      </c>
      <c r="FA464">
        <v>0</v>
      </c>
      <c r="FB464">
        <v>0</v>
      </c>
      <c r="FC464">
        <v>0</v>
      </c>
      <c r="FD464">
        <v>0</v>
      </c>
      <c r="FE464">
        <v>0</v>
      </c>
      <c r="FF464">
        <v>0</v>
      </c>
      <c r="FG464">
        <v>0</v>
      </c>
      <c r="FH464">
        <v>0</v>
      </c>
      <c r="FI464">
        <v>0</v>
      </c>
      <c r="FJ464">
        <v>0</v>
      </c>
      <c r="FK464">
        <v>0</v>
      </c>
      <c r="FL464">
        <v>0</v>
      </c>
      <c r="FM464">
        <v>0</v>
      </c>
      <c r="FN464">
        <v>0</v>
      </c>
      <c r="FO464">
        <v>0</v>
      </c>
      <c r="FP464">
        <v>0</v>
      </c>
      <c r="FQ464">
        <v>0</v>
      </c>
      <c r="FR464">
        <v>0</v>
      </c>
      <c r="FS464">
        <v>0</v>
      </c>
      <c r="FT464">
        <v>0</v>
      </c>
      <c r="FU464">
        <v>0</v>
      </c>
      <c r="FV464">
        <v>0</v>
      </c>
      <c r="FW464">
        <v>0</v>
      </c>
      <c r="FX464">
        <v>0</v>
      </c>
      <c r="FY464">
        <v>0</v>
      </c>
      <c r="FZ464">
        <v>0</v>
      </c>
      <c r="GA464">
        <v>0</v>
      </c>
      <c r="GB464">
        <v>0</v>
      </c>
      <c r="GC464">
        <v>0</v>
      </c>
      <c r="GD464">
        <v>0</v>
      </c>
      <c r="GE464">
        <v>0</v>
      </c>
      <c r="GF464">
        <v>0</v>
      </c>
      <c r="GG464">
        <v>0</v>
      </c>
      <c r="GH464">
        <v>0</v>
      </c>
      <c r="GI464">
        <v>0</v>
      </c>
      <c r="GJ464">
        <v>0</v>
      </c>
      <c r="GK464">
        <v>0</v>
      </c>
      <c r="GL464">
        <v>0</v>
      </c>
      <c r="GM464">
        <v>0</v>
      </c>
      <c r="GN464">
        <v>0</v>
      </c>
      <c r="GO464">
        <v>0</v>
      </c>
      <c r="GP464">
        <v>0</v>
      </c>
      <c r="GQ464">
        <v>0</v>
      </c>
      <c r="GR464">
        <v>0</v>
      </c>
      <c r="GS464">
        <v>0</v>
      </c>
      <c r="GT464">
        <v>0</v>
      </c>
      <c r="GU464">
        <v>0</v>
      </c>
      <c r="GV464">
        <v>0</v>
      </c>
      <c r="GW464">
        <v>0</v>
      </c>
      <c r="GX464">
        <v>0</v>
      </c>
      <c r="GY464">
        <v>0</v>
      </c>
      <c r="GZ464">
        <v>0</v>
      </c>
      <c r="HA464">
        <v>0</v>
      </c>
      <c r="HB464">
        <v>0</v>
      </c>
      <c r="HC464">
        <v>0</v>
      </c>
      <c r="HD464">
        <v>0</v>
      </c>
      <c r="HE464">
        <v>0</v>
      </c>
      <c r="HF464">
        <v>0</v>
      </c>
      <c r="HG464">
        <v>0</v>
      </c>
      <c r="HH464">
        <v>0</v>
      </c>
      <c r="HI464">
        <v>0</v>
      </c>
      <c r="HJ464">
        <v>0</v>
      </c>
      <c r="HK464">
        <v>0</v>
      </c>
      <c r="HL464">
        <v>0</v>
      </c>
      <c r="HM464">
        <v>0</v>
      </c>
      <c r="HN464">
        <v>0</v>
      </c>
      <c r="HO464">
        <v>0</v>
      </c>
      <c r="HP464">
        <v>0</v>
      </c>
      <c r="HQ464">
        <v>0</v>
      </c>
      <c r="HR464">
        <v>0</v>
      </c>
      <c r="HS464">
        <v>0</v>
      </c>
      <c r="HT464">
        <v>0</v>
      </c>
      <c r="HU464">
        <v>0</v>
      </c>
      <c r="HV464">
        <v>0</v>
      </c>
      <c r="HW464">
        <v>0</v>
      </c>
      <c r="HX464">
        <v>0</v>
      </c>
      <c r="HY464">
        <v>0</v>
      </c>
      <c r="HZ464">
        <v>0</v>
      </c>
      <c r="IA464">
        <v>0</v>
      </c>
      <c r="IB464">
        <v>0</v>
      </c>
      <c r="IC464">
        <v>0</v>
      </c>
      <c r="ID464">
        <v>100.08700000000002</v>
      </c>
      <c r="IE464">
        <v>0</v>
      </c>
      <c r="IF464">
        <v>0</v>
      </c>
      <c r="IG464">
        <v>0</v>
      </c>
      <c r="IH464">
        <v>0</v>
      </c>
      <c r="II464">
        <v>0</v>
      </c>
      <c r="IJ464">
        <v>0</v>
      </c>
      <c r="IK464">
        <v>0</v>
      </c>
      <c r="IL464">
        <v>0</v>
      </c>
      <c r="IM464">
        <v>0</v>
      </c>
      <c r="IN464">
        <v>0</v>
      </c>
    </row>
    <row r="465" spans="1:248">
      <c r="A465">
        <v>462</v>
      </c>
      <c r="B465" t="str">
        <v>Gautam Buddha Nagar</v>
      </c>
      <c r="C465" t="str">
        <v>UTTAR PRADESH</v>
      </c>
      <c r="D465" t="str">
        <v>North</v>
      </c>
      <c r="E465" t="str">
        <v>NIKUNJ UDYOG</v>
      </c>
      <c r="F465">
        <v>0</v>
      </c>
      <c r="G465">
        <v>0</v>
      </c>
      <c r="H465">
        <v>1</v>
      </c>
      <c r="I465">
        <v>0</v>
      </c>
      <c r="J465" t="str">
        <v>Very High</v>
      </c>
      <c r="K465">
        <v>0</v>
      </c>
      <c r="L465">
        <v>0</v>
      </c>
      <c r="M465" t="str">
        <v>Dinesh Mohan</v>
      </c>
      <c r="N465" t="str">
        <v>Abhijeet Biswas</v>
      </c>
      <c r="O465">
        <v>12</v>
      </c>
      <c r="P465">
        <v>12000</v>
      </c>
      <c r="Q465">
        <v>3</v>
      </c>
      <c r="R465">
        <v>0</v>
      </c>
      <c r="S465">
        <v>0</v>
      </c>
      <c r="T465">
        <v>0</v>
      </c>
      <c r="U465">
        <v>0</v>
      </c>
      <c r="V465">
        <v>2</v>
      </c>
      <c r="W465">
        <v>0</v>
      </c>
      <c r="X465">
        <v>0</v>
      </c>
      <c r="Y465" t="str">
        <v/>
      </c>
      <c r="Z465">
        <v>0</v>
      </c>
      <c r="AA465" t="str">
        <v/>
      </c>
      <c r="AB465">
        <v>0</v>
      </c>
      <c r="AC465">
        <v>0</v>
      </c>
      <c r="AD465">
        <v>0</v>
      </c>
      <c r="AE465">
        <v>0</v>
      </c>
      <c r="AF465">
        <v>0</v>
      </c>
      <c r="AG465">
        <v>0</v>
      </c>
      <c r="AH465">
        <v>0</v>
      </c>
      <c r="AI465">
        <v>0</v>
      </c>
      <c r="AJ465">
        <v>0</v>
      </c>
      <c r="AK465">
        <v>0</v>
      </c>
      <c r="AL465">
        <v>30</v>
      </c>
      <c r="AM465">
        <v>0</v>
      </c>
      <c r="AN465">
        <v>42</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1</v>
      </c>
      <c r="BK465">
        <v>0</v>
      </c>
      <c r="BL465">
        <v>1</v>
      </c>
      <c r="BM465">
        <v>0</v>
      </c>
      <c r="BN465">
        <v>0</v>
      </c>
      <c r="BO465">
        <v>0</v>
      </c>
      <c r="BP465">
        <v>0</v>
      </c>
      <c r="BQ465">
        <v>0</v>
      </c>
      <c r="BR465">
        <v>0</v>
      </c>
      <c r="BS465">
        <v>0</v>
      </c>
      <c r="BT465">
        <v>0</v>
      </c>
      <c r="BU465">
        <v>0</v>
      </c>
      <c r="BV465">
        <v>0</v>
      </c>
      <c r="BW465">
        <v>0</v>
      </c>
      <c r="BX465">
        <v>2</v>
      </c>
      <c r="BY465">
        <v>0</v>
      </c>
      <c r="BZ465">
        <v>0</v>
      </c>
      <c r="CA465">
        <v>0</v>
      </c>
      <c r="CB465">
        <v>0</v>
      </c>
      <c r="CC465">
        <v>0</v>
      </c>
      <c r="CD465">
        <v>0</v>
      </c>
      <c r="CE465">
        <v>0</v>
      </c>
      <c r="CF465">
        <v>0</v>
      </c>
      <c r="CG465">
        <v>0</v>
      </c>
      <c r="CH465">
        <v>0</v>
      </c>
      <c r="CI465">
        <v>1</v>
      </c>
      <c r="CJ465">
        <v>0</v>
      </c>
      <c r="CK465">
        <v>1</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1</v>
      </c>
      <c r="DI465">
        <v>2</v>
      </c>
      <c r="DJ465">
        <v>1</v>
      </c>
      <c r="DK465">
        <v>1</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v>0</v>
      </c>
      <c r="FH465">
        <v>0</v>
      </c>
      <c r="FI465">
        <v>0</v>
      </c>
      <c r="FJ465">
        <v>0</v>
      </c>
      <c r="FK465">
        <v>0</v>
      </c>
      <c r="FL465">
        <v>0</v>
      </c>
      <c r="FM465">
        <v>0</v>
      </c>
      <c r="FN465">
        <v>0</v>
      </c>
      <c r="FO465">
        <v>0</v>
      </c>
      <c r="FP465">
        <v>0</v>
      </c>
      <c r="FQ465">
        <v>0</v>
      </c>
      <c r="FR465">
        <v>0</v>
      </c>
      <c r="FS465">
        <v>0</v>
      </c>
      <c r="FT465">
        <v>0</v>
      </c>
      <c r="FU465">
        <v>0</v>
      </c>
      <c r="FV465">
        <v>0</v>
      </c>
      <c r="FW465">
        <v>0</v>
      </c>
      <c r="FX465">
        <v>0</v>
      </c>
      <c r="FY465">
        <v>0</v>
      </c>
      <c r="FZ465">
        <v>0</v>
      </c>
      <c r="GA465">
        <v>0</v>
      </c>
      <c r="GB465">
        <v>0</v>
      </c>
      <c r="GC465">
        <v>0</v>
      </c>
      <c r="GD465">
        <v>0</v>
      </c>
      <c r="GE465">
        <v>0</v>
      </c>
      <c r="GF465">
        <v>0</v>
      </c>
      <c r="GG465">
        <v>0</v>
      </c>
      <c r="GH465">
        <v>0</v>
      </c>
      <c r="GI465">
        <v>0</v>
      </c>
      <c r="GJ465">
        <v>0</v>
      </c>
      <c r="GK465">
        <v>0</v>
      </c>
      <c r="GL465">
        <v>0</v>
      </c>
      <c r="GM465">
        <v>0</v>
      </c>
      <c r="GN465">
        <v>0</v>
      </c>
      <c r="GO465">
        <v>0</v>
      </c>
      <c r="GP465">
        <v>0</v>
      </c>
      <c r="GQ465">
        <v>0</v>
      </c>
      <c r="GR465">
        <v>0</v>
      </c>
      <c r="GS465">
        <v>0</v>
      </c>
      <c r="GT465">
        <v>0</v>
      </c>
      <c r="GU465">
        <v>0</v>
      </c>
      <c r="GV465">
        <v>0</v>
      </c>
      <c r="GW465">
        <v>0</v>
      </c>
      <c r="GX465">
        <v>0</v>
      </c>
      <c r="GY465">
        <v>0</v>
      </c>
      <c r="GZ465">
        <v>0</v>
      </c>
      <c r="HA465">
        <v>0</v>
      </c>
      <c r="HB465">
        <v>0</v>
      </c>
      <c r="HC465">
        <v>0</v>
      </c>
      <c r="HD465">
        <v>0</v>
      </c>
      <c r="HE465">
        <v>0</v>
      </c>
      <c r="HF465">
        <v>0</v>
      </c>
      <c r="HG465">
        <v>0</v>
      </c>
      <c r="HH465">
        <v>0</v>
      </c>
      <c r="HI465">
        <v>0</v>
      </c>
      <c r="HJ465">
        <v>0</v>
      </c>
      <c r="HK465">
        <v>0</v>
      </c>
      <c r="HL465">
        <v>0</v>
      </c>
      <c r="HM465">
        <v>0</v>
      </c>
      <c r="HN465">
        <v>0</v>
      </c>
      <c r="HO465">
        <v>0</v>
      </c>
      <c r="HP465">
        <v>0</v>
      </c>
      <c r="HQ465">
        <v>0</v>
      </c>
      <c r="HR465">
        <v>0</v>
      </c>
      <c r="HS465">
        <v>0</v>
      </c>
      <c r="HT465">
        <v>0</v>
      </c>
      <c r="HU465">
        <v>0</v>
      </c>
      <c r="HV465">
        <v>0</v>
      </c>
      <c r="HW465">
        <v>0</v>
      </c>
      <c r="HX465">
        <v>0</v>
      </c>
      <c r="HY465">
        <v>0</v>
      </c>
      <c r="HZ465">
        <v>0</v>
      </c>
      <c r="IA465">
        <v>0</v>
      </c>
      <c r="IB465">
        <v>0</v>
      </c>
      <c r="IC465">
        <v>0</v>
      </c>
      <c r="ID465">
        <v>4.2</v>
      </c>
      <c r="IE465">
        <v>0</v>
      </c>
      <c r="IF465">
        <v>0</v>
      </c>
      <c r="IG465">
        <v>0</v>
      </c>
      <c r="IH465">
        <v>0</v>
      </c>
      <c r="II465">
        <v>0</v>
      </c>
      <c r="IJ465">
        <v>0</v>
      </c>
      <c r="IK465">
        <v>0</v>
      </c>
      <c r="IL465">
        <v>0</v>
      </c>
      <c r="IM465">
        <v>0</v>
      </c>
      <c r="IN465">
        <v>0</v>
      </c>
    </row>
    <row r="466" spans="1:248">
      <c r="A466">
        <v>463</v>
      </c>
      <c r="B466" t="str">
        <v>South</v>
      </c>
      <c r="C466" t="str">
        <v>UTTAR PRADESH</v>
      </c>
      <c r="D466" t="str">
        <v>North</v>
      </c>
      <c r="E466" t="str">
        <v>NIKUNJ UDYOG</v>
      </c>
      <c r="F466">
        <v>0</v>
      </c>
      <c r="G466">
        <v>0</v>
      </c>
      <c r="H466">
        <v>1</v>
      </c>
      <c r="I466">
        <v>0</v>
      </c>
      <c r="J466" t="str">
        <v>Very High</v>
      </c>
      <c r="K466">
        <v>0</v>
      </c>
      <c r="L466">
        <v>0</v>
      </c>
      <c r="M466" t="str">
        <v>Dinesh Mohan</v>
      </c>
      <c r="N466" t="str">
        <v>Abhijeet Biswas</v>
      </c>
      <c r="O466">
        <v>0</v>
      </c>
      <c r="P466">
        <v>12000</v>
      </c>
      <c r="Q466">
        <v>0</v>
      </c>
      <c r="R466">
        <v>0</v>
      </c>
      <c r="S466">
        <v>0</v>
      </c>
      <c r="T466">
        <v>0</v>
      </c>
      <c r="U466">
        <v>0</v>
      </c>
      <c r="V466">
        <v>1</v>
      </c>
      <c r="W466">
        <v>0</v>
      </c>
      <c r="X466">
        <v>0</v>
      </c>
      <c r="Y466" t="str">
        <v/>
      </c>
      <c r="Z466">
        <v>0</v>
      </c>
      <c r="AA466" t="str">
        <v/>
      </c>
      <c r="AB466">
        <v>0</v>
      </c>
      <c r="AC466">
        <v>0</v>
      </c>
      <c r="AD466">
        <v>0</v>
      </c>
      <c r="AE466">
        <v>0</v>
      </c>
      <c r="AF466">
        <v>0</v>
      </c>
      <c r="AG466">
        <v>0</v>
      </c>
      <c r="AH466">
        <v>0</v>
      </c>
      <c r="AI466">
        <v>0</v>
      </c>
      <c r="AJ466">
        <v>0</v>
      </c>
      <c r="AK466">
        <v>0</v>
      </c>
      <c r="AL466">
        <v>33</v>
      </c>
      <c r="AM466">
        <v>0</v>
      </c>
      <c r="AN466">
        <v>0</v>
      </c>
      <c r="AO466">
        <v>0</v>
      </c>
      <c r="AP466">
        <v>27</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1</v>
      </c>
      <c r="BK466">
        <v>0</v>
      </c>
      <c r="BL466">
        <v>0</v>
      </c>
      <c r="BM466">
        <v>0</v>
      </c>
      <c r="BN466">
        <v>0</v>
      </c>
      <c r="BO466">
        <v>0</v>
      </c>
      <c r="BP466">
        <v>0</v>
      </c>
      <c r="BQ466">
        <v>0</v>
      </c>
      <c r="BR466">
        <v>0</v>
      </c>
      <c r="BS466">
        <v>0</v>
      </c>
      <c r="BT466">
        <v>0</v>
      </c>
      <c r="BU466">
        <v>0</v>
      </c>
      <c r="BV466">
        <v>0</v>
      </c>
      <c r="BW466">
        <v>0</v>
      </c>
      <c r="BX466">
        <v>1</v>
      </c>
      <c r="BY466">
        <v>0</v>
      </c>
      <c r="BZ466">
        <v>0</v>
      </c>
      <c r="CA466">
        <v>0</v>
      </c>
      <c r="CB466">
        <v>0</v>
      </c>
      <c r="CC466">
        <v>0</v>
      </c>
      <c r="CD466">
        <v>0</v>
      </c>
      <c r="CE466">
        <v>0</v>
      </c>
      <c r="CF466">
        <v>0</v>
      </c>
      <c r="CG466">
        <v>0</v>
      </c>
      <c r="CH466">
        <v>0</v>
      </c>
      <c r="CI466">
        <v>1</v>
      </c>
      <c r="CJ466">
        <v>0</v>
      </c>
      <c r="CK466">
        <v>0</v>
      </c>
      <c r="CL466">
        <v>0</v>
      </c>
      <c r="CM466">
        <v>1</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1</v>
      </c>
      <c r="DI466">
        <v>1</v>
      </c>
      <c r="DJ466">
        <v>0</v>
      </c>
      <c r="DK466">
        <v>1</v>
      </c>
      <c r="DL466">
        <v>1</v>
      </c>
      <c r="DM466">
        <v>1</v>
      </c>
      <c r="DN466">
        <v>0</v>
      </c>
      <c r="DO466">
        <v>0</v>
      </c>
      <c r="DP466">
        <v>0</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v>0</v>
      </c>
      <c r="FH466">
        <v>0</v>
      </c>
      <c r="FI466">
        <v>0</v>
      </c>
      <c r="FJ466">
        <v>0</v>
      </c>
      <c r="FK466">
        <v>0</v>
      </c>
      <c r="FL466">
        <v>0</v>
      </c>
      <c r="FM466">
        <v>0</v>
      </c>
      <c r="FN466">
        <v>0</v>
      </c>
      <c r="FO466">
        <v>0</v>
      </c>
      <c r="FP466">
        <v>0</v>
      </c>
      <c r="FQ466">
        <v>0</v>
      </c>
      <c r="FR466">
        <v>0</v>
      </c>
      <c r="FS466">
        <v>0</v>
      </c>
      <c r="FT466">
        <v>0</v>
      </c>
      <c r="FU466">
        <v>0</v>
      </c>
      <c r="FV466">
        <v>0</v>
      </c>
      <c r="FW466">
        <v>0</v>
      </c>
      <c r="FX466">
        <v>0</v>
      </c>
      <c r="FY466">
        <v>0</v>
      </c>
      <c r="FZ466">
        <v>0</v>
      </c>
      <c r="GA466">
        <v>0</v>
      </c>
      <c r="GB466">
        <v>0</v>
      </c>
      <c r="GC466">
        <v>0</v>
      </c>
      <c r="GD466">
        <v>0</v>
      </c>
      <c r="GE466">
        <v>0</v>
      </c>
      <c r="GF466">
        <v>0</v>
      </c>
      <c r="GG466">
        <v>0</v>
      </c>
      <c r="GH466">
        <v>0</v>
      </c>
      <c r="GI466">
        <v>0</v>
      </c>
      <c r="GJ466">
        <v>0</v>
      </c>
      <c r="GK466">
        <v>0</v>
      </c>
      <c r="GL466">
        <v>0</v>
      </c>
      <c r="GM466">
        <v>0</v>
      </c>
      <c r="GN466">
        <v>0</v>
      </c>
      <c r="GO466">
        <v>0</v>
      </c>
      <c r="GP466">
        <v>0</v>
      </c>
      <c r="GQ466">
        <v>0</v>
      </c>
      <c r="GR466">
        <v>0</v>
      </c>
      <c r="GS466">
        <v>0</v>
      </c>
      <c r="GT466">
        <v>0</v>
      </c>
      <c r="GU466">
        <v>0</v>
      </c>
      <c r="GV466">
        <v>0</v>
      </c>
      <c r="GW466">
        <v>0</v>
      </c>
      <c r="GX466">
        <v>0</v>
      </c>
      <c r="GY466">
        <v>0</v>
      </c>
      <c r="GZ466">
        <v>0</v>
      </c>
      <c r="HA466">
        <v>0</v>
      </c>
      <c r="HB466">
        <v>0</v>
      </c>
      <c r="HC466">
        <v>0</v>
      </c>
      <c r="HD466">
        <v>0</v>
      </c>
      <c r="HE466">
        <v>0</v>
      </c>
      <c r="HF466">
        <v>0</v>
      </c>
      <c r="HG466">
        <v>0</v>
      </c>
      <c r="HH466">
        <v>0</v>
      </c>
      <c r="HI466">
        <v>0</v>
      </c>
      <c r="HJ466">
        <v>0</v>
      </c>
      <c r="HK466">
        <v>0</v>
      </c>
      <c r="HL466">
        <v>0</v>
      </c>
      <c r="HM466">
        <v>0</v>
      </c>
      <c r="HN466">
        <v>0</v>
      </c>
      <c r="HO466">
        <v>0</v>
      </c>
      <c r="HP466">
        <v>0</v>
      </c>
      <c r="HQ466">
        <v>0</v>
      </c>
      <c r="HR466">
        <v>0</v>
      </c>
      <c r="HS466">
        <v>0</v>
      </c>
      <c r="HT466">
        <v>0</v>
      </c>
      <c r="HU466">
        <v>0</v>
      </c>
      <c r="HV466">
        <v>0</v>
      </c>
      <c r="HW466">
        <v>0</v>
      </c>
      <c r="HX466">
        <v>0</v>
      </c>
      <c r="HY466">
        <v>0</v>
      </c>
      <c r="HZ466">
        <v>0</v>
      </c>
      <c r="IA466">
        <v>0</v>
      </c>
      <c r="IB466">
        <v>0</v>
      </c>
      <c r="IC466">
        <v>0</v>
      </c>
      <c r="ID466">
        <v>2.7</v>
      </c>
      <c r="IE466">
        <v>0</v>
      </c>
      <c r="IF466">
        <v>0</v>
      </c>
      <c r="IG466">
        <v>0</v>
      </c>
      <c r="IH466">
        <v>0</v>
      </c>
      <c r="II466">
        <v>0</v>
      </c>
      <c r="IJ466">
        <v>0</v>
      </c>
      <c r="IK466">
        <v>0</v>
      </c>
      <c r="IL466">
        <v>0</v>
      </c>
      <c r="IM466">
        <v>0</v>
      </c>
      <c r="IN466">
        <v>0</v>
      </c>
    </row>
    <row r="467" spans="1:248">
      <c r="A467">
        <v>464</v>
      </c>
      <c r="B467" t="str">
        <v>North West</v>
      </c>
      <c r="C467" t="str">
        <v>UTTAR PRADESH</v>
      </c>
      <c r="D467" t="str">
        <v>North</v>
      </c>
      <c r="E467" t="str">
        <v>NIKUNJ UDYOG</v>
      </c>
      <c r="F467">
        <v>0</v>
      </c>
      <c r="G467">
        <v>0</v>
      </c>
      <c r="H467">
        <v>1</v>
      </c>
      <c r="I467">
        <v>0</v>
      </c>
      <c r="J467" t="str">
        <v>Very High</v>
      </c>
      <c r="K467">
        <v>0</v>
      </c>
      <c r="L467">
        <v>0</v>
      </c>
      <c r="M467" t="str">
        <v>Dinesh Mohan</v>
      </c>
      <c r="N467" t="str">
        <v>Abhijeet Biswas</v>
      </c>
      <c r="O467">
        <v>0</v>
      </c>
      <c r="P467">
        <v>12000</v>
      </c>
      <c r="Q467">
        <v>0</v>
      </c>
      <c r="R467">
        <v>0</v>
      </c>
      <c r="S467">
        <v>0</v>
      </c>
      <c r="T467">
        <v>0</v>
      </c>
      <c r="U467">
        <v>0</v>
      </c>
      <c r="V467">
        <v>2</v>
      </c>
      <c r="W467">
        <v>0</v>
      </c>
      <c r="X467">
        <v>0</v>
      </c>
      <c r="Y467" t="str">
        <v/>
      </c>
      <c r="Z467">
        <v>0</v>
      </c>
      <c r="AA467" t="str">
        <v/>
      </c>
      <c r="AB467">
        <v>0</v>
      </c>
      <c r="AC467">
        <v>0</v>
      </c>
      <c r="AD467">
        <v>0</v>
      </c>
      <c r="AE467">
        <v>0</v>
      </c>
      <c r="AF467">
        <v>0</v>
      </c>
      <c r="AG467">
        <v>0</v>
      </c>
      <c r="AH467">
        <v>0</v>
      </c>
      <c r="AI467">
        <v>0</v>
      </c>
      <c r="AJ467">
        <v>0</v>
      </c>
      <c r="AK467">
        <v>0</v>
      </c>
      <c r="AL467">
        <v>0</v>
      </c>
      <c r="AM467">
        <v>0</v>
      </c>
      <c r="AN467">
        <v>112</v>
      </c>
      <c r="AO467">
        <v>27</v>
      </c>
      <c r="AP467">
        <v>107</v>
      </c>
      <c r="AQ467">
        <v>114.54</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1</v>
      </c>
      <c r="BM467">
        <v>1</v>
      </c>
      <c r="BN467">
        <v>0</v>
      </c>
      <c r="BO467">
        <v>0</v>
      </c>
      <c r="BP467">
        <v>0</v>
      </c>
      <c r="BQ467">
        <v>0</v>
      </c>
      <c r="BR467">
        <v>0</v>
      </c>
      <c r="BS467">
        <v>0</v>
      </c>
      <c r="BT467">
        <v>0</v>
      </c>
      <c r="BU467">
        <v>0</v>
      </c>
      <c r="BV467">
        <v>0</v>
      </c>
      <c r="BW467">
        <v>0</v>
      </c>
      <c r="BX467">
        <v>2</v>
      </c>
      <c r="BY467">
        <v>0</v>
      </c>
      <c r="BZ467">
        <v>0</v>
      </c>
      <c r="CA467">
        <v>0</v>
      </c>
      <c r="CB467">
        <v>0</v>
      </c>
      <c r="CC467">
        <v>0</v>
      </c>
      <c r="CD467">
        <v>0</v>
      </c>
      <c r="CE467">
        <v>0</v>
      </c>
      <c r="CF467">
        <v>0</v>
      </c>
      <c r="CG467">
        <v>0</v>
      </c>
      <c r="CH467">
        <v>0</v>
      </c>
      <c r="CI467">
        <v>0</v>
      </c>
      <c r="CJ467">
        <v>0</v>
      </c>
      <c r="CK467">
        <v>1</v>
      </c>
      <c r="CL467">
        <v>1</v>
      </c>
      <c r="CM467">
        <v>1</v>
      </c>
      <c r="CN467">
        <v>1</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1</v>
      </c>
      <c r="DJ467">
        <v>2</v>
      </c>
      <c r="DK467">
        <v>2</v>
      </c>
      <c r="DL467">
        <v>2</v>
      </c>
      <c r="DM467">
        <v>1</v>
      </c>
      <c r="DN467">
        <v>1</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0</v>
      </c>
      <c r="EZ467">
        <v>0</v>
      </c>
      <c r="FA467">
        <v>0</v>
      </c>
      <c r="FB467">
        <v>0</v>
      </c>
      <c r="FC467">
        <v>0</v>
      </c>
      <c r="FD467">
        <v>0</v>
      </c>
      <c r="FE467">
        <v>0</v>
      </c>
      <c r="FF467">
        <v>0</v>
      </c>
      <c r="FG467">
        <v>0</v>
      </c>
      <c r="FH467">
        <v>0</v>
      </c>
      <c r="FI467">
        <v>0</v>
      </c>
      <c r="FJ467">
        <v>0</v>
      </c>
      <c r="FK467">
        <v>0</v>
      </c>
      <c r="FL467">
        <v>0</v>
      </c>
      <c r="FM467">
        <v>0</v>
      </c>
      <c r="FN467">
        <v>0</v>
      </c>
      <c r="FO467">
        <v>0</v>
      </c>
      <c r="FP467">
        <v>0</v>
      </c>
      <c r="FQ467">
        <v>0</v>
      </c>
      <c r="FR467">
        <v>0</v>
      </c>
      <c r="FS467">
        <v>0</v>
      </c>
      <c r="FT467">
        <v>0</v>
      </c>
      <c r="FU467">
        <v>0</v>
      </c>
      <c r="FV467">
        <v>0</v>
      </c>
      <c r="FW467">
        <v>0</v>
      </c>
      <c r="FX467">
        <v>0</v>
      </c>
      <c r="FY467">
        <v>0</v>
      </c>
      <c r="FZ467">
        <v>0</v>
      </c>
      <c r="GA467">
        <v>0</v>
      </c>
      <c r="GB467">
        <v>0</v>
      </c>
      <c r="GC467">
        <v>0</v>
      </c>
      <c r="GD467">
        <v>0</v>
      </c>
      <c r="GE467">
        <v>0</v>
      </c>
      <c r="GF467">
        <v>0</v>
      </c>
      <c r="GG467">
        <v>0</v>
      </c>
      <c r="GH467">
        <v>0</v>
      </c>
      <c r="GI467">
        <v>0</v>
      </c>
      <c r="GJ467">
        <v>0</v>
      </c>
      <c r="GK467">
        <v>0</v>
      </c>
      <c r="GL467">
        <v>0</v>
      </c>
      <c r="GM467">
        <v>0</v>
      </c>
      <c r="GN467">
        <v>0</v>
      </c>
      <c r="GO467">
        <v>0</v>
      </c>
      <c r="GP467">
        <v>0</v>
      </c>
      <c r="GQ467">
        <v>0</v>
      </c>
      <c r="GR467">
        <v>0</v>
      </c>
      <c r="GS467">
        <v>0</v>
      </c>
      <c r="GT467">
        <v>0</v>
      </c>
      <c r="GU467">
        <v>0</v>
      </c>
      <c r="GV467">
        <v>0</v>
      </c>
      <c r="GW467">
        <v>0</v>
      </c>
      <c r="GX467">
        <v>0</v>
      </c>
      <c r="GY467">
        <v>0</v>
      </c>
      <c r="GZ467">
        <v>0</v>
      </c>
      <c r="HA467">
        <v>0</v>
      </c>
      <c r="HB467">
        <v>0</v>
      </c>
      <c r="HC467">
        <v>0</v>
      </c>
      <c r="HD467">
        <v>0</v>
      </c>
      <c r="HE467">
        <v>0</v>
      </c>
      <c r="HF467">
        <v>0</v>
      </c>
      <c r="HG467">
        <v>0</v>
      </c>
      <c r="HH467">
        <v>0</v>
      </c>
      <c r="HI467">
        <v>0</v>
      </c>
      <c r="HJ467">
        <v>0</v>
      </c>
      <c r="HK467">
        <v>0</v>
      </c>
      <c r="HL467">
        <v>0</v>
      </c>
      <c r="HM467">
        <v>0</v>
      </c>
      <c r="HN467">
        <v>0</v>
      </c>
      <c r="HO467">
        <v>0</v>
      </c>
      <c r="HP467">
        <v>0</v>
      </c>
      <c r="HQ467">
        <v>0</v>
      </c>
      <c r="HR467">
        <v>0</v>
      </c>
      <c r="HS467">
        <v>0</v>
      </c>
      <c r="HT467">
        <v>0</v>
      </c>
      <c r="HU467">
        <v>0</v>
      </c>
      <c r="HV467">
        <v>0</v>
      </c>
      <c r="HW467">
        <v>0</v>
      </c>
      <c r="HX467">
        <v>0</v>
      </c>
      <c r="HY467">
        <v>0</v>
      </c>
      <c r="HZ467">
        <v>0</v>
      </c>
      <c r="IA467">
        <v>0</v>
      </c>
      <c r="IB467">
        <v>0</v>
      </c>
      <c r="IC467">
        <v>0</v>
      </c>
      <c r="ID467">
        <v>36.054000000000002</v>
      </c>
      <c r="IE467">
        <v>0</v>
      </c>
      <c r="IF467">
        <v>0</v>
      </c>
      <c r="IG467">
        <v>0</v>
      </c>
      <c r="IH467">
        <v>0</v>
      </c>
      <c r="II467">
        <v>0</v>
      </c>
      <c r="IJ467">
        <v>0</v>
      </c>
      <c r="IK467">
        <v>0</v>
      </c>
      <c r="IL467">
        <v>0</v>
      </c>
      <c r="IM467">
        <v>0</v>
      </c>
      <c r="IN467">
        <v>0</v>
      </c>
    </row>
    <row r="468" spans="1:248">
      <c r="A468">
        <v>0</v>
      </c>
      <c r="B468">
        <v>0</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v>0</v>
      </c>
      <c r="FH468">
        <v>0</v>
      </c>
      <c r="FI468">
        <v>0</v>
      </c>
      <c r="FJ468">
        <v>0</v>
      </c>
      <c r="FK468">
        <v>0</v>
      </c>
      <c r="FL468">
        <v>0</v>
      </c>
      <c r="FM468">
        <v>0</v>
      </c>
      <c r="FN468">
        <v>0</v>
      </c>
      <c r="FO468">
        <v>0</v>
      </c>
      <c r="FP468">
        <v>0</v>
      </c>
      <c r="FQ468">
        <v>0</v>
      </c>
      <c r="FR468">
        <v>0</v>
      </c>
      <c r="FS468">
        <v>0</v>
      </c>
      <c r="FT468">
        <v>0</v>
      </c>
      <c r="FU468">
        <v>0</v>
      </c>
      <c r="FV468">
        <v>0</v>
      </c>
      <c r="FW468">
        <v>0</v>
      </c>
      <c r="FX468">
        <v>0</v>
      </c>
      <c r="FY468">
        <v>0</v>
      </c>
      <c r="FZ468">
        <v>0</v>
      </c>
      <c r="GA468">
        <v>0</v>
      </c>
      <c r="GB468">
        <v>0</v>
      </c>
      <c r="GC468">
        <v>0</v>
      </c>
      <c r="GD468">
        <v>0</v>
      </c>
      <c r="GE468">
        <v>0</v>
      </c>
      <c r="GF468">
        <v>0</v>
      </c>
      <c r="GG468">
        <v>0</v>
      </c>
      <c r="GH468">
        <v>0</v>
      </c>
      <c r="GI468">
        <v>0</v>
      </c>
      <c r="GJ468">
        <v>0</v>
      </c>
      <c r="GK468">
        <v>0</v>
      </c>
      <c r="GL468">
        <v>0</v>
      </c>
      <c r="GM468">
        <v>0</v>
      </c>
      <c r="GN468">
        <v>0</v>
      </c>
      <c r="GO468">
        <v>0</v>
      </c>
      <c r="GP468">
        <v>0</v>
      </c>
      <c r="GQ468">
        <v>0</v>
      </c>
      <c r="GR468">
        <v>0</v>
      </c>
      <c r="GS468">
        <v>0</v>
      </c>
      <c r="GT468">
        <v>0</v>
      </c>
      <c r="GU468">
        <v>0</v>
      </c>
      <c r="GV468">
        <v>0</v>
      </c>
      <c r="GW468">
        <v>0</v>
      </c>
      <c r="GX468">
        <v>0</v>
      </c>
      <c r="GY468">
        <v>0</v>
      </c>
      <c r="GZ468">
        <v>0</v>
      </c>
      <c r="HA468">
        <v>0</v>
      </c>
      <c r="HB468">
        <v>0</v>
      </c>
      <c r="HC468">
        <v>0</v>
      </c>
      <c r="HD468">
        <v>0</v>
      </c>
      <c r="HE468">
        <v>0</v>
      </c>
      <c r="HF468">
        <v>0</v>
      </c>
      <c r="HG468">
        <v>0</v>
      </c>
      <c r="HH468">
        <v>0</v>
      </c>
      <c r="HI468">
        <v>0</v>
      </c>
      <c r="HJ468">
        <v>0</v>
      </c>
      <c r="HK468">
        <v>0</v>
      </c>
      <c r="HL468">
        <v>0</v>
      </c>
      <c r="HM468">
        <v>0</v>
      </c>
      <c r="HN468">
        <v>0</v>
      </c>
      <c r="HO468">
        <v>0</v>
      </c>
      <c r="HP468">
        <v>0</v>
      </c>
      <c r="HQ468">
        <v>0</v>
      </c>
      <c r="HR468">
        <v>0</v>
      </c>
      <c r="HS468">
        <v>0</v>
      </c>
      <c r="HT468">
        <v>0</v>
      </c>
      <c r="HU468">
        <v>0</v>
      </c>
      <c r="HV468">
        <v>0</v>
      </c>
      <c r="HW468">
        <v>0</v>
      </c>
      <c r="HX468">
        <v>0</v>
      </c>
      <c r="HY468">
        <v>0</v>
      </c>
      <c r="HZ468">
        <v>0</v>
      </c>
      <c r="IA468">
        <v>0</v>
      </c>
      <c r="IB468">
        <v>0</v>
      </c>
      <c r="IC468">
        <v>0</v>
      </c>
      <c r="ID468">
        <v>0</v>
      </c>
      <c r="IE468">
        <v>0</v>
      </c>
      <c r="IF468">
        <v>0</v>
      </c>
      <c r="IG468">
        <v>0</v>
      </c>
      <c r="IH468">
        <v>0</v>
      </c>
      <c r="II468">
        <v>0</v>
      </c>
      <c r="IJ468">
        <v>0</v>
      </c>
      <c r="IK468">
        <v>0</v>
      </c>
      <c r="IL468">
        <v>0</v>
      </c>
      <c r="IM468">
        <v>0</v>
      </c>
      <c r="IN468">
        <v>0</v>
      </c>
    </row>
    <row r="469" spans="1:248">
      <c r="A469">
        <v>0</v>
      </c>
      <c r="B469">
        <v>0</v>
      </c>
      <c r="C469">
        <v>0</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v>0</v>
      </c>
      <c r="FH469">
        <v>0</v>
      </c>
      <c r="FI469">
        <v>0</v>
      </c>
      <c r="FJ469">
        <v>0</v>
      </c>
      <c r="FK469">
        <v>0</v>
      </c>
      <c r="FL469">
        <v>0</v>
      </c>
      <c r="FM469">
        <v>0</v>
      </c>
      <c r="FN469">
        <v>0</v>
      </c>
      <c r="FO469">
        <v>0</v>
      </c>
      <c r="FP469">
        <v>0</v>
      </c>
      <c r="FQ469">
        <v>0</v>
      </c>
      <c r="FR469">
        <v>0</v>
      </c>
      <c r="FS469">
        <v>0</v>
      </c>
      <c r="FT469">
        <v>0</v>
      </c>
      <c r="FU469">
        <v>0</v>
      </c>
      <c r="FV469">
        <v>0</v>
      </c>
      <c r="FW469">
        <v>0</v>
      </c>
      <c r="FX469">
        <v>0</v>
      </c>
      <c r="FY469">
        <v>0</v>
      </c>
      <c r="FZ469">
        <v>0</v>
      </c>
      <c r="GA469">
        <v>0</v>
      </c>
      <c r="GB469">
        <v>0</v>
      </c>
      <c r="GC469">
        <v>0</v>
      </c>
      <c r="GD469">
        <v>0</v>
      </c>
      <c r="GE469">
        <v>0</v>
      </c>
      <c r="GF469">
        <v>0</v>
      </c>
      <c r="GG469">
        <v>0</v>
      </c>
      <c r="GH469">
        <v>0</v>
      </c>
      <c r="GI469">
        <v>0</v>
      </c>
      <c r="GJ469">
        <v>0</v>
      </c>
      <c r="GK469">
        <v>0</v>
      </c>
      <c r="GL469">
        <v>0</v>
      </c>
      <c r="GM469">
        <v>0</v>
      </c>
      <c r="GN469">
        <v>0</v>
      </c>
      <c r="GO469">
        <v>0</v>
      </c>
      <c r="GP469">
        <v>0</v>
      </c>
      <c r="GQ469">
        <v>0</v>
      </c>
      <c r="GR469">
        <v>0</v>
      </c>
      <c r="GS469">
        <v>0</v>
      </c>
      <c r="GT469">
        <v>0</v>
      </c>
      <c r="GU469">
        <v>0</v>
      </c>
      <c r="GV469">
        <v>0</v>
      </c>
      <c r="GW469">
        <v>0</v>
      </c>
      <c r="GX469">
        <v>0</v>
      </c>
      <c r="GY469">
        <v>0</v>
      </c>
      <c r="GZ469">
        <v>0</v>
      </c>
      <c r="HA469">
        <v>0</v>
      </c>
      <c r="HB469">
        <v>0</v>
      </c>
      <c r="HC469">
        <v>0</v>
      </c>
      <c r="HD469">
        <v>0</v>
      </c>
      <c r="HE469">
        <v>0</v>
      </c>
      <c r="HF469">
        <v>0</v>
      </c>
      <c r="HG469">
        <v>0</v>
      </c>
      <c r="HH469">
        <v>0</v>
      </c>
      <c r="HI469">
        <v>0</v>
      </c>
      <c r="HJ469">
        <v>0</v>
      </c>
      <c r="HK469">
        <v>0</v>
      </c>
      <c r="HL469">
        <v>0</v>
      </c>
      <c r="HM469">
        <v>0</v>
      </c>
      <c r="HN469">
        <v>0</v>
      </c>
      <c r="HO469">
        <v>0</v>
      </c>
      <c r="HP469">
        <v>0</v>
      </c>
      <c r="HQ469">
        <v>0</v>
      </c>
      <c r="HR469">
        <v>0</v>
      </c>
      <c r="HS469">
        <v>0</v>
      </c>
      <c r="HT469">
        <v>0</v>
      </c>
      <c r="HU469">
        <v>0</v>
      </c>
      <c r="HV469">
        <v>0</v>
      </c>
      <c r="HW469">
        <v>0</v>
      </c>
      <c r="HX469">
        <v>0</v>
      </c>
      <c r="HY469">
        <v>0</v>
      </c>
      <c r="HZ469">
        <v>0</v>
      </c>
      <c r="IA469">
        <v>0</v>
      </c>
      <c r="IB469">
        <v>0</v>
      </c>
      <c r="IC469">
        <v>0</v>
      </c>
      <c r="ID469">
        <v>0</v>
      </c>
      <c r="IE469">
        <v>0</v>
      </c>
      <c r="IF469">
        <v>0</v>
      </c>
      <c r="IG469">
        <v>0</v>
      </c>
      <c r="IH469">
        <v>0</v>
      </c>
      <c r="II469">
        <v>0</v>
      </c>
      <c r="IJ469">
        <v>0</v>
      </c>
      <c r="IK469">
        <v>0</v>
      </c>
      <c r="IL469">
        <v>0</v>
      </c>
      <c r="IM469">
        <v>0</v>
      </c>
      <c r="IN469">
        <v>0</v>
      </c>
    </row>
    <row r="470" spans="1:248">
      <c r="A470">
        <v>0</v>
      </c>
      <c r="B470">
        <v>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v>0</v>
      </c>
      <c r="FH470">
        <v>0</v>
      </c>
      <c r="FI470">
        <v>0</v>
      </c>
      <c r="FJ470">
        <v>0</v>
      </c>
      <c r="FK470">
        <v>0</v>
      </c>
      <c r="FL470">
        <v>0</v>
      </c>
      <c r="FM470">
        <v>0</v>
      </c>
      <c r="FN470">
        <v>0</v>
      </c>
      <c r="FO470">
        <v>0</v>
      </c>
      <c r="FP470">
        <v>0</v>
      </c>
      <c r="FQ470">
        <v>0</v>
      </c>
      <c r="FR470">
        <v>0</v>
      </c>
      <c r="FS470">
        <v>0</v>
      </c>
      <c r="FT470">
        <v>0</v>
      </c>
      <c r="FU470">
        <v>0</v>
      </c>
      <c r="FV470">
        <v>0</v>
      </c>
      <c r="FW470">
        <v>0</v>
      </c>
      <c r="FX470">
        <v>0</v>
      </c>
      <c r="FY470">
        <v>0</v>
      </c>
      <c r="FZ470">
        <v>0</v>
      </c>
      <c r="GA470">
        <v>0</v>
      </c>
      <c r="GB470">
        <v>0</v>
      </c>
      <c r="GC470">
        <v>0</v>
      </c>
      <c r="GD470">
        <v>0</v>
      </c>
      <c r="GE470">
        <v>0</v>
      </c>
      <c r="GF470">
        <v>0</v>
      </c>
      <c r="GG470">
        <v>0</v>
      </c>
      <c r="GH470">
        <v>0</v>
      </c>
      <c r="GI470">
        <v>0</v>
      </c>
      <c r="GJ470">
        <v>0</v>
      </c>
      <c r="GK470">
        <v>0</v>
      </c>
      <c r="GL470">
        <v>0</v>
      </c>
      <c r="GM470">
        <v>0</v>
      </c>
      <c r="GN470">
        <v>0</v>
      </c>
      <c r="GO470">
        <v>0</v>
      </c>
      <c r="GP470">
        <v>0</v>
      </c>
      <c r="GQ470">
        <v>0</v>
      </c>
      <c r="GR470">
        <v>0</v>
      </c>
      <c r="GS470">
        <v>0</v>
      </c>
      <c r="GT470">
        <v>0</v>
      </c>
      <c r="GU470">
        <v>0</v>
      </c>
      <c r="GV470">
        <v>0</v>
      </c>
      <c r="GW470">
        <v>0</v>
      </c>
      <c r="GX470">
        <v>0</v>
      </c>
      <c r="GY470">
        <v>0</v>
      </c>
      <c r="GZ470">
        <v>0</v>
      </c>
      <c r="HA470">
        <v>0</v>
      </c>
      <c r="HB470">
        <v>0</v>
      </c>
      <c r="HC470">
        <v>0</v>
      </c>
      <c r="HD470">
        <v>0</v>
      </c>
      <c r="HE470">
        <v>0</v>
      </c>
      <c r="HF470">
        <v>0</v>
      </c>
      <c r="HG470">
        <v>0</v>
      </c>
      <c r="HH470">
        <v>0</v>
      </c>
      <c r="HI470">
        <v>0</v>
      </c>
      <c r="HJ470">
        <v>0</v>
      </c>
      <c r="HK470">
        <v>0</v>
      </c>
      <c r="HL470">
        <v>0</v>
      </c>
      <c r="HM470">
        <v>0</v>
      </c>
      <c r="HN470">
        <v>0</v>
      </c>
      <c r="HO470">
        <v>0</v>
      </c>
      <c r="HP470">
        <v>0</v>
      </c>
      <c r="HQ470">
        <v>0</v>
      </c>
      <c r="HR470">
        <v>0</v>
      </c>
      <c r="HS470">
        <v>0</v>
      </c>
      <c r="HT470">
        <v>0</v>
      </c>
      <c r="HU470">
        <v>0</v>
      </c>
      <c r="HV470">
        <v>0</v>
      </c>
      <c r="HW470">
        <v>0</v>
      </c>
      <c r="HX470">
        <v>0</v>
      </c>
      <c r="HY470">
        <v>0</v>
      </c>
      <c r="HZ470">
        <v>0</v>
      </c>
      <c r="IA470">
        <v>0</v>
      </c>
      <c r="IB470">
        <v>0</v>
      </c>
      <c r="IC470">
        <v>0</v>
      </c>
      <c r="ID470">
        <v>0</v>
      </c>
      <c r="IE470">
        <v>0</v>
      </c>
      <c r="IF470">
        <v>0</v>
      </c>
      <c r="IG470">
        <v>0</v>
      </c>
      <c r="IH470">
        <v>0</v>
      </c>
      <c r="II470">
        <v>0</v>
      </c>
      <c r="IJ470">
        <v>0</v>
      </c>
      <c r="IK470">
        <v>0</v>
      </c>
      <c r="IL470">
        <v>0</v>
      </c>
      <c r="IM470">
        <v>0</v>
      </c>
      <c r="IN470">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2F83-2FC8-4553-B7DB-DAB800CFE8AC}">
  <dimension ref="A3:AC64"/>
  <sheetViews>
    <sheetView workbookViewId="0">
      <selection activeCell="T4" sqref="T4"/>
    </sheetView>
  </sheetViews>
  <sheetFormatPr defaultRowHeight="15"/>
  <cols>
    <col min="1" max="1" width="3.28515625" style="1" bestFit="1" customWidth="1"/>
    <col min="2" max="2" width="41.28515625" style="1" bestFit="1" customWidth="1"/>
    <col min="3" max="3" width="21.5703125" style="1" bestFit="1" customWidth="1"/>
    <col min="4" max="4" width="21.7109375" style="1" bestFit="1" customWidth="1"/>
    <col min="5" max="5" width="9.85546875" style="1" customWidth="1"/>
    <col min="6" max="6" width="7.42578125" style="1" bestFit="1" customWidth="1"/>
    <col min="7" max="7" width="20" style="1" bestFit="1" customWidth="1"/>
    <col min="8" max="8" width="27.5703125" style="1" bestFit="1" customWidth="1"/>
    <col min="9" max="9" width="27.42578125" style="1" bestFit="1" customWidth="1"/>
    <col min="10" max="10" width="14.42578125" style="1" bestFit="1" customWidth="1"/>
    <col min="11" max="11" width="24.5703125" style="1" bestFit="1" customWidth="1"/>
    <col min="12" max="12" width="17.5703125" style="1" bestFit="1" customWidth="1"/>
    <col min="13" max="13" width="10.7109375" style="1" bestFit="1" customWidth="1"/>
    <col min="14" max="15" width="8.140625" style="1" bestFit="1" customWidth="1"/>
    <col min="16" max="16" width="9.28515625" style="1" bestFit="1" customWidth="1"/>
    <col min="17" max="17" width="8.140625" style="1" bestFit="1" customWidth="1"/>
    <col min="18" max="18" width="9.28515625" style="1" bestFit="1" customWidth="1"/>
    <col min="19" max="19" width="7.140625" style="1" bestFit="1" customWidth="1"/>
    <col min="20" max="20" width="7.5703125" style="1" bestFit="1" customWidth="1"/>
    <col min="21" max="21" width="13" style="1" bestFit="1" customWidth="1"/>
    <col min="22" max="22" width="9.42578125" style="1" bestFit="1" customWidth="1"/>
    <col min="23" max="23" width="12.85546875" style="1" bestFit="1" customWidth="1"/>
    <col min="24" max="24" width="23.7109375" style="1" bestFit="1" customWidth="1"/>
    <col min="25" max="25" width="24.5703125" style="1" bestFit="1" customWidth="1"/>
    <col min="26" max="26" width="31" style="1" bestFit="1" customWidth="1"/>
    <col min="27" max="27" width="12.5703125" style="1" bestFit="1" customWidth="1"/>
    <col min="28" max="28" width="27.5703125" style="1" bestFit="1" customWidth="1"/>
    <col min="29" max="29" width="12.5703125" style="1" bestFit="1" customWidth="1"/>
    <col min="30" max="16384" width="9.140625" style="1"/>
  </cols>
  <sheetData>
    <row r="3" spans="1:29">
      <c r="A3" s="1" t="str" cm="1">
        <f t="array" ref="A3:AC64">'[5]MoU proposal'!$A$4:$AC$65</f>
        <v>`</v>
      </c>
      <c r="B3" s="1" t="str">
        <v>Distributor Name</v>
      </c>
      <c r="C3" s="1" t="str">
        <v>Distributor Code</v>
      </c>
      <c r="D3" s="1" t="str">
        <v>State</v>
      </c>
      <c r="E3" s="1" t="str">
        <v>Feb + Mar</v>
      </c>
      <c r="F3" s="1" t="str">
        <v>Zone</v>
      </c>
      <c r="G3" s="1" t="str">
        <v>MoU signed (Yes/No)</v>
      </c>
      <c r="H3" s="1" t="str">
        <v>FY 26 H1 Original MoU Target</v>
      </c>
      <c r="I3" s="1" t="str">
        <v>FY 26 H1 Original MoU Actual</v>
      </c>
      <c r="J3" s="1" t="str">
        <v>H1 Compliance</v>
      </c>
      <c r="K3" s="1" t="str">
        <v>H2 Proposed MoU volume</v>
      </c>
      <c r="L3" s="1" t="str">
        <v>Total MoU volume</v>
      </c>
      <c r="M3" s="1" t="str">
        <v>FY 26 MoU</v>
      </c>
      <c r="N3" s="588">
        <v>45931</v>
      </c>
      <c r="O3" s="588">
        <v>45962</v>
      </c>
      <c r="P3" s="588">
        <v>45992</v>
      </c>
      <c r="Q3" s="588">
        <v>46023</v>
      </c>
      <c r="R3" s="588" t="str">
        <v>YTD Jan</v>
      </c>
      <c r="S3" s="588">
        <v>46054</v>
      </c>
      <c r="T3" s="588">
        <v>46082</v>
      </c>
      <c r="U3" s="1" t="str">
        <v>Est. FY 26 vol.</v>
      </c>
      <c r="V3" s="1" t="str">
        <v>FY 25 vol.</v>
      </c>
      <c r="W3" s="1" t="str">
        <v>Growth Y-o-Y</v>
      </c>
      <c r="X3" s="1" t="str">
        <v>Est. % FY 26 achievement</v>
      </c>
      <c r="Y3" s="1" t="str">
        <v>App. incentive as per MoU</v>
      </c>
      <c r="Z3" s="1" t="str">
        <v>Proposal for incentive (in Rs./MT)</v>
      </c>
      <c r="AA3" s="1" t="str">
        <v>Total Payout</v>
      </c>
      <c r="AB3" s="1" t="str">
        <v>Incentive as per qualified slab</v>
      </c>
      <c r="AC3" s="1" t="str">
        <v>Total Payout</v>
      </c>
    </row>
    <row r="4" spans="1:29">
      <c r="A4" s="1">
        <v>1</v>
      </c>
      <c r="B4" s="1" t="str">
        <v>DINESH STEEL PRIVATE LIMITED</v>
      </c>
      <c r="C4" s="1" t="str">
        <v>C12820</v>
      </c>
      <c r="D4" s="1" t="str">
        <v>UTTAR PRADESH</v>
      </c>
      <c r="E4" s="1">
        <v>2000</v>
      </c>
      <c r="F4" s="1" t="str">
        <v>North</v>
      </c>
      <c r="G4" s="1" t="str">
        <v>Yes</v>
      </c>
      <c r="H4" s="1">
        <v>5200</v>
      </c>
      <c r="I4" s="1">
        <v>2801.7950000000005</v>
      </c>
      <c r="J4" s="16">
        <v>0.53880673076923091</v>
      </c>
      <c r="K4" s="1">
        <v>6200</v>
      </c>
      <c r="L4" s="1">
        <v>11400</v>
      </c>
      <c r="M4" s="1">
        <v>9000</v>
      </c>
      <c r="N4" s="1">
        <v>341.58999999999992</v>
      </c>
      <c r="O4" s="1">
        <v>501.90000000000009</v>
      </c>
      <c r="P4" s="1">
        <v>728.05999999999972</v>
      </c>
      <c r="Q4" s="1">
        <v>768.91</v>
      </c>
      <c r="R4" s="1">
        <v>5142.2550000000001</v>
      </c>
      <c r="S4" s="1">
        <v>1100</v>
      </c>
      <c r="T4" s="1">
        <v>1300</v>
      </c>
      <c r="U4" s="1">
        <v>7542.2550000000001</v>
      </c>
      <c r="V4" s="1">
        <v>6491</v>
      </c>
      <c r="W4" s="1">
        <v>0.16195578493298415</v>
      </c>
      <c r="X4" s="1">
        <v>0.83802833333333338</v>
      </c>
      <c r="Y4" s="1">
        <v>325</v>
      </c>
      <c r="Z4" s="1">
        <v>260</v>
      </c>
      <c r="AA4" s="1">
        <v>1960986.3</v>
      </c>
      <c r="AB4" s="1">
        <v>275</v>
      </c>
      <c r="AC4" s="1">
        <v>2074120.125</v>
      </c>
    </row>
    <row r="5" spans="1:29">
      <c r="A5" s="1">
        <v>2</v>
      </c>
      <c r="B5" s="1" t="str">
        <v>GLOBAL IRONTRADING PVT. LTD.</v>
      </c>
      <c r="C5" s="1" t="str">
        <v>C12819</v>
      </c>
      <c r="D5" s="1" t="str">
        <v>UTTAR PRADESH</v>
      </c>
      <c r="E5" s="1">
        <v>0</v>
      </c>
      <c r="F5" s="1" t="str">
        <v>North</v>
      </c>
      <c r="G5" s="1" t="str">
        <v>Yes</v>
      </c>
      <c r="H5" s="1">
        <v>1800</v>
      </c>
      <c r="I5" s="1">
        <v>1405.91</v>
      </c>
      <c r="J5" s="16">
        <v>0.78106111111111121</v>
      </c>
      <c r="K5" s="1">
        <v>2800</v>
      </c>
      <c r="L5" s="1">
        <v>4600</v>
      </c>
      <c r="M5" s="1">
        <v>4200</v>
      </c>
      <c r="N5" s="1">
        <v>117.85</v>
      </c>
      <c r="O5" s="1">
        <v>244.82</v>
      </c>
      <c r="P5" s="1">
        <v>24.96</v>
      </c>
      <c r="Q5" s="1">
        <v>0</v>
      </c>
      <c r="R5" s="1">
        <v>1793.54</v>
      </c>
      <c r="S5" s="1">
        <v>0</v>
      </c>
      <c r="T5" s="1">
        <v>0</v>
      </c>
      <c r="U5" s="1">
        <v>1793.54</v>
      </c>
      <c r="V5" s="1">
        <v>1558</v>
      </c>
      <c r="W5" s="1">
        <v>0.15118100128369702</v>
      </c>
      <c r="X5" s="1">
        <v>0.42703333333333332</v>
      </c>
      <c r="Y5" s="1">
        <v>225</v>
      </c>
      <c r="Z5" s="1" t="str">
        <v/>
      </c>
      <c r="AA5" s="1">
        <v>0</v>
      </c>
      <c r="AB5" s="1">
        <v>0</v>
      </c>
      <c r="AC5" s="1">
        <v>0</v>
      </c>
    </row>
    <row r="6" spans="1:29">
      <c r="A6" s="1">
        <v>3</v>
      </c>
      <c r="B6" s="1" t="str">
        <v>GOBINDGARH IRON LLP</v>
      </c>
      <c r="C6" s="1" t="str">
        <v>C12817</v>
      </c>
      <c r="D6" s="1" t="str">
        <v>UTTAR PRADESH</v>
      </c>
      <c r="E6" s="1">
        <v>1100</v>
      </c>
      <c r="F6" s="1" t="str">
        <v>North</v>
      </c>
      <c r="G6" s="1" t="str">
        <v>Yes</v>
      </c>
      <c r="H6" s="1">
        <v>2670</v>
      </c>
      <c r="I6" s="1">
        <v>1066.44</v>
      </c>
      <c r="J6" s="16">
        <v>0.39941573033707867</v>
      </c>
      <c r="K6" s="1">
        <v>2200</v>
      </c>
      <c r="L6" s="1">
        <v>4870</v>
      </c>
      <c r="M6" s="1">
        <v>3600</v>
      </c>
      <c r="N6" s="1">
        <v>149.94999999999999</v>
      </c>
      <c r="O6" s="1">
        <v>292.82</v>
      </c>
      <c r="P6" s="1">
        <v>594.98</v>
      </c>
      <c r="Q6" s="1">
        <v>387.44</v>
      </c>
      <c r="R6" s="1">
        <v>2491.63</v>
      </c>
      <c r="S6" s="1">
        <v>500</v>
      </c>
      <c r="T6" s="1">
        <v>610</v>
      </c>
      <c r="U6" s="1">
        <v>3601.63</v>
      </c>
      <c r="V6" s="1">
        <v>3062</v>
      </c>
      <c r="W6" s="1">
        <v>0.17623448726322669</v>
      </c>
      <c r="X6" s="1">
        <v>1.0004527777777779</v>
      </c>
      <c r="Y6" s="1">
        <v>175</v>
      </c>
      <c r="Z6" s="1">
        <v>175</v>
      </c>
      <c r="AA6" s="1">
        <v>630285.25</v>
      </c>
      <c r="AB6" s="1">
        <v>175</v>
      </c>
      <c r="AC6" s="1">
        <v>630285.25</v>
      </c>
    </row>
    <row r="7" spans="1:29">
      <c r="A7" s="1">
        <v>4</v>
      </c>
      <c r="B7" s="1" t="str">
        <v>Khandelwal Associates</v>
      </c>
      <c r="C7" s="1" t="str">
        <v>C12818</v>
      </c>
      <c r="D7" s="1" t="str">
        <v>UTTAR PRADESH</v>
      </c>
      <c r="E7" s="1">
        <v>2000</v>
      </c>
      <c r="F7" s="1" t="str">
        <v>North</v>
      </c>
      <c r="G7" s="1" t="str">
        <v>Yes</v>
      </c>
      <c r="H7" s="1">
        <v>1201</v>
      </c>
      <c r="I7" s="1">
        <v>2904.9599999999996</v>
      </c>
      <c r="J7" s="16">
        <v>2.4187843463780179</v>
      </c>
      <c r="K7" s="1">
        <v>5950</v>
      </c>
      <c r="L7" s="1">
        <v>7151</v>
      </c>
      <c r="M7" s="1">
        <v>9000</v>
      </c>
      <c r="N7" s="1">
        <v>434.99999999999989</v>
      </c>
      <c r="O7" s="1">
        <v>591.35400000000004</v>
      </c>
      <c r="P7" s="1">
        <v>663.15000000000043</v>
      </c>
      <c r="Q7" s="1">
        <v>617.11</v>
      </c>
      <c r="R7" s="1">
        <v>5211.5739999999996</v>
      </c>
      <c r="S7" s="1">
        <v>800</v>
      </c>
      <c r="T7" s="1">
        <v>1200</v>
      </c>
      <c r="U7" s="1">
        <v>7211.5740000000005</v>
      </c>
      <c r="V7" s="1">
        <v>401</v>
      </c>
      <c r="W7" s="1">
        <v>16.98397506234414</v>
      </c>
      <c r="X7" s="1">
        <v>0.80128599999999994</v>
      </c>
      <c r="Y7" s="1">
        <v>325</v>
      </c>
      <c r="Z7" s="1">
        <v>260</v>
      </c>
      <c r="AA7" s="1">
        <v>1875009.2400000002</v>
      </c>
      <c r="AB7" s="1">
        <v>275</v>
      </c>
      <c r="AC7" s="1">
        <v>1983182.85</v>
      </c>
    </row>
    <row r="8" spans="1:29">
      <c r="A8" s="1">
        <v>5</v>
      </c>
      <c r="B8" s="1" t="str">
        <v>SHASHI STEELS CORPORATION</v>
      </c>
      <c r="C8" s="1" t="str">
        <v>C12816</v>
      </c>
      <c r="D8" s="1" t="str">
        <v>UTTAR PRADESH</v>
      </c>
      <c r="E8" s="1">
        <v>2000</v>
      </c>
      <c r="F8" s="1" t="str">
        <v>North</v>
      </c>
      <c r="G8" s="1" t="str">
        <v>Yes</v>
      </c>
      <c r="H8" s="1">
        <v>4350</v>
      </c>
      <c r="I8" s="1">
        <v>5703.0900000000011</v>
      </c>
      <c r="J8" s="16">
        <v>1.3110551724137933</v>
      </c>
      <c r="K8" s="1">
        <v>6300</v>
      </c>
      <c r="L8" s="1">
        <v>10650</v>
      </c>
      <c r="M8" s="1">
        <v>12000</v>
      </c>
      <c r="N8" s="1">
        <v>469.97</v>
      </c>
      <c r="O8" s="1">
        <v>718.26</v>
      </c>
      <c r="P8" s="1">
        <v>686.22</v>
      </c>
      <c r="Q8" s="1">
        <v>426.4</v>
      </c>
      <c r="R8" s="1">
        <v>8003.9400000000014</v>
      </c>
      <c r="S8" s="1">
        <v>1300</v>
      </c>
      <c r="T8" s="1">
        <v>1487.5</v>
      </c>
      <c r="U8" s="1">
        <v>10791.44</v>
      </c>
      <c r="V8" s="1">
        <v>4121</v>
      </c>
      <c r="W8" s="1">
        <v>1.618645959718515</v>
      </c>
      <c r="X8" s="1">
        <v>0.8992866666666669</v>
      </c>
      <c r="Y8" s="1">
        <v>375</v>
      </c>
      <c r="Z8" s="1">
        <v>300</v>
      </c>
      <c r="AA8" s="1">
        <v>3237432</v>
      </c>
      <c r="AB8" s="1">
        <v>325</v>
      </c>
      <c r="AC8" s="1">
        <v>3507218</v>
      </c>
    </row>
    <row r="9" spans="1:29">
      <c r="A9" s="1">
        <v>6</v>
      </c>
      <c r="B9" s="1" t="str">
        <v>OPTRIX Infra LLP</v>
      </c>
      <c r="C9" s="1" t="str">
        <v>001J100000PJG7oIAH</v>
      </c>
      <c r="D9" s="1" t="str">
        <v>UTTAR PRADESH</v>
      </c>
      <c r="E9" s="1">
        <v>3000</v>
      </c>
      <c r="F9" s="1" t="str">
        <v>North</v>
      </c>
      <c r="G9" s="1" t="str">
        <v>Yes</v>
      </c>
      <c r="H9" s="1">
        <v>4800</v>
      </c>
      <c r="I9" s="1">
        <v>4255.8</v>
      </c>
      <c r="J9" s="16">
        <v>0.886625</v>
      </c>
      <c r="K9" s="1">
        <v>7700</v>
      </c>
      <c r="L9" s="1">
        <v>12500</v>
      </c>
      <c r="M9" s="1">
        <v>12000</v>
      </c>
      <c r="N9" s="1">
        <v>200.13</v>
      </c>
      <c r="O9" s="1">
        <v>929.71000000000015</v>
      </c>
      <c r="P9" s="1">
        <v>636.01</v>
      </c>
      <c r="Q9" s="1">
        <v>798.12999999999988</v>
      </c>
      <c r="R9" s="1">
        <v>6819.7800000000007</v>
      </c>
      <c r="S9" s="1">
        <v>1200</v>
      </c>
      <c r="T9" s="1">
        <v>2000</v>
      </c>
      <c r="U9" s="1">
        <v>10019.780000000001</v>
      </c>
      <c r="V9" s="1">
        <v>2898</v>
      </c>
      <c r="W9" s="1">
        <v>2.4574810213940652</v>
      </c>
      <c r="X9" s="1">
        <v>0.83498166666666673</v>
      </c>
      <c r="Y9" s="1">
        <v>375</v>
      </c>
      <c r="Z9" s="1">
        <v>300</v>
      </c>
      <c r="AA9" s="1">
        <v>3005934</v>
      </c>
      <c r="AB9" s="1">
        <v>325</v>
      </c>
      <c r="AC9" s="1">
        <v>3256428.5</v>
      </c>
    </row>
    <row r="10" spans="1:29">
      <c r="A10" s="1">
        <v>7</v>
      </c>
      <c r="B10" s="1" t="str">
        <v>BHOLE NATH TRADERS</v>
      </c>
      <c r="C10" s="1" t="str">
        <v>C13294</v>
      </c>
      <c r="D10" s="1" t="str">
        <v>UTTAR PRADESH</v>
      </c>
      <c r="E10" s="1">
        <v>0</v>
      </c>
      <c r="F10" s="1" t="str">
        <v>North</v>
      </c>
      <c r="G10" s="1" t="str">
        <v>No</v>
      </c>
      <c r="H10" s="1">
        <v>0</v>
      </c>
      <c r="I10" s="1">
        <v>0</v>
      </c>
      <c r="J10" s="16" t="str">
        <v/>
      </c>
      <c r="K10" s="1">
        <v>0</v>
      </c>
      <c r="L10" s="1">
        <v>0</v>
      </c>
      <c r="M10" s="1">
        <v>0</v>
      </c>
      <c r="N10" s="1">
        <v>0</v>
      </c>
      <c r="O10" s="1">
        <v>0</v>
      </c>
      <c r="P10" s="1">
        <v>0</v>
      </c>
      <c r="Q10" s="1">
        <v>0</v>
      </c>
      <c r="R10" s="1">
        <v>0</v>
      </c>
      <c r="S10" s="1">
        <v>0</v>
      </c>
      <c r="T10" s="1">
        <v>0</v>
      </c>
      <c r="U10" s="1">
        <v>0</v>
      </c>
      <c r="V10" s="1">
        <v>0</v>
      </c>
      <c r="W10" s="1" t="str">
        <v/>
      </c>
      <c r="X10" s="1" t="str">
        <v/>
      </c>
      <c r="Y10" s="1">
        <v>0</v>
      </c>
      <c r="Z10" s="1">
        <v>0</v>
      </c>
      <c r="AA10" s="1">
        <v>0</v>
      </c>
      <c r="AB10" s="1">
        <v>0</v>
      </c>
      <c r="AC10" s="1">
        <v>0</v>
      </c>
    </row>
    <row r="11" spans="1:29">
      <c r="A11" s="1">
        <v>8</v>
      </c>
      <c r="B11" s="1" t="str">
        <v>SHREE LAKSHMAN ROLLING MILL (INDIA) LLP</v>
      </c>
      <c r="C11" s="1" t="str">
        <v>C12815</v>
      </c>
      <c r="D11" s="1" t="str">
        <v>UTTAR PRADESH</v>
      </c>
      <c r="E11" s="1">
        <v>3100</v>
      </c>
      <c r="F11" s="1" t="str">
        <v>North</v>
      </c>
      <c r="G11" s="1" t="str">
        <v>Yes</v>
      </c>
      <c r="H11" s="1">
        <v>6800</v>
      </c>
      <c r="I11" s="1">
        <v>3865.1199999999994</v>
      </c>
      <c r="J11" s="16">
        <v>0.56839999999999991</v>
      </c>
      <c r="K11" s="1">
        <v>8000</v>
      </c>
      <c r="L11" s="1">
        <v>14800</v>
      </c>
      <c r="M11" s="1">
        <v>12000</v>
      </c>
      <c r="N11" s="1">
        <v>356.36</v>
      </c>
      <c r="O11" s="1">
        <v>591.35</v>
      </c>
      <c r="P11" s="1">
        <v>903.22500000000014</v>
      </c>
      <c r="Q11" s="1">
        <v>784.86500000000001</v>
      </c>
      <c r="R11" s="1">
        <v>6500.92</v>
      </c>
      <c r="S11" s="1">
        <v>1500</v>
      </c>
      <c r="T11" s="1">
        <v>2000</v>
      </c>
      <c r="U11" s="1">
        <v>10000.92</v>
      </c>
      <c r="V11" s="1">
        <v>6797</v>
      </c>
      <c r="W11" s="1">
        <v>0.47137266441076947</v>
      </c>
      <c r="X11" s="1">
        <v>0.83340999999999998</v>
      </c>
      <c r="Y11" s="1">
        <v>375</v>
      </c>
      <c r="Z11" s="1">
        <v>300</v>
      </c>
      <c r="AA11" s="1">
        <v>3000276</v>
      </c>
      <c r="AB11" s="1">
        <v>325</v>
      </c>
      <c r="AC11" s="1">
        <v>3250299</v>
      </c>
    </row>
    <row r="12" spans="1:29">
      <c r="A12" s="1">
        <v>9</v>
      </c>
      <c r="B12" s="1" t="str">
        <v>SUMER CHAND STEELS CORPORATION</v>
      </c>
      <c r="C12" s="1" t="str">
        <v>C12814</v>
      </c>
      <c r="D12" s="1" t="str">
        <v>UTTAR PRADESH</v>
      </c>
      <c r="E12" s="1">
        <v>0</v>
      </c>
      <c r="F12" s="1" t="str">
        <v>North</v>
      </c>
      <c r="G12" s="1" t="str">
        <v>No</v>
      </c>
      <c r="H12" s="1">
        <v>50</v>
      </c>
      <c r="I12" s="1">
        <v>54.2</v>
      </c>
      <c r="J12" s="16">
        <v>1.0840000000000001</v>
      </c>
      <c r="K12" s="1">
        <v>0</v>
      </c>
      <c r="L12" s="1">
        <v>50</v>
      </c>
      <c r="M12" s="1">
        <v>50</v>
      </c>
      <c r="N12" s="1">
        <v>0</v>
      </c>
      <c r="O12" s="1">
        <v>0</v>
      </c>
      <c r="P12" s="1">
        <v>0</v>
      </c>
      <c r="Q12" s="1">
        <v>0</v>
      </c>
      <c r="R12" s="1">
        <v>54.2</v>
      </c>
      <c r="S12" s="1">
        <v>0</v>
      </c>
      <c r="T12" s="1">
        <v>0</v>
      </c>
      <c r="U12" s="1">
        <v>54.2</v>
      </c>
      <c r="V12" s="1">
        <v>0</v>
      </c>
      <c r="W12" s="1" t="str">
        <v/>
      </c>
      <c r="X12" s="1">
        <v>1.0840000000000001</v>
      </c>
      <c r="Y12" s="1">
        <v>0</v>
      </c>
      <c r="Z12" s="1">
        <v>0</v>
      </c>
      <c r="AA12" s="1">
        <v>0</v>
      </c>
      <c r="AB12" s="1">
        <v>0</v>
      </c>
      <c r="AC12" s="1">
        <v>0</v>
      </c>
    </row>
    <row r="13" spans="1:29">
      <c r="A13" s="1">
        <v>10</v>
      </c>
      <c r="B13" s="1" t="str">
        <v>Swastik Tradevision Pvt. Ltd.</v>
      </c>
      <c r="C13" s="1" t="str">
        <v>C12822</v>
      </c>
      <c r="D13" s="1" t="str">
        <v>RAJASTHAN</v>
      </c>
      <c r="E13" s="1">
        <v>1400</v>
      </c>
      <c r="F13" s="1" t="str">
        <v>North</v>
      </c>
      <c r="G13" s="1" t="str">
        <v>Yes</v>
      </c>
      <c r="H13" s="1">
        <v>3150</v>
      </c>
      <c r="I13" s="1">
        <v>1788.4500000000003</v>
      </c>
      <c r="J13" s="16">
        <v>0.5677619047619048</v>
      </c>
      <c r="K13" s="1">
        <v>2400</v>
      </c>
      <c r="L13" s="1">
        <v>5550</v>
      </c>
      <c r="M13" s="1">
        <v>4500</v>
      </c>
      <c r="N13" s="1">
        <v>298.57</v>
      </c>
      <c r="O13" s="1">
        <v>351.64</v>
      </c>
      <c r="P13" s="1">
        <v>677.87000000000012</v>
      </c>
      <c r="Q13" s="1">
        <v>545.92999999999995</v>
      </c>
      <c r="R13" s="1">
        <v>3662.4600000000005</v>
      </c>
      <c r="S13" s="1">
        <v>700</v>
      </c>
      <c r="T13" s="1">
        <v>850</v>
      </c>
      <c r="U13" s="1">
        <v>5212.4600000000009</v>
      </c>
      <c r="V13" s="1">
        <v>3281</v>
      </c>
      <c r="W13" s="1">
        <v>0.58868028040231668</v>
      </c>
      <c r="X13" s="1">
        <v>1.1583244444444447</v>
      </c>
      <c r="Y13" s="1">
        <v>325</v>
      </c>
      <c r="Z13" s="1">
        <v>325</v>
      </c>
      <c r="AA13" s="1">
        <v>1694049.5000000002</v>
      </c>
      <c r="AB13" s="1">
        <v>325</v>
      </c>
      <c r="AC13" s="1">
        <v>1694049.5000000002</v>
      </c>
    </row>
    <row r="14" spans="1:29">
      <c r="A14" s="1">
        <v>11</v>
      </c>
      <c r="B14" s="1" t="str">
        <v>J P ALLOYS</v>
      </c>
      <c r="C14" s="1" t="str">
        <v>C13188</v>
      </c>
      <c r="D14" s="1" t="str">
        <v>RAJASTHAN</v>
      </c>
      <c r="E14" s="1">
        <v>3000</v>
      </c>
      <c r="F14" s="1" t="str">
        <v>North</v>
      </c>
      <c r="G14" s="1" t="str">
        <v>Yes</v>
      </c>
      <c r="H14" s="1">
        <v>5200</v>
      </c>
      <c r="I14" s="1">
        <v>3683.7499999999995</v>
      </c>
      <c r="J14" s="16">
        <v>0.70841346153846141</v>
      </c>
      <c r="K14" s="1">
        <v>6950</v>
      </c>
      <c r="L14" s="1">
        <v>12150</v>
      </c>
      <c r="M14" s="1">
        <v>11000</v>
      </c>
      <c r="N14" s="1">
        <v>275.54000000000002</v>
      </c>
      <c r="O14" s="1">
        <v>582.82000000000005</v>
      </c>
      <c r="P14" s="1">
        <v>1104.924999999999</v>
      </c>
      <c r="Q14" s="1">
        <v>1027.58</v>
      </c>
      <c r="R14" s="1">
        <v>6674.6149999999989</v>
      </c>
      <c r="S14" s="1">
        <v>1400</v>
      </c>
      <c r="T14" s="1">
        <v>2000</v>
      </c>
      <c r="U14" s="1">
        <v>10074.614999999998</v>
      </c>
      <c r="V14" s="1">
        <v>4647</v>
      </c>
      <c r="W14" s="1">
        <v>1.1679825693996122</v>
      </c>
      <c r="X14" s="1">
        <v>0.91587409090909078</v>
      </c>
      <c r="Y14" s="1">
        <v>325</v>
      </c>
      <c r="Z14" s="1">
        <v>292.5</v>
      </c>
      <c r="AA14" s="1">
        <v>2946824.8874999993</v>
      </c>
      <c r="AB14" s="1">
        <v>325</v>
      </c>
      <c r="AC14" s="1">
        <v>3274249.8749999995</v>
      </c>
    </row>
    <row r="15" spans="1:29">
      <c r="A15" s="1">
        <v>12</v>
      </c>
      <c r="B15" s="1" t="str">
        <v>BD ISPAT AND ALLOYS</v>
      </c>
      <c r="C15" s="1">
        <v>0</v>
      </c>
      <c r="D15" s="1" t="str">
        <v>RAJASTHAN</v>
      </c>
      <c r="E15" s="1">
        <v>0</v>
      </c>
      <c r="F15" s="1" t="str">
        <v>North</v>
      </c>
      <c r="G15" s="1" t="str">
        <v>No</v>
      </c>
      <c r="H15" s="1">
        <v>0</v>
      </c>
      <c r="I15" s="1">
        <v>42.160000000000011</v>
      </c>
      <c r="J15" s="16" t="str">
        <v/>
      </c>
      <c r="K15" s="1">
        <v>0</v>
      </c>
      <c r="L15" s="1">
        <v>0</v>
      </c>
      <c r="M15" s="1">
        <v>0</v>
      </c>
      <c r="N15" s="1">
        <v>44.07</v>
      </c>
      <c r="O15" s="1">
        <v>0</v>
      </c>
      <c r="P15" s="1">
        <v>45.18</v>
      </c>
      <c r="Q15" s="1">
        <v>0</v>
      </c>
      <c r="R15" s="1">
        <v>131.41000000000003</v>
      </c>
      <c r="S15" s="1">
        <v>0</v>
      </c>
      <c r="T15" s="1">
        <v>0</v>
      </c>
      <c r="U15" s="1">
        <v>131.41000000000003</v>
      </c>
      <c r="V15" s="1">
        <v>0</v>
      </c>
      <c r="W15" s="1" t="str">
        <v/>
      </c>
      <c r="X15" s="1" t="str">
        <v/>
      </c>
      <c r="Y15" s="1">
        <v>0</v>
      </c>
      <c r="Z15" s="1">
        <v>0</v>
      </c>
      <c r="AA15" s="1">
        <v>0</v>
      </c>
      <c r="AB15" s="1">
        <v>0</v>
      </c>
      <c r="AC15" s="1">
        <v>0</v>
      </c>
    </row>
    <row r="16" spans="1:29">
      <c r="A16" s="1">
        <v>13</v>
      </c>
      <c r="B16" s="1" t="str">
        <v>M R Associates</v>
      </c>
      <c r="C16" s="1" t="str">
        <v>C13417</v>
      </c>
      <c r="D16" s="1" t="str">
        <v>RAJASTHAN</v>
      </c>
      <c r="E16" s="1">
        <v>1400</v>
      </c>
      <c r="F16" s="1" t="str">
        <v>North</v>
      </c>
      <c r="G16" s="1" t="str">
        <v>Yes</v>
      </c>
      <c r="H16" s="1">
        <v>2900</v>
      </c>
      <c r="I16" s="1">
        <v>1910.3050000000003</v>
      </c>
      <c r="J16" s="16">
        <v>0.65872586206896566</v>
      </c>
      <c r="K16" s="1">
        <v>2800</v>
      </c>
      <c r="L16" s="1">
        <v>5700</v>
      </c>
      <c r="M16" s="1">
        <v>4500</v>
      </c>
      <c r="N16" s="1">
        <v>264.83</v>
      </c>
      <c r="O16" s="1">
        <v>490.06000000000017</v>
      </c>
      <c r="P16" s="1">
        <v>768.5300000000002</v>
      </c>
      <c r="Q16" s="1">
        <v>822.1</v>
      </c>
      <c r="R16" s="1">
        <v>4255.8250000000007</v>
      </c>
      <c r="S16" s="1">
        <v>600</v>
      </c>
      <c r="T16" s="1">
        <v>700</v>
      </c>
      <c r="U16" s="1">
        <v>5555.8250000000007</v>
      </c>
      <c r="V16" s="1">
        <v>2907</v>
      </c>
      <c r="W16" s="1">
        <v>0.91118851049191629</v>
      </c>
      <c r="X16" s="1">
        <v>1.2346277777777779</v>
      </c>
      <c r="Y16" s="1">
        <v>325</v>
      </c>
      <c r="Z16" s="1">
        <v>325</v>
      </c>
      <c r="AA16" s="1">
        <v>1805643.1250000002</v>
      </c>
      <c r="AB16" s="1">
        <v>325</v>
      </c>
      <c r="AC16" s="1">
        <v>1805643.1250000002</v>
      </c>
    </row>
    <row r="17" spans="1:29">
      <c r="A17" s="1">
        <v>14</v>
      </c>
      <c r="B17" s="1" t="str">
        <v>MAHENDRA STEELS</v>
      </c>
      <c r="C17" s="1" t="str">
        <v>C12832</v>
      </c>
      <c r="D17" s="1" t="str">
        <v>DELHI</v>
      </c>
      <c r="E17" s="1">
        <v>1800</v>
      </c>
      <c r="F17" s="1" t="str">
        <v>North</v>
      </c>
      <c r="G17" s="1" t="str">
        <v>Yes</v>
      </c>
      <c r="H17" s="1">
        <v>4700</v>
      </c>
      <c r="I17" s="1">
        <v>2447.7699999999995</v>
      </c>
      <c r="J17" s="16">
        <v>0.52080212765957434</v>
      </c>
      <c r="K17" s="1">
        <v>3510</v>
      </c>
      <c r="L17" s="1">
        <v>8210</v>
      </c>
      <c r="M17" s="1">
        <v>6000</v>
      </c>
      <c r="N17" s="1">
        <v>208.02999999999989</v>
      </c>
      <c r="O17" s="1">
        <v>450.79</v>
      </c>
      <c r="P17" s="1">
        <v>565.41</v>
      </c>
      <c r="Q17" s="1">
        <v>532.11000000000013</v>
      </c>
      <c r="R17" s="1">
        <v>4204.1099999999988</v>
      </c>
      <c r="S17" s="1">
        <v>800</v>
      </c>
      <c r="T17" s="1">
        <v>1000</v>
      </c>
      <c r="U17" s="1">
        <v>6004.11</v>
      </c>
      <c r="V17" s="1">
        <v>4774</v>
      </c>
      <c r="W17" s="1">
        <v>0.25766862170087967</v>
      </c>
      <c r="X17" s="1">
        <v>1.0006849999999998</v>
      </c>
      <c r="Y17" s="1">
        <v>275</v>
      </c>
      <c r="Z17" s="1">
        <v>275</v>
      </c>
      <c r="AA17" s="1">
        <v>1651130.25</v>
      </c>
      <c r="AB17" s="1">
        <v>275</v>
      </c>
      <c r="AC17" s="1">
        <v>1651130.25</v>
      </c>
    </row>
    <row r="18" spans="1:29">
      <c r="A18" s="1">
        <v>15</v>
      </c>
      <c r="B18" s="1" t="str">
        <v>NIKUNJ UDYOG</v>
      </c>
      <c r="C18" s="1" t="str">
        <v>C12828</v>
      </c>
      <c r="D18" s="1" t="str">
        <v>HARYANA</v>
      </c>
      <c r="E18" s="1">
        <v>2000</v>
      </c>
      <c r="F18" s="1" t="str">
        <v>North</v>
      </c>
      <c r="G18" s="1" t="str">
        <v>Yes</v>
      </c>
      <c r="H18" s="1">
        <v>5300</v>
      </c>
      <c r="I18" s="1">
        <v>4909.9999999999991</v>
      </c>
      <c r="J18" s="16">
        <v>0.92641509433962244</v>
      </c>
      <c r="K18" s="1">
        <v>7700</v>
      </c>
      <c r="L18" s="1">
        <v>13000</v>
      </c>
      <c r="M18" s="1">
        <v>13000</v>
      </c>
      <c r="N18" s="1">
        <v>729.43600000000004</v>
      </c>
      <c r="O18" s="1">
        <v>847.23</v>
      </c>
      <c r="P18" s="1">
        <v>564.25000000000011</v>
      </c>
      <c r="Q18" s="1">
        <v>625.51999999999964</v>
      </c>
      <c r="R18" s="1">
        <v>7676.4359999999988</v>
      </c>
      <c r="S18" s="1">
        <v>1540</v>
      </c>
      <c r="T18" s="1">
        <v>1750</v>
      </c>
      <c r="U18" s="1">
        <v>10966.435999999998</v>
      </c>
      <c r="V18" s="1">
        <v>5814</v>
      </c>
      <c r="W18" s="1">
        <v>0.8862119023047812</v>
      </c>
      <c r="X18" s="1">
        <v>0.84357199999999988</v>
      </c>
      <c r="Y18" s="1">
        <v>375</v>
      </c>
      <c r="Z18" s="1">
        <v>300</v>
      </c>
      <c r="AA18" s="1">
        <v>3289930.7999999993</v>
      </c>
      <c r="AB18" s="1">
        <v>325</v>
      </c>
      <c r="AC18" s="1">
        <v>3564091.6999999993</v>
      </c>
    </row>
    <row r="19" spans="1:29">
      <c r="A19" s="1">
        <v>16</v>
      </c>
      <c r="B19" s="1" t="str">
        <v>PAL CEMENT AND STEEL PVT. LTD.</v>
      </c>
      <c r="C19" s="1" t="str">
        <v>C12827</v>
      </c>
      <c r="D19" s="1" t="str">
        <v>HARYANA</v>
      </c>
      <c r="E19" s="1">
        <v>4500</v>
      </c>
      <c r="F19" s="1" t="str">
        <v>North</v>
      </c>
      <c r="G19" s="1" t="str">
        <v>Yes</v>
      </c>
      <c r="H19" s="1">
        <v>3500</v>
      </c>
      <c r="I19" s="1">
        <v>3843.8450000000003</v>
      </c>
      <c r="J19" s="16">
        <v>1.0982414285714286</v>
      </c>
      <c r="K19" s="1">
        <v>5800</v>
      </c>
      <c r="L19" s="1">
        <v>9300</v>
      </c>
      <c r="M19" s="1">
        <v>9300</v>
      </c>
      <c r="N19" s="1">
        <v>482.19000000000011</v>
      </c>
      <c r="O19" s="1">
        <v>794.2900000000003</v>
      </c>
      <c r="P19" s="1">
        <v>1169.25</v>
      </c>
      <c r="Q19" s="1">
        <v>1772.5</v>
      </c>
      <c r="R19" s="1">
        <v>8062.0750000000007</v>
      </c>
      <c r="S19" s="1">
        <v>1700</v>
      </c>
      <c r="T19" s="1">
        <v>1700</v>
      </c>
      <c r="U19" s="1">
        <v>11462.075000000001</v>
      </c>
      <c r="V19" s="1">
        <v>6816</v>
      </c>
      <c r="W19" s="1">
        <v>0.68164245892018793</v>
      </c>
      <c r="X19" s="1">
        <v>1.232481182795699</v>
      </c>
      <c r="Y19" s="1">
        <v>475</v>
      </c>
      <c r="Z19" s="1">
        <v>475</v>
      </c>
      <c r="AA19" s="1">
        <v>5444485.625</v>
      </c>
      <c r="AB19" s="1">
        <v>475</v>
      </c>
      <c r="AC19" s="1">
        <v>5444485.625</v>
      </c>
    </row>
    <row r="20" spans="1:29">
      <c r="A20" s="1">
        <v>17</v>
      </c>
      <c r="B20" s="1" t="str">
        <v>RAMDOOT UDHYOG PRIVATE LIMITED</v>
      </c>
      <c r="C20" s="1" t="str">
        <v>C13168</v>
      </c>
      <c r="D20" s="1" t="str">
        <v>HARYANA</v>
      </c>
      <c r="E20" s="1">
        <v>2750</v>
      </c>
      <c r="F20" s="1" t="str">
        <v>North</v>
      </c>
      <c r="G20" s="1" t="str">
        <v>Yes</v>
      </c>
      <c r="H20" s="1">
        <v>5700</v>
      </c>
      <c r="I20" s="1">
        <v>4809.22</v>
      </c>
      <c r="J20" s="16">
        <v>0.84372280701754387</v>
      </c>
      <c r="K20" s="1">
        <v>5800</v>
      </c>
      <c r="L20" s="1">
        <v>11500</v>
      </c>
      <c r="M20" s="1">
        <v>11500</v>
      </c>
      <c r="N20" s="1">
        <v>600.32999999999981</v>
      </c>
      <c r="O20" s="1">
        <v>1165.3699999999999</v>
      </c>
      <c r="P20" s="1">
        <v>861.86999999999966</v>
      </c>
      <c r="Q20" s="1">
        <v>1017.72</v>
      </c>
      <c r="R20" s="1">
        <v>8454.51</v>
      </c>
      <c r="S20" s="1">
        <v>1200</v>
      </c>
      <c r="T20" s="1">
        <v>1400</v>
      </c>
      <c r="U20" s="1">
        <v>11054.51</v>
      </c>
      <c r="V20" s="1">
        <v>6469</v>
      </c>
      <c r="W20" s="1">
        <v>0.70884371618488173</v>
      </c>
      <c r="X20" s="1">
        <v>0.96126173913043478</v>
      </c>
      <c r="Y20" s="1">
        <v>425</v>
      </c>
      <c r="Z20" s="1">
        <v>403.75</v>
      </c>
      <c r="AA20" s="1">
        <v>4463258.4124999996</v>
      </c>
      <c r="AB20" s="1">
        <v>375</v>
      </c>
      <c r="AC20" s="1">
        <v>4145441.25</v>
      </c>
    </row>
    <row r="21" spans="1:29">
      <c r="A21" s="1">
        <v>18</v>
      </c>
      <c r="B21" s="1" t="str">
        <v>JAI DURGA STEELS</v>
      </c>
      <c r="C21" s="1" t="str">
        <v>C12830</v>
      </c>
      <c r="D21" s="1" t="str">
        <v>HARYANA</v>
      </c>
      <c r="E21" s="1">
        <v>3200</v>
      </c>
      <c r="F21" s="1" t="str">
        <v>North</v>
      </c>
      <c r="G21" s="1" t="str">
        <v>Yes</v>
      </c>
      <c r="H21" s="1">
        <v>6350</v>
      </c>
      <c r="I21" s="1">
        <v>6394.8600000000006</v>
      </c>
      <c r="J21" s="16">
        <v>1.007064566929134</v>
      </c>
      <c r="K21" s="1">
        <v>8300</v>
      </c>
      <c r="L21" s="1">
        <v>14650</v>
      </c>
      <c r="M21" s="1">
        <v>14000</v>
      </c>
      <c r="N21" s="1">
        <v>730.07</v>
      </c>
      <c r="O21" s="1">
        <v>987.21000000000038</v>
      </c>
      <c r="P21" s="1">
        <v>1702.7700000000009</v>
      </c>
      <c r="Q21" s="1">
        <v>1048.129999999999</v>
      </c>
      <c r="R21" s="1">
        <v>10863.04</v>
      </c>
      <c r="S21" s="1">
        <v>1650</v>
      </c>
      <c r="T21" s="1">
        <v>2500</v>
      </c>
      <c r="U21" s="1">
        <v>15013.04</v>
      </c>
      <c r="V21" s="1">
        <v>8858</v>
      </c>
      <c r="W21" s="1">
        <v>0.69485662677805382</v>
      </c>
      <c r="X21" s="1">
        <v>1.07236</v>
      </c>
      <c r="Y21" s="1">
        <v>375</v>
      </c>
      <c r="Z21" s="1">
        <v>375</v>
      </c>
      <c r="AA21" s="1">
        <v>5629890</v>
      </c>
      <c r="AB21" s="1">
        <v>425</v>
      </c>
      <c r="AC21" s="1">
        <v>6380542</v>
      </c>
    </row>
    <row r="22" spans="1:29">
      <c r="A22" s="1">
        <v>19</v>
      </c>
      <c r="B22" s="1" t="str">
        <v>MAHAVIR STEEL CORPORATION</v>
      </c>
      <c r="C22" s="1" t="str">
        <v>0015g00001ghemj</v>
      </c>
      <c r="D22" s="1" t="str">
        <v>PUNJAB</v>
      </c>
      <c r="E22" s="1">
        <v>0</v>
      </c>
      <c r="F22" s="1" t="str">
        <v>North</v>
      </c>
      <c r="G22" s="1" t="str">
        <v>Yes</v>
      </c>
      <c r="H22" s="1">
        <v>2000</v>
      </c>
      <c r="I22" s="1">
        <v>1029.94</v>
      </c>
      <c r="J22" s="16">
        <v>0.51497000000000004</v>
      </c>
      <c r="K22" s="1">
        <v>2000</v>
      </c>
      <c r="L22" s="1">
        <v>4000</v>
      </c>
      <c r="M22" s="1">
        <v>4000</v>
      </c>
      <c r="N22" s="1">
        <v>64.28</v>
      </c>
      <c r="O22" s="1">
        <v>139.19</v>
      </c>
      <c r="P22" s="1">
        <v>151.12</v>
      </c>
      <c r="Q22" s="1">
        <v>12.12</v>
      </c>
      <c r="R22" s="1">
        <v>1396.65</v>
      </c>
      <c r="S22" s="1">
        <v>150</v>
      </c>
      <c r="T22" s="1">
        <v>200</v>
      </c>
      <c r="U22" s="1">
        <v>1746.65</v>
      </c>
      <c r="V22" s="1">
        <v>1866</v>
      </c>
      <c r="W22" s="1">
        <v>-6.3960342979635529E-2</v>
      </c>
      <c r="X22" s="1">
        <v>0.43666250000000001</v>
      </c>
      <c r="Y22" s="1">
        <v>175</v>
      </c>
      <c r="Z22" s="1" t="str">
        <v/>
      </c>
      <c r="AA22" s="1">
        <v>0</v>
      </c>
      <c r="AB22" s="1">
        <v>0</v>
      </c>
      <c r="AC22" s="1">
        <v>0</v>
      </c>
    </row>
    <row r="23" spans="1:29">
      <c r="A23" s="1">
        <v>20</v>
      </c>
      <c r="B23" s="1" t="str">
        <v>PAL CEMENT AND STEEL PVT. LTD.</v>
      </c>
      <c r="C23" s="1" t="str">
        <v>C12827</v>
      </c>
      <c r="D23" s="1" t="str">
        <v>PUNJAB</v>
      </c>
      <c r="E23" s="1">
        <v>0</v>
      </c>
      <c r="F23" s="1" t="str">
        <v>North</v>
      </c>
      <c r="G23" s="1" t="str">
        <v>Yes</v>
      </c>
      <c r="H23" s="1">
        <v>3400</v>
      </c>
      <c r="I23" s="1">
        <v>3498.8599999999997</v>
      </c>
      <c r="J23" s="16">
        <v>1.0290764705882351</v>
      </c>
      <c r="K23" s="1">
        <v>4500</v>
      </c>
      <c r="L23" s="1">
        <v>7900</v>
      </c>
      <c r="M23" s="1">
        <v>7900</v>
      </c>
      <c r="N23" s="1">
        <v>325.61999999999978</v>
      </c>
      <c r="O23" s="1">
        <v>381</v>
      </c>
      <c r="P23" s="1">
        <v>540.51</v>
      </c>
      <c r="Q23" s="1">
        <v>402.78000000000009</v>
      </c>
      <c r="R23" s="1">
        <v>5148.7699999999995</v>
      </c>
      <c r="S23" s="1">
        <v>300</v>
      </c>
      <c r="T23" s="1">
        <v>400</v>
      </c>
      <c r="U23" s="1">
        <v>5848.7699999999995</v>
      </c>
      <c r="V23" s="1">
        <v>3656</v>
      </c>
      <c r="W23" s="1">
        <v>0.59977297592997803</v>
      </c>
      <c r="X23" s="1">
        <v>0.74035063291139236</v>
      </c>
      <c r="Y23" s="1">
        <v>475</v>
      </c>
      <c r="Z23" s="1">
        <v>475</v>
      </c>
      <c r="AA23" s="1">
        <v>2778165.75</v>
      </c>
      <c r="AB23" s="1">
        <v>475</v>
      </c>
      <c r="AC23" s="1">
        <v>2778165.75</v>
      </c>
    </row>
    <row r="24" spans="1:29">
      <c r="A24" s="1">
        <v>21</v>
      </c>
      <c r="B24" s="1" t="str">
        <v>Tanvi Sales</v>
      </c>
      <c r="C24" s="1">
        <v>0</v>
      </c>
      <c r="D24" s="1" t="str">
        <v>PUNJAB</v>
      </c>
      <c r="E24" s="1">
        <v>200</v>
      </c>
      <c r="F24" s="1" t="str">
        <v>North</v>
      </c>
      <c r="G24" s="1" t="str">
        <v>No</v>
      </c>
      <c r="H24" s="1">
        <v>0</v>
      </c>
      <c r="I24" s="1">
        <v>159.84</v>
      </c>
      <c r="J24" s="16" t="str">
        <v/>
      </c>
      <c r="K24" s="1">
        <v>1200</v>
      </c>
      <c r="L24" s="1">
        <v>1200</v>
      </c>
      <c r="M24" s="1">
        <v>1200</v>
      </c>
      <c r="N24" s="1">
        <v>94.94</v>
      </c>
      <c r="O24" s="1">
        <v>42</v>
      </c>
      <c r="P24" s="1">
        <v>100.11</v>
      </c>
      <c r="Q24" s="1">
        <v>28.13</v>
      </c>
      <c r="R24" s="1">
        <v>425.02</v>
      </c>
      <c r="S24" s="1">
        <v>50</v>
      </c>
      <c r="T24" s="1">
        <v>50</v>
      </c>
      <c r="U24" s="1">
        <v>525.02</v>
      </c>
      <c r="V24" s="1">
        <v>0</v>
      </c>
      <c r="W24" s="1" t="str">
        <v/>
      </c>
      <c r="X24" s="1">
        <v>0.43751666666666666</v>
      </c>
      <c r="Y24" s="1">
        <v>0</v>
      </c>
      <c r="Z24" s="1">
        <v>0</v>
      </c>
      <c r="AA24" s="1">
        <v>0</v>
      </c>
      <c r="AB24" s="1">
        <v>0</v>
      </c>
      <c r="AC24" s="1">
        <v>0</v>
      </c>
    </row>
    <row r="25" spans="1:29">
      <c r="A25" s="1">
        <v>22</v>
      </c>
      <c r="B25" s="1" t="str">
        <v>RAMDOOT UDHYOG PRIVATE LIMITED</v>
      </c>
      <c r="C25" s="1" t="str">
        <v>C13168</v>
      </c>
      <c r="D25" s="1" t="str">
        <v>PUNJAB</v>
      </c>
      <c r="E25" s="1">
        <v>0</v>
      </c>
      <c r="F25" s="1" t="str">
        <v>North</v>
      </c>
      <c r="G25" s="1" t="str">
        <v>Yes</v>
      </c>
      <c r="H25" s="1">
        <v>1200</v>
      </c>
      <c r="I25" s="1">
        <v>1233.6200000000001</v>
      </c>
      <c r="J25" s="16">
        <v>1.0280166666666668</v>
      </c>
      <c r="K25" s="1">
        <v>1800</v>
      </c>
      <c r="L25" s="1">
        <v>3000</v>
      </c>
      <c r="M25" s="1">
        <v>3500</v>
      </c>
      <c r="N25" s="1">
        <v>159.28</v>
      </c>
      <c r="O25" s="1">
        <v>130</v>
      </c>
      <c r="P25" s="1">
        <v>144.61000000000001</v>
      </c>
      <c r="Q25" s="1">
        <v>175.73</v>
      </c>
      <c r="R25" s="1">
        <v>1843.2400000000002</v>
      </c>
      <c r="S25" s="1">
        <v>300</v>
      </c>
      <c r="T25" s="1">
        <v>400</v>
      </c>
      <c r="U25" s="1">
        <v>2543.2400000000002</v>
      </c>
      <c r="V25" s="1">
        <v>1627</v>
      </c>
      <c r="W25" s="1">
        <v>0.56314689612784286</v>
      </c>
      <c r="X25" s="1">
        <v>0.72664000000000006</v>
      </c>
      <c r="Y25" s="1">
        <v>425</v>
      </c>
      <c r="Z25" s="1">
        <v>404</v>
      </c>
      <c r="AA25" s="1">
        <v>1027468.9600000001</v>
      </c>
      <c r="AB25" s="1">
        <v>375</v>
      </c>
      <c r="AC25" s="1">
        <v>953715.00000000012</v>
      </c>
    </row>
    <row r="26" spans="1:29">
      <c r="A26" s="1">
        <v>23</v>
      </c>
      <c r="B26" s="1" t="str">
        <v>SHIVA SALES INDIA CORPORATION</v>
      </c>
      <c r="C26" s="1" t="str">
        <v>C12821</v>
      </c>
      <c r="D26" s="1" t="str">
        <v>UTTARAKHAND</v>
      </c>
      <c r="E26" s="1">
        <v>1350</v>
      </c>
      <c r="F26" s="1" t="str">
        <v>North</v>
      </c>
      <c r="G26" s="1" t="str">
        <v>Yes</v>
      </c>
      <c r="H26" s="1">
        <v>2280</v>
      </c>
      <c r="I26" s="1">
        <v>2378.8099999999995</v>
      </c>
      <c r="J26" s="16">
        <v>1.0433377192982454</v>
      </c>
      <c r="K26" s="1">
        <v>4800</v>
      </c>
      <c r="L26" s="1">
        <v>7080</v>
      </c>
      <c r="M26" s="1">
        <v>6000</v>
      </c>
      <c r="N26" s="1">
        <v>253.55999999999989</v>
      </c>
      <c r="O26" s="1">
        <v>348.03</v>
      </c>
      <c r="P26" s="1">
        <v>519.54000000000019</v>
      </c>
      <c r="Q26" s="1">
        <v>564.47000000000014</v>
      </c>
      <c r="R26" s="1">
        <v>4064.41</v>
      </c>
      <c r="S26" s="1">
        <v>800</v>
      </c>
      <c r="T26" s="1">
        <v>1200</v>
      </c>
      <c r="U26" s="1">
        <v>6064.41</v>
      </c>
      <c r="V26" s="1">
        <v>2560</v>
      </c>
      <c r="W26" s="1">
        <v>1.3689101562499999</v>
      </c>
      <c r="X26" s="1">
        <v>1.0107349999999999</v>
      </c>
      <c r="Y26" s="1">
        <v>275</v>
      </c>
      <c r="Z26" s="1">
        <v>275</v>
      </c>
      <c r="AA26" s="1">
        <v>1667712.75</v>
      </c>
      <c r="AB26" s="1">
        <v>275</v>
      </c>
      <c r="AC26" s="1">
        <v>1667712.75</v>
      </c>
    </row>
    <row r="27" spans="1:29">
      <c r="A27" s="1">
        <v>24</v>
      </c>
      <c r="B27" s="1" t="str">
        <v>REHBER IRON STORE</v>
      </c>
      <c r="C27" s="1" t="str">
        <v>0015g00001gvM8p</v>
      </c>
      <c r="D27" s="1" t="str">
        <v>JAMMU AND KASHMIR</v>
      </c>
      <c r="E27" s="1">
        <v>0</v>
      </c>
      <c r="F27" s="1" t="str">
        <v>North</v>
      </c>
      <c r="G27" s="1" t="str">
        <v>No</v>
      </c>
      <c r="H27" s="1">
        <v>875</v>
      </c>
      <c r="I27" s="1">
        <v>86.99</v>
      </c>
      <c r="J27" s="16">
        <v>9.9417142857142857E-2</v>
      </c>
      <c r="K27" s="1">
        <v>0</v>
      </c>
      <c r="L27" s="1">
        <v>875</v>
      </c>
      <c r="M27" s="1">
        <v>875</v>
      </c>
      <c r="N27" s="1">
        <v>0</v>
      </c>
      <c r="O27" s="1">
        <v>0</v>
      </c>
      <c r="P27" s="1">
        <v>0</v>
      </c>
      <c r="Q27" s="1">
        <v>0</v>
      </c>
      <c r="R27" s="1">
        <v>86.99</v>
      </c>
      <c r="S27" s="1">
        <v>0</v>
      </c>
      <c r="T27" s="1">
        <v>0</v>
      </c>
      <c r="U27" s="1">
        <v>86.99</v>
      </c>
      <c r="V27" s="1">
        <v>0</v>
      </c>
      <c r="W27" s="1" t="str">
        <v/>
      </c>
      <c r="X27" s="1">
        <v>9.9417142857142857E-2</v>
      </c>
      <c r="Y27" s="1">
        <v>0</v>
      </c>
      <c r="Z27" s="1">
        <v>0</v>
      </c>
      <c r="AA27" s="1">
        <v>0</v>
      </c>
      <c r="AB27" s="1">
        <v>0</v>
      </c>
      <c r="AC27" s="1">
        <v>0</v>
      </c>
    </row>
    <row r="28" spans="1:29">
      <c r="A28" s="1">
        <v>25</v>
      </c>
      <c r="B28" s="1" t="str">
        <v>AGGARWAL TRADERS</v>
      </c>
      <c r="C28" s="1" t="str">
        <v>0015g00001gvNHH</v>
      </c>
      <c r="D28" s="1" t="str">
        <v>JAMMU AND KASHMIR</v>
      </c>
      <c r="E28" s="1">
        <v>500</v>
      </c>
      <c r="F28" s="1" t="str">
        <v>North</v>
      </c>
      <c r="G28" s="1" t="str">
        <v>Yes</v>
      </c>
      <c r="H28" s="1">
        <v>1600</v>
      </c>
      <c r="I28" s="1">
        <v>1024.7</v>
      </c>
      <c r="J28" s="16">
        <v>0.64043749999999999</v>
      </c>
      <c r="K28" s="1">
        <v>1500</v>
      </c>
      <c r="L28" s="1">
        <v>3100</v>
      </c>
      <c r="M28" s="1">
        <v>3100</v>
      </c>
      <c r="N28" s="1">
        <v>209.89</v>
      </c>
      <c r="O28" s="1">
        <v>274.92</v>
      </c>
      <c r="P28" s="1">
        <v>330.04</v>
      </c>
      <c r="Q28" s="1">
        <v>174.06</v>
      </c>
      <c r="R28" s="1">
        <v>2013.6100000000001</v>
      </c>
      <c r="S28" s="1">
        <v>250</v>
      </c>
      <c r="T28" s="1">
        <v>350</v>
      </c>
      <c r="U28" s="1">
        <v>2613.61</v>
      </c>
      <c r="V28" s="1">
        <v>1547</v>
      </c>
      <c r="W28" s="1">
        <v>0.68946994182288313</v>
      </c>
      <c r="X28" s="1">
        <v>0.84310000000000007</v>
      </c>
      <c r="Y28" s="1">
        <v>175</v>
      </c>
      <c r="Z28" s="1">
        <v>140</v>
      </c>
      <c r="AA28" s="1">
        <v>365905.4</v>
      </c>
      <c r="AB28" s="1">
        <v>175</v>
      </c>
      <c r="AC28" s="1">
        <v>457381.75</v>
      </c>
    </row>
    <row r="29" spans="1:29">
      <c r="A29" s="1">
        <v>26</v>
      </c>
      <c r="B29" s="1" t="str">
        <v>FAIRDEAL STEELS</v>
      </c>
      <c r="C29" s="1" t="str">
        <v>001J100000JtB6NIAV</v>
      </c>
      <c r="D29" s="1" t="str">
        <v>JAMMU AND KASHMIR</v>
      </c>
      <c r="E29" s="1">
        <v>0</v>
      </c>
      <c r="F29" s="1" t="str">
        <v>North</v>
      </c>
      <c r="G29" s="1" t="str">
        <v>No</v>
      </c>
      <c r="H29" s="1">
        <v>950</v>
      </c>
      <c r="I29" s="1">
        <v>0</v>
      </c>
      <c r="J29" s="16">
        <v>0</v>
      </c>
      <c r="K29" s="1">
        <v>0</v>
      </c>
      <c r="L29" s="1">
        <v>950</v>
      </c>
      <c r="M29" s="1">
        <v>950</v>
      </c>
      <c r="N29" s="1">
        <v>0</v>
      </c>
      <c r="O29" s="1">
        <v>0</v>
      </c>
      <c r="P29" s="1">
        <v>0</v>
      </c>
      <c r="Q29" s="1">
        <v>0</v>
      </c>
      <c r="R29" s="1">
        <v>0</v>
      </c>
      <c r="S29" s="1">
        <v>0</v>
      </c>
      <c r="T29" s="1">
        <v>0</v>
      </c>
      <c r="U29" s="1">
        <v>0</v>
      </c>
      <c r="V29" s="1">
        <v>0</v>
      </c>
      <c r="W29" s="1" t="str">
        <v/>
      </c>
      <c r="X29" s="1">
        <v>0</v>
      </c>
      <c r="Y29" s="1">
        <v>0</v>
      </c>
      <c r="Z29" s="1">
        <v>0</v>
      </c>
      <c r="AA29" s="1">
        <v>0</v>
      </c>
      <c r="AB29" s="1">
        <v>0</v>
      </c>
      <c r="AC29" s="1">
        <v>0</v>
      </c>
    </row>
    <row r="30" spans="1:29">
      <c r="A30" s="1">
        <v>27</v>
      </c>
      <c r="B30" s="1" t="str">
        <v>PAL CEMENT AND STEEL PVT. LTD.</v>
      </c>
      <c r="C30" s="1" t="str">
        <v>C12827</v>
      </c>
      <c r="D30" s="1" t="str">
        <v>HIMACHAL PRADESH</v>
      </c>
      <c r="E30" s="1">
        <v>0</v>
      </c>
      <c r="F30" s="1" t="str">
        <v>North</v>
      </c>
      <c r="G30" s="1" t="str">
        <v>Yes</v>
      </c>
      <c r="H30" s="1">
        <v>590</v>
      </c>
      <c r="I30" s="1">
        <v>193.17000000000002</v>
      </c>
      <c r="J30" s="16">
        <v>0.327406779661017</v>
      </c>
      <c r="K30" s="1">
        <v>400</v>
      </c>
      <c r="L30" s="1">
        <v>990</v>
      </c>
      <c r="M30" s="1">
        <v>1000</v>
      </c>
      <c r="N30" s="1">
        <v>12.69</v>
      </c>
      <c r="O30" s="1">
        <v>39</v>
      </c>
      <c r="P30" s="1">
        <v>67.239999999999995</v>
      </c>
      <c r="Q30" s="1">
        <v>67.239999999999995</v>
      </c>
      <c r="R30" s="1">
        <v>379.34000000000003</v>
      </c>
      <c r="S30" s="1">
        <v>180</v>
      </c>
      <c r="T30" s="1">
        <v>200</v>
      </c>
      <c r="U30" s="1">
        <v>759.34</v>
      </c>
      <c r="V30" s="1">
        <v>0</v>
      </c>
      <c r="W30" s="1" t="str">
        <v/>
      </c>
      <c r="X30" s="1">
        <v>0.75934000000000001</v>
      </c>
      <c r="Y30" s="1">
        <v>475</v>
      </c>
      <c r="Z30" s="1">
        <v>475</v>
      </c>
      <c r="AA30" s="1">
        <v>360686.5</v>
      </c>
      <c r="AB30" s="1">
        <v>475</v>
      </c>
      <c r="AC30" s="1">
        <v>360686.5</v>
      </c>
    </row>
    <row r="31" spans="1:29">
      <c r="A31" s="1">
        <v>28</v>
      </c>
      <c r="B31" s="1" t="str">
        <v>MADHYA BHARAT ISPAT PRIVATE LIMITED</v>
      </c>
      <c r="C31" s="1" t="str">
        <v>C12834</v>
      </c>
      <c r="D31" s="1" t="str">
        <v>CHHATTISGARH</v>
      </c>
      <c r="E31" s="1">
        <v>0</v>
      </c>
      <c r="F31" s="1" t="str">
        <v>Central</v>
      </c>
      <c r="G31" s="1" t="str">
        <v>No</v>
      </c>
      <c r="H31" s="1">
        <v>0</v>
      </c>
      <c r="I31" s="1">
        <v>9.9</v>
      </c>
      <c r="J31" s="16" t="str">
        <v/>
      </c>
      <c r="K31" s="1">
        <v>0</v>
      </c>
      <c r="L31" s="1">
        <v>0</v>
      </c>
      <c r="M31" s="1">
        <v>10</v>
      </c>
      <c r="N31" s="1">
        <v>0</v>
      </c>
      <c r="O31" s="1">
        <v>0</v>
      </c>
      <c r="P31" s="1">
        <v>0</v>
      </c>
      <c r="Q31" s="1">
        <v>0</v>
      </c>
      <c r="R31" s="1">
        <v>9.9</v>
      </c>
      <c r="S31" s="1">
        <v>0</v>
      </c>
      <c r="T31" s="1">
        <v>0</v>
      </c>
      <c r="U31" s="1">
        <v>9.9</v>
      </c>
      <c r="V31" s="1">
        <v>0</v>
      </c>
      <c r="W31" s="1" t="str">
        <v/>
      </c>
      <c r="X31" s="1">
        <v>0.99</v>
      </c>
      <c r="Y31" s="1">
        <v>0</v>
      </c>
      <c r="Z31" s="1">
        <v>0</v>
      </c>
      <c r="AA31" s="1">
        <v>0</v>
      </c>
      <c r="AB31" s="1">
        <v>0</v>
      </c>
      <c r="AC31" s="1">
        <v>0</v>
      </c>
    </row>
    <row r="32" spans="1:29">
      <c r="A32" s="1">
        <v>29</v>
      </c>
      <c r="B32" s="1" t="str">
        <v>SACHDEVA ISPAT PVT LTD</v>
      </c>
      <c r="C32" s="1" t="str">
        <v>C12823</v>
      </c>
      <c r="D32" s="1" t="str">
        <v>ODISHA</v>
      </c>
      <c r="E32" s="1">
        <v>0</v>
      </c>
      <c r="F32" s="1" t="str">
        <v>Central</v>
      </c>
      <c r="G32" s="1" t="str">
        <v>Yes</v>
      </c>
      <c r="H32" s="1">
        <v>2450</v>
      </c>
      <c r="I32" s="1">
        <v>1790.7500000000002</v>
      </c>
      <c r="J32" s="16">
        <v>0.73091836734693882</v>
      </c>
      <c r="K32" s="1">
        <v>3000</v>
      </c>
      <c r="L32" s="1">
        <v>5450</v>
      </c>
      <c r="M32" s="1">
        <v>5000</v>
      </c>
      <c r="N32" s="1">
        <v>178.76499999999999</v>
      </c>
      <c r="O32" s="1">
        <v>293.83999999999997</v>
      </c>
      <c r="P32" s="1">
        <v>257.995</v>
      </c>
      <c r="Q32" s="1">
        <v>160.66999999999999</v>
      </c>
      <c r="R32" s="1">
        <v>2682.0200000000004</v>
      </c>
      <c r="S32" s="1">
        <v>600</v>
      </c>
      <c r="T32" s="1">
        <v>750</v>
      </c>
      <c r="U32" s="1">
        <v>4032.02</v>
      </c>
      <c r="V32" s="1">
        <v>3517</v>
      </c>
      <c r="W32" s="1">
        <v>0.14643730452089848</v>
      </c>
      <c r="X32" s="1">
        <v>0.80640400000000012</v>
      </c>
      <c r="Y32" s="1">
        <v>225</v>
      </c>
      <c r="Z32" s="1">
        <v>180</v>
      </c>
      <c r="AA32" s="1">
        <v>725763.6</v>
      </c>
      <c r="AB32" s="1">
        <v>175</v>
      </c>
      <c r="AC32" s="1">
        <v>705603.5</v>
      </c>
    </row>
    <row r="33" spans="1:29">
      <c r="A33" s="1">
        <v>30</v>
      </c>
      <c r="B33" s="1" t="str">
        <v>Niyati Udyog Private Limited</v>
      </c>
      <c r="C33" s="1" t="str">
        <v>C13293</v>
      </c>
      <c r="D33" s="1" t="str">
        <v>ODISHA</v>
      </c>
      <c r="E33" s="1">
        <v>0</v>
      </c>
      <c r="F33" s="1" t="str">
        <v>Central</v>
      </c>
      <c r="G33" s="1" t="str">
        <v>Yes</v>
      </c>
      <c r="H33" s="1">
        <v>5800</v>
      </c>
      <c r="I33" s="1">
        <v>1322.9099999999999</v>
      </c>
      <c r="J33" s="16">
        <v>0.22808793103448274</v>
      </c>
      <c r="K33" s="1">
        <v>3000</v>
      </c>
      <c r="L33" s="1">
        <v>8800</v>
      </c>
      <c r="M33" s="1">
        <v>5000</v>
      </c>
      <c r="N33" s="1">
        <v>240.68000000000009</v>
      </c>
      <c r="O33" s="1">
        <v>147.11000000000001</v>
      </c>
      <c r="P33" s="1">
        <v>337.83</v>
      </c>
      <c r="Q33" s="1">
        <v>297.2</v>
      </c>
      <c r="R33" s="1">
        <v>2345.7299999999996</v>
      </c>
      <c r="S33" s="1">
        <v>600</v>
      </c>
      <c r="T33" s="1">
        <v>1100</v>
      </c>
      <c r="U33" s="1">
        <v>4045.73</v>
      </c>
      <c r="V33" s="1">
        <v>2106</v>
      </c>
      <c r="W33" s="1">
        <v>0.92104938271604941</v>
      </c>
      <c r="X33" s="1">
        <v>0.80914599999999992</v>
      </c>
      <c r="Y33" s="1">
        <v>225</v>
      </c>
      <c r="Z33" s="1">
        <v>180</v>
      </c>
      <c r="AA33" s="1">
        <v>728231.4</v>
      </c>
      <c r="AB33" s="1">
        <v>175</v>
      </c>
      <c r="AC33" s="1">
        <v>708002.75</v>
      </c>
    </row>
    <row r="34" spans="1:29">
      <c r="A34" s="1">
        <v>31</v>
      </c>
      <c r="B34" s="1" t="str">
        <v>GOLDWIN ISPAT PRIVATE LIMITED</v>
      </c>
      <c r="C34" s="1" t="str">
        <v>001J1000009FjqalAC</v>
      </c>
      <c r="D34" s="1" t="str">
        <v>ODISHA</v>
      </c>
      <c r="E34" s="1">
        <v>0</v>
      </c>
      <c r="F34" s="1" t="str">
        <v>Central</v>
      </c>
      <c r="G34" s="1" t="str">
        <v>Yes</v>
      </c>
      <c r="H34" s="1">
        <v>1550</v>
      </c>
      <c r="I34" s="1">
        <v>675.44500000000005</v>
      </c>
      <c r="J34" s="16">
        <v>0.43577096774193552</v>
      </c>
      <c r="K34" s="1">
        <v>1500</v>
      </c>
      <c r="L34" s="1">
        <v>3050</v>
      </c>
      <c r="M34" s="1">
        <v>3000</v>
      </c>
      <c r="N34" s="1">
        <v>73.760000000000005</v>
      </c>
      <c r="O34" s="1">
        <v>0</v>
      </c>
      <c r="P34" s="1">
        <v>0</v>
      </c>
      <c r="Q34" s="1">
        <v>41.46</v>
      </c>
      <c r="R34" s="1">
        <v>790.66500000000008</v>
      </c>
      <c r="S34" s="1">
        <v>100</v>
      </c>
      <c r="T34" s="1">
        <v>100</v>
      </c>
      <c r="U34" s="1">
        <v>990.66500000000008</v>
      </c>
      <c r="V34" s="1">
        <v>265</v>
      </c>
      <c r="W34" s="1">
        <v>2.7383584905660379</v>
      </c>
      <c r="X34" s="1">
        <v>0.33022166666666669</v>
      </c>
      <c r="Y34" s="1">
        <v>175</v>
      </c>
      <c r="Z34" s="1" t="str">
        <v/>
      </c>
      <c r="AA34" s="1">
        <v>0</v>
      </c>
      <c r="AB34" s="1">
        <v>0</v>
      </c>
      <c r="AC34" s="1">
        <v>0</v>
      </c>
    </row>
    <row r="35" spans="1:29">
      <c r="A35" s="1">
        <v>32</v>
      </c>
      <c r="B35" s="1" t="str">
        <v>Global Steel</v>
      </c>
      <c r="C35" s="1" t="str">
        <v>C13471</v>
      </c>
      <c r="D35" s="1" t="str">
        <v>MADHYA PRADESH</v>
      </c>
      <c r="E35" s="1">
        <v>0</v>
      </c>
      <c r="F35" s="1" t="str">
        <v>Central</v>
      </c>
      <c r="G35" s="1" t="str">
        <v>Yes</v>
      </c>
      <c r="H35" s="1">
        <v>4900</v>
      </c>
      <c r="I35" s="1">
        <v>1986.7550000000001</v>
      </c>
      <c r="J35" s="16">
        <v>0.40546020408163269</v>
      </c>
      <c r="K35" s="1">
        <v>3500</v>
      </c>
      <c r="L35" s="1">
        <v>8400</v>
      </c>
      <c r="M35" s="1">
        <v>6000</v>
      </c>
      <c r="N35" s="1">
        <v>118.515</v>
      </c>
      <c r="O35" s="1">
        <v>592.59500000000014</v>
      </c>
      <c r="P35" s="1">
        <v>681.43999999999994</v>
      </c>
      <c r="Q35" s="1">
        <v>502.18999999999988</v>
      </c>
      <c r="R35" s="1">
        <v>3881.4950000000003</v>
      </c>
      <c r="S35" s="1">
        <v>500</v>
      </c>
      <c r="T35" s="1">
        <v>600</v>
      </c>
      <c r="U35" s="1">
        <v>4981.4949999999999</v>
      </c>
      <c r="V35" s="1">
        <v>3495</v>
      </c>
      <c r="W35" s="1">
        <v>0.42532045779685262</v>
      </c>
      <c r="X35" s="1">
        <v>0.83024916666666682</v>
      </c>
      <c r="Y35" s="1">
        <v>275</v>
      </c>
      <c r="Z35" s="1">
        <v>220</v>
      </c>
      <c r="AA35" s="1">
        <v>1095928.8999999999</v>
      </c>
      <c r="AB35" s="1">
        <v>225</v>
      </c>
      <c r="AC35" s="1">
        <v>1120836.375</v>
      </c>
    </row>
    <row r="36" spans="1:29">
      <c r="A36" s="1">
        <v>33</v>
      </c>
      <c r="B36" s="1" t="str">
        <v>R. K. ENTERPRISES</v>
      </c>
      <c r="C36" s="1" t="str">
        <v>001J1000005ZfroIAC</v>
      </c>
      <c r="D36" s="1" t="str">
        <v>MADHYA PRADESH</v>
      </c>
      <c r="E36" s="1">
        <v>0</v>
      </c>
      <c r="F36" s="1" t="str">
        <v>Central</v>
      </c>
      <c r="G36" s="1" t="str">
        <v>Yes</v>
      </c>
      <c r="H36" s="1">
        <v>2650</v>
      </c>
      <c r="I36" s="1">
        <v>1319.77</v>
      </c>
      <c r="J36" s="16">
        <v>0.49802641509433959</v>
      </c>
      <c r="K36" s="1">
        <v>3500</v>
      </c>
      <c r="L36" s="1">
        <v>6150</v>
      </c>
      <c r="M36" s="1">
        <v>5000</v>
      </c>
      <c r="N36" s="1">
        <v>187.63000000000011</v>
      </c>
      <c r="O36" s="1">
        <v>376.00500000000011</v>
      </c>
      <c r="P36" s="1">
        <v>1136.115</v>
      </c>
      <c r="Q36" s="1">
        <v>992.59</v>
      </c>
      <c r="R36" s="1">
        <v>4012.1100000000006</v>
      </c>
      <c r="S36" s="1">
        <v>1000</v>
      </c>
      <c r="T36" s="1">
        <v>1000</v>
      </c>
      <c r="U36" s="1">
        <v>6012.1100000000006</v>
      </c>
      <c r="V36" s="1">
        <v>1271</v>
      </c>
      <c r="W36" s="1">
        <v>3.730220298977184</v>
      </c>
      <c r="X36" s="1">
        <v>1.2024220000000001</v>
      </c>
      <c r="Y36" s="1">
        <v>225</v>
      </c>
      <c r="Z36" s="1">
        <v>225</v>
      </c>
      <c r="AA36" s="1">
        <v>1352724.7500000002</v>
      </c>
      <c r="AB36" s="1">
        <v>275</v>
      </c>
      <c r="AC36" s="1">
        <v>1653330.2500000002</v>
      </c>
    </row>
    <row r="37" spans="1:29">
      <c r="A37" s="1">
        <v>34</v>
      </c>
      <c r="B37" s="1" t="str">
        <v>SSTL (INDIA) PRIVATE LIMITED</v>
      </c>
      <c r="C37" s="1" t="str">
        <v>C13295</v>
      </c>
      <c r="D37" s="1" t="str">
        <v>MAHARASHTRA</v>
      </c>
      <c r="E37" s="1">
        <v>0</v>
      </c>
      <c r="F37" s="1" t="str">
        <v>Central</v>
      </c>
      <c r="G37" s="1" t="str">
        <v>Yes</v>
      </c>
      <c r="H37" s="1">
        <v>2250</v>
      </c>
      <c r="I37" s="1">
        <v>1294.4000000000001</v>
      </c>
      <c r="J37" s="16">
        <v>0.57528888888888896</v>
      </c>
      <c r="K37" s="1">
        <v>2500</v>
      </c>
      <c r="L37" s="1">
        <v>4750</v>
      </c>
      <c r="M37" s="1">
        <v>4000</v>
      </c>
      <c r="N37" s="1">
        <v>103.69</v>
      </c>
      <c r="O37" s="1">
        <v>121.235</v>
      </c>
      <c r="P37" s="1">
        <v>123.84</v>
      </c>
      <c r="Q37" s="1">
        <v>164.26</v>
      </c>
      <c r="R37" s="1">
        <v>1807.425</v>
      </c>
      <c r="S37" s="1">
        <v>200</v>
      </c>
      <c r="T37" s="1">
        <v>200</v>
      </c>
      <c r="U37" s="1">
        <v>2207.4250000000002</v>
      </c>
      <c r="V37" s="1">
        <v>2360</v>
      </c>
      <c r="W37" s="1">
        <v>-6.465042372881348E-2</v>
      </c>
      <c r="X37" s="1">
        <v>0.55185625000000005</v>
      </c>
      <c r="Y37" s="1">
        <v>175</v>
      </c>
      <c r="Z37" s="1" t="str">
        <v/>
      </c>
      <c r="AA37" s="1">
        <v>0</v>
      </c>
      <c r="AB37" s="1">
        <v>0</v>
      </c>
      <c r="AC37" s="1">
        <v>0</v>
      </c>
    </row>
    <row r="38" spans="1:29">
      <c r="A38" s="1">
        <v>35</v>
      </c>
      <c r="B38" s="1" t="str">
        <v>Amco Associates</v>
      </c>
      <c r="C38" s="1" t="str">
        <v>001J100000JMbRWAI1</v>
      </c>
      <c r="D38" s="1" t="str">
        <v>JHARKHAND</v>
      </c>
      <c r="E38" s="1">
        <v>0</v>
      </c>
      <c r="F38" s="1" t="str">
        <v>East</v>
      </c>
      <c r="G38" s="1" t="str">
        <v>Yes</v>
      </c>
      <c r="H38" s="1">
        <v>900</v>
      </c>
      <c r="I38" s="1">
        <v>175.62</v>
      </c>
      <c r="J38" s="16">
        <v>0.19513333333333333</v>
      </c>
      <c r="K38" s="1">
        <v>800</v>
      </c>
      <c r="L38" s="1">
        <v>1700</v>
      </c>
      <c r="M38" s="1">
        <v>1700</v>
      </c>
      <c r="N38" s="1">
        <v>0</v>
      </c>
      <c r="O38" s="1">
        <v>25.32</v>
      </c>
      <c r="P38" s="1">
        <v>0</v>
      </c>
      <c r="Q38" s="1">
        <v>0</v>
      </c>
      <c r="R38" s="1">
        <v>200.94</v>
      </c>
      <c r="S38" s="1">
        <v>0</v>
      </c>
      <c r="T38" s="1">
        <v>0</v>
      </c>
      <c r="U38" s="1">
        <v>200.94</v>
      </c>
      <c r="V38" s="1">
        <v>0</v>
      </c>
      <c r="W38" s="1" t="str">
        <v/>
      </c>
      <c r="X38" s="1">
        <v>0.1182</v>
      </c>
      <c r="Y38" s="1">
        <v>0</v>
      </c>
      <c r="Z38" s="1" t="str">
        <v/>
      </c>
      <c r="AA38" s="1">
        <v>0</v>
      </c>
      <c r="AB38" s="1">
        <v>0</v>
      </c>
      <c r="AC38" s="1">
        <v>0</v>
      </c>
    </row>
    <row r="39" spans="1:29">
      <c r="A39" s="1">
        <v>36</v>
      </c>
      <c r="B39" s="1" t="str">
        <v>M/s REAL DREAMS ENTERPRISES</v>
      </c>
      <c r="C39" s="1" t="str">
        <v>001J100000PHe79IAD</v>
      </c>
      <c r="D39" s="1" t="str">
        <v>JHARKHAND</v>
      </c>
      <c r="E39" s="1">
        <v>0</v>
      </c>
      <c r="F39" s="1" t="str">
        <v>East</v>
      </c>
      <c r="G39" s="1" t="str">
        <v>No</v>
      </c>
      <c r="H39" s="1">
        <v>3450</v>
      </c>
      <c r="I39" s="1">
        <v>632.25499999999988</v>
      </c>
      <c r="J39" s="16">
        <v>0.18326231884057967</v>
      </c>
      <c r="K39" s="1">
        <v>1500</v>
      </c>
      <c r="L39" s="1">
        <v>4950</v>
      </c>
      <c r="M39" s="1">
        <v>2400</v>
      </c>
      <c r="N39" s="1">
        <v>29.94</v>
      </c>
      <c r="O39" s="1">
        <v>0</v>
      </c>
      <c r="P39" s="1">
        <v>129.03</v>
      </c>
      <c r="Q39" s="1">
        <v>61.9</v>
      </c>
      <c r="R39" s="1">
        <v>853.12499999999989</v>
      </c>
      <c r="S39" s="1">
        <v>100</v>
      </c>
      <c r="T39" s="1">
        <v>100</v>
      </c>
      <c r="U39" s="1">
        <v>1053.125</v>
      </c>
      <c r="V39" s="1">
        <v>0</v>
      </c>
      <c r="W39" s="1" t="str">
        <v/>
      </c>
      <c r="X39" s="1">
        <v>0.43880208333333331</v>
      </c>
      <c r="Y39" s="1">
        <v>0</v>
      </c>
      <c r="Z39" s="1">
        <v>0</v>
      </c>
      <c r="AA39" s="1">
        <v>0</v>
      </c>
      <c r="AB39" s="1">
        <v>0</v>
      </c>
      <c r="AC39" s="1">
        <v>0</v>
      </c>
    </row>
    <row r="40" spans="1:29">
      <c r="A40" s="1">
        <v>37</v>
      </c>
      <c r="B40" s="1" t="str">
        <v>LALSAR STEEL</v>
      </c>
      <c r="C40" s="1" t="str">
        <v>001J100000ME8pzIAD</v>
      </c>
      <c r="D40" s="1" t="str">
        <v>JHARKHAND</v>
      </c>
      <c r="E40" s="1">
        <v>0</v>
      </c>
      <c r="F40" s="1" t="str">
        <v>East</v>
      </c>
      <c r="G40" s="1" t="str">
        <v>No</v>
      </c>
      <c r="H40" s="1">
        <v>0</v>
      </c>
      <c r="I40" s="1">
        <v>29.82</v>
      </c>
      <c r="J40" s="16" t="str">
        <v/>
      </c>
      <c r="K40" s="1">
        <v>300</v>
      </c>
      <c r="L40" s="1">
        <v>300</v>
      </c>
      <c r="M40" s="1">
        <v>300</v>
      </c>
      <c r="N40" s="1">
        <v>30.03</v>
      </c>
      <c r="O40" s="1">
        <v>32.99</v>
      </c>
      <c r="P40" s="1">
        <v>0</v>
      </c>
      <c r="Q40" s="1">
        <v>0</v>
      </c>
      <c r="R40" s="1">
        <v>92.84</v>
      </c>
      <c r="S40" s="1">
        <v>100</v>
      </c>
      <c r="T40" s="1">
        <v>100</v>
      </c>
      <c r="U40" s="1">
        <v>292.84000000000003</v>
      </c>
      <c r="V40" s="1">
        <v>0</v>
      </c>
      <c r="W40" s="1" t="str">
        <v/>
      </c>
      <c r="X40" s="1">
        <v>0.97613333333333341</v>
      </c>
      <c r="Y40" s="1">
        <v>0</v>
      </c>
      <c r="Z40" s="1">
        <v>0</v>
      </c>
      <c r="AA40" s="1">
        <v>0</v>
      </c>
      <c r="AB40" s="1">
        <v>0</v>
      </c>
      <c r="AC40" s="1">
        <v>0</v>
      </c>
    </row>
    <row r="41" spans="1:29">
      <c r="A41" s="1">
        <v>38</v>
      </c>
      <c r="B41" s="1" t="str">
        <v>TIRUPATI SALES</v>
      </c>
      <c r="C41" s="1" t="str">
        <v>001J100000HllhOIAT</v>
      </c>
      <c r="D41" s="1" t="str">
        <v>JHARKHAND</v>
      </c>
      <c r="E41" s="1">
        <v>0</v>
      </c>
      <c r="F41" s="1" t="str">
        <v>East</v>
      </c>
      <c r="G41" s="1" t="str">
        <v>No</v>
      </c>
      <c r="H41" s="1">
        <v>0</v>
      </c>
      <c r="I41" s="1">
        <v>141.6</v>
      </c>
      <c r="J41" s="16" t="str">
        <v/>
      </c>
      <c r="K41" s="1">
        <v>200</v>
      </c>
      <c r="L41" s="1">
        <v>200</v>
      </c>
      <c r="M41" s="1">
        <v>200</v>
      </c>
      <c r="N41" s="1">
        <v>30.13</v>
      </c>
      <c r="O41" s="1">
        <v>0</v>
      </c>
      <c r="P41" s="1">
        <v>55.2</v>
      </c>
      <c r="Q41" s="1">
        <v>29.92</v>
      </c>
      <c r="R41" s="1">
        <v>256.85000000000002</v>
      </c>
      <c r="S41" s="1">
        <v>50</v>
      </c>
      <c r="T41" s="1">
        <v>50</v>
      </c>
      <c r="U41" s="1">
        <v>356.85</v>
      </c>
      <c r="V41" s="1">
        <v>0</v>
      </c>
      <c r="W41" s="1" t="str">
        <v/>
      </c>
      <c r="X41" s="1">
        <v>1.7842500000000001</v>
      </c>
      <c r="Y41" s="1">
        <v>0</v>
      </c>
      <c r="Z41" s="1">
        <v>0</v>
      </c>
      <c r="AA41" s="1">
        <v>0</v>
      </c>
      <c r="AB41" s="1">
        <v>0</v>
      </c>
      <c r="AC41" s="1">
        <v>0</v>
      </c>
    </row>
    <row r="42" spans="1:29">
      <c r="A42" s="1">
        <v>39</v>
      </c>
      <c r="B42" s="1" t="str">
        <v>CHANDRA TRADERS</v>
      </c>
      <c r="C42" s="1" t="str">
        <v>001J100000RyPTBIA3</v>
      </c>
      <c r="D42" s="1" t="str">
        <v>WEST BENGAL</v>
      </c>
      <c r="E42" s="1">
        <v>0</v>
      </c>
      <c r="F42" s="1" t="str">
        <v>East</v>
      </c>
      <c r="G42" s="1" t="str">
        <v>No</v>
      </c>
      <c r="H42" s="1">
        <v>1450</v>
      </c>
      <c r="I42" s="1">
        <v>293.55</v>
      </c>
      <c r="J42" s="16">
        <v>0.20244827586206898</v>
      </c>
      <c r="K42" s="1">
        <v>1500</v>
      </c>
      <c r="L42" s="1">
        <v>2950</v>
      </c>
      <c r="M42" s="1">
        <v>2400</v>
      </c>
      <c r="N42" s="1">
        <v>9.9600000000000009</v>
      </c>
      <c r="O42" s="1">
        <v>120.39</v>
      </c>
      <c r="P42" s="1">
        <v>136.58000000000001</v>
      </c>
      <c r="Q42" s="1">
        <v>54.06</v>
      </c>
      <c r="R42" s="1">
        <v>614.54</v>
      </c>
      <c r="S42" s="1">
        <v>100</v>
      </c>
      <c r="T42" s="1">
        <v>200</v>
      </c>
      <c r="U42" s="1">
        <v>914.54</v>
      </c>
      <c r="V42" s="1">
        <v>0</v>
      </c>
      <c r="W42" s="1" t="str">
        <v/>
      </c>
      <c r="X42" s="1">
        <v>0.38105833333333333</v>
      </c>
      <c r="Y42" s="1">
        <v>0</v>
      </c>
      <c r="Z42" s="1">
        <v>0</v>
      </c>
      <c r="AA42" s="1">
        <v>0</v>
      </c>
      <c r="AB42" s="1">
        <v>0</v>
      </c>
      <c r="AC42" s="1">
        <v>0</v>
      </c>
    </row>
    <row r="43" spans="1:29">
      <c r="A43" s="1">
        <v>40</v>
      </c>
      <c r="B43" s="1" t="str">
        <v>NERIUM MULTICOM LLP</v>
      </c>
      <c r="C43" s="1" t="str">
        <v>001J100000RytAcIAJ</v>
      </c>
      <c r="D43" s="1" t="str">
        <v>WEST BENGAL</v>
      </c>
      <c r="E43" s="1">
        <v>0</v>
      </c>
      <c r="F43" s="1" t="str">
        <v>East</v>
      </c>
      <c r="G43" s="1" t="str">
        <v>No</v>
      </c>
      <c r="H43" s="1">
        <v>3850</v>
      </c>
      <c r="I43" s="1">
        <v>753.71</v>
      </c>
      <c r="J43" s="16">
        <v>0.19576883116883118</v>
      </c>
      <c r="K43" s="1">
        <v>3000</v>
      </c>
      <c r="L43" s="1">
        <v>6850</v>
      </c>
      <c r="M43" s="1">
        <v>3000</v>
      </c>
      <c r="N43" s="1">
        <v>0</v>
      </c>
      <c r="O43" s="1">
        <v>0</v>
      </c>
      <c r="P43" s="1">
        <v>30.44</v>
      </c>
      <c r="Q43" s="1">
        <v>62.219999999999978</v>
      </c>
      <c r="R43" s="1">
        <v>846.37000000000012</v>
      </c>
      <c r="S43" s="1">
        <v>100</v>
      </c>
      <c r="T43" s="1">
        <v>100</v>
      </c>
      <c r="U43" s="1">
        <v>1046.3699999999999</v>
      </c>
      <c r="V43" s="1">
        <v>0</v>
      </c>
      <c r="W43" s="1" t="str">
        <v/>
      </c>
      <c r="X43" s="1">
        <v>0.34879000000000004</v>
      </c>
      <c r="Y43" s="1">
        <v>0</v>
      </c>
      <c r="Z43" s="1">
        <v>0</v>
      </c>
      <c r="AA43" s="1">
        <v>0</v>
      </c>
      <c r="AB43" s="1">
        <v>0</v>
      </c>
      <c r="AC43" s="1">
        <v>0</v>
      </c>
    </row>
    <row r="44" spans="1:29">
      <c r="A44" s="1">
        <v>41</v>
      </c>
      <c r="B44" s="1" t="str">
        <v>MAHESHWARI SALES AGENCY</v>
      </c>
      <c r="C44" s="1" t="str">
        <v>001J100000RydN2IAJ</v>
      </c>
      <c r="D44" s="1" t="str">
        <v>WEST BENGAL</v>
      </c>
      <c r="E44" s="1">
        <v>0</v>
      </c>
      <c r="F44" s="1" t="str">
        <v>East</v>
      </c>
      <c r="G44" s="1" t="str">
        <v>No</v>
      </c>
      <c r="H44" s="1">
        <v>0</v>
      </c>
      <c r="I44" s="1">
        <v>0</v>
      </c>
      <c r="J44" s="16" t="str">
        <v/>
      </c>
      <c r="K44" s="1">
        <v>500</v>
      </c>
      <c r="L44" s="1">
        <v>500</v>
      </c>
      <c r="M44" s="1">
        <v>500</v>
      </c>
      <c r="N44" s="1">
        <v>0</v>
      </c>
      <c r="O44" s="1">
        <v>119.82</v>
      </c>
      <c r="P44" s="1">
        <v>160</v>
      </c>
      <c r="Q44" s="1">
        <v>74.8</v>
      </c>
      <c r="R44" s="1">
        <v>354.62</v>
      </c>
      <c r="S44" s="1">
        <v>100</v>
      </c>
      <c r="T44" s="1">
        <v>150</v>
      </c>
      <c r="U44" s="1">
        <v>604.62</v>
      </c>
      <c r="V44" s="1">
        <v>0</v>
      </c>
      <c r="W44" s="1" t="str">
        <v/>
      </c>
      <c r="X44" s="1">
        <v>1.2092400000000001</v>
      </c>
      <c r="Y44" s="1">
        <v>0</v>
      </c>
      <c r="Z44" s="1">
        <v>0</v>
      </c>
      <c r="AA44" s="1">
        <v>0</v>
      </c>
      <c r="AB44" s="1">
        <v>0</v>
      </c>
      <c r="AC44" s="1">
        <v>0</v>
      </c>
    </row>
    <row r="45" spans="1:29">
      <c r="A45" s="1">
        <v>42</v>
      </c>
      <c r="B45" s="1" t="str">
        <v>SILIGURI BUILDERS STORES</v>
      </c>
      <c r="C45" s="1" t="str">
        <v>001J100000RytAdIAJ</v>
      </c>
      <c r="D45" s="1" t="str">
        <v>WEST BENGAL</v>
      </c>
      <c r="E45" s="1">
        <v>0</v>
      </c>
      <c r="F45" s="1" t="str">
        <v>East</v>
      </c>
      <c r="G45" s="1" t="str">
        <v>No</v>
      </c>
      <c r="H45" s="1">
        <v>0</v>
      </c>
      <c r="I45" s="1">
        <v>159.89999999999998</v>
      </c>
      <c r="J45" s="16" t="str">
        <v/>
      </c>
      <c r="K45" s="1">
        <v>250</v>
      </c>
      <c r="L45" s="1">
        <v>250</v>
      </c>
      <c r="M45" s="1">
        <v>250</v>
      </c>
      <c r="N45" s="1">
        <v>0</v>
      </c>
      <c r="O45" s="1">
        <v>93.79</v>
      </c>
      <c r="P45" s="1">
        <v>25.12</v>
      </c>
      <c r="Q45" s="1">
        <v>119.96</v>
      </c>
      <c r="R45" s="1">
        <v>398.77</v>
      </c>
      <c r="S45" s="1">
        <v>100</v>
      </c>
      <c r="T45" s="1">
        <v>100</v>
      </c>
      <c r="U45" s="1">
        <v>598.77</v>
      </c>
      <c r="V45" s="1">
        <v>0</v>
      </c>
      <c r="W45" s="1" t="str">
        <v/>
      </c>
      <c r="X45" s="1">
        <v>2.3950800000000001</v>
      </c>
      <c r="Y45" s="1">
        <v>0</v>
      </c>
      <c r="Z45" s="1">
        <v>0</v>
      </c>
      <c r="AA45" s="1">
        <v>0</v>
      </c>
      <c r="AB45" s="1">
        <v>0</v>
      </c>
      <c r="AC45" s="1">
        <v>0</v>
      </c>
    </row>
    <row r="46" spans="1:29">
      <c r="A46" s="1">
        <v>43</v>
      </c>
      <c r="B46" s="1" t="str">
        <v>KEDIA PIPES PRIVATE LMITED</v>
      </c>
      <c r="C46" s="1" t="str">
        <v>001J100000S140JIAR</v>
      </c>
      <c r="D46" s="1" t="str">
        <v>WEST BENGAL</v>
      </c>
      <c r="E46" s="1">
        <v>0</v>
      </c>
      <c r="F46" s="1" t="str">
        <v>East</v>
      </c>
      <c r="G46" s="1" t="str">
        <v>No</v>
      </c>
      <c r="H46" s="1">
        <v>1000</v>
      </c>
      <c r="I46" s="1">
        <v>180.31</v>
      </c>
      <c r="J46" s="16">
        <v>0.18031</v>
      </c>
      <c r="K46" s="1">
        <v>1000</v>
      </c>
      <c r="L46" s="1">
        <v>2000</v>
      </c>
      <c r="M46" s="1">
        <v>2400</v>
      </c>
      <c r="N46" s="1">
        <v>0</v>
      </c>
      <c r="O46" s="1">
        <v>68.22</v>
      </c>
      <c r="P46" s="1">
        <v>125.06</v>
      </c>
      <c r="Q46" s="1">
        <v>25.12</v>
      </c>
      <c r="R46" s="1">
        <v>398.71000000000004</v>
      </c>
      <c r="S46" s="1">
        <v>150</v>
      </c>
      <c r="T46" s="1">
        <v>150</v>
      </c>
      <c r="U46" s="1">
        <v>698.71</v>
      </c>
      <c r="V46" s="1">
        <v>0</v>
      </c>
      <c r="W46" s="1" t="str">
        <v/>
      </c>
      <c r="X46" s="1">
        <v>0.29112916666666666</v>
      </c>
      <c r="Y46" s="1">
        <v>0</v>
      </c>
      <c r="Z46" s="1">
        <v>0</v>
      </c>
      <c r="AA46" s="1">
        <v>0</v>
      </c>
      <c r="AB46" s="1">
        <v>0</v>
      </c>
      <c r="AC46" s="1">
        <v>0</v>
      </c>
    </row>
    <row r="47" spans="1:29">
      <c r="A47" s="1">
        <v>44</v>
      </c>
      <c r="B47" s="1" t="str">
        <v>JAI MATA DI STEELS</v>
      </c>
      <c r="C47" s="1" t="str">
        <v>001J100000RydNHIA2</v>
      </c>
      <c r="D47" s="1" t="str">
        <v>WEST BENGAL</v>
      </c>
      <c r="E47" s="1">
        <v>0</v>
      </c>
      <c r="F47" s="1" t="str">
        <v>East</v>
      </c>
      <c r="G47" s="1" t="str">
        <v>No</v>
      </c>
      <c r="H47" s="1">
        <v>0</v>
      </c>
      <c r="I47" s="1">
        <v>73.699999999999974</v>
      </c>
      <c r="J47" s="16" t="str">
        <v/>
      </c>
      <c r="K47" s="1">
        <v>250</v>
      </c>
      <c r="L47" s="1">
        <v>250</v>
      </c>
      <c r="M47" s="1">
        <v>400</v>
      </c>
      <c r="N47" s="1">
        <v>25.184999999999999</v>
      </c>
      <c r="O47" s="1">
        <v>89.939999999999984</v>
      </c>
      <c r="P47" s="1">
        <v>23.94</v>
      </c>
      <c r="Q47" s="1">
        <v>54.92</v>
      </c>
      <c r="R47" s="1">
        <v>267.68499999999995</v>
      </c>
      <c r="S47" s="1">
        <v>100</v>
      </c>
      <c r="T47" s="1">
        <v>100</v>
      </c>
      <c r="U47" s="1">
        <v>467.685</v>
      </c>
      <c r="V47" s="1">
        <v>0</v>
      </c>
      <c r="W47" s="1" t="str">
        <v/>
      </c>
      <c r="X47" s="1">
        <v>1.1692124999999998</v>
      </c>
      <c r="Y47" s="1">
        <v>0</v>
      </c>
      <c r="Z47" s="1">
        <v>0</v>
      </c>
      <c r="AA47" s="1">
        <v>0</v>
      </c>
      <c r="AB47" s="1">
        <v>0</v>
      </c>
      <c r="AC47" s="1">
        <v>0</v>
      </c>
    </row>
    <row r="48" spans="1:29">
      <c r="A48" s="1">
        <v>45</v>
      </c>
      <c r="B48" s="1" t="str">
        <v>MEWARAM MADHUSUDAN PRASAD &amp; SONS</v>
      </c>
      <c r="C48" s="1" t="str">
        <v>001J100000S01ukIAB</v>
      </c>
      <c r="D48" s="1" t="str">
        <v>BIHAR</v>
      </c>
      <c r="E48" s="1">
        <v>0</v>
      </c>
      <c r="F48" s="1" t="str">
        <v>East</v>
      </c>
      <c r="G48" s="1" t="str">
        <v>No</v>
      </c>
      <c r="H48" s="1">
        <v>3050</v>
      </c>
      <c r="I48" s="1">
        <v>348.66500000000002</v>
      </c>
      <c r="J48" s="16">
        <v>0.11431639344262295</v>
      </c>
      <c r="K48" s="1">
        <v>2000</v>
      </c>
      <c r="L48" s="1">
        <v>5050</v>
      </c>
      <c r="M48" s="1">
        <v>2400</v>
      </c>
      <c r="N48" s="1">
        <v>30.03</v>
      </c>
      <c r="O48" s="1">
        <v>0</v>
      </c>
      <c r="P48" s="1">
        <v>32.24</v>
      </c>
      <c r="Q48" s="1">
        <v>0</v>
      </c>
      <c r="R48" s="1">
        <v>410.93500000000006</v>
      </c>
      <c r="S48" s="1">
        <v>0</v>
      </c>
      <c r="T48" s="1">
        <v>0</v>
      </c>
      <c r="U48" s="1">
        <v>410.935</v>
      </c>
      <c r="V48" s="1">
        <v>0</v>
      </c>
      <c r="W48" s="1" t="str">
        <v/>
      </c>
      <c r="X48" s="1">
        <v>0.1712229166666667</v>
      </c>
      <c r="Y48" s="1">
        <v>0</v>
      </c>
      <c r="Z48" s="1">
        <v>0</v>
      </c>
      <c r="AA48" s="1">
        <v>0</v>
      </c>
      <c r="AB48" s="1">
        <v>0</v>
      </c>
      <c r="AC48" s="1">
        <v>0</v>
      </c>
    </row>
    <row r="49" spans="1:29">
      <c r="A49" s="1">
        <v>46</v>
      </c>
      <c r="B49" s="1" t="str">
        <v>KHARAKIA METALS PRIVATE LIMITED</v>
      </c>
      <c r="C49" s="1" t="str">
        <v>001J100000RzKN9IAN</v>
      </c>
      <c r="D49" s="1" t="str">
        <v>BIHAR</v>
      </c>
      <c r="E49" s="1">
        <v>0</v>
      </c>
      <c r="F49" s="1" t="str">
        <v>East</v>
      </c>
      <c r="G49" s="1" t="str">
        <v>No</v>
      </c>
      <c r="H49" s="1">
        <v>1400</v>
      </c>
      <c r="I49" s="1">
        <v>449.88</v>
      </c>
      <c r="J49" s="16">
        <v>0.32134285714285715</v>
      </c>
      <c r="K49" s="1">
        <v>2000</v>
      </c>
      <c r="L49" s="1">
        <v>3400</v>
      </c>
      <c r="M49" s="1">
        <v>2400</v>
      </c>
      <c r="N49" s="1">
        <v>30.05</v>
      </c>
      <c r="O49" s="1">
        <v>120.4</v>
      </c>
      <c r="P49" s="1">
        <v>120.16</v>
      </c>
      <c r="Q49" s="1">
        <v>302.17</v>
      </c>
      <c r="R49" s="1">
        <v>1022.6600000000001</v>
      </c>
      <c r="S49" s="1">
        <v>300</v>
      </c>
      <c r="T49" s="1">
        <v>400</v>
      </c>
      <c r="U49" s="1">
        <v>1722.6599999999999</v>
      </c>
      <c r="V49" s="1">
        <v>0</v>
      </c>
      <c r="W49" s="1" t="str">
        <v/>
      </c>
      <c r="X49" s="1">
        <v>0.71777500000000005</v>
      </c>
      <c r="Y49" s="1">
        <v>0</v>
      </c>
      <c r="Z49" s="1">
        <v>0</v>
      </c>
      <c r="AA49" s="1">
        <v>0</v>
      </c>
      <c r="AB49" s="1">
        <v>0</v>
      </c>
      <c r="AC49" s="1">
        <v>0</v>
      </c>
    </row>
    <row r="50" spans="1:29">
      <c r="A50" s="1">
        <v>47</v>
      </c>
      <c r="B50" s="1" t="str">
        <v>SUBH NEXTGEN PRIVATE LIMITED</v>
      </c>
      <c r="C50" s="1">
        <v>0</v>
      </c>
      <c r="D50" s="1" t="str">
        <v>BIHAR</v>
      </c>
      <c r="E50" s="1">
        <v>0</v>
      </c>
      <c r="F50" s="1" t="str">
        <v>East</v>
      </c>
      <c r="G50" s="1" t="str">
        <v>No</v>
      </c>
      <c r="H50" s="1">
        <v>550</v>
      </c>
      <c r="I50" s="1">
        <v>105.30000000000001</v>
      </c>
      <c r="J50" s="16">
        <v>0.19145454545454549</v>
      </c>
      <c r="K50" s="1">
        <v>1000</v>
      </c>
      <c r="L50" s="1">
        <v>1550</v>
      </c>
      <c r="M50" s="1">
        <v>2400</v>
      </c>
      <c r="N50" s="1">
        <v>0</v>
      </c>
      <c r="O50" s="1">
        <v>30</v>
      </c>
      <c r="P50" s="1">
        <v>92.67</v>
      </c>
      <c r="Q50" s="1">
        <v>58.139999999999979</v>
      </c>
      <c r="R50" s="1">
        <v>286.11</v>
      </c>
      <c r="S50" s="1">
        <v>100</v>
      </c>
      <c r="T50" s="1">
        <v>100</v>
      </c>
      <c r="U50" s="1">
        <v>486.11</v>
      </c>
      <c r="V50" s="1">
        <v>0</v>
      </c>
      <c r="W50" s="1" t="str">
        <v/>
      </c>
      <c r="X50" s="1">
        <v>0.20254583333333334</v>
      </c>
      <c r="Y50" s="1">
        <v>0</v>
      </c>
      <c r="Z50" s="1">
        <v>0</v>
      </c>
      <c r="AA50" s="1">
        <v>0</v>
      </c>
      <c r="AB50" s="1">
        <v>0</v>
      </c>
      <c r="AC50" s="1">
        <v>0</v>
      </c>
    </row>
    <row r="51" spans="1:29">
      <c r="A51" s="1">
        <v>48</v>
      </c>
      <c r="B51" s="1" t="str">
        <v>SHALIKA ENTERPRISES PRIVATE LIMITED</v>
      </c>
      <c r="C51" s="1">
        <v>0</v>
      </c>
      <c r="D51" s="1" t="str">
        <v>MADHYA PRADESH</v>
      </c>
      <c r="E51" s="1">
        <v>0</v>
      </c>
      <c r="F51" s="1" t="str">
        <v>North</v>
      </c>
      <c r="G51" s="1" t="str">
        <v>No</v>
      </c>
      <c r="H51" s="1">
        <v>0</v>
      </c>
      <c r="I51" s="1">
        <v>0</v>
      </c>
      <c r="J51" s="16" t="str">
        <v/>
      </c>
      <c r="K51" s="1">
        <v>1200</v>
      </c>
      <c r="L51" s="1">
        <v>1200</v>
      </c>
      <c r="M51" s="1">
        <v>1200</v>
      </c>
      <c r="N51" s="1">
        <v>0</v>
      </c>
      <c r="O51" s="1">
        <v>263</v>
      </c>
      <c r="P51" s="1">
        <v>230.14</v>
      </c>
      <c r="Q51" s="1">
        <v>238.19</v>
      </c>
      <c r="R51" s="1">
        <v>731.32999999999993</v>
      </c>
      <c r="S51" s="1">
        <v>300</v>
      </c>
      <c r="T51" s="1">
        <v>400</v>
      </c>
      <c r="U51" s="1">
        <v>1431.33</v>
      </c>
      <c r="V51" s="1">
        <v>0</v>
      </c>
      <c r="W51" s="1" t="str">
        <v/>
      </c>
      <c r="X51" s="1">
        <v>1.1927749999999999</v>
      </c>
      <c r="Y51" s="1">
        <v>175</v>
      </c>
      <c r="Z51" s="1">
        <v>175</v>
      </c>
      <c r="AA51" s="1">
        <v>250482.75</v>
      </c>
      <c r="AB51" s="1">
        <v>175</v>
      </c>
      <c r="AC51" s="1">
        <v>250482.75</v>
      </c>
    </row>
    <row r="52" spans="1:29">
      <c r="A52" s="1">
        <v>49</v>
      </c>
      <c r="B52" s="1" t="str">
        <v>KASHMIR IRON TRADER</v>
      </c>
      <c r="C52" s="1">
        <v>0</v>
      </c>
      <c r="D52" s="1" t="str">
        <v>JAMMU AND KASHMIR</v>
      </c>
      <c r="E52" s="1">
        <v>0</v>
      </c>
      <c r="F52" s="1" t="str">
        <v>North</v>
      </c>
      <c r="G52" s="1" t="str">
        <v>No</v>
      </c>
      <c r="H52" s="1">
        <v>0</v>
      </c>
      <c r="I52" s="1">
        <v>0</v>
      </c>
      <c r="J52" s="16">
        <v>0</v>
      </c>
      <c r="K52" s="1">
        <v>0</v>
      </c>
      <c r="L52" s="1">
        <v>0</v>
      </c>
      <c r="M52" s="1">
        <v>200</v>
      </c>
      <c r="N52" s="1">
        <v>0</v>
      </c>
      <c r="O52" s="1">
        <v>36</v>
      </c>
      <c r="P52" s="1">
        <v>50.03</v>
      </c>
      <c r="Q52" s="1">
        <v>0</v>
      </c>
      <c r="R52" s="1">
        <v>86.03</v>
      </c>
      <c r="S52" s="1">
        <v>0</v>
      </c>
      <c r="T52" s="1">
        <v>0</v>
      </c>
      <c r="U52" s="1">
        <v>86.03</v>
      </c>
      <c r="V52" s="1">
        <v>0</v>
      </c>
      <c r="W52" s="1" t="str">
        <v/>
      </c>
      <c r="X52" s="1">
        <v>0.43015000000000003</v>
      </c>
      <c r="Y52" s="1">
        <v>0</v>
      </c>
      <c r="Z52" s="1">
        <v>0</v>
      </c>
      <c r="AA52" s="1">
        <v>0</v>
      </c>
      <c r="AB52" s="1">
        <v>0</v>
      </c>
      <c r="AC52" s="1">
        <v>0</v>
      </c>
    </row>
    <row r="53" spans="1:29">
      <c r="A53" s="1">
        <v>0</v>
      </c>
      <c r="B53" s="1">
        <v>0</v>
      </c>
      <c r="C53" s="1">
        <v>0</v>
      </c>
      <c r="D53" s="1">
        <v>0</v>
      </c>
      <c r="E53" s="1">
        <v>0</v>
      </c>
      <c r="F53" s="1">
        <v>0</v>
      </c>
      <c r="G53" s="1">
        <v>0</v>
      </c>
      <c r="H53" s="1">
        <v>0</v>
      </c>
      <c r="I53" s="1">
        <v>0</v>
      </c>
      <c r="J53" s="16">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c r="A54" s="1">
        <v>0</v>
      </c>
      <c r="B54" s="1">
        <v>0</v>
      </c>
      <c r="C54" s="1">
        <v>0</v>
      </c>
      <c r="D54" s="1">
        <v>0</v>
      </c>
      <c r="E54" s="1">
        <v>0</v>
      </c>
      <c r="F54" s="1">
        <v>0</v>
      </c>
      <c r="G54" s="1">
        <v>0</v>
      </c>
      <c r="H54" s="1">
        <v>0</v>
      </c>
      <c r="I54" s="1">
        <v>0</v>
      </c>
      <c r="J54" s="16">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c r="A55" s="1">
        <v>0</v>
      </c>
      <c r="B55" s="1">
        <v>0</v>
      </c>
      <c r="C55" s="1">
        <v>0</v>
      </c>
      <c r="D55" s="1">
        <v>0</v>
      </c>
      <c r="E55" s="1">
        <v>0</v>
      </c>
      <c r="F55" s="1">
        <v>0</v>
      </c>
      <c r="G55" s="1">
        <v>0</v>
      </c>
      <c r="H55" s="1">
        <v>0</v>
      </c>
      <c r="I55" s="1">
        <v>0</v>
      </c>
      <c r="J55" s="16">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row>
    <row r="56" spans="1:29">
      <c r="A56" s="1">
        <v>0</v>
      </c>
      <c r="B56" s="1">
        <v>0</v>
      </c>
      <c r="C56" s="1">
        <v>0</v>
      </c>
      <c r="D56" s="1">
        <v>0</v>
      </c>
      <c r="E56" s="1">
        <v>0</v>
      </c>
      <c r="F56" s="1">
        <v>0</v>
      </c>
      <c r="G56" s="1">
        <v>0</v>
      </c>
      <c r="H56" s="1">
        <v>0</v>
      </c>
      <c r="I56" s="1">
        <v>0</v>
      </c>
      <c r="J56" s="16">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c r="A57" s="1">
        <v>0</v>
      </c>
      <c r="B57" s="1">
        <v>0</v>
      </c>
      <c r="C57" s="1">
        <v>0</v>
      </c>
      <c r="D57" s="1">
        <v>0</v>
      </c>
      <c r="E57" s="1">
        <v>0</v>
      </c>
      <c r="F57" s="1">
        <v>0</v>
      </c>
      <c r="G57" s="1">
        <v>0</v>
      </c>
      <c r="H57" s="1">
        <v>0</v>
      </c>
      <c r="I57" s="1">
        <v>0</v>
      </c>
      <c r="J57" s="16">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c r="A58" s="1">
        <v>0</v>
      </c>
      <c r="B58" s="1">
        <v>0</v>
      </c>
      <c r="C58" s="1">
        <v>0</v>
      </c>
      <c r="D58" s="1">
        <v>0</v>
      </c>
      <c r="E58" s="1">
        <v>0</v>
      </c>
      <c r="F58" s="1">
        <v>0</v>
      </c>
      <c r="G58" s="1">
        <v>0</v>
      </c>
      <c r="H58" s="1">
        <v>0</v>
      </c>
      <c r="I58" s="1">
        <v>0</v>
      </c>
      <c r="J58" s="16">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c r="A59" s="1">
        <v>0</v>
      </c>
      <c r="B59" s="1">
        <v>0</v>
      </c>
      <c r="C59" s="1">
        <v>0</v>
      </c>
      <c r="D59" s="1">
        <v>0</v>
      </c>
      <c r="E59" s="1">
        <v>0</v>
      </c>
      <c r="F59" s="1">
        <v>0</v>
      </c>
      <c r="G59" s="1">
        <v>0</v>
      </c>
      <c r="H59" s="1">
        <v>0</v>
      </c>
      <c r="I59" s="1">
        <v>0</v>
      </c>
      <c r="J59" s="16">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c r="A60" s="1">
        <v>0</v>
      </c>
      <c r="B60" s="1">
        <v>0</v>
      </c>
      <c r="C60" s="1">
        <v>0</v>
      </c>
      <c r="D60" s="1">
        <v>0</v>
      </c>
      <c r="E60" s="1">
        <v>0</v>
      </c>
      <c r="F60" s="1">
        <v>0</v>
      </c>
      <c r="G60" s="1">
        <v>0</v>
      </c>
      <c r="H60" s="1">
        <v>0</v>
      </c>
      <c r="I60" s="1">
        <v>0</v>
      </c>
      <c r="J60" s="16">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c r="A61" s="1">
        <v>0</v>
      </c>
      <c r="B61" s="1">
        <v>0</v>
      </c>
      <c r="C61" s="1">
        <v>0</v>
      </c>
      <c r="D61" s="1">
        <v>0</v>
      </c>
      <c r="E61" s="1">
        <v>0</v>
      </c>
      <c r="F61" s="1">
        <v>0</v>
      </c>
      <c r="G61" s="1">
        <v>0</v>
      </c>
      <c r="H61" s="1">
        <v>0</v>
      </c>
      <c r="I61" s="1">
        <v>0</v>
      </c>
      <c r="J61" s="16">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c r="A62" s="1">
        <v>0</v>
      </c>
      <c r="B62" s="1">
        <v>0</v>
      </c>
      <c r="C62" s="1">
        <v>0</v>
      </c>
      <c r="D62" s="1">
        <v>0</v>
      </c>
      <c r="E62" s="1">
        <v>0</v>
      </c>
      <c r="F62" s="1">
        <v>0</v>
      </c>
      <c r="G62" s="1">
        <v>0</v>
      </c>
      <c r="H62" s="1">
        <v>0</v>
      </c>
      <c r="I62" s="1">
        <v>0</v>
      </c>
      <c r="J62" s="16">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c r="A63" s="1">
        <v>0</v>
      </c>
      <c r="B63" s="1">
        <v>0</v>
      </c>
      <c r="C63" s="1">
        <v>0</v>
      </c>
      <c r="D63" s="1">
        <v>0</v>
      </c>
      <c r="E63" s="1">
        <v>0</v>
      </c>
      <c r="F63" s="1">
        <v>0</v>
      </c>
      <c r="G63" s="1">
        <v>0</v>
      </c>
      <c r="H63" s="1">
        <v>0</v>
      </c>
      <c r="I63" s="1">
        <v>0</v>
      </c>
      <c r="J63" s="16">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c r="A64" s="1">
        <v>0</v>
      </c>
      <c r="B64" s="1">
        <v>0</v>
      </c>
      <c r="C64" s="1">
        <v>0</v>
      </c>
      <c r="D64" s="1">
        <v>0</v>
      </c>
      <c r="E64" s="1">
        <v>0</v>
      </c>
      <c r="F64" s="1">
        <v>0</v>
      </c>
      <c r="G64" s="1">
        <v>0</v>
      </c>
      <c r="H64" s="1">
        <v>0</v>
      </c>
      <c r="I64" s="1">
        <v>0</v>
      </c>
      <c r="J64" s="16">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03153-0673-4EF6-B21E-55760F6DABC8}">
  <dimension ref="A1:BE77"/>
  <sheetViews>
    <sheetView workbookViewId="0">
      <selection activeCell="Q3" sqref="Q3:R3"/>
    </sheetView>
  </sheetViews>
  <sheetFormatPr defaultRowHeight="14.45"/>
  <cols>
    <col min="1" max="1" width="7" bestFit="1" customWidth="1"/>
    <col min="2" max="2" width="41.28515625" bestFit="1" customWidth="1"/>
    <col min="3" max="3" width="21.5703125" bestFit="1" customWidth="1"/>
    <col min="4" max="4" width="21.7109375" bestFit="1" customWidth="1"/>
    <col min="5" max="5" width="7.42578125" bestFit="1" customWidth="1"/>
    <col min="6" max="6" width="20" bestFit="1" customWidth="1"/>
    <col min="7" max="7" width="27.5703125" bestFit="1" customWidth="1"/>
    <col min="8" max="8" width="27.42578125" bestFit="1" customWidth="1"/>
    <col min="9" max="9" width="14.42578125" bestFit="1" customWidth="1"/>
    <col min="10" max="10" width="24.5703125" bestFit="1" customWidth="1"/>
    <col min="11" max="11" width="17.5703125" bestFit="1" customWidth="1"/>
    <col min="12" max="12" width="10.7109375" bestFit="1" customWidth="1"/>
    <col min="13" max="13" width="9.28515625" bestFit="1" customWidth="1"/>
    <col min="14" max="15" width="10.42578125" bestFit="1" customWidth="1"/>
    <col min="16" max="16" width="12.5703125" bestFit="1" customWidth="1"/>
    <col min="17" max="17" width="11.42578125" bestFit="1" customWidth="1"/>
    <col min="18" max="18" width="12.5703125" bestFit="1" customWidth="1"/>
    <col min="19" max="19" width="13" bestFit="1" customWidth="1"/>
    <col min="20" max="20" width="18.28515625" bestFit="1" customWidth="1"/>
    <col min="21" max="21" width="12.42578125" bestFit="1" customWidth="1"/>
    <col min="22" max="22" width="31.42578125" bestFit="1" customWidth="1"/>
    <col min="23" max="23" width="25.42578125" bestFit="1" customWidth="1"/>
    <col min="24" max="24" width="14.140625" bestFit="1" customWidth="1"/>
    <col min="25" max="25" width="131" bestFit="1" customWidth="1"/>
    <col min="26" max="27" width="20.42578125" bestFit="1" customWidth="1"/>
    <col min="28" max="28" width="10.42578125" bestFit="1" customWidth="1"/>
    <col min="29" max="33" width="9.42578125" bestFit="1" customWidth="1"/>
    <col min="34" max="34" width="23.5703125" bestFit="1" customWidth="1"/>
    <col min="35" max="35" width="24.85546875" bestFit="1" customWidth="1"/>
    <col min="36" max="36" width="9.28515625" bestFit="1" customWidth="1"/>
    <col min="37" max="37" width="11.42578125" bestFit="1" customWidth="1"/>
    <col min="38" max="38" width="9.28515625" bestFit="1" customWidth="1"/>
    <col min="39" max="41" width="12.5703125" bestFit="1" customWidth="1"/>
    <col min="42" max="42" width="11.42578125" bestFit="1" customWidth="1"/>
    <col min="43" max="43" width="12.5703125" bestFit="1" customWidth="1"/>
    <col min="44" max="44" width="2.28515625" bestFit="1" customWidth="1"/>
    <col min="45" max="45" width="6.85546875" bestFit="1" customWidth="1"/>
    <col min="46" max="46" width="7.140625" bestFit="1" customWidth="1"/>
    <col min="47" max="47" width="7.7109375" bestFit="1" customWidth="1"/>
    <col min="48" max="48" width="19.7109375" bestFit="1" customWidth="1"/>
    <col min="49" max="49" width="12.85546875" bestFit="1" customWidth="1"/>
    <col min="50" max="50" width="15" bestFit="1" customWidth="1"/>
    <col min="51" max="51" width="12.7109375" bestFit="1" customWidth="1"/>
    <col min="52" max="52" width="10.28515625" bestFit="1" customWidth="1"/>
    <col min="53" max="55" width="2.28515625" bestFit="1" customWidth="1"/>
    <col min="56" max="56" width="19.7109375" bestFit="1" customWidth="1"/>
    <col min="57" max="57" width="10.28515625" bestFit="1" customWidth="1"/>
  </cols>
  <sheetData>
    <row r="1" spans="1:57">
      <c r="A1" cm="1">
        <f t="array" ref="A1:BE77">'[5]Retail MoU'!$A$1:$BE$77</f>
        <v>0</v>
      </c>
      <c r="B1">
        <v>0</v>
      </c>
      <c r="C1">
        <v>0</v>
      </c>
      <c r="D1">
        <v>0</v>
      </c>
      <c r="E1">
        <v>0</v>
      </c>
      <c r="F1">
        <v>0</v>
      </c>
      <c r="G1">
        <v>0</v>
      </c>
      <c r="H1">
        <v>0</v>
      </c>
      <c r="I1">
        <v>0</v>
      </c>
      <c r="J1">
        <v>0</v>
      </c>
      <c r="K1">
        <v>0</v>
      </c>
      <c r="L1">
        <v>0</v>
      </c>
      <c r="M1">
        <v>0</v>
      </c>
      <c r="N1">
        <v>0</v>
      </c>
      <c r="O1">
        <v>0</v>
      </c>
      <c r="P1">
        <v>0</v>
      </c>
      <c r="Q1">
        <v>0</v>
      </c>
      <c r="R1">
        <v>0</v>
      </c>
      <c r="S1">
        <v>0</v>
      </c>
      <c r="T1">
        <v>0</v>
      </c>
      <c r="U1">
        <v>0</v>
      </c>
      <c r="V1">
        <v>0</v>
      </c>
      <c r="W1">
        <v>0</v>
      </c>
      <c r="X1">
        <v>0</v>
      </c>
      <c r="Y1">
        <v>0</v>
      </c>
      <c r="Z1">
        <v>0</v>
      </c>
      <c r="AA1">
        <v>0</v>
      </c>
      <c r="AB1">
        <v>0</v>
      </c>
      <c r="AC1">
        <v>0</v>
      </c>
      <c r="AD1">
        <v>0</v>
      </c>
      <c r="AE1">
        <v>0</v>
      </c>
      <c r="AF1">
        <v>0</v>
      </c>
      <c r="AG1">
        <v>0</v>
      </c>
      <c r="AH1">
        <v>0</v>
      </c>
      <c r="AI1">
        <v>0</v>
      </c>
      <c r="AJ1">
        <v>0</v>
      </c>
      <c r="AK1">
        <v>0</v>
      </c>
      <c r="AL1">
        <v>0</v>
      </c>
      <c r="AM1">
        <v>0</v>
      </c>
      <c r="AN1">
        <v>0</v>
      </c>
      <c r="AO1">
        <v>0</v>
      </c>
      <c r="AP1">
        <v>0</v>
      </c>
      <c r="AQ1">
        <v>0</v>
      </c>
      <c r="AR1">
        <v>0</v>
      </c>
      <c r="AS1">
        <v>0</v>
      </c>
      <c r="AT1">
        <v>0</v>
      </c>
      <c r="AU1">
        <v>0</v>
      </c>
      <c r="AV1">
        <v>0</v>
      </c>
      <c r="AW1">
        <v>0</v>
      </c>
      <c r="AX1">
        <v>0</v>
      </c>
      <c r="AY1">
        <v>0</v>
      </c>
      <c r="AZ1">
        <v>0</v>
      </c>
      <c r="BA1">
        <v>0</v>
      </c>
      <c r="BB1">
        <v>0</v>
      </c>
      <c r="BC1">
        <v>0</v>
      </c>
      <c r="BD1">
        <v>0</v>
      </c>
      <c r="BE1">
        <v>0</v>
      </c>
    </row>
    <row r="2" spans="1:57">
      <c r="A2">
        <v>0</v>
      </c>
      <c r="B2">
        <v>0</v>
      </c>
      <c r="C2">
        <v>0</v>
      </c>
      <c r="D2">
        <v>0</v>
      </c>
      <c r="E2">
        <v>0</v>
      </c>
      <c r="F2">
        <v>0</v>
      </c>
      <c r="G2">
        <v>0</v>
      </c>
      <c r="H2">
        <v>0</v>
      </c>
      <c r="I2">
        <v>0</v>
      </c>
      <c r="J2">
        <v>0</v>
      </c>
      <c r="K2">
        <v>0</v>
      </c>
      <c r="L2">
        <v>0</v>
      </c>
      <c r="M2" t="str">
        <v>Actual</v>
      </c>
      <c r="N2" t="str">
        <v>Actual</v>
      </c>
      <c r="O2" t="str">
        <v>Actual</v>
      </c>
      <c r="P2" t="str">
        <v>Actual</v>
      </c>
      <c r="Q2" t="str">
        <v>Proposed</v>
      </c>
      <c r="R2" t="str">
        <v>Proposed</v>
      </c>
      <c r="S2">
        <v>0</v>
      </c>
      <c r="T2">
        <v>0</v>
      </c>
      <c r="U2">
        <v>0</v>
      </c>
      <c r="V2">
        <v>0</v>
      </c>
      <c r="W2">
        <v>283.39048417818339</v>
      </c>
      <c r="X2">
        <v>0</v>
      </c>
      <c r="Y2">
        <v>0</v>
      </c>
      <c r="Z2" t="str">
        <v>Actual</v>
      </c>
      <c r="AA2" t="str">
        <v>Proposed</v>
      </c>
      <c r="AB2" t="str">
        <v>Proposed</v>
      </c>
      <c r="AC2" t="str">
        <v>Proposed</v>
      </c>
      <c r="AD2" t="str">
        <v>Proposed</v>
      </c>
      <c r="AE2" t="str">
        <v>Proposed</v>
      </c>
      <c r="AF2" t="str">
        <v>Proposed</v>
      </c>
      <c r="AG2" t="str">
        <v>Proposed</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row>
    <row r="3" spans="1:57">
      <c r="A3">
        <v>0</v>
      </c>
      <c r="B3">
        <v>0</v>
      </c>
      <c r="C3">
        <v>0</v>
      </c>
      <c r="D3">
        <v>0</v>
      </c>
      <c r="E3">
        <v>0</v>
      </c>
      <c r="F3">
        <v>0</v>
      </c>
      <c r="G3">
        <v>111816</v>
      </c>
      <c r="H3">
        <v>73237.845000000001</v>
      </c>
      <c r="I3">
        <v>0.65498537776346855</v>
      </c>
      <c r="J3">
        <v>131110</v>
      </c>
      <c r="K3">
        <v>242926</v>
      </c>
      <c r="L3">
        <v>217935</v>
      </c>
      <c r="M3">
        <v>7912.5409999999993</v>
      </c>
      <c r="N3">
        <v>13424.419000000002</v>
      </c>
      <c r="O3">
        <v>17297.660000000003</v>
      </c>
      <c r="P3">
        <v>15838.744999999997</v>
      </c>
      <c r="Q3">
        <v>28768.862099999998</v>
      </c>
      <c r="R3">
        <v>31558.341250000001</v>
      </c>
      <c r="S3">
        <v>187952.3833499999</v>
      </c>
      <c r="T3">
        <v>0</v>
      </c>
      <c r="U3">
        <v>127711.20999999998</v>
      </c>
      <c r="V3">
        <v>0</v>
      </c>
      <c r="W3">
        <v>53263916.920000002</v>
      </c>
      <c r="X3">
        <v>283.39048417818339</v>
      </c>
      <c r="Y3">
        <v>0</v>
      </c>
      <c r="Z3">
        <v>16261.729999999996</v>
      </c>
      <c r="AA3">
        <v>0</v>
      </c>
      <c r="AB3">
        <v>13006.049000000003</v>
      </c>
      <c r="AC3">
        <v>2256</v>
      </c>
      <c r="AD3">
        <v>3836</v>
      </c>
      <c r="AE3">
        <v>3556</v>
      </c>
      <c r="AF3">
        <v>4602</v>
      </c>
      <c r="AG3">
        <v>4600</v>
      </c>
      <c r="AH3">
        <v>48117.778999999995</v>
      </c>
      <c r="AI3">
        <v>236070.16235000003</v>
      </c>
      <c r="AJ3">
        <v>0</v>
      </c>
      <c r="AK3">
        <v>0</v>
      </c>
      <c r="AL3">
        <v>7838.2259999999997</v>
      </c>
      <c r="AM3">
        <v>15915.018750000001</v>
      </c>
      <c r="AN3">
        <v>20871.672049999997</v>
      </c>
      <c r="AO3">
        <v>26409.806550000005</v>
      </c>
      <c r="AP3">
        <v>28768.862099999998</v>
      </c>
      <c r="AQ3">
        <v>31558.341250000001</v>
      </c>
      <c r="AR3">
        <v>0</v>
      </c>
      <c r="AS3">
        <v>0</v>
      </c>
      <c r="AT3">
        <v>0</v>
      </c>
      <c r="AU3">
        <v>0</v>
      </c>
      <c r="AV3">
        <v>0</v>
      </c>
      <c r="AW3">
        <v>0</v>
      </c>
      <c r="AX3">
        <v>0</v>
      </c>
      <c r="AY3">
        <v>0</v>
      </c>
      <c r="AZ3">
        <v>0</v>
      </c>
      <c r="BA3">
        <v>0</v>
      </c>
      <c r="BB3">
        <v>0</v>
      </c>
      <c r="BC3">
        <v>0</v>
      </c>
      <c r="BD3">
        <v>0</v>
      </c>
      <c r="BE3">
        <v>0</v>
      </c>
    </row>
    <row r="4" spans="1:57">
      <c r="A4" t="str">
        <v>Sr. No.</v>
      </c>
      <c r="B4" t="str">
        <v>Distributor Name</v>
      </c>
      <c r="C4" t="str">
        <v>Distributor Code</v>
      </c>
      <c r="D4" t="str">
        <v>State</v>
      </c>
      <c r="E4" t="str">
        <v>Zone</v>
      </c>
      <c r="F4" t="str">
        <v>MoU signed (Yes/No)</v>
      </c>
      <c r="G4" t="str">
        <v>FY 26 H1 Original MoU Target</v>
      </c>
      <c r="H4" t="str">
        <v>FY 26 H1 Original MoU Actual</v>
      </c>
      <c r="I4" t="str">
        <v>H1 Compliance</v>
      </c>
      <c r="J4" t="str">
        <v>H2 Proposed MoU volume</v>
      </c>
      <c r="K4" t="str">
        <v>Total MoU volume</v>
      </c>
      <c r="L4" t="str">
        <v>FY 26 MoU</v>
      </c>
      <c r="M4" s="13">
        <v>45931</v>
      </c>
      <c r="N4" s="13">
        <v>45962</v>
      </c>
      <c r="O4" s="13">
        <v>45992</v>
      </c>
      <c r="P4" s="13">
        <v>46023</v>
      </c>
      <c r="Q4" s="13">
        <v>46054</v>
      </c>
      <c r="R4" s="13">
        <v>46082</v>
      </c>
      <c r="S4" t="str">
        <v>Est. FY 26 vol.</v>
      </c>
      <c r="T4" t="str">
        <v>% achieved till date</v>
      </c>
      <c r="U4" t="str">
        <v>Vol (till date)</v>
      </c>
      <c r="V4" t="str">
        <v>Applicable incentive slab (Rs./MT)</v>
      </c>
      <c r="W4" t="str">
        <v>Total Incentive payout (Rs.)</v>
      </c>
      <c r="X4" t="str">
        <v>Per MT payout</v>
      </c>
      <c r="Y4" t="str">
        <v>Remarks</v>
      </c>
      <c r="Z4" t="str">
        <v>FY 26 H1 project sales</v>
      </c>
      <c r="AA4" t="str">
        <v>FY 26 H2 project sales</v>
      </c>
      <c r="AB4" s="13">
        <v>45931</v>
      </c>
      <c r="AC4" s="13">
        <v>45962</v>
      </c>
      <c r="AD4" s="13">
        <v>45992</v>
      </c>
      <c r="AE4" s="13">
        <v>46023</v>
      </c>
      <c r="AF4" s="13">
        <v>46054</v>
      </c>
      <c r="AG4" s="13">
        <v>46082</v>
      </c>
      <c r="AH4" t="str">
        <v>Est. FY 26 project volume</v>
      </c>
      <c r="AI4" t="str">
        <v>FY 26 vol. [Retail + Project]</v>
      </c>
      <c r="AJ4" t="str">
        <v>Gap</v>
      </c>
      <c r="AK4">
        <v>0</v>
      </c>
      <c r="AL4" s="13">
        <v>45931</v>
      </c>
      <c r="AM4" s="13">
        <v>45962</v>
      </c>
      <c r="AN4" s="13">
        <v>45992</v>
      </c>
      <c r="AO4" s="13">
        <v>46023</v>
      </c>
      <c r="AP4" s="13">
        <v>46054</v>
      </c>
      <c r="AQ4" s="13">
        <v>46082</v>
      </c>
      <c r="AR4">
        <v>0</v>
      </c>
      <c r="AS4" s="13">
        <v>46023</v>
      </c>
      <c r="AT4" s="13">
        <v>46054</v>
      </c>
      <c r="AU4" s="13">
        <v>46082</v>
      </c>
      <c r="AV4">
        <v>0</v>
      </c>
      <c r="AW4">
        <v>0</v>
      </c>
      <c r="AX4">
        <v>0</v>
      </c>
      <c r="AY4">
        <v>0</v>
      </c>
      <c r="AZ4">
        <v>0</v>
      </c>
      <c r="BA4">
        <v>0</v>
      </c>
      <c r="BB4">
        <v>0</v>
      </c>
      <c r="BC4">
        <v>0</v>
      </c>
      <c r="BD4" t="str">
        <v>Particulars</v>
      </c>
      <c r="BE4" t="str">
        <v>Vol. at risk</v>
      </c>
    </row>
    <row r="5" spans="1:57">
      <c r="A5">
        <v>1</v>
      </c>
      <c r="B5" t="str">
        <v>DINESH STEEL PRIVATE LIMITED</v>
      </c>
      <c r="C5" t="str">
        <v>C12820</v>
      </c>
      <c r="D5" t="str">
        <v>UTTAR PRADESH</v>
      </c>
      <c r="E5" t="str">
        <v>North</v>
      </c>
      <c r="F5" t="str">
        <v>Yes</v>
      </c>
      <c r="G5">
        <v>5200</v>
      </c>
      <c r="H5">
        <v>2801.7950000000005</v>
      </c>
      <c r="I5">
        <v>0.53880673076923091</v>
      </c>
      <c r="J5">
        <v>6200</v>
      </c>
      <c r="K5">
        <v>11400</v>
      </c>
      <c r="L5">
        <v>11400</v>
      </c>
      <c r="M5">
        <v>341.58999999999992</v>
      </c>
      <c r="N5">
        <v>501.90000000000009</v>
      </c>
      <c r="O5">
        <v>728.05999999999972</v>
      </c>
      <c r="P5">
        <v>768.91</v>
      </c>
      <c r="Q5">
        <v>1300</v>
      </c>
      <c r="R5">
        <v>1464.7025000000001</v>
      </c>
      <c r="S5">
        <v>7906.9575000000004</v>
      </c>
      <c r="T5">
        <v>0.38362675438596494</v>
      </c>
      <c r="U5">
        <v>5142.2550000000001</v>
      </c>
      <c r="V5">
        <v>275</v>
      </c>
      <c r="W5">
        <v>2174413.3125</v>
      </c>
      <c r="X5">
        <v>275</v>
      </c>
      <c r="Y5">
        <v>0</v>
      </c>
      <c r="Z5">
        <v>673.95</v>
      </c>
      <c r="AA5">
        <v>0</v>
      </c>
      <c r="AB5">
        <v>501.90000000000009</v>
      </c>
      <c r="AC5">
        <v>0</v>
      </c>
      <c r="AD5">
        <v>100</v>
      </c>
      <c r="AE5">
        <v>100</v>
      </c>
      <c r="AF5">
        <v>100</v>
      </c>
      <c r="AG5">
        <v>100</v>
      </c>
      <c r="AH5">
        <v>1575.8500000000001</v>
      </c>
      <c r="AI5">
        <v>9482.8075000000008</v>
      </c>
      <c r="AJ5">
        <v>6257.7449999999999</v>
      </c>
      <c r="AK5">
        <v>1564.43625</v>
      </c>
      <c r="AL5">
        <v>341.59</v>
      </c>
      <c r="AM5">
        <v>900</v>
      </c>
      <c r="AN5">
        <v>995.99770000000012</v>
      </c>
      <c r="AO5">
        <v>1300</v>
      </c>
      <c r="AP5">
        <v>1300</v>
      </c>
      <c r="AQ5">
        <v>1464.7025000000001</v>
      </c>
      <c r="AR5">
        <v>0</v>
      </c>
      <c r="AS5">
        <v>100</v>
      </c>
      <c r="AT5">
        <v>100</v>
      </c>
      <c r="AU5">
        <v>100</v>
      </c>
      <c r="AV5" t="str">
        <v>% achieved</v>
      </c>
      <c r="AW5" t="str">
        <v># distributors</v>
      </c>
      <c r="AX5" t="str">
        <v>MoU vol. target</v>
      </c>
      <c r="AY5" t="str">
        <v>Vol. achieved</v>
      </c>
      <c r="AZ5" t="str">
        <v>Vol. at risk</v>
      </c>
      <c r="BA5">
        <v>0</v>
      </c>
      <c r="BB5">
        <v>0</v>
      </c>
      <c r="BC5">
        <v>0</v>
      </c>
      <c r="BD5" t="str">
        <v>&gt; 60%</v>
      </c>
      <c r="BE5" t="str">
        <v>No risk</v>
      </c>
    </row>
    <row r="6" spans="1:57">
      <c r="A6">
        <v>2</v>
      </c>
      <c r="B6" t="str">
        <v>GLOBAL IRONTRADING PVT. LTD.</v>
      </c>
      <c r="C6" t="str">
        <v>C12819</v>
      </c>
      <c r="D6" t="str">
        <v>UTTAR PRADESH</v>
      </c>
      <c r="E6" t="str">
        <v>North</v>
      </c>
      <c r="F6" t="str">
        <v>Yes</v>
      </c>
      <c r="G6">
        <v>1800</v>
      </c>
      <c r="H6">
        <v>1405.91</v>
      </c>
      <c r="I6">
        <v>0.78106111111111121</v>
      </c>
      <c r="J6">
        <v>2800</v>
      </c>
      <c r="K6">
        <v>4600</v>
      </c>
      <c r="L6">
        <v>4400</v>
      </c>
      <c r="M6">
        <v>117.85</v>
      </c>
      <c r="N6">
        <v>244.82</v>
      </c>
      <c r="O6">
        <v>24.96</v>
      </c>
      <c r="P6">
        <v>0</v>
      </c>
      <c r="Q6">
        <v>600</v>
      </c>
      <c r="R6">
        <v>675</v>
      </c>
      <c r="S6">
        <v>3068.54</v>
      </c>
      <c r="T6">
        <v>0.40762272727272725</v>
      </c>
      <c r="U6">
        <v>1793.54</v>
      </c>
      <c r="V6">
        <v>175</v>
      </c>
      <c r="W6">
        <v>536994.5</v>
      </c>
      <c r="X6">
        <v>175</v>
      </c>
      <c r="Y6">
        <v>0</v>
      </c>
      <c r="Z6">
        <v>287.64</v>
      </c>
      <c r="AA6">
        <v>0</v>
      </c>
      <c r="AB6">
        <v>244.82</v>
      </c>
      <c r="AC6">
        <v>0</v>
      </c>
      <c r="AD6">
        <v>100</v>
      </c>
      <c r="AE6">
        <v>100</v>
      </c>
      <c r="AF6">
        <v>100</v>
      </c>
      <c r="AG6">
        <v>100</v>
      </c>
      <c r="AH6">
        <v>932.45999999999992</v>
      </c>
      <c r="AI6">
        <v>4001</v>
      </c>
      <c r="AJ6">
        <v>2606.46</v>
      </c>
      <c r="AK6">
        <v>651.61500000000001</v>
      </c>
      <c r="AL6">
        <v>117.85</v>
      </c>
      <c r="AM6">
        <v>300</v>
      </c>
      <c r="AN6">
        <v>459.00000000000006</v>
      </c>
      <c r="AO6">
        <v>600</v>
      </c>
      <c r="AP6">
        <v>600</v>
      </c>
      <c r="AQ6">
        <v>675</v>
      </c>
      <c r="AR6">
        <v>0</v>
      </c>
      <c r="AS6">
        <v>100</v>
      </c>
      <c r="AT6">
        <v>100</v>
      </c>
      <c r="AU6">
        <v>100</v>
      </c>
      <c r="AV6" t="str">
        <v>&gt; 60%</v>
      </c>
      <c r="AW6">
        <v>13</v>
      </c>
      <c r="AX6">
        <v>75210</v>
      </c>
      <c r="AY6">
        <v>57386.559999999998</v>
      </c>
      <c r="AZ6">
        <v>0</v>
      </c>
      <c r="BA6">
        <v>0</v>
      </c>
      <c r="BB6">
        <v>0</v>
      </c>
      <c r="BC6">
        <v>0</v>
      </c>
      <c r="BD6" t="str">
        <v>between 50 and 60%</v>
      </c>
      <c r="BE6">
        <v>0.1</v>
      </c>
    </row>
    <row r="7" spans="1:57">
      <c r="A7">
        <v>3</v>
      </c>
      <c r="B7" t="str">
        <v>GOBINDGARH IRON LLP</v>
      </c>
      <c r="C7" t="str">
        <v>C12817</v>
      </c>
      <c r="D7" t="str">
        <v>UTTAR PRADESH</v>
      </c>
      <c r="E7" t="str">
        <v>North</v>
      </c>
      <c r="F7" t="str">
        <v>Yes</v>
      </c>
      <c r="G7">
        <v>2670</v>
      </c>
      <c r="H7">
        <v>1066.44</v>
      </c>
      <c r="I7">
        <v>0.39941573033707867</v>
      </c>
      <c r="J7">
        <v>2200</v>
      </c>
      <c r="K7">
        <v>4870</v>
      </c>
      <c r="L7">
        <v>3600</v>
      </c>
      <c r="M7">
        <v>149.94999999999999</v>
      </c>
      <c r="N7">
        <v>292.82</v>
      </c>
      <c r="O7">
        <v>594.98</v>
      </c>
      <c r="P7">
        <v>387.44</v>
      </c>
      <c r="Q7">
        <v>400</v>
      </c>
      <c r="R7">
        <v>500</v>
      </c>
      <c r="S7">
        <v>3391.63</v>
      </c>
      <c r="T7">
        <v>0.58449722222222222</v>
      </c>
      <c r="U7">
        <v>2491.63</v>
      </c>
      <c r="V7">
        <v>175</v>
      </c>
      <c r="W7">
        <v>593535.25</v>
      </c>
      <c r="X7">
        <v>175</v>
      </c>
      <c r="Y7">
        <v>0</v>
      </c>
      <c r="Z7">
        <v>292.85000000000002</v>
      </c>
      <c r="AA7">
        <v>0</v>
      </c>
      <c r="AB7">
        <v>292.82</v>
      </c>
      <c r="AC7">
        <v>0</v>
      </c>
      <c r="AD7">
        <v>100</v>
      </c>
      <c r="AE7">
        <v>100</v>
      </c>
      <c r="AF7">
        <v>100</v>
      </c>
      <c r="AG7">
        <v>125</v>
      </c>
      <c r="AH7">
        <v>1010.67</v>
      </c>
      <c r="AI7">
        <v>4402.3</v>
      </c>
      <c r="AJ7">
        <v>1108.3699999999999</v>
      </c>
      <c r="AK7">
        <v>277.09249999999997</v>
      </c>
      <c r="AL7">
        <v>149.94999999999999</v>
      </c>
      <c r="AM7">
        <v>300</v>
      </c>
      <c r="AN7">
        <v>340</v>
      </c>
      <c r="AO7">
        <v>500</v>
      </c>
      <c r="AP7">
        <v>400</v>
      </c>
      <c r="AQ7">
        <v>500</v>
      </c>
      <c r="AR7">
        <v>0</v>
      </c>
      <c r="AS7">
        <v>100</v>
      </c>
      <c r="AT7">
        <v>100</v>
      </c>
      <c r="AU7">
        <v>125</v>
      </c>
      <c r="AV7" t="str">
        <v>between 50 and 60%</v>
      </c>
      <c r="AW7">
        <v>10</v>
      </c>
      <c r="AX7">
        <v>63600</v>
      </c>
      <c r="AY7">
        <v>38073.464999999997</v>
      </c>
      <c r="AZ7">
        <v>6360</v>
      </c>
      <c r="BA7">
        <v>0</v>
      </c>
      <c r="BB7">
        <v>0</v>
      </c>
      <c r="BC7">
        <v>0</v>
      </c>
      <c r="BD7" t="str">
        <v>between 40 and 50%</v>
      </c>
      <c r="BE7">
        <v>0.2</v>
      </c>
    </row>
    <row r="8" spans="1:57">
      <c r="A8">
        <v>4</v>
      </c>
      <c r="B8" t="str">
        <v>Khandelwal Associates</v>
      </c>
      <c r="C8" t="str">
        <v>C12818</v>
      </c>
      <c r="D8" t="str">
        <v>UTTAR PRADESH</v>
      </c>
      <c r="E8" t="str">
        <v>North</v>
      </c>
      <c r="F8" t="str">
        <v>Yes</v>
      </c>
      <c r="G8">
        <v>1201</v>
      </c>
      <c r="H8">
        <v>2904.9599999999996</v>
      </c>
      <c r="I8">
        <v>2.4187843463780179</v>
      </c>
      <c r="J8">
        <v>5950</v>
      </c>
      <c r="K8">
        <v>7151</v>
      </c>
      <c r="L8">
        <v>9000</v>
      </c>
      <c r="M8">
        <v>434.99999999999989</v>
      </c>
      <c r="N8">
        <v>591.35400000000004</v>
      </c>
      <c r="O8">
        <v>663.15000000000043</v>
      </c>
      <c r="P8">
        <v>617.11</v>
      </c>
      <c r="Q8">
        <v>1000</v>
      </c>
      <c r="R8">
        <v>1387.5</v>
      </c>
      <c r="S8">
        <v>7599.0740000000005</v>
      </c>
      <c r="T8">
        <v>0.51049599999999995</v>
      </c>
      <c r="U8">
        <v>5211.5740000000005</v>
      </c>
      <c r="V8">
        <v>275</v>
      </c>
      <c r="W8">
        <v>2089745.35</v>
      </c>
      <c r="X8">
        <v>275</v>
      </c>
      <c r="Y8">
        <v>0</v>
      </c>
      <c r="Z8">
        <v>713.86399999999992</v>
      </c>
      <c r="AA8">
        <v>0</v>
      </c>
      <c r="AB8">
        <v>591.35400000000004</v>
      </c>
      <c r="AC8">
        <v>300</v>
      </c>
      <c r="AD8">
        <v>500</v>
      </c>
      <c r="AE8">
        <v>550</v>
      </c>
      <c r="AF8">
        <v>500</v>
      </c>
      <c r="AG8">
        <v>625</v>
      </c>
      <c r="AH8">
        <v>3780.2180000000003</v>
      </c>
      <c r="AI8">
        <v>11379.292000000001</v>
      </c>
      <c r="AJ8">
        <v>3788.4259999999995</v>
      </c>
      <c r="AK8">
        <v>947.10649999999987</v>
      </c>
      <c r="AL8">
        <v>434.99999999999989</v>
      </c>
      <c r="AM8">
        <v>700</v>
      </c>
      <c r="AN8">
        <v>943.50000000000011</v>
      </c>
      <c r="AO8">
        <v>1000</v>
      </c>
      <c r="AP8">
        <v>1000</v>
      </c>
      <c r="AQ8">
        <v>1387.5</v>
      </c>
      <c r="AR8">
        <v>0</v>
      </c>
      <c r="AS8">
        <v>550</v>
      </c>
      <c r="AT8">
        <v>500</v>
      </c>
      <c r="AU8">
        <v>625</v>
      </c>
      <c r="AV8" t="str">
        <v>between 40 and 50%</v>
      </c>
      <c r="AW8">
        <v>8</v>
      </c>
      <c r="AX8">
        <v>37300</v>
      </c>
      <c r="AY8">
        <v>19172.625</v>
      </c>
      <c r="AZ8">
        <v>7460</v>
      </c>
      <c r="BA8">
        <v>0</v>
      </c>
      <c r="BB8">
        <v>0</v>
      </c>
      <c r="BC8">
        <v>0</v>
      </c>
      <c r="BD8" t="str">
        <v>Less than 40%</v>
      </c>
      <c r="BE8">
        <v>0.3</v>
      </c>
    </row>
    <row r="9" spans="1:57">
      <c r="A9">
        <v>5</v>
      </c>
      <c r="B9" t="str">
        <v>SHASHI STEELS CORPORATION</v>
      </c>
      <c r="C9" t="str">
        <v>C12816</v>
      </c>
      <c r="D9" t="str">
        <v>UTTAR PRADESH</v>
      </c>
      <c r="E9" t="str">
        <v>North</v>
      </c>
      <c r="F9" t="str">
        <v>Yes</v>
      </c>
      <c r="G9">
        <v>4350</v>
      </c>
      <c r="H9">
        <v>5703.0900000000011</v>
      </c>
      <c r="I9">
        <v>1.3110551724137933</v>
      </c>
      <c r="J9">
        <v>6300</v>
      </c>
      <c r="K9">
        <v>10650</v>
      </c>
      <c r="L9">
        <v>12000</v>
      </c>
      <c r="M9">
        <v>469.97</v>
      </c>
      <c r="N9">
        <v>718.26</v>
      </c>
      <c r="O9">
        <v>686.22</v>
      </c>
      <c r="P9">
        <v>426.4</v>
      </c>
      <c r="Q9">
        <v>1300</v>
      </c>
      <c r="R9">
        <v>1487.5</v>
      </c>
      <c r="S9">
        <v>10791.440000000002</v>
      </c>
      <c r="T9">
        <v>0.63146166666666681</v>
      </c>
      <c r="U9">
        <v>8003.9400000000005</v>
      </c>
      <c r="V9">
        <v>325</v>
      </c>
      <c r="W9">
        <v>3507218.0000000009</v>
      </c>
      <c r="X9">
        <v>325</v>
      </c>
      <c r="Y9">
        <v>0</v>
      </c>
      <c r="Z9">
        <v>718.03</v>
      </c>
      <c r="AA9">
        <v>0</v>
      </c>
      <c r="AB9">
        <v>718.26</v>
      </c>
      <c r="AC9">
        <v>0</v>
      </c>
      <c r="AD9">
        <v>150</v>
      </c>
      <c r="AE9">
        <v>150</v>
      </c>
      <c r="AF9">
        <v>200</v>
      </c>
      <c r="AG9">
        <v>125</v>
      </c>
      <c r="AH9">
        <v>2061.29</v>
      </c>
      <c r="AI9">
        <v>12852.730000000003</v>
      </c>
      <c r="AJ9">
        <v>3996.0599999999995</v>
      </c>
      <c r="AK9">
        <v>999.01499999999987</v>
      </c>
      <c r="AL9">
        <v>469.97</v>
      </c>
      <c r="AM9">
        <v>892.5</v>
      </c>
      <c r="AN9">
        <v>1011.5000000000001</v>
      </c>
      <c r="AO9">
        <v>1300</v>
      </c>
      <c r="AP9">
        <v>1300</v>
      </c>
      <c r="AQ9">
        <v>1487.5</v>
      </c>
      <c r="AR9">
        <v>0</v>
      </c>
      <c r="AS9">
        <v>150</v>
      </c>
      <c r="AT9">
        <v>200</v>
      </c>
      <c r="AU9">
        <v>125</v>
      </c>
      <c r="AV9" t="str">
        <v>&lt; 40%</v>
      </c>
      <c r="AW9">
        <v>16</v>
      </c>
      <c r="AX9">
        <v>41825</v>
      </c>
      <c r="AY9">
        <v>12947.150000000003</v>
      </c>
      <c r="AZ9">
        <v>12547.5</v>
      </c>
      <c r="BA9">
        <v>0</v>
      </c>
      <c r="BB9">
        <v>0</v>
      </c>
      <c r="BC9">
        <v>0</v>
      </c>
      <c r="BD9">
        <v>0</v>
      </c>
      <c r="BE9">
        <v>0</v>
      </c>
    </row>
    <row r="10" spans="1:57">
      <c r="A10">
        <v>6</v>
      </c>
      <c r="B10" t="str">
        <v>OPTRIX Infra LLP</v>
      </c>
      <c r="C10" t="str">
        <v>001J100000PJG7oIAH</v>
      </c>
      <c r="D10" t="str">
        <v>UTTAR PRADESH</v>
      </c>
      <c r="E10" t="str">
        <v>North</v>
      </c>
      <c r="F10" t="str">
        <v>Yes</v>
      </c>
      <c r="G10">
        <v>4800</v>
      </c>
      <c r="H10">
        <v>4255.8</v>
      </c>
      <c r="I10">
        <v>0.886625</v>
      </c>
      <c r="J10">
        <v>7700</v>
      </c>
      <c r="K10">
        <v>12500</v>
      </c>
      <c r="L10">
        <v>12000</v>
      </c>
      <c r="M10">
        <v>200.13</v>
      </c>
      <c r="N10">
        <v>929.71000000000015</v>
      </c>
      <c r="O10">
        <v>636.01</v>
      </c>
      <c r="P10">
        <v>798.12999999999988</v>
      </c>
      <c r="Q10">
        <v>1639</v>
      </c>
      <c r="R10">
        <v>1862.5</v>
      </c>
      <c r="S10">
        <v>10321.279999999999</v>
      </c>
      <c r="T10">
        <v>0.50180416666666672</v>
      </c>
      <c r="U10">
        <v>6819.7800000000007</v>
      </c>
      <c r="V10">
        <v>325</v>
      </c>
      <c r="W10">
        <v>3354415.9999999995</v>
      </c>
      <c r="X10">
        <v>325</v>
      </c>
      <c r="Y10">
        <v>0</v>
      </c>
      <c r="Z10">
        <v>916.52</v>
      </c>
      <c r="AA10">
        <v>0</v>
      </c>
      <c r="AB10">
        <v>929.71000000000015</v>
      </c>
      <c r="AC10">
        <v>100</v>
      </c>
      <c r="AD10">
        <v>150</v>
      </c>
      <c r="AE10">
        <v>150</v>
      </c>
      <c r="AF10">
        <v>200</v>
      </c>
      <c r="AG10">
        <v>125</v>
      </c>
      <c r="AH10">
        <v>2571.23</v>
      </c>
      <c r="AI10">
        <v>12892.509999999998</v>
      </c>
      <c r="AJ10">
        <v>5180.2199999999993</v>
      </c>
      <c r="AK10">
        <v>1295.0549999999998</v>
      </c>
      <c r="AL10">
        <v>200.13</v>
      </c>
      <c r="AM10">
        <v>900</v>
      </c>
      <c r="AN10">
        <v>1266.5</v>
      </c>
      <c r="AO10">
        <v>1500</v>
      </c>
      <c r="AP10">
        <v>1639</v>
      </c>
      <c r="AQ10">
        <v>1862.5</v>
      </c>
      <c r="AR10">
        <v>0</v>
      </c>
      <c r="AS10">
        <v>150</v>
      </c>
      <c r="AT10">
        <v>200</v>
      </c>
      <c r="AU10">
        <v>125</v>
      </c>
      <c r="AV10" t="str">
        <v>Total</v>
      </c>
      <c r="AW10">
        <v>47</v>
      </c>
      <c r="AX10">
        <v>217935</v>
      </c>
      <c r="AY10">
        <v>127579.8</v>
      </c>
      <c r="AZ10">
        <v>26367.5</v>
      </c>
      <c r="BA10">
        <v>0</v>
      </c>
      <c r="BB10">
        <v>0</v>
      </c>
      <c r="BC10">
        <v>0</v>
      </c>
      <c r="BD10">
        <v>0</v>
      </c>
      <c r="BE10">
        <v>0</v>
      </c>
    </row>
    <row r="11" spans="1:57">
      <c r="A11">
        <v>7</v>
      </c>
      <c r="B11" t="str">
        <v>BHOLE NATH TRADERS</v>
      </c>
      <c r="C11" t="str">
        <v>C13294</v>
      </c>
      <c r="D11" t="str">
        <v>UTTAR PRADESH</v>
      </c>
      <c r="E11" t="str">
        <v>North</v>
      </c>
      <c r="F11" t="str">
        <v>No</v>
      </c>
      <c r="G11">
        <v>0</v>
      </c>
      <c r="H11">
        <v>0</v>
      </c>
      <c r="I11" t="str">
        <v/>
      </c>
      <c r="J11">
        <v>0</v>
      </c>
      <c r="K11">
        <v>0</v>
      </c>
      <c r="L11">
        <v>0</v>
      </c>
      <c r="M11">
        <v>0</v>
      </c>
      <c r="N11">
        <v>0</v>
      </c>
      <c r="O11">
        <v>0</v>
      </c>
      <c r="P11">
        <v>0</v>
      </c>
      <c r="Q11">
        <v>0</v>
      </c>
      <c r="R11">
        <v>0</v>
      </c>
      <c r="S11">
        <v>0</v>
      </c>
      <c r="T11" t="str">
        <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row>
    <row r="12" spans="1:57">
      <c r="A12">
        <v>8</v>
      </c>
      <c r="B12" t="str">
        <v>SHREE LAKSHMAN ROLLING MILL (INDIA) LLP</v>
      </c>
      <c r="C12" t="str">
        <v>C12815</v>
      </c>
      <c r="D12" t="str">
        <v>UTTAR PRADESH</v>
      </c>
      <c r="E12" t="str">
        <v>North</v>
      </c>
      <c r="F12" t="str">
        <v>Yes</v>
      </c>
      <c r="G12">
        <v>6800</v>
      </c>
      <c r="H12">
        <v>3865.1199999999994</v>
      </c>
      <c r="I12">
        <v>0.56839999999999991</v>
      </c>
      <c r="J12">
        <v>8000</v>
      </c>
      <c r="K12">
        <v>14800</v>
      </c>
      <c r="L12">
        <v>12000</v>
      </c>
      <c r="M12">
        <v>356.36</v>
      </c>
      <c r="N12">
        <v>591.35</v>
      </c>
      <c r="O12">
        <v>903.22500000000014</v>
      </c>
      <c r="P12">
        <v>784.86500000000001</v>
      </c>
      <c r="Q12">
        <v>1697.8346000000001</v>
      </c>
      <c r="R12">
        <v>1929.3575000000001</v>
      </c>
      <c r="S12">
        <v>10128.1121</v>
      </c>
      <c r="T12">
        <v>0.47633791666666669</v>
      </c>
      <c r="U12">
        <v>6500.92</v>
      </c>
      <c r="V12">
        <v>325</v>
      </c>
      <c r="W12">
        <v>3291636.4325000001</v>
      </c>
      <c r="X12">
        <v>325</v>
      </c>
      <c r="Y12">
        <v>0</v>
      </c>
      <c r="Z12">
        <v>635.88</v>
      </c>
      <c r="AA12">
        <v>0</v>
      </c>
      <c r="AB12">
        <v>591.35</v>
      </c>
      <c r="AC12">
        <v>100</v>
      </c>
      <c r="AD12">
        <v>150</v>
      </c>
      <c r="AE12">
        <v>150</v>
      </c>
      <c r="AF12">
        <v>200</v>
      </c>
      <c r="AG12">
        <v>125</v>
      </c>
      <c r="AH12">
        <v>1952.23</v>
      </c>
      <c r="AI12">
        <v>12080.3421</v>
      </c>
      <c r="AJ12">
        <v>5499.08</v>
      </c>
      <c r="AK12">
        <v>1374.77</v>
      </c>
      <c r="AL12">
        <v>356.3599999999999</v>
      </c>
      <c r="AM12">
        <v>1000</v>
      </c>
      <c r="AN12">
        <v>1311.9631000000002</v>
      </c>
      <c r="AO12">
        <v>1620.6603</v>
      </c>
      <c r="AP12">
        <v>1697.8346000000001</v>
      </c>
      <c r="AQ12">
        <v>1929.3575000000001</v>
      </c>
      <c r="AR12">
        <v>0</v>
      </c>
      <c r="AS12">
        <v>150</v>
      </c>
      <c r="AT12">
        <v>200</v>
      </c>
      <c r="AU12">
        <v>125</v>
      </c>
      <c r="AV12">
        <v>0</v>
      </c>
      <c r="AW12">
        <v>0</v>
      </c>
      <c r="AX12">
        <v>0</v>
      </c>
      <c r="AY12">
        <v>0</v>
      </c>
      <c r="AZ12">
        <v>0</v>
      </c>
      <c r="BA12">
        <v>0</v>
      </c>
      <c r="BB12">
        <v>0</v>
      </c>
      <c r="BC12">
        <v>0</v>
      </c>
      <c r="BD12">
        <v>0</v>
      </c>
      <c r="BE12">
        <v>0</v>
      </c>
    </row>
    <row r="13" spans="1:57">
      <c r="A13">
        <v>9</v>
      </c>
      <c r="B13" t="str">
        <v>SUMER CHAND STEELS CORPORATION</v>
      </c>
      <c r="C13" t="str">
        <v>C12814</v>
      </c>
      <c r="D13" t="str">
        <v>UTTAR PRADESH</v>
      </c>
      <c r="E13" t="str">
        <v>North</v>
      </c>
      <c r="F13" t="str">
        <v>No</v>
      </c>
      <c r="G13">
        <v>50</v>
      </c>
      <c r="H13">
        <v>54.2</v>
      </c>
      <c r="I13">
        <v>1.0840000000000001</v>
      </c>
      <c r="J13">
        <v>0</v>
      </c>
      <c r="K13">
        <v>50</v>
      </c>
      <c r="L13">
        <v>50</v>
      </c>
      <c r="M13">
        <v>0</v>
      </c>
      <c r="N13">
        <v>0</v>
      </c>
      <c r="O13">
        <v>0</v>
      </c>
      <c r="P13">
        <v>0</v>
      </c>
      <c r="Q13">
        <v>0</v>
      </c>
      <c r="R13">
        <v>0</v>
      </c>
      <c r="S13">
        <v>54.2</v>
      </c>
      <c r="T13">
        <v>1.0840000000000001</v>
      </c>
      <c r="U13">
        <v>54.2</v>
      </c>
      <c r="V13">
        <v>0</v>
      </c>
      <c r="W13">
        <v>0</v>
      </c>
      <c r="X13">
        <v>0</v>
      </c>
      <c r="Y13">
        <v>0</v>
      </c>
      <c r="Z13">
        <v>0</v>
      </c>
      <c r="AA13">
        <v>0</v>
      </c>
      <c r="AB13">
        <v>0</v>
      </c>
      <c r="AC13">
        <v>0</v>
      </c>
      <c r="AD13">
        <v>0</v>
      </c>
      <c r="AE13">
        <v>0</v>
      </c>
      <c r="AF13">
        <v>0</v>
      </c>
      <c r="AG13">
        <v>0</v>
      </c>
      <c r="AH13">
        <v>0</v>
      </c>
      <c r="AI13">
        <v>54.2</v>
      </c>
      <c r="AJ13">
        <v>-4.2000000000000028</v>
      </c>
      <c r="AK13">
        <v>-1.0500000000000007</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row>
    <row r="14" spans="1:57">
      <c r="A14">
        <v>10</v>
      </c>
      <c r="B14" t="str">
        <v>Swastik Tradevision Pvt. Ltd.</v>
      </c>
      <c r="C14" t="str">
        <v>C12822</v>
      </c>
      <c r="D14" t="str">
        <v>RAJASTHAN</v>
      </c>
      <c r="E14" t="str">
        <v>North</v>
      </c>
      <c r="F14" t="str">
        <v>Yes</v>
      </c>
      <c r="G14">
        <v>3150</v>
      </c>
      <c r="H14">
        <v>1788.4500000000003</v>
      </c>
      <c r="I14">
        <v>0.5677619047619048</v>
      </c>
      <c r="J14">
        <v>2400</v>
      </c>
      <c r="K14">
        <v>5550</v>
      </c>
      <c r="L14">
        <v>4500</v>
      </c>
      <c r="M14">
        <v>298.57</v>
      </c>
      <c r="N14">
        <v>351.64</v>
      </c>
      <c r="O14">
        <v>677.87000000000012</v>
      </c>
      <c r="P14">
        <v>545.92999999999995</v>
      </c>
      <c r="Q14">
        <v>500</v>
      </c>
      <c r="R14">
        <v>600</v>
      </c>
      <c r="S14">
        <v>4762.4600000000009</v>
      </c>
      <c r="T14">
        <v>0.69256222222222241</v>
      </c>
      <c r="U14">
        <v>3662.4600000000005</v>
      </c>
      <c r="V14">
        <v>325</v>
      </c>
      <c r="W14">
        <v>1547799.5000000002</v>
      </c>
      <c r="X14">
        <v>325</v>
      </c>
      <c r="Y14" t="str">
        <v>Incentive payout for Swastik Tradevision + M R Associates will be on the combined volume achieved
Additional - 500 MT to achieve 9,000 MT slab</v>
      </c>
      <c r="Z14">
        <v>392.07999999999993</v>
      </c>
      <c r="AA14">
        <v>0</v>
      </c>
      <c r="AB14">
        <v>351.64</v>
      </c>
      <c r="AC14">
        <v>0</v>
      </c>
      <c r="AD14">
        <v>0</v>
      </c>
      <c r="AE14">
        <v>0</v>
      </c>
      <c r="AF14">
        <v>0</v>
      </c>
      <c r="AG14">
        <v>0</v>
      </c>
      <c r="AH14">
        <v>743.71999999999991</v>
      </c>
      <c r="AI14">
        <v>5506.1800000000012</v>
      </c>
      <c r="AJ14">
        <v>837.53999999999951</v>
      </c>
      <c r="AK14">
        <v>209.38499999999988</v>
      </c>
      <c r="AL14">
        <v>298.57</v>
      </c>
      <c r="AM14">
        <v>250</v>
      </c>
      <c r="AN14">
        <v>300</v>
      </c>
      <c r="AO14">
        <v>450</v>
      </c>
      <c r="AP14">
        <v>500</v>
      </c>
      <c r="AQ14">
        <v>600</v>
      </c>
      <c r="AR14">
        <v>0</v>
      </c>
      <c r="AS14">
        <v>0</v>
      </c>
      <c r="AT14">
        <v>0</v>
      </c>
      <c r="AU14">
        <v>0</v>
      </c>
      <c r="AV14">
        <v>0</v>
      </c>
      <c r="AW14">
        <v>0</v>
      </c>
      <c r="AX14">
        <v>0</v>
      </c>
      <c r="AY14">
        <v>0</v>
      </c>
      <c r="AZ14">
        <v>0</v>
      </c>
      <c r="BA14">
        <v>0</v>
      </c>
      <c r="BB14">
        <v>0</v>
      </c>
      <c r="BC14">
        <v>0</v>
      </c>
      <c r="BD14">
        <v>0</v>
      </c>
      <c r="BE14">
        <v>0</v>
      </c>
    </row>
    <row r="15" spans="1:57">
      <c r="A15">
        <v>11</v>
      </c>
      <c r="B15" t="str">
        <v>J P ALLOYS</v>
      </c>
      <c r="C15" t="str">
        <v>C13188</v>
      </c>
      <c r="D15" t="str">
        <v>RAJASTHAN</v>
      </c>
      <c r="E15" t="str">
        <v>North</v>
      </c>
      <c r="F15" t="str">
        <v>Yes</v>
      </c>
      <c r="G15">
        <v>5200</v>
      </c>
      <c r="H15">
        <v>3683.7499999999995</v>
      </c>
      <c r="I15">
        <v>0.70841346153846141</v>
      </c>
      <c r="J15">
        <v>6950</v>
      </c>
      <c r="K15">
        <v>12150</v>
      </c>
      <c r="L15">
        <v>11000</v>
      </c>
      <c r="M15">
        <v>275.54000000000002</v>
      </c>
      <c r="N15">
        <v>582.82000000000005</v>
      </c>
      <c r="O15">
        <v>1104.924999999999</v>
      </c>
      <c r="P15">
        <v>1027.58</v>
      </c>
      <c r="Q15">
        <v>1500</v>
      </c>
      <c r="R15">
        <v>1550</v>
      </c>
      <c r="S15">
        <v>9724.614999999998</v>
      </c>
      <c r="T15">
        <v>0.51336681818181806</v>
      </c>
      <c r="U15">
        <v>6674.614999999998</v>
      </c>
      <c r="V15">
        <v>325</v>
      </c>
      <c r="W15">
        <v>3160499.8749999995</v>
      </c>
      <c r="X15">
        <v>325</v>
      </c>
      <c r="Y15">
        <v>0</v>
      </c>
      <c r="Z15">
        <v>430.05700000000002</v>
      </c>
      <c r="AA15">
        <v>0</v>
      </c>
      <c r="AB15">
        <v>582.82000000000005</v>
      </c>
      <c r="AC15">
        <v>0</v>
      </c>
      <c r="AD15">
        <v>0</v>
      </c>
      <c r="AE15">
        <v>0</v>
      </c>
      <c r="AF15">
        <v>0</v>
      </c>
      <c r="AG15">
        <v>0</v>
      </c>
      <c r="AH15">
        <v>1012.8770000000001</v>
      </c>
      <c r="AI15">
        <v>10737.491999999998</v>
      </c>
      <c r="AJ15">
        <v>4325.385000000002</v>
      </c>
      <c r="AK15">
        <v>1081.3462500000005</v>
      </c>
      <c r="AL15">
        <v>275.54000000000002</v>
      </c>
      <c r="AM15">
        <v>1000</v>
      </c>
      <c r="AN15">
        <v>1250</v>
      </c>
      <c r="AO15">
        <v>1350</v>
      </c>
      <c r="AP15">
        <v>1500</v>
      </c>
      <c r="AQ15">
        <v>1550</v>
      </c>
      <c r="AR15">
        <v>0</v>
      </c>
      <c r="AS15">
        <v>0</v>
      </c>
      <c r="AT15">
        <v>0</v>
      </c>
      <c r="AU15">
        <v>0</v>
      </c>
      <c r="AV15">
        <v>0</v>
      </c>
      <c r="AW15">
        <v>0</v>
      </c>
      <c r="AX15">
        <v>0</v>
      </c>
      <c r="AY15">
        <v>0</v>
      </c>
      <c r="AZ15">
        <v>0</v>
      </c>
      <c r="BA15">
        <v>0</v>
      </c>
      <c r="BB15">
        <v>0</v>
      </c>
      <c r="BC15">
        <v>0</v>
      </c>
      <c r="BD15">
        <v>0</v>
      </c>
      <c r="BE15">
        <v>0</v>
      </c>
    </row>
    <row r="16" spans="1:57">
      <c r="A16">
        <v>12</v>
      </c>
      <c r="B16" t="str">
        <v>BD ISPAT AND ALLOYS</v>
      </c>
      <c r="C16">
        <v>0</v>
      </c>
      <c r="D16" t="str">
        <v>RAJASTHAN</v>
      </c>
      <c r="E16" t="str">
        <v>North</v>
      </c>
      <c r="F16" t="str">
        <v>No</v>
      </c>
      <c r="G16">
        <v>0</v>
      </c>
      <c r="H16">
        <v>42.160000000000011</v>
      </c>
      <c r="I16" t="str">
        <v/>
      </c>
      <c r="J16">
        <v>0</v>
      </c>
      <c r="K16">
        <v>0</v>
      </c>
      <c r="L16">
        <v>0</v>
      </c>
      <c r="M16">
        <v>44.07</v>
      </c>
      <c r="N16">
        <v>0</v>
      </c>
      <c r="O16">
        <v>45.18</v>
      </c>
      <c r="P16">
        <v>0</v>
      </c>
      <c r="Q16">
        <v>250</v>
      </c>
      <c r="R16">
        <v>350</v>
      </c>
      <c r="S16">
        <v>731.41</v>
      </c>
      <c r="T16" t="str">
        <v/>
      </c>
      <c r="U16">
        <v>131.41000000000003</v>
      </c>
      <c r="V16">
        <v>0</v>
      </c>
      <c r="W16">
        <v>0</v>
      </c>
      <c r="X16">
        <v>0</v>
      </c>
      <c r="Y16">
        <v>0</v>
      </c>
      <c r="Z16">
        <v>20</v>
      </c>
      <c r="AA16">
        <v>0</v>
      </c>
      <c r="AB16">
        <v>0</v>
      </c>
      <c r="AC16">
        <v>0</v>
      </c>
      <c r="AD16">
        <v>0</v>
      </c>
      <c r="AE16">
        <v>0</v>
      </c>
      <c r="AF16">
        <v>0</v>
      </c>
      <c r="AG16">
        <v>0</v>
      </c>
      <c r="AH16">
        <v>20</v>
      </c>
      <c r="AI16">
        <v>751.41</v>
      </c>
      <c r="AJ16">
        <v>-131.41000000000003</v>
      </c>
      <c r="AK16">
        <v>-32.852500000000006</v>
      </c>
      <c r="AL16">
        <v>44.07</v>
      </c>
      <c r="AM16">
        <v>100</v>
      </c>
      <c r="AN16">
        <v>100</v>
      </c>
      <c r="AO16">
        <v>150</v>
      </c>
      <c r="AP16">
        <v>250</v>
      </c>
      <c r="AQ16">
        <v>350</v>
      </c>
      <c r="AR16">
        <v>0</v>
      </c>
      <c r="AS16">
        <v>0</v>
      </c>
      <c r="AT16">
        <v>0</v>
      </c>
      <c r="AU16">
        <v>0</v>
      </c>
      <c r="AV16">
        <v>0</v>
      </c>
      <c r="AW16">
        <v>0</v>
      </c>
      <c r="AX16">
        <v>0</v>
      </c>
      <c r="AY16">
        <v>0</v>
      </c>
      <c r="AZ16">
        <v>0</v>
      </c>
      <c r="BA16">
        <v>0</v>
      </c>
      <c r="BB16">
        <v>0</v>
      </c>
      <c r="BC16">
        <v>0</v>
      </c>
      <c r="BD16">
        <v>0</v>
      </c>
      <c r="BE16">
        <v>0</v>
      </c>
    </row>
    <row r="17" spans="1:57">
      <c r="A17">
        <v>13</v>
      </c>
      <c r="B17" t="str">
        <v>M R Associates</v>
      </c>
      <c r="C17" t="str">
        <v>C13417</v>
      </c>
      <c r="D17" t="str">
        <v>RAJASTHAN</v>
      </c>
      <c r="E17" t="str">
        <v>North</v>
      </c>
      <c r="F17" t="str">
        <v>Yes</v>
      </c>
      <c r="G17">
        <v>2900</v>
      </c>
      <c r="H17">
        <v>1910.3050000000003</v>
      </c>
      <c r="I17">
        <v>0.65872586206896566</v>
      </c>
      <c r="J17">
        <v>2800</v>
      </c>
      <c r="K17">
        <v>5700</v>
      </c>
      <c r="L17">
        <v>4500</v>
      </c>
      <c r="M17">
        <v>264.83</v>
      </c>
      <c r="N17">
        <v>490.06000000000017</v>
      </c>
      <c r="O17">
        <v>768.5300000000002</v>
      </c>
      <c r="P17">
        <v>822.1</v>
      </c>
      <c r="Q17">
        <v>600</v>
      </c>
      <c r="R17">
        <v>700</v>
      </c>
      <c r="S17">
        <v>5555.8250000000007</v>
      </c>
      <c r="T17">
        <v>0.76305000000000023</v>
      </c>
      <c r="U17">
        <v>4255.8250000000007</v>
      </c>
      <c r="V17">
        <v>325</v>
      </c>
      <c r="W17">
        <v>1805643.1250000002</v>
      </c>
      <c r="X17">
        <v>325</v>
      </c>
      <c r="Y17" t="str">
        <v>Incentive payout for Swastik Tradevision + M R Associates will be on the combined volume achieved</v>
      </c>
      <c r="Z17">
        <v>445.81</v>
      </c>
      <c r="AA17">
        <v>0</v>
      </c>
      <c r="AB17">
        <v>490.06000000000017</v>
      </c>
      <c r="AC17">
        <v>100</v>
      </c>
      <c r="AD17">
        <v>150</v>
      </c>
      <c r="AE17">
        <v>150</v>
      </c>
      <c r="AF17">
        <v>200</v>
      </c>
      <c r="AG17">
        <v>125</v>
      </c>
      <c r="AH17">
        <v>1660.8700000000001</v>
      </c>
      <c r="AI17">
        <v>7216.6950000000006</v>
      </c>
      <c r="AJ17">
        <v>244.17499999999927</v>
      </c>
      <c r="AK17">
        <v>61.043749999999818</v>
      </c>
      <c r="AL17">
        <v>264.83</v>
      </c>
      <c r="AM17">
        <v>300</v>
      </c>
      <c r="AN17">
        <v>400</v>
      </c>
      <c r="AO17">
        <v>500</v>
      </c>
      <c r="AP17">
        <v>600</v>
      </c>
      <c r="AQ17">
        <v>700</v>
      </c>
      <c r="AR17">
        <v>0</v>
      </c>
      <c r="AS17">
        <v>150</v>
      </c>
      <c r="AT17">
        <v>200</v>
      </c>
      <c r="AU17">
        <v>125</v>
      </c>
      <c r="AV17">
        <v>0</v>
      </c>
      <c r="AW17">
        <v>0</v>
      </c>
      <c r="AX17">
        <v>0</v>
      </c>
      <c r="AY17">
        <v>0</v>
      </c>
      <c r="AZ17">
        <v>0</v>
      </c>
      <c r="BA17">
        <v>0</v>
      </c>
      <c r="BB17">
        <v>0</v>
      </c>
      <c r="BC17">
        <v>0</v>
      </c>
      <c r="BD17">
        <v>0</v>
      </c>
      <c r="BE17">
        <v>0</v>
      </c>
    </row>
    <row r="18" spans="1:57">
      <c r="A18">
        <v>14</v>
      </c>
      <c r="B18" t="str">
        <v>MAHENDRA STEELS</v>
      </c>
      <c r="C18" t="str">
        <v>C12832</v>
      </c>
      <c r="D18" t="str">
        <v>DELHI</v>
      </c>
      <c r="E18" t="str">
        <v>North</v>
      </c>
      <c r="F18" t="str">
        <v>Yes</v>
      </c>
      <c r="G18">
        <v>4700</v>
      </c>
      <c r="H18">
        <v>2447.7699999999995</v>
      </c>
      <c r="I18">
        <v>0.52080212765957434</v>
      </c>
      <c r="J18">
        <v>3510</v>
      </c>
      <c r="K18">
        <v>8210</v>
      </c>
      <c r="L18">
        <v>6000</v>
      </c>
      <c r="M18">
        <v>208.02999999999989</v>
      </c>
      <c r="N18">
        <v>450.79</v>
      </c>
      <c r="O18">
        <v>565.41</v>
      </c>
      <c r="P18">
        <v>532.11000000000013</v>
      </c>
      <c r="Q18">
        <v>728.2</v>
      </c>
      <c r="R18">
        <v>827.5</v>
      </c>
      <c r="S18">
        <v>5759.8099999999995</v>
      </c>
      <c r="T18">
        <v>0.61199999999999988</v>
      </c>
      <c r="U18">
        <v>4204.1099999999997</v>
      </c>
      <c r="V18">
        <v>225</v>
      </c>
      <c r="W18">
        <v>1295957.25</v>
      </c>
      <c r="X18">
        <v>225.00000000000003</v>
      </c>
      <c r="Y18">
        <v>0</v>
      </c>
      <c r="Z18">
        <v>1947.9</v>
      </c>
      <c r="AA18">
        <v>0</v>
      </c>
      <c r="AB18">
        <v>450.79</v>
      </c>
      <c r="AC18">
        <v>420</v>
      </c>
      <c r="AD18">
        <v>0</v>
      </c>
      <c r="AE18">
        <v>0</v>
      </c>
      <c r="AF18">
        <v>100</v>
      </c>
      <c r="AG18">
        <v>100</v>
      </c>
      <c r="AH18">
        <v>3018.69</v>
      </c>
      <c r="AI18">
        <v>8778.5</v>
      </c>
      <c r="AJ18">
        <v>1795.8900000000003</v>
      </c>
      <c r="AK18">
        <v>448.97250000000008</v>
      </c>
      <c r="AL18">
        <v>208.03</v>
      </c>
      <c r="AM18">
        <v>496.5</v>
      </c>
      <c r="AN18">
        <v>562.70000000000005</v>
      </c>
      <c r="AO18">
        <v>695.1</v>
      </c>
      <c r="AP18">
        <v>728.2</v>
      </c>
      <c r="AQ18">
        <v>827.5</v>
      </c>
      <c r="AR18">
        <v>0</v>
      </c>
      <c r="AS18">
        <v>0</v>
      </c>
      <c r="AT18">
        <v>100</v>
      </c>
      <c r="AU18">
        <v>100</v>
      </c>
      <c r="AV18">
        <v>0</v>
      </c>
      <c r="AW18">
        <v>0</v>
      </c>
      <c r="AX18">
        <v>0</v>
      </c>
      <c r="AY18">
        <v>0</v>
      </c>
      <c r="AZ18">
        <v>0</v>
      </c>
      <c r="BA18">
        <v>0</v>
      </c>
      <c r="BB18">
        <v>0</v>
      </c>
      <c r="BC18">
        <v>0</v>
      </c>
      <c r="BD18">
        <v>0</v>
      </c>
      <c r="BE18">
        <v>0</v>
      </c>
    </row>
    <row r="19" spans="1:57">
      <c r="A19">
        <v>15</v>
      </c>
      <c r="B19" t="str">
        <v>NIKUNJ UDYOG</v>
      </c>
      <c r="C19" t="str">
        <v>C12828</v>
      </c>
      <c r="D19" t="str">
        <v>HARYANA</v>
      </c>
      <c r="E19" t="str">
        <v>North</v>
      </c>
      <c r="F19" t="str">
        <v>Yes</v>
      </c>
      <c r="G19">
        <v>5300</v>
      </c>
      <c r="H19">
        <v>4909.9999999999991</v>
      </c>
      <c r="I19">
        <v>0.92641509433962244</v>
      </c>
      <c r="J19">
        <v>7700</v>
      </c>
      <c r="K19">
        <v>13000</v>
      </c>
      <c r="L19">
        <v>13000</v>
      </c>
      <c r="M19">
        <v>729.43600000000004</v>
      </c>
      <c r="N19">
        <v>847.23</v>
      </c>
      <c r="O19">
        <v>564.25000000000011</v>
      </c>
      <c r="P19">
        <v>625.51999999999964</v>
      </c>
      <c r="Q19">
        <v>1540</v>
      </c>
      <c r="R19">
        <v>1750</v>
      </c>
      <c r="S19">
        <v>10966.435999999998</v>
      </c>
      <c r="T19">
        <v>0.54237815384615384</v>
      </c>
      <c r="U19">
        <v>7676.4359999999988</v>
      </c>
      <c r="V19">
        <v>325</v>
      </c>
      <c r="W19">
        <v>3564091.6999999993</v>
      </c>
      <c r="X19">
        <v>325</v>
      </c>
      <c r="Y19" t="str">
        <v>Additional - 1,000 MT [with additional incentive]</v>
      </c>
      <c r="Z19">
        <v>847.83299999999974</v>
      </c>
      <c r="AA19">
        <v>0</v>
      </c>
      <c r="AB19">
        <v>847.23</v>
      </c>
      <c r="AC19">
        <v>100</v>
      </c>
      <c r="AD19">
        <v>350</v>
      </c>
      <c r="AE19">
        <v>350</v>
      </c>
      <c r="AF19">
        <v>360</v>
      </c>
      <c r="AG19">
        <v>375</v>
      </c>
      <c r="AH19">
        <v>3230.0629999999996</v>
      </c>
      <c r="AI19">
        <v>14196.498999999998</v>
      </c>
      <c r="AJ19">
        <v>5323.5640000000012</v>
      </c>
      <c r="AK19">
        <v>1330.8910000000003</v>
      </c>
      <c r="AL19">
        <v>729.43600000000015</v>
      </c>
      <c r="AM19">
        <v>900</v>
      </c>
      <c r="AN19">
        <v>1190</v>
      </c>
      <c r="AO19">
        <v>1300</v>
      </c>
      <c r="AP19">
        <v>1540</v>
      </c>
      <c r="AQ19">
        <v>1750</v>
      </c>
      <c r="AR19">
        <v>0</v>
      </c>
      <c r="AS19">
        <v>350</v>
      </c>
      <c r="AT19">
        <v>360</v>
      </c>
      <c r="AU19">
        <v>375</v>
      </c>
      <c r="AV19">
        <v>0</v>
      </c>
      <c r="AW19">
        <v>0</v>
      </c>
      <c r="AX19">
        <v>0</v>
      </c>
      <c r="AY19">
        <v>0</v>
      </c>
      <c r="AZ19">
        <v>0</v>
      </c>
      <c r="BA19">
        <v>0</v>
      </c>
      <c r="BB19">
        <v>0</v>
      </c>
      <c r="BC19">
        <v>0</v>
      </c>
      <c r="BD19">
        <v>0</v>
      </c>
      <c r="BE19">
        <v>0</v>
      </c>
    </row>
    <row r="20" spans="1:57">
      <c r="A20">
        <v>16</v>
      </c>
      <c r="B20" t="str">
        <v>PAL CEMENT AND STEEL PVT. LTD.</v>
      </c>
      <c r="C20" t="str">
        <v>C12827</v>
      </c>
      <c r="D20" t="str">
        <v>HARYANA</v>
      </c>
      <c r="E20" t="str">
        <v>North</v>
      </c>
      <c r="F20" t="str">
        <v>Yes</v>
      </c>
      <c r="G20">
        <v>3500</v>
      </c>
      <c r="H20">
        <v>3843.8450000000003</v>
      </c>
      <c r="I20">
        <v>1.0982414285714286</v>
      </c>
      <c r="J20">
        <v>5800</v>
      </c>
      <c r="K20">
        <v>9300</v>
      </c>
      <c r="L20">
        <v>9300</v>
      </c>
      <c r="M20">
        <v>482.19000000000011</v>
      </c>
      <c r="N20">
        <v>794.2900000000003</v>
      </c>
      <c r="O20">
        <v>1169.25</v>
      </c>
      <c r="P20">
        <v>1772.5</v>
      </c>
      <c r="Q20">
        <v>1200</v>
      </c>
      <c r="R20">
        <v>1325</v>
      </c>
      <c r="S20">
        <v>10587.075000000001</v>
      </c>
      <c r="T20">
        <v>0.67629838709677426</v>
      </c>
      <c r="U20">
        <v>8062.0750000000007</v>
      </c>
      <c r="V20">
        <v>475</v>
      </c>
      <c r="W20">
        <v>5028860.625</v>
      </c>
      <c r="X20">
        <v>474.99999999999994</v>
      </c>
      <c r="Y20" t="str">
        <v>Incentive payout for Pal Cement will on the combined volume achieved for HR, PB and HP
Additional - 2,000 [with additional incentive]</v>
      </c>
      <c r="Z20">
        <v>766.5</v>
      </c>
      <c r="AA20">
        <v>0</v>
      </c>
      <c r="AB20">
        <v>794.2900000000003</v>
      </c>
      <c r="AC20">
        <v>100</v>
      </c>
      <c r="AD20">
        <v>350</v>
      </c>
      <c r="AE20">
        <v>350</v>
      </c>
      <c r="AF20">
        <v>360</v>
      </c>
      <c r="AG20">
        <v>375</v>
      </c>
      <c r="AH20">
        <v>3095.7900000000004</v>
      </c>
      <c r="AI20">
        <v>13682.865000000002</v>
      </c>
      <c r="AJ20">
        <v>1237.9249999999993</v>
      </c>
      <c r="AK20">
        <v>309.48124999999982</v>
      </c>
      <c r="AL20">
        <v>482.19</v>
      </c>
      <c r="AM20">
        <v>700</v>
      </c>
      <c r="AN20">
        <v>901.00000000000011</v>
      </c>
      <c r="AO20">
        <v>1300</v>
      </c>
      <c r="AP20">
        <v>1200</v>
      </c>
      <c r="AQ20">
        <v>1325</v>
      </c>
      <c r="AR20">
        <v>0</v>
      </c>
      <c r="AS20">
        <v>350</v>
      </c>
      <c r="AT20">
        <v>360</v>
      </c>
      <c r="AU20">
        <v>375</v>
      </c>
      <c r="AV20">
        <v>0</v>
      </c>
      <c r="AW20">
        <v>0</v>
      </c>
      <c r="AX20">
        <v>0</v>
      </c>
      <c r="AY20">
        <v>0</v>
      </c>
      <c r="AZ20">
        <v>0</v>
      </c>
      <c r="BA20">
        <v>0</v>
      </c>
      <c r="BB20">
        <v>0</v>
      </c>
      <c r="BC20">
        <v>0</v>
      </c>
      <c r="BD20">
        <v>0</v>
      </c>
      <c r="BE20">
        <v>0</v>
      </c>
    </row>
    <row r="21" spans="1:57">
      <c r="A21">
        <v>17</v>
      </c>
      <c r="B21" t="str">
        <v>RAMDOOT UDHYOG PRIVATE LIMITED</v>
      </c>
      <c r="C21" t="str">
        <v>C13168</v>
      </c>
      <c r="D21" t="str">
        <v>HARYANA</v>
      </c>
      <c r="E21" t="str">
        <v>North</v>
      </c>
      <c r="F21" t="str">
        <v>Yes</v>
      </c>
      <c r="G21">
        <v>5700</v>
      </c>
      <c r="H21">
        <v>4809.22</v>
      </c>
      <c r="I21">
        <v>0.84372280701754387</v>
      </c>
      <c r="J21">
        <v>5800</v>
      </c>
      <c r="K21">
        <v>11500</v>
      </c>
      <c r="L21">
        <v>11500</v>
      </c>
      <c r="M21">
        <v>600.32999999999981</v>
      </c>
      <c r="N21">
        <v>1165.3699999999999</v>
      </c>
      <c r="O21">
        <v>861.86999999999966</v>
      </c>
      <c r="P21">
        <v>1017.72</v>
      </c>
      <c r="Q21">
        <v>1200</v>
      </c>
      <c r="R21">
        <v>1300</v>
      </c>
      <c r="S21">
        <v>10954.51</v>
      </c>
      <c r="T21">
        <v>0.64667739130434787</v>
      </c>
      <c r="U21">
        <v>8454.51</v>
      </c>
      <c r="V21">
        <v>375</v>
      </c>
      <c r="W21">
        <v>4107941.25</v>
      </c>
      <c r="X21">
        <v>375</v>
      </c>
      <c r="Y21" t="str">
        <v>Incentive payout for Ramdoot Udyog will on the combined volume achieved for HR and PB
Additional - 1,300 [15k slab + additional incentive]</v>
      </c>
      <c r="Z21">
        <v>1351.856</v>
      </c>
      <c r="AA21">
        <v>0</v>
      </c>
      <c r="AB21">
        <v>1165.3699999999999</v>
      </c>
      <c r="AC21">
        <v>0</v>
      </c>
      <c r="AD21">
        <v>0</v>
      </c>
      <c r="AE21">
        <v>0</v>
      </c>
      <c r="AF21">
        <v>0</v>
      </c>
      <c r="AG21">
        <v>0</v>
      </c>
      <c r="AH21">
        <v>2517.2259999999997</v>
      </c>
      <c r="AI21">
        <v>13471.736000000001</v>
      </c>
      <c r="AJ21">
        <v>3045.49</v>
      </c>
      <c r="AK21">
        <v>761.37249999999995</v>
      </c>
      <c r="AL21">
        <v>600.32999999999993</v>
      </c>
      <c r="AM21">
        <v>780</v>
      </c>
      <c r="AN21">
        <v>884.00000000000011</v>
      </c>
      <c r="AO21">
        <v>1300</v>
      </c>
      <c r="AP21">
        <v>1200</v>
      </c>
      <c r="AQ21">
        <v>1300</v>
      </c>
      <c r="AR21">
        <v>0</v>
      </c>
      <c r="AS21">
        <v>0</v>
      </c>
      <c r="AT21">
        <v>0</v>
      </c>
      <c r="AU21">
        <v>0</v>
      </c>
      <c r="AV21">
        <v>0</v>
      </c>
      <c r="AW21">
        <v>0</v>
      </c>
      <c r="AX21">
        <v>0</v>
      </c>
      <c r="AY21">
        <v>0</v>
      </c>
      <c r="AZ21">
        <v>0</v>
      </c>
      <c r="BA21">
        <v>0</v>
      </c>
      <c r="BB21">
        <v>0</v>
      </c>
      <c r="BC21">
        <v>0</v>
      </c>
      <c r="BD21">
        <v>0</v>
      </c>
      <c r="BE21">
        <v>0</v>
      </c>
    </row>
    <row r="22" spans="1:57">
      <c r="A22">
        <v>18</v>
      </c>
      <c r="B22" t="str">
        <v>JAI DURGA STEELS</v>
      </c>
      <c r="C22" t="str">
        <v>C12830</v>
      </c>
      <c r="D22" t="str">
        <v>HARYANA</v>
      </c>
      <c r="E22" t="str">
        <v>North</v>
      </c>
      <c r="F22" t="str">
        <v>Yes</v>
      </c>
      <c r="G22">
        <v>6350</v>
      </c>
      <c r="H22">
        <v>6394.8600000000006</v>
      </c>
      <c r="I22">
        <v>1.007064566929134</v>
      </c>
      <c r="J22">
        <v>8300</v>
      </c>
      <c r="K22">
        <v>14650</v>
      </c>
      <c r="L22">
        <v>14000</v>
      </c>
      <c r="M22">
        <v>730.07</v>
      </c>
      <c r="N22">
        <v>987.21000000000038</v>
      </c>
      <c r="O22">
        <v>1702.7700000000009</v>
      </c>
      <c r="P22">
        <v>1048.129999999999</v>
      </c>
      <c r="Q22">
        <v>1700</v>
      </c>
      <c r="R22">
        <v>1925</v>
      </c>
      <c r="S22">
        <v>14488.04</v>
      </c>
      <c r="T22">
        <v>0.70106500000000016</v>
      </c>
      <c r="U22">
        <v>10863.04</v>
      </c>
      <c r="V22">
        <v>375</v>
      </c>
      <c r="W22">
        <v>5433015</v>
      </c>
      <c r="X22">
        <v>375</v>
      </c>
      <c r="Y22" t="str">
        <v>Additional - 500 MT [with additional incentive]</v>
      </c>
      <c r="Z22">
        <v>1074.0899999999999</v>
      </c>
      <c r="AA22">
        <v>0</v>
      </c>
      <c r="AB22">
        <v>987.21000000000038</v>
      </c>
      <c r="AC22">
        <v>120</v>
      </c>
      <c r="AD22">
        <v>200</v>
      </c>
      <c r="AE22">
        <v>300</v>
      </c>
      <c r="AF22">
        <v>300</v>
      </c>
      <c r="AG22">
        <v>250</v>
      </c>
      <c r="AH22">
        <v>3231.3</v>
      </c>
      <c r="AI22">
        <v>17719.34</v>
      </c>
      <c r="AJ22">
        <v>3136.9599999999991</v>
      </c>
      <c r="AK22">
        <v>784.23999999999978</v>
      </c>
      <c r="AL22">
        <v>730.06999999999982</v>
      </c>
      <c r="AM22">
        <v>900</v>
      </c>
      <c r="AN22">
        <v>1309</v>
      </c>
      <c r="AO22">
        <v>1617</v>
      </c>
      <c r="AP22">
        <v>1700</v>
      </c>
      <c r="AQ22">
        <v>1925</v>
      </c>
      <c r="AR22">
        <v>0</v>
      </c>
      <c r="AS22">
        <v>300</v>
      </c>
      <c r="AT22">
        <v>300</v>
      </c>
      <c r="AU22">
        <v>250</v>
      </c>
      <c r="AV22">
        <v>0</v>
      </c>
      <c r="AW22">
        <v>0</v>
      </c>
      <c r="AX22">
        <v>0</v>
      </c>
      <c r="AY22">
        <v>0</v>
      </c>
      <c r="AZ22">
        <v>0</v>
      </c>
      <c r="BA22">
        <v>0</v>
      </c>
      <c r="BB22">
        <v>0</v>
      </c>
      <c r="BC22">
        <v>0</v>
      </c>
      <c r="BD22">
        <v>0</v>
      </c>
      <c r="BE22">
        <v>0</v>
      </c>
    </row>
    <row r="23" spans="1:57">
      <c r="A23">
        <v>19</v>
      </c>
      <c r="B23" t="str">
        <v>MAHAVIR STEEL CORPORATION</v>
      </c>
      <c r="C23" t="str">
        <v>0015g00001ghemj</v>
      </c>
      <c r="D23" t="str">
        <v>PUNJAB</v>
      </c>
      <c r="E23" t="str">
        <v>North</v>
      </c>
      <c r="F23" t="str">
        <v>Yes</v>
      </c>
      <c r="G23">
        <v>2000</v>
      </c>
      <c r="H23">
        <v>1029.94</v>
      </c>
      <c r="I23">
        <v>0.51497000000000004</v>
      </c>
      <c r="J23">
        <v>2000</v>
      </c>
      <c r="K23">
        <v>4000</v>
      </c>
      <c r="L23">
        <v>4000</v>
      </c>
      <c r="M23">
        <v>64.28</v>
      </c>
      <c r="N23">
        <v>139.19</v>
      </c>
      <c r="O23">
        <v>151.12</v>
      </c>
      <c r="P23">
        <v>12.12</v>
      </c>
      <c r="Q23">
        <v>500</v>
      </c>
      <c r="R23">
        <v>475</v>
      </c>
      <c r="S23">
        <v>2371.65</v>
      </c>
      <c r="T23">
        <v>0.34613250000000007</v>
      </c>
      <c r="U23">
        <v>1396.65</v>
      </c>
      <c r="V23">
        <v>0</v>
      </c>
      <c r="W23">
        <v>0</v>
      </c>
      <c r="X23">
        <v>0</v>
      </c>
      <c r="Y23">
        <v>0</v>
      </c>
      <c r="Z23">
        <v>168.89</v>
      </c>
      <c r="AA23">
        <v>0</v>
      </c>
      <c r="AB23">
        <v>139.19</v>
      </c>
      <c r="AC23">
        <v>0</v>
      </c>
      <c r="AD23">
        <v>0</v>
      </c>
      <c r="AE23">
        <v>0</v>
      </c>
      <c r="AF23">
        <v>0</v>
      </c>
      <c r="AG23">
        <v>0</v>
      </c>
      <c r="AH23">
        <v>308.08</v>
      </c>
      <c r="AI23">
        <v>2679.73</v>
      </c>
      <c r="AJ23">
        <v>2603.35</v>
      </c>
      <c r="AK23">
        <v>650.83749999999998</v>
      </c>
      <c r="AL23">
        <v>64.28</v>
      </c>
      <c r="AM23">
        <v>200</v>
      </c>
      <c r="AN23">
        <v>323</v>
      </c>
      <c r="AO23">
        <v>399</v>
      </c>
      <c r="AP23">
        <v>500</v>
      </c>
      <c r="AQ23">
        <v>475</v>
      </c>
      <c r="AR23">
        <v>0</v>
      </c>
      <c r="AS23">
        <v>0</v>
      </c>
      <c r="AT23">
        <v>0</v>
      </c>
      <c r="AU23">
        <v>0</v>
      </c>
      <c r="AV23">
        <v>0</v>
      </c>
      <c r="AW23">
        <v>0</v>
      </c>
      <c r="AX23">
        <v>0</v>
      </c>
      <c r="AY23">
        <v>0</v>
      </c>
      <c r="AZ23">
        <v>0</v>
      </c>
      <c r="BA23">
        <v>0</v>
      </c>
      <c r="BB23">
        <v>0</v>
      </c>
      <c r="BC23">
        <v>0</v>
      </c>
      <c r="BD23">
        <v>0</v>
      </c>
      <c r="BE23">
        <v>0</v>
      </c>
    </row>
    <row r="24" spans="1:57">
      <c r="A24">
        <v>20</v>
      </c>
      <c r="B24" t="str">
        <v>PAL CEMENT AND STEEL PVT. LTD.</v>
      </c>
      <c r="C24" t="str">
        <v>C12827</v>
      </c>
      <c r="D24" t="str">
        <v>PUNJAB</v>
      </c>
      <c r="E24" t="str">
        <v>North</v>
      </c>
      <c r="F24" t="str">
        <v>Yes</v>
      </c>
      <c r="G24">
        <v>3400</v>
      </c>
      <c r="H24">
        <v>3498.8599999999997</v>
      </c>
      <c r="I24">
        <v>1.0290764705882351</v>
      </c>
      <c r="J24">
        <v>4500</v>
      </c>
      <c r="K24">
        <v>7900</v>
      </c>
      <c r="L24">
        <v>7900</v>
      </c>
      <c r="M24">
        <v>325.61999999999978</v>
      </c>
      <c r="N24">
        <v>381</v>
      </c>
      <c r="O24">
        <v>540.51</v>
      </c>
      <c r="P24">
        <v>402.78000000000009</v>
      </c>
      <c r="Q24">
        <v>913</v>
      </c>
      <c r="R24">
        <v>1037.5</v>
      </c>
      <c r="S24">
        <v>7099.2699999999995</v>
      </c>
      <c r="T24">
        <v>0.60075822784810129</v>
      </c>
      <c r="U24">
        <v>5148.7699999999995</v>
      </c>
      <c r="V24">
        <v>475</v>
      </c>
      <c r="W24">
        <v>3372153.25</v>
      </c>
      <c r="X24">
        <v>475.00000000000006</v>
      </c>
      <c r="Y24">
        <v>0</v>
      </c>
      <c r="Z24">
        <v>416</v>
      </c>
      <c r="AA24">
        <v>0</v>
      </c>
      <c r="AB24">
        <v>380.96000000000021</v>
      </c>
      <c r="AC24">
        <v>0</v>
      </c>
      <c r="AD24">
        <v>100</v>
      </c>
      <c r="AE24">
        <v>110</v>
      </c>
      <c r="AF24">
        <v>150</v>
      </c>
      <c r="AG24">
        <v>125</v>
      </c>
      <c r="AH24">
        <v>1281.9600000000003</v>
      </c>
      <c r="AI24">
        <v>8381.23</v>
      </c>
      <c r="AJ24">
        <v>2751.2300000000005</v>
      </c>
      <c r="AK24">
        <v>687.80750000000012</v>
      </c>
      <c r="AL24">
        <v>350.48</v>
      </c>
      <c r="AM24">
        <v>600</v>
      </c>
      <c r="AN24">
        <v>705.5</v>
      </c>
      <c r="AO24">
        <v>871.5</v>
      </c>
      <c r="AP24">
        <v>913</v>
      </c>
      <c r="AQ24">
        <v>1037.5</v>
      </c>
      <c r="AR24">
        <v>0</v>
      </c>
      <c r="AS24">
        <v>110</v>
      </c>
      <c r="AT24">
        <v>150</v>
      </c>
      <c r="AU24">
        <v>125</v>
      </c>
      <c r="AV24">
        <v>0</v>
      </c>
      <c r="AW24">
        <v>0</v>
      </c>
      <c r="AX24">
        <v>0</v>
      </c>
      <c r="AY24">
        <v>0</v>
      </c>
      <c r="AZ24">
        <v>0</v>
      </c>
      <c r="BA24">
        <v>0</v>
      </c>
      <c r="BB24">
        <v>0</v>
      </c>
      <c r="BC24">
        <v>0</v>
      </c>
      <c r="BD24">
        <v>0</v>
      </c>
      <c r="BE24">
        <v>0</v>
      </c>
    </row>
    <row r="25" spans="1:57">
      <c r="A25">
        <v>21</v>
      </c>
      <c r="B25" t="str">
        <v>Tanvi Sales</v>
      </c>
      <c r="C25">
        <v>0</v>
      </c>
      <c r="D25" t="str">
        <v>PUNJAB</v>
      </c>
      <c r="E25" t="str">
        <v>North</v>
      </c>
      <c r="F25" t="str">
        <v>No</v>
      </c>
      <c r="G25">
        <v>0</v>
      </c>
      <c r="H25">
        <v>159.84</v>
      </c>
      <c r="I25" t="str">
        <v/>
      </c>
      <c r="J25">
        <v>1200</v>
      </c>
      <c r="K25">
        <v>1200</v>
      </c>
      <c r="L25">
        <v>1200</v>
      </c>
      <c r="M25">
        <v>94.94</v>
      </c>
      <c r="N25">
        <v>42</v>
      </c>
      <c r="O25">
        <v>100.11</v>
      </c>
      <c r="P25">
        <v>28.13</v>
      </c>
      <c r="Q25">
        <v>243.11319999999998</v>
      </c>
      <c r="R25">
        <v>276.26499999999999</v>
      </c>
      <c r="S25">
        <v>944.39819999999997</v>
      </c>
      <c r="T25">
        <v>0.33074166666666666</v>
      </c>
      <c r="U25">
        <v>425.02</v>
      </c>
      <c r="V25">
        <v>0</v>
      </c>
      <c r="W25">
        <v>0</v>
      </c>
      <c r="X25">
        <v>0</v>
      </c>
      <c r="Y25">
        <v>0</v>
      </c>
      <c r="Z25">
        <v>94.94</v>
      </c>
      <c r="AA25">
        <v>0</v>
      </c>
      <c r="AB25">
        <v>41.740000000000009</v>
      </c>
      <c r="AC25">
        <v>0</v>
      </c>
      <c r="AD25">
        <v>50</v>
      </c>
      <c r="AE25">
        <v>50</v>
      </c>
      <c r="AF25">
        <v>0</v>
      </c>
      <c r="AG25">
        <v>0</v>
      </c>
      <c r="AH25">
        <v>236.68</v>
      </c>
      <c r="AI25">
        <v>1181.0781999999999</v>
      </c>
      <c r="AJ25">
        <v>774.98</v>
      </c>
      <c r="AK25">
        <v>193.745</v>
      </c>
      <c r="AL25">
        <v>94.94</v>
      </c>
      <c r="AM25">
        <v>165.75899999999999</v>
      </c>
      <c r="AN25">
        <v>187.86019999999999</v>
      </c>
      <c r="AO25">
        <v>232.06259999999997</v>
      </c>
      <c r="AP25">
        <v>243.11319999999998</v>
      </c>
      <c r="AQ25">
        <v>276.26499999999999</v>
      </c>
      <c r="AR25">
        <v>0</v>
      </c>
      <c r="AS25">
        <v>50</v>
      </c>
      <c r="AT25">
        <v>0</v>
      </c>
      <c r="AU25">
        <v>0</v>
      </c>
      <c r="AV25">
        <v>0</v>
      </c>
      <c r="AW25">
        <v>0</v>
      </c>
      <c r="AX25">
        <v>0</v>
      </c>
      <c r="AY25">
        <v>0</v>
      </c>
      <c r="AZ25">
        <v>0</v>
      </c>
      <c r="BA25">
        <v>0</v>
      </c>
      <c r="BB25">
        <v>0</v>
      </c>
      <c r="BC25">
        <v>0</v>
      </c>
      <c r="BD25">
        <v>0</v>
      </c>
      <c r="BE25">
        <v>0</v>
      </c>
    </row>
    <row r="26" spans="1:57">
      <c r="A26">
        <v>22</v>
      </c>
      <c r="B26" t="str">
        <v>RAMDOOT UDHYOG PRIVATE LIMITED</v>
      </c>
      <c r="C26" t="str">
        <v>C13168</v>
      </c>
      <c r="D26" t="str">
        <v>PUNJAB</v>
      </c>
      <c r="E26" t="str">
        <v>North</v>
      </c>
      <c r="F26" t="str">
        <v>Yes</v>
      </c>
      <c r="G26">
        <v>1200</v>
      </c>
      <c r="H26">
        <v>1233.6200000000001</v>
      </c>
      <c r="I26">
        <v>1.0280166666666668</v>
      </c>
      <c r="J26">
        <v>1800</v>
      </c>
      <c r="K26">
        <v>3000</v>
      </c>
      <c r="L26">
        <v>3500</v>
      </c>
      <c r="M26">
        <v>159.28</v>
      </c>
      <c r="N26">
        <v>130</v>
      </c>
      <c r="O26">
        <v>144.61000000000001</v>
      </c>
      <c r="P26">
        <v>175.73</v>
      </c>
      <c r="Q26">
        <v>400</v>
      </c>
      <c r="R26">
        <v>400</v>
      </c>
      <c r="S26">
        <v>2643.24</v>
      </c>
      <c r="T26">
        <v>0.47643142857142862</v>
      </c>
      <c r="U26">
        <v>1843.2400000000002</v>
      </c>
      <c r="V26">
        <v>375</v>
      </c>
      <c r="W26">
        <v>991214.99999999988</v>
      </c>
      <c r="X26">
        <v>375</v>
      </c>
      <c r="Y26">
        <v>0</v>
      </c>
      <c r="Z26">
        <v>159</v>
      </c>
      <c r="AA26">
        <v>0</v>
      </c>
      <c r="AB26">
        <v>130.46</v>
      </c>
      <c r="AC26">
        <v>0</v>
      </c>
      <c r="AD26">
        <v>0</v>
      </c>
      <c r="AE26">
        <v>0</v>
      </c>
      <c r="AF26">
        <v>0</v>
      </c>
      <c r="AG26">
        <v>0</v>
      </c>
      <c r="AH26">
        <v>289.46000000000004</v>
      </c>
      <c r="AI26">
        <v>2932.7</v>
      </c>
      <c r="AJ26">
        <v>1656.7599999999998</v>
      </c>
      <c r="AK26">
        <v>414.18999999999994</v>
      </c>
      <c r="AL26">
        <v>159.28</v>
      </c>
      <c r="AM26">
        <v>200</v>
      </c>
      <c r="AN26">
        <v>272</v>
      </c>
      <c r="AO26">
        <v>336</v>
      </c>
      <c r="AP26">
        <v>400</v>
      </c>
      <c r="AQ26">
        <v>400</v>
      </c>
      <c r="AR26">
        <v>0</v>
      </c>
      <c r="AS26">
        <v>0</v>
      </c>
      <c r="AT26">
        <v>0</v>
      </c>
      <c r="AU26">
        <v>0</v>
      </c>
      <c r="AV26">
        <v>0</v>
      </c>
      <c r="AW26">
        <v>0</v>
      </c>
      <c r="AX26">
        <v>0</v>
      </c>
      <c r="AY26">
        <v>0</v>
      </c>
      <c r="AZ26">
        <v>0</v>
      </c>
      <c r="BA26">
        <v>0</v>
      </c>
      <c r="BB26">
        <v>0</v>
      </c>
      <c r="BC26">
        <v>0</v>
      </c>
      <c r="BD26">
        <v>0</v>
      </c>
      <c r="BE26">
        <v>0</v>
      </c>
    </row>
    <row r="27" spans="1:57">
      <c r="A27">
        <v>23</v>
      </c>
      <c r="B27" t="str">
        <v>SHIVA SALES INDIA CORPORATION</v>
      </c>
      <c r="C27" t="str">
        <v>C12821</v>
      </c>
      <c r="D27" t="str">
        <v>UTTARAKHAND</v>
      </c>
      <c r="E27" t="str">
        <v>North</v>
      </c>
      <c r="F27" t="str">
        <v>Yes</v>
      </c>
      <c r="G27">
        <v>2280</v>
      </c>
      <c r="H27">
        <v>2378.8099999999995</v>
      </c>
      <c r="I27">
        <v>1.0433377192982454</v>
      </c>
      <c r="J27">
        <v>4800</v>
      </c>
      <c r="K27">
        <v>7080</v>
      </c>
      <c r="L27">
        <v>7000</v>
      </c>
      <c r="M27">
        <v>253.55999999999989</v>
      </c>
      <c r="N27">
        <v>348.03</v>
      </c>
      <c r="O27">
        <v>519.54000000000019</v>
      </c>
      <c r="P27">
        <v>564.47000000000014</v>
      </c>
      <c r="Q27">
        <v>1200</v>
      </c>
      <c r="R27">
        <v>1150</v>
      </c>
      <c r="S27">
        <v>6414.41</v>
      </c>
      <c r="T27">
        <v>0.49999142857142853</v>
      </c>
      <c r="U27">
        <v>4064.41</v>
      </c>
      <c r="V27">
        <v>275</v>
      </c>
      <c r="W27">
        <v>1763962.75</v>
      </c>
      <c r="X27">
        <v>275</v>
      </c>
      <c r="Y27">
        <v>0</v>
      </c>
      <c r="Z27">
        <v>348.74</v>
      </c>
      <c r="AA27">
        <v>0</v>
      </c>
      <c r="AB27">
        <v>348.03</v>
      </c>
      <c r="AC27">
        <v>0</v>
      </c>
      <c r="AD27">
        <v>100</v>
      </c>
      <c r="AE27">
        <v>0</v>
      </c>
      <c r="AF27">
        <v>150</v>
      </c>
      <c r="AG27">
        <v>125</v>
      </c>
      <c r="AH27">
        <v>1071.77</v>
      </c>
      <c r="AI27">
        <v>7486.18</v>
      </c>
      <c r="AJ27">
        <v>2935.59</v>
      </c>
      <c r="AK27">
        <v>733.89750000000004</v>
      </c>
      <c r="AL27">
        <v>253.56</v>
      </c>
      <c r="AM27">
        <v>600</v>
      </c>
      <c r="AN27">
        <v>782</v>
      </c>
      <c r="AO27">
        <v>966</v>
      </c>
      <c r="AP27">
        <v>1200</v>
      </c>
      <c r="AQ27">
        <v>1150</v>
      </c>
      <c r="AR27">
        <v>0</v>
      </c>
      <c r="AS27">
        <v>0</v>
      </c>
      <c r="AT27">
        <v>150</v>
      </c>
      <c r="AU27">
        <v>125</v>
      </c>
      <c r="AV27">
        <v>0</v>
      </c>
      <c r="AW27">
        <v>0</v>
      </c>
      <c r="AX27">
        <v>0</v>
      </c>
      <c r="AY27">
        <v>0</v>
      </c>
      <c r="AZ27">
        <v>0</v>
      </c>
      <c r="BA27">
        <v>0</v>
      </c>
      <c r="BB27">
        <v>0</v>
      </c>
      <c r="BC27">
        <v>0</v>
      </c>
      <c r="BD27">
        <v>0</v>
      </c>
      <c r="BE27">
        <v>0</v>
      </c>
    </row>
    <row r="28" spans="1:57">
      <c r="A28">
        <v>24</v>
      </c>
      <c r="B28" t="str">
        <v>REHBER IRON STORE</v>
      </c>
      <c r="C28" t="str">
        <v>0015g00001gvM8p</v>
      </c>
      <c r="D28" t="str">
        <v>JAMMU AND KASHMIR</v>
      </c>
      <c r="E28" t="str">
        <v>North</v>
      </c>
      <c r="F28" t="str">
        <v>No</v>
      </c>
      <c r="G28">
        <v>875</v>
      </c>
      <c r="H28">
        <v>86.99</v>
      </c>
      <c r="I28">
        <v>9.9417142857142857E-2</v>
      </c>
      <c r="J28">
        <v>0</v>
      </c>
      <c r="K28">
        <v>875</v>
      </c>
      <c r="L28">
        <v>875</v>
      </c>
      <c r="M28">
        <v>0</v>
      </c>
      <c r="N28">
        <v>0</v>
      </c>
      <c r="O28">
        <v>0</v>
      </c>
      <c r="P28">
        <v>0</v>
      </c>
      <c r="Q28">
        <v>0</v>
      </c>
      <c r="R28">
        <v>0</v>
      </c>
      <c r="S28">
        <v>86.99</v>
      </c>
      <c r="T28">
        <v>9.9417142857142857E-2</v>
      </c>
      <c r="U28">
        <v>86.99</v>
      </c>
      <c r="V28">
        <v>0</v>
      </c>
      <c r="W28">
        <v>0</v>
      </c>
      <c r="X28">
        <v>0</v>
      </c>
      <c r="Y28">
        <v>0</v>
      </c>
      <c r="Z28">
        <v>0</v>
      </c>
      <c r="AA28">
        <v>0</v>
      </c>
      <c r="AB28">
        <v>0</v>
      </c>
      <c r="AC28">
        <v>0</v>
      </c>
      <c r="AD28">
        <v>0</v>
      </c>
      <c r="AE28">
        <v>0</v>
      </c>
      <c r="AF28">
        <v>0</v>
      </c>
      <c r="AG28">
        <v>0</v>
      </c>
      <c r="AH28">
        <v>0</v>
      </c>
      <c r="AI28">
        <v>86.99</v>
      </c>
      <c r="AJ28">
        <v>788.01</v>
      </c>
      <c r="AK28">
        <v>197.0025</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row>
    <row r="29" spans="1:57">
      <c r="A29">
        <v>25</v>
      </c>
      <c r="B29" t="str">
        <v>AGGARWAL TRADERS</v>
      </c>
      <c r="C29" t="str">
        <v>0015g00001gvNHH</v>
      </c>
      <c r="D29" t="str">
        <v>JAMMU AND KASHMIR</v>
      </c>
      <c r="E29" t="str">
        <v>North</v>
      </c>
      <c r="F29" t="str">
        <v>Yes</v>
      </c>
      <c r="G29">
        <v>1600</v>
      </c>
      <c r="H29">
        <v>1024.7</v>
      </c>
      <c r="I29">
        <v>0.64043749999999999</v>
      </c>
      <c r="J29">
        <v>1500</v>
      </c>
      <c r="K29">
        <v>3100</v>
      </c>
      <c r="L29">
        <v>3100</v>
      </c>
      <c r="M29">
        <v>209.89</v>
      </c>
      <c r="N29">
        <v>274.92</v>
      </c>
      <c r="O29">
        <v>330.04</v>
      </c>
      <c r="P29">
        <v>174.06</v>
      </c>
      <c r="Q29">
        <v>300</v>
      </c>
      <c r="R29">
        <v>322.5</v>
      </c>
      <c r="S29">
        <v>2636.11</v>
      </c>
      <c r="T29">
        <v>0.59340322580645166</v>
      </c>
      <c r="U29">
        <v>2013.6100000000001</v>
      </c>
      <c r="V29">
        <v>175</v>
      </c>
      <c r="W29">
        <v>461319.25</v>
      </c>
      <c r="X29">
        <v>175</v>
      </c>
      <c r="Y29">
        <v>0</v>
      </c>
      <c r="Z29">
        <v>274.97000000000003</v>
      </c>
      <c r="AA29">
        <v>0</v>
      </c>
      <c r="AB29">
        <v>274.92</v>
      </c>
      <c r="AC29">
        <v>0</v>
      </c>
      <c r="AD29">
        <v>34</v>
      </c>
      <c r="AE29">
        <v>0</v>
      </c>
      <c r="AF29">
        <v>0</v>
      </c>
      <c r="AG29">
        <v>0</v>
      </c>
      <c r="AH29">
        <v>583.8900000000001</v>
      </c>
      <c r="AI29">
        <v>3220</v>
      </c>
      <c r="AJ29">
        <v>1086.3899999999999</v>
      </c>
      <c r="AK29">
        <v>271.59749999999997</v>
      </c>
      <c r="AL29">
        <v>209.89</v>
      </c>
      <c r="AM29">
        <v>200</v>
      </c>
      <c r="AN29">
        <v>219.3</v>
      </c>
      <c r="AO29">
        <v>270.89999999999998</v>
      </c>
      <c r="AP29">
        <v>300</v>
      </c>
      <c r="AQ29">
        <v>322.5</v>
      </c>
      <c r="AR29">
        <v>0</v>
      </c>
      <c r="AS29">
        <v>0</v>
      </c>
      <c r="AT29">
        <v>0</v>
      </c>
      <c r="AU29">
        <v>0</v>
      </c>
      <c r="AV29">
        <v>0</v>
      </c>
      <c r="AW29">
        <v>0</v>
      </c>
      <c r="AX29">
        <v>0</v>
      </c>
      <c r="AY29">
        <v>0</v>
      </c>
      <c r="AZ29">
        <v>0</v>
      </c>
      <c r="BA29">
        <v>0</v>
      </c>
      <c r="BB29">
        <v>0</v>
      </c>
      <c r="BC29">
        <v>0</v>
      </c>
      <c r="BD29">
        <v>0</v>
      </c>
      <c r="BE29">
        <v>0</v>
      </c>
    </row>
    <row r="30" spans="1:57">
      <c r="A30">
        <v>26</v>
      </c>
      <c r="B30" t="str">
        <v>FAIRDEAL STEELS</v>
      </c>
      <c r="C30" t="str">
        <v>001J100000JtB6NIAV</v>
      </c>
      <c r="D30" t="str">
        <v>JAMMU AND KASHMIR</v>
      </c>
      <c r="E30" t="str">
        <v>North</v>
      </c>
      <c r="F30" t="str">
        <v>No</v>
      </c>
      <c r="G30">
        <v>950</v>
      </c>
      <c r="H30">
        <v>0</v>
      </c>
      <c r="I30">
        <v>0</v>
      </c>
      <c r="J30">
        <v>0</v>
      </c>
      <c r="K30">
        <v>950</v>
      </c>
      <c r="L30">
        <v>950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950</v>
      </c>
      <c r="AK30">
        <v>237.5</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row>
    <row r="31" spans="1:57">
      <c r="A31">
        <v>27</v>
      </c>
      <c r="B31" t="str">
        <v>PAL CEMENT AND STEEL PVT. LTD.</v>
      </c>
      <c r="C31" t="str">
        <v>C12827</v>
      </c>
      <c r="D31" t="str">
        <v>HIMACHAL PRADESH</v>
      </c>
      <c r="E31" t="str">
        <v>North</v>
      </c>
      <c r="F31" t="str">
        <v>Yes</v>
      </c>
      <c r="G31">
        <v>590</v>
      </c>
      <c r="H31">
        <v>193.17000000000002</v>
      </c>
      <c r="I31">
        <v>0.327406779661017</v>
      </c>
      <c r="J31">
        <v>400</v>
      </c>
      <c r="K31">
        <v>990</v>
      </c>
      <c r="L31">
        <v>1000</v>
      </c>
      <c r="M31">
        <v>12.69</v>
      </c>
      <c r="N31">
        <v>39</v>
      </c>
      <c r="O31">
        <v>67.239999999999995</v>
      </c>
      <c r="P31">
        <v>67.239999999999995</v>
      </c>
      <c r="Q31">
        <v>100</v>
      </c>
      <c r="R31">
        <v>75</v>
      </c>
      <c r="S31">
        <v>554.33999999999992</v>
      </c>
      <c r="T31">
        <v>0.31210000000000004</v>
      </c>
      <c r="U31">
        <v>379.34000000000003</v>
      </c>
      <c r="V31">
        <v>475</v>
      </c>
      <c r="W31">
        <v>263311.49999999994</v>
      </c>
      <c r="X31">
        <v>474.99999999999994</v>
      </c>
      <c r="Y31">
        <v>0</v>
      </c>
      <c r="Z31">
        <v>0</v>
      </c>
      <c r="AA31">
        <v>0</v>
      </c>
      <c r="AB31">
        <v>39.29</v>
      </c>
      <c r="AC31">
        <v>0</v>
      </c>
      <c r="AD31">
        <v>0</v>
      </c>
      <c r="AE31">
        <v>0</v>
      </c>
      <c r="AF31">
        <v>0</v>
      </c>
      <c r="AG31">
        <v>0</v>
      </c>
      <c r="AH31">
        <v>39.29</v>
      </c>
      <c r="AI31">
        <v>593.62999999999988</v>
      </c>
      <c r="AJ31">
        <v>620.66</v>
      </c>
      <c r="AK31">
        <v>155.16499999999999</v>
      </c>
      <c r="AL31">
        <v>12.69</v>
      </c>
      <c r="AM31">
        <v>50</v>
      </c>
      <c r="AN31">
        <v>51.000000000000007</v>
      </c>
      <c r="AO31">
        <v>63</v>
      </c>
      <c r="AP31">
        <v>100</v>
      </c>
      <c r="AQ31">
        <v>75</v>
      </c>
      <c r="AR31">
        <v>0</v>
      </c>
      <c r="AS31">
        <v>0</v>
      </c>
      <c r="AT31">
        <v>0</v>
      </c>
      <c r="AU31">
        <v>0</v>
      </c>
      <c r="AV31">
        <v>0</v>
      </c>
      <c r="AW31">
        <v>0</v>
      </c>
      <c r="AX31">
        <v>0</v>
      </c>
      <c r="AY31">
        <v>0</v>
      </c>
      <c r="AZ31">
        <v>0</v>
      </c>
      <c r="BA31">
        <v>0</v>
      </c>
      <c r="BB31">
        <v>0</v>
      </c>
      <c r="BC31">
        <v>0</v>
      </c>
      <c r="BD31">
        <v>0</v>
      </c>
      <c r="BE31">
        <v>0</v>
      </c>
    </row>
    <row r="32" spans="1:57">
      <c r="A32">
        <v>28</v>
      </c>
      <c r="B32" t="str">
        <v>MADHYA BHARAT ISPAT PRIVATE LIMITED</v>
      </c>
      <c r="C32" t="str">
        <v>C12834</v>
      </c>
      <c r="D32" t="str">
        <v>CHHATTISGARH</v>
      </c>
      <c r="E32" t="str">
        <v>Central</v>
      </c>
      <c r="F32" t="str">
        <v>No</v>
      </c>
      <c r="G32">
        <v>0</v>
      </c>
      <c r="H32">
        <v>9.9</v>
      </c>
      <c r="I32" t="str">
        <v/>
      </c>
      <c r="J32">
        <v>0</v>
      </c>
      <c r="K32">
        <v>0</v>
      </c>
      <c r="L32">
        <v>10</v>
      </c>
      <c r="M32">
        <v>0</v>
      </c>
      <c r="N32">
        <v>0</v>
      </c>
      <c r="O32">
        <v>0</v>
      </c>
      <c r="P32">
        <v>0</v>
      </c>
      <c r="Q32">
        <v>0</v>
      </c>
      <c r="R32">
        <v>0</v>
      </c>
      <c r="S32">
        <v>9.9</v>
      </c>
      <c r="T32">
        <v>0.99</v>
      </c>
      <c r="U32">
        <v>9.9</v>
      </c>
      <c r="V32">
        <v>0</v>
      </c>
      <c r="W32">
        <v>0</v>
      </c>
      <c r="X32">
        <v>0</v>
      </c>
      <c r="Y32">
        <v>0</v>
      </c>
      <c r="Z32">
        <v>0</v>
      </c>
      <c r="AA32">
        <v>0</v>
      </c>
      <c r="AB32">
        <v>0</v>
      </c>
      <c r="AC32">
        <v>0</v>
      </c>
      <c r="AD32">
        <v>0</v>
      </c>
      <c r="AE32">
        <v>0</v>
      </c>
      <c r="AF32">
        <v>0</v>
      </c>
      <c r="AG32">
        <v>0</v>
      </c>
      <c r="AH32">
        <v>0</v>
      </c>
      <c r="AI32">
        <v>9.9</v>
      </c>
      <c r="AJ32">
        <v>9.9999999999999645E-2</v>
      </c>
      <c r="AK32">
        <v>2.4999999999999911E-2</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row>
    <row r="33" spans="1:57">
      <c r="A33">
        <v>29</v>
      </c>
      <c r="B33" t="str">
        <v>SACHDEVA ISPAT PVT LTD</v>
      </c>
      <c r="C33" t="str">
        <v>C12823</v>
      </c>
      <c r="D33" t="str">
        <v>ODISHA</v>
      </c>
      <c r="E33" t="str">
        <v>Central</v>
      </c>
      <c r="F33" t="str">
        <v>Yes</v>
      </c>
      <c r="G33">
        <v>2450</v>
      </c>
      <c r="H33">
        <v>1790.7500000000002</v>
      </c>
      <c r="I33">
        <v>0.73091836734693882</v>
      </c>
      <c r="J33">
        <v>3000</v>
      </c>
      <c r="K33">
        <v>5450</v>
      </c>
      <c r="L33">
        <v>5000</v>
      </c>
      <c r="M33">
        <v>178.76499999999999</v>
      </c>
      <c r="N33">
        <v>293.83999999999997</v>
      </c>
      <c r="O33">
        <v>257.995</v>
      </c>
      <c r="P33">
        <v>160.66999999999999</v>
      </c>
      <c r="Q33">
        <v>700</v>
      </c>
      <c r="R33">
        <v>850</v>
      </c>
      <c r="S33">
        <v>4232.0200000000004</v>
      </c>
      <c r="T33">
        <v>0.50427000000000011</v>
      </c>
      <c r="U33">
        <v>2682.02</v>
      </c>
      <c r="V33">
        <v>225</v>
      </c>
      <c r="W33">
        <v>952204.50000000012</v>
      </c>
      <c r="X33">
        <v>225</v>
      </c>
      <c r="Y33">
        <v>0</v>
      </c>
      <c r="Z33">
        <v>247.46</v>
      </c>
      <c r="AA33">
        <v>0</v>
      </c>
      <c r="AB33">
        <v>293.83999999999997</v>
      </c>
      <c r="AC33">
        <v>0</v>
      </c>
      <c r="AD33">
        <v>0</v>
      </c>
      <c r="AE33">
        <v>0</v>
      </c>
      <c r="AF33">
        <v>0</v>
      </c>
      <c r="AG33">
        <v>0</v>
      </c>
      <c r="AH33">
        <v>541.29999999999995</v>
      </c>
      <c r="AI33">
        <v>4773.3200000000006</v>
      </c>
      <c r="AJ33">
        <v>2317.98</v>
      </c>
      <c r="AK33">
        <v>579.495</v>
      </c>
      <c r="AL33">
        <v>0</v>
      </c>
      <c r="AM33">
        <v>300</v>
      </c>
      <c r="AN33">
        <v>400</v>
      </c>
      <c r="AO33">
        <v>500</v>
      </c>
      <c r="AP33">
        <v>700</v>
      </c>
      <c r="AQ33">
        <v>850</v>
      </c>
      <c r="AR33">
        <v>0</v>
      </c>
      <c r="AS33">
        <v>0</v>
      </c>
      <c r="AT33">
        <v>0</v>
      </c>
      <c r="AU33">
        <v>0</v>
      </c>
      <c r="AV33">
        <v>0</v>
      </c>
      <c r="AW33">
        <v>0</v>
      </c>
      <c r="AX33">
        <v>0</v>
      </c>
      <c r="AY33">
        <v>0</v>
      </c>
      <c r="AZ33">
        <v>0</v>
      </c>
      <c r="BA33">
        <v>0</v>
      </c>
      <c r="BB33">
        <v>0</v>
      </c>
      <c r="BC33">
        <v>0</v>
      </c>
      <c r="BD33">
        <v>0</v>
      </c>
      <c r="BE33">
        <v>0</v>
      </c>
    </row>
    <row r="34" spans="1:57">
      <c r="A34">
        <v>30</v>
      </c>
      <c r="B34" t="str">
        <v>Niyati Udyog Private Limited</v>
      </c>
      <c r="C34" t="str">
        <v>C13293</v>
      </c>
      <c r="D34" t="str">
        <v>ODISHA</v>
      </c>
      <c r="E34" t="str">
        <v>Central</v>
      </c>
      <c r="F34" t="str">
        <v>Yes</v>
      </c>
      <c r="G34">
        <v>5800</v>
      </c>
      <c r="H34">
        <v>1322.9099999999999</v>
      </c>
      <c r="I34">
        <v>0.22808793103448274</v>
      </c>
      <c r="J34">
        <v>3000</v>
      </c>
      <c r="K34">
        <v>8800</v>
      </c>
      <c r="L34">
        <v>5000</v>
      </c>
      <c r="M34">
        <v>240.68000000000009</v>
      </c>
      <c r="N34">
        <v>147.11000000000001</v>
      </c>
      <c r="O34">
        <v>337.83</v>
      </c>
      <c r="P34">
        <v>297.2</v>
      </c>
      <c r="Q34">
        <v>800</v>
      </c>
      <c r="R34">
        <v>850</v>
      </c>
      <c r="S34">
        <v>3995.73</v>
      </c>
      <c r="T34">
        <v>0.40970599999999996</v>
      </c>
      <c r="U34">
        <v>2345.73</v>
      </c>
      <c r="V34">
        <v>175</v>
      </c>
      <c r="W34">
        <v>699252.75</v>
      </c>
      <c r="X34">
        <v>175</v>
      </c>
      <c r="Y34">
        <v>0</v>
      </c>
      <c r="Z34">
        <v>387.13499999999999</v>
      </c>
      <c r="AA34">
        <v>0</v>
      </c>
      <c r="AB34">
        <v>147.11000000000001</v>
      </c>
      <c r="AC34">
        <v>100</v>
      </c>
      <c r="AD34">
        <v>100</v>
      </c>
      <c r="AE34">
        <v>0</v>
      </c>
      <c r="AF34">
        <v>150</v>
      </c>
      <c r="AG34">
        <v>150</v>
      </c>
      <c r="AH34">
        <v>1034.2449999999999</v>
      </c>
      <c r="AI34">
        <v>5029.9750000000004</v>
      </c>
      <c r="AJ34">
        <v>2654.27</v>
      </c>
      <c r="AK34">
        <v>663.5675</v>
      </c>
      <c r="AL34">
        <v>240.68</v>
      </c>
      <c r="AM34">
        <v>250</v>
      </c>
      <c r="AN34">
        <v>400</v>
      </c>
      <c r="AO34">
        <v>550</v>
      </c>
      <c r="AP34">
        <v>800</v>
      </c>
      <c r="AQ34">
        <v>850</v>
      </c>
      <c r="AR34">
        <v>0</v>
      </c>
      <c r="AS34">
        <v>0</v>
      </c>
      <c r="AT34">
        <v>150</v>
      </c>
      <c r="AU34">
        <v>150</v>
      </c>
      <c r="AV34">
        <v>0</v>
      </c>
      <c r="AW34">
        <v>0</v>
      </c>
      <c r="AX34">
        <v>0</v>
      </c>
      <c r="AY34">
        <v>0</v>
      </c>
      <c r="AZ34">
        <v>0</v>
      </c>
      <c r="BA34">
        <v>0</v>
      </c>
      <c r="BB34">
        <v>0</v>
      </c>
      <c r="BC34">
        <v>0</v>
      </c>
      <c r="BD34">
        <v>0</v>
      </c>
      <c r="BE34">
        <v>0</v>
      </c>
    </row>
    <row r="35" spans="1:57">
      <c r="A35">
        <v>31</v>
      </c>
      <c r="B35" t="str">
        <v>GOLDWIN ISPAT PRIVATE LIMITED</v>
      </c>
      <c r="C35" t="str">
        <v>001J1000009FjqalAC</v>
      </c>
      <c r="D35" t="str">
        <v>ODISHA</v>
      </c>
      <c r="E35" t="str">
        <v>Central</v>
      </c>
      <c r="F35" t="str">
        <v>Yes</v>
      </c>
      <c r="G35">
        <v>1550</v>
      </c>
      <c r="H35">
        <v>675.44500000000005</v>
      </c>
      <c r="I35">
        <v>0.43577096774193552</v>
      </c>
      <c r="J35">
        <v>1500</v>
      </c>
      <c r="K35">
        <v>3050</v>
      </c>
      <c r="L35">
        <v>3000</v>
      </c>
      <c r="M35">
        <v>73.760000000000005</v>
      </c>
      <c r="N35">
        <v>0</v>
      </c>
      <c r="O35">
        <v>0</v>
      </c>
      <c r="P35">
        <v>41.46</v>
      </c>
      <c r="Q35">
        <v>400</v>
      </c>
      <c r="R35">
        <v>450</v>
      </c>
      <c r="S35">
        <v>1640.665</v>
      </c>
      <c r="T35">
        <v>0.24973500000000001</v>
      </c>
      <c r="U35">
        <v>790.66500000000008</v>
      </c>
      <c r="V35">
        <v>0</v>
      </c>
      <c r="W35">
        <v>0</v>
      </c>
      <c r="X35">
        <v>0</v>
      </c>
      <c r="Y35">
        <v>0</v>
      </c>
      <c r="Z35">
        <v>81.81</v>
      </c>
      <c r="AA35">
        <v>0</v>
      </c>
      <c r="AB35">
        <v>0</v>
      </c>
      <c r="AC35">
        <v>0</v>
      </c>
      <c r="AD35">
        <v>0</v>
      </c>
      <c r="AE35">
        <v>0</v>
      </c>
      <c r="AF35">
        <v>0</v>
      </c>
      <c r="AG35">
        <v>0</v>
      </c>
      <c r="AH35">
        <v>81.81</v>
      </c>
      <c r="AI35">
        <v>1722.4749999999999</v>
      </c>
      <c r="AJ35">
        <v>2209.335</v>
      </c>
      <c r="AK35">
        <v>552.33375000000001</v>
      </c>
      <c r="AL35">
        <v>73.760000000000005</v>
      </c>
      <c r="AM35">
        <v>100</v>
      </c>
      <c r="AN35">
        <v>200</v>
      </c>
      <c r="AO35">
        <v>300</v>
      </c>
      <c r="AP35">
        <v>400</v>
      </c>
      <c r="AQ35">
        <v>450</v>
      </c>
      <c r="AR35">
        <v>0</v>
      </c>
      <c r="AS35">
        <v>0</v>
      </c>
      <c r="AT35">
        <v>0</v>
      </c>
      <c r="AU35">
        <v>0</v>
      </c>
      <c r="AV35">
        <v>0</v>
      </c>
      <c r="AW35">
        <v>0</v>
      </c>
      <c r="AX35">
        <v>0</v>
      </c>
      <c r="AY35">
        <v>0</v>
      </c>
      <c r="AZ35">
        <v>0</v>
      </c>
      <c r="BA35">
        <v>0</v>
      </c>
      <c r="BB35">
        <v>0</v>
      </c>
      <c r="BC35">
        <v>0</v>
      </c>
      <c r="BD35">
        <v>0</v>
      </c>
      <c r="BE35">
        <v>0</v>
      </c>
    </row>
    <row r="36" spans="1:57">
      <c r="A36">
        <v>32</v>
      </c>
      <c r="B36" t="str">
        <v>Global Steel</v>
      </c>
      <c r="C36" t="str">
        <v>C13471</v>
      </c>
      <c r="D36" t="str">
        <v>MADHYA PRADESH</v>
      </c>
      <c r="E36" t="str">
        <v>Central</v>
      </c>
      <c r="F36" t="str">
        <v>Yes</v>
      </c>
      <c r="G36">
        <v>4900</v>
      </c>
      <c r="H36">
        <v>1986.7550000000001</v>
      </c>
      <c r="I36">
        <v>0.40546020408163269</v>
      </c>
      <c r="J36">
        <v>3500</v>
      </c>
      <c r="K36">
        <v>8400</v>
      </c>
      <c r="L36">
        <v>6000</v>
      </c>
      <c r="M36">
        <v>118.515</v>
      </c>
      <c r="N36">
        <v>592.59500000000014</v>
      </c>
      <c r="O36">
        <v>681.43999999999994</v>
      </c>
      <c r="P36">
        <v>502.18999999999988</v>
      </c>
      <c r="Q36">
        <v>800</v>
      </c>
      <c r="R36">
        <v>837.5</v>
      </c>
      <c r="S36">
        <v>5518.9949999999999</v>
      </c>
      <c r="T36">
        <v>0.56321750000000004</v>
      </c>
      <c r="U36">
        <v>3881.4949999999999</v>
      </c>
      <c r="V36">
        <v>225</v>
      </c>
      <c r="W36">
        <v>1241773.875</v>
      </c>
      <c r="X36">
        <v>225</v>
      </c>
      <c r="Y36">
        <v>0</v>
      </c>
      <c r="Z36">
        <v>707.72</v>
      </c>
      <c r="AA36">
        <v>0</v>
      </c>
      <c r="AB36">
        <v>592.59500000000014</v>
      </c>
      <c r="AC36">
        <v>100</v>
      </c>
      <c r="AD36">
        <v>300</v>
      </c>
      <c r="AE36">
        <v>0</v>
      </c>
      <c r="AF36">
        <v>350</v>
      </c>
      <c r="AG36">
        <v>350</v>
      </c>
      <c r="AH36">
        <v>2400.3150000000005</v>
      </c>
      <c r="AI36">
        <v>7919.31</v>
      </c>
      <c r="AJ36">
        <v>2118.5050000000001</v>
      </c>
      <c r="AK36">
        <v>529.62625000000003</v>
      </c>
      <c r="AL36">
        <v>118.515</v>
      </c>
      <c r="AM36">
        <v>300</v>
      </c>
      <c r="AN36">
        <v>569.5</v>
      </c>
      <c r="AO36">
        <v>800</v>
      </c>
      <c r="AP36">
        <v>800</v>
      </c>
      <c r="AQ36">
        <v>837.5</v>
      </c>
      <c r="AR36">
        <v>0</v>
      </c>
      <c r="AS36">
        <v>0</v>
      </c>
      <c r="AT36">
        <v>350</v>
      </c>
      <c r="AU36">
        <v>350</v>
      </c>
      <c r="AV36">
        <v>0</v>
      </c>
      <c r="AW36">
        <v>0</v>
      </c>
      <c r="AX36">
        <v>0</v>
      </c>
      <c r="AY36">
        <v>0</v>
      </c>
      <c r="AZ36">
        <v>0</v>
      </c>
      <c r="BA36">
        <v>0</v>
      </c>
      <c r="BB36">
        <v>0</v>
      </c>
      <c r="BC36">
        <v>0</v>
      </c>
      <c r="BD36">
        <v>0</v>
      </c>
      <c r="BE36">
        <v>0</v>
      </c>
    </row>
    <row r="37" spans="1:57">
      <c r="A37">
        <v>33</v>
      </c>
      <c r="B37" t="str">
        <v>R. K. ENTERPRISES</v>
      </c>
      <c r="C37" t="str">
        <v>001J1000005ZfroIAC</v>
      </c>
      <c r="D37" t="str">
        <v>MADHYA PRADESH</v>
      </c>
      <c r="E37" t="str">
        <v>Central</v>
      </c>
      <c r="F37" t="str">
        <v>Yes</v>
      </c>
      <c r="G37">
        <v>2650</v>
      </c>
      <c r="H37">
        <v>1319.77</v>
      </c>
      <c r="I37">
        <v>0.49802641509433959</v>
      </c>
      <c r="J37">
        <v>3500</v>
      </c>
      <c r="K37">
        <v>6150</v>
      </c>
      <c r="L37">
        <v>5000</v>
      </c>
      <c r="M37">
        <v>187.63000000000011</v>
      </c>
      <c r="N37">
        <v>376.00500000000011</v>
      </c>
      <c r="O37">
        <v>1136.115</v>
      </c>
      <c r="P37">
        <v>992.59</v>
      </c>
      <c r="Q37">
        <v>800</v>
      </c>
      <c r="R37">
        <v>850</v>
      </c>
      <c r="S37">
        <v>5662.1100000000006</v>
      </c>
      <c r="T37">
        <v>0.60390400000000011</v>
      </c>
      <c r="U37">
        <v>4012.11</v>
      </c>
      <c r="V37">
        <v>225</v>
      </c>
      <c r="W37">
        <v>1273974.7500000002</v>
      </c>
      <c r="X37">
        <v>225.00000000000003</v>
      </c>
      <c r="Y37">
        <v>0</v>
      </c>
      <c r="Z37">
        <v>366</v>
      </c>
      <c r="AA37">
        <v>0</v>
      </c>
      <c r="AB37">
        <v>376.00500000000011</v>
      </c>
      <c r="AC37">
        <v>180</v>
      </c>
      <c r="AD37">
        <v>300</v>
      </c>
      <c r="AE37">
        <v>330</v>
      </c>
      <c r="AF37">
        <v>360</v>
      </c>
      <c r="AG37">
        <v>375</v>
      </c>
      <c r="AH37">
        <v>2287.0050000000001</v>
      </c>
      <c r="AI37">
        <v>7949.1150000000007</v>
      </c>
      <c r="AJ37">
        <v>987.88999999999987</v>
      </c>
      <c r="AK37">
        <v>246.97249999999997</v>
      </c>
      <c r="AL37">
        <v>187.63</v>
      </c>
      <c r="AM37">
        <v>300</v>
      </c>
      <c r="AN37">
        <v>578</v>
      </c>
      <c r="AO37">
        <v>800</v>
      </c>
      <c r="AP37">
        <v>800</v>
      </c>
      <c r="AQ37">
        <v>850</v>
      </c>
      <c r="AR37">
        <v>0</v>
      </c>
      <c r="AS37">
        <v>330</v>
      </c>
      <c r="AT37">
        <v>360</v>
      </c>
      <c r="AU37">
        <v>375</v>
      </c>
      <c r="AV37">
        <v>0</v>
      </c>
      <c r="AW37">
        <v>0</v>
      </c>
      <c r="AX37">
        <v>0</v>
      </c>
      <c r="AY37">
        <v>0</v>
      </c>
      <c r="AZ37">
        <v>0</v>
      </c>
      <c r="BA37">
        <v>0</v>
      </c>
      <c r="BB37">
        <v>0</v>
      </c>
      <c r="BC37">
        <v>0</v>
      </c>
      <c r="BD37">
        <v>0</v>
      </c>
      <c r="BE37">
        <v>0</v>
      </c>
    </row>
    <row r="38" spans="1:57">
      <c r="A38">
        <v>34</v>
      </c>
      <c r="B38" t="str">
        <v>SSTL (INDIA) PRIVATE LIMITED</v>
      </c>
      <c r="C38" t="str">
        <v>C13295</v>
      </c>
      <c r="D38" t="str">
        <v>MAHARASHTRA</v>
      </c>
      <c r="E38" t="str">
        <v>Central</v>
      </c>
      <c r="F38" t="str">
        <v>Yes</v>
      </c>
      <c r="G38">
        <v>2250</v>
      </c>
      <c r="H38">
        <v>1294.4000000000001</v>
      </c>
      <c r="I38">
        <v>0.57528888888888896</v>
      </c>
      <c r="J38">
        <v>2500</v>
      </c>
      <c r="K38">
        <v>4750</v>
      </c>
      <c r="L38">
        <v>4000</v>
      </c>
      <c r="M38">
        <v>103.69</v>
      </c>
      <c r="N38">
        <v>121.235</v>
      </c>
      <c r="O38">
        <v>123.84</v>
      </c>
      <c r="P38">
        <v>164.26</v>
      </c>
      <c r="Q38">
        <v>600</v>
      </c>
      <c r="R38">
        <v>600</v>
      </c>
      <c r="S38">
        <v>3007.4250000000002</v>
      </c>
      <c r="T38">
        <v>0.41079125</v>
      </c>
      <c r="U38">
        <v>1807.4250000000002</v>
      </c>
      <c r="V38">
        <v>175</v>
      </c>
      <c r="W38">
        <v>526299.375</v>
      </c>
      <c r="X38">
        <v>175</v>
      </c>
      <c r="Y38">
        <v>0</v>
      </c>
      <c r="Z38">
        <v>560.09500000000003</v>
      </c>
      <c r="AA38">
        <v>0</v>
      </c>
      <c r="AB38">
        <v>121.235</v>
      </c>
      <c r="AC38">
        <v>200</v>
      </c>
      <c r="AD38">
        <v>400</v>
      </c>
      <c r="AE38">
        <v>500</v>
      </c>
      <c r="AF38">
        <v>500</v>
      </c>
      <c r="AG38">
        <v>625</v>
      </c>
      <c r="AH38">
        <v>2906.33</v>
      </c>
      <c r="AI38">
        <v>5913.7550000000001</v>
      </c>
      <c r="AJ38">
        <v>2192.5749999999998</v>
      </c>
      <c r="AK38">
        <v>548.14374999999995</v>
      </c>
      <c r="AL38">
        <v>103.69</v>
      </c>
      <c r="AM38">
        <v>300</v>
      </c>
      <c r="AN38">
        <v>408.00000000000006</v>
      </c>
      <c r="AO38">
        <v>600</v>
      </c>
      <c r="AP38">
        <v>600</v>
      </c>
      <c r="AQ38">
        <v>600</v>
      </c>
      <c r="AR38">
        <v>0</v>
      </c>
      <c r="AS38">
        <v>500</v>
      </c>
      <c r="AT38">
        <v>500</v>
      </c>
      <c r="AU38">
        <v>625</v>
      </c>
      <c r="AV38">
        <v>0</v>
      </c>
      <c r="AW38">
        <v>0</v>
      </c>
      <c r="AX38">
        <v>0</v>
      </c>
      <c r="AY38">
        <v>0</v>
      </c>
      <c r="AZ38">
        <v>0</v>
      </c>
      <c r="BA38">
        <v>0</v>
      </c>
      <c r="BB38">
        <v>0</v>
      </c>
      <c r="BC38">
        <v>0</v>
      </c>
      <c r="BD38">
        <v>0</v>
      </c>
      <c r="BE38">
        <v>0</v>
      </c>
    </row>
    <row r="39" spans="1:57">
      <c r="A39">
        <v>35</v>
      </c>
      <c r="B39" t="str">
        <v>Amco Associates</v>
      </c>
      <c r="C39" t="str">
        <v>001J100000JMbRWAI1</v>
      </c>
      <c r="D39" t="str">
        <v>JHARKHAND</v>
      </c>
      <c r="E39" t="str">
        <v>East</v>
      </c>
      <c r="F39" t="str">
        <v>Yes</v>
      </c>
      <c r="G39">
        <v>900</v>
      </c>
      <c r="H39">
        <v>175.62</v>
      </c>
      <c r="I39">
        <v>0.19513333333333333</v>
      </c>
      <c r="J39">
        <v>800</v>
      </c>
      <c r="K39">
        <v>1700</v>
      </c>
      <c r="L39">
        <v>1700</v>
      </c>
      <c r="M39">
        <v>0</v>
      </c>
      <c r="N39">
        <v>25.32</v>
      </c>
      <c r="O39">
        <v>0</v>
      </c>
      <c r="P39">
        <v>0</v>
      </c>
      <c r="Q39">
        <v>200</v>
      </c>
      <c r="R39">
        <v>187.5</v>
      </c>
      <c r="S39">
        <v>588.44000000000005</v>
      </c>
      <c r="T39">
        <v>0.1182</v>
      </c>
      <c r="U39">
        <v>200.94</v>
      </c>
      <c r="V39">
        <v>0</v>
      </c>
      <c r="W39">
        <v>0</v>
      </c>
      <c r="X39">
        <v>0</v>
      </c>
      <c r="Y39">
        <v>0</v>
      </c>
      <c r="Z39">
        <v>25</v>
      </c>
      <c r="AA39">
        <v>0</v>
      </c>
      <c r="AB39">
        <v>25.32</v>
      </c>
      <c r="AC39">
        <v>0</v>
      </c>
      <c r="AD39">
        <v>0</v>
      </c>
      <c r="AE39">
        <v>0</v>
      </c>
      <c r="AF39">
        <v>0</v>
      </c>
      <c r="AG39">
        <v>0</v>
      </c>
      <c r="AH39">
        <v>50.32</v>
      </c>
      <c r="AI39">
        <v>638.7600000000001</v>
      </c>
      <c r="AJ39">
        <v>1499.06</v>
      </c>
      <c r="AK39">
        <v>374.76499999999999</v>
      </c>
      <c r="AL39">
        <v>0</v>
      </c>
      <c r="AM39">
        <v>100</v>
      </c>
      <c r="AN39">
        <v>127.50000000000001</v>
      </c>
      <c r="AO39">
        <v>200</v>
      </c>
      <c r="AP39">
        <v>200</v>
      </c>
      <c r="AQ39">
        <v>187.5</v>
      </c>
      <c r="AR39">
        <v>0</v>
      </c>
      <c r="AS39">
        <v>0</v>
      </c>
      <c r="AT39">
        <v>0</v>
      </c>
      <c r="AU39">
        <v>0</v>
      </c>
      <c r="AV39">
        <v>0</v>
      </c>
      <c r="AW39">
        <v>0</v>
      </c>
      <c r="AX39">
        <v>0</v>
      </c>
      <c r="AY39">
        <v>0</v>
      </c>
      <c r="AZ39">
        <v>0</v>
      </c>
      <c r="BA39">
        <v>0</v>
      </c>
      <c r="BB39">
        <v>0</v>
      </c>
      <c r="BC39">
        <v>0</v>
      </c>
      <c r="BD39">
        <v>0</v>
      </c>
      <c r="BE39">
        <v>0</v>
      </c>
    </row>
    <row r="40" spans="1:57">
      <c r="A40">
        <v>36</v>
      </c>
      <c r="B40" t="str">
        <v>M/s REAL DREAMS ENTERPRISES</v>
      </c>
      <c r="C40" t="str">
        <v>001J100000PHe79IAD</v>
      </c>
      <c r="D40" t="str">
        <v>JHARKHAND</v>
      </c>
      <c r="E40" t="str">
        <v>East</v>
      </c>
      <c r="F40" t="str">
        <v>No</v>
      </c>
      <c r="G40">
        <v>3450</v>
      </c>
      <c r="H40">
        <v>632.25499999999988</v>
      </c>
      <c r="I40">
        <v>0.18326231884057967</v>
      </c>
      <c r="J40">
        <v>1500</v>
      </c>
      <c r="K40">
        <v>4950</v>
      </c>
      <c r="L40">
        <v>2400</v>
      </c>
      <c r="M40">
        <v>29.94</v>
      </c>
      <c r="N40">
        <v>0</v>
      </c>
      <c r="O40">
        <v>129.03</v>
      </c>
      <c r="P40">
        <v>61.9</v>
      </c>
      <c r="Q40">
        <v>400</v>
      </c>
      <c r="R40">
        <v>350</v>
      </c>
      <c r="S40">
        <v>1603.125</v>
      </c>
      <c r="T40">
        <v>0.32967708333333329</v>
      </c>
      <c r="U40">
        <v>853.12499999999989</v>
      </c>
      <c r="V40">
        <v>0</v>
      </c>
      <c r="W40">
        <v>0</v>
      </c>
      <c r="X40">
        <v>0</v>
      </c>
      <c r="Y40">
        <v>0</v>
      </c>
      <c r="Z40">
        <v>300.67</v>
      </c>
      <c r="AA40">
        <v>0</v>
      </c>
      <c r="AB40">
        <v>0</v>
      </c>
      <c r="AC40">
        <v>250</v>
      </c>
      <c r="AD40">
        <v>50</v>
      </c>
      <c r="AE40">
        <v>0</v>
      </c>
      <c r="AF40">
        <v>0</v>
      </c>
      <c r="AG40">
        <v>50</v>
      </c>
      <c r="AH40">
        <v>650.67000000000007</v>
      </c>
      <c r="AI40">
        <v>2253.7950000000001</v>
      </c>
      <c r="AJ40">
        <v>1546.875</v>
      </c>
      <c r="AK40">
        <v>386.71875</v>
      </c>
      <c r="AL40">
        <v>29.94</v>
      </c>
      <c r="AM40">
        <v>200</v>
      </c>
      <c r="AN40">
        <v>238.00000000000003</v>
      </c>
      <c r="AO40">
        <v>300</v>
      </c>
      <c r="AP40">
        <v>400</v>
      </c>
      <c r="AQ40">
        <v>350</v>
      </c>
      <c r="AR40">
        <v>0</v>
      </c>
      <c r="AS40">
        <v>0</v>
      </c>
      <c r="AT40">
        <v>0</v>
      </c>
      <c r="AU40">
        <v>50</v>
      </c>
      <c r="AV40">
        <v>0</v>
      </c>
      <c r="AW40">
        <v>0</v>
      </c>
      <c r="AX40">
        <v>0</v>
      </c>
      <c r="AY40">
        <v>0</v>
      </c>
      <c r="AZ40">
        <v>0</v>
      </c>
      <c r="BA40">
        <v>0</v>
      </c>
      <c r="BB40">
        <v>0</v>
      </c>
      <c r="BC40">
        <v>0</v>
      </c>
      <c r="BD40">
        <v>0</v>
      </c>
      <c r="BE40">
        <v>0</v>
      </c>
    </row>
    <row r="41" spans="1:57">
      <c r="A41">
        <v>37</v>
      </c>
      <c r="B41" t="str">
        <v>LALSAR STEEL</v>
      </c>
      <c r="C41" t="str">
        <v>001J100000ME8pzIAD</v>
      </c>
      <c r="D41" t="str">
        <v>JHARKHAND</v>
      </c>
      <c r="E41" t="str">
        <v>East</v>
      </c>
      <c r="F41" t="str">
        <v>No</v>
      </c>
      <c r="G41">
        <v>0</v>
      </c>
      <c r="H41">
        <v>29.82</v>
      </c>
      <c r="I41" t="str">
        <v/>
      </c>
      <c r="J41">
        <v>300</v>
      </c>
      <c r="K41">
        <v>300</v>
      </c>
      <c r="L41">
        <v>300</v>
      </c>
      <c r="M41">
        <v>30.03</v>
      </c>
      <c r="N41">
        <v>32.99</v>
      </c>
      <c r="O41">
        <v>0</v>
      </c>
      <c r="P41">
        <v>0</v>
      </c>
      <c r="Q41">
        <v>59.393400000000007</v>
      </c>
      <c r="R41">
        <v>67.492500000000007</v>
      </c>
      <c r="S41">
        <v>219.72590000000002</v>
      </c>
      <c r="T41">
        <v>0.30946666666666667</v>
      </c>
      <c r="U41">
        <v>92.84</v>
      </c>
      <c r="V41">
        <v>0</v>
      </c>
      <c r="W41">
        <v>0</v>
      </c>
      <c r="X41">
        <v>0</v>
      </c>
      <c r="Y41">
        <v>0</v>
      </c>
      <c r="Z41">
        <v>33</v>
      </c>
      <c r="AA41">
        <v>0</v>
      </c>
      <c r="AB41">
        <v>32.99</v>
      </c>
      <c r="AC41">
        <v>0</v>
      </c>
      <c r="AD41">
        <v>0</v>
      </c>
      <c r="AE41">
        <v>0</v>
      </c>
      <c r="AF41">
        <v>0</v>
      </c>
      <c r="AG41">
        <v>0</v>
      </c>
      <c r="AH41">
        <v>65.990000000000009</v>
      </c>
      <c r="AI41">
        <v>285.71590000000003</v>
      </c>
      <c r="AJ41">
        <v>207.16</v>
      </c>
      <c r="AK41">
        <v>51.79</v>
      </c>
      <c r="AL41">
        <v>30.03</v>
      </c>
      <c r="AM41">
        <v>40.4955</v>
      </c>
      <c r="AN41">
        <v>45.894900000000007</v>
      </c>
      <c r="AO41">
        <v>56.693700000000007</v>
      </c>
      <c r="AP41">
        <v>59.393400000000007</v>
      </c>
      <c r="AQ41">
        <v>67.492500000000007</v>
      </c>
      <c r="AR41">
        <v>0</v>
      </c>
      <c r="AS41">
        <v>0</v>
      </c>
      <c r="AT41">
        <v>0</v>
      </c>
      <c r="AU41">
        <v>0</v>
      </c>
      <c r="AV41">
        <v>0</v>
      </c>
      <c r="AW41">
        <v>0</v>
      </c>
      <c r="AX41">
        <v>0</v>
      </c>
      <c r="AY41">
        <v>0</v>
      </c>
      <c r="AZ41">
        <v>0</v>
      </c>
      <c r="BA41">
        <v>0</v>
      </c>
      <c r="BB41">
        <v>0</v>
      </c>
      <c r="BC41">
        <v>0</v>
      </c>
      <c r="BD41">
        <v>0</v>
      </c>
      <c r="BE41">
        <v>0</v>
      </c>
    </row>
    <row r="42" spans="1:57">
      <c r="A42">
        <v>38</v>
      </c>
      <c r="B42" t="str">
        <v>TIRUPATI SALES</v>
      </c>
      <c r="C42" t="str">
        <v>001J100000HllhOIAT</v>
      </c>
      <c r="D42" t="str">
        <v>JHARKHAND</v>
      </c>
      <c r="E42" t="str">
        <v>East</v>
      </c>
      <c r="F42" t="str">
        <v>No</v>
      </c>
      <c r="G42">
        <v>0</v>
      </c>
      <c r="H42">
        <v>141.6</v>
      </c>
      <c r="I42" t="str">
        <v/>
      </c>
      <c r="J42">
        <v>200</v>
      </c>
      <c r="K42">
        <v>200</v>
      </c>
      <c r="L42">
        <v>200</v>
      </c>
      <c r="M42">
        <v>30.13</v>
      </c>
      <c r="N42">
        <v>0</v>
      </c>
      <c r="O42">
        <v>55.2</v>
      </c>
      <c r="P42">
        <v>29.92</v>
      </c>
      <c r="Q42">
        <v>37.371400000000001</v>
      </c>
      <c r="R42">
        <v>42.467500000000001</v>
      </c>
      <c r="S42">
        <v>336.68889999999999</v>
      </c>
      <c r="T42">
        <v>1.1346499999999999</v>
      </c>
      <c r="U42">
        <v>256.85000000000002</v>
      </c>
      <c r="V42">
        <v>0</v>
      </c>
      <c r="W42">
        <v>0</v>
      </c>
      <c r="X42">
        <v>0</v>
      </c>
      <c r="Y42">
        <v>0</v>
      </c>
      <c r="Z42">
        <v>0</v>
      </c>
      <c r="AA42">
        <v>0</v>
      </c>
      <c r="AB42">
        <v>0</v>
      </c>
      <c r="AC42">
        <v>0</v>
      </c>
      <c r="AD42">
        <v>0</v>
      </c>
      <c r="AE42">
        <v>0</v>
      </c>
      <c r="AF42">
        <v>0</v>
      </c>
      <c r="AG42">
        <v>0</v>
      </c>
      <c r="AH42">
        <v>0</v>
      </c>
      <c r="AI42">
        <v>336.68889999999999</v>
      </c>
      <c r="AJ42">
        <v>-56.850000000000023</v>
      </c>
      <c r="AK42">
        <v>-14.212500000000006</v>
      </c>
      <c r="AL42">
        <v>30.13</v>
      </c>
      <c r="AM42">
        <v>25.480499999999999</v>
      </c>
      <c r="AN42">
        <v>28.877900000000004</v>
      </c>
      <c r="AO42">
        <v>35.672699999999999</v>
      </c>
      <c r="AP42">
        <v>37.371400000000001</v>
      </c>
      <c r="AQ42">
        <v>42.467500000000001</v>
      </c>
      <c r="AR42">
        <v>0</v>
      </c>
      <c r="AS42">
        <v>0</v>
      </c>
      <c r="AT42">
        <v>0</v>
      </c>
      <c r="AU42">
        <v>0</v>
      </c>
      <c r="AV42">
        <v>0</v>
      </c>
      <c r="AW42">
        <v>0</v>
      </c>
      <c r="AX42">
        <v>0</v>
      </c>
      <c r="AY42">
        <v>0</v>
      </c>
      <c r="AZ42">
        <v>0</v>
      </c>
      <c r="BA42">
        <v>0</v>
      </c>
      <c r="BB42">
        <v>0</v>
      </c>
      <c r="BC42">
        <v>0</v>
      </c>
      <c r="BD42">
        <v>0</v>
      </c>
      <c r="BE42">
        <v>0</v>
      </c>
    </row>
    <row r="43" spans="1:57">
      <c r="A43">
        <v>39</v>
      </c>
      <c r="B43" t="str">
        <v>CHANDRA TRADERS</v>
      </c>
      <c r="C43" t="str">
        <v>001J100000RyPTBIA3</v>
      </c>
      <c r="D43" t="str">
        <v>WEST BENGAL</v>
      </c>
      <c r="E43" t="str">
        <v>East</v>
      </c>
      <c r="F43" t="str">
        <v>No</v>
      </c>
      <c r="G43">
        <v>1450</v>
      </c>
      <c r="H43">
        <v>293.55</v>
      </c>
      <c r="I43">
        <v>0.20244827586206898</v>
      </c>
      <c r="J43">
        <v>1500</v>
      </c>
      <c r="K43">
        <v>2950</v>
      </c>
      <c r="L43">
        <v>2400</v>
      </c>
      <c r="M43">
        <v>9.9600000000000009</v>
      </c>
      <c r="N43">
        <v>120.39</v>
      </c>
      <c r="O43">
        <v>136.58000000000001</v>
      </c>
      <c r="P43">
        <v>54.06</v>
      </c>
      <c r="Q43">
        <v>400</v>
      </c>
      <c r="R43">
        <v>363.75</v>
      </c>
      <c r="S43">
        <v>1378.29</v>
      </c>
      <c r="T43">
        <v>0.23353333333333334</v>
      </c>
      <c r="U43">
        <v>614.54</v>
      </c>
      <c r="V43">
        <v>0</v>
      </c>
      <c r="W43">
        <v>0</v>
      </c>
      <c r="X43">
        <v>0</v>
      </c>
      <c r="Y43">
        <v>0</v>
      </c>
      <c r="Z43">
        <v>95</v>
      </c>
      <c r="AA43">
        <v>0</v>
      </c>
      <c r="AB43">
        <v>120.39</v>
      </c>
      <c r="AC43">
        <v>0</v>
      </c>
      <c r="AD43">
        <v>0</v>
      </c>
      <c r="AE43">
        <v>0</v>
      </c>
      <c r="AF43">
        <v>0</v>
      </c>
      <c r="AG43">
        <v>0</v>
      </c>
      <c r="AH43">
        <v>215.39</v>
      </c>
      <c r="AI43">
        <v>1593.6799999999998</v>
      </c>
      <c r="AJ43">
        <v>1785.46</v>
      </c>
      <c r="AK43">
        <v>446.36500000000001</v>
      </c>
      <c r="AL43">
        <v>9.9600000000000009</v>
      </c>
      <c r="AM43">
        <v>250</v>
      </c>
      <c r="AN43">
        <v>247.35000000000002</v>
      </c>
      <c r="AO43">
        <v>300</v>
      </c>
      <c r="AP43">
        <v>400</v>
      </c>
      <c r="AQ43">
        <v>363.75</v>
      </c>
      <c r="AR43">
        <v>0</v>
      </c>
      <c r="AS43">
        <v>0</v>
      </c>
      <c r="AT43">
        <v>0</v>
      </c>
      <c r="AU43">
        <v>0</v>
      </c>
      <c r="AV43">
        <v>0</v>
      </c>
      <c r="AW43">
        <v>0</v>
      </c>
      <c r="AX43">
        <v>0</v>
      </c>
      <c r="AY43">
        <v>0</v>
      </c>
      <c r="AZ43">
        <v>0</v>
      </c>
      <c r="BA43">
        <v>0</v>
      </c>
      <c r="BB43">
        <v>0</v>
      </c>
      <c r="BC43">
        <v>0</v>
      </c>
      <c r="BD43">
        <v>0</v>
      </c>
      <c r="BE43">
        <v>0</v>
      </c>
    </row>
    <row r="44" spans="1:57">
      <c r="A44">
        <v>40</v>
      </c>
      <c r="B44" t="str">
        <v>NERIUM MULTICOM LLP</v>
      </c>
      <c r="C44" t="str">
        <v>001J100000RytAcIAJ</v>
      </c>
      <c r="D44" t="str">
        <v>WEST BENGAL</v>
      </c>
      <c r="E44" t="str">
        <v>East</v>
      </c>
      <c r="F44" t="str">
        <v>No</v>
      </c>
      <c r="G44">
        <v>3850</v>
      </c>
      <c r="H44">
        <v>753.71</v>
      </c>
      <c r="I44">
        <v>0.19576883116883118</v>
      </c>
      <c r="J44">
        <v>3000</v>
      </c>
      <c r="K44">
        <v>6850</v>
      </c>
      <c r="L44">
        <v>3000</v>
      </c>
      <c r="M44">
        <v>0</v>
      </c>
      <c r="N44">
        <v>0</v>
      </c>
      <c r="O44">
        <v>30.44</v>
      </c>
      <c r="P44">
        <v>62.219999999999978</v>
      </c>
      <c r="Q44">
        <v>700</v>
      </c>
      <c r="R44">
        <v>750</v>
      </c>
      <c r="S44">
        <v>2296.37</v>
      </c>
      <c r="T44">
        <v>0.26138333333333336</v>
      </c>
      <c r="U44">
        <v>846.37</v>
      </c>
      <c r="V44">
        <v>0</v>
      </c>
      <c r="W44">
        <v>0</v>
      </c>
      <c r="X44">
        <v>0</v>
      </c>
      <c r="Y44">
        <v>0</v>
      </c>
      <c r="Z44">
        <v>92.07</v>
      </c>
      <c r="AA44">
        <v>0</v>
      </c>
      <c r="AB44">
        <v>0</v>
      </c>
      <c r="AC44">
        <v>50</v>
      </c>
      <c r="AD44">
        <v>51.000000000000007</v>
      </c>
      <c r="AE44">
        <v>66</v>
      </c>
      <c r="AF44">
        <v>72</v>
      </c>
      <c r="AG44">
        <v>75</v>
      </c>
      <c r="AH44">
        <v>406.07</v>
      </c>
      <c r="AI44">
        <v>2702.44</v>
      </c>
      <c r="AJ44">
        <v>2153.63</v>
      </c>
      <c r="AK44">
        <v>538.40750000000003</v>
      </c>
      <c r="AL44">
        <v>0</v>
      </c>
      <c r="AM44">
        <v>400</v>
      </c>
      <c r="AN44">
        <v>510.00000000000006</v>
      </c>
      <c r="AO44">
        <v>600</v>
      </c>
      <c r="AP44">
        <v>700</v>
      </c>
      <c r="AQ44">
        <v>750</v>
      </c>
      <c r="AR44">
        <v>0</v>
      </c>
      <c r="AS44">
        <v>66</v>
      </c>
      <c r="AT44">
        <v>72</v>
      </c>
      <c r="AU44">
        <v>75</v>
      </c>
      <c r="AV44">
        <v>0</v>
      </c>
      <c r="AW44">
        <v>0</v>
      </c>
      <c r="AX44">
        <v>0</v>
      </c>
      <c r="AY44">
        <v>0</v>
      </c>
      <c r="AZ44">
        <v>0</v>
      </c>
      <c r="BA44">
        <v>0</v>
      </c>
      <c r="BB44">
        <v>0</v>
      </c>
      <c r="BC44">
        <v>0</v>
      </c>
      <c r="BD44">
        <v>0</v>
      </c>
      <c r="BE44">
        <v>0</v>
      </c>
    </row>
    <row r="45" spans="1:57">
      <c r="A45">
        <v>41</v>
      </c>
      <c r="B45" t="str">
        <v>MAHESHWARI SALES AGENCY</v>
      </c>
      <c r="C45" t="str">
        <v>001J100000RydN2IAJ</v>
      </c>
      <c r="D45" t="str">
        <v>WEST BENGAL</v>
      </c>
      <c r="E45" t="str">
        <v>East</v>
      </c>
      <c r="F45" t="str">
        <v>No</v>
      </c>
      <c r="G45">
        <v>0</v>
      </c>
      <c r="H45">
        <v>0</v>
      </c>
      <c r="I45" t="str">
        <v/>
      </c>
      <c r="J45">
        <v>500</v>
      </c>
      <c r="K45">
        <v>500</v>
      </c>
      <c r="L45">
        <v>500</v>
      </c>
      <c r="M45">
        <v>0</v>
      </c>
      <c r="N45">
        <v>119.82</v>
      </c>
      <c r="O45">
        <v>160</v>
      </c>
      <c r="P45">
        <v>74.8</v>
      </c>
      <c r="Q45">
        <v>92.490199999999987</v>
      </c>
      <c r="R45">
        <v>105.10249999999999</v>
      </c>
      <c r="S45">
        <v>552.21269999999993</v>
      </c>
      <c r="T45">
        <v>0.55964000000000003</v>
      </c>
      <c r="U45">
        <v>354.62</v>
      </c>
      <c r="V45">
        <v>0</v>
      </c>
      <c r="W45">
        <v>0</v>
      </c>
      <c r="X45">
        <v>0</v>
      </c>
      <c r="Y45">
        <v>0</v>
      </c>
      <c r="Z45">
        <v>0</v>
      </c>
      <c r="AA45">
        <v>0</v>
      </c>
      <c r="AB45">
        <v>0</v>
      </c>
      <c r="AC45">
        <v>0</v>
      </c>
      <c r="AD45">
        <v>0</v>
      </c>
      <c r="AE45">
        <v>0</v>
      </c>
      <c r="AF45">
        <v>0</v>
      </c>
      <c r="AG45">
        <v>0</v>
      </c>
      <c r="AH45">
        <v>0</v>
      </c>
      <c r="AI45">
        <v>552.21269999999993</v>
      </c>
      <c r="AJ45">
        <v>145.38</v>
      </c>
      <c r="AK45">
        <v>36.344999999999999</v>
      </c>
      <c r="AL45">
        <v>79.59</v>
      </c>
      <c r="AM45">
        <v>63.061499999999995</v>
      </c>
      <c r="AN45">
        <v>71.469700000000003</v>
      </c>
      <c r="AO45">
        <v>88.28609999999999</v>
      </c>
      <c r="AP45">
        <v>92.490199999999987</v>
      </c>
      <c r="AQ45">
        <v>105.10249999999999</v>
      </c>
      <c r="AR45">
        <v>0</v>
      </c>
      <c r="AS45">
        <v>0</v>
      </c>
      <c r="AT45">
        <v>0</v>
      </c>
      <c r="AU45">
        <v>0</v>
      </c>
      <c r="AV45">
        <v>0</v>
      </c>
      <c r="AW45">
        <v>0</v>
      </c>
      <c r="AX45">
        <v>0</v>
      </c>
      <c r="AY45">
        <v>0</v>
      </c>
      <c r="AZ45">
        <v>0</v>
      </c>
      <c r="BA45">
        <v>0</v>
      </c>
      <c r="BB45">
        <v>0</v>
      </c>
      <c r="BC45">
        <v>0</v>
      </c>
      <c r="BD45">
        <v>0</v>
      </c>
      <c r="BE45">
        <v>0</v>
      </c>
    </row>
    <row r="46" spans="1:57">
      <c r="A46">
        <v>42</v>
      </c>
      <c r="B46" t="str">
        <v>SILIGURI BUILDERS STORES</v>
      </c>
      <c r="C46" t="str">
        <v>001J100000RytAdIAJ</v>
      </c>
      <c r="D46" t="str">
        <v>WEST BENGAL</v>
      </c>
      <c r="E46" t="str">
        <v>East</v>
      </c>
      <c r="F46" t="str">
        <v>No</v>
      </c>
      <c r="G46">
        <v>0</v>
      </c>
      <c r="H46">
        <v>159.89999999999998</v>
      </c>
      <c r="I46" t="str">
        <v/>
      </c>
      <c r="J46">
        <v>250</v>
      </c>
      <c r="K46">
        <v>250</v>
      </c>
      <c r="L46">
        <v>250</v>
      </c>
      <c r="M46">
        <v>0</v>
      </c>
      <c r="N46">
        <v>93.79</v>
      </c>
      <c r="O46">
        <v>25.12</v>
      </c>
      <c r="P46">
        <v>119.96</v>
      </c>
      <c r="Q46">
        <v>55</v>
      </c>
      <c r="R46">
        <v>62.5</v>
      </c>
      <c r="S46">
        <v>516.27</v>
      </c>
      <c r="T46">
        <v>1.11524</v>
      </c>
      <c r="U46">
        <v>398.77</v>
      </c>
      <c r="V46">
        <v>0</v>
      </c>
      <c r="W46">
        <v>0</v>
      </c>
      <c r="X46">
        <v>0</v>
      </c>
      <c r="Y46">
        <v>0</v>
      </c>
      <c r="Z46">
        <v>63.88</v>
      </c>
      <c r="AA46">
        <v>0</v>
      </c>
      <c r="AB46">
        <v>93.79</v>
      </c>
      <c r="AC46">
        <v>0</v>
      </c>
      <c r="AD46">
        <v>0</v>
      </c>
      <c r="AE46">
        <v>0</v>
      </c>
      <c r="AF46">
        <v>0</v>
      </c>
      <c r="AG46">
        <v>0</v>
      </c>
      <c r="AH46">
        <v>157.67000000000002</v>
      </c>
      <c r="AI46">
        <v>673.94</v>
      </c>
      <c r="AJ46">
        <v>-148.76999999999998</v>
      </c>
      <c r="AK46">
        <v>-37.192499999999995</v>
      </c>
      <c r="AL46">
        <v>0</v>
      </c>
      <c r="AM46">
        <v>37.5</v>
      </c>
      <c r="AN46">
        <v>42.5</v>
      </c>
      <c r="AO46">
        <v>52.5</v>
      </c>
      <c r="AP46">
        <v>55</v>
      </c>
      <c r="AQ46">
        <v>62.5</v>
      </c>
      <c r="AR46">
        <v>0</v>
      </c>
      <c r="AS46">
        <v>0</v>
      </c>
      <c r="AT46">
        <v>0</v>
      </c>
      <c r="AU46">
        <v>0</v>
      </c>
      <c r="AV46">
        <v>0</v>
      </c>
      <c r="AW46">
        <v>0</v>
      </c>
      <c r="AX46">
        <v>0</v>
      </c>
      <c r="AY46">
        <v>0</v>
      </c>
      <c r="AZ46">
        <v>0</v>
      </c>
      <c r="BA46">
        <v>0</v>
      </c>
      <c r="BB46">
        <v>0</v>
      </c>
      <c r="BC46">
        <v>0</v>
      </c>
      <c r="BD46">
        <v>0</v>
      </c>
      <c r="BE46">
        <v>0</v>
      </c>
    </row>
    <row r="47" spans="1:57">
      <c r="A47">
        <v>43</v>
      </c>
      <c r="B47" t="str">
        <v>KEDIA PIPES PRIVATE LMITED</v>
      </c>
      <c r="C47" t="str">
        <v>001J100000S140JIAR</v>
      </c>
      <c r="D47" t="str">
        <v>WEST BENGAL</v>
      </c>
      <c r="E47" t="str">
        <v>East</v>
      </c>
      <c r="F47" t="str">
        <v>No</v>
      </c>
      <c r="G47">
        <v>1000</v>
      </c>
      <c r="H47">
        <v>180.31</v>
      </c>
      <c r="I47">
        <v>0.18031</v>
      </c>
      <c r="J47">
        <v>1000</v>
      </c>
      <c r="K47">
        <v>2000</v>
      </c>
      <c r="L47">
        <v>2400</v>
      </c>
      <c r="M47">
        <v>0</v>
      </c>
      <c r="N47">
        <v>68.22</v>
      </c>
      <c r="O47">
        <v>125.06</v>
      </c>
      <c r="P47">
        <v>25.12</v>
      </c>
      <c r="Q47">
        <v>300</v>
      </c>
      <c r="R47">
        <v>245.5</v>
      </c>
      <c r="S47">
        <v>944.21</v>
      </c>
      <c r="T47">
        <v>0.15566250000000001</v>
      </c>
      <c r="U47">
        <v>398.71000000000004</v>
      </c>
      <c r="V47">
        <v>0</v>
      </c>
      <c r="W47">
        <v>0</v>
      </c>
      <c r="X47">
        <v>0</v>
      </c>
      <c r="Y47">
        <v>0</v>
      </c>
      <c r="Z47">
        <v>68</v>
      </c>
      <c r="AA47">
        <v>0</v>
      </c>
      <c r="AB47">
        <v>68.22</v>
      </c>
      <c r="AC47">
        <v>0</v>
      </c>
      <c r="AD47">
        <v>0</v>
      </c>
      <c r="AE47">
        <v>0</v>
      </c>
      <c r="AF47">
        <v>50</v>
      </c>
      <c r="AG47">
        <v>50</v>
      </c>
      <c r="AH47">
        <v>236.22</v>
      </c>
      <c r="AI47">
        <v>1180.43</v>
      </c>
      <c r="AJ47">
        <v>2001.29</v>
      </c>
      <c r="AK47">
        <v>500.32249999999999</v>
      </c>
      <c r="AL47">
        <v>0</v>
      </c>
      <c r="AM47">
        <v>100</v>
      </c>
      <c r="AN47">
        <v>166.94000000000003</v>
      </c>
      <c r="AO47">
        <v>206.22</v>
      </c>
      <c r="AP47">
        <v>300</v>
      </c>
      <c r="AQ47">
        <v>245.5</v>
      </c>
      <c r="AR47">
        <v>0</v>
      </c>
      <c r="AS47">
        <v>0</v>
      </c>
      <c r="AT47">
        <v>50</v>
      </c>
      <c r="AU47">
        <v>50</v>
      </c>
      <c r="AV47">
        <v>0</v>
      </c>
      <c r="AW47">
        <v>0</v>
      </c>
      <c r="AX47">
        <v>0</v>
      </c>
      <c r="AY47">
        <v>0</v>
      </c>
      <c r="AZ47">
        <v>0</v>
      </c>
      <c r="BA47">
        <v>0</v>
      </c>
      <c r="BB47">
        <v>0</v>
      </c>
      <c r="BC47">
        <v>0</v>
      </c>
      <c r="BD47">
        <v>0</v>
      </c>
      <c r="BE47">
        <v>0</v>
      </c>
    </row>
    <row r="48" spans="1:57">
      <c r="A48">
        <v>44</v>
      </c>
      <c r="B48" t="str">
        <v>JAI MATA DI STEELS</v>
      </c>
      <c r="C48" t="str">
        <v>001J100000RydNHIA2</v>
      </c>
      <c r="D48" t="str">
        <v>WEST BENGAL</v>
      </c>
      <c r="E48" t="str">
        <v>East</v>
      </c>
      <c r="F48" t="str">
        <v>No</v>
      </c>
      <c r="G48">
        <v>0</v>
      </c>
      <c r="H48">
        <v>73.699999999999974</v>
      </c>
      <c r="I48" t="str">
        <v/>
      </c>
      <c r="J48">
        <v>250</v>
      </c>
      <c r="K48">
        <v>250</v>
      </c>
      <c r="L48">
        <v>400</v>
      </c>
      <c r="M48">
        <v>25.184999999999999</v>
      </c>
      <c r="N48">
        <v>89.939999999999984</v>
      </c>
      <c r="O48">
        <v>23.94</v>
      </c>
      <c r="P48">
        <v>54.92</v>
      </c>
      <c r="Q48">
        <v>49.459299999999999</v>
      </c>
      <c r="R48">
        <v>56.203749999999999</v>
      </c>
      <c r="S48">
        <v>373.34805</v>
      </c>
      <c r="T48">
        <v>0.5319124999999999</v>
      </c>
      <c r="U48">
        <v>267.685</v>
      </c>
      <c r="V48">
        <v>0</v>
      </c>
      <c r="W48">
        <v>0</v>
      </c>
      <c r="X48">
        <v>0</v>
      </c>
      <c r="Y48">
        <v>0</v>
      </c>
      <c r="Z48">
        <v>64.489999999999995</v>
      </c>
      <c r="AA48">
        <v>0</v>
      </c>
      <c r="AB48">
        <v>89.939999999999984</v>
      </c>
      <c r="AC48">
        <v>0</v>
      </c>
      <c r="AD48">
        <v>0</v>
      </c>
      <c r="AE48">
        <v>0</v>
      </c>
      <c r="AF48">
        <v>50</v>
      </c>
      <c r="AG48">
        <v>50</v>
      </c>
      <c r="AH48">
        <v>254.43</v>
      </c>
      <c r="AI48">
        <v>627.77805000000001</v>
      </c>
      <c r="AJ48">
        <v>132.315</v>
      </c>
      <c r="AK48">
        <v>33.078749999999999</v>
      </c>
      <c r="AL48">
        <v>25.184999999999999</v>
      </c>
      <c r="AM48">
        <v>33.722249999999995</v>
      </c>
      <c r="AN48">
        <v>38.21855</v>
      </c>
      <c r="AO48">
        <v>47.211149999999996</v>
      </c>
      <c r="AP48">
        <v>49.459299999999999</v>
      </c>
      <c r="AQ48">
        <v>56.203749999999999</v>
      </c>
      <c r="AR48">
        <v>0</v>
      </c>
      <c r="AS48">
        <v>0</v>
      </c>
      <c r="AT48">
        <v>50</v>
      </c>
      <c r="AU48">
        <v>50</v>
      </c>
      <c r="AV48">
        <v>0</v>
      </c>
      <c r="AW48">
        <v>0</v>
      </c>
      <c r="AX48">
        <v>0</v>
      </c>
      <c r="AY48">
        <v>0</v>
      </c>
      <c r="AZ48">
        <v>0</v>
      </c>
      <c r="BA48">
        <v>0</v>
      </c>
      <c r="BB48">
        <v>0</v>
      </c>
      <c r="BC48">
        <v>0</v>
      </c>
      <c r="BD48">
        <v>0</v>
      </c>
      <c r="BE48">
        <v>0</v>
      </c>
    </row>
    <row r="49" spans="1:57">
      <c r="A49">
        <v>45</v>
      </c>
      <c r="B49" t="str">
        <v>MEWARAM MADHUSUDAN PRASAD &amp; SONS</v>
      </c>
      <c r="C49" t="str">
        <v>001J100000S01ukIAB</v>
      </c>
      <c r="D49" t="str">
        <v>BIHAR</v>
      </c>
      <c r="E49" t="str">
        <v>East</v>
      </c>
      <c r="F49" t="str">
        <v>No</v>
      </c>
      <c r="G49">
        <v>3050</v>
      </c>
      <c r="H49">
        <v>348.66500000000002</v>
      </c>
      <c r="I49">
        <v>0.11431639344262295</v>
      </c>
      <c r="J49">
        <v>2000</v>
      </c>
      <c r="K49">
        <v>5050</v>
      </c>
      <c r="L49">
        <v>2400</v>
      </c>
      <c r="M49">
        <v>30.03</v>
      </c>
      <c r="N49">
        <v>0</v>
      </c>
      <c r="O49">
        <v>32.24</v>
      </c>
      <c r="P49">
        <v>0</v>
      </c>
      <c r="Q49">
        <v>500</v>
      </c>
      <c r="R49">
        <v>485</v>
      </c>
      <c r="S49">
        <v>1395.9349999999999</v>
      </c>
      <c r="T49">
        <v>0.1712229166666667</v>
      </c>
      <c r="U49">
        <v>410.935</v>
      </c>
      <c r="V49">
        <v>0</v>
      </c>
      <c r="W49">
        <v>0</v>
      </c>
      <c r="X49">
        <v>0</v>
      </c>
      <c r="Y49">
        <v>0</v>
      </c>
      <c r="Z49">
        <v>0</v>
      </c>
      <c r="AA49">
        <v>0</v>
      </c>
      <c r="AB49">
        <v>0</v>
      </c>
      <c r="AC49">
        <v>0</v>
      </c>
      <c r="AD49">
        <v>0</v>
      </c>
      <c r="AE49">
        <v>0</v>
      </c>
      <c r="AF49">
        <v>0</v>
      </c>
      <c r="AG49">
        <v>0</v>
      </c>
      <c r="AH49">
        <v>0</v>
      </c>
      <c r="AI49">
        <v>1395.9349999999999</v>
      </c>
      <c r="AJ49">
        <v>1989.0650000000001</v>
      </c>
      <c r="AK49">
        <v>497.26625000000001</v>
      </c>
      <c r="AL49">
        <v>30.03</v>
      </c>
      <c r="AM49">
        <v>200</v>
      </c>
      <c r="AN49">
        <v>329.8</v>
      </c>
      <c r="AO49">
        <v>400</v>
      </c>
      <c r="AP49">
        <v>500</v>
      </c>
      <c r="AQ49">
        <v>485</v>
      </c>
      <c r="AR49">
        <v>0</v>
      </c>
      <c r="AS49">
        <v>0</v>
      </c>
      <c r="AT49">
        <v>0</v>
      </c>
      <c r="AU49">
        <v>0</v>
      </c>
      <c r="AV49">
        <v>0</v>
      </c>
      <c r="AW49">
        <v>0</v>
      </c>
      <c r="AX49">
        <v>0</v>
      </c>
      <c r="AY49">
        <v>0</v>
      </c>
      <c r="AZ49">
        <v>0</v>
      </c>
      <c r="BA49">
        <v>0</v>
      </c>
      <c r="BB49">
        <v>0</v>
      </c>
      <c r="BC49">
        <v>0</v>
      </c>
      <c r="BD49">
        <v>0</v>
      </c>
      <c r="BE49">
        <v>0</v>
      </c>
    </row>
    <row r="50" spans="1:57">
      <c r="A50">
        <v>46</v>
      </c>
      <c r="B50" t="str">
        <v>KHARAKIA METALS PRIVATE LIMITED</v>
      </c>
      <c r="C50" t="str">
        <v>001J100000RzKN9IAN</v>
      </c>
      <c r="D50" t="str">
        <v>BIHAR</v>
      </c>
      <c r="E50" t="str">
        <v>East</v>
      </c>
      <c r="F50" t="str">
        <v>No</v>
      </c>
      <c r="G50">
        <v>1400</v>
      </c>
      <c r="H50">
        <v>449.88</v>
      </c>
      <c r="I50">
        <v>0.32134285714285715</v>
      </c>
      <c r="J50">
        <v>2000</v>
      </c>
      <c r="K50">
        <v>3400</v>
      </c>
      <c r="L50">
        <v>2400</v>
      </c>
      <c r="M50">
        <v>30.05</v>
      </c>
      <c r="N50">
        <v>120.4</v>
      </c>
      <c r="O50">
        <v>120.16</v>
      </c>
      <c r="P50">
        <v>302.17</v>
      </c>
      <c r="Q50">
        <v>500</v>
      </c>
      <c r="R50">
        <v>485</v>
      </c>
      <c r="S50">
        <v>2007.6599999999999</v>
      </c>
      <c r="T50">
        <v>0.30020416666666666</v>
      </c>
      <c r="U50">
        <v>1022.66</v>
      </c>
      <c r="V50">
        <v>0</v>
      </c>
      <c r="W50">
        <v>0</v>
      </c>
      <c r="X50">
        <v>0</v>
      </c>
      <c r="Y50">
        <v>0</v>
      </c>
      <c r="Z50">
        <v>120</v>
      </c>
      <c r="AA50">
        <v>0</v>
      </c>
      <c r="AB50">
        <v>120.4</v>
      </c>
      <c r="AC50">
        <v>0</v>
      </c>
      <c r="AD50">
        <v>0</v>
      </c>
      <c r="AE50">
        <v>0</v>
      </c>
      <c r="AF50">
        <v>0</v>
      </c>
      <c r="AG50">
        <v>0</v>
      </c>
      <c r="AH50">
        <v>240.4</v>
      </c>
      <c r="AI50">
        <v>2248.06</v>
      </c>
      <c r="AJ50">
        <v>1377.3400000000001</v>
      </c>
      <c r="AK50">
        <v>344.33500000000004</v>
      </c>
      <c r="AL50">
        <v>30.05</v>
      </c>
      <c r="AM50">
        <v>200</v>
      </c>
      <c r="AN50">
        <v>329.8</v>
      </c>
      <c r="AO50">
        <v>400</v>
      </c>
      <c r="AP50">
        <v>500</v>
      </c>
      <c r="AQ50">
        <v>485</v>
      </c>
      <c r="AR50">
        <v>0</v>
      </c>
      <c r="AS50">
        <v>0</v>
      </c>
      <c r="AT50">
        <v>0</v>
      </c>
      <c r="AU50">
        <v>0</v>
      </c>
      <c r="AV50">
        <v>0</v>
      </c>
      <c r="AW50">
        <v>0</v>
      </c>
      <c r="AX50">
        <v>0</v>
      </c>
      <c r="AY50">
        <v>0</v>
      </c>
      <c r="AZ50">
        <v>0</v>
      </c>
      <c r="BA50">
        <v>0</v>
      </c>
      <c r="BB50">
        <v>0</v>
      </c>
      <c r="BC50">
        <v>0</v>
      </c>
      <c r="BD50">
        <v>0</v>
      </c>
      <c r="BE50">
        <v>0</v>
      </c>
    </row>
    <row r="51" spans="1:57">
      <c r="A51">
        <v>47</v>
      </c>
      <c r="B51" t="str">
        <v>SUBH NEXTGEN PRIVATE LIMITED</v>
      </c>
      <c r="C51">
        <v>0</v>
      </c>
      <c r="D51" t="str">
        <v>BIHAR</v>
      </c>
      <c r="E51" t="str">
        <v>East</v>
      </c>
      <c r="F51" t="str">
        <v>No</v>
      </c>
      <c r="G51">
        <v>550</v>
      </c>
      <c r="H51">
        <v>105.30000000000001</v>
      </c>
      <c r="I51">
        <v>0.19145454545454549</v>
      </c>
      <c r="J51">
        <v>1000</v>
      </c>
      <c r="K51">
        <v>1550</v>
      </c>
      <c r="L51">
        <v>2400</v>
      </c>
      <c r="M51">
        <v>0</v>
      </c>
      <c r="N51">
        <v>30</v>
      </c>
      <c r="O51">
        <v>92.67</v>
      </c>
      <c r="P51">
        <v>58.139999999999979</v>
      </c>
      <c r="Q51">
        <v>300</v>
      </c>
      <c r="R51">
        <v>250</v>
      </c>
      <c r="S51">
        <v>836.1099999999999</v>
      </c>
      <c r="T51">
        <v>9.4987500000000016E-2</v>
      </c>
      <c r="U51">
        <v>286.11</v>
      </c>
      <c r="V51">
        <v>0</v>
      </c>
      <c r="W51">
        <v>0</v>
      </c>
      <c r="X51">
        <v>0</v>
      </c>
      <c r="Y51">
        <v>0</v>
      </c>
      <c r="Z51">
        <v>72</v>
      </c>
      <c r="AA51">
        <v>0</v>
      </c>
      <c r="AB51">
        <v>30</v>
      </c>
      <c r="AC51">
        <v>36</v>
      </c>
      <c r="AD51">
        <v>51.000000000000007</v>
      </c>
      <c r="AE51">
        <v>50</v>
      </c>
      <c r="AF51">
        <v>50</v>
      </c>
      <c r="AG51">
        <v>75</v>
      </c>
      <c r="AH51">
        <v>364</v>
      </c>
      <c r="AI51">
        <v>1200.1099999999999</v>
      </c>
      <c r="AJ51">
        <v>2113.89</v>
      </c>
      <c r="AK51">
        <v>528.47249999999997</v>
      </c>
      <c r="AL51">
        <v>0</v>
      </c>
      <c r="AM51">
        <v>100</v>
      </c>
      <c r="AN51">
        <v>170</v>
      </c>
      <c r="AO51">
        <v>300</v>
      </c>
      <c r="AP51">
        <v>300</v>
      </c>
      <c r="AQ51">
        <v>250</v>
      </c>
      <c r="AR51">
        <v>0</v>
      </c>
      <c r="AS51">
        <v>50</v>
      </c>
      <c r="AT51">
        <v>50</v>
      </c>
      <c r="AU51">
        <v>75</v>
      </c>
      <c r="AV51">
        <v>0</v>
      </c>
      <c r="AW51">
        <v>0</v>
      </c>
      <c r="AX51">
        <v>0</v>
      </c>
      <c r="AY51">
        <v>0</v>
      </c>
      <c r="AZ51">
        <v>0</v>
      </c>
      <c r="BA51">
        <v>0</v>
      </c>
      <c r="BB51">
        <v>0</v>
      </c>
      <c r="BC51">
        <v>0</v>
      </c>
      <c r="BD51">
        <v>0</v>
      </c>
      <c r="BE51">
        <v>0</v>
      </c>
    </row>
    <row r="52" spans="1:57">
      <c r="A52">
        <v>48</v>
      </c>
      <c r="B52" t="str">
        <v>SHALIKA ENTERPRISES PRIVATE LIMITED</v>
      </c>
      <c r="C52">
        <v>0</v>
      </c>
      <c r="D52" t="str">
        <v>MADHYA PRADESH</v>
      </c>
      <c r="E52" t="str">
        <v>North</v>
      </c>
      <c r="F52" t="str">
        <v>No</v>
      </c>
      <c r="G52">
        <v>0</v>
      </c>
      <c r="H52">
        <v>0</v>
      </c>
      <c r="I52" t="str">
        <v/>
      </c>
      <c r="J52">
        <v>1200</v>
      </c>
      <c r="K52">
        <v>1200</v>
      </c>
      <c r="L52">
        <v>1200</v>
      </c>
      <c r="M52">
        <v>0</v>
      </c>
      <c r="N52">
        <v>263</v>
      </c>
      <c r="O52">
        <v>230.14</v>
      </c>
      <c r="P52">
        <v>238.19</v>
      </c>
      <c r="Q52">
        <v>264</v>
      </c>
      <c r="R52">
        <v>300</v>
      </c>
      <c r="S52">
        <v>1295.33</v>
      </c>
      <c r="T52">
        <v>0.41094999999999998</v>
      </c>
      <c r="U52">
        <v>731.32999999999993</v>
      </c>
      <c r="V52">
        <v>175</v>
      </c>
      <c r="W52">
        <v>226682.75</v>
      </c>
      <c r="X52">
        <v>175</v>
      </c>
      <c r="Y52">
        <v>0</v>
      </c>
      <c r="Z52">
        <v>0</v>
      </c>
      <c r="AA52">
        <v>0</v>
      </c>
      <c r="AB52">
        <v>0</v>
      </c>
      <c r="AC52">
        <v>0</v>
      </c>
      <c r="AD52">
        <v>0</v>
      </c>
      <c r="AE52">
        <v>0</v>
      </c>
      <c r="AF52">
        <v>0</v>
      </c>
      <c r="AG52">
        <v>0</v>
      </c>
      <c r="AH52">
        <v>0</v>
      </c>
      <c r="AI52">
        <v>1295.33</v>
      </c>
      <c r="AJ52">
        <v>468.67000000000007</v>
      </c>
      <c r="AK52">
        <v>117.16750000000002</v>
      </c>
      <c r="AL52">
        <v>0</v>
      </c>
      <c r="AM52">
        <v>180</v>
      </c>
      <c r="AN52">
        <v>204.00000000000003</v>
      </c>
      <c r="AO52">
        <v>252</v>
      </c>
      <c r="AP52">
        <v>264</v>
      </c>
      <c r="AQ52">
        <v>300</v>
      </c>
      <c r="AR52">
        <v>0</v>
      </c>
      <c r="AS52">
        <v>0</v>
      </c>
      <c r="AT52">
        <v>0</v>
      </c>
      <c r="AU52">
        <v>0</v>
      </c>
      <c r="AV52">
        <v>0</v>
      </c>
      <c r="AW52">
        <v>0</v>
      </c>
      <c r="AX52">
        <v>0</v>
      </c>
      <c r="AY52">
        <v>0</v>
      </c>
      <c r="AZ52">
        <v>0</v>
      </c>
      <c r="BA52">
        <v>0</v>
      </c>
      <c r="BB52">
        <v>0</v>
      </c>
      <c r="BC52">
        <v>0</v>
      </c>
      <c r="BD52">
        <v>0</v>
      </c>
      <c r="BE52">
        <v>0</v>
      </c>
    </row>
    <row r="53" spans="1:57">
      <c r="A53">
        <v>49</v>
      </c>
      <c r="B53" t="str">
        <v>KASHMIR IRON TRADER</v>
      </c>
      <c r="C53">
        <v>0</v>
      </c>
      <c r="D53" t="str">
        <v>JAMMU AND KASHMIR</v>
      </c>
      <c r="E53" t="str">
        <v>North</v>
      </c>
      <c r="F53" t="str">
        <v>No</v>
      </c>
      <c r="G53">
        <v>0</v>
      </c>
      <c r="H53">
        <v>0</v>
      </c>
      <c r="I53">
        <v>0</v>
      </c>
      <c r="J53">
        <v>0</v>
      </c>
      <c r="K53">
        <v>0</v>
      </c>
      <c r="L53">
        <v>200</v>
      </c>
      <c r="M53">
        <v>0</v>
      </c>
      <c r="N53">
        <v>36</v>
      </c>
      <c r="O53">
        <v>50.03</v>
      </c>
      <c r="P53">
        <v>0</v>
      </c>
      <c r="Q53">
        <v>0</v>
      </c>
      <c r="R53">
        <v>0</v>
      </c>
      <c r="S53">
        <v>0</v>
      </c>
      <c r="T53">
        <v>0.43015000000000003</v>
      </c>
      <c r="U53">
        <v>86.03</v>
      </c>
      <c r="V53">
        <v>0</v>
      </c>
      <c r="W53">
        <v>0</v>
      </c>
      <c r="X53">
        <v>0</v>
      </c>
      <c r="Y53">
        <v>0</v>
      </c>
      <c r="Z53">
        <v>0</v>
      </c>
      <c r="AA53">
        <v>0</v>
      </c>
      <c r="AB53">
        <v>0</v>
      </c>
      <c r="AC53">
        <v>0</v>
      </c>
      <c r="AD53">
        <v>0</v>
      </c>
      <c r="AE53">
        <v>0</v>
      </c>
      <c r="AF53">
        <v>0</v>
      </c>
      <c r="AG53">
        <v>0</v>
      </c>
      <c r="AH53">
        <v>0</v>
      </c>
      <c r="AI53">
        <v>0</v>
      </c>
      <c r="AJ53">
        <v>113.97</v>
      </c>
      <c r="AK53">
        <v>28.4925</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row>
    <row r="54" spans="1:57">
      <c r="A54">
        <v>0</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row>
    <row r="55" spans="1:57">
      <c r="A55">
        <v>0</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row>
    <row r="56" spans="1:57">
      <c r="A56">
        <v>0</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row>
    <row r="57" spans="1:57">
      <c r="A57">
        <v>0</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row>
    <row r="58" spans="1:57">
      <c r="A58">
        <v>0</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row>
    <row r="59" spans="1:57">
      <c r="A59">
        <v>0</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row>
    <row r="60" spans="1:57">
      <c r="A60">
        <v>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row>
    <row r="61" spans="1:57">
      <c r="A61">
        <v>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row>
    <row r="62" spans="1:57">
      <c r="A62">
        <v>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row>
    <row r="63" spans="1:57">
      <c r="A63">
        <v>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row>
    <row r="64" spans="1:57">
      <c r="A64">
        <v>0</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row>
    <row r="65" spans="1:57">
      <c r="A65">
        <v>0</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row>
    <row r="66" spans="1:57">
      <c r="A66">
        <v>0</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row>
    <row r="67" spans="1:57">
      <c r="A67">
        <v>0</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row>
    <row r="68" spans="1:57">
      <c r="A68">
        <v>0</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row>
    <row r="69" spans="1:57">
      <c r="A69">
        <v>0</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row>
    <row r="70" spans="1:57">
      <c r="A70">
        <v>0</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row>
    <row r="71" spans="1:57">
      <c r="A71">
        <v>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row>
    <row r="72" spans="1:57">
      <c r="A72">
        <v>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row>
    <row r="73" spans="1:57">
      <c r="A73">
        <v>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row>
    <row r="74" spans="1:57">
      <c r="A74">
        <v>0</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row>
    <row r="75" spans="1:57">
      <c r="A75">
        <v>0</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row>
    <row r="76" spans="1:57">
      <c r="A76">
        <v>0</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row>
    <row r="77" spans="1:57">
      <c r="A77">
        <v>0</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23D6-57A9-4125-9A95-37D8CEDFE651}">
  <dimension ref="A1:F36"/>
  <sheetViews>
    <sheetView workbookViewId="0"/>
  </sheetViews>
  <sheetFormatPr defaultColWidth="9.140625" defaultRowHeight="14.45"/>
  <cols>
    <col min="1" max="1" width="20" style="1" bestFit="1" customWidth="1"/>
    <col min="2" max="2" width="28.5703125" style="1" bestFit="1" customWidth="1"/>
    <col min="3" max="4" width="9.140625" style="1"/>
    <col min="5" max="5" width="16.28515625" style="4" bestFit="1" customWidth="1"/>
    <col min="6" max="6" width="13.28515625" style="4" bestFit="1" customWidth="1"/>
    <col min="7" max="16384" width="9.140625" style="1"/>
  </cols>
  <sheetData>
    <row r="1" spans="1:6">
      <c r="A1" s="1" t="s">
        <v>1111</v>
      </c>
      <c r="B1" s="1" t="s">
        <v>1112</v>
      </c>
      <c r="E1" s="4" t="s">
        <v>1516</v>
      </c>
      <c r="F1" s="4" t="s">
        <v>1517</v>
      </c>
    </row>
    <row r="2" spans="1:6">
      <c r="A2" s="1" t="s">
        <v>891</v>
      </c>
      <c r="B2" s="1" t="s">
        <v>1518</v>
      </c>
      <c r="E2" s="4" t="s">
        <v>488</v>
      </c>
      <c r="F2" s="4" t="s">
        <v>488</v>
      </c>
    </row>
    <row r="3" spans="1:6">
      <c r="A3" s="1" t="s">
        <v>881</v>
      </c>
      <c r="B3" s="1" t="s">
        <v>903</v>
      </c>
      <c r="E3" s="4" t="s">
        <v>540</v>
      </c>
      <c r="F3" s="4" t="s">
        <v>540</v>
      </c>
    </row>
    <row r="4" spans="1:6">
      <c r="A4" s="1" t="s">
        <v>904</v>
      </c>
      <c r="B4" s="1" t="s">
        <v>1306</v>
      </c>
    </row>
    <row r="5" spans="1:6">
      <c r="A5" s="1" t="s">
        <v>900</v>
      </c>
      <c r="B5" s="1" t="s">
        <v>860</v>
      </c>
    </row>
    <row r="6" spans="1:6">
      <c r="A6" s="1" t="s">
        <v>867</v>
      </c>
      <c r="B6" s="1" t="s">
        <v>910</v>
      </c>
    </row>
    <row r="7" spans="1:6">
      <c r="A7" s="1" t="s">
        <v>917</v>
      </c>
      <c r="B7" s="1" t="s">
        <v>1276</v>
      </c>
    </row>
    <row r="8" spans="1:6">
      <c r="A8" s="1" t="s">
        <v>1201</v>
      </c>
      <c r="B8" s="1" t="s">
        <v>916</v>
      </c>
    </row>
    <row r="9" spans="1:6">
      <c r="A9" s="1" t="s">
        <v>873</v>
      </c>
      <c r="B9" s="1" t="s">
        <v>913</v>
      </c>
    </row>
    <row r="10" spans="1:6">
      <c r="A10" s="1" t="s">
        <v>931</v>
      </c>
      <c r="B10" s="1" t="s">
        <v>934</v>
      </c>
    </row>
    <row r="11" spans="1:6">
      <c r="A11" s="1" t="s">
        <v>869</v>
      </c>
      <c r="B11" s="1" t="s">
        <v>920</v>
      </c>
    </row>
    <row r="12" spans="1:6">
      <c r="A12" s="1" t="s">
        <v>837</v>
      </c>
      <c r="B12" s="1" t="s">
        <v>875</v>
      </c>
    </row>
    <row r="13" spans="1:6">
      <c r="A13" s="1" t="s">
        <v>927</v>
      </c>
      <c r="B13" s="1" t="s">
        <v>895</v>
      </c>
    </row>
    <row r="14" spans="1:6">
      <c r="A14" s="1" t="s">
        <v>819</v>
      </c>
      <c r="B14" s="1" t="s">
        <v>941</v>
      </c>
    </row>
    <row r="15" spans="1:6">
      <c r="A15" s="1" t="s">
        <v>1405</v>
      </c>
      <c r="B15" s="1" t="s">
        <v>1324</v>
      </c>
    </row>
    <row r="16" spans="1:6">
      <c r="A16" s="1" t="s">
        <v>833</v>
      </c>
      <c r="B16" s="1" t="s">
        <v>1178</v>
      </c>
    </row>
    <row r="17" spans="1:2">
      <c r="A17" s="1" t="s">
        <v>1169</v>
      </c>
      <c r="B17" s="1" t="s">
        <v>893</v>
      </c>
    </row>
    <row r="18" spans="1:2">
      <c r="A18" s="1" t="s">
        <v>1222</v>
      </c>
      <c r="B18" s="1" t="s">
        <v>1336</v>
      </c>
    </row>
    <row r="19" spans="1:2">
      <c r="A19" s="1" t="s">
        <v>924</v>
      </c>
      <c r="B19" s="1" t="s">
        <v>863</v>
      </c>
    </row>
    <row r="20" spans="1:2">
      <c r="B20" s="1" t="s">
        <v>889</v>
      </c>
    </row>
    <row r="21" spans="1:2">
      <c r="B21" s="1" t="s">
        <v>865</v>
      </c>
    </row>
    <row r="22" spans="1:2">
      <c r="B22" s="1" t="s">
        <v>877</v>
      </c>
    </row>
    <row r="23" spans="1:2">
      <c r="B23" s="1" t="s">
        <v>925</v>
      </c>
    </row>
    <row r="24" spans="1:2">
      <c r="B24" s="1" t="s">
        <v>1225</v>
      </c>
    </row>
    <row r="25" spans="1:2">
      <c r="B25" s="1" t="s">
        <v>1395</v>
      </c>
    </row>
    <row r="26" spans="1:2">
      <c r="B26" s="1" t="s">
        <v>1197</v>
      </c>
    </row>
    <row r="27" spans="1:2">
      <c r="B27" s="1" t="s">
        <v>1279</v>
      </c>
    </row>
    <row r="28" spans="1:2">
      <c r="B28" s="1" t="s">
        <v>1415</v>
      </c>
    </row>
    <row r="29" spans="1:2">
      <c r="B29" s="1" t="s">
        <v>828</v>
      </c>
    </row>
    <row r="30" spans="1:2">
      <c r="B30" s="1" t="s">
        <v>834</v>
      </c>
    </row>
    <row r="31" spans="1:2">
      <c r="B31" s="1" t="s">
        <v>866</v>
      </c>
    </row>
    <row r="32" spans="1:2">
      <c r="B32" s="1" t="s">
        <v>871</v>
      </c>
    </row>
    <row r="33" spans="2:2">
      <c r="B33" s="1" t="s">
        <v>908</v>
      </c>
    </row>
    <row r="34" spans="2:2">
      <c r="B34" s="1" t="s">
        <v>1298</v>
      </c>
    </row>
    <row r="35" spans="2:2">
      <c r="B35" s="1" t="s">
        <v>923</v>
      </c>
    </row>
    <row r="36" spans="2:2">
      <c r="B36" s="1" t="s">
        <v>897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2A69-E24F-4A0A-A7EC-7C0D8805F299}">
  <dimension ref="A7:BE50"/>
  <sheetViews>
    <sheetView showGridLines="0" workbookViewId="0">
      <pane xSplit="2" ySplit="10" topLeftCell="U24" activePane="bottomRight" state="frozen"/>
      <selection pane="bottomRight" activeCell="U24" sqref="U24"/>
      <selection pane="bottomLeft" activeCell="A9" sqref="A9"/>
      <selection pane="topRight" activeCell="C1" sqref="C1"/>
    </sheetView>
  </sheetViews>
  <sheetFormatPr defaultRowHeight="14.45"/>
  <cols>
    <col min="1" max="1" width="34.42578125" bestFit="1" customWidth="1"/>
    <col min="2" max="2" width="16.7109375" customWidth="1"/>
    <col min="3" max="3" width="7.85546875" customWidth="1"/>
    <col min="4" max="4" width="7.140625" bestFit="1" customWidth="1"/>
    <col min="5" max="5" width="6.28515625" bestFit="1" customWidth="1"/>
    <col min="6" max="6" width="5.5703125" bestFit="1" customWidth="1"/>
    <col min="7" max="7" width="6.5703125" bestFit="1" customWidth="1"/>
    <col min="8" max="8" width="6.42578125" bestFit="1" customWidth="1"/>
    <col min="9" max="9" width="6.28515625" bestFit="1" customWidth="1"/>
    <col min="10" max="10" width="6.7109375" bestFit="1" customWidth="1"/>
    <col min="11" max="11" width="6.5703125" bestFit="1" customWidth="1"/>
    <col min="12" max="12" width="7.140625" customWidth="1"/>
    <col min="13" max="13" width="6.42578125" bestFit="1" customWidth="1"/>
    <col min="14" max="14" width="6.85546875" bestFit="1" customWidth="1"/>
    <col min="15" max="15" width="7.85546875" bestFit="1" customWidth="1"/>
    <col min="17" max="17" width="6.42578125" bestFit="1" customWidth="1"/>
    <col min="18" max="18" width="7.140625" bestFit="1" customWidth="1"/>
    <col min="19" max="19" width="6.28515625" bestFit="1" customWidth="1"/>
    <col min="20" max="20" width="5.85546875" bestFit="1" customWidth="1"/>
    <col min="21" max="21" width="6.5703125" bestFit="1" customWidth="1"/>
    <col min="22" max="22" width="6.42578125" bestFit="1" customWidth="1"/>
    <col min="23" max="23" width="6.28515625" bestFit="1" customWidth="1"/>
    <col min="24" max="24" width="6.7109375" bestFit="1" customWidth="1"/>
    <col min="25" max="25" width="6.5703125" bestFit="1" customWidth="1"/>
    <col min="26" max="26" width="6.140625" bestFit="1" customWidth="1"/>
    <col min="27" max="27" width="6.42578125" bestFit="1" customWidth="1"/>
    <col min="28" max="29" width="6.85546875" bestFit="1" customWidth="1"/>
    <col min="31" max="43" width="8" customWidth="1"/>
    <col min="45" max="56" width="6.140625" customWidth="1"/>
    <col min="57" max="57" width="8.85546875" bestFit="1" customWidth="1"/>
  </cols>
  <sheetData>
    <row r="7" spans="1:57">
      <c r="A7" s="759" t="s">
        <v>1519</v>
      </c>
      <c r="B7" s="760"/>
      <c r="C7" s="760"/>
      <c r="D7" s="760"/>
      <c r="E7" s="760"/>
      <c r="F7" s="760"/>
      <c r="G7" s="760"/>
      <c r="H7" s="760"/>
      <c r="I7" s="760"/>
      <c r="J7" s="760"/>
      <c r="K7" s="760"/>
      <c r="L7" s="760"/>
      <c r="M7" s="760"/>
      <c r="N7" s="760"/>
      <c r="O7" s="761"/>
      <c r="Q7" s="749" t="s">
        <v>1520</v>
      </c>
      <c r="R7" s="749"/>
      <c r="S7" s="749"/>
      <c r="T7" s="749"/>
      <c r="U7" s="749"/>
      <c r="V7" s="749"/>
      <c r="W7" s="749"/>
      <c r="X7" s="749"/>
      <c r="Y7" s="749"/>
      <c r="Z7" s="749"/>
      <c r="AA7" s="749"/>
      <c r="AB7" s="749"/>
      <c r="AC7" s="749"/>
      <c r="AE7" s="750" t="s">
        <v>1521</v>
      </c>
      <c r="AF7" s="750"/>
      <c r="AG7" s="750"/>
      <c r="AH7" s="750"/>
      <c r="AI7" s="750"/>
      <c r="AJ7" s="750"/>
      <c r="AK7" s="750"/>
      <c r="AL7" s="750"/>
      <c r="AM7" s="750"/>
      <c r="AN7" s="750"/>
      <c r="AO7" s="750"/>
      <c r="AP7" s="750"/>
      <c r="AQ7" s="750"/>
      <c r="AS7" s="745" t="s">
        <v>1522</v>
      </c>
      <c r="AT7" s="745"/>
      <c r="AU7" s="745"/>
      <c r="AV7" s="745"/>
      <c r="AW7" s="745"/>
      <c r="AX7" s="745"/>
      <c r="AY7" s="745"/>
      <c r="AZ7" s="745"/>
      <c r="BA7" s="745"/>
      <c r="BB7" s="745"/>
      <c r="BC7" s="745"/>
      <c r="BD7" s="745"/>
      <c r="BE7" s="745"/>
    </row>
    <row r="8" spans="1:57">
      <c r="A8" s="303" t="s">
        <v>1523</v>
      </c>
      <c r="B8" s="482"/>
      <c r="C8" s="480">
        <f>'Retail_distributor-wise'!J4</f>
        <v>46113</v>
      </c>
      <c r="D8" s="480">
        <f>'Retail_distributor-wise'!K4</f>
        <v>46143</v>
      </c>
      <c r="E8" s="480">
        <f>'Retail_distributor-wise'!L4</f>
        <v>46174</v>
      </c>
      <c r="F8" s="480">
        <f>'Retail_distributor-wise'!M4</f>
        <v>46204</v>
      </c>
      <c r="G8" s="480">
        <f>'Retail_distributor-wise'!N4</f>
        <v>46235</v>
      </c>
      <c r="H8" s="480">
        <f>'Retail_distributor-wise'!O4</f>
        <v>46266</v>
      </c>
      <c r="I8" s="480">
        <f>'Retail_distributor-wise'!P4</f>
        <v>46296</v>
      </c>
      <c r="J8" s="480">
        <f>'Retail_distributor-wise'!Q4</f>
        <v>46327</v>
      </c>
      <c r="K8" s="480">
        <f>'Retail_distributor-wise'!R4</f>
        <v>46357</v>
      </c>
      <c r="L8" s="480">
        <f>'Retail_distributor-wise'!S4</f>
        <v>46388</v>
      </c>
      <c r="M8" s="481">
        <f>'Retail_distributor-wise'!T4</f>
        <v>46419</v>
      </c>
      <c r="N8" s="480">
        <f>'Retail_distributor-wise'!U4</f>
        <v>46447</v>
      </c>
      <c r="O8" s="482" t="s">
        <v>65</v>
      </c>
      <c r="Q8" s="476">
        <f t="shared" ref="Q8:AB8" si="0">C8</f>
        <v>46113</v>
      </c>
      <c r="R8" s="476">
        <f t="shared" si="0"/>
        <v>46143</v>
      </c>
      <c r="S8" s="476">
        <f t="shared" si="0"/>
        <v>46174</v>
      </c>
      <c r="T8" s="476">
        <f t="shared" si="0"/>
        <v>46204</v>
      </c>
      <c r="U8" s="476">
        <f t="shared" si="0"/>
        <v>46235</v>
      </c>
      <c r="V8" s="476">
        <f t="shared" si="0"/>
        <v>46266</v>
      </c>
      <c r="W8" s="476">
        <f t="shared" si="0"/>
        <v>46296</v>
      </c>
      <c r="X8" s="476">
        <f t="shared" si="0"/>
        <v>46327</v>
      </c>
      <c r="Y8" s="476">
        <f t="shared" si="0"/>
        <v>46357</v>
      </c>
      <c r="Z8" s="476">
        <f t="shared" si="0"/>
        <v>46388</v>
      </c>
      <c r="AA8" s="476">
        <f t="shared" si="0"/>
        <v>46419</v>
      </c>
      <c r="AB8" s="476">
        <f t="shared" si="0"/>
        <v>46447</v>
      </c>
      <c r="AC8" s="303" t="s">
        <v>65</v>
      </c>
      <c r="AE8" s="476">
        <f t="shared" ref="AE8:AP8" si="1">Q8</f>
        <v>46113</v>
      </c>
      <c r="AF8" s="476">
        <f t="shared" si="1"/>
        <v>46143</v>
      </c>
      <c r="AG8" s="476">
        <f t="shared" si="1"/>
        <v>46174</v>
      </c>
      <c r="AH8" s="476">
        <f t="shared" si="1"/>
        <v>46204</v>
      </c>
      <c r="AI8" s="476">
        <f t="shared" si="1"/>
        <v>46235</v>
      </c>
      <c r="AJ8" s="476">
        <f t="shared" si="1"/>
        <v>46266</v>
      </c>
      <c r="AK8" s="476">
        <f t="shared" si="1"/>
        <v>46296</v>
      </c>
      <c r="AL8" s="476">
        <f t="shared" si="1"/>
        <v>46327</v>
      </c>
      <c r="AM8" s="476">
        <f t="shared" si="1"/>
        <v>46357</v>
      </c>
      <c r="AN8" s="476">
        <f t="shared" si="1"/>
        <v>46388</v>
      </c>
      <c r="AO8" s="476">
        <f t="shared" si="1"/>
        <v>46419</v>
      </c>
      <c r="AP8" s="476">
        <f t="shared" si="1"/>
        <v>46447</v>
      </c>
      <c r="AQ8" s="303" t="s">
        <v>65</v>
      </c>
      <c r="AS8" s="476">
        <f t="shared" ref="AS8:BD8" si="2">AE8</f>
        <v>46113</v>
      </c>
      <c r="AT8" s="476">
        <f t="shared" si="2"/>
        <v>46143</v>
      </c>
      <c r="AU8" s="476">
        <f t="shared" si="2"/>
        <v>46174</v>
      </c>
      <c r="AV8" s="476">
        <f t="shared" si="2"/>
        <v>46204</v>
      </c>
      <c r="AW8" s="476">
        <f t="shared" si="2"/>
        <v>46235</v>
      </c>
      <c r="AX8" s="476">
        <f t="shared" si="2"/>
        <v>46266</v>
      </c>
      <c r="AY8" s="476">
        <f t="shared" si="2"/>
        <v>46296</v>
      </c>
      <c r="AZ8" s="476">
        <f t="shared" si="2"/>
        <v>46327</v>
      </c>
      <c r="BA8" s="476">
        <f t="shared" si="2"/>
        <v>46357</v>
      </c>
      <c r="BB8" s="476">
        <f t="shared" si="2"/>
        <v>46388</v>
      </c>
      <c r="BC8" s="476">
        <f t="shared" si="2"/>
        <v>46419</v>
      </c>
      <c r="BD8" s="476">
        <f t="shared" si="2"/>
        <v>46447</v>
      </c>
      <c r="BE8" s="303" t="s">
        <v>65</v>
      </c>
    </row>
    <row r="9" spans="1:57">
      <c r="A9" s="327" t="s">
        <v>405</v>
      </c>
      <c r="B9" s="327"/>
      <c r="C9" s="303"/>
      <c r="D9" s="303"/>
      <c r="E9" s="303"/>
      <c r="F9" s="303"/>
      <c r="G9" s="303"/>
      <c r="H9" s="303"/>
      <c r="I9" s="303">
        <f>SUMIFS('Retail_distributor-wise'!DT$5:DT$85,'Retail_distributor-wise'!$G$5:$G$85,Ops!$A9)</f>
        <v>2451</v>
      </c>
      <c r="J9" s="303">
        <f>SUMIFS('Retail_distributor-wise'!DU$5:DU$85,'Retail_distributor-wise'!$G$5:$G$85,Ops!$A9)</f>
        <v>3995.5</v>
      </c>
      <c r="K9" s="303">
        <f>SUMIFS('Retail_distributor-wise'!DV$5:DV$85,'Retail_distributor-wise'!$G$5:$G$85,Ops!$A9)</f>
        <v>6369.5</v>
      </c>
      <c r="L9" s="303">
        <f>SUMIFS('Retail_distributor-wise'!DW$5:DW$85,'Retail_distributor-wise'!$G$5:$G$85,Ops!$A9)</f>
        <v>9353.5</v>
      </c>
      <c r="M9" s="328">
        <f>SUMIFS('Retail_distributor-wise'!DX$5:DX$85,'Retail_distributor-wise'!$G$5:$G$85,Ops!$A9)</f>
        <v>13059.5</v>
      </c>
      <c r="N9" s="303">
        <f>SUMIFS('Retail_distributor-wise'!DY$5:DY$85,'Retail_distributor-wise'!$G$5:$G$85,Ops!$A9)</f>
        <v>16829</v>
      </c>
      <c r="O9" s="303">
        <f t="shared" ref="O9:O17" si="3">SUM(C9:N9)</f>
        <v>52058</v>
      </c>
      <c r="Q9" s="482">
        <f>SUMIFS('Retail_distributor-wise'!AX$5:AX$85,'Retail_distributor-wise'!$G$5:$G$85,Ops!$A9)</f>
        <v>8090</v>
      </c>
      <c r="R9" s="482">
        <f>SUMIFS('Retail_distributor-wise'!AY$5:AY$85,'Retail_distributor-wise'!$G$5:$G$85,Ops!$A9)</f>
        <v>10990</v>
      </c>
      <c r="S9" s="482">
        <f>SUMIFS('Retail_distributor-wise'!AZ$5:AZ$85,'Retail_distributor-wise'!$G$5:$G$85,Ops!$A9)</f>
        <v>9495</v>
      </c>
      <c r="T9" s="482">
        <f>SUMIFS('Retail_distributor-wise'!BA$5:BA$85,'Retail_distributor-wise'!$G$5:$G$85,Ops!$A9)</f>
        <v>8090</v>
      </c>
      <c r="U9" s="482">
        <f>SUMIFS('Retail_distributor-wise'!BB$5:BB$85,'Retail_distributor-wise'!$G$5:$G$85,Ops!$A9)</f>
        <v>6740</v>
      </c>
      <c r="V9" s="482">
        <f>SUMIFS('Retail_distributor-wise'!BC$5:BC$85,'Retail_distributor-wise'!$G$5:$G$85,Ops!$A9)</f>
        <v>7380</v>
      </c>
      <c r="W9" s="482">
        <f>SUMIFS('Retail_distributor-wise'!BD$5:BD$85,'Retail_distributor-wise'!$G$5:$G$85,Ops!$A9)</f>
        <v>9495</v>
      </c>
      <c r="X9" s="482">
        <f>SUMIFS('Retail_distributor-wise'!BE$5:BE$85,'Retail_distributor-wise'!$G$5:$G$85,Ops!$A9)</f>
        <v>11515</v>
      </c>
      <c r="Y9" s="482">
        <f>SUMIFS('Retail_distributor-wise'!BF$5:BF$85,'Retail_distributor-wise'!$G$5:$G$85,Ops!$A9)</f>
        <v>12315</v>
      </c>
      <c r="Z9" s="482">
        <f>SUMIFS('Retail_distributor-wise'!BG$5:BG$85,'Retail_distributor-wise'!$G$5:$G$85,Ops!$A9)</f>
        <v>15055</v>
      </c>
      <c r="AA9" s="482">
        <f>SUMIFS('Retail_distributor-wise'!BH$5:BH$85,'Retail_distributor-wise'!$G$5:$G$85,Ops!$A9)</f>
        <v>17160</v>
      </c>
      <c r="AB9" s="482">
        <f>SUMIFS('Retail_distributor-wise'!BI$5:BI$85,'Retail_distributor-wise'!$G$5:$G$85,Ops!$A9)</f>
        <v>19920</v>
      </c>
      <c r="AC9" s="482">
        <f t="shared" ref="AC9:AC17" si="4">SUM(Q9:AB9)</f>
        <v>136245</v>
      </c>
      <c r="AE9" s="482">
        <f>SUMIFS('Retail_distributor-wise'!BL$5:BL$85,'Retail_distributor-wise'!$H$5:$H$85,Ops!$A9)</f>
        <v>0</v>
      </c>
      <c r="AF9" s="482">
        <f>SUMIFS('Retail_distributor-wise'!BM$5:BM$85,'Retail_distributor-wise'!$H$5:$H$85,Ops!$A9)</f>
        <v>0</v>
      </c>
      <c r="AG9" s="482">
        <f>SUMIFS('Retail_distributor-wise'!BN$5:BN$85,'Retail_distributor-wise'!$H$5:$H$85,Ops!$A9)</f>
        <v>0</v>
      </c>
      <c r="AH9" s="482">
        <f>SUMIFS('Retail_distributor-wise'!BO$5:BO$85,'Retail_distributor-wise'!$H$5:$H$85,Ops!$A9)</f>
        <v>0</v>
      </c>
      <c r="AI9" s="482">
        <f>SUMIFS('Retail_distributor-wise'!BP$5:BP$85,'Retail_distributor-wise'!$H$5:$H$85,Ops!$A9)</f>
        <v>0</v>
      </c>
      <c r="AJ9" s="482">
        <f>SUMIFS('Retail_distributor-wise'!BQ$5:BQ$85,'Retail_distributor-wise'!$H$5:$H$85,Ops!$A9)</f>
        <v>0</v>
      </c>
      <c r="AK9" s="482">
        <f>SUMIFS('Retail_distributor-wise'!BR$5:BR$85,'Retail_distributor-wise'!$H$5:$H$85,Ops!$A9)</f>
        <v>0</v>
      </c>
      <c r="AL9" s="482">
        <f>SUMIFS('Retail_distributor-wise'!BS$5:BS$85,'Retail_distributor-wise'!$H$5:$H$85,Ops!$A9)</f>
        <v>0</v>
      </c>
      <c r="AM9" s="482">
        <f>SUMIFS('Retail_distributor-wise'!BT$5:BT$85,'Retail_distributor-wise'!$H$5:$H$85,Ops!$A9)</f>
        <v>0</v>
      </c>
      <c r="AN9" s="482">
        <f>SUMIFS('Retail_distributor-wise'!BU$5:BU$85,'Retail_distributor-wise'!$H$5:$H$85,Ops!$A9)</f>
        <v>0</v>
      </c>
      <c r="AO9" s="482">
        <f>SUMIFS('Retail_distributor-wise'!BV$5:BV$85,'Retail_distributor-wise'!$H$5:$H$85,Ops!$A9)</f>
        <v>0</v>
      </c>
      <c r="AP9" s="482">
        <f>SUMIFS('Retail_distributor-wise'!BW$5:BW$85,'Retail_distributor-wise'!$H$5:$H$85,Ops!$A9)</f>
        <v>0</v>
      </c>
      <c r="AQ9" s="482">
        <f t="shared" ref="AQ9:AQ17" si="5">SUM(AE9:AP9)</f>
        <v>0</v>
      </c>
      <c r="AS9" s="482">
        <f t="shared" ref="AS9:AS18" si="6">AE9+Q9+C9</f>
        <v>8090</v>
      </c>
      <c r="AT9" s="482">
        <f t="shared" ref="AT9:AT18" si="7">AF9+R9+D9</f>
        <v>10990</v>
      </c>
      <c r="AU9" s="482">
        <f t="shared" ref="AU9:AU18" si="8">AG9+S9+E9</f>
        <v>9495</v>
      </c>
      <c r="AV9" s="482">
        <f t="shared" ref="AV9:AV18" si="9">AH9+T9+F9</f>
        <v>8090</v>
      </c>
      <c r="AW9" s="482">
        <f t="shared" ref="AW9:AW18" si="10">AI9+U9+G9</f>
        <v>6740</v>
      </c>
      <c r="AX9" s="482">
        <f t="shared" ref="AX9:AX18" si="11">AJ9+V9+H9</f>
        <v>7380</v>
      </c>
      <c r="AY9" s="482">
        <f t="shared" ref="AY9:AY18" si="12">AK9+W9+I9</f>
        <v>11946</v>
      </c>
      <c r="AZ9" s="482">
        <f t="shared" ref="AZ9:AZ18" si="13">AL9+X9+J9</f>
        <v>15510.5</v>
      </c>
      <c r="BA9" s="482">
        <f t="shared" ref="BA9:BA18" si="14">AM9+Y9+K9</f>
        <v>18684.5</v>
      </c>
      <c r="BB9" s="482">
        <f t="shared" ref="BB9:BB18" si="15">AN9+Z9+L9</f>
        <v>24408.5</v>
      </c>
      <c r="BC9" s="482">
        <f t="shared" ref="BC9:BC18" si="16">AO9+AA9+M9</f>
        <v>30219.5</v>
      </c>
      <c r="BD9" s="482">
        <f t="shared" ref="BD9:BD18" si="17">AP9+AB9+N9</f>
        <v>36749</v>
      </c>
      <c r="BE9" s="482">
        <f t="shared" ref="BE9:BE18" si="18">AQ9+AC9+O9</f>
        <v>188303</v>
      </c>
    </row>
    <row r="10" spans="1:57">
      <c r="A10" s="327" t="s">
        <v>165</v>
      </c>
      <c r="B10" s="327"/>
      <c r="C10" s="303"/>
      <c r="D10" s="303"/>
      <c r="E10" s="303"/>
      <c r="F10" s="303"/>
      <c r="G10" s="303"/>
      <c r="H10" s="303"/>
      <c r="I10" s="303"/>
      <c r="J10" s="303">
        <f>SUMIFS('Retail_distributor-wise'!DU$5:DU$85,'Retail_distributor-wise'!$G$5:$G$85,Ops!$A10)</f>
        <v>2656</v>
      </c>
      <c r="K10" s="303">
        <f>SUMIFS('Retail_distributor-wise'!DV$5:DV$85,'Retail_distributor-wise'!$G$5:$G$85,Ops!$A10)</f>
        <v>3086</v>
      </c>
      <c r="L10" s="303">
        <f>SUMIFS('Retail_distributor-wise'!DW$5:DW$85,'Retail_distributor-wise'!$G$5:$G$85,Ops!$A10)</f>
        <v>4108.5</v>
      </c>
      <c r="M10" s="328">
        <f>SUMIFS('Retail_distributor-wise'!DX$5:DX$85,'Retail_distributor-wise'!$G$5:$G$85,Ops!$A10)</f>
        <v>5080</v>
      </c>
      <c r="N10" s="303">
        <f>SUMIFS('Retail_distributor-wise'!DY$5:DY$85,'Retail_distributor-wise'!$G$5:$G$85,Ops!$A10)</f>
        <v>5865</v>
      </c>
      <c r="O10" s="303">
        <f t="shared" si="3"/>
        <v>20795.5</v>
      </c>
      <c r="Q10" s="303">
        <f>SUMIFS('Retail_distributor-wise'!AX$5:AX$85,'Retail_distributor-wise'!$G$5:$G$85,Ops!$A10)</f>
        <v>2370</v>
      </c>
      <c r="R10" s="303">
        <f>SUMIFS('Retail_distributor-wise'!AY$5:AY$85,'Retail_distributor-wise'!$G$5:$G$85,Ops!$A10)</f>
        <v>3190</v>
      </c>
      <c r="S10" s="303">
        <f>SUMIFS('Retail_distributor-wise'!AZ$5:AZ$85,'Retail_distributor-wise'!$G$5:$G$85,Ops!$A10)</f>
        <v>2790</v>
      </c>
      <c r="T10" s="303">
        <f>SUMIFS('Retail_distributor-wise'!BA$5:BA$85,'Retail_distributor-wise'!$G$5:$G$85,Ops!$A10)</f>
        <v>2370</v>
      </c>
      <c r="U10" s="303">
        <f>SUMIFS('Retail_distributor-wise'!BB$5:BB$85,'Retail_distributor-wise'!$G$5:$G$85,Ops!$A10)</f>
        <v>1945</v>
      </c>
      <c r="V10" s="303">
        <f>SUMIFS('Retail_distributor-wise'!BC$5:BC$85,'Retail_distributor-wise'!$G$5:$G$85,Ops!$A10)</f>
        <v>2135</v>
      </c>
      <c r="W10" s="303">
        <f>SUMIFS('Retail_distributor-wise'!BD$5:BD$85,'Retail_distributor-wise'!$G$5:$G$85,Ops!$A10)</f>
        <v>2790</v>
      </c>
      <c r="X10" s="303">
        <f>SUMIFS('Retail_distributor-wise'!BE$5:BE$85,'Retail_distributor-wise'!$G$5:$G$85,Ops!$A10)</f>
        <v>3330</v>
      </c>
      <c r="Y10" s="303">
        <f>SUMIFS('Retail_distributor-wise'!BF$5:BF$85,'Retail_distributor-wise'!$G$5:$G$85,Ops!$A10)</f>
        <v>3605</v>
      </c>
      <c r="Z10" s="303">
        <f>SUMIFS('Retail_distributor-wise'!BG$5:BG$85,'Retail_distributor-wise'!$G$5:$G$85,Ops!$A10)</f>
        <v>4425</v>
      </c>
      <c r="AA10" s="303">
        <f>SUMIFS('Retail_distributor-wise'!BH$5:BH$85,'Retail_distributor-wise'!$G$5:$G$85,Ops!$A10)</f>
        <v>5080</v>
      </c>
      <c r="AB10" s="303">
        <f>SUMIFS('Retail_distributor-wise'!BI$5:BI$85,'Retail_distributor-wise'!$G$5:$G$85,Ops!$A10)</f>
        <v>5865</v>
      </c>
      <c r="AC10" s="303">
        <f t="shared" si="4"/>
        <v>39895</v>
      </c>
      <c r="AE10" s="482">
        <f>SUMIFS('Retail_distributor-wise'!BL$5:BL$85,'Retail_distributor-wise'!$H$5:$H$85,Ops!$A10)</f>
        <v>0</v>
      </c>
      <c r="AF10" s="482">
        <f>SUMIFS('Retail_distributor-wise'!BM$5:BM$85,'Retail_distributor-wise'!$H$5:$H$85,Ops!$A10)</f>
        <v>0</v>
      </c>
      <c r="AG10" s="482">
        <f>SUMIFS('Retail_distributor-wise'!BN$5:BN$85,'Retail_distributor-wise'!$H$5:$H$85,Ops!$A10)</f>
        <v>0</v>
      </c>
      <c r="AH10" s="482">
        <f>SUMIFS('Retail_distributor-wise'!BO$5:BO$85,'Retail_distributor-wise'!$H$5:$H$85,Ops!$A10)</f>
        <v>0</v>
      </c>
      <c r="AI10" s="482">
        <f>SUMIFS('Retail_distributor-wise'!BP$5:BP$85,'Retail_distributor-wise'!$H$5:$H$85,Ops!$A10)</f>
        <v>0</v>
      </c>
      <c r="AJ10" s="482">
        <f>SUMIFS('Retail_distributor-wise'!BQ$5:BQ$85,'Retail_distributor-wise'!$H$5:$H$85,Ops!$A10)</f>
        <v>0</v>
      </c>
      <c r="AK10" s="482">
        <f>SUMIFS('Retail_distributor-wise'!BR$5:BR$85,'Retail_distributor-wise'!$H$5:$H$85,Ops!$A10)</f>
        <v>0</v>
      </c>
      <c r="AL10" s="482">
        <f>SUMIFS('Retail_distributor-wise'!BS$5:BS$85,'Retail_distributor-wise'!$H$5:$H$85,Ops!$A10)</f>
        <v>0</v>
      </c>
      <c r="AM10" s="482">
        <f>SUMIFS('Retail_distributor-wise'!BT$5:BT$85,'Retail_distributor-wise'!$H$5:$H$85,Ops!$A10)</f>
        <v>0</v>
      </c>
      <c r="AN10" s="482">
        <f>SUMIFS('Retail_distributor-wise'!BU$5:BU$85,'Retail_distributor-wise'!$H$5:$H$85,Ops!$A10)</f>
        <v>0</v>
      </c>
      <c r="AO10" s="482">
        <f>SUMIFS('Retail_distributor-wise'!BV$5:BV$85,'Retail_distributor-wise'!$H$5:$H$85,Ops!$A10)</f>
        <v>0</v>
      </c>
      <c r="AP10" s="482">
        <f>SUMIFS('Retail_distributor-wise'!BW$5:BW$85,'Retail_distributor-wise'!$H$5:$H$85,Ops!$A10)</f>
        <v>0</v>
      </c>
      <c r="AQ10" s="303">
        <f t="shared" si="5"/>
        <v>0</v>
      </c>
      <c r="AS10" s="482">
        <f t="shared" si="6"/>
        <v>2370</v>
      </c>
      <c r="AT10" s="482">
        <f t="shared" si="7"/>
        <v>3190</v>
      </c>
      <c r="AU10" s="482">
        <f t="shared" si="8"/>
        <v>2790</v>
      </c>
      <c r="AV10" s="482">
        <f t="shared" si="9"/>
        <v>2370</v>
      </c>
      <c r="AW10" s="482">
        <f t="shared" si="10"/>
        <v>1945</v>
      </c>
      <c r="AX10" s="482">
        <f t="shared" si="11"/>
        <v>2135</v>
      </c>
      <c r="AY10" s="482">
        <f t="shared" si="12"/>
        <v>2790</v>
      </c>
      <c r="AZ10" s="482">
        <f t="shared" si="13"/>
        <v>5986</v>
      </c>
      <c r="BA10" s="482">
        <f t="shared" si="14"/>
        <v>6691</v>
      </c>
      <c r="BB10" s="482">
        <f t="shared" si="15"/>
        <v>8533.5</v>
      </c>
      <c r="BC10" s="482">
        <f t="shared" si="16"/>
        <v>10160</v>
      </c>
      <c r="BD10" s="482">
        <f t="shared" si="17"/>
        <v>11730</v>
      </c>
      <c r="BE10" s="482">
        <f t="shared" si="18"/>
        <v>60690.5</v>
      </c>
    </row>
    <row r="11" spans="1:57">
      <c r="A11" s="303" t="s">
        <v>162</v>
      </c>
      <c r="B11" s="303"/>
      <c r="C11" s="303">
        <f>SUMIFS('Retail_distributor-wise'!DN$5:DN$85,'Retail_distributor-wise'!$G$5:$G$85,Ops!$A11)+SUMIFS('Retail_distributor-wise'!DN$5:DN$85,'Retail_distributor-wise'!$G$5:$G$85,Ops!$A9)</f>
        <v>950</v>
      </c>
      <c r="D11" s="303">
        <f>SUMIFS('Retail_distributor-wise'!DO$5:DO$85,'Retail_distributor-wise'!$G$5:$G$85,Ops!$A11)+SUMIFS('Retail_distributor-wise'!DO$5:DO$85,'Retail_distributor-wise'!$G$5:$G$85,Ops!$A9)</f>
        <v>1385</v>
      </c>
      <c r="E11" s="303">
        <f>SUMIFS('Retail_distributor-wise'!DP$5:DP$85,'Retail_distributor-wise'!$G$5:$G$85,Ops!$A11)+SUMIFS('Retail_distributor-wise'!DP$5:DP$85,'Retail_distributor-wise'!$G$5:$G$85,Ops!$A9)</f>
        <v>1150</v>
      </c>
      <c r="F11" s="303">
        <f>SUMIFS('Retail_distributor-wise'!DQ$5:DQ$85,'Retail_distributor-wise'!$G$5:$G$85,Ops!$A11)+SUMIFS('Retail_distributor-wise'!DQ$5:DQ$85,'Retail_distributor-wise'!$G$5:$G$85,Ops!$A9)</f>
        <v>950</v>
      </c>
      <c r="G11" s="303">
        <f>SUMIFS('Retail_distributor-wise'!DR$5:DR$85,'Retail_distributor-wise'!$G$5:$G$85,Ops!$A11)+SUMIFS('Retail_distributor-wise'!DR$5:DR$85,'Retail_distributor-wise'!$G$5:$G$85,Ops!$A9)</f>
        <v>893</v>
      </c>
      <c r="H11" s="303">
        <f>SUMIFS('Retail_distributor-wise'!DS$5:DS$85,'Retail_distributor-wise'!$G$5:$G$85,Ops!$A11)+SUMIFS('Retail_distributor-wise'!DS$5:DS$85,'Retail_distributor-wise'!$G$5:$G$85,Ops!$A9)</f>
        <v>1207</v>
      </c>
      <c r="I11" s="303">
        <f>SUMIFS('Retail_distributor-wise'!DT$5:DT$85,'Retail_distributor-wise'!$G$5:$G$85,Ops!$A11)</f>
        <v>400</v>
      </c>
      <c r="J11" s="303">
        <f>SUMIFS('Retail_distributor-wise'!DU$5:DU$85,'Retail_distributor-wise'!$G$5:$G$85,Ops!$A11)</f>
        <v>480</v>
      </c>
      <c r="K11" s="303">
        <f>SUMIFS('Retail_distributor-wise'!DV$5:DV$85,'Retail_distributor-wise'!$G$5:$G$85,Ops!$A11)</f>
        <v>520</v>
      </c>
      <c r="L11" s="303">
        <f>SUMIFS('Retail_distributor-wise'!DW$5:DW$85,'Retail_distributor-wise'!$G$5:$G$85,Ops!$A11)</f>
        <v>640</v>
      </c>
      <c r="M11" s="328">
        <f>SUMIFS('Retail_distributor-wise'!DX$5:DX$85,'Retail_distributor-wise'!$G$5:$G$85,Ops!$A11)</f>
        <v>800</v>
      </c>
      <c r="N11" s="303">
        <f>SUMIFS('Retail_distributor-wise'!DY$5:DY$85,'Retail_distributor-wise'!$G$5:$G$85,Ops!$A11)</f>
        <v>880</v>
      </c>
      <c r="O11" s="303">
        <f t="shared" si="3"/>
        <v>10255</v>
      </c>
      <c r="Q11" s="303">
        <f>SUMIFS('Retail_distributor-wise'!AX$5:AX$85,'Retail_distributor-wise'!$G$5:$G$85,Ops!$A11)</f>
        <v>320</v>
      </c>
      <c r="R11" s="303">
        <f>SUMIFS('Retail_distributor-wise'!AY$5:AY$85,'Retail_distributor-wise'!$G$5:$G$85,Ops!$A11)</f>
        <v>480</v>
      </c>
      <c r="S11" s="303">
        <f>SUMIFS('Retail_distributor-wise'!AZ$5:AZ$85,'Retail_distributor-wise'!$G$5:$G$85,Ops!$A11)</f>
        <v>400</v>
      </c>
      <c r="T11" s="303">
        <f>SUMIFS('Retail_distributor-wise'!BA$5:BA$85,'Retail_distributor-wise'!$G$5:$G$85,Ops!$A11)</f>
        <v>320</v>
      </c>
      <c r="U11" s="303">
        <f>SUMIFS('Retail_distributor-wise'!BB$5:BB$85,'Retail_distributor-wise'!$G$5:$G$85,Ops!$A11)</f>
        <v>280</v>
      </c>
      <c r="V11" s="303">
        <f>SUMIFS('Retail_distributor-wise'!BC$5:BC$85,'Retail_distributor-wise'!$G$5:$G$85,Ops!$A11)</f>
        <v>280</v>
      </c>
      <c r="W11" s="303">
        <f>SUMIFS('Retail_distributor-wise'!BD$5:BD$85,'Retail_distributor-wise'!$G$5:$G$85,Ops!$A11)</f>
        <v>400</v>
      </c>
      <c r="X11" s="303">
        <f>SUMIFS('Retail_distributor-wise'!BE$5:BE$85,'Retail_distributor-wise'!$G$5:$G$85,Ops!$A11)</f>
        <v>480</v>
      </c>
      <c r="Y11" s="303">
        <f>SUMIFS('Retail_distributor-wise'!BF$5:BF$85,'Retail_distributor-wise'!$G$5:$G$85,Ops!$A11)</f>
        <v>520</v>
      </c>
      <c r="Z11" s="303">
        <f>SUMIFS('Retail_distributor-wise'!BG$5:BG$85,'Retail_distributor-wise'!$G$5:$G$85,Ops!$A11)</f>
        <v>640</v>
      </c>
      <c r="AA11" s="303">
        <f>SUMIFS('Retail_distributor-wise'!BH$5:BH$85,'Retail_distributor-wise'!$G$5:$G$85,Ops!$A11)</f>
        <v>800</v>
      </c>
      <c r="AB11" s="303">
        <f>SUMIFS('Retail_distributor-wise'!BI$5:BI$85,'Retail_distributor-wise'!$G$5:$G$85,Ops!$A11)</f>
        <v>880</v>
      </c>
      <c r="AC11" s="303">
        <f t="shared" si="4"/>
        <v>5800</v>
      </c>
      <c r="AE11" s="482">
        <f>SUMIFS('Retail_distributor-wise'!BL$5:BL$85,'Retail_distributor-wise'!$H$5:$H$85,Ops!$A11)</f>
        <v>39.999999999999993</v>
      </c>
      <c r="AF11" s="482">
        <f>SUMIFS('Retail_distributor-wise'!BM$5:BM$85,'Retail_distributor-wise'!$H$5:$H$85,Ops!$A11)</f>
        <v>59.999999999999986</v>
      </c>
      <c r="AG11" s="482">
        <f>SUMIFS('Retail_distributor-wise'!BN$5:BN$85,'Retail_distributor-wise'!$H$5:$H$85,Ops!$A11)</f>
        <v>49.999999999999986</v>
      </c>
      <c r="AH11" s="482">
        <f>SUMIFS('Retail_distributor-wise'!BO$5:BO$85,'Retail_distributor-wise'!$H$5:$H$85,Ops!$A11)</f>
        <v>39.999999999999993</v>
      </c>
      <c r="AI11" s="482">
        <f>SUMIFS('Retail_distributor-wise'!BP$5:BP$85,'Retail_distributor-wise'!$H$5:$H$85,Ops!$A11)</f>
        <v>39.999999999999993</v>
      </c>
      <c r="AJ11" s="482">
        <f>SUMIFS('Retail_distributor-wise'!BQ$5:BQ$85,'Retail_distributor-wise'!$H$5:$H$85,Ops!$A11)</f>
        <v>39.999999999999993</v>
      </c>
      <c r="AK11" s="482">
        <f>SUMIFS('Retail_distributor-wise'!BR$5:BR$85,'Retail_distributor-wise'!$H$5:$H$85,Ops!$A11)</f>
        <v>49.999999999999986</v>
      </c>
      <c r="AL11" s="482">
        <f>SUMIFS('Retail_distributor-wise'!BS$5:BS$85,'Retail_distributor-wise'!$H$5:$H$85,Ops!$A11)</f>
        <v>59.999999999999986</v>
      </c>
      <c r="AM11" s="482">
        <f>SUMIFS('Retail_distributor-wise'!BT$5:BT$85,'Retail_distributor-wise'!$H$5:$H$85,Ops!$A11)</f>
        <v>69.999999999999986</v>
      </c>
      <c r="AN11" s="482">
        <f>SUMIFS('Retail_distributor-wise'!BU$5:BU$85,'Retail_distributor-wise'!$H$5:$H$85,Ops!$A11)</f>
        <v>79.999999999999986</v>
      </c>
      <c r="AO11" s="482">
        <f>SUMIFS('Retail_distributor-wise'!BV$5:BV$85,'Retail_distributor-wise'!$H$5:$H$85,Ops!$A11)</f>
        <v>99.999999999999972</v>
      </c>
      <c r="AP11" s="482">
        <f>SUMIFS('Retail_distributor-wise'!BW$5:BW$85,'Retail_distributor-wise'!$H$5:$H$85,Ops!$A11)</f>
        <v>109.99999999999997</v>
      </c>
      <c r="AQ11" s="303">
        <f t="shared" si="5"/>
        <v>739.99999999999989</v>
      </c>
      <c r="AS11" s="482">
        <f t="shared" si="6"/>
        <v>1310</v>
      </c>
      <c r="AT11" s="482">
        <f t="shared" si="7"/>
        <v>1925</v>
      </c>
      <c r="AU11" s="482">
        <f t="shared" si="8"/>
        <v>1600</v>
      </c>
      <c r="AV11" s="482">
        <f t="shared" si="9"/>
        <v>1310</v>
      </c>
      <c r="AW11" s="482">
        <f t="shared" si="10"/>
        <v>1213</v>
      </c>
      <c r="AX11" s="482">
        <f t="shared" si="11"/>
        <v>1527</v>
      </c>
      <c r="AY11" s="482">
        <f t="shared" si="12"/>
        <v>850</v>
      </c>
      <c r="AZ11" s="482">
        <f t="shared" si="13"/>
        <v>1020</v>
      </c>
      <c r="BA11" s="482">
        <f t="shared" si="14"/>
        <v>1110</v>
      </c>
      <c r="BB11" s="482">
        <f t="shared" si="15"/>
        <v>1360</v>
      </c>
      <c r="BC11" s="482">
        <f t="shared" si="16"/>
        <v>1700</v>
      </c>
      <c r="BD11" s="482">
        <f t="shared" si="17"/>
        <v>1870</v>
      </c>
      <c r="BE11" s="482">
        <f t="shared" si="18"/>
        <v>16795</v>
      </c>
    </row>
    <row r="12" spans="1:57">
      <c r="A12" s="303" t="s">
        <v>167</v>
      </c>
      <c r="B12" s="303"/>
      <c r="C12" s="303">
        <f>SUMIFS('Retail_distributor-wise'!DN$5:DN$85,'Retail_distributor-wise'!$G$5:$G$85,Ops!$A12)+SUMIFS('Retail_distributor-wise'!DN$5:DN$85,'Retail_distributor-wise'!$G$5:$G$85,Ops!$A10)</f>
        <v>1416</v>
      </c>
      <c r="D12" s="303">
        <f>SUMIFS('Retail_distributor-wise'!DO$5:DO$85,'Retail_distributor-wise'!$G$5:$G$85,Ops!$A12)+SUMIFS('Retail_distributor-wise'!DO$5:DO$85,'Retail_distributor-wise'!$G$5:$G$85,Ops!$A10)</f>
        <v>2084</v>
      </c>
      <c r="E12" s="303">
        <f>SUMIFS('Retail_distributor-wise'!DP$5:DP$85,'Retail_distributor-wise'!$G$5:$G$85,Ops!$A12)+SUMIFS('Retail_distributor-wise'!DP$5:DP$85,'Retail_distributor-wise'!$G$5:$G$85,Ops!$A10)</f>
        <v>1952</v>
      </c>
      <c r="F12" s="303">
        <f>SUMIFS('Retail_distributor-wise'!DQ$5:DQ$85,'Retail_distributor-wise'!$G$5:$G$85,Ops!$A12)+SUMIFS('Retail_distributor-wise'!DQ$5:DQ$85,'Retail_distributor-wise'!$G$5:$G$85,Ops!$A10)</f>
        <v>1676</v>
      </c>
      <c r="G12" s="303">
        <f>SUMIFS('Retail_distributor-wise'!DR$5:DR$85,'Retail_distributor-wise'!$G$5:$G$85,Ops!$A12)+SUMIFS('Retail_distributor-wise'!DR$5:DR$85,'Retail_distributor-wise'!$G$5:$G$85,Ops!$A10)+SUMIFS('Retail_distributor-wise'!DR$5:DR$85,'Retail_distributor-wise'!$G$5:$G$85,Ops!$A14)</f>
        <v>2014</v>
      </c>
      <c r="H12" s="303">
        <f>SUMIFS('Retail_distributor-wise'!DS$5:DS$85,'Retail_distributor-wise'!$G$5:$G$85,Ops!$A12)+SUMIFS('Retail_distributor-wise'!DS$5:DS$85,'Retail_distributor-wise'!$G$5:$G$85,Ops!$A10)+SUMIFS('Retail_distributor-wise'!DS$5:DS$85,'Retail_distributor-wise'!$G$5:$G$85,Ops!$A14)</f>
        <v>2235.5</v>
      </c>
      <c r="I12" s="303">
        <f>SUMIFS('Retail_distributor-wise'!DT$5:DT$85,'Retail_distributor-wise'!$G$5:$G$85,Ops!$A12)+SUMIFS('Retail_distributor-wise'!DT$5:DT$85,'Retail_distributor-wise'!$G$5:$G$85,Ops!$A10)</f>
        <v>2925</v>
      </c>
      <c r="J12" s="303">
        <f>SUMIFS('Retail_distributor-wise'!DU$5:DU$85,'Retail_distributor-wise'!$G$5:$G$85,Ops!$A12)</f>
        <v>1412</v>
      </c>
      <c r="K12" s="303">
        <f>SUMIFS('Retail_distributor-wise'!DV$5:DV$85,'Retail_distributor-wise'!$G$5:$G$85,Ops!$A12)</f>
        <v>1520</v>
      </c>
      <c r="L12" s="303">
        <f>SUMIFS('Retail_distributor-wise'!DW$5:DW$85,'Retail_distributor-wise'!$G$5:$G$85,Ops!$A12)</f>
        <v>1860</v>
      </c>
      <c r="M12" s="328">
        <f>SUMIFS('Retail_distributor-wise'!DX$5:DX$85,'Retail_distributor-wise'!$G$5:$G$85,Ops!$A12)</f>
        <v>2190</v>
      </c>
      <c r="N12" s="303">
        <f>SUMIFS('Retail_distributor-wise'!DY$5:DY$85,'Retail_distributor-wise'!$G$5:$G$85,Ops!$A12)</f>
        <v>2480</v>
      </c>
      <c r="O12" s="303">
        <f t="shared" si="3"/>
        <v>23764.5</v>
      </c>
      <c r="Q12" s="303">
        <f>SUMIFS('Retail_distributor-wise'!AX$5:AX$85,'Retail_distributor-wise'!$G$5:$G$85,Ops!$A12)</f>
        <v>960</v>
      </c>
      <c r="R12" s="303">
        <f>SUMIFS('Retail_distributor-wise'!AY$5:AY$85,'Retail_distributor-wise'!$G$5:$G$85,Ops!$A12)</f>
        <v>1300</v>
      </c>
      <c r="S12" s="303">
        <f>SUMIFS('Retail_distributor-wise'!AZ$5:AZ$85,'Retail_distributor-wise'!$G$5:$G$85,Ops!$A12)</f>
        <v>1180</v>
      </c>
      <c r="T12" s="303">
        <f>SUMIFS('Retail_distributor-wise'!BA$5:BA$85,'Retail_distributor-wise'!$G$5:$G$85,Ops!$A12)</f>
        <v>960</v>
      </c>
      <c r="U12" s="303">
        <f>SUMIFS('Retail_distributor-wise'!BB$5:BB$85,'Retail_distributor-wise'!$G$5:$G$85,Ops!$A12)</f>
        <v>790</v>
      </c>
      <c r="V12" s="303">
        <f>SUMIFS('Retail_distributor-wise'!BC$5:BC$85,'Retail_distributor-wise'!$G$5:$G$85,Ops!$A12)</f>
        <v>850</v>
      </c>
      <c r="W12" s="303">
        <f>SUMIFS('Retail_distributor-wise'!BD$5:BD$85,'Retail_distributor-wise'!$G$5:$G$85,Ops!$A12)</f>
        <v>1180</v>
      </c>
      <c r="X12" s="303">
        <f>SUMIFS('Retail_distributor-wise'!BE$5:BE$85,'Retail_distributor-wise'!$G$5:$G$85,Ops!$A12)</f>
        <v>1460</v>
      </c>
      <c r="Y12" s="303">
        <f>SUMIFS('Retail_distributor-wise'!BF$5:BF$85,'Retail_distributor-wise'!$G$5:$G$85,Ops!$A12)</f>
        <v>1520</v>
      </c>
      <c r="Z12" s="303">
        <f>SUMIFS('Retail_distributor-wise'!BG$5:BG$85,'Retail_distributor-wise'!$G$5:$G$85,Ops!$A12)</f>
        <v>1860</v>
      </c>
      <c r="AA12" s="303">
        <f>SUMIFS('Retail_distributor-wise'!BH$5:BH$85,'Retail_distributor-wise'!$G$5:$G$85,Ops!$A12)</f>
        <v>2190</v>
      </c>
      <c r="AB12" s="303">
        <f>SUMIFS('Retail_distributor-wise'!BI$5:BI$85,'Retail_distributor-wise'!$G$5:$G$85,Ops!$A12)</f>
        <v>2480</v>
      </c>
      <c r="AC12" s="303">
        <f t="shared" si="4"/>
        <v>16730</v>
      </c>
      <c r="AE12" s="482">
        <f>SUMIFS('Retail_distributor-wise'!BL$5:BL$85,'Retail_distributor-wise'!$H$5:$H$85,Ops!$A12)</f>
        <v>0</v>
      </c>
      <c r="AF12" s="482">
        <f>SUMIFS('Retail_distributor-wise'!BM$5:BM$85,'Retail_distributor-wise'!$H$5:$H$85,Ops!$A12)</f>
        <v>0</v>
      </c>
      <c r="AG12" s="482">
        <f>SUMIFS('Retail_distributor-wise'!BN$5:BN$85,'Retail_distributor-wise'!$H$5:$H$85,Ops!$A12)</f>
        <v>0</v>
      </c>
      <c r="AH12" s="482">
        <f>SUMIFS('Retail_distributor-wise'!BO$5:BO$85,'Retail_distributor-wise'!$H$5:$H$85,Ops!$A12)</f>
        <v>0</v>
      </c>
      <c r="AI12" s="482">
        <f>SUMIFS('Retail_distributor-wise'!BP$5:BP$85,'Retail_distributor-wise'!$H$5:$H$85,Ops!$A12)</f>
        <v>0</v>
      </c>
      <c r="AJ12" s="482">
        <f>SUMIFS('Retail_distributor-wise'!BQ$5:BQ$85,'Retail_distributor-wise'!$H$5:$H$85,Ops!$A12)</f>
        <v>0</v>
      </c>
      <c r="AK12" s="482">
        <f>SUMIFS('Retail_distributor-wise'!BR$5:BR$85,'Retail_distributor-wise'!$H$5:$H$85,Ops!$A12)</f>
        <v>0</v>
      </c>
      <c r="AL12" s="482">
        <f>SUMIFS('Retail_distributor-wise'!BS$5:BS$85,'Retail_distributor-wise'!$H$5:$H$85,Ops!$A12)</f>
        <v>0</v>
      </c>
      <c r="AM12" s="482">
        <f>SUMIFS('Retail_distributor-wise'!BT$5:BT$85,'Retail_distributor-wise'!$H$5:$H$85,Ops!$A12)</f>
        <v>0</v>
      </c>
      <c r="AN12" s="482">
        <f>SUMIFS('Retail_distributor-wise'!BU$5:BU$85,'Retail_distributor-wise'!$H$5:$H$85,Ops!$A12)</f>
        <v>0</v>
      </c>
      <c r="AO12" s="482">
        <f>SUMIFS('Retail_distributor-wise'!BV$5:BV$85,'Retail_distributor-wise'!$H$5:$H$85,Ops!$A12)</f>
        <v>0</v>
      </c>
      <c r="AP12" s="482">
        <f>SUMIFS('Retail_distributor-wise'!BW$5:BW$85,'Retail_distributor-wise'!$H$5:$H$85,Ops!$A12)</f>
        <v>0</v>
      </c>
      <c r="AQ12" s="303">
        <f t="shared" si="5"/>
        <v>0</v>
      </c>
      <c r="AS12" s="482">
        <f t="shared" si="6"/>
        <v>2376</v>
      </c>
      <c r="AT12" s="482">
        <f t="shared" si="7"/>
        <v>3384</v>
      </c>
      <c r="AU12" s="482">
        <f t="shared" si="8"/>
        <v>3132</v>
      </c>
      <c r="AV12" s="482">
        <f t="shared" si="9"/>
        <v>2636</v>
      </c>
      <c r="AW12" s="482">
        <f t="shared" si="10"/>
        <v>2804</v>
      </c>
      <c r="AX12" s="482">
        <f t="shared" si="11"/>
        <v>3085.5</v>
      </c>
      <c r="AY12" s="482">
        <f t="shared" si="12"/>
        <v>4105</v>
      </c>
      <c r="AZ12" s="482">
        <f t="shared" si="13"/>
        <v>2872</v>
      </c>
      <c r="BA12" s="482">
        <f t="shared" si="14"/>
        <v>3040</v>
      </c>
      <c r="BB12" s="482">
        <f t="shared" si="15"/>
        <v>3720</v>
      </c>
      <c r="BC12" s="482">
        <f t="shared" si="16"/>
        <v>4380</v>
      </c>
      <c r="BD12" s="482">
        <f t="shared" si="17"/>
        <v>4960</v>
      </c>
      <c r="BE12" s="482">
        <f t="shared" si="18"/>
        <v>40494.5</v>
      </c>
    </row>
    <row r="13" spans="1:57">
      <c r="A13" s="303" t="s">
        <v>117</v>
      </c>
      <c r="B13" s="303"/>
      <c r="C13" s="303">
        <f>SUMIFS('Retail_distributor-wise'!DN$5:DN$85,'Retail_distributor-wise'!$G$5:$G$85,Ops!$A13)</f>
        <v>1200</v>
      </c>
      <c r="D13" s="303">
        <f>SUMIFS('Retail_distributor-wise'!DO$5:DO$85,'Retail_distributor-wise'!$G$5:$G$85,Ops!$A13)</f>
        <v>1600</v>
      </c>
      <c r="E13" s="303">
        <f>SUMIFS('Retail_distributor-wise'!DP$5:DP$85,'Retail_distributor-wise'!$G$5:$G$85,Ops!$A13)</f>
        <v>1400</v>
      </c>
      <c r="F13" s="303">
        <f>SUMIFS('Retail_distributor-wise'!DQ$5:DQ$85,'Retail_distributor-wise'!$G$5:$G$85,Ops!$A13)</f>
        <v>1200</v>
      </c>
      <c r="G13" s="303">
        <f>SUMIFS('Retail_distributor-wise'!DR$5:DR$85,'Retail_distributor-wise'!$G$5:$G$85,Ops!$A13)</f>
        <v>1000</v>
      </c>
      <c r="H13" s="303">
        <f>SUMIFS('Retail_distributor-wise'!DS$5:DS$85,'Retail_distributor-wise'!$G$5:$G$85,Ops!$A13)</f>
        <v>1100</v>
      </c>
      <c r="I13" s="303">
        <f>SUMIFS('Retail_distributor-wise'!DT$5:DT$85,'Retail_distributor-wise'!$G$5:$G$85,Ops!$A13)</f>
        <v>1400</v>
      </c>
      <c r="J13" s="303">
        <f>SUMIFS('Retail_distributor-wise'!DU$5:DU$85,'Retail_distributor-wise'!$G$5:$G$85,Ops!$A13)</f>
        <v>1700</v>
      </c>
      <c r="K13" s="303">
        <f>SUMIFS('Retail_distributor-wise'!DV$5:DV$85,'Retail_distributor-wise'!$G$5:$G$85,Ops!$A13)</f>
        <v>1800</v>
      </c>
      <c r="L13" s="303">
        <f>SUMIFS('Retail_distributor-wise'!DW$5:DW$85,'Retail_distributor-wise'!$G$5:$G$85,Ops!$A13)</f>
        <v>2200</v>
      </c>
      <c r="M13" s="328">
        <f>SUMIFS('Retail_distributor-wise'!DX$5:DX$85,'Retail_distributor-wise'!$G$5:$G$85,Ops!$A13)</f>
        <v>2500</v>
      </c>
      <c r="N13" s="303">
        <f>SUMIFS('Retail_distributor-wise'!DY$5:DY$85,'Retail_distributor-wise'!$G$5:$G$85,Ops!$A13)</f>
        <v>2900</v>
      </c>
      <c r="O13" s="303">
        <f t="shared" si="3"/>
        <v>20000</v>
      </c>
      <c r="Q13" s="303">
        <f>SUMIFS('Retail_distributor-wise'!AX$5:AX$85,'Retail_distributor-wise'!$G$5:$G$85,Ops!$A13)</f>
        <v>1200</v>
      </c>
      <c r="R13" s="303">
        <f>SUMIFS('Retail_distributor-wise'!AY$5:AY$85,'Retail_distributor-wise'!$G$5:$G$85,Ops!$A13)</f>
        <v>1600</v>
      </c>
      <c r="S13" s="303">
        <f>SUMIFS('Retail_distributor-wise'!AZ$5:AZ$85,'Retail_distributor-wise'!$G$5:$G$85,Ops!$A13)</f>
        <v>1400</v>
      </c>
      <c r="T13" s="303">
        <f>SUMIFS('Retail_distributor-wise'!BA$5:BA$85,'Retail_distributor-wise'!$G$5:$G$85,Ops!$A13)</f>
        <v>1200</v>
      </c>
      <c r="U13" s="303">
        <f>SUMIFS('Retail_distributor-wise'!BB$5:BB$85,'Retail_distributor-wise'!$G$5:$G$85,Ops!$A13)</f>
        <v>1000</v>
      </c>
      <c r="V13" s="303">
        <f>SUMIFS('Retail_distributor-wise'!BC$5:BC$85,'Retail_distributor-wise'!$G$5:$G$85,Ops!$A13)</f>
        <v>1100</v>
      </c>
      <c r="W13" s="303">
        <f>SUMIFS('Retail_distributor-wise'!BD$5:BD$85,'Retail_distributor-wise'!$G$5:$G$85,Ops!$A13)</f>
        <v>1400</v>
      </c>
      <c r="X13" s="303">
        <f>SUMIFS('Retail_distributor-wise'!BE$5:BE$85,'Retail_distributor-wise'!$G$5:$G$85,Ops!$A13)</f>
        <v>1700</v>
      </c>
      <c r="Y13" s="303">
        <f>SUMIFS('Retail_distributor-wise'!BF$5:BF$85,'Retail_distributor-wise'!$G$5:$G$85,Ops!$A13)</f>
        <v>1800</v>
      </c>
      <c r="Z13" s="303">
        <f>SUMIFS('Retail_distributor-wise'!BG$5:BG$85,'Retail_distributor-wise'!$G$5:$G$85,Ops!$A13)</f>
        <v>2200</v>
      </c>
      <c r="AA13" s="303">
        <f>SUMIFS('Retail_distributor-wise'!BH$5:BH$85,'Retail_distributor-wise'!$G$5:$G$85,Ops!$A13)</f>
        <v>2500</v>
      </c>
      <c r="AB13" s="303">
        <f>SUMIFS('Retail_distributor-wise'!BI$5:BI$85,'Retail_distributor-wise'!$G$5:$G$85,Ops!$A13)</f>
        <v>2900</v>
      </c>
      <c r="AC13" s="303">
        <f t="shared" si="4"/>
        <v>20000</v>
      </c>
      <c r="AE13" s="482">
        <f>SUMIFS('Retail_distributor-wise'!BL$5:BL$85,'Retail_distributor-wise'!$H$5:$H$85,Ops!$A13)</f>
        <v>0</v>
      </c>
      <c r="AF13" s="482">
        <f>SUMIFS('Retail_distributor-wise'!BM$5:BM$85,'Retail_distributor-wise'!$H$5:$H$85,Ops!$A13)</f>
        <v>0</v>
      </c>
      <c r="AG13" s="482">
        <f>SUMIFS('Retail_distributor-wise'!BN$5:BN$85,'Retail_distributor-wise'!$H$5:$H$85,Ops!$A13)</f>
        <v>0</v>
      </c>
      <c r="AH13" s="482">
        <f>SUMIFS('Retail_distributor-wise'!BO$5:BO$85,'Retail_distributor-wise'!$H$5:$H$85,Ops!$A13)</f>
        <v>0</v>
      </c>
      <c r="AI13" s="482">
        <f>SUMIFS('Retail_distributor-wise'!BP$5:BP$85,'Retail_distributor-wise'!$H$5:$H$85,Ops!$A13)</f>
        <v>0</v>
      </c>
      <c r="AJ13" s="482">
        <f>SUMIFS('Retail_distributor-wise'!BQ$5:BQ$85,'Retail_distributor-wise'!$H$5:$H$85,Ops!$A13)</f>
        <v>0</v>
      </c>
      <c r="AK13" s="482">
        <f>SUMIFS('Retail_distributor-wise'!BR$5:BR$85,'Retail_distributor-wise'!$H$5:$H$85,Ops!$A13)</f>
        <v>0</v>
      </c>
      <c r="AL13" s="482">
        <f>SUMIFS('Retail_distributor-wise'!BS$5:BS$85,'Retail_distributor-wise'!$H$5:$H$85,Ops!$A13)</f>
        <v>0</v>
      </c>
      <c r="AM13" s="482">
        <f>SUMIFS('Retail_distributor-wise'!BT$5:BT$85,'Retail_distributor-wise'!$H$5:$H$85,Ops!$A13)</f>
        <v>0</v>
      </c>
      <c r="AN13" s="482">
        <f>SUMIFS('Retail_distributor-wise'!BU$5:BU$85,'Retail_distributor-wise'!$H$5:$H$85,Ops!$A13)</f>
        <v>0</v>
      </c>
      <c r="AO13" s="482">
        <f>SUMIFS('Retail_distributor-wise'!BV$5:BV$85,'Retail_distributor-wise'!$H$5:$H$85,Ops!$A13)</f>
        <v>0</v>
      </c>
      <c r="AP13" s="482">
        <f>SUMIFS('Retail_distributor-wise'!BW$5:BW$85,'Retail_distributor-wise'!$H$5:$H$85,Ops!$A13)</f>
        <v>0</v>
      </c>
      <c r="AQ13" s="303">
        <f t="shared" si="5"/>
        <v>0</v>
      </c>
      <c r="AS13" s="482">
        <f t="shared" si="6"/>
        <v>2400</v>
      </c>
      <c r="AT13" s="482">
        <f t="shared" si="7"/>
        <v>3200</v>
      </c>
      <c r="AU13" s="482">
        <f t="shared" si="8"/>
        <v>2800</v>
      </c>
      <c r="AV13" s="482">
        <f t="shared" si="9"/>
        <v>2400</v>
      </c>
      <c r="AW13" s="482">
        <f t="shared" si="10"/>
        <v>2000</v>
      </c>
      <c r="AX13" s="482">
        <f t="shared" si="11"/>
        <v>2200</v>
      </c>
      <c r="AY13" s="482">
        <f t="shared" si="12"/>
        <v>2800</v>
      </c>
      <c r="AZ13" s="482">
        <f t="shared" si="13"/>
        <v>3400</v>
      </c>
      <c r="BA13" s="482">
        <f t="shared" si="14"/>
        <v>3600</v>
      </c>
      <c r="BB13" s="482">
        <f t="shared" si="15"/>
        <v>4400</v>
      </c>
      <c r="BC13" s="482">
        <f t="shared" si="16"/>
        <v>5000</v>
      </c>
      <c r="BD13" s="482">
        <f t="shared" si="17"/>
        <v>5800</v>
      </c>
      <c r="BE13" s="482">
        <f t="shared" si="18"/>
        <v>40000</v>
      </c>
    </row>
    <row r="14" spans="1:57">
      <c r="A14" s="477" t="s">
        <v>471</v>
      </c>
      <c r="B14" s="477"/>
      <c r="C14" s="477">
        <f>SUMIFS('Retail_distributor-wise'!DN$5:DN$85,'Retail_distributor-wise'!$G$5:$G$85,Ops!$A14)</f>
        <v>425</v>
      </c>
      <c r="D14" s="477">
        <f>SUMIFS('Retail_distributor-wise'!DO$5:DO$85,'Retail_distributor-wise'!$G$5:$G$85,Ops!$A14)</f>
        <v>575</v>
      </c>
      <c r="E14" s="477">
        <f>SUMIFS('Retail_distributor-wise'!DP$5:DP$85,'Retail_distributor-wise'!$G$5:$G$85,Ops!$A14)</f>
        <v>500</v>
      </c>
      <c r="F14" s="477">
        <f>SUMIFS('Retail_distributor-wise'!DQ$5:DQ$85,'Retail_distributor-wise'!$G$5:$G$85,Ops!$A14)</f>
        <v>425</v>
      </c>
      <c r="G14" s="477"/>
      <c r="H14" s="477"/>
      <c r="I14" s="477">
        <f>SUMIFS('Retail_distributor-wise'!DT$5:DT$85,'Retail_distributor-wise'!$G$5:$G$85,Ops!$A14)</f>
        <v>500</v>
      </c>
      <c r="J14" s="477">
        <f>SUMIFS('Retail_distributor-wise'!DU$5:DU$85,'Retail_distributor-wise'!$G$5:$G$85,Ops!$A14)</f>
        <v>600</v>
      </c>
      <c r="K14" s="477">
        <f>SUMIFS('Retail_distributor-wise'!DV$5:DV$85,'Retail_distributor-wise'!$G$5:$G$85,Ops!$A14)</f>
        <v>650</v>
      </c>
      <c r="L14" s="477">
        <f>SUMIFS('Retail_distributor-wise'!DW$5:DW$85,'Retail_distributor-wise'!$G$5:$G$85,Ops!$A14)</f>
        <v>800</v>
      </c>
      <c r="M14" s="478">
        <f>SUMIFS('Retail_distributor-wise'!DX$5:DX$85,'Retail_distributor-wise'!$G$5:$G$85,Ops!$A14)</f>
        <v>925</v>
      </c>
      <c r="N14" s="477">
        <f>SUMIFS('Retail_distributor-wise'!DY$5:DY$85,'Retail_distributor-wise'!$G$5:$G$85,Ops!$A14)</f>
        <v>1050</v>
      </c>
      <c r="O14" s="477">
        <f t="shared" si="3"/>
        <v>6450</v>
      </c>
      <c r="Q14" s="303">
        <f>SUMIFS('Retail_distributor-wise'!AX$5:AX$85,'Retail_distributor-wise'!$G$5:$G$85,Ops!$A14)</f>
        <v>425</v>
      </c>
      <c r="R14" s="303">
        <f>SUMIFS('Retail_distributor-wise'!AY$5:AY$85,'Retail_distributor-wise'!$G$5:$G$85,Ops!$A14)</f>
        <v>575</v>
      </c>
      <c r="S14" s="303">
        <f>SUMIFS('Retail_distributor-wise'!AZ$5:AZ$85,'Retail_distributor-wise'!$G$5:$G$85,Ops!$A14)</f>
        <v>500</v>
      </c>
      <c r="T14" s="303">
        <f>SUMIFS('Retail_distributor-wise'!BA$5:BA$85,'Retail_distributor-wise'!$G$5:$G$85,Ops!$A14)</f>
        <v>425</v>
      </c>
      <c r="U14" s="303">
        <f>SUMIFS('Retail_distributor-wise'!BB$5:BB$85,'Retail_distributor-wise'!$G$5:$G$85,Ops!$A14)</f>
        <v>375</v>
      </c>
      <c r="V14" s="303">
        <f>SUMIFS('Retail_distributor-wise'!BC$5:BC$85,'Retail_distributor-wise'!$G$5:$G$85,Ops!$A14)</f>
        <v>375</v>
      </c>
      <c r="W14" s="303">
        <f>SUMIFS('Retail_distributor-wise'!BD$5:BD$85,'Retail_distributor-wise'!$G$5:$G$85,Ops!$A14)</f>
        <v>500</v>
      </c>
      <c r="X14" s="303">
        <f>SUMIFS('Retail_distributor-wise'!BE$5:BE$85,'Retail_distributor-wise'!$G$5:$G$85,Ops!$A14)</f>
        <v>600</v>
      </c>
      <c r="Y14" s="303">
        <f>SUMIFS('Retail_distributor-wise'!BF$5:BF$85,'Retail_distributor-wise'!$G$5:$G$85,Ops!$A14)</f>
        <v>650</v>
      </c>
      <c r="Z14" s="303">
        <f>SUMIFS('Retail_distributor-wise'!BG$5:BG$85,'Retail_distributor-wise'!$G$5:$G$85,Ops!$A14)</f>
        <v>800</v>
      </c>
      <c r="AA14" s="303">
        <f>SUMIFS('Retail_distributor-wise'!BH$5:BH$85,'Retail_distributor-wise'!$G$5:$G$85,Ops!$A14)</f>
        <v>925</v>
      </c>
      <c r="AB14" s="303">
        <f>SUMIFS('Retail_distributor-wise'!BI$5:BI$85,'Retail_distributor-wise'!$G$5:$G$85,Ops!$A14)</f>
        <v>1050</v>
      </c>
      <c r="AC14" s="477">
        <f t="shared" si="4"/>
        <v>7200</v>
      </c>
      <c r="AE14" s="482">
        <f>SUMIFS('Retail_distributor-wise'!BL$5:BL$85,'Retail_distributor-wise'!$H$5:$H$85,Ops!$A14)</f>
        <v>0</v>
      </c>
      <c r="AF14" s="482">
        <f>SUMIFS('Retail_distributor-wise'!BM$5:BM$85,'Retail_distributor-wise'!$H$5:$H$85,Ops!$A14)</f>
        <v>0</v>
      </c>
      <c r="AG14" s="482">
        <f>SUMIFS('Retail_distributor-wise'!BN$5:BN$85,'Retail_distributor-wise'!$H$5:$H$85,Ops!$A14)</f>
        <v>0</v>
      </c>
      <c r="AH14" s="482">
        <f>SUMIFS('Retail_distributor-wise'!BO$5:BO$85,'Retail_distributor-wise'!$H$5:$H$85,Ops!$A14)</f>
        <v>0</v>
      </c>
      <c r="AI14" s="482">
        <f>SUMIFS('Retail_distributor-wise'!BP$5:BP$85,'Retail_distributor-wise'!$H$5:$H$85,Ops!$A14)</f>
        <v>0</v>
      </c>
      <c r="AJ14" s="482">
        <f>SUMIFS('Retail_distributor-wise'!BQ$5:BQ$85,'Retail_distributor-wise'!$H$5:$H$85,Ops!$A14)</f>
        <v>0</v>
      </c>
      <c r="AK14" s="482">
        <f>SUMIFS('Retail_distributor-wise'!BR$5:BR$85,'Retail_distributor-wise'!$H$5:$H$85,Ops!$A14)</f>
        <v>0</v>
      </c>
      <c r="AL14" s="482">
        <f>SUMIFS('Retail_distributor-wise'!BS$5:BS$85,'Retail_distributor-wise'!$H$5:$H$85,Ops!$A14)</f>
        <v>0</v>
      </c>
      <c r="AM14" s="482">
        <f>SUMIFS('Retail_distributor-wise'!BT$5:BT$85,'Retail_distributor-wise'!$H$5:$H$85,Ops!$A14)</f>
        <v>0</v>
      </c>
      <c r="AN14" s="482">
        <f>SUMIFS('Retail_distributor-wise'!BU$5:BU$85,'Retail_distributor-wise'!$H$5:$H$85,Ops!$A14)</f>
        <v>0</v>
      </c>
      <c r="AO14" s="482">
        <f>SUMIFS('Retail_distributor-wise'!BV$5:BV$85,'Retail_distributor-wise'!$H$5:$H$85,Ops!$A14)</f>
        <v>0</v>
      </c>
      <c r="AP14" s="482">
        <f>SUMIFS('Retail_distributor-wise'!BW$5:BW$85,'Retail_distributor-wise'!$H$5:$H$85,Ops!$A14)</f>
        <v>0</v>
      </c>
      <c r="AQ14" s="477">
        <f t="shared" si="5"/>
        <v>0</v>
      </c>
      <c r="AS14" s="482">
        <f t="shared" si="6"/>
        <v>850</v>
      </c>
      <c r="AT14" s="482">
        <f t="shared" si="7"/>
        <v>1150</v>
      </c>
      <c r="AU14" s="482">
        <f t="shared" si="8"/>
        <v>1000</v>
      </c>
      <c r="AV14" s="482">
        <f t="shared" si="9"/>
        <v>850</v>
      </c>
      <c r="AW14" s="482">
        <f t="shared" si="10"/>
        <v>375</v>
      </c>
      <c r="AX14" s="482">
        <f t="shared" si="11"/>
        <v>375</v>
      </c>
      <c r="AY14" s="482">
        <f t="shared" si="12"/>
        <v>1000</v>
      </c>
      <c r="AZ14" s="482">
        <f t="shared" si="13"/>
        <v>1200</v>
      </c>
      <c r="BA14" s="482">
        <f t="shared" si="14"/>
        <v>1300</v>
      </c>
      <c r="BB14" s="482">
        <f t="shared" si="15"/>
        <v>1600</v>
      </c>
      <c r="BC14" s="482">
        <f t="shared" si="16"/>
        <v>1850</v>
      </c>
      <c r="BD14" s="482">
        <f t="shared" si="17"/>
        <v>2100</v>
      </c>
      <c r="BE14" s="482">
        <f t="shared" si="18"/>
        <v>13650</v>
      </c>
    </row>
    <row r="15" spans="1:57">
      <c r="A15" s="478" t="s">
        <v>118</v>
      </c>
      <c r="B15" s="478"/>
      <c r="C15" s="477">
        <f>SUMIFS('Retail_distributor-wise'!DN$5:DN$85,'Retail_distributor-wise'!$G$5:$G$85,Ops!$A15)</f>
        <v>0</v>
      </c>
      <c r="D15" s="477">
        <f>SUMIFS('Retail_distributor-wise'!DO$5:DO$85,'Retail_distributor-wise'!$G$5:$G$85,Ops!$A15)</f>
        <v>0</v>
      </c>
      <c r="E15" s="477">
        <f>SUMIFS('Retail_distributor-wise'!DP$5:DP$85,'Retail_distributor-wise'!$G$5:$G$85,Ops!$A15)</f>
        <v>0</v>
      </c>
      <c r="F15" s="477">
        <f>SUMIFS('Retail_distributor-wise'!DQ$5:DQ$85,'Retail_distributor-wise'!$G$5:$G$85,Ops!$A15)</f>
        <v>0</v>
      </c>
      <c r="G15" s="477"/>
      <c r="H15" s="477"/>
      <c r="I15" s="477">
        <f>SUMIFS('Retail_distributor-wise'!DT$5:DT$85,'Retail_distributor-wise'!$G$5:$G$85,Ops!$A15)</f>
        <v>0</v>
      </c>
      <c r="J15" s="477">
        <f>SUMIFS('Retail_distributor-wise'!DU$5:DU$85,'Retail_distributor-wise'!$G$5:$G$85,Ops!$A15)</f>
        <v>0</v>
      </c>
      <c r="K15" s="477">
        <f>SUMIFS('Retail_distributor-wise'!DV$5:DV$85,'Retail_distributor-wise'!$G$5:$G$85,Ops!$A15)</f>
        <v>0</v>
      </c>
      <c r="L15" s="477">
        <f>SUMIFS('Retail_distributor-wise'!DW$5:DW$85,'Retail_distributor-wise'!$G$5:$G$85,Ops!$A15)</f>
        <v>0</v>
      </c>
      <c r="M15" s="478">
        <f>SUMIFS('Retail_distributor-wise'!DX$5:DX$85,'Retail_distributor-wise'!$G$5:$G$85,Ops!$A15)</f>
        <v>0</v>
      </c>
      <c r="N15" s="477">
        <f>SUMIFS('Retail_distributor-wise'!DY$5:DY$85,'Retail_distributor-wise'!$G$5:$G$85,Ops!$A15)</f>
        <v>0</v>
      </c>
      <c r="O15" s="477">
        <f t="shared" si="3"/>
        <v>0</v>
      </c>
      <c r="Q15" s="303">
        <f>SUMIFS('Retail_distributor-wise'!AX$5:AX$85,'Retail_distributor-wise'!$G$5:$G$85,Ops!$A15)</f>
        <v>0</v>
      </c>
      <c r="R15" s="303">
        <f>SUMIFS('Retail_distributor-wise'!AY$5:AY$85,'Retail_distributor-wise'!$G$5:$G$85,Ops!$A15)</f>
        <v>0</v>
      </c>
      <c r="S15" s="303">
        <f>SUMIFS('Retail_distributor-wise'!AZ$5:AZ$85,'Retail_distributor-wise'!$G$5:$G$85,Ops!$A15)</f>
        <v>0</v>
      </c>
      <c r="T15" s="303">
        <f>SUMIFS('Retail_distributor-wise'!BA$5:BA$85,'Retail_distributor-wise'!$G$5:$G$85,Ops!$A15)</f>
        <v>0</v>
      </c>
      <c r="U15" s="303">
        <f>SUMIFS('Retail_distributor-wise'!BB$5:BB$85,'Retail_distributor-wise'!$G$5:$G$85,Ops!$A15)</f>
        <v>0</v>
      </c>
      <c r="V15" s="303">
        <f>SUMIFS('Retail_distributor-wise'!BC$5:BC$85,'Retail_distributor-wise'!$G$5:$G$85,Ops!$A15)</f>
        <v>0</v>
      </c>
      <c r="W15" s="303">
        <f>SUMIFS('Retail_distributor-wise'!BD$5:BD$85,'Retail_distributor-wise'!$G$5:$G$85,Ops!$A15)</f>
        <v>0</v>
      </c>
      <c r="X15" s="303">
        <f>SUMIFS('Retail_distributor-wise'!BE$5:BE$85,'Retail_distributor-wise'!$G$5:$G$85,Ops!$A15)</f>
        <v>0</v>
      </c>
      <c r="Y15" s="303">
        <f>SUMIFS('Retail_distributor-wise'!BF$5:BF$85,'Retail_distributor-wise'!$G$5:$G$85,Ops!$A15)</f>
        <v>0</v>
      </c>
      <c r="Z15" s="303">
        <f>SUMIFS('Retail_distributor-wise'!BG$5:BG$85,'Retail_distributor-wise'!$G$5:$G$85,Ops!$A15)</f>
        <v>0</v>
      </c>
      <c r="AA15" s="303">
        <f>SUMIFS('Retail_distributor-wise'!BH$5:BH$85,'Retail_distributor-wise'!$G$5:$G$85,Ops!$A15)</f>
        <v>0</v>
      </c>
      <c r="AB15" s="303">
        <f>SUMIFS('Retail_distributor-wise'!BI$5:BI$85,'Retail_distributor-wise'!$G$5:$G$85,Ops!$A15)</f>
        <v>0</v>
      </c>
      <c r="AC15" s="477">
        <f t="shared" si="4"/>
        <v>0</v>
      </c>
      <c r="AE15" s="482">
        <f>SUMIFS('Retail_distributor-wise'!BL$5:BL$85,'Retail_distributor-wise'!$H$5:$H$85,Ops!$A15)</f>
        <v>505</v>
      </c>
      <c r="AF15" s="482">
        <f>SUMIFS('Retail_distributor-wise'!BM$5:BM$85,'Retail_distributor-wise'!$H$5:$H$85,Ops!$A15)</f>
        <v>675</v>
      </c>
      <c r="AG15" s="482">
        <f>SUMIFS('Retail_distributor-wise'!BN$5:BN$85,'Retail_distributor-wise'!$H$5:$H$85,Ops!$A15)</f>
        <v>620</v>
      </c>
      <c r="AH15" s="482">
        <f>SUMIFS('Retail_distributor-wise'!BO$5:BO$85,'Retail_distributor-wise'!$H$5:$H$85,Ops!$A15)</f>
        <v>505</v>
      </c>
      <c r="AI15" s="482">
        <f>SUMIFS('Retail_distributor-wise'!BP$5:BP$85,'Retail_distributor-wise'!$H$5:$H$85,Ops!$A15)</f>
        <v>375</v>
      </c>
      <c r="AJ15" s="482">
        <f>SUMIFS('Retail_distributor-wise'!BQ$5:BQ$85,'Retail_distributor-wise'!$H$5:$H$85,Ops!$A15)</f>
        <v>470</v>
      </c>
      <c r="AK15" s="482">
        <f>SUMIFS('Retail_distributor-wise'!BR$5:BR$85,'Retail_distributor-wise'!$H$5:$H$85,Ops!$A15)</f>
        <v>620</v>
      </c>
      <c r="AL15" s="482">
        <f>SUMIFS('Retail_distributor-wise'!BS$5:BS$85,'Retail_distributor-wise'!$H$5:$H$85,Ops!$A15)</f>
        <v>685</v>
      </c>
      <c r="AM15" s="482">
        <f>SUMIFS('Retail_distributor-wise'!BT$5:BT$85,'Retail_distributor-wise'!$H$5:$H$85,Ops!$A15)</f>
        <v>780</v>
      </c>
      <c r="AN15" s="482">
        <f>SUMIFS('Retail_distributor-wise'!BU$5:BU$85,'Retail_distributor-wise'!$H$5:$H$85,Ops!$A15)</f>
        <v>950</v>
      </c>
      <c r="AO15" s="482">
        <f>SUMIFS('Retail_distributor-wise'!BV$5:BV$85,'Retail_distributor-wise'!$H$5:$H$85,Ops!$A15)</f>
        <v>1100</v>
      </c>
      <c r="AP15" s="482">
        <f>SUMIFS('Retail_distributor-wise'!BW$5:BW$85,'Retail_distributor-wise'!$H$5:$H$85,Ops!$A15)</f>
        <v>1260</v>
      </c>
      <c r="AQ15" s="477">
        <f t="shared" si="5"/>
        <v>8545</v>
      </c>
      <c r="AS15" s="482">
        <f t="shared" si="6"/>
        <v>505</v>
      </c>
      <c r="AT15" s="482">
        <f t="shared" si="7"/>
        <v>675</v>
      </c>
      <c r="AU15" s="482">
        <f t="shared" si="8"/>
        <v>620</v>
      </c>
      <c r="AV15" s="482">
        <f t="shared" si="9"/>
        <v>505</v>
      </c>
      <c r="AW15" s="482">
        <f t="shared" si="10"/>
        <v>375</v>
      </c>
      <c r="AX15" s="482">
        <f t="shared" si="11"/>
        <v>470</v>
      </c>
      <c r="AY15" s="482">
        <f t="shared" si="12"/>
        <v>620</v>
      </c>
      <c r="AZ15" s="482">
        <f t="shared" si="13"/>
        <v>685</v>
      </c>
      <c r="BA15" s="482">
        <f t="shared" si="14"/>
        <v>780</v>
      </c>
      <c r="BB15" s="482">
        <f t="shared" si="15"/>
        <v>950</v>
      </c>
      <c r="BC15" s="482">
        <f t="shared" si="16"/>
        <v>1100</v>
      </c>
      <c r="BD15" s="482">
        <f t="shared" si="17"/>
        <v>1260</v>
      </c>
      <c r="BE15" s="482">
        <f t="shared" si="18"/>
        <v>8545</v>
      </c>
    </row>
    <row r="16" spans="1:57">
      <c r="A16" s="478" t="s">
        <v>443</v>
      </c>
      <c r="B16" s="478"/>
      <c r="C16" s="477">
        <f>SUMIFS('Retail_distributor-wise'!DN$5:DN$85,'Retail_distributor-wise'!$G$5:$G$85,Ops!$A16)</f>
        <v>0</v>
      </c>
      <c r="D16" s="477">
        <f>SUMIFS('Retail_distributor-wise'!DO$5:DO$85,'Retail_distributor-wise'!$G$5:$G$85,Ops!$A16)</f>
        <v>0</v>
      </c>
      <c r="E16" s="477">
        <f>SUMIFS('Retail_distributor-wise'!DP$5:DP$85,'Retail_distributor-wise'!$G$5:$G$85,Ops!$A16)</f>
        <v>0</v>
      </c>
      <c r="F16" s="477">
        <f>SUMIFS('Retail_distributor-wise'!DQ$5:DQ$85,'Retail_distributor-wise'!$G$5:$G$85,Ops!$A16)</f>
        <v>0</v>
      </c>
      <c r="G16" s="477"/>
      <c r="H16" s="477"/>
      <c r="I16" s="477">
        <f>SUMIFS('Retail_distributor-wise'!DT$5:DT$85,'Retail_distributor-wise'!$G$5:$G$85,Ops!$A16)</f>
        <v>0</v>
      </c>
      <c r="J16" s="477">
        <f>SUMIFS('Retail_distributor-wise'!DU$5:DU$85,'Retail_distributor-wise'!$G$5:$G$85,Ops!$A16)</f>
        <v>0</v>
      </c>
      <c r="K16" s="477">
        <f>SUMIFS('Retail_distributor-wise'!DV$5:DV$85,'Retail_distributor-wise'!$G$5:$G$85,Ops!$A16)</f>
        <v>0</v>
      </c>
      <c r="L16" s="477">
        <f>SUMIFS('Retail_distributor-wise'!DW$5:DW$85,'Retail_distributor-wise'!$G$5:$G$85,Ops!$A16)</f>
        <v>0</v>
      </c>
      <c r="M16" s="478">
        <f>SUMIFS('Retail_distributor-wise'!DX$5:DX$85,'Retail_distributor-wise'!$G$5:$G$85,Ops!$A16)</f>
        <v>0</v>
      </c>
      <c r="N16" s="477">
        <f>SUMIFS('Retail_distributor-wise'!DY$5:DY$85,'Retail_distributor-wise'!$G$5:$G$85,Ops!$A16)</f>
        <v>0</v>
      </c>
      <c r="O16" s="477">
        <f t="shared" si="3"/>
        <v>0</v>
      </c>
      <c r="Q16" s="303">
        <f>SUMIFS('Retail_distributor-wise'!AX$5:AX$85,'Retail_distributor-wise'!$G$5:$G$85,Ops!$A16)</f>
        <v>0</v>
      </c>
      <c r="R16" s="303">
        <f>SUMIFS('Retail_distributor-wise'!AY$5:AY$85,'Retail_distributor-wise'!$G$5:$G$85,Ops!$A16)</f>
        <v>0</v>
      </c>
      <c r="S16" s="303">
        <f>SUMIFS('Retail_distributor-wise'!AZ$5:AZ$85,'Retail_distributor-wise'!$G$5:$G$85,Ops!$A16)</f>
        <v>0</v>
      </c>
      <c r="T16" s="303">
        <f>SUMIFS('Retail_distributor-wise'!BA$5:BA$85,'Retail_distributor-wise'!$G$5:$G$85,Ops!$A16)</f>
        <v>0</v>
      </c>
      <c r="U16" s="303">
        <f>SUMIFS('Retail_distributor-wise'!BB$5:BB$85,'Retail_distributor-wise'!$G$5:$G$85,Ops!$A16)</f>
        <v>0</v>
      </c>
      <c r="V16" s="303">
        <f>SUMIFS('Retail_distributor-wise'!BC$5:BC$85,'Retail_distributor-wise'!$G$5:$G$85,Ops!$A16)</f>
        <v>0</v>
      </c>
      <c r="W16" s="303">
        <f>SUMIFS('Retail_distributor-wise'!BD$5:BD$85,'Retail_distributor-wise'!$G$5:$G$85,Ops!$A16)</f>
        <v>0</v>
      </c>
      <c r="X16" s="303">
        <f>SUMIFS('Retail_distributor-wise'!BE$5:BE$85,'Retail_distributor-wise'!$G$5:$G$85,Ops!$A16)</f>
        <v>0</v>
      </c>
      <c r="Y16" s="303">
        <f>SUMIFS('Retail_distributor-wise'!BF$5:BF$85,'Retail_distributor-wise'!$G$5:$G$85,Ops!$A16)</f>
        <v>0</v>
      </c>
      <c r="Z16" s="303">
        <f>SUMIFS('Retail_distributor-wise'!BG$5:BG$85,'Retail_distributor-wise'!$G$5:$G$85,Ops!$A16)</f>
        <v>0</v>
      </c>
      <c r="AA16" s="303">
        <f>SUMIFS('Retail_distributor-wise'!BH$5:BH$85,'Retail_distributor-wise'!$G$5:$G$85,Ops!$A16)</f>
        <v>0</v>
      </c>
      <c r="AB16" s="303">
        <f>SUMIFS('Retail_distributor-wise'!BI$5:BI$85,'Retail_distributor-wise'!$G$5:$G$85,Ops!$A16)</f>
        <v>0</v>
      </c>
      <c r="AC16" s="477">
        <f t="shared" si="4"/>
        <v>0</v>
      </c>
      <c r="AE16" s="482">
        <f>SUMIFS('Retail_distributor-wise'!BL$5:BL$85,'Retail_distributor-wise'!$H$5:$H$85,Ops!$A16)</f>
        <v>5205</v>
      </c>
      <c r="AF16" s="482">
        <f>SUMIFS('Retail_distributor-wise'!BM$5:BM$85,'Retail_distributor-wise'!$H$5:$H$85,Ops!$A16)</f>
        <v>7235</v>
      </c>
      <c r="AG16" s="482">
        <f>SUMIFS('Retail_distributor-wise'!BN$5:BN$85,'Retail_distributor-wise'!$H$5:$H$85,Ops!$A16)</f>
        <v>6255</v>
      </c>
      <c r="AH16" s="482">
        <f>SUMIFS('Retail_distributor-wise'!BO$5:BO$85,'Retail_distributor-wise'!$H$5:$H$85,Ops!$A16)</f>
        <v>5205</v>
      </c>
      <c r="AI16" s="482">
        <f>SUMIFS('Retail_distributor-wise'!BP$5:BP$85,'Retail_distributor-wise'!$H$5:$H$85,Ops!$A16)</f>
        <v>4350</v>
      </c>
      <c r="AJ16" s="482">
        <f>SUMIFS('Retail_distributor-wise'!BQ$5:BQ$85,'Retail_distributor-wise'!$H$5:$H$85,Ops!$A16)</f>
        <v>4940</v>
      </c>
      <c r="AK16" s="482">
        <f>SUMIFS('Retail_distributor-wise'!BR$5:BR$85,'Retail_distributor-wise'!$H$5:$H$85,Ops!$A16)</f>
        <v>6255</v>
      </c>
      <c r="AL16" s="482">
        <f>SUMIFS('Retail_distributor-wise'!BS$5:BS$85,'Retail_distributor-wise'!$H$5:$H$85,Ops!$A16)</f>
        <v>7670</v>
      </c>
      <c r="AM16" s="482">
        <f>SUMIFS('Retail_distributor-wise'!BT$5:BT$85,'Retail_distributor-wise'!$H$5:$H$85,Ops!$A16)</f>
        <v>8035</v>
      </c>
      <c r="AN16" s="482">
        <f>SUMIFS('Retail_distributor-wise'!BU$5:BU$85,'Retail_distributor-wise'!$H$5:$H$85,Ops!$A16)</f>
        <v>10115</v>
      </c>
      <c r="AO16" s="482">
        <f>SUMIFS('Retail_distributor-wise'!BV$5:BV$85,'Retail_distributor-wise'!$H$5:$H$85,Ops!$A16)</f>
        <v>11505</v>
      </c>
      <c r="AP16" s="482">
        <f>SUMIFS('Retail_distributor-wise'!BW$5:BW$85,'Retail_distributor-wise'!$H$5:$H$85,Ops!$A16)</f>
        <v>13340</v>
      </c>
      <c r="AQ16" s="477">
        <f t="shared" si="5"/>
        <v>90110</v>
      </c>
      <c r="AS16" s="482">
        <f t="shared" si="6"/>
        <v>5205</v>
      </c>
      <c r="AT16" s="482">
        <f t="shared" si="7"/>
        <v>7235</v>
      </c>
      <c r="AU16" s="482">
        <f t="shared" si="8"/>
        <v>6255</v>
      </c>
      <c r="AV16" s="482">
        <f t="shared" si="9"/>
        <v>5205</v>
      </c>
      <c r="AW16" s="482">
        <f t="shared" si="10"/>
        <v>4350</v>
      </c>
      <c r="AX16" s="482">
        <f t="shared" si="11"/>
        <v>4940</v>
      </c>
      <c r="AY16" s="482">
        <f t="shared" si="12"/>
        <v>6255</v>
      </c>
      <c r="AZ16" s="482">
        <f t="shared" si="13"/>
        <v>7670</v>
      </c>
      <c r="BA16" s="482">
        <f t="shared" si="14"/>
        <v>8035</v>
      </c>
      <c r="BB16" s="482">
        <f t="shared" si="15"/>
        <v>10115</v>
      </c>
      <c r="BC16" s="482">
        <f t="shared" si="16"/>
        <v>11505</v>
      </c>
      <c r="BD16" s="482">
        <f t="shared" si="17"/>
        <v>13340</v>
      </c>
      <c r="BE16" s="482">
        <f t="shared" si="18"/>
        <v>90110</v>
      </c>
    </row>
    <row r="17" spans="1:57">
      <c r="A17" s="478" t="s">
        <v>164</v>
      </c>
      <c r="B17" s="478"/>
      <c r="C17" s="477">
        <f>SUMIFS('Retail_distributor-wise'!DN$5:DN$85,'Retail_distributor-wise'!$G$5:$G$85,Ops!$A17)</f>
        <v>0</v>
      </c>
      <c r="D17" s="477">
        <f>SUMIFS('Retail_distributor-wise'!DO$5:DO$85,'Retail_distributor-wise'!$G$5:$G$85,Ops!$A17)</f>
        <v>0</v>
      </c>
      <c r="E17" s="477">
        <f>SUMIFS('Retail_distributor-wise'!DP$5:DP$85,'Retail_distributor-wise'!$G$5:$G$85,Ops!$A17)</f>
        <v>0</v>
      </c>
      <c r="F17" s="477">
        <f>SUMIFS('Retail_distributor-wise'!DQ$5:DQ$85,'Retail_distributor-wise'!$G$5:$G$85,Ops!$A17)</f>
        <v>0</v>
      </c>
      <c r="G17" s="477"/>
      <c r="H17" s="477"/>
      <c r="I17" s="477">
        <f>SUMIFS('Retail_distributor-wise'!DT$5:DT$85,'Retail_distributor-wise'!$G$5:$G$85,Ops!$A17)</f>
        <v>0</v>
      </c>
      <c r="J17" s="477">
        <f>SUMIFS('Retail_distributor-wise'!DU$5:DU$85,'Retail_distributor-wise'!$G$5:$G$85,Ops!$A17)</f>
        <v>0</v>
      </c>
      <c r="K17" s="477">
        <f>SUMIFS('Retail_distributor-wise'!DV$5:DV$85,'Retail_distributor-wise'!$G$5:$G$85,Ops!$A17)</f>
        <v>0</v>
      </c>
      <c r="L17" s="477">
        <f>SUMIFS('Retail_distributor-wise'!DW$5:DW$85,'Retail_distributor-wise'!$G$5:$G$85,Ops!$A17)</f>
        <v>0</v>
      </c>
      <c r="M17" s="478">
        <f>SUMIFS('Retail_distributor-wise'!DX$5:DX$85,'Retail_distributor-wise'!$G$5:$G$85,Ops!$A17)</f>
        <v>0</v>
      </c>
      <c r="N17" s="477">
        <f>SUMIFS('Retail_distributor-wise'!DY$5:DY$85,'Retail_distributor-wise'!$G$5:$G$85,Ops!$A17)</f>
        <v>0</v>
      </c>
      <c r="O17" s="477">
        <f t="shared" si="3"/>
        <v>0</v>
      </c>
      <c r="Q17" s="303">
        <f>SUMIFS('Retail_distributor-wise'!AX$5:AX$85,'Retail_distributor-wise'!$G$5:$G$85,Ops!$A17)</f>
        <v>0</v>
      </c>
      <c r="R17" s="303">
        <f>SUMIFS('Retail_distributor-wise'!AY$5:AY$85,'Retail_distributor-wise'!$G$5:$G$85,Ops!$A17)</f>
        <v>0</v>
      </c>
      <c r="S17" s="303">
        <f>SUMIFS('Retail_distributor-wise'!AZ$5:AZ$85,'Retail_distributor-wise'!$G$5:$G$85,Ops!$A17)</f>
        <v>0</v>
      </c>
      <c r="T17" s="303">
        <f>SUMIFS('Retail_distributor-wise'!BA$5:BA$85,'Retail_distributor-wise'!$G$5:$G$85,Ops!$A17)</f>
        <v>0</v>
      </c>
      <c r="U17" s="303">
        <f>SUMIFS('Retail_distributor-wise'!BB$5:BB$85,'Retail_distributor-wise'!$G$5:$G$85,Ops!$A17)</f>
        <v>0</v>
      </c>
      <c r="V17" s="303">
        <f>SUMIFS('Retail_distributor-wise'!BC$5:BC$85,'Retail_distributor-wise'!$G$5:$G$85,Ops!$A17)</f>
        <v>0</v>
      </c>
      <c r="W17" s="303">
        <f>SUMIFS('Retail_distributor-wise'!BD$5:BD$85,'Retail_distributor-wise'!$G$5:$G$85,Ops!$A17)</f>
        <v>0</v>
      </c>
      <c r="X17" s="303">
        <f>SUMIFS('Retail_distributor-wise'!BE$5:BE$85,'Retail_distributor-wise'!$G$5:$G$85,Ops!$A17)</f>
        <v>0</v>
      </c>
      <c r="Y17" s="303">
        <f>SUMIFS('Retail_distributor-wise'!BF$5:BF$85,'Retail_distributor-wise'!$G$5:$G$85,Ops!$A17)</f>
        <v>0</v>
      </c>
      <c r="Z17" s="303">
        <f>SUMIFS('Retail_distributor-wise'!BG$5:BG$85,'Retail_distributor-wise'!$G$5:$G$85,Ops!$A17)</f>
        <v>0</v>
      </c>
      <c r="AA17" s="303">
        <f>SUMIFS('Retail_distributor-wise'!BH$5:BH$85,'Retail_distributor-wise'!$G$5:$G$85,Ops!$A17)</f>
        <v>0</v>
      </c>
      <c r="AB17" s="303">
        <f>SUMIFS('Retail_distributor-wise'!BI$5:BI$85,'Retail_distributor-wise'!$G$5:$G$85,Ops!$A17)</f>
        <v>0</v>
      </c>
      <c r="AC17" s="477">
        <f t="shared" si="4"/>
        <v>0</v>
      </c>
      <c r="AE17" s="482">
        <f>SUMIFS('Retail_distributor-wise'!BL$5:BL$85,'Retail_distributor-wise'!$H$5:$H$85,Ops!$A17)</f>
        <v>3685</v>
      </c>
      <c r="AF17" s="482">
        <f>SUMIFS('Retail_distributor-wise'!BM$5:BM$85,'Retail_distributor-wise'!$H$5:$H$85,Ops!$A17)</f>
        <v>4995</v>
      </c>
      <c r="AG17" s="482">
        <f>SUMIFS('Retail_distributor-wise'!BN$5:BN$85,'Retail_distributor-wise'!$H$5:$H$85,Ops!$A17)</f>
        <v>4335</v>
      </c>
      <c r="AH17" s="482">
        <f>SUMIFS('Retail_distributor-wise'!BO$5:BO$85,'Retail_distributor-wise'!$H$5:$H$85,Ops!$A17)</f>
        <v>3685</v>
      </c>
      <c r="AI17" s="482">
        <f>SUMIFS('Retail_distributor-wise'!BP$5:BP$85,'Retail_distributor-wise'!$H$5:$H$85,Ops!$A17)</f>
        <v>3080</v>
      </c>
      <c r="AJ17" s="482">
        <f>SUMIFS('Retail_distributor-wise'!BQ$5:BQ$85,'Retail_distributor-wise'!$H$5:$H$85,Ops!$A17)</f>
        <v>3355</v>
      </c>
      <c r="AK17" s="482">
        <f>SUMIFS('Retail_distributor-wise'!BR$5:BR$85,'Retail_distributor-wise'!$H$5:$H$85,Ops!$A17)</f>
        <v>4335</v>
      </c>
      <c r="AL17" s="482">
        <f>SUMIFS('Retail_distributor-wise'!BS$5:BS$85,'Retail_distributor-wise'!$H$5:$H$85,Ops!$A17)</f>
        <v>5250</v>
      </c>
      <c r="AM17" s="482">
        <f>SUMIFS('Retail_distributor-wise'!BT$5:BT$85,'Retail_distributor-wise'!$H$5:$H$85,Ops!$A17)</f>
        <v>5630</v>
      </c>
      <c r="AN17" s="482">
        <f>SUMIFS('Retail_distributor-wise'!BU$5:BU$85,'Retail_distributor-wise'!$H$5:$H$85,Ops!$A17)</f>
        <v>6850</v>
      </c>
      <c r="AO17" s="482">
        <f>SUMIFS('Retail_distributor-wise'!BV$5:BV$85,'Retail_distributor-wise'!$H$5:$H$85,Ops!$A17)</f>
        <v>7840</v>
      </c>
      <c r="AP17" s="482">
        <f>SUMIFS('Retail_distributor-wise'!BW$5:BW$85,'Retail_distributor-wise'!$H$5:$H$85,Ops!$A17)</f>
        <v>9095</v>
      </c>
      <c r="AQ17" s="477">
        <f t="shared" si="5"/>
        <v>62135</v>
      </c>
      <c r="AS17" s="482">
        <f t="shared" si="6"/>
        <v>3685</v>
      </c>
      <c r="AT17" s="482">
        <f t="shared" si="7"/>
        <v>4995</v>
      </c>
      <c r="AU17" s="482">
        <f t="shared" si="8"/>
        <v>4335</v>
      </c>
      <c r="AV17" s="482">
        <f t="shared" si="9"/>
        <v>3685</v>
      </c>
      <c r="AW17" s="482">
        <f t="shared" si="10"/>
        <v>3080</v>
      </c>
      <c r="AX17" s="482">
        <f t="shared" si="11"/>
        <v>3355</v>
      </c>
      <c r="AY17" s="482">
        <f t="shared" si="12"/>
        <v>4335</v>
      </c>
      <c r="AZ17" s="482">
        <f t="shared" si="13"/>
        <v>5250</v>
      </c>
      <c r="BA17" s="482">
        <f t="shared" si="14"/>
        <v>5630</v>
      </c>
      <c r="BB17" s="482">
        <f t="shared" si="15"/>
        <v>6850</v>
      </c>
      <c r="BC17" s="482">
        <f t="shared" si="16"/>
        <v>7840</v>
      </c>
      <c r="BD17" s="482">
        <f t="shared" si="17"/>
        <v>9095</v>
      </c>
      <c r="BE17" s="482">
        <f t="shared" si="18"/>
        <v>62135</v>
      </c>
    </row>
    <row r="18" spans="1:57">
      <c r="A18" s="328" t="s">
        <v>65</v>
      </c>
      <c r="B18" s="328"/>
      <c r="C18" s="303">
        <f t="shared" ref="C18:O18" si="19">SUM(C9:C17)</f>
        <v>3991</v>
      </c>
      <c r="D18" s="303">
        <f t="shared" si="19"/>
        <v>5644</v>
      </c>
      <c r="E18" s="303">
        <f t="shared" si="19"/>
        <v>5002</v>
      </c>
      <c r="F18" s="303">
        <f t="shared" si="19"/>
        <v>4251</v>
      </c>
      <c r="G18" s="303">
        <f t="shared" si="19"/>
        <v>3907</v>
      </c>
      <c r="H18" s="303">
        <f t="shared" si="19"/>
        <v>4542.5</v>
      </c>
      <c r="I18" s="303">
        <f t="shared" si="19"/>
        <v>7676</v>
      </c>
      <c r="J18" s="303">
        <f t="shared" si="19"/>
        <v>10843.5</v>
      </c>
      <c r="K18" s="303">
        <f t="shared" si="19"/>
        <v>13945.5</v>
      </c>
      <c r="L18" s="303">
        <f t="shared" si="19"/>
        <v>18962</v>
      </c>
      <c r="M18" s="303">
        <f t="shared" si="19"/>
        <v>24554.5</v>
      </c>
      <c r="N18" s="303">
        <f t="shared" si="19"/>
        <v>30004</v>
      </c>
      <c r="O18" s="303">
        <f t="shared" si="19"/>
        <v>133323</v>
      </c>
      <c r="Q18" s="303">
        <f t="shared" ref="Q18:AC18" si="20">SUM(Q9:Q17)</f>
        <v>13365</v>
      </c>
      <c r="R18" s="303">
        <f t="shared" si="20"/>
        <v>18135</v>
      </c>
      <c r="S18" s="303">
        <f t="shared" si="20"/>
        <v>15765</v>
      </c>
      <c r="T18" s="303">
        <f t="shared" si="20"/>
        <v>13365</v>
      </c>
      <c r="U18" s="303">
        <f t="shared" si="20"/>
        <v>11130</v>
      </c>
      <c r="V18" s="303">
        <f t="shared" si="20"/>
        <v>12120</v>
      </c>
      <c r="W18" s="303">
        <f t="shared" si="20"/>
        <v>15765</v>
      </c>
      <c r="X18" s="303">
        <f t="shared" si="20"/>
        <v>19085</v>
      </c>
      <c r="Y18" s="303">
        <f t="shared" si="20"/>
        <v>20410</v>
      </c>
      <c r="Z18" s="303">
        <f t="shared" si="20"/>
        <v>24980</v>
      </c>
      <c r="AA18" s="303">
        <f t="shared" si="20"/>
        <v>28655</v>
      </c>
      <c r="AB18" s="303">
        <f t="shared" si="20"/>
        <v>33095</v>
      </c>
      <c r="AC18" s="303">
        <f t="shared" si="20"/>
        <v>225870</v>
      </c>
      <c r="AE18" s="303">
        <f t="shared" ref="AE18:AQ18" si="21">SUM(AE9:AE17)</f>
        <v>9435</v>
      </c>
      <c r="AF18" s="303">
        <f t="shared" si="21"/>
        <v>12965</v>
      </c>
      <c r="AG18" s="303">
        <f t="shared" si="21"/>
        <v>11260</v>
      </c>
      <c r="AH18" s="303">
        <f t="shared" si="21"/>
        <v>9435</v>
      </c>
      <c r="AI18" s="303">
        <f t="shared" si="21"/>
        <v>7845</v>
      </c>
      <c r="AJ18" s="303">
        <f t="shared" si="21"/>
        <v>8805</v>
      </c>
      <c r="AK18" s="303">
        <f t="shared" si="21"/>
        <v>11260</v>
      </c>
      <c r="AL18" s="303">
        <f t="shared" si="21"/>
        <v>13665</v>
      </c>
      <c r="AM18" s="303">
        <f t="shared" si="21"/>
        <v>14515</v>
      </c>
      <c r="AN18" s="303">
        <f t="shared" si="21"/>
        <v>17995</v>
      </c>
      <c r="AO18" s="303">
        <f t="shared" si="21"/>
        <v>20545</v>
      </c>
      <c r="AP18" s="303">
        <f t="shared" si="21"/>
        <v>23805</v>
      </c>
      <c r="AQ18" s="303">
        <f t="shared" si="21"/>
        <v>161530</v>
      </c>
      <c r="AS18" s="482">
        <f t="shared" si="6"/>
        <v>26791</v>
      </c>
      <c r="AT18" s="482">
        <f t="shared" si="7"/>
        <v>36744</v>
      </c>
      <c r="AU18" s="482">
        <f t="shared" si="8"/>
        <v>32027</v>
      </c>
      <c r="AV18" s="482">
        <f t="shared" si="9"/>
        <v>27051</v>
      </c>
      <c r="AW18" s="482">
        <f t="shared" si="10"/>
        <v>22882</v>
      </c>
      <c r="AX18" s="482">
        <f t="shared" si="11"/>
        <v>25467.5</v>
      </c>
      <c r="AY18" s="482">
        <f t="shared" si="12"/>
        <v>34701</v>
      </c>
      <c r="AZ18" s="482">
        <f t="shared" si="13"/>
        <v>43593.5</v>
      </c>
      <c r="BA18" s="482">
        <f t="shared" si="14"/>
        <v>48870.5</v>
      </c>
      <c r="BB18" s="482">
        <f t="shared" si="15"/>
        <v>61937</v>
      </c>
      <c r="BC18" s="482">
        <f t="shared" si="16"/>
        <v>73754.5</v>
      </c>
      <c r="BD18" s="482">
        <f t="shared" si="17"/>
        <v>86904</v>
      </c>
      <c r="BE18" s="484">
        <f t="shared" si="18"/>
        <v>520723</v>
      </c>
    </row>
    <row r="20" spans="1:57">
      <c r="A20" s="756" t="s">
        <v>1524</v>
      </c>
      <c r="B20" s="757"/>
      <c r="C20" s="757"/>
      <c r="D20" s="757"/>
      <c r="E20" s="757"/>
      <c r="F20" s="757"/>
      <c r="G20" s="757"/>
      <c r="H20" s="757"/>
      <c r="I20" s="757"/>
      <c r="J20" s="757"/>
      <c r="K20" s="757"/>
      <c r="L20" s="757"/>
      <c r="M20" s="757"/>
      <c r="N20" s="757"/>
      <c r="O20" s="758"/>
    </row>
    <row r="21" spans="1:57">
      <c r="A21" s="328" t="s">
        <v>1523</v>
      </c>
      <c r="B21" s="328"/>
      <c r="C21" s="476">
        <f t="shared" ref="C21:N21" si="22">C8</f>
        <v>46113</v>
      </c>
      <c r="D21" s="476">
        <f t="shared" si="22"/>
        <v>46143</v>
      </c>
      <c r="E21" s="476">
        <f t="shared" si="22"/>
        <v>46174</v>
      </c>
      <c r="F21" s="476">
        <f t="shared" si="22"/>
        <v>46204</v>
      </c>
      <c r="G21" s="476">
        <f t="shared" si="22"/>
        <v>46235</v>
      </c>
      <c r="H21" s="476">
        <f t="shared" si="22"/>
        <v>46266</v>
      </c>
      <c r="I21" s="476">
        <f t="shared" si="22"/>
        <v>46296</v>
      </c>
      <c r="J21" s="476">
        <f t="shared" si="22"/>
        <v>46327</v>
      </c>
      <c r="K21" s="476">
        <f t="shared" si="22"/>
        <v>46357</v>
      </c>
      <c r="L21" s="476">
        <f t="shared" si="22"/>
        <v>46388</v>
      </c>
      <c r="M21" s="476">
        <f t="shared" si="22"/>
        <v>46419</v>
      </c>
      <c r="N21" s="476">
        <f t="shared" si="22"/>
        <v>46447</v>
      </c>
      <c r="O21" s="303" t="s">
        <v>65</v>
      </c>
    </row>
    <row r="22" spans="1:57">
      <c r="A22" s="751" t="str">
        <f>A9</f>
        <v>Ambashakti Industries Limited*</v>
      </c>
      <c r="B22" s="328" t="s">
        <v>1004</v>
      </c>
      <c r="C22" s="303"/>
      <c r="D22" s="303"/>
      <c r="E22" s="303"/>
      <c r="F22" s="303"/>
      <c r="G22" s="303"/>
      <c r="H22" s="303"/>
      <c r="I22" s="303">
        <v>1</v>
      </c>
      <c r="J22" s="303">
        <v>1</v>
      </c>
      <c r="K22" s="303"/>
      <c r="L22" s="303"/>
      <c r="M22" s="303"/>
      <c r="N22" s="303"/>
      <c r="O22" s="303">
        <f t="shared" ref="O22:O42" si="23">SUM(C22:N22)</f>
        <v>2</v>
      </c>
    </row>
    <row r="23" spans="1:57">
      <c r="A23" s="752"/>
      <c r="B23" s="489" t="s">
        <v>1006</v>
      </c>
      <c r="C23" s="490"/>
      <c r="D23" s="490"/>
      <c r="E23" s="490"/>
      <c r="F23" s="490"/>
      <c r="G23" s="490"/>
      <c r="H23" s="490"/>
      <c r="I23" s="490">
        <v>1</v>
      </c>
      <c r="J23" s="490">
        <v>1</v>
      </c>
      <c r="K23" s="490"/>
      <c r="L23" s="490"/>
      <c r="M23" s="490"/>
      <c r="N23" s="490"/>
      <c r="O23" s="490">
        <f t="shared" si="23"/>
        <v>2</v>
      </c>
    </row>
    <row r="24" spans="1:57">
      <c r="A24" s="753"/>
      <c r="B24" s="328" t="s">
        <v>1007</v>
      </c>
      <c r="C24" s="303"/>
      <c r="D24" s="303"/>
      <c r="E24" s="303"/>
      <c r="F24" s="303"/>
      <c r="G24" s="303"/>
      <c r="H24" s="303"/>
      <c r="I24" s="303">
        <v>1</v>
      </c>
      <c r="J24" s="303"/>
      <c r="K24" s="303"/>
      <c r="L24" s="303"/>
      <c r="M24" s="303"/>
      <c r="N24" s="303"/>
      <c r="O24" s="486">
        <f t="shared" si="23"/>
        <v>1</v>
      </c>
    </row>
    <row r="25" spans="1:57">
      <c r="A25" s="751" t="str">
        <f>A10</f>
        <v>API Ispat And Powertech Private Limited</v>
      </c>
      <c r="B25" s="328" t="s">
        <v>1004</v>
      </c>
      <c r="C25" s="303"/>
      <c r="D25" s="303"/>
      <c r="E25" s="303"/>
      <c r="F25" s="303"/>
      <c r="G25" s="303"/>
      <c r="H25" s="303"/>
      <c r="I25" s="303">
        <v>1</v>
      </c>
      <c r="J25" s="303"/>
      <c r="K25" s="303"/>
      <c r="L25" s="303"/>
      <c r="M25" s="303"/>
      <c r="N25" s="303"/>
      <c r="O25" s="303">
        <f t="shared" si="23"/>
        <v>1</v>
      </c>
    </row>
    <row r="26" spans="1:57">
      <c r="A26" s="752"/>
      <c r="B26" s="489" t="s">
        <v>1006</v>
      </c>
      <c r="C26" s="490"/>
      <c r="D26" s="490"/>
      <c r="E26" s="490"/>
      <c r="F26" s="490"/>
      <c r="G26" s="490"/>
      <c r="H26" s="490"/>
      <c r="I26" s="490">
        <v>1</v>
      </c>
      <c r="J26" s="490"/>
      <c r="K26" s="490"/>
      <c r="L26" s="490"/>
      <c r="M26" s="490"/>
      <c r="N26" s="490"/>
      <c r="O26" s="490">
        <f t="shared" si="23"/>
        <v>1</v>
      </c>
    </row>
    <row r="27" spans="1:57" ht="15.75" customHeight="1">
      <c r="A27" s="753"/>
      <c r="B27" s="328" t="s">
        <v>1007</v>
      </c>
      <c r="C27" s="303"/>
      <c r="D27" s="303"/>
      <c r="E27" s="303"/>
      <c r="F27" s="303"/>
      <c r="G27" s="303"/>
      <c r="H27" s="303"/>
      <c r="I27" s="303"/>
      <c r="J27" s="303"/>
      <c r="K27" s="303"/>
      <c r="L27" s="303"/>
      <c r="M27" s="303"/>
      <c r="N27" s="303"/>
      <c r="O27" s="303">
        <f t="shared" si="23"/>
        <v>0</v>
      </c>
    </row>
    <row r="28" spans="1:57">
      <c r="A28" s="751" t="str">
        <f>A11</f>
        <v>Aditya Industries</v>
      </c>
      <c r="B28" s="328" t="s">
        <v>1004</v>
      </c>
      <c r="C28" s="303">
        <v>1</v>
      </c>
      <c r="D28" s="303"/>
      <c r="E28" s="303"/>
      <c r="F28" s="303"/>
      <c r="G28" s="303"/>
      <c r="H28" s="303"/>
      <c r="I28" s="303"/>
      <c r="J28" s="303"/>
      <c r="K28" s="303"/>
      <c r="L28" s="303"/>
      <c r="M28" s="303"/>
      <c r="N28" s="303"/>
      <c r="O28" s="303">
        <f t="shared" si="23"/>
        <v>1</v>
      </c>
    </row>
    <row r="29" spans="1:57">
      <c r="A29" s="752"/>
      <c r="B29" s="489" t="s">
        <v>1006</v>
      </c>
      <c r="C29" s="490">
        <v>1</v>
      </c>
      <c r="D29" s="490"/>
      <c r="E29" s="490"/>
      <c r="F29" s="490"/>
      <c r="G29" s="490"/>
      <c r="H29" s="490"/>
      <c r="I29" s="490"/>
      <c r="J29" s="490"/>
      <c r="K29" s="490"/>
      <c r="L29" s="490"/>
      <c r="M29" s="490"/>
      <c r="N29" s="490"/>
      <c r="O29" s="490">
        <f t="shared" si="23"/>
        <v>1</v>
      </c>
    </row>
    <row r="30" spans="1:57">
      <c r="A30" s="753"/>
      <c r="B30" s="328" t="s">
        <v>1007</v>
      </c>
      <c r="C30" s="303"/>
      <c r="D30" s="303"/>
      <c r="E30" s="303"/>
      <c r="F30" s="303"/>
      <c r="G30" s="303"/>
      <c r="H30" s="303"/>
      <c r="I30" s="303"/>
      <c r="J30" s="483">
        <v>1</v>
      </c>
      <c r="K30" s="303"/>
      <c r="L30" s="303"/>
      <c r="M30" s="303"/>
      <c r="N30" s="303"/>
      <c r="O30" s="303">
        <f t="shared" si="23"/>
        <v>1</v>
      </c>
    </row>
    <row r="31" spans="1:57">
      <c r="A31" s="751" t="str">
        <f>A12</f>
        <v>SKA Ispat Private Limited</v>
      </c>
      <c r="B31" s="328" t="s">
        <v>1004</v>
      </c>
      <c r="C31" s="303">
        <v>1</v>
      </c>
      <c r="D31" s="303"/>
      <c r="E31" s="303"/>
      <c r="F31" s="303"/>
      <c r="G31" s="303"/>
      <c r="H31" s="303"/>
      <c r="I31" s="303"/>
      <c r="J31" s="303"/>
      <c r="K31" s="303"/>
      <c r="L31" s="303"/>
      <c r="M31" s="303"/>
      <c r="N31" s="303"/>
      <c r="O31" s="303">
        <f t="shared" si="23"/>
        <v>1</v>
      </c>
    </row>
    <row r="32" spans="1:57">
      <c r="A32" s="752"/>
      <c r="B32" s="489" t="s">
        <v>1006</v>
      </c>
      <c r="C32" s="490">
        <v>1</v>
      </c>
      <c r="D32" s="490"/>
      <c r="E32" s="490"/>
      <c r="F32" s="490"/>
      <c r="G32" s="490"/>
      <c r="H32" s="490"/>
      <c r="I32" s="490"/>
      <c r="J32" s="490"/>
      <c r="K32" s="490"/>
      <c r="L32" s="490"/>
      <c r="M32" s="490"/>
      <c r="N32" s="490"/>
      <c r="O32" s="490">
        <f t="shared" si="23"/>
        <v>1</v>
      </c>
    </row>
    <row r="33" spans="1:15">
      <c r="A33" s="753"/>
      <c r="B33" s="328" t="s">
        <v>1007</v>
      </c>
      <c r="C33" s="303"/>
      <c r="D33" s="303"/>
      <c r="E33" s="303"/>
      <c r="F33" s="303"/>
      <c r="G33" s="303"/>
      <c r="H33" s="303"/>
      <c r="I33" s="303"/>
      <c r="J33" s="483">
        <v>1</v>
      </c>
      <c r="K33" s="303"/>
      <c r="L33" s="303"/>
      <c r="M33" s="303"/>
      <c r="N33" s="303"/>
      <c r="O33" s="303">
        <f t="shared" si="23"/>
        <v>1</v>
      </c>
    </row>
    <row r="34" spans="1:15">
      <c r="A34" s="751" t="str">
        <f>A13</f>
        <v>German Steel</v>
      </c>
      <c r="B34" s="328" t="s">
        <v>1004</v>
      </c>
      <c r="C34" s="303">
        <v>1</v>
      </c>
      <c r="D34" s="303"/>
      <c r="E34" s="303"/>
      <c r="F34" s="303"/>
      <c r="G34" s="303"/>
      <c r="H34" s="303"/>
      <c r="I34" s="303"/>
      <c r="J34" s="303"/>
      <c r="K34" s="303"/>
      <c r="L34" s="303"/>
      <c r="M34" s="303"/>
      <c r="N34" s="303"/>
      <c r="O34" s="303">
        <f t="shared" si="23"/>
        <v>1</v>
      </c>
    </row>
    <row r="35" spans="1:15">
      <c r="A35" s="752"/>
      <c r="B35" s="489" t="s">
        <v>1006</v>
      </c>
      <c r="C35" s="490">
        <v>1</v>
      </c>
      <c r="D35" s="490"/>
      <c r="E35" s="490"/>
      <c r="F35" s="490"/>
      <c r="G35" s="490"/>
      <c r="H35" s="490"/>
      <c r="I35" s="490"/>
      <c r="J35" s="490"/>
      <c r="K35" s="490"/>
      <c r="L35" s="490"/>
      <c r="M35" s="490"/>
      <c r="N35" s="490"/>
      <c r="O35" s="490">
        <f t="shared" si="23"/>
        <v>1</v>
      </c>
    </row>
    <row r="36" spans="1:15">
      <c r="A36" s="753"/>
      <c r="B36" s="328" t="s">
        <v>1007</v>
      </c>
      <c r="C36" s="303">
        <v>1</v>
      </c>
      <c r="D36" s="303"/>
      <c r="E36" s="303"/>
      <c r="F36" s="303"/>
      <c r="G36" s="303"/>
      <c r="H36" s="303"/>
      <c r="I36" s="303"/>
      <c r="J36" s="303"/>
      <c r="K36" s="303"/>
      <c r="L36" s="303"/>
      <c r="M36" s="303"/>
      <c r="N36" s="303"/>
      <c r="O36" s="303">
        <f t="shared" si="23"/>
        <v>1</v>
      </c>
    </row>
    <row r="37" spans="1:15">
      <c r="A37" s="751" t="str">
        <f>A14</f>
        <v>Telangana-New Plant</v>
      </c>
      <c r="B37" s="328" t="s">
        <v>1004</v>
      </c>
      <c r="C37" s="303"/>
      <c r="D37" s="303"/>
      <c r="E37" s="303"/>
      <c r="F37" s="303"/>
      <c r="G37" s="303"/>
      <c r="H37" s="303"/>
      <c r="I37" s="303">
        <v>1</v>
      </c>
      <c r="J37" s="303"/>
      <c r="K37" s="303"/>
      <c r="L37" s="303"/>
      <c r="M37" s="303"/>
      <c r="N37" s="303"/>
      <c r="O37" s="303">
        <f t="shared" si="23"/>
        <v>1</v>
      </c>
    </row>
    <row r="38" spans="1:15">
      <c r="A38" s="752"/>
      <c r="B38" s="489" t="s">
        <v>1006</v>
      </c>
      <c r="C38" s="490"/>
      <c r="D38" s="490"/>
      <c r="E38" s="490"/>
      <c r="F38" s="490"/>
      <c r="G38" s="490"/>
      <c r="H38" s="490"/>
      <c r="I38" s="490">
        <v>1</v>
      </c>
      <c r="J38" s="490"/>
      <c r="K38" s="490"/>
      <c r="L38" s="490"/>
      <c r="M38" s="490"/>
      <c r="N38" s="490"/>
      <c r="O38" s="490">
        <f t="shared" si="23"/>
        <v>1</v>
      </c>
    </row>
    <row r="39" spans="1:15">
      <c r="A39" s="752"/>
      <c r="B39" s="478" t="s">
        <v>1007</v>
      </c>
      <c r="C39" s="477"/>
      <c r="D39" s="477"/>
      <c r="E39" s="477"/>
      <c r="F39" s="477"/>
      <c r="G39" s="477"/>
      <c r="H39" s="477"/>
      <c r="I39" s="477">
        <v>1</v>
      </c>
      <c r="J39" s="477"/>
      <c r="K39" s="477"/>
      <c r="L39" s="477"/>
      <c r="M39" s="477"/>
      <c r="N39" s="477"/>
      <c r="O39" s="477">
        <f t="shared" si="23"/>
        <v>1</v>
      </c>
    </row>
    <row r="40" spans="1:15">
      <c r="A40" s="751" t="s">
        <v>301</v>
      </c>
      <c r="B40" s="328" t="s">
        <v>1004</v>
      </c>
      <c r="C40" s="477"/>
      <c r="D40" s="477"/>
      <c r="E40" s="477"/>
      <c r="F40" s="477"/>
      <c r="G40" s="477"/>
      <c r="H40" s="477"/>
      <c r="I40" s="477">
        <v>1</v>
      </c>
      <c r="J40" s="477"/>
      <c r="K40" s="477"/>
      <c r="L40" s="477"/>
      <c r="M40" s="477"/>
      <c r="N40" s="477"/>
      <c r="O40" s="477">
        <f t="shared" si="23"/>
        <v>1</v>
      </c>
    </row>
    <row r="41" spans="1:15">
      <c r="A41" s="752"/>
      <c r="B41" s="489" t="s">
        <v>1006</v>
      </c>
      <c r="C41" s="491"/>
      <c r="D41" s="491"/>
      <c r="E41" s="491"/>
      <c r="F41" s="491"/>
      <c r="G41" s="491"/>
      <c r="H41" s="491"/>
      <c r="I41" s="491">
        <v>1</v>
      </c>
      <c r="J41" s="491"/>
      <c r="K41" s="491"/>
      <c r="L41" s="491"/>
      <c r="M41" s="491"/>
      <c r="N41" s="491"/>
      <c r="O41" s="491">
        <f t="shared" si="23"/>
        <v>1</v>
      </c>
    </row>
    <row r="42" spans="1:15">
      <c r="A42" s="753"/>
      <c r="B42" s="478" t="s">
        <v>1007</v>
      </c>
      <c r="C42" s="477"/>
      <c r="D42" s="477"/>
      <c r="E42" s="477"/>
      <c r="F42" s="477"/>
      <c r="G42" s="477"/>
      <c r="H42" s="477"/>
      <c r="I42" s="477">
        <v>1</v>
      </c>
      <c r="J42" s="477"/>
      <c r="K42" s="477"/>
      <c r="L42" s="477"/>
      <c r="M42" s="477"/>
      <c r="N42" s="477"/>
      <c r="O42" s="477">
        <f t="shared" si="23"/>
        <v>1</v>
      </c>
    </row>
    <row r="43" spans="1:15">
      <c r="A43" s="754" t="s">
        <v>65</v>
      </c>
      <c r="B43" s="755"/>
      <c r="C43" s="303">
        <f t="shared" ref="C43:O43" si="24">SUM(C22:C42)</f>
        <v>7</v>
      </c>
      <c r="D43" s="303">
        <f t="shared" si="24"/>
        <v>0</v>
      </c>
      <c r="E43" s="303">
        <f t="shared" si="24"/>
        <v>0</v>
      </c>
      <c r="F43" s="303">
        <f t="shared" si="24"/>
        <v>0</v>
      </c>
      <c r="G43" s="303">
        <f t="shared" si="24"/>
        <v>0</v>
      </c>
      <c r="H43" s="303">
        <f t="shared" si="24"/>
        <v>0</v>
      </c>
      <c r="I43" s="303">
        <f t="shared" si="24"/>
        <v>11</v>
      </c>
      <c r="J43" s="303">
        <f t="shared" si="24"/>
        <v>4</v>
      </c>
      <c r="K43" s="303">
        <f t="shared" si="24"/>
        <v>0</v>
      </c>
      <c r="L43" s="303">
        <f t="shared" si="24"/>
        <v>0</v>
      </c>
      <c r="M43" s="303">
        <f t="shared" si="24"/>
        <v>0</v>
      </c>
      <c r="N43" s="303">
        <f t="shared" si="24"/>
        <v>0</v>
      </c>
      <c r="O43" s="303">
        <f t="shared" si="24"/>
        <v>22</v>
      </c>
    </row>
    <row r="45" spans="1:15">
      <c r="A45" s="746" t="s">
        <v>1525</v>
      </c>
      <c r="B45" s="303" t="s">
        <v>1526</v>
      </c>
      <c r="C45" s="303"/>
      <c r="D45" s="303"/>
      <c r="E45" s="303">
        <v>1</v>
      </c>
      <c r="F45" s="303"/>
      <c r="G45" s="303"/>
      <c r="H45" s="303"/>
      <c r="I45" s="303"/>
      <c r="J45" s="303"/>
      <c r="K45" s="303"/>
      <c r="L45" s="303"/>
      <c r="M45" s="303"/>
      <c r="N45" s="303"/>
      <c r="O45" s="477">
        <f>SUM(C45:N45)</f>
        <v>1</v>
      </c>
    </row>
    <row r="46" spans="1:15">
      <c r="A46" s="746"/>
      <c r="B46" s="303" t="s">
        <v>1527</v>
      </c>
      <c r="C46" s="303"/>
      <c r="D46" s="303"/>
      <c r="E46" s="303">
        <v>1</v>
      </c>
      <c r="F46" s="303"/>
      <c r="G46" s="303"/>
      <c r="H46" s="303"/>
      <c r="I46" s="303"/>
      <c r="J46" s="303"/>
      <c r="K46" s="303"/>
      <c r="L46" s="303"/>
      <c r="M46" s="303"/>
      <c r="N46" s="303"/>
      <c r="O46" s="477">
        <f>SUM(C46:N46)</f>
        <v>1</v>
      </c>
    </row>
    <row r="47" spans="1:15">
      <c r="A47" s="746"/>
      <c r="B47" s="303"/>
      <c r="C47" s="303"/>
      <c r="D47" s="303"/>
      <c r="E47" s="303"/>
      <c r="F47" s="303"/>
      <c r="G47" s="303"/>
      <c r="H47" s="303"/>
      <c r="I47" s="303"/>
      <c r="J47" s="303"/>
      <c r="K47" s="303"/>
      <c r="L47" s="303"/>
      <c r="M47" s="303"/>
      <c r="N47" s="303"/>
      <c r="O47" s="477">
        <f>SUM(C47:N47)</f>
        <v>0</v>
      </c>
    </row>
    <row r="48" spans="1:15">
      <c r="A48" s="746"/>
      <c r="B48" s="303"/>
      <c r="C48" s="303"/>
      <c r="D48" s="303"/>
      <c r="E48" s="303"/>
      <c r="F48" s="303"/>
      <c r="G48" s="303"/>
      <c r="H48" s="303"/>
      <c r="I48" s="303"/>
      <c r="J48" s="303"/>
      <c r="K48" s="303"/>
      <c r="L48" s="303"/>
      <c r="M48" s="303"/>
      <c r="N48" s="328"/>
      <c r="O48" s="303">
        <f>SUM(C48:N48)</f>
        <v>0</v>
      </c>
    </row>
    <row r="50" spans="1:15">
      <c r="A50" s="747" t="s">
        <v>120</v>
      </c>
      <c r="B50" s="748"/>
      <c r="C50" s="303">
        <f t="shared" ref="C50:O50" si="25">C48+C47+C46+C45+C43</f>
        <v>7</v>
      </c>
      <c r="D50" s="303">
        <f t="shared" si="25"/>
        <v>0</v>
      </c>
      <c r="E50" s="303">
        <f t="shared" si="25"/>
        <v>2</v>
      </c>
      <c r="F50" s="303">
        <f t="shared" si="25"/>
        <v>0</v>
      </c>
      <c r="G50" s="303">
        <f t="shared" si="25"/>
        <v>0</v>
      </c>
      <c r="H50" s="303">
        <f t="shared" si="25"/>
        <v>0</v>
      </c>
      <c r="I50" s="303">
        <f t="shared" si="25"/>
        <v>11</v>
      </c>
      <c r="J50" s="303">
        <f t="shared" si="25"/>
        <v>4</v>
      </c>
      <c r="K50" s="303">
        <f t="shared" si="25"/>
        <v>0</v>
      </c>
      <c r="L50" s="303">
        <f t="shared" si="25"/>
        <v>0</v>
      </c>
      <c r="M50" s="303">
        <f t="shared" si="25"/>
        <v>0</v>
      </c>
      <c r="N50" s="303">
        <f t="shared" si="25"/>
        <v>0</v>
      </c>
      <c r="O50" s="303">
        <f t="shared" si="25"/>
        <v>24</v>
      </c>
    </row>
  </sheetData>
  <mergeCells count="15">
    <mergeCell ref="AS7:BE7"/>
    <mergeCell ref="A45:A48"/>
    <mergeCell ref="A50:B50"/>
    <mergeCell ref="Q7:AC7"/>
    <mergeCell ref="AE7:AQ7"/>
    <mergeCell ref="A25:A27"/>
    <mergeCell ref="A28:A30"/>
    <mergeCell ref="A31:A33"/>
    <mergeCell ref="A34:A36"/>
    <mergeCell ref="A37:A39"/>
    <mergeCell ref="A43:B43"/>
    <mergeCell ref="A20:O20"/>
    <mergeCell ref="A7:O7"/>
    <mergeCell ref="A22:A24"/>
    <mergeCell ref="A40:A4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182AA-5BA6-429F-8A63-6B3FEB9276E3}">
  <dimension ref="A1:Q18"/>
  <sheetViews>
    <sheetView workbookViewId="0">
      <selection activeCell="A2" sqref="A2"/>
    </sheetView>
  </sheetViews>
  <sheetFormatPr defaultColWidth="9.140625" defaultRowHeight="14.45"/>
  <cols>
    <col min="1" max="1" width="21.140625" style="1" customWidth="1"/>
    <col min="2" max="2" width="7.85546875" style="1" customWidth="1"/>
    <col min="3" max="3" width="8.140625" style="1" customWidth="1"/>
    <col min="4" max="15" width="8.140625" style="4" customWidth="1"/>
    <col min="16" max="16" width="9.140625" style="4"/>
    <col min="17" max="17" width="42.42578125" style="1" customWidth="1"/>
    <col min="18" max="16384" width="9.140625" style="1"/>
  </cols>
  <sheetData>
    <row r="1" spans="1:17" ht="19.5" customHeight="1">
      <c r="F1" s="16">
        <f>SUM(D6:F6)/$C$6</f>
        <v>0.20461538461538462</v>
      </c>
      <c r="G1" s="16"/>
      <c r="H1" s="16"/>
      <c r="I1" s="16">
        <f>SUM(G6:I6)/$C$6</f>
        <v>0.1676923076923077</v>
      </c>
      <c r="J1" s="16"/>
      <c r="K1" s="16"/>
      <c r="L1" s="16">
        <f>SUM(J6:L6)/$C$6</f>
        <v>0.24096153846153845</v>
      </c>
      <c r="M1" s="16"/>
      <c r="N1" s="16"/>
      <c r="O1" s="16">
        <f>SUM(M6:O6)/$C$6</f>
        <v>0.38673076923076921</v>
      </c>
    </row>
    <row r="2" spans="1:17" ht="19.5" customHeight="1">
      <c r="A2" s="18" t="s">
        <v>1528</v>
      </c>
      <c r="B2" s="4" t="s">
        <v>1529</v>
      </c>
      <c r="C2" s="4" t="s">
        <v>331</v>
      </c>
      <c r="D2" s="2">
        <v>46113</v>
      </c>
      <c r="E2" s="2">
        <v>46143</v>
      </c>
      <c r="F2" s="2">
        <v>46174</v>
      </c>
      <c r="G2" s="2">
        <v>46204</v>
      </c>
      <c r="H2" s="2">
        <v>46235</v>
      </c>
      <c r="I2" s="2">
        <v>46266</v>
      </c>
      <c r="J2" s="2">
        <v>46296</v>
      </c>
      <c r="K2" s="2">
        <v>46327</v>
      </c>
      <c r="L2" s="2">
        <v>46357</v>
      </c>
      <c r="M2" s="2">
        <v>46388</v>
      </c>
      <c r="N2" s="2">
        <v>46419</v>
      </c>
      <c r="O2" s="2">
        <v>46447</v>
      </c>
    </row>
    <row r="3" spans="1:17" ht="19.5" customHeight="1">
      <c r="A3" s="1" t="s">
        <v>1530</v>
      </c>
      <c r="B3" s="14"/>
      <c r="C3" s="15">
        <v>400</v>
      </c>
      <c r="D3" s="15">
        <f>$C3*D9</f>
        <v>24</v>
      </c>
      <c r="E3" s="15">
        <f t="shared" ref="E3:O3" si="0">$C3*E9</f>
        <v>32</v>
      </c>
      <c r="F3" s="15">
        <f t="shared" si="0"/>
        <v>28.000000000000004</v>
      </c>
      <c r="G3" s="15">
        <f t="shared" si="0"/>
        <v>24</v>
      </c>
      <c r="H3" s="15">
        <f t="shared" si="0"/>
        <v>20</v>
      </c>
      <c r="I3" s="15">
        <f t="shared" si="0"/>
        <v>22</v>
      </c>
      <c r="J3" s="15">
        <f t="shared" si="0"/>
        <v>28.000000000000004</v>
      </c>
      <c r="K3" s="15">
        <f t="shared" si="0"/>
        <v>34</v>
      </c>
      <c r="L3" s="15">
        <f t="shared" si="0"/>
        <v>36</v>
      </c>
      <c r="M3" s="15">
        <f t="shared" si="0"/>
        <v>44</v>
      </c>
      <c r="N3" s="15">
        <f t="shared" si="0"/>
        <v>50</v>
      </c>
      <c r="O3" s="15">
        <f t="shared" si="0"/>
        <v>57.999999999999993</v>
      </c>
    </row>
    <row r="4" spans="1:17" ht="19.5" customHeight="1">
      <c r="A4" s="1" t="s">
        <v>1531</v>
      </c>
      <c r="B4" s="14"/>
      <c r="C4" s="15">
        <v>75</v>
      </c>
      <c r="D4" s="15">
        <f>$C4*D10</f>
        <v>4.5</v>
      </c>
      <c r="E4" s="15">
        <f t="shared" ref="E4:O4" si="1">$C4*E10</f>
        <v>6</v>
      </c>
      <c r="F4" s="15">
        <f t="shared" si="1"/>
        <v>5.2500000000000009</v>
      </c>
      <c r="G4" s="15">
        <f t="shared" si="1"/>
        <v>4.5</v>
      </c>
      <c r="H4" s="15">
        <f t="shared" si="1"/>
        <v>3.75</v>
      </c>
      <c r="I4" s="15">
        <f t="shared" si="1"/>
        <v>4.125</v>
      </c>
      <c r="J4" s="15">
        <f t="shared" si="1"/>
        <v>5.2500000000000009</v>
      </c>
      <c r="K4" s="15">
        <f t="shared" si="1"/>
        <v>6.3750000000000009</v>
      </c>
      <c r="L4" s="15">
        <f t="shared" si="1"/>
        <v>6.75</v>
      </c>
      <c r="M4" s="15">
        <f t="shared" si="1"/>
        <v>8.25</v>
      </c>
      <c r="N4" s="15">
        <f t="shared" si="1"/>
        <v>9.375</v>
      </c>
      <c r="O4" s="15">
        <f t="shared" si="1"/>
        <v>10.875</v>
      </c>
    </row>
    <row r="5" spans="1:17" ht="19.5" customHeight="1">
      <c r="A5" s="1" t="s">
        <v>85</v>
      </c>
      <c r="B5" s="14"/>
      <c r="C5" s="15">
        <v>175</v>
      </c>
      <c r="D5" s="15">
        <f>$C5*D11</f>
        <v>9.625</v>
      </c>
      <c r="E5" s="15">
        <f t="shared" ref="E5:O5" si="2">$C5*E11</f>
        <v>12.250000000000002</v>
      </c>
      <c r="F5" s="15">
        <f t="shared" si="2"/>
        <v>11.375</v>
      </c>
      <c r="G5" s="15">
        <f t="shared" si="2"/>
        <v>10.5</v>
      </c>
      <c r="H5" s="15">
        <f t="shared" si="2"/>
        <v>9.625</v>
      </c>
      <c r="I5" s="15">
        <f t="shared" si="2"/>
        <v>10.5</v>
      </c>
      <c r="J5" s="15">
        <f t="shared" si="2"/>
        <v>11.375</v>
      </c>
      <c r="K5" s="15">
        <f t="shared" si="2"/>
        <v>13.125</v>
      </c>
      <c r="L5" s="15">
        <f t="shared" si="2"/>
        <v>15.75</v>
      </c>
      <c r="M5" s="15">
        <f t="shared" si="2"/>
        <v>19.25</v>
      </c>
      <c r="N5" s="15">
        <f t="shared" si="2"/>
        <v>23.625</v>
      </c>
      <c r="O5" s="15">
        <f t="shared" si="2"/>
        <v>28</v>
      </c>
      <c r="Q5" s="1" t="s">
        <v>1532</v>
      </c>
    </row>
    <row r="6" spans="1:17" ht="19.5" customHeight="1">
      <c r="A6" s="1" t="s">
        <v>65</v>
      </c>
      <c r="B6" s="14">
        <f>SUM(B3:B5)</f>
        <v>0</v>
      </c>
      <c r="C6" s="15">
        <f t="shared" ref="C6:O6" si="3">SUM(C3:C5)</f>
        <v>650</v>
      </c>
      <c r="D6" s="15">
        <f t="shared" si="3"/>
        <v>38.125</v>
      </c>
      <c r="E6" s="15">
        <f t="shared" si="3"/>
        <v>50.25</v>
      </c>
      <c r="F6" s="15">
        <f t="shared" si="3"/>
        <v>44.625000000000007</v>
      </c>
      <c r="G6" s="15">
        <f t="shared" si="3"/>
        <v>39</v>
      </c>
      <c r="H6" s="15">
        <f t="shared" si="3"/>
        <v>33.375</v>
      </c>
      <c r="I6" s="15">
        <f t="shared" si="3"/>
        <v>36.625</v>
      </c>
      <c r="J6" s="15">
        <f t="shared" si="3"/>
        <v>44.625000000000007</v>
      </c>
      <c r="K6" s="15">
        <f t="shared" si="3"/>
        <v>53.5</v>
      </c>
      <c r="L6" s="15">
        <f t="shared" si="3"/>
        <v>58.5</v>
      </c>
      <c r="M6" s="15">
        <f t="shared" si="3"/>
        <v>71.5</v>
      </c>
      <c r="N6" s="15">
        <f t="shared" si="3"/>
        <v>83</v>
      </c>
      <c r="O6" s="15">
        <f t="shared" si="3"/>
        <v>96.875</v>
      </c>
      <c r="Q6" s="1" t="s">
        <v>1533</v>
      </c>
    </row>
    <row r="7" spans="1:17">
      <c r="Q7" s="1" t="s">
        <v>1534</v>
      </c>
    </row>
    <row r="8" spans="1:17" ht="22.5" customHeight="1">
      <c r="A8" s="18" t="s">
        <v>1535</v>
      </c>
      <c r="B8" s="4" t="s">
        <v>1529</v>
      </c>
      <c r="C8" s="4" t="s">
        <v>331</v>
      </c>
      <c r="D8" s="2">
        <v>46113</v>
      </c>
      <c r="E8" s="2">
        <v>46143</v>
      </c>
      <c r="F8" s="2">
        <v>46174</v>
      </c>
      <c r="G8" s="2">
        <v>46204</v>
      </c>
      <c r="H8" s="2">
        <v>46235</v>
      </c>
      <c r="I8" s="2">
        <v>46266</v>
      </c>
      <c r="J8" s="2">
        <v>46296</v>
      </c>
      <c r="K8" s="2">
        <v>46327</v>
      </c>
      <c r="L8" s="2">
        <v>46357</v>
      </c>
      <c r="M8" s="2">
        <v>46388</v>
      </c>
      <c r="N8" s="2">
        <v>46419</v>
      </c>
      <c r="O8" s="2">
        <v>46447</v>
      </c>
    </row>
    <row r="9" spans="1:17" ht="22.5" customHeight="1">
      <c r="A9" s="1" t="s">
        <v>1530</v>
      </c>
      <c r="C9" s="16">
        <f>C3/$C$6</f>
        <v>0.61538461538461542</v>
      </c>
      <c r="D9" s="17">
        <v>0.06</v>
      </c>
      <c r="E9" s="17">
        <v>0.08</v>
      </c>
      <c r="F9" s="17">
        <v>7.0000000000000007E-2</v>
      </c>
      <c r="G9" s="17">
        <v>0.06</v>
      </c>
      <c r="H9" s="17">
        <v>0.05</v>
      </c>
      <c r="I9" s="17">
        <v>5.5E-2</v>
      </c>
      <c r="J9" s="17">
        <v>7.0000000000000007E-2</v>
      </c>
      <c r="K9" s="17">
        <v>8.5000000000000006E-2</v>
      </c>
      <c r="L9" s="17">
        <v>0.09</v>
      </c>
      <c r="M9" s="17">
        <v>0.11</v>
      </c>
      <c r="N9" s="17">
        <v>0.125</v>
      </c>
      <c r="O9" s="17">
        <v>0.14499999999999999</v>
      </c>
      <c r="P9" s="17">
        <f>SUM(D9:O9)</f>
        <v>1</v>
      </c>
    </row>
    <row r="10" spans="1:17" ht="22.5" customHeight="1">
      <c r="A10" s="1" t="s">
        <v>1531</v>
      </c>
      <c r="C10" s="16">
        <f>C4/$C$6</f>
        <v>0.11538461538461539</v>
      </c>
      <c r="D10" s="17">
        <v>0.06</v>
      </c>
      <c r="E10" s="17">
        <v>0.08</v>
      </c>
      <c r="F10" s="17">
        <v>7.0000000000000007E-2</v>
      </c>
      <c r="G10" s="17">
        <v>0.06</v>
      </c>
      <c r="H10" s="17">
        <v>0.05</v>
      </c>
      <c r="I10" s="17">
        <v>5.5E-2</v>
      </c>
      <c r="J10" s="17">
        <v>7.0000000000000007E-2</v>
      </c>
      <c r="K10" s="17">
        <v>8.5000000000000006E-2</v>
      </c>
      <c r="L10" s="17">
        <v>0.09</v>
      </c>
      <c r="M10" s="17">
        <v>0.11</v>
      </c>
      <c r="N10" s="17">
        <v>0.125</v>
      </c>
      <c r="O10" s="17">
        <v>0.14499999999999999</v>
      </c>
      <c r="P10" s="17">
        <f>SUM(D10:O10)</f>
        <v>1</v>
      </c>
    </row>
    <row r="11" spans="1:17" ht="22.5" customHeight="1">
      <c r="A11" s="1" t="s">
        <v>85</v>
      </c>
      <c r="C11" s="16">
        <f>C5/$C$6</f>
        <v>0.26923076923076922</v>
      </c>
      <c r="D11" s="17">
        <v>5.5E-2</v>
      </c>
      <c r="E11" s="17">
        <v>7.0000000000000007E-2</v>
      </c>
      <c r="F11" s="17">
        <v>6.5000000000000002E-2</v>
      </c>
      <c r="G11" s="17">
        <v>0.06</v>
      </c>
      <c r="H11" s="17">
        <v>5.5E-2</v>
      </c>
      <c r="I11" s="17">
        <v>0.06</v>
      </c>
      <c r="J11" s="17">
        <v>6.5000000000000002E-2</v>
      </c>
      <c r="K11" s="17">
        <v>7.4999999999999997E-2</v>
      </c>
      <c r="L11" s="17">
        <v>0.09</v>
      </c>
      <c r="M11" s="17">
        <v>0.11</v>
      </c>
      <c r="N11" s="17">
        <v>0.13500000000000001</v>
      </c>
      <c r="O11" s="17">
        <v>0.16</v>
      </c>
      <c r="P11" s="17">
        <f>SUM(D11:O11)</f>
        <v>1</v>
      </c>
    </row>
    <row r="12" spans="1:17" ht="22.5" customHeight="1">
      <c r="A12" s="1" t="s">
        <v>65</v>
      </c>
      <c r="C12" s="16">
        <f>C6/$C$6</f>
        <v>1</v>
      </c>
      <c r="D12" s="17">
        <f t="shared" ref="D12:O12" si="4">D6/$C$6</f>
        <v>5.8653846153846154E-2</v>
      </c>
      <c r="E12" s="17">
        <f t="shared" si="4"/>
        <v>7.7307692307692313E-2</v>
      </c>
      <c r="F12" s="17">
        <f t="shared" si="4"/>
        <v>6.8653846153846163E-2</v>
      </c>
      <c r="G12" s="17">
        <f t="shared" si="4"/>
        <v>0.06</v>
      </c>
      <c r="H12" s="17">
        <f t="shared" si="4"/>
        <v>5.1346153846153847E-2</v>
      </c>
      <c r="I12" s="17">
        <f t="shared" si="4"/>
        <v>5.6346153846153844E-2</v>
      </c>
      <c r="J12" s="17">
        <f t="shared" si="4"/>
        <v>6.8653846153846163E-2</v>
      </c>
      <c r="K12" s="17">
        <f t="shared" si="4"/>
        <v>8.2307692307692304E-2</v>
      </c>
      <c r="L12" s="17">
        <f t="shared" si="4"/>
        <v>0.09</v>
      </c>
      <c r="M12" s="17">
        <f t="shared" si="4"/>
        <v>0.11</v>
      </c>
      <c r="N12" s="17">
        <f t="shared" si="4"/>
        <v>0.12769230769230769</v>
      </c>
      <c r="O12" s="17">
        <f t="shared" si="4"/>
        <v>0.14903846153846154</v>
      </c>
      <c r="P12" s="17"/>
    </row>
    <row r="14" spans="1:17" ht="23.25" customHeight="1">
      <c r="B14" s="4"/>
      <c r="C14" s="4"/>
      <c r="D14" s="2"/>
      <c r="E14" s="2"/>
      <c r="F14" s="2"/>
      <c r="G14" s="2"/>
      <c r="H14" s="2"/>
      <c r="I14" s="2"/>
      <c r="J14" s="2"/>
      <c r="K14" s="2"/>
      <c r="L14" s="2"/>
      <c r="M14" s="2"/>
      <c r="N14" s="2"/>
      <c r="O14" s="2"/>
    </row>
    <row r="15" spans="1:17" ht="21" customHeight="1"/>
    <row r="16" spans="1:17" ht="21" customHeight="1"/>
    <row r="17" ht="21" customHeight="1"/>
    <row r="18" ht="21"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9D1C2-54C0-4B22-8D05-C0EA8458E25B}">
  <dimension ref="A1:X19"/>
  <sheetViews>
    <sheetView topLeftCell="H1" workbookViewId="0">
      <selection activeCell="R13" sqref="R13"/>
    </sheetView>
  </sheetViews>
  <sheetFormatPr defaultColWidth="9.140625" defaultRowHeight="14.45"/>
  <cols>
    <col min="1" max="1" width="9.140625" style="1"/>
    <col min="2" max="2" width="12.5703125" style="4" bestFit="1" customWidth="1"/>
    <col min="3" max="3" width="5.85546875" style="4" bestFit="1" customWidth="1"/>
    <col min="4" max="4" width="12.140625" style="4" customWidth="1"/>
    <col min="5" max="6" width="8.5703125" style="1" customWidth="1"/>
    <col min="7" max="7" width="19.28515625" style="1" customWidth="1"/>
    <col min="8" max="10" width="9.140625" style="1"/>
    <col min="11" max="11" width="16" style="1" bestFit="1" customWidth="1"/>
    <col min="12" max="23" width="9.140625" style="1"/>
    <col min="24" max="24" width="9.7109375" style="1" bestFit="1" customWidth="1"/>
    <col min="25" max="16384" width="9.140625" style="1"/>
  </cols>
  <sheetData>
    <row r="1" spans="1:24">
      <c r="A1" s="18" t="s">
        <v>72</v>
      </c>
      <c r="B1" s="4">
        <v>1000</v>
      </c>
    </row>
    <row r="2" spans="1:24">
      <c r="B2" s="4" t="s">
        <v>1536</v>
      </c>
      <c r="E2" s="1" t="s">
        <v>1537</v>
      </c>
    </row>
    <row r="3" spans="1:24" ht="31.5" customHeight="1">
      <c r="A3" s="1" t="s">
        <v>323</v>
      </c>
      <c r="B3" s="4" t="s">
        <v>1529</v>
      </c>
      <c r="C3" s="4" t="s">
        <v>331</v>
      </c>
      <c r="D3" s="11" t="s">
        <v>1538</v>
      </c>
      <c r="E3" s="4" t="s">
        <v>1529</v>
      </c>
      <c r="F3" s="4" t="s">
        <v>331</v>
      </c>
      <c r="G3" s="4" t="s">
        <v>1538</v>
      </c>
      <c r="L3" s="2">
        <v>46113</v>
      </c>
      <c r="M3" s="2">
        <v>46143</v>
      </c>
      <c r="N3" s="2">
        <v>46174</v>
      </c>
      <c r="O3" s="2">
        <v>46204</v>
      </c>
      <c r="P3" s="2">
        <v>46235</v>
      </c>
      <c r="Q3" s="2">
        <v>46266</v>
      </c>
      <c r="R3" s="2">
        <v>46296</v>
      </c>
      <c r="S3" s="2">
        <v>46327</v>
      </c>
      <c r="T3" s="2">
        <v>46357</v>
      </c>
      <c r="U3" s="2">
        <v>46388</v>
      </c>
      <c r="V3" s="2">
        <v>46419</v>
      </c>
      <c r="W3" s="2">
        <v>46447</v>
      </c>
      <c r="X3" s="4" t="s">
        <v>331</v>
      </c>
    </row>
    <row r="4" spans="1:24">
      <c r="A4" s="1" t="s">
        <v>326</v>
      </c>
      <c r="B4" s="15">
        <f>SUMIFS('Retail_distributor-wise'!$E:$E,'Retail_distributor-wise'!$D:$D,Sheet3!$A4)/Sheet3!$B$1</f>
        <v>148.19520999999992</v>
      </c>
      <c r="C4" s="15">
        <f>SUMIFS('Retail_distributor-wise'!$F:$F,'Retail_distributor-wise'!$D:$D,Sheet3!$A4)/Sheet3!$B$1</f>
        <v>226.9</v>
      </c>
      <c r="D4" s="16">
        <f>IFERROR((C4-B4)/B4,"")</f>
        <v>0.53108862290488423</v>
      </c>
      <c r="K4" s="1" t="s">
        <v>1539</v>
      </c>
      <c r="L4" s="14">
        <f>('Retail_distributor-wise'!KW3+Distributor_projects!CZ3)*1.18</f>
        <v>165.40956799999998</v>
      </c>
      <c r="M4" s="14">
        <f>('Retail_distributor-wise'!KX3+Distributor_projects!DA3)*1.18</f>
        <v>218.10925300000005</v>
      </c>
      <c r="N4" s="14">
        <f>('Retail_distributor-wise'!KY3+Distributor_projects!DB3)*1.18</f>
        <v>187.23710179999992</v>
      </c>
      <c r="O4" s="14">
        <f>('Retail_distributor-wise'!KZ3+Distributor_projects!DC3)*1.18</f>
        <v>156.82216520000003</v>
      </c>
      <c r="P4" s="14">
        <f>('Retail_distributor-wise'!LA3+Distributor_projects!DD3)*1.18</f>
        <v>137.26038480000003</v>
      </c>
      <c r="Q4" s="14">
        <f>('Retail_distributor-wise'!LB3+Distributor_projects!DE3)*1.18</f>
        <v>151.04778799999994</v>
      </c>
      <c r="R4" s="14">
        <f>('Retail_distributor-wise'!LC3+Distributor_projects!DF3)*1.18</f>
        <v>188.42255339999994</v>
      </c>
      <c r="S4" s="14">
        <f>('Retail_distributor-wise'!LD3+Distributor_projects!DG3)*1.18</f>
        <v>225.80343119999989</v>
      </c>
      <c r="T4" s="14">
        <f>('Retail_distributor-wise'!LE3+Distributor_projects!DH3)*1.18</f>
        <v>247.34145199999995</v>
      </c>
      <c r="U4" s="14">
        <f>('Retail_distributor-wise'!LF3+Distributor_projects!DI3)*1.18</f>
        <v>308.44314999999989</v>
      </c>
      <c r="V4" s="14">
        <f>('Retail_distributor-wise'!LG3+Distributor_projects!DJ3)*1.18</f>
        <v>347.87674399999986</v>
      </c>
      <c r="W4" s="14">
        <f>('Retail_distributor-wise'!LH3+Distributor_projects!DK3)*1.18</f>
        <v>406.3401980000001</v>
      </c>
      <c r="X4" s="14">
        <f>SUM(L4:W4)</f>
        <v>2740.1137893999994</v>
      </c>
    </row>
    <row r="5" spans="1:24">
      <c r="A5" s="1" t="s">
        <v>328</v>
      </c>
      <c r="B5" s="15">
        <f>SUMIFS('Retail_distributor-wise'!$E:$E,'Retail_distributor-wise'!$D:$D,Sheet3!$A5)/Sheet3!$B$1</f>
        <v>22.269445000000001</v>
      </c>
      <c r="C5" s="15">
        <f>SUMIFS('Retail_distributor-wise'!$F:$F,'Retail_distributor-wise'!$D:$D,Sheet3!$A5)/Sheet3!$B$1</f>
        <v>51.55</v>
      </c>
      <c r="D5" s="16">
        <f t="shared" ref="D5:D9" si="0">IFERROR((C5-B5)/B5,"")</f>
        <v>1.3148309264106042</v>
      </c>
      <c r="K5" s="1" t="s">
        <v>1540</v>
      </c>
      <c r="L5" s="14">
        <f>'Credit sales_Ret. + Dist. Proj.'!CK3*1.18</f>
        <v>65.044260900000012</v>
      </c>
      <c r="M5" s="14">
        <f>'Credit sales_Ret. + Dist. Proj.'!CL3*1.18</f>
        <v>96.168932099999992</v>
      </c>
      <c r="N5" s="14">
        <f>'Credit sales_Ret. + Dist. Proj.'!CM3*1.18</f>
        <v>80.133139200000002</v>
      </c>
      <c r="O5" s="14">
        <f>'Credit sales_Ret. + Dist. Proj.'!CN3*1.18</f>
        <v>82.332134100000019</v>
      </c>
      <c r="P5" s="14">
        <f>'Credit sales_Ret. + Dist. Proj.'!CO3*1.18</f>
        <v>73.069157699999991</v>
      </c>
      <c r="Q5" s="14">
        <f>'Credit sales_Ret. + Dist. Proj.'!CP3*1.18</f>
        <v>79.606245600000008</v>
      </c>
      <c r="R5" s="14">
        <f>'Credit sales_Ret. + Dist. Proj.'!CQ3*1.18</f>
        <v>98.642276999999993</v>
      </c>
      <c r="S5" s="14">
        <f>'Credit sales_Ret. + Dist. Proj.'!CR3*1.18</f>
        <v>118.4637105</v>
      </c>
      <c r="T5" s="14">
        <f>'Credit sales_Ret. + Dist. Proj.'!CS3*1.18</f>
        <v>130.65159420000001</v>
      </c>
      <c r="U5" s="14">
        <f>'Credit sales_Ret. + Dist. Proj.'!CT3*1.18</f>
        <v>162.53177219999998</v>
      </c>
      <c r="V5" s="14">
        <f>'Credit sales_Ret. + Dist. Proj.'!CU3*1.18</f>
        <v>182.7928206</v>
      </c>
      <c r="W5" s="14">
        <f>'Credit sales_Ret. + Dist. Proj.'!CV3*1.18</f>
        <v>214.527717</v>
      </c>
      <c r="X5" s="14">
        <f>SUM(L5:W5)</f>
        <v>1383.9637611000001</v>
      </c>
    </row>
    <row r="6" spans="1:24">
      <c r="A6" s="1" t="s">
        <v>327</v>
      </c>
      <c r="B6" s="15">
        <f>SUMIFS('Retail_distributor-wise'!$E:$E,'Retail_distributor-wise'!$D:$D,Sheet3!$A6)/Sheet3!$B$1</f>
        <v>8.8541550000000022</v>
      </c>
      <c r="C6" s="15">
        <f>SUMIFS('Retail_distributor-wise'!$F:$F,'Retail_distributor-wise'!$D:$D,Sheet3!$A6)/Sheet3!$B$1</f>
        <v>77</v>
      </c>
      <c r="D6" s="16">
        <f t="shared" si="0"/>
        <v>7.6964820471292832</v>
      </c>
      <c r="K6" s="1" t="s">
        <v>1541</v>
      </c>
      <c r="L6" s="124">
        <f>L5/L4</f>
        <v>0.39323155054730585</v>
      </c>
      <c r="M6" s="124">
        <f t="shared" ref="M6:X6" si="1">M5/M4</f>
        <v>0.44092091819689999</v>
      </c>
      <c r="N6" s="124">
        <f t="shared" si="1"/>
        <v>0.42797681885503336</v>
      </c>
      <c r="O6" s="124">
        <f t="shared" si="1"/>
        <v>0.52500317155422116</v>
      </c>
      <c r="P6" s="124">
        <f t="shared" si="1"/>
        <v>0.53233974104376824</v>
      </c>
      <c r="Q6" s="124">
        <f t="shared" si="1"/>
        <v>0.52702688767610451</v>
      </c>
      <c r="R6" s="124">
        <f t="shared" si="1"/>
        <v>0.52351629473247563</v>
      </c>
      <c r="S6" s="124">
        <f t="shared" si="1"/>
        <v>0.52463202118073071</v>
      </c>
      <c r="T6" s="124">
        <f t="shared" si="1"/>
        <v>0.52822360806711866</v>
      </c>
      <c r="U6" s="124">
        <f t="shared" si="1"/>
        <v>0.52694239505724161</v>
      </c>
      <c r="V6" s="124">
        <f t="shared" si="1"/>
        <v>0.52545283279988408</v>
      </c>
      <c r="W6" s="124">
        <f t="shared" si="1"/>
        <v>0.52795100769232761</v>
      </c>
      <c r="X6" s="124">
        <f t="shared" si="1"/>
        <v>0.50507528791461087</v>
      </c>
    </row>
    <row r="7" spans="1:24">
      <c r="A7" s="1" t="s">
        <v>329</v>
      </c>
      <c r="B7" s="15">
        <f>SUMIFS('Retail_distributor-wise'!$E:$E,'Retail_distributor-wise'!$D:$D,Sheet3!$A7)/Sheet3!$B$1</f>
        <v>0</v>
      </c>
      <c r="C7" s="15">
        <f>SUMIFS('Retail_distributor-wise'!$F:$F,'Retail_distributor-wise'!$D:$D,Sheet3!$A7)/Sheet3!$B$1</f>
        <v>20</v>
      </c>
      <c r="D7" s="16" t="str">
        <f t="shared" si="0"/>
        <v/>
      </c>
    </row>
    <row r="8" spans="1:24">
      <c r="A8" s="1" t="s">
        <v>330</v>
      </c>
      <c r="B8" s="15">
        <f>SUMIFS('Retail_distributor-wise'!$E:$E,'Retail_distributor-wise'!$D:$D,Sheet3!$A8)/Sheet3!$B$1</f>
        <v>0</v>
      </c>
      <c r="C8" s="15">
        <f>SUMIFS('Retail_distributor-wise'!$F:$F,'Retail_distributor-wise'!$D:$D,Sheet3!$A8)/Sheet3!$B$1</f>
        <v>14.4</v>
      </c>
      <c r="D8" s="16" t="str">
        <f t="shared" si="0"/>
        <v/>
      </c>
    </row>
    <row r="9" spans="1:24">
      <c r="A9" s="1" t="s">
        <v>65</v>
      </c>
      <c r="B9" s="15">
        <f>SUM(B4:B8)</f>
        <v>179.3188099999999</v>
      </c>
      <c r="C9" s="15">
        <f>SUM(C4:C8)</f>
        <v>389.84999999999997</v>
      </c>
      <c r="D9" s="16">
        <f t="shared" si="0"/>
        <v>1.1740608249630933</v>
      </c>
    </row>
    <row r="11" spans="1:24">
      <c r="A11" s="18" t="s">
        <v>1531</v>
      </c>
    </row>
    <row r="12" spans="1:24">
      <c r="B12" s="4" t="s">
        <v>1536</v>
      </c>
      <c r="E12" s="1" t="s">
        <v>1537</v>
      </c>
    </row>
    <row r="13" spans="1:24" ht="29.1">
      <c r="A13" s="1" t="s">
        <v>323</v>
      </c>
      <c r="B13" s="4" t="s">
        <v>1529</v>
      </c>
      <c r="C13" s="4" t="s">
        <v>331</v>
      </c>
      <c r="D13" s="11" t="s">
        <v>1538</v>
      </c>
      <c r="E13" s="4" t="s">
        <v>1529</v>
      </c>
      <c r="F13" s="4" t="s">
        <v>331</v>
      </c>
      <c r="G13" s="4" t="s">
        <v>1538</v>
      </c>
    </row>
    <row r="14" spans="1:24">
      <c r="A14" s="1" t="s">
        <v>326</v>
      </c>
      <c r="B14" s="15">
        <f>SUMIFS(Distributor_projects!$E:$E,Distributor_projects!$D:$D,Sheet3!$A14)/$B$1</f>
        <v>19.221897695000003</v>
      </c>
      <c r="C14" s="15">
        <f>SUMIFS(Distributor_projects!$F:$F,Distributor_projects!$D:$D,Sheet3!$A14)/$B$1</f>
        <v>57.382324999999994</v>
      </c>
      <c r="D14" s="16">
        <f>IFERROR((C14-B14)/B14,"")</f>
        <v>1.9852580588297626</v>
      </c>
    </row>
    <row r="15" spans="1:24">
      <c r="A15" s="1" t="s">
        <v>328</v>
      </c>
      <c r="B15" s="15">
        <f>SUMIFS(Distributor_projects!$E:$E,Distributor_projects!$D:$D,Sheet3!$A15)/$B$1</f>
        <v>15.686921249999999</v>
      </c>
      <c r="C15" s="15">
        <f>SUMIFS(Distributor_projects!$F:$F,Distributor_projects!$D:$D,Sheet3!$A15)/$B$1</f>
        <v>12.212200000000001</v>
      </c>
      <c r="D15" s="16">
        <f t="shared" ref="D15:D18" si="2">IFERROR((C15-B15)/B15,"")</f>
        <v>-0.22150434713248773</v>
      </c>
    </row>
    <row r="16" spans="1:24">
      <c r="A16" s="1" t="s">
        <v>327</v>
      </c>
      <c r="B16" s="15">
        <f>SUMIFS(Distributor_projects!$E:$E,Distributor_projects!$D:$D,Sheet3!$A16)/$B$1</f>
        <v>4.2457214800000003</v>
      </c>
      <c r="C16" s="15">
        <f>SUMIFS(Distributor_projects!$F:$F,Distributor_projects!$D:$D,Sheet3!$A16)/$B$1</f>
        <v>11.36135</v>
      </c>
      <c r="D16" s="16">
        <f t="shared" si="2"/>
        <v>1.6759527334798228</v>
      </c>
    </row>
    <row r="17" spans="1:4">
      <c r="A17" s="1" t="s">
        <v>329</v>
      </c>
      <c r="B17" s="15">
        <f>SUMIFS(Distributor_projects!$E:$E,Distributor_projects!$D:$D,Sheet3!$A17)/$B$1</f>
        <v>0</v>
      </c>
      <c r="C17" s="15">
        <f>SUMIFS(Distributor_projects!$F:$F,Distributor_projects!$D:$D,Sheet3!$A17)/$B$1</f>
        <v>2.7026999999999997</v>
      </c>
      <c r="D17" s="16" t="str">
        <f t="shared" si="2"/>
        <v/>
      </c>
    </row>
    <row r="18" spans="1:4">
      <c r="A18" s="1" t="s">
        <v>330</v>
      </c>
      <c r="B18" s="15">
        <f>SUMIFS(Distributor_projects!$E:$E,Distributor_projects!$D:$D,Sheet3!$A18)/$B$1</f>
        <v>0</v>
      </c>
      <c r="C18" s="15">
        <f>SUMIFS(Distributor_projects!$F:$F,Distributor_projects!$D:$D,Sheet3!$A18)/$B$1</f>
        <v>2.1021000000000001</v>
      </c>
      <c r="D18" s="16" t="str">
        <f t="shared" si="2"/>
        <v/>
      </c>
    </row>
    <row r="19" spans="1:4">
      <c r="A19" s="1" t="s">
        <v>65</v>
      </c>
      <c r="B19" s="15">
        <f>SUM(B14:B18)</f>
        <v>39.154540425</v>
      </c>
      <c r="C19" s="15">
        <f>SUM(C14:C18)</f>
        <v>85.760674999999992</v>
      </c>
      <c r="D19" s="16">
        <f t="shared" ref="D19" si="3">IFERROR((C19-B19)/B19,"")</f>
        <v>1.1903123895496468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E0AD-D489-4A60-A8B2-123F6AD424EF}">
  <dimension ref="A2:E467"/>
  <sheetViews>
    <sheetView workbookViewId="0">
      <selection activeCell="E4" sqref="E4"/>
    </sheetView>
  </sheetViews>
  <sheetFormatPr defaultRowHeight="14.45"/>
  <cols>
    <col min="1" max="1" width="31.85546875" bestFit="1" customWidth="1"/>
    <col min="2" max="2" width="21.7109375" bestFit="1" customWidth="1"/>
    <col min="3" max="3" width="7.42578125" bestFit="1" customWidth="1"/>
    <col min="4" max="4" width="41.28515625" bestFit="1" customWidth="1"/>
  </cols>
  <sheetData>
    <row r="2" spans="1:5">
      <c r="E2">
        <v>10694.360666666667</v>
      </c>
    </row>
    <row r="3" spans="1:5">
      <c r="A3" t="s">
        <v>1110</v>
      </c>
      <c r="B3" t="s">
        <v>332</v>
      </c>
      <c r="C3" t="s">
        <v>323</v>
      </c>
      <c r="D3" t="s">
        <v>684</v>
      </c>
      <c r="E3" t="s">
        <v>1542</v>
      </c>
    </row>
    <row r="4" spans="1:5">
      <c r="A4" t="s">
        <v>178</v>
      </c>
      <c r="B4" t="s">
        <v>346</v>
      </c>
      <c r="C4" t="s">
        <v>328</v>
      </c>
      <c r="D4" t="s">
        <v>1129</v>
      </c>
      <c r="E4" s="111">
        <v>23.992222222222225</v>
      </c>
    </row>
    <row r="5" spans="1:5">
      <c r="A5" t="s">
        <v>1130</v>
      </c>
      <c r="B5" t="s">
        <v>346</v>
      </c>
      <c r="C5" t="s">
        <v>328</v>
      </c>
      <c r="D5" t="s">
        <v>1129</v>
      </c>
      <c r="E5" s="111">
        <v>0</v>
      </c>
    </row>
    <row r="6" spans="1:5">
      <c r="A6" t="s">
        <v>922</v>
      </c>
      <c r="B6" t="s">
        <v>346</v>
      </c>
      <c r="C6" t="s">
        <v>328</v>
      </c>
      <c r="D6" t="s">
        <v>1129</v>
      </c>
      <c r="E6" s="111">
        <v>0</v>
      </c>
    </row>
    <row r="7" spans="1:5">
      <c r="A7" t="s">
        <v>969</v>
      </c>
      <c r="B7" t="s">
        <v>346</v>
      </c>
      <c r="C7" t="s">
        <v>328</v>
      </c>
      <c r="E7" s="111">
        <v>2.3333333333333335</v>
      </c>
    </row>
    <row r="8" spans="1:5">
      <c r="A8" t="s">
        <v>970</v>
      </c>
      <c r="B8" t="s">
        <v>346</v>
      </c>
      <c r="C8" t="s">
        <v>328</v>
      </c>
      <c r="E8" s="111">
        <v>0</v>
      </c>
    </row>
    <row r="9" spans="1:5">
      <c r="A9" t="s">
        <v>1131</v>
      </c>
      <c r="B9" t="s">
        <v>346</v>
      </c>
      <c r="C9" t="s">
        <v>328</v>
      </c>
      <c r="E9" s="111">
        <v>0</v>
      </c>
    </row>
    <row r="10" spans="1:5">
      <c r="A10" t="s">
        <v>1132</v>
      </c>
      <c r="B10" t="s">
        <v>346</v>
      </c>
      <c r="C10" t="s">
        <v>328</v>
      </c>
      <c r="E10" s="111">
        <v>0</v>
      </c>
    </row>
    <row r="11" spans="1:5">
      <c r="A11" t="s">
        <v>1133</v>
      </c>
      <c r="B11" t="s">
        <v>346</v>
      </c>
      <c r="C11" t="s">
        <v>328</v>
      </c>
      <c r="E11" s="111">
        <v>1.1111111111111112</v>
      </c>
    </row>
    <row r="12" spans="1:5">
      <c r="A12" t="s">
        <v>1134</v>
      </c>
      <c r="B12" t="s">
        <v>346</v>
      </c>
      <c r="C12" t="s">
        <v>328</v>
      </c>
      <c r="E12" s="111">
        <v>0</v>
      </c>
    </row>
    <row r="13" spans="1:5">
      <c r="A13" t="s">
        <v>1135</v>
      </c>
      <c r="B13" t="s">
        <v>346</v>
      </c>
      <c r="C13" t="s">
        <v>328</v>
      </c>
      <c r="D13" t="s">
        <v>1136</v>
      </c>
      <c r="E13" s="111">
        <v>0</v>
      </c>
    </row>
    <row r="14" spans="1:5">
      <c r="A14" t="s">
        <v>1137</v>
      </c>
      <c r="B14" t="s">
        <v>346</v>
      </c>
      <c r="C14" t="s">
        <v>328</v>
      </c>
      <c r="E14" s="111">
        <v>0</v>
      </c>
    </row>
    <row r="15" spans="1:5">
      <c r="A15" t="s">
        <v>1138</v>
      </c>
      <c r="B15" t="s">
        <v>346</v>
      </c>
      <c r="C15" t="s">
        <v>328</v>
      </c>
      <c r="E15" s="111">
        <v>0</v>
      </c>
    </row>
    <row r="16" spans="1:5">
      <c r="A16" t="s">
        <v>1139</v>
      </c>
      <c r="B16" t="s">
        <v>346</v>
      </c>
      <c r="C16" t="s">
        <v>328</v>
      </c>
      <c r="E16" s="111">
        <v>0</v>
      </c>
    </row>
    <row r="17" spans="1:5">
      <c r="A17" t="s">
        <v>1140</v>
      </c>
      <c r="B17" t="s">
        <v>346</v>
      </c>
      <c r="C17" t="s">
        <v>328</v>
      </c>
      <c r="E17" s="111">
        <v>0</v>
      </c>
    </row>
    <row r="18" spans="1:5">
      <c r="A18" t="s">
        <v>1141</v>
      </c>
      <c r="B18" t="s">
        <v>346</v>
      </c>
      <c r="C18" t="s">
        <v>328</v>
      </c>
      <c r="E18" s="111">
        <v>0</v>
      </c>
    </row>
    <row r="19" spans="1:5">
      <c r="A19" t="s">
        <v>1142</v>
      </c>
      <c r="B19" t="s">
        <v>346</v>
      </c>
      <c r="C19" t="s">
        <v>328</v>
      </c>
      <c r="E19" s="111">
        <v>0</v>
      </c>
    </row>
    <row r="20" spans="1:5">
      <c r="A20" t="s">
        <v>1143</v>
      </c>
      <c r="B20" t="s">
        <v>346</v>
      </c>
      <c r="C20" t="s">
        <v>328</v>
      </c>
      <c r="E20" s="111">
        <v>0</v>
      </c>
    </row>
    <row r="21" spans="1:5">
      <c r="A21" t="s">
        <v>1144</v>
      </c>
      <c r="B21" t="s">
        <v>346</v>
      </c>
      <c r="C21" t="s">
        <v>328</v>
      </c>
      <c r="E21" s="111">
        <v>0</v>
      </c>
    </row>
    <row r="22" spans="1:5">
      <c r="A22" t="s">
        <v>1145</v>
      </c>
      <c r="B22" t="s">
        <v>346</v>
      </c>
      <c r="C22" t="s">
        <v>328</v>
      </c>
      <c r="E22" s="111">
        <v>0</v>
      </c>
    </row>
    <row r="23" spans="1:5">
      <c r="A23" t="s">
        <v>1146</v>
      </c>
      <c r="B23" t="s">
        <v>346</v>
      </c>
      <c r="C23" t="s">
        <v>328</v>
      </c>
      <c r="E23" s="111">
        <v>0</v>
      </c>
    </row>
    <row r="24" spans="1:5">
      <c r="A24" t="s">
        <v>1147</v>
      </c>
      <c r="B24" t="s">
        <v>346</v>
      </c>
      <c r="C24" t="s">
        <v>328</v>
      </c>
      <c r="E24" s="111">
        <v>0</v>
      </c>
    </row>
    <row r="25" spans="1:5">
      <c r="A25" t="s">
        <v>1148</v>
      </c>
      <c r="B25" t="s">
        <v>346</v>
      </c>
      <c r="C25" t="s">
        <v>328</v>
      </c>
      <c r="E25" s="111">
        <v>0</v>
      </c>
    </row>
    <row r="26" spans="1:5">
      <c r="A26" t="s">
        <v>1149</v>
      </c>
      <c r="B26" t="s">
        <v>346</v>
      </c>
      <c r="C26" t="s">
        <v>328</v>
      </c>
      <c r="E26" s="111">
        <v>1.1111111111111112</v>
      </c>
    </row>
    <row r="27" spans="1:5">
      <c r="A27" t="s">
        <v>1150</v>
      </c>
      <c r="B27" t="s">
        <v>346</v>
      </c>
      <c r="C27" t="s">
        <v>328</v>
      </c>
      <c r="E27" s="111">
        <v>0</v>
      </c>
    </row>
    <row r="28" spans="1:5">
      <c r="A28" t="s">
        <v>1151</v>
      </c>
      <c r="B28" t="s">
        <v>346</v>
      </c>
      <c r="C28" t="s">
        <v>328</v>
      </c>
      <c r="E28" s="111">
        <v>0</v>
      </c>
    </row>
    <row r="29" spans="1:5">
      <c r="A29" t="s">
        <v>1152</v>
      </c>
      <c r="B29" t="s">
        <v>346</v>
      </c>
      <c r="C29" t="s">
        <v>328</v>
      </c>
      <c r="E29" s="111">
        <v>0</v>
      </c>
    </row>
    <row r="30" spans="1:5">
      <c r="A30" t="s">
        <v>1153</v>
      </c>
      <c r="B30" t="s">
        <v>346</v>
      </c>
      <c r="C30" t="s">
        <v>328</v>
      </c>
      <c r="E30" s="111">
        <v>0</v>
      </c>
    </row>
    <row r="31" spans="1:5">
      <c r="A31" t="s">
        <v>1154</v>
      </c>
      <c r="B31" t="s">
        <v>346</v>
      </c>
      <c r="C31" t="s">
        <v>328</v>
      </c>
      <c r="E31" s="111">
        <v>0</v>
      </c>
    </row>
    <row r="32" spans="1:5">
      <c r="A32" t="s">
        <v>1155</v>
      </c>
      <c r="B32" t="s">
        <v>346</v>
      </c>
      <c r="C32" t="s">
        <v>328</v>
      </c>
      <c r="E32" s="111">
        <v>0</v>
      </c>
    </row>
    <row r="33" spans="1:5">
      <c r="A33" t="s">
        <v>1156</v>
      </c>
      <c r="B33" t="s">
        <v>346</v>
      </c>
      <c r="C33" t="s">
        <v>328</v>
      </c>
      <c r="E33" s="111">
        <v>0</v>
      </c>
    </row>
    <row r="34" spans="1:5">
      <c r="A34" t="s">
        <v>1157</v>
      </c>
      <c r="B34" t="s">
        <v>346</v>
      </c>
      <c r="C34" t="s">
        <v>328</v>
      </c>
      <c r="E34" s="111">
        <v>0</v>
      </c>
    </row>
    <row r="35" spans="1:5">
      <c r="A35" t="s">
        <v>1158</v>
      </c>
      <c r="B35" t="s">
        <v>346</v>
      </c>
      <c r="C35" t="s">
        <v>328</v>
      </c>
      <c r="E35" s="111">
        <v>0</v>
      </c>
    </row>
    <row r="36" spans="1:5">
      <c r="A36" t="s">
        <v>329</v>
      </c>
      <c r="B36" t="s">
        <v>336</v>
      </c>
      <c r="C36" t="s">
        <v>326</v>
      </c>
      <c r="D36" t="s">
        <v>427</v>
      </c>
      <c r="E36" s="111">
        <v>12.703333333333333</v>
      </c>
    </row>
    <row r="37" spans="1:5">
      <c r="A37" t="s">
        <v>326</v>
      </c>
      <c r="B37" t="s">
        <v>336</v>
      </c>
      <c r="C37" t="s">
        <v>326</v>
      </c>
      <c r="D37" t="s">
        <v>427</v>
      </c>
      <c r="E37" s="111">
        <v>33.106666666666662</v>
      </c>
    </row>
    <row r="38" spans="1:5">
      <c r="A38" t="s">
        <v>327</v>
      </c>
      <c r="B38" t="s">
        <v>336</v>
      </c>
      <c r="C38" t="s">
        <v>326</v>
      </c>
      <c r="D38" t="s">
        <v>427</v>
      </c>
      <c r="E38" s="111">
        <v>47.423888888888882</v>
      </c>
    </row>
    <row r="39" spans="1:5">
      <c r="A39" t="s">
        <v>1159</v>
      </c>
      <c r="B39" t="s">
        <v>336</v>
      </c>
      <c r="C39" t="s">
        <v>326</v>
      </c>
      <c r="D39" t="s">
        <v>427</v>
      </c>
      <c r="E39" s="111">
        <v>0</v>
      </c>
    </row>
    <row r="40" spans="1:5">
      <c r="A40" t="s">
        <v>1160</v>
      </c>
      <c r="B40" t="s">
        <v>336</v>
      </c>
      <c r="C40" t="s">
        <v>326</v>
      </c>
      <c r="D40" t="s">
        <v>427</v>
      </c>
      <c r="E40" s="111">
        <v>6.4177777777777774</v>
      </c>
    </row>
    <row r="41" spans="1:5">
      <c r="A41" t="s">
        <v>1161</v>
      </c>
      <c r="B41" t="s">
        <v>336</v>
      </c>
      <c r="C41" t="s">
        <v>326</v>
      </c>
      <c r="D41" t="s">
        <v>427</v>
      </c>
      <c r="E41" s="111">
        <v>2.4444444444444446</v>
      </c>
    </row>
    <row r="42" spans="1:5">
      <c r="A42" t="s">
        <v>980</v>
      </c>
      <c r="B42" t="s">
        <v>338</v>
      </c>
      <c r="C42" t="s">
        <v>326</v>
      </c>
      <c r="D42" t="s">
        <v>428</v>
      </c>
      <c r="E42" s="111">
        <v>358.98666666666662</v>
      </c>
    </row>
    <row r="43" spans="1:5">
      <c r="A43" t="s">
        <v>659</v>
      </c>
      <c r="B43" t="s">
        <v>338</v>
      </c>
      <c r="C43" t="s">
        <v>326</v>
      </c>
      <c r="D43" t="s">
        <v>429</v>
      </c>
      <c r="E43" s="111">
        <v>280.10111111111115</v>
      </c>
    </row>
    <row r="44" spans="1:5">
      <c r="A44" t="s">
        <v>1162</v>
      </c>
      <c r="B44" t="s">
        <v>338</v>
      </c>
      <c r="C44" t="s">
        <v>326</v>
      </c>
      <c r="D44" t="s">
        <v>430</v>
      </c>
      <c r="E44" s="111">
        <v>73.289999999999992</v>
      </c>
    </row>
    <row r="45" spans="1:5">
      <c r="A45" t="s">
        <v>1163</v>
      </c>
      <c r="B45" t="s">
        <v>338</v>
      </c>
      <c r="C45" t="s">
        <v>326</v>
      </c>
      <c r="D45" t="s">
        <v>431</v>
      </c>
      <c r="E45" s="111">
        <v>278.99222222222227</v>
      </c>
    </row>
    <row r="46" spans="1:5">
      <c r="A46" t="s">
        <v>1164</v>
      </c>
      <c r="B46" t="s">
        <v>338</v>
      </c>
      <c r="C46" t="s">
        <v>326</v>
      </c>
      <c r="D46" t="s">
        <v>429</v>
      </c>
      <c r="E46" s="111">
        <v>101.45555555555556</v>
      </c>
    </row>
    <row r="47" spans="1:5">
      <c r="A47" t="s">
        <v>1165</v>
      </c>
      <c r="B47" t="s">
        <v>338</v>
      </c>
      <c r="C47" t="s">
        <v>326</v>
      </c>
      <c r="D47" t="s">
        <v>430</v>
      </c>
      <c r="E47" s="111">
        <v>125.17111111111109</v>
      </c>
    </row>
    <row r="48" spans="1:5">
      <c r="A48" t="s">
        <v>874</v>
      </c>
      <c r="B48" t="s">
        <v>338</v>
      </c>
      <c r="C48" t="s">
        <v>326</v>
      </c>
      <c r="D48" t="s">
        <v>430</v>
      </c>
      <c r="E48" s="111">
        <v>110.88</v>
      </c>
    </row>
    <row r="49" spans="1:5">
      <c r="A49" t="s">
        <v>1166</v>
      </c>
      <c r="B49" t="s">
        <v>338</v>
      </c>
      <c r="C49" t="s">
        <v>326</v>
      </c>
      <c r="D49" t="s">
        <v>428</v>
      </c>
      <c r="E49" s="111">
        <v>147.32222222222219</v>
      </c>
    </row>
    <row r="50" spans="1:5">
      <c r="A50" t="s">
        <v>1167</v>
      </c>
      <c r="B50" t="s">
        <v>338</v>
      </c>
      <c r="C50" t="s">
        <v>326</v>
      </c>
      <c r="D50" t="s">
        <v>431</v>
      </c>
      <c r="E50" s="111">
        <v>216.82777777777775</v>
      </c>
    </row>
    <row r="51" spans="1:5">
      <c r="A51" t="s">
        <v>1168</v>
      </c>
      <c r="B51" t="s">
        <v>338</v>
      </c>
      <c r="C51" t="s">
        <v>326</v>
      </c>
      <c r="D51" t="s">
        <v>428</v>
      </c>
      <c r="E51" s="111">
        <v>16.463333333333331</v>
      </c>
    </row>
    <row r="52" spans="1:5">
      <c r="A52" t="s">
        <v>281</v>
      </c>
      <c r="B52" t="s">
        <v>344</v>
      </c>
      <c r="C52" t="s">
        <v>326</v>
      </c>
      <c r="D52" t="s">
        <v>429</v>
      </c>
      <c r="E52" s="111">
        <v>0</v>
      </c>
    </row>
    <row r="53" spans="1:5">
      <c r="A53" t="s">
        <v>880</v>
      </c>
      <c r="B53" t="s">
        <v>344</v>
      </c>
      <c r="C53" t="s">
        <v>326</v>
      </c>
      <c r="D53" t="s">
        <v>429</v>
      </c>
      <c r="E53" s="111">
        <v>2.7888888888888892</v>
      </c>
    </row>
    <row r="54" spans="1:5">
      <c r="A54" t="s">
        <v>1170</v>
      </c>
      <c r="B54" t="s">
        <v>344</v>
      </c>
      <c r="C54" t="s">
        <v>326</v>
      </c>
      <c r="D54" t="s">
        <v>429</v>
      </c>
      <c r="E54" s="111">
        <v>0</v>
      </c>
    </row>
    <row r="55" spans="1:5">
      <c r="A55" t="s">
        <v>878</v>
      </c>
      <c r="B55" t="s">
        <v>344</v>
      </c>
      <c r="C55" t="s">
        <v>326</v>
      </c>
      <c r="D55" t="s">
        <v>429</v>
      </c>
      <c r="E55" s="111">
        <v>16.825555555555557</v>
      </c>
    </row>
    <row r="56" spans="1:5">
      <c r="A56" t="s">
        <v>1171</v>
      </c>
      <c r="B56" t="s">
        <v>344</v>
      </c>
      <c r="C56" t="s">
        <v>326</v>
      </c>
      <c r="D56" t="s">
        <v>429</v>
      </c>
      <c r="E56" s="111">
        <v>0</v>
      </c>
    </row>
    <row r="57" spans="1:5">
      <c r="A57" t="s">
        <v>1172</v>
      </c>
      <c r="B57" t="s">
        <v>344</v>
      </c>
      <c r="C57" t="s">
        <v>326</v>
      </c>
      <c r="D57" t="s">
        <v>429</v>
      </c>
      <c r="E57" s="111">
        <v>0</v>
      </c>
    </row>
    <row r="58" spans="1:5">
      <c r="A58" t="s">
        <v>1173</v>
      </c>
      <c r="B58" t="s">
        <v>344</v>
      </c>
      <c r="C58" t="s">
        <v>326</v>
      </c>
      <c r="D58" t="s">
        <v>429</v>
      </c>
      <c r="E58" s="111">
        <v>1.3355555555555556</v>
      </c>
    </row>
    <row r="59" spans="1:5">
      <c r="A59" t="s">
        <v>922</v>
      </c>
      <c r="B59" t="s">
        <v>344</v>
      </c>
      <c r="C59" t="s">
        <v>326</v>
      </c>
      <c r="D59" t="s">
        <v>429</v>
      </c>
      <c r="E59" s="111">
        <v>0</v>
      </c>
    </row>
    <row r="60" spans="1:5">
      <c r="A60" t="s">
        <v>1174</v>
      </c>
      <c r="B60" t="s">
        <v>344</v>
      </c>
      <c r="C60" t="s">
        <v>326</v>
      </c>
      <c r="D60" t="s">
        <v>429</v>
      </c>
      <c r="E60" s="111">
        <v>0</v>
      </c>
    </row>
    <row r="61" spans="1:5">
      <c r="A61" t="s">
        <v>1175</v>
      </c>
      <c r="B61" t="s">
        <v>344</v>
      </c>
      <c r="C61" t="s">
        <v>326</v>
      </c>
      <c r="D61" t="s">
        <v>429</v>
      </c>
      <c r="E61" s="111">
        <v>0</v>
      </c>
    </row>
    <row r="62" spans="1:5">
      <c r="A62" t="s">
        <v>1176</v>
      </c>
      <c r="B62" t="s">
        <v>344</v>
      </c>
      <c r="C62" t="s">
        <v>326</v>
      </c>
      <c r="D62" t="s">
        <v>429</v>
      </c>
      <c r="E62" s="111">
        <v>1.6666666666666667</v>
      </c>
    </row>
    <row r="63" spans="1:5">
      <c r="A63" t="s">
        <v>1177</v>
      </c>
      <c r="B63" t="s">
        <v>344</v>
      </c>
      <c r="C63" t="s">
        <v>326</v>
      </c>
      <c r="D63" t="s">
        <v>429</v>
      </c>
      <c r="E63" s="111">
        <v>0</v>
      </c>
    </row>
    <row r="64" spans="1:5">
      <c r="A64" t="s">
        <v>882</v>
      </c>
      <c r="B64" t="s">
        <v>342</v>
      </c>
      <c r="C64" t="s">
        <v>326</v>
      </c>
      <c r="D64" t="s">
        <v>437</v>
      </c>
      <c r="E64" s="111">
        <v>0</v>
      </c>
    </row>
    <row r="65" spans="1:5">
      <c r="A65" t="s">
        <v>1179</v>
      </c>
      <c r="B65" t="s">
        <v>342</v>
      </c>
      <c r="C65" t="s">
        <v>326</v>
      </c>
      <c r="D65" t="s">
        <v>440</v>
      </c>
      <c r="E65" s="111">
        <v>0</v>
      </c>
    </row>
    <row r="66" spans="1:5">
      <c r="A66" t="s">
        <v>1180</v>
      </c>
      <c r="B66" t="s">
        <v>342</v>
      </c>
      <c r="C66" t="s">
        <v>326</v>
      </c>
      <c r="D66" t="s">
        <v>437</v>
      </c>
      <c r="E66" s="111">
        <v>0</v>
      </c>
    </row>
    <row r="67" spans="1:5">
      <c r="A67" t="s">
        <v>1181</v>
      </c>
      <c r="B67" t="s">
        <v>342</v>
      </c>
      <c r="C67" t="s">
        <v>326</v>
      </c>
      <c r="D67" t="s">
        <v>437</v>
      </c>
      <c r="E67" s="111">
        <v>8.2100000000000009</v>
      </c>
    </row>
    <row r="68" spans="1:5">
      <c r="A68" t="s">
        <v>1182</v>
      </c>
      <c r="B68" t="s">
        <v>342</v>
      </c>
      <c r="C68" t="s">
        <v>326</v>
      </c>
      <c r="D68" t="s">
        <v>437</v>
      </c>
      <c r="E68" s="111">
        <v>0</v>
      </c>
    </row>
    <row r="69" spans="1:5">
      <c r="A69" t="s">
        <v>1183</v>
      </c>
      <c r="B69" t="s">
        <v>342</v>
      </c>
      <c r="C69" t="s">
        <v>326</v>
      </c>
      <c r="D69" t="s">
        <v>437</v>
      </c>
      <c r="E69" s="111">
        <v>0</v>
      </c>
    </row>
    <row r="70" spans="1:5">
      <c r="A70" t="s">
        <v>1184</v>
      </c>
      <c r="B70" t="s">
        <v>342</v>
      </c>
      <c r="C70" t="s">
        <v>326</v>
      </c>
      <c r="D70" t="s">
        <v>437</v>
      </c>
      <c r="E70" s="111">
        <v>4.8977777777777778</v>
      </c>
    </row>
    <row r="71" spans="1:5">
      <c r="A71" t="s">
        <v>1185</v>
      </c>
      <c r="B71" t="s">
        <v>342</v>
      </c>
      <c r="C71" t="s">
        <v>326</v>
      </c>
      <c r="D71" t="s">
        <v>440</v>
      </c>
      <c r="E71" s="111">
        <v>0</v>
      </c>
    </row>
    <row r="72" spans="1:5">
      <c r="A72" t="s">
        <v>1186</v>
      </c>
      <c r="B72" t="s">
        <v>342</v>
      </c>
      <c r="C72" t="s">
        <v>326</v>
      </c>
      <c r="D72" t="s">
        <v>438</v>
      </c>
      <c r="E72" s="111">
        <v>5.3266666666666662</v>
      </c>
    </row>
    <row r="73" spans="1:5">
      <c r="A73" t="s">
        <v>1187</v>
      </c>
      <c r="B73" t="s">
        <v>342</v>
      </c>
      <c r="C73" t="s">
        <v>326</v>
      </c>
      <c r="D73" t="s">
        <v>438</v>
      </c>
      <c r="E73" s="111">
        <v>0</v>
      </c>
    </row>
    <row r="74" spans="1:5">
      <c r="A74" t="s">
        <v>1188</v>
      </c>
      <c r="B74" t="s">
        <v>342</v>
      </c>
      <c r="C74" t="s">
        <v>326</v>
      </c>
      <c r="D74" t="s">
        <v>440</v>
      </c>
      <c r="E74" s="111">
        <v>0</v>
      </c>
    </row>
    <row r="75" spans="1:5">
      <c r="A75" t="s">
        <v>1189</v>
      </c>
      <c r="B75" t="s">
        <v>342</v>
      </c>
      <c r="C75" t="s">
        <v>326</v>
      </c>
      <c r="D75" t="s">
        <v>438</v>
      </c>
      <c r="E75" s="111">
        <v>0</v>
      </c>
    </row>
    <row r="76" spans="1:5">
      <c r="A76" t="s">
        <v>1190</v>
      </c>
      <c r="B76" t="s">
        <v>342</v>
      </c>
      <c r="C76" t="s">
        <v>326</v>
      </c>
      <c r="D76" t="s">
        <v>438</v>
      </c>
      <c r="E76" s="111">
        <v>4.79</v>
      </c>
    </row>
    <row r="77" spans="1:5">
      <c r="A77" t="s">
        <v>1191</v>
      </c>
      <c r="B77" t="s">
        <v>342</v>
      </c>
      <c r="C77" t="s">
        <v>326</v>
      </c>
      <c r="D77" t="s">
        <v>438</v>
      </c>
      <c r="E77" s="111">
        <v>0</v>
      </c>
    </row>
    <row r="78" spans="1:5">
      <c r="A78" t="s">
        <v>1192</v>
      </c>
      <c r="B78" t="s">
        <v>342</v>
      </c>
      <c r="C78" t="s">
        <v>326</v>
      </c>
      <c r="D78" t="s">
        <v>438</v>
      </c>
      <c r="E78" s="111">
        <v>32.403333333333336</v>
      </c>
    </row>
    <row r="79" spans="1:5">
      <c r="A79" t="s">
        <v>1193</v>
      </c>
      <c r="B79" t="s">
        <v>342</v>
      </c>
      <c r="C79" t="s">
        <v>326</v>
      </c>
      <c r="D79" t="s">
        <v>437</v>
      </c>
      <c r="E79" s="111">
        <v>0</v>
      </c>
    </row>
    <row r="80" spans="1:5">
      <c r="A80" t="s">
        <v>1194</v>
      </c>
      <c r="B80" t="s">
        <v>342</v>
      </c>
      <c r="C80" t="s">
        <v>326</v>
      </c>
      <c r="D80" t="s">
        <v>440</v>
      </c>
      <c r="E80" s="111">
        <v>0</v>
      </c>
    </row>
    <row r="81" spans="1:5">
      <c r="A81" t="s">
        <v>1195</v>
      </c>
      <c r="B81" t="s">
        <v>342</v>
      </c>
      <c r="C81" t="s">
        <v>326</v>
      </c>
      <c r="D81" t="s">
        <v>438</v>
      </c>
      <c r="E81" s="111">
        <v>0</v>
      </c>
    </row>
    <row r="82" spans="1:5">
      <c r="A82" t="s">
        <v>1196</v>
      </c>
      <c r="B82" t="s">
        <v>342</v>
      </c>
      <c r="C82" t="s">
        <v>326</v>
      </c>
      <c r="D82" t="s">
        <v>437</v>
      </c>
      <c r="E82" s="111">
        <v>0</v>
      </c>
    </row>
    <row r="83" spans="1:5">
      <c r="A83" t="s">
        <v>297</v>
      </c>
      <c r="B83" t="s">
        <v>352</v>
      </c>
      <c r="C83" t="s">
        <v>327</v>
      </c>
      <c r="D83" t="s">
        <v>744</v>
      </c>
      <c r="E83" s="111">
        <v>83.540111111111116</v>
      </c>
    </row>
    <row r="84" spans="1:5">
      <c r="A84" t="s">
        <v>839</v>
      </c>
      <c r="B84" t="s">
        <v>352</v>
      </c>
      <c r="C84" t="s">
        <v>327</v>
      </c>
      <c r="D84" t="s">
        <v>1198</v>
      </c>
      <c r="E84" s="111">
        <v>10.222222222222221</v>
      </c>
    </row>
    <row r="85" spans="1:5">
      <c r="A85" t="s">
        <v>1199</v>
      </c>
      <c r="B85" t="s">
        <v>352</v>
      </c>
      <c r="C85" t="s">
        <v>327</v>
      </c>
      <c r="E85" s="111">
        <v>0</v>
      </c>
    </row>
    <row r="86" spans="1:5">
      <c r="A86" t="s">
        <v>1200</v>
      </c>
      <c r="B86" t="s">
        <v>352</v>
      </c>
      <c r="C86" t="s">
        <v>327</v>
      </c>
      <c r="D86" t="s">
        <v>1202</v>
      </c>
      <c r="E86" s="111">
        <v>0</v>
      </c>
    </row>
    <row r="87" spans="1:5">
      <c r="A87" t="s">
        <v>1203</v>
      </c>
      <c r="B87" t="s">
        <v>352</v>
      </c>
      <c r="C87" t="s">
        <v>327</v>
      </c>
      <c r="D87" t="s">
        <v>1202</v>
      </c>
      <c r="E87" s="111">
        <v>0</v>
      </c>
    </row>
    <row r="88" spans="1:5">
      <c r="A88" t="s">
        <v>1204</v>
      </c>
      <c r="B88" t="s">
        <v>352</v>
      </c>
      <c r="C88" t="s">
        <v>327</v>
      </c>
      <c r="D88" t="s">
        <v>1198</v>
      </c>
      <c r="E88" s="111">
        <v>1.6666666666666667</v>
      </c>
    </row>
    <row r="89" spans="1:5">
      <c r="A89" t="s">
        <v>1205</v>
      </c>
      <c r="B89" t="s">
        <v>352</v>
      </c>
      <c r="C89" t="s">
        <v>327</v>
      </c>
      <c r="D89" t="s">
        <v>1198</v>
      </c>
      <c r="E89" s="111">
        <v>3.6100000000000003</v>
      </c>
    </row>
    <row r="90" spans="1:5">
      <c r="A90" t="s">
        <v>1206</v>
      </c>
      <c r="B90" t="s">
        <v>352</v>
      </c>
      <c r="C90" t="s">
        <v>327</v>
      </c>
      <c r="E90" s="111">
        <v>0</v>
      </c>
    </row>
    <row r="91" spans="1:5">
      <c r="A91" t="s">
        <v>1207</v>
      </c>
      <c r="B91" t="s">
        <v>352</v>
      </c>
      <c r="C91" t="s">
        <v>327</v>
      </c>
      <c r="E91" s="111">
        <v>0</v>
      </c>
    </row>
    <row r="92" spans="1:5">
      <c r="A92" t="s">
        <v>1208</v>
      </c>
      <c r="B92" t="s">
        <v>352</v>
      </c>
      <c r="C92" t="s">
        <v>327</v>
      </c>
      <c r="E92" s="111">
        <v>0</v>
      </c>
    </row>
    <row r="93" spans="1:5">
      <c r="A93" t="s">
        <v>844</v>
      </c>
      <c r="B93" t="s">
        <v>352</v>
      </c>
      <c r="C93" t="s">
        <v>327</v>
      </c>
      <c r="D93" t="s">
        <v>452</v>
      </c>
      <c r="E93" s="111">
        <v>19.521111111111114</v>
      </c>
    </row>
    <row r="94" spans="1:5">
      <c r="A94" t="s">
        <v>1209</v>
      </c>
      <c r="B94" t="s">
        <v>352</v>
      </c>
      <c r="C94" t="s">
        <v>327</v>
      </c>
      <c r="E94" s="111">
        <v>0</v>
      </c>
    </row>
    <row r="95" spans="1:5">
      <c r="A95" t="s">
        <v>1210</v>
      </c>
      <c r="B95" t="s">
        <v>352</v>
      </c>
      <c r="C95" t="s">
        <v>327</v>
      </c>
      <c r="E95" s="111">
        <v>0</v>
      </c>
    </row>
    <row r="96" spans="1:5">
      <c r="A96" t="s">
        <v>1211</v>
      </c>
      <c r="B96" t="s">
        <v>352</v>
      </c>
      <c r="C96" t="s">
        <v>327</v>
      </c>
      <c r="D96" t="s">
        <v>744</v>
      </c>
      <c r="E96" s="111">
        <v>0</v>
      </c>
    </row>
    <row r="97" spans="1:5">
      <c r="A97" t="s">
        <v>1212</v>
      </c>
      <c r="B97" t="s">
        <v>352</v>
      </c>
      <c r="C97" t="s">
        <v>327</v>
      </c>
      <c r="D97" t="s">
        <v>1198</v>
      </c>
      <c r="E97" s="111">
        <v>1.6666666666666667</v>
      </c>
    </row>
    <row r="98" spans="1:5">
      <c r="A98" t="s">
        <v>1213</v>
      </c>
      <c r="B98" t="s">
        <v>352</v>
      </c>
      <c r="C98" t="s">
        <v>327</v>
      </c>
      <c r="E98" s="111">
        <v>2.5822222222222226</v>
      </c>
    </row>
    <row r="99" spans="1:5">
      <c r="A99" t="s">
        <v>1214</v>
      </c>
      <c r="B99" t="s">
        <v>352</v>
      </c>
      <c r="C99" t="s">
        <v>327</v>
      </c>
      <c r="E99" s="111">
        <v>0</v>
      </c>
    </row>
    <row r="100" spans="1:5">
      <c r="A100" t="s">
        <v>1215</v>
      </c>
      <c r="B100" t="s">
        <v>352</v>
      </c>
      <c r="C100" t="s">
        <v>327</v>
      </c>
      <c r="D100" t="s">
        <v>452</v>
      </c>
      <c r="E100" s="111">
        <v>0</v>
      </c>
    </row>
    <row r="101" spans="1:5">
      <c r="A101" t="s">
        <v>1216</v>
      </c>
      <c r="B101" t="s">
        <v>352</v>
      </c>
      <c r="C101" t="s">
        <v>327</v>
      </c>
      <c r="D101" t="s">
        <v>1202</v>
      </c>
      <c r="E101" s="111">
        <v>0</v>
      </c>
    </row>
    <row r="102" spans="1:5">
      <c r="A102" t="s">
        <v>1217</v>
      </c>
      <c r="B102" t="s">
        <v>352</v>
      </c>
      <c r="C102" t="s">
        <v>327</v>
      </c>
      <c r="D102" t="s">
        <v>452</v>
      </c>
      <c r="E102" s="111">
        <v>2.8133333333333335</v>
      </c>
    </row>
    <row r="103" spans="1:5">
      <c r="A103" t="s">
        <v>1218</v>
      </c>
      <c r="B103" t="s">
        <v>352</v>
      </c>
      <c r="C103" t="s">
        <v>327</v>
      </c>
      <c r="E103" s="111">
        <v>0</v>
      </c>
    </row>
    <row r="104" spans="1:5">
      <c r="A104" t="s">
        <v>1219</v>
      </c>
      <c r="B104" t="s">
        <v>352</v>
      </c>
      <c r="C104" t="s">
        <v>327</v>
      </c>
      <c r="D104" t="s">
        <v>744</v>
      </c>
      <c r="E104" s="111">
        <v>0</v>
      </c>
    </row>
    <row r="105" spans="1:5">
      <c r="A105" t="s">
        <v>1220</v>
      </c>
      <c r="B105" t="s">
        <v>352</v>
      </c>
      <c r="C105" t="s">
        <v>327</v>
      </c>
      <c r="D105" t="s">
        <v>744</v>
      </c>
      <c r="E105" s="111">
        <v>0</v>
      </c>
    </row>
    <row r="106" spans="1:5">
      <c r="A106" t="s">
        <v>1221</v>
      </c>
      <c r="B106" t="s">
        <v>352</v>
      </c>
      <c r="C106" t="s">
        <v>327</v>
      </c>
      <c r="D106" t="s">
        <v>744</v>
      </c>
      <c r="E106" s="111">
        <v>0</v>
      </c>
    </row>
    <row r="107" spans="1:5">
      <c r="A107" t="s">
        <v>294</v>
      </c>
      <c r="B107" t="s">
        <v>349</v>
      </c>
      <c r="C107" t="s">
        <v>328</v>
      </c>
      <c r="D107" t="s">
        <v>449</v>
      </c>
      <c r="E107" s="111">
        <v>200.91</v>
      </c>
    </row>
    <row r="108" spans="1:5">
      <c r="A108" t="s">
        <v>926</v>
      </c>
      <c r="B108" t="s">
        <v>349</v>
      </c>
      <c r="C108" t="s">
        <v>328</v>
      </c>
      <c r="D108" t="s">
        <v>448</v>
      </c>
      <c r="E108" s="111">
        <v>117.82999999999998</v>
      </c>
    </row>
    <row r="109" spans="1:5">
      <c r="A109" t="s">
        <v>628</v>
      </c>
      <c r="B109" t="s">
        <v>349</v>
      </c>
      <c r="C109" t="s">
        <v>328</v>
      </c>
      <c r="D109" t="s">
        <v>450</v>
      </c>
      <c r="E109" s="111">
        <v>36.53</v>
      </c>
    </row>
    <row r="110" spans="1:5">
      <c r="A110" t="s">
        <v>622</v>
      </c>
      <c r="B110" t="s">
        <v>349</v>
      </c>
      <c r="C110" t="s">
        <v>328</v>
      </c>
      <c r="D110" t="s">
        <v>448</v>
      </c>
      <c r="E110" s="111">
        <v>100.64888888888888</v>
      </c>
    </row>
    <row r="111" spans="1:5">
      <c r="A111" t="s">
        <v>1223</v>
      </c>
      <c r="B111" t="s">
        <v>349</v>
      </c>
      <c r="C111" t="s">
        <v>328</v>
      </c>
      <c r="D111" t="s">
        <v>449</v>
      </c>
      <c r="E111" s="111">
        <v>3.9966666666666666</v>
      </c>
    </row>
    <row r="112" spans="1:5">
      <c r="A112" t="s">
        <v>972</v>
      </c>
      <c r="B112" t="s">
        <v>349</v>
      </c>
      <c r="C112" t="s">
        <v>328</v>
      </c>
      <c r="D112" t="s">
        <v>449</v>
      </c>
      <c r="E112" s="111">
        <v>0</v>
      </c>
    </row>
    <row r="113" spans="1:5">
      <c r="A113" t="s">
        <v>1224</v>
      </c>
      <c r="B113" t="s">
        <v>349</v>
      </c>
      <c r="C113" t="s">
        <v>328</v>
      </c>
      <c r="D113" t="s">
        <v>448</v>
      </c>
      <c r="E113" s="111">
        <v>16.394444444444446</v>
      </c>
    </row>
    <row r="114" spans="1:5">
      <c r="A114" t="s">
        <v>1226</v>
      </c>
      <c r="B114" t="s">
        <v>349</v>
      </c>
      <c r="C114" t="s">
        <v>328</v>
      </c>
      <c r="D114" t="s">
        <v>448</v>
      </c>
      <c r="E114" s="111">
        <v>16.693333333333335</v>
      </c>
    </row>
    <row r="115" spans="1:5">
      <c r="A115" t="s">
        <v>1227</v>
      </c>
      <c r="B115" t="s">
        <v>349</v>
      </c>
      <c r="C115" t="s">
        <v>328</v>
      </c>
      <c r="D115" t="s">
        <v>448</v>
      </c>
      <c r="E115" s="111">
        <v>0</v>
      </c>
    </row>
    <row r="116" spans="1:5">
      <c r="A116" t="s">
        <v>1229</v>
      </c>
      <c r="B116" t="s">
        <v>349</v>
      </c>
      <c r="C116" t="s">
        <v>328</v>
      </c>
      <c r="D116" t="s">
        <v>448</v>
      </c>
      <c r="E116" s="111">
        <v>11.928888888888888</v>
      </c>
    </row>
    <row r="117" spans="1:5">
      <c r="A117" t="s">
        <v>1230</v>
      </c>
      <c r="B117" t="s">
        <v>349</v>
      </c>
      <c r="C117" t="s">
        <v>328</v>
      </c>
      <c r="D117" t="s">
        <v>448</v>
      </c>
      <c r="E117" s="111">
        <v>7.5555555555555554</v>
      </c>
    </row>
    <row r="118" spans="1:5">
      <c r="A118" t="s">
        <v>1231</v>
      </c>
      <c r="B118" t="s">
        <v>349</v>
      </c>
      <c r="C118" t="s">
        <v>328</v>
      </c>
      <c r="D118" t="s">
        <v>449</v>
      </c>
      <c r="E118" s="111">
        <v>0</v>
      </c>
    </row>
    <row r="119" spans="1:5">
      <c r="A119" t="s">
        <v>930</v>
      </c>
      <c r="B119" t="s">
        <v>349</v>
      </c>
      <c r="C119" t="s">
        <v>328</v>
      </c>
      <c r="D119" t="s">
        <v>449</v>
      </c>
      <c r="E119" s="111">
        <v>0</v>
      </c>
    </row>
    <row r="120" spans="1:5">
      <c r="A120" t="s">
        <v>1232</v>
      </c>
      <c r="B120" t="s">
        <v>349</v>
      </c>
      <c r="C120" t="s">
        <v>328</v>
      </c>
      <c r="D120" t="s">
        <v>449</v>
      </c>
      <c r="E120" s="111">
        <v>0</v>
      </c>
    </row>
    <row r="121" spans="1:5">
      <c r="A121" t="s">
        <v>1233</v>
      </c>
      <c r="B121" t="s">
        <v>349</v>
      </c>
      <c r="C121" t="s">
        <v>328</v>
      </c>
      <c r="D121" t="s">
        <v>450</v>
      </c>
      <c r="E121" s="111">
        <v>0</v>
      </c>
    </row>
    <row r="122" spans="1:5">
      <c r="A122" t="s">
        <v>932</v>
      </c>
      <c r="B122" t="s">
        <v>349</v>
      </c>
      <c r="C122" t="s">
        <v>328</v>
      </c>
      <c r="D122" t="s">
        <v>448</v>
      </c>
      <c r="E122" s="111">
        <v>2.1111111111111112</v>
      </c>
    </row>
    <row r="123" spans="1:5">
      <c r="A123" t="s">
        <v>1234</v>
      </c>
      <c r="B123" t="s">
        <v>349</v>
      </c>
      <c r="C123" t="s">
        <v>328</v>
      </c>
      <c r="D123" t="s">
        <v>449</v>
      </c>
      <c r="E123" s="111">
        <v>1.3444444444444443</v>
      </c>
    </row>
    <row r="124" spans="1:5">
      <c r="A124" t="s">
        <v>1235</v>
      </c>
      <c r="B124" t="s">
        <v>349</v>
      </c>
      <c r="C124" t="s">
        <v>328</v>
      </c>
      <c r="D124" t="s">
        <v>448</v>
      </c>
      <c r="E124" s="111">
        <v>0</v>
      </c>
    </row>
    <row r="125" spans="1:5">
      <c r="A125" t="s">
        <v>1236</v>
      </c>
      <c r="B125" t="s">
        <v>349</v>
      </c>
      <c r="C125" t="s">
        <v>328</v>
      </c>
      <c r="D125" t="s">
        <v>448</v>
      </c>
      <c r="E125" s="111">
        <v>0</v>
      </c>
    </row>
    <row r="126" spans="1:5">
      <c r="A126" t="s">
        <v>1237</v>
      </c>
      <c r="B126" t="s">
        <v>349</v>
      </c>
      <c r="C126" t="s">
        <v>328</v>
      </c>
      <c r="D126" t="s">
        <v>448</v>
      </c>
      <c r="E126" s="111">
        <v>2.8888888888888888</v>
      </c>
    </row>
    <row r="127" spans="1:5">
      <c r="A127" t="s">
        <v>1238</v>
      </c>
      <c r="B127" t="s">
        <v>349</v>
      </c>
      <c r="C127" t="s">
        <v>328</v>
      </c>
      <c r="D127" t="s">
        <v>449</v>
      </c>
      <c r="E127" s="111">
        <v>8.7055555555555557</v>
      </c>
    </row>
    <row r="128" spans="1:5">
      <c r="A128" t="s">
        <v>1239</v>
      </c>
      <c r="B128" t="s">
        <v>349</v>
      </c>
      <c r="C128" t="s">
        <v>328</v>
      </c>
      <c r="D128" t="s">
        <v>448</v>
      </c>
      <c r="E128" s="111">
        <v>0</v>
      </c>
    </row>
    <row r="129" spans="1:5">
      <c r="A129" t="s">
        <v>1240</v>
      </c>
      <c r="B129" t="s">
        <v>349</v>
      </c>
      <c r="C129" t="s">
        <v>328</v>
      </c>
      <c r="D129" t="s">
        <v>448</v>
      </c>
      <c r="E129" s="111">
        <v>0</v>
      </c>
    </row>
    <row r="130" spans="1:5">
      <c r="A130" t="s">
        <v>1241</v>
      </c>
      <c r="B130" t="s">
        <v>349</v>
      </c>
      <c r="C130" t="s">
        <v>328</v>
      </c>
      <c r="D130" t="s">
        <v>448</v>
      </c>
      <c r="E130" s="111">
        <v>0</v>
      </c>
    </row>
    <row r="131" spans="1:5">
      <c r="A131" t="s">
        <v>1242</v>
      </c>
      <c r="B131" t="s">
        <v>349</v>
      </c>
      <c r="C131" t="s">
        <v>328</v>
      </c>
      <c r="D131" t="s">
        <v>449</v>
      </c>
      <c r="E131" s="111">
        <v>0</v>
      </c>
    </row>
    <row r="132" spans="1:5">
      <c r="A132" t="s">
        <v>1243</v>
      </c>
      <c r="B132" t="s">
        <v>349</v>
      </c>
      <c r="C132" t="s">
        <v>328</v>
      </c>
      <c r="D132" t="s">
        <v>449</v>
      </c>
      <c r="E132" s="111">
        <v>0</v>
      </c>
    </row>
    <row r="133" spans="1:5">
      <c r="A133" t="s">
        <v>1244</v>
      </c>
      <c r="B133" t="s">
        <v>349</v>
      </c>
      <c r="C133" t="s">
        <v>328</v>
      </c>
      <c r="D133" t="s">
        <v>449</v>
      </c>
      <c r="E133" s="111">
        <v>0</v>
      </c>
    </row>
    <row r="134" spans="1:5">
      <c r="A134" t="s">
        <v>1245</v>
      </c>
      <c r="B134" t="s">
        <v>349</v>
      </c>
      <c r="C134" t="s">
        <v>328</v>
      </c>
      <c r="D134" t="s">
        <v>449</v>
      </c>
      <c r="E134" s="111">
        <v>3.9711111111111115</v>
      </c>
    </row>
    <row r="135" spans="1:5">
      <c r="A135" t="s">
        <v>1246</v>
      </c>
      <c r="B135" t="s">
        <v>349</v>
      </c>
      <c r="C135" t="s">
        <v>328</v>
      </c>
      <c r="D135" t="s">
        <v>448</v>
      </c>
      <c r="E135" s="111">
        <v>0</v>
      </c>
    </row>
    <row r="136" spans="1:5">
      <c r="A136" t="s">
        <v>1247</v>
      </c>
      <c r="B136" t="s">
        <v>349</v>
      </c>
      <c r="C136" t="s">
        <v>328</v>
      </c>
      <c r="D136" t="s">
        <v>450</v>
      </c>
      <c r="E136" s="111">
        <v>0</v>
      </c>
    </row>
    <row r="137" spans="1:5">
      <c r="A137" t="s">
        <v>1248</v>
      </c>
      <c r="B137" t="s">
        <v>349</v>
      </c>
      <c r="C137" t="s">
        <v>328</v>
      </c>
      <c r="D137" t="s">
        <v>450</v>
      </c>
      <c r="E137" s="111">
        <v>7.3500000000000005</v>
      </c>
    </row>
    <row r="138" spans="1:5">
      <c r="A138" t="s">
        <v>1249</v>
      </c>
      <c r="B138" t="s">
        <v>349</v>
      </c>
      <c r="C138" t="s">
        <v>328</v>
      </c>
      <c r="D138" t="s">
        <v>449</v>
      </c>
      <c r="E138" s="111">
        <v>0</v>
      </c>
    </row>
    <row r="139" spans="1:5">
      <c r="A139" t="s">
        <v>1250</v>
      </c>
      <c r="B139" t="s">
        <v>349</v>
      </c>
      <c r="C139" t="s">
        <v>328</v>
      </c>
      <c r="D139" t="s">
        <v>448</v>
      </c>
      <c r="E139" s="111">
        <v>0</v>
      </c>
    </row>
    <row r="140" spans="1:5">
      <c r="A140" t="s">
        <v>1251</v>
      </c>
      <c r="B140" t="s">
        <v>349</v>
      </c>
      <c r="C140" t="s">
        <v>328</v>
      </c>
      <c r="D140" t="s">
        <v>448</v>
      </c>
      <c r="E140" s="111">
        <v>0</v>
      </c>
    </row>
    <row r="141" spans="1:5">
      <c r="A141" t="s">
        <v>1252</v>
      </c>
      <c r="B141" t="s">
        <v>349</v>
      </c>
      <c r="C141" t="s">
        <v>328</v>
      </c>
      <c r="D141" t="s">
        <v>448</v>
      </c>
      <c r="E141" s="111">
        <v>0</v>
      </c>
    </row>
    <row r="142" spans="1:5">
      <c r="A142" t="s">
        <v>1253</v>
      </c>
      <c r="B142" t="s">
        <v>349</v>
      </c>
      <c r="C142" t="s">
        <v>328</v>
      </c>
      <c r="D142" t="s">
        <v>449</v>
      </c>
      <c r="E142" s="111">
        <v>96.008888888888876</v>
      </c>
    </row>
    <row r="143" spans="1:5">
      <c r="A143" t="s">
        <v>1254</v>
      </c>
      <c r="B143" t="s">
        <v>349</v>
      </c>
      <c r="C143" t="s">
        <v>328</v>
      </c>
      <c r="D143" t="s">
        <v>449</v>
      </c>
      <c r="E143" s="111">
        <v>2.67</v>
      </c>
    </row>
    <row r="144" spans="1:5">
      <c r="A144" t="s">
        <v>1255</v>
      </c>
      <c r="B144" t="s">
        <v>349</v>
      </c>
      <c r="C144" t="s">
        <v>328</v>
      </c>
      <c r="D144" t="s">
        <v>449</v>
      </c>
      <c r="E144" s="111">
        <v>5.4088888888888889</v>
      </c>
    </row>
    <row r="145" spans="1:5">
      <c r="A145" t="s">
        <v>1256</v>
      </c>
      <c r="B145" t="s">
        <v>349</v>
      </c>
      <c r="C145" t="s">
        <v>328</v>
      </c>
      <c r="D145" t="s">
        <v>449</v>
      </c>
      <c r="E145" s="111">
        <v>0</v>
      </c>
    </row>
    <row r="146" spans="1:5">
      <c r="A146" t="s">
        <v>1257</v>
      </c>
      <c r="B146" t="s">
        <v>349</v>
      </c>
      <c r="C146" t="s">
        <v>328</v>
      </c>
      <c r="D146" t="s">
        <v>450</v>
      </c>
      <c r="E146" s="111">
        <v>1.33</v>
      </c>
    </row>
    <row r="147" spans="1:5">
      <c r="A147" t="s">
        <v>1258</v>
      </c>
      <c r="B147" t="s">
        <v>349</v>
      </c>
      <c r="C147" t="s">
        <v>328</v>
      </c>
      <c r="D147" t="s">
        <v>448</v>
      </c>
      <c r="E147" s="111">
        <v>0</v>
      </c>
    </row>
    <row r="148" spans="1:5">
      <c r="A148" t="s">
        <v>1259</v>
      </c>
      <c r="B148" t="s">
        <v>349</v>
      </c>
      <c r="C148" t="s">
        <v>328</v>
      </c>
      <c r="D148" t="s">
        <v>449</v>
      </c>
      <c r="E148" s="111">
        <v>0</v>
      </c>
    </row>
    <row r="149" spans="1:5">
      <c r="A149" t="s">
        <v>1260</v>
      </c>
      <c r="B149" t="s">
        <v>349</v>
      </c>
      <c r="C149" t="s">
        <v>328</v>
      </c>
      <c r="D149" t="s">
        <v>450</v>
      </c>
      <c r="E149" s="111">
        <v>6.1622222222222218</v>
      </c>
    </row>
    <row r="150" spans="1:5">
      <c r="A150" t="s">
        <v>1261</v>
      </c>
      <c r="B150" t="s">
        <v>349</v>
      </c>
      <c r="C150" t="s">
        <v>328</v>
      </c>
      <c r="D150" t="s">
        <v>450</v>
      </c>
      <c r="E150" s="111">
        <v>0</v>
      </c>
    </row>
    <row r="151" spans="1:5">
      <c r="A151" t="s">
        <v>1262</v>
      </c>
      <c r="B151" t="s">
        <v>349</v>
      </c>
      <c r="C151" t="s">
        <v>328</v>
      </c>
      <c r="D151" t="s">
        <v>450</v>
      </c>
      <c r="E151" s="111">
        <v>1.3366666666666667</v>
      </c>
    </row>
    <row r="152" spans="1:5">
      <c r="A152" t="s">
        <v>1263</v>
      </c>
      <c r="B152" t="s">
        <v>349</v>
      </c>
      <c r="C152" t="s">
        <v>328</v>
      </c>
      <c r="D152" t="s">
        <v>448</v>
      </c>
      <c r="E152" s="111">
        <v>0</v>
      </c>
    </row>
    <row r="153" spans="1:5">
      <c r="A153" t="s">
        <v>1264</v>
      </c>
      <c r="B153" t="s">
        <v>349</v>
      </c>
      <c r="C153" t="s">
        <v>328</v>
      </c>
      <c r="D153" t="s">
        <v>448</v>
      </c>
      <c r="E153" s="111">
        <v>0.55555555555555558</v>
      </c>
    </row>
    <row r="154" spans="1:5">
      <c r="A154" t="s">
        <v>1265</v>
      </c>
      <c r="B154" t="s">
        <v>349</v>
      </c>
      <c r="C154" t="s">
        <v>328</v>
      </c>
      <c r="D154" t="s">
        <v>449</v>
      </c>
      <c r="E154" s="111">
        <v>0</v>
      </c>
    </row>
    <row r="155" spans="1:5">
      <c r="A155" t="s">
        <v>1266</v>
      </c>
      <c r="B155" t="s">
        <v>349</v>
      </c>
      <c r="C155" t="s">
        <v>328</v>
      </c>
      <c r="D155" t="s">
        <v>448</v>
      </c>
      <c r="E155" s="111">
        <v>0</v>
      </c>
    </row>
    <row r="156" spans="1:5">
      <c r="A156" t="s">
        <v>1267</v>
      </c>
      <c r="B156" t="s">
        <v>350</v>
      </c>
      <c r="C156" t="s">
        <v>328</v>
      </c>
      <c r="D156" t="s">
        <v>1129</v>
      </c>
      <c r="E156" s="111">
        <v>0</v>
      </c>
    </row>
    <row r="157" spans="1:5">
      <c r="A157" t="s">
        <v>1268</v>
      </c>
      <c r="B157" t="s">
        <v>350</v>
      </c>
      <c r="C157" t="s">
        <v>328</v>
      </c>
      <c r="D157" t="s">
        <v>1129</v>
      </c>
      <c r="E157" s="111">
        <v>0</v>
      </c>
    </row>
    <row r="158" spans="1:5">
      <c r="A158" t="s">
        <v>1269</v>
      </c>
      <c r="B158" t="s">
        <v>350</v>
      </c>
      <c r="C158" t="s">
        <v>328</v>
      </c>
      <c r="D158" t="s">
        <v>1129</v>
      </c>
      <c r="E158" s="111">
        <v>5.2399999999999993</v>
      </c>
    </row>
    <row r="159" spans="1:5">
      <c r="A159" t="s">
        <v>1270</v>
      </c>
      <c r="B159" t="s">
        <v>350</v>
      </c>
      <c r="C159" t="s">
        <v>328</v>
      </c>
      <c r="D159" t="s">
        <v>1129</v>
      </c>
      <c r="E159" s="111">
        <v>0</v>
      </c>
    </row>
    <row r="160" spans="1:5">
      <c r="A160" t="s">
        <v>1271</v>
      </c>
      <c r="B160" t="s">
        <v>350</v>
      </c>
      <c r="C160" t="s">
        <v>328</v>
      </c>
      <c r="D160" t="s">
        <v>1129</v>
      </c>
      <c r="E160" s="111">
        <v>0</v>
      </c>
    </row>
    <row r="161" spans="1:5">
      <c r="A161" t="s">
        <v>1272</v>
      </c>
      <c r="B161" t="s">
        <v>350</v>
      </c>
      <c r="C161" t="s">
        <v>328</v>
      </c>
      <c r="D161" t="s">
        <v>1129</v>
      </c>
      <c r="E161" s="111">
        <v>1.3333333333333333</v>
      </c>
    </row>
    <row r="162" spans="1:5">
      <c r="A162" t="s">
        <v>1273</v>
      </c>
      <c r="B162" t="s">
        <v>350</v>
      </c>
      <c r="C162" t="s">
        <v>328</v>
      </c>
      <c r="D162" t="s">
        <v>1129</v>
      </c>
      <c r="E162" s="111">
        <v>0</v>
      </c>
    </row>
    <row r="163" spans="1:5">
      <c r="A163" t="s">
        <v>1274</v>
      </c>
      <c r="B163" t="s">
        <v>350</v>
      </c>
      <c r="C163" t="s">
        <v>328</v>
      </c>
      <c r="D163" t="s">
        <v>1129</v>
      </c>
      <c r="E163" s="111">
        <v>0</v>
      </c>
    </row>
    <row r="164" spans="1:5">
      <c r="A164" t="s">
        <v>935</v>
      </c>
      <c r="B164" t="s">
        <v>350</v>
      </c>
      <c r="C164" t="s">
        <v>328</v>
      </c>
      <c r="D164" t="s">
        <v>1129</v>
      </c>
      <c r="E164" s="111">
        <v>16.62222222222222</v>
      </c>
    </row>
    <row r="165" spans="1:5">
      <c r="A165" t="s">
        <v>1275</v>
      </c>
      <c r="B165" t="s">
        <v>348</v>
      </c>
      <c r="C165" t="s">
        <v>328</v>
      </c>
      <c r="D165" t="s">
        <v>445</v>
      </c>
      <c r="E165" s="111">
        <v>0</v>
      </c>
    </row>
    <row r="166" spans="1:5">
      <c r="A166" t="s">
        <v>938</v>
      </c>
      <c r="B166" t="s">
        <v>348</v>
      </c>
      <c r="C166" t="s">
        <v>328</v>
      </c>
      <c r="D166" t="s">
        <v>445</v>
      </c>
      <c r="E166" s="111">
        <v>48.184444444444438</v>
      </c>
    </row>
    <row r="167" spans="1:5">
      <c r="A167" t="s">
        <v>1277</v>
      </c>
      <c r="B167" t="s">
        <v>348</v>
      </c>
      <c r="C167" t="s">
        <v>328</v>
      </c>
      <c r="D167" t="s">
        <v>445</v>
      </c>
      <c r="E167" s="111">
        <v>0</v>
      </c>
    </row>
    <row r="168" spans="1:5">
      <c r="A168" t="s">
        <v>1278</v>
      </c>
      <c r="B168" t="s">
        <v>348</v>
      </c>
      <c r="C168" t="s">
        <v>328</v>
      </c>
      <c r="D168" t="s">
        <v>445</v>
      </c>
      <c r="E168" s="111">
        <v>2.4922222222222228</v>
      </c>
    </row>
    <row r="169" spans="1:5">
      <c r="A169" t="s">
        <v>621</v>
      </c>
      <c r="B169" t="s">
        <v>348</v>
      </c>
      <c r="C169" t="s">
        <v>328</v>
      </c>
      <c r="D169" t="s">
        <v>446</v>
      </c>
      <c r="E169" s="111">
        <v>2.7777777777777777</v>
      </c>
    </row>
    <row r="170" spans="1:5">
      <c r="A170" t="s">
        <v>940</v>
      </c>
      <c r="B170" t="s">
        <v>348</v>
      </c>
      <c r="C170" t="s">
        <v>328</v>
      </c>
      <c r="D170" t="s">
        <v>442</v>
      </c>
      <c r="E170" s="111">
        <v>16.925555555555555</v>
      </c>
    </row>
    <row r="171" spans="1:5">
      <c r="A171" t="s">
        <v>1280</v>
      </c>
      <c r="B171" t="s">
        <v>348</v>
      </c>
      <c r="C171" t="s">
        <v>328</v>
      </c>
      <c r="D171" t="s">
        <v>445</v>
      </c>
      <c r="E171" s="111">
        <v>0</v>
      </c>
    </row>
    <row r="172" spans="1:5">
      <c r="A172" t="s">
        <v>1281</v>
      </c>
      <c r="B172" t="s">
        <v>348</v>
      </c>
      <c r="C172" t="s">
        <v>328</v>
      </c>
      <c r="D172" t="s">
        <v>445</v>
      </c>
      <c r="E172" s="111">
        <v>0.95333333333333337</v>
      </c>
    </row>
    <row r="173" spans="1:5">
      <c r="A173" t="s">
        <v>944</v>
      </c>
      <c r="B173" t="s">
        <v>348</v>
      </c>
      <c r="C173" t="s">
        <v>328</v>
      </c>
      <c r="D173" t="s">
        <v>445</v>
      </c>
      <c r="E173" s="111">
        <v>3.0555555555555554</v>
      </c>
    </row>
    <row r="174" spans="1:5">
      <c r="A174" t="s">
        <v>1282</v>
      </c>
      <c r="B174" t="s">
        <v>348</v>
      </c>
      <c r="C174" t="s">
        <v>328</v>
      </c>
      <c r="D174" t="s">
        <v>442</v>
      </c>
      <c r="E174" s="111">
        <v>96.486666666666679</v>
      </c>
    </row>
    <row r="175" spans="1:5">
      <c r="A175" t="s">
        <v>1283</v>
      </c>
      <c r="B175" t="s">
        <v>348</v>
      </c>
      <c r="C175" t="s">
        <v>328</v>
      </c>
      <c r="D175" t="s">
        <v>442</v>
      </c>
      <c r="E175" s="111">
        <v>14.144444444444444</v>
      </c>
    </row>
    <row r="176" spans="1:5">
      <c r="A176" t="s">
        <v>1284</v>
      </c>
      <c r="B176" t="s">
        <v>348</v>
      </c>
      <c r="C176" t="s">
        <v>328</v>
      </c>
      <c r="D176" t="s">
        <v>446</v>
      </c>
      <c r="E176" s="111">
        <v>2.7522222222222221</v>
      </c>
    </row>
    <row r="177" spans="1:5">
      <c r="A177" t="s">
        <v>1285</v>
      </c>
      <c r="B177" t="s">
        <v>348</v>
      </c>
      <c r="C177" t="s">
        <v>328</v>
      </c>
      <c r="D177" t="s">
        <v>445</v>
      </c>
      <c r="E177" s="111">
        <v>0</v>
      </c>
    </row>
    <row r="178" spans="1:5">
      <c r="A178" t="s">
        <v>1286</v>
      </c>
      <c r="B178" t="s">
        <v>348</v>
      </c>
      <c r="C178" t="s">
        <v>328</v>
      </c>
      <c r="D178" t="s">
        <v>445</v>
      </c>
      <c r="E178" s="111">
        <v>4.3566666666666665</v>
      </c>
    </row>
    <row r="179" spans="1:5">
      <c r="A179" t="s">
        <v>1287</v>
      </c>
      <c r="B179" t="s">
        <v>348</v>
      </c>
      <c r="C179" t="s">
        <v>328</v>
      </c>
      <c r="D179" t="s">
        <v>445</v>
      </c>
      <c r="E179" s="111">
        <v>1.5499999999999998</v>
      </c>
    </row>
    <row r="180" spans="1:5">
      <c r="A180" t="s">
        <v>1288</v>
      </c>
      <c r="B180" t="s">
        <v>348</v>
      </c>
      <c r="C180" t="s">
        <v>328</v>
      </c>
      <c r="D180" t="s">
        <v>442</v>
      </c>
      <c r="E180" s="111">
        <v>8.3711111111111123</v>
      </c>
    </row>
    <row r="181" spans="1:5">
      <c r="A181" t="s">
        <v>942</v>
      </c>
      <c r="B181" t="s">
        <v>348</v>
      </c>
      <c r="C181" t="s">
        <v>328</v>
      </c>
      <c r="D181" t="s">
        <v>442</v>
      </c>
      <c r="E181" s="111">
        <v>4.9233333333333338</v>
      </c>
    </row>
    <row r="182" spans="1:5">
      <c r="A182" t="s">
        <v>1289</v>
      </c>
      <c r="B182" t="s">
        <v>348</v>
      </c>
      <c r="C182" t="s">
        <v>328</v>
      </c>
      <c r="D182" t="s">
        <v>442</v>
      </c>
      <c r="E182" s="111">
        <v>1.1144444444444443</v>
      </c>
    </row>
    <row r="183" spans="1:5">
      <c r="A183" t="s">
        <v>1290</v>
      </c>
      <c r="B183" t="s">
        <v>348</v>
      </c>
      <c r="C183" t="s">
        <v>328</v>
      </c>
      <c r="D183" t="s">
        <v>446</v>
      </c>
      <c r="E183" s="111">
        <v>0</v>
      </c>
    </row>
    <row r="184" spans="1:5">
      <c r="A184" t="s">
        <v>1291</v>
      </c>
      <c r="B184" t="s">
        <v>348</v>
      </c>
      <c r="C184" t="s">
        <v>328</v>
      </c>
      <c r="D184" t="s">
        <v>442</v>
      </c>
      <c r="E184" s="111">
        <v>2.637777777777778</v>
      </c>
    </row>
    <row r="185" spans="1:5">
      <c r="A185" t="s">
        <v>1292</v>
      </c>
      <c r="B185" t="s">
        <v>348</v>
      </c>
      <c r="C185" t="s">
        <v>328</v>
      </c>
      <c r="D185" t="s">
        <v>446</v>
      </c>
      <c r="E185" s="111">
        <v>0</v>
      </c>
    </row>
    <row r="186" spans="1:5">
      <c r="A186" t="s">
        <v>1293</v>
      </c>
      <c r="B186" t="s">
        <v>348</v>
      </c>
      <c r="C186" t="s">
        <v>328</v>
      </c>
      <c r="D186" t="s">
        <v>442</v>
      </c>
      <c r="E186" s="111">
        <v>4.5166666666666666</v>
      </c>
    </row>
    <row r="187" spans="1:5">
      <c r="A187" t="s">
        <v>1294</v>
      </c>
      <c r="B187" t="s">
        <v>348</v>
      </c>
      <c r="C187" t="s">
        <v>328</v>
      </c>
      <c r="D187" t="s">
        <v>442</v>
      </c>
      <c r="E187" s="111">
        <v>2.5577777777777779</v>
      </c>
    </row>
    <row r="188" spans="1:5">
      <c r="A188" t="s">
        <v>1295</v>
      </c>
      <c r="B188" t="s">
        <v>348</v>
      </c>
      <c r="C188" t="s">
        <v>328</v>
      </c>
      <c r="D188" t="s">
        <v>442</v>
      </c>
      <c r="E188" s="111">
        <v>0</v>
      </c>
    </row>
    <row r="189" spans="1:5">
      <c r="A189" t="s">
        <v>1296</v>
      </c>
      <c r="B189" t="s">
        <v>348</v>
      </c>
      <c r="C189" t="s">
        <v>328</v>
      </c>
      <c r="D189" t="s">
        <v>445</v>
      </c>
      <c r="E189" s="111">
        <v>1.1666666666666667</v>
      </c>
    </row>
    <row r="190" spans="1:5">
      <c r="A190" t="s">
        <v>841</v>
      </c>
      <c r="B190" t="s">
        <v>348</v>
      </c>
      <c r="C190" t="s">
        <v>328</v>
      </c>
      <c r="D190" t="s">
        <v>442</v>
      </c>
      <c r="E190" s="111">
        <v>1.2777777777777777</v>
      </c>
    </row>
    <row r="191" spans="1:5">
      <c r="A191" t="s">
        <v>1297</v>
      </c>
      <c r="B191" t="s">
        <v>348</v>
      </c>
      <c r="C191" t="s">
        <v>328</v>
      </c>
      <c r="D191" t="s">
        <v>442</v>
      </c>
      <c r="E191" s="111">
        <v>45.235555555555557</v>
      </c>
    </row>
    <row r="192" spans="1:5">
      <c r="A192" t="s">
        <v>890</v>
      </c>
      <c r="B192" t="s">
        <v>340</v>
      </c>
      <c r="C192" t="s">
        <v>326</v>
      </c>
      <c r="D192" t="s">
        <v>433</v>
      </c>
      <c r="E192" s="111">
        <v>9.0411111111111122</v>
      </c>
    </row>
    <row r="193" spans="1:5">
      <c r="A193" t="s">
        <v>1299</v>
      </c>
      <c r="B193" t="s">
        <v>340</v>
      </c>
      <c r="C193" t="s">
        <v>326</v>
      </c>
      <c r="D193" t="s">
        <v>433</v>
      </c>
      <c r="E193" s="111">
        <v>15.841666666666669</v>
      </c>
    </row>
    <row r="194" spans="1:5">
      <c r="A194" t="s">
        <v>601</v>
      </c>
      <c r="B194" t="s">
        <v>340</v>
      </c>
      <c r="C194" t="s">
        <v>326</v>
      </c>
      <c r="D194" t="s">
        <v>1300</v>
      </c>
      <c r="E194" s="111">
        <v>47.127777777777773</v>
      </c>
    </row>
    <row r="195" spans="1:5">
      <c r="A195" t="s">
        <v>1301</v>
      </c>
      <c r="B195" t="s">
        <v>340</v>
      </c>
      <c r="C195" t="s">
        <v>326</v>
      </c>
      <c r="D195" t="s">
        <v>433</v>
      </c>
      <c r="E195" s="111">
        <v>0</v>
      </c>
    </row>
    <row r="196" spans="1:5">
      <c r="A196" t="s">
        <v>1302</v>
      </c>
      <c r="B196" t="s">
        <v>340</v>
      </c>
      <c r="C196" t="s">
        <v>326</v>
      </c>
      <c r="D196" t="s">
        <v>430</v>
      </c>
      <c r="E196" s="111">
        <v>20.685555555555553</v>
      </c>
    </row>
    <row r="197" spans="1:5">
      <c r="A197" t="s">
        <v>1303</v>
      </c>
      <c r="B197" t="s">
        <v>340</v>
      </c>
      <c r="C197" t="s">
        <v>326</v>
      </c>
      <c r="D197" t="s">
        <v>430</v>
      </c>
      <c r="E197" s="111">
        <v>7.2622222222222224</v>
      </c>
    </row>
    <row r="198" spans="1:5">
      <c r="A198" t="s">
        <v>1304</v>
      </c>
      <c r="B198" t="s">
        <v>340</v>
      </c>
      <c r="C198" t="s">
        <v>326</v>
      </c>
      <c r="D198" t="s">
        <v>433</v>
      </c>
      <c r="E198" s="111">
        <v>0.88888888888888884</v>
      </c>
    </row>
    <row r="199" spans="1:5">
      <c r="A199" t="s">
        <v>1305</v>
      </c>
      <c r="B199" t="s">
        <v>340</v>
      </c>
      <c r="C199" t="s">
        <v>326</v>
      </c>
      <c r="D199" t="s">
        <v>429</v>
      </c>
      <c r="E199" s="111">
        <v>0</v>
      </c>
    </row>
    <row r="200" spans="1:5">
      <c r="A200" t="s">
        <v>1307</v>
      </c>
      <c r="B200" t="s">
        <v>340</v>
      </c>
      <c r="C200" t="s">
        <v>326</v>
      </c>
      <c r="D200" t="s">
        <v>1300</v>
      </c>
      <c r="E200" s="111">
        <v>1.3333333333333333</v>
      </c>
    </row>
    <row r="201" spans="1:5">
      <c r="A201" t="s">
        <v>1308</v>
      </c>
      <c r="B201" t="s">
        <v>340</v>
      </c>
      <c r="C201" t="s">
        <v>326</v>
      </c>
      <c r="D201" t="s">
        <v>429</v>
      </c>
      <c r="E201" s="111">
        <v>22.123333333333335</v>
      </c>
    </row>
    <row r="202" spans="1:5">
      <c r="A202" t="s">
        <v>1309</v>
      </c>
      <c r="B202" t="s">
        <v>340</v>
      </c>
      <c r="C202" t="s">
        <v>326</v>
      </c>
      <c r="D202" t="s">
        <v>429</v>
      </c>
      <c r="E202" s="111">
        <v>0</v>
      </c>
    </row>
    <row r="203" spans="1:5">
      <c r="A203" t="s">
        <v>1310</v>
      </c>
      <c r="B203" t="s">
        <v>340</v>
      </c>
      <c r="C203" t="s">
        <v>326</v>
      </c>
      <c r="D203" t="s">
        <v>433</v>
      </c>
      <c r="E203" s="111">
        <v>8.7788888888888899</v>
      </c>
    </row>
    <row r="204" spans="1:5">
      <c r="A204" t="s">
        <v>1311</v>
      </c>
      <c r="B204" t="s">
        <v>340</v>
      </c>
      <c r="C204" t="s">
        <v>326</v>
      </c>
      <c r="D204" t="s">
        <v>429</v>
      </c>
      <c r="E204" s="111">
        <v>0</v>
      </c>
    </row>
    <row r="205" spans="1:5">
      <c r="A205" t="s">
        <v>1312</v>
      </c>
      <c r="B205" t="s">
        <v>340</v>
      </c>
      <c r="C205" t="s">
        <v>326</v>
      </c>
      <c r="D205" t="s">
        <v>429</v>
      </c>
      <c r="E205" s="111">
        <v>2.4722222222222223</v>
      </c>
    </row>
    <row r="206" spans="1:5">
      <c r="A206" t="s">
        <v>180</v>
      </c>
      <c r="B206" t="s">
        <v>334</v>
      </c>
      <c r="C206" t="s">
        <v>326</v>
      </c>
      <c r="D206" t="s">
        <v>423</v>
      </c>
      <c r="E206" s="111">
        <v>276.41000000000003</v>
      </c>
    </row>
    <row r="207" spans="1:5">
      <c r="A207" t="s">
        <v>894</v>
      </c>
      <c r="B207" t="s">
        <v>334</v>
      </c>
      <c r="C207" t="s">
        <v>326</v>
      </c>
      <c r="D207" t="s">
        <v>586</v>
      </c>
      <c r="E207" s="111">
        <v>264.20222222222219</v>
      </c>
    </row>
    <row r="208" spans="1:5">
      <c r="A208" t="s">
        <v>896</v>
      </c>
      <c r="B208" t="s">
        <v>334</v>
      </c>
      <c r="C208" t="s">
        <v>326</v>
      </c>
      <c r="D208" t="s">
        <v>423</v>
      </c>
      <c r="E208" s="111">
        <v>18.760000000000002</v>
      </c>
    </row>
    <row r="209" spans="1:5">
      <c r="A209" t="s">
        <v>952</v>
      </c>
      <c r="B209" t="s">
        <v>334</v>
      </c>
      <c r="C209" t="s">
        <v>326</v>
      </c>
      <c r="D209" t="s">
        <v>422</v>
      </c>
      <c r="E209" s="111">
        <v>56.93666666666666</v>
      </c>
    </row>
    <row r="210" spans="1:5">
      <c r="A210" t="s">
        <v>892</v>
      </c>
      <c r="B210" t="s">
        <v>334</v>
      </c>
      <c r="C210" t="s">
        <v>326</v>
      </c>
      <c r="D210" t="s">
        <v>422</v>
      </c>
      <c r="E210" s="111">
        <v>15.291111111111112</v>
      </c>
    </row>
    <row r="211" spans="1:5">
      <c r="A211" t="s">
        <v>1313</v>
      </c>
      <c r="B211" t="s">
        <v>334</v>
      </c>
      <c r="C211" t="s">
        <v>326</v>
      </c>
      <c r="D211" t="s">
        <v>425</v>
      </c>
      <c r="E211" s="111">
        <v>2.6666666666666665</v>
      </c>
    </row>
    <row r="212" spans="1:5">
      <c r="A212" t="s">
        <v>1314</v>
      </c>
      <c r="B212" t="s">
        <v>334</v>
      </c>
      <c r="C212" t="s">
        <v>326</v>
      </c>
      <c r="D212" t="s">
        <v>586</v>
      </c>
      <c r="E212" s="111">
        <v>6.2422222222222219</v>
      </c>
    </row>
    <row r="213" spans="1:5">
      <c r="A213" t="s">
        <v>1315</v>
      </c>
      <c r="B213" t="s">
        <v>334</v>
      </c>
      <c r="C213" t="s">
        <v>326</v>
      </c>
      <c r="D213" t="s">
        <v>423</v>
      </c>
      <c r="E213" s="111">
        <v>0</v>
      </c>
    </row>
    <row r="214" spans="1:5">
      <c r="A214" t="s">
        <v>1316</v>
      </c>
      <c r="B214" t="s">
        <v>334</v>
      </c>
      <c r="C214" t="s">
        <v>326</v>
      </c>
      <c r="D214" t="s">
        <v>425</v>
      </c>
      <c r="E214" s="111">
        <v>0</v>
      </c>
    </row>
    <row r="215" spans="1:5">
      <c r="A215" t="s">
        <v>1317</v>
      </c>
      <c r="B215" t="s">
        <v>334</v>
      </c>
      <c r="C215" t="s">
        <v>326</v>
      </c>
      <c r="D215" t="s">
        <v>425</v>
      </c>
      <c r="E215" s="111">
        <v>0</v>
      </c>
    </row>
    <row r="216" spans="1:5">
      <c r="A216" t="s">
        <v>1318</v>
      </c>
      <c r="B216" t="s">
        <v>334</v>
      </c>
      <c r="C216" t="s">
        <v>326</v>
      </c>
      <c r="D216" t="s">
        <v>422</v>
      </c>
      <c r="E216" s="111">
        <v>57.524444444444448</v>
      </c>
    </row>
    <row r="217" spans="1:5">
      <c r="A217" t="s">
        <v>1319</v>
      </c>
      <c r="B217" t="s">
        <v>334</v>
      </c>
      <c r="C217" t="s">
        <v>326</v>
      </c>
      <c r="D217" t="s">
        <v>425</v>
      </c>
      <c r="E217" s="111">
        <v>2.2344444444444442</v>
      </c>
    </row>
    <row r="218" spans="1:5">
      <c r="A218" t="s">
        <v>1320</v>
      </c>
      <c r="B218" t="s">
        <v>334</v>
      </c>
      <c r="C218" t="s">
        <v>326</v>
      </c>
      <c r="D218" t="s">
        <v>423</v>
      </c>
      <c r="E218" s="111">
        <v>0</v>
      </c>
    </row>
    <row r="219" spans="1:5">
      <c r="A219" t="s">
        <v>1321</v>
      </c>
      <c r="B219" t="s">
        <v>334</v>
      </c>
      <c r="C219" t="s">
        <v>326</v>
      </c>
      <c r="D219" t="s">
        <v>586</v>
      </c>
      <c r="E219" s="111">
        <v>13.639999999999999</v>
      </c>
    </row>
    <row r="220" spans="1:5">
      <c r="A220" t="s">
        <v>1322</v>
      </c>
      <c r="B220" t="s">
        <v>334</v>
      </c>
      <c r="C220" t="s">
        <v>326</v>
      </c>
      <c r="D220" t="s">
        <v>422</v>
      </c>
      <c r="E220" s="111">
        <v>10.008888888888889</v>
      </c>
    </row>
    <row r="221" spans="1:5">
      <c r="A221" t="s">
        <v>1323</v>
      </c>
      <c r="B221" t="s">
        <v>334</v>
      </c>
      <c r="C221" t="s">
        <v>326</v>
      </c>
      <c r="D221" t="s">
        <v>423</v>
      </c>
      <c r="E221" s="111">
        <v>0</v>
      </c>
    </row>
    <row r="222" spans="1:5">
      <c r="A222" t="s">
        <v>1325</v>
      </c>
      <c r="B222" t="s">
        <v>334</v>
      </c>
      <c r="C222" t="s">
        <v>326</v>
      </c>
      <c r="D222" t="s">
        <v>422</v>
      </c>
      <c r="E222" s="111">
        <v>0</v>
      </c>
    </row>
    <row r="223" spans="1:5">
      <c r="A223" t="s">
        <v>1326</v>
      </c>
      <c r="B223" t="s">
        <v>334</v>
      </c>
      <c r="C223" t="s">
        <v>326</v>
      </c>
      <c r="D223" t="s">
        <v>423</v>
      </c>
      <c r="E223" s="111">
        <v>3</v>
      </c>
    </row>
    <row r="224" spans="1:5">
      <c r="A224" t="s">
        <v>1327</v>
      </c>
      <c r="B224" t="s">
        <v>334</v>
      </c>
      <c r="C224" t="s">
        <v>326</v>
      </c>
      <c r="D224" t="s">
        <v>423</v>
      </c>
      <c r="E224" s="111">
        <v>0</v>
      </c>
    </row>
    <row r="225" spans="1:5">
      <c r="A225" t="s">
        <v>1328</v>
      </c>
      <c r="B225" t="s">
        <v>334</v>
      </c>
      <c r="C225" t="s">
        <v>326</v>
      </c>
      <c r="D225" t="s">
        <v>423</v>
      </c>
      <c r="E225" s="111">
        <v>0</v>
      </c>
    </row>
    <row r="226" spans="1:5">
      <c r="A226" t="s">
        <v>1329</v>
      </c>
      <c r="B226" t="s">
        <v>334</v>
      </c>
      <c r="C226" t="s">
        <v>326</v>
      </c>
      <c r="D226" t="s">
        <v>423</v>
      </c>
      <c r="E226" s="111">
        <v>4.6444444444444439</v>
      </c>
    </row>
    <row r="227" spans="1:5">
      <c r="A227" t="s">
        <v>1330</v>
      </c>
      <c r="B227" t="s">
        <v>334</v>
      </c>
      <c r="C227" t="s">
        <v>326</v>
      </c>
      <c r="D227" t="s">
        <v>586</v>
      </c>
      <c r="E227" s="111">
        <v>2.7677777777777779</v>
      </c>
    </row>
    <row r="228" spans="1:5">
      <c r="A228" t="s">
        <v>1331</v>
      </c>
      <c r="B228" t="s">
        <v>334</v>
      </c>
      <c r="C228" t="s">
        <v>326</v>
      </c>
      <c r="D228" t="s">
        <v>423</v>
      </c>
      <c r="E228" s="111">
        <v>33.79</v>
      </c>
    </row>
    <row r="229" spans="1:5">
      <c r="A229" t="s">
        <v>1332</v>
      </c>
      <c r="B229" t="s">
        <v>334</v>
      </c>
      <c r="C229" t="s">
        <v>326</v>
      </c>
      <c r="D229" t="s">
        <v>422</v>
      </c>
      <c r="E229" s="111">
        <v>0</v>
      </c>
    </row>
    <row r="230" spans="1:5">
      <c r="A230" t="s">
        <v>1333</v>
      </c>
      <c r="B230" t="s">
        <v>334</v>
      </c>
      <c r="C230" t="s">
        <v>326</v>
      </c>
      <c r="D230" t="s">
        <v>586</v>
      </c>
      <c r="E230" s="111">
        <v>41.868888888888883</v>
      </c>
    </row>
    <row r="231" spans="1:5">
      <c r="A231" t="s">
        <v>905</v>
      </c>
      <c r="B231" t="s">
        <v>307</v>
      </c>
      <c r="C231" t="s">
        <v>326</v>
      </c>
      <c r="D231" t="s">
        <v>419</v>
      </c>
      <c r="E231" s="111">
        <v>118.27722222222221</v>
      </c>
    </row>
    <row r="232" spans="1:5">
      <c r="A232" t="s">
        <v>1334</v>
      </c>
      <c r="B232" t="s">
        <v>307</v>
      </c>
      <c r="C232" t="s">
        <v>326</v>
      </c>
      <c r="D232" t="s">
        <v>419</v>
      </c>
      <c r="E232" s="111">
        <v>271.85611111111115</v>
      </c>
    </row>
    <row r="233" spans="1:5">
      <c r="A233" t="s">
        <v>914</v>
      </c>
      <c r="B233" t="s">
        <v>307</v>
      </c>
      <c r="C233" t="s">
        <v>326</v>
      </c>
      <c r="D233" t="s">
        <v>409</v>
      </c>
      <c r="E233" s="111">
        <v>125.93888888888887</v>
      </c>
    </row>
    <row r="234" spans="1:5">
      <c r="A234" t="s">
        <v>1335</v>
      </c>
      <c r="B234" t="s">
        <v>307</v>
      </c>
      <c r="C234" t="s">
        <v>326</v>
      </c>
      <c r="D234" t="s">
        <v>708</v>
      </c>
      <c r="E234" s="111">
        <v>13.122222222222224</v>
      </c>
    </row>
    <row r="235" spans="1:5">
      <c r="A235" t="s">
        <v>557</v>
      </c>
      <c r="B235" t="s">
        <v>307</v>
      </c>
      <c r="C235" t="s">
        <v>326</v>
      </c>
      <c r="D235" t="s">
        <v>710</v>
      </c>
      <c r="E235" s="111">
        <v>235.98777777777775</v>
      </c>
    </row>
    <row r="236" spans="1:5">
      <c r="A236" t="s">
        <v>959</v>
      </c>
      <c r="B236" t="s">
        <v>307</v>
      </c>
      <c r="C236" t="s">
        <v>326</v>
      </c>
      <c r="D236" t="s">
        <v>419</v>
      </c>
      <c r="E236" s="111">
        <v>1.088888888888889</v>
      </c>
    </row>
    <row r="237" spans="1:5">
      <c r="A237" t="s">
        <v>1337</v>
      </c>
      <c r="B237" t="s">
        <v>307</v>
      </c>
      <c r="C237" t="s">
        <v>326</v>
      </c>
      <c r="D237" t="s">
        <v>419</v>
      </c>
      <c r="E237" s="111">
        <v>0</v>
      </c>
    </row>
    <row r="238" spans="1:5">
      <c r="A238" t="s">
        <v>1338</v>
      </c>
      <c r="B238" t="s">
        <v>307</v>
      </c>
      <c r="C238" t="s">
        <v>326</v>
      </c>
      <c r="D238" t="s">
        <v>708</v>
      </c>
      <c r="E238" s="111">
        <v>15.333333333333334</v>
      </c>
    </row>
    <row r="239" spans="1:5">
      <c r="A239" t="s">
        <v>1339</v>
      </c>
      <c r="B239" t="s">
        <v>307</v>
      </c>
      <c r="C239" t="s">
        <v>326</v>
      </c>
      <c r="D239" t="s">
        <v>419</v>
      </c>
      <c r="E239" s="111">
        <v>0</v>
      </c>
    </row>
    <row r="240" spans="1:5">
      <c r="A240" t="s">
        <v>566</v>
      </c>
      <c r="B240" t="s">
        <v>307</v>
      </c>
      <c r="C240" t="s">
        <v>326</v>
      </c>
      <c r="D240" t="s">
        <v>412</v>
      </c>
      <c r="E240" s="111">
        <v>78.276666666666671</v>
      </c>
    </row>
    <row r="241" spans="1:5">
      <c r="A241" t="s">
        <v>181</v>
      </c>
      <c r="B241" t="s">
        <v>307</v>
      </c>
      <c r="C241" t="s">
        <v>326</v>
      </c>
      <c r="D241" t="s">
        <v>708</v>
      </c>
      <c r="E241" s="111">
        <v>19.326666666666668</v>
      </c>
    </row>
    <row r="242" spans="1:5">
      <c r="A242" t="s">
        <v>1340</v>
      </c>
      <c r="B242" t="s">
        <v>307</v>
      </c>
      <c r="C242" t="s">
        <v>326</v>
      </c>
      <c r="D242" t="s">
        <v>708</v>
      </c>
      <c r="E242" s="111">
        <v>7.1188888888888879</v>
      </c>
    </row>
    <row r="243" spans="1:5">
      <c r="A243" t="s">
        <v>1341</v>
      </c>
      <c r="B243" t="s">
        <v>307</v>
      </c>
      <c r="C243" t="s">
        <v>326</v>
      </c>
      <c r="D243" t="s">
        <v>710</v>
      </c>
      <c r="E243" s="111">
        <v>75.068888888888893</v>
      </c>
    </row>
    <row r="244" spans="1:5">
      <c r="A244" t="s">
        <v>1342</v>
      </c>
      <c r="B244" t="s">
        <v>307</v>
      </c>
      <c r="C244" t="s">
        <v>326</v>
      </c>
      <c r="D244" t="s">
        <v>419</v>
      </c>
      <c r="E244" s="111">
        <v>0</v>
      </c>
    </row>
    <row r="245" spans="1:5">
      <c r="A245" t="s">
        <v>1343</v>
      </c>
      <c r="B245" t="s">
        <v>307</v>
      </c>
      <c r="C245" t="s">
        <v>326</v>
      </c>
      <c r="D245" t="s">
        <v>419</v>
      </c>
      <c r="E245" s="111">
        <v>3.8888888888888888</v>
      </c>
    </row>
    <row r="246" spans="1:5">
      <c r="A246" t="s">
        <v>1344</v>
      </c>
      <c r="B246" t="s">
        <v>307</v>
      </c>
      <c r="C246" t="s">
        <v>326</v>
      </c>
      <c r="D246" t="s">
        <v>708</v>
      </c>
      <c r="E246" s="111">
        <v>5.0111111111111102</v>
      </c>
    </row>
    <row r="247" spans="1:5">
      <c r="A247" t="s">
        <v>1345</v>
      </c>
      <c r="B247" t="s">
        <v>307</v>
      </c>
      <c r="C247" t="s">
        <v>326</v>
      </c>
      <c r="D247" t="s">
        <v>412</v>
      </c>
      <c r="E247" s="111">
        <v>23.724444444444444</v>
      </c>
    </row>
    <row r="248" spans="1:5">
      <c r="A248" t="s">
        <v>1346</v>
      </c>
      <c r="B248" t="s">
        <v>307</v>
      </c>
      <c r="C248" t="s">
        <v>326</v>
      </c>
      <c r="D248" t="s">
        <v>419</v>
      </c>
      <c r="E248" s="111">
        <v>0</v>
      </c>
    </row>
    <row r="249" spans="1:5">
      <c r="A249" t="s">
        <v>1347</v>
      </c>
      <c r="B249" t="s">
        <v>307</v>
      </c>
      <c r="C249" t="s">
        <v>326</v>
      </c>
      <c r="D249" t="s">
        <v>419</v>
      </c>
      <c r="E249" s="111">
        <v>3.3788888888888891</v>
      </c>
    </row>
    <row r="250" spans="1:5">
      <c r="A250" t="s">
        <v>1348</v>
      </c>
      <c r="B250" t="s">
        <v>307</v>
      </c>
      <c r="C250" t="s">
        <v>326</v>
      </c>
      <c r="D250" t="s">
        <v>419</v>
      </c>
      <c r="E250" s="111">
        <v>3.2255555555555557</v>
      </c>
    </row>
    <row r="251" spans="1:5">
      <c r="A251" t="s">
        <v>1349</v>
      </c>
      <c r="B251" t="s">
        <v>307</v>
      </c>
      <c r="C251" t="s">
        <v>326</v>
      </c>
      <c r="D251" t="s">
        <v>409</v>
      </c>
      <c r="E251" s="111">
        <v>0</v>
      </c>
    </row>
    <row r="252" spans="1:5">
      <c r="A252" t="s">
        <v>1350</v>
      </c>
      <c r="B252" t="s">
        <v>307</v>
      </c>
      <c r="C252" t="s">
        <v>326</v>
      </c>
      <c r="D252" t="s">
        <v>412</v>
      </c>
      <c r="E252" s="111">
        <v>0.55555555555555558</v>
      </c>
    </row>
    <row r="253" spans="1:5">
      <c r="A253" t="s">
        <v>1351</v>
      </c>
      <c r="B253" t="s">
        <v>307</v>
      </c>
      <c r="C253" t="s">
        <v>326</v>
      </c>
      <c r="D253" t="s">
        <v>409</v>
      </c>
      <c r="E253" s="111">
        <v>17.318888888888889</v>
      </c>
    </row>
    <row r="254" spans="1:5">
      <c r="A254" t="s">
        <v>1323</v>
      </c>
      <c r="B254" t="s">
        <v>307</v>
      </c>
      <c r="C254" t="s">
        <v>326</v>
      </c>
      <c r="D254" t="s">
        <v>409</v>
      </c>
      <c r="E254" s="111">
        <v>0</v>
      </c>
    </row>
    <row r="255" spans="1:5">
      <c r="A255" t="s">
        <v>1352</v>
      </c>
      <c r="B255" t="s">
        <v>307</v>
      </c>
      <c r="C255" t="s">
        <v>326</v>
      </c>
      <c r="D255" t="s">
        <v>416</v>
      </c>
      <c r="E255" s="111">
        <v>3.0633333333333335</v>
      </c>
    </row>
    <row r="256" spans="1:5">
      <c r="A256" t="s">
        <v>1353</v>
      </c>
      <c r="B256" t="s">
        <v>307</v>
      </c>
      <c r="C256" t="s">
        <v>326</v>
      </c>
      <c r="D256" t="s">
        <v>412</v>
      </c>
      <c r="E256" s="111">
        <v>1.6666666666666667</v>
      </c>
    </row>
    <row r="257" spans="1:5">
      <c r="A257" t="s">
        <v>1354</v>
      </c>
      <c r="B257" t="s">
        <v>307</v>
      </c>
      <c r="C257" t="s">
        <v>326</v>
      </c>
      <c r="D257" t="s">
        <v>412</v>
      </c>
      <c r="E257" s="111">
        <v>35.423333333333332</v>
      </c>
    </row>
    <row r="258" spans="1:5">
      <c r="A258" t="s">
        <v>1355</v>
      </c>
      <c r="B258" t="s">
        <v>307</v>
      </c>
      <c r="C258" t="s">
        <v>326</v>
      </c>
      <c r="D258" t="s">
        <v>415</v>
      </c>
      <c r="E258" s="111">
        <v>0</v>
      </c>
    </row>
    <row r="259" spans="1:5">
      <c r="A259" t="s">
        <v>1356</v>
      </c>
      <c r="B259" t="s">
        <v>307</v>
      </c>
      <c r="C259" t="s">
        <v>326</v>
      </c>
      <c r="D259" t="s">
        <v>708</v>
      </c>
      <c r="E259" s="111">
        <v>0</v>
      </c>
    </row>
    <row r="260" spans="1:5">
      <c r="A260" t="s">
        <v>1357</v>
      </c>
      <c r="B260" t="s">
        <v>307</v>
      </c>
      <c r="C260" t="s">
        <v>326</v>
      </c>
      <c r="D260" t="s">
        <v>415</v>
      </c>
      <c r="E260" s="111">
        <v>0</v>
      </c>
    </row>
    <row r="261" spans="1:5">
      <c r="A261" t="s">
        <v>1358</v>
      </c>
      <c r="B261" t="s">
        <v>307</v>
      </c>
      <c r="C261" t="s">
        <v>326</v>
      </c>
      <c r="D261" t="s">
        <v>708</v>
      </c>
      <c r="E261" s="111">
        <v>2.8333333333333335</v>
      </c>
    </row>
    <row r="262" spans="1:5">
      <c r="A262" t="s">
        <v>1359</v>
      </c>
      <c r="B262" t="s">
        <v>307</v>
      </c>
      <c r="C262" t="s">
        <v>326</v>
      </c>
      <c r="D262" t="s">
        <v>419</v>
      </c>
      <c r="E262" s="111">
        <v>3.2711111111111109</v>
      </c>
    </row>
    <row r="263" spans="1:5">
      <c r="A263" t="s">
        <v>1360</v>
      </c>
      <c r="B263" t="s">
        <v>307</v>
      </c>
      <c r="C263" t="s">
        <v>326</v>
      </c>
      <c r="D263" t="s">
        <v>708</v>
      </c>
      <c r="E263" s="111">
        <v>3.8944444444444439</v>
      </c>
    </row>
    <row r="264" spans="1:5">
      <c r="A264" t="s">
        <v>1173</v>
      </c>
      <c r="B264" t="s">
        <v>307</v>
      </c>
      <c r="C264" t="s">
        <v>326</v>
      </c>
      <c r="D264" t="s">
        <v>419</v>
      </c>
      <c r="E264" s="111">
        <v>1.3355555555555556</v>
      </c>
    </row>
    <row r="265" spans="1:5">
      <c r="A265" t="s">
        <v>1149</v>
      </c>
      <c r="B265" t="s">
        <v>307</v>
      </c>
      <c r="C265" t="s">
        <v>326</v>
      </c>
      <c r="D265" t="s">
        <v>419</v>
      </c>
      <c r="E265" s="111">
        <v>1.1111111111111112</v>
      </c>
    </row>
    <row r="266" spans="1:5">
      <c r="A266" t="s">
        <v>1361</v>
      </c>
      <c r="B266" t="s">
        <v>307</v>
      </c>
      <c r="C266" t="s">
        <v>326</v>
      </c>
      <c r="D266" t="s">
        <v>419</v>
      </c>
      <c r="E266" s="111">
        <v>0</v>
      </c>
    </row>
    <row r="267" spans="1:5">
      <c r="A267" t="s">
        <v>1362</v>
      </c>
      <c r="B267" t="s">
        <v>307</v>
      </c>
      <c r="C267" t="s">
        <v>326</v>
      </c>
      <c r="D267" t="s">
        <v>412</v>
      </c>
      <c r="E267" s="111">
        <v>4.677777777777778</v>
      </c>
    </row>
    <row r="268" spans="1:5">
      <c r="A268" t="s">
        <v>1363</v>
      </c>
      <c r="B268" t="s">
        <v>307</v>
      </c>
      <c r="C268" t="s">
        <v>326</v>
      </c>
      <c r="D268" t="s">
        <v>409</v>
      </c>
      <c r="E268" s="111">
        <v>3.3333333333333335</v>
      </c>
    </row>
    <row r="269" spans="1:5">
      <c r="A269" t="s">
        <v>1364</v>
      </c>
      <c r="B269" t="s">
        <v>307</v>
      </c>
      <c r="C269" t="s">
        <v>326</v>
      </c>
      <c r="D269" t="s">
        <v>409</v>
      </c>
      <c r="E269" s="111">
        <v>0</v>
      </c>
    </row>
    <row r="270" spans="1:5">
      <c r="A270" t="s">
        <v>1365</v>
      </c>
      <c r="B270" t="s">
        <v>307</v>
      </c>
      <c r="C270" t="s">
        <v>326</v>
      </c>
      <c r="D270" t="s">
        <v>419</v>
      </c>
      <c r="E270" s="111">
        <v>0</v>
      </c>
    </row>
    <row r="271" spans="1:5">
      <c r="A271" t="s">
        <v>1366</v>
      </c>
      <c r="B271" t="s">
        <v>307</v>
      </c>
      <c r="C271" t="s">
        <v>326</v>
      </c>
      <c r="D271" t="s">
        <v>409</v>
      </c>
      <c r="E271" s="111">
        <v>6.4522222222222219</v>
      </c>
    </row>
    <row r="272" spans="1:5">
      <c r="A272" t="s">
        <v>1367</v>
      </c>
      <c r="B272" t="s">
        <v>307</v>
      </c>
      <c r="C272" t="s">
        <v>326</v>
      </c>
      <c r="D272" t="s">
        <v>419</v>
      </c>
      <c r="E272" s="111">
        <v>0</v>
      </c>
    </row>
    <row r="273" spans="1:5">
      <c r="A273" t="s">
        <v>1368</v>
      </c>
      <c r="B273" t="s">
        <v>307</v>
      </c>
      <c r="C273" t="s">
        <v>326</v>
      </c>
      <c r="D273" t="s">
        <v>419</v>
      </c>
      <c r="E273" s="111">
        <v>0</v>
      </c>
    </row>
    <row r="274" spans="1:5">
      <c r="A274" t="s">
        <v>1369</v>
      </c>
      <c r="B274" t="s">
        <v>307</v>
      </c>
      <c r="C274" t="s">
        <v>326</v>
      </c>
      <c r="D274" t="s">
        <v>412</v>
      </c>
      <c r="E274" s="111">
        <v>0</v>
      </c>
    </row>
    <row r="275" spans="1:5">
      <c r="A275" t="s">
        <v>1370</v>
      </c>
      <c r="B275" t="s">
        <v>307</v>
      </c>
      <c r="C275" t="s">
        <v>326</v>
      </c>
      <c r="D275" t="s">
        <v>412</v>
      </c>
      <c r="E275" s="111">
        <v>0</v>
      </c>
    </row>
    <row r="276" spans="1:5">
      <c r="A276" t="s">
        <v>1371</v>
      </c>
      <c r="B276" t="s">
        <v>307</v>
      </c>
      <c r="C276" t="s">
        <v>326</v>
      </c>
      <c r="D276" t="s">
        <v>412</v>
      </c>
      <c r="E276" s="111">
        <v>0</v>
      </c>
    </row>
    <row r="277" spans="1:5">
      <c r="A277" t="s">
        <v>907</v>
      </c>
      <c r="B277" t="s">
        <v>307</v>
      </c>
      <c r="C277" t="s">
        <v>326</v>
      </c>
      <c r="D277" t="s">
        <v>710</v>
      </c>
      <c r="E277" s="111">
        <v>43.88111111111111</v>
      </c>
    </row>
    <row r="278" spans="1:5">
      <c r="A278" t="s">
        <v>1372</v>
      </c>
      <c r="B278" t="s">
        <v>307</v>
      </c>
      <c r="C278" t="s">
        <v>326</v>
      </c>
      <c r="D278" t="s">
        <v>419</v>
      </c>
      <c r="E278" s="111">
        <v>0</v>
      </c>
    </row>
    <row r="279" spans="1:5">
      <c r="A279" t="s">
        <v>1373</v>
      </c>
      <c r="B279" t="s">
        <v>307</v>
      </c>
      <c r="C279" t="s">
        <v>326</v>
      </c>
      <c r="D279" t="s">
        <v>412</v>
      </c>
      <c r="E279" s="111">
        <v>6.9144444444444453</v>
      </c>
    </row>
    <row r="280" spans="1:5">
      <c r="A280" t="s">
        <v>1374</v>
      </c>
      <c r="B280" t="s">
        <v>307</v>
      </c>
      <c r="C280" t="s">
        <v>326</v>
      </c>
      <c r="D280" t="s">
        <v>419</v>
      </c>
      <c r="E280" s="111">
        <v>0</v>
      </c>
    </row>
    <row r="281" spans="1:5">
      <c r="A281" t="s">
        <v>1375</v>
      </c>
      <c r="B281" t="s">
        <v>307</v>
      </c>
      <c r="C281" t="s">
        <v>326</v>
      </c>
      <c r="D281" t="s">
        <v>409</v>
      </c>
      <c r="E281" s="111">
        <v>0</v>
      </c>
    </row>
    <row r="282" spans="1:5">
      <c r="A282" t="s">
        <v>1376</v>
      </c>
      <c r="B282" t="s">
        <v>307</v>
      </c>
      <c r="C282" t="s">
        <v>326</v>
      </c>
      <c r="D282" t="s">
        <v>409</v>
      </c>
      <c r="E282" s="111">
        <v>0</v>
      </c>
    </row>
    <row r="283" spans="1:5">
      <c r="A283" t="s">
        <v>1377</v>
      </c>
      <c r="B283" t="s">
        <v>307</v>
      </c>
      <c r="C283" t="s">
        <v>326</v>
      </c>
      <c r="D283" t="s">
        <v>419</v>
      </c>
      <c r="E283" s="111">
        <v>0.55555555555555558</v>
      </c>
    </row>
    <row r="284" spans="1:5">
      <c r="A284" t="s">
        <v>1378</v>
      </c>
      <c r="B284" t="s">
        <v>307</v>
      </c>
      <c r="C284" t="s">
        <v>326</v>
      </c>
      <c r="D284" t="s">
        <v>710</v>
      </c>
      <c r="E284" s="111">
        <v>16.89</v>
      </c>
    </row>
    <row r="285" spans="1:5">
      <c r="A285" t="s">
        <v>1379</v>
      </c>
      <c r="B285" t="s">
        <v>307</v>
      </c>
      <c r="C285" t="s">
        <v>326</v>
      </c>
      <c r="D285" t="s">
        <v>419</v>
      </c>
      <c r="E285" s="111">
        <v>0</v>
      </c>
    </row>
    <row r="286" spans="1:5">
      <c r="A286" t="s">
        <v>1380</v>
      </c>
      <c r="B286" t="s">
        <v>307</v>
      </c>
      <c r="C286" t="s">
        <v>326</v>
      </c>
      <c r="D286" t="s">
        <v>419</v>
      </c>
      <c r="E286" s="111">
        <v>0</v>
      </c>
    </row>
    <row r="287" spans="1:5">
      <c r="A287" t="s">
        <v>1381</v>
      </c>
      <c r="B287" t="s">
        <v>307</v>
      </c>
      <c r="C287" t="s">
        <v>326</v>
      </c>
      <c r="D287" t="s">
        <v>710</v>
      </c>
      <c r="E287" s="111">
        <v>1.3333333333333333</v>
      </c>
    </row>
    <row r="288" spans="1:5">
      <c r="A288" t="s">
        <v>1382</v>
      </c>
      <c r="B288" t="s">
        <v>307</v>
      </c>
      <c r="C288" t="s">
        <v>326</v>
      </c>
      <c r="D288" t="s">
        <v>710</v>
      </c>
      <c r="E288" s="111">
        <v>0</v>
      </c>
    </row>
    <row r="289" spans="1:5">
      <c r="A289" t="s">
        <v>1383</v>
      </c>
      <c r="B289" t="s">
        <v>307</v>
      </c>
      <c r="C289" t="s">
        <v>326</v>
      </c>
      <c r="D289" t="s">
        <v>710</v>
      </c>
      <c r="E289" s="111">
        <v>0</v>
      </c>
    </row>
    <row r="290" spans="1:5">
      <c r="A290" t="s">
        <v>1384</v>
      </c>
      <c r="B290" t="s">
        <v>307</v>
      </c>
      <c r="C290" t="s">
        <v>326</v>
      </c>
      <c r="D290" t="s">
        <v>419</v>
      </c>
      <c r="E290" s="111">
        <v>0</v>
      </c>
    </row>
    <row r="291" spans="1:5">
      <c r="A291" t="s">
        <v>283</v>
      </c>
      <c r="B291" t="s">
        <v>341</v>
      </c>
      <c r="C291" t="s">
        <v>326</v>
      </c>
      <c r="D291" t="s">
        <v>436</v>
      </c>
      <c r="E291" s="111">
        <v>133.32999999999998</v>
      </c>
    </row>
    <row r="292" spans="1:5">
      <c r="A292" t="s">
        <v>965</v>
      </c>
      <c r="B292" t="s">
        <v>341</v>
      </c>
      <c r="C292" t="s">
        <v>326</v>
      </c>
      <c r="D292" t="s">
        <v>436</v>
      </c>
      <c r="E292" s="111">
        <v>52.013333333333335</v>
      </c>
    </row>
    <row r="293" spans="1:5">
      <c r="A293" t="s">
        <v>1385</v>
      </c>
      <c r="B293" t="s">
        <v>341</v>
      </c>
      <c r="C293" t="s">
        <v>326</v>
      </c>
      <c r="D293" t="s">
        <v>436</v>
      </c>
      <c r="E293" s="111">
        <v>0</v>
      </c>
    </row>
    <row r="294" spans="1:5">
      <c r="A294" t="s">
        <v>1386</v>
      </c>
      <c r="B294" t="s">
        <v>341</v>
      </c>
      <c r="C294" t="s">
        <v>326</v>
      </c>
      <c r="D294" t="s">
        <v>436</v>
      </c>
      <c r="E294" s="111">
        <v>0</v>
      </c>
    </row>
    <row r="295" spans="1:5">
      <c r="A295" t="s">
        <v>1387</v>
      </c>
      <c r="B295" t="s">
        <v>341</v>
      </c>
      <c r="C295" t="s">
        <v>326</v>
      </c>
      <c r="D295" t="s">
        <v>436</v>
      </c>
      <c r="E295" s="111">
        <v>0</v>
      </c>
    </row>
    <row r="296" spans="1:5">
      <c r="A296" t="s">
        <v>1388</v>
      </c>
      <c r="B296" t="s">
        <v>341</v>
      </c>
      <c r="C296" t="s">
        <v>326</v>
      </c>
      <c r="D296" t="s">
        <v>436</v>
      </c>
      <c r="E296" s="111">
        <v>0</v>
      </c>
    </row>
    <row r="297" spans="1:5">
      <c r="A297" t="s">
        <v>1389</v>
      </c>
      <c r="B297" t="s">
        <v>341</v>
      </c>
      <c r="C297" t="s">
        <v>326</v>
      </c>
      <c r="D297" t="s">
        <v>436</v>
      </c>
      <c r="E297" s="111">
        <v>2.9466666666666668</v>
      </c>
    </row>
    <row r="298" spans="1:5">
      <c r="A298" t="s">
        <v>1390</v>
      </c>
      <c r="B298" t="s">
        <v>341</v>
      </c>
      <c r="C298" t="s">
        <v>326</v>
      </c>
      <c r="D298" t="s">
        <v>436</v>
      </c>
      <c r="E298" s="111">
        <v>1.2222222222222223</v>
      </c>
    </row>
    <row r="299" spans="1:5">
      <c r="A299" t="s">
        <v>1391</v>
      </c>
      <c r="B299" t="s">
        <v>341</v>
      </c>
      <c r="C299" t="s">
        <v>326</v>
      </c>
      <c r="D299" t="s">
        <v>436</v>
      </c>
      <c r="E299" s="111">
        <v>0</v>
      </c>
    </row>
    <row r="300" spans="1:5">
      <c r="A300" t="s">
        <v>1392</v>
      </c>
      <c r="B300" t="s">
        <v>341</v>
      </c>
      <c r="C300" t="s">
        <v>326</v>
      </c>
      <c r="D300" t="s">
        <v>436</v>
      </c>
      <c r="E300" s="111">
        <v>0</v>
      </c>
    </row>
    <row r="301" spans="1:5">
      <c r="A301" t="s">
        <v>1393</v>
      </c>
      <c r="B301" t="s">
        <v>341</v>
      </c>
      <c r="C301" t="s">
        <v>326</v>
      </c>
      <c r="D301" t="s">
        <v>436</v>
      </c>
      <c r="E301" s="111">
        <v>0</v>
      </c>
    </row>
    <row r="302" spans="1:5">
      <c r="A302" t="s">
        <v>1394</v>
      </c>
      <c r="B302" t="s">
        <v>353</v>
      </c>
      <c r="C302" t="s">
        <v>327</v>
      </c>
      <c r="D302" t="s">
        <v>458</v>
      </c>
      <c r="E302" s="111">
        <v>2.0077777777777777</v>
      </c>
    </row>
    <row r="303" spans="1:5">
      <c r="A303" t="s">
        <v>1396</v>
      </c>
      <c r="B303" t="s">
        <v>353</v>
      </c>
      <c r="C303" t="s">
        <v>327</v>
      </c>
      <c r="D303" t="s">
        <v>458</v>
      </c>
      <c r="E303" s="111">
        <v>4.7155555555555555</v>
      </c>
    </row>
    <row r="304" spans="1:5">
      <c r="A304" t="s">
        <v>1397</v>
      </c>
      <c r="B304" t="s">
        <v>353</v>
      </c>
      <c r="C304" t="s">
        <v>327</v>
      </c>
      <c r="D304" t="s">
        <v>458</v>
      </c>
      <c r="E304" s="111">
        <v>2.6688888888888886</v>
      </c>
    </row>
    <row r="305" spans="1:5">
      <c r="A305" t="s">
        <v>1398</v>
      </c>
      <c r="B305" t="s">
        <v>353</v>
      </c>
      <c r="C305" t="s">
        <v>327</v>
      </c>
      <c r="D305" t="s">
        <v>461</v>
      </c>
      <c r="E305" s="111">
        <v>32.315555555555555</v>
      </c>
    </row>
    <row r="306" spans="1:5">
      <c r="A306" t="s">
        <v>1399</v>
      </c>
      <c r="B306" t="s">
        <v>353</v>
      </c>
      <c r="C306" t="s">
        <v>327</v>
      </c>
      <c r="D306" t="s">
        <v>458</v>
      </c>
      <c r="E306" s="111">
        <v>0</v>
      </c>
    </row>
    <row r="307" spans="1:5">
      <c r="A307" t="s">
        <v>829</v>
      </c>
      <c r="B307" t="s">
        <v>353</v>
      </c>
      <c r="C307" t="s">
        <v>327</v>
      </c>
      <c r="D307" t="s">
        <v>458</v>
      </c>
      <c r="E307" s="111">
        <v>13.305555555555554</v>
      </c>
    </row>
    <row r="308" spans="1:5">
      <c r="A308" t="s">
        <v>635</v>
      </c>
      <c r="B308" t="s">
        <v>353</v>
      </c>
      <c r="C308" t="s">
        <v>327</v>
      </c>
      <c r="D308" t="s">
        <v>456</v>
      </c>
      <c r="E308" s="111">
        <v>59.437777777777782</v>
      </c>
    </row>
    <row r="309" spans="1:5">
      <c r="A309" t="s">
        <v>1400</v>
      </c>
      <c r="B309" t="s">
        <v>353</v>
      </c>
      <c r="C309" t="s">
        <v>327</v>
      </c>
      <c r="D309" t="s">
        <v>456</v>
      </c>
      <c r="E309" s="111">
        <v>0</v>
      </c>
    </row>
    <row r="310" spans="1:5">
      <c r="A310" t="s">
        <v>639</v>
      </c>
      <c r="B310" t="s">
        <v>353</v>
      </c>
      <c r="C310" t="s">
        <v>327</v>
      </c>
      <c r="D310" t="s">
        <v>1401</v>
      </c>
      <c r="E310" s="111">
        <v>17.916666666666668</v>
      </c>
    </row>
    <row r="311" spans="1:5">
      <c r="A311" t="s">
        <v>1402</v>
      </c>
      <c r="B311" t="s">
        <v>353</v>
      </c>
      <c r="C311" t="s">
        <v>327</v>
      </c>
      <c r="D311" t="s">
        <v>1401</v>
      </c>
      <c r="E311" s="111">
        <v>25.97111111111111</v>
      </c>
    </row>
    <row r="312" spans="1:5">
      <c r="A312" t="s">
        <v>1403</v>
      </c>
      <c r="B312" t="s">
        <v>353</v>
      </c>
      <c r="C312" t="s">
        <v>327</v>
      </c>
      <c r="D312" t="s">
        <v>1401</v>
      </c>
      <c r="E312" s="111">
        <v>3.2922222222222226</v>
      </c>
    </row>
    <row r="313" spans="1:5">
      <c r="A313" t="s">
        <v>1404</v>
      </c>
      <c r="B313" t="s">
        <v>353</v>
      </c>
      <c r="C313" t="s">
        <v>327</v>
      </c>
      <c r="D313" t="s">
        <v>460</v>
      </c>
      <c r="E313" s="111">
        <v>1.2177777777777778</v>
      </c>
    </row>
    <row r="314" spans="1:5">
      <c r="A314" t="s">
        <v>1406</v>
      </c>
      <c r="B314" t="s">
        <v>353</v>
      </c>
      <c r="C314" t="s">
        <v>327</v>
      </c>
      <c r="D314" t="s">
        <v>460</v>
      </c>
      <c r="E314" s="111">
        <v>7.6477777777777778</v>
      </c>
    </row>
    <row r="315" spans="1:5">
      <c r="A315" t="s">
        <v>1407</v>
      </c>
      <c r="B315" t="s">
        <v>353</v>
      </c>
      <c r="C315" t="s">
        <v>327</v>
      </c>
      <c r="D315" t="s">
        <v>460</v>
      </c>
      <c r="E315" s="111">
        <v>1.8333333333333333</v>
      </c>
    </row>
    <row r="316" spans="1:5">
      <c r="A316" t="s">
        <v>1408</v>
      </c>
      <c r="B316" t="s">
        <v>353</v>
      </c>
      <c r="C316" t="s">
        <v>327</v>
      </c>
      <c r="D316" t="s">
        <v>460</v>
      </c>
      <c r="E316" s="111">
        <v>0</v>
      </c>
    </row>
    <row r="317" spans="1:5">
      <c r="A317" t="s">
        <v>1409</v>
      </c>
      <c r="B317" t="s">
        <v>353</v>
      </c>
      <c r="C317" t="s">
        <v>327</v>
      </c>
      <c r="D317" t="s">
        <v>1410</v>
      </c>
      <c r="E317" s="111">
        <v>12.852222222222222</v>
      </c>
    </row>
    <row r="318" spans="1:5">
      <c r="A318" t="s">
        <v>1411</v>
      </c>
      <c r="B318" t="s">
        <v>353</v>
      </c>
      <c r="C318" t="s">
        <v>327</v>
      </c>
      <c r="D318" t="s">
        <v>1410</v>
      </c>
      <c r="E318" s="111">
        <v>2.6866666666666665</v>
      </c>
    </row>
    <row r="319" spans="1:5">
      <c r="A319" t="s">
        <v>1412</v>
      </c>
      <c r="B319" t="s">
        <v>353</v>
      </c>
      <c r="C319" t="s">
        <v>327</v>
      </c>
      <c r="E319" s="111">
        <v>4.7433333333333332</v>
      </c>
    </row>
    <row r="320" spans="1:5">
      <c r="A320" t="s">
        <v>1413</v>
      </c>
      <c r="B320" t="s">
        <v>353</v>
      </c>
      <c r="C320" t="s">
        <v>327</v>
      </c>
      <c r="E320" s="111">
        <v>0</v>
      </c>
    </row>
    <row r="321" spans="1:5">
      <c r="A321" t="s">
        <v>183</v>
      </c>
      <c r="B321" t="s">
        <v>355</v>
      </c>
      <c r="C321" t="s">
        <v>327</v>
      </c>
      <c r="D321" t="s">
        <v>465</v>
      </c>
      <c r="E321" s="111">
        <v>0.66666666666666663</v>
      </c>
    </row>
    <row r="322" spans="1:5">
      <c r="A322" t="s">
        <v>1414</v>
      </c>
      <c r="B322" t="s">
        <v>355</v>
      </c>
      <c r="C322" t="s">
        <v>327</v>
      </c>
      <c r="E322" s="111">
        <v>15.222222222222221</v>
      </c>
    </row>
    <row r="323" spans="1:5">
      <c r="A323" t="s">
        <v>827</v>
      </c>
      <c r="B323" t="s">
        <v>355</v>
      </c>
      <c r="C323" t="s">
        <v>327</v>
      </c>
      <c r="D323" t="s">
        <v>465</v>
      </c>
      <c r="E323" s="111">
        <v>9.4444444444444446</v>
      </c>
    </row>
    <row r="324" spans="1:5">
      <c r="A324" t="s">
        <v>1416</v>
      </c>
      <c r="B324" t="s">
        <v>355</v>
      </c>
      <c r="C324" t="s">
        <v>327</v>
      </c>
      <c r="D324" t="s">
        <v>465</v>
      </c>
      <c r="E324" s="111">
        <v>2.6666666666666665</v>
      </c>
    </row>
    <row r="325" spans="1:5">
      <c r="A325" t="s">
        <v>1417</v>
      </c>
      <c r="B325" t="s">
        <v>355</v>
      </c>
      <c r="C325" t="s">
        <v>327</v>
      </c>
      <c r="D325" t="s">
        <v>465</v>
      </c>
      <c r="E325" s="111">
        <v>1.3333333333333333</v>
      </c>
    </row>
    <row r="326" spans="1:5">
      <c r="A326" t="s">
        <v>826</v>
      </c>
      <c r="B326" t="s">
        <v>355</v>
      </c>
      <c r="C326" t="s">
        <v>327</v>
      </c>
      <c r="D326" t="s">
        <v>465</v>
      </c>
      <c r="E326" s="111">
        <v>2</v>
      </c>
    </row>
    <row r="327" spans="1:5">
      <c r="A327" t="s">
        <v>1418</v>
      </c>
      <c r="B327" t="s">
        <v>355</v>
      </c>
      <c r="C327" t="s">
        <v>327</v>
      </c>
      <c r="E327" s="111">
        <v>0</v>
      </c>
    </row>
    <row r="328" spans="1:5">
      <c r="A328" t="s">
        <v>1419</v>
      </c>
      <c r="B328" t="s">
        <v>355</v>
      </c>
      <c r="C328" t="s">
        <v>327</v>
      </c>
      <c r="D328" t="s">
        <v>465</v>
      </c>
      <c r="E328" s="111">
        <v>0</v>
      </c>
    </row>
    <row r="329" spans="1:5">
      <c r="A329" t="s">
        <v>1420</v>
      </c>
      <c r="B329" t="s">
        <v>355</v>
      </c>
      <c r="C329" t="s">
        <v>327</v>
      </c>
      <c r="D329" t="s">
        <v>465</v>
      </c>
      <c r="E329" s="111">
        <v>0</v>
      </c>
    </row>
    <row r="330" spans="1:5">
      <c r="A330" t="s">
        <v>1421</v>
      </c>
      <c r="B330" t="s">
        <v>355</v>
      </c>
      <c r="C330" t="s">
        <v>327</v>
      </c>
      <c r="D330" t="s">
        <v>465</v>
      </c>
      <c r="E330" s="111">
        <v>0</v>
      </c>
    </row>
    <row r="331" spans="1:5">
      <c r="A331" t="s">
        <v>825</v>
      </c>
      <c r="B331" t="s">
        <v>355</v>
      </c>
      <c r="C331" t="s">
        <v>327</v>
      </c>
      <c r="E331" s="111">
        <v>0</v>
      </c>
    </row>
    <row r="332" spans="1:5">
      <c r="A332" t="s">
        <v>1422</v>
      </c>
      <c r="B332" t="s">
        <v>355</v>
      </c>
      <c r="C332" t="s">
        <v>327</v>
      </c>
      <c r="D332" t="s">
        <v>465</v>
      </c>
      <c r="E332" s="111">
        <v>0</v>
      </c>
    </row>
    <row r="333" spans="1:5">
      <c r="A333" t="s">
        <v>1423</v>
      </c>
      <c r="B333" t="s">
        <v>355</v>
      </c>
      <c r="C333" t="s">
        <v>327</v>
      </c>
      <c r="D333" t="s">
        <v>465</v>
      </c>
      <c r="E333" s="111">
        <v>7.333333333333333</v>
      </c>
    </row>
    <row r="334" spans="1:5">
      <c r="A334" t="s">
        <v>1424</v>
      </c>
      <c r="B334" t="s">
        <v>355</v>
      </c>
      <c r="C334" t="s">
        <v>327</v>
      </c>
      <c r="E334" s="111">
        <v>0</v>
      </c>
    </row>
    <row r="335" spans="1:5">
      <c r="A335" t="s">
        <v>1425</v>
      </c>
      <c r="B335" t="s">
        <v>355</v>
      </c>
      <c r="C335" t="s">
        <v>327</v>
      </c>
      <c r="E335" s="111">
        <v>0</v>
      </c>
    </row>
    <row r="336" spans="1:5">
      <c r="A336" t="s">
        <v>1426</v>
      </c>
      <c r="B336" t="s">
        <v>355</v>
      </c>
      <c r="C336" t="s">
        <v>327</v>
      </c>
      <c r="D336" t="s">
        <v>465</v>
      </c>
      <c r="E336" s="111">
        <v>0</v>
      </c>
    </row>
    <row r="337" spans="1:5">
      <c r="A337" t="s">
        <v>1427</v>
      </c>
      <c r="B337" t="s">
        <v>355</v>
      </c>
      <c r="C337" t="s">
        <v>327</v>
      </c>
      <c r="D337" t="s">
        <v>465</v>
      </c>
      <c r="E337" s="111">
        <v>0.66666666666666663</v>
      </c>
    </row>
    <row r="338" spans="1:5">
      <c r="A338" t="s">
        <v>1428</v>
      </c>
      <c r="B338" t="s">
        <v>355</v>
      </c>
      <c r="C338" t="s">
        <v>327</v>
      </c>
      <c r="D338" t="s">
        <v>465</v>
      </c>
      <c r="E338" s="111">
        <v>0</v>
      </c>
    </row>
    <row r="339" spans="1:5">
      <c r="A339" t="s">
        <v>1429</v>
      </c>
      <c r="B339" t="s">
        <v>355</v>
      </c>
      <c r="C339" t="s">
        <v>327</v>
      </c>
      <c r="E339" s="111">
        <v>0</v>
      </c>
    </row>
    <row r="340" spans="1:5">
      <c r="A340" t="s">
        <v>1430</v>
      </c>
      <c r="B340" t="s">
        <v>355</v>
      </c>
      <c r="C340" t="s">
        <v>327</v>
      </c>
      <c r="D340" t="s">
        <v>466</v>
      </c>
      <c r="E340" s="111">
        <v>8.0155555555555562</v>
      </c>
    </row>
    <row r="341" spans="1:5">
      <c r="A341" t="s">
        <v>1431</v>
      </c>
      <c r="B341" t="s">
        <v>355</v>
      </c>
      <c r="C341" t="s">
        <v>327</v>
      </c>
      <c r="D341" t="s">
        <v>465</v>
      </c>
      <c r="E341" s="111">
        <v>0</v>
      </c>
    </row>
    <row r="342" spans="1:5">
      <c r="A342" t="s">
        <v>183</v>
      </c>
      <c r="B342" t="s">
        <v>355</v>
      </c>
      <c r="C342" t="s">
        <v>327</v>
      </c>
      <c r="D342" t="s">
        <v>464</v>
      </c>
      <c r="E342" s="111">
        <v>10.666666666666666</v>
      </c>
    </row>
    <row r="343" spans="1:5">
      <c r="A343" t="s">
        <v>1432</v>
      </c>
      <c r="B343" t="s">
        <v>355</v>
      </c>
      <c r="C343" t="s">
        <v>327</v>
      </c>
      <c r="D343" t="s">
        <v>464</v>
      </c>
      <c r="E343" s="111">
        <v>0</v>
      </c>
    </row>
    <row r="344" spans="1:5">
      <c r="A344" t="s">
        <v>1433</v>
      </c>
      <c r="B344" t="s">
        <v>355</v>
      </c>
      <c r="C344" t="s">
        <v>327</v>
      </c>
      <c r="D344" t="s">
        <v>464</v>
      </c>
      <c r="E344" s="111">
        <v>0</v>
      </c>
    </row>
    <row r="345" spans="1:5">
      <c r="A345" t="s">
        <v>1434</v>
      </c>
      <c r="B345" t="s">
        <v>355</v>
      </c>
      <c r="C345" t="s">
        <v>327</v>
      </c>
      <c r="D345" t="s">
        <v>464</v>
      </c>
      <c r="E345" s="111">
        <v>0</v>
      </c>
    </row>
    <row r="346" spans="1:5">
      <c r="A346" t="s">
        <v>1435</v>
      </c>
      <c r="B346" t="s">
        <v>355</v>
      </c>
      <c r="C346" t="s">
        <v>327</v>
      </c>
      <c r="D346" t="s">
        <v>464</v>
      </c>
      <c r="E346" s="111">
        <v>3.2222222222222223</v>
      </c>
    </row>
    <row r="347" spans="1:5">
      <c r="A347" t="s">
        <v>1436</v>
      </c>
      <c r="B347" t="s">
        <v>355</v>
      </c>
      <c r="C347" t="s">
        <v>327</v>
      </c>
      <c r="D347" t="s">
        <v>464</v>
      </c>
      <c r="E347" s="111">
        <v>0</v>
      </c>
    </row>
    <row r="348" spans="1:5">
      <c r="A348" t="s">
        <v>1437</v>
      </c>
      <c r="B348" t="s">
        <v>355</v>
      </c>
      <c r="C348" t="s">
        <v>327</v>
      </c>
      <c r="D348" t="s">
        <v>464</v>
      </c>
      <c r="E348" s="111">
        <v>4.333333333333333</v>
      </c>
    </row>
    <row r="349" spans="1:5">
      <c r="A349" t="s">
        <v>1438</v>
      </c>
      <c r="B349" t="s">
        <v>355</v>
      </c>
      <c r="C349" t="s">
        <v>327</v>
      </c>
      <c r="D349" t="s">
        <v>464</v>
      </c>
      <c r="E349" s="111">
        <v>0</v>
      </c>
    </row>
    <row r="350" spans="1:5">
      <c r="A350" t="s">
        <v>1439</v>
      </c>
      <c r="B350" t="s">
        <v>355</v>
      </c>
      <c r="C350" t="s">
        <v>327</v>
      </c>
      <c r="D350" t="s">
        <v>464</v>
      </c>
      <c r="E350" s="111">
        <v>0</v>
      </c>
    </row>
    <row r="351" spans="1:5">
      <c r="A351" t="s">
        <v>1440</v>
      </c>
      <c r="B351" t="s">
        <v>355</v>
      </c>
      <c r="C351" t="s">
        <v>327</v>
      </c>
      <c r="D351" t="s">
        <v>464</v>
      </c>
      <c r="E351" s="111">
        <v>0</v>
      </c>
    </row>
    <row r="352" spans="1:5">
      <c r="A352" t="s">
        <v>1441</v>
      </c>
      <c r="B352" t="s">
        <v>355</v>
      </c>
      <c r="C352" t="s">
        <v>327</v>
      </c>
      <c r="D352" t="s">
        <v>464</v>
      </c>
      <c r="E352" s="111">
        <v>0</v>
      </c>
    </row>
    <row r="353" spans="1:5">
      <c r="A353" t="s">
        <v>1442</v>
      </c>
      <c r="B353" t="s">
        <v>355</v>
      </c>
      <c r="C353" t="s">
        <v>327</v>
      </c>
      <c r="D353" t="s">
        <v>464</v>
      </c>
      <c r="E353" s="111">
        <v>0</v>
      </c>
    </row>
    <row r="354" spans="1:5">
      <c r="A354" t="s">
        <v>1443</v>
      </c>
      <c r="B354" t="s">
        <v>355</v>
      </c>
      <c r="C354" t="s">
        <v>327</v>
      </c>
      <c r="D354" t="s">
        <v>464</v>
      </c>
      <c r="E354" s="111">
        <v>0</v>
      </c>
    </row>
    <row r="355" spans="1:5">
      <c r="A355" t="s">
        <v>1444</v>
      </c>
      <c r="B355" t="s">
        <v>355</v>
      </c>
      <c r="C355" t="s">
        <v>327</v>
      </c>
      <c r="D355" t="s">
        <v>464</v>
      </c>
      <c r="E355" s="111">
        <v>0</v>
      </c>
    </row>
    <row r="356" spans="1:5">
      <c r="A356" t="s">
        <v>1445</v>
      </c>
      <c r="B356" t="s">
        <v>355</v>
      </c>
      <c r="C356" t="s">
        <v>327</v>
      </c>
      <c r="D356" t="s">
        <v>464</v>
      </c>
      <c r="E356" s="111">
        <v>0</v>
      </c>
    </row>
    <row r="357" spans="1:5">
      <c r="A357" t="s">
        <v>176</v>
      </c>
      <c r="B357" t="s">
        <v>357</v>
      </c>
      <c r="C357" t="s">
        <v>329</v>
      </c>
      <c r="D357" t="s">
        <v>750</v>
      </c>
      <c r="E357" s="111">
        <v>0</v>
      </c>
    </row>
    <row r="358" spans="1:5">
      <c r="A358" t="s">
        <v>1446</v>
      </c>
      <c r="B358" t="s">
        <v>357</v>
      </c>
      <c r="C358" t="s">
        <v>329</v>
      </c>
      <c r="D358" t="s">
        <v>751</v>
      </c>
      <c r="E358" s="111">
        <v>0</v>
      </c>
    </row>
    <row r="359" spans="1:5">
      <c r="A359" t="s">
        <v>1447</v>
      </c>
      <c r="B359" t="s">
        <v>357</v>
      </c>
      <c r="C359" t="s">
        <v>329</v>
      </c>
      <c r="E359" s="111">
        <v>0</v>
      </c>
    </row>
    <row r="360" spans="1:5">
      <c r="A360" t="s">
        <v>1448</v>
      </c>
      <c r="B360" t="s">
        <v>357</v>
      </c>
      <c r="C360" t="s">
        <v>329</v>
      </c>
      <c r="D360" t="s">
        <v>750</v>
      </c>
      <c r="E360" s="111">
        <v>0</v>
      </c>
    </row>
    <row r="361" spans="1:5">
      <c r="A361" t="s">
        <v>1449</v>
      </c>
      <c r="B361" t="s">
        <v>357</v>
      </c>
      <c r="C361" t="s">
        <v>329</v>
      </c>
      <c r="D361" t="s">
        <v>750</v>
      </c>
      <c r="E361" s="111">
        <v>0</v>
      </c>
    </row>
    <row r="362" spans="1:5">
      <c r="A362" t="s">
        <v>1450</v>
      </c>
      <c r="B362" t="s">
        <v>357</v>
      </c>
      <c r="C362" t="s">
        <v>329</v>
      </c>
      <c r="E362" s="111">
        <v>0</v>
      </c>
    </row>
    <row r="363" spans="1:5">
      <c r="A363" t="s">
        <v>1451</v>
      </c>
      <c r="B363" t="s">
        <v>357</v>
      </c>
      <c r="C363" t="s">
        <v>329</v>
      </c>
      <c r="E363" s="111">
        <v>0</v>
      </c>
    </row>
    <row r="364" spans="1:5">
      <c r="A364" t="s">
        <v>1452</v>
      </c>
      <c r="B364" t="s">
        <v>357</v>
      </c>
      <c r="C364" t="s">
        <v>329</v>
      </c>
      <c r="D364" t="s">
        <v>751</v>
      </c>
      <c r="E364" s="111">
        <v>0</v>
      </c>
    </row>
    <row r="365" spans="1:5">
      <c r="A365" t="s">
        <v>1453</v>
      </c>
      <c r="B365" t="s">
        <v>357</v>
      </c>
      <c r="C365" t="s">
        <v>329</v>
      </c>
      <c r="E365" s="111">
        <v>0</v>
      </c>
    </row>
    <row r="366" spans="1:5">
      <c r="A366" t="s">
        <v>1454</v>
      </c>
      <c r="B366" t="s">
        <v>357</v>
      </c>
      <c r="C366" t="s">
        <v>329</v>
      </c>
      <c r="E366" s="111">
        <v>0</v>
      </c>
    </row>
    <row r="367" spans="1:5">
      <c r="A367" t="s">
        <v>1455</v>
      </c>
      <c r="B367" t="s">
        <v>357</v>
      </c>
      <c r="C367" t="s">
        <v>329</v>
      </c>
      <c r="E367" s="111">
        <v>0</v>
      </c>
    </row>
    <row r="368" spans="1:5">
      <c r="A368" t="s">
        <v>1456</v>
      </c>
      <c r="B368" t="s">
        <v>357</v>
      </c>
      <c r="C368" t="s">
        <v>329</v>
      </c>
      <c r="D368" t="s">
        <v>751</v>
      </c>
      <c r="E368" s="111">
        <v>0</v>
      </c>
    </row>
    <row r="369" spans="1:5">
      <c r="A369" t="s">
        <v>1457</v>
      </c>
      <c r="B369" t="s">
        <v>357</v>
      </c>
      <c r="C369" t="s">
        <v>329</v>
      </c>
      <c r="D369" t="s">
        <v>750</v>
      </c>
      <c r="E369" s="111">
        <v>0</v>
      </c>
    </row>
    <row r="370" spans="1:5">
      <c r="A370" t="s">
        <v>1458</v>
      </c>
      <c r="B370" t="s">
        <v>357</v>
      </c>
      <c r="C370" t="s">
        <v>329</v>
      </c>
      <c r="D370" t="s">
        <v>751</v>
      </c>
      <c r="E370" s="111">
        <v>0</v>
      </c>
    </row>
    <row r="371" spans="1:5">
      <c r="A371" t="s">
        <v>1459</v>
      </c>
      <c r="B371" t="s">
        <v>357</v>
      </c>
      <c r="C371" t="s">
        <v>329</v>
      </c>
      <c r="D371" t="s">
        <v>751</v>
      </c>
      <c r="E371" s="111">
        <v>0</v>
      </c>
    </row>
    <row r="372" spans="1:5">
      <c r="A372" t="s">
        <v>856</v>
      </c>
      <c r="B372" t="s">
        <v>357</v>
      </c>
      <c r="C372" t="s">
        <v>329</v>
      </c>
      <c r="D372" t="s">
        <v>751</v>
      </c>
      <c r="E372" s="111">
        <v>0</v>
      </c>
    </row>
    <row r="373" spans="1:5">
      <c r="A373" t="s">
        <v>1460</v>
      </c>
      <c r="B373" t="s">
        <v>357</v>
      </c>
      <c r="C373" t="s">
        <v>329</v>
      </c>
      <c r="E373" s="111">
        <v>0</v>
      </c>
    </row>
    <row r="374" spans="1:5">
      <c r="A374" t="s">
        <v>1461</v>
      </c>
      <c r="B374" t="s">
        <v>357</v>
      </c>
      <c r="C374" t="s">
        <v>329</v>
      </c>
      <c r="E374" s="111">
        <v>0</v>
      </c>
    </row>
    <row r="375" spans="1:5">
      <c r="A375" t="s">
        <v>855</v>
      </c>
      <c r="B375" t="s">
        <v>357</v>
      </c>
      <c r="C375" t="s">
        <v>329</v>
      </c>
      <c r="D375" t="s">
        <v>750</v>
      </c>
      <c r="E375" s="111">
        <v>0</v>
      </c>
    </row>
    <row r="376" spans="1:5">
      <c r="A376" t="s">
        <v>1462</v>
      </c>
      <c r="B376" t="s">
        <v>357</v>
      </c>
      <c r="C376" t="s">
        <v>329</v>
      </c>
      <c r="D376" t="s">
        <v>751</v>
      </c>
      <c r="E376" s="111">
        <v>0</v>
      </c>
    </row>
    <row r="377" spans="1:5">
      <c r="A377" t="s">
        <v>1463</v>
      </c>
      <c r="B377" t="s">
        <v>357</v>
      </c>
      <c r="C377" t="s">
        <v>329</v>
      </c>
      <c r="E377" s="111">
        <v>0</v>
      </c>
    </row>
    <row r="378" spans="1:5">
      <c r="A378" t="s">
        <v>1464</v>
      </c>
      <c r="B378" t="s">
        <v>357</v>
      </c>
      <c r="C378" t="s">
        <v>329</v>
      </c>
      <c r="E378" s="111">
        <v>0</v>
      </c>
    </row>
    <row r="379" spans="1:5">
      <c r="A379" t="s">
        <v>1465</v>
      </c>
      <c r="B379" t="s">
        <v>357</v>
      </c>
      <c r="C379" t="s">
        <v>329</v>
      </c>
      <c r="E379" s="111">
        <v>0</v>
      </c>
    </row>
    <row r="380" spans="1:5">
      <c r="A380" t="s">
        <v>1466</v>
      </c>
      <c r="B380" t="s">
        <v>357</v>
      </c>
      <c r="C380" t="s">
        <v>329</v>
      </c>
      <c r="D380" t="s">
        <v>750</v>
      </c>
      <c r="E380" s="111">
        <v>0</v>
      </c>
    </row>
    <row r="381" spans="1:5">
      <c r="A381" t="s">
        <v>1467</v>
      </c>
      <c r="B381" t="s">
        <v>357</v>
      </c>
      <c r="C381" t="s">
        <v>329</v>
      </c>
      <c r="D381" t="s">
        <v>751</v>
      </c>
      <c r="E381" s="111">
        <v>0</v>
      </c>
    </row>
    <row r="382" spans="1:5">
      <c r="A382" t="s">
        <v>854</v>
      </c>
      <c r="B382" t="s">
        <v>357</v>
      </c>
      <c r="C382" t="s">
        <v>329</v>
      </c>
      <c r="D382" t="s">
        <v>751</v>
      </c>
      <c r="E382" s="111">
        <v>0</v>
      </c>
    </row>
    <row r="383" spans="1:5">
      <c r="A383" t="s">
        <v>1468</v>
      </c>
      <c r="B383" t="s">
        <v>357</v>
      </c>
      <c r="C383" t="s">
        <v>329</v>
      </c>
      <c r="D383" t="s">
        <v>750</v>
      </c>
      <c r="E383" s="111">
        <v>0</v>
      </c>
    </row>
    <row r="384" spans="1:5">
      <c r="A384" t="s">
        <v>852</v>
      </c>
      <c r="B384" t="s">
        <v>357</v>
      </c>
      <c r="C384" t="s">
        <v>329</v>
      </c>
      <c r="E384" s="111">
        <v>0</v>
      </c>
    </row>
    <row r="385" spans="1:5">
      <c r="A385" t="s">
        <v>1469</v>
      </c>
      <c r="B385" t="s">
        <v>357</v>
      </c>
      <c r="C385" t="s">
        <v>329</v>
      </c>
      <c r="D385" t="s">
        <v>751</v>
      </c>
      <c r="E385" s="111">
        <v>0</v>
      </c>
    </row>
    <row r="386" spans="1:5">
      <c r="A386" t="s">
        <v>1470</v>
      </c>
      <c r="B386" t="s">
        <v>357</v>
      </c>
      <c r="C386" t="s">
        <v>329</v>
      </c>
      <c r="E386" s="111">
        <v>0</v>
      </c>
    </row>
    <row r="387" spans="1:5">
      <c r="A387" t="s">
        <v>851</v>
      </c>
      <c r="B387" t="s">
        <v>357</v>
      </c>
      <c r="C387" t="s">
        <v>329</v>
      </c>
      <c r="E387" s="111">
        <v>0</v>
      </c>
    </row>
    <row r="388" spans="1:5">
      <c r="A388" t="s">
        <v>1471</v>
      </c>
      <c r="B388" t="s">
        <v>357</v>
      </c>
      <c r="C388" t="s">
        <v>329</v>
      </c>
      <c r="E388" s="111">
        <v>0</v>
      </c>
    </row>
    <row r="389" spans="1:5">
      <c r="A389" t="s">
        <v>180</v>
      </c>
      <c r="B389" t="s">
        <v>334</v>
      </c>
      <c r="C389" t="s">
        <v>326</v>
      </c>
      <c r="D389" t="s">
        <v>429</v>
      </c>
      <c r="E389" s="111">
        <v>58.625555555555565</v>
      </c>
    </row>
    <row r="390" spans="1:5">
      <c r="A390" t="s">
        <v>1472</v>
      </c>
      <c r="B390" t="s">
        <v>346</v>
      </c>
      <c r="C390" t="s">
        <v>328</v>
      </c>
      <c r="E390" s="111">
        <v>3.4488888888888889</v>
      </c>
    </row>
    <row r="391" spans="1:5">
      <c r="A391" t="s">
        <v>330</v>
      </c>
      <c r="B391" t="s">
        <v>336</v>
      </c>
      <c r="C391" t="s">
        <v>326</v>
      </c>
      <c r="D391" t="s">
        <v>427</v>
      </c>
      <c r="E391" s="111">
        <v>93.663333333333341</v>
      </c>
    </row>
    <row r="392" spans="1:5">
      <c r="A392" t="s">
        <v>1473</v>
      </c>
      <c r="B392" t="s">
        <v>336</v>
      </c>
      <c r="C392" t="s">
        <v>326</v>
      </c>
      <c r="D392" t="s">
        <v>427</v>
      </c>
      <c r="E392" s="111">
        <v>46.705333333333328</v>
      </c>
    </row>
    <row r="393" spans="1:5">
      <c r="A393" t="s">
        <v>1474</v>
      </c>
      <c r="B393" t="s">
        <v>336</v>
      </c>
      <c r="C393" t="s">
        <v>326</v>
      </c>
      <c r="D393" t="s">
        <v>427</v>
      </c>
      <c r="E393" s="111">
        <v>46.264444444444443</v>
      </c>
    </row>
    <row r="394" spans="1:5">
      <c r="A394" t="s">
        <v>1475</v>
      </c>
      <c r="B394" t="s">
        <v>336</v>
      </c>
      <c r="C394" t="s">
        <v>326</v>
      </c>
      <c r="D394" t="s">
        <v>427</v>
      </c>
      <c r="E394" s="111">
        <v>130.87388888888887</v>
      </c>
    </row>
    <row r="395" spans="1:5">
      <c r="A395" t="s">
        <v>1476</v>
      </c>
      <c r="B395" t="s">
        <v>336</v>
      </c>
      <c r="C395" t="s">
        <v>326</v>
      </c>
      <c r="D395" t="s">
        <v>427</v>
      </c>
      <c r="E395" s="111">
        <v>24.06</v>
      </c>
    </row>
    <row r="396" spans="1:5">
      <c r="A396" t="s">
        <v>876</v>
      </c>
      <c r="B396" t="s">
        <v>338</v>
      </c>
      <c r="C396" t="s">
        <v>326</v>
      </c>
      <c r="D396" t="s">
        <v>429</v>
      </c>
      <c r="E396" s="111">
        <v>72.464444444444439</v>
      </c>
    </row>
    <row r="397" spans="1:5">
      <c r="A397" t="s">
        <v>864</v>
      </c>
      <c r="B397" t="s">
        <v>338</v>
      </c>
      <c r="C397" t="s">
        <v>326</v>
      </c>
      <c r="D397" t="s">
        <v>431</v>
      </c>
      <c r="E397" s="111">
        <v>322</v>
      </c>
    </row>
    <row r="398" spans="1:5">
      <c r="A398" t="s">
        <v>870</v>
      </c>
      <c r="B398" t="s">
        <v>338</v>
      </c>
      <c r="C398" t="s">
        <v>326</v>
      </c>
      <c r="D398" t="s">
        <v>430</v>
      </c>
      <c r="E398" s="111">
        <v>63.604444444444439</v>
      </c>
    </row>
    <row r="399" spans="1:5">
      <c r="A399" t="s">
        <v>1477</v>
      </c>
      <c r="B399" t="s">
        <v>338</v>
      </c>
      <c r="C399" t="s">
        <v>326</v>
      </c>
      <c r="D399" t="s">
        <v>429</v>
      </c>
      <c r="E399" s="111">
        <v>46.001111111111108</v>
      </c>
    </row>
    <row r="400" spans="1:5">
      <c r="A400" t="s">
        <v>288</v>
      </c>
      <c r="B400" t="s">
        <v>338</v>
      </c>
      <c r="C400" t="s">
        <v>326</v>
      </c>
      <c r="D400" t="s">
        <v>428</v>
      </c>
      <c r="E400" s="111">
        <v>209.92999999999998</v>
      </c>
    </row>
    <row r="401" spans="1:5">
      <c r="A401" t="s">
        <v>1478</v>
      </c>
      <c r="B401" t="s">
        <v>338</v>
      </c>
      <c r="C401" t="s">
        <v>326</v>
      </c>
      <c r="D401" t="s">
        <v>430</v>
      </c>
      <c r="E401" s="111">
        <v>201.49444444444444</v>
      </c>
    </row>
    <row r="402" spans="1:5">
      <c r="A402" t="s">
        <v>1479</v>
      </c>
      <c r="B402" t="s">
        <v>338</v>
      </c>
      <c r="C402" t="s">
        <v>326</v>
      </c>
      <c r="D402" t="s">
        <v>430</v>
      </c>
      <c r="E402" s="111">
        <v>55.181111111111107</v>
      </c>
    </row>
    <row r="403" spans="1:5">
      <c r="A403" t="s">
        <v>1480</v>
      </c>
      <c r="B403" t="s">
        <v>338</v>
      </c>
      <c r="C403" t="s">
        <v>326</v>
      </c>
      <c r="D403" t="s">
        <v>429</v>
      </c>
      <c r="E403" s="111">
        <v>76.569999999999993</v>
      </c>
    </row>
    <row r="404" spans="1:5">
      <c r="A404" t="s">
        <v>1481</v>
      </c>
      <c r="B404" t="s">
        <v>338</v>
      </c>
      <c r="C404" t="s">
        <v>326</v>
      </c>
      <c r="D404" t="s">
        <v>428</v>
      </c>
      <c r="E404" s="111">
        <v>13.671111111111109</v>
      </c>
    </row>
    <row r="405" spans="1:5">
      <c r="A405" t="s">
        <v>868</v>
      </c>
      <c r="B405" t="s">
        <v>338</v>
      </c>
      <c r="C405" t="s">
        <v>326</v>
      </c>
      <c r="D405" t="s">
        <v>431</v>
      </c>
      <c r="E405" s="111">
        <v>102.14222222222222</v>
      </c>
    </row>
    <row r="406" spans="1:5">
      <c r="A406" t="s">
        <v>1482</v>
      </c>
      <c r="B406" t="s">
        <v>338</v>
      </c>
      <c r="C406" t="s">
        <v>326</v>
      </c>
      <c r="D406" t="s">
        <v>429</v>
      </c>
      <c r="E406" s="111">
        <v>33.806666666666665</v>
      </c>
    </row>
    <row r="407" spans="1:5">
      <c r="A407" t="s">
        <v>1483</v>
      </c>
      <c r="B407" t="s">
        <v>338</v>
      </c>
      <c r="C407" t="s">
        <v>326</v>
      </c>
      <c r="D407" t="s">
        <v>428</v>
      </c>
      <c r="E407" s="111">
        <v>2.0222222222222226</v>
      </c>
    </row>
    <row r="408" spans="1:5">
      <c r="A408" t="s">
        <v>277</v>
      </c>
      <c r="B408" t="s">
        <v>342</v>
      </c>
      <c r="C408" t="s">
        <v>326</v>
      </c>
      <c r="D408" t="s">
        <v>438</v>
      </c>
      <c r="E408" s="111">
        <v>129.30000000000001</v>
      </c>
    </row>
    <row r="409" spans="1:5">
      <c r="A409" t="s">
        <v>1484</v>
      </c>
      <c r="B409" t="s">
        <v>342</v>
      </c>
      <c r="C409" t="s">
        <v>326</v>
      </c>
      <c r="D409" t="s">
        <v>438</v>
      </c>
      <c r="E409" s="111">
        <v>3.2222222222222223</v>
      </c>
    </row>
    <row r="410" spans="1:5">
      <c r="A410" t="s">
        <v>1485</v>
      </c>
      <c r="B410" t="s">
        <v>342</v>
      </c>
      <c r="C410" t="s">
        <v>326</v>
      </c>
      <c r="D410" t="s">
        <v>438</v>
      </c>
      <c r="E410" s="111">
        <v>9.5055555555555546</v>
      </c>
    </row>
    <row r="411" spans="1:5">
      <c r="A411" t="s">
        <v>1486</v>
      </c>
      <c r="B411" t="s">
        <v>349</v>
      </c>
      <c r="C411" t="s">
        <v>328</v>
      </c>
      <c r="D411" t="s">
        <v>448</v>
      </c>
      <c r="E411" s="111">
        <v>10.444444444444445</v>
      </c>
    </row>
    <row r="412" spans="1:5">
      <c r="A412" t="s">
        <v>1487</v>
      </c>
      <c r="B412" t="s">
        <v>349</v>
      </c>
      <c r="C412" t="s">
        <v>328</v>
      </c>
      <c r="D412" t="s">
        <v>448</v>
      </c>
      <c r="E412" s="111">
        <v>1.1433333333333333</v>
      </c>
    </row>
    <row r="413" spans="1:5">
      <c r="A413" t="s">
        <v>629</v>
      </c>
      <c r="B413" t="s">
        <v>350</v>
      </c>
      <c r="C413" t="s">
        <v>328</v>
      </c>
      <c r="D413" t="s">
        <v>1129</v>
      </c>
      <c r="E413" s="111">
        <v>110.56</v>
      </c>
    </row>
    <row r="414" spans="1:5">
      <c r="A414" t="s">
        <v>1488</v>
      </c>
      <c r="B414" t="s">
        <v>350</v>
      </c>
      <c r="C414" t="s">
        <v>328</v>
      </c>
      <c r="D414" t="s">
        <v>1129</v>
      </c>
      <c r="E414" s="111">
        <v>15.454444444444444</v>
      </c>
    </row>
    <row r="415" spans="1:5">
      <c r="A415" t="s">
        <v>1489</v>
      </c>
      <c r="B415" t="s">
        <v>348</v>
      </c>
      <c r="C415" t="s">
        <v>328</v>
      </c>
      <c r="D415" t="s">
        <v>445</v>
      </c>
      <c r="E415" s="111">
        <v>80.499666666666656</v>
      </c>
    </row>
    <row r="416" spans="1:5">
      <c r="A416" t="s">
        <v>1490</v>
      </c>
      <c r="B416" t="s">
        <v>348</v>
      </c>
      <c r="C416" t="s">
        <v>328</v>
      </c>
      <c r="D416" t="s">
        <v>445</v>
      </c>
      <c r="E416" s="111">
        <v>28.064444444444447</v>
      </c>
    </row>
    <row r="417" spans="1:5">
      <c r="A417" t="s">
        <v>1491</v>
      </c>
      <c r="B417" t="s">
        <v>348</v>
      </c>
      <c r="C417" t="s">
        <v>328</v>
      </c>
      <c r="D417" t="s">
        <v>442</v>
      </c>
      <c r="E417" s="111">
        <v>1.0877777777777777</v>
      </c>
    </row>
    <row r="418" spans="1:5">
      <c r="A418" t="s">
        <v>1296</v>
      </c>
      <c r="B418" t="s">
        <v>348</v>
      </c>
      <c r="C418" t="s">
        <v>328</v>
      </c>
      <c r="D418" t="s">
        <v>442</v>
      </c>
      <c r="E418" s="111">
        <v>10.355555555555556</v>
      </c>
    </row>
    <row r="419" spans="1:5">
      <c r="A419" t="s">
        <v>1492</v>
      </c>
      <c r="B419" t="s">
        <v>340</v>
      </c>
      <c r="C419" t="s">
        <v>326</v>
      </c>
      <c r="D419" t="s">
        <v>429</v>
      </c>
      <c r="E419" s="111">
        <v>246.14222222222224</v>
      </c>
    </row>
    <row r="420" spans="1:5">
      <c r="A420" t="s">
        <v>285</v>
      </c>
      <c r="B420" t="s">
        <v>340</v>
      </c>
      <c r="C420" t="s">
        <v>326</v>
      </c>
      <c r="D420" t="s">
        <v>429</v>
      </c>
      <c r="E420" s="111">
        <v>129.32111111111112</v>
      </c>
    </row>
    <row r="421" spans="1:5">
      <c r="A421" t="s">
        <v>887</v>
      </c>
      <c r="B421" t="s">
        <v>340</v>
      </c>
      <c r="C421" t="s">
        <v>326</v>
      </c>
      <c r="D421" t="s">
        <v>433</v>
      </c>
      <c r="E421" s="111">
        <v>74.62777777777778</v>
      </c>
    </row>
    <row r="422" spans="1:5">
      <c r="A422" t="s">
        <v>604</v>
      </c>
      <c r="B422" t="s">
        <v>340</v>
      </c>
      <c r="C422" t="s">
        <v>326</v>
      </c>
      <c r="D422" t="s">
        <v>430</v>
      </c>
      <c r="E422" s="111">
        <v>96.463333333333338</v>
      </c>
    </row>
    <row r="423" spans="1:5">
      <c r="A423" t="s">
        <v>1493</v>
      </c>
      <c r="B423" t="s">
        <v>340</v>
      </c>
      <c r="C423" t="s">
        <v>326</v>
      </c>
      <c r="D423" t="s">
        <v>433</v>
      </c>
      <c r="E423" s="111">
        <v>0.82777777777777783</v>
      </c>
    </row>
    <row r="424" spans="1:5">
      <c r="A424" t="s">
        <v>947</v>
      </c>
      <c r="B424" t="s">
        <v>340</v>
      </c>
      <c r="C424" t="s">
        <v>326</v>
      </c>
      <c r="D424" t="s">
        <v>433</v>
      </c>
      <c r="E424" s="111">
        <v>1.2811111111111111</v>
      </c>
    </row>
    <row r="425" spans="1:5">
      <c r="A425" t="s">
        <v>1494</v>
      </c>
      <c r="B425" t="s">
        <v>340</v>
      </c>
      <c r="C425" t="s">
        <v>326</v>
      </c>
      <c r="D425" t="s">
        <v>1300</v>
      </c>
      <c r="E425" s="111">
        <v>8.1322222222222216</v>
      </c>
    </row>
    <row r="426" spans="1:5">
      <c r="A426" t="s">
        <v>1495</v>
      </c>
      <c r="B426" t="s">
        <v>340</v>
      </c>
      <c r="C426" t="s">
        <v>326</v>
      </c>
      <c r="D426" t="s">
        <v>1300</v>
      </c>
      <c r="E426" s="111">
        <v>15.152222222222223</v>
      </c>
    </row>
    <row r="427" spans="1:5">
      <c r="A427" t="s">
        <v>1496</v>
      </c>
      <c r="B427" t="s">
        <v>340</v>
      </c>
      <c r="C427" t="s">
        <v>326</v>
      </c>
      <c r="D427" t="s">
        <v>433</v>
      </c>
      <c r="E427" s="111">
        <v>30.934444444444448</v>
      </c>
    </row>
    <row r="428" spans="1:5">
      <c r="A428" t="s">
        <v>1497</v>
      </c>
      <c r="B428" t="s">
        <v>340</v>
      </c>
      <c r="C428" t="s">
        <v>326</v>
      </c>
      <c r="D428" t="s">
        <v>430</v>
      </c>
      <c r="E428" s="111">
        <v>15.801111111111108</v>
      </c>
    </row>
    <row r="429" spans="1:5">
      <c r="A429" t="s">
        <v>180</v>
      </c>
      <c r="B429" t="s">
        <v>334</v>
      </c>
      <c r="C429" t="s">
        <v>326</v>
      </c>
      <c r="D429" t="s">
        <v>422</v>
      </c>
      <c r="E429" s="111">
        <v>170.52444444444447</v>
      </c>
    </row>
    <row r="430" spans="1:5">
      <c r="A430" t="s">
        <v>898</v>
      </c>
      <c r="B430" t="s">
        <v>334</v>
      </c>
      <c r="C430" t="s">
        <v>326</v>
      </c>
      <c r="D430" t="s">
        <v>423</v>
      </c>
      <c r="E430" s="111">
        <v>154.31</v>
      </c>
    </row>
    <row r="431" spans="1:5">
      <c r="A431" t="s">
        <v>957</v>
      </c>
      <c r="B431" t="s">
        <v>334</v>
      </c>
      <c r="C431" t="s">
        <v>326</v>
      </c>
      <c r="D431" t="s">
        <v>423</v>
      </c>
      <c r="E431" s="111">
        <v>45.341111111111111</v>
      </c>
    </row>
    <row r="432" spans="1:5">
      <c r="A432" t="s">
        <v>1498</v>
      </c>
      <c r="B432" t="s">
        <v>334</v>
      </c>
      <c r="C432" t="s">
        <v>326</v>
      </c>
      <c r="D432" t="s">
        <v>425</v>
      </c>
      <c r="E432" s="111">
        <v>12.703333333333335</v>
      </c>
    </row>
    <row r="433" spans="1:5">
      <c r="A433" t="s">
        <v>955</v>
      </c>
      <c r="B433" t="s">
        <v>334</v>
      </c>
      <c r="C433" t="s">
        <v>326</v>
      </c>
      <c r="D433" t="s">
        <v>586</v>
      </c>
      <c r="E433" s="111">
        <v>43.371111111111105</v>
      </c>
    </row>
    <row r="434" spans="1:5">
      <c r="A434" t="s">
        <v>1499</v>
      </c>
      <c r="B434" t="s">
        <v>334</v>
      </c>
      <c r="C434" t="s">
        <v>326</v>
      </c>
      <c r="D434" t="s">
        <v>422</v>
      </c>
      <c r="E434" s="111">
        <v>20.771111111111111</v>
      </c>
    </row>
    <row r="435" spans="1:5">
      <c r="A435" t="s">
        <v>953</v>
      </c>
      <c r="B435" t="s">
        <v>334</v>
      </c>
      <c r="C435" t="s">
        <v>326</v>
      </c>
      <c r="D435" t="s">
        <v>425</v>
      </c>
      <c r="E435" s="111">
        <v>9.7744444444444447</v>
      </c>
    </row>
    <row r="436" spans="1:5">
      <c r="A436" t="s">
        <v>1500</v>
      </c>
      <c r="B436" t="s">
        <v>334</v>
      </c>
      <c r="C436" t="s">
        <v>326</v>
      </c>
      <c r="D436" t="s">
        <v>423</v>
      </c>
      <c r="E436" s="111">
        <v>75.998888888888885</v>
      </c>
    </row>
    <row r="437" spans="1:5">
      <c r="A437" t="s">
        <v>1501</v>
      </c>
      <c r="B437" t="s">
        <v>334</v>
      </c>
      <c r="C437" t="s">
        <v>326</v>
      </c>
      <c r="D437" t="s">
        <v>422</v>
      </c>
      <c r="E437" s="111">
        <v>13.977777777777776</v>
      </c>
    </row>
    <row r="438" spans="1:5">
      <c r="A438" t="s">
        <v>1502</v>
      </c>
      <c r="B438" t="s">
        <v>307</v>
      </c>
      <c r="C438" t="s">
        <v>326</v>
      </c>
      <c r="D438" t="s">
        <v>416</v>
      </c>
      <c r="E438" s="111">
        <v>323.99555555555554</v>
      </c>
    </row>
    <row r="439" spans="1:5">
      <c r="A439" t="s">
        <v>1502</v>
      </c>
      <c r="B439" t="s">
        <v>307</v>
      </c>
      <c r="C439" t="s">
        <v>326</v>
      </c>
      <c r="D439" t="s">
        <v>708</v>
      </c>
      <c r="E439" s="111">
        <v>216.40277777777777</v>
      </c>
    </row>
    <row r="440" spans="1:5">
      <c r="A440" t="s">
        <v>291</v>
      </c>
      <c r="B440" t="s">
        <v>307</v>
      </c>
      <c r="C440" t="s">
        <v>326</v>
      </c>
      <c r="D440" t="s">
        <v>708</v>
      </c>
      <c r="E440" s="111">
        <v>321.07055555555559</v>
      </c>
    </row>
    <row r="441" spans="1:5">
      <c r="A441" t="s">
        <v>291</v>
      </c>
      <c r="B441" t="s">
        <v>307</v>
      </c>
      <c r="C441" t="s">
        <v>326</v>
      </c>
      <c r="D441" t="s">
        <v>416</v>
      </c>
      <c r="E441" s="111">
        <v>111.94666666666666</v>
      </c>
    </row>
    <row r="442" spans="1:5">
      <c r="A442" t="s">
        <v>912</v>
      </c>
      <c r="B442" t="s">
        <v>307</v>
      </c>
      <c r="C442" t="s">
        <v>326</v>
      </c>
      <c r="D442" t="s">
        <v>409</v>
      </c>
      <c r="E442" s="111">
        <v>29.031111111111109</v>
      </c>
    </row>
    <row r="443" spans="1:5">
      <c r="A443" t="s">
        <v>569</v>
      </c>
      <c r="B443" t="s">
        <v>307</v>
      </c>
      <c r="C443" t="s">
        <v>326</v>
      </c>
      <c r="D443" t="s">
        <v>415</v>
      </c>
      <c r="E443" s="111">
        <v>280.34666666666664</v>
      </c>
    </row>
    <row r="444" spans="1:5">
      <c r="A444" t="s">
        <v>1503</v>
      </c>
      <c r="B444" t="s">
        <v>307</v>
      </c>
      <c r="C444" t="s">
        <v>326</v>
      </c>
      <c r="D444" t="s">
        <v>416</v>
      </c>
      <c r="E444" s="111">
        <v>0.7155555555555555</v>
      </c>
    </row>
    <row r="445" spans="1:5">
      <c r="A445" t="s">
        <v>1504</v>
      </c>
      <c r="B445" t="s">
        <v>307</v>
      </c>
      <c r="C445" t="s">
        <v>326</v>
      </c>
      <c r="D445" t="s">
        <v>419</v>
      </c>
      <c r="E445" s="111">
        <v>11.111111111111111</v>
      </c>
    </row>
    <row r="446" spans="1:5">
      <c r="A446" t="s">
        <v>1505</v>
      </c>
      <c r="B446" t="s">
        <v>307</v>
      </c>
      <c r="C446" t="s">
        <v>326</v>
      </c>
      <c r="D446" t="s">
        <v>708</v>
      </c>
      <c r="E446" s="111">
        <v>12.96</v>
      </c>
    </row>
    <row r="447" spans="1:5">
      <c r="A447" t="s">
        <v>1506</v>
      </c>
      <c r="B447" t="s">
        <v>307</v>
      </c>
      <c r="C447" t="s">
        <v>326</v>
      </c>
      <c r="D447" t="s">
        <v>419</v>
      </c>
      <c r="E447" s="111">
        <v>25.247777777777781</v>
      </c>
    </row>
    <row r="448" spans="1:5">
      <c r="A448" t="s">
        <v>1507</v>
      </c>
      <c r="B448" t="s">
        <v>307</v>
      </c>
      <c r="C448" t="s">
        <v>326</v>
      </c>
      <c r="D448" t="s">
        <v>415</v>
      </c>
      <c r="E448" s="111">
        <v>14.444444444444445</v>
      </c>
    </row>
    <row r="449" spans="1:5">
      <c r="A449" t="s">
        <v>964</v>
      </c>
      <c r="B449" t="s">
        <v>307</v>
      </c>
      <c r="C449" t="s">
        <v>326</v>
      </c>
      <c r="D449" t="s">
        <v>419</v>
      </c>
      <c r="E449" s="111">
        <v>12.929444444444444</v>
      </c>
    </row>
    <row r="450" spans="1:5">
      <c r="A450" t="s">
        <v>1508</v>
      </c>
      <c r="B450" t="s">
        <v>307</v>
      </c>
      <c r="C450" t="s">
        <v>326</v>
      </c>
      <c r="D450" t="s">
        <v>409</v>
      </c>
      <c r="E450" s="111">
        <v>7.2077777777777783</v>
      </c>
    </row>
    <row r="451" spans="1:5">
      <c r="A451" t="s">
        <v>1509</v>
      </c>
      <c r="B451" t="s">
        <v>307</v>
      </c>
      <c r="C451" t="s">
        <v>326</v>
      </c>
      <c r="D451" t="s">
        <v>419</v>
      </c>
      <c r="E451" s="111">
        <v>25.408888888888889</v>
      </c>
    </row>
    <row r="452" spans="1:5">
      <c r="A452" t="s">
        <v>1510</v>
      </c>
      <c r="B452" t="s">
        <v>307</v>
      </c>
      <c r="C452" t="s">
        <v>326</v>
      </c>
      <c r="D452" t="s">
        <v>419</v>
      </c>
      <c r="E452" s="111">
        <v>15.085555555555556</v>
      </c>
    </row>
    <row r="453" spans="1:5">
      <c r="A453" t="s">
        <v>1511</v>
      </c>
      <c r="B453" t="s">
        <v>307</v>
      </c>
      <c r="C453" t="s">
        <v>326</v>
      </c>
      <c r="D453" t="s">
        <v>710</v>
      </c>
      <c r="E453" s="111">
        <v>108.54000000000002</v>
      </c>
    </row>
    <row r="454" spans="1:5">
      <c r="A454" t="s">
        <v>1512</v>
      </c>
      <c r="B454" t="s">
        <v>307</v>
      </c>
      <c r="C454" t="s">
        <v>326</v>
      </c>
      <c r="D454" t="s">
        <v>708</v>
      </c>
      <c r="E454" s="111">
        <v>41.31</v>
      </c>
    </row>
    <row r="455" spans="1:5">
      <c r="A455" t="s">
        <v>918</v>
      </c>
      <c r="B455" t="s">
        <v>341</v>
      </c>
      <c r="C455" t="s">
        <v>326</v>
      </c>
      <c r="D455" t="s">
        <v>436</v>
      </c>
      <c r="E455" s="111">
        <v>10.7</v>
      </c>
    </row>
    <row r="456" spans="1:5">
      <c r="A456" t="s">
        <v>966</v>
      </c>
      <c r="B456" t="s">
        <v>341</v>
      </c>
      <c r="C456" t="s">
        <v>326</v>
      </c>
      <c r="D456" t="s">
        <v>436</v>
      </c>
      <c r="E456" s="111">
        <v>51.797777777777775</v>
      </c>
    </row>
    <row r="457" spans="1:5">
      <c r="A457" t="s">
        <v>1513</v>
      </c>
      <c r="B457" t="s">
        <v>353</v>
      </c>
      <c r="C457" t="s">
        <v>327</v>
      </c>
      <c r="D457" t="s">
        <v>458</v>
      </c>
      <c r="E457" s="111">
        <v>12.693333333333333</v>
      </c>
    </row>
    <row r="458" spans="1:5">
      <c r="A458" t="s">
        <v>1514</v>
      </c>
      <c r="B458" t="s">
        <v>353</v>
      </c>
      <c r="C458" t="s">
        <v>327</v>
      </c>
      <c r="D458" t="s">
        <v>458</v>
      </c>
      <c r="E458" s="111">
        <v>20.784444444444446</v>
      </c>
    </row>
    <row r="459" spans="1:5">
      <c r="A459" t="s">
        <v>823</v>
      </c>
      <c r="B459" t="s">
        <v>355</v>
      </c>
      <c r="C459" t="s">
        <v>327</v>
      </c>
      <c r="D459" t="s">
        <v>466</v>
      </c>
      <c r="E459" s="111">
        <v>15.122222222222222</v>
      </c>
    </row>
    <row r="460" spans="1:5">
      <c r="A460" t="s">
        <v>821</v>
      </c>
      <c r="B460" t="s">
        <v>355</v>
      </c>
      <c r="C460" t="s">
        <v>327</v>
      </c>
      <c r="D460" t="s">
        <v>464</v>
      </c>
      <c r="E460" s="111">
        <v>27.347777777777779</v>
      </c>
    </row>
    <row r="461" spans="1:5">
      <c r="A461" t="s">
        <v>1515</v>
      </c>
      <c r="B461" t="s">
        <v>357</v>
      </c>
      <c r="C461" t="s">
        <v>329</v>
      </c>
      <c r="D461" t="s">
        <v>751</v>
      </c>
      <c r="E461" s="111">
        <v>5.0844444444444443</v>
      </c>
    </row>
    <row r="462" spans="1:5">
      <c r="A462" t="s">
        <v>938</v>
      </c>
      <c r="B462" t="s">
        <v>348</v>
      </c>
      <c r="C462" t="s">
        <v>328</v>
      </c>
      <c r="D462" t="s">
        <v>446</v>
      </c>
      <c r="E462" s="111">
        <v>53.274444444444441</v>
      </c>
    </row>
    <row r="463" spans="1:5">
      <c r="A463" t="s">
        <v>659</v>
      </c>
      <c r="B463" t="s">
        <v>338</v>
      </c>
      <c r="C463" t="s">
        <v>326</v>
      </c>
      <c r="D463" t="s">
        <v>431</v>
      </c>
      <c r="E463" s="111">
        <v>79.864444444444445</v>
      </c>
    </row>
    <row r="464" spans="1:5">
      <c r="A464" t="s">
        <v>1162</v>
      </c>
      <c r="B464" t="s">
        <v>338</v>
      </c>
      <c r="C464" t="s">
        <v>326</v>
      </c>
      <c r="D464" t="s">
        <v>431</v>
      </c>
      <c r="E464" s="111">
        <v>111.20777777777779</v>
      </c>
    </row>
    <row r="465" spans="1:5">
      <c r="A465" t="s">
        <v>1502</v>
      </c>
      <c r="B465" t="s">
        <v>307</v>
      </c>
      <c r="C465" t="s">
        <v>326</v>
      </c>
      <c r="D465" t="s">
        <v>428</v>
      </c>
      <c r="E465" s="111">
        <v>4.666666666666667</v>
      </c>
    </row>
    <row r="466" spans="1:5">
      <c r="A466" t="s">
        <v>330</v>
      </c>
      <c r="B466" t="s">
        <v>307</v>
      </c>
      <c r="C466" t="s">
        <v>326</v>
      </c>
      <c r="D466" t="s">
        <v>428</v>
      </c>
      <c r="E466" s="111">
        <v>3</v>
      </c>
    </row>
    <row r="467" spans="1:5">
      <c r="A467" t="s">
        <v>1474</v>
      </c>
      <c r="B467" t="s">
        <v>307</v>
      </c>
      <c r="C467" t="s">
        <v>326</v>
      </c>
      <c r="D467" t="s">
        <v>428</v>
      </c>
      <c r="E467" s="111">
        <v>40.06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728F7-1382-4BF5-89CC-8ED910D21096}">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2026-01-13T05:16:54Z</dcterms:created>
  <dcterms:modified xsi:type="dcterms:W3CDTF">2026-02-24T09:41:59Z</dcterms:modified>
  <cp:category/>
  <cp:contentStatus/>
</cp:coreProperties>
</file>